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commentsmeta3"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G:\Shared drives\Business and Finance Confidential\1. Financial Information\2025\2025 12\"/>
    </mc:Choice>
  </mc:AlternateContent>
  <xr:revisionPtr revIDLastSave="0" documentId="13_ncr:1_{0A1A150F-C1B2-4242-9C33-85971941C237}" xr6:coauthVersionLast="47" xr6:coauthVersionMax="47" xr10:uidLastSave="{00000000-0000-0000-0000-000000000000}"/>
  <bookViews>
    <workbookView xWindow="-120" yWindow="-120" windowWidth="51840" windowHeight="21120" tabRatio="862" activeTab="1" xr2:uid="{00000000-000D-0000-FFFF-FFFF00000000}"/>
  </bookViews>
  <sheets>
    <sheet name="Inputs" sheetId="1" r:id="rId1"/>
    <sheet name="Cover Page" sheetId="2" r:id="rId2"/>
    <sheet name="Narrative" sheetId="3" r:id="rId3"/>
    <sheet name="Exec Summary" sheetId="4" r:id="rId4"/>
    <sheet name="1. Consolidated Functional P&amp;L" sheetId="5" r:id="rId5"/>
    <sheet name="1a. Dispatch Functional P&amp;L" sheetId="6" r:id="rId6"/>
    <sheet name="1b. Youreka Functional P&amp;L" sheetId="7" r:id="rId7"/>
    <sheet name="2. Consolidated Natural P&amp;L" sheetId="8" r:id="rId8"/>
    <sheet name="2a. Dispatch Natural P&amp;L" sheetId="9" r:id="rId9"/>
    <sheet name="2b. Youreka Natural P&amp;L" sheetId="10" r:id="rId10"/>
    <sheet name="3. Balance Sheet" sheetId="11" r:id="rId11"/>
    <sheet name="4. Cash Flows" sheetId="12" r:id="rId12"/>
    <sheet name="5. Bookings" sheetId="13" r:id="rId13"/>
    <sheet name="6. Snowball" sheetId="14" r:id="rId14"/>
    <sheet name="8. AR Aging" sheetId="16" r:id="rId15"/>
    <sheet name="7. Talent" sheetId="15" r:id="rId16"/>
    <sheet name="Dispatch Monthly&gt;&gt;" sheetId="17" r:id="rId17"/>
    <sheet name="Dispatch Monthly Func P&amp;L" sheetId="18" r:id="rId18"/>
    <sheet name="Dispatch Monthly Nat P&amp;L" sheetId="19" r:id="rId19"/>
    <sheet name="Dispatch BS-Monthly" sheetId="20" r:id="rId20"/>
    <sheet name="Dispatch CF-Monthly" sheetId="21" r:id="rId21"/>
    <sheet name="Youreka Monthly&gt;&gt;" sheetId="22" r:id="rId22"/>
    <sheet name="Youreka Monthly Func P&amp;L" sheetId="23" r:id="rId23"/>
    <sheet name="Youreka Monthly Nat P&amp;L" sheetId="24" r:id="rId24"/>
    <sheet name="Youreka BS-Monthly" sheetId="25" r:id="rId25"/>
    <sheet name="Youreka CF-Monthly" sheetId="26" r:id="rId26"/>
    <sheet name="Current M Dispatch Data&gt;&gt;" sheetId="27" r:id="rId27"/>
    <sheet name="Dispatch P&amp;L" sheetId="28" r:id="rId28"/>
    <sheet name="Dispatch BS" sheetId="29" r:id="rId29"/>
    <sheet name="Dispatch Payments" sheetId="31" r:id="rId30"/>
    <sheet name="Dispatch Intangibles Amort" sheetId="32" r:id="rId31"/>
    <sheet name="Current M Youreka Data&gt;&gt;" sheetId="33" r:id="rId32"/>
    <sheet name="Youreka P&amp;L" sheetId="34" r:id="rId33"/>
    <sheet name="Youreka BS" sheetId="35" r:id="rId34"/>
    <sheet name="Youreka Payments" sheetId="36" r:id="rId35"/>
    <sheet name="Youreka Intangibles Amort" sheetId="37" r:id="rId36"/>
    <sheet name="Lkups &amp; Dropdowns" sheetId="38" r:id="rId37"/>
  </sheets>
  <definedNames>
    <definedName name="_">#REF!</definedName>
    <definedName name="__">#REF!</definedName>
    <definedName name="___">{"'1-TheatreBkgs'!$A$1:$L$102"}</definedName>
    <definedName name="______________________________j1">{#N/A,#N/A,FALSE,"Market Take Rates";#N/A,#N/A,FALSE,"Adoption Rates";#N/A,#N/A,FALSE,"Subscriber Base";#N/A,#N/A,FALSE,"Pricing Structure";#N/A,#N/A,FALSE,"Usage Statistics";#N/A,#N/A,FALSE,"Deployment Costs";#N/A,#N/A,FALSE,"IBM Costs";#N/A,#N/A,FALSE,"Operating Cash Flow";#N/A,#N/A,FALSE,"Revenue Summaries";#N/A,#N/A,FALSE,"Subscriber Summaries";#N/A,#N/A,FALSE,"Houston Center";#N/A,#N/A,FALSE,"DFW Center";#N/A,#N/A,FALSE,"St Louis Center";#N/A,#N/A,FALSE,"Kansas City Center";#N/A,#N/A,FALSE,"San Antonio Center";#N/A,#N/A,FALSE,"Austin Center";#N/A,#N/A,FALSE,"Oklahoma City Center";#N/A,#N/A,FALSE,"Tulsa Center";#N/A,#N/A,FALSE,"Wichita Center";#N/A,#N/A,FALSE,"Little Rock Center";#N/A,#N/A,FALSE,"Topeka Center"}</definedName>
    <definedName name="______________________________j2">{#N/A,#N/A,FALSE,"Market Take Rates";#N/A,#N/A,FALSE,"Adoption Rates";#N/A,#N/A,FALSE,"Subscriber Base";#N/A,#N/A,FALSE,"Pricing Structure";#N/A,#N/A,FALSE,"Usage Statistics";#N/A,#N/A,FALSE,"Deployment Costs";#N/A,#N/A,FALSE,"IBM Costs";#N/A,#N/A,FALSE,"Operating Cash Flow";#N/A,#N/A,FALSE,"Revenue Summaries";#N/A,#N/A,FALSE,"Subscriber Summaries";#N/A,#N/A,FALSE,"Houston Center";#N/A,#N/A,FALSE,"DFW Center";#N/A,#N/A,FALSE,"St Louis Center";#N/A,#N/A,FALSE,"Kansas City Center";#N/A,#N/A,FALSE,"San Antonio Center";#N/A,#N/A,FALSE,"Austin Center";#N/A,#N/A,FALSE,"Oklahoma City Center";#N/A,#N/A,FALSE,"Tulsa Center";#N/A,#N/A,FALSE,"Wichita Center";#N/A,#N/A,FALSE,"Little Rock Center";#N/A,#N/A,FALSE,"Topeka Center"}</definedName>
    <definedName name="______________________________j3">{#N/A,#N/A,FALSE,"Market Take Rates";#N/A,#N/A,FALSE,"Adoption Rates";#N/A,#N/A,FALSE,"Subscriber Base";#N/A,#N/A,FALSE,"Pricing Structure";#N/A,#N/A,FALSE,"Usage Statistics";#N/A,#N/A,FALSE,"Deployment Costs";#N/A,#N/A,FALSE,"IBM Costs";#N/A,#N/A,FALSE,"Operating Cash Flow";#N/A,#N/A,FALSE,"Revenue Summaries";#N/A,#N/A,FALSE,"Subscriber Summaries";#N/A,#N/A,FALSE,"Houston Center";#N/A,#N/A,FALSE,"DFW Center";#N/A,#N/A,FALSE,"St Louis Center";#N/A,#N/A,FALSE,"Kansas City Center";#N/A,#N/A,FALSE,"San Antonio Center";#N/A,#N/A,FALSE,"Austin Center";#N/A,#N/A,FALSE,"Oklahoma City Center";#N/A,#N/A,FALSE,"Tulsa Center";#N/A,#N/A,FALSE,"Wichita Center";#N/A,#N/A,FALSE,"Little Rock Center";#N/A,#N/A,FALSE,"Topeka Center"}</definedName>
    <definedName name="______________________________j4">{"Inc_standard",#N/A,TRUE,"Inc"}</definedName>
    <definedName name="______________________________j5">{"'A'!$A$1:$AH$71","'TOC'!$J$29"}</definedName>
    <definedName name="______________________________j6">{"'A'!$A$1:$AH$71","'TOC'!$J$29"}</definedName>
    <definedName name="______________________________j8">{#N/A,"SCENARIO2",FALSE,"DirRpts_Sum";#N/A,"SCENARIO2",FALSE,"Exp_Adjmts";#N/A,#N/A,FALSE,"Advtg_Sum"}</definedName>
    <definedName name="______________________________t9">{#N/A,"SCENARIO2",FALSE,"DirRpts_Sum";#N/A,"SCENARIO2",FALSE,"Exp_Adjmts";#N/A,#N/A,FALSE,"Advtg_Sum"}</definedName>
    <definedName name="_____________________________DCF1">#REF!</definedName>
    <definedName name="____________________________j1">{#N/A,#N/A,FALSE,"Market Take Rates";#N/A,#N/A,FALSE,"Adoption Rates";#N/A,#N/A,FALSE,"Subscriber Base";#N/A,#N/A,FALSE,"Pricing Structure";#N/A,#N/A,FALSE,"Usage Statistics";#N/A,#N/A,FALSE,"Deployment Costs";#N/A,#N/A,FALSE,"IBM Costs";#N/A,#N/A,FALSE,"Operating Cash Flow";#N/A,#N/A,FALSE,"Revenue Summaries";#N/A,#N/A,FALSE,"Subscriber Summaries";#N/A,#N/A,FALSE,"Houston Center";#N/A,#N/A,FALSE,"DFW Center";#N/A,#N/A,FALSE,"St Louis Center";#N/A,#N/A,FALSE,"Kansas City Center";#N/A,#N/A,FALSE,"San Antonio Center";#N/A,#N/A,FALSE,"Austin Center";#N/A,#N/A,FALSE,"Oklahoma City Center";#N/A,#N/A,FALSE,"Tulsa Center";#N/A,#N/A,FALSE,"Wichita Center";#N/A,#N/A,FALSE,"Little Rock Center";#N/A,#N/A,FALSE,"Topeka Center"}</definedName>
    <definedName name="____________________________j2">{#N/A,#N/A,FALSE,"Market Take Rates";#N/A,#N/A,FALSE,"Adoption Rates";#N/A,#N/A,FALSE,"Subscriber Base";#N/A,#N/A,FALSE,"Pricing Structure";#N/A,#N/A,FALSE,"Usage Statistics";#N/A,#N/A,FALSE,"Deployment Costs";#N/A,#N/A,FALSE,"IBM Costs";#N/A,#N/A,FALSE,"Operating Cash Flow";#N/A,#N/A,FALSE,"Revenue Summaries";#N/A,#N/A,FALSE,"Subscriber Summaries";#N/A,#N/A,FALSE,"Houston Center";#N/A,#N/A,FALSE,"DFW Center";#N/A,#N/A,FALSE,"St Louis Center";#N/A,#N/A,FALSE,"Kansas City Center";#N/A,#N/A,FALSE,"San Antonio Center";#N/A,#N/A,FALSE,"Austin Center";#N/A,#N/A,FALSE,"Oklahoma City Center";#N/A,#N/A,FALSE,"Tulsa Center";#N/A,#N/A,FALSE,"Wichita Center";#N/A,#N/A,FALSE,"Little Rock Center";#N/A,#N/A,FALSE,"Topeka Center"}</definedName>
    <definedName name="____________________________j3">{#N/A,#N/A,FALSE,"Market Take Rates";#N/A,#N/A,FALSE,"Adoption Rates";#N/A,#N/A,FALSE,"Subscriber Base";#N/A,#N/A,FALSE,"Pricing Structure";#N/A,#N/A,FALSE,"Usage Statistics";#N/A,#N/A,FALSE,"Deployment Costs";#N/A,#N/A,FALSE,"IBM Costs";#N/A,#N/A,FALSE,"Operating Cash Flow";#N/A,#N/A,FALSE,"Revenue Summaries";#N/A,#N/A,FALSE,"Subscriber Summaries";#N/A,#N/A,FALSE,"Houston Center";#N/A,#N/A,FALSE,"DFW Center";#N/A,#N/A,FALSE,"St Louis Center";#N/A,#N/A,FALSE,"Kansas City Center";#N/A,#N/A,FALSE,"San Antonio Center";#N/A,#N/A,FALSE,"Austin Center";#N/A,#N/A,FALSE,"Oklahoma City Center";#N/A,#N/A,FALSE,"Tulsa Center";#N/A,#N/A,FALSE,"Wichita Center";#N/A,#N/A,FALSE,"Little Rock Center";#N/A,#N/A,FALSE,"Topeka Center"}</definedName>
    <definedName name="____________________________j4">{"Inc_standard",#N/A,TRUE,"Inc"}</definedName>
    <definedName name="____________________________j5">{"'A'!$A$1:$AH$71","'TOC'!$J$29"}</definedName>
    <definedName name="____________________________j6">{"'A'!$A$1:$AH$71","'TOC'!$J$29"}</definedName>
    <definedName name="____________________________j8">{#N/A,"SCENARIO2",FALSE,"DirRpts_Sum";#N/A,"SCENARIO2",FALSE,"Exp_Adjmts";#N/A,#N/A,FALSE,"Advtg_Sum"}</definedName>
    <definedName name="____________________________t9">{#N/A,"SCENARIO2",FALSE,"DirRpts_Sum";#N/A,"SCENARIO2",FALSE,"Exp_Adjmts";#N/A,#N/A,FALSE,"Advtg_Sum"}</definedName>
    <definedName name="____________________________ww2">{#N/A,#N/A,FALSE,"Admin";#N/A,#N/A,FALSE,"Other"}</definedName>
    <definedName name="___________________________DCF1">#REF!</definedName>
    <definedName name="__________________________DCF1">#REF!</definedName>
    <definedName name="__________________________j1">{#N/A,#N/A,FALSE,"Market Take Rates";#N/A,#N/A,FALSE,"Adoption Rates";#N/A,#N/A,FALSE,"Subscriber Base";#N/A,#N/A,FALSE,"Pricing Structure";#N/A,#N/A,FALSE,"Usage Statistics";#N/A,#N/A,FALSE,"Deployment Costs";#N/A,#N/A,FALSE,"IBM Costs";#N/A,#N/A,FALSE,"Operating Cash Flow";#N/A,#N/A,FALSE,"Revenue Summaries";#N/A,#N/A,FALSE,"Subscriber Summaries";#N/A,#N/A,FALSE,"Houston Center";#N/A,#N/A,FALSE,"DFW Center";#N/A,#N/A,FALSE,"St Louis Center";#N/A,#N/A,FALSE,"Kansas City Center";#N/A,#N/A,FALSE,"San Antonio Center";#N/A,#N/A,FALSE,"Austin Center";#N/A,#N/A,FALSE,"Oklahoma City Center";#N/A,#N/A,FALSE,"Tulsa Center";#N/A,#N/A,FALSE,"Wichita Center";#N/A,#N/A,FALSE,"Little Rock Center";#N/A,#N/A,FALSE,"Topeka Center"}</definedName>
    <definedName name="__________________________j2">{#N/A,#N/A,FALSE,"Market Take Rates";#N/A,#N/A,FALSE,"Adoption Rates";#N/A,#N/A,FALSE,"Subscriber Base";#N/A,#N/A,FALSE,"Pricing Structure";#N/A,#N/A,FALSE,"Usage Statistics";#N/A,#N/A,FALSE,"Deployment Costs";#N/A,#N/A,FALSE,"IBM Costs";#N/A,#N/A,FALSE,"Operating Cash Flow";#N/A,#N/A,FALSE,"Revenue Summaries";#N/A,#N/A,FALSE,"Subscriber Summaries";#N/A,#N/A,FALSE,"Houston Center";#N/A,#N/A,FALSE,"DFW Center";#N/A,#N/A,FALSE,"St Louis Center";#N/A,#N/A,FALSE,"Kansas City Center";#N/A,#N/A,FALSE,"San Antonio Center";#N/A,#N/A,FALSE,"Austin Center";#N/A,#N/A,FALSE,"Oklahoma City Center";#N/A,#N/A,FALSE,"Tulsa Center";#N/A,#N/A,FALSE,"Wichita Center";#N/A,#N/A,FALSE,"Little Rock Center";#N/A,#N/A,FALSE,"Topeka Center"}</definedName>
    <definedName name="__________________________j3">{#N/A,#N/A,FALSE,"Market Take Rates";#N/A,#N/A,FALSE,"Adoption Rates";#N/A,#N/A,FALSE,"Subscriber Base";#N/A,#N/A,FALSE,"Pricing Structure";#N/A,#N/A,FALSE,"Usage Statistics";#N/A,#N/A,FALSE,"Deployment Costs";#N/A,#N/A,FALSE,"IBM Costs";#N/A,#N/A,FALSE,"Operating Cash Flow";#N/A,#N/A,FALSE,"Revenue Summaries";#N/A,#N/A,FALSE,"Subscriber Summaries";#N/A,#N/A,FALSE,"Houston Center";#N/A,#N/A,FALSE,"DFW Center";#N/A,#N/A,FALSE,"St Louis Center";#N/A,#N/A,FALSE,"Kansas City Center";#N/A,#N/A,FALSE,"San Antonio Center";#N/A,#N/A,FALSE,"Austin Center";#N/A,#N/A,FALSE,"Oklahoma City Center";#N/A,#N/A,FALSE,"Tulsa Center";#N/A,#N/A,FALSE,"Wichita Center";#N/A,#N/A,FALSE,"Little Rock Center";#N/A,#N/A,FALSE,"Topeka Center"}</definedName>
    <definedName name="__________________________j4">{"Inc_standard",#N/A,TRUE,"Inc"}</definedName>
    <definedName name="__________________________j5">{"'A'!$A$1:$AH$71","'TOC'!$J$29"}</definedName>
    <definedName name="__________________________j6">{"'A'!$A$1:$AH$71","'TOC'!$J$29"}</definedName>
    <definedName name="__________________________j8">{#N/A,"SCENARIO2",FALSE,"DirRpts_Sum";#N/A,"SCENARIO2",FALSE,"Exp_Adjmts";#N/A,#N/A,FALSE,"Advtg_Sum"}</definedName>
    <definedName name="__________________________t9">{#N/A,"SCENARIO2",FALSE,"DirRpts_Sum";#N/A,"SCENARIO2",FALSE,"Exp_Adjmts";#N/A,#N/A,FALSE,"Advtg_Sum"}</definedName>
    <definedName name="_________________________DCF1">#REF!</definedName>
    <definedName name="_________________________j1">{#N/A,#N/A,FALSE,"Market Take Rates";#N/A,#N/A,FALSE,"Adoption Rates";#N/A,#N/A,FALSE,"Subscriber Base";#N/A,#N/A,FALSE,"Pricing Structure";#N/A,#N/A,FALSE,"Usage Statistics";#N/A,#N/A,FALSE,"Deployment Costs";#N/A,#N/A,FALSE,"IBM Costs";#N/A,#N/A,FALSE,"Operating Cash Flow";#N/A,#N/A,FALSE,"Revenue Summaries";#N/A,#N/A,FALSE,"Subscriber Summaries";#N/A,#N/A,FALSE,"Houston Center";#N/A,#N/A,FALSE,"DFW Center";#N/A,#N/A,FALSE,"St Louis Center";#N/A,#N/A,FALSE,"Kansas City Center";#N/A,#N/A,FALSE,"San Antonio Center";#N/A,#N/A,FALSE,"Austin Center";#N/A,#N/A,FALSE,"Oklahoma City Center";#N/A,#N/A,FALSE,"Tulsa Center";#N/A,#N/A,FALSE,"Wichita Center";#N/A,#N/A,FALSE,"Little Rock Center";#N/A,#N/A,FALSE,"Topeka Center"}</definedName>
    <definedName name="_________________________j2">{#N/A,#N/A,FALSE,"Market Take Rates";#N/A,#N/A,FALSE,"Adoption Rates";#N/A,#N/A,FALSE,"Subscriber Base";#N/A,#N/A,FALSE,"Pricing Structure";#N/A,#N/A,FALSE,"Usage Statistics";#N/A,#N/A,FALSE,"Deployment Costs";#N/A,#N/A,FALSE,"IBM Costs";#N/A,#N/A,FALSE,"Operating Cash Flow";#N/A,#N/A,FALSE,"Revenue Summaries";#N/A,#N/A,FALSE,"Subscriber Summaries";#N/A,#N/A,FALSE,"Houston Center";#N/A,#N/A,FALSE,"DFW Center";#N/A,#N/A,FALSE,"St Louis Center";#N/A,#N/A,FALSE,"Kansas City Center";#N/A,#N/A,FALSE,"San Antonio Center";#N/A,#N/A,FALSE,"Austin Center";#N/A,#N/A,FALSE,"Oklahoma City Center";#N/A,#N/A,FALSE,"Tulsa Center";#N/A,#N/A,FALSE,"Wichita Center";#N/A,#N/A,FALSE,"Little Rock Center";#N/A,#N/A,FALSE,"Topeka Center"}</definedName>
    <definedName name="_________________________j3">{#N/A,#N/A,FALSE,"Market Take Rates";#N/A,#N/A,FALSE,"Adoption Rates";#N/A,#N/A,FALSE,"Subscriber Base";#N/A,#N/A,FALSE,"Pricing Structure";#N/A,#N/A,FALSE,"Usage Statistics";#N/A,#N/A,FALSE,"Deployment Costs";#N/A,#N/A,FALSE,"IBM Costs";#N/A,#N/A,FALSE,"Operating Cash Flow";#N/A,#N/A,FALSE,"Revenue Summaries";#N/A,#N/A,FALSE,"Subscriber Summaries";#N/A,#N/A,FALSE,"Houston Center";#N/A,#N/A,FALSE,"DFW Center";#N/A,#N/A,FALSE,"St Louis Center";#N/A,#N/A,FALSE,"Kansas City Center";#N/A,#N/A,FALSE,"San Antonio Center";#N/A,#N/A,FALSE,"Austin Center";#N/A,#N/A,FALSE,"Oklahoma City Center";#N/A,#N/A,FALSE,"Tulsa Center";#N/A,#N/A,FALSE,"Wichita Center";#N/A,#N/A,FALSE,"Little Rock Center";#N/A,#N/A,FALSE,"Topeka Center"}</definedName>
    <definedName name="_________________________j4">{"Inc_standard",#N/A,TRUE,"Inc"}</definedName>
    <definedName name="_________________________j5">{"'A'!$A$1:$AH$71","'TOC'!$J$29"}</definedName>
    <definedName name="_________________________j6">{"'A'!$A$1:$AH$71","'TOC'!$J$29"}</definedName>
    <definedName name="_________________________j8">{#N/A,"SCENARIO2",FALSE,"DirRpts_Sum";#N/A,"SCENARIO2",FALSE,"Exp_Adjmts";#N/A,#N/A,FALSE,"Advtg_Sum"}</definedName>
    <definedName name="_________________________t9">{#N/A,"SCENARIO2",FALSE,"DirRpts_Sum";#N/A,"SCENARIO2",FALSE,"Exp_Adjmts";#N/A,#N/A,FALSE,"Advtg_Sum"}</definedName>
    <definedName name="________________________DCF1">#REF!</definedName>
    <definedName name="_______________________DCF1">#REF!</definedName>
    <definedName name="_______________________j1">{#N/A,#N/A,FALSE,"Market Take Rates";#N/A,#N/A,FALSE,"Adoption Rates";#N/A,#N/A,FALSE,"Subscriber Base";#N/A,#N/A,FALSE,"Pricing Structure";#N/A,#N/A,FALSE,"Usage Statistics";#N/A,#N/A,FALSE,"Deployment Costs";#N/A,#N/A,FALSE,"IBM Costs";#N/A,#N/A,FALSE,"Operating Cash Flow";#N/A,#N/A,FALSE,"Revenue Summaries";#N/A,#N/A,FALSE,"Subscriber Summaries";#N/A,#N/A,FALSE,"Houston Center";#N/A,#N/A,FALSE,"DFW Center";#N/A,#N/A,FALSE,"St Louis Center";#N/A,#N/A,FALSE,"Kansas City Center";#N/A,#N/A,FALSE,"San Antonio Center";#N/A,#N/A,FALSE,"Austin Center";#N/A,#N/A,FALSE,"Oklahoma City Center";#N/A,#N/A,FALSE,"Tulsa Center";#N/A,#N/A,FALSE,"Wichita Center";#N/A,#N/A,FALSE,"Little Rock Center";#N/A,#N/A,FALSE,"Topeka Center"}</definedName>
    <definedName name="_______________________j2">{#N/A,#N/A,FALSE,"Market Take Rates";#N/A,#N/A,FALSE,"Adoption Rates";#N/A,#N/A,FALSE,"Subscriber Base";#N/A,#N/A,FALSE,"Pricing Structure";#N/A,#N/A,FALSE,"Usage Statistics";#N/A,#N/A,FALSE,"Deployment Costs";#N/A,#N/A,FALSE,"IBM Costs";#N/A,#N/A,FALSE,"Operating Cash Flow";#N/A,#N/A,FALSE,"Revenue Summaries";#N/A,#N/A,FALSE,"Subscriber Summaries";#N/A,#N/A,FALSE,"Houston Center";#N/A,#N/A,FALSE,"DFW Center";#N/A,#N/A,FALSE,"St Louis Center";#N/A,#N/A,FALSE,"Kansas City Center";#N/A,#N/A,FALSE,"San Antonio Center";#N/A,#N/A,FALSE,"Austin Center";#N/A,#N/A,FALSE,"Oklahoma City Center";#N/A,#N/A,FALSE,"Tulsa Center";#N/A,#N/A,FALSE,"Wichita Center";#N/A,#N/A,FALSE,"Little Rock Center";#N/A,#N/A,FALSE,"Topeka Center"}</definedName>
    <definedName name="_______________________j3">{#N/A,#N/A,FALSE,"Market Take Rates";#N/A,#N/A,FALSE,"Adoption Rates";#N/A,#N/A,FALSE,"Subscriber Base";#N/A,#N/A,FALSE,"Pricing Structure";#N/A,#N/A,FALSE,"Usage Statistics";#N/A,#N/A,FALSE,"Deployment Costs";#N/A,#N/A,FALSE,"IBM Costs";#N/A,#N/A,FALSE,"Operating Cash Flow";#N/A,#N/A,FALSE,"Revenue Summaries";#N/A,#N/A,FALSE,"Subscriber Summaries";#N/A,#N/A,FALSE,"Houston Center";#N/A,#N/A,FALSE,"DFW Center";#N/A,#N/A,FALSE,"St Louis Center";#N/A,#N/A,FALSE,"Kansas City Center";#N/A,#N/A,FALSE,"San Antonio Center";#N/A,#N/A,FALSE,"Austin Center";#N/A,#N/A,FALSE,"Oklahoma City Center";#N/A,#N/A,FALSE,"Tulsa Center";#N/A,#N/A,FALSE,"Wichita Center";#N/A,#N/A,FALSE,"Little Rock Center";#N/A,#N/A,FALSE,"Topeka Center"}</definedName>
    <definedName name="_______________________j4">{"Inc_standard",#N/A,TRUE,"Inc"}</definedName>
    <definedName name="_______________________j5">{"'A'!$A$1:$AH$71","'TOC'!$J$29"}</definedName>
    <definedName name="_______________________j6">{"'A'!$A$1:$AH$71","'TOC'!$J$29"}</definedName>
    <definedName name="_______________________j8">{#N/A,"SCENARIO2",FALSE,"DirRpts_Sum";#N/A,"SCENARIO2",FALSE,"Exp_Adjmts";#N/A,#N/A,FALSE,"Advtg_Sum"}</definedName>
    <definedName name="_______________________t9">{#N/A,"SCENARIO2",FALSE,"DirRpts_Sum";#N/A,"SCENARIO2",FALSE,"Exp_Adjmts";#N/A,#N/A,FALSE,"Advtg_Sum"}</definedName>
    <definedName name="______________________DCF1">#REF!</definedName>
    <definedName name="______________________j1">{#N/A,#N/A,FALSE,"Market Take Rates";#N/A,#N/A,FALSE,"Adoption Rates";#N/A,#N/A,FALSE,"Subscriber Base";#N/A,#N/A,FALSE,"Pricing Structure";#N/A,#N/A,FALSE,"Usage Statistics";#N/A,#N/A,FALSE,"Deployment Costs";#N/A,#N/A,FALSE,"IBM Costs";#N/A,#N/A,FALSE,"Operating Cash Flow";#N/A,#N/A,FALSE,"Revenue Summaries";#N/A,#N/A,FALSE,"Subscriber Summaries";#N/A,#N/A,FALSE,"Houston Center";#N/A,#N/A,FALSE,"DFW Center";#N/A,#N/A,FALSE,"St Louis Center";#N/A,#N/A,FALSE,"Kansas City Center";#N/A,#N/A,FALSE,"San Antonio Center";#N/A,#N/A,FALSE,"Austin Center";#N/A,#N/A,FALSE,"Oklahoma City Center";#N/A,#N/A,FALSE,"Tulsa Center";#N/A,#N/A,FALSE,"Wichita Center";#N/A,#N/A,FALSE,"Little Rock Center";#N/A,#N/A,FALSE,"Topeka Center"}</definedName>
    <definedName name="______________________j2">{#N/A,#N/A,FALSE,"Market Take Rates";#N/A,#N/A,FALSE,"Adoption Rates";#N/A,#N/A,FALSE,"Subscriber Base";#N/A,#N/A,FALSE,"Pricing Structure";#N/A,#N/A,FALSE,"Usage Statistics";#N/A,#N/A,FALSE,"Deployment Costs";#N/A,#N/A,FALSE,"IBM Costs";#N/A,#N/A,FALSE,"Operating Cash Flow";#N/A,#N/A,FALSE,"Revenue Summaries";#N/A,#N/A,FALSE,"Subscriber Summaries";#N/A,#N/A,FALSE,"Houston Center";#N/A,#N/A,FALSE,"DFW Center";#N/A,#N/A,FALSE,"St Louis Center";#N/A,#N/A,FALSE,"Kansas City Center";#N/A,#N/A,FALSE,"San Antonio Center";#N/A,#N/A,FALSE,"Austin Center";#N/A,#N/A,FALSE,"Oklahoma City Center";#N/A,#N/A,FALSE,"Tulsa Center";#N/A,#N/A,FALSE,"Wichita Center";#N/A,#N/A,FALSE,"Little Rock Center";#N/A,#N/A,FALSE,"Topeka Center"}</definedName>
    <definedName name="______________________j3">{#N/A,#N/A,FALSE,"Market Take Rates";#N/A,#N/A,FALSE,"Adoption Rates";#N/A,#N/A,FALSE,"Subscriber Base";#N/A,#N/A,FALSE,"Pricing Structure";#N/A,#N/A,FALSE,"Usage Statistics";#N/A,#N/A,FALSE,"Deployment Costs";#N/A,#N/A,FALSE,"IBM Costs";#N/A,#N/A,FALSE,"Operating Cash Flow";#N/A,#N/A,FALSE,"Revenue Summaries";#N/A,#N/A,FALSE,"Subscriber Summaries";#N/A,#N/A,FALSE,"Houston Center";#N/A,#N/A,FALSE,"DFW Center";#N/A,#N/A,FALSE,"St Louis Center";#N/A,#N/A,FALSE,"Kansas City Center";#N/A,#N/A,FALSE,"San Antonio Center";#N/A,#N/A,FALSE,"Austin Center";#N/A,#N/A,FALSE,"Oklahoma City Center";#N/A,#N/A,FALSE,"Tulsa Center";#N/A,#N/A,FALSE,"Wichita Center";#N/A,#N/A,FALSE,"Little Rock Center";#N/A,#N/A,FALSE,"Topeka Center"}</definedName>
    <definedName name="______________________j4">{"Inc_standard",#N/A,TRUE,"Inc"}</definedName>
    <definedName name="______________________j5">{"'A'!$A$1:$AH$71","'TOC'!$J$29"}</definedName>
    <definedName name="______________________j6">{"'A'!$A$1:$AH$71","'TOC'!$J$29"}</definedName>
    <definedName name="______________________j8">{#N/A,"SCENARIO2",FALSE,"DirRpts_Sum";#N/A,"SCENARIO2",FALSE,"Exp_Adjmts";#N/A,#N/A,FALSE,"Advtg_Sum"}</definedName>
    <definedName name="______________________t9">{#N/A,"SCENARIO2",FALSE,"DirRpts_Sum";#N/A,"SCENARIO2",FALSE,"Exp_Adjmts";#N/A,#N/A,FALSE,"Advtg_Sum"}</definedName>
    <definedName name="_____________________DCF1">#REF!</definedName>
    <definedName name="_____________________PRN2">{"adj95mult",#N/A,FALSE,"COMPCO";"adj95est",#N/A,FALSE,"COMPCO"}</definedName>
    <definedName name="_____________________T123456">{"COUNT",#N/A,FALSE,"AB"}</definedName>
    <definedName name="_____________________T12347">{"COUNT",#N/A,FALSE,"AB"}</definedName>
    <definedName name="____________________DCF1">#REF!</definedName>
    <definedName name="____________________j1">{#N/A,#N/A,FALSE,"Market Take Rates";#N/A,#N/A,FALSE,"Adoption Rates";#N/A,#N/A,FALSE,"Subscriber Base";#N/A,#N/A,FALSE,"Pricing Structure";#N/A,#N/A,FALSE,"Usage Statistics";#N/A,#N/A,FALSE,"Deployment Costs";#N/A,#N/A,FALSE,"IBM Costs";#N/A,#N/A,FALSE,"Operating Cash Flow";#N/A,#N/A,FALSE,"Revenue Summaries";#N/A,#N/A,FALSE,"Subscriber Summaries";#N/A,#N/A,FALSE,"Houston Center";#N/A,#N/A,FALSE,"DFW Center";#N/A,#N/A,FALSE,"St Louis Center";#N/A,#N/A,FALSE,"Kansas City Center";#N/A,#N/A,FALSE,"San Antonio Center";#N/A,#N/A,FALSE,"Austin Center";#N/A,#N/A,FALSE,"Oklahoma City Center";#N/A,#N/A,FALSE,"Tulsa Center";#N/A,#N/A,FALSE,"Wichita Center";#N/A,#N/A,FALSE,"Little Rock Center";#N/A,#N/A,FALSE,"Topeka Center"}</definedName>
    <definedName name="____________________j2">{#N/A,#N/A,FALSE,"Market Take Rates";#N/A,#N/A,FALSE,"Adoption Rates";#N/A,#N/A,FALSE,"Subscriber Base";#N/A,#N/A,FALSE,"Pricing Structure";#N/A,#N/A,FALSE,"Usage Statistics";#N/A,#N/A,FALSE,"Deployment Costs";#N/A,#N/A,FALSE,"IBM Costs";#N/A,#N/A,FALSE,"Operating Cash Flow";#N/A,#N/A,FALSE,"Revenue Summaries";#N/A,#N/A,FALSE,"Subscriber Summaries";#N/A,#N/A,FALSE,"Houston Center";#N/A,#N/A,FALSE,"DFW Center";#N/A,#N/A,FALSE,"St Louis Center";#N/A,#N/A,FALSE,"Kansas City Center";#N/A,#N/A,FALSE,"San Antonio Center";#N/A,#N/A,FALSE,"Austin Center";#N/A,#N/A,FALSE,"Oklahoma City Center";#N/A,#N/A,FALSE,"Tulsa Center";#N/A,#N/A,FALSE,"Wichita Center";#N/A,#N/A,FALSE,"Little Rock Center";#N/A,#N/A,FALSE,"Topeka Center"}</definedName>
    <definedName name="____________________j3">{#N/A,#N/A,FALSE,"Market Take Rates";#N/A,#N/A,FALSE,"Adoption Rates";#N/A,#N/A,FALSE,"Subscriber Base";#N/A,#N/A,FALSE,"Pricing Structure";#N/A,#N/A,FALSE,"Usage Statistics";#N/A,#N/A,FALSE,"Deployment Costs";#N/A,#N/A,FALSE,"IBM Costs";#N/A,#N/A,FALSE,"Operating Cash Flow";#N/A,#N/A,FALSE,"Revenue Summaries";#N/A,#N/A,FALSE,"Subscriber Summaries";#N/A,#N/A,FALSE,"Houston Center";#N/A,#N/A,FALSE,"DFW Center";#N/A,#N/A,FALSE,"St Louis Center";#N/A,#N/A,FALSE,"Kansas City Center";#N/A,#N/A,FALSE,"San Antonio Center";#N/A,#N/A,FALSE,"Austin Center";#N/A,#N/A,FALSE,"Oklahoma City Center";#N/A,#N/A,FALSE,"Tulsa Center";#N/A,#N/A,FALSE,"Wichita Center";#N/A,#N/A,FALSE,"Little Rock Center";#N/A,#N/A,FALSE,"Topeka Center"}</definedName>
    <definedName name="____________________j4">{"Inc_standard",#N/A,TRUE,"Inc"}</definedName>
    <definedName name="____________________j5">{"'A'!$A$1:$AH$71","'TOC'!$J$29"}</definedName>
    <definedName name="____________________j6">{"'A'!$A$1:$AH$71","'TOC'!$J$29"}</definedName>
    <definedName name="____________________j8">{#N/A,"SCENARIO2",FALSE,"DirRpts_Sum";#N/A,"SCENARIO2",FALSE,"Exp_Adjmts";#N/A,#N/A,FALSE,"Advtg_Sum"}</definedName>
    <definedName name="____________________PRN2">{"adj95mult",#N/A,FALSE,"COMPCO";"adj95est",#N/A,FALSE,"COMPCO"}</definedName>
    <definedName name="____________________t9">{#N/A,"SCENARIO2",FALSE,"DirRpts_Sum";#N/A,"SCENARIO2",FALSE,"Exp_Adjmts";#N/A,#N/A,FALSE,"Advtg_Sum"}</definedName>
    <definedName name="___________________DCF1">#REF!</definedName>
    <definedName name="___________________PRN2">{"adj95mult",#N/A,FALSE,"COMPCO";"adj95est",#N/A,FALSE,"COMPCO"}</definedName>
    <definedName name="__________________DCF1">#REF!</definedName>
    <definedName name="__________________PRN2">{"adj95mult",#N/A,FALSE,"COMPCO";"adj95est",#N/A,FALSE,"COMPCO"}</definedName>
    <definedName name="__________________T123456">{"COUNT",#N/A,FALSE,"AB"}</definedName>
    <definedName name="__________________T12347">{"COUNT",#N/A,FALSE,"AB"}</definedName>
    <definedName name="_________________DCF1">#REF!</definedName>
    <definedName name="_________________j1">{#N/A,#N/A,FALSE,"Market Take Rates";#N/A,#N/A,FALSE,"Adoption Rates";#N/A,#N/A,FALSE,"Subscriber Base";#N/A,#N/A,FALSE,"Pricing Structure";#N/A,#N/A,FALSE,"Usage Statistics";#N/A,#N/A,FALSE,"Deployment Costs";#N/A,#N/A,FALSE,"IBM Costs";#N/A,#N/A,FALSE,"Operating Cash Flow";#N/A,#N/A,FALSE,"Revenue Summaries";#N/A,#N/A,FALSE,"Subscriber Summaries";#N/A,#N/A,FALSE,"Houston Center";#N/A,#N/A,FALSE,"DFW Center";#N/A,#N/A,FALSE,"St Louis Center";#N/A,#N/A,FALSE,"Kansas City Center";#N/A,#N/A,FALSE,"San Antonio Center";#N/A,#N/A,FALSE,"Austin Center";#N/A,#N/A,FALSE,"Oklahoma City Center";#N/A,#N/A,FALSE,"Tulsa Center";#N/A,#N/A,FALSE,"Wichita Center";#N/A,#N/A,FALSE,"Little Rock Center";#N/A,#N/A,FALSE,"Topeka Center"}</definedName>
    <definedName name="_________________j2">{#N/A,#N/A,FALSE,"Market Take Rates";#N/A,#N/A,FALSE,"Adoption Rates";#N/A,#N/A,FALSE,"Subscriber Base";#N/A,#N/A,FALSE,"Pricing Structure";#N/A,#N/A,FALSE,"Usage Statistics";#N/A,#N/A,FALSE,"Deployment Costs";#N/A,#N/A,FALSE,"IBM Costs";#N/A,#N/A,FALSE,"Operating Cash Flow";#N/A,#N/A,FALSE,"Revenue Summaries";#N/A,#N/A,FALSE,"Subscriber Summaries";#N/A,#N/A,FALSE,"Houston Center";#N/A,#N/A,FALSE,"DFW Center";#N/A,#N/A,FALSE,"St Louis Center";#N/A,#N/A,FALSE,"Kansas City Center";#N/A,#N/A,FALSE,"San Antonio Center";#N/A,#N/A,FALSE,"Austin Center";#N/A,#N/A,FALSE,"Oklahoma City Center";#N/A,#N/A,FALSE,"Tulsa Center";#N/A,#N/A,FALSE,"Wichita Center";#N/A,#N/A,FALSE,"Little Rock Center";#N/A,#N/A,FALSE,"Topeka Center"}</definedName>
    <definedName name="_________________j3">{#N/A,#N/A,FALSE,"Market Take Rates";#N/A,#N/A,FALSE,"Adoption Rates";#N/A,#N/A,FALSE,"Subscriber Base";#N/A,#N/A,FALSE,"Pricing Structure";#N/A,#N/A,FALSE,"Usage Statistics";#N/A,#N/A,FALSE,"Deployment Costs";#N/A,#N/A,FALSE,"IBM Costs";#N/A,#N/A,FALSE,"Operating Cash Flow";#N/A,#N/A,FALSE,"Revenue Summaries";#N/A,#N/A,FALSE,"Subscriber Summaries";#N/A,#N/A,FALSE,"Houston Center";#N/A,#N/A,FALSE,"DFW Center";#N/A,#N/A,FALSE,"St Louis Center";#N/A,#N/A,FALSE,"Kansas City Center";#N/A,#N/A,FALSE,"San Antonio Center";#N/A,#N/A,FALSE,"Austin Center";#N/A,#N/A,FALSE,"Oklahoma City Center";#N/A,#N/A,FALSE,"Tulsa Center";#N/A,#N/A,FALSE,"Wichita Center";#N/A,#N/A,FALSE,"Little Rock Center";#N/A,#N/A,FALSE,"Topeka Center"}</definedName>
    <definedName name="_________________j4">{"Inc_standard",#N/A,TRUE,"Inc"}</definedName>
    <definedName name="_________________j5">{"'A'!$A$1:$AH$71","'TOC'!$J$29"}</definedName>
    <definedName name="_________________j6">{"'A'!$A$1:$AH$71","'TOC'!$J$29"}</definedName>
    <definedName name="_________________j8">{#N/A,"SCENARIO2",FALSE,"DirRpts_Sum";#N/A,"SCENARIO2",FALSE,"Exp_Adjmts";#N/A,#N/A,FALSE,"Advtg_Sum"}</definedName>
    <definedName name="_________________PRN2">{"adj95mult",#N/A,FALSE,"COMPCO";"adj95est",#N/A,FALSE,"COMPCO"}</definedName>
    <definedName name="_________________t9">{#N/A,"SCENARIO2",FALSE,"DirRpts_Sum";#N/A,"SCENARIO2",FALSE,"Exp_Adjmts";#N/A,#N/A,FALSE,"Advtg_Sum"}</definedName>
    <definedName name="________________br1">#REF!</definedName>
    <definedName name="________________D33">{"Olk by Qtr Full",#N/A,FALSE,"Tot PalmPalm";"Olk by Qtr Full",#N/A,FALSE,"Tot Device";"Olk by Qtr Full",#N/A,FALSE,"Platform";"Olk by Qtr Full",#N/A,FALSE,"Palm.Net";"Olk by Qtr Full",#N/A,FALSE,"Elim"}</definedName>
    <definedName name="________________DCF1">#REF!</definedName>
    <definedName name="________________j1">{#N/A,#N/A,FALSE,"Market Take Rates";#N/A,#N/A,FALSE,"Adoption Rates";#N/A,#N/A,FALSE,"Subscriber Base";#N/A,#N/A,FALSE,"Pricing Structure";#N/A,#N/A,FALSE,"Usage Statistics";#N/A,#N/A,FALSE,"Deployment Costs";#N/A,#N/A,FALSE,"IBM Costs";#N/A,#N/A,FALSE,"Operating Cash Flow";#N/A,#N/A,FALSE,"Revenue Summaries";#N/A,#N/A,FALSE,"Subscriber Summaries";#N/A,#N/A,FALSE,"Houston Center";#N/A,#N/A,FALSE,"DFW Center";#N/A,#N/A,FALSE,"St Louis Center";#N/A,#N/A,FALSE,"Kansas City Center";#N/A,#N/A,FALSE,"San Antonio Center";#N/A,#N/A,FALSE,"Austin Center";#N/A,#N/A,FALSE,"Oklahoma City Center";#N/A,#N/A,FALSE,"Tulsa Center";#N/A,#N/A,FALSE,"Wichita Center";#N/A,#N/A,FALSE,"Little Rock Center";#N/A,#N/A,FALSE,"Topeka Center"}</definedName>
    <definedName name="________________j2">{#N/A,#N/A,FALSE,"Market Take Rates";#N/A,#N/A,FALSE,"Adoption Rates";#N/A,#N/A,FALSE,"Subscriber Base";#N/A,#N/A,FALSE,"Pricing Structure";#N/A,#N/A,FALSE,"Usage Statistics";#N/A,#N/A,FALSE,"Deployment Costs";#N/A,#N/A,FALSE,"IBM Costs";#N/A,#N/A,FALSE,"Operating Cash Flow";#N/A,#N/A,FALSE,"Revenue Summaries";#N/A,#N/A,FALSE,"Subscriber Summaries";#N/A,#N/A,FALSE,"Houston Center";#N/A,#N/A,FALSE,"DFW Center";#N/A,#N/A,FALSE,"St Louis Center";#N/A,#N/A,FALSE,"Kansas City Center";#N/A,#N/A,FALSE,"San Antonio Center";#N/A,#N/A,FALSE,"Austin Center";#N/A,#N/A,FALSE,"Oklahoma City Center";#N/A,#N/A,FALSE,"Tulsa Center";#N/A,#N/A,FALSE,"Wichita Center";#N/A,#N/A,FALSE,"Little Rock Center";#N/A,#N/A,FALSE,"Topeka Center"}</definedName>
    <definedName name="________________j3">{#N/A,#N/A,FALSE,"Market Take Rates";#N/A,#N/A,FALSE,"Adoption Rates";#N/A,#N/A,FALSE,"Subscriber Base";#N/A,#N/A,FALSE,"Pricing Structure";#N/A,#N/A,FALSE,"Usage Statistics";#N/A,#N/A,FALSE,"Deployment Costs";#N/A,#N/A,FALSE,"IBM Costs";#N/A,#N/A,FALSE,"Operating Cash Flow";#N/A,#N/A,FALSE,"Revenue Summaries";#N/A,#N/A,FALSE,"Subscriber Summaries";#N/A,#N/A,FALSE,"Houston Center";#N/A,#N/A,FALSE,"DFW Center";#N/A,#N/A,FALSE,"St Louis Center";#N/A,#N/A,FALSE,"Kansas City Center";#N/A,#N/A,FALSE,"San Antonio Center";#N/A,#N/A,FALSE,"Austin Center";#N/A,#N/A,FALSE,"Oklahoma City Center";#N/A,#N/A,FALSE,"Tulsa Center";#N/A,#N/A,FALSE,"Wichita Center";#N/A,#N/A,FALSE,"Little Rock Center";#N/A,#N/A,FALSE,"Topeka Center"}</definedName>
    <definedName name="________________j4">{"Inc_standard",#N/A,TRUE,"Inc"}</definedName>
    <definedName name="________________j5">{"'A'!$A$1:$AH$71","'TOC'!$J$29"}</definedName>
    <definedName name="________________j6">{"'A'!$A$1:$AH$71","'TOC'!$J$29"}</definedName>
    <definedName name="________________j8">{#N/A,"SCENARIO2",FALSE,"DirRpts_Sum";#N/A,"SCENARIO2",FALSE,"Exp_Adjmts";#N/A,#N/A,FALSE,"Advtg_Sum"}</definedName>
    <definedName name="________________PRN2">{"adj95mult",#N/A,FALSE,"COMPCO";"adj95est",#N/A,FALSE,"COMPCO"}</definedName>
    <definedName name="________________t9">{#N/A,"SCENARIO2",FALSE,"DirRpts_Sum";#N/A,"SCENARIO2",FALSE,"Exp_Adjmts";#N/A,#N/A,FALSE,"Advtg_Sum"}</definedName>
    <definedName name="_______________br1">#REF!</definedName>
    <definedName name="_______________D33">{"Olk by Qtr Full",#N/A,FALSE,"Tot PalmPalm";"Olk by Qtr Full",#N/A,FALSE,"Tot Device";"Olk by Qtr Full",#N/A,FALSE,"Platform";"Olk by Qtr Full",#N/A,FALSE,"Palm.Net";"Olk by Qtr Full",#N/A,FALSE,"Elim"}</definedName>
    <definedName name="_______________MRG2">{"INCOME",#N/A,FALSE,"ProNet";"VALUE",#N/A,FALSE,"ProNet"}</definedName>
    <definedName name="_______________PRN2">{"adj95mult",#N/A,FALSE,"COMPCO";"adj95est",#N/A,FALSE,"COMPCO"}</definedName>
    <definedName name="______________a2">{"TotalGeralDespesasPorArea",#N/A,FALSE,"VinculosAccessEfetivo"}</definedName>
    <definedName name="______________br1">#REF!</definedName>
    <definedName name="______________D33">{"Olk by Qtr Full",#N/A,FALSE,"Tot PalmPalm";"Olk by Qtr Full",#N/A,FALSE,"Tot Device";"Olk by Qtr Full",#N/A,FALSE,"Platform";"Olk by Qtr Full",#N/A,FALSE,"Palm.Net";"Olk by Qtr Full",#N/A,FALSE,"Elim"}</definedName>
    <definedName name="______________DCF1">#REF!</definedName>
    <definedName name="______________j1">{#N/A,#N/A,FALSE,"Market Take Rates";#N/A,#N/A,FALSE,"Adoption Rates";#N/A,#N/A,FALSE,"Subscriber Base";#N/A,#N/A,FALSE,"Pricing Structure";#N/A,#N/A,FALSE,"Usage Statistics";#N/A,#N/A,FALSE,"Deployment Costs";#N/A,#N/A,FALSE,"IBM Costs";#N/A,#N/A,FALSE,"Operating Cash Flow";#N/A,#N/A,FALSE,"Revenue Summaries";#N/A,#N/A,FALSE,"Subscriber Summaries";#N/A,#N/A,FALSE,"Houston Center";#N/A,#N/A,FALSE,"DFW Center";#N/A,#N/A,FALSE,"St Louis Center";#N/A,#N/A,FALSE,"Kansas City Center";#N/A,#N/A,FALSE,"San Antonio Center";#N/A,#N/A,FALSE,"Austin Center";#N/A,#N/A,FALSE,"Oklahoma City Center";#N/A,#N/A,FALSE,"Tulsa Center";#N/A,#N/A,FALSE,"Wichita Center";#N/A,#N/A,FALSE,"Little Rock Center";#N/A,#N/A,FALSE,"Topeka Center"}</definedName>
    <definedName name="______________j2">{#N/A,#N/A,FALSE,"Market Take Rates";#N/A,#N/A,FALSE,"Adoption Rates";#N/A,#N/A,FALSE,"Subscriber Base";#N/A,#N/A,FALSE,"Pricing Structure";#N/A,#N/A,FALSE,"Usage Statistics";#N/A,#N/A,FALSE,"Deployment Costs";#N/A,#N/A,FALSE,"IBM Costs";#N/A,#N/A,FALSE,"Operating Cash Flow";#N/A,#N/A,FALSE,"Revenue Summaries";#N/A,#N/A,FALSE,"Subscriber Summaries";#N/A,#N/A,FALSE,"Houston Center";#N/A,#N/A,FALSE,"DFW Center";#N/A,#N/A,FALSE,"St Louis Center";#N/A,#N/A,FALSE,"Kansas City Center";#N/A,#N/A,FALSE,"San Antonio Center";#N/A,#N/A,FALSE,"Austin Center";#N/A,#N/A,FALSE,"Oklahoma City Center";#N/A,#N/A,FALSE,"Tulsa Center";#N/A,#N/A,FALSE,"Wichita Center";#N/A,#N/A,FALSE,"Little Rock Center";#N/A,#N/A,FALSE,"Topeka Center"}</definedName>
    <definedName name="______________j3">{#N/A,#N/A,FALSE,"Market Take Rates";#N/A,#N/A,FALSE,"Adoption Rates";#N/A,#N/A,FALSE,"Subscriber Base";#N/A,#N/A,FALSE,"Pricing Structure";#N/A,#N/A,FALSE,"Usage Statistics";#N/A,#N/A,FALSE,"Deployment Costs";#N/A,#N/A,FALSE,"IBM Costs";#N/A,#N/A,FALSE,"Operating Cash Flow";#N/A,#N/A,FALSE,"Revenue Summaries";#N/A,#N/A,FALSE,"Subscriber Summaries";#N/A,#N/A,FALSE,"Houston Center";#N/A,#N/A,FALSE,"DFW Center";#N/A,#N/A,FALSE,"St Louis Center";#N/A,#N/A,FALSE,"Kansas City Center";#N/A,#N/A,FALSE,"San Antonio Center";#N/A,#N/A,FALSE,"Austin Center";#N/A,#N/A,FALSE,"Oklahoma City Center";#N/A,#N/A,FALSE,"Tulsa Center";#N/A,#N/A,FALSE,"Wichita Center";#N/A,#N/A,FALSE,"Little Rock Center";#N/A,#N/A,FALSE,"Topeka Center"}</definedName>
    <definedName name="______________j4">{"Inc_standard",#N/A,TRUE,"Inc"}</definedName>
    <definedName name="______________j5">{"'A'!$A$1:$AH$71","'TOC'!$J$29"}</definedName>
    <definedName name="______________j6">{"'A'!$A$1:$AH$71","'TOC'!$J$29"}</definedName>
    <definedName name="______________j8">{#N/A,"SCENARIO2",FALSE,"DirRpts_Sum";#N/A,"SCENARIO2",FALSE,"Exp_Adjmts";#N/A,#N/A,FALSE,"Advtg_Sum"}</definedName>
    <definedName name="______________MRG2">{"INCOME",#N/A,FALSE,"ProNet";"VALUE",#N/A,FALSE,"ProNet"}</definedName>
    <definedName name="______________na2">{"'SIVA Pricing Model'!$A$1:$F$39"}</definedName>
    <definedName name="______________na3">{"'SIVA Pricing Model'!$A$1:$F$39"}</definedName>
    <definedName name="______________PRN2">{"adj95mult",#N/A,FALSE,"COMPCO";"adj95est",#N/A,FALSE,"COMPCO"}</definedName>
    <definedName name="______________T123456">{"COUNT",#N/A,FALSE,"AB"}</definedName>
    <definedName name="______________T12347">{"COUNT",#N/A,FALSE,"AB"}</definedName>
    <definedName name="______________t9">{#N/A,"SCENARIO2",FALSE,"DirRpts_Sum";#N/A,"SCENARIO2",FALSE,"Exp_Adjmts";#N/A,#N/A,FALSE,"Advtg_Sum"}</definedName>
    <definedName name="______________Tes6">{"'SIVA Pricing Model'!$A$1:$F$39"}</definedName>
    <definedName name="______________ww2">{#N/A,#N/A,FALSE,"Admin";#N/A,#N/A,FALSE,"Other"}</definedName>
    <definedName name="_____________A11">{#N/A,#N/A,FALSE,"Umsatz 99";#N/A,#N/A,FALSE,"ER 99 "}</definedName>
    <definedName name="_____________br1">#REF!</definedName>
    <definedName name="_____________c">{"Fiesta Facer Page",#N/A,FALSE,"Q_C_S";"Fiesta Main Page",#N/A,FALSE,"V_L";"Fiesta 95BP Struct",#N/A,FALSE,"StructBP";"Fiesta Post 95BP Struct",#N/A,FALSE,"AdjStructBP"}</definedName>
    <definedName name="_____________DCF1">#REF!</definedName>
    <definedName name="_____________j1">{#N/A,#N/A,FALSE,"Market Take Rates";#N/A,#N/A,FALSE,"Adoption Rates";#N/A,#N/A,FALSE,"Subscriber Base";#N/A,#N/A,FALSE,"Pricing Structure";#N/A,#N/A,FALSE,"Usage Statistics";#N/A,#N/A,FALSE,"Deployment Costs";#N/A,#N/A,FALSE,"IBM Costs";#N/A,#N/A,FALSE,"Operating Cash Flow";#N/A,#N/A,FALSE,"Revenue Summaries";#N/A,#N/A,FALSE,"Subscriber Summaries";#N/A,#N/A,FALSE,"Houston Center";#N/A,#N/A,FALSE,"DFW Center";#N/A,#N/A,FALSE,"St Louis Center";#N/A,#N/A,FALSE,"Kansas City Center";#N/A,#N/A,FALSE,"San Antonio Center";#N/A,#N/A,FALSE,"Austin Center";#N/A,#N/A,FALSE,"Oklahoma City Center";#N/A,#N/A,FALSE,"Tulsa Center";#N/A,#N/A,FALSE,"Wichita Center";#N/A,#N/A,FALSE,"Little Rock Center";#N/A,#N/A,FALSE,"Topeka Center"}</definedName>
    <definedName name="_____________j2">{#N/A,#N/A,FALSE,"Market Take Rates";#N/A,#N/A,FALSE,"Adoption Rates";#N/A,#N/A,FALSE,"Subscriber Base";#N/A,#N/A,FALSE,"Pricing Structure";#N/A,#N/A,FALSE,"Usage Statistics";#N/A,#N/A,FALSE,"Deployment Costs";#N/A,#N/A,FALSE,"IBM Costs";#N/A,#N/A,FALSE,"Operating Cash Flow";#N/A,#N/A,FALSE,"Revenue Summaries";#N/A,#N/A,FALSE,"Subscriber Summaries";#N/A,#N/A,FALSE,"Houston Center";#N/A,#N/A,FALSE,"DFW Center";#N/A,#N/A,FALSE,"St Louis Center";#N/A,#N/A,FALSE,"Kansas City Center";#N/A,#N/A,FALSE,"San Antonio Center";#N/A,#N/A,FALSE,"Austin Center";#N/A,#N/A,FALSE,"Oklahoma City Center";#N/A,#N/A,FALSE,"Tulsa Center";#N/A,#N/A,FALSE,"Wichita Center";#N/A,#N/A,FALSE,"Little Rock Center";#N/A,#N/A,FALSE,"Topeka Center"}</definedName>
    <definedName name="_____________j3">{#N/A,#N/A,FALSE,"Market Take Rates";#N/A,#N/A,FALSE,"Adoption Rates";#N/A,#N/A,FALSE,"Subscriber Base";#N/A,#N/A,FALSE,"Pricing Structure";#N/A,#N/A,FALSE,"Usage Statistics";#N/A,#N/A,FALSE,"Deployment Costs";#N/A,#N/A,FALSE,"IBM Costs";#N/A,#N/A,FALSE,"Operating Cash Flow";#N/A,#N/A,FALSE,"Revenue Summaries";#N/A,#N/A,FALSE,"Subscriber Summaries";#N/A,#N/A,FALSE,"Houston Center";#N/A,#N/A,FALSE,"DFW Center";#N/A,#N/A,FALSE,"St Louis Center";#N/A,#N/A,FALSE,"Kansas City Center";#N/A,#N/A,FALSE,"San Antonio Center";#N/A,#N/A,FALSE,"Austin Center";#N/A,#N/A,FALSE,"Oklahoma City Center";#N/A,#N/A,FALSE,"Tulsa Center";#N/A,#N/A,FALSE,"Wichita Center";#N/A,#N/A,FALSE,"Little Rock Center";#N/A,#N/A,FALSE,"Topeka Center"}</definedName>
    <definedName name="_____________j4">{"Inc_standard",#N/A,TRUE,"Inc"}</definedName>
    <definedName name="_____________j5">{"'A'!$A$1:$AH$71","'TOC'!$J$29"}</definedName>
    <definedName name="_____________j6">{"'A'!$A$1:$AH$71","'TOC'!$J$29"}</definedName>
    <definedName name="_____________j8">{#N/A,"SCENARIO2",FALSE,"DirRpts_Sum";#N/A,"SCENARIO2",FALSE,"Exp_Adjmts";#N/A,#N/A,FALSE,"Advtg_Sum"}</definedName>
    <definedName name="_____________MRG2">{"INCOME",#N/A,FALSE,"ProNet";"VALUE",#N/A,FALSE,"ProNet"}</definedName>
    <definedName name="_____________PRN2">{"adj95mult",#N/A,FALSE,"COMPCO";"adj95est",#N/A,FALSE,"COMPCO"}</definedName>
    <definedName name="_____________t9">{#N/A,"SCENARIO2",FALSE,"DirRpts_Sum";#N/A,"SCENARIO2",FALSE,"Exp_Adjmts";#N/A,#N/A,FALSE,"Advtg_Sum"}</definedName>
    <definedName name="_____________top5">{#N/A,#N/A,FALSE,"Front Page";#N/A,#N/A,FALSE,"Mfg Var";#N/A,#N/A,FALSE,"Family Unit Cost Graphs";#N/A,#N/A,FALSE,"Product Cost Graphs";#N/A,#N/A,FALSE,"Unit Cost Setup";#N/A,#N/A,FALSE,"Yields";#N/A,#N/A,FALSE,"Emery";#N/A,#N/A,FALSE,"GI Pricing";#N/A,#N/A,FALSE,"Actuals";#N/A,#N/A,FALSE,"Forecast"}</definedName>
    <definedName name="_____________ww2">{#N/A,#N/A,FALSE,"Admin";#N/A,#N/A,FALSE,"Other"}</definedName>
    <definedName name="____________A11">{#N/A,#N/A,FALSE,"Umsatz 99";#N/A,#N/A,FALSE,"ER 99 "}</definedName>
    <definedName name="____________A12">{#N/A,#N/A,FALSE,"Umsatz 99";#N/A,#N/A,FALSE,"ER 99 "}</definedName>
    <definedName name="____________a2">{"TotalGeralDespesasPorArea",#N/A,FALSE,"VinculosAccessEfetivo"}</definedName>
    <definedName name="____________abc1">{"detail",#N/A,FALSE,"mfg";"summary",#N/A,FALSE,"mfg"}</definedName>
    <definedName name="____________abc2">{"detail",#N/A,FALSE,"mfg";"summary",#N/A,FALSE,"mfg"}</definedName>
    <definedName name="____________br1">#REF!</definedName>
    <definedName name="____________c">{"Fiesta Facer Page",#N/A,FALSE,"Q_C_S";"Fiesta Main Page",#N/A,FALSE,"V_L";"Fiesta 95BP Struct",#N/A,FALSE,"StructBP";"Fiesta Post 95BP Struct",#N/A,FALSE,"AdjStructBP"}</definedName>
    <definedName name="____________d">{"Fiesta Facer Page",#N/A,FALSE,"Q_C_S";"Fiesta Main Page",#N/A,FALSE,"V_L";"Fiesta 95BP Struct",#N/A,FALSE,"StructBP";"Fiesta Post 95BP Struct",#N/A,FALSE,"AdjStructBP"}</definedName>
    <definedName name="____________D33">{"Olk by Qtr Full",#N/A,FALSE,"Tot PalmPalm";"Olk by Qtr Full",#N/A,FALSE,"Tot Device";"Olk by Qtr Full",#N/A,FALSE,"Platform";"Olk by Qtr Full",#N/A,FALSE,"Palm.Net";"Olk by Qtr Full",#N/A,FALSE,"Elim"}</definedName>
    <definedName name="____________DCF1">#REF!</definedName>
    <definedName name="____________j1">{#N/A,#N/A,FALSE,"Market Take Rates";#N/A,#N/A,FALSE,"Adoption Rates";#N/A,#N/A,FALSE,"Subscriber Base";#N/A,#N/A,FALSE,"Pricing Structure";#N/A,#N/A,FALSE,"Usage Statistics";#N/A,#N/A,FALSE,"Deployment Costs";#N/A,#N/A,FALSE,"IBM Costs";#N/A,#N/A,FALSE,"Operating Cash Flow";#N/A,#N/A,FALSE,"Revenue Summaries";#N/A,#N/A,FALSE,"Subscriber Summaries";#N/A,#N/A,FALSE,"Houston Center";#N/A,#N/A,FALSE,"DFW Center";#N/A,#N/A,FALSE,"St Louis Center";#N/A,#N/A,FALSE,"Kansas City Center";#N/A,#N/A,FALSE,"San Antonio Center";#N/A,#N/A,FALSE,"Austin Center";#N/A,#N/A,FALSE,"Oklahoma City Center";#N/A,#N/A,FALSE,"Tulsa Center";#N/A,#N/A,FALSE,"Wichita Center";#N/A,#N/A,FALSE,"Little Rock Center";#N/A,#N/A,FALSE,"Topeka Center"}</definedName>
    <definedName name="____________j2">{#N/A,#N/A,FALSE,"Market Take Rates";#N/A,#N/A,FALSE,"Adoption Rates";#N/A,#N/A,FALSE,"Subscriber Base";#N/A,#N/A,FALSE,"Pricing Structure";#N/A,#N/A,FALSE,"Usage Statistics";#N/A,#N/A,FALSE,"Deployment Costs";#N/A,#N/A,FALSE,"IBM Costs";#N/A,#N/A,FALSE,"Operating Cash Flow";#N/A,#N/A,FALSE,"Revenue Summaries";#N/A,#N/A,FALSE,"Subscriber Summaries";#N/A,#N/A,FALSE,"Houston Center";#N/A,#N/A,FALSE,"DFW Center";#N/A,#N/A,FALSE,"St Louis Center";#N/A,#N/A,FALSE,"Kansas City Center";#N/A,#N/A,FALSE,"San Antonio Center";#N/A,#N/A,FALSE,"Austin Center";#N/A,#N/A,FALSE,"Oklahoma City Center";#N/A,#N/A,FALSE,"Tulsa Center";#N/A,#N/A,FALSE,"Wichita Center";#N/A,#N/A,FALSE,"Little Rock Center";#N/A,#N/A,FALSE,"Topeka Center"}</definedName>
    <definedName name="____________j3">{#N/A,#N/A,FALSE,"Market Take Rates";#N/A,#N/A,FALSE,"Adoption Rates";#N/A,#N/A,FALSE,"Subscriber Base";#N/A,#N/A,FALSE,"Pricing Structure";#N/A,#N/A,FALSE,"Usage Statistics";#N/A,#N/A,FALSE,"Deployment Costs";#N/A,#N/A,FALSE,"IBM Costs";#N/A,#N/A,FALSE,"Operating Cash Flow";#N/A,#N/A,FALSE,"Revenue Summaries";#N/A,#N/A,FALSE,"Subscriber Summaries";#N/A,#N/A,FALSE,"Houston Center";#N/A,#N/A,FALSE,"DFW Center";#N/A,#N/A,FALSE,"St Louis Center";#N/A,#N/A,FALSE,"Kansas City Center";#N/A,#N/A,FALSE,"San Antonio Center";#N/A,#N/A,FALSE,"Austin Center";#N/A,#N/A,FALSE,"Oklahoma City Center";#N/A,#N/A,FALSE,"Tulsa Center";#N/A,#N/A,FALSE,"Wichita Center";#N/A,#N/A,FALSE,"Little Rock Center";#N/A,#N/A,FALSE,"Topeka Center"}</definedName>
    <definedName name="____________j4">{"Inc_standard",#N/A,TRUE,"Inc"}</definedName>
    <definedName name="____________j5">{"'A'!$A$1:$AH$71","'TOC'!$J$29"}</definedName>
    <definedName name="____________j6">{"'A'!$A$1:$AH$71","'TOC'!$J$29"}</definedName>
    <definedName name="____________j8">{#N/A,"SCENARIO2",FALSE,"DirRpts_Sum";#N/A,"SCENARIO2",FALSE,"Exp_Adjmts";#N/A,#N/A,FALSE,"Advtg_Sum"}</definedName>
    <definedName name="____________MRG2">{"INCOME",#N/A,FALSE,"ProNet";"VALUE",#N/A,FALSE,"ProNet"}</definedName>
    <definedName name="____________PRN2">{"adj95mult",#N/A,FALSE,"COMPCO";"adj95est",#N/A,FALSE,"COMPCO"}</definedName>
    <definedName name="____________t9">{#N/A,"SCENARIO2",FALSE,"DirRpts_Sum";#N/A,"SCENARIO2",FALSE,"Exp_Adjmts";#N/A,#N/A,FALSE,"Advtg_Sum"}</definedName>
    <definedName name="____________top5">{#N/A,#N/A,FALSE,"Front Page";#N/A,#N/A,FALSE,"Mfg Var";#N/A,#N/A,FALSE,"Family Unit Cost Graphs";#N/A,#N/A,FALSE,"Product Cost Graphs";#N/A,#N/A,FALSE,"Unit Cost Setup";#N/A,#N/A,FALSE,"Yields";#N/A,#N/A,FALSE,"Emery";#N/A,#N/A,FALSE,"GI Pricing";#N/A,#N/A,FALSE,"Actuals";#N/A,#N/A,FALSE,"Forecast"}</definedName>
    <definedName name="____________ww2">{#N/A,#N/A,FALSE,"Admin";#N/A,#N/A,FALSE,"Other"}</definedName>
    <definedName name="____________z12">{"pro_view",#N/A,FALSE,"EEFSNAP2";"rep_view",#N/A,FALSE,"EEFSNAP2"}</definedName>
    <definedName name="____________z2">{"Sch00",#N/A,FALSE,"1";"Contents",#N/A,FALSE,"1"}</definedName>
    <definedName name="____________z22">{#N/A,"PURADD",FALSE,"Business Analysis";#N/A,"PURSPP",FALSE,"Business Analysis";#N/A,"CTGIND",FALSE,"Business Analysis";#N/A,"PURCHM",FALSE,"Business Analysis";#N/A,"SPADD",FALSE,"Business Analysis";#N/A,"EPOXY",FALSE,"Business Analysis";#N/A,"PURPER",FALSE,"Business Analysis"}</definedName>
    <definedName name="____________z25">{"detail",#N/A,FALSE,"mfg";"summary",#N/A,FALSE,"mfg"}</definedName>
    <definedName name="____________z3">{"Sch01",#N/A,FALSE,"2";"Sch02",#N/A,FALSE,"2";"Sch03",#N/A,FALSE,"2";"Sch04",#N/A,FALSE,"2";"Sch05",#N/A,FALSE,"2";"Sch06",#N/A,FALSE,"2";"Sch17",#N/A,FALSE,"2";"Sch19",#N/A,FALSE,"2";"Sch20",#N/A,FALSE,"2";"Sch21",#N/A,FALSE,"2";"Sch26",#N/A,FALSE,"2"}</definedName>
    <definedName name="____________zz3">{"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______A11">{#N/A,#N/A,FALSE,"Umsatz 99";#N/A,#N/A,FALSE,"ER 99 "}</definedName>
    <definedName name="___________a2">{"TotalGeralDespesasPorArea",#N/A,FALSE,"VinculosAccessEfetivo"}</definedName>
    <definedName name="___________abc1">{"detail",#N/A,FALSE,"mfg";"summary",#N/A,FALSE,"mfg"}</definedName>
    <definedName name="___________abc2">{"detail",#N/A,FALSE,"mfg";"summary",#N/A,FALSE,"mfg"}</definedName>
    <definedName name="___________br1">#REF!</definedName>
    <definedName name="___________c">{"Fiesta Facer Page",#N/A,FALSE,"Q_C_S";"Fiesta Main Page",#N/A,FALSE,"V_L";"Fiesta 95BP Struct",#N/A,FALSE,"StructBP";"Fiesta Post 95BP Struct",#N/A,FALSE,"AdjStructBP"}</definedName>
    <definedName name="___________D33">{"Olk by Qtr Full",#N/A,FALSE,"Tot PalmPalm";"Olk by Qtr Full",#N/A,FALSE,"Tot Device";"Olk by Qtr Full",#N/A,FALSE,"Platform";"Olk by Qtr Full",#N/A,FALSE,"Palm.Net";"Olk by Qtr Full",#N/A,FALSE,"Elim"}</definedName>
    <definedName name="___________DCF1">#REF!</definedName>
    <definedName name="___________fd1">{#N/A,#N/A,FALSE,"Sales"}</definedName>
    <definedName name="___________MRG2">{"INCOME",#N/A,FALSE,"ProNet";"VALUE",#N/A,FALSE,"ProNet"}</definedName>
    <definedName name="___________PRN2">{"adj95mult",#N/A,FALSE,"COMPCO";"adj95est",#N/A,FALSE,"COMPCO"}</definedName>
    <definedName name="___________rod1">{#N/A,#N/A,FALSE,"Projections";#N/A,#N/A,FALSE,"Multiples Valuation";#N/A,#N/A,FALSE,"LBO";#N/A,#N/A,FALSE,"Multiples_Sensitivity";#N/A,#N/A,FALSE,"Summary"}</definedName>
    <definedName name="___________top5">{#N/A,#N/A,FALSE,"Front Page";#N/A,#N/A,FALSE,"Mfg Var";#N/A,#N/A,FALSE,"Family Unit Cost Graphs";#N/A,#N/A,FALSE,"Product Cost Graphs";#N/A,#N/A,FALSE,"Unit Cost Setup";#N/A,#N/A,FALSE,"Yields";#N/A,#N/A,FALSE,"Emery";#N/A,#N/A,FALSE,"GI Pricing";#N/A,#N/A,FALSE,"Actuals";#N/A,#N/A,FALSE,"Forecast"}</definedName>
    <definedName name="___________ww2">{#N/A,#N/A,FALSE,"Admin";#N/A,#N/A,FALSE,"Other"}</definedName>
    <definedName name="___________z12">{"pro_view",#N/A,FALSE,"EEFSNAP2";"rep_view",#N/A,FALSE,"EEFSNAP2"}</definedName>
    <definedName name="___________z2">{"Sch00",#N/A,FALSE,"1";"Contents",#N/A,FALSE,"1"}</definedName>
    <definedName name="___________z22">{#N/A,"PURADD",FALSE,"Business Analysis";#N/A,"PURSPP",FALSE,"Business Analysis";#N/A,"CTGIND",FALSE,"Business Analysis";#N/A,"PURCHM",FALSE,"Business Analysis";#N/A,"SPADD",FALSE,"Business Analysis";#N/A,"EPOXY",FALSE,"Business Analysis";#N/A,"PURPER",FALSE,"Business Analysis"}</definedName>
    <definedName name="___________z25">{"detail",#N/A,FALSE,"mfg";"summary",#N/A,FALSE,"mfg"}</definedName>
    <definedName name="___________z3">{"Sch01",#N/A,FALSE,"2";"Sch02",#N/A,FALSE,"2";"Sch03",#N/A,FALSE,"2";"Sch04",#N/A,FALSE,"2";"Sch05",#N/A,FALSE,"2";"Sch06",#N/A,FALSE,"2";"Sch17",#N/A,FALSE,"2";"Sch19",#N/A,FALSE,"2";"Sch20",#N/A,FALSE,"2";"Sch21",#N/A,FALSE,"2";"Sch26",#N/A,FALSE,"2"}</definedName>
    <definedName name="___________zz3">{"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_____A11">{#N/A,#N/A,FALSE,"Umsatz 99";#N/A,#N/A,FALSE,"ER 99 "}</definedName>
    <definedName name="__________abc1">{"detail",#N/A,FALSE,"mfg";"summary",#N/A,FALSE,"mfg"}</definedName>
    <definedName name="__________abc2">{"detail",#N/A,FALSE,"mfg";"summary",#N/A,FALSE,"mfg"}</definedName>
    <definedName name="__________br1">#REF!</definedName>
    <definedName name="__________c">{"Fiesta Facer Page",#N/A,FALSE,"Q_C_S";"Fiesta Main Page",#N/A,FALSE,"V_L";"Fiesta 95BP Struct",#N/A,FALSE,"StructBP";"Fiesta Post 95BP Struct",#N/A,FALSE,"AdjStructBP"}</definedName>
    <definedName name="__________D33">{"Olk by Qtr Full",#N/A,FALSE,"Tot PalmPalm";"Olk by Qtr Full",#N/A,FALSE,"Tot Device";"Olk by Qtr Full",#N/A,FALSE,"Platform";"Olk by Qtr Full",#N/A,FALSE,"Palm.Net";"Olk by Qtr Full",#N/A,FALSE,"Elim"}</definedName>
    <definedName name="__________DCF1">#REF!</definedName>
    <definedName name="__________fd1">{#N/A,#N/A,FALSE,"Sales"}</definedName>
    <definedName name="__________hod2">{#N/A,#N/A,FALSE,"TS";#N/A,#N/A,FALSE,"Combo";#N/A,#N/A,FALSE,"FAIR";#N/A,#N/A,FALSE,"RBC";#N/A,#N/A,FALSE,"xxxx";#N/A,#N/A,FALSE,"A_D";#N/A,#N/A,FALSE,"WACC";#N/A,#N/A,FALSE,"DCF";#N/A,#N/A,FALSE,"LBO";#N/A,#N/A,FALSE,"AcqMults";#N/A,#N/A,FALSE,"CompMults"}</definedName>
    <definedName name="__________ibo2">{#N/A,#N/A,FALSE,"Summary";#N/A,#N/A,FALSE,"Projections";#N/A,#N/A,FALSE,"Mkt Mults";#N/A,#N/A,FALSE,"DCF";#N/A,#N/A,FALSE,"Accr Dil";#N/A,#N/A,FALSE,"PIC LBO";#N/A,#N/A,FALSE,"MULT10_4";#N/A,#N/A,FALSE,"CBI LBO"}</definedName>
    <definedName name="__________j1">{#N/A,#N/A,FALSE,"Market Take Rates";#N/A,#N/A,FALSE,"Adoption Rates";#N/A,#N/A,FALSE,"Subscriber Base";#N/A,#N/A,FALSE,"Pricing Structure";#N/A,#N/A,FALSE,"Usage Statistics";#N/A,#N/A,FALSE,"Deployment Costs";#N/A,#N/A,FALSE,"IBM Costs";#N/A,#N/A,FALSE,"Operating Cash Flow";#N/A,#N/A,FALSE,"Revenue Summaries";#N/A,#N/A,FALSE,"Subscriber Summaries";#N/A,#N/A,FALSE,"Houston Center";#N/A,#N/A,FALSE,"DFW Center";#N/A,#N/A,FALSE,"St Louis Center";#N/A,#N/A,FALSE,"Kansas City Center";#N/A,#N/A,FALSE,"San Antonio Center";#N/A,#N/A,FALSE,"Austin Center";#N/A,#N/A,FALSE,"Oklahoma City Center";#N/A,#N/A,FALSE,"Tulsa Center";#N/A,#N/A,FALSE,"Wichita Center";#N/A,#N/A,FALSE,"Little Rock Center";#N/A,#N/A,FALSE,"Topeka Center"}</definedName>
    <definedName name="__________j2">{#N/A,#N/A,FALSE,"Market Take Rates";#N/A,#N/A,FALSE,"Adoption Rates";#N/A,#N/A,FALSE,"Subscriber Base";#N/A,#N/A,FALSE,"Pricing Structure";#N/A,#N/A,FALSE,"Usage Statistics";#N/A,#N/A,FALSE,"Deployment Costs";#N/A,#N/A,FALSE,"IBM Costs";#N/A,#N/A,FALSE,"Operating Cash Flow";#N/A,#N/A,FALSE,"Revenue Summaries";#N/A,#N/A,FALSE,"Subscriber Summaries";#N/A,#N/A,FALSE,"Houston Center";#N/A,#N/A,FALSE,"DFW Center";#N/A,#N/A,FALSE,"St Louis Center";#N/A,#N/A,FALSE,"Kansas City Center";#N/A,#N/A,FALSE,"San Antonio Center";#N/A,#N/A,FALSE,"Austin Center";#N/A,#N/A,FALSE,"Oklahoma City Center";#N/A,#N/A,FALSE,"Tulsa Center";#N/A,#N/A,FALSE,"Wichita Center";#N/A,#N/A,FALSE,"Little Rock Center";#N/A,#N/A,FALSE,"Topeka Center"}</definedName>
    <definedName name="__________j3">{#N/A,#N/A,FALSE,"Market Take Rates";#N/A,#N/A,FALSE,"Adoption Rates";#N/A,#N/A,FALSE,"Subscriber Base";#N/A,#N/A,FALSE,"Pricing Structure";#N/A,#N/A,FALSE,"Usage Statistics";#N/A,#N/A,FALSE,"Deployment Costs";#N/A,#N/A,FALSE,"IBM Costs";#N/A,#N/A,FALSE,"Operating Cash Flow";#N/A,#N/A,FALSE,"Revenue Summaries";#N/A,#N/A,FALSE,"Subscriber Summaries";#N/A,#N/A,FALSE,"Houston Center";#N/A,#N/A,FALSE,"DFW Center";#N/A,#N/A,FALSE,"St Louis Center";#N/A,#N/A,FALSE,"Kansas City Center";#N/A,#N/A,FALSE,"San Antonio Center";#N/A,#N/A,FALSE,"Austin Center";#N/A,#N/A,FALSE,"Oklahoma City Center";#N/A,#N/A,FALSE,"Tulsa Center";#N/A,#N/A,FALSE,"Wichita Center";#N/A,#N/A,FALSE,"Little Rock Center";#N/A,#N/A,FALSE,"Topeka Center"}</definedName>
    <definedName name="__________j4">{"Inc_standard",#N/A,TRUE,"Inc"}</definedName>
    <definedName name="__________j5">{"'A'!$A$1:$AH$71","'TOC'!$J$29"}</definedName>
    <definedName name="__________j6">{"'A'!$A$1:$AH$71","'TOC'!$J$29"}</definedName>
    <definedName name="__________j8">{#N/A,"SCENARIO2",FALSE,"DirRpts_Sum";#N/A,"SCENARIO2",FALSE,"Exp_Adjmts";#N/A,#N/A,FALSE,"Advtg_Sum"}</definedName>
    <definedName name="__________MRG2">{"INCOME",#N/A,FALSE,"ProNet";"VALUE",#N/A,FALSE,"ProNet"}</definedName>
    <definedName name="__________new1">{"pages345",#N/A,FALSE,"group and company";"page1920",#N/A,FALSE,"glass grp";"page21",#N/A,FALSE,"glass and marbleine";"page2223",#N/A,FALSE,"wood grp "}</definedName>
    <definedName name="__________PRN2">{"adj95mult",#N/A,FALSE,"COMPCO";"adj95est",#N/A,FALSE,"COMPCO"}</definedName>
    <definedName name="__________rod1">{#N/A,#N/A,FALSE,"Projections";#N/A,#N/A,FALSE,"Multiples Valuation";#N/A,#N/A,FALSE,"LBO";#N/A,#N/A,FALSE,"Multiples_Sensitivity";#N/A,#N/A,FALSE,"Summary"}</definedName>
    <definedName name="__________t9">{#N/A,"SCENARIO2",FALSE,"DirRpts_Sum";#N/A,"SCENARIO2",FALSE,"Exp_Adjmts";#N/A,#N/A,FALSE,"Advtg_Sum"}</definedName>
    <definedName name="__________top5">{#N/A,#N/A,FALSE,"Front Page";#N/A,#N/A,FALSE,"Mfg Var";#N/A,#N/A,FALSE,"Family Unit Cost Graphs";#N/A,#N/A,FALSE,"Product Cost Graphs";#N/A,#N/A,FALSE,"Unit Cost Setup";#N/A,#N/A,FALSE,"Yields";#N/A,#N/A,FALSE,"Emery";#N/A,#N/A,FALSE,"GI Pricing";#N/A,#N/A,FALSE,"Actuals";#N/A,#N/A,FALSE,"Forecast"}</definedName>
    <definedName name="__________ww2">{#N/A,#N/A,FALSE,"Admin";#N/A,#N/A,FALSE,"Other"}</definedName>
    <definedName name="__________xlfn.BAHTTEXT">#NAME?</definedName>
    <definedName name="__________z12">{"pro_view",#N/A,FALSE,"EEFSNAP2";"rep_view",#N/A,FALSE,"EEFSNAP2"}</definedName>
    <definedName name="__________z2">{"Sch00",#N/A,FALSE,"1";"Contents",#N/A,FALSE,"1"}</definedName>
    <definedName name="__________z22">{#N/A,"PURADD",FALSE,"Business Analysis";#N/A,"PURSPP",FALSE,"Business Analysis";#N/A,"CTGIND",FALSE,"Business Analysis";#N/A,"PURCHM",FALSE,"Business Analysis";#N/A,"SPADD",FALSE,"Business Analysis";#N/A,"EPOXY",FALSE,"Business Analysis";#N/A,"PURPER",FALSE,"Business Analysis"}</definedName>
    <definedName name="__________z25">{"detail",#N/A,FALSE,"mfg";"summary",#N/A,FALSE,"mfg"}</definedName>
    <definedName name="__________z3">{"Sch01",#N/A,FALSE,"2";"Sch02",#N/A,FALSE,"2";"Sch03",#N/A,FALSE,"2";"Sch04",#N/A,FALSE,"2";"Sch05",#N/A,FALSE,"2";"Sch06",#N/A,FALSE,"2";"Sch17",#N/A,FALSE,"2";"Sch19",#N/A,FALSE,"2";"Sch20",#N/A,FALSE,"2";"Sch21",#N/A,FALSE,"2";"Sch26",#N/A,FALSE,"2"}</definedName>
    <definedName name="__________zz3">{"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____A11">{#N/A,#N/A,FALSE,"Umsatz 99";#N/A,#N/A,FALSE,"ER 99 "}</definedName>
    <definedName name="_________a2">{"TotalGeralDespesasPorArea",#N/A,FALSE,"VinculosAccessEfetivo"}</definedName>
    <definedName name="_________abc1">{"detail",#N/A,FALSE,"mfg";"summary",#N/A,FALSE,"mfg"}</definedName>
    <definedName name="_________abc2">{"detail",#N/A,FALSE,"mfg";"summary",#N/A,FALSE,"mfg"}</definedName>
    <definedName name="_________ac3">{#N/A,#N/A,FALSE,"Summary"}</definedName>
    <definedName name="_________br1">#REF!</definedName>
    <definedName name="_________c">{"Fiesta Facer Page",#N/A,FALSE,"Q_C_S";"Fiesta Main Page",#N/A,FALSE,"V_L";"Fiesta 95BP Struct",#N/A,FALSE,"StructBP";"Fiesta Post 95BP Struct",#N/A,FALSE,"AdjStructBP"}</definedName>
    <definedName name="_________D33">{"Olk by Qtr Full",#N/A,FALSE,"Tot PalmPalm";"Olk by Qtr Full",#N/A,FALSE,"Tot Device";"Olk by Qtr Full",#N/A,FALSE,"Platform";"Olk by Qtr Full",#N/A,FALSE,"Palm.Net";"Olk by Qtr Full",#N/A,FALSE,"Elim"}</definedName>
    <definedName name="_________DCF1">#REF!</definedName>
    <definedName name="_________fd1">{#N/A,#N/A,FALSE,"Sales"}</definedName>
    <definedName name="_________hod2">{#N/A,#N/A,FALSE,"TS";#N/A,#N/A,FALSE,"Combo";#N/A,#N/A,FALSE,"FAIR";#N/A,#N/A,FALSE,"RBC";#N/A,#N/A,FALSE,"xxxx";#N/A,#N/A,FALSE,"A_D";#N/A,#N/A,FALSE,"WACC";#N/A,#N/A,FALSE,"DCF";#N/A,#N/A,FALSE,"LBO";#N/A,#N/A,FALSE,"AcqMults";#N/A,#N/A,FALSE,"CompMults"}</definedName>
    <definedName name="_________I2">{"PVGraph2",#N/A,FALSE,"PV Data"}</definedName>
    <definedName name="_________I3">{"PVGraph2",#N/A,FALSE,"PV Data"}</definedName>
    <definedName name="_________ibo2">{#N/A,#N/A,FALSE,"Summary";#N/A,#N/A,FALSE,"Projections";#N/A,#N/A,FALSE,"Mkt Mults";#N/A,#N/A,FALSE,"DCF";#N/A,#N/A,FALSE,"Accr Dil";#N/A,#N/A,FALSE,"PIC LBO";#N/A,#N/A,FALSE,"MULT10_4";#N/A,#N/A,FALSE,"CBI LBO"}</definedName>
    <definedName name="_________MRG2">{"INCOME",#N/A,FALSE,"ProNet";"VALUE",#N/A,FALSE,"ProNet"}</definedName>
    <definedName name="_________PRN2">{"adj95mult",#N/A,FALSE,"COMPCO";"adj95est",#N/A,FALSE,"COMPCO"}</definedName>
    <definedName name="_________rod1">{#N/A,#N/A,FALSE,"Projections";#N/A,#N/A,FALSE,"Multiples Valuation";#N/A,#N/A,FALSE,"LBO";#N/A,#N/A,FALSE,"Multiples_Sensitivity";#N/A,#N/A,FALSE,"Summary"}</definedName>
    <definedName name="_________s1">#REF!</definedName>
    <definedName name="_________s2">#REF!</definedName>
    <definedName name="_________s3">#REF!</definedName>
    <definedName name="_________s4">#REF!</definedName>
    <definedName name="_________s5">#REF!</definedName>
    <definedName name="_________s6">#REF!</definedName>
    <definedName name="_________SP2">{"msc sw feat summary",#N/A,FALSE,"MSC SW Features v. 1.1."}</definedName>
    <definedName name="_________top5">{#N/A,#N/A,FALSE,"Front Page";#N/A,#N/A,FALSE,"Mfg Var";#N/A,#N/A,FALSE,"Family Unit Cost Graphs";#N/A,#N/A,FALSE,"Product Cost Graphs";#N/A,#N/A,FALSE,"Unit Cost Setup";#N/A,#N/A,FALSE,"Yields";#N/A,#N/A,FALSE,"Emery";#N/A,#N/A,FALSE,"GI Pricing";#N/A,#N/A,FALSE,"Actuals";#N/A,#N/A,FALSE,"Forecast"}</definedName>
    <definedName name="_________w1">{"PVGraph2",#N/A,FALSE,"PV Data"}</definedName>
    <definedName name="_________w2">{"PVGraph2",#N/A,FALSE,"PV Data"}</definedName>
    <definedName name="_________w3">{"PVGraph2",#N/A,FALSE,"PV Data"}</definedName>
    <definedName name="_________ww2">{#N/A,#N/A,FALSE,"Admin";#N/A,#N/A,FALSE,"Other"}</definedName>
    <definedName name="_________xlfn.BAHTTEXT">#NAME?</definedName>
    <definedName name="_________y2">{"PVGraph2",#N/A,FALSE,"PV Data"}</definedName>
    <definedName name="_________z12">{"pro_view",#N/A,FALSE,"EEFSNAP2";"rep_view",#N/A,FALSE,"EEFSNAP2"}</definedName>
    <definedName name="_________z2">{"Sch00",#N/A,FALSE,"1";"Contents",#N/A,FALSE,"1"}</definedName>
    <definedName name="_________z22">{#N/A,"PURADD",FALSE,"Business Analysis";#N/A,"PURSPP",FALSE,"Business Analysis";#N/A,"CTGIND",FALSE,"Business Analysis";#N/A,"PURCHM",FALSE,"Business Analysis";#N/A,"SPADD",FALSE,"Business Analysis";#N/A,"EPOXY",FALSE,"Business Analysis";#N/A,"PURPER",FALSE,"Business Analysis"}</definedName>
    <definedName name="_________z25">{"detail",#N/A,FALSE,"mfg";"summary",#N/A,FALSE,"mfg"}</definedName>
    <definedName name="_________z3">{"Sch01",#N/A,FALSE,"2";"Sch02",#N/A,FALSE,"2";"Sch03",#N/A,FALSE,"2";"Sch04",#N/A,FALSE,"2";"Sch05",#N/A,FALSE,"2";"Sch06",#N/A,FALSE,"2";"Sch17",#N/A,FALSE,"2";"Sch19",#N/A,FALSE,"2";"Sch20",#N/A,FALSE,"2";"Sch21",#N/A,FALSE,"2";"Sch26",#N/A,FALSE,"2"}</definedName>
    <definedName name="_________zz3">{"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___A11">{#N/A,#N/A,FALSE,"Umsatz 99";#N/A,#N/A,FALSE,"ER 99 "}</definedName>
    <definedName name="________abc1">{"detail",#N/A,FALSE,"mfg";"summary",#N/A,FALSE,"mfg"}</definedName>
    <definedName name="________abc2">{"detail",#N/A,FALSE,"mfg";"summary",#N/A,FALSE,"mfg"}</definedName>
    <definedName name="________ac3">{#N/A,#N/A,FALSE,"Summary"}</definedName>
    <definedName name="________br1">#REF!</definedName>
    <definedName name="________c">{"Fiesta Facer Page",#N/A,FALSE,"Q_C_S";"Fiesta Main Page",#N/A,FALSE,"V_L";"Fiesta 95BP Struct",#N/A,FALSE,"StructBP";"Fiesta Post 95BP Struct",#N/A,FALSE,"AdjStructBP"}</definedName>
    <definedName name="________D33">{"Olk by Qtr Full",#N/A,FALSE,"Tot PalmPalm";"Olk by Qtr Full",#N/A,FALSE,"Tot Device";"Olk by Qtr Full",#N/A,FALSE,"Platform";"Olk by Qtr Full",#N/A,FALSE,"Palm.Net";"Olk by Qtr Full",#N/A,FALSE,"Elim"}</definedName>
    <definedName name="________DCF1">#REF!</definedName>
    <definedName name="________fd1">{#N/A,#N/A,FALSE,"Sales"}</definedName>
    <definedName name="________hod2">{#N/A,#N/A,FALSE,"TS";#N/A,#N/A,FALSE,"Combo";#N/A,#N/A,FALSE,"FAIR";#N/A,#N/A,FALSE,"RBC";#N/A,#N/A,FALSE,"xxxx";#N/A,#N/A,FALSE,"A_D";#N/A,#N/A,FALSE,"WACC";#N/A,#N/A,FALSE,"DCF";#N/A,#N/A,FALSE,"LBO";#N/A,#N/A,FALSE,"AcqMults";#N/A,#N/A,FALSE,"CompMults"}</definedName>
    <definedName name="________I2">{"PVGraph2",#N/A,FALSE,"PV Data"}</definedName>
    <definedName name="________I3">{"PVGraph2",#N/A,FALSE,"PV Data"}</definedName>
    <definedName name="________ibo2">{#N/A,#N/A,FALSE,"Summary";#N/A,#N/A,FALSE,"Projections";#N/A,#N/A,FALSE,"Mkt Mults";#N/A,#N/A,FALSE,"DCF";#N/A,#N/A,FALSE,"Accr Dil";#N/A,#N/A,FALSE,"PIC LBO";#N/A,#N/A,FALSE,"MULT10_4";#N/A,#N/A,FALSE,"CBI LBO"}</definedName>
    <definedName name="________j1">{#N/A,#N/A,FALSE,"Market Take Rates";#N/A,#N/A,FALSE,"Adoption Rates";#N/A,#N/A,FALSE,"Subscriber Base";#N/A,#N/A,FALSE,"Pricing Structure";#N/A,#N/A,FALSE,"Usage Statistics";#N/A,#N/A,FALSE,"Deployment Costs";#N/A,#N/A,FALSE,"IBM Costs";#N/A,#N/A,FALSE,"Operating Cash Flow";#N/A,#N/A,FALSE,"Revenue Summaries";#N/A,#N/A,FALSE,"Subscriber Summaries";#N/A,#N/A,FALSE,"Houston Center";#N/A,#N/A,FALSE,"DFW Center";#N/A,#N/A,FALSE,"St Louis Center";#N/A,#N/A,FALSE,"Kansas City Center";#N/A,#N/A,FALSE,"San Antonio Center";#N/A,#N/A,FALSE,"Austin Center";#N/A,#N/A,FALSE,"Oklahoma City Center";#N/A,#N/A,FALSE,"Tulsa Center";#N/A,#N/A,FALSE,"Wichita Center";#N/A,#N/A,FALSE,"Little Rock Center";#N/A,#N/A,FALSE,"Topeka Center"}</definedName>
    <definedName name="________j2">{#N/A,#N/A,FALSE,"Market Take Rates";#N/A,#N/A,FALSE,"Adoption Rates";#N/A,#N/A,FALSE,"Subscriber Base";#N/A,#N/A,FALSE,"Pricing Structure";#N/A,#N/A,FALSE,"Usage Statistics";#N/A,#N/A,FALSE,"Deployment Costs";#N/A,#N/A,FALSE,"IBM Costs";#N/A,#N/A,FALSE,"Operating Cash Flow";#N/A,#N/A,FALSE,"Revenue Summaries";#N/A,#N/A,FALSE,"Subscriber Summaries";#N/A,#N/A,FALSE,"Houston Center";#N/A,#N/A,FALSE,"DFW Center";#N/A,#N/A,FALSE,"St Louis Center";#N/A,#N/A,FALSE,"Kansas City Center";#N/A,#N/A,FALSE,"San Antonio Center";#N/A,#N/A,FALSE,"Austin Center";#N/A,#N/A,FALSE,"Oklahoma City Center";#N/A,#N/A,FALSE,"Tulsa Center";#N/A,#N/A,FALSE,"Wichita Center";#N/A,#N/A,FALSE,"Little Rock Center";#N/A,#N/A,FALSE,"Topeka Center"}</definedName>
    <definedName name="________j3">{#N/A,#N/A,FALSE,"Market Take Rates";#N/A,#N/A,FALSE,"Adoption Rates";#N/A,#N/A,FALSE,"Subscriber Base";#N/A,#N/A,FALSE,"Pricing Structure";#N/A,#N/A,FALSE,"Usage Statistics";#N/A,#N/A,FALSE,"Deployment Costs";#N/A,#N/A,FALSE,"IBM Costs";#N/A,#N/A,FALSE,"Operating Cash Flow";#N/A,#N/A,FALSE,"Revenue Summaries";#N/A,#N/A,FALSE,"Subscriber Summaries";#N/A,#N/A,FALSE,"Houston Center";#N/A,#N/A,FALSE,"DFW Center";#N/A,#N/A,FALSE,"St Louis Center";#N/A,#N/A,FALSE,"Kansas City Center";#N/A,#N/A,FALSE,"San Antonio Center";#N/A,#N/A,FALSE,"Austin Center";#N/A,#N/A,FALSE,"Oklahoma City Center";#N/A,#N/A,FALSE,"Tulsa Center";#N/A,#N/A,FALSE,"Wichita Center";#N/A,#N/A,FALSE,"Little Rock Center";#N/A,#N/A,FALSE,"Topeka Center"}</definedName>
    <definedName name="________j4">{"Inc_standard",#N/A,TRUE,"Inc"}</definedName>
    <definedName name="________j5">{"'A'!$A$1:$AH$71","'TOC'!$J$29"}</definedName>
    <definedName name="________j6">{"'A'!$A$1:$AH$71","'TOC'!$J$29"}</definedName>
    <definedName name="________j8">{#N/A,"SCENARIO2",FALSE,"DirRpts_Sum";#N/A,"SCENARIO2",FALSE,"Exp_Adjmts";#N/A,#N/A,FALSE,"Advtg_Sum"}</definedName>
    <definedName name="________MRG2">{"INCOME",#N/A,FALSE,"ProNet";"VALUE",#N/A,FALSE,"ProNet"}</definedName>
    <definedName name="________PRN2">{"adj95mult",#N/A,FALSE,"COMPCO";"adj95est",#N/A,FALSE,"COMPCO"}</definedName>
    <definedName name="________rod1">{#N/A,#N/A,FALSE,"Projections";#N/A,#N/A,FALSE,"Multiples Valuation";#N/A,#N/A,FALSE,"LBO";#N/A,#N/A,FALSE,"Multiples_Sensitivity";#N/A,#N/A,FALSE,"Summary"}</definedName>
    <definedName name="________s1">#REF!</definedName>
    <definedName name="________s2">#REF!</definedName>
    <definedName name="________s3">#REF!</definedName>
    <definedName name="________s4">#REF!</definedName>
    <definedName name="________s5">#REF!</definedName>
    <definedName name="________s6">#REF!</definedName>
    <definedName name="________sd2">{#N/A,#N/A,FALSE,"Forside"}</definedName>
    <definedName name="________sdf2">{#N/A,#N/A,FALSE,"Bemanning"}</definedName>
    <definedName name="________SP2">{"msc sw feat summary",#N/A,FALSE,"MSC SW Features v. 1.1."}</definedName>
    <definedName name="________t9">{#N/A,"SCENARIO2",FALSE,"DirRpts_Sum";#N/A,"SCENARIO2",FALSE,"Exp_Adjmts";#N/A,#N/A,FALSE,"Advtg_Sum"}</definedName>
    <definedName name="________Tax1">#REF!</definedName>
    <definedName name="________top5">{#N/A,#N/A,FALSE,"Front Page";#N/A,#N/A,FALSE,"Mfg Var";#N/A,#N/A,FALSE,"Family Unit Cost Graphs";#N/A,#N/A,FALSE,"Product Cost Graphs";#N/A,#N/A,FALSE,"Unit Cost Setup";#N/A,#N/A,FALSE,"Yields";#N/A,#N/A,FALSE,"Emery";#N/A,#N/A,FALSE,"GI Pricing";#N/A,#N/A,FALSE,"Actuals";#N/A,#N/A,FALSE,"Forecast"}</definedName>
    <definedName name="________w1">{"PVGraph2",#N/A,FALSE,"PV Data"}</definedName>
    <definedName name="________w2">{"PVGraph2",#N/A,FALSE,"PV Data"}</definedName>
    <definedName name="________w3">{"PVGraph2",#N/A,FALSE,"PV Data"}</definedName>
    <definedName name="________ww2">{#N/A,#N/A,FALSE,"Admin";#N/A,#N/A,FALSE,"Other"}</definedName>
    <definedName name="________xlfn.BAHTTEXT">#NAME?</definedName>
    <definedName name="________y2">{"PVGraph2",#N/A,FALSE,"PV Data"}</definedName>
    <definedName name="________z12">{"pro_view",#N/A,FALSE,"EEFSNAP2";"rep_view",#N/A,FALSE,"EEFSNAP2"}</definedName>
    <definedName name="________z2">{"Sch00",#N/A,FALSE,"1";"Contents",#N/A,FALSE,"1"}</definedName>
    <definedName name="________z22">{#N/A,"PURADD",FALSE,"Business Analysis";#N/A,"PURSPP",FALSE,"Business Analysis";#N/A,"CTGIND",FALSE,"Business Analysis";#N/A,"PURCHM",FALSE,"Business Analysis";#N/A,"SPADD",FALSE,"Business Analysis";#N/A,"EPOXY",FALSE,"Business Analysis";#N/A,"PURPER",FALSE,"Business Analysis"}</definedName>
    <definedName name="________z25">{"detail",#N/A,FALSE,"mfg";"summary",#N/A,FALSE,"mfg"}</definedName>
    <definedName name="________z3">{"Sch01",#N/A,FALSE,"2";"Sch02",#N/A,FALSE,"2";"Sch03",#N/A,FALSE,"2";"Sch04",#N/A,FALSE,"2";"Sch05",#N/A,FALSE,"2";"Sch06",#N/A,FALSE,"2";"Sch17",#N/A,FALSE,"2";"Sch19",#N/A,FALSE,"2";"Sch20",#N/A,FALSE,"2";"Sch21",#N/A,FALSE,"2";"Sch26",#N/A,FALSE,"2"}</definedName>
    <definedName name="________zz3">{"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__A11">{#N/A,#N/A,FALSE,"Umsatz 99";#N/A,#N/A,FALSE,"ER 99 "}</definedName>
    <definedName name="_______a2">{"TotalGeralDespesasPorArea",#N/A,FALSE,"VinculosAccessEfetivo"}</definedName>
    <definedName name="_______abc1">{"detail",#N/A,FALSE,"mfg";"summary",#N/A,FALSE,"mfg"}</definedName>
    <definedName name="_______abc2">{"detail",#N/A,FALSE,"mfg";"summary",#N/A,FALSE,"mfg"}</definedName>
    <definedName name="_______ac3">{#N/A,#N/A,FALSE,"Summary"}</definedName>
    <definedName name="_______br1">#REF!</definedName>
    <definedName name="_______c">{"Fiesta Facer Page",#N/A,FALSE,"Q_C_S";"Fiesta Main Page",#N/A,FALSE,"V_L";"Fiesta 95BP Struct",#N/A,FALSE,"StructBP";"Fiesta Post 95BP Struct",#N/A,FALSE,"AdjStructBP"}</definedName>
    <definedName name="_______D33">{"Olk by Qtr Full",#N/A,FALSE,"Tot PalmPalm";"Olk by Qtr Full",#N/A,FALSE,"Tot Device";"Olk by Qtr Full",#N/A,FALSE,"Platform";"Olk by Qtr Full",#N/A,FALSE,"Palm.Net";"Olk by Qtr Full",#N/A,FALSE,"Elim"}</definedName>
    <definedName name="_______DCF1">#REF!</definedName>
    <definedName name="_______fd1">{#N/A,#N/A,FALSE,"Sales"}</definedName>
    <definedName name="_______hod2">{#N/A,#N/A,FALSE,"TS";#N/A,#N/A,FALSE,"Combo";#N/A,#N/A,FALSE,"FAIR";#N/A,#N/A,FALSE,"RBC";#N/A,#N/A,FALSE,"xxxx";#N/A,#N/A,FALSE,"A_D";#N/A,#N/A,FALSE,"WACC";#N/A,#N/A,FALSE,"DCF";#N/A,#N/A,FALSE,"LBO";#N/A,#N/A,FALSE,"AcqMults";#N/A,#N/A,FALSE,"CompMults"}</definedName>
    <definedName name="_______I2">{"PVGraph2",#N/A,FALSE,"PV Data"}</definedName>
    <definedName name="_______I3">{"PVGraph2",#N/A,FALSE,"PV Data"}</definedName>
    <definedName name="_______ibo2">{#N/A,#N/A,FALSE,"Summary";#N/A,#N/A,FALSE,"Projections";#N/A,#N/A,FALSE,"Mkt Mults";#N/A,#N/A,FALSE,"DCF";#N/A,#N/A,FALSE,"Accr Dil";#N/A,#N/A,FALSE,"PIC LBO";#N/A,#N/A,FALSE,"MULT10_4";#N/A,#N/A,FALSE,"CBI LBO"}</definedName>
    <definedName name="_______key1">#REF!</definedName>
    <definedName name="_______MRG2">{"INCOME",#N/A,FALSE,"ProNet";"VALUE",#N/A,FALSE,"ProNet"}</definedName>
    <definedName name="_______PRN2">{"adj95mult",#N/A,FALSE,"COMPCO";"adj95est",#N/A,FALSE,"COMPCO"}</definedName>
    <definedName name="_______Rev1">{#N/A,#N/A,FALSE,"3mos";#N/A,#N/A,FALSE,"dedicated"}</definedName>
    <definedName name="_______rod1">{#N/A,#N/A,FALSE,"Projections";#N/A,#N/A,FALSE,"Multiples Valuation";#N/A,#N/A,FALSE,"LBO";#N/A,#N/A,FALSE,"Multiples_Sensitivity";#N/A,#N/A,FALSE,"Summary"}</definedName>
    <definedName name="_______s1">#REF!</definedName>
    <definedName name="_______s2">#REF!</definedName>
    <definedName name="_______s3">#REF!</definedName>
    <definedName name="_______s4">#REF!</definedName>
    <definedName name="_______s5">#REF!</definedName>
    <definedName name="_______s6">#REF!</definedName>
    <definedName name="_______sd2">{#N/A,#N/A,FALSE,"Forside"}</definedName>
    <definedName name="_______sdf2">{#N/A,#N/A,FALSE,"Bemanning"}</definedName>
    <definedName name="_______SP2">{"msc sw feat summary",#N/A,FALSE,"MSC SW Features v. 1.1."}</definedName>
    <definedName name="_______T123456">{"COUNT",#N/A,FALSE,"AB"}</definedName>
    <definedName name="_______T12347">{"COUNT",#N/A,FALSE,"AB"}</definedName>
    <definedName name="_______Tes6">{"'SIVA Pricing Model'!$A$1:$F$39"}</definedName>
    <definedName name="_______Tes6_1">{"'SIVA Pricing Model'!$A$1:$F$39"}</definedName>
    <definedName name="_______Tes6_2">{"'SIVA Pricing Model'!$A$1:$F$39"}</definedName>
    <definedName name="_______top5">{#N/A,#N/A,FALSE,"Front Page";#N/A,#N/A,FALSE,"Mfg Var";#N/A,#N/A,FALSE,"Family Unit Cost Graphs";#N/A,#N/A,FALSE,"Product Cost Graphs";#N/A,#N/A,FALSE,"Unit Cost Setup";#N/A,#N/A,FALSE,"Yields";#N/A,#N/A,FALSE,"Emery";#N/A,#N/A,FALSE,"GI Pricing";#N/A,#N/A,FALSE,"Actuals";#N/A,#N/A,FALSE,"Forecast"}</definedName>
    <definedName name="_______w1">{"PVGraph2",#N/A,FALSE,"PV Data"}</definedName>
    <definedName name="_______w2">{"PVGraph2",#N/A,FALSE,"PV Data"}</definedName>
    <definedName name="_______w3">{"PVGraph2",#N/A,FALSE,"PV Data"}</definedName>
    <definedName name="_______wrn2">#REF!</definedName>
    <definedName name="_______wrn3">#REF!</definedName>
    <definedName name="_______ww2">{#N/A,#N/A,FALSE,"Admin";#N/A,#N/A,FALSE,"Other"}</definedName>
    <definedName name="_______xlfn.BAHTTEXT">#NAME?</definedName>
    <definedName name="_______y2">{"PVGraph2",#N/A,FALSE,"PV Data"}</definedName>
    <definedName name="_______Z04">#REF!</definedName>
    <definedName name="_______Z05">#REF!</definedName>
    <definedName name="_______z12">{"pro_view",#N/A,FALSE,"EEFSNAP2";"rep_view",#N/A,FALSE,"EEFSNAP2"}</definedName>
    <definedName name="_______z2">{"Sch00",#N/A,FALSE,"1";"Contents",#N/A,FALSE,"1"}</definedName>
    <definedName name="_______z22">{#N/A,"PURADD",FALSE,"Business Analysis";#N/A,"PURSPP",FALSE,"Business Analysis";#N/A,"CTGIND",FALSE,"Business Analysis";#N/A,"PURCHM",FALSE,"Business Analysis";#N/A,"SPADD",FALSE,"Business Analysis";#N/A,"EPOXY",FALSE,"Business Analysis";#N/A,"PURPER",FALSE,"Business Analysis"}</definedName>
    <definedName name="_______z25">{"detail",#N/A,FALSE,"mfg";"summary",#N/A,FALSE,"mfg"}</definedName>
    <definedName name="_______z3">{"Sch01",#N/A,FALSE,"2";"Sch02",#N/A,FALSE,"2";"Sch03",#N/A,FALSE,"2";"Sch04",#N/A,FALSE,"2";"Sch05",#N/A,FALSE,"2";"Sch06",#N/A,FALSE,"2";"Sch17",#N/A,FALSE,"2";"Sch19",#N/A,FALSE,"2";"Sch20",#N/A,FALSE,"2";"Sch21",#N/A,FALSE,"2";"Sch26",#N/A,FALSE,"2"}</definedName>
    <definedName name="_______zz3">{"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_a1">{#N/A,#N/A,FALSE,"Pharm";#N/A,#N/A,FALSE,"WWCM"}</definedName>
    <definedName name="______A11">{#N/A,#N/A,FALSE,"Umsatz 99";#N/A,#N/A,FALSE,"ER 99 "}</definedName>
    <definedName name="______A11_1">{#N/A,#N/A,FALSE,"Umsatz 99";#N/A,#N/A,FALSE,"ER 99 "}</definedName>
    <definedName name="______A11_2">{#N/A,#N/A,FALSE,"Umsatz 99";#N/A,#N/A,FALSE,"ER 99 "}</definedName>
    <definedName name="______a3">{#N/A,#N/A,FALSE,"Sheet1"}</definedName>
    <definedName name="______aaa1">{#N/A,#N/A,FALSE,"REPORT"}</definedName>
    <definedName name="______aas1">{#N/A,#N/A,FALSE,"REPORT"}</definedName>
    <definedName name="______ac3">{#N/A,#N/A,FALSE,"Summary"}</definedName>
    <definedName name="______ACS2000">{#N/A,#N/A,FALSE,"REPORT"}</definedName>
    <definedName name="______b111">{#N/A,#N/A,FALSE,"Pharm";#N/A,#N/A,FALSE,"WWCM"}</definedName>
    <definedName name="______ben01">#REF!</definedName>
    <definedName name="______ben01_1">#REF!</definedName>
    <definedName name="______ben02">#REF!</definedName>
    <definedName name="______ben02_1">#REF!</definedName>
    <definedName name="______ben03">#REF!</definedName>
    <definedName name="______ben03_1">#REF!</definedName>
    <definedName name="______ben04">#REF!</definedName>
    <definedName name="______ben04_1">#REF!</definedName>
    <definedName name="______ben05">#REF!</definedName>
    <definedName name="______ben05_1">#REF!</definedName>
    <definedName name="______ben06">#REF!</definedName>
    <definedName name="______ben06_1">#REF!</definedName>
    <definedName name="______ben07">#REF!</definedName>
    <definedName name="______ben07_1">#REF!</definedName>
    <definedName name="______ben08">#REF!</definedName>
    <definedName name="______ben08_1">#REF!</definedName>
    <definedName name="______ben09">#REF!</definedName>
    <definedName name="______ben09_1">#REF!</definedName>
    <definedName name="______ben1">#REF!</definedName>
    <definedName name="______ben1_1">#REF!</definedName>
    <definedName name="______ben2">#REF!</definedName>
    <definedName name="______ben2_1">#REF!</definedName>
    <definedName name="______ben3">#REF!</definedName>
    <definedName name="______ben3_1">#REF!</definedName>
    <definedName name="______ben4">#REF!</definedName>
    <definedName name="______ben4_1">#REF!</definedName>
    <definedName name="______ben5">#REF!</definedName>
    <definedName name="______ben5_1">#REF!</definedName>
    <definedName name="______br1">#REF!</definedName>
    <definedName name="______c">{"Fiesta Facer Page",#N/A,FALSE,"Q_C_S";"Fiesta Main Page",#N/A,FALSE,"V_L";"Fiesta 95BP Struct",#N/A,FALSE,"StructBP";"Fiesta Post 95BP Struct",#N/A,FALSE,"AdjStructBP"}</definedName>
    <definedName name="______c_1">{"Fiesta Facer Page",#N/A,FALSE,"Q_C_S";"Fiesta Main Page",#N/A,FALSE,"V_L";"Fiesta 95BP Struct",#N/A,FALSE,"StructBP";"Fiesta Post 95BP Struct",#N/A,FALSE,"AdjStructBP"}</definedName>
    <definedName name="______c_2">{"Fiesta Facer Page",#N/A,FALSE,"Q_C_S";"Fiesta Main Page",#N/A,FALSE,"V_L";"Fiesta 95BP Struct",#N/A,FALSE,"StructBP";"Fiesta Post 95BP Struct",#N/A,FALSE,"AdjStructBP"}</definedName>
    <definedName name="______Co50">#REF!</definedName>
    <definedName name="______D33">#REF!</definedName>
    <definedName name="______DCF1">#REF!</definedName>
    <definedName name="______DRE0700">{"'PXR_6500'!$A$1:$I$124"}</definedName>
    <definedName name="______ECS2">{#N/A,#N/A,FALSE,"EC&amp;AFLTPLAN";#N/A,#N/A,FALSE,"EC&amp;AFLT1";#N/A,#N/A,FALSE,"EC&amp;AFLT2";#N/A,#N/A,FALSE,"SUMMARY"}</definedName>
    <definedName name="______fd1">{#N/A,#N/A,FALSE,"Sales"}</definedName>
    <definedName name="______hod2">{#N/A,#N/A,FALSE,"TS";#N/A,#N/A,FALSE,"Combo";#N/A,#N/A,FALSE,"FAIR";#N/A,#N/A,FALSE,"RBC";#N/A,#N/A,FALSE,"xxxx";#N/A,#N/A,FALSE,"A_D";#N/A,#N/A,FALSE,"WACC";#N/A,#N/A,FALSE,"DCF";#N/A,#N/A,FALSE,"LBO";#N/A,#N/A,FALSE,"AcqMults";#N/A,#N/A,FALSE,"CompMults"}</definedName>
    <definedName name="______I2">{"PVGraph2",#N/A,FALSE,"PV Data"}</definedName>
    <definedName name="______I3">{"PVGraph2",#N/A,FALSE,"PV Data"}</definedName>
    <definedName name="______ibo2">{#N/A,#N/A,FALSE,"Summary";#N/A,#N/A,FALSE,"Projections";#N/A,#N/A,FALSE,"Mkt Mults";#N/A,#N/A,FALSE,"DCF";#N/A,#N/A,FALSE,"Accr Dil";#N/A,#N/A,FALSE,"PIC LBO";#N/A,#N/A,FALSE,"MULT10_4";#N/A,#N/A,FALSE,"CBI LBO"}</definedName>
    <definedName name="______j1">{#N/A,#N/A,FALSE,"Market Take Rates";#N/A,#N/A,FALSE,"Adoption Rates";#N/A,#N/A,FALSE,"Subscriber Base";#N/A,#N/A,FALSE,"Pricing Structure";#N/A,#N/A,FALSE,"Usage Statistics";#N/A,#N/A,FALSE,"Deployment Costs";#N/A,#N/A,FALSE,"IBM Costs";#N/A,#N/A,FALSE,"Operating Cash Flow";#N/A,#N/A,FALSE,"Revenue Summaries";#N/A,#N/A,FALSE,"Subscriber Summaries";#N/A,#N/A,FALSE,"Houston Center";#N/A,#N/A,FALSE,"DFW Center";#N/A,#N/A,FALSE,"St Louis Center";#N/A,#N/A,FALSE,"Kansas City Center";#N/A,#N/A,FALSE,"San Antonio Center";#N/A,#N/A,FALSE,"Austin Center";#N/A,#N/A,FALSE,"Oklahoma City Center";#N/A,#N/A,FALSE,"Tulsa Center";#N/A,#N/A,FALSE,"Wichita Center";#N/A,#N/A,FALSE,"Little Rock Center";#N/A,#N/A,FALSE,"Topeka Center"}</definedName>
    <definedName name="______j2">{#N/A,#N/A,FALSE,"Market Take Rates";#N/A,#N/A,FALSE,"Adoption Rates";#N/A,#N/A,FALSE,"Subscriber Base";#N/A,#N/A,FALSE,"Pricing Structure";#N/A,#N/A,FALSE,"Usage Statistics";#N/A,#N/A,FALSE,"Deployment Costs";#N/A,#N/A,FALSE,"IBM Costs";#N/A,#N/A,FALSE,"Operating Cash Flow";#N/A,#N/A,FALSE,"Revenue Summaries";#N/A,#N/A,FALSE,"Subscriber Summaries";#N/A,#N/A,FALSE,"Houston Center";#N/A,#N/A,FALSE,"DFW Center";#N/A,#N/A,FALSE,"St Louis Center";#N/A,#N/A,FALSE,"Kansas City Center";#N/A,#N/A,FALSE,"San Antonio Center";#N/A,#N/A,FALSE,"Austin Center";#N/A,#N/A,FALSE,"Oklahoma City Center";#N/A,#N/A,FALSE,"Tulsa Center";#N/A,#N/A,FALSE,"Wichita Center";#N/A,#N/A,FALSE,"Little Rock Center";#N/A,#N/A,FALSE,"Topeka Center"}</definedName>
    <definedName name="______j3">{#N/A,#N/A,FALSE,"Market Take Rates";#N/A,#N/A,FALSE,"Adoption Rates";#N/A,#N/A,FALSE,"Subscriber Base";#N/A,#N/A,FALSE,"Pricing Structure";#N/A,#N/A,FALSE,"Usage Statistics";#N/A,#N/A,FALSE,"Deployment Costs";#N/A,#N/A,FALSE,"IBM Costs";#N/A,#N/A,FALSE,"Operating Cash Flow";#N/A,#N/A,FALSE,"Revenue Summaries";#N/A,#N/A,FALSE,"Subscriber Summaries";#N/A,#N/A,FALSE,"Houston Center";#N/A,#N/A,FALSE,"DFW Center";#N/A,#N/A,FALSE,"St Louis Center";#N/A,#N/A,FALSE,"Kansas City Center";#N/A,#N/A,FALSE,"San Antonio Center";#N/A,#N/A,FALSE,"Austin Center";#N/A,#N/A,FALSE,"Oklahoma City Center";#N/A,#N/A,FALSE,"Tulsa Center";#N/A,#N/A,FALSE,"Wichita Center";#N/A,#N/A,FALSE,"Little Rock Center";#N/A,#N/A,FALSE,"Topeka Center"}</definedName>
    <definedName name="______j4">{"Inc_standard",#N/A,TRUE,"Inc"}</definedName>
    <definedName name="______j5">{"'A'!$A$1:$AH$71","'TOC'!$J$29"}</definedName>
    <definedName name="______j6">{"'A'!$A$1:$AH$71","'TOC'!$J$29"}</definedName>
    <definedName name="______j8">{#N/A,"SCENARIO2",FALSE,"DirRpts_Sum";#N/A,"SCENARIO2",FALSE,"Exp_Adjmts";#N/A,#N/A,FALSE,"Advtg_Sum"}</definedName>
    <definedName name="______key2">{#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______MRG2">{"INCOME",#N/A,FALSE,"ProNet";"VALUE",#N/A,FALSE,"ProNet"}</definedName>
    <definedName name="______na2">{"'SIVA Pricing Model'!$A$1:$F$39"}</definedName>
    <definedName name="______na3">{"'SIVA Pricing Model'!$A$1:$F$39"}</definedName>
    <definedName name="______new1">{#N/A,#N/A,FALSE,"Pharm";#N/A,#N/A,FALSE,"WWCM"}</definedName>
    <definedName name="______New2">#REF!</definedName>
    <definedName name="______NOL2">{"Client Assumptions",#N/A,TRUE,"Deal Shape - Client";"Accenture Assumptions",#N/A,TRUE,"Deal Shape - Accenture"}</definedName>
    <definedName name="______OMM95">{#N/A,#N/A,FALSE,"Key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______OMM96">{#N/A,#N/A,FALSE,"Key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______OSX2">#REF!</definedName>
    <definedName name="______PRN2">{"adj95mult",#N/A,FALSE,"COMPCO";"adj95est",#N/A,FALSE,"COMPCO"}</definedName>
    <definedName name="______r">{#N/A,#N/A,FALSE,"Pharm";#N/A,#N/A,FALSE,"WWCM"}</definedName>
    <definedName name="______rod1">{#N/A,#N/A,FALSE,"Projections";#N/A,#N/A,FALSE,"Multiples Valuation";#N/A,#N/A,FALSE,"LBO";#N/A,#N/A,FALSE,"Multiples_Sensitivity";#N/A,#N/A,FALSE,"Summary"}</definedName>
    <definedName name="______s1">#REF!</definedName>
    <definedName name="______s2">#REF!</definedName>
    <definedName name="______s3">#REF!</definedName>
    <definedName name="______s4">#REF!</definedName>
    <definedName name="______s5">#REF!</definedName>
    <definedName name="______s6">#REF!</definedName>
    <definedName name="______sd2">{#N/A,#N/A,FALSE,"Forside"}</definedName>
    <definedName name="______sdf2">{#N/A,#N/A,FALSE,"Bemanning"}</definedName>
    <definedName name="______SP2">{"msc sw feat summary",#N/A,FALSE,"MSC SW Features v. 1.1."}</definedName>
    <definedName name="______t9">{#N/A,"SCENARIO2",FALSE,"DirRpts_Sum";#N/A,"SCENARIO2",FALSE,"Exp_Adjmts";#N/A,#N/A,FALSE,"Advtg_Sum"}</definedName>
    <definedName name="______Tax1">#REF!</definedName>
    <definedName name="______Tes6">{"'SIVA Pricing Model'!$A$1:$F$39"}</definedName>
    <definedName name="______Tes6_1">{"'SIVA Pricing Model'!$A$1:$F$39"}</definedName>
    <definedName name="______Tes6_2">{"'SIVA Pricing Model'!$A$1:$F$39"}</definedName>
    <definedName name="______tm1">{#N/A,#N/A,FALSE,"Pharm";#N/A,#N/A,FALSE,"WWCM"}</definedName>
    <definedName name="______w1">{"PVGraph2",#N/A,FALSE,"PV Data"}</definedName>
    <definedName name="______w2">{"PVGraph2",#N/A,FALSE,"PV Data"}</definedName>
    <definedName name="______w3">{"PVGraph2",#N/A,FALSE,"PV Data"}</definedName>
    <definedName name="______ww2">{#N/A,#N/A,FALSE,"Admin";#N/A,#N/A,FALSE,"Other"}</definedName>
    <definedName name="______X2">{#N/A,#N/A,FALSE,"Other";#N/A,#N/A,FALSE,"Ace";#N/A,#N/A,FALSE,"Derm"}</definedName>
    <definedName name="______xlfn.BAHTTEXT">#NAME?</definedName>
    <definedName name="______xlfn.RTD">#NAME?</definedName>
    <definedName name="______y2">{"PVGraph2",#N/A,FALSE,"PV Data"}</definedName>
    <definedName name="______Z04">{#N/A,#N/A,FALSE,"Australia";#N/A,#N/A,FALSE,"Austria";#N/A,#N/A,FALSE,"Belgium";#N/A,#N/A,FALSE,"Canada";#N/A,#N/A,FALSE,"France";#N/A,#N/A,FALSE,"Germany";#N/A,#N/A,FALSE,"Hong Kong";#N/A,#N/A,FALSE,"Italy";#N/A,#N/A,FALSE,"Japan";#N/A,#N/A,FALSE,"Korea";#N/A,#N/A,FALSE,"Mexico";#N/A,#N/A,FALSE,"Poland";#N/A,#N/A,FALSE,"Spain";#N/A,#N/A,FALSE,"Switzerland";#N/A,#N/A,FALSE,"UK"}</definedName>
    <definedName name="______Z05">{#N/A,#N/A,FALSE,"Australia";#N/A,#N/A,FALSE,"Austria";#N/A,#N/A,FALSE,"Belgium";#N/A,#N/A,FALSE,"Canada";#N/A,#N/A,FALSE,"France";#N/A,#N/A,FALSE,"Germany";#N/A,#N/A,FALSE,"Hong Kong";#N/A,#N/A,FALSE,"Italy";#N/A,#N/A,FALSE,"Japan";#N/A,#N/A,FALSE,"Korea";#N/A,#N/A,FALSE,"Mexico";#N/A,#N/A,FALSE,"Poland";#N/A,#N/A,FALSE,"Spain";#N/A,#N/A,FALSE,"Switzerland";#N/A,#N/A,FALSE,"UK"}</definedName>
    <definedName name="______z2">{"Sch00",#N/A,FALSE,"1";"Contents",#N/A,FALSE,"1"}</definedName>
    <definedName name="______z3">{"Sch01",#N/A,FALSE,"2";"Sch02",#N/A,FALSE,"2";"Sch03",#N/A,FALSE,"2";"Sch04",#N/A,FALSE,"2";"Sch05",#N/A,FALSE,"2";"Sch06",#N/A,FALSE,"2";"Sch17",#N/A,FALSE,"2";"Sch19",#N/A,FALSE,"2";"Sch20",#N/A,FALSE,"2";"Sch21",#N/A,FALSE,"2";"Sch26",#N/A,FALSE,"2"}</definedName>
    <definedName name="______zz3">{"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_a1">{#N/A,#N/A,FALSE,"Presentation by Unit";#N/A,#N/A,FALSE,"Presentation by BD";#N/A,#N/A,FALSE,"Presentation Split by Biggest U";#N/A,#N/A,FALSE,"Presentation Split by Area";#N/A,#N/A,FALSE,"Presentation Split by BD"}</definedName>
    <definedName name="_____a1_1">#REF!</definedName>
    <definedName name="_____A11">{#N/A,#N/A,FALSE,"Umsatz 99";#N/A,#N/A,FALSE,"ER 99 "}</definedName>
    <definedName name="_____A11_1">{#N/A,#N/A,FALSE,"Umsatz 99";#N/A,#N/A,FALSE,"ER 99 "}</definedName>
    <definedName name="_____A11_2">{#N/A,#N/A,FALSE,"Umsatz 99";#N/A,#N/A,FALSE,"ER 99 "}</definedName>
    <definedName name="_____a2">{"TotalGeralDespesasPorArea",#N/A,FALSE,"VinculosAccessEfetivo"}</definedName>
    <definedName name="_____a2_1">#REF!</definedName>
    <definedName name="_____a3">#REF!</definedName>
    <definedName name="_____a3_1">#REF!</definedName>
    <definedName name="_____a4">#REF!</definedName>
    <definedName name="_____a4_1">#REF!</definedName>
    <definedName name="_____a5">#REF!</definedName>
    <definedName name="_____a5_1">#REF!</definedName>
    <definedName name="_____a6">#REF!</definedName>
    <definedName name="_____a6_1">#REF!</definedName>
    <definedName name="_____a7">#REF!</definedName>
    <definedName name="_____a7_1">#REF!</definedName>
    <definedName name="_____a8">#REF!</definedName>
    <definedName name="_____a8_1">#REF!</definedName>
    <definedName name="_____a9">#REF!</definedName>
    <definedName name="_____a9_1">#REF!</definedName>
    <definedName name="_____AAS1">{#N/A,#N/A,TRUE,"INGENIERIA";#N/A,#N/A,TRUE,"COMPRAS";#N/A,#N/A,TRUE,"DIRECCION";#N/A,#N/A,TRUE,"RESUMEN"}</definedName>
    <definedName name="_____abc1">{"detail",#N/A,FALSE,"mfg";"summary",#N/A,FALSE,"mfg"}</definedName>
    <definedName name="_____abc2">{"detail",#N/A,FALSE,"mfg";"summary",#N/A,FALSE,"mfg"}</definedName>
    <definedName name="_____ac3">{#N/A,#N/A,FALSE,"Summary"}</definedName>
    <definedName name="_____ae2">{"'Inventory &amp; Anal-Cur Wkbk'!$A$7:$AP$71"}</definedName>
    <definedName name="_____ben01">#REF!</definedName>
    <definedName name="_____ben01_1">#REF!</definedName>
    <definedName name="_____ben02">#REF!</definedName>
    <definedName name="_____ben02_1">#REF!</definedName>
    <definedName name="_____ben03">#REF!</definedName>
    <definedName name="_____ben03_1">#REF!</definedName>
    <definedName name="_____ben04">#REF!</definedName>
    <definedName name="_____ben04_1">#REF!</definedName>
    <definedName name="_____ben05">#REF!</definedName>
    <definedName name="_____ben05_1">#REF!</definedName>
    <definedName name="_____ben06">#REF!</definedName>
    <definedName name="_____ben06_1">#REF!</definedName>
    <definedName name="_____ben07">#REF!</definedName>
    <definedName name="_____ben07_1">#REF!</definedName>
    <definedName name="_____ben08">#REF!</definedName>
    <definedName name="_____ben08_1">#REF!</definedName>
    <definedName name="_____ben09">#REF!</definedName>
    <definedName name="_____ben09_1">#REF!</definedName>
    <definedName name="_____ben1">#REF!</definedName>
    <definedName name="_____ben1_1">#REF!</definedName>
    <definedName name="_____ben2">#REF!</definedName>
    <definedName name="_____ben2_1">#REF!</definedName>
    <definedName name="_____ben3">#REF!</definedName>
    <definedName name="_____ben3_1">#REF!</definedName>
    <definedName name="_____ben4">#REF!</definedName>
    <definedName name="_____ben4_1">#REF!</definedName>
    <definedName name="_____ben5">#REF!</definedName>
    <definedName name="_____ben5_1">#REF!</definedName>
    <definedName name="_____br1">#REF!</definedName>
    <definedName name="_____c">{"Fiesta Facer Page",#N/A,FALSE,"Q_C_S";"Fiesta Main Page",#N/A,FALSE,"V_L";"Fiesta 95BP Struct",#N/A,FALSE,"StructBP";"Fiesta Post 95BP Struct",#N/A,FALSE,"AdjStructBP"}</definedName>
    <definedName name="_____c_1">{"Fiesta Facer Page",#N/A,FALSE,"Q_C_S";"Fiesta Main Page",#N/A,FALSE,"V_L";"Fiesta 95BP Struct",#N/A,FALSE,"StructBP";"Fiesta Post 95BP Struct",#N/A,FALSE,"AdjStructBP"}</definedName>
    <definedName name="_____c_2">{"Fiesta Facer Page",#N/A,FALSE,"Q_C_S";"Fiesta Main Page",#N/A,FALSE,"V_L";"Fiesta 95BP Struct",#N/A,FALSE,"StructBP";"Fiesta Post 95BP Struct",#N/A,FALSE,"AdjStructBP"}</definedName>
    <definedName name="_____Co50">#REF!</definedName>
    <definedName name="_____D33">{"Olk by Qtr Full",#N/A,FALSE,"Tot PalmPalm";"Olk by Qtr Full",#N/A,FALSE,"Tot Device";"Olk by Qtr Full",#N/A,FALSE,"Platform";"Olk by Qtr Full",#N/A,FALSE,"Palm.Net";"Olk by Qtr Full",#N/A,FALSE,"Elim"}</definedName>
    <definedName name="_____dc1">{#N/A,#N/A,FALSE,"COVER PAGE";#N/A,#N/A,FALSE,"HIGHLITES";#N/A,#N/A,FALSE,"INC STATE (1)";#N/A,#N/A,FALSE,"DPC BY DEPT";#N/A,#N/A,FALSE,"FIXED COSTS";#N/A,#N/A,FALSE,"PRODUCTION";#N/A,#N/A,FALSE,"SALES TRND";#N/A,#N/A,FALSE,"BALANCE SHEET";#N/A,#N/A,FALSE,"INVENTORY";#N/A,#N/A,FALSE,"MFG VAR";#N/A,#N/A,FALSE,"OVRHD SPND";#N/A,#N/A,FALSE,"ENERGY COSTS";#N/A,#N/A,FALSE,"MAINTENANCE";#N/A,#N/A,FALSE,"LABOR";#N/A,#N/A,FALSE,"ACTVSFORECAST"}</definedName>
    <definedName name="_____dc2">{#N/A,#N/A,FALSE,"COVER PAGE";#N/A,#N/A,FALSE,"HIGHLITES";#N/A,#N/A,FALSE,"INC STATE (1)";#N/A,#N/A,FALSE,"DPC BY DEPT";#N/A,#N/A,FALSE,"FIXED COSTS";#N/A,#N/A,FALSE,"PRODUCTION";#N/A,#N/A,FALSE,"SALES TRND";#N/A,#N/A,FALSE,"BALANCE SHEET";#N/A,#N/A,FALSE,"INVENTORY";#N/A,#N/A,FALSE,"MFG VAR";#N/A,#N/A,FALSE,"OVRHD SPND";#N/A,#N/A,FALSE,"ENERGY COSTS";#N/A,#N/A,FALSE,"MAINTENANCE";#N/A,#N/A,FALSE,"LABOR";#N/A,#N/A,FALSE,"ACTVSFORECAST"}</definedName>
    <definedName name="_____DCF1">#REF!</definedName>
    <definedName name="_____DRE0700">{"'PXR_6500'!$A$1:$I$124"}</definedName>
    <definedName name="_____ECS2">{#N/A,#N/A,FALSE,"EC&amp;AFLTPLAN";#N/A,#N/A,FALSE,"EC&amp;AFLT1";#N/A,#N/A,FALSE,"EC&amp;AFLT2";#N/A,#N/A,FALSE,"SUMMARY"}</definedName>
    <definedName name="_____fd1">{#N/A,#N/A,FALSE,"Sales"}</definedName>
    <definedName name="_____I2">{"PVGraph2",#N/A,FALSE,"PV Data"}</definedName>
    <definedName name="_____I3">{"PVGraph2",#N/A,FALSE,"PV Data"}</definedName>
    <definedName name="_____j1">{#N/A,#N/A,FALSE,"Market Take Rates";#N/A,#N/A,FALSE,"Adoption Rates";#N/A,#N/A,FALSE,"Subscriber Base";#N/A,#N/A,FALSE,"Pricing Structure";#N/A,#N/A,FALSE,"Usage Statistics";#N/A,#N/A,FALSE,"Deployment Costs";#N/A,#N/A,FALSE,"IBM Costs";#N/A,#N/A,FALSE,"Operating Cash Flow";#N/A,#N/A,FALSE,"Revenue Summaries";#N/A,#N/A,FALSE,"Subscriber Summaries";#N/A,#N/A,FALSE,"Houston Center";#N/A,#N/A,FALSE,"DFW Center";#N/A,#N/A,FALSE,"St Louis Center";#N/A,#N/A,FALSE,"Kansas City Center";#N/A,#N/A,FALSE,"San Antonio Center";#N/A,#N/A,FALSE,"Austin Center";#N/A,#N/A,FALSE,"Oklahoma City Center";#N/A,#N/A,FALSE,"Tulsa Center";#N/A,#N/A,FALSE,"Wichita Center";#N/A,#N/A,FALSE,"Little Rock Center";#N/A,#N/A,FALSE,"Topeka Center"}</definedName>
    <definedName name="_____j2">{#N/A,#N/A,FALSE,"Market Take Rates";#N/A,#N/A,FALSE,"Adoption Rates";#N/A,#N/A,FALSE,"Subscriber Base";#N/A,#N/A,FALSE,"Pricing Structure";#N/A,#N/A,FALSE,"Usage Statistics";#N/A,#N/A,FALSE,"Deployment Costs";#N/A,#N/A,FALSE,"IBM Costs";#N/A,#N/A,FALSE,"Operating Cash Flow";#N/A,#N/A,FALSE,"Revenue Summaries";#N/A,#N/A,FALSE,"Subscriber Summaries";#N/A,#N/A,FALSE,"Houston Center";#N/A,#N/A,FALSE,"DFW Center";#N/A,#N/A,FALSE,"St Louis Center";#N/A,#N/A,FALSE,"Kansas City Center";#N/A,#N/A,FALSE,"San Antonio Center";#N/A,#N/A,FALSE,"Austin Center";#N/A,#N/A,FALSE,"Oklahoma City Center";#N/A,#N/A,FALSE,"Tulsa Center";#N/A,#N/A,FALSE,"Wichita Center";#N/A,#N/A,FALSE,"Little Rock Center";#N/A,#N/A,FALSE,"Topeka Center"}</definedName>
    <definedName name="_____j3">{#N/A,#N/A,FALSE,"Market Take Rates";#N/A,#N/A,FALSE,"Adoption Rates";#N/A,#N/A,FALSE,"Subscriber Base";#N/A,#N/A,FALSE,"Pricing Structure";#N/A,#N/A,FALSE,"Usage Statistics";#N/A,#N/A,FALSE,"Deployment Costs";#N/A,#N/A,FALSE,"IBM Costs";#N/A,#N/A,FALSE,"Operating Cash Flow";#N/A,#N/A,FALSE,"Revenue Summaries";#N/A,#N/A,FALSE,"Subscriber Summaries";#N/A,#N/A,FALSE,"Houston Center";#N/A,#N/A,FALSE,"DFW Center";#N/A,#N/A,FALSE,"St Louis Center";#N/A,#N/A,FALSE,"Kansas City Center";#N/A,#N/A,FALSE,"San Antonio Center";#N/A,#N/A,FALSE,"Austin Center";#N/A,#N/A,FALSE,"Oklahoma City Center";#N/A,#N/A,FALSE,"Tulsa Center";#N/A,#N/A,FALSE,"Wichita Center";#N/A,#N/A,FALSE,"Little Rock Center";#N/A,#N/A,FALSE,"Topeka Center"}</definedName>
    <definedName name="_____j4">{"Inc_standard",#N/A,TRUE,"Inc"}</definedName>
    <definedName name="_____j5">{"'A'!$A$1:$AH$71","'TOC'!$J$29"}</definedName>
    <definedName name="_____j6">{"'A'!$A$1:$AH$71","'TOC'!$J$29"}</definedName>
    <definedName name="_____j8">{#N/A,"SCENARIO2",FALSE,"DirRpts_Sum";#N/A,"SCENARIO2",FALSE,"Exp_Adjmts";#N/A,#N/A,FALSE,"Advtg_Sum"}</definedName>
    <definedName name="_____key1">#REF!</definedName>
    <definedName name="_____key4">{#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_____Mar05">#REF!</definedName>
    <definedName name="_____Mar05_1">#REF!</definedName>
    <definedName name="_____MRG2">{"INCOME",#N/A,FALSE,"ProNet";"VALUE",#N/A,FALSE,"ProNet"}</definedName>
    <definedName name="_____na2">{"'SIVA Pricing Model'!$A$1:$F$39"}</definedName>
    <definedName name="_____na3">{"'SIVA Pricing Model'!$A$1:$F$39"}</definedName>
    <definedName name="_____NOL2">{"Client Assumptions",#N/A,TRUE,"Deal Shape - Client";"Accenture Assumptions",#N/A,TRUE,"Deal Shape - Accenture"}</definedName>
    <definedName name="_____NOS1">#REF!</definedName>
    <definedName name="_____NOS1_1">#REF!</definedName>
    <definedName name="_____OMM95">{#N/A,#N/A,FALSE,"Key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_____OMM96">{#N/A,#N/A,FALSE,"Key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_____PRN2">{"adj95mult",#N/A,FALSE,"COMPCO";"adj95est",#N/A,FALSE,"COMPCO"}</definedName>
    <definedName name="_____Q1">{"'Standalone List Price Trends'!$A$1:$X$56"}</definedName>
    <definedName name="_____Q2">{"'Standalone List Price Trends'!$A$1:$X$56"}</definedName>
    <definedName name="_____Q3">{"'Standalone List Price Trends'!$A$1:$X$56"}</definedName>
    <definedName name="_____Q4">{"'Standalone List Price Trends'!$A$1:$X$56"}</definedName>
    <definedName name="_____Q5">{"'Standalone List Price Trends'!$A$1:$X$56"}</definedName>
    <definedName name="_____Q9">{"'Standalone List Price Trends'!$A$1:$X$56"}</definedName>
    <definedName name="_____Rev1">{#N/A,#N/A,FALSE,"3mos";#N/A,#N/A,FALSE,"dedicated"}</definedName>
    <definedName name="_____rod1">{#N/A,#N/A,FALSE,"Projections";#N/A,#N/A,FALSE,"Multiples Valuation";#N/A,#N/A,FALSE,"LBO";#N/A,#N/A,FALSE,"Multiples_Sensitivity";#N/A,#N/A,FALSE,"Summary"}</definedName>
    <definedName name="_____rw1">{"'Standalone List Price Trends'!$A$1:$X$56"}</definedName>
    <definedName name="_____rw2">{"'Standalone List Price Trends'!$A$1:$X$56"}</definedName>
    <definedName name="_____rw3">{"'Standalone List Price Trends'!$A$1:$X$56"}</definedName>
    <definedName name="_____rw4">{"'Standalone List Price Trends'!$A$1:$X$56"}</definedName>
    <definedName name="_____s1">#REF!</definedName>
    <definedName name="_____s2">#REF!</definedName>
    <definedName name="_____s3">#REF!</definedName>
    <definedName name="_____s4">#REF!</definedName>
    <definedName name="_____s5">#REF!</definedName>
    <definedName name="_____s6">#REF!</definedName>
    <definedName name="_____sd2">{#N/A,#N/A,FALSE,"Forside"}</definedName>
    <definedName name="_____sdf2">{#N/A,#N/A,FALSE,"Bemanning"}</definedName>
    <definedName name="_____SP2">{"msc sw feat summary",#N/A,FALSE,"MSC SW Features v. 1.1."}</definedName>
    <definedName name="_____T123456">{"COUNT",#N/A,FALSE,"AB"}</definedName>
    <definedName name="_____T12347">{"COUNT",#N/A,FALSE,"AB"}</definedName>
    <definedName name="_____t9">{#N/A,"SCENARIO2",FALSE,"DirRpts_Sum";#N/A,"SCENARIO2",FALSE,"Exp_Adjmts";#N/A,#N/A,FALSE,"Advtg_Sum"}</definedName>
    <definedName name="_____Tax1">#REF!</definedName>
    <definedName name="_____Tes6">{"'SIVA Pricing Model'!$A$1:$F$39"}</definedName>
    <definedName name="_____Tes6_1">{"'SIVA Pricing Model'!$A$1:$F$39"}</definedName>
    <definedName name="_____Tes6_2">{"'SIVA Pricing Model'!$A$1:$F$39"}</definedName>
    <definedName name="_____w1">{"PVGraph2",#N/A,FALSE,"PV Data"}</definedName>
    <definedName name="_____w2">{"PVGraph2",#N/A,FALSE,"PV Data"}</definedName>
    <definedName name="_____w3">{"PVGraph2",#N/A,FALSE,"PV Data"}</definedName>
    <definedName name="_____wrn2">#REF!</definedName>
    <definedName name="_____wrn3">#REF!</definedName>
    <definedName name="_____ww2">{#N/A,#N/A,FALSE,"Admin";#N/A,#N/A,FALSE,"Other"}</definedName>
    <definedName name="_____xlfn.BAHTTEXT">#NAME?</definedName>
    <definedName name="_____xlfn.RTD">#NAME?</definedName>
    <definedName name="_____y2">{"PVGraph2",#N/A,FALSE,"PV Data"}</definedName>
    <definedName name="_____Z04">#REF!</definedName>
    <definedName name="_____Z05">#REF!</definedName>
    <definedName name="_____z12">{"pro_view",#N/A,FALSE,"EEFSNAP2";"rep_view",#N/A,FALSE,"EEFSNAP2"}</definedName>
    <definedName name="_____z2">{"Sch00",#N/A,FALSE,"1";"Contents",#N/A,FALSE,"1"}</definedName>
    <definedName name="_____z22">{#N/A,"PURADD",FALSE,"Business Analysis";#N/A,"PURSPP",FALSE,"Business Analysis";#N/A,"CTGIND",FALSE,"Business Analysis";#N/A,"PURCHM",FALSE,"Business Analysis";#N/A,"SPADD",FALSE,"Business Analysis";#N/A,"EPOXY",FALSE,"Business Analysis";#N/A,"PURPER",FALSE,"Business Analysis"}</definedName>
    <definedName name="_____z25">{"detail",#N/A,FALSE,"mfg";"summary",#N/A,FALSE,"mfg"}</definedName>
    <definedName name="_____z3">{"Sch01",#N/A,FALSE,"2";"Sch02",#N/A,FALSE,"2";"Sch03",#N/A,FALSE,"2";"Sch04",#N/A,FALSE,"2";"Sch05",#N/A,FALSE,"2";"Sch06",#N/A,FALSE,"2";"Sch17",#N/A,FALSE,"2";"Sch19",#N/A,FALSE,"2";"Sch20",#N/A,FALSE,"2";"Sch21",#N/A,FALSE,"2";"Sch26",#N/A,FALSE,"2"}</definedName>
    <definedName name="_____zz3">{"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_a1">{#N/A,#N/A,FALSE,"Presentation by Unit";#N/A,#N/A,FALSE,"Presentation by BD";#N/A,#N/A,FALSE,"Presentation Split by Biggest U";#N/A,#N/A,FALSE,"Presentation Split by Area";#N/A,#N/A,FALSE,"Presentation Split by BD"}</definedName>
    <definedName name="____A11">{#N/A,#N/A,FALSE,"Umsatz 99";#N/A,#N/A,FALSE,"ER 99 "}</definedName>
    <definedName name="____A11_1">{#N/A,#N/A,FALSE,"Umsatz 99";#N/A,#N/A,FALSE,"ER 99 "}</definedName>
    <definedName name="____A11_2">{#N/A,#N/A,FALSE,"Umsatz 99";#N/A,#N/A,FALSE,"ER 99 "}</definedName>
    <definedName name="____A2">{#N/A,#N/A,FALSE,"Costos Productos 6A";#N/A,#N/A,FALSE,"Costo Unitario Total H-94-12"}</definedName>
    <definedName name="____a3">{#N/A,#N/A,FALSE,"Sheet1"}</definedName>
    <definedName name="____abc1">{"detail",#N/A,FALSE,"mfg";"summary",#N/A,FALSE,"mfg"}</definedName>
    <definedName name="____abc2">{"detail",#N/A,FALSE,"mfg";"summary",#N/A,FALSE,"mfg"}</definedName>
    <definedName name="____ac3">{#N/A,#N/A,FALSE,"Summary"}</definedName>
    <definedName name="____ads2">{"a96 Oper Forecast Monthly",#N/A,TRUE,"BPMON 9-96";"a96 Bal Sheet Monthly",#N/A,TRUE,"BPMON 9-96";"a96 Capital Expend Monthly",#N/A,TRUE,"BPMON 9-96";"a96 Cash Flow Monthly",#N/A,TRUE,"BPMON 9-96";"a96 Oper Forecast Qtrly",#N/A,TRUE,"BPMON 9-96";"a96 Bal Sheet Qtrly",#N/A,TRUE,"BPMON 9-96";"a96 Capital Expend Qtrly",#N/A,TRUE,"BPMON 9-96";"a96 Cash Flow Qtrly",#N/A,TRUE,"BPMON 9-96";"a97 Oper Forecast Monthly",#N/A,TRUE,"BPMON 9-96";"a97 Bal Sheet Monthly",#N/A,TRUE,"BPMON 9-96";"a97 Capital Expend Monthly",#N/A,TRUE,"BPMON 9-96";"a97 Cash Flow Monthly",#N/A,TRUE,"BPMON 9-96";"a97 Oper Forecast Qtrly",#N/A,TRUE,"BPMON 9-96";"a97 Bal Sheet Qtrly",#N/A,TRUE,"BPMON 9-96";"a97 Capital Expend Qtrly",#N/A,TRUE,"BPMON 9-96";"a97 Cash Flow Qtrly",#N/A,TRUE,"BPMON 9-96";"a98 99 Oper Forecast Annual",#N/A,TRUE,"BPMON 9-96";"a98 99 Bal Sheet Annual",#N/A,TRUE,"BPMON 9-96";"a98 99 Capital Expend Annual",#N/A,TRUE,"BPMON 9-96";"a98 99 Cash Flow Annual",#N/A,TRUE,"BPMON 9-96"}</definedName>
    <definedName name="____ae2">{"'Inventory &amp; Anal-Cur Wkbk'!$A$7:$AP$71"}</definedName>
    <definedName name="____age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asd2">{"a96 Oper Forecast Monthly",#N/A,TRUE,"BPMON 9-96";"a96 Bal Sheet Monthly",#N/A,TRUE,"BPMON 9-96";"a96 Capital Expend Monthly",#N/A,TRUE,"BPMON 9-96";"a96 Cash Flow Monthly",#N/A,TRUE,"BPMON 9-96";"a96 Oper Forecast Qtrly",#N/A,TRUE,"BPMON 9-96";"a96 Bal Sheet Qtrly",#N/A,TRUE,"BPMON 9-96";"a96 Capital Expend Qtrly",#N/A,TRUE,"BPMON 9-96";"a96 Cash Flow Qtrly",#N/A,TRUE,"BPMON 9-96";"a97 Oper Forecast Monthly",#N/A,TRUE,"BPMON 9-96";"a97 Bal Sheet Monthly",#N/A,TRUE,"BPMON 9-96";"a97 Capital Expend Monthly",#N/A,TRUE,"BPMON 9-96";"a97 Cash Flow Monthly",#N/A,TRUE,"BPMON 9-96";"a97 Oper Forecast Qtrly",#N/A,TRUE,"BPMON 9-96";"a97 Bal Sheet Qtrly",#N/A,TRUE,"BPMON 9-96";"a97 Capital Expend Qtrly",#N/A,TRUE,"BPMON 9-96";"a97 Cash Flow Qtrly",#N/A,TRUE,"BPMON 9-96";"a98 99 Oper Forecast Annual",#N/A,TRUE,"BPMON 9-96";"a98 99 Bal Sheet Annual",#N/A,TRUE,"BPMON 9-96";"a98 99 Capital Expend Annual",#N/A,TRUE,"BPMON 9-96";"a98 99 Cash Flow Annual",#N/A,TRUE,"BPMON 9-96"}</definedName>
    <definedName name="____ben01">#REF!</definedName>
    <definedName name="____ben01_1">#REF!</definedName>
    <definedName name="____ben02">#REF!</definedName>
    <definedName name="____ben02_1">#REF!</definedName>
    <definedName name="____ben03">#REF!</definedName>
    <definedName name="____ben03_1">#REF!</definedName>
    <definedName name="____ben04">#REF!</definedName>
    <definedName name="____ben04_1">#REF!</definedName>
    <definedName name="____ben05">#REF!</definedName>
    <definedName name="____ben05_1">#REF!</definedName>
    <definedName name="____ben06">#REF!</definedName>
    <definedName name="____ben06_1">#REF!</definedName>
    <definedName name="____ben07">#REF!</definedName>
    <definedName name="____ben07_1">#REF!</definedName>
    <definedName name="____ben08">#REF!</definedName>
    <definedName name="____ben08_1">#REF!</definedName>
    <definedName name="____ben09">#REF!</definedName>
    <definedName name="____ben09_1">#REF!</definedName>
    <definedName name="____ben1">#REF!</definedName>
    <definedName name="____ben1_1">#REF!</definedName>
    <definedName name="____ben2">#REF!</definedName>
    <definedName name="____ben2_1">#REF!</definedName>
    <definedName name="____ben3">#REF!</definedName>
    <definedName name="____ben3_1">#REF!</definedName>
    <definedName name="____ben4">#REF!</definedName>
    <definedName name="____ben4_1">#REF!</definedName>
    <definedName name="____ben5">#REF!</definedName>
    <definedName name="____ben5_1">#REF!</definedName>
    <definedName name="____br1">#REF!</definedName>
    <definedName name="____c">{"Fiesta Facer Page",#N/A,FALSE,"Q_C_S";"Fiesta Main Page",#N/A,FALSE,"V_L";"Fiesta 95BP Struct",#N/A,FALSE,"StructBP";"Fiesta Post 95BP Struct",#N/A,FALSE,"AdjStructBP"}</definedName>
    <definedName name="____c_1">{"Fiesta Facer Page",#N/A,FALSE,"Q_C_S";"Fiesta Main Page",#N/A,FALSE,"V_L";"Fiesta 95BP Struct",#N/A,FALSE,"StructBP";"Fiesta Post 95BP Struct",#N/A,FALSE,"AdjStructBP"}</definedName>
    <definedName name="____c_2">{"Fiesta Facer Page",#N/A,FALSE,"Q_C_S";"Fiesta Main Page",#N/A,FALSE,"V_L";"Fiesta 95BP Struct",#N/A,FALSE,"StructBP";"Fiesta Post 95BP Struct",#N/A,FALSE,"AdjStructBP"}</definedName>
    <definedName name="____Co50">#REF!</definedName>
    <definedName name="____D33">#REF!</definedName>
    <definedName name="____DCF1">#REF!</definedName>
    <definedName name="____DCF2">{#N/A,#N/A,TRUE,"DCF Summary (2)";#N/A,#N/A,TRUE,"DCF Summary";#N/A,"Middle Case Drivers",TRUE,"DCF"}</definedName>
    <definedName name="____dfk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djd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dkj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___DRE0700">{"'PXR_6500'!$A$1:$I$124"}</definedName>
    <definedName name="____ECS2">{#N/A,#N/A,FALSE,"EC&amp;AFLTPLAN";#N/A,#N/A,FALSE,"EC&amp;AFLT1";#N/A,#N/A,FALSE,"EC&amp;AFLT2";#N/A,#N/A,FALSE,"SUMMARY"}</definedName>
    <definedName name="____FA2">{"a96 Oper Forecast Monthly",#N/A,TRUE,"BPMON 9-96";"a96 Bal Sheet Monthly",#N/A,TRUE,"BPMON 9-96";"a96 Capital Expend Monthly",#N/A,TRUE,"BPMON 9-96";"a96 Cash Flow Monthly",#N/A,TRUE,"BPMON 9-96";"a96 Oper Forecast Qtrly",#N/A,TRUE,"BPMON 9-96";"a96 Bal Sheet Qtrly",#N/A,TRUE,"BPMON 9-96";"a96 Capital Expend Qtrly",#N/A,TRUE,"BPMON 9-96";"a96 Cash Flow Qtrly",#N/A,TRUE,"BPMON 9-96";"a97 Oper Forecast Monthly",#N/A,TRUE,"BPMON 9-96";"a97 Bal Sheet Monthly",#N/A,TRUE,"BPMON 9-96";"a97 Capital Expend Monthly",#N/A,TRUE,"BPMON 9-96";"a97 Cash Flow Monthly",#N/A,TRUE,"BPMON 9-96";"a97 Oper Forecast Qtrly",#N/A,TRUE,"BPMON 9-96";"a97 Bal Sheet Qtrly",#N/A,TRUE,"BPMON 9-96";"a97 Capital Expend Qtrly",#N/A,TRUE,"BPMON 9-96";"a97 Cash Flow Qtrly",#N/A,TRUE,"BPMON 9-96";"a98 99 Oper Forecast Annual",#N/A,TRUE,"BPMON 9-96";"a98 99 Bal Sheet Annual",#N/A,TRUE,"BPMON 9-96";"a98 99 Capital Expend Annual",#N/A,TRUE,"BPMON 9-96";"a98 99 Cash Flow Annual",#N/A,TRUE,"BPMON 9-96"}</definedName>
    <definedName name="____fd1">{#N/A,#N/A,FALSE,"Sales"}</definedName>
    <definedName name="____hod2">{#N/A,#N/A,FALSE,"TS";#N/A,#N/A,FALSE,"Combo";#N/A,#N/A,FALSE,"FAIR";#N/A,#N/A,FALSE,"RBC";#N/A,#N/A,FALSE,"xxxx";#N/A,#N/A,FALSE,"A_D";#N/A,#N/A,FALSE,"WACC";#N/A,#N/A,FALSE,"DCF";#N/A,#N/A,FALSE,"LBO";#N/A,#N/A,FALSE,"AcqMults";#N/A,#N/A,FALSE,"CompMults"}</definedName>
    <definedName name="____I2">{"PVGraph2",#N/A,FALSE,"PV Data"}</definedName>
    <definedName name="____I3">{"PVGraph2",#N/A,FALSE,"PV Data"}</definedName>
    <definedName name="____ibo2">{#N/A,#N/A,FALSE,"Summary";#N/A,#N/A,FALSE,"Projections";#N/A,#N/A,FALSE,"Mkt Mults";#N/A,#N/A,FALSE,"DCF";#N/A,#N/A,FALSE,"Accr Dil";#N/A,#N/A,FALSE,"PIC LBO";#N/A,#N/A,FALSE,"MULT10_4";#N/A,#N/A,FALSE,"CBI LBO"}</definedName>
    <definedName name="____ii2">{"a96 Oper Forecast Monthly",#N/A,FALSE,"BPMON 8-96";"a96 Bal Sheet Monthly",#N/A,FALSE,"BPMON 8-96";"a96 Capital Expend Monthly",#N/A,FALSE,"BPMON 8-96";"a96 Cash Flow Monthly",#N/A,FALSE,"BPMON 8-96";"a96 Oper Forecast Qtrly",#N/A,FALSE,"BPMON 8-96";"a96 Bal Sheet Qtrly",#N/A,FALSE,"BPMON 8-96";"a96 Capital Expend Qtrly",#N/A,FALSE,"BPMON 8-96";"a96 Cash Flow Qtrly",#N/A,FALSE,"BPMON 8-96";"a97 Oper Forecast Monthly",#N/A,FALSE,"BPMON 8-96";"a97 Bal Sheet Monthly",#N/A,FALSE,"BPMON 8-96";"a97 Capital Expend Monthly",#N/A,FALSE,"BPMON 8-96";"a97 Cash Flow Monthly",#N/A,FALSE,"BPMON 8-96";"a97 Oper Forecast Qtrly",#N/A,FALSE,"BPMON 8-96";"a97 Bal Sheet Qtrly",#N/A,FALSE,"BPMON 8-96";"a97 Capital Expend Qtrly",#N/A,FALSE,"BPMON 8-96";"a97 Cash Flow Qtrly",#N/A,FALSE,"BPMON 8-96";"a98 99 Oper Forecast Annual",#N/A,FALSE,"BPMON 8-96";"a98 99 Bal Sheet Annual",#N/A,FALSE,"BPMON 8-96";"a98 99 Capital Expend Annual",#N/A,FALSE,"BPMON 8-96";"a98 99 Cash Flow Annual",#N/A,FALSE,"BPMON 8-96"}</definedName>
    <definedName name="____key2">{#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____Mar05">#REF!</definedName>
    <definedName name="____Mar05_1">#REF!</definedName>
    <definedName name="____MRG2">{"INCOME",#N/A,FALSE,"ProNet";"VALUE",#N/A,FALSE,"ProNet"}</definedName>
    <definedName name="____na2">{"'SIVA Pricing Model'!$A$1:$F$39"}</definedName>
    <definedName name="____na3">{"'SIVA Pricing Model'!$A$1:$F$39"}</definedName>
    <definedName name="____new1">{"pages345",#N/A,FALSE,"group and company";"page1920",#N/A,FALSE,"glass grp";"page21",#N/A,FALSE,"glass and marbleine";"page2223",#N/A,FALSE,"wood grp "}</definedName>
    <definedName name="____New2">{"TOTAL",#N/A,FALSE,"A";"FISCAL94",#N/A,FALSE,"A";"FISCAL95",#N/A,FALSE,"A";"FISCAL96",#N/A,FALSE,"A";"misc page",#N/A,FALSE,"A"}</definedName>
    <definedName name="____NOL2">{"Client Assumptions",#N/A,TRUE,"Deal Shape - Client";"Accenture Assumptions",#N/A,TRUE,"Deal Shape - Accenture"}</definedName>
    <definedName name="____o1">{#N/A,#N/A,FALSE,"SUMMARY";#N/A,#N/A,FALSE,"mcsh";#N/A,#N/A,FALSE,"vol&amp;rev";#N/A,#N/A,FALSE,"wkgcap";#N/A,#N/A,FALSE,"DEPR&amp;DT";#N/A,#N/A,FALSE,"ASSETS";#N/A,#N/A,FALSE,"NI&amp;OTH&amp;DIV";#N/A,#N/A,FALSE,"CASHFLOW";#N/A,#N/A,FALSE,"CAPEMPL";#N/A,#N/A,FALSE,"ROCE"}</definedName>
    <definedName name="____OMM95">{#N/A,#N/A,FALSE,"Key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____OMM96">{#N/A,#N/A,FALSE,"Key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____OSX2">#REF!</definedName>
    <definedName name="____PRN2">{"adj95mult",#N/A,FALSE,"COMPCO";"adj95est",#N/A,FALSE,"COMPCO"}</definedName>
    <definedName name="____ptc2">{"a96 Oper Forecast Monthly",#N/A,FALSE,"BPMON 8-96";"a96 Bal Sheet Monthly",#N/A,FALSE,"BPMON 8-96";"a96 Capital Expend Monthly",#N/A,FALSE,"BPMON 8-96";"a96 Cash Flow Monthly",#N/A,FALSE,"BPMON 8-96";"a96 Oper Forecast Qtrly",#N/A,FALSE,"BPMON 8-96";"a96 Bal Sheet Qtrly",#N/A,FALSE,"BPMON 8-96";"a96 Capital Expend Qtrly",#N/A,FALSE,"BPMON 8-96";"a96 Cash Flow Qtrly",#N/A,FALSE,"BPMON 8-96";"a97 Oper Forecast Monthly",#N/A,FALSE,"BPMON 8-96";"a97 Bal Sheet Monthly",#N/A,FALSE,"BPMON 8-96";"a97 Capital Expend Monthly",#N/A,FALSE,"BPMON 8-96";"a97 Cash Flow Monthly",#N/A,FALSE,"BPMON 8-96";"a97 Oper Forecast Qtrly",#N/A,FALSE,"BPMON 8-96";"a97 Bal Sheet Qtrly",#N/A,FALSE,"BPMON 8-96";"a97 Capital Expend Qtrly",#N/A,FALSE,"BPMON 8-96";"a97 Cash Flow Qtrly",#N/A,FALSE,"BPMON 8-96";"a98 99 Oper Forecast Annual",#N/A,FALSE,"BPMON 8-96";"a98 99 Bal Sheet Annual",#N/A,FALSE,"BPMON 8-96";"a98 99 Capital Expend Annual",#N/A,FALSE,"BPMON 8-96";"a98 99 Cash Flow Annual",#N/A,FALSE,"BPMON 8-96"}</definedName>
    <definedName name="____Q1">{"'Standalone List Price Trends'!$A$1:$X$56"}</definedName>
    <definedName name="____Q2">{"'Standalone List Price Trends'!$A$1:$X$56"}</definedName>
    <definedName name="____Q3">{"'Standalone List Price Trends'!$A$1:$X$56"}</definedName>
    <definedName name="____Q4">{"'Standalone List Price Trends'!$A$1:$X$56"}</definedName>
    <definedName name="____Q5">{"'Standalone List Price Trends'!$A$1:$X$56"}</definedName>
    <definedName name="____Q9">{"'Standalone List Price Trends'!$A$1:$X$56"}</definedName>
    <definedName name="____rc">{"Month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____rob2">{"GLI-Income Statement",#N/A,FALSE,"gli";"GLI - Balance Sheet Wksht",#N/A,FALSE,"gli";"GLI-Cash Flow",#N/A,FALSE,"gli";"GLI Qtrly Stats",#N/A,FALSE,"gli"}</definedName>
    <definedName name="____rw1">{"'Standalone List Price Trends'!$A$1:$X$56"}</definedName>
    <definedName name="____rw2">{"'Standalone List Price Trends'!$A$1:$X$56"}</definedName>
    <definedName name="____rw3">{"'Standalone List Price Trends'!$A$1:$X$56"}</definedName>
    <definedName name="____rw4">{"'Standalone List Price Trends'!$A$1:$X$56"}</definedName>
    <definedName name="____s1">#REF!</definedName>
    <definedName name="____s2">#REF!</definedName>
    <definedName name="____s3">#REF!</definedName>
    <definedName name="____s4">#REF!</definedName>
    <definedName name="____s5">#REF!</definedName>
    <definedName name="____s6">#REF!</definedName>
    <definedName name="____sd2">{#N/A,#N/A,FALSE,"Forside"}</definedName>
    <definedName name="____sdf2">{#N/A,#N/A,FALSE,"Bemanning"}</definedName>
    <definedName name="____SP2">{"msc sw feat summary",#N/A,FALSE,"MSC SW Features v. 1.1."}</definedName>
    <definedName name="____t1">#REF!</definedName>
    <definedName name="____T123456">{"COUNT",#N/A,FALSE,"AB"}</definedName>
    <definedName name="____T12347">{"COUNT",#N/A,FALSE,"AB"}</definedName>
    <definedName name="____Tax1">#REF!</definedName>
    <definedName name="____Tes6">{"'SIVA Pricing Model'!$A$1:$F$39"}</definedName>
    <definedName name="____Tes6_1">{"'SIVA Pricing Model'!$A$1:$F$39"}</definedName>
    <definedName name="____Tes6_2">{"'SIVA Pricing Model'!$A$1:$F$39"}</definedName>
    <definedName name="____w1">{"PVGraph2",#N/A,FALSE,"PV Data"}</definedName>
    <definedName name="____w2">{"PVGraph2",#N/A,FALSE,"PV Data"}</definedName>
    <definedName name="____w3">{"PVGraph2",#N/A,FALSE,"PV Data"}</definedName>
    <definedName name="____wrn2">#REF!</definedName>
    <definedName name="____wrn3">#REF!</definedName>
    <definedName name="____wtx2">{"a96 Oper Forecast Monthly",#N/A,FALSE,"BPMON 8-96";"a96 Bal Sheet Monthly",#N/A,FALSE,"BPMON 8-96";"a96 Capital Expend Monthly",#N/A,FALSE,"BPMON 8-96";"a96 Cash Flow Monthly",#N/A,FALSE,"BPMON 8-96";"a96 Oper Forecast Qtrly",#N/A,FALSE,"BPMON 8-96";"a96 Bal Sheet Qtrly",#N/A,FALSE,"BPMON 8-96";"a96 Capital Expend Qtrly",#N/A,FALSE,"BPMON 8-96";"a96 Cash Flow Qtrly",#N/A,FALSE,"BPMON 8-96";"a97 Oper Forecast Monthly",#N/A,FALSE,"BPMON 8-96";"a97 Bal Sheet Monthly",#N/A,FALSE,"BPMON 8-96";"a97 Capital Expend Monthly",#N/A,FALSE,"BPMON 8-96";"a97 Cash Flow Monthly",#N/A,FALSE,"BPMON 8-96";"a97 Oper Forecast Qtrly",#N/A,FALSE,"BPMON 8-96";"a97 Bal Sheet Qtrly",#N/A,FALSE,"BPMON 8-96";"a97 Capital Expend Qtrly",#N/A,FALSE,"BPMON 8-96";"a97 Cash Flow Qtrly",#N/A,FALSE,"BPMON 8-96";"a98 99 Oper Forecast Annual",#N/A,FALSE,"BPMON 8-96";"a98 99 Bal Sheet Annual",#N/A,FALSE,"BPMON 8-96";"a98 99 Capital Expend Annual",#N/A,FALSE,"BPMON 8-96";"a98 99 Cash Flow Annual",#N/A,FALSE,"BPMON 8-96"}</definedName>
    <definedName name="____ww2">{#N/A,#N/A,FALSE,"Admin";#N/A,#N/A,FALSE,"Other"}</definedName>
    <definedName name="____x1">{"detail",#N/A,FALSE,"mfg";"summary",#N/A,FALSE,"mfg"}</definedName>
    <definedName name="____x2">{#N/A,"PURCHM",FALSE,"Business Analysis";#N/A,"SPADD",FALSE,"Business Analysis"}</definedName>
    <definedName name="____x3">{"detail",#N/A,FALSE,"mfg";"summary",#N/A,FALSE,"mfg"}</definedName>
    <definedName name="____x4">{#N/A,"PURCHM",FALSE,"Business Analysis";#N/A,"SPADD",FALSE,"Business Analysis"}</definedName>
    <definedName name="____x5">{#N/A,"PURADD",FALSE,"Business Analysis";#N/A,"PURSPP",FALSE,"Business Analysis";#N/A,"CTGIND",FALSE,"Business Analysis";#N/A,"PURCHM",FALSE,"Business Analysis";#N/A,"SPADD",FALSE,"Business Analysis";#N/A,"EPOXY",FALSE,"Business Analysis";#N/A,"PURPER",FALSE,"Business Analysis"}</definedName>
    <definedName name="____xlfn.BAHTTEXT">#NAME?</definedName>
    <definedName name="____xlfn.RTD">#NAME?</definedName>
    <definedName name="____xx10">{#N/A,"PURCHM",FALSE,"Business Analysis";#N/A,"SPADD",FALSE,"Business Analysis"}</definedName>
    <definedName name="____xx3">{"detail",#N/A,FALSE,"mfg";"summary",#N/A,FALSE,"mfg"}</definedName>
    <definedName name="____xx4">{"ELIM_YTD",#N/A,FALSE,"EES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____xx5">{"EES_YTD_SNAP",#N/A,FALSE,"EES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____xx6">{"EES_YTD_CHECK",#N/A,FALSE,"EES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____xx7">{"oct_res_comm",#N/A,FALSE,"VarToBud"}</definedName>
    <definedName name="____xx8">{"QTR_ACT",#N/A,FALSE,"PROP_PBIT_DEV_Q3";"QTR_BUD",#N/A,FALSE,"PROP_PBIT_DEV_Q3";"YTD_BUD",#N/A,FALSE,"PROP_PBIT_DEV_Q3";"YTD_ACT",#N/A,FALSE,"PROP_PBIT_DEV_Q3";"FY95 SNAP3",#N/A,FALSE,"PROP_PBIT_DEV_Q3";"FY95_BUD",#N/A,FALSE,"PROP_PBIT_DEV_Q3";"FY96_BUD",#N/A,FALSE,"PROP_PBIT_DEV_Q3"}</definedName>
    <definedName name="____xx9">{"AS REP",#N/A,FALSE,"EEFSNAP2";"PROP",#N/A,FALSE,"EEFSNAP2";"RISKS",#N/A,FALSE,"EEFSNAP2";"VIEW ALL",#N/A,FALSE,"EEFSNAP2"}</definedName>
    <definedName name="____y2">{"PVGraph2",#N/A,FALSE,"PV Data"}</definedName>
    <definedName name="____Z04">#REF!</definedName>
    <definedName name="____Z05">#REF!</definedName>
    <definedName name="____z12">{"pro_view",#N/A,FALSE,"EEFSNAP2";"rep_view",#N/A,FALSE,"EEFSNAP2"}</definedName>
    <definedName name="____z2">{"Sch00",#N/A,FALSE,"1";"Contents",#N/A,FALSE,"1"}</definedName>
    <definedName name="____z22">{#N/A,"PURADD",FALSE,"Business Analysis";#N/A,"PURSPP",FALSE,"Business Analysis";#N/A,"CTGIND",FALSE,"Business Analysis";#N/A,"PURCHM",FALSE,"Business Analysis";#N/A,"SPADD",FALSE,"Business Analysis";#N/A,"EPOXY",FALSE,"Business Analysis";#N/A,"PURPER",FALSE,"Business Analysis"}</definedName>
    <definedName name="____z25">{"detail",#N/A,FALSE,"mfg";"summary",#N/A,FALSE,"mfg"}</definedName>
    <definedName name="____z3">{"Sch01",#N/A,FALSE,"2";"Sch02",#N/A,FALSE,"2";"Sch03",#N/A,FALSE,"2";"Sch04",#N/A,FALSE,"2";"Sch05",#N/A,FALSE,"2";"Sch06",#N/A,FALSE,"2";"Sch17",#N/A,FALSE,"2";"Sch19",#N/A,FALSE,"2";"Sch20",#N/A,FALSE,"2";"Sch21",#N/A,FALSE,"2";"Sch26",#N/A,FALSE,"2"}</definedName>
    <definedName name="____zz1">{"pro_view",#N/A,FALSE,"EEFSNAP2";"rep_view",#N/A,FALSE,"EEFSNAP2"}</definedName>
    <definedName name="____zz2">{#N/A,"PURADD",FALSE,"Business Analysis";#N/A,"PURSPP",FALSE,"Business Analysis";#N/A,"CTGIND",FALSE,"Business Analysis";#N/A,"PURCHM",FALSE,"Business Analysis";#N/A,"SPADD",FALSE,"Business Analysis";#N/A,"EPOXY",FALSE,"Business Analysis";#N/A,"PURPER",FALSE,"Business Analysis"}</definedName>
    <definedName name="____zz3">{"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_1S">#REF!</definedName>
    <definedName name="___a1">{#N/A,#N/A,FALSE,"Presentation by Unit";#N/A,#N/A,FALSE,"Presentation by BD";#N/A,#N/A,FALSE,"Presentation Split by Biggest U";#N/A,#N/A,FALSE,"Presentation Split by Area";#N/A,#N/A,FALSE,"Presentation Split by BD"}</definedName>
    <definedName name="___a1_1">#REF!</definedName>
    <definedName name="___A11">{#N/A,#N/A,FALSE,"Umsatz 99";#N/A,#N/A,FALSE,"ER 99 "}</definedName>
    <definedName name="___A11_1">{#N/A,#N/A,FALSE,"Umsatz 99";#N/A,#N/A,FALSE,"ER 99 "}</definedName>
    <definedName name="___A11_2">{#N/A,#N/A,FALSE,"Umsatz 99";#N/A,#N/A,FALSE,"ER 99 "}</definedName>
    <definedName name="___a2">{"TotalGeralDespesasPorArea",#N/A,FALSE,"VinculosAccessEfetivo"}</definedName>
    <definedName name="___a2_1">#REF!</definedName>
    <definedName name="___a3">#REF!</definedName>
    <definedName name="___a3_1">#REF!</definedName>
    <definedName name="___a36">#REF!</definedName>
    <definedName name="___a37">#REF!</definedName>
    <definedName name="___a38">#REF!</definedName>
    <definedName name="___a39">#REF!</definedName>
    <definedName name="___a4">#REF!</definedName>
    <definedName name="___a4_1">#REF!</definedName>
    <definedName name="___a40">#REF!</definedName>
    <definedName name="___a41">#REF!</definedName>
    <definedName name="___a42">#REF!</definedName>
    <definedName name="___a43">#REF!</definedName>
    <definedName name="___a44">#REF!</definedName>
    <definedName name="___a45">#REF!</definedName>
    <definedName name="___a46">#REF!</definedName>
    <definedName name="___a47">#REF!</definedName>
    <definedName name="___a48">#REF!</definedName>
    <definedName name="___a49">#REF!</definedName>
    <definedName name="___a5">#REF!</definedName>
    <definedName name="___a5_1">#REF!</definedName>
    <definedName name="___a50">#REF!</definedName>
    <definedName name="___a51">#REF!</definedName>
    <definedName name="___a52">#REF!</definedName>
    <definedName name="___a53">#REF!</definedName>
    <definedName name="___a54">#REF!</definedName>
    <definedName name="___a55">#REF!</definedName>
    <definedName name="___a56">#REF!</definedName>
    <definedName name="___a57">#REF!</definedName>
    <definedName name="___a58">#REF!</definedName>
    <definedName name="___a59">#REF!</definedName>
    <definedName name="___a6">#REF!</definedName>
    <definedName name="___a6_1">#REF!</definedName>
    <definedName name="___a60">#REF!</definedName>
    <definedName name="___a61">#REF!</definedName>
    <definedName name="___a63">#REF!</definedName>
    <definedName name="___a64">#REF!</definedName>
    <definedName name="___a65">#REF!</definedName>
    <definedName name="___a66">#REF!</definedName>
    <definedName name="___a67">#REF!</definedName>
    <definedName name="___a68">#REF!</definedName>
    <definedName name="___a7">#REF!</definedName>
    <definedName name="___a7_1">#REF!</definedName>
    <definedName name="___a8">#REF!</definedName>
    <definedName name="___a8_1">#REF!</definedName>
    <definedName name="___a9">#REF!</definedName>
    <definedName name="___a9_1">#REF!</definedName>
    <definedName name="___AAS1">{#N/A,#N/A,TRUE,"INGENIERIA";#N/A,#N/A,TRUE,"COMPRAS";#N/A,#N/A,TRUE,"DIRECCION";#N/A,#N/A,TRUE,"RESUMEN"}</definedName>
    <definedName name="___abc1">{"detail",#N/A,FALSE,"mfg";"summary",#N/A,FALSE,"mfg"}</definedName>
    <definedName name="___abc2">{"detail",#N/A,FALSE,"mfg";"summary",#N/A,FALSE,"mfg"}</definedName>
    <definedName name="___ac3">{#N/A,#N/A,FALSE,"Summary"}</definedName>
    <definedName name="___ads2">{"a96 Oper Forecast Monthly",#N/A,TRUE,"BPMON 9-96";"a96 Bal Sheet Monthly",#N/A,TRUE,"BPMON 9-96";"a96 Capital Expend Monthly",#N/A,TRUE,"BPMON 9-96";"a96 Cash Flow Monthly",#N/A,TRUE,"BPMON 9-96";"a96 Oper Forecast Qtrly",#N/A,TRUE,"BPMON 9-96";"a96 Bal Sheet Qtrly",#N/A,TRUE,"BPMON 9-96";"a96 Capital Expend Qtrly",#N/A,TRUE,"BPMON 9-96";"a96 Cash Flow Qtrly",#N/A,TRUE,"BPMON 9-96";"a97 Oper Forecast Monthly",#N/A,TRUE,"BPMON 9-96";"a97 Bal Sheet Monthly",#N/A,TRUE,"BPMON 9-96";"a97 Capital Expend Monthly",#N/A,TRUE,"BPMON 9-96";"a97 Cash Flow Monthly",#N/A,TRUE,"BPMON 9-96";"a97 Oper Forecast Qtrly",#N/A,TRUE,"BPMON 9-96";"a97 Bal Sheet Qtrly",#N/A,TRUE,"BPMON 9-96";"a97 Capital Expend Qtrly",#N/A,TRUE,"BPMON 9-96";"a97 Cash Flow Qtrly",#N/A,TRUE,"BPMON 9-96";"a98 99 Oper Forecast Annual",#N/A,TRUE,"BPMON 9-96";"a98 99 Bal Sheet Annual",#N/A,TRUE,"BPMON 9-96";"a98 99 Capital Expend Annual",#N/A,TRUE,"BPMON 9-96";"a98 99 Cash Flow Annual",#N/A,TRUE,"BPMON 9-96"}</definedName>
    <definedName name="___ae2">{"'Inventory &amp; Anal-Cur Wkbk'!$A$7:$AP$71"}</definedName>
    <definedName name="___AF3">{"Supporting Schedules",#N/A,FALSE,"Results"}</definedName>
    <definedName name="___alb2">{"YTD/Forecast",#N/A,TRUE,"Fcst_TPLN";"Monthly Averages",#N/A,TRUE,"Fcst_TPLN"}</definedName>
    <definedName name="___alb3">{"YTD/Forecast",#N/A,TRUE,"Fcst_TPLN";"Monthly Averages",#N/A,TRUE,"Fcst_TPLN"}</definedName>
    <definedName name="___asd2">{"a96 Oper Forecast Monthly",#N/A,TRUE,"BPMON 9-96";"a96 Bal Sheet Monthly",#N/A,TRUE,"BPMON 9-96";"a96 Capital Expend Monthly",#N/A,TRUE,"BPMON 9-96";"a96 Cash Flow Monthly",#N/A,TRUE,"BPMON 9-96";"a96 Oper Forecast Qtrly",#N/A,TRUE,"BPMON 9-96";"a96 Bal Sheet Qtrly",#N/A,TRUE,"BPMON 9-96";"a96 Capital Expend Qtrly",#N/A,TRUE,"BPMON 9-96";"a96 Cash Flow Qtrly",#N/A,TRUE,"BPMON 9-96";"a97 Oper Forecast Monthly",#N/A,TRUE,"BPMON 9-96";"a97 Bal Sheet Monthly",#N/A,TRUE,"BPMON 9-96";"a97 Capital Expend Monthly",#N/A,TRUE,"BPMON 9-96";"a97 Cash Flow Monthly",#N/A,TRUE,"BPMON 9-96";"a97 Oper Forecast Qtrly",#N/A,TRUE,"BPMON 9-96";"a97 Bal Sheet Qtrly",#N/A,TRUE,"BPMON 9-96";"a97 Capital Expend Qtrly",#N/A,TRUE,"BPMON 9-96";"a97 Cash Flow Qtrly",#N/A,TRUE,"BPMON 9-96";"a98 99 Oper Forecast Annual",#N/A,TRUE,"BPMON 9-96";"a98 99 Bal Sheet Annual",#N/A,TRUE,"BPMON 9-96";"a98 99 Capital Expend Annual",#N/A,TRUE,"BPMON 9-96";"a98 99 Cash Flow Annual",#N/A,TRUE,"BPMON 9-96"}</definedName>
    <definedName name="___ben01">#REF!</definedName>
    <definedName name="___ben01_1">#REF!</definedName>
    <definedName name="___ben02">#REF!</definedName>
    <definedName name="___ben02_1">#REF!</definedName>
    <definedName name="___ben03">#REF!</definedName>
    <definedName name="___ben03_1">#REF!</definedName>
    <definedName name="___ben04">#REF!</definedName>
    <definedName name="___ben04_1">#REF!</definedName>
    <definedName name="___ben05">#REF!</definedName>
    <definedName name="___ben05_1">#REF!</definedName>
    <definedName name="___ben06">#REF!</definedName>
    <definedName name="___ben06_1">#REF!</definedName>
    <definedName name="___ben07">#REF!</definedName>
    <definedName name="___ben07_1">#REF!</definedName>
    <definedName name="___ben08">#REF!</definedName>
    <definedName name="___ben08_1">#REF!</definedName>
    <definedName name="___ben09">#REF!</definedName>
    <definedName name="___ben09_1">#REF!</definedName>
    <definedName name="___ben1">#REF!</definedName>
    <definedName name="___ben1_1">#REF!</definedName>
    <definedName name="___ben2">#REF!</definedName>
    <definedName name="___ben2_1">#REF!</definedName>
    <definedName name="___ben3">#REF!</definedName>
    <definedName name="___ben3_1">#REF!</definedName>
    <definedName name="___ben4">#REF!</definedName>
    <definedName name="___ben4_1">#REF!</definedName>
    <definedName name="___ben5">#REF!</definedName>
    <definedName name="___ben5_1">#REF!</definedName>
    <definedName name="___bg2">#REF!</definedName>
    <definedName name="___bg2_1">#REF!</definedName>
    <definedName name="___bg2_2">#REF!</definedName>
    <definedName name="___bg3">#REF!</definedName>
    <definedName name="___bg3_1">#REF!</definedName>
    <definedName name="___bg3_2">#REF!</definedName>
    <definedName name="___br1">#REF!</definedName>
    <definedName name="___brn1">{#N/A,#N/A,TRUE,"Quality KPIs"}</definedName>
    <definedName name="___c">{"Fiesta Facer Page",#N/A,FALSE,"Q_C_S";"Fiesta Main Page",#N/A,FALSE,"V_L";"Fiesta 95BP Struct",#N/A,FALSE,"StructBP";"Fiesta Post 95BP Struct",#N/A,FALSE,"AdjStructBP"}</definedName>
    <definedName name="___c_1">{"Fiesta Facer Page",#N/A,FALSE,"Q_C_S";"Fiesta Main Page",#N/A,FALSE,"V_L";"Fiesta 95BP Struct",#N/A,FALSE,"StructBP";"Fiesta Post 95BP Struct",#N/A,FALSE,"AdjStructBP"}</definedName>
    <definedName name="___c_2">{"Fiesta Facer Page",#N/A,FALSE,"Q_C_S";"Fiesta Main Page",#N/A,FALSE,"V_L";"Fiesta 95BP Struct",#N/A,FALSE,"StructBP";"Fiesta Post 95BP Struct",#N/A,FALSE,"AdjStructBP"}</definedName>
    <definedName name="___Co50">#REF!</definedName>
    <definedName name="___D33">{"Olk by Qtr Full",#N/A,FALSE,"Tot PalmPalm";"Olk by Qtr Full",#N/A,FALSE,"Tot Device";"Olk by Qtr Full",#N/A,FALSE,"Platform";"Olk by Qtr Full",#N/A,FALSE,"Palm.Net";"Olk by Qtr Full",#N/A,FALSE,"Elim"}</definedName>
    <definedName name="___DCF1">#REF!</definedName>
    <definedName name="___DCF2">{#N/A,#N/A,TRUE,"DCF Summary (2)";#N/A,#N/A,TRUE,"DCF Summary";#N/A,"Middle Case Drivers",TRUE,"DCF"}</definedName>
    <definedName name="___dff1">{"incomemth",#N/A,TRUE,"forecast01";"incpercentmth",#N/A,TRUE,"forecast01";"balancemth",#N/A,TRUE,"forecast01";"cashmth",#N/A,TRUE,"forecast01";"cov2mth",#N/A,TRUE,"forecast01";"prbexp",#N/A,TRUE,"forecast01";"prbcap",#N/A,TRUE,"forecast01";"coalconsultants",#N/A,TRUE,"forecast01";"prbsum",#N/A,TRUE,"forecast01"}</definedName>
    <definedName name="___DRE0700">{"'PXR_6500'!$A$1:$I$124"}</definedName>
    <definedName name="___ECS2">{#N/A,#N/A,FALSE,"EC&amp;AFLTPLAN";#N/A,#N/A,FALSE,"EC&amp;AFLT1";#N/A,#N/A,FALSE,"EC&amp;AFLT2";#N/A,#N/A,FALSE,"SUMMARY"}</definedName>
    <definedName name="___FA2">{"a96 Oper Forecast Monthly",#N/A,TRUE,"BPMON 9-96";"a96 Bal Sheet Monthly",#N/A,TRUE,"BPMON 9-96";"a96 Capital Expend Monthly",#N/A,TRUE,"BPMON 9-96";"a96 Cash Flow Monthly",#N/A,TRUE,"BPMON 9-96";"a96 Oper Forecast Qtrly",#N/A,TRUE,"BPMON 9-96";"a96 Bal Sheet Qtrly",#N/A,TRUE,"BPMON 9-96";"a96 Capital Expend Qtrly",#N/A,TRUE,"BPMON 9-96";"a96 Cash Flow Qtrly",#N/A,TRUE,"BPMON 9-96";"a97 Oper Forecast Monthly",#N/A,TRUE,"BPMON 9-96";"a97 Bal Sheet Monthly",#N/A,TRUE,"BPMON 9-96";"a97 Capital Expend Monthly",#N/A,TRUE,"BPMON 9-96";"a97 Cash Flow Monthly",#N/A,TRUE,"BPMON 9-96";"a97 Oper Forecast Qtrly",#N/A,TRUE,"BPMON 9-96";"a97 Bal Sheet Qtrly",#N/A,TRUE,"BPMON 9-96";"a97 Capital Expend Qtrly",#N/A,TRUE,"BPMON 9-96";"a97 Cash Flow Qtrly",#N/A,TRUE,"BPMON 9-96";"a98 99 Oper Forecast Annual",#N/A,TRUE,"BPMON 9-96";"a98 99 Bal Sheet Annual",#N/A,TRUE,"BPMON 9-96";"a98 99 Capital Expend Annual",#N/A,TRUE,"BPMON 9-96";"a98 99 Cash Flow Annual",#N/A,TRUE,"BPMON 9-96"}</definedName>
    <definedName name="___fd1">{#N/A,#N/A,FALSE,"Sales"}</definedName>
    <definedName name="___fdf1">{"incomemth",#N/A,TRUE,"forecast00";"incomepercentmth",#N/A,TRUE,"forecast00";"balancemth",#N/A,TRUE,"forecast00";"cashmth",#N/A,TRUE,"forecast00";"covenantmth",#N/A,TRUE,"forecast00"}</definedName>
    <definedName name="___fdg1">{"incomemth",#N/A,TRUE,"forecast00";"incomepercentmth",#N/A,TRUE,"forecast00";"balancemth",#N/A,TRUE,"forecast00";"cashmth",#N/A,TRUE,"forecast00";"covenantmth",#N/A,TRUE,"forecast00"}</definedName>
    <definedName name="___fds1">{"incomemth",#N/A,TRUE,"forecast01";"incpercentmth",#N/A,TRUE,"forecast01";"balancemth",#N/A,TRUE,"forecast01";"cashmth",#N/A,TRUE,"forecast01";"cov2mth",#N/A,TRUE,"forecast01";"prbexp",#N/A,TRUE,"forecast01";"prbcap",#N/A,TRUE,"forecast01";"coalconsultants",#N/A,TRUE,"forecast01";"prbsum",#N/A,TRUE,"forecast01"}</definedName>
    <definedName name="___fr4">{#N/A,#N/A,FALSE,"Table of Contents";#N/A,#N/A,FALSE,"Overview";#N/A,#N/A,FALSE,"Data"}</definedName>
    <definedName name="___gf1">{"incomemth",#N/A,TRUE,"forecast00";"incomepercentmth",#N/A,TRUE,"forecast00";"balancemth",#N/A,TRUE,"forecast00";"cashmth",#N/A,TRUE,"forecast00";"covenantmth",#N/A,TRUE,"forecast00"}</definedName>
    <definedName name="___hdr1">#REF!</definedName>
    <definedName name="___hu89">{#N/A,#N/A,FALSE,"Table of Contents";#N/A,#N/A,FALSE,"Overview";#N/A,#N/A,FALSE,"Data"}</definedName>
    <definedName name="___I2">{"PVGraph2",#N/A,FALSE,"PV Data"}</definedName>
    <definedName name="___I3">{"PVGraph2",#N/A,FALSE,"PV Data"}</definedName>
    <definedName name="___ii2">{"a96 Oper Forecast Monthly",#N/A,FALSE,"BPMON 8-96";"a96 Bal Sheet Monthly",#N/A,FALSE,"BPMON 8-96";"a96 Capital Expend Monthly",#N/A,FALSE,"BPMON 8-96";"a96 Cash Flow Monthly",#N/A,FALSE,"BPMON 8-96";"a96 Oper Forecast Qtrly",#N/A,FALSE,"BPMON 8-96";"a96 Bal Sheet Qtrly",#N/A,FALSE,"BPMON 8-96";"a96 Capital Expend Qtrly",#N/A,FALSE,"BPMON 8-96";"a96 Cash Flow Qtrly",#N/A,FALSE,"BPMON 8-96";"a97 Oper Forecast Monthly",#N/A,FALSE,"BPMON 8-96";"a97 Bal Sheet Monthly",#N/A,FALSE,"BPMON 8-96";"a97 Capital Expend Monthly",#N/A,FALSE,"BPMON 8-96";"a97 Cash Flow Monthly",#N/A,FALSE,"BPMON 8-96";"a97 Oper Forecast Qtrly",#N/A,FALSE,"BPMON 8-96";"a97 Bal Sheet Qtrly",#N/A,FALSE,"BPMON 8-96";"a97 Capital Expend Qtrly",#N/A,FALSE,"BPMON 8-96";"a97 Cash Flow Qtrly",#N/A,FALSE,"BPMON 8-96";"a98 99 Oper Forecast Annual",#N/A,FALSE,"BPMON 8-96";"a98 99 Bal Sheet Annual",#N/A,FALSE,"BPMON 8-96";"a98 99 Capital Expend Annual",#N/A,FALSE,"BPMON 8-96";"a98 99 Cash Flow Annual",#N/A,FALSE,"BPMON 8-96"}</definedName>
    <definedName name="___INDEX_SHEET___ASAP_Utilities">#REF!</definedName>
    <definedName name="___j1">{#N/A,#N/A,FALSE,"Market Take Rates";#N/A,#N/A,FALSE,"Adoption Rates";#N/A,#N/A,FALSE,"Subscriber Base";#N/A,#N/A,FALSE,"Pricing Structure";#N/A,#N/A,FALSE,"Usage Statistics";#N/A,#N/A,FALSE,"Deployment Costs";#N/A,#N/A,FALSE,"IBM Costs";#N/A,#N/A,FALSE,"Operating Cash Flow";#N/A,#N/A,FALSE,"Revenue Summaries";#N/A,#N/A,FALSE,"Subscriber Summaries";#N/A,#N/A,FALSE,"Houston Center";#N/A,#N/A,FALSE,"DFW Center";#N/A,#N/A,FALSE,"St Louis Center";#N/A,#N/A,FALSE,"Kansas City Center";#N/A,#N/A,FALSE,"San Antonio Center";#N/A,#N/A,FALSE,"Austin Center";#N/A,#N/A,FALSE,"Oklahoma City Center";#N/A,#N/A,FALSE,"Tulsa Center";#N/A,#N/A,FALSE,"Wichita Center";#N/A,#N/A,FALSE,"Little Rock Center";#N/A,#N/A,FALSE,"Topeka Center"}</definedName>
    <definedName name="___j2">{#N/A,#N/A,FALSE,"Market Take Rates";#N/A,#N/A,FALSE,"Adoption Rates";#N/A,#N/A,FALSE,"Subscriber Base";#N/A,#N/A,FALSE,"Pricing Structure";#N/A,#N/A,FALSE,"Usage Statistics";#N/A,#N/A,FALSE,"Deployment Costs";#N/A,#N/A,FALSE,"IBM Costs";#N/A,#N/A,FALSE,"Operating Cash Flow";#N/A,#N/A,FALSE,"Revenue Summaries";#N/A,#N/A,FALSE,"Subscriber Summaries";#N/A,#N/A,FALSE,"Houston Center";#N/A,#N/A,FALSE,"DFW Center";#N/A,#N/A,FALSE,"St Louis Center";#N/A,#N/A,FALSE,"Kansas City Center";#N/A,#N/A,FALSE,"San Antonio Center";#N/A,#N/A,FALSE,"Austin Center";#N/A,#N/A,FALSE,"Oklahoma City Center";#N/A,#N/A,FALSE,"Tulsa Center";#N/A,#N/A,FALSE,"Wichita Center";#N/A,#N/A,FALSE,"Little Rock Center";#N/A,#N/A,FALSE,"Topeka Center"}</definedName>
    <definedName name="___j3">{#N/A,#N/A,FALSE,"Market Take Rates";#N/A,#N/A,FALSE,"Adoption Rates";#N/A,#N/A,FALSE,"Subscriber Base";#N/A,#N/A,FALSE,"Pricing Structure";#N/A,#N/A,FALSE,"Usage Statistics";#N/A,#N/A,FALSE,"Deployment Costs";#N/A,#N/A,FALSE,"IBM Costs";#N/A,#N/A,FALSE,"Operating Cash Flow";#N/A,#N/A,FALSE,"Revenue Summaries";#N/A,#N/A,FALSE,"Subscriber Summaries";#N/A,#N/A,FALSE,"Houston Center";#N/A,#N/A,FALSE,"DFW Center";#N/A,#N/A,FALSE,"St Louis Center";#N/A,#N/A,FALSE,"Kansas City Center";#N/A,#N/A,FALSE,"San Antonio Center";#N/A,#N/A,FALSE,"Austin Center";#N/A,#N/A,FALSE,"Oklahoma City Center";#N/A,#N/A,FALSE,"Tulsa Center";#N/A,#N/A,FALSE,"Wichita Center";#N/A,#N/A,FALSE,"Little Rock Center";#N/A,#N/A,FALSE,"Topeka Center"}</definedName>
    <definedName name="___j4">{"Inc_standard",#N/A,TRUE,"Inc"}</definedName>
    <definedName name="___j5">{"'A'!$A$1:$AH$71","'TOC'!$J$29"}</definedName>
    <definedName name="___j6">{"'A'!$A$1:$AH$71","'TOC'!$J$29"}</definedName>
    <definedName name="___j8">{#N/A,"SCENARIO2",FALSE,"DirRpts_Sum";#N/A,"SCENARIO2",FALSE,"Exp_Adjmts";#N/A,#N/A,FALSE,"Advtg_Sum"}</definedName>
    <definedName name="___key1">#REF!</definedName>
    <definedName name="___Key2">#REF!</definedName>
    <definedName name="___key4">{#N/A,#N/A,FALSE,"SandsConsolidated";#N/A,#N/A,FALSE,"SandsBrady";#N/A,#N/A,FALSE,"SandsGlassRock";#N/A,#N/A,FALSE,"SandsMillwood";#N/A,#N/A,FALSE,"SandsRiverside";#N/A,#N/A,FALSE,"SandsOrangeCty";#N/A,#N/A,FALSE,"SandsBakersfield";#N/A,#N/A,FALSE,"SandsDustnet";#N/A,#N/A,FALSE,"SandsTrucking";#N/A,#N/A,FALSE,"SandsOther";#N/A,#N/A,FALSE,"SandsCorp";#N/A,#N/A,FALSE,"SandsEliminations"}</definedName>
    <definedName name="___kyg867">{#N/A,#N/A,FALSE,"Table of Contents";#N/A,#N/A,FALSE,"Overview";#N/A,#N/A,FALSE,"Data"}</definedName>
    <definedName name="___lee2">{#N/A,#N/A,TRUE,"Report Cover";#N/A,#N/A,TRUE,"WW Gross Margin";#N/A,#N/A,TRUE,"Overhead";#N/A,#N/A,TRUE,"Mfg Variances";#N/A,#N/A,TRUE,"Prod Line $";#N/A,#N/A,TRUE,"Warranty Reserve";#N/A,#N/A,TRUE,"Inv by Loc";#N/A,#N/A,TRUE,"Consol Inv";#N/A,#N/A,TRUE,"Inv Reserves";#N/A,#N/A,TRUE,"E&amp;O";#N/A,#N/A,TRUE,"Inv Recon";#N/A,#N/A,TRUE,"Inv Accruals";#N/A,#N/A,TRUE,"Turns"}</definedName>
    <definedName name="___lee300">{#N/A,#N/A,TRUE,"Report Cover";#N/A,#N/A,TRUE,"WW Gross Margin";#N/A,#N/A,TRUE,"Overhead";#N/A,#N/A,TRUE,"Mfg Variances";#N/A,#N/A,TRUE,"Prod Line $";#N/A,#N/A,TRUE,"Warranty Reserve";#N/A,#N/A,TRUE,"Inv by Loc";#N/A,#N/A,TRUE,"Consol Inv";#N/A,#N/A,TRUE,"Inv Reserves";#N/A,#N/A,TRUE,"E&amp;O";#N/A,#N/A,TRUE,"Inv Recon";#N/A,#N/A,TRUE,"Inv Accruals";#N/A,#N/A,TRUE,"Turns"}</definedName>
    <definedName name="___lee6">{#N/A,#N/A,TRUE,"Report Cover";#N/A,#N/A,TRUE,"WW Gross Margin";#N/A,#N/A,TRUE,"Overhead";#N/A,#N/A,TRUE,"Mfg Variances";#N/A,#N/A,TRUE,"Prod Line $";#N/A,#N/A,TRUE,"Warranty Reserve";#N/A,#N/A,TRUE,"Inv by Loc";#N/A,#N/A,TRUE,"Consol Inv";#N/A,#N/A,TRUE,"Inv Reserves";#N/A,#N/A,TRUE,"E&amp;O";#N/A,#N/A,TRUE,"Inv Recon";#N/A,#N/A,TRUE,"Inv Accruals";#N/A,#N/A,TRUE,"Turns"}</definedName>
    <definedName name="___mai99">#REF!</definedName>
    <definedName name="___mon1">#REF!</definedName>
    <definedName name="___mon10">#REF!</definedName>
    <definedName name="___mon11">#REF!</definedName>
    <definedName name="___mon12">#REF!</definedName>
    <definedName name="___mon2">#REF!</definedName>
    <definedName name="___mon3">#REF!</definedName>
    <definedName name="___mon4">#REF!</definedName>
    <definedName name="___mon5">#REF!</definedName>
    <definedName name="___mon6">#REF!</definedName>
    <definedName name="___mon7">#REF!</definedName>
    <definedName name="___mon8">#REF!</definedName>
    <definedName name="___mon9">#REF!</definedName>
    <definedName name="___MRG2">{"INCOME",#N/A,FALSE,"ProNet";"VALUE",#N/A,FALSE,"ProNet"}</definedName>
    <definedName name="___na2">{"'SIVA Pricing Model'!$A$1:$F$39"}</definedName>
    <definedName name="___na3">{"'SIVA Pricing Model'!$A$1:$F$39"}</definedName>
    <definedName name="___new1">{"pages345",#N/A,FALSE,"group and company";"page1920",#N/A,FALSE,"glass grp";"page21",#N/A,FALSE,"glass and marbleine";"page2223",#N/A,FALSE,"wood grp "}</definedName>
    <definedName name="___NOL2">{"Client Assumptions",#N/A,TRUE,"Deal Shape - Client";"Accenture Assumptions",#N/A,TRUE,"Deal Shape - Accenture"}</definedName>
    <definedName name="___NOS1">#REF!</definedName>
    <definedName name="___NOS1_1">#REF!</definedName>
    <definedName name="___o1">{#N/A,#N/A,FALSE,"SUMMARY";#N/A,#N/A,FALSE,"mcsh";#N/A,#N/A,FALSE,"vol&amp;rev";#N/A,#N/A,FALSE,"wkgcap";#N/A,#N/A,FALSE,"DEPR&amp;DT";#N/A,#N/A,FALSE,"ASSETS";#N/A,#N/A,FALSE,"NI&amp;OTH&amp;DIV";#N/A,#N/A,FALSE,"CASHFLOW";#N/A,#N/A,FALSE,"CAPEMPL";#N/A,#N/A,FALSE,"ROCE"}</definedName>
    <definedName name="___ok2">{#N/A,#N/A,FALSE,"Cover";#N/A,#N/A,FALSE,"LUMI";#N/A,#N/A,FALSE,"COMD";#N/A,#N/A,FALSE,"Valuation";#N/A,#N/A,FALSE,"Assumptions";#N/A,#N/A,FALSE,"Pooling";#N/A,#N/A,FALSE,"BalanceSheet"}</definedName>
    <definedName name="___OMM95">{#N/A,#N/A,FALSE,"Key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___OMM96">{#N/A,#N/A,FALSE,"Key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___PPV2">{"YTD/Forecast",#N/A,TRUE,"Fcst_TPLN";"Monthly Averages",#N/A,TRUE,"Fcst_TPLN"}</definedName>
    <definedName name="___PRN2">{"adj95mult",#N/A,FALSE,"COMPCO";"adj95est",#N/A,FALSE,"COMPCO"}</definedName>
    <definedName name="___ptc2">{"a96 Oper Forecast Monthly",#N/A,FALSE,"BPMON 8-96";"a96 Bal Sheet Monthly",#N/A,FALSE,"BPMON 8-96";"a96 Capital Expend Monthly",#N/A,FALSE,"BPMON 8-96";"a96 Cash Flow Monthly",#N/A,FALSE,"BPMON 8-96";"a96 Oper Forecast Qtrly",#N/A,FALSE,"BPMON 8-96";"a96 Bal Sheet Qtrly",#N/A,FALSE,"BPMON 8-96";"a96 Capital Expend Qtrly",#N/A,FALSE,"BPMON 8-96";"a96 Cash Flow Qtrly",#N/A,FALSE,"BPMON 8-96";"a97 Oper Forecast Monthly",#N/A,FALSE,"BPMON 8-96";"a97 Bal Sheet Monthly",#N/A,FALSE,"BPMON 8-96";"a97 Capital Expend Monthly",#N/A,FALSE,"BPMON 8-96";"a97 Cash Flow Monthly",#N/A,FALSE,"BPMON 8-96";"a97 Oper Forecast Qtrly",#N/A,FALSE,"BPMON 8-96";"a97 Bal Sheet Qtrly",#N/A,FALSE,"BPMON 8-96";"a97 Capital Expend Qtrly",#N/A,FALSE,"BPMON 8-96";"a97 Cash Flow Qtrly",#N/A,FALSE,"BPMON 8-96";"a98 99 Oper Forecast Annual",#N/A,FALSE,"BPMON 8-96";"a98 99 Bal Sheet Annual",#N/A,FALSE,"BPMON 8-96";"a98 99 Capital Expend Annual",#N/A,FALSE,"BPMON 8-96";"a98 99 Cash Flow Annual",#N/A,FALSE,"BPMON 8-96"}</definedName>
    <definedName name="___Q1">{"'Standalone List Price Trends'!$A$1:$X$56"}</definedName>
    <definedName name="___Q2">{"'Standalone List Price Trends'!$A$1:$X$56"}</definedName>
    <definedName name="___Q3">{"'Standalone List Price Trends'!$A$1:$X$56"}</definedName>
    <definedName name="___Q4">{"'Standalone List Price Trends'!$A$1:$X$56"}</definedName>
    <definedName name="___Q5">{"'Standalone List Price Trends'!$A$1:$X$56"}</definedName>
    <definedName name="___Q9">{"'Standalone List Price Trends'!$A$1:$X$56"}</definedName>
    <definedName name="___r">#REF!</definedName>
    <definedName name="___Rev1">{#N/A,#N/A,FALSE,"3mos";#N/A,#N/A,FALSE,"dedicated"}</definedName>
    <definedName name="___rw1">{"'Standalone List Price Trends'!$A$1:$X$56"}</definedName>
    <definedName name="___rw2">{"'Standalone List Price Trends'!$A$1:$X$56"}</definedName>
    <definedName name="___rw3">{"'Standalone List Price Trends'!$A$1:$X$56"}</definedName>
    <definedName name="___rw4">{"'Standalone List Price Trends'!$A$1:$X$56"}</definedName>
    <definedName name="___s1">#REF!</definedName>
    <definedName name="___s2">#REF!</definedName>
    <definedName name="___s3">#REF!</definedName>
    <definedName name="___s4">#REF!</definedName>
    <definedName name="___s5">#REF!</definedName>
    <definedName name="___s6">#REF!</definedName>
    <definedName name="___sd2">{#N/A,#N/A,FALSE,"Forside"}</definedName>
    <definedName name="___sdf2">{#N/A,#N/A,FALSE,"Bemanning"}</definedName>
    <definedName name="___sf33">{"FCF",#N/A,FALSE,"Results"}</definedName>
    <definedName name="___sf34">{"Supporting Schedules",#N/A,FALSE,"Results"}</definedName>
    <definedName name="___SP2">{"msc sw feat summary",#N/A,FALSE,"MSC SW Features v. 1.1."}</definedName>
    <definedName name="___Sx3">#REF!</definedName>
    <definedName name="___t1">#REF!</definedName>
    <definedName name="___t9">{#N/A,"SCENARIO2",FALSE,"DirRpts_Sum";#N/A,"SCENARIO2",FALSE,"Exp_Adjmts";#N/A,#N/A,FALSE,"Advtg_Sum"}</definedName>
    <definedName name="___Tax1">#REF!</definedName>
    <definedName name="___Tes6">{"'SIVA Pricing Model'!$A$1:$F$39"}</definedName>
    <definedName name="___Tes6_1">{"'SIVA Pricing Model'!$A$1:$F$39"}</definedName>
    <definedName name="___Tes6_2">{"'SIVA Pricing Model'!$A$1:$F$39"}</definedName>
    <definedName name="___tst1">{"FCF",#N/A,FALSE,"Results"}</definedName>
    <definedName name="___v1">{"'1-TheatreBkgs'!$A$1:$L$102"}</definedName>
    <definedName name="___V2">{"'1-TheatreBkgs'!$A$1:$L$102"}</definedName>
    <definedName name="___v3">{"'1-TheatreBkgs'!$A$1:$L$102"}</definedName>
    <definedName name="___w1">{"PVGraph2",#N/A,FALSE,"PV Data"}</definedName>
    <definedName name="___w2">{"PVGraph2",#N/A,FALSE,"PV Data"}</definedName>
    <definedName name="___w3">{"PVGraph2",#N/A,FALSE,"PV Data"}</definedName>
    <definedName name="___WRN1">{#N/A,#N/A,FALSE,"Pkg Assets";#N/A,#N/A,FALSE,"Elite Pkg Liab";#N/A,#N/A,FALSE,"Pkg Income";#N/A,#N/A,FALSE,"Pkg FOH";#N/A,#N/A,FALSE,"Pkg SGA"}</definedName>
    <definedName name="___wrn2">#REF!</definedName>
    <definedName name="___wrn3">#REF!</definedName>
    <definedName name="___wrn4">{#N/A,#N/A,TRUE,"Quality KPIs"}</definedName>
    <definedName name="___wtx2">{"a96 Oper Forecast Monthly",#N/A,FALSE,"BPMON 8-96";"a96 Bal Sheet Monthly",#N/A,FALSE,"BPMON 8-96";"a96 Capital Expend Monthly",#N/A,FALSE,"BPMON 8-96";"a96 Cash Flow Monthly",#N/A,FALSE,"BPMON 8-96";"a96 Oper Forecast Qtrly",#N/A,FALSE,"BPMON 8-96";"a96 Bal Sheet Qtrly",#N/A,FALSE,"BPMON 8-96";"a96 Capital Expend Qtrly",#N/A,FALSE,"BPMON 8-96";"a96 Cash Flow Qtrly",#N/A,FALSE,"BPMON 8-96";"a97 Oper Forecast Monthly",#N/A,FALSE,"BPMON 8-96";"a97 Bal Sheet Monthly",#N/A,FALSE,"BPMON 8-96";"a97 Capital Expend Monthly",#N/A,FALSE,"BPMON 8-96";"a97 Cash Flow Monthly",#N/A,FALSE,"BPMON 8-96";"a97 Oper Forecast Qtrly",#N/A,FALSE,"BPMON 8-96";"a97 Bal Sheet Qtrly",#N/A,FALSE,"BPMON 8-96";"a97 Capital Expend Qtrly",#N/A,FALSE,"BPMON 8-96";"a97 Cash Flow Qtrly",#N/A,FALSE,"BPMON 8-96";"a98 99 Oper Forecast Annual",#N/A,FALSE,"BPMON 8-96";"a98 99 Bal Sheet Annual",#N/A,FALSE,"BPMON 8-96";"a98 99 Capital Expend Annual",#N/A,FALSE,"BPMON 8-96";"a98 99 Cash Flow Annual",#N/A,FALSE,"BPMON 8-96"}</definedName>
    <definedName name="___ww2">{#N/A,#N/A,FALSE,"Admin";#N/A,#N/A,FALSE,"Other"}</definedName>
    <definedName name="___xlc_DefaultDisplayOption___">"uniqueName"</definedName>
    <definedName name="___xlc_DisplayNullValues___">TRUE</definedName>
    <definedName name="___xlc_DisplayNullValuesAs___">0</definedName>
    <definedName name="___xlc_PromptForInsertOnDrill___">FALSE</definedName>
    <definedName name="___xlc_SuppressNULLSOnDrill___">TRUE</definedName>
    <definedName name="___xlc_SuppressZerosOnDrill___">FALSE</definedName>
    <definedName name="___xlfn.BAHTTEXT">#NAME?</definedName>
    <definedName name="___xlfn.IFERROR">#NAME?</definedName>
    <definedName name="___xlfn.RTD">#NAME?</definedName>
    <definedName name="___y2">{"PVGraph2",#N/A,FALSE,"PV Data"}</definedName>
    <definedName name="___z">#REF!</definedName>
    <definedName name="___Z04">#REF!</definedName>
    <definedName name="___Z05">#REF!</definedName>
    <definedName name="___z12">{"pro_view",#N/A,FALSE,"EEFSNAP2";"rep_view",#N/A,FALSE,"EEFSNAP2"}</definedName>
    <definedName name="___z2">{"Sch00",#N/A,FALSE,"1";"Contents",#N/A,FALSE,"1"}</definedName>
    <definedName name="___z22">{#N/A,"PURADD",FALSE,"Business Analysis";#N/A,"PURSPP",FALSE,"Business Analysis";#N/A,"CTGIND",FALSE,"Business Analysis";#N/A,"PURCHM",FALSE,"Business Analysis";#N/A,"SPADD",FALSE,"Business Analysis";#N/A,"EPOXY",FALSE,"Business Analysis";#N/A,"PURPER",FALSE,"Business Analysis"}</definedName>
    <definedName name="___z25">{"detail",#N/A,FALSE,"mfg";"summary",#N/A,FALSE,"mfg"}</definedName>
    <definedName name="___z3">{"Sch01",#N/A,FALSE,"2";"Sch02",#N/A,FALSE,"2";"Sch03",#N/A,FALSE,"2";"Sch04",#N/A,FALSE,"2";"Sch05",#N/A,FALSE,"2";"Sch06",#N/A,FALSE,"2";"Sch17",#N/A,FALSE,"2";"Sch19",#N/A,FALSE,"2";"Sch20",#N/A,FALSE,"2";"Sch21",#N/A,FALSE,"2";"Sch26",#N/A,FALSE,"2"}</definedName>
    <definedName name="___zz3">{"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_1__123Graph_A_Chart_1A">#REF!</definedName>
    <definedName name="__1__123Graph_ACHART_1">#REF!</definedName>
    <definedName name="__1__123Graph_ACHART_3">#REF!</definedName>
    <definedName name="__1__123Graph_BCHART_4">#REF!</definedName>
    <definedName name="__1__xlfn.IFERROR">#NAME?</definedName>
    <definedName name="__1_0_Dist_Val">#REF!</definedName>
    <definedName name="__1_0_Dist_Val2">#REF!</definedName>
    <definedName name="__11__123Graph_AChart_2G">#REF!</definedName>
    <definedName name="__11__123Graph_LBL_ACHART_2">#REF!</definedName>
    <definedName name="__123Graph_A">#REF!</definedName>
    <definedName name="__123Graph_A91">#REF!</definedName>
    <definedName name="__123Graph_AATLN">#REF!</definedName>
    <definedName name="__123Graph_AB06">#REF!</definedName>
    <definedName name="__123Graph_AB92DET">#REF!</definedName>
    <definedName name="__123Graph_AB92STEP">#REF!</definedName>
    <definedName name="__123Graph_AB93STEP">#REF!</definedName>
    <definedName name="__123Graph_AB94STEP">#REF!</definedName>
    <definedName name="__123Graph_Abis">#REF!</definedName>
    <definedName name="__123Graph_ABRANCHE">#REF!</definedName>
    <definedName name="__123Graph_ACHART1">#REF!</definedName>
    <definedName name="__123Graph_ACHART2">#REF!</definedName>
    <definedName name="__123Graph_ACODEV">#REF!</definedName>
    <definedName name="__123Graph_ACOMP">#REF!</definedName>
    <definedName name="__123Graph_ACOSTS">#REF!</definedName>
    <definedName name="__123Graph_ACurrent">#REF!</definedName>
    <definedName name="__123Graph_ADA">#REF!</definedName>
    <definedName name="__123Graph_ADELCODET">#REF!</definedName>
    <definedName name="__123Graph_ADELCOSTE">#REF!</definedName>
    <definedName name="__123Graph_ADELDET">#REF!</definedName>
    <definedName name="__123Graph_ADEPREC2">#REF!</definedName>
    <definedName name="__123Graph_ADETSTEP">#REF!</definedName>
    <definedName name="__123Graph_AGraph1">#REF!</definedName>
    <definedName name="__123Graph_AGraph10">#REF!</definedName>
    <definedName name="__123Graph_AGraph11">#REF!</definedName>
    <definedName name="__123Graph_AGRAPH1A">#REF!</definedName>
    <definedName name="__123Graph_AGRAPH1B">#REF!</definedName>
    <definedName name="__123Graph_AGRAPH2">#REF!</definedName>
    <definedName name="__123Graph_AGraph3">#REF!</definedName>
    <definedName name="__123Graph_AGRAPH4">#REF!</definedName>
    <definedName name="__123Graph_AGraph5">#REF!</definedName>
    <definedName name="__123Graph_AGraph6">#REF!</definedName>
    <definedName name="__123Graph_AGraph7">#REF!</definedName>
    <definedName name="__123Graph_AGraph8">#REF!</definedName>
    <definedName name="__123Graph_AHISTORY">#REF!</definedName>
    <definedName name="__123Graph_AMARGINS">#REF!</definedName>
    <definedName name="__123Graph_AMERC">#REF!</definedName>
    <definedName name="__123Graph_ANPV">#REF!</definedName>
    <definedName name="__123Graph_APAGE4">#REF!</definedName>
    <definedName name="__123Graph_APRODBVC">#REF!</definedName>
    <definedName name="__123Graph_ARESFIN">#REF!</definedName>
    <definedName name="__123Graph_ASALES">#REF!</definedName>
    <definedName name="__123Graph_ASALESTREND">#REF!</definedName>
    <definedName name="__123Graph_AST92">#REF!</definedName>
    <definedName name="__123Graph_AST94">#REF!</definedName>
    <definedName name="__123Graph_ASTGLOBE">#REF!</definedName>
    <definedName name="__123Graph_ASTMENTHALPY">#REF!</definedName>
    <definedName name="__123Graph_ATOTAL">#REF!</definedName>
    <definedName name="__123Graph_ATRAIN">#REF!</definedName>
    <definedName name="__123Graph_ATREND">#REF!</definedName>
    <definedName name="__123Graph_ATURN">#REF!</definedName>
    <definedName name="__123Graph_AYTDSALES">#REF!</definedName>
    <definedName name="__123Graph_B">#REF!</definedName>
    <definedName name="__123Graph_BATLN">#REF!</definedName>
    <definedName name="__123Graph_BBRANCHE">#REF!</definedName>
    <definedName name="__123Graph_BCODEV">#REF!</definedName>
    <definedName name="__123Graph_BCOMP">#REF!</definedName>
    <definedName name="__123Graph_BCOSTS">#REF!</definedName>
    <definedName name="__123Graph_BCURINV">#REF!</definedName>
    <definedName name="__123Graph_BCurrent">#REF!</definedName>
    <definedName name="__123Graph_BGRAPH1">#REF!</definedName>
    <definedName name="__123Graph_BGRAPH1A">#REF!</definedName>
    <definedName name="__123Graph_BGRAPH1B">#REF!</definedName>
    <definedName name="__123Graph_BGRAPH2">#REF!</definedName>
    <definedName name="__123Graph_BGRAPH4">#REF!</definedName>
    <definedName name="__123Graph_BGraph8">#REF!</definedName>
    <definedName name="__123Graph_BMARGINS">#REF!</definedName>
    <definedName name="__123Graph_BMERC">#REF!</definedName>
    <definedName name="__123Graph_BPAGE4">#REF!</definedName>
    <definedName name="__123Graph_BPRIORINV">#REF!</definedName>
    <definedName name="__123Graph_BPRODBVC">#REF!</definedName>
    <definedName name="__123Graph_BRESFIN">#REF!</definedName>
    <definedName name="__123Graph_BSALES">#REF!</definedName>
    <definedName name="__123Graph_BST91">#REF!</definedName>
    <definedName name="__123Graph_BST92">#REF!</definedName>
    <definedName name="__123Graph_BST94">#REF!</definedName>
    <definedName name="__123Graph_BSTGLOBE">#REF!</definedName>
    <definedName name="__123Graph_BTRAIN">#REF!</definedName>
    <definedName name="__123Graph_BTREND">#REF!</definedName>
    <definedName name="__123Graph_BTURN">#REF!</definedName>
    <definedName name="__123Graph_C">#REF!</definedName>
    <definedName name="__123Graph_CATLN">#REF!</definedName>
    <definedName name="__123Graph_CBRANCHE">#REF!</definedName>
    <definedName name="__123Graph_CCODEV">#REF!</definedName>
    <definedName name="__123Graph_CCOMP">#REF!</definedName>
    <definedName name="__123Graph_CCurrent">#REF!</definedName>
    <definedName name="__123Graph_CGRAPH1">#REF!</definedName>
    <definedName name="__123Graph_CGRAPH1A">#REF!</definedName>
    <definedName name="__123Graph_CGRAPH1B">#REF!</definedName>
    <definedName name="__123Graph_CGraph8">#REF!</definedName>
    <definedName name="__123Graph_CMERC">#REF!</definedName>
    <definedName name="__123Graph_CPAGE4">#REF!</definedName>
    <definedName name="__123Graph_CRESFIN">#REF!</definedName>
    <definedName name="__123Graph_CST91">#REF!</definedName>
    <definedName name="__123Graph_CST92">#REF!</definedName>
    <definedName name="__123Graph_CST94">#REF!</definedName>
    <definedName name="__123Graph_CSTGLOBE">#REF!</definedName>
    <definedName name="__123Graph_CTRAIN">#REF!</definedName>
    <definedName name="__123Graph_CTREND">#REF!</definedName>
    <definedName name="__123Graph_D">#REF!</definedName>
    <definedName name="__123Graph_DATLN">#REF!</definedName>
    <definedName name="__123Graph_DCOMP">#REF!</definedName>
    <definedName name="__123Graph_DCurrent">#REF!</definedName>
    <definedName name="__123Graph_DGraph8">#REF!</definedName>
    <definedName name="__123Graph_DPAGE4">#REF!</definedName>
    <definedName name="__123Graph_DST91">#REF!</definedName>
    <definedName name="__123Graph_DST92">#REF!</definedName>
    <definedName name="__123Graph_DST94">#REF!</definedName>
    <definedName name="__123Graph_DTRAIN">#REF!</definedName>
    <definedName name="__123Graph_E">#REF!</definedName>
    <definedName name="__123Graph_ECOMP">#REF!</definedName>
    <definedName name="__123Graph_ECurrent">#REF!</definedName>
    <definedName name="__123Graph_EPAGE4">#REF!</definedName>
    <definedName name="__123Graph_EST92">#REF!</definedName>
    <definedName name="__123Graph_EST94">#REF!</definedName>
    <definedName name="__123Graph_ETRAIN">#REF!</definedName>
    <definedName name="__123Graph_F">#REF!</definedName>
    <definedName name="__123Graph_FPAGE4">#REF!</definedName>
    <definedName name="__123Graph_LBL_A">#REF!</definedName>
    <definedName name="__123Graph_LBL_AB94STEP">#REF!</definedName>
    <definedName name="__123Graph_LBL_ACOMP">#REF!</definedName>
    <definedName name="__123Graph_LBL_AHISTORY">#REF!</definedName>
    <definedName name="__123Graph_LBL_ASALESTREND">#REF!</definedName>
    <definedName name="__123Graph_LBL_BCOMP">#REF!</definedName>
    <definedName name="__123Graph_LBL_CCOMP">#REF!</definedName>
    <definedName name="__123Graph_LBL_D">#REF!</definedName>
    <definedName name="__123Graph_LBL_DCOMP">#REF!</definedName>
    <definedName name="__123Graph_LBL_ECOMP">#REF!</definedName>
    <definedName name="__123Graph_X">#REF!</definedName>
    <definedName name="__123Graph_x2">#REF!</definedName>
    <definedName name="__123Graph_X91">#REF!</definedName>
    <definedName name="__123Graph_XB92DET">#REF!</definedName>
    <definedName name="__123Graph_XB92STEP">#REF!</definedName>
    <definedName name="__123Graph_XB93STEP">#REF!</definedName>
    <definedName name="__123Graph_XB94STEP">#REF!</definedName>
    <definedName name="__123Graph_XBRANCHE">#REF!</definedName>
    <definedName name="__123Graph_XCODEV">#REF!</definedName>
    <definedName name="__123Graph_XCOMP">#REF!</definedName>
    <definedName name="__123Graph_XCURINV">#REF!</definedName>
    <definedName name="__123Graph_XCurrent">#REF!</definedName>
    <definedName name="__123Graph_XDELCODET">#REF!</definedName>
    <definedName name="__123Graph_XDELCOSTE">#REF!</definedName>
    <definedName name="__123Graph_XDELDET">#REF!</definedName>
    <definedName name="__123Graph_XDETSTEP">#REF!</definedName>
    <definedName name="__123Graph_XGRAPH1">#REF!</definedName>
    <definedName name="__123Graph_XGraph11">#REF!</definedName>
    <definedName name="__123Graph_XGRAPH1A">#REF!</definedName>
    <definedName name="__123Graph_XGRAPH1B">#REF!</definedName>
    <definedName name="__123Graph_XGRAPH2">#REF!</definedName>
    <definedName name="__123Graph_XGraph3">#REF!</definedName>
    <definedName name="__123Graph_XGRAPH4">#REF!</definedName>
    <definedName name="__123Graph_XGraph5">#REF!</definedName>
    <definedName name="__123Graph_XHISTORY">#REF!</definedName>
    <definedName name="__123Graph_XMERC">#REF!</definedName>
    <definedName name="__123Graph_XPAGE4">#REF!</definedName>
    <definedName name="__123Graph_XPICCUM">#REF!</definedName>
    <definedName name="__123Graph_XPRIORINV">#REF!</definedName>
    <definedName name="__123Graph_XPRODBVC">#REF!</definedName>
    <definedName name="__123Graph_XSALES">#REF!</definedName>
    <definedName name="__123Graph_XSALESTREND">#REF!</definedName>
    <definedName name="__123Graph_XST91">#REF!</definedName>
    <definedName name="__123Graph_XST92">#REF!</definedName>
    <definedName name="__123Graph_XST94">#REF!</definedName>
    <definedName name="__123Graph_XSTGLOBE">#REF!</definedName>
    <definedName name="__123Graph_XTOTAL">#REF!</definedName>
    <definedName name="__123Graph_XTRAIN">#REF!</definedName>
    <definedName name="__123Graph_XTREND">#REF!</definedName>
    <definedName name="__123Graph_XTURN">#REF!</definedName>
    <definedName name="__123Graph_XUSS">#REF!</definedName>
    <definedName name="__123Graph_XYTDSALES">#REF!</definedName>
    <definedName name="__123Grph_B">#REF!</definedName>
    <definedName name="__13___123Graph_BEPS_CF">#REF!</definedName>
    <definedName name="__13__123Graph_LBL_BCHART_1">#REF!</definedName>
    <definedName name="__14__123Graph_F_Chart_1A">#REF!</definedName>
    <definedName name="__15__123Graph_X_Chart_1A">#REF!</definedName>
    <definedName name="__17__123Graph_XChart_2">#REF!</definedName>
    <definedName name="__18__123Graph_XCHART_2">#REF!</definedName>
    <definedName name="__18__123Graph_XChart_3">#REF!</definedName>
    <definedName name="__19____0__123Grap">#REF!</definedName>
    <definedName name="__19__123Graph_XChart_4">#REF!</definedName>
    <definedName name="__19_0_Dist_Val">#REF!</definedName>
    <definedName name="__1P_L">#REF!</definedName>
    <definedName name="__1S">#REF!</definedName>
    <definedName name="__2__123Graph_AChart_1">#REF!</definedName>
    <definedName name="__2__123Graph_BCHART_3">#REF!</definedName>
    <definedName name="__2__123Graph_LBL_ACHART_5">#REF!</definedName>
    <definedName name="__2_0_Dist_Val">#REF!</definedName>
    <definedName name="__2_0_S">#REF!</definedName>
    <definedName name="__20____0__123Graph_A">#REF!</definedName>
    <definedName name="__20__123Graph_XChart_5">#REF!</definedName>
    <definedName name="__21____0__123Graph_BEPS">#REF!</definedName>
    <definedName name="__21__123Graph_XChart_6">#REF!</definedName>
    <definedName name="__27__123Graph_BEPS_CF">#REF!</definedName>
    <definedName name="__3__123Graph_ACHART_1">#REF!</definedName>
    <definedName name="__3__123Graph_AChart_2">#REF!</definedName>
    <definedName name="__3__123Graph_LBL_BCHART_4">#REF!</definedName>
    <definedName name="__30__123Graph_XChart_2G">#REF!</definedName>
    <definedName name="__33___0__123Grap">#REF!</definedName>
    <definedName name="__34___0__123Graph_A">#REF!</definedName>
    <definedName name="__35___0__123Graph_BEPS">#REF!</definedName>
    <definedName name="__38_0__123Grap">#REF!</definedName>
    <definedName name="__39_0__123Graph_A">#REF!</definedName>
    <definedName name="__4____123Graph_BEPS_CF">#REF!</definedName>
    <definedName name="__4__123Graph_ACHART_1">#REF!</definedName>
    <definedName name="__4__123Graph_AChart_3">#REF!</definedName>
    <definedName name="__4_0__123Grap">#REF!</definedName>
    <definedName name="__4_123Grap">#REF!</definedName>
    <definedName name="__40_0__123Graph_BEPS">#REF!</definedName>
    <definedName name="__5__123Graph_ACHART_2">#REF!</definedName>
    <definedName name="__5__123Graph_AChart_4">#REF!</definedName>
    <definedName name="__6__123Graph_AChart_5">#REF!</definedName>
    <definedName name="__7__123Graph_ACHART_1">#REF!</definedName>
    <definedName name="__7__123Graph_AChart_6">#REF!</definedName>
    <definedName name="__7__123Graph_BCHART_1">#REF!</definedName>
    <definedName name="__84__123Graph_BGROWTH_9">#REF!</definedName>
    <definedName name="__9__123Graph_AChart_1G">#REF!</definedName>
    <definedName name="__9__123Graph_LBL_ACHART_1">#REF!</definedName>
    <definedName name="__a1">{#N/A,#N/A,FALSE,"Pharm";#N/A,#N/A,FALSE,"WWCM"}</definedName>
    <definedName name="__a1_1">#REF!</definedName>
    <definedName name="__a1_1_1">#REF!</definedName>
    <definedName name="__a1_2">#REF!</definedName>
    <definedName name="__a1_2_1">#REF!</definedName>
    <definedName name="__a1_3">#REF!</definedName>
    <definedName name="__a1_3_1">#REF!</definedName>
    <definedName name="__a1_4">#REF!</definedName>
    <definedName name="__a1_4_1">#REF!</definedName>
    <definedName name="__a1_5">#REF!</definedName>
    <definedName name="__a1_5_1">#REF!</definedName>
    <definedName name="__A11">{#N/A,#N/A,FALSE,"Umsatz 99";#N/A,#N/A,FALSE,"ER 99 "}</definedName>
    <definedName name="__A11_1">#REF!</definedName>
    <definedName name="__A11_1_1">{#N/A,#N/A,FALSE,"Umsatz 99";#N/A,#N/A,FALSE,"ER 99 "}</definedName>
    <definedName name="__A11_1_2">{#N/A,#N/A,FALSE,"Umsatz 99";#N/A,#N/A,FALSE,"ER 99 "}</definedName>
    <definedName name="__A11_1_3">{#N/A,#N/A,FALSE,"Umsatz 99";#N/A,#N/A,FALSE,"ER 99 "}</definedName>
    <definedName name="__A11_1_4">{#N/A,#N/A,FALSE,"Umsatz 99";#N/A,#N/A,FALSE,"ER 99 "}</definedName>
    <definedName name="__A11_1_5">{#N/A,#N/A,FALSE,"Umsatz 99";#N/A,#N/A,FALSE,"ER 99 "}</definedName>
    <definedName name="__A11_2">{#N/A,#N/A,FALSE,"Umsatz 99";#N/A,#N/A,FALSE,"ER 99 "}</definedName>
    <definedName name="__A11_2_1">{#N/A,#N/A,FALSE,"Umsatz 99";#N/A,#N/A,FALSE,"ER 99 "}</definedName>
    <definedName name="__A11_2_2">{#N/A,#N/A,FALSE,"Umsatz 99";#N/A,#N/A,FALSE,"ER 99 "}</definedName>
    <definedName name="__A11_2_3">{#N/A,#N/A,FALSE,"Umsatz 99";#N/A,#N/A,FALSE,"ER 99 "}</definedName>
    <definedName name="__A11_2_4">{#N/A,#N/A,FALSE,"Umsatz 99";#N/A,#N/A,FALSE,"ER 99 "}</definedName>
    <definedName name="__A11_2_5">{#N/A,#N/A,FALSE,"Umsatz 99";#N/A,#N/A,FALSE,"ER 99 "}</definedName>
    <definedName name="__A11_3">{#N/A,#N/A,FALSE,"Umsatz 99";#N/A,#N/A,FALSE,"ER 99 "}</definedName>
    <definedName name="__A11_3_1">{#N/A,#N/A,FALSE,"Umsatz 99";#N/A,#N/A,FALSE,"ER 99 "}</definedName>
    <definedName name="__A11_3_2">{#N/A,#N/A,FALSE,"Umsatz 99";#N/A,#N/A,FALSE,"ER 99 "}</definedName>
    <definedName name="__A11_3_3">{#N/A,#N/A,FALSE,"Umsatz 99";#N/A,#N/A,FALSE,"ER 99 "}</definedName>
    <definedName name="__A11_3_4">{#N/A,#N/A,FALSE,"Umsatz 99";#N/A,#N/A,FALSE,"ER 99 "}</definedName>
    <definedName name="__A11_3_5">{#N/A,#N/A,FALSE,"Umsatz 99";#N/A,#N/A,FALSE,"ER 99 "}</definedName>
    <definedName name="__A11_4">{#N/A,#N/A,FALSE,"Umsatz 99";#N/A,#N/A,FALSE,"ER 99 "}</definedName>
    <definedName name="__A11_4_1">{#N/A,#N/A,FALSE,"Umsatz 99";#N/A,#N/A,FALSE,"ER 99 "}</definedName>
    <definedName name="__A11_4_2">{#N/A,#N/A,FALSE,"Umsatz 99";#N/A,#N/A,FALSE,"ER 99 "}</definedName>
    <definedName name="__A11_4_3">{#N/A,#N/A,FALSE,"Umsatz 99";#N/A,#N/A,FALSE,"ER 99 "}</definedName>
    <definedName name="__A11_4_4">{#N/A,#N/A,FALSE,"Umsatz 99";#N/A,#N/A,FALSE,"ER 99 "}</definedName>
    <definedName name="__A11_4_5">{#N/A,#N/A,FALSE,"Umsatz 99";#N/A,#N/A,FALSE,"ER 99 "}</definedName>
    <definedName name="__A11_5">{#N/A,#N/A,FALSE,"Umsatz 99";#N/A,#N/A,FALSE,"ER 99 "}</definedName>
    <definedName name="__A11_5_1">{#N/A,#N/A,FALSE,"Umsatz 99";#N/A,#N/A,FALSE,"ER 99 "}</definedName>
    <definedName name="__A11_5_2">{#N/A,#N/A,FALSE,"Umsatz 99";#N/A,#N/A,FALSE,"ER 99 "}</definedName>
    <definedName name="__A11_5_3">{#N/A,#N/A,FALSE,"Umsatz 99";#N/A,#N/A,FALSE,"ER 99 "}</definedName>
    <definedName name="__A11_5_4">{#N/A,#N/A,FALSE,"Umsatz 99";#N/A,#N/A,FALSE,"ER 99 "}</definedName>
    <definedName name="__A11_5_5">{#N/A,#N/A,FALSE,"Umsatz 99";#N/A,#N/A,FALSE,"ER 99 "}</definedName>
    <definedName name="__a2">{"TotalGeralDespesasPorArea",#N/A,FALSE,"VinculosAccessEfetivo"}</definedName>
    <definedName name="__a2_1">#REF!</definedName>
    <definedName name="__a2_1_1">#REF!</definedName>
    <definedName name="__a2_2">#REF!</definedName>
    <definedName name="__a2_2_1">#REF!</definedName>
    <definedName name="__a2_3">#REF!</definedName>
    <definedName name="__a2_3_1">#REF!</definedName>
    <definedName name="__a2_4">#REF!</definedName>
    <definedName name="__a2_4_1">#REF!</definedName>
    <definedName name="__a2_5">#REF!</definedName>
    <definedName name="__a2_5_1">#REF!</definedName>
    <definedName name="__a2009">#REF!</definedName>
    <definedName name="__a3">#REF!</definedName>
    <definedName name="__a3_1">#REF!</definedName>
    <definedName name="__a4">#REF!</definedName>
    <definedName name="__a4_1">#REF!</definedName>
    <definedName name="__a5">#REF!</definedName>
    <definedName name="__a5_1">#REF!</definedName>
    <definedName name="__a6">#REF!</definedName>
    <definedName name="__a6_1">#REF!</definedName>
    <definedName name="__a7">#REF!</definedName>
    <definedName name="__a7_1">#REF!</definedName>
    <definedName name="__a8">#REF!</definedName>
    <definedName name="__a8_1">#REF!</definedName>
    <definedName name="__a9">#REF!</definedName>
    <definedName name="__a9_1">#REF!</definedName>
    <definedName name="__aa1">{#N/A,"PURADD",FALSE,"Business Analysis";#N/A,"PURSPP",FALSE,"Business Analysis";#N/A,"CTGIND",FALSE,"Business Analysis";#N/A,"PURCHM",FALSE,"Business Analysis";#N/A,"SPADD",FALSE,"Business Analysis";#N/A,"EPOXY",FALSE,"Business Analysis";#N/A,"PURPER",FALSE,"Business Analysis"}</definedName>
    <definedName name="__aaa1">{#N/A,#N/A,FALSE,"REPORT"}</definedName>
    <definedName name="__aaa1_1">#REF!</definedName>
    <definedName name="__aaa1_2">{#N/A,#N/A,FALSE,"REPORT"}</definedName>
    <definedName name="__aaa1_3">{#N/A,#N/A,FALSE,"REPORT"}</definedName>
    <definedName name="__aaa1_4">{#N/A,#N/A,FALSE,"REPORT"}</definedName>
    <definedName name="__aas1">{#N/A,#N/A,FALSE,"REPORT"}</definedName>
    <definedName name="__aas1_1">#REF!</definedName>
    <definedName name="__aas1_2">{#N/A,#N/A,FALSE,"REPORT"}</definedName>
    <definedName name="__aas1_3">{#N/A,#N/A,FALSE,"REPORT"}</definedName>
    <definedName name="__aas1_4">{#N/A,#N/A,FALSE,"REPORT"}</definedName>
    <definedName name="__abc1">{"detail",#N/A,FALSE,"mfg";"summary",#N/A,FALSE,"mfg"}</definedName>
    <definedName name="__abc2">{"detail",#N/A,FALSE,"mfg";"summary",#N/A,FALSE,"mfg"}</definedName>
    <definedName name="__abc3">{"detail",#N/A,FALSE,"mfg";"summary",#N/A,FALSE,"mfg"}</definedName>
    <definedName name="__ac3">{#N/A,#N/A,FALSE,"Summary"}</definedName>
    <definedName name="__ACS2000">{#N/A,#N/A,FALSE,"REPORT"}</definedName>
    <definedName name="__ACS2000_1">#REF!</definedName>
    <definedName name="__ACS2000_2">{#N/A,#N/A,FALSE,"REPORT"}</definedName>
    <definedName name="__ACS2000_3">{#N/A,#N/A,FALSE,"REPORT"}</definedName>
    <definedName name="__ACS2000_4">{#N/A,#N/A,FALSE,"REPORT"}</definedName>
    <definedName name="__Adj1">#REF!</definedName>
    <definedName name="__Adj2">#REF!</definedName>
    <definedName name="__Adj21">#REF!</definedName>
    <definedName name="__Adj3">#REF!</definedName>
    <definedName name="__Adj4">#REF!</definedName>
    <definedName name="__ADS1">{"FCB_ALL",#N/A,FALSE,"FCB"}</definedName>
    <definedName name="__ae2">{"'Inventory &amp; Anal-Cur Wkbk'!$A$7:$AP$71"}</definedName>
    <definedName name="__AF3">{"Supporting Schedules",#N/A,FALSE,"Results"}</definedName>
    <definedName name="__alb2">{"YTD/Forecast",#N/A,TRUE,"Fcst_TPLN";"Monthly Averages",#N/A,TRUE,"Fcst_TPLN"}</definedName>
    <definedName name="__alb3">{"YTD/Forecast",#N/A,TRUE,"Fcst_TPLN";"Monthly Averages",#N/A,TRUE,"Fcst_TPLN"}</definedName>
    <definedName name="__AM2">{"expltr",#N/A,FALSE,"Expense projects";"explgl",#N/A,FALSE,"Expense projects"}</definedName>
    <definedName name="__AM7">{"expltr",#N/A,FALSE,"Expense projects";"explgl",#N/A,FALSE,"Expense projects"}</definedName>
    <definedName name="__ap2">{"detail",#N/A,FALSE,"mfg";"summary",#N/A,FALSE,"mfg"}</definedName>
    <definedName name="__APW_RESTORE_DATA0__">#REF!</definedName>
    <definedName name="__APW_RESTORE_DATA1__">#REF!,#REF!,#REF!,#REF!,#REF!</definedName>
    <definedName name="__APW_RESTORE_DATA1000__">#REF!</definedName>
    <definedName name="__APW_RESTORE_DATA1001__">#REF!</definedName>
    <definedName name="__APW_RESTORE_DATA1002__">#REF!</definedName>
    <definedName name="__APW_RESTORE_DATA1003__">#REF!</definedName>
    <definedName name="__APW_RESTORE_DATA1004__">#REF!</definedName>
    <definedName name="__APW_RESTORE_DATA1005__">#REF!</definedName>
    <definedName name="__APW_RESTORE_DATA1006__">#REF!</definedName>
    <definedName name="__APW_RESTORE_DATA1007__">#REF!</definedName>
    <definedName name="__APW_RESTORE_DATA1008__">#REF!</definedName>
    <definedName name="__APW_RESTORE_DATA1009__">#REF!</definedName>
    <definedName name="__APW_RESTORE_DATA1010__">#REF!</definedName>
    <definedName name="__APW_RESTORE_DATA1011__">#REF!</definedName>
    <definedName name="__APW_RESTORE_DATA1012__">#REF!</definedName>
    <definedName name="__APW_RESTORE_DATA1013__">#REF!</definedName>
    <definedName name="__APW_RESTORE_DATA1014__">#REF!</definedName>
    <definedName name="__APW_RESTORE_DATA1015__">#REF!</definedName>
    <definedName name="__APW_RESTORE_DATA1016__">#REF!</definedName>
    <definedName name="__APW_RESTORE_DATA1017__">#REF!</definedName>
    <definedName name="__APW_RESTORE_DATA1018__">#REF!</definedName>
    <definedName name="__APW_RESTORE_DATA1019__">#REF!</definedName>
    <definedName name="__APW_RESTORE_DATA1020__">#REF!</definedName>
    <definedName name="__APW_RESTORE_DATA1021__">#REF!</definedName>
    <definedName name="__APW_RESTORE_DATA1022__">#REF!</definedName>
    <definedName name="__APW_RESTORE_DATA1023__">#REF!</definedName>
    <definedName name="__APW_RESTORE_DATA1024__">#REF!</definedName>
    <definedName name="__APW_RESTORE_DATA1025__">#REF!</definedName>
    <definedName name="__APW_RESTORE_DATA1026__">#REF!</definedName>
    <definedName name="__APW_RESTORE_DATA1027__">#REF!</definedName>
    <definedName name="__APW_RESTORE_DATA1028__">#REF!</definedName>
    <definedName name="__APW_RESTORE_DATA1029__">#REF!</definedName>
    <definedName name="__APW_RESTORE_DATA1030__">#REF!</definedName>
    <definedName name="__APW_RESTORE_DATA1031__">#REF!</definedName>
    <definedName name="__APW_RESTORE_DATA1032__">#REF!</definedName>
    <definedName name="__APW_RESTORE_DATA1033__">#REF!</definedName>
    <definedName name="__APW_RESTORE_DATA1034__">#REF!</definedName>
    <definedName name="__APW_RESTORE_DATA1035__">#REF!</definedName>
    <definedName name="__APW_RESTORE_DATA1036__">#REF!</definedName>
    <definedName name="__APW_RESTORE_DATA1037__">#REF!</definedName>
    <definedName name="__APW_RESTORE_DATA1038__">#REF!</definedName>
    <definedName name="__APW_RESTORE_DATA1039__">#REF!</definedName>
    <definedName name="__APW_RESTORE_DATA104__">#REF!</definedName>
    <definedName name="__APW_RESTORE_DATA1040__">#REF!</definedName>
    <definedName name="__APW_RESTORE_DATA1041__">#REF!</definedName>
    <definedName name="__APW_RESTORE_DATA1042__">#REF!</definedName>
    <definedName name="__APW_RESTORE_DATA1043__">#REF!</definedName>
    <definedName name="__APW_RESTORE_DATA1044__">#REF!</definedName>
    <definedName name="__APW_RESTORE_DATA1045__">#REF!</definedName>
    <definedName name="__APW_RESTORE_DATA1046__">#REF!</definedName>
    <definedName name="__APW_RESTORE_DATA1047__">#REF!</definedName>
    <definedName name="__APW_RESTORE_DATA1048__">#REF!</definedName>
    <definedName name="__APW_RESTORE_DATA1049__">#REF!</definedName>
    <definedName name="__APW_RESTORE_DATA105__">#REF!,#REF!,#REF!,#REF!,#REF!,#REF!,#REF!,#REF!,#REF!,#REF!</definedName>
    <definedName name="__APW_RESTORE_DATA1050__">#REF!</definedName>
    <definedName name="__APW_RESTORE_DATA1051__">#REF!</definedName>
    <definedName name="__APW_RESTORE_DATA1052__">#REF!</definedName>
    <definedName name="__APW_RESTORE_DATA1053__">#REF!</definedName>
    <definedName name="__APW_RESTORE_DATA1054__">#REF!</definedName>
    <definedName name="__APW_RESTORE_DATA1055__">#REF!</definedName>
    <definedName name="__APW_RESTORE_DATA1056__">#REF!</definedName>
    <definedName name="__APW_RESTORE_DATA1057__">#REF!</definedName>
    <definedName name="__APW_RESTORE_DATA1058__">#REF!</definedName>
    <definedName name="__APW_RESTORE_DATA1059__">#REF!</definedName>
    <definedName name="__APW_RESTORE_DATA106__">#REF!,#REF!,#REF!,#REF!,#REF!,#REF!,#REF!,#REF!,#REF!,#REF!</definedName>
    <definedName name="__APW_RESTORE_DATA1060__">#REF!</definedName>
    <definedName name="__APW_RESTORE_DATA1061__">#REF!</definedName>
    <definedName name="__APW_RESTORE_DATA1062__">#REF!</definedName>
    <definedName name="__APW_RESTORE_DATA1063__">#REF!</definedName>
    <definedName name="__APW_RESTORE_DATA1064__">#REF!</definedName>
    <definedName name="__APW_RESTORE_DATA1065__">#REF!</definedName>
    <definedName name="__APW_RESTORE_DATA1066__">#REF!</definedName>
    <definedName name="__APW_RESTORE_DATA1067__">#REF!</definedName>
    <definedName name="__APW_RESTORE_DATA1068__">#REF!</definedName>
    <definedName name="__APW_RESTORE_DATA1069__">#REF!</definedName>
    <definedName name="__APW_RESTORE_DATA107__">#REF!,#REF!,#REF!,#REF!,#REF!,#REF!,#REF!,#REF!,#REF!,#REF!</definedName>
    <definedName name="__APW_RESTORE_DATA1070__">#REF!</definedName>
    <definedName name="__APW_RESTORE_DATA1071__">#REF!</definedName>
    <definedName name="__APW_RESTORE_DATA1072__">#REF!</definedName>
    <definedName name="__APW_RESTORE_DATA1073__">#REF!</definedName>
    <definedName name="__APW_RESTORE_DATA1074__">#REF!</definedName>
    <definedName name="__APW_RESTORE_DATA1075__">#REF!</definedName>
    <definedName name="__APW_RESTORE_DATA1076__">#REF!</definedName>
    <definedName name="__APW_RESTORE_DATA1077__">#REF!</definedName>
    <definedName name="__APW_RESTORE_DATA1078__">#REF!</definedName>
    <definedName name="__APW_RESTORE_DATA1079__">#REF!</definedName>
    <definedName name="__APW_RESTORE_DATA1080__">#REF!</definedName>
    <definedName name="__APW_RESTORE_DATA1081__">#REF!</definedName>
    <definedName name="__APW_RESTORE_DATA1082__">#REF!</definedName>
    <definedName name="__APW_RESTORE_DATA1083__">#REF!</definedName>
    <definedName name="__APW_RESTORE_DATA1084__">#REF!</definedName>
    <definedName name="__APW_RESTORE_DATA1085__">#REF!</definedName>
    <definedName name="__APW_RESTORE_DATA1086__">#REF!</definedName>
    <definedName name="__APW_RESTORE_DATA1087__">#REF!</definedName>
    <definedName name="__APW_RESTORE_DATA1088__">#REF!</definedName>
    <definedName name="__APW_RESTORE_DATA1089__">#REF!</definedName>
    <definedName name="__APW_RESTORE_DATA1090__">#REF!</definedName>
    <definedName name="__APW_RESTORE_DATA1091__">#REF!</definedName>
    <definedName name="__APW_RESTORE_DATA1092__">#REF!</definedName>
    <definedName name="__APW_RESTORE_DATA1093__">#REF!</definedName>
    <definedName name="__APW_RESTORE_DATA1094__">#REF!</definedName>
    <definedName name="__APW_RESTORE_DATA1095__">#REF!</definedName>
    <definedName name="__APW_RESTORE_DATA1096__">#REF!</definedName>
    <definedName name="__APW_RESTORE_DATA1097__">#REF!</definedName>
    <definedName name="__APW_RESTORE_DATA1098__">#REF!</definedName>
    <definedName name="__APW_RESTORE_DATA1099__">#REF!</definedName>
    <definedName name="__APW_RESTORE_DATA1100__">#REF!</definedName>
    <definedName name="__APW_RESTORE_DATA1101__">#REF!</definedName>
    <definedName name="__APW_RESTORE_DATA1102__">#REF!</definedName>
    <definedName name="__APW_RESTORE_DATA1103__">#REF!</definedName>
    <definedName name="__APW_RESTORE_DATA1104__">#REF!</definedName>
    <definedName name="__APW_RESTORE_DATA1105__">#REF!</definedName>
    <definedName name="__APW_RESTORE_DATA1106__">#REF!</definedName>
    <definedName name="__APW_RESTORE_DATA1107__">#REF!</definedName>
    <definedName name="__APW_RESTORE_DATA1108__">#REF!</definedName>
    <definedName name="__APW_RESTORE_DATA1109__">#REF!</definedName>
    <definedName name="__APW_RESTORE_DATA1110__">#REF!</definedName>
    <definedName name="__APW_RESTORE_DATA1111__">#REF!</definedName>
    <definedName name="__APW_RESTORE_DATA1112__">#REF!</definedName>
    <definedName name="__APW_RESTORE_DATA1113__">#REF!</definedName>
    <definedName name="__APW_RESTORE_DATA1114__">#REF!</definedName>
    <definedName name="__APW_RESTORE_DATA1115__">#REF!</definedName>
    <definedName name="__APW_RESTORE_DATA1116__">#REF!</definedName>
    <definedName name="__APW_RESTORE_DATA1117__">#REF!</definedName>
    <definedName name="__APW_RESTORE_DATA1118__">#REF!</definedName>
    <definedName name="__APW_RESTORE_DATA1119__">#REF!</definedName>
    <definedName name="__APW_RESTORE_DATA1120__">#REF!</definedName>
    <definedName name="__APW_RESTORE_DATA1121__">#REF!</definedName>
    <definedName name="__APW_RESTORE_DATA1122__">#REF!</definedName>
    <definedName name="__APW_RESTORE_DATA1123__">#REF!</definedName>
    <definedName name="__APW_RESTORE_DATA1124__">#REF!</definedName>
    <definedName name="__APW_RESTORE_DATA1125__">#REF!</definedName>
    <definedName name="__APW_RESTORE_DATA1126__">#REF!</definedName>
    <definedName name="__APW_RESTORE_DATA1127__">#REF!</definedName>
    <definedName name="__APW_RESTORE_DATA1128__">#REF!</definedName>
    <definedName name="__APW_RESTORE_DATA1129__">#REF!</definedName>
    <definedName name="__APW_RESTORE_DATA1130__">#REF!</definedName>
    <definedName name="__APW_RESTORE_DATA1131__">#REF!</definedName>
    <definedName name="__APW_RESTORE_DATA1132__">#REF!</definedName>
    <definedName name="__APW_RESTORE_DATA1133__">#REF!</definedName>
    <definedName name="__APW_RESTORE_DATA1134__">#REF!</definedName>
    <definedName name="__APW_RESTORE_DATA1135__">#REF!</definedName>
    <definedName name="__APW_RESTORE_DATA1136__">#REF!</definedName>
    <definedName name="__APW_RESTORE_DATA1137__">#REF!</definedName>
    <definedName name="__APW_RESTORE_DATA1138__">#REF!</definedName>
    <definedName name="__APW_RESTORE_DATA1139__">#REF!</definedName>
    <definedName name="__APW_RESTORE_DATA1140__">#REF!</definedName>
    <definedName name="__APW_RESTORE_DATA1141__">#REF!</definedName>
    <definedName name="__APW_RESTORE_DATA1142__">#REF!</definedName>
    <definedName name="__APW_RESTORE_DATA1143__">#REF!</definedName>
    <definedName name="__APW_RESTORE_DATA1144__">#REF!</definedName>
    <definedName name="__APW_RESTORE_DATA1145__">#REF!</definedName>
    <definedName name="__APW_RESTORE_DATA1146__">#REF!</definedName>
    <definedName name="__APW_RESTORE_DATA1147__">#REF!</definedName>
    <definedName name="__APW_RESTORE_DATA1148__">#REF!</definedName>
    <definedName name="__APW_RESTORE_DATA1149__">#REF!</definedName>
    <definedName name="__APW_RESTORE_DATA1181__">#REF!</definedName>
    <definedName name="__APW_RESTORE_DATA1182__">#REF!</definedName>
    <definedName name="__APW_RESTORE_DATA138__">#REF!,#REF!,#REF!,#REF!,#REF!</definedName>
    <definedName name="__APW_RESTORE_DATA140__">#REF!,#REF!,#REF!,#REF!,#REF!</definedName>
    <definedName name="__APW_RESTORE_DATA142__">#REF!,#REF!,#REF!,#REF!,#REF!</definedName>
    <definedName name="__APW_RESTORE_DATA144__">#REF!,#REF!,#REF!,#REF!,#REF!</definedName>
    <definedName name="__APW_RESTORE_DATA147__">#REF!,#REF!,#REF!,#REF!,#REF!</definedName>
    <definedName name="__APW_RESTORE_DATA150__">#REF!,#REF!,#REF!,#REF!,#REF!</definedName>
    <definedName name="__APW_RESTORE_DATA153__">#REF!,#REF!,#REF!,#REF!,#REF!</definedName>
    <definedName name="__APW_RESTORE_DATA156__">#REF!,#REF!,#REF!,#REF!,#REF!</definedName>
    <definedName name="__APW_RESTORE_DATA158__">#REF!,#REF!</definedName>
    <definedName name="__APW_RESTORE_DATA160__">#REF!,#REF!</definedName>
    <definedName name="__APW_RESTORE_DATA162__">#REF!,#REF!</definedName>
    <definedName name="__APW_RESTORE_DATA164__">#REF!,#REF!</definedName>
    <definedName name="__APW_RESTORE_DATA166__">#REF!,#REF!</definedName>
    <definedName name="__APW_RESTORE_DATA168__">#REF!,#REF!</definedName>
    <definedName name="__APW_RESTORE_DATA170__">#REF!,#REF!</definedName>
    <definedName name="__APW_RESTORE_DATA172__">#REF!,#REF!</definedName>
    <definedName name="__APW_RESTORE_DATA174__">#REF!,#REF!</definedName>
    <definedName name="__APW_RESTORE_DATA176__">#REF!,#REF!</definedName>
    <definedName name="__APW_RESTORE_DATA178__">#REF!,#REF!</definedName>
    <definedName name="__APW_RESTORE_DATA180__">#REF!,#REF!</definedName>
    <definedName name="__APW_RESTORE_DATA182__">#REF!,#REF!</definedName>
    <definedName name="__APW_RESTORE_DATA184__">#REF!,#REF!</definedName>
    <definedName name="__APW_RESTORE_DATA193__">#REF!,#REF!,#REF!,#REF!,#REF!</definedName>
    <definedName name="__APW_RESTORE_DATA195__">#REF!,#REF!,#REF!,#REF!,#REF!</definedName>
    <definedName name="__APW_RESTORE_DATA197__">#REF!,#REF!,#REF!,#REF!,#REF!</definedName>
    <definedName name="__APW_RESTORE_DATA199__">#REF!,#REF!,#REF!,#REF!,#REF!</definedName>
    <definedName name="__APW_RESTORE_DATA2__">#REF!</definedName>
    <definedName name="__APW_RESTORE_DATA201__">#REF!,#REF!,#REF!,#REF!,#REF!</definedName>
    <definedName name="__APW_RESTORE_DATA203__">#REF!,#REF!,#REF!,#REF!,#REF!</definedName>
    <definedName name="__APW_RESTORE_DATA205__">#REF!,#REF!,#REF!,#REF!,#REF!</definedName>
    <definedName name="__APW_RESTORE_DATA207__">#REF!,#REF!,#REF!,#REF!,#REF!</definedName>
    <definedName name="__APW_RESTORE_DATA209__">#REF!,#REF!</definedName>
    <definedName name="__APW_RESTORE_DATA211__">#REF!,#REF!</definedName>
    <definedName name="__APW_RESTORE_DATA213__">#REF!,#REF!</definedName>
    <definedName name="__APW_RESTORE_DATA215__">#REF!,#REF!</definedName>
    <definedName name="__APW_RESTORE_DATA217__">#REF!,#REF!</definedName>
    <definedName name="__APW_RESTORE_DATA219__">#REF!,#REF!</definedName>
    <definedName name="__APW_RESTORE_DATA221__">#REF!,#REF!</definedName>
    <definedName name="__APW_RESTORE_DATA223__">#REF!,#REF!</definedName>
    <definedName name="__APW_RESTORE_DATA225__">#REF!,#REF!</definedName>
    <definedName name="__APW_RESTORE_DATA227__">#REF!,#REF!</definedName>
    <definedName name="__APW_RESTORE_DATA229__">#REF!,#REF!</definedName>
    <definedName name="__APW_RESTORE_DATA231__">#REF!,#REF!</definedName>
    <definedName name="__APW_RESTORE_DATA233__">#REF!,#REF!</definedName>
    <definedName name="__APW_RESTORE_DATA235__">#REF!,#REF!</definedName>
    <definedName name="__APW_RESTORE_DATA242__">#REF!,#REF!,#REF!,#REF!,#REF!,#REF!,#REF!,#REF!,#REF!,#REF!,#REF!,#REF!,#REF!,#REF!</definedName>
    <definedName name="__APW_RESTORE_DATA243__">#REF!,#REF!,#REF!,#REF!,#REF!,#REF!,#REF!,#REF!,#REF!,#REF!,#REF!,#REF!,#REF!,#REF!</definedName>
    <definedName name="__APW_RESTORE_DATA244__">#REF!,#REF!</definedName>
    <definedName name="__APW_RESTORE_DATA247__">#REF!,#REF!,#REF!,#REF!,#REF!</definedName>
    <definedName name="__APW_RESTORE_DATA249__">#REF!,#REF!,#REF!,#REF!,#REF!</definedName>
    <definedName name="__APW_RESTORE_DATA251__">#REF!,#REF!,#REF!,#REF!,#REF!</definedName>
    <definedName name="__APW_RESTORE_DATA253__">#REF!,#REF!,#REF!,#REF!,#REF!</definedName>
    <definedName name="__APW_RESTORE_DATA255__">#REF!,#REF!,#REF!,#REF!,#REF!</definedName>
    <definedName name="__APW_RESTORE_DATA257__">#REF!,#REF!,#REF!,#REF!,#REF!</definedName>
    <definedName name="__APW_RESTORE_DATA259__">#REF!,#REF!,#REF!,#REF!,#REF!</definedName>
    <definedName name="__APW_RESTORE_DATA261__">#REF!,#REF!,#REF!,#REF!,#REF!</definedName>
    <definedName name="__APW_RESTORE_DATA263__">#REF!,#REF!</definedName>
    <definedName name="__APW_RESTORE_DATA265__">#REF!,#REF!</definedName>
    <definedName name="__APW_RESTORE_DATA267__">#REF!,#REF!</definedName>
    <definedName name="__APW_RESTORE_DATA269__">#REF!,#REF!</definedName>
    <definedName name="__APW_RESTORE_DATA271__">#REF!,#REF!</definedName>
    <definedName name="__APW_RESTORE_DATA273__">#REF!,#REF!</definedName>
    <definedName name="__APW_RESTORE_DATA275__">#REF!,#REF!</definedName>
    <definedName name="__APW_RESTORE_DATA277__">#REF!,#REF!</definedName>
    <definedName name="__APW_RESTORE_DATA279__">#REF!,#REF!</definedName>
    <definedName name="__APW_RESTORE_DATA281__">#REF!,#REF!</definedName>
    <definedName name="__APW_RESTORE_DATA283__">#REF!,#REF!</definedName>
    <definedName name="__APW_RESTORE_DATA285__">#REF!,#REF!</definedName>
    <definedName name="__APW_RESTORE_DATA287__">#REF!,#REF!</definedName>
    <definedName name="__APW_RESTORE_DATA289__">#REF!,#REF!</definedName>
    <definedName name="__APW_RESTORE_DATA296__">#REF!,#REF!,#REF!,#REF!,#REF!,#REF!,#REF!,#REF!,#REF!,#REF!,#REF!,#REF!,#REF!,#REF!</definedName>
    <definedName name="__APW_RESTORE_DATA297__">#REF!,#REF!,#REF!,#REF!,#REF!,#REF!,#REF!,#REF!,#REF!,#REF!,#REF!,#REF!,#REF!,#REF!</definedName>
    <definedName name="__APW_RESTORE_DATA298__">#REF!,#REF!</definedName>
    <definedName name="__APW_RESTORE_DATA3__">#REF!,#REF!,#REF!,#REF!,#REF!</definedName>
    <definedName name="__APW_RESTORE_DATA350__">#REF!,#REF!,#REF!,#REF!,#REF!,#REF!,#REF!,#REF!,#REF!,#REF!,#REF!,#REF!,#REF!,#REF!</definedName>
    <definedName name="__APW_RESTORE_DATA351__">#REF!,#REF!,#REF!,#REF!,#REF!,#REF!,#REF!,#REF!,#REF!,#REF!,#REF!,#REF!,#REF!,#REF!</definedName>
    <definedName name="__APW_RESTORE_DATA352__">#REF!,#REF!</definedName>
    <definedName name="__APW_RESTORE_DATA4__">#REF!</definedName>
    <definedName name="__APW_RESTORE_DATA404__">#REF!,#REF!,#REF!,#REF!,#REF!,#REF!,#REF!,#REF!,#REF!,#REF!,#REF!,#REF!,#REF!,#REF!</definedName>
    <definedName name="__APW_RESTORE_DATA405__">#REF!,#REF!,#REF!,#REF!,#REF!,#REF!,#REF!,#REF!,#REF!,#REF!,#REF!,#REF!,#REF!,#REF!</definedName>
    <definedName name="__APW_RESTORE_DATA406__">#REF!,#REF!</definedName>
    <definedName name="__APW_RESTORE_DATA41__">#REF!,#REF!,#REF!,#REF!,#REF!,#REF!,#REF!,#REF!,#REF!,#REF!,#REF!,#REF!,#REF!,#REF!,#REF!</definedName>
    <definedName name="__APW_RESTORE_DATA42__">#REF!,#REF!,#REF!,#REF!,#REF!,#REF!,#REF!,#REF!,#REF!,#REF!,#REF!,#REF!,#REF!,#REF!,#REF!</definedName>
    <definedName name="__APW_RESTORE_DATA43__">#REF!,#REF!,#REF!,#REF!,#REF!,#REF!,#REF!,#REF!,#REF!,#REF!,#REF!,#REF!,#REF!,#REF!,#REF!</definedName>
    <definedName name="__APW_RESTORE_DATA44__">#REF!,#REF!,#REF!,#REF!,#REF!,#REF!,#REF!,#REF!,#REF!,#REF!,#REF!,#REF!,#REF!,#REF!,#REF!</definedName>
    <definedName name="__APW_RESTORE_DATA45__">#REF!,#REF!,#REF!,#REF!,#REF!,#REF!,#REF!,#REF!,#REF!,#REF!,#REF!,#REF!,#REF!,#REF!,#REF!</definedName>
    <definedName name="__APW_RESTORE_DATA458__">#REF!,#REF!,#REF!,#REF!,#REF!,#REF!,#REF!,#REF!,#REF!,#REF!,#REF!,#REF!,#REF!,#REF!</definedName>
    <definedName name="__APW_RESTORE_DATA459__">#REF!,#REF!,#REF!,#REF!,#REF!,#REF!,#REF!,#REF!,#REF!,#REF!,#REF!,#REF!,#REF!,#REF!</definedName>
    <definedName name="__APW_RESTORE_DATA46__">#REF!,#REF!,#REF!,#REF!,#REF!,#REF!,#REF!,#REF!,#REF!,#REF!,#REF!,#REF!,#REF!,#REF!,#REF!</definedName>
    <definedName name="__APW_RESTORE_DATA460__">#REF!,#REF!</definedName>
    <definedName name="__APW_RESTORE_DATA47__">#REF!,#REF!,#REF!,#REF!,#REF!,#REF!,#REF!,#REF!,#REF!,#REF!,#REF!,#REF!,#REF!,#REF!,#REF!</definedName>
    <definedName name="__APW_RESTORE_DATA48__">#REF!,#REF!,#REF!,#REF!,#REF!,#REF!,#REF!,#REF!,#REF!,#REF!,#REF!,#REF!,#REF!,#REF!,#REF!</definedName>
    <definedName name="__APW_RESTORE_DATA5__">#REF!,#REF!,#REF!,#REF!,#REF!</definedName>
    <definedName name="__APW_RESTORE_DATA512__">#REF!,#REF!,#REF!,#REF!,#REF!,#REF!,#REF!,#REF!,#REF!,#REF!,#REF!,#REF!,#REF!,#REF!</definedName>
    <definedName name="__APW_RESTORE_DATA513__">#REF!,#REF!,#REF!,#REF!,#REF!,#REF!,#REF!,#REF!,#REF!,#REF!,#REF!,#REF!,#REF!,#REF!</definedName>
    <definedName name="__APW_RESTORE_DATA514__">#REF!,#REF!</definedName>
    <definedName name="__APW_RESTORE_DATA566__">#REF!,#REF!,#REF!,#REF!,#REF!,#REF!,#REF!,#REF!,#REF!,#REF!,#REF!,#REF!,#REF!,#REF!</definedName>
    <definedName name="__APW_RESTORE_DATA567__">#REF!,#REF!,#REF!,#REF!,#REF!,#REF!,#REF!,#REF!,#REF!,#REF!,#REF!,#REF!,#REF!,#REF!</definedName>
    <definedName name="__APW_RESTORE_DATA568__">#REF!,#REF!</definedName>
    <definedName name="__APW_RESTORE_DATA594__">#REF!,#REF!,#REF!,#REF!,#REF!,#REF!,#REF!,#REF!,#REF!,#REF!,#REF!,#REF!,#REF!,#REF!,#REF!,#REF!</definedName>
    <definedName name="__APW_RESTORE_DATA595__">#REF!,#REF!,#REF!,#REF!,#REF!,#REF!,#REF!,#REF!,#REF!,#REF!,#REF!,#REF!,#REF!,#REF!,#REF!</definedName>
    <definedName name="__APW_RESTORE_DATA596__">#REF!,#REF!,#REF!,#REF!,#REF!,#REF!,#REF!,#REF!,#REF!,#REF!,#REF!,#REF!,#REF!,#REF!,#REF!,#REF!</definedName>
    <definedName name="__APW_RESTORE_DATA597__">#REF!,#REF!,#REF!,#REF!,#REF!,#REF!,#REF!,#REF!,#REF!,#REF!,#REF!,#REF!,#REF!,#REF!,#REF!</definedName>
    <definedName name="__APW_RESTORE_DATA598__">#REF!,#REF!,#REF!,#REF!,#REF!,#REF!,#REF!,#REF!,#REF!</definedName>
    <definedName name="__APW_RESTORE_DATA599__">#REF!,#REF!,#REF!,#REF!,#REF!,#REF!,#REF!,#REF!,#REF!,#REF!,#REF!,#REF!,#REF!,#REF!,#REF!,#REF!</definedName>
    <definedName name="__APW_RESTORE_DATA6__">#REF!</definedName>
    <definedName name="__APW_RESTORE_DATA600__">#REF!,#REF!,#REF!,#REF!,#REF!,#REF!,#REF!,#REF!,#REF!,#REF!,#REF!,#REF!,#REF!,#REF!,#REF!</definedName>
    <definedName name="__APW_RESTORE_DATA601__">#REF!,#REF!,#REF!,#REF!,#REF!,#REF!,#REF!,#REF!,#REF!</definedName>
    <definedName name="__APW_RESTORE_DATA944__">#REF!</definedName>
    <definedName name="__APW_RESTORE_DATA945__">#REF!</definedName>
    <definedName name="__APW_RESTORE_DATA946__">#REF!</definedName>
    <definedName name="__APW_RESTORE_DATA947__">#REF!</definedName>
    <definedName name="__APW_RESTORE_DATA948__">#REF!</definedName>
    <definedName name="__APW_RESTORE_DATA949__">#REF!</definedName>
    <definedName name="__APW_RESTORE_DATA950__">#REF!</definedName>
    <definedName name="__APW_RESTORE_DATA951__">#REF!</definedName>
    <definedName name="__APW_RESTORE_DATA952__">#REF!</definedName>
    <definedName name="__APW_RESTORE_DATA953__">#REF!</definedName>
    <definedName name="__APW_RESTORE_DATA954__">#REF!</definedName>
    <definedName name="__APW_RESTORE_DATA955__">#REF!</definedName>
    <definedName name="__APW_RESTORE_DATA956__">#REF!</definedName>
    <definedName name="__APW_RESTORE_DATA957__">#REF!</definedName>
    <definedName name="__APW_RESTORE_DATA958__">#REF!</definedName>
    <definedName name="__APW_RESTORE_DATA959__">#REF!</definedName>
    <definedName name="__APW_RESTORE_DATA960__">#REF!</definedName>
    <definedName name="__APW_RESTORE_DATA961__">#REF!</definedName>
    <definedName name="__APW_RESTORE_DATA962__">#REF!</definedName>
    <definedName name="__APW_RESTORE_DATA963__">#REF!</definedName>
    <definedName name="__APW_RESTORE_DATA964__">#REF!</definedName>
    <definedName name="__APW_RESTORE_DATA965__">#REF!</definedName>
    <definedName name="__APW_RESTORE_DATA966__">#REF!</definedName>
    <definedName name="__APW_RESTORE_DATA967__">#REF!</definedName>
    <definedName name="__APW_RESTORE_DATA968__">#REF!</definedName>
    <definedName name="__APW_RESTORE_DATA969__">#REF!</definedName>
    <definedName name="__APW_RESTORE_DATA970__">#REF!</definedName>
    <definedName name="__APW_RESTORE_DATA971__">#REF!</definedName>
    <definedName name="__APW_RESTORE_DATA972__">#REF!</definedName>
    <definedName name="__APW_RESTORE_DATA973__">#REF!</definedName>
    <definedName name="__APW_RESTORE_DATA974__">#REF!</definedName>
    <definedName name="__APW_RESTORE_DATA975__">#REF!</definedName>
    <definedName name="__APW_RESTORE_DATA976__">#REF!</definedName>
    <definedName name="__APW_RESTORE_DATA977__">#REF!</definedName>
    <definedName name="__APW_RESTORE_DATA978__">#REF!</definedName>
    <definedName name="__APW_RESTORE_DATA979__">#REF!</definedName>
    <definedName name="__APW_RESTORE_DATA980__">#REF!</definedName>
    <definedName name="__APW_RESTORE_DATA981__">#REF!</definedName>
    <definedName name="__APW_RESTORE_DATA982__">#REF!</definedName>
    <definedName name="__APW_RESTORE_DATA983__">#REF!</definedName>
    <definedName name="__APW_RESTORE_DATA984__">#REF!</definedName>
    <definedName name="__APW_RESTORE_DATA985__">#REF!</definedName>
    <definedName name="__APW_RESTORE_DATA986__">#REF!</definedName>
    <definedName name="__APW_RESTORE_DATA987__">#REF!</definedName>
    <definedName name="__APW_RESTORE_DATA988__">#REF!</definedName>
    <definedName name="__APW_RESTORE_DATA989__">#REF!</definedName>
    <definedName name="__APW_RESTORE_DATA990__">#REF!</definedName>
    <definedName name="__APW_RESTORE_DATA991__">#REF!</definedName>
    <definedName name="__APW_RESTORE_DATA992__">#REF!</definedName>
    <definedName name="__APW_RESTORE_DATA993__">#REF!</definedName>
    <definedName name="__APW_RESTORE_DATA994__">#REF!</definedName>
    <definedName name="__APW_RESTORE_DATA995__">#REF!</definedName>
    <definedName name="__APW_RESTORE_DATA996__">#REF!</definedName>
    <definedName name="__APW_RESTORE_DATA997__">#REF!</definedName>
    <definedName name="__APW_RESTORE_DATA998__">#REF!</definedName>
    <definedName name="__APW_RESTORE_DATA999__">#REF!</definedName>
    <definedName name="__as1">{"FCB_ALL",#N/A,FALSE,"FCB"}</definedName>
    <definedName name="__AS2">{"FCB_ALL",#N/A,FALSE,"FCB"}</definedName>
    <definedName name="__as3">{"FCB_ALL",#N/A,FALSE,"FCB"}</definedName>
    <definedName name="__AS4">{"FCB_ALL",#N/A,FALSE,"FCB"}</definedName>
    <definedName name="__as6">{"FCB_ALL",#N/A,FALSE,"FCB"}</definedName>
    <definedName name="__AS7">{"FCB_ALL",#N/A,FALSE,"FCB"}</definedName>
    <definedName name="__b111">{#N/A,#N/A,FALSE,"Pharm";#N/A,#N/A,FALSE,"WWCM"}</definedName>
    <definedName name="__b111_1">#REF!</definedName>
    <definedName name="__b111_2">{#N/A,#N/A,FALSE,"Pharm";#N/A,#N/A,FALSE,"WWCM"}</definedName>
    <definedName name="__b111_3">{#N/A,#N/A,FALSE,"Pharm";#N/A,#N/A,FALSE,"WWCM"}</definedName>
    <definedName name="__b111_4">{#N/A,#N/A,FALSE,"Pharm";#N/A,#N/A,FALSE,"WWCM"}</definedName>
    <definedName name="__b2009">#REF!</definedName>
    <definedName name="__ben01">#REF!</definedName>
    <definedName name="__ben01_1">#REF!</definedName>
    <definedName name="__ben02">#REF!</definedName>
    <definedName name="__ben02_1">#REF!</definedName>
    <definedName name="__ben03">#REF!</definedName>
    <definedName name="__ben03_1">#REF!</definedName>
    <definedName name="__ben04">#REF!</definedName>
    <definedName name="__ben04_1">#REF!</definedName>
    <definedName name="__ben05">#REF!</definedName>
    <definedName name="__ben05_1">#REF!</definedName>
    <definedName name="__ben06">#REF!</definedName>
    <definedName name="__ben06_1">#REF!</definedName>
    <definedName name="__ben07">#REF!</definedName>
    <definedName name="__ben07_1">#REF!</definedName>
    <definedName name="__ben08">#REF!</definedName>
    <definedName name="__ben08_1">#REF!</definedName>
    <definedName name="__ben09">#REF!</definedName>
    <definedName name="__ben09_1">#REF!</definedName>
    <definedName name="__ben1">#REF!</definedName>
    <definedName name="__ben1_1">#REF!</definedName>
    <definedName name="__ben2">#REF!</definedName>
    <definedName name="__ben2_1">#REF!</definedName>
    <definedName name="__ben3">#REF!</definedName>
    <definedName name="__ben3_1">#REF!</definedName>
    <definedName name="__ben4">#REF!</definedName>
    <definedName name="__ben4_1">#REF!</definedName>
    <definedName name="__ben5">#REF!</definedName>
    <definedName name="__ben5_1">#REF!</definedName>
    <definedName name="__bg2">#REF!</definedName>
    <definedName name="__br1">#REF!</definedName>
    <definedName name="__brn1">{#N/A,#N/A,TRUE,"Quality KPIs"}</definedName>
    <definedName name="__c">{"Fiesta Facer Page",#N/A,FALSE,"Q_C_S";"Fiesta Main Page",#N/A,FALSE,"V_L";"Fiesta 95BP Struct",#N/A,FALSE,"StructBP";"Fiesta Post 95BP Struct",#N/A,FALSE,"AdjStructBP"}</definedName>
    <definedName name="__c_1">#REF!</definedName>
    <definedName name="__c_1_1">{"Fiesta Facer Page",#N/A,FALSE,"Q_C_S";"Fiesta Main Page",#N/A,FALSE,"V_L";"Fiesta 95BP Struct",#N/A,FALSE,"StructBP";"Fiesta Post 95BP Struct",#N/A,FALSE,"AdjStructBP"}</definedName>
    <definedName name="__c_1_2">{"Fiesta Facer Page",#N/A,FALSE,"Q_C_S";"Fiesta Main Page",#N/A,FALSE,"V_L";"Fiesta 95BP Struct",#N/A,FALSE,"StructBP";"Fiesta Post 95BP Struct",#N/A,FALSE,"AdjStructBP"}</definedName>
    <definedName name="__c_1_3">{"Fiesta Facer Page",#N/A,FALSE,"Q_C_S";"Fiesta Main Page",#N/A,FALSE,"V_L";"Fiesta 95BP Struct",#N/A,FALSE,"StructBP";"Fiesta Post 95BP Struct",#N/A,FALSE,"AdjStructBP"}</definedName>
    <definedName name="__c_1_4">{"Fiesta Facer Page",#N/A,FALSE,"Q_C_S";"Fiesta Main Page",#N/A,FALSE,"V_L";"Fiesta 95BP Struct",#N/A,FALSE,"StructBP";"Fiesta Post 95BP Struct",#N/A,FALSE,"AdjStructBP"}</definedName>
    <definedName name="__c_1_5">{"Fiesta Facer Page",#N/A,FALSE,"Q_C_S";"Fiesta Main Page",#N/A,FALSE,"V_L";"Fiesta 95BP Struct",#N/A,FALSE,"StructBP";"Fiesta Post 95BP Struct",#N/A,FALSE,"AdjStructBP"}</definedName>
    <definedName name="__c_2">{"Fiesta Facer Page",#N/A,FALSE,"Q_C_S";"Fiesta Main Page",#N/A,FALSE,"V_L";"Fiesta 95BP Struct",#N/A,FALSE,"StructBP";"Fiesta Post 95BP Struct",#N/A,FALSE,"AdjStructBP"}</definedName>
    <definedName name="__c_2_1">{"Fiesta Facer Page",#N/A,FALSE,"Q_C_S";"Fiesta Main Page",#N/A,FALSE,"V_L";"Fiesta 95BP Struct",#N/A,FALSE,"StructBP";"Fiesta Post 95BP Struct",#N/A,FALSE,"AdjStructBP"}</definedName>
    <definedName name="__c_2_2">{"Fiesta Facer Page",#N/A,FALSE,"Q_C_S";"Fiesta Main Page",#N/A,FALSE,"V_L";"Fiesta 95BP Struct",#N/A,FALSE,"StructBP";"Fiesta Post 95BP Struct",#N/A,FALSE,"AdjStructBP"}</definedName>
    <definedName name="__c_2_3">{"Fiesta Facer Page",#N/A,FALSE,"Q_C_S";"Fiesta Main Page",#N/A,FALSE,"V_L";"Fiesta 95BP Struct",#N/A,FALSE,"StructBP";"Fiesta Post 95BP Struct",#N/A,FALSE,"AdjStructBP"}</definedName>
    <definedName name="__c_2_4">{"Fiesta Facer Page",#N/A,FALSE,"Q_C_S";"Fiesta Main Page",#N/A,FALSE,"V_L";"Fiesta 95BP Struct",#N/A,FALSE,"StructBP";"Fiesta Post 95BP Struct",#N/A,FALSE,"AdjStructBP"}</definedName>
    <definedName name="__c_2_5">{"Fiesta Facer Page",#N/A,FALSE,"Q_C_S";"Fiesta Main Page",#N/A,FALSE,"V_L";"Fiesta 95BP Struct",#N/A,FALSE,"StructBP";"Fiesta Post 95BP Struct",#N/A,FALSE,"AdjStructBP"}</definedName>
    <definedName name="__c_3">{"Fiesta Facer Page",#N/A,FALSE,"Q_C_S";"Fiesta Main Page",#N/A,FALSE,"V_L";"Fiesta 95BP Struct",#N/A,FALSE,"StructBP";"Fiesta Post 95BP Struct",#N/A,FALSE,"AdjStructBP"}</definedName>
    <definedName name="__c_3_1">{"Fiesta Facer Page",#N/A,FALSE,"Q_C_S";"Fiesta Main Page",#N/A,FALSE,"V_L";"Fiesta 95BP Struct",#N/A,FALSE,"StructBP";"Fiesta Post 95BP Struct",#N/A,FALSE,"AdjStructBP"}</definedName>
    <definedName name="__c_3_2">{"Fiesta Facer Page",#N/A,FALSE,"Q_C_S";"Fiesta Main Page",#N/A,FALSE,"V_L";"Fiesta 95BP Struct",#N/A,FALSE,"StructBP";"Fiesta Post 95BP Struct",#N/A,FALSE,"AdjStructBP"}</definedName>
    <definedName name="__c_3_3">{"Fiesta Facer Page",#N/A,FALSE,"Q_C_S";"Fiesta Main Page",#N/A,FALSE,"V_L";"Fiesta 95BP Struct",#N/A,FALSE,"StructBP";"Fiesta Post 95BP Struct",#N/A,FALSE,"AdjStructBP"}</definedName>
    <definedName name="__c_3_4">{"Fiesta Facer Page",#N/A,FALSE,"Q_C_S";"Fiesta Main Page",#N/A,FALSE,"V_L";"Fiesta 95BP Struct",#N/A,FALSE,"StructBP";"Fiesta Post 95BP Struct",#N/A,FALSE,"AdjStructBP"}</definedName>
    <definedName name="__c_3_5">{"Fiesta Facer Page",#N/A,FALSE,"Q_C_S";"Fiesta Main Page",#N/A,FALSE,"V_L";"Fiesta 95BP Struct",#N/A,FALSE,"StructBP";"Fiesta Post 95BP Struct",#N/A,FALSE,"AdjStructBP"}</definedName>
    <definedName name="__c_4">{"Fiesta Facer Page",#N/A,FALSE,"Q_C_S";"Fiesta Main Page",#N/A,FALSE,"V_L";"Fiesta 95BP Struct",#N/A,FALSE,"StructBP";"Fiesta Post 95BP Struct",#N/A,FALSE,"AdjStructBP"}</definedName>
    <definedName name="__c_4_1">{"Fiesta Facer Page",#N/A,FALSE,"Q_C_S";"Fiesta Main Page",#N/A,FALSE,"V_L";"Fiesta 95BP Struct",#N/A,FALSE,"StructBP";"Fiesta Post 95BP Struct",#N/A,FALSE,"AdjStructBP"}</definedName>
    <definedName name="__c_4_2">{"Fiesta Facer Page",#N/A,FALSE,"Q_C_S";"Fiesta Main Page",#N/A,FALSE,"V_L";"Fiesta 95BP Struct",#N/A,FALSE,"StructBP";"Fiesta Post 95BP Struct",#N/A,FALSE,"AdjStructBP"}</definedName>
    <definedName name="__c_4_3">{"Fiesta Facer Page",#N/A,FALSE,"Q_C_S";"Fiesta Main Page",#N/A,FALSE,"V_L";"Fiesta 95BP Struct",#N/A,FALSE,"StructBP";"Fiesta Post 95BP Struct",#N/A,FALSE,"AdjStructBP"}</definedName>
    <definedName name="__c_4_4">{"Fiesta Facer Page",#N/A,FALSE,"Q_C_S";"Fiesta Main Page",#N/A,FALSE,"V_L";"Fiesta 95BP Struct",#N/A,FALSE,"StructBP";"Fiesta Post 95BP Struct",#N/A,FALSE,"AdjStructBP"}</definedName>
    <definedName name="__c_4_5">{"Fiesta Facer Page",#N/A,FALSE,"Q_C_S";"Fiesta Main Page",#N/A,FALSE,"V_L";"Fiesta 95BP Struct",#N/A,FALSE,"StructBP";"Fiesta Post 95BP Struct",#N/A,FALSE,"AdjStructBP"}</definedName>
    <definedName name="__c_5">{"Fiesta Facer Page",#N/A,FALSE,"Q_C_S";"Fiesta Main Page",#N/A,FALSE,"V_L";"Fiesta 95BP Struct",#N/A,FALSE,"StructBP";"Fiesta Post 95BP Struct",#N/A,FALSE,"AdjStructBP"}</definedName>
    <definedName name="__c_5_1">{"Fiesta Facer Page",#N/A,FALSE,"Q_C_S";"Fiesta Main Page",#N/A,FALSE,"V_L";"Fiesta 95BP Struct",#N/A,FALSE,"StructBP";"Fiesta Post 95BP Struct",#N/A,FALSE,"AdjStructBP"}</definedName>
    <definedName name="__c_5_2">{"Fiesta Facer Page",#N/A,FALSE,"Q_C_S";"Fiesta Main Page",#N/A,FALSE,"V_L";"Fiesta 95BP Struct",#N/A,FALSE,"StructBP";"Fiesta Post 95BP Struct",#N/A,FALSE,"AdjStructBP"}</definedName>
    <definedName name="__c_5_3">{"Fiesta Facer Page",#N/A,FALSE,"Q_C_S";"Fiesta Main Page",#N/A,FALSE,"V_L";"Fiesta 95BP Struct",#N/A,FALSE,"StructBP";"Fiesta Post 95BP Struct",#N/A,FALSE,"AdjStructBP"}</definedName>
    <definedName name="__c_5_4">{"Fiesta Facer Page",#N/A,FALSE,"Q_C_S";"Fiesta Main Page",#N/A,FALSE,"V_L";"Fiesta 95BP Struct",#N/A,FALSE,"StructBP";"Fiesta Post 95BP Struct",#N/A,FALSE,"AdjStructBP"}</definedName>
    <definedName name="__c_5_5">{"Fiesta Facer Page",#N/A,FALSE,"Q_C_S";"Fiesta Main Page",#N/A,FALSE,"V_L";"Fiesta 95BP Struct",#N/A,FALSE,"StructBP";"Fiesta Post 95BP Struct",#N/A,FALSE,"AdjStructBP"}</definedName>
    <definedName name="__CapSoftware2013">#REF!</definedName>
    <definedName name="__ccw1">#REF!</definedName>
    <definedName name="__Co50">#REF!</definedName>
    <definedName name="__con4050">{#N/A,"Anonymous",FALSE,"30 30k Table";#N/A,#N/A,FALSE,"30 50k Table";#N/A,#N/A,FALSE,"40 100k Table"}</definedName>
    <definedName name="__D33">{"Olk by Qtr Full",#N/A,FALSE,"Tot PalmPalm";"Olk by Qtr Full",#N/A,FALSE,"Tot Device";"Olk by Qtr Full",#N/A,FALSE,"Platform";"Olk by Qtr Full",#N/A,FALSE,"Palm.Net";"Olk by Qtr Full",#N/A,FALSE,"Elim"}</definedName>
    <definedName name="__dc1">{#N/A,#N/A,FALSE,"COVER PAGE";#N/A,#N/A,FALSE,"HIGHLITES";#N/A,#N/A,FALSE,"INC STATE (1)";#N/A,#N/A,FALSE,"DPC BY DEPT";#N/A,#N/A,FALSE,"FIXED COSTS";#N/A,#N/A,FALSE,"PRODUCTION";#N/A,#N/A,FALSE,"SALES TRND";#N/A,#N/A,FALSE,"BALANCE SHEET";#N/A,#N/A,FALSE,"INVENTORY";#N/A,#N/A,FALSE,"MFG VAR";#N/A,#N/A,FALSE,"OVRHD SPND";#N/A,#N/A,FALSE,"ENERGY COSTS";#N/A,#N/A,FALSE,"MAINTENANCE";#N/A,#N/A,FALSE,"LABOR";#N/A,#N/A,FALSE,"ACTVSFORECAST"}</definedName>
    <definedName name="__dc2">{#N/A,#N/A,FALSE,"COVER PAGE";#N/A,#N/A,FALSE,"HIGHLITES";#N/A,#N/A,FALSE,"INC STATE (1)";#N/A,#N/A,FALSE,"DPC BY DEPT";#N/A,#N/A,FALSE,"FIXED COSTS";#N/A,#N/A,FALSE,"PRODUCTION";#N/A,#N/A,FALSE,"SALES TRND";#N/A,#N/A,FALSE,"BALANCE SHEET";#N/A,#N/A,FALSE,"INVENTORY";#N/A,#N/A,FALSE,"MFG VAR";#N/A,#N/A,FALSE,"OVRHD SPND";#N/A,#N/A,FALSE,"ENERGY COSTS";#N/A,#N/A,FALSE,"MAINTENANCE";#N/A,#N/A,FALSE,"LABOR";#N/A,#N/A,FALSE,"ACTVSFORECAST"}</definedName>
    <definedName name="__DCF1">#REF!</definedName>
    <definedName name="__DCF2">{#N/A,#N/A,TRUE,"DCF Summary (2)";#N/A,#N/A,TRUE,"DCF Summary";#N/A,"Middle Case Drivers",TRUE,"DCF"}</definedName>
    <definedName name="__df1">{#N/A,#N/A,FALSE,"Calc";#N/A,#N/A,FALSE,"Sensitivity";#N/A,#N/A,FALSE,"LT Earn.Dil.";#N/A,#N/A,FALSE,"Dil. AVP"}</definedName>
    <definedName name="__df2">{#N/A,#N/A,FALSE,"Calc";#N/A,#N/A,FALSE,"Sensitivity";#N/A,#N/A,FALSE,"LT Earn.Dil.";#N/A,#N/A,FALSE,"Dil. AVP"}</definedName>
    <definedName name="__dfd1">{"FCB_ALL",#N/A,FALSE,"FCB";"GREY_ALL",#N/A,FALSE,"GREY"}</definedName>
    <definedName name="__dff1">{"incomemth",#N/A,TRUE,"forecast01";"incpercentmth",#N/A,TRUE,"forecast01";"balancemth",#N/A,TRUE,"forecast01";"cashmth",#N/A,TRUE,"forecast01";"cov2mth",#N/A,TRUE,"forecast01";"prbexp",#N/A,TRUE,"forecast01";"prbcap",#N/A,TRUE,"forecast01";"coalconsultants",#N/A,TRUE,"forecast01";"prbsum",#N/A,TRUE,"forecast01"}</definedName>
    <definedName name="__DIM1">" "</definedName>
    <definedName name="__DIM2">" "</definedName>
    <definedName name="__DIM3">" "</definedName>
    <definedName name="__DIM4">" "</definedName>
    <definedName name="__DRE0700">{"'PXR_6500'!$A$1:$I$124"}</definedName>
    <definedName name="__DSAuthor">"Simon Haslam"</definedName>
    <definedName name="__DSComments">"First draft of QMS (part of the Bid Manager's Pack)"</definedName>
    <definedName name="__DSCreated">" November 8, 1992"</definedName>
    <definedName name="__DSRevision">1</definedName>
    <definedName name="__DSSubject">"Quotation Management Summary"</definedName>
    <definedName name="__DSTitle">"QMS"</definedName>
    <definedName name="__dwa1">{#N/A,"PURCHM",FALSE,"Business Analysis";#N/A,"SPADD",FALSE,"Business Analysis"}</definedName>
    <definedName name="__e2">{"INCOME",#N/A,FALSE,"ProNet";"VALUE",#N/A,FALSE,"ProNet"}</definedName>
    <definedName name="__ECS2">{#N/A,#N/A,FALSE,"EC&amp;AFLTPLAN";#N/A,#N/A,FALSE,"EC&amp;AFLT1";#N/A,#N/A,FALSE,"EC&amp;AFLT2";#N/A,#N/A,FALSE,"SUMMARY"}</definedName>
    <definedName name="__eu93">{"Comp_of_Price_Effect",#N/A,FALSE,"QTRDPVAR"}</definedName>
    <definedName name="__fd1">{#N/A,#N/A,FALSE,"Sales"}</definedName>
    <definedName name="__fd2">{#N/A,#N/A,TRUE,"Cover Memo";"Complete Sys. Estimate",#N/A,TRUE,"Change Summary";"Complete Sys. Estimate",#N/A,TRUE,"Estimate Summary";"Complete Sys. Estimate",#N/A,TRUE,"Dept. Summary";"Complete Sys. Estimate",#N/A,TRUE,"DOW Detail"}</definedName>
    <definedName name="__fdf1">{"incomemth",#N/A,TRUE,"forecast00";"incomepercentmth",#N/A,TRUE,"forecast00";"balancemth",#N/A,TRUE,"forecast00";"cashmth",#N/A,TRUE,"forecast00";"covenantmth",#N/A,TRUE,"forecast00"}</definedName>
    <definedName name="__fdg1">{"incomemth",#N/A,TRUE,"forecast00";"incomepercentmth",#N/A,TRUE,"forecast00";"balancemth",#N/A,TRUE,"forecast00";"cashmth",#N/A,TRUE,"forecast00";"covenantmth",#N/A,TRUE,"forecast00"}</definedName>
    <definedName name="__FDS_HYPERLINK_TOGGLE_STATE__">"ON"</definedName>
    <definedName name="__FDS_UNIQUE_RANGE_ID_GENERATOR_COUNTER">1</definedName>
    <definedName name="__FDS_USED_FOR_REUSING_RANGE_IDS_RECYCLE">{152,168,338,189,173,195,158,390,7,11,232,378,159,175,261,183,177,129,8,155,265,394,57}</definedName>
    <definedName name="__FDS_USED_FOR_REUSING_RANGE_IDS_RECYCLE_1">{49}</definedName>
    <definedName name="__FDS_USED_FOR_REUSING_RANGE_IDS_RECYCLE_2">{152,168,338,189,173,195,158,390,7,11,232,378,159,175,261,183,177,129,8,155,265,394,57}</definedName>
    <definedName name="__FDS_USED_FOR_REUSING_RANGE_IDS_RECYCLE_3">{152,168,338,189,173,195,158,390,7,11,232,378,159,175,261,183,177,129,8,155,265,394,57}</definedName>
    <definedName name="__FDS_USED_FOR_REUSING_RANGE_IDS_RECYCLE_4">{152,168,338,189,173,195,158,390,7,11,232,378,159,175,261,183,177,129,8,155,265,394,57}</definedName>
    <definedName name="__fds1">{"incomemth",#N/A,TRUE,"forecast01";"incpercentmth",#N/A,TRUE,"forecast01";"balancemth",#N/A,TRUE,"forecast01";"cashmth",#N/A,TRUE,"forecast01";"cov2mth",#N/A,TRUE,"forecast01";"prbexp",#N/A,TRUE,"forecast01";"prbcap",#N/A,TRUE,"forecast01";"coalconsultants",#N/A,TRUE,"forecast01";"prbsum",#N/A,TRUE,"forecast01"}</definedName>
    <definedName name="__fr4">{#N/A,#N/A,FALSE,"Table of Contents";#N/A,#N/A,FALSE,"Overview";#N/A,#N/A,FALSE,"Data"}</definedName>
    <definedName name="__g3">{#N/A,#N/A,FALSE,"Hoja10";#N/A,#N/A,FALSE,"Hoja9";#N/A,#N/A,FALSE,"Hoja8";#N/A,#N/A,FALSE,"Hoja7";#N/A,#N/A,FALSE,"Hoja6";#N/A,#N/A,FALSE,"Hoja5";#N/A,#N/A,FALSE,"Hoja4";#N/A,#N/A,FALSE,"Hoja2";#N/A,#N/A,FALSE,"Hoja3";#N/A,#N/A,FALSE,"HOJA1";#N/A,#N/A,FALSE,"CashFlow";#N/A,#N/A,FALSE,"FinStmts"}</definedName>
    <definedName name="__gf1">{"incomemth",#N/A,TRUE,"forecast00";"incomepercentmth",#N/A,TRUE,"forecast00";"balancemth",#N/A,TRUE,"forecast00";"cashmth",#N/A,TRUE,"forecast00";"covenantmth",#N/A,TRUE,"forecast00"}</definedName>
    <definedName name="__gh2">{"'100'!$A$1:$M$83"}</definedName>
    <definedName name="__guv2">#REF!</definedName>
    <definedName name="__guv3">#REF!</definedName>
    <definedName name="__hd1">{#N/A,#N/A,FALSE,"Calc";#N/A,#N/A,FALSE,"Sensitivity";#N/A,#N/A,FALSE,"LT Earn.Dil.";#N/A,#N/A,FALSE,"Dil. AVP"}</definedName>
    <definedName name="__hd2">{#N/A,#N/A,FALSE,"Calc";#N/A,#N/A,FALSE,"Sensitivity";#N/A,#N/A,FALSE,"LT Earn.Dil.";#N/A,#N/A,FALSE,"Dil. AVP"}</definedName>
    <definedName name="__hdr1">#REF!</definedName>
    <definedName name="__hg2">{"'100'!$A$1:$M$83"}</definedName>
    <definedName name="__hod2">{#N/A,#N/A,FALSE,"TS";#N/A,#N/A,FALSE,"Combo";#N/A,#N/A,FALSE,"FAIR";#N/A,#N/A,FALSE,"RBC";#N/A,#N/A,FALSE,"xxxx";#N/A,#N/A,FALSE,"A_D";#N/A,#N/A,FALSE,"WACC";#N/A,#N/A,FALSE,"DCF";#N/A,#N/A,FALSE,"LBO";#N/A,#N/A,FALSE,"AcqMults";#N/A,#N/A,FALSE,"CompMults"}</definedName>
    <definedName name="__hu89">{#N/A,#N/A,FALSE,"Table of Contents";#N/A,#N/A,FALSE,"Overview";#N/A,#N/A,FALSE,"Data"}</definedName>
    <definedName name="__I2">{"PVGraph2",#N/A,FALSE,"PV Data"}</definedName>
    <definedName name="__I3">{"PVGraph2",#N/A,FALSE,"PV Data"}</definedName>
    <definedName name="__ibo2">{#N/A,#N/A,FALSE,"Summary";#N/A,#N/A,FALSE,"Projections";#N/A,#N/A,FALSE,"Mkt Mults";#N/A,#N/A,FALSE,"DCF";#N/A,#N/A,FALSE,"Accr Dil";#N/A,#N/A,FALSE,"PIC LBO";#N/A,#N/A,FALSE,"MULT10_4";#N/A,#N/A,FALSE,"CBI LBO"}</definedName>
    <definedName name="__IntlFixup">TRUE</definedName>
    <definedName name="__IntlFixupTable">#REF!</definedName>
    <definedName name="__j1">{#N/A,#N/A,FALSE,"Market Take Rates";#N/A,#N/A,FALSE,"Adoption Rates";#N/A,#N/A,FALSE,"Subscriber Base";#N/A,#N/A,FALSE,"Pricing Structure";#N/A,#N/A,FALSE,"Usage Statistics";#N/A,#N/A,FALSE,"Deployment Costs";#N/A,#N/A,FALSE,"IBM Costs";#N/A,#N/A,FALSE,"Operating Cash Flow";#N/A,#N/A,FALSE,"Revenue Summaries";#N/A,#N/A,FALSE,"Subscriber Summaries";#N/A,#N/A,FALSE,"Houston Center";#N/A,#N/A,FALSE,"DFW Center";#N/A,#N/A,FALSE,"St Louis Center";#N/A,#N/A,FALSE,"Kansas City Center";#N/A,#N/A,FALSE,"San Antonio Center";#N/A,#N/A,FALSE,"Austin Center";#N/A,#N/A,FALSE,"Oklahoma City Center";#N/A,#N/A,FALSE,"Tulsa Center";#N/A,#N/A,FALSE,"Wichita Center";#N/A,#N/A,FALSE,"Little Rock Center";#N/A,#N/A,FALSE,"Topeka Center"}</definedName>
    <definedName name="__j2">{#N/A,#N/A,FALSE,"Market Take Rates";#N/A,#N/A,FALSE,"Adoption Rates";#N/A,#N/A,FALSE,"Subscriber Base";#N/A,#N/A,FALSE,"Pricing Structure";#N/A,#N/A,FALSE,"Usage Statistics";#N/A,#N/A,FALSE,"Deployment Costs";#N/A,#N/A,FALSE,"IBM Costs";#N/A,#N/A,FALSE,"Operating Cash Flow";#N/A,#N/A,FALSE,"Revenue Summaries";#N/A,#N/A,FALSE,"Subscriber Summaries";#N/A,#N/A,FALSE,"Houston Center";#N/A,#N/A,FALSE,"DFW Center";#N/A,#N/A,FALSE,"St Louis Center";#N/A,#N/A,FALSE,"Kansas City Center";#N/A,#N/A,FALSE,"San Antonio Center";#N/A,#N/A,FALSE,"Austin Center";#N/A,#N/A,FALSE,"Oklahoma City Center";#N/A,#N/A,FALSE,"Tulsa Center";#N/A,#N/A,FALSE,"Wichita Center";#N/A,#N/A,FALSE,"Little Rock Center";#N/A,#N/A,FALSE,"Topeka Center"}</definedName>
    <definedName name="__j3">{#N/A,#N/A,FALSE,"Market Take Rates";#N/A,#N/A,FALSE,"Adoption Rates";#N/A,#N/A,FALSE,"Subscriber Base";#N/A,#N/A,FALSE,"Pricing Structure";#N/A,#N/A,FALSE,"Usage Statistics";#N/A,#N/A,FALSE,"Deployment Costs";#N/A,#N/A,FALSE,"IBM Costs";#N/A,#N/A,FALSE,"Operating Cash Flow";#N/A,#N/A,FALSE,"Revenue Summaries";#N/A,#N/A,FALSE,"Subscriber Summaries";#N/A,#N/A,FALSE,"Houston Center";#N/A,#N/A,FALSE,"DFW Center";#N/A,#N/A,FALSE,"St Louis Center";#N/A,#N/A,FALSE,"Kansas City Center";#N/A,#N/A,FALSE,"San Antonio Center";#N/A,#N/A,FALSE,"Austin Center";#N/A,#N/A,FALSE,"Oklahoma City Center";#N/A,#N/A,FALSE,"Tulsa Center";#N/A,#N/A,FALSE,"Wichita Center";#N/A,#N/A,FALSE,"Little Rock Center";#N/A,#N/A,FALSE,"Topeka Center"}</definedName>
    <definedName name="__j4">{"Inc_standard",#N/A,TRUE,"Inc"}</definedName>
    <definedName name="__j5">{"'A'!$A$1:$AH$71","'TOC'!$J$29"}</definedName>
    <definedName name="__j6">{"'A'!$A$1:$AH$71","'TOC'!$J$29"}</definedName>
    <definedName name="__j8">{#N/A,"SCENARIO2",FALSE,"DirRpts_Sum";#N/A,"SCENARIO2",FALSE,"Exp_Adjmts";#N/A,#N/A,FALSE,"Advtg_Sum"}</definedName>
    <definedName name="__jh2">{"'100'!$A$1:$M$83"}</definedName>
    <definedName name="__Key2">#REF!</definedName>
    <definedName name="__kk2">{"'100'!$A$1:$M$83"}</definedName>
    <definedName name="__kyg867">{#N/A,#N/A,FALSE,"Table of Contents";#N/A,#N/A,FALSE,"Overview";#N/A,#N/A,FALSE,"Data"}</definedName>
    <definedName name="__la11">#REF!</definedName>
    <definedName name="__lee2">{#N/A,#N/A,TRUE,"Report Cover";#N/A,#N/A,TRUE,"WW Gross Margin";#N/A,#N/A,TRUE,"Overhead";#N/A,#N/A,TRUE,"Mfg Variances";#N/A,#N/A,TRUE,"Prod Line $";#N/A,#N/A,TRUE,"Warranty Reserve";#N/A,#N/A,TRUE,"Inv by Loc";#N/A,#N/A,TRUE,"Consol Inv";#N/A,#N/A,TRUE,"Inv Reserves";#N/A,#N/A,TRUE,"E&amp;O";#N/A,#N/A,TRUE,"Inv Recon";#N/A,#N/A,TRUE,"Inv Accruals";#N/A,#N/A,TRUE,"Turns"}</definedName>
    <definedName name="__lee300">{#N/A,#N/A,TRUE,"Report Cover";#N/A,#N/A,TRUE,"WW Gross Margin";#N/A,#N/A,TRUE,"Overhead";#N/A,#N/A,TRUE,"Mfg Variances";#N/A,#N/A,TRUE,"Prod Line $";#N/A,#N/A,TRUE,"Warranty Reserve";#N/A,#N/A,TRUE,"Inv by Loc";#N/A,#N/A,TRUE,"Consol Inv";#N/A,#N/A,TRUE,"Inv Reserves";#N/A,#N/A,TRUE,"E&amp;O";#N/A,#N/A,TRUE,"Inv Recon";#N/A,#N/A,TRUE,"Inv Accruals";#N/A,#N/A,TRUE,"Turns"}</definedName>
    <definedName name="__lee6">{#N/A,#N/A,TRUE,"Report Cover";#N/A,#N/A,TRUE,"WW Gross Margin";#N/A,#N/A,TRUE,"Overhead";#N/A,#N/A,TRUE,"Mfg Variances";#N/A,#N/A,TRUE,"Prod Line $";#N/A,#N/A,TRUE,"Warranty Reserve";#N/A,#N/A,TRUE,"Inv by Loc";#N/A,#N/A,TRUE,"Consol Inv";#N/A,#N/A,TRUE,"Inv Reserves";#N/A,#N/A,TRUE,"E&amp;O";#N/A,#N/A,TRUE,"Inv Recon";#N/A,#N/A,TRUE,"Inv Accruals";#N/A,#N/A,TRUE,"Turns"}</definedName>
    <definedName name="__lo2">{"'100'!$A$1:$M$83"}</definedName>
    <definedName name="__man30">#REF!</definedName>
    <definedName name="__man56">#REF!</definedName>
    <definedName name="__man61">#REF!</definedName>
    <definedName name="__Mar05">#REF!</definedName>
    <definedName name="__Mar05_1">#REF!</definedName>
    <definedName name="__May2002">#REF!</definedName>
    <definedName name="__me10">{#N/A,#N/A,FALSE,"1996 P&amp;L TOWTAC(pk)";#N/A,#N/A,FALSE,"ONGOING P&amp;L TOWTAC(pk)";#N/A,#N/A,FALSE,"ATL6TOWTAC COST CARD"}</definedName>
    <definedName name="__mno9">{"detail",#N/A,FALSE,"mfg";"summary",#N/A,FALSE,"mfg"}</definedName>
    <definedName name="__mon1">#REF!</definedName>
    <definedName name="__mon10">#REF!</definedName>
    <definedName name="__mon11">#REF!</definedName>
    <definedName name="__mon12">#REF!</definedName>
    <definedName name="__mon2">#REF!</definedName>
    <definedName name="__mon21">#REF!</definedName>
    <definedName name="__mon3">#REF!</definedName>
    <definedName name="__mon4">#REF!</definedName>
    <definedName name="__mon5">#REF!</definedName>
    <definedName name="__mon6">#REF!</definedName>
    <definedName name="__mon7">#REF!</definedName>
    <definedName name="__mon8">#REF!</definedName>
    <definedName name="__mon9">#REF!</definedName>
    <definedName name="__MRG2">{"INCOME",#N/A,FALSE,"ProNet";"VALUE",#N/A,FALSE,"ProNet"}</definedName>
    <definedName name="__N1">#REF!</definedName>
    <definedName name="__na2">{"'SIVA Pricing Model'!$A$1:$F$39"}</definedName>
    <definedName name="__na3">{"'SIVA Pricing Model'!$A$1:$F$39"}</definedName>
    <definedName name="__na4">"IQ_LTM_DATE"</definedName>
    <definedName name="__new1">{#N/A,#N/A,FALSE,"Pharm";#N/A,#N/A,FALSE,"WWCM"}</definedName>
    <definedName name="__new1_1">#REF!</definedName>
    <definedName name="__new1_2">{#N/A,#N/A,FALSE,"Pharm";#N/A,#N/A,FALSE,"WWCM"}</definedName>
    <definedName name="__new1_3">{#N/A,#N/A,FALSE,"Pharm";#N/A,#N/A,FALSE,"WWCM"}</definedName>
    <definedName name="__new1_4">{#N/A,#N/A,FALSE,"Pharm";#N/A,#N/A,FALSE,"WWCM"}</definedName>
    <definedName name="__new2">{"Olk by Qtr Full",#N/A,FALSE,"Tot PalmPalm";"Olk by Qtr Full",#N/A,FALSE,"Tot Device";"Olk by Qtr Full",#N/A,FALSE,"Platform";"Olk by Qtr Full",#N/A,FALSE,"Palm.Net";"Olk by Qtr Full",#N/A,FALSE,"Elim"}</definedName>
    <definedName name="__nn2">{"'100'!$A$1:$M$83"}</definedName>
    <definedName name="__NOL2">{"Client Assumptions",#N/A,TRUE,"Deal Shape - Client";"Accenture Assumptions",#N/A,TRUE,"Deal Shape - Accenture"}</definedName>
    <definedName name="__NOS1">#REF!</definedName>
    <definedName name="__NOS1_1">#REF!</definedName>
    <definedName name="__o1">{#N/A,#N/A,FALSE,"SUMMARY";#N/A,#N/A,FALSE,"mcsh";#N/A,#N/A,FALSE,"vol&amp;rev";#N/A,#N/A,FALSE,"wkgcap";#N/A,#N/A,FALSE,"DEPR&amp;DT";#N/A,#N/A,FALSE,"ASSETS";#N/A,#N/A,FALSE,"NI&amp;OTH&amp;DIV";#N/A,#N/A,FALSE,"CASHFLOW";#N/A,#N/A,FALSE,"CAPEMPL";#N/A,#N/A,FALSE,"ROCE"}</definedName>
    <definedName name="__OF_REV">#REF!</definedName>
    <definedName name="__OK2">{#N/A,#N/A,FALSE,"Cover";#N/A,#N/A,FALSE,"LUMI";#N/A,#N/A,FALSE,"COMD";#N/A,#N/A,FALSE,"Valuation";#N/A,#N/A,FALSE,"Assumptions";#N/A,#N/A,FALSE,"Pooling";#N/A,#N/A,FALSE,"BalanceSheet"}</definedName>
    <definedName name="__OMM95">{#N/A,#N/A,FALSE,"Key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__OMM96">{#N/A,#N/A,FALSE,"Key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__OSX2">#REF!</definedName>
    <definedName name="__pen01">#REF!</definedName>
    <definedName name="__pen98">#REF!</definedName>
    <definedName name="__pen99">#REF!</definedName>
    <definedName name="__PL1">{#N/A,#N/A,FALSE,"Front Page";#N/A,#N/A,FALSE,"Mfg Var";#N/A,#N/A,FALSE,"Family Unit Cost Graphs";#N/A,#N/A,FALSE,"Product Cost Graphs";#N/A,#N/A,FALSE,"Unit Cost Setup";#N/A,#N/A,FALSE,"Yields";#N/A,#N/A,FALSE,"Emery";#N/A,#N/A,FALSE,"GI Pricing";#N/A,#N/A,FALSE,"Actuals";#N/A,#N/A,FALSE,"Forecast"}</definedName>
    <definedName name="__PPV2">{"YTD/Forecast",#N/A,TRUE,"Fcst_TPLN";"Monthly Averages",#N/A,TRUE,"Fcst_TPLN"}</definedName>
    <definedName name="__PRN2">{"adj95mult",#N/A,FALSE,"COMPCO";"adj95est",#N/A,FALSE,"COMPCO"}</definedName>
    <definedName name="__Q1">{"'Standalone List Price Trends'!$A$1:$X$56"}</definedName>
    <definedName name="__Q2">{"'Standalone List Price Trends'!$A$1:$X$56"}</definedName>
    <definedName name="__Q3">{"'Standalone List Price Trends'!$A$1:$X$56"}</definedName>
    <definedName name="__Q4">{"'Standalone List Price Trends'!$A$1:$X$56"}</definedName>
    <definedName name="__Q5">{"'Standalone List Price Trends'!$A$1:$X$56"}</definedName>
    <definedName name="__Q9">{"'Standalone List Price Trends'!$A$1:$X$56"}</definedName>
    <definedName name="__r">{#N/A,#N/A,FALSE,"Pharm";#N/A,#N/A,FALSE,"WWCM"}</definedName>
    <definedName name="__r_1">#REF!</definedName>
    <definedName name="__r_2">{#N/A,#N/A,FALSE,"Pharm";#N/A,#N/A,FALSE,"WWCM"}</definedName>
    <definedName name="__r_3">{#N/A,#N/A,FALSE,"Pharm";#N/A,#N/A,FALSE,"WWCM"}</definedName>
    <definedName name="__r_4">{#N/A,#N/A,FALSE,"Pharm";#N/A,#N/A,FALSE,"WWCM"}</definedName>
    <definedName name="__rc">{"Month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__rev01">#REF!</definedName>
    <definedName name="__Rev1">{#N/A,#N/A,FALSE,"3mos";#N/A,#N/A,FALSE,"dedicated"}</definedName>
    <definedName name="__rev99">#REF!</definedName>
    <definedName name="__rob2">{"GLI-Income Statement",#N/A,FALSE,"gli";"GLI - Balance Sheet Wksht",#N/A,FALSE,"gli";"GLI-Cash Flow",#N/A,FALSE,"gli";"GLI Qtrly Stats",#N/A,FALSE,"gli"}</definedName>
    <definedName name="__rod1">{#N/A,#N/A,FALSE,"Projections";#N/A,#N/A,FALSE,"Multiples Valuation";#N/A,#N/A,FALSE,"LBO";#N/A,#N/A,FALSE,"Multiples_Sensitivity";#N/A,#N/A,FALSE,"Summary"}</definedName>
    <definedName name="__rr2">#REF!</definedName>
    <definedName name="__rw1">{"'Standalone List Price Trends'!$A$1:$X$56"}</definedName>
    <definedName name="__rw2">{"'Standalone List Price Trends'!$A$1:$X$56"}</definedName>
    <definedName name="__rw3">{"'Standalone List Price Trends'!$A$1:$X$56"}</definedName>
    <definedName name="__rw4">{"'Standalone List Price Trends'!$A$1:$X$56"}</definedName>
    <definedName name="__s1">#REF!</definedName>
    <definedName name="__s2">#REF!</definedName>
    <definedName name="__s3">#REF!</definedName>
    <definedName name="__s34">{"QTD_GENERALH2",#N/A,FALSE,"QTD"}</definedName>
    <definedName name="__s4">#REF!</definedName>
    <definedName name="__s5">#REF!</definedName>
    <definedName name="__s6">#REF!</definedName>
    <definedName name="__sd2">{#N/A,#N/A,FALSE,"Forside"}</definedName>
    <definedName name="__sd34">{"QTD",#N/A,FALSE,"SUM"}</definedName>
    <definedName name="__sdf2">{#N/A,#N/A,FALSE,"Bemanning"}</definedName>
    <definedName name="__SEC2">{"MoMfgr",#N/A,FALSE,"TOC";"Wnu",#N/A,FALSE,"WNU";"LP",#N/A,FALSE,"LP";"Ntro",#N/A,FALSE,"NTRO";"sec1",#N/A,FALSE,"SEC 1";"sec2",#N/A,FALSE,"SEC 2";"sec3",#N/A,FALSE,"SEC 3";"sec4",#N/A,FALSE,"SEC 4";"ssi",#N/A,FALSE,"SS-NTRO";"sa1",#N/A,FALSE,"SS-ANX1";"sa2",#N/A,FALSE,"SS-ANX2"}</definedName>
    <definedName name="__SEC4">{"chipmfgr",#N/A,FALSE,"TOC";"wnu",#N/A,FALSE,"WNU";"lp",#N/A,FALSE,"LP";"ntro",#N/A,FALSE,"NTRO";"sec1",#N/A,FALSE,"SEC 1";"sec2",#N/A,FALSE,"SEC 2";"sec3",#N/A,FALSE,"SEC 3";"sec4",#N/A,FALSE,"SEC 4";"ssi",#N/A,FALSE,"SS-NTRO";"sa1",#N/A,FALSE,"SS-ANX1";"sa2",#N/A,FALSE,"SS-ANX2";"chip",#N/A,FALSE,"CHIP";"sec7",#N/A,FALSE,"SEC-7"}</definedName>
    <definedName name="__SEC5">{"chipmfgr",#N/A,FALSE,"TOC";"wnu",#N/A,FALSE,"WNU";"lp",#N/A,FALSE,"LP";"ntro",#N/A,FALSE,"NTRO";"sec1",#N/A,FALSE,"SEC 1";"sec2",#N/A,FALSE,"SEC 2";"sec3",#N/A,FALSE,"SEC 3";"sec4",#N/A,FALSE,"SEC 4";"ssi",#N/A,FALSE,"SS-NTRO";"sa1",#N/A,FALSE,"SS-ANX1";"sa2",#N/A,FALSE,"SS-ANX2";"chip",#N/A,FALSE,"CHIP";"sec7",#N/A,FALSE,"SEC-7"}</definedName>
    <definedName name="__sf33">{"FCF",#N/A,FALSE,"Results"}</definedName>
    <definedName name="__sf34">{"Supporting Schedules",#N/A,FALSE,"Results"}</definedName>
    <definedName name="__SP2">{"msc sw feat summary",#N/A,FALSE,"MSC SW Features v. 1.1."}</definedName>
    <definedName name="__Sx3">#REF!</definedName>
    <definedName name="__T02">{"Book1"}</definedName>
    <definedName name="__t1">#REF!</definedName>
    <definedName name="__T123456">{"COUNT",#N/A,FALSE,"AB"}</definedName>
    <definedName name="__T12347">{"COUNT",#N/A,FALSE,"AB"}</definedName>
    <definedName name="__t9">{#N/A,"SCENARIO2",FALSE,"DirRpts_Sum";#N/A,"SCENARIO2",FALSE,"Exp_Adjmts";#N/A,#N/A,FALSE,"Advtg_Sum"}</definedName>
    <definedName name="__Tax1">#REF!</definedName>
    <definedName name="__tax2">{"expltr",#N/A,FALSE,"Expense projects";"explgl",#N/A,FALSE,"Expense projects"}</definedName>
    <definedName name="__TB0204">#REF!</definedName>
    <definedName name="__te2">{"'100'!$A$1:$M$83"}</definedName>
    <definedName name="__Tes6">{"'SIVA Pricing Model'!$A$1:$F$39"}</definedName>
    <definedName name="__Tes6_1">{"'SIVA Pricing Model'!$A$1:$F$39"}</definedName>
    <definedName name="__Tes6_2">{"'SIVA Pricing Model'!$A$1:$F$39"}</definedName>
    <definedName name="__tl2">{"'100'!$A$1:$M$83"}</definedName>
    <definedName name="__tm1">{#N/A,#N/A,FALSE,"Pharm";#N/A,#N/A,FALSE,"WWCM"}</definedName>
    <definedName name="__tm1_1">#REF!</definedName>
    <definedName name="__tm1_2">{#N/A,#N/A,FALSE,"Pharm";#N/A,#N/A,FALSE,"WWCM"}</definedName>
    <definedName name="__tm1_3">{#N/A,#N/A,FALSE,"Pharm";#N/A,#N/A,FALSE,"WWCM"}</definedName>
    <definedName name="__tm1_4">{#N/A,#N/A,FALSE,"Pharm";#N/A,#N/A,FALSE,"WWCM"}</definedName>
    <definedName name="__top5">{#N/A,#N/A,FALSE,"Front Page";#N/A,#N/A,FALSE,"Mfg Var";#N/A,#N/A,FALSE,"Family Unit Cost Graphs";#N/A,#N/A,FALSE,"Product Cost Graphs";#N/A,#N/A,FALSE,"Unit Cost Setup";#N/A,#N/A,FALSE,"Yields";#N/A,#N/A,FALSE,"Emery";#N/A,#N/A,FALSE,"GI Pricing";#N/A,#N/A,FALSE,"Actuals";#N/A,#N/A,FALSE,"Forecast"}</definedName>
    <definedName name="__TRU22">{"Staley",#N/A,FALSE,"Total";"Staley",#N/A,FALSE,"UKLC";"Staley",#N/A,FALSE,"UKUS";"Staley",#N/A,FALSE,"CELC";"Staley",#N/A,FALSE,"CEUS";"Staley",#N/A,FALSE,"FranceLC";"Staley",#N/A,FALSE,"FranceUS";"Staley",#N/A,FALSE,"IberiaLC";"Staley",#N/A,FALSE,"IberiaUS";"Staley",#N/A,FALSE,"CanadaLC";"Staley",#N/A,FALSE,"CanadaUS";"Staley",#N/A,FALSE,"AustraliaLC";"Staley",#N/A,FALSE,"AustraliaUS";"Staley",#N/A,FALSE,"JapanLC";"Staley",#N/A,FALSE,"JapanUS"}</definedName>
    <definedName name="__tst1">{"FCF",#N/A,FALSE,"Results"}</definedName>
    <definedName name="__tu7">{"sales",#N/A,FALSE,"Sales";"sales existing",#N/A,FALSE,"Sales";"sales rd1",#N/A,FALSE,"Sales";"sales rd2",#N/A,FALSE,"Sales"}</definedName>
    <definedName name="__uu2">{"'100'!$A$1:$M$83"}</definedName>
    <definedName name="__v1">{"Month End Performance",#N/A,FALSE,"Report";"Site Talk Times",#N/A,FALSE,"Report"}</definedName>
    <definedName name="__v2">{"Budget by Month",#N/A,FALSE,"VA Departments Roll-up";"Budget by Month",#N/A,FALSE,"220";"Budget by Month",#N/A,FALSE,"300";"Budget by Month",#N/A,FALSE,"302";"Budget by Month",#N/A,FALSE,"305";"Budget by Month",#N/A,FALSE,"310"}</definedName>
    <definedName name="__w1">{"PVGraph2",#N/A,FALSE,"PV Data"}</definedName>
    <definedName name="__w2">{"PVGraph2",#N/A,FALSE,"PV Data"}</definedName>
    <definedName name="__w3">{"PVGraph2",#N/A,FALSE,"PV Data"}</definedName>
    <definedName name="__WRN1">{#N/A,#N/A,FALSE,"Pkg Assets";#N/A,#N/A,FALSE,"Elite Pkg Liab";#N/A,#N/A,FALSE,"Pkg Income";#N/A,#N/A,FALSE,"Pkg FOH";#N/A,#N/A,FALSE,"Pkg SGA"}</definedName>
    <definedName name="__wrn2">#REF!</definedName>
    <definedName name="__wrn3">#REF!</definedName>
    <definedName name="__wrn4">{#N/A,#N/A,TRUE,"Quality KPIs"}</definedName>
    <definedName name="__wrn9">{"FCB_ALL",#N/A,FALSE,"FCB"}</definedName>
    <definedName name="__ww2">{#N/A,#N/A,FALSE,"Admin";#N/A,#N/A,FALSE,"Other"}</definedName>
    <definedName name="__www2">{"P&amp;L",#N/A,FALSE,"P&amp;LPlan";"Cashflow",#N/A,FALSE,"Cash Flow";"Bal Sht",#N/A,FALSE,"Bal Sht";"Revenue",#N/A,FALSE,"Revenue";"Capital",#N/A,FALSE,"Capital";"Assumptions",#N/A,FALSE,"Assumptions";"G&amp;A",#N/A,FALSE,"G&amp;A";"Sales",#N/A,FALSE,"Sales";"Mktg",#N/A,FALSE,"Mktg";"R&amp;D",#N/A,FALSE,"R&amp;D";"Ttl Svc Cost",#N/A,FALSE,"TotalSvcCost";"Tech Sppt",#N/A,FALSE,"Tech Support";"Consulting",#N/A,FALSE,"Consulting";"Training",#N/A,FALSE,"Training"}</definedName>
    <definedName name="__x1">{"detail",#N/A,FALSE,"mfg";"summary",#N/A,FALSE,"mfg"}</definedName>
    <definedName name="__X2">{#N/A,#N/A,FALSE,"Other";#N/A,#N/A,FALSE,"Ace";#N/A,#N/A,FALSE,"Derm"}</definedName>
    <definedName name="__X2_1">#REF!</definedName>
    <definedName name="__X2_2">{#N/A,#N/A,FALSE,"Other";#N/A,#N/A,FALSE,"Ace";#N/A,#N/A,FALSE,"Derm"}</definedName>
    <definedName name="__X2_3">{#N/A,#N/A,FALSE,"Other";#N/A,#N/A,FALSE,"Ace";#N/A,#N/A,FALSE,"Derm"}</definedName>
    <definedName name="__X2_4">{#N/A,#N/A,FALSE,"Other";#N/A,#N/A,FALSE,"Ace";#N/A,#N/A,FALSE,"Derm"}</definedName>
    <definedName name="__x3">{"detail",#N/A,FALSE,"mfg";"summary",#N/A,FALSE,"mfg"}</definedName>
    <definedName name="__x4">{#N/A,"PURCHM",FALSE,"Business Analysis";#N/A,"SPADD",FALSE,"Business Analysis"}</definedName>
    <definedName name="__x5">{#N/A,"PURADD",FALSE,"Business Analysis";#N/A,"PURSPP",FALSE,"Business Analysis";#N/A,"CTGIND",FALSE,"Business Analysis";#N/A,"PURCHM",FALSE,"Business Analysis";#N/A,"SPADD",FALSE,"Business Analysis";#N/A,"EPOXY",FALSE,"Business Analysis";#N/A,"PURPER",FALSE,"Business Analysis"}</definedName>
    <definedName name="__xlcn.LinkedTable_DataSheet1">#REF!</definedName>
    <definedName name="__xlfn.BAHTTEXT">#NAME?</definedName>
    <definedName name="__xlfn.IFERROR">#NAME?</definedName>
    <definedName name="__xlfn.RTD">#NAME?</definedName>
    <definedName name="__xx10">{#N/A,"PURCHM",FALSE,"Business Analysis";#N/A,"SPADD",FALSE,"Business Analysis"}</definedName>
    <definedName name="__xx3">{"detail",#N/A,FALSE,"mfg";"summary",#N/A,FALSE,"mfg"}</definedName>
    <definedName name="__xx4">{"ELIM_YTD",#N/A,FALSE,"EES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__xx5">{"EES_YTD_SNAP",#N/A,FALSE,"EES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__xx6">{"EES_YTD_CHECK",#N/A,FALSE,"EES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__xx7">{"oct_res_comm",#N/A,FALSE,"VarToBud"}</definedName>
    <definedName name="__xx8">{"QTR_ACT",#N/A,FALSE,"PROP_PBIT_DEV_Q3";"QTR_BUD",#N/A,FALSE,"PROP_PBIT_DEV_Q3";"YTD_BUD",#N/A,FALSE,"PROP_PBIT_DEV_Q3";"YTD_ACT",#N/A,FALSE,"PROP_PBIT_DEV_Q3";"FY95 SNAP3",#N/A,FALSE,"PROP_PBIT_DEV_Q3";"FY95_BUD",#N/A,FALSE,"PROP_PBIT_DEV_Q3";"FY96_BUD",#N/A,FALSE,"PROP_PBIT_DEV_Q3"}</definedName>
    <definedName name="__xx9">{"AS REP",#N/A,FALSE,"EEFSNAP2";"PROP",#N/A,FALSE,"EEFSNAP2";"RISKS",#N/A,FALSE,"EEFSNAP2";"VIEW ALL",#N/A,FALSE,"EEFSNAP2"}</definedName>
    <definedName name="__y2">{"PVGraph2",#N/A,FALSE,"PV Data"}</definedName>
    <definedName name="__z">#REF!</definedName>
    <definedName name="__Z04">#REF!</definedName>
    <definedName name="__Z05">#REF!</definedName>
    <definedName name="__z12">{"pro_view",#N/A,FALSE,"EEFSNAP2";"rep_view",#N/A,FALSE,"EEFSNAP2"}</definedName>
    <definedName name="__z2">{"Sch00",#N/A,FALSE,"1";"Contents",#N/A,FALSE,"1"}</definedName>
    <definedName name="__z22">{#N/A,"PURADD",FALSE,"Business Analysis";#N/A,"PURSPP",FALSE,"Business Analysis";#N/A,"CTGIND",FALSE,"Business Analysis";#N/A,"PURCHM",FALSE,"Business Analysis";#N/A,"SPADD",FALSE,"Business Analysis";#N/A,"EPOXY",FALSE,"Business Analysis";#N/A,"PURPER",FALSE,"Business Analysis"}</definedName>
    <definedName name="__z25">{"detail",#N/A,FALSE,"mfg";"summary",#N/A,FALSE,"mfg"}</definedName>
    <definedName name="__z3">{"Sch01",#N/A,FALSE,"2";"Sch02",#N/A,FALSE,"2";"Sch03",#N/A,FALSE,"2";"Sch04",#N/A,FALSE,"2";"Sch05",#N/A,FALSE,"2";"Sch06",#N/A,FALSE,"2";"Sch17",#N/A,FALSE,"2";"Sch19",#N/A,FALSE,"2";"Sch20",#N/A,FALSE,"2";"Sch21",#N/A,FALSE,"2";"Sch26",#N/A,FALSE,"2"}</definedName>
    <definedName name="__zz1">{"pro_view",#N/A,FALSE,"EEFSNAP2";"rep_view",#N/A,FALSE,"EEFSNAP2"}</definedName>
    <definedName name="__zz2">{#N/A,"PURADD",FALSE,"Business Analysis";#N/A,"PURSPP",FALSE,"Business Analysis";#N/A,"CTGIND",FALSE,"Business Analysis";#N/A,"PURCHM",FALSE,"Business Analysis";#N/A,"SPADD",FALSE,"Business Analysis";#N/A,"EPOXY",FALSE,"Business Analysis";#N/A,"PURPER",FALSE,"Business Analysis"}</definedName>
    <definedName name="__zz3">{"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_0__FDS_HYPERLINK_TOGGLE_STATE_">#REF!</definedName>
    <definedName name="_01_08_2001">#REF!</definedName>
    <definedName name="_1">#REF!</definedName>
    <definedName name="_1____123Graph_ACHART_1">#REF!</definedName>
    <definedName name="_1__123Graph_A_Chart_1A">#REF!</definedName>
    <definedName name="_1__123Graph_ACHART_1">#REF!</definedName>
    <definedName name="_1__123Graph_ACHART_2">#REF!</definedName>
    <definedName name="_1__123Graph_ACHART_3">#REF!</definedName>
    <definedName name="_1__123Graph_BCHART_4">#REF!</definedName>
    <definedName name="_1__123Graph_BCHART_5">#REF!</definedName>
    <definedName name="_1__FDSAUDITLINK__">{"fdsup://directions/FAT Viewer?action=UPDATE&amp;creator=factset&amp;DYN_ARGS=TRUE&amp;DOC_NAME=FAT:FQL_AUDITING_CLIENT_TEMPLATE.FAT&amp;display_string=Audit&amp;VAR:KEY=SVONSRIPQB&amp;VAR:QUERY=Q1NGX0dST1NTX0lOQyhBTk4sMjAxMCk=&amp;WINDOW=FIRST_POPUP&amp;HEIGHT=450&amp;WIDTH=450&amp;START_MAXIMI","ZED=FALSE&amp;VAR:CALENDAR=US&amp;VAR:SYMBOL=TSS&amp;VAR:INDEX=0"}</definedName>
    <definedName name="_1__FDSAUDITLINK___1">{"fdsup://IBCentral/FAT Viewer?action=UPDATE&amp;creator=factset&amp;DOC_NAME=fat:reuters_annual_pshs_src_window.fat&amp;display_string=Audit&amp;DYN_ARGS=TRUE&amp;VAR:ID1=0&amp;VAR:RCODE=FDSEPS&amp;VAR:SDATE=0&amp;VAR:FREQ=Y&amp;VAR:RELITEM=RF&amp;VAR:CURRENCY=&amp;VAR:CURRSOURCE=EXSHARE&amp;VAR:NATFREQ","=ANNUAL&amp;VAR:RFIELD=FINALIZED&amp;VAR:DB_TYPE=&amp;VAR:UNITS=M&amp;window=popup&amp;width=450&amp;height=300&amp;START_MAXIMIZED=FALSE"}</definedName>
    <definedName name="_1__xlfn.IFERROR">#NAME?</definedName>
    <definedName name="_1_0__123Grap">#REF!</definedName>
    <definedName name="_1_0_0_K">#REF!</definedName>
    <definedName name="_1_0_Dist_Val">#REF!</definedName>
    <definedName name="_1_0_Table2_">#REF!</definedName>
    <definedName name="_10">#REF!</definedName>
    <definedName name="_10___123Graph_ACHART_1">#REF!</definedName>
    <definedName name="_10__123Graph_ACHART_2">#REF!</definedName>
    <definedName name="_10__123Graph_AChart_5">#REF!</definedName>
    <definedName name="_10__123Graph_B_Chart_1A">#REF!</definedName>
    <definedName name="_10__123Graph_BCHART_1">#REF!</definedName>
    <definedName name="_10__123Graph_BCHART_17">#REF!</definedName>
    <definedName name="_10__123Graph_BCHART_2">#REF!</definedName>
    <definedName name="_10__123Graph_BCHART_3">#REF!</definedName>
    <definedName name="_10__123Graph_BCHART_9">#REF!</definedName>
    <definedName name="_10__123Graph_BGROWTH_9">#REF!</definedName>
    <definedName name="_10__123Graph_D_Chart_1A">#REF!</definedName>
    <definedName name="_10__123Graph_LBL_ACHART_1">#REF!</definedName>
    <definedName name="_10__123Graph_LBL_ACHART_2">#REF!</definedName>
    <definedName name="_10__FDSAUDITLINK__">{"fdsup://Directions/FAT Viewer?action=UPDATE&amp;creator=factset&amp;DOC_NAME=fat:reuters_qtrly_source_window.fat&amp;display_string=Audit&amp;DYN_ARGS=TRUE&amp;VAR:ID1=55271510&amp;VAR:RCODE=FSSGA&amp;VAR:SDATE=20090399&amp;VAR:FREQ=Quarterly&amp;VAR:RELITEM=RP&amp;VAR:CURRENCY=&amp;VAR:CURRSOURCE=","EXSHARE&amp;VAR:NATFREQ=QUARTERLY&amp;VAR:RFIELD=FINALIZED&amp;VAR:DB_TYPE=FR&amp;VAR:UNITS=MONTHLY&amp;window=popup&amp;width=450&amp;height=300&amp;START_MAXIMIZED=FALSE"}</definedName>
    <definedName name="_10__FDSAUDITLINK___1">{"fdsup://IBCentral/FAT Viewer?action=UPDATE&amp;creator=factset&amp;DOC_NAME=fat:reuters_annual_pshs_src_window.fat&amp;display_string=Audit&amp;DYN_ARGS=TRUE&amp;VAR:ID1=432965&amp;VAR:RCODE=FDSEPS&amp;VAR:SDATE=20081299&amp;VAR:FREQ=Y&amp;VAR:RELITEM=RF&amp;VAR:CURRENCY=&amp;VAR:CURRSOURCE=EXSHARE","&amp;VAR:NATFREQ=ANNUAL&amp;VAR:RFIELD=FINALIZED&amp;VAR:DB_TYPE=&amp;VAR:UNITS=M&amp;window=popup&amp;width=450&amp;height=300&amp;START_MAXIMIZED=FALSE"}</definedName>
    <definedName name="_10_0__123Graph_ACHAR">#REF!</definedName>
    <definedName name="_10_123Graph_LB">#REF!</definedName>
    <definedName name="_100__123Graph_AChart_1">#REF!</definedName>
    <definedName name="_100__FDSAUDITLINK__">{"fdsup://Directions/FAT Viewer?action=UPDATE&amp;creator=factset&amp;DOC_NAME=fat:reuters_annual_source_window.fat&amp;display_string=Audit&amp;DYN_ARGS=TRUE&amp;VAR:ID1=61744644&amp;VAR:RCODE=NIBX&amp;VAR:SDATE=20071199&amp;VAR:FREQ=Y&amp;VAR:RELITEM=RP&amp;VAR:CURRENCY=&amp;VAR:CURRSOURCE=EXSHARE&amp;","VAR:NATFREQ=ANNUAL&amp;VAR:RFIELD=FINALIZED&amp;VAR:DB_TYPE=&amp;VAR:UNITS=MONTHLY&amp;window=popup&amp;width=450&amp;height=300&amp;START_MAXIMIZED=FALSE"}</definedName>
    <definedName name="_100__FDSAUDITLINK___1">{"fdsup://IBCentral/FAT Viewer?action=UPDATE&amp;creator=factset&amp;DOC_NAME=fat:reuters_annual_source_window.fat&amp;display_string=Audit&amp;DYN_ARGS=TRUE&amp;VAR:ID1=B1P758&amp;VAR:RCODE=FDSPFDSTKTOTAL&amp;VAR:SDATE=20080599&amp;VAR:FREQ=Y&amp;VAR:RELITEM=RP&amp;VAR:CURRENCY=&amp;VAR:CURRSOURCE=E","XSHARE&amp;VAR:NATFREQ=ANNUAL&amp;VAR:RFIELD=FINALIZED&amp;VAR:DB_TYPE=&amp;VAR:UNITS=M&amp;window=popup&amp;width=450&amp;height=300&amp;START_MAXIMIZED=FALSE"}</definedName>
    <definedName name="_1000__FDSAUDITLINK__">{"fdsup://Directions/FAT Viewer?action=UPDATE&amp;creator=factset&amp;DOC_NAME=fat:reuters_semi_source_window.fat&amp;display_string=Audit&amp;DYN_ARGS=TRUE&amp;VAR:ID1=596787&amp;VAR:RCODE=FDSENTRPRVAL&amp;VAR:SDATE=39172&amp;VAR:FREQ=Daily&amp;VAR:RELITEM=&amp;VAR:CURRENCY=EUR&amp;VAR:CURRSOURCE=EX","SHARE&amp;VAR:NATFREQ=FSA&amp;VAR:RFIELD=FINALIZED&amp;VAR:DB_TYPE=&amp;VAR:UNITS=M&amp;window=popup&amp;width=450&amp;height=300&amp;START_MAXIMIZED=FALSE"}</definedName>
    <definedName name="_1001__FDSAUDITLINK__">{"fdsup://directions/FAT Viewer?action=UPDATE&amp;creator=factset&amp;DYN_ARGS=TRUE&amp;DOC_NAME=FAT:FQL_AUDITING_CLIENT_TEMPLATE.FAT&amp;display_string=Audit&amp;VAR:KEY=FANCTCZINY&amp;VAR:QUERY=RkZfRUJJVChDQUwsMjAwOCwsLCwp&amp;WINDOW=FIRST_POPUP&amp;HEIGHT=450&amp;WIDTH=450&amp;START_MAXIMIZED=","FALSE&amp;VAR:CALENDAR=FIVEDAY&amp;VAR:SYMBOL=0&amp;VAR:INDEX=0"}</definedName>
    <definedName name="_1002__FDSAUDITLINK__">{"fdsup://Directions/FAT Viewer?action=UPDATE&amp;creator=factset&amp;DOC_NAME=fat:reuters_semi_source_window.fat&amp;display_string=Audit&amp;DYN_ARGS=TRUE&amp;VAR:ID1=596787&amp;VAR:RCODE=FDSENTRPRVAL&amp;VAR:SDATE=39355&amp;VAR:FREQ=Daily&amp;VAR:RELITEM=&amp;VAR:CURRENCY=EUR&amp;VAR:CURRSOURCE=EX","SHARE&amp;VAR:NATFREQ=FSA&amp;VAR:RFIELD=FINALIZED&amp;VAR:DB_TYPE=&amp;VAR:UNITS=M&amp;window=popup&amp;width=450&amp;height=300&amp;START_MAXIMIZED=FALSE"}</definedName>
    <definedName name="_1003__FDSAUDITLINK__">{"fdsup://directions/FAT Viewer?action=UPDATE&amp;creator=factset&amp;DYN_ARGS=TRUE&amp;DOC_NAME=FAT:FQL_AUDITING_CLIENT_TEMPLATE.FAT&amp;display_string=Audit&amp;VAR:KEY=ZYHSNUDEHG&amp;VAR:QUERY=RkZfRUJJVERBKENBTCwyMDA5LCwsLCk=&amp;WINDOW=FIRST_POPUP&amp;HEIGHT=450&amp;WIDTH=450&amp;START_MAXIMI","ZED=FALSE&amp;VAR:CALENDAR=FIVEDAY&amp;VAR:SYMBOL=052270&amp;VAR:INDEX=0"}</definedName>
    <definedName name="_1004__FDSAUDITLINK__">{"fdsup://directions/FAT Viewer?action=UPDATE&amp;creator=factset&amp;DYN_ARGS=TRUE&amp;DOC_NAME=FAT:FQL_AUDITING_CLIENT_TEMPLATE.FAT&amp;display_string=Audit&amp;VAR:KEY=VOBMZCVSBG&amp;VAR:QUERY=RkZfRUJJVERBKCwyMDA4LCwsLCk=&amp;WINDOW=FIRST_POPUP&amp;HEIGHT=450&amp;WIDTH=450&amp;START_MAXIMIZED=","FALSE&amp;VAR:CALENDAR=FIVEDAY&amp;VAR:SYMBOL=0&amp;VAR:INDEX=0"}</definedName>
    <definedName name="_1005__FDSAUDITLINK__">{"fdsup://directions/FAT Viewer?action=UPDATE&amp;creator=factset&amp;DYN_ARGS=TRUE&amp;DOC_NAME=FAT:FQL_AUDITING_CLIENT_TEMPLATE.FAT&amp;display_string=Audit&amp;VAR:KEY=FMTCRYVSHO&amp;VAR:QUERY=RkZfQ0FQRVgoLDIwMDgsLCwsKQ==&amp;WINDOW=FIRST_POPUP&amp;HEIGHT=450&amp;WIDTH=450&amp;START_MAXIMIZED=","FALSE&amp;VAR:CALENDAR=FIVEDAY&amp;VAR:SYMBOL=0&amp;VAR:INDEX=0"}</definedName>
    <definedName name="_1006__FDSAUDITLINK__">{"fdsup://directions/FAT Viewer?action=UPDATE&amp;creator=factSet&amp;DYN_ARGS=true&amp;DOC_NAME=FAT:RGQ_ENTRPR_VAL_EV_SOURCE_WINDOW.FAT&amp;VAR:ID1=ORC-SE&amp;window=popup&amp;width=535&amp;height=425&amp;START_MAXIMIZED=FALSE&amp;Y=120"}</definedName>
    <definedName name="_1007__FDSAUDITLINK__">{"fdsup://directions/FAT Viewer?action=UPDATE&amp;creator=factset&amp;DYN_ARGS=TRUE&amp;DOC_NAME=FAT:FQL_AUDITING_CLIENT_TEMPLATE.FAT&amp;display_string=Audit&amp;VAR:KEY=RYFIDORCJO&amp;VAR:QUERY=RkZfRUJJVCgsMjAwOCwsLCwp&amp;WINDOW=FIRST_POPUP&amp;HEIGHT=450&amp;WIDTH=450&amp;START_MAXIMIZED=FALS","E&amp;VAR:CALENDAR=FIVEDAY&amp;VAR:SYMBOL=0&amp;VAR:INDEX=0"}</definedName>
    <definedName name="_1008__FDSAUDITLINK__">{"fdsup://directions/FAT Viewer?action=UPDATE&amp;creator=factSet&amp;DYN_ARGS=true&amp;DOC_NAME=FAT:RGQ_ENTRPR_VAL_EV_SOURCE_WINDOW.FAT&amp;VAR:ID1=ORC-SE&amp;window=popup&amp;width=535&amp;height=425&amp;START_MAXIMIZED=FALSE&amp;Y=120"}</definedName>
    <definedName name="_1009__FDSAUDITLINK__">{"fdsup://directions/FAT Viewer?action=UPDATE&amp;creator=factset&amp;DYN_ARGS=TRUE&amp;DOC_NAME=FAT:FQL_AUDITING_CLIENT_TEMPLATE.FAT&amp;display_string=Audit&amp;VAR:KEY=BSNQBOTSPC&amp;VAR:QUERY=RkZfRUJJVChDQUwsMjAwOSwsLCwp&amp;WINDOW=FIRST_POPUP&amp;HEIGHT=450&amp;WIDTH=450&amp;START_MAXIMIZED=","FALSE&amp;VAR:CALENDAR=FIVEDAY&amp;VAR:SYMBOL=0&amp;VAR:INDEX=0"}</definedName>
    <definedName name="_101__123Graph_AChart_1">#REF!</definedName>
    <definedName name="_101__123Graph_AChart_2">#REF!</definedName>
    <definedName name="_101__FDSAUDITLINK__">{"fdsup://Directions/FAT Viewer?action=UPDATE&amp;creator=factset&amp;DOC_NAME=fat:reuters_annual_source_window.fat&amp;display_string=Audit&amp;DYN_ARGS=TRUE&amp;VAR:ID1=59018810&amp;VAR:RCODE=NIBX&amp;VAR:SDATE=20071299&amp;VAR:FREQ=Y&amp;VAR:RELITEM=RP&amp;VAR:CURRENCY=&amp;VAR:CURRSOURCE=EXSHARE&amp;","VAR:NATFREQ=ANNUAL&amp;VAR:RFIELD=FINALIZED&amp;VAR:DB_TYPE=&amp;VAR:UNITS=MONTHLY&amp;window=popup&amp;width=450&amp;height=300&amp;START_MAXIMIZED=FALSE"}</definedName>
    <definedName name="_101__FDSAUDITLINK___1">{"fdsup://IBCentral/FAT Viewer?action=UPDATE&amp;creator=factset&amp;DOC_NAME=fat:reuters_annual_source_window.fat&amp;display_string=Audit&amp;DYN_ARGS=TRUE&amp;VAR:ID1=B139BQ&amp;VAR:RCODE=FDSPFDSTKTOTAL&amp;VAR:SDATE=20080899&amp;VAR:FREQ=Y&amp;VAR:RELITEM=RP&amp;VAR:CURRENCY=&amp;VAR:CURRSOURCE=E","XSHARE&amp;VAR:NATFREQ=ANNUAL&amp;VAR:RFIELD=FINALIZED&amp;VAR:DB_TYPE=&amp;VAR:UNITS=M&amp;window=popup&amp;width=450&amp;height=300&amp;START_MAXIMIZED=FALSE"}</definedName>
    <definedName name="_1010__FDSAUDITLINK__">{"fdsup://directions/FAT Viewer?action=UPDATE&amp;creator=factset&amp;DYN_ARGS=TRUE&amp;DOC_NAME=FAT:FQL_AUDITING_CLIENT_TEMPLATE.FAT&amp;display_string=Audit&amp;VAR:KEY=TABSROVCRO&amp;VAR:QUERY=RkZfRVBTKENBTCwyMDEwLCwsLCk=&amp;WINDOW=FIRST_POPUP&amp;HEIGHT=450&amp;WIDTH=450&amp;START_MAXIMIZED=","FALSE&amp;VAR:CALENDAR=FIVEDAY&amp;VAR:SYMBOL=0&amp;VAR:INDEX=0"}</definedName>
    <definedName name="_1011__FDSAUDITLINK__">{"fdsup://directions/FAT Viewer?action=UPDATE&amp;creator=factset&amp;DYN_ARGS=TRUE&amp;DOC_NAME=FAT:FQL_AUDITING_CLIENT_TEMPLATE.FAT&amp;display_string=Audit&amp;VAR:KEY=BSNQBOTSPC&amp;VAR:QUERY=RkZfRUJJVChDQUwsMjAwOSwsLCwp&amp;WINDOW=FIRST_POPUP&amp;HEIGHT=450&amp;WIDTH=450&amp;START_MAXIMIZED=","FALSE&amp;VAR:CALENDAR=FIVEDAY&amp;VAR:SYMBOL=0&amp;VAR:INDEX=0"}</definedName>
    <definedName name="_1012__FDSAUDITLINK__">{"fdsup://directions/FAT Viewer?action=UPDATE&amp;creator=factset&amp;DYN_ARGS=TRUE&amp;DOC_NAME=FAT:FQL_AUDITING_CLIENT_TEMPLATE.FAT&amp;display_string=Audit&amp;VAR:KEY=VKPQLSPOJG&amp;VAR:QUERY=RkZfQ0FQRVgoQ0FMLDIwMDgsLCwsKQ==&amp;WINDOW=FIRST_POPUP&amp;HEIGHT=450&amp;WIDTH=450&amp;START_MAXIMI","ZED=FALSE&amp;VAR:CALENDAR=FIVEDAY&amp;VAR:SYMBOL=0&amp;VAR:INDEX=0"}</definedName>
    <definedName name="_1013__FDSAUDITLINK__">{"fdsup://directions/FAT Viewer?action=UPDATE&amp;creator=factset&amp;DYN_ARGS=TRUE&amp;DOC_NAME=FAT:FQL_AUDITING_CLIENT_TEMPLATE.FAT&amp;display_string=Audit&amp;VAR:KEY=UTMJWLEVAH&amp;VAR:QUERY=RkZfQ0FQRVgoQ0FMLDIwMDksLCwsRVVSKQ==&amp;WINDOW=FIRST_POPUP&amp;HEIGHT=450&amp;WIDTH=450&amp;START_MA","XIMIZED=FALSE&amp;VAR:CALENDAR=FIVEDAY&amp;VAR:SYMBOL=0&amp;VAR:INDEX=0"}</definedName>
    <definedName name="_1014__FDSAUDITLINK__">{"fdsup://directions/FAT Viewer?action=UPDATE&amp;creator=factset&amp;DYN_ARGS=TRUE&amp;DOC_NAME=FAT:FQL_AUDITING_CLIENT_TEMPLATE.FAT&amp;display_string=Audit&amp;VAR:KEY=CFSDKDUNYB&amp;VAR:QUERY=RkZfQ0FQRVgoQ0FMLDIwMDgsLCwsRVVSKQ==&amp;WINDOW=FIRST_POPUP&amp;HEIGHT=450&amp;WIDTH=450&amp;START_MA","XIMIZED=FALSE&amp;VAR:CALENDAR=FIVEDAY&amp;VAR:SYMBOL=0&amp;VAR:INDEX=0"}</definedName>
    <definedName name="_1015__FDSAUDITLINK__">{"fdsup://directions/FAT Viewer?action=UPDATE&amp;creator=factset&amp;DYN_ARGS=TRUE&amp;DOC_NAME=FAT:FQL_AUDITING_CLIENT_TEMPLATE.FAT&amp;display_string=Audit&amp;VAR:KEY=MFUPUNWLAF&amp;VAR:QUERY=RkZfQ0FQRVgoQ0FMLDIwMDcsLCwsRVVSKQ==&amp;WINDOW=FIRST_POPUP&amp;HEIGHT=450&amp;WIDTH=450&amp;START_MA","XIMIZED=FALSE&amp;VAR:CALENDAR=FIVEDAY&amp;VAR:SYMBOL=0&amp;VAR:INDEX=0"}</definedName>
    <definedName name="_1016__FDSAUDITLINK__">{"fdsup://directions/FAT Viewer?action=UPDATE&amp;creator=factset&amp;DYN_ARGS=TRUE&amp;DOC_NAME=FAT:FQL_AUDITING_CLIENT_TEMPLATE.FAT&amp;display_string=Audit&amp;VAR:KEY=UTMJWLEVAH&amp;VAR:QUERY=RkZfQ0FQRVgoQ0FMLDIwMDksLCwsRVVSKQ==&amp;WINDOW=FIRST_POPUP&amp;HEIGHT=450&amp;WIDTH=450&amp;START_MA","XIMIZED=FALSE&amp;VAR:CALENDAR=FIVEDAY&amp;VAR:SYMBOL=0&amp;VAR:INDEX=0"}</definedName>
    <definedName name="_1017__FDSAUDITLINK__">{"fdsup://directions/FAT Viewer?action=UPDATE&amp;creator=factset&amp;DYN_ARGS=TRUE&amp;DOC_NAME=FAT:FQL_AUDITING_CLIENT_TEMPLATE.FAT&amp;display_string=Audit&amp;VAR:KEY=CFSDKDUNYB&amp;VAR:QUERY=RkZfQ0FQRVgoQ0FMLDIwMDgsLCwsRVVSKQ==&amp;WINDOW=FIRST_POPUP&amp;HEIGHT=450&amp;WIDTH=450&amp;START_MA","XIMIZED=FALSE&amp;VAR:CALENDAR=FIVEDAY&amp;VAR:SYMBOL=0&amp;VAR:INDEX=0"}</definedName>
    <definedName name="_1018__FDSAUDITLINK__">{"fdsup://directions/FAT Viewer?action=UPDATE&amp;creator=factset&amp;DYN_ARGS=TRUE&amp;DOC_NAME=FAT:FQL_AUDITING_CLIENT_TEMPLATE.FAT&amp;display_string=Audit&amp;VAR:KEY=MFUPUNWLAF&amp;VAR:QUERY=RkZfQ0FQRVgoQ0FMLDIwMDcsLCwsRVVSKQ==&amp;WINDOW=FIRST_POPUP&amp;HEIGHT=450&amp;WIDTH=450&amp;START_MA","XIMIZED=FALSE&amp;VAR:CALENDAR=FIVEDAY&amp;VAR:SYMBOL=0&amp;VAR:INDEX=0"}</definedName>
    <definedName name="_1019__FDSAUDITLINK__">{"fdsup://directions/FAT Viewer?action=UPDATE&amp;creator=factset&amp;DYN_ARGS=TRUE&amp;DOC_NAME=FAT:FQL_AUDITING_CLIENT_TEMPLATE.FAT&amp;display_string=Audit&amp;VAR:KEY=UTMJWLEVAH&amp;VAR:QUERY=RkZfQ0FQRVgoQ0FMLDIwMDksLCwsRVVSKQ==&amp;WINDOW=FIRST_POPUP&amp;HEIGHT=450&amp;WIDTH=450&amp;START_MA","XIMIZED=FALSE&amp;VAR:CALENDAR=FIVEDAY&amp;VAR:SYMBOL=0&amp;VAR:INDEX=0"}</definedName>
    <definedName name="_102__123Graph_AChart_2">#REF!</definedName>
    <definedName name="_102__123Graph_AChart_3">#REF!</definedName>
    <definedName name="_102__123Graph_XCHART_4">#REF!</definedName>
    <definedName name="_102__FDSAUDITLINK__">{"fdsup://Directions/FAT Viewer?action=UPDATE&amp;creator=factset&amp;DOC_NAME=fat:reuters_annual_source_window.fat&amp;display_string=Audit&amp;DYN_ARGS=TRUE&amp;VAR:ID1=52490810&amp;VAR:RCODE=NIBX&amp;VAR:SDATE=20071199&amp;VAR:FREQ=Y&amp;VAR:RELITEM=RP&amp;VAR:CURRENCY=&amp;VAR:CURRSOURCE=EXSHARE&amp;","VAR:NATFREQ=ANNUAL&amp;VAR:RFIELD=FINALIZED&amp;VAR:DB_TYPE=&amp;VAR:UNITS=MONTHLY&amp;window=popup&amp;width=450&amp;height=300&amp;START_MAXIMIZED=FALSE"}</definedName>
    <definedName name="_102__FDSAUDITLINK___1">{"fdsup://IBCentral/FAT Viewer?action=UPDATE&amp;creator=factset&amp;DOC_NAME=fat:reuters_annual_source_window.fat&amp;display_string=Audit&amp;DYN_ARGS=TRUE&amp;VAR:ID1=B23K0M&amp;VAR:RCODE=FDSPFDSTKTOTAL&amp;VAR:SDATE=20071299&amp;VAR:FREQ=Y&amp;VAR:RELITEM=RP&amp;VAR:CURRENCY=&amp;VAR:CURRSOURCE=E","XSHARE&amp;VAR:NATFREQ=ANNUAL&amp;VAR:RFIELD=FINALIZED&amp;VAR:DB_TYPE=&amp;VAR:UNITS=M&amp;window=popup&amp;width=450&amp;height=300&amp;START_MAXIMIZED=FALSE"}</definedName>
    <definedName name="_1020__FDSAUDITLINK__">{"fdsup://directions/FAT Viewer?action=UPDATE&amp;creator=factset&amp;DYN_ARGS=TRUE&amp;DOC_NAME=FAT:FQL_AUDITING_CLIENT_TEMPLATE.FAT&amp;display_string=Audit&amp;VAR:KEY=CFSDKDUNYB&amp;VAR:QUERY=RkZfQ0FQRVgoQ0FMLDIwMDgsLCwsRVVSKQ==&amp;WINDOW=FIRST_POPUP&amp;HEIGHT=450&amp;WIDTH=450&amp;START_MA","XIMIZED=FALSE&amp;VAR:CALENDAR=FIVEDAY&amp;VAR:SYMBOL=0&amp;VAR:INDEX=0"}</definedName>
    <definedName name="_1021__FDSAUDITLINK__">{"fdsup://directions/FAT Viewer?action=UPDATE&amp;creator=factset&amp;DYN_ARGS=TRUE&amp;DOC_NAME=FAT:FQL_AUDITING_CLIENT_TEMPLATE.FAT&amp;display_string=Audit&amp;VAR:KEY=MFUPUNWLAF&amp;VAR:QUERY=RkZfQ0FQRVgoQ0FMLDIwMDcsLCwsRVVSKQ==&amp;WINDOW=FIRST_POPUP&amp;HEIGHT=450&amp;WIDTH=450&amp;START_MA","XIMIZED=FALSE&amp;VAR:CALENDAR=FIVEDAY&amp;VAR:SYMBOL=0&amp;VAR:INDEX=0"}</definedName>
    <definedName name="_1022__FDSAUDITLINK__">{"fdsup://directions/FAT Viewer?action=UPDATE&amp;creator=factset&amp;DYN_ARGS=TRUE&amp;DOC_NAME=FAT:FQL_AUDITING_CLIENT_TEMPLATE.FAT&amp;display_string=Audit&amp;VAR:KEY=UTMJWLEVAH&amp;VAR:QUERY=RkZfQ0FQRVgoQ0FMLDIwMDksLCwsRVVSKQ==&amp;WINDOW=FIRST_POPUP&amp;HEIGHT=450&amp;WIDTH=450&amp;START_MA","XIMIZED=FALSE&amp;VAR:CALENDAR=FIVEDAY&amp;VAR:SYMBOL=0&amp;VAR:INDEX=0"}</definedName>
    <definedName name="_1023__FDSAUDITLINK__">{"fdsup://directions/FAT Viewer?action=UPDATE&amp;creator=factset&amp;DYN_ARGS=TRUE&amp;DOC_NAME=FAT:FQL_AUDITING_CLIENT_TEMPLATE.FAT&amp;display_string=Audit&amp;VAR:KEY=CFSDKDUNYB&amp;VAR:QUERY=RkZfQ0FQRVgoQ0FMLDIwMDgsLCwsRVVSKQ==&amp;WINDOW=FIRST_POPUP&amp;HEIGHT=450&amp;WIDTH=450&amp;START_MA","XIMIZED=FALSE&amp;VAR:CALENDAR=FIVEDAY&amp;VAR:SYMBOL=0&amp;VAR:INDEX=0"}</definedName>
    <definedName name="_1024__FDSAUDITLINK__">{"fdsup://directions/FAT Viewer?action=UPDATE&amp;creator=factset&amp;DYN_ARGS=TRUE&amp;DOC_NAME=FAT:FQL_AUDITING_CLIENT_TEMPLATE.FAT&amp;display_string=Audit&amp;VAR:KEY=MFUPUNWLAF&amp;VAR:QUERY=RkZfQ0FQRVgoQ0FMLDIwMDcsLCwsRVVSKQ==&amp;WINDOW=FIRST_POPUP&amp;HEIGHT=450&amp;WIDTH=450&amp;START_MA","XIMIZED=FALSE&amp;VAR:CALENDAR=FIVEDAY&amp;VAR:SYMBOL=0&amp;VAR:INDEX=0"}</definedName>
    <definedName name="_1025__FDSAUDITLINK__">{"fdsup://directions/FAT Viewer?action=UPDATE&amp;creator=factset&amp;DYN_ARGS=TRUE&amp;DOC_NAME=FAT:FQL_AUDITING_CLIENT_TEMPLATE.FAT&amp;display_string=Audit&amp;VAR:KEY=UTMJWLEVAH&amp;VAR:QUERY=RkZfQ0FQRVgoQ0FMLDIwMDksLCwsRVVSKQ==&amp;WINDOW=FIRST_POPUP&amp;HEIGHT=450&amp;WIDTH=450&amp;START_MA","XIMIZED=FALSE&amp;VAR:CALENDAR=FIVEDAY&amp;VAR:SYMBOL=0&amp;VAR:INDEX=0"}</definedName>
    <definedName name="_1026__FDSAUDITLINK__">{"fdsup://directions/FAT Viewer?action=UPDATE&amp;creator=factset&amp;DYN_ARGS=TRUE&amp;DOC_NAME=FAT:FQL_AUDITING_CLIENT_TEMPLATE.FAT&amp;display_string=Audit&amp;VAR:KEY=CFSDKDUNYB&amp;VAR:QUERY=RkZfQ0FQRVgoQ0FMLDIwMDgsLCwsRVVSKQ==&amp;WINDOW=FIRST_POPUP&amp;HEIGHT=450&amp;WIDTH=450&amp;START_MA","XIMIZED=FALSE&amp;VAR:CALENDAR=FIVEDAY&amp;VAR:SYMBOL=0&amp;VAR:INDEX=0"}</definedName>
    <definedName name="_1027__FDSAUDITLINK__">{"fdsup://Directions/FactSet Auditing Viewer?action=AUDIT_VALUE&amp;DB=129&amp;ID1=69037010&amp;VALUEID=03501&amp;SDATE=2009&amp;PERIODTYPE=ANN_STD&amp;window=popup_no_bar&amp;width=385&amp;height=120&amp;START_MAXIMIZED=FALSE&amp;creator=factset&amp;display_string=Audit"}</definedName>
    <definedName name="_1028__FDSAUDITLINK__">{"fdsup://Directions/FactSet Auditing Viewer?action=AUDIT_VALUE&amp;DB=129&amp;ID1=49918410&amp;VALUEID=03501&amp;SDATE=2009&amp;PERIODTYPE=ANN_STD&amp;window=popup_no_bar&amp;width=385&amp;height=120&amp;START_MAXIMIZED=FALSE&amp;creator=factset&amp;display_string=Audit"}</definedName>
    <definedName name="_1029__FDSAUDITLINK__">{"fdsup://Directions/FactSet Auditing Viewer?action=AUDIT_VALUE&amp;DB=129&amp;ID1=26224110&amp;VALUEID=03501&amp;SDATE=2009&amp;PERIODTYPE=ANN_STD&amp;window=popup_no_bar&amp;width=385&amp;height=120&amp;START_MAXIMIZED=FALSE&amp;creator=factset&amp;display_string=Audit"}</definedName>
    <definedName name="_103__123Graph_AChart_3">#REF!</definedName>
    <definedName name="_103__123Graph_AChart_4">#REF!</definedName>
    <definedName name="_103__123Graph_BCHART_1">#REF!</definedName>
    <definedName name="_103__FDSAUDITLINK__">{"fdsup://Directions/FAT Viewer?action=UPDATE&amp;creator=factset&amp;DOC_NAME=fat:reuters_annual_source_window.fat&amp;display_string=Audit&amp;DYN_ARGS=TRUE&amp;VAR:ID1=52490110&amp;VAR:RCODE=NIBX&amp;VAR:SDATE=20070399&amp;VAR:FREQ=Y&amp;VAR:RELITEM=RP&amp;VAR:CURRENCY=&amp;VAR:CURRSOURCE=EXSHARE&amp;","VAR:NATFREQ=ANNUAL&amp;VAR:RFIELD=FINALIZED&amp;VAR:DB_TYPE=&amp;VAR:UNITS=MONTHLY&amp;window=popup&amp;width=450&amp;height=300&amp;START_MAXIMIZED=FALSE"}</definedName>
    <definedName name="_103__FDSAUDITLINK___1">{"fdsup://IBCentral/FAT Viewer?action=UPDATE&amp;creator=factset&amp;DOC_NAME=fat:reuters_annual_source_window.fat&amp;display_string=Audit&amp;DYN_ARGS=TRUE&amp;VAR:ID1=096970&amp;VAR:RCODE=FDSPFDSTKTOTAL&amp;VAR:SDATE=20080399&amp;VAR:FREQ=Y&amp;VAR:RELITEM=RP&amp;VAR:CURRENCY=&amp;VAR:CURRSOURCE=E","XSHARE&amp;VAR:NATFREQ=ANNUAL&amp;VAR:RFIELD=FINALIZED&amp;VAR:DB_TYPE=&amp;VAR:UNITS=M&amp;window=popup&amp;width=450&amp;height=300&amp;START_MAXIMIZED=FALSE"}</definedName>
    <definedName name="_1030__FDSAUDITLINK__">{"fdsup://Directions/FactSet Auditing Viewer?action=AUDIT_VALUE&amp;DB=129&amp;ID1=B1G3JK&amp;VALUEID=03501&amp;SDATE=2009&amp;PERIODTYPE=ANN_STD&amp;window=popup_no_bar&amp;width=385&amp;height=120&amp;START_MAXIMIZED=FALSE&amp;creator=factset&amp;display_string=Audit"}</definedName>
    <definedName name="_1031__FDSAUDITLINK__">{"fdsup://Directions/FactSet Auditing Viewer?action=AUDIT_VALUE&amp;DB=129&amp;ID1=09578R10&amp;VALUEID=03501&amp;SDATE=2009&amp;PERIODTYPE=ANN_STD&amp;window=popup_no_bar&amp;width=385&amp;height=120&amp;START_MAXIMIZED=FALSE&amp;creator=factset&amp;display_string=Audit"}</definedName>
    <definedName name="_1032__FDSAUDITLINK__">{"fdsup://Directions/FactSet Auditing Viewer?action=AUDIT_VALUE&amp;DB=129&amp;ID1=B4YC9W&amp;VALUEID=03501&amp;SDATE=2009&amp;PERIODTYPE=ANN_STD&amp;window=popup_no_bar&amp;width=385&amp;height=120&amp;START_MAXIMIZED=FALSE&amp;creator=factset&amp;display_string=Audit"}</definedName>
    <definedName name="_1033__FDSAUDITLINK__">{"fdsup://Directions/FactSet Auditing Viewer?action=AUDIT_VALUE&amp;DB=129&amp;ID1=B292RC&amp;VALUEID=03501&amp;SDATE=2009&amp;PERIODTYPE=ANN_STD&amp;window=popup_no_bar&amp;width=385&amp;height=120&amp;START_MAXIMIZED=FALSE&amp;creator=factset&amp;display_string=Audit"}</definedName>
    <definedName name="_1034__FDSAUDITLINK__">{"fdsup://Directions/FactSet Auditing Viewer?action=AUDIT_VALUE&amp;DB=129&amp;ID1=309272&amp;VALUEID=03501&amp;SDATE=2009&amp;PERIODTYPE=ANN_STD&amp;window=popup_no_bar&amp;width=385&amp;height=120&amp;START_MAXIMIZED=FALSE&amp;creator=factset&amp;display_string=Audit"}</definedName>
    <definedName name="_1035__FDSAUDITLINK__">{"fdsup://directions/FAT Viewer?action=UPDATE&amp;creator=factset&amp;DYN_ARGS=TRUE&amp;DOC_NAME=FAT:FQL_AUDITING_CLIENT_TEMPLATE.FAT&amp;display_string=Audit&amp;VAR:KEY=UTMJWLEVAH&amp;VAR:QUERY=RkZfQ0FQRVgoQ0FMLDIwMDksLCwsRVVSKQ==&amp;WINDOW=FIRST_POPUP&amp;HEIGHT=450&amp;WIDTH=450&amp;START_MA","XIMIZED=FALSE&amp;VAR:CALENDAR=FIVEDAY&amp;VAR:SYMBOL=0&amp;VAR:INDEX=0"}</definedName>
    <definedName name="_1036__FDSAUDITLINK__">{"fdsup://directions/FAT Viewer?action=UPDATE&amp;creator=factset&amp;DYN_ARGS=TRUE&amp;DOC_NAME=FAT:FQL_AUDITING_CLIENT_TEMPLATE.FAT&amp;display_string=Audit&amp;VAR:KEY=CFSDKDUNYB&amp;VAR:QUERY=RkZfQ0FQRVgoQ0FMLDIwMDgsLCwsRVVSKQ==&amp;WINDOW=FIRST_POPUP&amp;HEIGHT=450&amp;WIDTH=450&amp;START_MA","XIMIZED=FALSE&amp;VAR:CALENDAR=FIVEDAY&amp;VAR:SYMBOL=0&amp;VAR:INDEX=0"}</definedName>
    <definedName name="_1037__FDSAUDITLINK__">{"fdsup://directions/FAT Viewer?action=UPDATE&amp;creator=factset&amp;DYN_ARGS=TRUE&amp;DOC_NAME=FAT:FQL_AUDITING_CLIENT_TEMPLATE.FAT&amp;display_string=Audit&amp;VAR:KEY=MFUPUNWLAF&amp;VAR:QUERY=RkZfQ0FQRVgoQ0FMLDIwMDcsLCwsRVVSKQ==&amp;WINDOW=FIRST_POPUP&amp;HEIGHT=450&amp;WIDTH=450&amp;START_MA","XIMIZED=FALSE&amp;VAR:CALENDAR=FIVEDAY&amp;VAR:SYMBOL=0&amp;VAR:INDEX=0"}</definedName>
    <definedName name="_1038__FDSAUDITLINK__">{"fdsup://directions/FAT Viewer?action=UPDATE&amp;creator=factset&amp;DYN_ARGS=TRUE&amp;DOC_NAME=FAT:FQL_AUDITING_CLIENT_TEMPLATE.FAT&amp;display_string=Audit&amp;VAR:KEY=UTMJWLEVAH&amp;VAR:QUERY=RkZfQ0FQRVgoQ0FMLDIwMDksLCwsRVVSKQ==&amp;WINDOW=FIRST_POPUP&amp;HEIGHT=450&amp;WIDTH=450&amp;START_MA","XIMIZED=FALSE&amp;VAR:CALENDAR=FIVEDAY&amp;VAR:SYMBOL=0&amp;VAR:INDEX=0"}</definedName>
    <definedName name="_1039__FDSAUDITLINK__">{"fdsup://directions/FAT Viewer?action=UPDATE&amp;creator=factset&amp;DYN_ARGS=TRUE&amp;DOC_NAME=FAT:FQL_AUDITING_CLIENT_TEMPLATE.FAT&amp;display_string=Audit&amp;VAR:KEY=CFSDKDUNYB&amp;VAR:QUERY=RkZfQ0FQRVgoQ0FMLDIwMDgsLCwsRVVSKQ==&amp;WINDOW=FIRST_POPUP&amp;HEIGHT=450&amp;WIDTH=450&amp;START_MA","XIMIZED=FALSE&amp;VAR:CALENDAR=FIVEDAY&amp;VAR:SYMBOL=0&amp;VAR:INDEX=0"}</definedName>
    <definedName name="_104__123Graph_AChart_4">#REF!</definedName>
    <definedName name="_104__123Graph_AChart_5">#REF!</definedName>
    <definedName name="_104__123Graph_BCHART_10">#REF!</definedName>
    <definedName name="_104__FDSAUDITLINK__">{"fdsup://Directions/FAT Viewer?action=UPDATE&amp;creator=factset&amp;DOC_NAME=fat:reuters_annual_source_window.fat&amp;display_string=Audit&amp;DYN_ARGS=TRUE&amp;VAR:ID1=G5405010&amp;VAR:RCODE=NIBX&amp;VAR:SDATE=20071299&amp;VAR:FREQ=Y&amp;VAR:RELITEM=RP&amp;VAR:CURRENCY=&amp;VAR:CURRSOURCE=EXSHARE&amp;","VAR:NATFREQ=ANNUAL&amp;VAR:RFIELD=FINALIZED&amp;VAR:DB_TYPE=&amp;VAR:UNITS=MONTHLY&amp;window=popup&amp;width=450&amp;height=300&amp;START_MAXIMIZED=FALSE"}</definedName>
    <definedName name="_104__FDSAUDITLINK___1">{"fdsup://IBCentral/FAT Viewer?action=UPDATE&amp;creator=factset&amp;DOC_NAME=fat:reuters_annual_source_window.fat&amp;display_string=Audit&amp;DYN_ARGS=TRUE&amp;VAR:ID1=002826&amp;VAR:RCODE=FDSPFDSTKTOTAL&amp;VAR:SDATE=20071299&amp;VAR:FREQ=Y&amp;VAR:RELITEM=RP&amp;VAR:CURRENCY=&amp;VAR:CURRSOURCE=E","XSHARE&amp;VAR:NATFREQ=ANNUAL&amp;VAR:RFIELD=FINALIZED&amp;VAR:DB_TYPE=&amp;VAR:UNITS=M&amp;window=popup&amp;width=450&amp;height=300&amp;START_MAXIMIZED=FALSE"}</definedName>
    <definedName name="_1040__FDSAUDITLINK__">{"fdsup://directions/FAT Viewer?action=UPDATE&amp;creator=factset&amp;DYN_ARGS=TRUE&amp;DOC_NAME=FAT:FQL_AUDITING_CLIENT_TEMPLATE.FAT&amp;display_string=Audit&amp;VAR:KEY=MFUPUNWLAF&amp;VAR:QUERY=RkZfQ0FQRVgoQ0FMLDIwMDcsLCwsRVVSKQ==&amp;WINDOW=FIRST_POPUP&amp;HEIGHT=450&amp;WIDTH=450&amp;START_MA","XIMIZED=FALSE&amp;VAR:CALENDAR=FIVEDAY&amp;VAR:SYMBOL=0&amp;VAR:INDEX=0"}</definedName>
    <definedName name="_1041__FDSAUDITLINK__">{"fdsup://directions/FAT Viewer?action=UPDATE&amp;creator=factset&amp;DYN_ARGS=TRUE&amp;DOC_NAME=FAT:FQL_AUDITING_CLIENT_TEMPLATE.FAT&amp;display_string=Audit&amp;VAR:KEY=TKNCJAPKPQ&amp;VAR:QUERY=RkZfRUJJVChDQUwsMjAxMCwsLCwp&amp;WINDOW=FIRST_POPUP&amp;HEIGHT=450&amp;WIDTH=450&amp;START_MAXIMIZED=","FALSE&amp;VAR:CALENDAR=FIVEDAY&amp;VAR:SYMBOL=0&amp;VAR:INDEX=0"}</definedName>
    <definedName name="_1042__FDSAUDITLINK__">{"fdsup://Directions/FAT Viewer?action=UPDATE&amp;creator=factset&amp;DOC_NAME=fat:reuters_semi_source_window.fat&amp;display_string=Audit&amp;DYN_ARGS=TRUE&amp;VAR:ID1=075902&amp;VAR:RCODE=FDSENTRPRVAL&amp;VAR:SDATE=39172&amp;VAR:FREQ=Daily&amp;VAR:RELITEM=&amp;VAR:CURRENCY=GBP&amp;VAR:CURRSOURCE=EX","SHARE&amp;VAR:NATFREQ=FSA&amp;VAR:RFIELD=FINALIZED&amp;VAR:DB_TYPE=&amp;VAR:UNITS=M&amp;window=popup&amp;width=450&amp;height=300&amp;START_MAXIMIZED=FALSE"}</definedName>
    <definedName name="_1043__FDSAUDITLINK__">{"fdsup://directions/FAT Viewer?action=UPDATE&amp;creator=factset&amp;DYN_ARGS=TRUE&amp;DOC_NAME=FAT:FQL_AUDITING_CLIENT_TEMPLATE.FAT&amp;display_string=Audit&amp;VAR:KEY=JWHSZYNCRW&amp;VAR:QUERY=RkZfQ0FQRVgoQ0FMLDIwMDgsLCwsKQ==&amp;WINDOW=FIRST_POPUP&amp;HEIGHT=450&amp;WIDTH=450&amp;START_MAXIMI","ZED=FALSE&amp;VAR:CALENDAR=FIVEDAY&amp;VAR:SYMBOL=547970&amp;VAR:INDEX=0"}</definedName>
    <definedName name="_1044__FDSAUDITLINK__">{"fdsup://directions/FAT Viewer?action=UPDATE&amp;creator=factset&amp;DYN_ARGS=TRUE&amp;DOC_NAME=FAT:FQL_AUDITING_CLIENT_TEMPLATE.FAT&amp;display_string=Audit&amp;VAR:KEY=FQHQFIFAJI&amp;VAR:QUERY=RkZfRUJJVERBKCwyMDA4LCwsLCk=&amp;WINDOW=FIRST_POPUP&amp;HEIGHT=450&amp;WIDTH=450&amp;START_MAXIMIZED=","FALSE&amp;VAR:CALENDAR=FIVEDAY&amp;VAR:SYMBOL=SWK&amp;VAR:INDEX=0"}</definedName>
    <definedName name="_1045__FDSAUDITLINK__">{"fdsup://directions/FAT Viewer?action=UPDATE&amp;creator=factset&amp;DYN_ARGS=TRUE&amp;DOC_NAME=FAT:FQL_AUDITING_CLIENT_TEMPLATE.FAT&amp;display_string=Audit&amp;VAR:KEY=BELANGFWRS&amp;VAR:QUERY=RkZfRUJJVCgsMjAwOSwsLCwp&amp;WINDOW=FIRST_POPUP&amp;HEIGHT=450&amp;WIDTH=450&amp;START_MAXIMIZED=FALS","E&amp;VAR:CALENDAR=FIVEDAY&amp;VAR:SYMBOL=0&amp;VAR:INDEX=0"}</definedName>
    <definedName name="_1046__FDSAUDITLINK__">{"fdsup://directions/FAT Viewer?action=UPDATE&amp;creator=factset&amp;DYN_ARGS=TRUE&amp;DOC_NAME=FAT:FQL_AUDITING_CLIENT_TEMPLATE.FAT&amp;display_string=Audit&amp;VAR:KEY=FWZGFOTMBE&amp;VAR:QUERY=RkZfRUJJVERBKCwyMDA3LCwsLCk=&amp;WINDOW=FIRST_POPUP&amp;HEIGHT=450&amp;WIDTH=450&amp;START_MAXIMIZED=","FALSE&amp;VAR:CALENDAR=FIVEDAY&amp;VAR:SYMBOL=0&amp;VAR:INDEX=0"}</definedName>
    <definedName name="_1047__FDSAUDITLINK__">{"fdsup://directions/FAT Viewer?action=UPDATE&amp;creator=factSet&amp;DYN_ARGS=true&amp;DOC_NAME=FAT:RGQ_ENTRPR_VAL_EV_SOURCE_WINDOW.FAT&amp;VAR:ID1=SIM-DK&amp;window=popup&amp;width=535&amp;height=425&amp;START_MAXIMIZED=FALSE&amp;Y=120"}</definedName>
    <definedName name="_1048__FDSAUDITLINK__">{"fdsup://directions/FAT Viewer?action=UPDATE&amp;creator=factset&amp;DYN_ARGS=TRUE&amp;DOC_NAME=FAT:FQL_AUDITING_CLIENT_TEMPLATE.FAT&amp;display_string=Audit&amp;VAR:KEY=PMZIFATYZW&amp;VAR:QUERY=RkZfRUJJVERBKENBTCwyMDA4LCwsLCk=&amp;WINDOW=FIRST_POPUP&amp;HEIGHT=450&amp;WIDTH=450&amp;START_MAXIMI","ZED=FALSE&amp;VAR:CALENDAR=FIVEDAY&amp;VAR:SYMBOL=0&amp;VAR:INDEX=0"}</definedName>
    <definedName name="_1049__FDSAUDITLINK__">{"fdsup://directions/FAT Viewer?action=UPDATE&amp;creator=factSet&amp;DYN_ARGS=true&amp;DOC_NAME=FAT:RGQ_ENTRPR_VAL_EV_SOURCE_WINDOW.FAT&amp;VAR:ID1=SIM-DK&amp;window=popup&amp;width=535&amp;height=425&amp;START_MAXIMIZED=FALSE&amp;Y=120"}</definedName>
    <definedName name="_105__123Graph_A_Chart_1A">#REF!</definedName>
    <definedName name="_105__123Graph_AChart_5">#REF!</definedName>
    <definedName name="_105__123Graph_AChart_6">#REF!</definedName>
    <definedName name="_105__123Graph_BCHART_11">#REF!</definedName>
    <definedName name="_105__123Graph_XCHART_5">#REF!</definedName>
    <definedName name="_105__FDSAUDITLINK__">{"fdsup://Directions/FAT Viewer?action=UPDATE&amp;creator=factset&amp;DOC_NAME=fat:reuters_annual_source_window.fat&amp;display_string=Audit&amp;DYN_ARGS=TRUE&amp;VAR:ID1=46625H10&amp;VAR:RCODE=NIBX&amp;VAR:SDATE=20071299&amp;VAR:FREQ=Y&amp;VAR:RELITEM=RP&amp;VAR:CURRENCY=&amp;VAR:CURRSOURCE=EXSHARE&amp;","VAR:NATFREQ=ANNUAL&amp;VAR:RFIELD=FINALIZED&amp;VAR:DB_TYPE=&amp;VAR:UNITS=MONTHLY&amp;window=popup&amp;width=450&amp;height=300&amp;START_MAXIMIZED=FALSE"}</definedName>
    <definedName name="_105__FDSAUDITLINK___1">{"fdsup://IBCentral/FAT Viewer?action=UPDATE&amp;creator=factset&amp;DOC_NAME=fat:reuters_annual_source_window.fat&amp;display_string=Audit&amp;DYN_ARGS=TRUE&amp;VAR:ID1=B1VK7X&amp;VAR:RCODE=FDSPFDSTKTOTAL&amp;VAR:SDATE=20071299&amp;VAR:FREQ=Y&amp;VAR:RELITEM=RP&amp;VAR:CURRENCY=&amp;VAR:CURRSOURCE=E","XSHARE&amp;VAR:NATFREQ=ANNUAL&amp;VAR:RFIELD=FINALIZED&amp;VAR:DB_TYPE=&amp;VAR:UNITS=M&amp;window=popup&amp;width=450&amp;height=300&amp;START_MAXIMIZED=FALSE"}</definedName>
    <definedName name="_1050__FDSAUDITLINK__">{"fdsup://directions/FAT Viewer?action=UPDATE&amp;creator=factset&amp;DYN_ARGS=TRUE&amp;DOC_NAME=FAT:FQL_AUDITING_CLIENT_TEMPLATE.FAT&amp;display_string=Audit&amp;VAR:KEY=FQBYDOTKNI&amp;VAR:QUERY=RkZfQ0FQRVgoQ0FMLDIwMDksLCwsKQ==&amp;WINDOW=FIRST_POPUP&amp;HEIGHT=450&amp;WIDTH=450&amp;START_MAXIMI","ZED=FALSE&amp;VAR:CALENDAR=FIVEDAY&amp;VAR:SYMBOL=447621&amp;VAR:INDEX=0"}</definedName>
    <definedName name="_1051__FDSAUDITLINK__">{"fdsup://directions/FAT Viewer?action=UPDATE&amp;creator=factSet&amp;DYN_ARGS=true&amp;DOC_NAME=FAT:RGQ_ENTRPR_VAL_EV_SOURCE_WINDOW.FAT&amp;VAR:ID1=SIM-DK&amp;window=popup&amp;width=535&amp;height=425&amp;START_MAXIMIZED=FALSE&amp;Y=120"}</definedName>
    <definedName name="_1052__FDSAUDITLINK__">{"fdsup://directions/FAT Viewer?action=UPDATE&amp;creator=factset&amp;DYN_ARGS=TRUE&amp;DOC_NAME=FAT:FQL_AUDITING_CLIENT_TEMPLATE.FAT&amp;display_string=Audit&amp;VAR:KEY=BSNQBOTSPC&amp;VAR:QUERY=RkZfRUJJVChDQUwsMjAwOSwsLCwp&amp;WINDOW=FIRST_POPUP&amp;HEIGHT=450&amp;WIDTH=450&amp;START_MAXIMIZED=","FALSE&amp;VAR:CALENDAR=FIVEDAY&amp;VAR:SYMBOL=0&amp;VAR:INDEX=0"}</definedName>
    <definedName name="_1053__FDSAUDITLINK__">{"fdsup://directions/FAT Viewer?action=UPDATE&amp;creator=factSet&amp;DYN_ARGS=true&amp;DOC_NAME=FAT:RGQ_ENTRPR_VAL_EV_SOURCE_WINDOW.FAT&amp;VAR:ID1=SIM-DK&amp;window=popup&amp;width=535&amp;height=425&amp;START_MAXIMIZED=FALSE&amp;Y=120"}</definedName>
    <definedName name="_1054__FDSAUDITLINK__">{"fdsup://directions/FAT Viewer?action=UPDATE&amp;creator=factset&amp;DYN_ARGS=TRUE&amp;DOC_NAME=FAT:FQL_AUDITING_CLIENT_TEMPLATE.FAT&amp;display_string=Audit&amp;VAR:KEY=ZQLYBQJQRI&amp;VAR:QUERY=RkZfQ0FQRVgoQ0FMLDIwMTAsLCwsKQ==&amp;WINDOW=FIRST_POPUP&amp;HEIGHT=450&amp;WIDTH=450&amp;START_MAXIMI","ZED=FALSE&amp;VAR:CALENDAR=FIVEDAY&amp;VAR:SYMBOL=0&amp;VAR:INDEX=0"}</definedName>
    <definedName name="_1055__FDSAUDITLINK__">{"fdsup://directions/FAT Viewer?action=UPDATE&amp;creator=factset&amp;DYN_ARGS=TRUE&amp;DOC_NAME=FAT:FQL_AUDITING_CLIENT_TEMPLATE.FAT&amp;display_string=Audit&amp;VAR:KEY=FANCTCZINY&amp;VAR:QUERY=RkZfRUJJVChDQUwsMjAwOCwsLCwp&amp;WINDOW=FIRST_POPUP&amp;HEIGHT=450&amp;WIDTH=450&amp;START_MAXIMIZED=","FALSE&amp;VAR:CALENDAR=FIVEDAY&amp;VAR:SYMBOL=0&amp;VAR:INDEX=0"}</definedName>
    <definedName name="_1056__FDSAUDITLINK__">{"fdsup://directions/FAT Viewer?action=UPDATE&amp;creator=factSet&amp;DYN_ARGS=true&amp;DOC_NAME=FAT:RGQ_ENTRPR_VAL_EV_SOURCE_WINDOW.FAT&amp;VAR:ID1=SIM-DK&amp;window=popup&amp;width=535&amp;height=425&amp;START_MAXIMIZED=FALSE&amp;Y=120"}</definedName>
    <definedName name="_1057__FDSAUDITLINK__">{"fdsup://Directions/FactSet Auditing Viewer?action=AUDIT_VALUE&amp;DB=129&amp;ID1=548991&amp;VALUEID=03426&amp;SDATE=2010&amp;PERIODTYPE=ANN_STD&amp;window=popup_no_bar&amp;width=385&amp;height=120&amp;START_MAXIMIZED=FALSE&amp;creator=factset&amp;display_string=Audit"}</definedName>
    <definedName name="_1058__FDSAUDITLINK__">{"fdsup://directions/FAT Viewer?action=UPDATE&amp;creator=factset&amp;DYN_ARGS=TRUE&amp;DOC_NAME=FAT:FQL_AUDITING_CLIENT_TEMPLATE.FAT&amp;display_string=Audit&amp;VAR:KEY=VOBMZCVSBG&amp;VAR:QUERY=RkZfRUJJVERBKCwyMDA4LCwsLCk=&amp;WINDOW=FIRST_POPUP&amp;HEIGHT=450&amp;WIDTH=450&amp;START_MAXIMIZED=","FALSE&amp;VAR:CALENDAR=FIVEDAY&amp;VAR:SYMBOL=0&amp;VAR:INDEX=0"}</definedName>
    <definedName name="_1059__FDSAUDITLINK__">{"fdsup://directions/FAT Viewer?action=UPDATE&amp;creator=factset&amp;DYN_ARGS=TRUE&amp;DOC_NAME=FAT:FQL_AUDITING_CLIENT_TEMPLATE.FAT&amp;display_string=Audit&amp;VAR:KEY=BSNQBOTSPC&amp;VAR:QUERY=RkZfRUJJVChDQUwsMjAwOSwsLCwp&amp;WINDOW=FIRST_POPUP&amp;HEIGHT=450&amp;WIDTH=450&amp;START_MAXIMIZED=","FALSE&amp;VAR:CALENDAR=FIVEDAY&amp;VAR:SYMBOL=0&amp;VAR:INDEX=0"}</definedName>
    <definedName name="_106__123Graph_AChart_1">#REF!</definedName>
    <definedName name="_106__123Graph_AChart_6">#REF!</definedName>
    <definedName name="_106__123Graph_B_Chart_1A">#REF!</definedName>
    <definedName name="_106__123Graph_BCHART_12">#REF!</definedName>
    <definedName name="_106__FDSAUDITLINK__">{"fdsup://Directions/FAT Viewer?action=UPDATE&amp;creator=factset&amp;DOC_NAME=fat:reuters_annual_source_window.fat&amp;display_string=Audit&amp;DYN_ARGS=TRUE&amp;VAR:ID1=39525910&amp;VAR:RCODE=NIBX&amp;VAR:SDATE=20071299&amp;VAR:FREQ=Y&amp;VAR:RELITEM=RP&amp;VAR:CURRENCY=&amp;VAR:CURRSOURCE=EXSHARE&amp;","VAR:NATFREQ=ANNUAL&amp;VAR:RFIELD=FINALIZED&amp;VAR:DB_TYPE=&amp;VAR:UNITS=MONTHLY&amp;window=popup&amp;width=450&amp;height=300&amp;START_MAXIMIZED=FALSE"}</definedName>
    <definedName name="_106__FDSAUDITLINK___1">{"fdsup://IBCentral/FAT Viewer?action=UPDATE&amp;creator=factset&amp;DOC_NAME=fat:reuters_annual_source_window.fat&amp;display_string=Audit&amp;DYN_ARGS=TRUE&amp;VAR:ID1=317297&amp;VAR:RCODE=FDSPFDSTKTOTAL&amp;VAR:SDATE=20080399&amp;VAR:FREQ=Y&amp;VAR:RELITEM=RP&amp;VAR:CURRENCY=&amp;VAR:CURRSOURCE=E","XSHARE&amp;VAR:NATFREQ=ANNUAL&amp;VAR:RFIELD=FINALIZED&amp;VAR:DB_TYPE=&amp;VAR:UNITS=M&amp;window=popup&amp;width=450&amp;height=300&amp;START_MAXIMIZED=FALSE"}</definedName>
    <definedName name="_1060__FDSAUDITLINK__">{"fdsup://directions/FAT Viewer?action=UPDATE&amp;creator=factSet&amp;DYN_ARGS=true&amp;DOC_NAME=FAT:RGQ_ENTRPR_VAL_EV_SOURCE_WINDOW.FAT&amp;VAR:ID1=SIM-DK&amp;window=popup&amp;width=535&amp;height=425&amp;START_MAXIMIZED=FALSE&amp;Y=120"}</definedName>
    <definedName name="_1061__FDSAUDITLINK__">{"fdsup://directions/FAT Viewer?action=UPDATE&amp;creator=factset&amp;DYN_ARGS=TRUE&amp;DOC_NAME=FAT:FQL_AUDITING_CLIENT_TEMPLATE.FAT&amp;display_string=Audit&amp;VAR:KEY=VKPQLSPOJG&amp;VAR:QUERY=RkZfQ0FQRVgoQ0FMLDIwMDgsLCwsKQ==&amp;WINDOW=FIRST_POPUP&amp;HEIGHT=450&amp;WIDTH=450&amp;START_MAXIMI","ZED=FALSE&amp;VAR:CALENDAR=FIVEDAY&amp;VAR:SYMBOL=0&amp;VAR:INDEX=0"}</definedName>
    <definedName name="_1062__FDSAUDITLINK__">{"fdsup://directions/FAT Viewer?action=UPDATE&amp;creator=factset&amp;DYN_ARGS=TRUE&amp;DOC_NAME=FAT:FQL_AUDITING_CLIENT_TEMPLATE.FAT&amp;display_string=Audit&amp;VAR:KEY=BSNQBOTSPC&amp;VAR:QUERY=RkZfRUJJVChDQUwsMjAwOSwsLCwp&amp;WINDOW=FIRST_POPUP&amp;HEIGHT=450&amp;WIDTH=450&amp;START_MAXIMIZED=","FALSE&amp;VAR:CALENDAR=FIVEDAY&amp;VAR:SYMBOL=0&amp;VAR:INDEX=0"}</definedName>
    <definedName name="_1063__FDSAUDITLINK__">{"fdsup://directions/FAT Viewer?action=UPDATE&amp;creator=factset&amp;DYN_ARGS=TRUE&amp;DOC_NAME=FAT:FQL_AUDITING_CLIENT_TEMPLATE.FAT&amp;display_string=Audit&amp;VAR:KEY=HYVARWJYRO&amp;VAR:QUERY=RkZfRUJJVERBKENBTCwyMDA5LCwsLCk=&amp;WINDOW=FIRST_POPUP&amp;HEIGHT=450&amp;WIDTH=450&amp;START_MAXIMI","ZED=FALSE&amp;VAR:CALENDAR=FIVEDAY&amp;VAR:SYMBOL=0&amp;VAR:INDEX=0"}</definedName>
    <definedName name="_1064__FDSAUDITLINK__">{"fdsup://directions/FAT Viewer?action=UPDATE&amp;creator=factset&amp;DYN_ARGS=TRUE&amp;DOC_NAME=FAT:FQL_AUDITING_CLIENT_TEMPLATE.FAT&amp;display_string=Audit&amp;VAR:KEY=XATMLCNQRW&amp;VAR:QUERY=RkZfRUJJVERBKENBTCwyMDEwLCwsLCk=&amp;WINDOW=FIRST_POPUP&amp;HEIGHT=450&amp;WIDTH=450&amp;START_MAXIMI","ZED=FALSE&amp;VAR:CALENDAR=FIVEDAY&amp;VAR:SYMBOL=0&amp;VAR:INDEX=0"}</definedName>
    <definedName name="_1065__FDSAUDITLINK__">{"fdsup://Directions/FactSet Auditing Viewer?action=AUDIT_VALUE&amp;DB=129&amp;ID1=251602&amp;VALUEID=03426&amp;SDATE=2009&amp;PERIODTYPE=ANN_STD&amp;window=popup_no_bar&amp;width=385&amp;height=120&amp;START_MAXIMIZED=FALSE&amp;creator=factset&amp;display_string=Audit"}</definedName>
    <definedName name="_1066__FDSAUDITLINK__">{"fdsup://directions/FAT Viewer?action=UPDATE&amp;creator=factset&amp;DYN_ARGS=TRUE&amp;DOC_NAME=FAT:FQL_AUDITING_CLIENT_TEMPLATE.FAT&amp;display_string=Audit&amp;VAR:KEY=NWZUNUVCNG&amp;VAR:QUERY=RkZfQ0FQRVgoLDIwMDcsLCwsKQ==&amp;WINDOW=FIRST_POPUP&amp;HEIGHT=450&amp;WIDTH=450&amp;START_MAXIMIZED=","FALSE&amp;VAR:CALENDAR=FIVEDAY&amp;VAR:SYMBOL=0&amp;VAR:INDEX=0"}</definedName>
    <definedName name="_1067__FDSAUDITLINK__">{"fdsup://directions/FAT Viewer?action=UPDATE&amp;creator=factset&amp;DYN_ARGS=TRUE&amp;DOC_NAME=FAT:FQL_AUDITING_CLIENT_TEMPLATE.FAT&amp;display_string=Audit&amp;VAR:KEY=FWPWBMFMRM&amp;VAR:QUERY=RkZfRUJJVChDQUwsMjAxMCwsLCwp&amp;WINDOW=FIRST_POPUP&amp;HEIGHT=450&amp;WIDTH=450&amp;START_MAXIMIZED=","FALSE&amp;VAR:CALENDAR=FIVEDAY&amp;VAR:SYMBOL=478431&amp;VAR:INDEX=0"}</definedName>
    <definedName name="_1068__FDSAUDITLINK__">{"fdsup://directions/FAT Viewer?action=UPDATE&amp;creator=factset&amp;DYN_ARGS=TRUE&amp;DOC_NAME=FAT:FQL_AUDITING_CLIENT_TEMPLATE.FAT&amp;display_string=Audit&amp;VAR:KEY=HYVARWJYRO&amp;VAR:QUERY=RkZfRUJJVERBKENBTCwyMDA5LCwsLCk=&amp;WINDOW=FIRST_POPUP&amp;HEIGHT=450&amp;WIDTH=450&amp;START_MAXIMI","ZED=FALSE&amp;VAR:CALENDAR=FIVEDAY&amp;VAR:SYMBOL=0&amp;VAR:INDEX=0"}</definedName>
    <definedName name="_1069__FDSAUDITLINK__">{"fdsup://Directions/FAT Viewer?action=UPDATE&amp;creator=factset&amp;DOC_NAME=fat:reuters_semi_source_window.fat&amp;display_string=Audit&amp;DYN_ARGS=TRUE&amp;VAR:ID1=561947&amp;VAR:RCODE=FDSENTRPRVAL&amp;VAR:SDATE=37802&amp;VAR:FREQ=Daily&amp;VAR:RELITEM=RF&amp;VAR:CURRENCY=EUR&amp;VAR:CURRSOURCE=","EXSHARE&amp;VAR:NATFREQ=FSA&amp;VAR:RFIELD=FINALIZED&amp;VAR:DB_TYPE=&amp;VAR:UNITS=M&amp;window=popup&amp;width=450&amp;height=300&amp;START_MAXIMIZED=FALSE"}</definedName>
    <definedName name="_107__123Graph_AChart_2">#REF!</definedName>
    <definedName name="_107__123Graph_BCHART_13">#REF!</definedName>
    <definedName name="_107__123Graph_C_Chart_1A">#REF!</definedName>
    <definedName name="_107__123Graph_XChart_1">#REF!</definedName>
    <definedName name="_107__FDSAUDITLINK__">{"fdsup://Directions/FAT Viewer?action=UPDATE&amp;creator=factset&amp;DOC_NAME=fat:reuters_annual_source_window.fat&amp;display_string=Audit&amp;DYN_ARGS=TRUE&amp;VAR:ID1=38141G10&amp;VAR:RCODE=NIBX&amp;VAR:SDATE=20071199&amp;VAR:FREQ=Y&amp;VAR:RELITEM=RP&amp;VAR:CURRENCY=&amp;VAR:CURRSOURCE=EXSHARE&amp;","VAR:NATFREQ=ANNUAL&amp;VAR:RFIELD=FINALIZED&amp;VAR:DB_TYPE=&amp;VAR:UNITS=MONTHLY&amp;window=popup&amp;width=450&amp;height=300&amp;START_MAXIMIZED=FALSE"}</definedName>
    <definedName name="_107__FDSAUDITLINK___1">{"fdsup://IBCentral/FAT Viewer?action=UPDATE&amp;creator=factset&amp;DOC_NAME=fat:reuters_annual_source_window.fat&amp;display_string=Audit&amp;DYN_ARGS=TRUE&amp;VAR:ID1=B3CG9C&amp;VAR:RCODE=FDSPFDSTKTOTAL&amp;VAR:SDATE=20080499&amp;VAR:FREQ=Y&amp;VAR:RELITEM=RP&amp;VAR:CURRENCY=&amp;VAR:CURRSOURCE=E","XSHARE&amp;VAR:NATFREQ=ANNUAL&amp;VAR:RFIELD=FINALIZED&amp;VAR:DB_TYPE=&amp;VAR:UNITS=M&amp;window=popup&amp;width=450&amp;height=300&amp;START_MAXIMIZED=FALSE"}</definedName>
    <definedName name="_1070__FDSAUDITLINK__">{"fdsup://Directions/FAT Viewer?action=UPDATE&amp;creator=factset&amp;DOC_NAME=fat:reuters_semi_source_window.fat&amp;display_string=Audit&amp;DYN_ARGS=TRUE&amp;VAR:ID1=561947&amp;VAR:RCODE=FDSENTRPRVAL&amp;VAR:SDATE=37894&amp;VAR:FREQ=Daily&amp;VAR:RELITEM=RF&amp;VAR:CURRENCY=EUR&amp;VAR:CURRSOURCE=","EXSHARE&amp;VAR:NATFREQ=FSA&amp;VAR:RFIELD=FINALIZED&amp;VAR:DB_TYPE=&amp;VAR:UNITS=M&amp;window=popup&amp;width=450&amp;height=300&amp;START_MAXIMIZED=FALSE"}</definedName>
    <definedName name="_1071__FDSAUDITLINK__">{"fdsup://directions/FAT Viewer?action=UPDATE&amp;creator=factset&amp;DYN_ARGS=TRUE&amp;DOC_NAME=FAT:FQL_AUDITING_CLIENT_TEMPLATE.FAT&amp;display_string=Audit&amp;VAR:KEY=XATMLCNQRW&amp;VAR:QUERY=RkZfRUJJVERBKENBTCwyMDEwLCwsLCk=&amp;WINDOW=FIRST_POPUP&amp;HEIGHT=450&amp;WIDTH=450&amp;START_MAXIMI","ZED=FALSE&amp;VAR:CALENDAR=FIVEDAY&amp;VAR:SYMBOL=0&amp;VAR:INDEX=0"}</definedName>
    <definedName name="_1072__FDSAUDITLINK__">{"fdsup://directions/FAT Viewer?action=UPDATE&amp;creator=factset&amp;DYN_ARGS=TRUE&amp;DOC_NAME=FAT:FQL_AUDITING_CLIENT_TEMPLATE.FAT&amp;display_string=Audit&amp;VAR:KEY=FANCTCZINY&amp;VAR:QUERY=RkZfRUJJVChDQUwsMjAwOCwsLCwp&amp;WINDOW=FIRST_POPUP&amp;HEIGHT=450&amp;WIDTH=450&amp;START_MAXIMIZED=","FALSE&amp;VAR:CALENDAR=FIVEDAY&amp;VAR:SYMBOL=0&amp;VAR:INDEX=0"}</definedName>
    <definedName name="_1073__FDSAUDITLINK__">{"fdsup://Directions/FAT Viewer?action=UPDATE&amp;creator=factset&amp;DOC_NAME=fat:reuters_semi_source_window.fat&amp;display_string=Audit&amp;DYN_ARGS=TRUE&amp;VAR:ID1=561947&amp;VAR:RCODE=FDSENTRPRVAL&amp;VAR:SDATE=38168&amp;VAR:FREQ=Daily&amp;VAR:RELITEM=RF&amp;VAR:CURRENCY=EUR&amp;VAR:CURRSOURCE=","EXSHARE&amp;VAR:NATFREQ=FSA&amp;VAR:RFIELD=FINALIZED&amp;VAR:DB_TYPE=&amp;VAR:UNITS=M&amp;window=popup&amp;width=450&amp;height=300&amp;START_MAXIMIZED=FALSE"}</definedName>
    <definedName name="_1074__FDSAUDITLINK__">{"fdsup://directions/FAT Viewer?action=UPDATE&amp;creator=factset&amp;DYN_ARGS=TRUE&amp;DOC_NAME=FAT:FQL_AUDITING_CLIENT_TEMPLATE.FAT&amp;display_string=Audit&amp;VAR:KEY=LMREFIJMXU&amp;VAR:QUERY=RkZfRUJJVERBKCwyMDA5LCwsLCk=&amp;WINDOW=FIRST_POPUP&amp;HEIGHT=450&amp;WIDTH=450&amp;START_MAXIMIZED=","FALSE&amp;VAR:CALENDAR=FIVEDAY&amp;VAR:SYMBOL=SWK&amp;VAR:INDEX=0"}</definedName>
    <definedName name="_1075__FDSAUDITLINK__">{"fdsup://directions/FAT Viewer?action=UPDATE&amp;creator=factset&amp;DYN_ARGS=TRUE&amp;DOC_NAME=FAT:FQL_AUDITING_CLIENT_TEMPLATE.FAT&amp;display_string=Audit&amp;VAR:KEY=ZQLYBQJQRI&amp;VAR:QUERY=RkZfQ0FQRVgoQ0FMLDIwMTAsLCwsKQ==&amp;WINDOW=FIRST_POPUP&amp;HEIGHT=450&amp;WIDTH=450&amp;START_MAXIMI","ZED=FALSE&amp;VAR:CALENDAR=FIVEDAY&amp;VAR:SYMBOL=0&amp;VAR:INDEX=0"}</definedName>
    <definedName name="_1076__FDSAUDITLINK__">{"fdsup://Directions/FAT Viewer?action=UPDATE&amp;creator=factset&amp;DOC_NAME=fat:reuters_semi_source_window.fat&amp;display_string=Audit&amp;DYN_ARGS=TRUE&amp;VAR:ID1=561947&amp;VAR:RCODE=FDSENTRPRVAL&amp;VAR:SDATE=38442&amp;VAR:FREQ=Daily&amp;VAR:RELITEM=RF&amp;VAR:CURRENCY=EUR&amp;VAR:CURRSOURCE=","EXSHARE&amp;VAR:NATFREQ=FSA&amp;VAR:RFIELD=FINALIZED&amp;VAR:DB_TYPE=&amp;VAR:UNITS=M&amp;window=popup&amp;width=450&amp;height=300&amp;START_MAXIMIZED=FALSE"}</definedName>
    <definedName name="_1077__FDSAUDITLINK__">{"fdsup://directions/FAT Viewer?action=UPDATE&amp;creator=factset&amp;DYN_ARGS=TRUE&amp;DOC_NAME=FAT:FQL_AUDITING_CLIENT_TEMPLATE.FAT&amp;display_string=Audit&amp;VAR:KEY=NWZUNUVCNG&amp;VAR:QUERY=RkZfQ0FQRVgoLDIwMDcsLCwsKQ==&amp;WINDOW=FIRST_POPUP&amp;HEIGHT=450&amp;WIDTH=450&amp;START_MAXIMIZED=","FALSE&amp;VAR:CALENDAR=FIVEDAY&amp;VAR:SYMBOL=0&amp;VAR:INDEX=0"}</definedName>
    <definedName name="_1078__FDSAUDITLINK__">{"fdsup://directions/FAT Viewer?action=UPDATE&amp;creator=factset&amp;DYN_ARGS=TRUE&amp;DOC_NAME=FAT:FQL_AUDITING_CLIENT_TEMPLATE.FAT&amp;display_string=Audit&amp;VAR:KEY=NWZUNUVCNG&amp;VAR:QUERY=RkZfQ0FQRVgoLDIwMDcsLCwsKQ==&amp;WINDOW=FIRST_POPUP&amp;HEIGHT=450&amp;WIDTH=450&amp;START_MAXIMIZED=","FALSE&amp;VAR:CALENDAR=FIVEDAY&amp;VAR:SYMBOL=0&amp;VAR:INDEX=0"}</definedName>
    <definedName name="_1079__FDSAUDITLINK__">{"fdsup://directions/FAT Viewer?action=UPDATE&amp;creator=factset&amp;DYN_ARGS=TRUE&amp;DOC_NAME=FAT:FQL_AUDITING_CLIENT_TEMPLATE.FAT&amp;display_string=Audit&amp;VAR:KEY=FWZGFOTMBE&amp;VAR:QUERY=RkZfRUJJVERBKCwyMDA3LCwsLCk=&amp;WINDOW=FIRST_POPUP&amp;HEIGHT=450&amp;WIDTH=450&amp;START_MAXIMIZED=","FALSE&amp;VAR:CALENDAR=FIVEDAY&amp;VAR:SYMBOL=0&amp;VAR:INDEX=0"}</definedName>
    <definedName name="_108__123Graph_AChart_3">#REF!</definedName>
    <definedName name="_108__123Graph_BCHART_14">#REF!</definedName>
    <definedName name="_108__123Graph_D_Chart_1A">#REF!</definedName>
    <definedName name="_108__123Graph_XChart_2">#REF!</definedName>
    <definedName name="_108__123Graph_XCHART_6">#REF!</definedName>
    <definedName name="_108__FDSAUDITLINK__">{"fdsup://Directions/FAT Viewer?action=UPDATE&amp;creator=factset&amp;DOC_NAME=fat:reuters_annual_source_window.fat&amp;display_string=Audit&amp;DYN_ARGS=TRUE&amp;VAR:ID1=34958B10&amp;VAR:RCODE=NIBX&amp;VAR:SDATE=20071299&amp;VAR:FREQ=Y&amp;VAR:RELITEM=RP&amp;VAR:CURRENCY=&amp;VAR:CURRSOURCE=EXSHARE&amp;","VAR:NATFREQ=ANNUAL&amp;VAR:RFIELD=FINALIZED&amp;VAR:DB_TYPE=&amp;VAR:UNITS=MONTHLY&amp;window=popup&amp;width=450&amp;height=300&amp;START_MAXIMIZED=FALSE"}</definedName>
    <definedName name="_108__FDSAUDITLINK___1">{"fdsup://IBCentral/FAT Viewer?action=UPDATE&amp;creator=factset&amp;DOC_NAME=fat:reuters_annual_source_window.fat&amp;display_string=Audit&amp;DYN_ARGS=TRUE&amp;VAR:ID1=079737&amp;VAR:RCODE=FDSPFDSTKTOTAL&amp;VAR:SDATE=20071299&amp;VAR:FREQ=Y&amp;VAR:RELITEM=RP&amp;VAR:CURRENCY=&amp;VAR:CURRSOURCE=E","XSHARE&amp;VAR:NATFREQ=ANNUAL&amp;VAR:RFIELD=FINALIZED&amp;VAR:DB_TYPE=&amp;VAR:UNITS=M&amp;window=popup&amp;width=450&amp;height=300&amp;START_MAXIMIZED=FALSE"}</definedName>
    <definedName name="_1080__FDSAUDITLINK__">{"fdsup://Directions/FAT Viewer?action=UPDATE&amp;creator=factset&amp;DOC_NAME=fat:reuters_semi_source_window.fat&amp;display_string=Audit&amp;DYN_ARGS=TRUE&amp;VAR:ID1=561947&amp;VAR:RCODE=FDSENTRPRVAL&amp;VAR:SDATE=38807&amp;VAR:FREQ=Daily&amp;VAR:RELITEM=RF&amp;VAR:CURRENCY=EUR&amp;VAR:CURRSOURCE=","EXSHARE&amp;VAR:NATFREQ=FSA&amp;VAR:RFIELD=FINALIZED&amp;VAR:DB_TYPE=&amp;VAR:UNITS=M&amp;window=popup&amp;width=450&amp;height=300&amp;START_MAXIMIZED=FALSE"}</definedName>
    <definedName name="_1081__FDSAUDITLINK__">{"fdsup://directions/FAT Viewer?action=UPDATE&amp;creator=factset&amp;DYN_ARGS=TRUE&amp;DOC_NAME=FAT:FQL_AUDITING_CLIENT_TEMPLATE.FAT&amp;display_string=Audit&amp;VAR:KEY=PMZIFATYZW&amp;VAR:QUERY=RkZfRUJJVERBKENBTCwyMDA4LCwsLCk=&amp;WINDOW=FIRST_POPUP&amp;HEIGHT=450&amp;WIDTH=450&amp;START_MAXIMI","ZED=FALSE&amp;VAR:CALENDAR=FIVEDAY&amp;VAR:SYMBOL=0&amp;VAR:INDEX=0"}</definedName>
    <definedName name="_1082__FDSAUDITLINK__">{"fdsup://Directions/FAT Viewer?action=UPDATE&amp;creator=factset&amp;DOC_NAME=fat:reuters_semi_source_window.fat&amp;display_string=Audit&amp;DYN_ARGS=TRUE&amp;VAR:ID1=561947&amp;VAR:RCODE=FDSENTRPRVAL&amp;VAR:SDATE=38990&amp;VAR:FREQ=Daily&amp;VAR:RELITEM=RF&amp;VAR:CURRENCY=EUR&amp;VAR:CURRSOURCE=","EXSHARE&amp;VAR:NATFREQ=FSA&amp;VAR:RFIELD=FINALIZED&amp;VAR:DB_TYPE=&amp;VAR:UNITS=M&amp;window=popup&amp;width=450&amp;height=300&amp;START_MAXIMIZED=FALSE"}</definedName>
    <definedName name="_1083__FDSAUDITLINK__">{"fdsup://directions/FAT Viewer?action=UPDATE&amp;creator=factset&amp;DYN_ARGS=TRUE&amp;DOC_NAME=FAT:FQL_AUDITING_CLIENT_TEMPLATE.FAT&amp;display_string=Audit&amp;VAR:KEY=FWZGFOTMBE&amp;VAR:QUERY=RkZfRUJJVERBKCwyMDA3LCwsLCk=&amp;WINDOW=FIRST_POPUP&amp;HEIGHT=450&amp;WIDTH=450&amp;START_MAXIMIZED=","FALSE&amp;VAR:CALENDAR=FIVEDAY&amp;VAR:SYMBOL=0&amp;VAR:INDEX=0"}</definedName>
    <definedName name="_1084__FDSAUDITLINK__">{"fdsup://directions/FAT Viewer?action=UPDATE&amp;creator=factset&amp;DYN_ARGS=TRUE&amp;DOC_NAME=FAT:FQL_AUDITING_CLIENT_TEMPLATE.FAT&amp;display_string=Audit&amp;VAR:KEY=PMZIFATYZW&amp;VAR:QUERY=RkZfRUJJVERBKENBTCwyMDA4LCwsLCk=&amp;WINDOW=FIRST_POPUP&amp;HEIGHT=450&amp;WIDTH=450&amp;START_MAXIMI","ZED=FALSE&amp;VAR:CALENDAR=FIVEDAY&amp;VAR:SYMBOL=0&amp;VAR:INDEX=0"}</definedName>
    <definedName name="_1085__FDSAUDITLINK__">{"fdsup://directions/FAT Viewer?action=UPDATE&amp;creator=factset&amp;DYN_ARGS=TRUE&amp;DOC_NAME=FAT:FQL_AUDITING_CLIENT_TEMPLATE.FAT&amp;display_string=Audit&amp;VAR:KEY=TKNCJAPKPQ&amp;VAR:QUERY=RkZfRUJJVChDQUwsMjAxMCwsLCwp&amp;WINDOW=FIRST_POPUP&amp;HEIGHT=450&amp;WIDTH=450&amp;START_MAXIMIZED=","FALSE&amp;VAR:CALENDAR=FIVEDAY&amp;VAR:SYMBOL=0&amp;VAR:INDEX=0"}</definedName>
    <definedName name="_1086__FDSAUDITLINK__">{"fdsup://Directions/FAT Viewer?action=UPDATE&amp;creator=factset&amp;DOC_NAME=fat:reuters_semi_source_window.fat&amp;display_string=Audit&amp;DYN_ARGS=TRUE&amp;VAR:ID1=561947&amp;VAR:RCODE=FDSENTRPRVAL&amp;VAR:SDATE=39355&amp;VAR:FREQ=Daily&amp;VAR:RELITEM=RF&amp;VAR:CURRENCY=EUR&amp;VAR:CURRSOURCE=","EXSHARE&amp;VAR:NATFREQ=FSA&amp;VAR:RFIELD=FINALIZED&amp;VAR:DB_TYPE=&amp;VAR:UNITS=M&amp;window=popup&amp;width=450&amp;height=300&amp;START_MAXIMIZED=FALSE"}</definedName>
    <definedName name="_1087__FDSAUDITLINK__">{"fdsup://directions/FAT Viewer?action=UPDATE&amp;creator=factset&amp;DYN_ARGS=TRUE&amp;DOC_NAME=FAT:FQL_AUDITING_CLIENT_TEMPLATE.FAT&amp;display_string=Audit&amp;VAR:KEY=RYFIDORCJO&amp;VAR:QUERY=RkZfRUJJVCgsMjAwOCwsLCwp&amp;WINDOW=FIRST_POPUP&amp;HEIGHT=450&amp;WIDTH=450&amp;START_MAXIMIZED=FALS","E&amp;VAR:CALENDAR=FIVEDAY&amp;VAR:SYMBOL=0&amp;VAR:INDEX=0"}</definedName>
    <definedName name="_1088__FDSAUDITLINK__">{"fdsup://Directions/FAT Viewer?action=UPDATE&amp;creator=factset&amp;DOC_NAME=fat:reuters_semi_source_window.fat&amp;display_string=Audit&amp;DYN_ARGS=TRUE&amp;VAR:ID1=561947&amp;VAR:RCODE=FDSENTRPRVAL&amp;VAR:SDATE=39538&amp;VAR:FREQ=Daily&amp;VAR:RELITEM=RF&amp;VAR:CURRENCY=EUR&amp;VAR:CURRSOURCE=","EXSHARE&amp;VAR:NATFREQ=FSA&amp;VAR:RFIELD=FINALIZED&amp;VAR:DB_TYPE=&amp;VAR:UNITS=M&amp;window=popup&amp;width=450&amp;height=300&amp;START_MAXIMIZED=FALSE"}</definedName>
    <definedName name="_1089__FDSAUDITLINK__">{"fdsup://directions/FAT Viewer?action=UPDATE&amp;creator=factset&amp;DYN_ARGS=TRUE&amp;DOC_NAME=FAT:FQL_AUDITING_CLIENT_TEMPLATE.FAT&amp;display_string=Audit&amp;VAR:KEY=DAVMDCHENG&amp;VAR:QUERY=RkZfQ0FQRVgoQ0FMLDIwMTAsLCwsKQ==&amp;WINDOW=FIRST_POPUP&amp;HEIGHT=450&amp;WIDTH=450&amp;START_MAXIMI","ZED=FALSE&amp;VAR:CALENDAR=FIVEDAY&amp;VAR:SYMBOL=478431&amp;VAR:INDEX=0"}</definedName>
    <definedName name="_109__123Graph_AChart_4">#REF!</definedName>
    <definedName name="_109__123Graph_BCHART_15">#REF!</definedName>
    <definedName name="_109__123Graph_E_Chart_1A">#REF!</definedName>
    <definedName name="_109__123Graph_XChart_3">#REF!</definedName>
    <definedName name="_109__FDSAUDITLINK__">{"fdsup://Directions/FAT Viewer?action=UPDATE&amp;creator=factset&amp;DOC_NAME=fat:reuters_annual_source_window.fat&amp;display_string=Audit&amp;DYN_ARGS=TRUE&amp;VAR:ID1=29977A10&amp;VAR:RCODE=NIBX&amp;VAR:SDATE=20071299&amp;VAR:FREQ=Y&amp;VAR:RELITEM=RP&amp;VAR:CURRENCY=&amp;VAR:CURRSOURCE=EXSHARE&amp;","VAR:NATFREQ=ANNUAL&amp;VAR:RFIELD=FINALIZED&amp;VAR:DB_TYPE=&amp;VAR:UNITS=MONTHLY&amp;window=popup&amp;width=450&amp;height=300&amp;START_MAXIMIZED=FALSE"}</definedName>
    <definedName name="_109__FDSAUDITLINK___1">{"fdsup://IBCentral/FAT Viewer?action=UPDATE&amp;creator=factset&amp;DOC_NAME=fat:reuters_annual_source_window.fat&amp;display_string=Audit&amp;DYN_ARGS=TRUE&amp;VAR:ID1=316968&amp;VAR:RCODE=FDSPFDSTKTOTAL&amp;VAR:SDATE=20080799&amp;VAR:FREQ=Y&amp;VAR:RELITEM=RP&amp;VAR:CURRENCY=&amp;VAR:CURRSOURCE=E","XSHARE&amp;VAR:NATFREQ=ANNUAL&amp;VAR:RFIELD=FINALIZED&amp;VAR:DB_TYPE=&amp;VAR:UNITS=M&amp;window=popup&amp;width=450&amp;height=300&amp;START_MAXIMIZED=FALSE"}</definedName>
    <definedName name="_1090__FDSAUDITLINK__">{"fdsup://directions/FAT Viewer?action=UPDATE&amp;creator=factset&amp;DYN_ARGS=TRUE&amp;DOC_NAME=FAT:FQL_AUDITING_CLIENT_TEMPLATE.FAT&amp;display_string=Audit&amp;VAR:KEY=BAZIHMNSRS&amp;VAR:QUERY=RkZfQ0FQRVgoQ0FMLDIwMDgsLCwsKQ==&amp;WINDOW=FIRST_POPUP&amp;HEIGHT=450&amp;WIDTH=450&amp;START_MAXIMI","ZED=FALSE&amp;VAR:CALENDAR=FIVEDAY&amp;VAR:SYMBOL=597895&amp;VAR:INDEX=0"}</definedName>
    <definedName name="_1091__FDSAUDITLINK__">{"fdsup://directions/FAT Viewer?action=UPDATE&amp;creator=factset&amp;DYN_ARGS=TRUE&amp;DOC_NAME=FAT:FQL_AUDITING_CLIENT_TEMPLATE.FAT&amp;display_string=Audit&amp;VAR:KEY=SBYTWXUHUX&amp;VAR:QUERY=UkdGX0JQU19UQU5HKFNFTUksNDA0NjMsLCwsLCxOT0FVRElUKQ==&amp;WINDOW=FIRST_POPUP&amp;HEIGHT=450&amp;WI","DTH=450&amp;START_MAXIMIZED=FALSE&amp;VAR:CALENDAR=US&amp;VAR:SYMBOL=B1LB9P&amp;VAR:INDEX=0"}</definedName>
    <definedName name="_1092__FDSAUDITLINK__">{"fdsup://directions/FAT Viewer?action=UPDATE&amp;creator=factset&amp;DYN_ARGS=TRUE&amp;DOC_NAME=FAT:FQL_AUDITING_CLIENT_TEMPLATE.FAT&amp;display_string=Audit&amp;VAR:KEY=VSNADMXAFS&amp;VAR:QUERY=RkZfRUJJVERBKCwyMDA5LCwsLCk=&amp;WINDOW=FIRST_POPUP&amp;HEIGHT=450&amp;WIDTH=450&amp;START_MAXIMIZED=","FALSE&amp;VAR:CALENDAR=FIVEDAY&amp;VAR:SYMBOL=0&amp;VAR:INDEX=0"}</definedName>
    <definedName name="_1093__FDSAUDITLINK__">{"fdsup://directions/FAT Viewer?action=UPDATE&amp;creator=factset&amp;DYN_ARGS=TRUE&amp;DOC_NAME=FAT:FQL_AUDITING_CLIENT_TEMPLATE.FAT&amp;display_string=Audit&amp;VAR:KEY=BELANGFWRS&amp;VAR:QUERY=RkZfRUJJVCgsMjAwOSwsLCwp&amp;WINDOW=FIRST_POPUP&amp;HEIGHT=450&amp;WIDTH=450&amp;START_MAXIMIZED=FALS","E&amp;VAR:CALENDAR=FIVEDAY&amp;VAR:SYMBOL=0&amp;VAR:INDEX=0"}</definedName>
    <definedName name="_1094__FDSAUDITLINK__">{"fdsup://directions/FAT Viewer?action=UPDATE&amp;creator=factset&amp;DYN_ARGS=TRUE&amp;DOC_NAME=FAT:FQL_AUDITING_CLIENT_TEMPLATE.FAT&amp;display_string=Audit&amp;VAR:KEY=NKLILWVMXE&amp;VAR:QUERY=RkZfQ0FQRVgoLDIwMDgsLCwsKQ==&amp;WINDOW=FIRST_POPUP&amp;HEIGHT=450&amp;WIDTH=450&amp;START_MAXIMIZED=","FALSE&amp;VAR:CALENDAR=FIVEDAY&amp;VAR:SYMBOL=0&amp;VAR:INDEX=0"}</definedName>
    <definedName name="_1095__FDSAUDITLINK__">{"fdsup://directions/FAT Viewer?action=UPDATE&amp;creator=factset&amp;DYN_ARGS=TRUE&amp;DOC_NAME=FAT:FQL_AUDITING_CLIENT_TEMPLATE.FAT&amp;display_string=Audit&amp;VAR:KEY=SNQFADOJQX&amp;VAR:QUERY=UkdGX0JQU19UQU5HKFNFTUksNDA0NzksLCwsLCxOT0FVRElUKQ==&amp;WINDOW=FIRST_POPUP&amp;HEIGHT=450&amp;WI","DTH=450&amp;START_MAXIMIZED=FALSE&amp;VAR:CALENDAR=US&amp;VAR:SYMBOL=B1LB9P&amp;VAR:INDEX=0"}</definedName>
    <definedName name="_1096__FDSAUDITLINK__">{"fdsup://directions/FAT Viewer?action=UPDATE&amp;creator=factset&amp;DYN_ARGS=TRUE&amp;DOC_NAME=FAT:FQL_AUDITING_CLIENT_TEMPLATE.FAT&amp;display_string=Audit&amp;VAR:KEY=NWZUNUVCNG&amp;VAR:QUERY=RkZfQ0FQRVgoLDIwMDcsLCwsKQ==&amp;WINDOW=FIRST_POPUP&amp;HEIGHT=450&amp;WIDTH=450&amp;START_MAXIMIZED=","FALSE&amp;VAR:CALENDAR=FIVEDAY&amp;VAR:SYMBOL=0&amp;VAR:INDEX=0"}</definedName>
    <definedName name="_1097__FDSAUDITLINK__">{"fdsup://directions/FAT Viewer?action=UPDATE&amp;creator=factset&amp;DYN_ARGS=TRUE&amp;DOC_NAME=FAT:FQL_AUDITING_CLIENT_TEMPLATE.FAT&amp;display_string=Audit&amp;VAR:KEY=XATMLCNQRW&amp;VAR:QUERY=RkZfRUJJVERBKENBTCwyMDEwLCwsLCk=&amp;WINDOW=FIRST_POPUP&amp;HEIGHT=450&amp;WIDTH=450&amp;START_MAXIMI","ZED=FALSE&amp;VAR:CALENDAR=FIVEDAY&amp;VAR:SYMBOL=0&amp;VAR:INDEX=0"}</definedName>
    <definedName name="_1098__FDSAUDITLINK__">{"fdsup://directions/FAT Viewer?action=UPDATE&amp;creator=factset&amp;DYN_ARGS=TRUE&amp;DOC_NAME=FAT:FQL_AUDITING_CLIENT_TEMPLATE.FAT&amp;display_string=Audit&amp;VAR:KEY=PMZIFATYZW&amp;VAR:QUERY=RkZfRUJJVERBKENBTCwyMDA4LCwsLCk=&amp;WINDOW=FIRST_POPUP&amp;HEIGHT=450&amp;WIDTH=450&amp;START_MAXIMI","ZED=FALSE&amp;VAR:CALENDAR=FIVEDAY&amp;VAR:SYMBOL=0&amp;VAR:INDEX=0"}</definedName>
    <definedName name="_1099__FDSAUDITLINK__">{"fdsup://directions/FAT Viewer?action=UPDATE&amp;creator=factset&amp;DYN_ARGS=TRUE&amp;DOC_NAME=FAT:FQL_AUDITING_CLIENT_TEMPLATE.FAT&amp;display_string=Audit&amp;VAR:KEY=HYVARWJYRO&amp;VAR:QUERY=RkZfRUJJVERBKENBTCwyMDA5LCwsLCk=&amp;WINDOW=FIRST_POPUP&amp;HEIGHT=450&amp;WIDTH=450&amp;START_MAXIMI","ZED=FALSE&amp;VAR:CALENDAR=FIVEDAY&amp;VAR:SYMBOL=0&amp;VAR:INDEX=0"}</definedName>
    <definedName name="_10IQ_FHLB_DUE_CY">"c2082"</definedName>
    <definedName name="_10RATE_ASSUMPS">#REF!</definedName>
    <definedName name="_11___123Graph_ACHART_2">#REF!</definedName>
    <definedName name="_11__123Graph_AChart_1">#REF!</definedName>
    <definedName name="_11__123Graph_AChart_2G">#REF!</definedName>
    <definedName name="_11__123Graph_AChart_6">#REF!</definedName>
    <definedName name="_11__123Graph_BCHART_19">#REF!</definedName>
    <definedName name="_11__123Graph_BEPS_CF">#REF!</definedName>
    <definedName name="_11__123Graph_C_Chart_1A">#REF!</definedName>
    <definedName name="_11__123Graph_E_Chart_1A">#REF!</definedName>
    <definedName name="_11__123Graph_LBL_ACHART_2">#REF!</definedName>
    <definedName name="_11__123Graph_LBL_ACHART_3">#REF!</definedName>
    <definedName name="_11__123Graph_XCHART_1">#REF!</definedName>
    <definedName name="_11__FDSAUDITLINK__">{"fdsup://Directions/FAT Viewer?action=UPDATE&amp;creator=factset&amp;DOC_NAME=fat:reuters_annual_source_window.fat&amp;display_string=Audit&amp;DYN_ARGS=TRUE&amp;VAR:ID1=B11Y56&amp;VAR:RCODE=QTLE&amp;VAR:SDATE=20081299&amp;VAR:FREQ=Y&amp;VAR:RELITEM=RP&amp;VAR:CURRENCY=&amp;VAR:CURRSOURCE=EXSHARE&amp;VA","R:NATFREQ=ANNUAL&amp;VAR:RFIELD=FINALIZED&amp;VAR:DB_TYPE=&amp;VAR:UNITS=M&amp;window=popup&amp;width=450&amp;height=300&amp;START_MAXIMIZED=FALSE"}</definedName>
    <definedName name="_11__FDSAUDITLINK___1">{"fdsup://IBCentral/FAT Viewer?action=UPDATE&amp;creator=factset&amp;DOC_NAME=fat:reuters_annual_source_window.fat&amp;display_string=Audit&amp;DYN_ARGS=TRUE&amp;VAR:ID1=451957&amp;VAR:RCODE=SNTD&amp;VAR:SDATE=20081299&amp;VAR:FREQ=Y&amp;VAR:RELITEM=RF&amp;VAR:CURRENCY=LOCAL&amp;VAR:CURRSOURCE=EXSHAR","E&amp;VAR:NATFREQ=ANNUAL&amp;VAR:RFIELD=FINALIZED&amp;VAR:DB_TYPE=&amp;VAR:UNITS=M&amp;window=popup&amp;width=450&amp;height=300&amp;START_MAXIMIZED=FALSE"}</definedName>
    <definedName name="_11_123Graph_LBL_AB94S">#REF!</definedName>
    <definedName name="_110__123Graph_AChart_5">#REF!</definedName>
    <definedName name="_110__123Graph_BCHART_16">#REF!</definedName>
    <definedName name="_110__123Graph_F_Chart_1A">#REF!</definedName>
    <definedName name="_110__123Graph_XChart_4">#REF!</definedName>
    <definedName name="_110__FDSAUDITLINK__">{"fdsup://Directions/FAT Viewer?action=UPDATE&amp;creator=factset&amp;DOC_NAME=fat:reuters_annual_source_window.fat&amp;display_string=Audit&amp;DYN_ARGS=TRUE&amp;VAR:ID1=17296710&amp;VAR:RCODE=NIBX&amp;VAR:SDATE=20071299&amp;VAR:FREQ=Y&amp;VAR:RELITEM=RP&amp;VAR:CURRENCY=&amp;VAR:CURRSOURCE=EXSHARE&amp;","VAR:NATFREQ=ANNUAL&amp;VAR:RFIELD=FINALIZED&amp;VAR:DB_TYPE=&amp;VAR:UNITS=MONTHLY&amp;window=popup&amp;width=450&amp;height=300&amp;START_MAXIMIZED=FALSE"}</definedName>
    <definedName name="_110__FDSAUDITLINK___1">{"fdsup://IBCentral/FAT Viewer?action=UPDATE&amp;creator=factset&amp;DOC_NAME=fat:reuters_annual_source_window.fat&amp;display_string=Audit&amp;DYN_ARGS=TRUE&amp;VAR:ID1=046574&amp;VAR:RCODE=FDSPFDSTKTOTAL&amp;VAR:SDATE=20080399&amp;VAR:FREQ=Y&amp;VAR:RELITEM=RP&amp;VAR:CURRENCY=&amp;VAR:CURRSOURCE=E","XSHARE&amp;VAR:NATFREQ=ANNUAL&amp;VAR:RFIELD=FINALIZED&amp;VAR:DB_TYPE=&amp;VAR:UNITS=M&amp;window=popup&amp;width=450&amp;height=300&amp;START_MAXIMIZED=FALSE"}</definedName>
    <definedName name="_1100__FDSAUDITLINK__">{"fdsup://directions/FAT Viewer?action=UPDATE&amp;creator=factset&amp;DYN_ARGS=TRUE&amp;DOC_NAME=FAT:FQL_AUDITING_CLIENT_TEMPLATE.FAT&amp;display_string=Audit&amp;VAR:KEY=KJQBQRMXOV&amp;VAR:QUERY=UkdGX0JQU19UQU5HKFNFTUksNDA1MDAsLCwsLCxOT0FVRElUKQ==&amp;WINDOW=FIRST_POPUP&amp;HEIGHT=450&amp;WI","DTH=450&amp;START_MAXIMIZED=FALSE&amp;VAR:CALENDAR=US&amp;VAR:SYMBOL=B1LB9P&amp;VAR:INDEX=0"}</definedName>
    <definedName name="_1101__FDSAUDITLINK__">{"fdsup://directions/FAT Viewer?action=UPDATE&amp;creator=factset&amp;DYN_ARGS=TRUE&amp;DOC_NAME=FAT:FQL_AUDITING_CLIENT_TEMPLATE.FAT&amp;display_string=Audit&amp;VAR:KEY=BSNQBOTSPC&amp;VAR:QUERY=RkZfRUJJVChDQUwsMjAwOSwsLCwp&amp;WINDOW=FIRST_POPUP&amp;HEIGHT=450&amp;WIDTH=450&amp;START_MAXIMIZED=","FALSE&amp;VAR:CALENDAR=FIVEDAY&amp;VAR:SYMBOL=0&amp;VAR:INDEX=0"}</definedName>
    <definedName name="_1102__FDSAUDITLINK__">{"fdsup://directions/FAT Viewer?action=UPDATE&amp;creator=factset&amp;DYN_ARGS=TRUE&amp;DOC_NAME=FAT:FQL_AUDITING_CLIENT_TEMPLATE.FAT&amp;display_string=Audit&amp;VAR:KEY=OJGRYPCTEX&amp;VAR:QUERY=UkdGX0JQU19UQU5HKFNFTUksNDA1MDgsLCwsLCxOT0FVRElUKQ==&amp;WINDOW=FIRST_POPUP&amp;HEIGHT=450&amp;WI","DTH=450&amp;START_MAXIMIZED=FALSE&amp;VAR:CALENDAR=US&amp;VAR:SYMBOL=B1LB9P&amp;VAR:INDEX=0"}</definedName>
    <definedName name="_1103__FDSAUDITLINK__">{"fdsup://Directions/FactSet Auditing Viewer?action=AUDIT_VALUE&amp;DB=129&amp;ID1=625041&amp;VALUEID=03426&amp;SDATE=2009&amp;PERIODTYPE=ANN_STD&amp;window=popup_no_bar&amp;width=385&amp;height=120&amp;START_MAXIMIZED=FALSE&amp;creator=factset&amp;display_string=Audit"}</definedName>
    <definedName name="_1104__FDSAUDITLINK__">{"fdsup://Directions/FactSet Auditing Viewer?action=AUDIT_VALUE&amp;DB=129&amp;ID1=625041&amp;VALUEID=03426&amp;SDATE=201003&amp;PERIODTYPE=QTR_STD&amp;window=popup_no_bar&amp;width=385&amp;height=120&amp;START_MAXIMIZED=FALSE&amp;creator=factset&amp;display_string=Audit"}</definedName>
    <definedName name="_1105__FDSAUDITLINK__">{"fdsup://directions/FAT Viewer?action=UPDATE&amp;creator=factset&amp;DYN_ARGS=TRUE&amp;DOC_NAME=FAT:FQL_AUDITING_CLIENT_TEMPLATE.FAT&amp;display_string=Audit&amp;VAR:KEY=UNQRGZCBIZ&amp;VAR:QUERY=UkdGX0JQU19UQU5HKFNFTUksNDA1MjEsLCwsLCxOT0FVRElUKQ==&amp;WINDOW=FIRST_POPUP&amp;HEIGHT=450&amp;WI","DTH=450&amp;START_MAXIMIZED=FALSE&amp;VAR:CALENDAR=US&amp;VAR:SYMBOL=B1LB9P&amp;VAR:INDEX=0"}</definedName>
    <definedName name="_1106__FDSAUDITLINK__">{"fdsup://directions/FAT Viewer?action=UPDATE&amp;creator=factset&amp;DYN_ARGS=TRUE&amp;DOC_NAME=FAT:FQL_AUDITING_CLIENT_TEMPLATE.FAT&amp;display_string=Audit&amp;VAR:KEY=KBMZKZOBCF&amp;VAR:QUERY=UkdGX0JQU19UQU5HKFNFTUksNDA1MjYsLCwsLCxOT0FVRElUKQ==&amp;WINDOW=FIRST_POPUP&amp;HEIGHT=450&amp;WI","DTH=450&amp;START_MAXIMIZED=FALSE&amp;VAR:CALENDAR=US&amp;VAR:SYMBOL=B1LB9P&amp;VAR:INDEX=0"}</definedName>
    <definedName name="_1107__FDSAUDITLINK__">{"fdsup://directions/FAT Viewer?action=UPDATE&amp;creator=factset&amp;DYN_ARGS=TRUE&amp;DOC_NAME=FAT:FQL_AUDITING_CLIENT_TEMPLATE.FAT&amp;display_string=Audit&amp;VAR:KEY=TKNCJAPKPQ&amp;VAR:QUERY=RkZfRUJJVChDQUwsMjAxMCwsLCwp&amp;WINDOW=FIRST_POPUP&amp;HEIGHT=450&amp;WIDTH=450&amp;START_MAXIMIZED=","FALSE&amp;VAR:CALENDAR=FIVEDAY&amp;VAR:SYMBOL=0&amp;VAR:INDEX=0"}</definedName>
    <definedName name="_1108__FDSAUDITLINK__">{"fdsup://directions/FAT Viewer?action=UPDATE&amp;creator=factset&amp;DYN_ARGS=TRUE&amp;DOC_NAME=FAT:FQL_AUDITING_CLIENT_TEMPLATE.FAT&amp;display_string=Audit&amp;VAR:KEY=QFMRYBQDOL&amp;VAR:QUERY=UkdGX0JQU19UQU5HKFNFTUksNDA1MzQsLCwsLCxOT0FVRElUKQ==&amp;WINDOW=FIRST_POPUP&amp;HEIGHT=450&amp;WI","DTH=450&amp;START_MAXIMIZED=FALSE&amp;VAR:CALENDAR=US&amp;VAR:SYMBOL=B1LB9P&amp;VAR:INDEX=0"}</definedName>
    <definedName name="_1109__FDSAUDITLINK__">{"fdsup://directions/FAT Viewer?action=UPDATE&amp;creator=factset&amp;DYN_ARGS=TRUE&amp;DOC_NAME=FAT:FQL_AUDITING_CLIENT_TEMPLATE.FAT&amp;display_string=Audit&amp;VAR:KEY=MFIHGJMFMV&amp;VAR:QUERY=UkdGX0JQU19UQU5HKFNFTUksNDA1MzksLCwsLCxOT0FVRElUKQ==&amp;WINDOW=FIRST_POPUP&amp;HEIGHT=450&amp;WI","DTH=450&amp;START_MAXIMIZED=FALSE&amp;VAR:CALENDAR=US&amp;VAR:SYMBOL=B1LB9P&amp;VAR:INDEX=0"}</definedName>
    <definedName name="_111__123Graph_AChart_6">#REF!</definedName>
    <definedName name="_111__123Graph_BCHART_17">#REF!</definedName>
    <definedName name="_111__123Graph_X_Chart_1A">#REF!</definedName>
    <definedName name="_111__123Graph_XChart_5">#REF!</definedName>
    <definedName name="_111__123Graph_XCHART_7">#REF!</definedName>
    <definedName name="_111__FDSAUDITLINK__">{"fdsup://Directions/FAT Viewer?action=UPDATE&amp;creator=factset&amp;DOC_NAME=fat:reuters_annual_source_window.fat&amp;display_string=Audit&amp;DYN_ARGS=TRUE&amp;VAR:ID1=09247X10&amp;VAR:RCODE=NIBX&amp;VAR:SDATE=20071299&amp;VAR:FREQ=Y&amp;VAR:RELITEM=RP&amp;VAR:CURRENCY=&amp;VAR:CURRSOURCE=EXSHARE&amp;","VAR:NATFREQ=ANNUAL&amp;VAR:RFIELD=FINALIZED&amp;VAR:DB_TYPE=&amp;VAR:UNITS=MONTHLY&amp;window=popup&amp;width=450&amp;height=300&amp;START_MAXIMIZED=FALSE"}</definedName>
    <definedName name="_111__FDSAUDITLINK___1">{"fdsup://IBCentral/FAT Viewer?action=UPDATE&amp;creator=factset&amp;DOC_NAME=fat:reuters_annual_source_window.fat&amp;display_string=Audit&amp;DYN_ARGS=TRUE&amp;VAR:ID1=056304&amp;VAR:RCODE=FDSPFDSTKTOTAL&amp;VAR:SDATE=20071299&amp;VAR:FREQ=Y&amp;VAR:RELITEM=RP&amp;VAR:CURRENCY=&amp;VAR:CURRSOURCE=E","XSHARE&amp;VAR:NATFREQ=ANNUAL&amp;VAR:RFIELD=FINALIZED&amp;VAR:DB_TYPE=&amp;VAR:UNITS=M&amp;window=popup&amp;width=450&amp;height=300&amp;START_MAXIMIZED=FALSE"}</definedName>
    <definedName name="_1110__FDSAUDITLINK__">{"fdsup://directions/FAT Viewer?action=UPDATE&amp;creator=factset&amp;DYN_ARGS=TRUE&amp;DOC_NAME=FAT:FQL_AUDITING_CLIENT_TEMPLATE.FAT&amp;display_string=Audit&amp;VAR:KEY=EZENWTCJUD&amp;VAR:QUERY=UkdGX0JQU19UQU5HKFNFTUksNDA1NDIsLCwsLCxOT0FVRElUKQ==&amp;WINDOW=FIRST_POPUP&amp;HEIGHT=450&amp;WI","DTH=450&amp;START_MAXIMIZED=FALSE&amp;VAR:CALENDAR=US&amp;VAR:SYMBOL=B1LB9P&amp;VAR:INDEX=0"}</definedName>
    <definedName name="_1111__FDSAUDITLINK__">{"fdsup://directions/FAT Viewer?action=UPDATE&amp;creator=factset&amp;DYN_ARGS=TRUE&amp;DOC_NAME=FAT:FQL_AUDITING_CLIENT_TEMPLATE.FAT&amp;display_string=Audit&amp;VAR:KEY=RYFIDORCJO&amp;VAR:QUERY=RkZfRUJJVCgsMjAwOCwsLCwp&amp;WINDOW=FIRST_POPUP&amp;HEIGHT=450&amp;WIDTH=450&amp;START_MAXIMIZED=FALS","E&amp;VAR:CALENDAR=FIVEDAY&amp;VAR:SYMBOL=0&amp;VAR:INDEX=0"}</definedName>
    <definedName name="_1112__FDSAUDITLINK__">{"fdsup://Directions/FactSet Auditing Viewer?action=AUDIT_VALUE&amp;DB=129&amp;ID1=664172&amp;VALUEID=03426&amp;SDATE=2009&amp;PERIODTYPE=ANN_STD&amp;window=popup_no_bar&amp;width=385&amp;height=120&amp;START_MAXIMIZED=FALSE&amp;creator=factset&amp;display_string=Audit"}</definedName>
    <definedName name="_1113__FDSAUDITLINK__">{"fdsup://Directions/FactSet Auditing Viewer?action=AUDIT_VALUE&amp;DB=129&amp;ID1=664172&amp;VALUEID=03426&amp;SDATE=201003&amp;PERIODTYPE=QTR_STD&amp;window=popup_no_bar&amp;width=385&amp;height=120&amp;START_MAXIMIZED=FALSE&amp;creator=factset&amp;display_string=Audit"}</definedName>
    <definedName name="_1114__FDSAUDITLINK__">{"fdsup://directions/FAT Viewer?action=UPDATE&amp;creator=factset&amp;DYN_ARGS=TRUE&amp;DOC_NAME=FAT:FQL_AUDITING_CLIENT_TEMPLATE.FAT&amp;display_string=Audit&amp;VAR:KEY=HYVARWJYRO&amp;VAR:QUERY=RkZfRUJJVERBKENBTCwyMDA5LCwsLCk=&amp;WINDOW=FIRST_POPUP&amp;HEIGHT=450&amp;WIDTH=450&amp;START_MAXIMI","ZED=FALSE&amp;VAR:CALENDAR=FIVEDAY&amp;VAR:SYMBOL=0&amp;VAR:INDEX=0"}</definedName>
    <definedName name="_1115__FDSAUDITLINK__">{"fdsup://directions/FAT Viewer?action=UPDATE&amp;creator=factset&amp;DYN_ARGS=TRUE&amp;DOC_NAME=FAT:FQL_AUDITING_CLIENT_TEMPLATE.FAT&amp;display_string=Audit&amp;VAR:KEY=EDIJIFKTOX&amp;VAR:QUERY=UkdGX0JQU19UQU5HKFNFTUksNDA1NjMsLCwsLCxOT0FVRElUKQ==&amp;WINDOW=FIRST_POPUP&amp;HEIGHT=450&amp;WI","DTH=450&amp;START_MAXIMIZED=FALSE&amp;VAR:CALENDAR=US&amp;VAR:SYMBOL=B1LB9P&amp;VAR:INDEX=0"}</definedName>
    <definedName name="_1116__FDSAUDITLINK__">{"fdsup://directions/FAT Viewer?action=UPDATE&amp;creator=factset&amp;DYN_ARGS=TRUE&amp;DOC_NAME=FAT:FQL_AUDITING_CLIENT_TEMPLATE.FAT&amp;display_string=Audit&amp;VAR:KEY=UHWTCLUHYR&amp;VAR:QUERY=UkdGX0JQU19UQU5HKFNFTUksNDA1NjgsLCwsLCxOT0FVRElUKQ==&amp;WINDOW=FIRST_POPUP&amp;HEIGHT=450&amp;WI","DTH=450&amp;START_MAXIMIZED=FALSE&amp;VAR:CALENDAR=US&amp;VAR:SYMBOL=B1LB9P&amp;VAR:INDEX=0"}</definedName>
    <definedName name="_1117__FDSAUDITLINK__">{"fdsup://directions/FAT Viewer?action=UPDATE&amp;creator=factset&amp;DYN_ARGS=TRUE&amp;DOC_NAME=FAT:FQL_AUDITING_CLIENT_TEMPLATE.FAT&amp;display_string=Audit&amp;VAR:KEY=NUTIZITEPC&amp;VAR:QUERY=RkZfQ0FQRVgoQ0FMLDIwMDgsLCwsKQ==&amp;WINDOW=FIRST_POPUP&amp;HEIGHT=450&amp;WIDTH=450&amp;START_MAXIMI","ZED=FALSE&amp;VAR:CALENDAR=FIVEDAY&amp;VAR:SYMBOL=447621&amp;VAR:INDEX=0"}</definedName>
    <definedName name="_1118__FDSAUDITLINK__">{"fdsup://directions/FAT Viewer?action=UPDATE&amp;creator=factset&amp;DYN_ARGS=TRUE&amp;DOC_NAME=FAT:FQL_AUDITING_CLIENT_TEMPLATE.FAT&amp;display_string=Audit&amp;VAR:KEY=FANCTCZINY&amp;VAR:QUERY=RkZfRUJJVChDQUwsMjAwOCwsLCwp&amp;WINDOW=FIRST_POPUP&amp;HEIGHT=450&amp;WIDTH=450&amp;START_MAXIMIZED=","FALSE&amp;VAR:CALENDAR=FIVEDAY&amp;VAR:SYMBOL=0&amp;VAR:INDEX=0"}</definedName>
    <definedName name="_1119__FDSAUDITLINK__">{"fdsup://directions/FAT Viewer?action=UPDATE&amp;creator=factset&amp;DYN_ARGS=TRUE&amp;DOC_NAME=FAT:FQL_AUDITING_CLIENT_TEMPLATE.FAT&amp;display_string=Audit&amp;VAR:KEY=PGTKBSFYZM&amp;VAR:QUERY=RkZfQ0FQRVgoLDIwMDgsLCwsKQ==&amp;WINDOW=FIRST_POPUP&amp;HEIGHT=450&amp;WIDTH=450&amp;START_MAXIMIZED=","FALSE&amp;VAR:CALENDAR=FIVEDAY&amp;VAR:SYMBOL=SWK&amp;VAR:INDEX=0"}</definedName>
    <definedName name="_112__123Graph_B_Chart_1A">#REF!</definedName>
    <definedName name="_112__123Graph_BCHART_18">#REF!</definedName>
    <definedName name="_112__123Graph_XChart_1">#REF!</definedName>
    <definedName name="_112__123Graph_XChart_6">#REF!</definedName>
    <definedName name="_112__FDSAUDITLINK__">{"fdsup://directions/FAT Viewer?action=UPDATE&amp;creator=factset&amp;DYN_ARGS=TRUE&amp;DOC_NAME=FAT:FQL_AUDITING_CLIENT_TEMPLATE.FAT&amp;display_string=Audit&amp;VAR:KEY=YDWFWZQRYZ&amp;VAR:QUERY=RkZfRUJJVF9PUEVSKExUTVMsMCwwLCwsVVNEKQ==&amp;WINDOW=FIRST_POPUP&amp;HEIGHT=450&amp;WIDTH=450&amp;STAR","T_MAXIMIZED=FALSE&amp;VAR:CALENDAR=US&amp;VAR:SYMBOL=688050&amp;VAR:INDEX=0"}</definedName>
    <definedName name="_112__FDSAUDITLINK___1">{"fdsup://IBCentral/FAT Viewer?action=UPDATE&amp;creator=factset&amp;DOC_NAME=fat:reuters_annual_source_window.fat&amp;display_string=Audit&amp;DYN_ARGS=TRUE&amp;VAR:ID1=B1528L&amp;VAR:RCODE=FDSPFDSTKTOTAL&amp;VAR:SDATE=20080399&amp;VAR:FREQ=Y&amp;VAR:RELITEM=RP&amp;VAR:CURRENCY=&amp;VAR:CURRSOURCE=E","XSHARE&amp;VAR:NATFREQ=ANNUAL&amp;VAR:RFIELD=FINALIZED&amp;VAR:DB_TYPE=&amp;VAR:UNITS=M&amp;window=popup&amp;width=450&amp;height=300&amp;START_MAXIMIZED=FALSE"}</definedName>
    <definedName name="_112__FDSAUDITLINK___2">{"fdsup://directions/FAT Viewer?action=UPDATE&amp;creator=factset&amp;DYN_ARGS=TRUE&amp;DOC_NAME=FAT:FQL_AUDITING_CLIENT_TEMPLATE.FAT&amp;display_string=Audit&amp;VAR:KEY=YDWFWZQRYZ&amp;VAR:QUERY=RkZfRUJJVF9PUEVSKExUTVMsMCwwLCwsVVNEKQ==&amp;WINDOW=FIRST_POPUP&amp;HEIGHT=450&amp;WIDTH=450&amp;STAR","T_MAXIMIZED=FALSE&amp;VAR:CALENDAR=US&amp;VAR:SYMBOL=688050&amp;VAR:INDEX=0"}</definedName>
    <definedName name="_112__FDSAUDITLINK___3">{"fdsup://directions/FAT Viewer?action=UPDATE&amp;creator=factset&amp;DYN_ARGS=TRUE&amp;DOC_NAME=FAT:FQL_AUDITING_CLIENT_TEMPLATE.FAT&amp;display_string=Audit&amp;VAR:KEY=YDWFWZQRYZ&amp;VAR:QUERY=RkZfRUJJVF9PUEVSKExUTVMsMCwwLCwsVVNEKQ==&amp;WINDOW=FIRST_POPUP&amp;HEIGHT=450&amp;WIDTH=450&amp;STAR","T_MAXIMIZED=FALSE&amp;VAR:CALENDAR=US&amp;VAR:SYMBOL=688050&amp;VAR:INDEX=0"}</definedName>
    <definedName name="_112__FDSAUDITLINK___4">{"fdsup://directions/FAT Viewer?action=UPDATE&amp;creator=factset&amp;DYN_ARGS=TRUE&amp;DOC_NAME=FAT:FQL_AUDITING_CLIENT_TEMPLATE.FAT&amp;display_string=Audit&amp;VAR:KEY=YDWFWZQRYZ&amp;VAR:QUERY=RkZfRUJJVF9PUEVSKExUTVMsMCwwLCwsVVNEKQ==&amp;WINDOW=FIRST_POPUP&amp;HEIGHT=450&amp;WIDTH=450&amp;STAR","T_MAXIMIZED=FALSE&amp;VAR:CALENDAR=US&amp;VAR:SYMBOL=688050&amp;VAR:INDEX=0"}</definedName>
    <definedName name="_1120__FDSAUDITLINK__">{"fdsup://directions/FAT Viewer?action=UPDATE&amp;creator=factset&amp;DYN_ARGS=TRUE&amp;DOC_NAME=FAT:FQL_AUDITING_CLIENT_TEMPLATE.FAT&amp;display_string=Audit&amp;VAR:KEY=DWFIJIFWBW&amp;VAR:QUERY=RkZfQ0FQRVgoQ0FMLDIwMDksLCwsKQ==&amp;WINDOW=FIRST_POPUP&amp;HEIGHT=450&amp;WIDTH=450&amp;START_MAXIMI","ZED=FALSE&amp;VAR:CALENDAR=FIVEDAY&amp;VAR:SYMBOL=0&amp;VAR:INDEX=0"}</definedName>
    <definedName name="_1121__FDSAUDITLINK__">{"fdsup://directions/FAT Viewer?action=UPDATE&amp;creator=factset&amp;DYN_ARGS=TRUE&amp;DOC_NAME=FAT:FQL_AUDITING_CLIENT_TEMPLATE.FAT&amp;display_string=Audit&amp;VAR:KEY=HYVARWJYRO&amp;VAR:QUERY=RkZfRUJJVERBKENBTCwyMDA5LCwsLCk=&amp;WINDOW=FIRST_POPUP&amp;HEIGHT=450&amp;WIDTH=450&amp;START_MAXIMI","ZED=FALSE&amp;VAR:CALENDAR=FIVEDAY&amp;VAR:SYMBOL=0&amp;VAR:INDEX=0"}</definedName>
    <definedName name="_1122__FDSAUDITLINK__">{"fdsup://directions/FAT Viewer?action=UPDATE&amp;creator=factset&amp;DYN_ARGS=TRUE&amp;DOC_NAME=FAT:FQL_AUDITING_CLIENT_TEMPLATE.FAT&amp;display_string=Audit&amp;VAR:KEY=CPMTQBKRSP&amp;VAR:QUERY=UkdGX0JQU19UQU5HKFNFTUksNDA1OTIsLCwsLCxOT0FVRElUKQ==&amp;WINDOW=FIRST_POPUP&amp;HEIGHT=450&amp;WI","DTH=450&amp;START_MAXIMIZED=FALSE&amp;VAR:CALENDAR=US&amp;VAR:SYMBOL=B1LB9P&amp;VAR:INDEX=0"}</definedName>
    <definedName name="_1123__FDSAUDITLINK__">{"fdsup://directions/FAT Viewer?action=UPDATE&amp;creator=factset&amp;DYN_ARGS=TRUE&amp;DOC_NAME=FAT:FQL_AUDITING_CLIENT_TEMPLATE.FAT&amp;display_string=Audit&amp;VAR:KEY=RSNQJOVSVO&amp;VAR:QUERY=RkZfQ0FQRVgoQ0FMLDIwMDksLCwsKQ==&amp;WINDOW=FIRST_POPUP&amp;HEIGHT=450&amp;WIDTH=450&amp;START_MAXIMI","ZED=FALSE&amp;VAR:CALENDAR=FIVEDAY&amp;VAR:SYMBOL=547970&amp;VAR:INDEX=0"}</definedName>
    <definedName name="_1124__FDSAUDITLINK__">{"fdsup://directions/FAT Viewer?action=UPDATE&amp;creator=factset&amp;DYN_ARGS=TRUE&amp;DOC_NAME=FAT:FQL_AUDITING_CLIENT_TEMPLATE.FAT&amp;display_string=Audit&amp;VAR:KEY=CJWFWRWTEB&amp;VAR:QUERY=UkdGX0JQU19UQU5HKFNFTUksNDA2MDIsLCwsLCxOT0FVRElUKQ==&amp;WINDOW=FIRST_POPUP&amp;HEIGHT=450&amp;WI","DTH=450&amp;START_MAXIMIZED=FALSE&amp;VAR:CALENDAR=US&amp;VAR:SYMBOL=B1LB9P&amp;VAR:INDEX=0"}</definedName>
    <definedName name="_1125__FDSAUDITLINK__">{"fdsup://directions/FAT Viewer?action=UPDATE&amp;creator=factset&amp;DYN_ARGS=TRUE&amp;DOC_NAME=FAT:FQL_AUDITING_CLIENT_TEMPLATE.FAT&amp;display_string=Audit&amp;VAR:KEY=XATMLCNQRW&amp;VAR:QUERY=RkZfRUJJVERBKENBTCwyMDEwLCwsLCk=&amp;WINDOW=FIRST_POPUP&amp;HEIGHT=450&amp;WIDTH=450&amp;START_MAXIMI","ZED=FALSE&amp;VAR:CALENDAR=FIVEDAY&amp;VAR:SYMBOL=0&amp;VAR:INDEX=0"}</definedName>
    <definedName name="_1126__FDSAUDITLINK__">{"fdsup://directions/FAT Viewer?action=UPDATE&amp;creator=factset&amp;DYN_ARGS=TRUE&amp;DOC_NAME=FAT:FQL_AUDITING_CLIENT_TEMPLATE.FAT&amp;display_string=Audit&amp;VAR:KEY=VKPQLSPOJG&amp;VAR:QUERY=RkZfQ0FQRVgoQ0FMLDIwMDgsLCwsKQ==&amp;WINDOW=FIRST_POPUP&amp;HEIGHT=450&amp;WIDTH=450&amp;START_MAXIMI","ZED=FALSE&amp;VAR:CALENDAR=FIVEDAY&amp;VAR:SYMBOL=0&amp;VAR:INDEX=0"}</definedName>
    <definedName name="_1127__FDSAUDITLINK__">{"fdsup://directions/FAT Viewer?action=UPDATE&amp;creator=factset&amp;DYN_ARGS=TRUE&amp;DOC_NAME=FAT:FQL_AUDITING_CLIENT_TEMPLATE.FAT&amp;display_string=Audit&amp;VAR:KEY=VKPQLSPOJG&amp;VAR:QUERY=RkZfQ0FQRVgoQ0FMLDIwMDgsLCwsKQ==&amp;WINDOW=FIRST_POPUP&amp;HEIGHT=450&amp;WIDTH=450&amp;START_MAXIMI","ZED=FALSE&amp;VAR:CALENDAR=FIVEDAY&amp;VAR:SYMBOL=0&amp;VAR:INDEX=0"}</definedName>
    <definedName name="_1128__FDSAUDITLINK__">{"fdsup://directions/FAT Viewer?action=UPDATE&amp;creator=factset&amp;DYN_ARGS=TRUE&amp;DOC_NAME=FAT:FQL_AUDITING_CLIENT_TEMPLATE.FAT&amp;display_string=Audit&amp;VAR:KEY=ZQLYBQJQRI&amp;VAR:QUERY=RkZfQ0FQRVgoQ0FMLDIwMTAsLCwsKQ==&amp;WINDOW=FIRST_POPUP&amp;HEIGHT=450&amp;WIDTH=450&amp;START_MAXIMI","ZED=FALSE&amp;VAR:CALENDAR=FIVEDAY&amp;VAR:SYMBOL=0&amp;VAR:INDEX=0"}</definedName>
    <definedName name="_1129__FDSAUDITLINK__">{"fdsup://directions/FAT Viewer?action=UPDATE&amp;creator=factset&amp;DYN_ARGS=TRUE&amp;DOC_NAME=FAT:FQL_AUDITING_CLIENT_TEMPLATE.FAT&amp;display_string=Audit&amp;VAR:KEY=MVYVCXOZCD&amp;VAR:QUERY=UkdGX0JQU19UQU5HKFNFTUksNDA2MjMsLCwsLCxOT0FVRElUKQ==&amp;WINDOW=FIRST_POPUP&amp;HEIGHT=450&amp;WI","DTH=450&amp;START_MAXIMIZED=FALSE&amp;VAR:CALENDAR=US&amp;VAR:SYMBOL=B1LB9P&amp;VAR:INDEX=0"}</definedName>
    <definedName name="_113__123Graph_BCHART_19">#REF!</definedName>
    <definedName name="_113__123Graph_C_Chart_1A">#REF!</definedName>
    <definedName name="_113__123Graph_XChart_2">#REF!</definedName>
    <definedName name="_113__FDSAUDITLINK__">{"fdsup://Directions/FAT Viewer?action=UPDATE&amp;creator=factset&amp;DOC_NAME=fat:reuters_annual_source_window.fat&amp;display_string=Audit&amp;DYN_ARGS=TRUE&amp;VAR:ID1=06050510&amp;VAR:RCODE=NIBX&amp;VAR:SDATE=20071299&amp;VAR:FREQ=Y&amp;VAR:RELITEM=RP&amp;VAR:CURRENCY=&amp;VAR:CURRSOURCE=EXSHARE&amp;","VAR:NATFREQ=ANNUAL&amp;VAR:RFIELD=FINALIZED&amp;VAR:DB_TYPE=&amp;VAR:UNITS=MONTHLY&amp;window=popup&amp;width=450&amp;height=300&amp;START_MAXIMIZED=FALSE"}</definedName>
    <definedName name="_113__FDSAUDITLINK___1">{"fdsup://IBCentral/FAT Viewer?action=UPDATE&amp;creator=factset&amp;DOC_NAME=fat:reuters_annual_source_window.fat&amp;display_string=Audit&amp;DYN_ARGS=TRUE&amp;VAR:ID1=343211&amp;VAR:RCODE=FDSPFDSTKTOTAL&amp;VAR:SDATE=20080399&amp;VAR:FREQ=Y&amp;VAR:RELITEM=RP&amp;VAR:CURRENCY=&amp;VAR:CURRSOURCE=E","XSHARE&amp;VAR:NATFREQ=ANNUAL&amp;VAR:RFIELD=FINALIZED&amp;VAR:DB_TYPE=&amp;VAR:UNITS=M&amp;window=popup&amp;width=450&amp;height=300&amp;START_MAXIMIZED=FALSE"}</definedName>
    <definedName name="_1130__FDSAUDITLINK__">{"fdsup://directions/FAT Viewer?action=UPDATE&amp;creator=factset&amp;DYN_ARGS=TRUE&amp;DOC_NAME=FAT:FQL_AUDITING_CLIENT_TEMPLATE.FAT&amp;display_string=Audit&amp;VAR:KEY=FANCTCZINY&amp;VAR:QUERY=RkZfRUJJVChDQUwsMjAwOCwsLCwp&amp;WINDOW=FIRST_POPUP&amp;HEIGHT=450&amp;WIDTH=450&amp;START_MAXIMIZED=","FALSE&amp;VAR:CALENDAR=FIVEDAY&amp;VAR:SYMBOL=0&amp;VAR:INDEX=0"}</definedName>
    <definedName name="_1131__FDSAUDITLINK__">{"fdsup://directions/FAT Viewer?action=UPDATE&amp;creator=factset&amp;DYN_ARGS=TRUE&amp;DOC_NAME=FAT:FQL_AUDITING_CLIENT_TEMPLATE.FAT&amp;display_string=Audit&amp;VAR:KEY=IXATINITMV&amp;VAR:QUERY=UkdGX0JQU19UQU5HKFNFTUksNDA2MzEsLCwsLCxOT0FVRElUKQ==&amp;WINDOW=FIRST_POPUP&amp;HEIGHT=450&amp;WI","DTH=450&amp;START_MAXIMIZED=FALSE&amp;VAR:CALENDAR=US&amp;VAR:SYMBOL=B1LB9P&amp;VAR:INDEX=0"}</definedName>
    <definedName name="_1132__FDSAUDITLINK__">{"fdsup://directions/FAT Viewer?action=UPDATE&amp;creator=factset&amp;DYN_ARGS=TRUE&amp;DOC_NAME=FAT:FQL_AUDITING_CLIENT_TEMPLATE.FAT&amp;display_string=Audit&amp;VAR:KEY=GPAVSHKLWH&amp;VAR:QUERY=UkdGX0JQU19UQU5HKFNFTUksNDA2MzQsLCwsLCxOT0FVRElUKQ==&amp;WINDOW=FIRST_POPUP&amp;HEIGHT=450&amp;WI","DTH=450&amp;START_MAXIMIZED=FALSE&amp;VAR:CALENDAR=US&amp;VAR:SYMBOL=B1LB9P&amp;VAR:INDEX=0"}</definedName>
    <definedName name="_1133__FDSAUDITLINK__">{"fdsup://directions/FAT Viewer?action=UPDATE&amp;creator=factset&amp;DYN_ARGS=TRUE&amp;DOC_NAME=FAT:FQL_AUDITING_CLIENT_TEMPLATE.FAT&amp;display_string=Audit&amp;VAR:KEY=FWZGFOTMBE&amp;VAR:QUERY=RkZfRUJJVERBKCwyMDA3LCwsLCk=&amp;WINDOW=FIRST_POPUP&amp;HEIGHT=450&amp;WIDTH=450&amp;START_MAXIMIZED=","FALSE&amp;VAR:CALENDAR=FIVEDAY&amp;VAR:SYMBOL=0&amp;VAR:INDEX=0"}</definedName>
    <definedName name="_1134__FDSAUDITLINK__">{"fdsup://directions/FAT Viewer?action=UPDATE&amp;creator=factset&amp;DYN_ARGS=TRUE&amp;DOC_NAME=FAT:FQL_AUDITING_CLIENT_TEMPLATE.FAT&amp;display_string=Audit&amp;VAR:KEY=HEHYNIVENI&amp;VAR:QUERY=RkZfRUJJVChDQUwsMjAxMCwsLCwp&amp;WINDOW=FIRST_POPUP&amp;HEIGHT=450&amp;WIDTH=450&amp;START_MAXIMIZED=","FALSE&amp;VAR:CALENDAR=FIVEDAY&amp;VAR:SYMBOL=447621&amp;VAR:INDEX=0"}</definedName>
    <definedName name="_1135__FDSAUDITLINK__">{"fdsup://Directions/FactSet Auditing Viewer?action=AUDIT_VALUE&amp;DB=129&amp;ID1=B02ZJ2&amp;VALUEID=03426&amp;SDATE=2010&amp;PERIODTYPE=ANN_STD&amp;window=popup_no_bar&amp;width=385&amp;height=120&amp;START_MAXIMIZED=FALSE&amp;creator=factset&amp;display_string=Audit"}</definedName>
    <definedName name="_1136__FDSAUDITLINK__">{"fdsup://directions/FAT Viewer?action=UPDATE&amp;creator=factset&amp;DYN_ARGS=TRUE&amp;DOC_NAME=FAT:FQL_AUDITING_CLIENT_TEMPLATE.FAT&amp;display_string=Audit&amp;VAR:KEY=VOBMZCVSBG&amp;VAR:QUERY=RkZfRUJJVERBKCwyMDA4LCwsLCk=&amp;WINDOW=FIRST_POPUP&amp;HEIGHT=450&amp;WIDTH=450&amp;START_MAXIMIZED=","FALSE&amp;VAR:CALENDAR=FIVEDAY&amp;VAR:SYMBOL=0&amp;VAR:INDEX=0"}</definedName>
    <definedName name="_1137__FDSAUDITLINK__">{"fdsup://directions/FAT Viewer?action=UPDATE&amp;creator=factset&amp;DYN_ARGS=TRUE&amp;DOC_NAME=FAT:FQL_AUDITING_CLIENT_TEMPLATE.FAT&amp;display_string=Audit&amp;VAR:KEY=VOBMZCVSBG&amp;VAR:QUERY=RkZfRUJJVERBKCwyMDA4LCwsLCk=&amp;WINDOW=FIRST_POPUP&amp;HEIGHT=450&amp;WIDTH=450&amp;START_MAXIMIZED=","FALSE&amp;VAR:CALENDAR=FIVEDAY&amp;VAR:SYMBOL=0&amp;VAR:INDEX=0"}</definedName>
    <definedName name="_1138__FDSAUDITLINK__">{"fdsup://directions/FAT Viewer?action=UPDATE&amp;creator=factset&amp;DYN_ARGS=TRUE&amp;DOC_NAME=FAT:FQL_AUDITING_CLIENT_TEMPLATE.FAT&amp;display_string=Audit&amp;VAR:KEY=XCRQLADGPU&amp;VAR:QUERY=RkZfRUJJVChDQUwsMjAwOSwsLCwp&amp;WINDOW=FIRST_POPUP&amp;HEIGHT=450&amp;WIDTH=450&amp;START_MAXIMIZED=","FALSE&amp;VAR:CALENDAR=FIVEDAY&amp;VAR:SYMBOL=563361&amp;VAR:INDEX=0"}</definedName>
    <definedName name="_1139__FDSAUDITLINK__">{"fdsup://directions/FAT Viewer?action=UPDATE&amp;creator=factset&amp;DYN_ARGS=TRUE&amp;DOC_NAME=FAT:FQL_AUDITING_CLIENT_TEMPLATE.FAT&amp;display_string=Audit&amp;VAR:KEY=PMZIFATYZW&amp;VAR:QUERY=RkZfRUJJVERBKENBTCwyMDA4LCwsLCk=&amp;WINDOW=FIRST_POPUP&amp;HEIGHT=450&amp;WIDTH=450&amp;START_MAXIMI","ZED=FALSE&amp;VAR:CALENDAR=FIVEDAY&amp;VAR:SYMBOL=0&amp;VAR:INDEX=0"}</definedName>
    <definedName name="_114__123Graph_BCHART_2">#REF!</definedName>
    <definedName name="_114__123Graph_D_Chart_1A">#REF!</definedName>
    <definedName name="_114__123Graph_XChart_3">#REF!</definedName>
    <definedName name="_114__123Graph_XCHART_8">#REF!</definedName>
    <definedName name="_114__FDSAUDITLINK__">{"fdsup://Directions/FAT Viewer?action=UPDATE&amp;creator=factset&amp;DOC_NAME=fat:reuters_annual_source_window.fat&amp;display_string=Audit&amp;DYN_ARGS=TRUE&amp;VAR:ID1=01881G10&amp;VAR:RCODE=NIBX&amp;VAR:SDATE=20071299&amp;VAR:FREQ=Y&amp;VAR:RELITEM=RP&amp;VAR:CURRENCY=&amp;VAR:CURRSOURCE=EXSHARE&amp;","VAR:NATFREQ=ANNUAL&amp;VAR:RFIELD=FINALIZED&amp;VAR:DB_TYPE=&amp;VAR:UNITS=MONTHLY&amp;window=popup&amp;width=450&amp;height=300&amp;START_MAXIMIZED=FALSE"}</definedName>
    <definedName name="_114__FDSAUDITLINK___1">{"fdsup://IBCentral/FAT Viewer?action=UPDATE&amp;creator=factset&amp;DOC_NAME=fat:reuters_annual_source_window.fat&amp;display_string=Audit&amp;DYN_ARGS=TRUE&amp;VAR:ID1=B1P758&amp;VAR:RCODE=FDSPFDSTKTOTAL&amp;VAR:SDATE=20080599&amp;VAR:FREQ=Y&amp;VAR:RELITEM=RP&amp;VAR:CURRENCY=&amp;VAR:CURRSOURCE=E","XSHARE&amp;VAR:NATFREQ=ANNUAL&amp;VAR:RFIELD=FINALIZED&amp;VAR:DB_TYPE=&amp;VAR:UNITS=M&amp;window=popup&amp;width=450&amp;height=300&amp;START_MAXIMIZED=FALSE"}</definedName>
    <definedName name="_1140__FDSAUDITLINK__">{"fdsup://directions/FAT Viewer?action=UPDATE&amp;creator=factset&amp;DYN_ARGS=TRUE&amp;DOC_NAME=FAT:FQL_AUDITING_CLIENT_TEMPLATE.FAT&amp;display_string=Audit&amp;VAR:KEY=FMTCRYVSHO&amp;VAR:QUERY=RkZfQ0FQRVgoLDIwMDgsLCwsKQ==&amp;WINDOW=FIRST_POPUP&amp;HEIGHT=450&amp;WIDTH=450&amp;START_MAXIMIZED=","FALSE&amp;VAR:CALENDAR=FIVEDAY&amp;VAR:SYMBOL=0&amp;VAR:INDEX=0"}</definedName>
    <definedName name="_1141__FDSAUDITLINK__">{"fdsup://directions/FAT Viewer?action=UPDATE&amp;creator=factset&amp;DYN_ARGS=TRUE&amp;DOC_NAME=FAT:FQL_AUDITING_CLIENT_TEMPLATE.FAT&amp;display_string=Audit&amp;VAR:KEY=KVERUJCTIZ&amp;VAR:QUERY=UkdGX0JQU19UQU5HKFNFTUksNDA2NzMsLCwsLCxOT0FVRElUKQ==&amp;WINDOW=FIRST_POPUP&amp;HEIGHT=450&amp;WI","DTH=450&amp;START_MAXIMIZED=FALSE&amp;VAR:CALENDAR=US&amp;VAR:SYMBOL=B1LB9P&amp;VAR:INDEX=0"}</definedName>
    <definedName name="_1142__FDSAUDITLINK__">{"fdsup://directions/FAT Viewer?action=UPDATE&amp;creator=factset&amp;DYN_ARGS=TRUE&amp;DOC_NAME=FAT:FQL_AUDITING_CLIENT_TEMPLATE.FAT&amp;display_string=Audit&amp;VAR:KEY=EXETMJCJKF&amp;VAR:QUERY=UkdGX0JQU19UQU5HKFNFTUksNDA2NzYsLCwsLCxOT0FVRElUKQ==&amp;WINDOW=FIRST_POPUP&amp;HEIGHT=450&amp;WI","DTH=450&amp;START_MAXIMIZED=FALSE&amp;VAR:CALENDAR=US&amp;VAR:SYMBOL=B1LB9P&amp;VAR:INDEX=0"}</definedName>
    <definedName name="_1143__FDSAUDITLINK__">{"fdsup://directions/FAT Viewer?action=UPDATE&amp;creator=factset&amp;DYN_ARGS=TRUE&amp;DOC_NAME=FAT:FQL_AUDITING_CLIENT_TEMPLATE.FAT&amp;display_string=Audit&amp;VAR:KEY=ORGFMPUXCL&amp;VAR:QUERY=UkdGX0JQU19UQU5HKFNFTUksNDA2ODEsLCwsLCxOT0FVRElUKQ==&amp;WINDOW=FIRST_POPUP&amp;HEIGHT=450&amp;WI","DTH=450&amp;START_MAXIMIZED=FALSE&amp;VAR:CALENDAR=US&amp;VAR:SYMBOL=B1LB9P&amp;VAR:INDEX=0"}</definedName>
    <definedName name="_1144__FDSAUDITLINK__">{"fdsup://directions/FAT Viewer?action=UPDATE&amp;creator=factset&amp;DYN_ARGS=TRUE&amp;DOC_NAME=FAT:FQL_AUDITING_CLIENT_TEMPLATE.FAT&amp;display_string=Audit&amp;VAR:KEY=VSNADMXAFS&amp;VAR:QUERY=RkZfRUJJVERBKCwyMDA5LCwsLCk=&amp;WINDOW=FIRST_POPUP&amp;HEIGHT=450&amp;WIDTH=450&amp;START_MAXIMIZED=","FALSE&amp;VAR:CALENDAR=FIVEDAY&amp;VAR:SYMBOL=0&amp;VAR:INDEX=0"}</definedName>
    <definedName name="_1145__FDSAUDITLINK__">{"fdsup://directions/FAT Viewer?action=UPDATE&amp;creator=factset&amp;DYN_ARGS=TRUE&amp;DOC_NAME=FAT:FQL_AUDITING_CLIENT_TEMPLATE.FAT&amp;display_string=Audit&amp;VAR:KEY=DWFIJIFWBW&amp;VAR:QUERY=RkZfQ0FQRVgoQ0FMLDIwMDksLCwsKQ==&amp;WINDOW=FIRST_POPUP&amp;HEIGHT=450&amp;WIDTH=450&amp;START_MAXIMI","ZED=FALSE&amp;VAR:CALENDAR=FIVEDAY&amp;VAR:SYMBOL=0&amp;VAR:INDEX=0"}</definedName>
    <definedName name="_1146__FDSAUDITLINK__">{"fdsup://directions/FAT Viewer?action=UPDATE&amp;creator=factset&amp;DYN_ARGS=TRUE&amp;DOC_NAME=FAT:FQL_AUDITING_CLIENT_TEMPLATE.FAT&amp;display_string=Audit&amp;VAR:KEY=FANCTCZINY&amp;VAR:QUERY=RkZfRUJJVChDQUwsMjAwOCwsLCwp&amp;WINDOW=FIRST_POPUP&amp;HEIGHT=450&amp;WIDTH=450&amp;START_MAXIMIZED=","FALSE&amp;VAR:CALENDAR=FIVEDAY&amp;VAR:SYMBOL=0&amp;VAR:INDEX=0"}</definedName>
    <definedName name="_1147__FDSAUDITLINK__">{"fdsup://directions/FAT Viewer?action=UPDATE&amp;creator=factset&amp;DYN_ARGS=TRUE&amp;DOC_NAME=FAT:FQL_AUDITING_CLIENT_TEMPLATE.FAT&amp;display_string=Audit&amp;VAR:KEY=OXITSBCTOP&amp;VAR:QUERY=UkdGX0JQU19UQU5HKFNFTUksNDA2OTcsLCwsLCxOT0FVRElUKQ==&amp;WINDOW=FIRST_POPUP&amp;HEIGHT=450&amp;WI","DTH=450&amp;START_MAXIMIZED=FALSE&amp;VAR:CALENDAR=US&amp;VAR:SYMBOL=B1LB9P&amp;VAR:INDEX=0"}</definedName>
    <definedName name="_1148__FDSAUDITLINK__">{"fdsup://Directions/FactSet Auditing Viewer?action=AUDIT_VALUE&amp;DB=129&amp;ID1=B0C1DM&amp;VALUEID=03426&amp;SDATE=2009&amp;PERIODTYPE=ANN_STD&amp;window=popup_no_bar&amp;width=385&amp;height=120&amp;START_MAXIMIZED=FALSE&amp;creator=factset&amp;display_string=Audit"}</definedName>
    <definedName name="_1149__FDSAUDITLINK__">{"fdsup://directions/FAT Viewer?action=UPDATE&amp;creator=factset&amp;DYN_ARGS=TRUE&amp;DOC_NAME=FAT:FQL_AUDITING_CLIENT_TEMPLATE.FAT&amp;display_string=Audit&amp;VAR:KEY=BELANGFWRS&amp;VAR:QUERY=RkZfRUJJVCgsMjAwOSwsLCwp&amp;WINDOW=FIRST_POPUP&amp;HEIGHT=450&amp;WIDTH=450&amp;START_MAXIMIZED=FALS","E&amp;VAR:CALENDAR=FIVEDAY&amp;VAR:SYMBOL=0&amp;VAR:INDEX=0"}</definedName>
    <definedName name="_115__123Graph_BCHART_20">#REF!</definedName>
    <definedName name="_115__123Graph_E_Chart_1A">#REF!</definedName>
    <definedName name="_115__123Graph_XChart_4">#REF!</definedName>
    <definedName name="_115__FDSAUDITLINK__">{"fdsup://Directions/FAT Viewer?action=UPDATE&amp;creator=factset&amp;DOC_NAME=fat:reuters_annual_source_window.fat&amp;display_string=Audit&amp;DYN_ARGS=TRUE&amp;VAR:ID1=09253U10&amp;VAR:RCODE=NIBX&amp;VAR:SDATE=20071299&amp;VAR:FREQ=Y&amp;VAR:RELITEM=RP&amp;VAR:CURRENCY=&amp;VAR:CURRSOURCE=EXSHARE&amp;","VAR:NATFREQ=ANNUAL&amp;VAR:RFIELD=FINALIZED&amp;VAR:DB_TYPE=&amp;VAR:UNITS=MONTHLY&amp;window=popup&amp;width=450&amp;height=300&amp;START_MAXIMIZED=FALSE"}</definedName>
    <definedName name="_115__FDSAUDITLINK___1">{"fdsup://IBCentral/FAT Viewer?action=UPDATE&amp;creator=factset&amp;DOC_NAME=fat:reuters_annual_source_window.fat&amp;display_string=Audit&amp;DYN_ARGS=TRUE&amp;VAR:ID1=B139BQ&amp;VAR:RCODE=FDSPFDSTKTOTAL&amp;VAR:SDATE=20080899&amp;VAR:FREQ=Y&amp;VAR:RELITEM=RP&amp;VAR:CURRENCY=&amp;VAR:CURRSOURCE=E","XSHARE&amp;VAR:NATFREQ=ANNUAL&amp;VAR:RFIELD=FINALIZED&amp;VAR:DB_TYPE=&amp;VAR:UNITS=M&amp;window=popup&amp;width=450&amp;height=300&amp;START_MAXIMIZED=FALSE"}</definedName>
    <definedName name="_1150__FDSAUDITLINK__">{"fdsup://directions/FAT Viewer?action=UPDATE&amp;creator=factset&amp;DYN_ARGS=TRUE&amp;DOC_NAME=FAT:FQL_AUDITING_CLIENT_TEMPLATE.FAT&amp;display_string=Audit&amp;VAR:KEY=VWRMPCXAJK&amp;VAR:QUERY=RkZfRUJJVERBKCwyMDA3LCwsLCk=&amp;WINDOW=FIRST_POPUP&amp;HEIGHT=450&amp;WIDTH=450&amp;START_MAXIMIZED=","FALSE&amp;VAR:CALENDAR=FIVEDAY&amp;VAR:SYMBOL=0&amp;VAR:INDEX=0"}</definedName>
    <definedName name="_1151__FDSAUDITLINK__">{"fdsup://directions/FAT Viewer?action=UPDATE&amp;creator=factset&amp;DYN_ARGS=TRUE&amp;DOC_NAME=FAT:FQL_AUDITING_CLIENT_TEMPLATE.FAT&amp;display_string=Audit&amp;VAR:KEY=WBUPGNSDKX&amp;VAR:QUERY=UkdGX0JQU19UQU5HKFNFTUksNDA3MTUsLCwsLCxOT0FVRElUKQ==&amp;WINDOW=FIRST_POPUP&amp;HEIGHT=450&amp;WI","DTH=450&amp;START_MAXIMIZED=FALSE&amp;VAR:CALENDAR=US&amp;VAR:SYMBOL=B1LB9P&amp;VAR:INDEX=0"}</definedName>
    <definedName name="_1152__FDSAUDITLINK__">{"fdsup://directions/FAT Viewer?action=UPDATE&amp;creator=factset&amp;DYN_ARGS=TRUE&amp;DOC_NAME=FAT:FQL_AUDITING_CLIENT_TEMPLATE.FAT&amp;display_string=Audit&amp;VAR:KEY=BELANGFWRS&amp;VAR:QUERY=RkZfRUJJVCgsMjAwOSwsLCwp&amp;WINDOW=FIRST_POPUP&amp;HEIGHT=450&amp;WIDTH=450&amp;START_MAXIMIZED=FALS","E&amp;VAR:CALENDAR=FIVEDAY&amp;VAR:SYMBOL=0&amp;VAR:INDEX=0"}</definedName>
    <definedName name="_1153__FDSAUDITLINK__">{"fdsup://directions/FAT Viewer?action=UPDATE&amp;creator=factset&amp;DYN_ARGS=TRUE&amp;DOC_NAME=FAT:FQL_AUDITING_CLIENT_TEMPLATE.FAT&amp;display_string=Audit&amp;VAR:KEY=TKNCJAPKPQ&amp;VAR:QUERY=RkZfRUJJVChDQUwsMjAxMCwsLCwp&amp;WINDOW=FIRST_POPUP&amp;HEIGHT=450&amp;WIDTH=450&amp;START_MAXIMIZED=","FALSE&amp;VAR:CALENDAR=FIVEDAY&amp;VAR:SYMBOL=0&amp;VAR:INDEX=0"}</definedName>
    <definedName name="_1154__FDSAUDITLINK__">{"fdsup://directions/FAT Viewer?action=UPDATE&amp;creator=factset&amp;DYN_ARGS=TRUE&amp;DOC_NAME=FAT:FQL_AUDITING_CLIENT_TEMPLATE.FAT&amp;display_string=Audit&amp;VAR:KEY=QHKDABODIV&amp;VAR:QUERY=UkdGX0JQU19UQU5HKFNFTUksNDA3MjgsLCwsLCxOT0FVRElUKQ==&amp;WINDOW=FIRST_POPUP&amp;HEIGHT=450&amp;WI","DTH=450&amp;START_MAXIMIZED=FALSE&amp;VAR:CALENDAR=US&amp;VAR:SYMBOL=B1LB9P&amp;VAR:INDEX=0"}</definedName>
    <definedName name="_1155__FDSAUDITLINK__">{"fdsup://directions/FAT Viewer?action=UPDATE&amp;creator=factset&amp;DYN_ARGS=TRUE&amp;DOC_NAME=FAT:FQL_AUDITING_CLIENT_TEMPLATE.FAT&amp;display_string=Audit&amp;VAR:KEY=UTMJWLEVAH&amp;VAR:QUERY=RkZfQ0FQRVgoQ0FMLDIwMDksLCwsRVVSKQ==&amp;WINDOW=FIRST_POPUP&amp;HEIGHT=450&amp;WIDTH=450&amp;START_MA","XIMIZED=FALSE&amp;VAR:CALENDAR=FIVEDAY&amp;VAR:SYMBOL=0&amp;VAR:INDEX=0"}</definedName>
    <definedName name="_1156__FDSAUDITLINK__">{"fdsup://directions/FAT Viewer?action=UPDATE&amp;creator=factset&amp;DYN_ARGS=TRUE&amp;DOC_NAME=FAT:FQL_AUDITING_CLIENT_TEMPLATE.FAT&amp;display_string=Audit&amp;VAR:KEY=CFSDKDUNYB&amp;VAR:QUERY=RkZfQ0FQRVgoQ0FMLDIwMDgsLCwsRVVSKQ==&amp;WINDOW=FIRST_POPUP&amp;HEIGHT=450&amp;WIDTH=450&amp;START_MA","XIMIZED=FALSE&amp;VAR:CALENDAR=FIVEDAY&amp;VAR:SYMBOL=0&amp;VAR:INDEX=0"}</definedName>
    <definedName name="_1157__FDSAUDITLINK__">{"fdsup://directions/FAT Viewer?action=UPDATE&amp;creator=factset&amp;DYN_ARGS=TRUE&amp;DOC_NAME=FAT:FQL_AUDITING_CLIENT_TEMPLATE.FAT&amp;display_string=Audit&amp;VAR:KEY=MFUPUNWLAF&amp;VAR:QUERY=RkZfQ0FQRVgoQ0FMLDIwMDcsLCwsRVVSKQ==&amp;WINDOW=FIRST_POPUP&amp;HEIGHT=450&amp;WIDTH=450&amp;START_MA","XIMIZED=FALSE&amp;VAR:CALENDAR=FIVEDAY&amp;VAR:SYMBOL=0&amp;VAR:INDEX=0"}</definedName>
    <definedName name="_1158__FDSAUDITLINK__">{"fdsup://directions/FAT Viewer?action=UPDATE&amp;creator=factset&amp;DYN_ARGS=TRUE&amp;DOC_NAME=FAT:FQL_AUDITING_CLIENT_TEMPLATE.FAT&amp;display_string=Audit&amp;VAR:KEY=UTMJWLEVAH&amp;VAR:QUERY=RkZfQ0FQRVgoQ0FMLDIwMDksLCwsRVVSKQ==&amp;WINDOW=FIRST_POPUP&amp;HEIGHT=450&amp;WIDTH=450&amp;START_MA","XIMIZED=FALSE&amp;VAR:CALENDAR=FIVEDAY&amp;VAR:SYMBOL=0&amp;VAR:INDEX=0"}</definedName>
    <definedName name="_1159__FDSAUDITLINK__">{"fdsup://directions/FAT Viewer?action=UPDATE&amp;creator=factset&amp;DYN_ARGS=TRUE&amp;DOC_NAME=FAT:FQL_AUDITING_CLIENT_TEMPLATE.FAT&amp;display_string=Audit&amp;VAR:KEY=CFSDKDUNYB&amp;VAR:QUERY=RkZfQ0FQRVgoQ0FMLDIwMDgsLCwsRVVSKQ==&amp;WINDOW=FIRST_POPUP&amp;HEIGHT=450&amp;WIDTH=450&amp;START_MA","XIMIZED=FALSE&amp;VAR:CALENDAR=FIVEDAY&amp;VAR:SYMBOL=0&amp;VAR:INDEX=0"}</definedName>
    <definedName name="_116__123Graph_BCHART_21">#REF!</definedName>
    <definedName name="_116__123Graph_F_Chart_1A">#REF!</definedName>
    <definedName name="_116__123Graph_XChart_5">#REF!</definedName>
    <definedName name="_116__FDSAUDITLINK__">{"fdsup://Directions/FAT Viewer?action=UPDATE&amp;creator=factset&amp;DOC_NAME=fat:reuters_annual_source_window.fat&amp;display_string=Audit&amp;DYN_ARGS=TRUE&amp;VAR:ID1=57772K10&amp;VAR:RCODE=QTLE&amp;VAR:SDATE=20070699&amp;VAR:FREQ=Y&amp;VAR:RELITEM=RP&amp;VAR:CURRENCY=&amp;VAR:CURRSOURCE=EXSHARE&amp;","VAR:NATFREQ=ANNUAL&amp;VAR:RFIELD=FINALIZED&amp;VAR:DB_TYPE=&amp;VAR:UNITS=M&amp;window=popup&amp;width=450&amp;height=300&amp;START_MAXIMIZED=FALSE"}</definedName>
    <definedName name="_116__FDSAUDITLINK___1">{"fdsup://IBCentral/FAT Viewer?action=UPDATE&amp;creator=factset&amp;DOC_NAME=fat:reuters_annual_source_window.fat&amp;display_string=Audit&amp;DYN_ARGS=TRUE&amp;VAR:ID1=B23K0M&amp;VAR:RCODE=FDSPFDSTKTOTAL&amp;VAR:SDATE=20071299&amp;VAR:FREQ=Y&amp;VAR:RELITEM=RP&amp;VAR:CURRENCY=&amp;VAR:CURRSOURCE=E","XSHARE&amp;VAR:NATFREQ=ANNUAL&amp;VAR:RFIELD=FINALIZED&amp;VAR:DB_TYPE=&amp;VAR:UNITS=M&amp;window=popup&amp;width=450&amp;height=300&amp;START_MAXIMIZED=FALSE"}</definedName>
    <definedName name="_1160__FDSAUDITLINK__">{"fdsup://directions/FAT Viewer?action=UPDATE&amp;creator=factset&amp;DYN_ARGS=TRUE&amp;DOC_NAME=FAT:FQL_AUDITING_CLIENT_TEMPLATE.FAT&amp;display_string=Audit&amp;VAR:KEY=MFUPUNWLAF&amp;VAR:QUERY=RkZfQ0FQRVgoQ0FMLDIwMDcsLCwsRVVSKQ==&amp;WINDOW=FIRST_POPUP&amp;HEIGHT=450&amp;WIDTH=450&amp;START_MA","XIMIZED=FALSE&amp;VAR:CALENDAR=FIVEDAY&amp;VAR:SYMBOL=0&amp;VAR:INDEX=0"}</definedName>
    <definedName name="_1161__FDSAUDITLINK__">{"fdsup://directions/FAT Viewer?action=UPDATE&amp;creator=factset&amp;DYN_ARGS=TRUE&amp;DOC_NAME=FAT:FQL_AUDITING_CLIENT_TEMPLATE.FAT&amp;display_string=Audit&amp;VAR:KEY=UTMJWLEVAH&amp;VAR:QUERY=RkZfQ0FQRVgoQ0FMLDIwMDksLCwsRVVSKQ==&amp;WINDOW=FIRST_POPUP&amp;HEIGHT=450&amp;WIDTH=450&amp;START_MA","XIMIZED=FALSE&amp;VAR:CALENDAR=FIVEDAY&amp;VAR:SYMBOL=0&amp;VAR:INDEX=0"}</definedName>
    <definedName name="_1162__FDSAUDITLINK__">{"fdsup://directions/FAT Viewer?action=UPDATE&amp;creator=factset&amp;DYN_ARGS=TRUE&amp;DOC_NAME=FAT:FQL_AUDITING_CLIENT_TEMPLATE.FAT&amp;display_string=Audit&amp;VAR:KEY=CFSDKDUNYB&amp;VAR:QUERY=RkZfQ0FQRVgoQ0FMLDIwMDgsLCwsRVVSKQ==&amp;WINDOW=FIRST_POPUP&amp;HEIGHT=450&amp;WIDTH=450&amp;START_MA","XIMIZED=FALSE&amp;VAR:CALENDAR=FIVEDAY&amp;VAR:SYMBOL=0&amp;VAR:INDEX=0"}</definedName>
    <definedName name="_1163__FDSAUDITLINK__">{"fdsup://directions/FAT Viewer?action=UPDATE&amp;creator=factset&amp;DYN_ARGS=TRUE&amp;DOC_NAME=FAT:FQL_AUDITING_CLIENT_TEMPLATE.FAT&amp;display_string=Audit&amp;VAR:KEY=MFUPUNWLAF&amp;VAR:QUERY=RkZfQ0FQRVgoQ0FMLDIwMDcsLCwsRVVSKQ==&amp;WINDOW=FIRST_POPUP&amp;HEIGHT=450&amp;WIDTH=450&amp;START_MA","XIMIZED=FALSE&amp;VAR:CALENDAR=FIVEDAY&amp;VAR:SYMBOL=0&amp;VAR:INDEX=0"}</definedName>
    <definedName name="_1164__FDSAUDITLINK__">{"fdsup://directions/FAT Viewer?action=UPDATE&amp;creator=factset&amp;DYN_ARGS=TRUE&amp;DOC_NAME=FAT:FQL_AUDITING_CLIENT_TEMPLATE.FAT&amp;display_string=Audit&amp;VAR:KEY=UTMJWLEVAH&amp;VAR:QUERY=RkZfQ0FQRVgoQ0FMLDIwMDksLCwsRVVSKQ==&amp;WINDOW=FIRST_POPUP&amp;HEIGHT=450&amp;WIDTH=450&amp;START_MA","XIMIZED=FALSE&amp;VAR:CALENDAR=FIVEDAY&amp;VAR:SYMBOL=0&amp;VAR:INDEX=0"}</definedName>
    <definedName name="_1165__FDSAUDITLINK__">{"fdsup://directions/FAT Viewer?action=UPDATE&amp;creator=factset&amp;DYN_ARGS=TRUE&amp;DOC_NAME=FAT:FQL_AUDITING_CLIENT_TEMPLATE.FAT&amp;display_string=Audit&amp;VAR:KEY=CFSDKDUNYB&amp;VAR:QUERY=RkZfQ0FQRVgoQ0FMLDIwMDgsLCwsRVVSKQ==&amp;WINDOW=FIRST_POPUP&amp;HEIGHT=450&amp;WIDTH=450&amp;START_MA","XIMIZED=FALSE&amp;VAR:CALENDAR=FIVEDAY&amp;VAR:SYMBOL=0&amp;VAR:INDEX=0"}</definedName>
    <definedName name="_1166__FDSAUDITLINK__">{"fdsup://directions/FAT Viewer?action=UPDATE&amp;creator=factset&amp;DYN_ARGS=TRUE&amp;DOC_NAME=FAT:FQL_AUDITING_CLIENT_TEMPLATE.FAT&amp;display_string=Audit&amp;VAR:KEY=MFUPUNWLAF&amp;VAR:QUERY=RkZfQ0FQRVgoQ0FMLDIwMDcsLCwsRVVSKQ==&amp;WINDOW=FIRST_POPUP&amp;HEIGHT=450&amp;WIDTH=450&amp;START_MA","XIMIZED=FALSE&amp;VAR:CALENDAR=FIVEDAY&amp;VAR:SYMBOL=0&amp;VAR:INDEX=0"}</definedName>
    <definedName name="_1167__FDSAUDITLINK__">{"fdsup://directions/FAT Viewer?action=UPDATE&amp;creator=factset&amp;DYN_ARGS=TRUE&amp;DOC_NAME=FAT:FQL_AUDITING_CLIENT_TEMPLATE.FAT&amp;display_string=Audit&amp;VAR:KEY=UTMJWLEVAH&amp;VAR:QUERY=RkZfQ0FQRVgoQ0FMLDIwMDksLCwsRVVSKQ==&amp;WINDOW=FIRST_POPUP&amp;HEIGHT=450&amp;WIDTH=450&amp;START_MA","XIMIZED=FALSE&amp;VAR:CALENDAR=FIVEDAY&amp;VAR:SYMBOL=0&amp;VAR:INDEX=0"}</definedName>
    <definedName name="_1168__FDSAUDITLINK__">{"fdsup://directions/FAT Viewer?action=UPDATE&amp;creator=factset&amp;DYN_ARGS=TRUE&amp;DOC_NAME=FAT:FQL_AUDITING_CLIENT_TEMPLATE.FAT&amp;display_string=Audit&amp;VAR:KEY=CFSDKDUNYB&amp;VAR:QUERY=RkZfQ0FQRVgoQ0FMLDIwMDgsLCwsRVVSKQ==&amp;WINDOW=FIRST_POPUP&amp;HEIGHT=450&amp;WIDTH=450&amp;START_MA","XIMIZED=FALSE&amp;VAR:CALENDAR=FIVEDAY&amp;VAR:SYMBOL=0&amp;VAR:INDEX=0"}</definedName>
    <definedName name="_1169__FDSAUDITLINK__">{"fdsup://directions/FAT Viewer?action=UPDATE&amp;creator=factset&amp;DYN_ARGS=TRUE&amp;DOC_NAME=FAT:FQL_AUDITING_CLIENT_TEMPLATE.FAT&amp;display_string=Audit&amp;VAR:KEY=MFUPUNWLAF&amp;VAR:QUERY=RkZfQ0FQRVgoQ0FMLDIwMDcsLCwsRVVSKQ==&amp;WINDOW=FIRST_POPUP&amp;HEIGHT=450&amp;WIDTH=450&amp;START_MA","XIMIZED=FALSE&amp;VAR:CALENDAR=FIVEDAY&amp;VAR:SYMBOL=0&amp;VAR:INDEX=0"}</definedName>
    <definedName name="_116IQ_CURRENCY_GAIN_INS">"c238"</definedName>
    <definedName name="_117__123Graph_BCHART_26">#REF!</definedName>
    <definedName name="_117__123Graph_X_Chart_1A">#REF!</definedName>
    <definedName name="_117__123Graph_XChart_6">#REF!</definedName>
    <definedName name="_117__123Graph_XCHART_9">#REF!</definedName>
    <definedName name="_117__FDSAUDITLINK__">{"fdsup://Directions/FAT Viewer?action=UPDATE&amp;creator=factset&amp;DOC_NAME=fat:reuters_annual_source_window.fat&amp;display_string=Audit&amp;DYN_ARGS=TRUE&amp;VAR:ID1=57772K10&amp;VAR:RCODE=NIBX&amp;VAR:SDATE=20070699&amp;VAR:FREQ=Y&amp;VAR:RELITEM=RP&amp;VAR:CURRENCY=USD&amp;VAR:CURRSOURCE=EXSHA","RE&amp;VAR:NATFREQ=ANNUAL&amp;VAR:RFIELD=FINALIZED&amp;VAR:DB_TYPE=&amp;VAR:UNITS=MONTHLY&amp;window=popup&amp;width=450&amp;height=300&amp;START_MAXIMIZED=FALSE"}</definedName>
    <definedName name="_117__FDSAUDITLINK___1">{"fdsup://IBCentral/FAT Viewer?action=UPDATE&amp;creator=factset&amp;DOC_NAME=fat:reuters_annual_source_window.fat&amp;display_string=Audit&amp;DYN_ARGS=TRUE&amp;VAR:ID1=096970&amp;VAR:RCODE=FDSPFDSTKTOTAL&amp;VAR:SDATE=20080399&amp;VAR:FREQ=Y&amp;VAR:RELITEM=RP&amp;VAR:CURRENCY=&amp;VAR:CURRSOURCE=E","XSHARE&amp;VAR:NATFREQ=ANNUAL&amp;VAR:RFIELD=FINALIZED&amp;VAR:DB_TYPE=&amp;VAR:UNITS=M&amp;window=popup&amp;width=450&amp;height=300&amp;START_MAXIMIZED=FALSE"}</definedName>
    <definedName name="_1170__FDSAUDITLINK__">{"fdsup://directions/FAT Viewer?action=UPDATE&amp;creator=factset&amp;DYN_ARGS=TRUE&amp;DOC_NAME=FAT:FQL_AUDITING_CLIENT_TEMPLATE.FAT&amp;display_string=Audit&amp;VAR:KEY=UTMJWLEVAH&amp;VAR:QUERY=RkZfQ0FQRVgoQ0FMLDIwMDksLCwsRVVSKQ==&amp;WINDOW=FIRST_POPUP&amp;HEIGHT=450&amp;WIDTH=450&amp;START_MA","XIMIZED=FALSE&amp;VAR:CALENDAR=FIVEDAY&amp;VAR:SYMBOL=0&amp;VAR:INDEX=0"}</definedName>
    <definedName name="_1171__FDSAUDITLINK__">{"fdsup://directions/FAT Viewer?action=UPDATE&amp;creator=factset&amp;DYN_ARGS=TRUE&amp;DOC_NAME=FAT:FQL_AUDITING_CLIENT_TEMPLATE.FAT&amp;display_string=Audit&amp;VAR:KEY=CFSDKDUNYB&amp;VAR:QUERY=RkZfQ0FQRVgoQ0FMLDIwMDgsLCwsRVVSKQ==&amp;WINDOW=FIRST_POPUP&amp;HEIGHT=450&amp;WIDTH=450&amp;START_MA","XIMIZED=FALSE&amp;VAR:CALENDAR=FIVEDAY&amp;VAR:SYMBOL=0&amp;VAR:INDEX=0"}</definedName>
    <definedName name="_1172__FDSAUDITLINK__">{"fdsup://directions/FAT Viewer?action=UPDATE&amp;creator=factset&amp;DYN_ARGS=TRUE&amp;DOC_NAME=FAT:FQL_AUDITING_CLIENT_TEMPLATE.FAT&amp;display_string=Audit&amp;VAR:KEY=MFUPUNWLAF&amp;VAR:QUERY=RkZfQ0FQRVgoQ0FMLDIwMDcsLCwsRVVSKQ==&amp;WINDOW=FIRST_POPUP&amp;HEIGHT=450&amp;WIDTH=450&amp;START_MA","XIMIZED=FALSE&amp;VAR:CALENDAR=FIVEDAY&amp;VAR:SYMBOL=0&amp;VAR:INDEX=0"}</definedName>
    <definedName name="_1173__FDSAUDITLINK__">{"fdsup://directions/FAT Viewer?action=UPDATE&amp;creator=factset&amp;DYN_ARGS=TRUE&amp;DOC_NAME=FAT:FQL_AUDITING_CLIENT_TEMPLATE.FAT&amp;display_string=Audit&amp;VAR:KEY=UTMJWLEVAH&amp;VAR:QUERY=RkZfQ0FQRVgoQ0FMLDIwMDksLCwsRVVSKQ==&amp;WINDOW=FIRST_POPUP&amp;HEIGHT=450&amp;WIDTH=450&amp;START_MA","XIMIZED=FALSE&amp;VAR:CALENDAR=FIVEDAY&amp;VAR:SYMBOL=0&amp;VAR:INDEX=0"}</definedName>
    <definedName name="_1174__FDSAUDITLINK__">{"fdsup://directions/FAT Viewer?action=UPDATE&amp;creator=factset&amp;DYN_ARGS=TRUE&amp;DOC_NAME=FAT:FQL_AUDITING_CLIENT_TEMPLATE.FAT&amp;display_string=Audit&amp;VAR:KEY=CFSDKDUNYB&amp;VAR:QUERY=RkZfQ0FQRVgoQ0FMLDIwMDgsLCwsRVVSKQ==&amp;WINDOW=FIRST_POPUP&amp;HEIGHT=450&amp;WIDTH=450&amp;START_MA","XIMIZED=FALSE&amp;VAR:CALENDAR=FIVEDAY&amp;VAR:SYMBOL=0&amp;VAR:INDEX=0"}</definedName>
    <definedName name="_1175__FDSAUDITLINK__">{"fdsup://directions/FAT Viewer?action=UPDATE&amp;creator=factset&amp;DYN_ARGS=TRUE&amp;DOC_NAME=FAT:FQL_AUDITING_CLIENT_TEMPLATE.FAT&amp;display_string=Audit&amp;VAR:KEY=MFUPUNWLAF&amp;VAR:QUERY=RkZfQ0FQRVgoQ0FMLDIwMDcsLCwsRVVSKQ==&amp;WINDOW=FIRST_POPUP&amp;HEIGHT=450&amp;WIDTH=450&amp;START_MA","XIMIZED=FALSE&amp;VAR:CALENDAR=FIVEDAY&amp;VAR:SYMBOL=0&amp;VAR:INDEX=0"}</definedName>
    <definedName name="_1176__FDSAUDITLINK__">{"fdsup://directions/FAT Viewer?action=UPDATE&amp;creator=factset&amp;DYN_ARGS=TRUE&amp;DOC_NAME=FAT:FQL_AUDITING_CLIENT_TEMPLATE.FAT&amp;display_string=Audit&amp;VAR:KEY=UTMJWLEVAH&amp;VAR:QUERY=RkZfQ0FQRVgoQ0FMLDIwMDksLCwsRVVSKQ==&amp;WINDOW=FIRST_POPUP&amp;HEIGHT=450&amp;WIDTH=450&amp;START_MA","XIMIZED=FALSE&amp;VAR:CALENDAR=FIVEDAY&amp;VAR:SYMBOL=0&amp;VAR:INDEX=0"}</definedName>
    <definedName name="_1177__FDSAUDITLINK__">{"fdsup://directions/FAT Viewer?action=UPDATE&amp;creator=factset&amp;DYN_ARGS=TRUE&amp;DOC_NAME=FAT:FQL_AUDITING_CLIENT_TEMPLATE.FAT&amp;display_string=Audit&amp;VAR:KEY=CFSDKDUNYB&amp;VAR:QUERY=RkZfQ0FQRVgoQ0FMLDIwMDgsLCwsRVVSKQ==&amp;WINDOW=FIRST_POPUP&amp;HEIGHT=450&amp;WIDTH=450&amp;START_MA","XIMIZED=FALSE&amp;VAR:CALENDAR=FIVEDAY&amp;VAR:SYMBOL=0&amp;VAR:INDEX=0"}</definedName>
    <definedName name="_1178__FDSAUDITLINK__">{"fdsup://directions/FAT Viewer?action=UPDATE&amp;creator=factset&amp;DYN_ARGS=TRUE&amp;DOC_NAME=FAT:FQL_AUDITING_CLIENT_TEMPLATE.FAT&amp;display_string=Audit&amp;VAR:KEY=MFUPUNWLAF&amp;VAR:QUERY=RkZfQ0FQRVgoQ0FMLDIwMDcsLCwsRVVSKQ==&amp;WINDOW=FIRST_POPUP&amp;HEIGHT=450&amp;WIDTH=450&amp;START_MA","XIMIZED=FALSE&amp;VAR:CALENDAR=FIVEDAY&amp;VAR:SYMBOL=0&amp;VAR:INDEX=0"}</definedName>
    <definedName name="_1179__FDSAUDITLINK__">{"fdsup://directions/FAT Viewer?action=UPDATE&amp;creator=factset&amp;DYN_ARGS=TRUE&amp;DOC_NAME=FAT:FQL_AUDITING_CLIENT_TEMPLATE.FAT&amp;display_string=Audit&amp;VAR:KEY=UTMJWLEVAH&amp;VAR:QUERY=RkZfQ0FQRVgoQ0FMLDIwMDksLCwsRVVSKQ==&amp;WINDOW=FIRST_POPUP&amp;HEIGHT=450&amp;WIDTH=450&amp;START_MA","XIMIZED=FALSE&amp;VAR:CALENDAR=FIVEDAY&amp;VAR:SYMBOL=0&amp;VAR:INDEX=0"}</definedName>
    <definedName name="_118__123Graph_BCHART_3">#REF!</definedName>
    <definedName name="_118__123Graph_XChart_1">#REF!</definedName>
    <definedName name="_118__FDSAUDITLINK__">{"fdsup://Directions/FAT Viewer?action=UPDATE&amp;creator=factset&amp;DOC_NAME=fat:reuters_annual_source_window.fat&amp;display_string=Audit&amp;DYN_ARGS=TRUE&amp;VAR:ID1=60456710&amp;VAR:RCODE=QTLE&amp;VAR:SDATE=20070699&amp;VAR:FREQ=Y&amp;VAR:RELITEM=RP&amp;VAR:CURRENCY=&amp;VAR:CURRSOURCE=EXSHARE&amp;","VAR:NATFREQ=ANNUAL&amp;VAR:RFIELD=FINALIZED&amp;VAR:DB_TYPE=&amp;VAR:UNITS=M&amp;window=popup&amp;width=450&amp;height=300&amp;START_MAXIMIZED=FALSE"}</definedName>
    <definedName name="_118__FDSAUDITLINK___1">{"fdsup://IBCentral/FAT Viewer?action=UPDATE&amp;creator=factset&amp;DOC_NAME=fat:reuters_annual_source_window.fat&amp;display_string=Audit&amp;DYN_ARGS=TRUE&amp;VAR:ID1=002826&amp;VAR:RCODE=FDSPFDSTKTOTAL&amp;VAR:SDATE=20071299&amp;VAR:FREQ=Y&amp;VAR:RELITEM=RP&amp;VAR:CURRENCY=&amp;VAR:CURRSOURCE=E","XSHARE&amp;VAR:NATFREQ=ANNUAL&amp;VAR:RFIELD=FINALIZED&amp;VAR:DB_TYPE=&amp;VAR:UNITS=M&amp;window=popup&amp;width=450&amp;height=300&amp;START_MAXIMIZED=FALSE"}</definedName>
    <definedName name="_1180__FDSAUDITLINK__">{"fdsup://directions/FAT Viewer?action=UPDATE&amp;creator=factset&amp;DYN_ARGS=TRUE&amp;DOC_NAME=FAT:FQL_AUDITING_CLIENT_TEMPLATE.FAT&amp;display_string=Audit&amp;VAR:KEY=CFSDKDUNYB&amp;VAR:QUERY=RkZfQ0FQRVgoQ0FMLDIwMDgsLCwsRVVSKQ==&amp;WINDOW=FIRST_POPUP&amp;HEIGHT=450&amp;WIDTH=450&amp;START_MA","XIMIZED=FALSE&amp;VAR:CALENDAR=FIVEDAY&amp;VAR:SYMBOL=0&amp;VAR:INDEX=0"}</definedName>
    <definedName name="_1181__FDSAUDITLINK__">{"fdsup://directions/FAT Viewer?action=UPDATE&amp;creator=factset&amp;DYN_ARGS=TRUE&amp;DOC_NAME=FAT:FQL_AUDITING_CLIENT_TEMPLATE.FAT&amp;display_string=Audit&amp;VAR:KEY=MFUPUNWLAF&amp;VAR:QUERY=RkZfQ0FQRVgoQ0FMLDIwMDcsLCwsRVVSKQ==&amp;WINDOW=FIRST_POPUP&amp;HEIGHT=450&amp;WIDTH=450&amp;START_MA","XIMIZED=FALSE&amp;VAR:CALENDAR=FIVEDAY&amp;VAR:SYMBOL=0&amp;VAR:INDEX=0"}</definedName>
    <definedName name="_1182__FDSAUDITLINK__">{"fdsup://directions/FAT Viewer?action=UPDATE&amp;creator=factset&amp;DYN_ARGS=TRUE&amp;DOC_NAME=FAT:FQL_AUDITING_CLIENT_TEMPLATE.FAT&amp;display_string=Audit&amp;VAR:KEY=UTMJWLEVAH&amp;VAR:QUERY=RkZfQ0FQRVgoQ0FMLDIwMDksLCwsRVVSKQ==&amp;WINDOW=FIRST_POPUP&amp;HEIGHT=450&amp;WIDTH=450&amp;START_MA","XIMIZED=FALSE&amp;VAR:CALENDAR=FIVEDAY&amp;VAR:SYMBOL=0&amp;VAR:INDEX=0"}</definedName>
    <definedName name="_1183__FDSAUDITLINK__">{"fdsup://directions/FAT Viewer?action=UPDATE&amp;creator=factset&amp;DYN_ARGS=TRUE&amp;DOC_NAME=FAT:FQL_AUDITING_CLIENT_TEMPLATE.FAT&amp;display_string=Audit&amp;VAR:KEY=CFSDKDUNYB&amp;VAR:QUERY=RkZfQ0FQRVgoQ0FMLDIwMDgsLCwsRVVSKQ==&amp;WINDOW=FIRST_POPUP&amp;HEIGHT=450&amp;WIDTH=450&amp;START_MA","XIMIZED=FALSE&amp;VAR:CALENDAR=FIVEDAY&amp;VAR:SYMBOL=0&amp;VAR:INDEX=0"}</definedName>
    <definedName name="_1184__FDSAUDITLINK__">{"fdsup://directions/FAT Viewer?action=UPDATE&amp;creator=factset&amp;DYN_ARGS=TRUE&amp;DOC_NAME=FAT:FQL_AUDITING_CLIENT_TEMPLATE.FAT&amp;display_string=Audit&amp;VAR:KEY=MFUPUNWLAF&amp;VAR:QUERY=RkZfQ0FQRVgoQ0FMLDIwMDcsLCwsRVVSKQ==&amp;WINDOW=FIRST_POPUP&amp;HEIGHT=450&amp;WIDTH=450&amp;START_MA","XIMIZED=FALSE&amp;VAR:CALENDAR=FIVEDAY&amp;VAR:SYMBOL=0&amp;VAR:INDEX=0"}</definedName>
    <definedName name="_1185__FDSAUDITLINK__">{"fdsup://directions/FAT Viewer?action=UPDATE&amp;creator=factset&amp;DYN_ARGS=TRUE&amp;DOC_NAME=FAT:FQL_AUDITING_CLIENT_TEMPLATE.FAT&amp;display_string=Audit&amp;VAR:KEY=UTMJWLEVAH&amp;VAR:QUERY=RkZfQ0FQRVgoQ0FMLDIwMDksLCwsRVVSKQ==&amp;WINDOW=FIRST_POPUP&amp;HEIGHT=450&amp;WIDTH=450&amp;START_MA","XIMIZED=FALSE&amp;VAR:CALENDAR=FIVEDAY&amp;VAR:SYMBOL=0&amp;VAR:INDEX=0"}</definedName>
    <definedName name="_1186__FDSAUDITLINK__">{"fdsup://directions/FAT Viewer?action=UPDATE&amp;creator=factset&amp;DYN_ARGS=TRUE&amp;DOC_NAME=FAT:FQL_AUDITING_CLIENT_TEMPLATE.FAT&amp;display_string=Audit&amp;VAR:KEY=CFSDKDUNYB&amp;VAR:QUERY=RkZfQ0FQRVgoQ0FMLDIwMDgsLCwsRVVSKQ==&amp;WINDOW=FIRST_POPUP&amp;HEIGHT=450&amp;WIDTH=450&amp;START_MA","XIMIZED=FALSE&amp;VAR:CALENDAR=FIVEDAY&amp;VAR:SYMBOL=0&amp;VAR:INDEX=0"}</definedName>
    <definedName name="_1187__FDSAUDITLINK__">{"fdsup://directions/FAT Viewer?action=UPDATE&amp;creator=factset&amp;DYN_ARGS=TRUE&amp;DOC_NAME=FAT:FQL_AUDITING_CLIENT_TEMPLATE.FAT&amp;display_string=Audit&amp;VAR:KEY=MFUPUNWLAF&amp;VAR:QUERY=RkZfQ0FQRVgoQ0FMLDIwMDcsLCwsRVVSKQ==&amp;WINDOW=FIRST_POPUP&amp;HEIGHT=450&amp;WIDTH=450&amp;START_MA","XIMIZED=FALSE&amp;VAR:CALENDAR=FIVEDAY&amp;VAR:SYMBOL=0&amp;VAR:INDEX=0"}</definedName>
    <definedName name="_1188__FDSAUDITLINK__">{"fdsup://directions/FAT Viewer?action=UPDATE&amp;creator=factset&amp;DYN_ARGS=TRUE&amp;DOC_NAME=FAT:FQL_AUDITING_CLIENT_TEMPLATE.FAT&amp;display_string=Audit&amp;VAR:KEY=UTMJWLEVAH&amp;VAR:QUERY=RkZfQ0FQRVgoQ0FMLDIwMDksLCwsRVVSKQ==&amp;WINDOW=FIRST_POPUP&amp;HEIGHT=450&amp;WIDTH=450&amp;START_MA","XIMIZED=FALSE&amp;VAR:CALENDAR=FIVEDAY&amp;VAR:SYMBOL=0&amp;VAR:INDEX=0"}</definedName>
    <definedName name="_1189__FDSAUDITLINK__">{"fdsup://directions/FAT Viewer?action=UPDATE&amp;creator=factset&amp;DYN_ARGS=TRUE&amp;DOC_NAME=FAT:FQL_AUDITING_CLIENT_TEMPLATE.FAT&amp;display_string=Audit&amp;VAR:KEY=CFSDKDUNYB&amp;VAR:QUERY=RkZfQ0FQRVgoQ0FMLDIwMDgsLCwsRVVSKQ==&amp;WINDOW=FIRST_POPUP&amp;HEIGHT=450&amp;WIDTH=450&amp;START_MA","XIMIZED=FALSE&amp;VAR:CALENDAR=FIVEDAY&amp;VAR:SYMBOL=0&amp;VAR:INDEX=0"}</definedName>
    <definedName name="_119__123Graph_BCHART_30">#REF!</definedName>
    <definedName name="_119__123Graph_XChart_2">#REF!</definedName>
    <definedName name="_119__FDSAUDITLINK__">{"fdsup://Directions/FAT Viewer?action=UPDATE&amp;creator=factset&amp;DOC_NAME=fat:reuters_annual_source_window.fat&amp;display_string=Audit&amp;DYN_ARGS=TRUE&amp;VAR:ID1=60456710&amp;VAR:RCODE=NIBX&amp;VAR:SDATE=20070699&amp;VAR:FREQ=Y&amp;VAR:RELITEM=RP&amp;VAR:CURRENCY=USD&amp;VAR:CURRSOURCE=EXSHA","RE&amp;VAR:NATFREQ=ANNUAL&amp;VAR:RFIELD=FINALIZED&amp;VAR:DB_TYPE=&amp;VAR:UNITS=MONTHLY&amp;window=popup&amp;width=450&amp;height=300&amp;START_MAXIMIZED=FALSE"}</definedName>
    <definedName name="_119__FDSAUDITLINK___1">{"fdsup://IBCentral/FAT Viewer?action=UPDATE&amp;creator=factset&amp;DOC_NAME=fat:reuters_annual_source_window.fat&amp;display_string=Audit&amp;DYN_ARGS=TRUE&amp;VAR:ID1=096970&amp;VAR:RCODE=FDSPFDSTKTOTAL&amp;VAR:SDATE=20080399&amp;VAR:FREQ=Y&amp;VAR:RELITEM=RP&amp;VAR:CURRENCY=&amp;VAR:CURRSOURCE=E","XSHARE&amp;VAR:NATFREQ=ANNUAL&amp;VAR:RFIELD=FINALIZED&amp;VAR:DB_TYPE=&amp;VAR:UNITS=M&amp;window=popup&amp;width=450&amp;height=300&amp;START_MAXIMIZED=FALSE"}</definedName>
    <definedName name="_1190__FDSAUDITLINK__">{"fdsup://directions/FAT Viewer?action=UPDATE&amp;creator=factset&amp;DYN_ARGS=TRUE&amp;DOC_NAME=FAT:FQL_AUDITING_CLIENT_TEMPLATE.FAT&amp;display_string=Audit&amp;VAR:KEY=MFUPUNWLAF&amp;VAR:QUERY=RkZfQ0FQRVgoQ0FMLDIwMDcsLCwsRVVSKQ==&amp;WINDOW=FIRST_POPUP&amp;HEIGHT=450&amp;WIDTH=450&amp;START_MA","XIMIZED=FALSE&amp;VAR:CALENDAR=FIVEDAY&amp;VAR:SYMBOL=0&amp;VAR:INDEX=0"}</definedName>
    <definedName name="_1191__FDSAUDITLINK__">{"fdsup://IBCentral/FAT Viewer?action=UPDATE&amp;creator=factset&amp;DOC_NAME=fat:reuters_annual_source_window.fat&amp;display_string=Audit&amp;DYN_ARGS=TRUE&amp;VAR:ID1=671574&amp;VAR:RCODE=QTLE&amp;VAR:SDATE=20091299&amp;VAR:FREQ=Y&amp;VAR:RELITEM=RP&amp;VAR:CURRENCY=&amp;VAR:CURRSOURCE=EXSHARE&amp;VAR",":NATFREQ=ANNUAL&amp;VAR:RFIELD=FINALIZED&amp;VAR:DB_TYPE=&amp;VAR:UNITS=M&amp;window=popup&amp;width=450&amp;height=300&amp;START_MAXIMIZED=FALSE"}</definedName>
    <definedName name="_1192__FDSAUDITLINK__">{"fdsup://directions/FAT Viewer?action=UPDATE&amp;creator=factset&amp;DYN_ARGS=TRUE&amp;DOC_NAME=FAT:FQL_AUDITING_CLIENT_TEMPLATE.FAT&amp;display_string=Audit&amp;VAR:KEY=VCVIPQNEVG&amp;VAR:QUERY=RkZfRUJJVChDQUwsMjAxMCwsLCwp&amp;WINDOW=FIRST_POPUP&amp;HEIGHT=450&amp;WIDTH=450&amp;START_MAXIMIZED=","FALSE&amp;VAR:CALENDAR=FIVEDAY&amp;VAR:SYMBOL=052270&amp;VAR:INDEX=0"}</definedName>
    <definedName name="_1193__FDSAUDITLINK__">{"fdsup://directions/FAT Viewer?action=UPDATE&amp;creator=factset&amp;DYN_ARGS=TRUE&amp;DOC_NAME=FAT:FQL_AUDITING_CLIENT_TEMPLATE.FAT&amp;display_string=Audit&amp;VAR:KEY=FODMFAVITW&amp;VAR:QUERY=RkZfRUJJVERBKENBTCwyMDA4LCwsLCk=&amp;WINDOW=FIRST_POPUP&amp;HEIGHT=450&amp;WIDTH=450&amp;START_MAXIMI","ZED=FALSE&amp;VAR:CALENDAR=FIVEDAY&amp;VAR:SYMBOL=052270&amp;VAR:INDEX=0"}</definedName>
    <definedName name="_1194__FDSAUDITLINK__">{"fdsup://IBCentral/FAT Viewer?action=UPDATE&amp;creator=factset&amp;DOC_NAME=fat:reuters_annual_source_window.fat&amp;display_string=Audit&amp;DYN_ARGS=TRUE&amp;VAR:ID1=671574&amp;VAR:RCODE=STLD&amp;VAR:SDATE=20091299&amp;VAR:FREQ=Y&amp;VAR:RELITEM=RP&amp;VAR:CURRENCY=&amp;VAR:CURRSOURCE=EXSHARE&amp;VAR",":NATFREQ=ANNUAL&amp;VAR:RFIELD=FINALIZED&amp;VAR:DB_TYPE=&amp;VAR:UNITS=M&amp;window=popup&amp;width=450&amp;height=300&amp;START_MAXIMIZED=FALSE"}</definedName>
    <definedName name="_1195__FDSAUDITLINK__">{"fdsup://directions/FAT Viewer?action=UPDATE&amp;creator=factset&amp;DYN_ARGS=TRUE&amp;DOC_NAME=FAT:FQL_AUDITING_CLIENT_TEMPLATE.FAT&amp;display_string=Audit&amp;VAR:KEY=TMZADUVALY&amp;VAR:QUERY=RkZfQ0FQRVgoQ0FMLDIwMDgsLCwsKQ==&amp;WINDOW=FIRST_POPUP&amp;HEIGHT=450&amp;WIDTH=450&amp;START_MAXIMI","ZED=FALSE&amp;VAR:CALENDAR=FIVEDAY&amp;VAR:SYMBOL=712354&amp;VAR:INDEX=0"}</definedName>
    <definedName name="_1196__FDSAUDITLINK__">{"fdsup://directions/FAT Viewer?action=UPDATE&amp;creator=factset&amp;DYN_ARGS=TRUE&amp;DOC_NAME=FAT:FQL_AUDITING_CLIENT_TEMPLATE.FAT&amp;display_string=Audit&amp;VAR:KEY=ZWRGLWDIRA&amp;VAR:QUERY=RkZfU0FMRVMoQ0FMLDIwMDksLCwsKQ==&amp;WINDOW=FIRST_POPUP&amp;HEIGHT=450&amp;WIDTH=450&amp;START_MAXIMI","ZED=FALSE&amp;VAR:CALENDAR=FIVEDAY&amp;VAR:SYMBOL=570994&amp;VAR:INDEX=0"}</definedName>
    <definedName name="_1197__FDSAUDITLINK__">{"fdsup://directions/FAT Viewer?action=UPDATE&amp;creator=factset&amp;DYN_ARGS=TRUE&amp;DOC_NAME=FAT:FQL_AUDITING_CLIENT_TEMPLATE.FAT&amp;display_string=Audit&amp;VAR:KEY=DWFIJIFWBW&amp;VAR:QUERY=RkZfQ0FQRVgoQ0FMLDIwMDksLCwsKQ==&amp;WINDOW=FIRST_POPUP&amp;HEIGHT=450&amp;WIDTH=450&amp;START_MAXIMI","ZED=FALSE&amp;VAR:CALENDAR=FIVEDAY&amp;VAR:SYMBOL=0&amp;VAR:INDEX=0"}</definedName>
    <definedName name="_1198__FDSAUDITLINK__">{"fdsup://directions/FAT Viewer?action=UPDATE&amp;creator=factset&amp;DYN_ARGS=TRUE&amp;DOC_NAME=FAT:FQL_AUDITING_CLIENT_TEMPLATE.FAT&amp;display_string=Audit&amp;VAR:KEY=BELANGFWRS&amp;VAR:QUERY=RkZfRUJJVCgsMjAwOSwsLCwp&amp;WINDOW=FIRST_POPUP&amp;HEIGHT=450&amp;WIDTH=450&amp;START_MAXIMIZED=FALS","E&amp;VAR:CALENDAR=FIVEDAY&amp;VAR:SYMBOL=0&amp;VAR:INDEX=0"}</definedName>
    <definedName name="_1199__FDSAUDITLINK__">{"fdsup://directions/FAT Viewer?action=UPDATE&amp;creator=factset&amp;DYN_ARGS=TRUE&amp;DOC_NAME=FAT:FQL_AUDITING_CLIENT_TEMPLATE.FAT&amp;display_string=Audit&amp;VAR:KEY=RYFIDORCJO&amp;VAR:QUERY=RkZfRUJJVCgsMjAwOCwsLCwp&amp;WINDOW=FIRST_POPUP&amp;HEIGHT=450&amp;WIDTH=450&amp;START_MAXIMIZED=FALS","E&amp;VAR:CALENDAR=FIVEDAY&amp;VAR:SYMBOL=0&amp;VAR:INDEX=0"}</definedName>
    <definedName name="_11IQ_CURRENCY_GAIN_INS">"c238"</definedName>
    <definedName name="_11S___U">#REF!</definedName>
    <definedName name="_12__123Graph_ACHART_1">#REF!</definedName>
    <definedName name="_12__123Graph_ACHART_12">#REF!</definedName>
    <definedName name="_12__123Graph_AChart_2">#REF!</definedName>
    <definedName name="_12__123Graph_ACHART_3">#REF!</definedName>
    <definedName name="_12__123Graph_ACHART_4">#REF!</definedName>
    <definedName name="_12__123Graph_AGROWTH_9">#REF!</definedName>
    <definedName name="_12__123Graph_BCHART_3">#REF!</definedName>
    <definedName name="_12__123Graph_BCHART_4">#REF!</definedName>
    <definedName name="_12__123Graph_BGROWTH_9">#REF!</definedName>
    <definedName name="_12__123Graph_D_Chart_1A">#REF!</definedName>
    <definedName name="_12__123Graph_LBL_DCHART_1">#REF!</definedName>
    <definedName name="_12__123Graph_XCHART_10">#REF!</definedName>
    <definedName name="_12__FDSAUDITLINK__">{"fdsup://Directions/FAT Viewer?action=UPDATE&amp;creator=factset&amp;DOC_NAME=fat:reuters_annual_source_window.fat&amp;display_string=Audit&amp;DYN_ARGS=TRUE&amp;VAR:ID1=B11Y56&amp;VAR:RCODE=NIBX&amp;VAR:SDATE=20081299&amp;VAR:FREQ=Y&amp;VAR:RELITEM=RP&amp;VAR:CURRENCY=USD&amp;VAR:CURRSOURCE=EXSHARE","&amp;VAR:NATFREQ=ANNUAL&amp;VAR:RFIELD=FINALIZED&amp;VAR:DB_TYPE=&amp;VAR:UNITS=MONTHLY&amp;window=popup&amp;width=450&amp;height=300&amp;START_MAXIMIZED=FALSE"}</definedName>
    <definedName name="_12__FDSAUDITLINK___1">{"fdsup://IBCentral/FAT Viewer?action=UPDATE&amp;creator=factset&amp;DOC_NAME=fat:reuters_annual_pshs_src_window.fat&amp;display_string=Audit&amp;DYN_ARGS=TRUE&amp;VAR:ID1=451957&amp;VAR:RCODE=FDSEPS&amp;VAR:SDATE=20081299&amp;VAR:FREQ=Y&amp;VAR:RELITEM=RF&amp;VAR:CURRENCY=&amp;VAR:CURRSOURCE=EXSHARE","&amp;VAR:NATFREQ=ANNUAL&amp;VAR:RFIELD=FINALIZED&amp;VAR:DB_TYPE=&amp;VAR:UNITS=M&amp;window=popup&amp;width=450&amp;height=300&amp;START_MAXIMIZED=FALSE"}</definedName>
    <definedName name="_12_0__123Graph_BCHAR">#REF!</definedName>
    <definedName name="_12_123Graph_XB92">#REF!</definedName>
    <definedName name="_120__123Graph_BCHART_33">#REF!</definedName>
    <definedName name="_120__123Graph_LBL_ACHART_7">#REF!</definedName>
    <definedName name="_120__123Graph_XChart_3">#REF!</definedName>
    <definedName name="_120__FDSAUDITLINK__">{"fdsup://directions/FAT Viewer?action=UPDATE&amp;creator=factset&amp;DYN_ARGS=TRUE&amp;DOC_NAME=FAT:FQL_AUDITING_CLIENT_TEMPLATE.FAT&amp;display_string=Audit&amp;VAR:KEY=CNWJAHWJWP&amp;VAR:QUERY=RkZfUEJLX0NVUlIoKQ==&amp;WINDOW=FIRST_POPUP&amp;HEIGHT=450&amp;WIDTH=450&amp;START_MAXIMIZED=FALSE&amp;VA","R:CALENDAR=US&amp;VAR:SYMBOL=689714&amp;VAR:INDEX=0"}</definedName>
    <definedName name="_120__FDSAUDITLINK___1">{"fdsup://IBCentral/FAT Viewer?action=UPDATE&amp;creator=factset&amp;DOC_NAME=fat:reuters_annual_source_window.fat&amp;display_string=Audit&amp;DYN_ARGS=TRUE&amp;VAR:ID1=002826&amp;VAR:RCODE=FDSPFDSTKTOTAL&amp;VAR:SDATE=20071299&amp;VAR:FREQ=Y&amp;VAR:RELITEM=RP&amp;VAR:CURRENCY=&amp;VAR:CURRSOURCE=E","XSHARE&amp;VAR:NATFREQ=ANNUAL&amp;VAR:RFIELD=FINALIZED&amp;VAR:DB_TYPE=&amp;VAR:UNITS=M&amp;window=popup&amp;width=450&amp;height=300&amp;START_MAXIMIZED=FALSE"}</definedName>
    <definedName name="_120__FDSAUDITLINK___2">{"fdsup://directions/FAT Viewer?action=UPDATE&amp;creator=factset&amp;DYN_ARGS=TRUE&amp;DOC_NAME=FAT:FQL_AUDITING_CLIENT_TEMPLATE.FAT&amp;display_string=Audit&amp;VAR:KEY=CNWJAHWJWP&amp;VAR:QUERY=RkZfUEJLX0NVUlIoKQ==&amp;WINDOW=FIRST_POPUP&amp;HEIGHT=450&amp;WIDTH=450&amp;START_MAXIMIZED=FALSE&amp;VA","R:CALENDAR=US&amp;VAR:SYMBOL=689714&amp;VAR:INDEX=0"}</definedName>
    <definedName name="_120__FDSAUDITLINK___3">{"fdsup://directions/FAT Viewer?action=UPDATE&amp;creator=factset&amp;DYN_ARGS=TRUE&amp;DOC_NAME=FAT:FQL_AUDITING_CLIENT_TEMPLATE.FAT&amp;display_string=Audit&amp;VAR:KEY=CNWJAHWJWP&amp;VAR:QUERY=RkZfUEJLX0NVUlIoKQ==&amp;WINDOW=FIRST_POPUP&amp;HEIGHT=450&amp;WIDTH=450&amp;START_MAXIMIZED=FALSE&amp;VA","R:CALENDAR=US&amp;VAR:SYMBOL=689714&amp;VAR:INDEX=0"}</definedName>
    <definedName name="_120__FDSAUDITLINK___4">{"fdsup://directions/FAT Viewer?action=UPDATE&amp;creator=factset&amp;DYN_ARGS=TRUE&amp;DOC_NAME=FAT:FQL_AUDITING_CLIENT_TEMPLATE.FAT&amp;display_string=Audit&amp;VAR:KEY=CNWJAHWJWP&amp;VAR:QUERY=RkZfUEJLX0NVUlIoKQ==&amp;WINDOW=FIRST_POPUP&amp;HEIGHT=450&amp;WIDTH=450&amp;START_MAXIMIZED=FALSE&amp;VA","R:CALENDAR=US&amp;VAR:SYMBOL=689714&amp;VAR:INDEX=0"}</definedName>
    <definedName name="_1200__FDSAUDITLINK__">{"fdsup://directions/FAT Viewer?action=UPDATE&amp;creator=factset&amp;DYN_ARGS=TRUE&amp;DOC_NAME=FAT:FQL_AUDITING_CLIENT_TEMPLATE.FAT&amp;display_string=Audit&amp;VAR:KEY=ROVATYHEDO&amp;VAR:QUERY=RkZfRUJJVCgsMjAwNywsLCwp&amp;WINDOW=FIRST_POPUP&amp;HEIGHT=450&amp;WIDTH=450&amp;START_MAXIMIZED=FALS","E&amp;VAR:CALENDAR=FIVEDAY&amp;VAR:SYMBOL=0&amp;VAR:INDEX=0"}</definedName>
    <definedName name="_1201__FDSAUDITLINK__">{"fdsup://directions/FAT Viewer?action=UPDATE&amp;creator=factset&amp;DYN_ARGS=TRUE&amp;DOC_NAME=FAT:FQL_AUDITING_CLIENT_TEMPLATE.FAT&amp;display_string=Audit&amp;VAR:KEY=BELANGFWRS&amp;VAR:QUERY=RkZfRUJJVCgsMjAwOSwsLCwp&amp;WINDOW=FIRST_POPUP&amp;HEIGHT=450&amp;WIDTH=450&amp;START_MAXIMIZED=FALS","E&amp;VAR:CALENDAR=FIVEDAY&amp;VAR:SYMBOL=0&amp;VAR:INDEX=0"}</definedName>
    <definedName name="_1202__FDSAUDITLINK__">{"fdsup://directions/FAT Viewer?action=UPDATE&amp;creator=factset&amp;DYN_ARGS=TRUE&amp;DOC_NAME=FAT:FQL_AUDITING_CLIENT_TEMPLATE.FAT&amp;display_string=Audit&amp;VAR:KEY=RYFIDORCJO&amp;VAR:QUERY=RkZfRUJJVCgsMjAwOCwsLCwp&amp;WINDOW=FIRST_POPUP&amp;HEIGHT=450&amp;WIDTH=450&amp;START_MAXIMIZED=FALS","E&amp;VAR:CALENDAR=FIVEDAY&amp;VAR:SYMBOL=0&amp;VAR:INDEX=0"}</definedName>
    <definedName name="_1203__FDSAUDITLINK__">{"fdsup://directions/FAT Viewer?action=UPDATE&amp;creator=factset&amp;DYN_ARGS=TRUE&amp;DOC_NAME=FAT:FQL_AUDITING_CLIENT_TEMPLATE.FAT&amp;display_string=Audit&amp;VAR:KEY=ROVATYHEDO&amp;VAR:QUERY=RkZfRUJJVCgsMjAwNywsLCwp&amp;WINDOW=FIRST_POPUP&amp;HEIGHT=450&amp;WIDTH=450&amp;START_MAXIMIZED=FALS","E&amp;VAR:CALENDAR=FIVEDAY&amp;VAR:SYMBOL=0&amp;VAR:INDEX=0"}</definedName>
    <definedName name="_1204__FDSAUDITLINK__">{"fdsup://directions/FAT Viewer?action=UPDATE&amp;creator=factset&amp;DYN_ARGS=TRUE&amp;DOC_NAME=FAT:FQL_AUDITING_CLIENT_TEMPLATE.FAT&amp;display_string=Audit&amp;VAR:KEY=BELANGFWRS&amp;VAR:QUERY=RkZfRUJJVCgsMjAwOSwsLCwp&amp;WINDOW=FIRST_POPUP&amp;HEIGHT=450&amp;WIDTH=450&amp;START_MAXIMIZED=FALS","E&amp;VAR:CALENDAR=FIVEDAY&amp;VAR:SYMBOL=0&amp;VAR:INDEX=0"}</definedName>
    <definedName name="_1205__FDSAUDITLINK__">{"fdsup://directions/FAT Viewer?action=UPDATE&amp;creator=factset&amp;DYN_ARGS=TRUE&amp;DOC_NAME=FAT:FQL_AUDITING_CLIENT_TEMPLATE.FAT&amp;display_string=Audit&amp;VAR:KEY=RYFIDORCJO&amp;VAR:QUERY=RkZfRUJJVCgsMjAwOCwsLCwp&amp;WINDOW=FIRST_POPUP&amp;HEIGHT=450&amp;WIDTH=450&amp;START_MAXIMIZED=FALS","E&amp;VAR:CALENDAR=FIVEDAY&amp;VAR:SYMBOL=0&amp;VAR:INDEX=0"}</definedName>
    <definedName name="_1206__FDSAUDITLINK__">{"fdsup://directions/FAT Viewer?action=UPDATE&amp;creator=factset&amp;DYN_ARGS=TRUE&amp;DOC_NAME=FAT:FQL_AUDITING_CLIENT_TEMPLATE.FAT&amp;display_string=Audit&amp;VAR:KEY=ROVATYHEDO&amp;VAR:QUERY=RkZfRUJJVCgsMjAwNywsLCwp&amp;WINDOW=FIRST_POPUP&amp;HEIGHT=450&amp;WIDTH=450&amp;START_MAXIMIZED=FALS","E&amp;VAR:CALENDAR=FIVEDAY&amp;VAR:SYMBOL=0&amp;VAR:INDEX=0"}</definedName>
    <definedName name="_1207__FDSAUDITLINK__">{"fdsup://directions/FAT Viewer?action=UPDATE&amp;creator=factset&amp;DYN_ARGS=TRUE&amp;DOC_NAME=FAT:FQL_AUDITING_CLIENT_TEMPLATE.FAT&amp;display_string=Audit&amp;VAR:KEY=BELANGFWRS&amp;VAR:QUERY=RkZfRUJJVCgsMjAwOSwsLCwp&amp;WINDOW=FIRST_POPUP&amp;HEIGHT=450&amp;WIDTH=450&amp;START_MAXIMIZED=FALS","E&amp;VAR:CALENDAR=FIVEDAY&amp;VAR:SYMBOL=0&amp;VAR:INDEX=0"}</definedName>
    <definedName name="_1208__FDSAUDITLINK__">{"fdsup://directions/FAT Viewer?action=UPDATE&amp;creator=factset&amp;DYN_ARGS=TRUE&amp;DOC_NAME=FAT:FQL_AUDITING_CLIENT_TEMPLATE.FAT&amp;display_string=Audit&amp;VAR:KEY=RYFIDORCJO&amp;VAR:QUERY=RkZfRUJJVCgsMjAwOCwsLCwp&amp;WINDOW=FIRST_POPUP&amp;HEIGHT=450&amp;WIDTH=450&amp;START_MAXIMIZED=FALS","E&amp;VAR:CALENDAR=FIVEDAY&amp;VAR:SYMBOL=0&amp;VAR:INDEX=0"}</definedName>
    <definedName name="_1209__FDSAUDITLINK__">{"fdsup://directions/FAT Viewer?action=UPDATE&amp;creator=factset&amp;DYN_ARGS=TRUE&amp;DOC_NAME=FAT:FQL_AUDITING_CLIENT_TEMPLATE.FAT&amp;display_string=Audit&amp;VAR:KEY=ROVATYHEDO&amp;VAR:QUERY=RkZfRUJJVCgsMjAwNywsLCwp&amp;WINDOW=FIRST_POPUP&amp;HEIGHT=450&amp;WIDTH=450&amp;START_MAXIMIZED=FALS","E&amp;VAR:CALENDAR=FIVEDAY&amp;VAR:SYMBOL=0&amp;VAR:INDEX=0"}</definedName>
    <definedName name="_121__123Graph_A_Chart_1A">#REF!</definedName>
    <definedName name="_121__123Graph_BCHART_34">#REF!</definedName>
    <definedName name="_121__123Graph_XChart_4">#REF!</definedName>
    <definedName name="_121__FDSAUDITLINK__">{"fdsup://Directions/FAT Viewer?action=UPDATE&amp;creator=factset&amp;DOC_NAME=fat:reuters_annual_source_window.fat&amp;display_string=Audit&amp;DYN_ARGS=TRUE&amp;VAR:ID1=53567810&amp;VAR:RCODE=NIBX&amp;VAR:SDATE=20070699&amp;VAR:FREQ=Y&amp;VAR:RELITEM=RP&amp;VAR:CURRENCY=USD&amp;VAR:CURRSOURCE=EXSHA","RE&amp;VAR:NATFREQ=ANNUAL&amp;VAR:RFIELD=FINALIZED&amp;VAR:DB_TYPE=&amp;VAR:UNITS=MONTHLY&amp;window=popup&amp;width=450&amp;height=300&amp;START_MAXIMIZED=FALSE"}</definedName>
    <definedName name="_121__FDSAUDITLINK___1">{"fdsup://IBCentral/FAT Viewer?action=UPDATE&amp;creator=factset&amp;DOC_NAME=fat:reuters_annual_pshs_src_window.fat&amp;display_string=Audit&amp;DYN_ARGS=TRUE&amp;VAR:ID1=B1VK7X&amp;VAR:RCODE=FDSEPS&amp;VAR:SDATE=20071299&amp;VAR:FREQ=Y&amp;VAR:RELITEM=RF&amp;VAR:CURRENCY=&amp;VAR:CURRSOURCE=EXSHARE","&amp;VAR:NATFREQ=ANNUAL&amp;VAR:RFIELD=FINALIZED&amp;VAR:DB_TYPE=&amp;VAR:UNITS=M&amp;window=popup&amp;width=450&amp;height=300&amp;START_MAXIMIZED=FALSE"}</definedName>
    <definedName name="_1210__FDSAUDITLINK__">{"fdsup://directions/FAT Viewer?action=UPDATE&amp;creator=factset&amp;DYN_ARGS=TRUE&amp;DOC_NAME=FAT:FQL_AUDITING_CLIENT_TEMPLATE.FAT&amp;display_string=Audit&amp;VAR:KEY=BELANGFWRS&amp;VAR:QUERY=RkZfRUJJVCgsMjAwOSwsLCwp&amp;WINDOW=FIRST_POPUP&amp;HEIGHT=450&amp;WIDTH=450&amp;START_MAXIMIZED=FALS","E&amp;VAR:CALENDAR=FIVEDAY&amp;VAR:SYMBOL=0&amp;VAR:INDEX=0"}</definedName>
    <definedName name="_1210__FDSAUDITLINK___1">{"fdsup://directions/FAT Viewer?action=UPDATE&amp;creator=factset&amp;DYN_ARGS=TRUE&amp;DOC_NAME=FAT:FQL_AUDITING_CLIENT_TEMPLATE.FAT&amp;display_string=Audit&amp;VAR:KEY=DMDKJMNSPG&amp;VAR:QUERY=KChGRl9ERUJUKFFUUiw0MDc1NSwsLCwpQEZGX0RFQlQoU0VNSSw0MDc1NSwsLCwpKUBGRl9ERUJUKEFOTl9SL","DQwNzU1LCwsLCkp&amp;WINDOW=FIRST_POPUP&amp;HEIGHT=450&amp;WIDTH=450&amp;START_MAXIMIZED=FALSE&amp;VAR:CALENDAR=FIVEDAY&amp;VAR:SYMBOL=0&amp;VAR:INDEX=0"}</definedName>
    <definedName name="_1211__FDSAUDITLINK__">{"fdsup://directions/FAT Viewer?action=UPDATE&amp;creator=factset&amp;DYN_ARGS=TRUE&amp;DOC_NAME=FAT:FQL_AUDITING_CLIENT_TEMPLATE.FAT&amp;display_string=Audit&amp;VAR:KEY=RYFIDORCJO&amp;VAR:QUERY=RkZfRUJJVCgsMjAwOCwsLCwp&amp;WINDOW=FIRST_POPUP&amp;HEIGHT=450&amp;WIDTH=450&amp;START_MAXIMIZED=FALS","E&amp;VAR:CALENDAR=FIVEDAY&amp;VAR:SYMBOL=0&amp;VAR:INDEX=0"}</definedName>
    <definedName name="_1211__FDSAUDITLINK___1">{"fdsup://directions/FAT Viewer?action=UPDATE&amp;creator=factset&amp;DYN_ARGS=TRUE&amp;DOC_NAME=FAT:FQL_AUDITING_CLIENT_TEMPLATE.FAT&amp;display_string=Audit&amp;VAR:KEY=DMDKJMNSPG&amp;VAR:QUERY=KChGRl9ERUJUKFFUUiw0MDc1NSwsLCwpQEZGX0RFQlQoU0VNSSw0MDc1NSwsLCwpKUBGRl9ERUJUKEFOTl9SL","DQwNzU1LCwsLCkp&amp;WINDOW=FIRST_POPUP&amp;HEIGHT=450&amp;WIDTH=450&amp;START_MAXIMIZED=FALSE&amp;VAR:CALENDAR=FIVEDAY&amp;VAR:SYMBOL=0&amp;VAR:INDEX=0"}</definedName>
    <definedName name="_1212__FDSAUDITLINK__">{"fdsup://directions/FAT Viewer?action=UPDATE&amp;creator=factset&amp;DYN_ARGS=TRUE&amp;DOC_NAME=FAT:FQL_AUDITING_CLIENT_TEMPLATE.FAT&amp;display_string=Audit&amp;VAR:KEY=ROVATYHEDO&amp;VAR:QUERY=RkZfRUJJVCgsMjAwNywsLCwp&amp;WINDOW=FIRST_POPUP&amp;HEIGHT=450&amp;WIDTH=450&amp;START_MAXIMIZED=FALS","E&amp;VAR:CALENDAR=FIVEDAY&amp;VAR:SYMBOL=0&amp;VAR:INDEX=0"}</definedName>
    <definedName name="_1212__FDSAUDITLINK___1">{"fdsup://directions/FAT Viewer?action=UPDATE&amp;creator=factset&amp;DYN_ARGS=TRUE&amp;DOC_NAME=FAT:FQL_AUDITING_CLIENT_TEMPLATE.FAT&amp;display_string=Audit&amp;VAR:KEY=DMDKJMNSPG&amp;VAR:QUERY=KChGRl9ERUJUKFFUUiw0MDc1NSwsLCwpQEZGX0RFQlQoU0VNSSw0MDc1NSwsLCwpKUBGRl9ERUJUKEFOTl9SL","DQwNzU1LCwsLCkp&amp;WINDOW=FIRST_POPUP&amp;HEIGHT=450&amp;WIDTH=450&amp;START_MAXIMIZED=FALSE&amp;VAR:CALENDAR=FIVEDAY&amp;VAR:SYMBOL=0&amp;VAR:INDEX=0"}</definedName>
    <definedName name="_1213__FDSAUDITLINK__">{"fdsup://directions/FAT Viewer?action=UPDATE&amp;creator=factset&amp;DYN_ARGS=TRUE&amp;DOC_NAME=FAT:FQL_AUDITING_CLIENT_TEMPLATE.FAT&amp;display_string=Audit&amp;VAR:KEY=BELANGFWRS&amp;VAR:QUERY=RkZfRUJJVCgsMjAwOSwsLCwp&amp;WINDOW=FIRST_POPUP&amp;HEIGHT=450&amp;WIDTH=450&amp;START_MAXIMIZED=FALS","E&amp;VAR:CALENDAR=FIVEDAY&amp;VAR:SYMBOL=0&amp;VAR:INDEX=0"}</definedName>
    <definedName name="_1213__FDSAUDITLINK___1">{"fdsup://directions/FAT Viewer?action=UPDATE&amp;creator=factset&amp;DYN_ARGS=TRUE&amp;DOC_NAME=FAT:FQL_AUDITING_CLIENT_TEMPLATE.FAT&amp;display_string=Audit&amp;VAR:KEY=PMJQXMDWRY&amp;VAR:QUERY=KChGRl9ERUJUKFFUUiw0MDc1NSwsLCxFVVIpQEZGX0RFQlQoU0VNSSw0MDc1NSwsLCxFVVIpKUBGRl9ERUJUK","EFOTl9SLDQwNzU1LCwsLEVVUikp&amp;WINDOW=FIRST_POPUP&amp;HEIGHT=450&amp;WIDTH=450&amp;START_MAXIMIZED=FALSE&amp;VAR:CALENDAR=FIVEDAY&amp;VAR:SYMBOL=471762&amp;VAR:INDEX=0"}</definedName>
    <definedName name="_1214__FDSAUDITLINK__">{"fdsup://directions/FAT Viewer?action=UPDATE&amp;creator=factset&amp;DYN_ARGS=TRUE&amp;DOC_NAME=FAT:FQL_AUDITING_CLIENT_TEMPLATE.FAT&amp;display_string=Audit&amp;VAR:KEY=RYFIDORCJO&amp;VAR:QUERY=RkZfRUJJVCgsMjAwOCwsLCwp&amp;WINDOW=FIRST_POPUP&amp;HEIGHT=450&amp;WIDTH=450&amp;START_MAXIMIZED=FALS","E&amp;VAR:CALENDAR=FIVEDAY&amp;VAR:SYMBOL=0&amp;VAR:INDEX=0"}</definedName>
    <definedName name="_1214__FDSAUDITLINK___1">{"fdsup://directions/FAT Viewer?action=UPDATE&amp;creator=factset&amp;DYN_ARGS=TRUE&amp;DOC_NAME=FAT:FQL_AUDITING_CLIENT_TEMPLATE.FAT&amp;display_string=Audit&amp;VAR:KEY=NQLMVCZURW&amp;VAR:QUERY=KChGRl9ERUJUKFFUUiw0MDc1NSwsLCxFVVIpQEZGX0RFQlQoU0VNSSw0MDc1NSwsLCxFVVIpKUBGRl9ERUJUK","EFOTl9SLDQwNzU1LCwsLEVVUikp&amp;WINDOW=FIRST_POPUP&amp;HEIGHT=450&amp;WIDTH=450&amp;START_MAXIMIZED=FALSE&amp;VAR:CALENDAR=FIVEDAY&amp;VAR:SYMBOL=B3N2CQ&amp;VAR:INDEX=0"}</definedName>
    <definedName name="_1215__FDSAUDITLINK__">{"fdsup://directions/FAT Viewer?action=UPDATE&amp;creator=factset&amp;DYN_ARGS=TRUE&amp;DOC_NAME=FAT:FQL_AUDITING_CLIENT_TEMPLATE.FAT&amp;display_string=Audit&amp;VAR:KEY=ROVATYHEDO&amp;VAR:QUERY=RkZfRUJJVCgsMjAwNywsLCwp&amp;WINDOW=FIRST_POPUP&amp;HEIGHT=450&amp;WIDTH=450&amp;START_MAXIMIZED=FALS","E&amp;VAR:CALENDAR=FIVEDAY&amp;VAR:SYMBOL=0&amp;VAR:INDEX=0"}</definedName>
    <definedName name="_1215__FDSAUDITLINK___1">{"fdsup://directions/FAT Viewer?action=UPDATE&amp;creator=factset&amp;DYN_ARGS=TRUE&amp;DOC_NAME=FAT:FQL_AUDITING_CLIENT_TEMPLATE.FAT&amp;display_string=Audit&amp;VAR:KEY=ZWDITUDOXS&amp;VAR:QUERY=KChGRl9ERUJUKFFUUiw0MDc1NSwsLCxFVVIpQEZGX0RFQlQoU0VNSSw0MDc1NSwsLCxFVVIpKUBGRl9ERUJUK","EFOTl9SLDQwNzU1LCwsLEVVUikp&amp;WINDOW=FIRST_POPUP&amp;HEIGHT=450&amp;WIDTH=450&amp;START_MAXIMIZED=FALSE&amp;VAR:CALENDAR=FIVEDAY&amp;VAR:SYMBOL=733945&amp;VAR:INDEX=0"}</definedName>
    <definedName name="_1216__FDSAUDITLINK__">{"fdsup://directions/FAT Viewer?action=UPDATE&amp;creator=factset&amp;DYN_ARGS=TRUE&amp;DOC_NAME=FAT:FQL_AUDITING_CLIENT_TEMPLATE.FAT&amp;display_string=Audit&amp;VAR:KEY=ZETMLCLCXE&amp;VAR:QUERY=RkZfRUJJVCgsMjAwOSwsLCwp&amp;WINDOW=FIRST_POPUP&amp;HEIGHT=450&amp;WIDTH=450&amp;START_MAXIMIZED=FALS","E&amp;VAR:CALENDAR=FIVEDAY&amp;VAR:SYMBOL=SWK&amp;VAR:INDEX=0"}</definedName>
    <definedName name="_1216__FDSAUDITLINK___1">{"fdsup://directions/FAT Viewer?action=UPDATE&amp;creator=factset&amp;DYN_ARGS=TRUE&amp;DOC_NAME=FAT:FQL_AUDITING_CLIENT_TEMPLATE.FAT&amp;display_string=Audit&amp;VAR:KEY=DCLGNCBILM&amp;VAR:QUERY=KChGRl9ERUJUKFFUUiw0MDc1NSwsLCxFVVIpQEZGX0RFQlQoU0VNSSw0MDc1NSwsLCxFVVIpKUBGRl9ERUJUK","EFOTl9SLDQwNzU1LCwsLEVVUikp&amp;WINDOW=FIRST_POPUP&amp;HEIGHT=450&amp;WIDTH=450&amp;START_MAXIMIZED=FALSE&amp;VAR:CALENDAR=FIVEDAY&amp;VAR:SYMBOL=B1HKRM&amp;VAR:INDEX=0"}</definedName>
    <definedName name="_1217__FDSAUDITLINK__">{"fdsup://directions/FAT Viewer?action=UPDATE&amp;creator=factset&amp;DYN_ARGS=TRUE&amp;DOC_NAME=FAT:FQL_AUDITING_CLIENT_TEMPLATE.FAT&amp;display_string=Audit&amp;VAR:KEY=VQTQBCLGPK&amp;VAR:QUERY=RkZfRUJJVCgsMjAwOCwsLCwp&amp;WINDOW=FIRST_POPUP&amp;HEIGHT=450&amp;WIDTH=450&amp;START_MAXIMIZED=FALS","E&amp;VAR:CALENDAR=FIVEDAY&amp;VAR:SYMBOL=SWK&amp;VAR:INDEX=0"}</definedName>
    <definedName name="_1217__FDSAUDITLINK___1">{"fdsup://directions/FAT Viewer?action=UPDATE&amp;creator=factset&amp;DYN_ARGS=TRUE&amp;DOC_NAME=FAT:FQL_AUDITING_CLIENT_TEMPLATE.FAT&amp;display_string=Audit&amp;VAR:KEY=XGTADIBGFA&amp;VAR:QUERY=KChGRl9ERUJUKFFUUiw0MDc1NSwsLCxFVVIpQEZGX0RFQlQoU0VNSSw0MDc1NSwsLCxFVVIpKUBGRl9ERUJUK","EFOTl9SLDQwNzU1LCwsLEVVUikp&amp;WINDOW=FIRST_POPUP&amp;HEIGHT=450&amp;WIDTH=450&amp;START_MAXIMIZED=FALSE&amp;VAR:CALENDAR=FIVEDAY&amp;VAR:SYMBOL=714411&amp;VAR:INDEX=0"}</definedName>
    <definedName name="_1218__FDSAUDITLINK__">{"fdsup://directions/FAT Viewer?action=UPDATE&amp;creator=factset&amp;DYN_ARGS=TRUE&amp;DOC_NAME=FAT:FQL_AUDITING_CLIENT_TEMPLATE.FAT&amp;display_string=Audit&amp;VAR:KEY=VAXEVUNQXA&amp;VAR:QUERY=RkZfRUJJVCgsMjAwNywsLCwp&amp;WINDOW=FIRST_POPUP&amp;HEIGHT=450&amp;WIDTH=450&amp;START_MAXIMIZED=FALS","E&amp;VAR:CALENDAR=FIVEDAY&amp;VAR:SYMBOL=SWK&amp;VAR:INDEX=0"}</definedName>
    <definedName name="_1218__FDSAUDITLINK___1">{"fdsup://directions/FAT Viewer?action=UPDATE&amp;creator=factset&amp;DYN_ARGS=TRUE&amp;DOC_NAME=FAT:FQL_AUDITING_CLIENT_TEMPLATE.FAT&amp;display_string=Audit&amp;VAR:KEY=MXKBGTIHQV&amp;VAR:QUERY=KChGRl9ERUJUKFFUUiw0MDc1NSwsLCwpQEZGX0RFQlQoU0VNSSw0MDc1NSwsLCwpKUBGRl9ERUJUKEFOTl9SL","DQwNzU1LCwsLCkp&amp;WINDOW=FIRST_POPUP&amp;HEIGHT=450&amp;WIDTH=450&amp;START_MAXIMIZED=FALSE&amp;VAR:CALENDAR=FIVEDAY&amp;VAR:SYMBOL=455660&amp;VAR:INDEX=0"}</definedName>
    <definedName name="_1219__FDSAUDITLINK__">{"fdsup://directions/FAT Viewer?action=UPDATE&amp;creator=factset&amp;DYN_ARGS=TRUE&amp;DOC_NAME=FAT:FQL_AUDITING_CLIENT_TEMPLATE.FAT&amp;display_string=Audit&amp;VAR:KEY=BELANGFWRS&amp;VAR:QUERY=RkZfRUJJVCgsMjAwOSwsLCwp&amp;WINDOW=FIRST_POPUP&amp;HEIGHT=450&amp;WIDTH=450&amp;START_MAXIMIZED=FALS","E&amp;VAR:CALENDAR=FIVEDAY&amp;VAR:SYMBOL=0&amp;VAR:INDEX=0"}</definedName>
    <definedName name="_1219__FDSAUDITLINK___1">{"fdsup://directions/FAT Viewer?action=UPDATE&amp;creator=factset&amp;DYN_ARGS=TRUE&amp;DOC_NAME=FAT:FQL_AUDITING_CLIENT_TEMPLATE.FAT&amp;display_string=Audit&amp;VAR:KEY=FYHSDGZKFI&amp;VAR:QUERY=KChGRl9ERUJUKFFUUiw0MDc1NSwsLCxFVVIpQEZGX0RFQlQoU0VNSSw0MDc1NSwsLCxFVVIpKUBGRl9ERUJUK","EFOTl9SLDQwNzU1LCwsLEVVUikp&amp;WINDOW=FIRST_POPUP&amp;HEIGHT=450&amp;WIDTH=450&amp;START_MAXIMIZED=FALSE&amp;VAR:CALENDAR=FIVEDAY&amp;VAR:SYMBOL=557071&amp;VAR:INDEX=0"}</definedName>
    <definedName name="_122__123Graph_AChart_1">#REF!</definedName>
    <definedName name="_122__123Graph_BCHART_37">#REF!</definedName>
    <definedName name="_122__123Graph_XChart_5">#REF!</definedName>
    <definedName name="_122__FDSAUDITLINK__">{"fdsup://Directions/FAT Viewer?action=UPDATE&amp;creator=factset&amp;DOC_NAME=fat:reuters_annual_source_window.fat&amp;display_string=Audit&amp;DYN_ARGS=TRUE&amp;VAR:ID1=45867G10&amp;VAR:RCODE=QTLE&amp;VAR:SDATE=20071299&amp;VAR:FREQ=Y&amp;VAR:RELITEM=RP&amp;VAR:CURRENCY=&amp;VAR:CURRSOURCE=EXSHARE&amp;","VAR:NATFREQ=ANNUAL&amp;VAR:RFIELD=FINALIZED&amp;VAR:DB_TYPE=&amp;VAR:UNITS=M&amp;window=popup&amp;width=450&amp;height=300&amp;START_MAXIMIZED=FALSE"}</definedName>
    <definedName name="_122__FDSAUDITLINK___1">{"fdsup://IBCentral/FAT Viewer?action=UPDATE&amp;creator=factset&amp;DOC_NAME=fat:reuters_annual_pshs_src_window.fat&amp;display_string=Audit&amp;DYN_ARGS=TRUE&amp;VAR:ID1=317297&amp;VAR:RCODE=FDSEPS&amp;VAR:SDATE=20080399&amp;VAR:FREQ=Y&amp;VAR:RELITEM=RF&amp;VAR:CURRENCY=&amp;VAR:CURRSOURCE=EXSHARE","&amp;VAR:NATFREQ=ANNUAL&amp;VAR:RFIELD=FINALIZED&amp;VAR:DB_TYPE=&amp;VAR:UNITS=M&amp;window=popup&amp;width=450&amp;height=300&amp;START_MAXIMIZED=FALSE"}</definedName>
    <definedName name="_1220__FDSAUDITLINK__">{"fdsup://directions/FAT Viewer?action=UPDATE&amp;creator=factset&amp;DYN_ARGS=TRUE&amp;DOC_NAME=FAT:FQL_AUDITING_CLIENT_TEMPLATE.FAT&amp;display_string=Audit&amp;VAR:KEY=RYFIDORCJO&amp;VAR:QUERY=RkZfRUJJVCgsMjAwOCwsLCwp&amp;WINDOW=FIRST_POPUP&amp;HEIGHT=450&amp;WIDTH=450&amp;START_MAXIMIZED=FALS","E&amp;VAR:CALENDAR=FIVEDAY&amp;VAR:SYMBOL=0&amp;VAR:INDEX=0"}</definedName>
    <definedName name="_1220__FDSAUDITLINK___1">{"fdsup://directions/FAT Viewer?action=UPDATE&amp;creator=factset&amp;DYN_ARGS=TRUE&amp;DOC_NAME=FAT:FQL_AUDITING_CLIENT_TEMPLATE.FAT&amp;display_string=Audit&amp;VAR:KEY=ZKZKRKBCLG&amp;VAR:QUERY=KChGRl9ERUJUKFFUUiw0MDc1NSwsLCxFVVIpQEZGX0RFQlQoU0VNSSw0MDc1NSwsLCxFVVIpKUBGRl9ERUJUK","EFOTl9SLDQwNzU1LCwsLEVVUikp&amp;WINDOW=FIRST_POPUP&amp;HEIGHT=450&amp;WIDTH=450&amp;START_MAXIMIZED=FALSE&amp;VAR:CALENDAR=FIVEDAY&amp;VAR:SYMBOL=B03GCV&amp;VAR:INDEX=0"}</definedName>
    <definedName name="_1221__FDSAUDITLINK__">{"fdsup://directions/FAT Viewer?action=UPDATE&amp;creator=factset&amp;DYN_ARGS=TRUE&amp;DOC_NAME=FAT:FQL_AUDITING_CLIENT_TEMPLATE.FAT&amp;display_string=Audit&amp;VAR:KEY=ROVATYHEDO&amp;VAR:QUERY=RkZfRUJJVCgsMjAwNywsLCwp&amp;WINDOW=FIRST_POPUP&amp;HEIGHT=450&amp;WIDTH=450&amp;START_MAXIMIZED=FALS","E&amp;VAR:CALENDAR=FIVEDAY&amp;VAR:SYMBOL=0&amp;VAR:INDEX=0"}</definedName>
    <definedName name="_1221__FDSAUDITLINK___1">{"fdsup://directions/FAT Viewer?action=UPDATE&amp;creator=factset&amp;DYN_ARGS=TRUE&amp;DOC_NAME=FAT:FQL_AUDITING_CLIENT_TEMPLATE.FAT&amp;display_string=Audit&amp;VAR:KEY=FUVIDEXGHW&amp;VAR:QUERY=KChGRl9ERUJUKFFUUiw0MDc4OCwsLCwpQEZGX0RFQlQoU0VNSSw0MDc4OCwsLCwpKUBGRl9ERUJUKEFOTl9SL","DQwNzg4LCwsLCkp&amp;WINDOW=FIRST_POPUP&amp;HEIGHT=450&amp;WIDTH=450&amp;START_MAXIMIZED=FALSE&amp;VAR:CALENDAR=FIVEDAY&amp;VAR:SYMBOL=B16JQ7&amp;VAR:INDEX=0"}</definedName>
    <definedName name="_1222__FDSAUDITLINK__">{"fdsup://directions/FAT Viewer?action=UPDATE&amp;creator=factset&amp;DYN_ARGS=TRUE&amp;DOC_NAME=FAT:FQL_AUDITING_CLIENT_TEMPLATE.FAT&amp;display_string=Audit&amp;VAR:KEY=HYVARWJYRO&amp;VAR:QUERY=RkZfRUJJVERBKENBTCwyMDA5LCwsLCk=&amp;WINDOW=FIRST_POPUP&amp;HEIGHT=450&amp;WIDTH=450&amp;START_MAXIMI","ZED=FALSE&amp;VAR:CALENDAR=FIVEDAY&amp;VAR:SYMBOL=0&amp;VAR:INDEX=0"}</definedName>
    <definedName name="_1222__FDSAUDITLINK___1">{"fdsup://directions/FAT Viewer?action=UPDATE&amp;creator=factset&amp;DYN_ARGS=TRUE&amp;DOC_NAME=FAT:FQL_AUDITING_CLIENT_TEMPLATE.FAT&amp;display_string=Audit&amp;VAR:KEY=POFABQTQJI&amp;VAR:QUERY=RkZfQVNTRVRTX0NVUlIoQU5OX1IsNDA3NTUtMVksLCxSRiwpLUZGX0NBU0hfU1QoQU5OX1IsNDA3NTUtMVksL","CxSRiwpLUZGX0xJQUJTX0NVUlIoQU5OX1IsNDA3NTUtMVksLCxSRiwpK0ZGX0RFQlRfU1QoQU5OX1IsNDA3NTUtMVksLCxSRiwp&amp;WINDOW=FIRST_POPUP&amp;HEIGHT=450&amp;WIDTH=450&amp;START_MAXIMIZED=FALSE&amp;VAR:CALENDAR=FIVEDAY&amp;VAR:SYMBOL=0&amp;VAR:INDEX=0"}</definedName>
    <definedName name="_1223__FDSAUDITLINK__">{"fdsup://directions/FAT Viewer?action=UPDATE&amp;creator=factset&amp;DYN_ARGS=TRUE&amp;DOC_NAME=FAT:FQL_AUDITING_CLIENT_TEMPLATE.FAT&amp;display_string=Audit&amp;VAR:KEY=HYVARWJYRO&amp;VAR:QUERY=RkZfRUJJVERBKENBTCwyMDA5LCwsLCk=&amp;WINDOW=FIRST_POPUP&amp;HEIGHT=450&amp;WIDTH=450&amp;START_MAXIMI","ZED=FALSE&amp;VAR:CALENDAR=FIVEDAY&amp;VAR:SYMBOL=0&amp;VAR:INDEX=0"}</definedName>
    <definedName name="_1223__FDSAUDITLINK___1">{"fdsup://directions/FAT Viewer?action=UPDATE&amp;creator=factset&amp;DYN_ARGS=TRUE&amp;DOC_NAME=FAT:FQL_AUDITING_CLIENT_TEMPLATE.FAT&amp;display_string=Audit&amp;VAR:KEY=POFABQTQJI&amp;VAR:QUERY=RkZfQVNTRVRTX0NVUlIoQU5OX1IsNDA3NTUtMVksLCxSRiwpLUZGX0NBU0hfU1QoQU5OX1IsNDA3NTUtMVksL","CxSRiwpLUZGX0xJQUJTX0NVUlIoQU5OX1IsNDA3NTUtMVksLCxSRiwpK0ZGX0RFQlRfU1QoQU5OX1IsNDA3NTUtMVksLCxSRiwp&amp;WINDOW=FIRST_POPUP&amp;HEIGHT=450&amp;WIDTH=450&amp;START_MAXIMIZED=FALSE&amp;VAR:CALENDAR=FIVEDAY&amp;VAR:SYMBOL=0&amp;VAR:INDEX=0"}</definedName>
    <definedName name="_1224__FDSAUDITLINK__">{"fdsup://directions/FAT Viewer?action=UPDATE&amp;creator=factset&amp;DYN_ARGS=TRUE&amp;DOC_NAME=FAT:FQL_AUDITING_CLIENT_TEMPLATE.FAT&amp;display_string=Audit&amp;VAR:KEY=PMZIFATYZW&amp;VAR:QUERY=RkZfRUJJVERBKENBTCwyMDA4LCwsLCk=&amp;WINDOW=FIRST_POPUP&amp;HEIGHT=450&amp;WIDTH=450&amp;START_MAXIMI","ZED=FALSE&amp;VAR:CALENDAR=FIVEDAY&amp;VAR:SYMBOL=0&amp;VAR:INDEX=0"}</definedName>
    <definedName name="_1224__FDSAUDITLINK___1">{"fdsup://directions/FAT Viewer?action=UPDATE&amp;creator=factset&amp;DYN_ARGS=TRUE&amp;DOC_NAME=FAT:FQL_AUDITING_CLIENT_TEMPLATE.FAT&amp;display_string=Audit&amp;VAR:KEY=POFABQTQJI&amp;VAR:QUERY=RkZfQVNTRVRTX0NVUlIoQU5OX1IsNDA3NTUtMVksLCxSRiwpLUZGX0NBU0hfU1QoQU5OX1IsNDA3NTUtMVksL","CxSRiwpLUZGX0xJQUJTX0NVUlIoQU5OX1IsNDA3NTUtMVksLCxSRiwpK0ZGX0RFQlRfU1QoQU5OX1IsNDA3NTUtMVksLCxSRiwp&amp;WINDOW=FIRST_POPUP&amp;HEIGHT=450&amp;WIDTH=450&amp;START_MAXIMIZED=FALSE&amp;VAR:CALENDAR=FIVEDAY&amp;VAR:SYMBOL=0&amp;VAR:INDEX=0"}</definedName>
    <definedName name="_1225__FDSAUDITLINK__">{"fdsup://directions/FAT Viewer?action=UPDATE&amp;creator=factset&amp;DYN_ARGS=TRUE&amp;DOC_NAME=FAT:FQL_AUDITING_CLIENT_TEMPLATE.FAT&amp;display_string=Audit&amp;VAR:KEY=XATMLCNQRW&amp;VAR:QUERY=RkZfRUJJVERBKENBTCwyMDEwLCwsLCk=&amp;WINDOW=FIRST_POPUP&amp;HEIGHT=450&amp;WIDTH=450&amp;START_MAXIMI","ZED=FALSE&amp;VAR:CALENDAR=FIVEDAY&amp;VAR:SYMBOL=0&amp;VAR:INDEX=0"}</definedName>
    <definedName name="_1225__FDSAUDITLINK___1">{"fdsup://directions/FAT Viewer?action=UPDATE&amp;creator=factset&amp;DYN_ARGS=TRUE&amp;DOC_NAME=FAT:FQL_AUDITING_CLIENT_TEMPLATE.FAT&amp;display_string=Audit&amp;VAR:KEY=FGFWDGNSPK&amp;VAR:QUERY=RkZfQVNTRVRTX0NVUlIoQU5OX1IsNDA3NTUtMVksLCxSRixFVVIpLUZGX0NBU0hfU1QoQU5OX1IsNDA3NTUtM","VksLCxSRixFVVIpLUZGX0xJQUJTX0NVUlIoQU5OX1IsNDA3NTUtMVksLCxSRixFVVIpK0ZGX0RFQlRfU1QoQU5OX1IsNDA3NTUtMVksLCxSRixFVVIp&amp;WINDOW=FIRST_POPUP&amp;HEIGHT=450&amp;WIDTH=450&amp;START_MAXIMIZED=FALSE&amp;VAR:CALENDAR=FIVEDAY&amp;VAR:SYMBOL=471762&amp;VAR:INDEX=0"}</definedName>
    <definedName name="_1226__FDSAUDITLINK__">{"fdsup://directions/FAT Viewer?action=UPDATE&amp;creator=factset&amp;DYN_ARGS=TRUE&amp;DOC_NAME=FAT:FQL_AUDITING_CLIENT_TEMPLATE.FAT&amp;display_string=Audit&amp;VAR:KEY=VSNADMXAFS&amp;VAR:QUERY=RkZfRUJJVERBKCwyMDA5LCwsLCk=&amp;WINDOW=FIRST_POPUP&amp;HEIGHT=450&amp;WIDTH=450&amp;START_MAXIMIZED=","FALSE&amp;VAR:CALENDAR=FIVEDAY&amp;VAR:SYMBOL=0&amp;VAR:INDEX=0"}</definedName>
    <definedName name="_1226__FDSAUDITLINK___1">{"fdsup://directions/FAT Viewer?action=UPDATE&amp;creator=factset&amp;DYN_ARGS=TRUE&amp;DOC_NAME=FAT:FQL_AUDITING_CLIENT_TEMPLATE.FAT&amp;display_string=Audit&amp;VAR:KEY=VIHELCXILS&amp;VAR:QUERY=RkZfQVNTRVRTX0NVUlIoQU5OX1IsNDA3NTUtMVksLCxSRixFVVIpLUZGX0NBU0hfU1QoQU5OX1IsNDA3NTUtM","VksLCxSRixFVVIpLUZGX0xJQUJTX0NVUlIoQU5OX1IsNDA3NTUtMVksLCxSRixFVVIpK0ZGX0RFQlRfU1QoQU5OX1IsNDA3NTUtMVksLCxSRixFVVIp&amp;WINDOW=FIRST_POPUP&amp;HEIGHT=450&amp;WIDTH=450&amp;START_MAXIMIZED=FALSE&amp;VAR:CALENDAR=FIVEDAY&amp;VAR:SYMBOL=B3N2CQ&amp;VAR:INDEX=0"}</definedName>
    <definedName name="_1227__FDSAUDITLINK__">{"fdsup://directions/FAT Viewer?action=UPDATE&amp;creator=factset&amp;DYN_ARGS=TRUE&amp;DOC_NAME=FAT:FQL_AUDITING_CLIENT_TEMPLATE.FAT&amp;display_string=Audit&amp;VAR:KEY=PMZIFATYZW&amp;VAR:QUERY=RkZfRUJJVERBKENBTCwyMDA4LCwsLCk=&amp;WINDOW=FIRST_POPUP&amp;HEIGHT=450&amp;WIDTH=450&amp;START_MAXIMI","ZED=FALSE&amp;VAR:CALENDAR=FIVEDAY&amp;VAR:SYMBOL=0&amp;VAR:INDEX=0"}</definedName>
    <definedName name="_1227__FDSAUDITLINK___1">{"fdsup://directions/FAT Viewer?action=UPDATE&amp;creator=factset&amp;DYN_ARGS=TRUE&amp;DOC_NAME=FAT:FQL_AUDITING_CLIENT_TEMPLATE.FAT&amp;display_string=Audit&amp;VAR:KEY=BWNOLQLSPG&amp;VAR:QUERY=RkZfQVNTRVRTX0NVUlIoQU5OX1IsNDA3NTUtMVksLCxSRixFVVIpLUZGX0NBU0hfU1QoQU5OX1IsNDA3NTUtM","VksLCxSRixFVVIpLUZGX0xJQUJTX0NVUlIoQU5OX1IsNDA3NTUtMVksLCxSRixFVVIpK0ZGX0RFQlRfU1QoQU5OX1IsNDA3NTUtMVksLCxSRixFVVIp&amp;WINDOW=FIRST_POPUP&amp;HEIGHT=450&amp;WIDTH=450&amp;START_MAXIMIZED=FALSE&amp;VAR:CALENDAR=FIVEDAY&amp;VAR:SYMBOL=733945&amp;VAR:INDEX=0"}</definedName>
    <definedName name="_1228__FDSAUDITLINK__">{"fdsup://directions/FAT Viewer?action=UPDATE&amp;creator=factset&amp;DYN_ARGS=TRUE&amp;DOC_NAME=FAT:FQL_AUDITING_CLIENT_TEMPLATE.FAT&amp;display_string=Audit&amp;VAR:KEY=FWZGFOTMBE&amp;VAR:QUERY=RkZfRUJJVERBKCwyMDA3LCwsLCk=&amp;WINDOW=FIRST_POPUP&amp;HEIGHT=450&amp;WIDTH=450&amp;START_MAXIMIZED=","FALSE&amp;VAR:CALENDAR=FIVEDAY&amp;VAR:SYMBOL=0&amp;VAR:INDEX=0"}</definedName>
    <definedName name="_1228__FDSAUDITLINK___1">{"fdsup://directions/FAT Viewer?action=UPDATE&amp;creator=factset&amp;DYN_ARGS=TRUE&amp;DOC_NAME=FAT:FQL_AUDITING_CLIENT_TEMPLATE.FAT&amp;display_string=Audit&amp;VAR:KEY=NETMDIFEPW&amp;VAR:QUERY=RkZfQVNTRVRTX0NVUlIoQU5OX1IsNDA3NTUtMVksLCxSRixFVVIpLUZGX0NBU0hfU1QoQU5OX1IsNDA3NTUtM","VksLCxSRixFVVIpLUZGX0xJQUJTX0NVUlIoQU5OX1IsNDA3NTUtMVksLCxSRixFVVIpK0ZGX0RFQlRfU1QoQU5OX1IsNDA3NTUtMVksLCxSRixFVVIp&amp;WINDOW=FIRST_POPUP&amp;HEIGHT=450&amp;WIDTH=450&amp;START_MAXIMIZED=FALSE&amp;VAR:CALENDAR=FIVEDAY&amp;VAR:SYMBOL=B1HKRM&amp;VAR:INDEX=0"}</definedName>
    <definedName name="_1229__FDSAUDITLINK__">{"fdsup://directions/FAT Viewer?action=UPDATE&amp;creator=factset&amp;DYN_ARGS=TRUE&amp;DOC_NAME=FAT:FQL_AUDITING_CLIENT_TEMPLATE.FAT&amp;display_string=Audit&amp;VAR:KEY=HYVARWJYRO&amp;VAR:QUERY=RkZfRUJJVERBKENBTCwyMDA5LCwsLCk=&amp;WINDOW=FIRST_POPUP&amp;HEIGHT=450&amp;WIDTH=450&amp;START_MAXIMI","ZED=FALSE&amp;VAR:CALENDAR=FIVEDAY&amp;VAR:SYMBOL=0&amp;VAR:INDEX=0"}</definedName>
    <definedName name="_1229__FDSAUDITLINK___1">{"fdsup://directions/FAT Viewer?action=UPDATE&amp;creator=factset&amp;DYN_ARGS=TRUE&amp;DOC_NAME=FAT:FQL_AUDITING_CLIENT_TEMPLATE.FAT&amp;display_string=Audit&amp;VAR:KEY=HCFSHKVKRW&amp;VAR:QUERY=RkZfQVNTRVRTX0NVUlIoQU5OX1IsNDA3NTUtMVksLCxSRixFVVIpLUZGX0NBU0hfU1QoQU5OX1IsNDA3NTUtM","VksLCxSRixFVVIpLUZGX0xJQUJTX0NVUlIoQU5OX1IsNDA3NTUtMVksLCxSRixFVVIpK0ZGX0RFQlRfU1QoQU5OX1IsNDA3NTUtMVksLCxSRixFVVIp&amp;WINDOW=FIRST_POPUP&amp;HEIGHT=450&amp;WIDTH=450&amp;START_MAXIMIZED=FALSE&amp;VAR:CALENDAR=FIVEDAY&amp;VAR:SYMBOL=714411&amp;VAR:INDEX=0"}</definedName>
    <definedName name="_123">#REF!</definedName>
    <definedName name="_123__123Graph_AChart_2">#REF!</definedName>
    <definedName name="_123__123Graph_BCHART_38">#REF!</definedName>
    <definedName name="_123__123Graph_XChart_6">#REF!</definedName>
    <definedName name="_123__FDSAUDITLINK__">{"fdsup://Directions/FAT Viewer?action=UPDATE&amp;creator=factset&amp;DOC_NAME=fat:reuters_annual_source_window.fat&amp;display_string=Audit&amp;DYN_ARGS=TRUE&amp;VAR:ID1=45867G10&amp;VAR:RCODE=NIBX&amp;VAR:SDATE=20071299&amp;VAR:FREQ=Y&amp;VAR:RELITEM=RP&amp;VAR:CURRENCY=USD&amp;VAR:CURRSOURCE=EXSHA","RE&amp;VAR:NATFREQ=ANNUAL&amp;VAR:RFIELD=FINALIZED&amp;VAR:DB_TYPE=&amp;VAR:UNITS=MONTHLY&amp;window=popup&amp;width=450&amp;height=300&amp;START_MAXIMIZED=FALSE"}</definedName>
    <definedName name="_123__FDSAUDITLINK___1">{"fdsup://IBCentral/FAT Viewer?action=UPDATE&amp;creator=factset&amp;DOC_NAME=fat:reuters_annual_pshs_src_window.fat&amp;display_string=Audit&amp;DYN_ARGS=TRUE&amp;VAR:ID1=B3CG9C&amp;VAR:RCODE=FDSEPS&amp;VAR:SDATE=20080499&amp;VAR:FREQ=Y&amp;VAR:RELITEM=RF&amp;VAR:CURRENCY=&amp;VAR:CURRSOURCE=EXSHARE","&amp;VAR:NATFREQ=ANNUAL&amp;VAR:RFIELD=FINALIZED&amp;VAR:DB_TYPE=&amp;VAR:UNITS=M&amp;window=popup&amp;width=450&amp;height=300&amp;START_MAXIMIZED=FALSE"}</definedName>
    <definedName name="_1230__FDSAUDITLINK__">{"fdsup://directions/FAT Viewer?action=UPDATE&amp;creator=factset&amp;DYN_ARGS=TRUE&amp;DOC_NAME=FAT:FQL_AUDITING_CLIENT_TEMPLATE.FAT&amp;display_string=Audit&amp;VAR:KEY=VOBMZCVSBG&amp;VAR:QUERY=RkZfRUJJVERBKCwyMDA4LCwsLCk=&amp;WINDOW=FIRST_POPUP&amp;HEIGHT=450&amp;WIDTH=450&amp;START_MAXIMIZED=","FALSE&amp;VAR:CALENDAR=FIVEDAY&amp;VAR:SYMBOL=0&amp;VAR:INDEX=0"}</definedName>
    <definedName name="_1230__FDSAUDITLINK___1">{"fdsup://directions/FAT Viewer?action=UPDATE&amp;creator=factset&amp;DYN_ARGS=TRUE&amp;DOC_NAME=FAT:FQL_AUDITING_CLIENT_TEMPLATE.FAT&amp;display_string=Audit&amp;VAR:KEY=NSPURUNYFM&amp;VAR:QUERY=RkZfQVNTRVRTX0NVUlIoQU5OX1IsNDA3NTUtMVksLCxSRixFVVIpLUZGX0NBU0hfU1QoQU5OX1IsNDA3NTUtM","VksLCxSRixFVVIpLUZGX0xJQUJTX0NVUlIoQU5OX1IsNDA3NTUtMVksLCxSRixFVVIpK0ZGX0RFQlRfU1QoQU5OX1IsNDA3NTUtMVksLCxSRixFVVIp&amp;WINDOW=FIRST_POPUP&amp;HEIGHT=450&amp;WIDTH=450&amp;START_MAXIMIZED=FALSE&amp;VAR:CALENDAR=FIVEDAY&amp;VAR:SYMBOL=455660&amp;VAR:INDEX=0"}</definedName>
    <definedName name="_1231__FDSAUDITLINK__">{"fdsup://directions/FAT Viewer?action=UPDATE&amp;creator=factset&amp;DYN_ARGS=TRUE&amp;DOC_NAME=FAT:FQL_AUDITING_CLIENT_TEMPLATE.FAT&amp;display_string=Audit&amp;VAR:KEY=XATMLCNQRW&amp;VAR:QUERY=RkZfRUJJVERBKENBTCwyMDEwLCwsLCk=&amp;WINDOW=FIRST_POPUP&amp;HEIGHT=450&amp;WIDTH=450&amp;START_MAXIMI","ZED=FALSE&amp;VAR:CALENDAR=FIVEDAY&amp;VAR:SYMBOL=0&amp;VAR:INDEX=0"}</definedName>
    <definedName name="_1231__FDSAUDITLINK___1">{"fdsup://directions/FAT Viewer?action=UPDATE&amp;creator=factset&amp;DYN_ARGS=TRUE&amp;DOC_NAME=FAT:FQL_AUDITING_CLIENT_TEMPLATE.FAT&amp;display_string=Audit&amp;VAR:KEY=NYFSTCLWJO&amp;VAR:QUERY=RkZfQVNTRVRTX0NVUlIoQU5OX1IsNDA3NTUtMVksLCxSRixFVVIpLUZGX0NBU0hfU1QoQU5OX1IsNDA3NTUtM","VksLCxSRixFVVIpLUZGX0xJQUJTX0NVUlIoQU5OX1IsNDA3NTUtMVksLCxSRixFVVIpK0ZGX0RFQlRfU1QoQU5OX1IsNDA3NTUtMVksLCxSRixFVVIp&amp;WINDOW=FIRST_POPUP&amp;HEIGHT=450&amp;WIDTH=450&amp;START_MAXIMIZED=FALSE&amp;VAR:CALENDAR=FIVEDAY&amp;VAR:SYMBOL=557071&amp;VAR:INDEX=0"}</definedName>
    <definedName name="_1232__FDSAUDITLINK__">{"fdsup://directions/FAT Viewer?action=UPDATE&amp;creator=factset&amp;DYN_ARGS=TRUE&amp;DOC_NAME=FAT:FQL_AUDITING_CLIENT_TEMPLATE.FAT&amp;display_string=Audit&amp;VAR:KEY=VSNADMXAFS&amp;VAR:QUERY=RkZfRUJJVERBKCwyMDA5LCwsLCk=&amp;WINDOW=FIRST_POPUP&amp;HEIGHT=450&amp;WIDTH=450&amp;START_MAXIMIZED=","FALSE&amp;VAR:CALENDAR=FIVEDAY&amp;VAR:SYMBOL=0&amp;VAR:INDEX=0"}</definedName>
    <definedName name="_1232__FDSAUDITLINK___1">{"fdsup://directions/FAT Viewer?action=UPDATE&amp;creator=factset&amp;DYN_ARGS=TRUE&amp;DOC_NAME=FAT:FQL_AUDITING_CLIENT_TEMPLATE.FAT&amp;display_string=Audit&amp;VAR:KEY=VODQXGZCDU&amp;VAR:QUERY=RkZfQVNTRVRTX0NVUlIoQU5OX1IsNDA3NTUtMVksLCxSRixFVVIpLUZGX0NBU0hfU1QoQU5OX1IsNDA3NTUtM","VksLCxSRixFVVIpLUZGX0xJQUJTX0NVUlIoQU5OX1IsNDA3NTUtMVksLCxSRixFVVIpK0ZGX0RFQlRfU1QoQU5OX1IsNDA3NTUtMVksLCxSRixFVVIp&amp;WINDOW=FIRST_POPUP&amp;HEIGHT=450&amp;WIDTH=450&amp;START_MAXIMIZED=FALSE&amp;VAR:CALENDAR=FIVEDAY&amp;VAR:SYMBOL=B03GCV&amp;VAR:INDEX=0"}</definedName>
    <definedName name="_1233__FDSAUDITLINK__">{"fdsup://directions/FAT Viewer?action=UPDATE&amp;creator=factset&amp;DYN_ARGS=TRUE&amp;DOC_NAME=FAT:FQL_AUDITING_CLIENT_TEMPLATE.FAT&amp;display_string=Audit&amp;VAR:KEY=PMZIFATYZW&amp;VAR:QUERY=RkZfRUJJVERBKENBTCwyMDA4LCwsLCk=&amp;WINDOW=FIRST_POPUP&amp;HEIGHT=450&amp;WIDTH=450&amp;START_MAXIMI","ZED=FALSE&amp;VAR:CALENDAR=FIVEDAY&amp;VAR:SYMBOL=0&amp;VAR:INDEX=0"}</definedName>
    <definedName name="_1233__FDSAUDITLINK___1">{"fdsup://Directions/FactSet Auditing Viewer?action=AUDIT_VALUE&amp;DB=129&amp;ID1=B16JQ7&amp;VALUEID=02001&amp;SDATE=2009&amp;PERIODTYPE=ANNR_STD&amp;SCFT=3&amp;window=popup_no_bar&amp;width=385&amp;height=120&amp;START_MAXIMIZED=FALSE&amp;creator=factset&amp;display_string=Audit"}</definedName>
    <definedName name="_1234__FDSAUDITLINK__">{"fdsup://directions/FAT Viewer?action=UPDATE&amp;creator=factset&amp;DYN_ARGS=TRUE&amp;DOC_NAME=FAT:FQL_AUDITING_CLIENT_TEMPLATE.FAT&amp;display_string=Audit&amp;VAR:KEY=FWZGFOTMBE&amp;VAR:QUERY=RkZfRUJJVERBKCwyMDA3LCwsLCk=&amp;WINDOW=FIRST_POPUP&amp;HEIGHT=450&amp;WIDTH=450&amp;START_MAXIMIZED=","FALSE&amp;VAR:CALENDAR=FIVEDAY&amp;VAR:SYMBOL=0&amp;VAR:INDEX=0"}</definedName>
    <definedName name="_1234__FDSAUDITLINK___1">{"fdsup://directions/FAT Viewer?action=UPDATE&amp;creator=factset&amp;DYN_ARGS=TRUE&amp;DOC_NAME=FAT:FQL_AUDITING_CLIENT_TEMPLATE.FAT&amp;display_string=Audit&amp;VAR:KEY=PIVKFEBQLC&amp;VAR:QUERY=RkZfQVNTRVRTX0NVUlIoQU5OX1IsNDA3NTUtMVksLCxSRiwpLUZGX0NBU0hfU1QoQU5OX1IsNDA3NTUtMVksL","CxSRiwpLUZGX0xJQUJTX0NVUlIoQU5OX1IsNDA3NTUtMVksLCxSRiwpK0ZGX0RFQlRfU1QoQU5OX1IsNDA3NTUtMVksLCxSRiwp&amp;WINDOW=FIRST_POPUP&amp;HEIGHT=450&amp;WIDTH=450&amp;START_MAXIMIZED=FALSE&amp;VAR:CALENDAR=FIVEDAY&amp;VAR:SYMBOL=B16JQ7&amp;VAR:INDEX=0"}</definedName>
    <definedName name="_1235__FDSAUDITLINK__">{"fdsup://directions/FAT Viewer?action=UPDATE&amp;creator=factset&amp;DYN_ARGS=TRUE&amp;DOC_NAME=FAT:FQL_AUDITING_CLIENT_TEMPLATE.FAT&amp;display_string=Audit&amp;VAR:KEY=HYVARWJYRO&amp;VAR:QUERY=RkZfRUJJVERBKENBTCwyMDA5LCwsLCk=&amp;WINDOW=FIRST_POPUP&amp;HEIGHT=450&amp;WIDTH=450&amp;START_MAXIMI","ZED=FALSE&amp;VAR:CALENDAR=FIVEDAY&amp;VAR:SYMBOL=0&amp;VAR:INDEX=0"}</definedName>
    <definedName name="_1235__FDSAUDITLINK___1">{"fdsup://directions/FAT Viewer?action=UPDATE&amp;creator=factset&amp;DYN_ARGS=TRUE&amp;DOC_NAME=FAT:FQL_AUDITING_CLIENT_TEMPLATE.FAT&amp;display_string=Audit&amp;VAR:KEY=FAVKLCVITG&amp;VAR:QUERY=RkZfQVNTRVRTX0NVUlIoQU5OX1IsNDA3NTUsLCxSRiwpLUZGX0NBU0hfU1QoQU5OX1IsNDA3NTUsLCxSRiwpL","UZGX0xJQUJTX0NVUlIoQU5OX1IsNDA3NTUsLCxSRiwpK0ZGX0RFQlRfU1QoQU5OX1IsNDA3NTUsLCxSRiwp&amp;WINDOW=FIRST_POPUP&amp;HEIGHT=450&amp;WIDTH=450&amp;START_MAXIMIZED=FALSE&amp;VAR:CALENDAR=FIVEDAY&amp;VAR:SYMBOL=0&amp;VAR:INDEX=0"}</definedName>
    <definedName name="_1236__FDSAUDITLINK__">{"fdsup://directions/FAT Viewer?action=UPDATE&amp;creator=factset&amp;DYN_ARGS=TRUE&amp;DOC_NAME=FAT:FQL_AUDITING_CLIENT_TEMPLATE.FAT&amp;display_string=Audit&amp;VAR:KEY=VOBMZCVSBG&amp;VAR:QUERY=RkZfRUJJVERBKCwyMDA4LCwsLCk=&amp;WINDOW=FIRST_POPUP&amp;HEIGHT=450&amp;WIDTH=450&amp;START_MAXIMIZED=","FALSE&amp;VAR:CALENDAR=FIVEDAY&amp;VAR:SYMBOL=0&amp;VAR:INDEX=0"}</definedName>
    <definedName name="_1236__FDSAUDITLINK___1">{"fdsup://directions/FAT Viewer?action=UPDATE&amp;creator=factset&amp;DYN_ARGS=TRUE&amp;DOC_NAME=FAT:FQL_AUDITING_CLIENT_TEMPLATE.FAT&amp;display_string=Audit&amp;VAR:KEY=FAVKLCVITG&amp;VAR:QUERY=RkZfQVNTRVRTX0NVUlIoQU5OX1IsNDA3NTUsLCxSRiwpLUZGX0NBU0hfU1QoQU5OX1IsNDA3NTUsLCxSRiwpL","UZGX0xJQUJTX0NVUlIoQU5OX1IsNDA3NTUsLCxSRiwpK0ZGX0RFQlRfU1QoQU5OX1IsNDA3NTUsLCxSRiwp&amp;WINDOW=FIRST_POPUP&amp;HEIGHT=450&amp;WIDTH=450&amp;START_MAXIMIZED=FALSE&amp;VAR:CALENDAR=FIVEDAY&amp;VAR:SYMBOL=0&amp;VAR:INDEX=0"}</definedName>
    <definedName name="_1237__FDSAUDITLINK__">{"fdsup://directions/FAT Viewer?action=UPDATE&amp;creator=factset&amp;DYN_ARGS=TRUE&amp;DOC_NAME=FAT:FQL_AUDITING_CLIENT_TEMPLATE.FAT&amp;display_string=Audit&amp;VAR:KEY=XATMLCNQRW&amp;VAR:QUERY=RkZfRUJJVERBKENBTCwyMDEwLCwsLCk=&amp;WINDOW=FIRST_POPUP&amp;HEIGHT=450&amp;WIDTH=450&amp;START_MAXIMI","ZED=FALSE&amp;VAR:CALENDAR=FIVEDAY&amp;VAR:SYMBOL=0&amp;VAR:INDEX=0"}</definedName>
    <definedName name="_1237__FDSAUDITLINK___1">{"fdsup://directions/FAT Viewer?action=UPDATE&amp;creator=factset&amp;DYN_ARGS=TRUE&amp;DOC_NAME=FAT:FQL_AUDITING_CLIENT_TEMPLATE.FAT&amp;display_string=Audit&amp;VAR:KEY=FAVKLCVITG&amp;VAR:QUERY=RkZfQVNTRVRTX0NVUlIoQU5OX1IsNDA3NTUsLCxSRiwpLUZGX0NBU0hfU1QoQU5OX1IsNDA3NTUsLCxSRiwpL","UZGX0xJQUJTX0NVUlIoQU5OX1IsNDA3NTUsLCxSRiwpK0ZGX0RFQlRfU1QoQU5OX1IsNDA3NTUsLCxSRiwp&amp;WINDOW=FIRST_POPUP&amp;HEIGHT=450&amp;WIDTH=450&amp;START_MAXIMIZED=FALSE&amp;VAR:CALENDAR=FIVEDAY&amp;VAR:SYMBOL=0&amp;VAR:INDEX=0"}</definedName>
    <definedName name="_1238__FDSAUDITLINK__">{"fdsup://directions/FAT Viewer?action=UPDATE&amp;creator=factset&amp;DYN_ARGS=TRUE&amp;DOC_NAME=FAT:FQL_AUDITING_CLIENT_TEMPLATE.FAT&amp;display_string=Audit&amp;VAR:KEY=VSNADMXAFS&amp;VAR:QUERY=RkZfRUJJVERBKCwyMDA5LCwsLCk=&amp;WINDOW=FIRST_POPUP&amp;HEIGHT=450&amp;WIDTH=450&amp;START_MAXIMIZED=","FALSE&amp;VAR:CALENDAR=FIVEDAY&amp;VAR:SYMBOL=0&amp;VAR:INDEX=0"}</definedName>
    <definedName name="_1238__FDSAUDITLINK___1">{"fdsup://directions/FAT Viewer?action=UPDATE&amp;creator=factset&amp;DYN_ARGS=TRUE&amp;DOC_NAME=FAT:FQL_AUDITING_CLIENT_TEMPLATE.FAT&amp;display_string=Audit&amp;VAR:KEY=NSBYRWVWDQ&amp;VAR:QUERY=RkZfQVNTRVRTX0NVUlIoQU5OX1IsNDA3NTUsLCxSRixFVVIpLUZGX0NBU0hfU1QoQU5OX1IsNDA3NTUsLCxSR","ixFVVIpLUZGX0xJQUJTX0NVUlIoQU5OX1IsNDA3NTUsLCxSRixFVVIpK0ZGX0RFQlRfU1QoQU5OX1IsNDA3NTUsLCxSRixFVVIp&amp;WINDOW=FIRST_POPUP&amp;HEIGHT=450&amp;WIDTH=450&amp;START_MAXIMIZED=FALSE&amp;VAR:CALENDAR=FIVEDAY&amp;VAR:SYMBOL=471762&amp;VAR:INDEX=0"}</definedName>
    <definedName name="_1239__FDSAUDITLINK__">{"fdsup://directions/FAT Viewer?action=UPDATE&amp;creator=factset&amp;DYN_ARGS=TRUE&amp;DOC_NAME=FAT:FQL_AUDITING_CLIENT_TEMPLATE.FAT&amp;display_string=Audit&amp;VAR:KEY=PMZIFATYZW&amp;VAR:QUERY=RkZfRUJJVERBKENBTCwyMDA4LCwsLCk=&amp;WINDOW=FIRST_POPUP&amp;HEIGHT=450&amp;WIDTH=450&amp;START_MAXIMI","ZED=FALSE&amp;VAR:CALENDAR=FIVEDAY&amp;VAR:SYMBOL=0&amp;VAR:INDEX=0"}</definedName>
    <definedName name="_1239__FDSAUDITLINK___1">{"fdsup://directions/FAT Viewer?action=UPDATE&amp;creator=factset&amp;DYN_ARGS=TRUE&amp;DOC_NAME=FAT:FQL_AUDITING_CLIENT_TEMPLATE.FAT&amp;display_string=Audit&amp;VAR:KEY=FERQBANEXI&amp;VAR:QUERY=RkZfQVNTRVRTX0NVUlIoQU5OX1IsNDA3NTUsLCxSRixFVVIpLUZGX0NBU0hfU1QoQU5OX1IsNDA3NTUsLCxSR","ixFVVIpLUZGX0xJQUJTX0NVUlIoQU5OX1IsNDA3NTUsLCxSRixFVVIpK0ZGX0RFQlRfU1QoQU5OX1IsNDA3NTUsLCxSRixFVVIp&amp;WINDOW=FIRST_POPUP&amp;HEIGHT=450&amp;WIDTH=450&amp;START_MAXIMIZED=FALSE&amp;VAR:CALENDAR=FIVEDAY&amp;VAR:SYMBOL=B3N2CQ&amp;VAR:INDEX=0"}</definedName>
    <definedName name="_123graph">#REF!</definedName>
    <definedName name="_123Graph_A">#REF!</definedName>
    <definedName name="_123graph_A1">#REF!</definedName>
    <definedName name="_123Graph_ACHART2">#REF!</definedName>
    <definedName name="_123Graph_ASALES">#REF!</definedName>
    <definedName name="_123Graph_XUSS">#REF!</definedName>
    <definedName name="_123Graphd">#REF!</definedName>
    <definedName name="_124__123Graph_A_Chart_1A">#REF!</definedName>
    <definedName name="_124__123Graph_AChart_3">#REF!</definedName>
    <definedName name="_124__123Graph_BCHART_39">#REF!</definedName>
    <definedName name="_124__FDSAUDITLINK__">{"fdsup://Directions/FAT Viewer?action=UPDATE&amp;creator=factset&amp;DOC_NAME=fat:reuters_annual_source_window.fat&amp;display_string=Audit&amp;DYN_ARGS=TRUE&amp;VAR:ID1=34637510&amp;VAR:RCODE=QTLE&amp;VAR:SDATE=20071299&amp;VAR:FREQ=Y&amp;VAR:RELITEM=RP&amp;VAR:CURRENCY=&amp;VAR:CURRSOURCE=EXSHARE&amp;","VAR:NATFREQ=ANNUAL&amp;VAR:RFIELD=FINALIZED&amp;VAR:DB_TYPE=&amp;VAR:UNITS=M&amp;window=popup&amp;width=450&amp;height=300&amp;START_MAXIMIZED=FALSE"}</definedName>
    <definedName name="_124__FDSAUDITLINK___1">{"fdsup://IBCentral/FAT Viewer?action=UPDATE&amp;creator=factset&amp;DOC_NAME=fat:reuters_annual_pshs_src_window.fat&amp;display_string=Audit&amp;DYN_ARGS=TRUE&amp;VAR:ID1=079737&amp;VAR:RCODE=FDSEPS&amp;VAR:SDATE=20071299&amp;VAR:FREQ=Y&amp;VAR:RELITEM=RF&amp;VAR:CURRENCY=&amp;VAR:CURRSOURCE=EXSHARE","&amp;VAR:NATFREQ=ANNUAL&amp;VAR:RFIELD=FINALIZED&amp;VAR:DB_TYPE=&amp;VAR:UNITS=M&amp;window=popup&amp;width=450&amp;height=300&amp;START_MAXIMIZED=FALSE"}</definedName>
    <definedName name="_1240__FDSAUDITLINK__">{"fdsup://directions/FAT Viewer?action=UPDATE&amp;creator=factset&amp;DYN_ARGS=TRUE&amp;DOC_NAME=FAT:FQL_AUDITING_CLIENT_TEMPLATE.FAT&amp;display_string=Audit&amp;VAR:KEY=FWZGFOTMBE&amp;VAR:QUERY=RkZfRUJJVERBKCwyMDA3LCwsLCk=&amp;WINDOW=FIRST_POPUP&amp;HEIGHT=450&amp;WIDTH=450&amp;START_MAXIMIZED=","FALSE&amp;VAR:CALENDAR=FIVEDAY&amp;VAR:SYMBOL=0&amp;VAR:INDEX=0"}</definedName>
    <definedName name="_1240__FDSAUDITLINK___1">{"fdsup://directions/FAT Viewer?action=UPDATE&amp;creator=factset&amp;DYN_ARGS=TRUE&amp;DOC_NAME=FAT:FQL_AUDITING_CLIENT_TEMPLATE.FAT&amp;display_string=Audit&amp;VAR:KEY=XMFKNCBWJC&amp;VAR:QUERY=RkZfQVNTRVRTX0NVUlIoQU5OX1IsNDA3NTUsLCxSRixFVVIpLUZGX0NBU0hfU1QoQU5OX1IsNDA3NTUsLCxSR","ixFVVIpLUZGX0xJQUJTX0NVUlIoQU5OX1IsNDA3NTUsLCxSRixFVVIpK0ZGX0RFQlRfU1QoQU5OX1IsNDA3NTUsLCxSRixFVVIp&amp;WINDOW=FIRST_POPUP&amp;HEIGHT=450&amp;WIDTH=450&amp;START_MAXIMIZED=FALSE&amp;VAR:CALENDAR=FIVEDAY&amp;VAR:SYMBOL=733945&amp;VAR:INDEX=0"}</definedName>
    <definedName name="_1241__FDSAUDITLINK__">{"fdsup://directions/FAT Viewer?action=UPDATE&amp;creator=factset&amp;DYN_ARGS=TRUE&amp;DOC_NAME=FAT:FQL_AUDITING_CLIENT_TEMPLATE.FAT&amp;display_string=Audit&amp;VAR:KEY=HYVARWJYRO&amp;VAR:QUERY=RkZfRUJJVERBKENBTCwyMDA5LCwsLCk=&amp;WINDOW=FIRST_POPUP&amp;HEIGHT=450&amp;WIDTH=450&amp;START_MAXIMI","ZED=FALSE&amp;VAR:CALENDAR=FIVEDAY&amp;VAR:SYMBOL=0&amp;VAR:INDEX=0"}</definedName>
    <definedName name="_1241__FDSAUDITLINK___1">{"fdsup://directions/FAT Viewer?action=UPDATE&amp;creator=factset&amp;DYN_ARGS=TRUE&amp;DOC_NAME=FAT:FQL_AUDITING_CLIENT_TEMPLATE.FAT&amp;display_string=Audit&amp;VAR:KEY=VQPYDYJGJE&amp;VAR:QUERY=RkZfQVNTRVRTX0NVUlIoQU5OX1IsNDA3NTUsLCxSRixFVVIpLUZGX0NBU0hfU1QoQU5OX1IsNDA3NTUsLCxSR","ixFVVIpLUZGX0xJQUJTX0NVUlIoQU5OX1IsNDA3NTUsLCxSRixFVVIpK0ZGX0RFQlRfU1QoQU5OX1IsNDA3NTUsLCxSRixFVVIp&amp;WINDOW=FIRST_POPUP&amp;HEIGHT=450&amp;WIDTH=450&amp;START_MAXIMIZED=FALSE&amp;VAR:CALENDAR=FIVEDAY&amp;VAR:SYMBOL=B1HKRM&amp;VAR:INDEX=0"}</definedName>
    <definedName name="_1242__FDSAUDITLINK__">{"fdsup://directions/FAT Viewer?action=UPDATE&amp;creator=factset&amp;DYN_ARGS=TRUE&amp;DOC_NAME=FAT:FQL_AUDITING_CLIENT_TEMPLATE.FAT&amp;display_string=Audit&amp;VAR:KEY=VOBMZCVSBG&amp;VAR:QUERY=RkZfRUJJVERBKCwyMDA4LCwsLCk=&amp;WINDOW=FIRST_POPUP&amp;HEIGHT=450&amp;WIDTH=450&amp;START_MAXIMIZED=","FALSE&amp;VAR:CALENDAR=FIVEDAY&amp;VAR:SYMBOL=0&amp;VAR:INDEX=0"}</definedName>
    <definedName name="_1242__FDSAUDITLINK___1">{"fdsup://directions/FAT Viewer?action=UPDATE&amp;creator=factset&amp;DYN_ARGS=TRUE&amp;DOC_NAME=FAT:FQL_AUDITING_CLIENT_TEMPLATE.FAT&amp;display_string=Audit&amp;VAR:KEY=HILKDQVWHI&amp;VAR:QUERY=RkZfQVNTRVRTX0NVUlIoQU5OX1IsNDA3NTUsLCxSRixFVVIpLUZGX0NBU0hfU1QoQU5OX1IsNDA3NTUsLCxSR","ixFVVIpLUZGX0xJQUJTX0NVUlIoQU5OX1IsNDA3NTUsLCxSRixFVVIpK0ZGX0RFQlRfU1QoQU5OX1IsNDA3NTUsLCxSRixFVVIp&amp;WINDOW=FIRST_POPUP&amp;HEIGHT=450&amp;WIDTH=450&amp;START_MAXIMIZED=FALSE&amp;VAR:CALENDAR=FIVEDAY&amp;VAR:SYMBOL=714411&amp;VAR:INDEX=0"}</definedName>
    <definedName name="_1243__FDSAUDITLINK__">{"fdsup://directions/FAT Viewer?action=UPDATE&amp;creator=factset&amp;DYN_ARGS=TRUE&amp;DOC_NAME=FAT:FQL_AUDITING_CLIENT_TEMPLATE.FAT&amp;display_string=Audit&amp;VAR:KEY=XATMLCNQRW&amp;VAR:QUERY=RkZfRUJJVERBKENBTCwyMDEwLCwsLCk=&amp;WINDOW=FIRST_POPUP&amp;HEIGHT=450&amp;WIDTH=450&amp;START_MAXIMI","ZED=FALSE&amp;VAR:CALENDAR=FIVEDAY&amp;VAR:SYMBOL=0&amp;VAR:INDEX=0"}</definedName>
    <definedName name="_1243__FDSAUDITLINK___1">{"fdsup://directions/FAT Viewer?action=UPDATE&amp;creator=factset&amp;DYN_ARGS=TRUE&amp;DOC_NAME=FAT:FQL_AUDITING_CLIENT_TEMPLATE.FAT&amp;display_string=Audit&amp;VAR:KEY=XKHWLCXIFI&amp;VAR:QUERY=RkZfQVNTRVRTX0NVUlIoQU5OX1IsNDA3NTUsLCxSRixFVVIpLUZGX0NBU0hfU1QoQU5OX1IsNDA3NTUsLCxSR","ixFVVIpLUZGX0xJQUJTX0NVUlIoQU5OX1IsNDA3NTUsLCxSRixFVVIpK0ZGX0RFQlRfU1QoQU5OX1IsNDA3NTUsLCxSRixFVVIp&amp;WINDOW=FIRST_POPUP&amp;HEIGHT=450&amp;WIDTH=450&amp;START_MAXIMIZED=FALSE&amp;VAR:CALENDAR=FIVEDAY&amp;VAR:SYMBOL=455660&amp;VAR:INDEX=0"}</definedName>
    <definedName name="_1244__FDSAUDITLINK__">{"fdsup://directions/FAT Viewer?action=UPDATE&amp;creator=factset&amp;DYN_ARGS=TRUE&amp;DOC_NAME=FAT:FQL_AUDITING_CLIENT_TEMPLATE.FAT&amp;display_string=Audit&amp;VAR:KEY=VSNADMXAFS&amp;VAR:QUERY=RkZfRUJJVERBKCwyMDA5LCwsLCk=&amp;WINDOW=FIRST_POPUP&amp;HEIGHT=450&amp;WIDTH=450&amp;START_MAXIMIZED=","FALSE&amp;VAR:CALENDAR=FIVEDAY&amp;VAR:SYMBOL=0&amp;VAR:INDEX=0"}</definedName>
    <definedName name="_1244__FDSAUDITLINK___1">{"fdsup://directions/FAT Viewer?action=UPDATE&amp;creator=factset&amp;DYN_ARGS=TRUE&amp;DOC_NAME=FAT:FQL_AUDITING_CLIENT_TEMPLATE.FAT&amp;display_string=Audit&amp;VAR:KEY=PQNSHKNQRW&amp;VAR:QUERY=RkZfQVNTRVRTX0NVUlIoQU5OX1IsNDA3NTUsLCxSRixFVVIpLUZGX0NBU0hfU1QoQU5OX1IsNDA3NTUsLCxSR","ixFVVIpLUZGX0xJQUJTX0NVUlIoQU5OX1IsNDA3NTUsLCxSRixFVVIpK0ZGX0RFQlRfU1QoQU5OX1IsNDA3NTUsLCxSRixFVVIp&amp;WINDOW=FIRST_POPUP&amp;HEIGHT=450&amp;WIDTH=450&amp;START_MAXIMIZED=FALSE&amp;VAR:CALENDAR=FIVEDAY&amp;VAR:SYMBOL=557071&amp;VAR:INDEX=0"}</definedName>
    <definedName name="_1245__FDSAUDITLINK__">{"fdsup://directions/FAT Viewer?action=UPDATE&amp;creator=factset&amp;DYN_ARGS=TRUE&amp;DOC_NAME=FAT:FQL_AUDITING_CLIENT_TEMPLATE.FAT&amp;display_string=Audit&amp;VAR:KEY=PMZIFATYZW&amp;VAR:QUERY=RkZfRUJJVERBKENBTCwyMDA4LCwsLCk=&amp;WINDOW=FIRST_POPUP&amp;HEIGHT=450&amp;WIDTH=450&amp;START_MAXIMI","ZED=FALSE&amp;VAR:CALENDAR=FIVEDAY&amp;VAR:SYMBOL=0&amp;VAR:INDEX=0"}</definedName>
    <definedName name="_1245__FDSAUDITLINK___1">{"fdsup://directions/FAT Viewer?action=UPDATE&amp;creator=factset&amp;DYN_ARGS=TRUE&amp;DOC_NAME=FAT:FQL_AUDITING_CLIENT_TEMPLATE.FAT&amp;display_string=Audit&amp;VAR:KEY=DQDYVURGJU&amp;VAR:QUERY=RkZfQVNTRVRTX0NVUlIoQU5OX1IsNDA3NTUsLCxSRixFVVIpLUZGX0NBU0hfU1QoQU5OX1IsNDA3NTUsLCxSR","ixFVVIpLUZGX0xJQUJTX0NVUlIoQU5OX1IsNDA3NTUsLCxSRixFVVIpK0ZGX0RFQlRfU1QoQU5OX1IsNDA3NTUsLCxSRixFVVIp&amp;WINDOW=FIRST_POPUP&amp;HEIGHT=450&amp;WIDTH=450&amp;START_MAXIMIZED=FALSE&amp;VAR:CALENDAR=FIVEDAY&amp;VAR:SYMBOL=B03GCV&amp;VAR:INDEX=0"}</definedName>
    <definedName name="_1246__FDSAUDITLINK__">{"fdsup://directions/FAT Viewer?action=UPDATE&amp;creator=factset&amp;DYN_ARGS=TRUE&amp;DOC_NAME=FAT:FQL_AUDITING_CLIENT_TEMPLATE.FAT&amp;display_string=Audit&amp;VAR:KEY=DWFIJIFWBW&amp;VAR:QUERY=RkZfQ0FQRVgoQ0FMLDIwMDksLCwsKQ==&amp;WINDOW=FIRST_POPUP&amp;HEIGHT=450&amp;WIDTH=450&amp;START_MAXIMI","ZED=FALSE&amp;VAR:CALENDAR=FIVEDAY&amp;VAR:SYMBOL=0&amp;VAR:INDEX=0"}</definedName>
    <definedName name="_1246__FDSAUDITLINK___1">{"fdsup://directions/FAT Viewer?action=UPDATE&amp;creator=factset&amp;DYN_ARGS=TRUE&amp;DOC_NAME=FAT:FQL_AUDITING_CLIENT_TEMPLATE.FAT&amp;display_string=Audit&amp;VAR:KEY=DWDGHEVYJG&amp;VAR:QUERY=RkZfQVNTRVRTX0NVUlIoQU5OX1IsNDA3NTUsLCxSRiwpLUZGX0NBU0hfU1QoQU5OX1IsNDA3NTUsLCxSRiwpL","UZGX0xJQUJTX0NVUlIoQU5OX1IsNDA3NTUsLCxSRiwpK0ZGX0RFQlRfU1QoQU5OX1IsNDA3NTUsLCxSRiwp&amp;WINDOW=FIRST_POPUP&amp;HEIGHT=450&amp;WIDTH=450&amp;START_MAXIMIZED=FALSE&amp;VAR:CALENDAR=FIVEDAY&amp;VAR:SYMBOL=B16JQ7&amp;VAR:INDEX=0"}</definedName>
    <definedName name="_1247__FDSAUDITLINK__">{"fdsup://directions/FAT Viewer?action=UPDATE&amp;creator=factset&amp;DYN_ARGS=TRUE&amp;DOC_NAME=FAT:FQL_AUDITING_CLIENT_TEMPLATE.FAT&amp;display_string=Audit&amp;VAR:KEY=VKPQLSPOJG&amp;VAR:QUERY=RkZfQ0FQRVgoQ0FMLDIwMDgsLCwsKQ==&amp;WINDOW=FIRST_POPUP&amp;HEIGHT=450&amp;WIDTH=450&amp;START_MAXIMI","ZED=FALSE&amp;VAR:CALENDAR=FIVEDAY&amp;VAR:SYMBOL=0&amp;VAR:INDEX=0"}</definedName>
    <definedName name="_1247__FDSAUDITLINK___1">{"fdsup://directions/FAT Viewer?action=UPDATE&amp;creator=factset&amp;DYN_ARGS=TRUE&amp;DOC_NAME=FAT:FQL_AUDITING_CLIENT_TEMPLATE.FAT&amp;display_string=Audit&amp;VAR:KEY=ZIRONSHQFW&amp;VAR:QUERY=RkZfU0hMRFJTX0VRKEFOTl9SLDQwNzU1LCwsUkYsKQ==&amp;WINDOW=FIRST_POPUP&amp;HEIGHT=450&amp;WIDTH=450&amp;","START_MAXIMIZED=FALSE&amp;VAR:CALENDAR=FIVEDAY&amp;VAR:SYMBOL=0&amp;VAR:INDEX=0"}</definedName>
    <definedName name="_1248__FDSAUDITLINK__">{"fdsup://directions/FAT Viewer?action=UPDATE&amp;creator=factset&amp;DYN_ARGS=TRUE&amp;DOC_NAME=FAT:FQL_AUDITING_CLIENT_TEMPLATE.FAT&amp;display_string=Audit&amp;VAR:KEY=ZQLYBQJQRI&amp;VAR:QUERY=RkZfQ0FQRVgoQ0FMLDIwMTAsLCwsKQ==&amp;WINDOW=FIRST_POPUP&amp;HEIGHT=450&amp;WIDTH=450&amp;START_MAXIMI","ZED=FALSE&amp;VAR:CALENDAR=FIVEDAY&amp;VAR:SYMBOL=0&amp;VAR:INDEX=0"}</definedName>
    <definedName name="_1248__FDSAUDITLINK___1">{"fdsup://directions/FAT Viewer?action=UPDATE&amp;creator=factset&amp;DYN_ARGS=TRUE&amp;DOC_NAME=FAT:FQL_AUDITING_CLIENT_TEMPLATE.FAT&amp;display_string=Audit&amp;VAR:KEY=ZIRONSHQFW&amp;VAR:QUERY=RkZfU0hMRFJTX0VRKEFOTl9SLDQwNzU1LCwsUkYsKQ==&amp;WINDOW=FIRST_POPUP&amp;HEIGHT=450&amp;WIDTH=450&amp;","START_MAXIMIZED=FALSE&amp;VAR:CALENDAR=FIVEDAY&amp;VAR:SYMBOL=0&amp;VAR:INDEX=0"}</definedName>
    <definedName name="_1249__FDSAUDITLINK__">{"fdsup://directions/FAT Viewer?action=UPDATE&amp;creator=factset&amp;DYN_ARGS=TRUE&amp;DOC_NAME=FAT:FQL_AUDITING_CLIENT_TEMPLATE.FAT&amp;display_string=Audit&amp;VAR:KEY=DWFIJIFWBW&amp;VAR:QUERY=RkZfQ0FQRVgoQ0FMLDIwMDksLCwsKQ==&amp;WINDOW=FIRST_POPUP&amp;HEIGHT=450&amp;WIDTH=450&amp;START_MAXIMI","ZED=FALSE&amp;VAR:CALENDAR=FIVEDAY&amp;VAR:SYMBOL=0&amp;VAR:INDEX=0"}</definedName>
    <definedName name="_1249__FDSAUDITLINK___1">{"fdsup://directions/FAT Viewer?action=UPDATE&amp;creator=factset&amp;DYN_ARGS=TRUE&amp;DOC_NAME=FAT:FQL_AUDITING_CLIENT_TEMPLATE.FAT&amp;display_string=Audit&amp;VAR:KEY=ZIRONSHQFW&amp;VAR:QUERY=RkZfU0hMRFJTX0VRKEFOTl9SLDQwNzU1LCwsUkYsKQ==&amp;WINDOW=FIRST_POPUP&amp;HEIGHT=450&amp;WIDTH=450&amp;","START_MAXIMIZED=FALSE&amp;VAR:CALENDAR=FIVEDAY&amp;VAR:SYMBOL=0&amp;VAR:INDEX=0"}</definedName>
    <definedName name="_125__123Graph_AChart_1">#REF!</definedName>
    <definedName name="_125__123Graph_AChart_4">#REF!</definedName>
    <definedName name="_125__123Graph_BCHART_4">#REF!</definedName>
    <definedName name="_125__FDSAUDITLINK__">{"fdsup://Directions/FAT Viewer?action=UPDATE&amp;creator=factset&amp;DOC_NAME=fat:reuters_annual_source_window.fat&amp;display_string=Audit&amp;DYN_ARGS=TRUE&amp;VAR:ID1=34637510&amp;VAR:RCODE=NIBX&amp;VAR:SDATE=20071299&amp;VAR:FREQ=Y&amp;VAR:RELITEM=RP&amp;VAR:CURRENCY=USD&amp;VAR:CURRSOURCE=EXSHA","RE&amp;VAR:NATFREQ=ANNUAL&amp;VAR:RFIELD=FINALIZED&amp;VAR:DB_TYPE=&amp;VAR:UNITS=MONTHLY&amp;window=popup&amp;width=450&amp;height=300&amp;START_MAXIMIZED=FALSE"}</definedName>
    <definedName name="_125__FDSAUDITLINK___1">{"fdsup://IBCentral/FAT Viewer?action=UPDATE&amp;creator=factset&amp;DOC_NAME=fat:reuters_annual_pshs_src_window.fat&amp;display_string=Audit&amp;DYN_ARGS=TRUE&amp;VAR:ID1=316968&amp;VAR:RCODE=FDSEPS&amp;VAR:SDATE=20070799&amp;VAR:FREQ=Y&amp;VAR:RELITEM=RF&amp;VAR:CURRENCY=&amp;VAR:CURRSOURCE=EXSHARE","&amp;VAR:NATFREQ=ANNUAL&amp;VAR:RFIELD=FINALIZED&amp;VAR:DB_TYPE=&amp;VAR:UNITS=M&amp;window=popup&amp;width=450&amp;height=300&amp;START_MAXIMIZED=FALSE"}</definedName>
    <definedName name="_1250__FDSAUDITLINK__">{"fdsup://directions/FAT Viewer?action=UPDATE&amp;creator=factset&amp;DYN_ARGS=TRUE&amp;DOC_NAME=FAT:FQL_AUDITING_CLIENT_TEMPLATE.FAT&amp;display_string=Audit&amp;VAR:KEY=ZQLYBQJQRI&amp;VAR:QUERY=RkZfQ0FQRVgoQ0FMLDIwMTAsLCwsKQ==&amp;WINDOW=FIRST_POPUP&amp;HEIGHT=450&amp;WIDTH=450&amp;START_MAXIMI","ZED=FALSE&amp;VAR:CALENDAR=FIVEDAY&amp;VAR:SYMBOL=0&amp;VAR:INDEX=0"}</definedName>
    <definedName name="_1250__FDSAUDITLINK___1">{"fdsup://directions/FAT Viewer?action=UPDATE&amp;creator=factset&amp;DYN_ARGS=TRUE&amp;DOC_NAME=FAT:FQL_AUDITING_CLIENT_TEMPLATE.FAT&amp;display_string=Audit&amp;VAR:KEY=FYFULGBUNU&amp;VAR:QUERY=RkZfU0hMRFJTX0VRKEFOTl9SLDQwNzU1LCwsUkYsRVVSKQ==&amp;WINDOW=FIRST_POPUP&amp;HEIGHT=450&amp;WIDTH=","450&amp;START_MAXIMIZED=FALSE&amp;VAR:CALENDAR=FIVEDAY&amp;VAR:SYMBOL=471762&amp;VAR:INDEX=0"}</definedName>
    <definedName name="_1251__FDSAUDITLINK__">{"fdsup://directions/FAT Viewer?action=UPDATE&amp;creator=factset&amp;DYN_ARGS=TRUE&amp;DOC_NAME=FAT:FQL_AUDITING_CLIENT_TEMPLATE.FAT&amp;display_string=Audit&amp;VAR:KEY=VKPQLSPOJG&amp;VAR:QUERY=RkZfQ0FQRVgoQ0FMLDIwMDgsLCwsKQ==&amp;WINDOW=FIRST_POPUP&amp;HEIGHT=450&amp;WIDTH=450&amp;START_MAXIMI","ZED=FALSE&amp;VAR:CALENDAR=FIVEDAY&amp;VAR:SYMBOL=0&amp;VAR:INDEX=0"}</definedName>
    <definedName name="_1251__FDSAUDITLINK___1">{"fdsup://directions/FAT Viewer?action=UPDATE&amp;creator=factset&amp;DYN_ARGS=TRUE&amp;DOC_NAME=FAT:FQL_AUDITING_CLIENT_TEMPLATE.FAT&amp;display_string=Audit&amp;VAR:KEY=DQZALEFEVE&amp;VAR:QUERY=RkZfU0hMRFJTX0VRKEFOTl9SLDQwNzU1LCwsUkYsRVVSKQ==&amp;WINDOW=FIRST_POPUP&amp;HEIGHT=450&amp;WIDTH=","450&amp;START_MAXIMIZED=FALSE&amp;VAR:CALENDAR=FIVEDAY&amp;VAR:SYMBOL=B3N2CQ&amp;VAR:INDEX=0"}</definedName>
    <definedName name="_1252__FDSAUDITLINK__">{"fdsup://directions/FAT Viewer?action=UPDATE&amp;creator=factset&amp;DYN_ARGS=TRUE&amp;DOC_NAME=FAT:FQL_AUDITING_CLIENT_TEMPLATE.FAT&amp;display_string=Audit&amp;VAR:KEY=ZQLYBQJQRI&amp;VAR:QUERY=RkZfQ0FQRVgoQ0FMLDIwMTAsLCwsKQ==&amp;WINDOW=FIRST_POPUP&amp;HEIGHT=450&amp;WIDTH=450&amp;START_MAXIMI","ZED=FALSE&amp;VAR:CALENDAR=FIVEDAY&amp;VAR:SYMBOL=0&amp;VAR:INDEX=0"}</definedName>
    <definedName name="_1252__FDSAUDITLINK___1">{"fdsup://directions/FAT Viewer?action=UPDATE&amp;creator=factset&amp;DYN_ARGS=TRUE&amp;DOC_NAME=FAT:FQL_AUDITING_CLIENT_TEMPLATE.FAT&amp;display_string=Audit&amp;VAR:KEY=ZKDEJQVWJE&amp;VAR:QUERY=RkZfU0hMRFJTX0VRKEFOTl9SLDQwNzU1LCwsUkYsRVVSKQ==&amp;WINDOW=FIRST_POPUP&amp;HEIGHT=450&amp;WIDTH=","450&amp;START_MAXIMIZED=FALSE&amp;VAR:CALENDAR=FIVEDAY&amp;VAR:SYMBOL=733945&amp;VAR:INDEX=0"}</definedName>
    <definedName name="_1253__FDSAUDITLINK__">{"fdsup://directions/FAT Viewer?action=UPDATE&amp;creator=factset&amp;DYN_ARGS=TRUE&amp;DOC_NAME=FAT:FQL_AUDITING_CLIENT_TEMPLATE.FAT&amp;display_string=Audit&amp;VAR:KEY=DWFIJIFWBW&amp;VAR:QUERY=RkZfQ0FQRVgoQ0FMLDIwMDksLCwsKQ==&amp;WINDOW=FIRST_POPUP&amp;HEIGHT=450&amp;WIDTH=450&amp;START_MAXIMI","ZED=FALSE&amp;VAR:CALENDAR=FIVEDAY&amp;VAR:SYMBOL=0&amp;VAR:INDEX=0"}</definedName>
    <definedName name="_1253__FDSAUDITLINK___1">{"fdsup://directions/FAT Viewer?action=UPDATE&amp;creator=factset&amp;DYN_ARGS=TRUE&amp;DOC_NAME=FAT:FQL_AUDITING_CLIENT_TEMPLATE.FAT&amp;display_string=Audit&amp;VAR:KEY=PCRYTOHEDM&amp;VAR:QUERY=RkZfU0hMRFJTX0VRKEFOTl9SLDQwNzU1LCwsUkYsRVVSKQ==&amp;WINDOW=FIRST_POPUP&amp;HEIGHT=450&amp;WIDTH=","450&amp;START_MAXIMIZED=FALSE&amp;VAR:CALENDAR=FIVEDAY&amp;VAR:SYMBOL=B1HKRM&amp;VAR:INDEX=0"}</definedName>
    <definedName name="_1254__FDSAUDITLINK__">{"fdsup://directions/FAT Viewer?action=UPDATE&amp;creator=factset&amp;DYN_ARGS=TRUE&amp;DOC_NAME=FAT:FQL_AUDITING_CLIENT_TEMPLATE.FAT&amp;display_string=Audit&amp;VAR:KEY=VKPQLSPOJG&amp;VAR:QUERY=RkZfQ0FQRVgoQ0FMLDIwMDgsLCwsKQ==&amp;WINDOW=FIRST_POPUP&amp;HEIGHT=450&amp;WIDTH=450&amp;START_MAXIMI","ZED=FALSE&amp;VAR:CALENDAR=FIVEDAY&amp;VAR:SYMBOL=0&amp;VAR:INDEX=0"}</definedName>
    <definedName name="_1254__FDSAUDITLINK___1">{"fdsup://directions/FAT Viewer?action=UPDATE&amp;creator=factset&amp;DYN_ARGS=TRUE&amp;DOC_NAME=FAT:FQL_AUDITING_CLIENT_TEMPLATE.FAT&amp;display_string=Audit&amp;VAR:KEY=RQHORQJUNQ&amp;VAR:QUERY=RkZfU0hMRFJTX0VRKEFOTl9SLDQwNzU1LCwsUkYsRVVSKQ==&amp;WINDOW=FIRST_POPUP&amp;HEIGHT=450&amp;WIDTH=","450&amp;START_MAXIMIZED=FALSE&amp;VAR:CALENDAR=FIVEDAY&amp;VAR:SYMBOL=714411&amp;VAR:INDEX=0"}</definedName>
    <definedName name="_1255__FDSAUDITLINK__">{"fdsup://directions/FAT Viewer?action=UPDATE&amp;creator=factset&amp;DYN_ARGS=TRUE&amp;DOC_NAME=FAT:FQL_AUDITING_CLIENT_TEMPLATE.FAT&amp;display_string=Audit&amp;VAR:KEY=ZQLYBQJQRI&amp;VAR:QUERY=RkZfQ0FQRVgoQ0FMLDIwMTAsLCwsKQ==&amp;WINDOW=FIRST_POPUP&amp;HEIGHT=450&amp;WIDTH=450&amp;START_MAXIMI","ZED=FALSE&amp;VAR:CALENDAR=FIVEDAY&amp;VAR:SYMBOL=0&amp;VAR:INDEX=0"}</definedName>
    <definedName name="_1255__FDSAUDITLINK___1">{"fdsup://directions/FAT Viewer?action=UPDATE&amp;creator=factset&amp;DYN_ARGS=TRUE&amp;DOC_NAME=FAT:FQL_AUDITING_CLIENT_TEMPLATE.FAT&amp;display_string=Audit&amp;VAR:KEY=LMBGNARIPW&amp;VAR:QUERY=RkZfU0hMRFJTX0VRKEFOTl9SLDQwNzU1LCwsUkYsRVVSKQ==&amp;WINDOW=FIRST_POPUP&amp;HEIGHT=450&amp;WIDTH=","450&amp;START_MAXIMIZED=FALSE&amp;VAR:CALENDAR=FIVEDAY&amp;VAR:SYMBOL=455660&amp;VAR:INDEX=0"}</definedName>
    <definedName name="_1256__FDSAUDITLINK__">{"fdsup://directions/FAT Viewer?action=UPDATE&amp;creator=factset&amp;DYN_ARGS=TRUE&amp;DOC_NAME=FAT:FQL_AUDITING_CLIENT_TEMPLATE.FAT&amp;display_string=Audit&amp;VAR:KEY=DWFIJIFWBW&amp;VAR:QUERY=RkZfQ0FQRVgoQ0FMLDIwMDksLCwsKQ==&amp;WINDOW=FIRST_POPUP&amp;HEIGHT=450&amp;WIDTH=450&amp;START_MAXIMI","ZED=FALSE&amp;VAR:CALENDAR=FIVEDAY&amp;VAR:SYMBOL=0&amp;VAR:INDEX=0"}</definedName>
    <definedName name="_1256__FDSAUDITLINK___1">{"fdsup://directions/FAT Viewer?action=UPDATE&amp;creator=factset&amp;DYN_ARGS=TRUE&amp;DOC_NAME=FAT:FQL_AUDITING_CLIENT_TEMPLATE.FAT&amp;display_string=Audit&amp;VAR:KEY=FQPCJIVMPK&amp;VAR:QUERY=RkZfU0hMRFJTX0VRKEFOTl9SLDQwNzU1LCwsUkYsRVVSKQ==&amp;WINDOW=FIRST_POPUP&amp;HEIGHT=450&amp;WIDTH=","450&amp;START_MAXIMIZED=FALSE&amp;VAR:CALENDAR=FIVEDAY&amp;VAR:SYMBOL=557071&amp;VAR:INDEX=0"}</definedName>
    <definedName name="_1257__FDSAUDITLINK__">{"fdsup://directions/FAT Viewer?action=UPDATE&amp;creator=factset&amp;DYN_ARGS=TRUE&amp;DOC_NAME=FAT:FQL_AUDITING_CLIENT_TEMPLATE.FAT&amp;display_string=Audit&amp;VAR:KEY=ZQLYBQJQRI&amp;VAR:QUERY=RkZfQ0FQRVgoQ0FMLDIwMTAsLCwsKQ==&amp;WINDOW=FIRST_POPUP&amp;HEIGHT=450&amp;WIDTH=450&amp;START_MAXIMI","ZED=FALSE&amp;VAR:CALENDAR=FIVEDAY&amp;VAR:SYMBOL=0&amp;VAR:INDEX=0"}</definedName>
    <definedName name="_1257__FDSAUDITLINK___1">{"fdsup://directions/FAT Viewer?action=UPDATE&amp;creator=factset&amp;DYN_ARGS=TRUE&amp;DOC_NAME=FAT:FQL_AUDITING_CLIENT_TEMPLATE.FAT&amp;display_string=Audit&amp;VAR:KEY=DKJCVQFUNQ&amp;VAR:QUERY=RkZfU0hMRFJTX0VRKEFOTl9SLDQwNzU1LCwsUkYsRVVSKQ==&amp;WINDOW=FIRST_POPUP&amp;HEIGHT=450&amp;WIDTH=","450&amp;START_MAXIMIZED=FALSE&amp;VAR:CALENDAR=FIVEDAY&amp;VAR:SYMBOL=B03GCV&amp;VAR:INDEX=0"}</definedName>
    <definedName name="_1258__FDSAUDITLINK__">{"fdsup://directions/FAT Viewer?action=UPDATE&amp;creator=factset&amp;DYN_ARGS=TRUE&amp;DOC_NAME=FAT:FQL_AUDITING_CLIENT_TEMPLATE.FAT&amp;display_string=Audit&amp;VAR:KEY=DWFIJIFWBW&amp;VAR:QUERY=RkZfQ0FQRVgoQ0FMLDIwMDksLCwsKQ==&amp;WINDOW=FIRST_POPUP&amp;HEIGHT=450&amp;WIDTH=450&amp;START_MAXIMI","ZED=FALSE&amp;VAR:CALENDAR=FIVEDAY&amp;VAR:SYMBOL=0&amp;VAR:INDEX=0"}</definedName>
    <definedName name="_1258__FDSAUDITLINK___1">{"fdsup://directions/FAT Viewer?action=UPDATE&amp;creator=factset&amp;DYN_ARGS=TRUE&amp;DOC_NAME=FAT:FQL_AUDITING_CLIENT_TEMPLATE.FAT&amp;display_string=Audit&amp;VAR:KEY=JEXKZCXSVI&amp;VAR:QUERY=RkZfU0hMRFJTX0VRKEFOTl9SLDQwNzU1LCwsUkYsKQ==&amp;WINDOW=FIRST_POPUP&amp;HEIGHT=450&amp;WIDTH=450&amp;","START_MAXIMIZED=FALSE&amp;VAR:CALENDAR=FIVEDAY&amp;VAR:SYMBOL=B16JQ7&amp;VAR:INDEX=0"}</definedName>
    <definedName name="_1259__FDSAUDITLINK__">{"fdsup://directions/FAT Viewer?action=UPDATE&amp;creator=factset&amp;DYN_ARGS=TRUE&amp;DOC_NAME=FAT:FQL_AUDITING_CLIENT_TEMPLATE.FAT&amp;display_string=Audit&amp;VAR:KEY=VKPQLSPOJG&amp;VAR:QUERY=RkZfQ0FQRVgoQ0FMLDIwMDgsLCwsKQ==&amp;WINDOW=FIRST_POPUP&amp;HEIGHT=450&amp;WIDTH=450&amp;START_MAXIMI","ZED=FALSE&amp;VAR:CALENDAR=FIVEDAY&amp;VAR:SYMBOL=0&amp;VAR:INDEX=0"}</definedName>
    <definedName name="_1259__FDSAUDITLINK___1">{"fdsup://directions/FAT Viewer?action=UPDATE&amp;creator=factset&amp;DYN_ARGS=TRUE&amp;DOC_NAME=FAT:FQL_AUDITING_CLIENT_TEMPLATE.FAT&amp;display_string=Audit&amp;VAR:KEY=FAVKLCVITG&amp;VAR:QUERY=RkZfQVNTRVRTX0NVUlIoQU5OX1IsNDA3NTUsLCxSRiwpLUZGX0NBU0hfU1QoQU5OX1IsNDA3NTUsLCxSRiwpL","UZGX0xJQUJTX0NVUlIoQU5OX1IsNDA3NTUsLCxSRiwpK0ZGX0RFQlRfU1QoQU5OX1IsNDA3NTUsLCxSRiwp&amp;WINDOW=FIRST_POPUP&amp;HEIGHT=450&amp;WIDTH=450&amp;START_MAXIMIZED=FALSE&amp;VAR:CALENDAR=FIVEDAY&amp;VAR:SYMBOL=0&amp;VAR:INDEX=0"}</definedName>
    <definedName name="_126__123Graph_AChart_2">#REF!</definedName>
    <definedName name="_126__123Graph_AChart_5">#REF!</definedName>
    <definedName name="_126__123Graph_BCHART_40">#REF!</definedName>
    <definedName name="_126__FDSAUDITLINK__">{"fdsup://Directions/FAT Viewer?action=UPDATE&amp;creator=factset&amp;DOC_NAME=fat:reuters_annual_source_window.fat&amp;display_string=Audit&amp;DYN_ARGS=TRUE&amp;VAR:ID1=25659T10&amp;VAR:RCODE=QTLE&amp;VAR:SDATE=20070999&amp;VAR:FREQ=Y&amp;VAR:RELITEM=RP&amp;VAR:CURRENCY=&amp;VAR:CURRSOURCE=EXSHARE&amp;","VAR:NATFREQ=ANNUAL&amp;VAR:RFIELD=FINALIZED&amp;VAR:DB_TYPE=&amp;VAR:UNITS=M&amp;window=popup&amp;width=450&amp;height=300&amp;START_MAXIMIZED=FALSE"}</definedName>
    <definedName name="_126__FDSAUDITLINK___1">{"fdsup://IBCentral/FAT Viewer?action=UPDATE&amp;creator=factset&amp;DOC_NAME=fat:reuters_annual_pshs_src_window.fat&amp;display_string=Audit&amp;DYN_ARGS=TRUE&amp;VAR:ID1=046574&amp;VAR:RCODE=FDSEPS&amp;VAR:SDATE=20080399&amp;VAR:FREQ=Y&amp;VAR:RELITEM=RF&amp;VAR:CURRENCY=&amp;VAR:CURRSOURCE=EXSHARE","&amp;VAR:NATFREQ=ANNUAL&amp;VAR:RFIELD=FINALIZED&amp;VAR:DB_TYPE=&amp;VAR:UNITS=M&amp;window=popup&amp;width=450&amp;height=300&amp;START_MAXIMIZED=FALSE"}</definedName>
    <definedName name="_1260__FDSAUDITLINK__">{"fdsup://directions/FAT Viewer?action=UPDATE&amp;creator=factset&amp;DYN_ARGS=TRUE&amp;DOC_NAME=FAT:FQL_AUDITING_CLIENT_TEMPLATE.FAT&amp;display_string=Audit&amp;VAR:KEY=ZQLYBQJQRI&amp;VAR:QUERY=RkZfQ0FQRVgoQ0FMLDIwMTAsLCwsKQ==&amp;WINDOW=FIRST_POPUP&amp;HEIGHT=450&amp;WIDTH=450&amp;START_MAXIMI","ZED=FALSE&amp;VAR:CALENDAR=FIVEDAY&amp;VAR:SYMBOL=0&amp;VAR:INDEX=0"}</definedName>
    <definedName name="_1260__FDSAUDITLINK___1">{"fdsup://directions/FAT Viewer?action=UPDATE&amp;creator=factset&amp;DYN_ARGS=TRUE&amp;DOC_NAME=FAT:FQL_AUDITING_CLIENT_TEMPLATE.FAT&amp;display_string=Audit&amp;VAR:KEY=RAJEHIFSDM&amp;VAR:QUERY=RkZfRklOX0FTU0VUU19JTVBBSVIoQU5OX1IsNDA3NTUsLCxSRiwp&amp;WINDOW=FIRST_POPUP&amp;HEIGHT=450&amp;WI","DTH=450&amp;START_MAXIMIZED=FALSE&amp;VAR:CALENDAR=FIVEDAY&amp;VAR:SYMBOL=0&amp;VAR:INDEX=0"}</definedName>
    <definedName name="_1261__FDSAUDITLINK__">{"fdsup://directions/FAT Viewer?action=UPDATE&amp;creator=factset&amp;DYN_ARGS=TRUE&amp;DOC_NAME=FAT:FQL_AUDITING_CLIENT_TEMPLATE.FAT&amp;display_string=Audit&amp;VAR:KEY=DWFIJIFWBW&amp;VAR:QUERY=RkZfQ0FQRVgoQ0FMLDIwMDksLCwsKQ==&amp;WINDOW=FIRST_POPUP&amp;HEIGHT=450&amp;WIDTH=450&amp;START_MAXIMI","ZED=FALSE&amp;VAR:CALENDAR=FIVEDAY&amp;VAR:SYMBOL=0&amp;VAR:INDEX=0"}</definedName>
    <definedName name="_1261__FDSAUDITLINK___1">{"fdsup://directions/FAT Viewer?action=UPDATE&amp;creator=factset&amp;DYN_ARGS=TRUE&amp;DOC_NAME=FAT:FQL_AUDITING_CLIENT_TEMPLATE.FAT&amp;display_string=Audit&amp;VAR:KEY=VYPKRYDUTO&amp;VAR:QUERY=RkZfRklOX0FTU0VUU19JTVBBSVIoQU5OX1IsNDA3NTUtMVksLCxSRiwp&amp;WINDOW=FIRST_POPUP&amp;HEIGHT=45","0&amp;WIDTH=450&amp;START_MAXIMIZED=FALSE&amp;VAR:CALENDAR=FIVEDAY&amp;VAR:SYMBOL=0&amp;VAR:INDEX=0"}</definedName>
    <definedName name="_1262__FDSAUDITLINK__">{"fdsup://directions/FAT Viewer?action=UPDATE&amp;creator=factset&amp;DYN_ARGS=TRUE&amp;DOC_NAME=FAT:FQL_AUDITING_CLIENT_TEMPLATE.FAT&amp;display_string=Audit&amp;VAR:KEY=VKPQLSPOJG&amp;VAR:QUERY=RkZfQ0FQRVgoQ0FMLDIwMDgsLCwsKQ==&amp;WINDOW=FIRST_POPUP&amp;HEIGHT=450&amp;WIDTH=450&amp;START_MAXIMI","ZED=FALSE&amp;VAR:CALENDAR=FIVEDAY&amp;VAR:SYMBOL=0&amp;VAR:INDEX=0"}</definedName>
    <definedName name="_1262__FDSAUDITLINK___1">{"fdsup://directions/FAT Viewer?action=UPDATE&amp;creator=factset&amp;DYN_ARGS=TRUE&amp;DOC_NAME=FAT:FQL_AUDITING_CLIENT_TEMPLATE.FAT&amp;display_string=Audit&amp;VAR:KEY=LWXMXUVIPC&amp;VAR:QUERY=RkZfSU1QQUlSX1BQRShBTk5fUiw0MDc1NSwsLFJGLCk=&amp;WINDOW=FIRST_POPUP&amp;HEIGHT=450&amp;WIDTH=450&amp;","START_MAXIMIZED=FALSE&amp;VAR:CALENDAR=FIVEDAY&amp;VAR:SYMBOL=0&amp;VAR:INDEX=0"}</definedName>
    <definedName name="_1263__FDSAUDITLINK__">{"fdsup://directions/FAT Viewer?action=UPDATE&amp;creator=factset&amp;DYN_ARGS=TRUE&amp;DOC_NAME=FAT:FQL_AUDITING_CLIENT_TEMPLATE.FAT&amp;display_string=Audit&amp;VAR:KEY=ZQLYBQJQRI&amp;VAR:QUERY=RkZfQ0FQRVgoQ0FMLDIwMTAsLCwsKQ==&amp;WINDOW=FIRST_POPUP&amp;HEIGHT=450&amp;WIDTH=450&amp;START_MAXIMI","ZED=FALSE&amp;VAR:CALENDAR=FIVEDAY&amp;VAR:SYMBOL=0&amp;VAR:INDEX=0"}</definedName>
    <definedName name="_1263__FDSAUDITLINK___1">{"fdsup://directions/FAT Viewer?action=UPDATE&amp;creator=factset&amp;DYN_ARGS=TRUE&amp;DOC_NAME=FAT:FQL_AUDITING_CLIENT_TEMPLATE.FAT&amp;display_string=Audit&amp;VAR:KEY=HADQXAXAVA&amp;VAR:QUERY=RkZfSU1QQUlSX1BQRShBTk5fUiw0MDc1NS0xWSwsLFJGLCk=&amp;WINDOW=FIRST_POPUP&amp;HEIGHT=450&amp;WIDTH=","450&amp;START_MAXIMIZED=FALSE&amp;VAR:CALENDAR=FIVEDAY&amp;VAR:SYMBOL=0&amp;VAR:INDEX=0"}</definedName>
    <definedName name="_1264__FDSAUDITLINK__">{"fdsup://directions/FAT Viewer?action=UPDATE&amp;creator=factset&amp;DYN_ARGS=TRUE&amp;DOC_NAME=FAT:FQL_AUDITING_CLIENT_TEMPLATE.FAT&amp;display_string=Audit&amp;VAR:KEY=DWFIJIFWBW&amp;VAR:QUERY=RkZfQ0FQRVgoQ0FMLDIwMDksLCwsKQ==&amp;WINDOW=FIRST_POPUP&amp;HEIGHT=450&amp;WIDTH=450&amp;START_MAXIMI","ZED=FALSE&amp;VAR:CALENDAR=FIVEDAY&amp;VAR:SYMBOL=0&amp;VAR:INDEX=0"}</definedName>
    <definedName name="_1264__FDSAUDITLINK___1">{"fdsup://Directions/FactSet Auditing Viewer?action=AUDIT_VALUE&amp;DB=129&amp;ID1=B16JQ7&amp;VALUEID=01001&amp;SDATE=2009&amp;PERIODTYPE=ANNR_STD&amp;SCFT=3&amp;window=popup_no_bar&amp;width=385&amp;height=120&amp;START_MAXIMIZED=FALSE&amp;creator=factset&amp;display_string=Audit"}</definedName>
    <definedName name="_1265__FDSAUDITLINK__">{"fdsup://directions/FAT Viewer?action=UPDATE&amp;creator=factset&amp;DYN_ARGS=TRUE&amp;DOC_NAME=FAT:FQL_AUDITING_CLIENT_TEMPLATE.FAT&amp;display_string=Audit&amp;VAR:KEY=VKPQLSPOJG&amp;VAR:QUERY=RkZfQ0FQRVgoQ0FMLDIwMDgsLCwsKQ==&amp;WINDOW=FIRST_POPUP&amp;HEIGHT=450&amp;WIDTH=450&amp;START_MAXIMI","ZED=FALSE&amp;VAR:CALENDAR=FIVEDAY&amp;VAR:SYMBOL=0&amp;VAR:INDEX=0"}</definedName>
    <definedName name="_1265__FDSAUDITLINK___1">{"fdsup://directions/FAT Viewer?action=UPDATE&amp;creator=factset&amp;DYN_ARGS=TRUE&amp;DOC_NAME=FAT:FQL_AUDITING_CLIENT_TEMPLATE.FAT&amp;display_string=Audit&amp;VAR:KEY=FAVKLCVITG&amp;VAR:QUERY=RkZfQVNTRVRTX0NVUlIoQU5OX1IsNDA3NTUsLCxSRiwpLUZGX0NBU0hfU1QoQU5OX1IsNDA3NTUsLCxSRiwpL","UZGX0xJQUJTX0NVUlIoQU5OX1IsNDA3NTUsLCxSRiwpK0ZGX0RFQlRfU1QoQU5OX1IsNDA3NTUsLCxSRiwp&amp;WINDOW=FIRST_POPUP&amp;HEIGHT=450&amp;WIDTH=450&amp;START_MAXIMIZED=FALSE&amp;VAR:CALENDAR=FIVEDAY&amp;VAR:SYMBOL=0&amp;VAR:INDEX=0"}</definedName>
    <definedName name="_1266__FDSAUDITLINK__">{"fdsup://directions/FAT Viewer?action=UPDATE&amp;creator=factset&amp;DYN_ARGS=TRUE&amp;DOC_NAME=FAT:FQL_AUDITING_CLIENT_TEMPLATE.FAT&amp;display_string=Audit&amp;VAR:KEY=ZQLYBQJQRI&amp;VAR:QUERY=RkZfQ0FQRVgoQ0FMLDIwMTAsLCwsKQ==&amp;WINDOW=FIRST_POPUP&amp;HEIGHT=450&amp;WIDTH=450&amp;START_MAXIMI","ZED=FALSE&amp;VAR:CALENDAR=FIVEDAY&amp;VAR:SYMBOL=0&amp;VAR:INDEX=0"}</definedName>
    <definedName name="_1266__FDSAUDITLINK___1">{"fdsup://directions/FAT Viewer?action=UPDATE&amp;creator=factset&amp;DYN_ARGS=TRUE&amp;DOC_NAME=FAT:FQL_AUDITING_CLIENT_TEMPLATE.FAT&amp;display_string=Audit&amp;VAR:KEY=POFABQTQJI&amp;VAR:QUERY=RkZfQVNTRVRTX0NVUlIoQU5OX1IsNDA3NTUtMVksLCxSRiwpLUZGX0NBU0hfU1QoQU5OX1IsNDA3NTUtMVksL","CxSRiwpLUZGX0xJQUJTX0NVUlIoQU5OX1IsNDA3NTUtMVksLCxSRiwpK0ZGX0RFQlRfU1QoQU5OX1IsNDA3NTUtMVksLCxSRiwp&amp;WINDOW=FIRST_POPUP&amp;HEIGHT=450&amp;WIDTH=450&amp;START_MAXIMIZED=FALSE&amp;VAR:CALENDAR=FIVEDAY&amp;VAR:SYMBOL=0&amp;VAR:INDEX=0"}</definedName>
    <definedName name="_1267__FDSAUDITLINK__">{"fdsup://directions/FAT Viewer?action=UPDATE&amp;creator=factset&amp;DYN_ARGS=TRUE&amp;DOC_NAME=FAT:FQL_AUDITING_CLIENT_TEMPLATE.FAT&amp;display_string=Audit&amp;VAR:KEY=DWFIJIFWBW&amp;VAR:QUERY=RkZfQ0FQRVgoQ0FMLDIwMDksLCwsKQ==&amp;WINDOW=FIRST_POPUP&amp;HEIGHT=450&amp;WIDTH=450&amp;START_MAXIMI","ZED=FALSE&amp;VAR:CALENDAR=FIVEDAY&amp;VAR:SYMBOL=0&amp;VAR:INDEX=0"}</definedName>
    <definedName name="_1267__FDSAUDITLINK___1">{"fdsup://directions/FAT Viewer?action=UPDATE&amp;creator=factset&amp;DYN_ARGS=TRUE&amp;DOC_NAME=FAT:FQL_AUDITING_CLIENT_TEMPLATE.FAT&amp;display_string=Audit&amp;VAR:KEY=RAJEHIFSDM&amp;VAR:QUERY=RkZfRklOX0FTU0VUU19JTVBBSVIoQU5OX1IsNDA3NTUsLCxSRiwp&amp;WINDOW=FIRST_POPUP&amp;HEIGHT=450&amp;WI","DTH=450&amp;START_MAXIMIZED=FALSE&amp;VAR:CALENDAR=FIVEDAY&amp;VAR:SYMBOL=0&amp;VAR:INDEX=0"}</definedName>
    <definedName name="_1268__FDSAUDITLINK__">{"fdsup://directions/FAT Viewer?action=UPDATE&amp;creator=factset&amp;DYN_ARGS=TRUE&amp;DOC_NAME=FAT:FQL_AUDITING_CLIENT_TEMPLATE.FAT&amp;display_string=Audit&amp;VAR:KEY=DWFIJIFWBW&amp;VAR:QUERY=RkZfQ0FQRVgoQ0FMLDIwMDksLCwsKQ==&amp;WINDOW=FIRST_POPUP&amp;HEIGHT=450&amp;WIDTH=450&amp;START_MAXIMI","ZED=FALSE&amp;VAR:CALENDAR=FIVEDAY&amp;VAR:SYMBOL=0&amp;VAR:INDEX=0"}</definedName>
    <definedName name="_1268__FDSAUDITLINK___1">{"fdsup://directions/FAT Viewer?action=UPDATE&amp;creator=factset&amp;DYN_ARGS=TRUE&amp;DOC_NAME=FAT:FQL_AUDITING_CLIENT_TEMPLATE.FAT&amp;display_string=Audit&amp;VAR:KEY=VYPKRYDUTO&amp;VAR:QUERY=RkZfRklOX0FTU0VUU19JTVBBSVIoQU5OX1IsNDA3NTUtMVksLCxSRiwp&amp;WINDOW=FIRST_POPUP&amp;HEIGHT=45","0&amp;WIDTH=450&amp;START_MAXIMIZED=FALSE&amp;VAR:CALENDAR=FIVEDAY&amp;VAR:SYMBOL=0&amp;VAR:INDEX=0"}</definedName>
    <definedName name="_1269__FDSAUDITLINK__">{"fdsup://directions/FAT Viewer?action=UPDATE&amp;creator=factset&amp;DYN_ARGS=TRUE&amp;DOC_NAME=FAT:FQL_AUDITING_CLIENT_TEMPLATE.FAT&amp;display_string=Audit&amp;VAR:KEY=ZQLYBQJQRI&amp;VAR:QUERY=RkZfQ0FQRVgoQ0FMLDIwMTAsLCwsKQ==&amp;WINDOW=FIRST_POPUP&amp;HEIGHT=450&amp;WIDTH=450&amp;START_MAXIMI","ZED=FALSE&amp;VAR:CALENDAR=FIVEDAY&amp;VAR:SYMBOL=0&amp;VAR:INDEX=0"}</definedName>
    <definedName name="_1269__FDSAUDITLINK___1">{"fdsup://directions/FAT Viewer?action=UPDATE&amp;creator=factset&amp;DYN_ARGS=TRUE&amp;DOC_NAME=FAT:FQL_AUDITING_CLIENT_TEMPLATE.FAT&amp;display_string=Audit&amp;VAR:KEY=LWXMXUVIPC&amp;VAR:QUERY=RkZfSU1QQUlSX1BQRShBTk5fUiw0MDc1NSwsLFJGLCk=&amp;WINDOW=FIRST_POPUP&amp;HEIGHT=450&amp;WIDTH=450&amp;","START_MAXIMIZED=FALSE&amp;VAR:CALENDAR=FIVEDAY&amp;VAR:SYMBOL=0&amp;VAR:INDEX=0"}</definedName>
    <definedName name="_127__123Graph_AChart_3">#REF!</definedName>
    <definedName name="_127__123Graph_AChart_6">#REF!</definedName>
    <definedName name="_127__123Graph_BCHART_5">#REF!</definedName>
    <definedName name="_127__FDSAUDITLINK__">{"fdsup://Directions/FAT Viewer?action=UPDATE&amp;creator=factset&amp;DOC_NAME=fat:reuters_annual_source_window.fat&amp;display_string=Audit&amp;DYN_ARGS=TRUE&amp;VAR:ID1=25659T10&amp;VAR:RCODE=NIBX&amp;VAR:SDATE=20070999&amp;VAR:FREQ=Y&amp;VAR:RELITEM=RP&amp;VAR:CURRENCY=USD&amp;VAR:CURRSOURCE=EXSHA","RE&amp;VAR:NATFREQ=ANNUAL&amp;VAR:RFIELD=FINALIZED&amp;VAR:DB_TYPE=&amp;VAR:UNITS=MONTHLY&amp;window=popup&amp;width=450&amp;height=300&amp;START_MAXIMIZED=FALSE"}</definedName>
    <definedName name="_127__FDSAUDITLINK___1">{"fdsup://IBCentral/FAT Viewer?action=UPDATE&amp;creator=factset&amp;DOC_NAME=fat:reuters_annual_pshs_src_window.fat&amp;display_string=Audit&amp;DYN_ARGS=TRUE&amp;VAR:ID1=056304&amp;VAR:RCODE=FDSEPS&amp;VAR:SDATE=20071299&amp;VAR:FREQ=Y&amp;VAR:RELITEM=RF&amp;VAR:CURRENCY=&amp;VAR:CURRSOURCE=EXSHARE","&amp;VAR:NATFREQ=ANNUAL&amp;VAR:RFIELD=FINALIZED&amp;VAR:DB_TYPE=&amp;VAR:UNITS=M&amp;window=popup&amp;width=450&amp;height=300&amp;START_MAXIMIZED=FALSE"}</definedName>
    <definedName name="_1270__FDSAUDITLINK__">{"fdsup://directions/FAT Viewer?action=UPDATE&amp;creator=factset&amp;DYN_ARGS=TRUE&amp;DOC_NAME=FAT:FQL_AUDITING_CLIENT_TEMPLATE.FAT&amp;display_string=Audit&amp;VAR:KEY=BSNQBOTSPC&amp;VAR:QUERY=RkZfRUJJVChDQUwsMjAwOSwsLCwp&amp;WINDOW=FIRST_POPUP&amp;HEIGHT=450&amp;WIDTH=450&amp;START_MAXIMIZED=","FALSE&amp;VAR:CALENDAR=FIVEDAY&amp;VAR:SYMBOL=0&amp;VAR:INDEX=0"}</definedName>
    <definedName name="_1270__FDSAUDITLINK___1">{"fdsup://directions/FAT Viewer?action=UPDATE&amp;creator=factset&amp;DYN_ARGS=TRUE&amp;DOC_NAME=FAT:FQL_AUDITING_CLIENT_TEMPLATE.FAT&amp;display_string=Audit&amp;VAR:KEY=HADQXAXAVA&amp;VAR:QUERY=RkZfSU1QQUlSX1BQRShBTk5fUiw0MDc1NS0xWSwsLFJGLCk=&amp;WINDOW=FIRST_POPUP&amp;HEIGHT=450&amp;WIDTH=","450&amp;START_MAXIMIZED=FALSE&amp;VAR:CALENDAR=FIVEDAY&amp;VAR:SYMBOL=0&amp;VAR:INDEX=0"}</definedName>
    <definedName name="_1271__FDSAUDITLINK__">{"fdsup://directions/FAT Viewer?action=UPDATE&amp;creator=factset&amp;DYN_ARGS=TRUE&amp;DOC_NAME=FAT:FQL_AUDITING_CLIENT_TEMPLATE.FAT&amp;display_string=Audit&amp;VAR:KEY=DMRYTEBYBK&amp;VAR:QUERY=RkZfRUJJVERBKENBTCwyMDEwLCwsLCk=&amp;WINDOW=FIRST_POPUP&amp;HEIGHT=450&amp;WIDTH=450&amp;START_MAXIMI","ZED=FALSE&amp;VAR:CALENDAR=FIVEDAY&amp;VAR:SYMBOL=416343&amp;VAR:INDEX=0"}</definedName>
    <definedName name="_1271__FDSAUDITLINK___1">{"fdsup://directions/FAT Viewer?action=UPDATE&amp;creator=factset&amp;DYN_ARGS=TRUE&amp;DOC_NAME=FAT:FQL_AUDITING_CLIENT_TEMPLATE.FAT&amp;display_string=Audit&amp;VAR:KEY=FAVKLCVITG&amp;VAR:QUERY=RkZfQVNTRVRTX0NVUlIoQU5OX1IsNDA3NTUsLCxSRiwpLUZGX0NBU0hfU1QoQU5OX1IsNDA3NTUsLCxSRiwpL","UZGX0xJQUJTX0NVUlIoQU5OX1IsNDA3NTUsLCxSRiwpK0ZGX0RFQlRfU1QoQU5OX1IsNDA3NTUsLCxSRiwp&amp;WINDOW=FIRST_POPUP&amp;HEIGHT=450&amp;WIDTH=450&amp;START_MAXIMIZED=FALSE&amp;VAR:CALENDAR=FIVEDAY&amp;VAR:SYMBOL=0&amp;VAR:INDEX=0"}</definedName>
    <definedName name="_1272__FDSAUDITLINK__">{"fdsup://directions/FAT Viewer?action=UPDATE&amp;creator=factset&amp;DYN_ARGS=TRUE&amp;DOC_NAME=FAT:FQL_AUDITING_CLIENT_TEMPLATE.FAT&amp;display_string=Audit&amp;VAR:KEY=FEZGPUNQPM&amp;VAR:QUERY=RkZfRUJJVChDQUwsMjAwOCwsLCwp&amp;WINDOW=FIRST_POPUP&amp;HEIGHT=450&amp;WIDTH=450&amp;START_MAXIMIZED=","FALSE&amp;VAR:CALENDAR=FIVEDAY&amp;VAR:SYMBOL=416343&amp;VAR:INDEX=0"}</definedName>
    <definedName name="_1272__FDSAUDITLINK___1">{"fdsup://directions/FAT Viewer?action=UPDATE&amp;creator=factset&amp;DYN_ARGS=TRUE&amp;DOC_NAME=FAT:FQL_AUDITING_CLIENT_TEMPLATE.FAT&amp;display_string=Audit&amp;VAR:KEY=POFABQTQJI&amp;VAR:QUERY=RkZfQVNTRVRTX0NVUlIoQU5OX1IsNDA3NTUtMVksLCxSRiwpLUZGX0NBU0hfU1QoQU5OX1IsNDA3NTUtMVksL","CxSRiwpLUZGX0xJQUJTX0NVUlIoQU5OX1IsNDA3NTUtMVksLCxSRiwpK0ZGX0RFQlRfU1QoQU5OX1IsNDA3NTUtMVksLCxSRiwp&amp;WINDOW=FIRST_POPUP&amp;HEIGHT=450&amp;WIDTH=450&amp;START_MAXIMIZED=FALSE&amp;VAR:CALENDAR=FIVEDAY&amp;VAR:SYMBOL=0&amp;VAR:INDEX=0"}</definedName>
    <definedName name="_1273__FDSAUDITLINK__">{"fdsup://directions/FAT Viewer?action=UPDATE&amp;creator=factset&amp;DYN_ARGS=TRUE&amp;DOC_NAME=FAT:FQL_AUDITING_CLIENT_TEMPLATE.FAT&amp;display_string=Audit&amp;VAR:KEY=TKNCJAPKPQ&amp;VAR:QUERY=RkZfRUJJVChDQUwsMjAxMCwsLCwp&amp;WINDOW=FIRST_POPUP&amp;HEIGHT=450&amp;WIDTH=450&amp;START_MAXIMIZED=","FALSE&amp;VAR:CALENDAR=FIVEDAY&amp;VAR:SYMBOL=0&amp;VAR:INDEX=0"}</definedName>
    <definedName name="_1273__FDSAUDITLINK___1">{"fdsup://directions/FAT Viewer?action=UPDATE&amp;creator=factset&amp;DYN_ARGS=TRUE&amp;DOC_NAME=FAT:FQL_AUDITING_CLIENT_TEMPLATE.FAT&amp;display_string=Audit&amp;VAR:KEY=RAJEHIFSDM&amp;VAR:QUERY=RkZfRklOX0FTU0VUU19JTVBBSVIoQU5OX1IsNDA3NTUsLCxSRiwp&amp;WINDOW=FIRST_POPUP&amp;HEIGHT=450&amp;WI","DTH=450&amp;START_MAXIMIZED=FALSE&amp;VAR:CALENDAR=FIVEDAY&amp;VAR:SYMBOL=0&amp;VAR:INDEX=0"}</definedName>
    <definedName name="_1274__FDSAUDITLINK__">{"fdsup://directions/FAT Viewer?action=UPDATE&amp;creator=factset&amp;DYN_ARGS=TRUE&amp;DOC_NAME=FAT:FQL_AUDITING_CLIENT_TEMPLATE.FAT&amp;display_string=Audit&amp;VAR:KEY=XEXWJWTKPO&amp;VAR:QUERY=RkZfRVBTKENBTCwyMDA5LCwsLCk=&amp;WINDOW=FIRST_POPUP&amp;HEIGHT=450&amp;WIDTH=450&amp;START_MAXIMIZED=","FALSE&amp;VAR:CALENDAR=FIVEDAY&amp;VAR:SYMBOL=0&amp;VAR:INDEX=0"}</definedName>
    <definedName name="_1274__FDSAUDITLINK___1">{"fdsup://directions/FAT Viewer?action=UPDATE&amp;creator=factset&amp;DYN_ARGS=TRUE&amp;DOC_NAME=FAT:FQL_AUDITING_CLIENT_TEMPLATE.FAT&amp;display_string=Audit&amp;VAR:KEY=VYPKRYDUTO&amp;VAR:QUERY=RkZfRklOX0FTU0VUU19JTVBBSVIoQU5OX1IsNDA3NTUtMVksLCxSRiwp&amp;WINDOW=FIRST_POPUP&amp;HEIGHT=45","0&amp;WIDTH=450&amp;START_MAXIMIZED=FALSE&amp;VAR:CALENDAR=FIVEDAY&amp;VAR:SYMBOL=0&amp;VAR:INDEX=0"}</definedName>
    <definedName name="_1275__FDSAUDITLINK__">{"fdsup://directions/FAT Viewer?action=UPDATE&amp;creator=factset&amp;DYN_ARGS=TRUE&amp;DOC_NAME=FAT:FQL_AUDITING_CLIENT_TEMPLATE.FAT&amp;display_string=Audit&amp;VAR:KEY=ZIPAFQHIBC&amp;VAR:QUERY=RkZfRUJJVERBKENBTCwyMDEwLCwsLCk=&amp;WINDOW=FIRST_POPUP&amp;HEIGHT=450&amp;WIDTH=450&amp;START_MAXIMI","ZED=FALSE&amp;VAR:CALENDAR=FIVEDAY&amp;VAR:SYMBOL=478431&amp;VAR:INDEX=0"}</definedName>
    <definedName name="_1275__FDSAUDITLINK___1">{"fdsup://directions/FAT Viewer?action=UPDATE&amp;creator=factset&amp;DYN_ARGS=TRUE&amp;DOC_NAME=FAT:FQL_AUDITING_CLIENT_TEMPLATE.FAT&amp;display_string=Audit&amp;VAR:KEY=LWXMXUVIPC&amp;VAR:QUERY=RkZfSU1QQUlSX1BQRShBTk5fUiw0MDc1NSwsLFJGLCk=&amp;WINDOW=FIRST_POPUP&amp;HEIGHT=450&amp;WIDTH=450&amp;","START_MAXIMIZED=FALSE&amp;VAR:CALENDAR=FIVEDAY&amp;VAR:SYMBOL=0&amp;VAR:INDEX=0"}</definedName>
    <definedName name="_1276__FDSAUDITLINK__">{"fdsup://directions/FAT Viewer?action=UPDATE&amp;creator=factset&amp;DYN_ARGS=TRUE&amp;DOC_NAME=FAT:FQL_AUDITING_CLIENT_TEMPLATE.FAT&amp;display_string=Audit&amp;VAR:KEY=BQLMTAZAVA&amp;VAR:QUERY=RkZfRUJJVERBKENBTCwyMDA4LCwsLCk=&amp;WINDOW=FIRST_POPUP&amp;HEIGHT=450&amp;WIDTH=450&amp;START_MAXIMI","ZED=FALSE&amp;VAR:CALENDAR=FIVEDAY&amp;VAR:SYMBOL=596787&amp;VAR:INDEX=0"}</definedName>
    <definedName name="_1276__FDSAUDITLINK___1">{"fdsup://directions/FAT Viewer?action=UPDATE&amp;creator=factset&amp;DYN_ARGS=TRUE&amp;DOC_NAME=FAT:FQL_AUDITING_CLIENT_TEMPLATE.FAT&amp;display_string=Audit&amp;VAR:KEY=HADQXAXAVA&amp;VAR:QUERY=RkZfSU1QQUlSX1BQRShBTk5fUiw0MDc1NS0xWSwsLFJGLCk=&amp;WINDOW=FIRST_POPUP&amp;HEIGHT=450&amp;WIDTH=","450&amp;START_MAXIMIZED=FALSE&amp;VAR:CALENDAR=FIVEDAY&amp;VAR:SYMBOL=0&amp;VAR:INDEX=0"}</definedName>
    <definedName name="_1277__FDSAUDITLINK__">{"fdsup://directions/FAT Viewer?action=UPDATE&amp;creator=factset&amp;DYN_ARGS=TRUE&amp;DOC_NAME=FAT:FQL_AUDITING_CLIENT_TEMPLATE.FAT&amp;display_string=Audit&amp;VAR:KEY=BYTORAZWNI&amp;VAR:QUERY=RkZfRVBTKENBTCwyMDA4LCwsLCk=&amp;WINDOW=FIRST_POPUP&amp;HEIGHT=450&amp;WIDTH=450&amp;START_MAXIMIZED=","FALSE&amp;VAR:CALENDAR=FIVEDAY&amp;VAR:SYMBOL=0&amp;VAR:INDEX=0"}</definedName>
    <definedName name="_1277__FDSAUDITLINK___1">{"fdsup://directions/FAT Viewer?action=UPDATE&amp;creator=factset&amp;DYN_ARGS=TRUE&amp;DOC_NAME=FAT:FQL_AUDITING_CLIENT_TEMPLATE.FAT&amp;display_string=Audit&amp;VAR:KEY=NSBYRWVWDQ&amp;VAR:QUERY=RkZfQVNTRVRTX0NVUlIoQU5OX1IsNDA3NTUsLCxSRixFVVIpLUZGX0NBU0hfU1QoQU5OX1IsNDA3NTUsLCxSR","ixFVVIpLUZGX0xJQUJTX0NVUlIoQU5OX1IsNDA3NTUsLCxSRixFVVIpK0ZGX0RFQlRfU1QoQU5OX1IsNDA3NTUsLCxSRixFVVIp&amp;WINDOW=FIRST_POPUP&amp;HEIGHT=450&amp;WIDTH=450&amp;START_MAXIMIZED=FALSE&amp;VAR:CALENDAR=FIVEDAY&amp;VAR:SYMBOL=471762&amp;VAR:INDEX=0"}</definedName>
    <definedName name="_1278__FDSAUDITLINK__">{"fdsup://directions/FAT Viewer?action=UPDATE&amp;creator=factset&amp;DYN_ARGS=TRUE&amp;DOC_NAME=FAT:FQL_AUDITING_CLIENT_TEMPLATE.FAT&amp;display_string=Audit&amp;VAR:KEY=LGRUPCPALM&amp;VAR:QUERY=RkZfRUJJVERBKENBTCwyMDA4LCwsLCk=&amp;WINDOW=FIRST_POPUP&amp;HEIGHT=450&amp;WIDTH=450&amp;START_MAXIMI","ZED=FALSE&amp;VAR:CALENDAR=FIVEDAY&amp;VAR:SYMBOL=563361&amp;VAR:INDEX=0"}</definedName>
    <definedName name="_1278__FDSAUDITLINK___1">{"fdsup://directions/FAT Viewer?action=UPDATE&amp;creator=factset&amp;DYN_ARGS=TRUE&amp;DOC_NAME=FAT:FQL_AUDITING_CLIENT_TEMPLATE.FAT&amp;display_string=Audit&amp;VAR:KEY=FGFWDGNSPK&amp;VAR:QUERY=RkZfQVNTRVRTX0NVUlIoQU5OX1IsNDA3NTUtMVksLCxSRixFVVIpLUZGX0NBU0hfU1QoQU5OX1IsNDA3NTUtM","VksLCxSRixFVVIpLUZGX0xJQUJTX0NVUlIoQU5OX1IsNDA3NTUtMVksLCxSRixFVVIpK0ZGX0RFQlRfU1QoQU5OX1IsNDA3NTUtMVksLCxSRixFVVIp&amp;WINDOW=FIRST_POPUP&amp;HEIGHT=450&amp;WIDTH=450&amp;START_MAXIMIZED=FALSE&amp;VAR:CALENDAR=FIVEDAY&amp;VAR:SYMBOL=471762&amp;VAR:INDEX=0"}</definedName>
    <definedName name="_1279__FDSAUDITLINK__">{"fdsup://directions/FAT Viewer?action=UPDATE&amp;creator=factset&amp;DYN_ARGS=TRUE&amp;DOC_NAME=FAT:FQL_AUDITING_CLIENT_TEMPLATE.FAT&amp;display_string=Audit&amp;VAR:KEY=RGXCDSJMBA&amp;VAR:QUERY=RkZfU0FMRVMoQ0FMLDIwMDgsLCwsKQ==&amp;WINDOW=FIRST_POPUP&amp;HEIGHT=450&amp;WIDTH=450&amp;START_MAXIMI","ZED=FALSE&amp;VAR:CALENDAR=FIVEDAY&amp;VAR:SYMBOL=570994&amp;VAR:INDEX=0"}</definedName>
    <definedName name="_1279__FDSAUDITLINK___1">{"fdsup://directions/FAT Viewer?action=UPDATE&amp;creator=factset&amp;DYN_ARGS=TRUE&amp;DOC_NAME=FAT:FQL_AUDITING_CLIENT_TEMPLATE.FAT&amp;display_string=Audit&amp;VAR:KEY=LYLWBEDAHU&amp;VAR:QUERY=RkZfRklOX0FTU0VUU19JTVBBSVIoQU5OX1IsNDA3NTUsLCxSRixFVVIp&amp;WINDOW=FIRST_POPUP&amp;HEIGHT=45","0&amp;WIDTH=450&amp;START_MAXIMIZED=FALSE&amp;VAR:CALENDAR=FIVEDAY&amp;VAR:SYMBOL=471762&amp;VAR:INDEX=0"}</definedName>
    <definedName name="_128__123Graph_AChart_4">#REF!</definedName>
    <definedName name="_128__123Graph_B_Chart_1A">#REF!</definedName>
    <definedName name="_128__123Graph_BCHART_6">#REF!</definedName>
    <definedName name="_128__FDSAUDITLINK__">{"fdsup://Directions/FAT Viewer?action=UPDATE&amp;creator=factset&amp;DOC_NAME=fat:reuters_annual_source_window.fat&amp;display_string=Audit&amp;DYN_ARGS=TRUE&amp;VAR:ID1=04206810&amp;VAR:RCODE=QTLE&amp;VAR:SDATE=20071299&amp;VAR:FREQ=Y&amp;VAR:RELITEM=RP&amp;VAR:CURRENCY=&amp;VAR:CURRSOURCE=EXSHARE&amp;","VAR:NATFREQ=ANNUAL&amp;VAR:RFIELD=FINALIZED&amp;VAR:DB_TYPE=&amp;VAR:UNITS=M&amp;window=popup&amp;width=450&amp;height=300&amp;START_MAXIMIZED=FALSE"}</definedName>
    <definedName name="_128__FDSAUDITLINK___1">{"fdsup://IBCentral/FAT Viewer?action=UPDATE&amp;creator=factset&amp;DOC_NAME=fat:reuters_annual_pshs_src_window.fat&amp;display_string=Audit&amp;DYN_ARGS=TRUE&amp;VAR:ID1=B1528L&amp;VAR:RCODE=FDSEPS&amp;VAR:SDATE=20070399&amp;VAR:FREQ=Y&amp;VAR:RELITEM=RF&amp;VAR:CURRENCY=&amp;VAR:CURRSOURCE=EXSHARE","&amp;VAR:NATFREQ=ANNUAL&amp;VAR:RFIELD=FINALIZED&amp;VAR:DB_TYPE=&amp;VAR:UNITS=M&amp;window=popup&amp;width=450&amp;height=300&amp;START_MAXIMIZED=FALSE"}</definedName>
    <definedName name="_1280__FDSAUDITLINK__">{"fdsup://directions/FAT Viewer?action=UPDATE&amp;creator=factset&amp;DYN_ARGS=TRUE&amp;DOC_NAME=FAT:FQL_AUDITING_CLIENT_TEMPLATE.FAT&amp;display_string=Audit&amp;VAR:KEY=XYFIDGDWPA&amp;VAR:QUERY=RkZfRklOX0FTU0VUU19JTVBBSVIoQU5OX1IsNDA3NTUtMVksLCxSRixFVVIp&amp;WINDOW=FIRST_POPUP&amp;HEIGH","T=450&amp;WIDTH=450&amp;START_MAXIMIZED=FALSE&amp;VAR:CALENDAR=FIVEDAY&amp;VAR:SYMBOL=471762&amp;VAR:INDEX=0"}</definedName>
    <definedName name="_1280__FDSAUDITLINK___1">{"fdsup://directions/FAT Viewer?action=UPDATE&amp;creator=factset&amp;DYN_ARGS=TRUE&amp;DOC_NAME=FAT:FQL_AUDITING_CLIENT_TEMPLATE.FAT&amp;display_string=Audit&amp;VAR:KEY=XYFIDGDWPA&amp;VAR:QUERY=RkZfRklOX0FTU0VUU19JTVBBSVIoQU5OX1IsNDA3NTUtMVksLCxSRixFVVIp&amp;WINDOW=FIRST_POPUP&amp;HEIGH","T=450&amp;WIDTH=450&amp;START_MAXIMIZED=FALSE&amp;VAR:CALENDAR=FIVEDAY&amp;VAR:SYMBOL=471762&amp;VAR:INDEX=0"}</definedName>
    <definedName name="_1281__FDSAUDITLINK__">{"fdsup://directions/FAT Viewer?action=UPDATE&amp;creator=factset&amp;DYN_ARGS=TRUE&amp;DOC_NAME=FAT:FQL_AUDITING_CLIENT_TEMPLATE.FAT&amp;display_string=Audit&amp;VAR:KEY=XEXWJWTKPO&amp;VAR:QUERY=RkZfRVBTKENBTCwyMDA5LCwsLCk=&amp;WINDOW=FIRST_POPUP&amp;HEIGHT=450&amp;WIDTH=450&amp;START_MAXIMIZED=","FALSE&amp;VAR:CALENDAR=FIVEDAY&amp;VAR:SYMBOL=0&amp;VAR:INDEX=0"}</definedName>
    <definedName name="_1281__FDSAUDITLINK___1">{"fdsup://directions/FAT Viewer?action=UPDATE&amp;creator=factset&amp;DYN_ARGS=TRUE&amp;DOC_NAME=FAT:FQL_AUDITING_CLIENT_TEMPLATE.FAT&amp;display_string=Audit&amp;VAR:KEY=JWZYDELQHO&amp;VAR:QUERY=RkZfSU1QQUlSX1BQRShBTk5fUiw0MDc1NSwsLFJGLEVVUik=&amp;WINDOW=FIRST_POPUP&amp;HEIGHT=450&amp;WIDTH=","450&amp;START_MAXIMIZED=FALSE&amp;VAR:CALENDAR=FIVEDAY&amp;VAR:SYMBOL=471762&amp;VAR:INDEX=0"}</definedName>
    <definedName name="_1282__FDSAUDITLINK__">{"fdsup://directions/FAT Viewer?action=UPDATE&amp;creator=factset&amp;DYN_ARGS=TRUE&amp;DOC_NAME=FAT:FQL_AUDITING_CLIENT_TEMPLATE.FAT&amp;display_string=Audit&amp;VAR:KEY=FAROPGTMFA&amp;VAR:QUERY=RkZfQ0FQRVgoQ0FMLDIwMTAsLCwsKQ==&amp;WINDOW=FIRST_POPUP&amp;HEIGHT=450&amp;WIDTH=450&amp;START_MAXIMI","ZED=FALSE&amp;VAR:CALENDAR=FIVEDAY&amp;VAR:SYMBOL=447621&amp;VAR:INDEX=0"}</definedName>
    <definedName name="_1282__FDSAUDITLINK___1">{"fdsup://directions/FAT Viewer?action=UPDATE&amp;creator=factset&amp;DYN_ARGS=TRUE&amp;DOC_NAME=FAT:FQL_AUDITING_CLIENT_TEMPLATE.FAT&amp;display_string=Audit&amp;VAR:KEY=TSBENKFCJC&amp;VAR:QUERY=RkZfSU1QQUlSX1BQRShBTk5fUiw0MDc1NS0xWSwsLFJGLEVVUik=&amp;WINDOW=FIRST_POPUP&amp;HEIGHT=450&amp;WI","DTH=450&amp;START_MAXIMIZED=FALSE&amp;VAR:CALENDAR=FIVEDAY&amp;VAR:SYMBOL=471762&amp;VAR:INDEX=0"}</definedName>
    <definedName name="_1283__FDSAUDITLINK__">{"fdsup://directions/FAT Viewer?action=UPDATE&amp;creator=factset&amp;DYN_ARGS=TRUE&amp;DOC_NAME=FAT:FQL_AUDITING_CLIENT_TEMPLATE.FAT&amp;display_string=Audit&amp;VAR:KEY=DUTGVYVYRG&amp;VAR:QUERY=RkZfQ0FQRVgoQ0FMLDIwMDgsLCwsKQ==&amp;WINDOW=FIRST_POPUP&amp;HEIGHT=450&amp;WIDTH=450&amp;START_MAXIMI","ZED=FALSE&amp;VAR:CALENDAR=FIVEDAY&amp;VAR:SYMBOL=565478&amp;VAR:INDEX=0"}</definedName>
    <definedName name="_1283__FDSAUDITLINK___1">{"fdsup://directions/FAT Viewer?action=UPDATE&amp;creator=factset&amp;DYN_ARGS=TRUE&amp;DOC_NAME=FAT:FQL_AUDITING_CLIENT_TEMPLATE.FAT&amp;display_string=Audit&amp;VAR:KEY=FERQBANEXI&amp;VAR:QUERY=RkZfQVNTRVRTX0NVUlIoQU5OX1IsNDA3NTUsLCxSRixFVVIpLUZGX0NBU0hfU1QoQU5OX1IsNDA3NTUsLCxSR","ixFVVIpLUZGX0xJQUJTX0NVUlIoQU5OX1IsNDA3NTUsLCxSRixFVVIpK0ZGX0RFQlRfU1QoQU5OX1IsNDA3NTUsLCxSRixFVVIp&amp;WINDOW=FIRST_POPUP&amp;HEIGHT=450&amp;WIDTH=450&amp;START_MAXIMIZED=FALSE&amp;VAR:CALENDAR=FIVEDAY&amp;VAR:SYMBOL=B3N2CQ&amp;VAR:INDEX=0"}</definedName>
    <definedName name="_1284__FDSAUDITLINK__">{"fdsup://directions/FAT Viewer?action=UPDATE&amp;creator=factset&amp;DYN_ARGS=TRUE&amp;DOC_NAME=FAT:FQL_AUDITING_CLIENT_TEMPLATE.FAT&amp;display_string=Audit&amp;VAR:KEY=TKNCJAPKPQ&amp;VAR:QUERY=RkZfRUJJVChDQUwsMjAxMCwsLCwp&amp;WINDOW=FIRST_POPUP&amp;HEIGHT=450&amp;WIDTH=450&amp;START_MAXIMIZED=","FALSE&amp;VAR:CALENDAR=FIVEDAY&amp;VAR:SYMBOL=0&amp;VAR:INDEX=0"}</definedName>
    <definedName name="_1284__FDSAUDITLINK___1">{"fdsup://directions/FAT Viewer?action=UPDATE&amp;creator=factset&amp;DYN_ARGS=TRUE&amp;DOC_NAME=FAT:FQL_AUDITING_CLIENT_TEMPLATE.FAT&amp;display_string=Audit&amp;VAR:KEY=VIHELCXILS&amp;VAR:QUERY=RkZfQVNTRVRTX0NVUlIoQU5OX1IsNDA3NTUtMVksLCxSRixFVVIpLUZGX0NBU0hfU1QoQU5OX1IsNDA3NTUtM","VksLCxSRixFVVIpLUZGX0xJQUJTX0NVUlIoQU5OX1IsNDA3NTUtMVksLCxSRixFVVIpK0ZGX0RFQlRfU1QoQU5OX1IsNDA3NTUtMVksLCxSRixFVVIp&amp;WINDOW=FIRST_POPUP&amp;HEIGHT=450&amp;WIDTH=450&amp;START_MAXIMIZED=FALSE&amp;VAR:CALENDAR=FIVEDAY&amp;VAR:SYMBOL=B3N2CQ&amp;VAR:INDEX=0"}</definedName>
    <definedName name="_1285__FDSAUDITLINK__">{"fdsup://directions/FAT Viewer?action=UPDATE&amp;creator=factset&amp;DYN_ARGS=TRUE&amp;DOC_NAME=FAT:FQL_AUDITING_CLIENT_TEMPLATE.FAT&amp;display_string=Audit&amp;VAR:KEY=DUJKNMPIRY&amp;VAR:QUERY=RkZfRUJJVChDQUwsMjAwOSwsLCwp&amp;WINDOW=FIRST_POPUP&amp;HEIGHT=450&amp;WIDTH=450&amp;START_MAXIMIZED=","FALSE&amp;VAR:CALENDAR=FIVEDAY&amp;VAR:SYMBOL=596787&amp;VAR:INDEX=0"}</definedName>
    <definedName name="_1285__FDSAUDITLINK___1">{"fdsup://directions/FAT Viewer?action=UPDATE&amp;creator=factset&amp;DYN_ARGS=TRUE&amp;DOC_NAME=FAT:FQL_AUDITING_CLIENT_TEMPLATE.FAT&amp;display_string=Audit&amp;VAR:KEY=LMZMLEDULK&amp;VAR:QUERY=RkZfRklOX0FTU0VUU19JTVBBSVIoQU5OX1IsNDA3NTUsLCxSRixFVVIp&amp;WINDOW=FIRST_POPUP&amp;HEIGHT=45","0&amp;WIDTH=450&amp;START_MAXIMIZED=FALSE&amp;VAR:CALENDAR=FIVEDAY&amp;VAR:SYMBOL=B3N2CQ&amp;VAR:INDEX=0"}</definedName>
    <definedName name="_1286__FDSAUDITLINK__">{"fdsup://directions/FAT Viewer?action=UPDATE&amp;creator=factset&amp;DYN_ARGS=TRUE&amp;DOC_NAME=FAT:FQL_AUDITING_CLIENT_TEMPLATE.FAT&amp;display_string=Audit&amp;VAR:KEY=PMZIFATYZW&amp;VAR:QUERY=RkZfRUJJVERBKENBTCwyMDA4LCwsLCk=&amp;WINDOW=FIRST_POPUP&amp;HEIGHT=450&amp;WIDTH=450&amp;START_MAXIMI","ZED=FALSE&amp;VAR:CALENDAR=FIVEDAY&amp;VAR:SYMBOL=0&amp;VAR:INDEX=0"}</definedName>
    <definedName name="_1286__FDSAUDITLINK___1">{"fdsup://directions/FAT Viewer?action=UPDATE&amp;creator=factset&amp;DYN_ARGS=TRUE&amp;DOC_NAME=FAT:FQL_AUDITING_CLIENT_TEMPLATE.FAT&amp;display_string=Audit&amp;VAR:KEY=VQVEVEFWLC&amp;VAR:QUERY=RkZfRklOX0FTU0VUU19JTVBBSVIoQU5OX1IsNDA3NTUtMVksLCxSRixFVVIp&amp;WINDOW=FIRST_POPUP&amp;HEIGH","T=450&amp;WIDTH=450&amp;START_MAXIMIZED=FALSE&amp;VAR:CALENDAR=FIVEDAY&amp;VAR:SYMBOL=B3N2CQ&amp;VAR:INDEX=0"}</definedName>
    <definedName name="_1287__FDSAUDITLINK__">{"fdsup://directions/FAT Viewer?action=UPDATE&amp;creator=factset&amp;DYN_ARGS=TRUE&amp;DOC_NAME=FAT:FQL_AUDITING_CLIENT_TEMPLATE.FAT&amp;display_string=Audit&amp;VAR:KEY=HYVARWJYRO&amp;VAR:QUERY=RkZfRUJJVERBKENBTCwyMDA5LCwsLCk=&amp;WINDOW=FIRST_POPUP&amp;HEIGHT=450&amp;WIDTH=450&amp;START_MAXIMI","ZED=FALSE&amp;VAR:CALENDAR=FIVEDAY&amp;VAR:SYMBOL=0&amp;VAR:INDEX=0"}</definedName>
    <definedName name="_1287__FDSAUDITLINK___1">{"fdsup://directions/FAT Viewer?action=UPDATE&amp;creator=factset&amp;DYN_ARGS=TRUE&amp;DOC_NAME=FAT:FQL_AUDITING_CLIENT_TEMPLATE.FAT&amp;display_string=Audit&amp;VAR:KEY=XCNEZYLAXQ&amp;VAR:QUERY=RkZfSU1QQUlSX1BQRShBTk5fUiw0MDc1NSwsLFJGLEVVUik=&amp;WINDOW=FIRST_POPUP&amp;HEIGHT=450&amp;WIDTH=","450&amp;START_MAXIMIZED=FALSE&amp;VAR:CALENDAR=FIVEDAY&amp;VAR:SYMBOL=B3N2CQ&amp;VAR:INDEX=0"}</definedName>
    <definedName name="_1288__FDSAUDITLINK__">{"fdsup://directions/FAT Viewer?action=UPDATE&amp;creator=factset&amp;DYN_ARGS=TRUE&amp;DOC_NAME=FAT:FQL_AUDITING_CLIENT_TEMPLATE.FAT&amp;display_string=Audit&amp;VAR:KEY=XATMLCNQRW&amp;VAR:QUERY=RkZfRUJJVERBKENBTCwyMDEwLCwsLCk=&amp;WINDOW=FIRST_POPUP&amp;HEIGHT=450&amp;WIDTH=450&amp;START_MAXIMI","ZED=FALSE&amp;VAR:CALENDAR=FIVEDAY&amp;VAR:SYMBOL=0&amp;VAR:INDEX=0"}</definedName>
    <definedName name="_1288__FDSAUDITLINK___1">{"fdsup://directions/FAT Viewer?action=UPDATE&amp;creator=factset&amp;DYN_ARGS=TRUE&amp;DOC_NAME=FAT:FQL_AUDITING_CLIENT_TEMPLATE.FAT&amp;display_string=Audit&amp;VAR:KEY=HIHGNYRUHK&amp;VAR:QUERY=RkZfSU1QQUlSX1BQRShBTk5fUiw0MDc1NS0xWSwsLFJGLEVVUik=&amp;WINDOW=FIRST_POPUP&amp;HEIGHT=450&amp;WI","DTH=450&amp;START_MAXIMIZED=FALSE&amp;VAR:CALENDAR=FIVEDAY&amp;VAR:SYMBOL=B3N2CQ&amp;VAR:INDEX=0"}</definedName>
    <definedName name="_1289__FDSAUDITLINK__">{"fdsup://directions/FAT Viewer?action=UPDATE&amp;creator=factset&amp;DYN_ARGS=TRUE&amp;DOC_NAME=FAT:FQL_AUDITING_CLIENT_TEMPLATE.FAT&amp;display_string=Audit&amp;VAR:KEY=VKPQLSPOJG&amp;VAR:QUERY=RkZfQ0FQRVgoQ0FMLDIwMDgsLCwsKQ==&amp;WINDOW=FIRST_POPUP&amp;HEIGHT=450&amp;WIDTH=450&amp;START_MAXIMI","ZED=FALSE&amp;VAR:CALENDAR=FIVEDAY&amp;VAR:SYMBOL=0&amp;VAR:INDEX=0"}</definedName>
    <definedName name="_1289__FDSAUDITLINK___1">{"fdsup://directions/FAT Viewer?action=UPDATE&amp;creator=factset&amp;DYN_ARGS=TRUE&amp;DOC_NAME=FAT:FQL_AUDITING_CLIENT_TEMPLATE.FAT&amp;display_string=Audit&amp;VAR:KEY=XMFKNCBWJC&amp;VAR:QUERY=RkZfQVNTRVRTX0NVUlIoQU5OX1IsNDA3NTUsLCxSRixFVVIpLUZGX0NBU0hfU1QoQU5OX1IsNDA3NTUsLCxSR","ixFVVIpLUZGX0xJQUJTX0NVUlIoQU5OX1IsNDA3NTUsLCxSRixFVVIpK0ZGX0RFQlRfU1QoQU5OX1IsNDA3NTUsLCxSRixFVVIp&amp;WINDOW=FIRST_POPUP&amp;HEIGHT=450&amp;WIDTH=450&amp;START_MAXIMIZED=FALSE&amp;VAR:CALENDAR=FIVEDAY&amp;VAR:SYMBOL=733945&amp;VAR:INDEX=0"}</definedName>
    <definedName name="_129__123Graph_AChart_5">#REF!</definedName>
    <definedName name="_129__123Graph_BCHART_7">#REF!</definedName>
    <definedName name="_129__123Graph_C_Chart_1A">#REF!</definedName>
    <definedName name="_129__FDSAUDITLINK__">{"fdsup://Directions/FAT Viewer?action=UPDATE&amp;creator=factset&amp;DOC_NAME=fat:reuters_annual_source_window.fat&amp;display_string=Audit&amp;DYN_ARGS=TRUE&amp;VAR:ID1=04206810&amp;VAR:RCODE=NIBX&amp;VAR:SDATE=20071299&amp;VAR:FREQ=Y&amp;VAR:RELITEM=RP&amp;VAR:CURRENCY=USD&amp;VAR:CURRSOURCE=EXSHA","RE&amp;VAR:NATFREQ=ANNUAL&amp;VAR:RFIELD=FINALIZED&amp;VAR:DB_TYPE=&amp;VAR:UNITS=MONTHLY&amp;window=popup&amp;width=450&amp;height=300&amp;START_MAXIMIZED=FALSE"}</definedName>
    <definedName name="_129__FDSAUDITLINK___1">{"fdsup://IBCentral/FAT Viewer?action=UPDATE&amp;creator=factset&amp;DOC_NAME=fat:reuters_annual_pshs_src_window.fat&amp;display_string=Audit&amp;DYN_ARGS=TRUE&amp;VAR:ID1=343211&amp;VAR:RCODE=FDSEPS&amp;VAR:SDATE=20080399&amp;VAR:FREQ=Y&amp;VAR:RELITEM=RF&amp;VAR:CURRENCY=&amp;VAR:CURRSOURCE=EXSHARE","&amp;VAR:NATFREQ=ANNUAL&amp;VAR:RFIELD=FINALIZED&amp;VAR:DB_TYPE=&amp;VAR:UNITS=M&amp;window=popup&amp;width=450&amp;height=300&amp;START_MAXIMIZED=FALSE"}</definedName>
    <definedName name="_1290__FDSAUDITLINK__">{"fdsup://directions/FAT Viewer?action=UPDATE&amp;creator=factset&amp;DYN_ARGS=TRUE&amp;DOC_NAME=FAT:FQL_AUDITING_CLIENT_TEMPLATE.FAT&amp;display_string=Audit&amp;VAR:KEY=HKXWVGZQZU&amp;VAR:QUERY=RkZfRUJJVChDQUwsMjAwOSwsLCwp&amp;WINDOW=FIRST_POPUP&amp;HEIGHT=450&amp;WIDTH=450&amp;START_MAXIMIZED=","FALSE&amp;VAR:CALENDAR=FIVEDAY&amp;VAR:SYMBOL=478431&amp;VAR:INDEX=0"}</definedName>
    <definedName name="_1290__FDSAUDITLINK___1">{"fdsup://directions/FAT Viewer?action=UPDATE&amp;creator=factset&amp;DYN_ARGS=TRUE&amp;DOC_NAME=FAT:FQL_AUDITING_CLIENT_TEMPLATE.FAT&amp;display_string=Audit&amp;VAR:KEY=BWNOLQLSPG&amp;VAR:QUERY=RkZfQVNTRVRTX0NVUlIoQU5OX1IsNDA3NTUtMVksLCxSRixFVVIpLUZGX0NBU0hfU1QoQU5OX1IsNDA3NTUtM","VksLCxSRixFVVIpLUZGX0xJQUJTX0NVUlIoQU5OX1IsNDA3NTUtMVksLCxSRixFVVIpK0ZGX0RFQlRfU1QoQU5OX1IsNDA3NTUtMVksLCxSRixFVVIp&amp;WINDOW=FIRST_POPUP&amp;HEIGHT=450&amp;WIDTH=450&amp;START_MAXIMIZED=FALSE&amp;VAR:CALENDAR=FIVEDAY&amp;VAR:SYMBOL=733945&amp;VAR:INDEX=0"}</definedName>
    <definedName name="_1291__FDSAUDITLINK__">{"fdsup://directions/FAT Viewer?action=UPDATE&amp;creator=factset&amp;DYN_ARGS=TRUE&amp;DOC_NAME=FAT:FQL_AUDITING_CLIENT_TEMPLATE.FAT&amp;display_string=Audit&amp;VAR:KEY=FEHSVGHMTQ&amp;VAR:QUERY=RkZfRUJJVERBKENBTCwyMDA5LCwsLCk=&amp;WINDOW=FIRST_POPUP&amp;HEIGHT=450&amp;WIDTH=450&amp;START_MAXIMI","ZED=FALSE&amp;VAR:CALENDAR=FIVEDAY&amp;VAR:SYMBOL=596787&amp;VAR:INDEX=0"}</definedName>
    <definedName name="_1291__FDSAUDITLINK___1">{"fdsup://directions/FAT Viewer?action=UPDATE&amp;creator=factset&amp;DYN_ARGS=TRUE&amp;DOC_NAME=FAT:FQL_AUDITING_CLIENT_TEMPLATE.FAT&amp;display_string=Audit&amp;VAR:KEY=PWVCFMLUFG&amp;VAR:QUERY=RkZfRklOX0FTU0VUU19JTVBBSVIoQU5OX1IsNDA3NTUsLCxSRixFVVIp&amp;WINDOW=FIRST_POPUP&amp;HEIGHT=45","0&amp;WIDTH=450&amp;START_MAXIMIZED=FALSE&amp;VAR:CALENDAR=FIVEDAY&amp;VAR:SYMBOL=733945&amp;VAR:INDEX=0"}</definedName>
    <definedName name="_1292__FDSAUDITLINK__">{"fdsup://directions/FAT Viewer?action=UPDATE&amp;creator=factset&amp;DYN_ARGS=TRUE&amp;DOC_NAME=FAT:FQL_AUDITING_CLIENT_TEMPLATE.FAT&amp;display_string=Audit&amp;VAR:KEY=FOXANWZGDG&amp;VAR:QUERY=RkZfRUJJVERBKENBTCwyMDA5LCwsLCk=&amp;WINDOW=FIRST_POPUP&amp;HEIGHT=450&amp;WIDTH=450&amp;START_MAXIMI","ZED=FALSE&amp;VAR:CALENDAR=FIVEDAY&amp;VAR:SYMBOL=712354&amp;VAR:INDEX=0"}</definedName>
    <definedName name="_1292__FDSAUDITLINK___1">{"fdsup://directions/FAT Viewer?action=UPDATE&amp;creator=factset&amp;DYN_ARGS=TRUE&amp;DOC_NAME=FAT:FQL_AUDITING_CLIENT_TEMPLATE.FAT&amp;display_string=Audit&amp;VAR:KEY=RCXWRUZSPW&amp;VAR:QUERY=RkZfRklOX0FTU0VUU19JTVBBSVIoQU5OX1IsNDA3NTUtMVksLCxSRixFVVIp&amp;WINDOW=FIRST_POPUP&amp;HEIGH","T=450&amp;WIDTH=450&amp;START_MAXIMIZED=FALSE&amp;VAR:CALENDAR=FIVEDAY&amp;VAR:SYMBOL=733945&amp;VAR:INDEX=0"}</definedName>
    <definedName name="_1293__FDSAUDITLINK__">{"fdsup://directions/FAT Viewer?action=UPDATE&amp;creator=factset&amp;DYN_ARGS=TRUE&amp;DOC_NAME=FAT:FQL_AUDITING_CLIENT_TEMPLATE.FAT&amp;display_string=Audit&amp;VAR:KEY=XMDOROVWDG&amp;VAR:QUERY=RkZfQ0FQRVgoQ0FMLDIwMTAsLCwsKQ==&amp;WINDOW=FIRST_POPUP&amp;HEIGHT=450&amp;WIDTH=450&amp;START_MAXIMI","ZED=FALSE&amp;VAR:CALENDAR=FIVEDAY&amp;VAR:SYMBOL=712354&amp;VAR:INDEX=0"}</definedName>
    <definedName name="_1293__FDSAUDITLINK___1">{"fdsup://directions/FAT Viewer?action=UPDATE&amp;creator=factset&amp;DYN_ARGS=TRUE&amp;DOC_NAME=FAT:FQL_AUDITING_CLIENT_TEMPLATE.FAT&amp;display_string=Audit&amp;VAR:KEY=NOBADETGRO&amp;VAR:QUERY=RkZfSU1QQUlSX1BQRShBTk5fUiw0MDc1NSwsLFJGLEVVUik=&amp;WINDOW=FIRST_POPUP&amp;HEIGHT=450&amp;WIDTH=","450&amp;START_MAXIMIZED=FALSE&amp;VAR:CALENDAR=FIVEDAY&amp;VAR:SYMBOL=733945&amp;VAR:INDEX=0"}</definedName>
    <definedName name="_1294__FDSAUDITLINK__">{"fdsup://directions/FAT Viewer?action=UPDATE&amp;creator=factset&amp;DYN_ARGS=TRUE&amp;DOC_NAME=FAT:FQL_AUDITING_CLIENT_TEMPLATE.FAT&amp;display_string=Audit&amp;VAR:KEY=REPURIBKLE&amp;VAR:QUERY=RkZfQ0FQRVgoQ0FMLDIwMTAsLCwsKQ==&amp;WINDOW=FIRST_POPUP&amp;HEIGHT=450&amp;WIDTH=450&amp;START_MAXIMI","ZED=FALSE&amp;VAR:CALENDAR=FIVEDAY&amp;VAR:SYMBOL=597895&amp;VAR:INDEX=0"}</definedName>
    <definedName name="_1294__FDSAUDITLINK___1">{"fdsup://directions/FAT Viewer?action=UPDATE&amp;creator=factset&amp;DYN_ARGS=TRUE&amp;DOC_NAME=FAT:FQL_AUDITING_CLIENT_TEMPLATE.FAT&amp;display_string=Audit&amp;VAR:KEY=DIDODKJWVA&amp;VAR:QUERY=RkZfSU1QQUlSX1BQRShBTk5fUiw0MDc1NS0xWSwsLFJGLEVVUik=&amp;WINDOW=FIRST_POPUP&amp;HEIGHT=450&amp;WI","DTH=450&amp;START_MAXIMIZED=FALSE&amp;VAR:CALENDAR=FIVEDAY&amp;VAR:SYMBOL=733945&amp;VAR:INDEX=0"}</definedName>
    <definedName name="_1295__FDSAUDITLINK__">{"fdsup://directions/FAT Viewer?action=UPDATE&amp;creator=factset&amp;DYN_ARGS=TRUE&amp;DOC_NAME=FAT:FQL_AUDITING_CLIENT_TEMPLATE.FAT&amp;display_string=Audit&amp;VAR:KEY=PMZIFATYZW&amp;VAR:QUERY=RkZfRUJJVERBKENBTCwyMDA4LCwsLCk=&amp;WINDOW=FIRST_POPUP&amp;HEIGHT=450&amp;WIDTH=450&amp;START_MAXIMI","ZED=FALSE&amp;VAR:CALENDAR=FIVEDAY&amp;VAR:SYMBOL=0&amp;VAR:INDEX=0"}</definedName>
    <definedName name="_1295__FDSAUDITLINK___1">{"fdsup://directions/FAT Viewer?action=UPDATE&amp;creator=factset&amp;DYN_ARGS=TRUE&amp;DOC_NAME=FAT:FQL_AUDITING_CLIENT_TEMPLATE.FAT&amp;display_string=Audit&amp;VAR:KEY=VQPYDYJGJE&amp;VAR:QUERY=RkZfQVNTRVRTX0NVUlIoQU5OX1IsNDA3NTUsLCxSRixFVVIpLUZGX0NBU0hfU1QoQU5OX1IsNDA3NTUsLCxSR","ixFVVIpLUZGX0xJQUJTX0NVUlIoQU5OX1IsNDA3NTUsLCxSRixFVVIpK0ZGX0RFQlRfU1QoQU5OX1IsNDA3NTUsLCxSRixFVVIp&amp;WINDOW=FIRST_POPUP&amp;HEIGHT=450&amp;WIDTH=450&amp;START_MAXIMIZED=FALSE&amp;VAR:CALENDAR=FIVEDAY&amp;VAR:SYMBOL=B1HKRM&amp;VAR:INDEX=0"}</definedName>
    <definedName name="_1296__FDSAUDITLINK__">{"fdsup://directions/FAT Viewer?action=UPDATE&amp;creator=factset&amp;DYN_ARGS=TRUE&amp;DOC_NAME=FAT:FQL_AUDITING_CLIENT_TEMPLATE.FAT&amp;display_string=Audit&amp;VAR:KEY=NETMDIFEPW&amp;VAR:QUERY=RkZfQVNTRVRTX0NVUlIoQU5OX1IsNDA3NTUtMVksLCxSRixFVVIpLUZGX0NBU0hfU1QoQU5OX1IsNDA3NTUtM","VksLCxSRixFVVIpLUZGX0xJQUJTX0NVUlIoQU5OX1IsNDA3NTUtMVksLCxSRixFVVIpK0ZGX0RFQlRfU1QoQU5OX1IsNDA3NTUtMVksLCxSRixFVVIp&amp;WINDOW=FIRST_POPUP&amp;HEIGHT=450&amp;WIDTH=450&amp;START_MAXIMIZED=FALSE&amp;VAR:CALENDAR=FIVEDAY&amp;VAR:SYMBOL=B1HKRM&amp;VAR:INDEX=0"}</definedName>
    <definedName name="_1296__FDSAUDITLINK___1">{"fdsup://directions/FAT Viewer?action=UPDATE&amp;creator=factset&amp;DYN_ARGS=TRUE&amp;DOC_NAME=FAT:FQL_AUDITING_CLIENT_TEMPLATE.FAT&amp;display_string=Audit&amp;VAR:KEY=NETMDIFEPW&amp;VAR:QUERY=RkZfQVNTRVRTX0NVUlIoQU5OX1IsNDA3NTUtMVksLCxSRixFVVIpLUZGX0NBU0hfU1QoQU5OX1IsNDA3NTUtM","VksLCxSRixFVVIpLUZGX0xJQUJTX0NVUlIoQU5OX1IsNDA3NTUtMVksLCxSRixFVVIpK0ZGX0RFQlRfU1QoQU5OX1IsNDA3NTUtMVksLCxSRixFVVIp&amp;WINDOW=FIRST_POPUP&amp;HEIGHT=450&amp;WIDTH=450&amp;START_MAXIMIZED=FALSE&amp;VAR:CALENDAR=FIVEDAY&amp;VAR:SYMBOL=B1HKRM&amp;VAR:INDEX=0"}</definedName>
    <definedName name="_1297__FDSAUDITLINK__">{"fdsup://directions/FAT Viewer?action=UPDATE&amp;creator=factset&amp;DYN_ARGS=TRUE&amp;DOC_NAME=FAT:FQL_AUDITING_CLIENT_TEMPLATE.FAT&amp;display_string=Audit&amp;VAR:KEY=BSNQBOTSPC&amp;VAR:QUERY=RkZfRUJJVChDQUwsMjAwOSwsLCwp&amp;WINDOW=FIRST_POPUP&amp;HEIGHT=450&amp;WIDTH=450&amp;START_MAXIMIZED=","FALSE&amp;VAR:CALENDAR=FIVEDAY&amp;VAR:SYMBOL=0&amp;VAR:INDEX=0"}</definedName>
    <definedName name="_1297__FDSAUDITLINK___1">{"fdsup://directions/FAT Viewer?action=UPDATE&amp;creator=factset&amp;DYN_ARGS=TRUE&amp;DOC_NAME=FAT:FQL_AUDITING_CLIENT_TEMPLATE.FAT&amp;display_string=Audit&amp;VAR:KEY=BIBMRETGNG&amp;VAR:QUERY=RkZfRklOX0FTU0VUU19JTVBBSVIoQU5OX1IsNDA3NTUsLCxSRixFVVIp&amp;WINDOW=FIRST_POPUP&amp;HEIGHT=45","0&amp;WIDTH=450&amp;START_MAXIMIZED=FALSE&amp;VAR:CALENDAR=FIVEDAY&amp;VAR:SYMBOL=B1HKRM&amp;VAR:INDEX=0"}</definedName>
    <definedName name="_1298__FDSAUDITLINK__">{"fdsup://directions/FAT Viewer?action=UPDATE&amp;creator=factset&amp;DYN_ARGS=TRUE&amp;DOC_NAME=FAT:FQL_AUDITING_CLIENT_TEMPLATE.FAT&amp;display_string=Audit&amp;VAR:KEY=DWFIJIFWBW&amp;VAR:QUERY=RkZfQ0FQRVgoQ0FMLDIwMDksLCwsKQ==&amp;WINDOW=FIRST_POPUP&amp;HEIGHT=450&amp;WIDTH=450&amp;START_MAXIMI","ZED=FALSE&amp;VAR:CALENDAR=FIVEDAY&amp;VAR:SYMBOL=0&amp;VAR:INDEX=0"}</definedName>
    <definedName name="_1298__FDSAUDITLINK___1">{"fdsup://directions/FAT Viewer?action=UPDATE&amp;creator=factset&amp;DYN_ARGS=TRUE&amp;DOC_NAME=FAT:FQL_AUDITING_CLIENT_TEMPLATE.FAT&amp;display_string=Audit&amp;VAR:KEY=BAHMXKVEBE&amp;VAR:QUERY=RkZfRklOX0FTU0VUU19JTVBBSVIoQU5OX1IsNDA3NTUtMVksLCxSRixFVVIp&amp;WINDOW=FIRST_POPUP&amp;HEIGH","T=450&amp;WIDTH=450&amp;START_MAXIMIZED=FALSE&amp;VAR:CALENDAR=FIVEDAY&amp;VAR:SYMBOL=B1HKRM&amp;VAR:INDEX=0"}</definedName>
    <definedName name="_1299__FDSAUDITLINK__">{"fdsup://directions/FAT Viewer?action=UPDATE&amp;creator=factset&amp;DYN_ARGS=TRUE&amp;DOC_NAME=FAT:FQL_AUDITING_CLIENT_TEMPLATE.FAT&amp;display_string=Audit&amp;VAR:KEY=VKPQLSPOJG&amp;VAR:QUERY=RkZfQ0FQRVgoQ0FMLDIwMDgsLCwsKQ==&amp;WINDOW=FIRST_POPUP&amp;HEIGHT=450&amp;WIDTH=450&amp;START_MAXIMI","ZED=FALSE&amp;VAR:CALENDAR=FIVEDAY&amp;VAR:SYMBOL=0&amp;VAR:INDEX=0"}</definedName>
    <definedName name="_1299__FDSAUDITLINK___1">{"fdsup://directions/FAT Viewer?action=UPDATE&amp;creator=factset&amp;DYN_ARGS=TRUE&amp;DOC_NAME=FAT:FQL_AUDITING_CLIENT_TEMPLATE.FAT&amp;display_string=Audit&amp;VAR:KEY=HCXURMTMFI&amp;VAR:QUERY=RkZfSU1QQUlSX1BQRShBTk5fUiw0MDc1NSwsLFJGLEVVUik=&amp;WINDOW=FIRST_POPUP&amp;HEIGHT=450&amp;WIDTH=","450&amp;START_MAXIMIZED=FALSE&amp;VAR:CALENDAR=FIVEDAY&amp;VAR:SYMBOL=B1HKRM&amp;VAR:INDEX=0"}</definedName>
    <definedName name="_12WORKING_CAPITAL">#REF!</definedName>
    <definedName name="_13___123Graph_BEPS_CF">#REF!</definedName>
    <definedName name="_13__123Graph_ACHART_1">#REF!</definedName>
    <definedName name="_13__123Graph_AChart_3">#REF!</definedName>
    <definedName name="_13__123Graph_ACHART_4">#REF!</definedName>
    <definedName name="_13__123Graph_AGROWTH_9">#REF!</definedName>
    <definedName name="_13__123Graph_B_Chart_1A">#REF!</definedName>
    <definedName name="_13__123Graph_C_Chart_1A">#REF!</definedName>
    <definedName name="_13__123Graph_CCHART_1">#REF!</definedName>
    <definedName name="_13__123Graph_E_Chart_1A">#REF!</definedName>
    <definedName name="_13__123Graph_ECHART_6">#REF!</definedName>
    <definedName name="_13__123Graph_LBL_BCHART_1">#REF!</definedName>
    <definedName name="_13__123Graph_LBL_DCHART_2">#REF!</definedName>
    <definedName name="_13__123Graph_XCHART_11">#REF!</definedName>
    <definedName name="_13__FDSAUDITLINK__">{"fdsup://Directions/FAT Viewer?action=UPDATE&amp;creator=factset&amp;DOC_NAME=fat:reuters_annual_source_window.fat&amp;display_string=Audit&amp;DYN_ARGS=TRUE&amp;VAR:ID1=B01VHW&amp;VAR:RCODE=QTLE&amp;VAR:SDATE=20081299&amp;VAR:FREQ=Y&amp;VAR:RELITEM=RP&amp;VAR:CURRENCY=&amp;VAR:CURRSOURCE=EXSHARE&amp;VA","R:NATFREQ=ANNUAL&amp;VAR:RFIELD=FINALIZED&amp;VAR:DB_TYPE=&amp;VAR:UNITS=M&amp;window=popup&amp;width=450&amp;height=300&amp;START_MAXIMIZED=FALSE"}</definedName>
    <definedName name="_13__FDSAUDITLINK___1">{"fdsup://IBCentral/FAT Viewer?action=UPDATE&amp;creator=factset&amp;DOC_NAME=fat:reuters_annual_source_window.fat&amp;display_string=Audit&amp;DYN_ARGS=TRUE&amp;VAR:ID1=B01QLV&amp;VAR:RCODE=SNTD&amp;VAR:SDATE=20081299&amp;VAR:FREQ=Y&amp;VAR:RELITEM=RF&amp;VAR:CURRENCY=LOCAL&amp;VAR:CURRSOURCE=EXSHAR","E&amp;VAR:NATFREQ=ANNUAL&amp;VAR:RFIELD=FINALIZED&amp;VAR:DB_TYPE=&amp;VAR:UNITS=M&amp;window=popup&amp;width=450&amp;height=300&amp;START_MAXIMIZED=FALSE"}</definedName>
    <definedName name="_13_123Graph_XB92S">#REF!</definedName>
    <definedName name="_130__123Graph_AChart_6">#REF!</definedName>
    <definedName name="_130__123Graph_D_Chart_1A">#REF!</definedName>
    <definedName name="_130__FDSAUDITLINK__">{"fdsup://Directions/FAT Viewer?action=UPDATE&amp;creator=factset&amp;DOC_NAME=fat:reuters_annual_source_window.fat&amp;display_string=Audit&amp;DYN_ARGS=TRUE&amp;VAR:ID1=88164L10&amp;VAR:RCODE=QTLE&amp;VAR:SDATE=20071299&amp;VAR:FREQ=Y&amp;VAR:RELITEM=RP&amp;VAR:CURRENCY=&amp;VAR:CURRSOURCE=EXSHARE&amp;","VAR:NATFREQ=ANNUAL&amp;VAR:RFIELD=FINALIZED&amp;VAR:DB_TYPE=&amp;VAR:UNITS=M&amp;window=popup&amp;width=450&amp;height=300&amp;START_MAXIMIZED=FALSE"}</definedName>
    <definedName name="_130__FDSAUDITLINK___1">{"fdsup://IBCentral/FAT Viewer?action=UPDATE&amp;creator=factset&amp;DOC_NAME=fat:reuters_annual_pshs_src_window.fat&amp;display_string=Audit&amp;DYN_ARGS=TRUE&amp;VAR:ID1=B1P758&amp;VAR:RCODE=FDSEPS&amp;VAR:SDATE=20080599&amp;VAR:FREQ=Y&amp;VAR:RELITEM=RF&amp;VAR:CURRENCY=&amp;VAR:CURRSOURCE=EXSHARE","&amp;VAR:NATFREQ=ANNUAL&amp;VAR:RFIELD=FINALIZED&amp;VAR:DB_TYPE=&amp;VAR:UNITS=M&amp;window=popup&amp;width=450&amp;height=300&amp;START_MAXIMIZED=FALSE"}</definedName>
    <definedName name="_1300__FDSAUDITLINK__">{"fdsup://directions/FAT Viewer?action=UPDATE&amp;creator=factset&amp;DYN_ARGS=TRUE&amp;DOC_NAME=FAT:FQL_AUDITING_CLIENT_TEMPLATE.FAT&amp;display_string=Audit&amp;VAR:KEY=ZQLYBQJQRI&amp;VAR:QUERY=RkZfQ0FQRVgoQ0FMLDIwMTAsLCwsKQ==&amp;WINDOW=FIRST_POPUP&amp;HEIGHT=450&amp;WIDTH=450&amp;START_MAXIMI","ZED=FALSE&amp;VAR:CALENDAR=FIVEDAY&amp;VAR:SYMBOL=0&amp;VAR:INDEX=0"}</definedName>
    <definedName name="_1300__FDSAUDITLINK___1">{"fdsup://directions/FAT Viewer?action=UPDATE&amp;creator=factset&amp;DYN_ARGS=TRUE&amp;DOC_NAME=FAT:FQL_AUDITING_CLIENT_TEMPLATE.FAT&amp;display_string=Audit&amp;VAR:KEY=BGXMBGHUNO&amp;VAR:QUERY=RkZfSU1QQUlSX1BQRShBTk5fUiw0MDc1NS0xWSwsLFJGLEVVUik=&amp;WINDOW=FIRST_POPUP&amp;HEIGHT=450&amp;WI","DTH=450&amp;START_MAXIMIZED=FALSE&amp;VAR:CALENDAR=FIVEDAY&amp;VAR:SYMBOL=B1HKRM&amp;VAR:INDEX=0"}</definedName>
    <definedName name="_1301__FDSAUDITLINK__">{"fdsup://Directions/FactSet Auditing Viewer?action=AUDIT_VALUE&amp;DB=129&amp;ID1=85450210&amp;VALUEID=01001&amp;SDATE=2009&amp;PERIODTYPE=ANN_STD&amp;window=popup_no_bar&amp;width=385&amp;height=120&amp;START_MAXIMIZED=FALSE&amp;creator=factset&amp;display_string=Audit"}</definedName>
    <definedName name="_1301__FDSAUDITLINK___1">{"fdsup://directions/FAT Viewer?action=UPDATE&amp;creator=factset&amp;DYN_ARGS=TRUE&amp;DOC_NAME=FAT:FQL_AUDITING_CLIENT_TEMPLATE.FAT&amp;display_string=Audit&amp;VAR:KEY=HILKDQVWHI&amp;VAR:QUERY=RkZfQVNTRVRTX0NVUlIoQU5OX1IsNDA3NTUsLCxSRixFVVIpLUZGX0NBU0hfU1QoQU5OX1IsNDA3NTUsLCxSR","ixFVVIpLUZGX0xJQUJTX0NVUlIoQU5OX1IsNDA3NTUsLCxSRixFVVIpK0ZGX0RFQlRfU1QoQU5OX1IsNDA3NTUsLCxSRixFVVIp&amp;WINDOW=FIRST_POPUP&amp;HEIGHT=450&amp;WIDTH=450&amp;START_MAXIMIZED=FALSE&amp;VAR:CALENDAR=FIVEDAY&amp;VAR:SYMBOL=714411&amp;VAR:INDEX=0"}</definedName>
    <definedName name="_1302__FDSAUDITLINK__">{"fdsup://Directions/FactSet Auditing Viewer?action=AUDIT_VALUE&amp;DB=129&amp;ID1=85450210&amp;VALUEID=01001&amp;SDATE=2008&amp;PERIODTYPE=ANN_STD&amp;window=popup_no_bar&amp;width=385&amp;height=120&amp;START_MAXIMIZED=FALSE&amp;creator=factset&amp;display_string=Audit"}</definedName>
    <definedName name="_1302__FDSAUDITLINK___1">{"fdsup://directions/FAT Viewer?action=UPDATE&amp;creator=factset&amp;DYN_ARGS=TRUE&amp;DOC_NAME=FAT:FQL_AUDITING_CLIENT_TEMPLATE.FAT&amp;display_string=Audit&amp;VAR:KEY=HCFSHKVKRW&amp;VAR:QUERY=RkZfQVNTRVRTX0NVUlIoQU5OX1IsNDA3NTUtMVksLCxSRixFVVIpLUZGX0NBU0hfU1QoQU5OX1IsNDA3NTUtM","VksLCxSRixFVVIpLUZGX0xJQUJTX0NVUlIoQU5OX1IsNDA3NTUtMVksLCxSRixFVVIpK0ZGX0RFQlRfU1QoQU5OX1IsNDA3NTUtMVksLCxSRixFVVIp&amp;WINDOW=FIRST_POPUP&amp;HEIGHT=450&amp;WIDTH=450&amp;START_MAXIMIZED=FALSE&amp;VAR:CALENDAR=FIVEDAY&amp;VAR:SYMBOL=714411&amp;VAR:INDEX=0"}</definedName>
    <definedName name="_1303__FDSAUDITLINK__">{"fdsup://Directions/FactSet Auditing Viewer?action=AUDIT_VALUE&amp;DB=129&amp;ID1=85450210&amp;VALUEID=01001&amp;SDATE=2007&amp;PERIODTYPE=ANN_STD&amp;window=popup_no_bar&amp;width=385&amp;height=120&amp;START_MAXIMIZED=FALSE&amp;creator=factset&amp;display_string=Audit"}</definedName>
    <definedName name="_1303__FDSAUDITLINK___1">{"fdsup://directions/FAT Viewer?action=UPDATE&amp;creator=factset&amp;DYN_ARGS=TRUE&amp;DOC_NAME=FAT:FQL_AUDITING_CLIENT_TEMPLATE.FAT&amp;display_string=Audit&amp;VAR:KEY=HOZKJSXYZI&amp;VAR:QUERY=RkZfRklOX0FTU0VUU19JTVBBSVIoQU5OX1IsNDA3NTUsLCxSRixFVVIp&amp;WINDOW=FIRST_POPUP&amp;HEIGHT=45","0&amp;WIDTH=450&amp;START_MAXIMIZED=FALSE&amp;VAR:CALENDAR=FIVEDAY&amp;VAR:SYMBOL=714411&amp;VAR:INDEX=0"}</definedName>
    <definedName name="_1304__FDSAUDITLINK__">{"fdsup://directions/FAT Viewer?action=UPDATE&amp;creator=factset&amp;DYN_ARGS=TRUE&amp;DOC_NAME=FAT:FQL_AUDITING_CLIENT_TEMPLATE.FAT&amp;display_string=Audit&amp;VAR:KEY=XATMLCNQRW&amp;VAR:QUERY=RkZfRUJJVERBKENBTCwyMDEwLCwsLCk=&amp;WINDOW=FIRST_POPUP&amp;HEIGHT=450&amp;WIDTH=450&amp;START_MAXIMI","ZED=FALSE&amp;VAR:CALENDAR=FIVEDAY&amp;VAR:SYMBOL=0&amp;VAR:INDEX=0"}</definedName>
    <definedName name="_1304__FDSAUDITLINK___1">{"fdsup://directions/FAT Viewer?action=UPDATE&amp;creator=factset&amp;DYN_ARGS=TRUE&amp;DOC_NAME=FAT:FQL_AUDITING_CLIENT_TEMPLATE.FAT&amp;display_string=Audit&amp;VAR:KEY=HOTATQJEZY&amp;VAR:QUERY=RkZfRklOX0FTU0VUU19JTVBBSVIoQU5OX1IsNDA3NTUtMVksLCxSRixFVVIp&amp;WINDOW=FIRST_POPUP&amp;HEIGH","T=450&amp;WIDTH=450&amp;START_MAXIMIZED=FALSE&amp;VAR:CALENDAR=FIVEDAY&amp;VAR:SYMBOL=714411&amp;VAR:INDEX=0"}</definedName>
    <definedName name="_1305__FDSAUDITLINK__">{"fdsup://directions/FAT Viewer?action=UPDATE&amp;creator=factset&amp;DYN_ARGS=TRUE&amp;DOC_NAME=FAT:FQL_AUDITING_CLIENT_TEMPLATE.FAT&amp;display_string=Audit&amp;VAR:KEY=ZQLYBQJQRI&amp;VAR:QUERY=RkZfQ0FQRVgoQ0FMLDIwMTAsLCwsKQ==&amp;WINDOW=FIRST_POPUP&amp;HEIGHT=450&amp;WIDTH=450&amp;START_MAXIMI","ZED=FALSE&amp;VAR:CALENDAR=FIVEDAY&amp;VAR:SYMBOL=0&amp;VAR:INDEX=0"}</definedName>
    <definedName name="_1305__FDSAUDITLINK___1">{"fdsup://directions/FAT Viewer?action=UPDATE&amp;creator=factset&amp;DYN_ARGS=TRUE&amp;DOC_NAME=FAT:FQL_AUDITING_CLIENT_TEMPLATE.FAT&amp;display_string=Audit&amp;VAR:KEY=DIPCXYJWZW&amp;VAR:QUERY=RkZfSU1QQUlSX1BQRShBTk5fUiw0MDc1NSwsLFJGLEVVUik=&amp;WINDOW=FIRST_POPUP&amp;HEIGHT=450&amp;WIDTH=","450&amp;START_MAXIMIZED=FALSE&amp;VAR:CALENDAR=FIVEDAY&amp;VAR:SYMBOL=714411&amp;VAR:INDEX=0"}</definedName>
    <definedName name="_1306__FDSAUDITLINK__">{"fdsup://directions/FAT Viewer?action=UPDATE&amp;creator=factset&amp;DYN_ARGS=TRUE&amp;DOC_NAME=FAT:FQL_AUDITING_CLIENT_TEMPLATE.FAT&amp;display_string=Audit&amp;VAR:KEY=DWFIJIFWBW&amp;VAR:QUERY=RkZfQ0FQRVgoQ0FMLDIwMDksLCwsKQ==&amp;WINDOW=FIRST_POPUP&amp;HEIGHT=450&amp;WIDTH=450&amp;START_MAXIMI","ZED=FALSE&amp;VAR:CALENDAR=FIVEDAY&amp;VAR:SYMBOL=0&amp;VAR:INDEX=0"}</definedName>
    <definedName name="_1306__FDSAUDITLINK___1">{"fdsup://directions/FAT Viewer?action=UPDATE&amp;creator=factset&amp;DYN_ARGS=TRUE&amp;DOC_NAME=FAT:FQL_AUDITING_CLIENT_TEMPLATE.FAT&amp;display_string=Audit&amp;VAR:KEY=PGTGTARQZG&amp;VAR:QUERY=RkZfSU1QQUlSX1BQRShBTk5fUiw0MDc1NS0xWSwsLFJGLEVVUik=&amp;WINDOW=FIRST_POPUP&amp;HEIGHT=450&amp;WI","DTH=450&amp;START_MAXIMIZED=FALSE&amp;VAR:CALENDAR=FIVEDAY&amp;VAR:SYMBOL=714411&amp;VAR:INDEX=0"}</definedName>
    <definedName name="_1307__FDSAUDITLINK__">{"fdsup://directions/FAT Viewer?action=UPDATE&amp;creator=factset&amp;DYN_ARGS=TRUE&amp;DOC_NAME=FAT:FQL_AUDITING_CLIENT_TEMPLATE.FAT&amp;display_string=Audit&amp;VAR:KEY=BSNQBOTSPC&amp;VAR:QUERY=RkZfRUJJVChDQUwsMjAwOSwsLCwp&amp;WINDOW=FIRST_POPUP&amp;HEIGHT=450&amp;WIDTH=450&amp;START_MAXIMIZED=","FALSE&amp;VAR:CALENDAR=FIVEDAY&amp;VAR:SYMBOL=0&amp;VAR:INDEX=0"}</definedName>
    <definedName name="_1307__FDSAUDITLINK___1">{"fdsup://directions/FAT Viewer?action=UPDATE&amp;creator=factset&amp;DYN_ARGS=TRUE&amp;DOC_NAME=FAT:FQL_AUDITING_CLIENT_TEMPLATE.FAT&amp;display_string=Audit&amp;VAR:KEY=XKHWLCXIFI&amp;VAR:QUERY=RkZfQVNTRVRTX0NVUlIoQU5OX1IsNDA3NTUsLCxSRixFVVIpLUZGX0NBU0hfU1QoQU5OX1IsNDA3NTUsLCxSR","ixFVVIpLUZGX0xJQUJTX0NVUlIoQU5OX1IsNDA3NTUsLCxSRixFVVIpK0ZGX0RFQlRfU1QoQU5OX1IsNDA3NTUsLCxSRixFVVIp&amp;WINDOW=FIRST_POPUP&amp;HEIGHT=450&amp;WIDTH=450&amp;START_MAXIMIZED=FALSE&amp;VAR:CALENDAR=FIVEDAY&amp;VAR:SYMBOL=455660&amp;VAR:INDEX=0"}</definedName>
    <definedName name="_1308__FDSAUDITLINK__">{"fdsup://directions/FAT Viewer?action=UPDATE&amp;creator=factset&amp;DYN_ARGS=TRUE&amp;DOC_NAME=FAT:FQL_AUDITING_CLIENT_TEMPLATE.FAT&amp;display_string=Audit&amp;VAR:KEY=HYVARWJYRO&amp;VAR:QUERY=RkZfRUJJVERBKENBTCwyMDA5LCwsLCk=&amp;WINDOW=FIRST_POPUP&amp;HEIGHT=450&amp;WIDTH=450&amp;START_MAXIMI","ZED=FALSE&amp;VAR:CALENDAR=FIVEDAY&amp;VAR:SYMBOL=0&amp;VAR:INDEX=0"}</definedName>
    <definedName name="_1308__FDSAUDITLINK___1">{"fdsup://directions/FAT Viewer?action=UPDATE&amp;creator=factset&amp;DYN_ARGS=TRUE&amp;DOC_NAME=FAT:FQL_AUDITING_CLIENT_TEMPLATE.FAT&amp;display_string=Audit&amp;VAR:KEY=NSPURUNYFM&amp;VAR:QUERY=RkZfQVNTRVRTX0NVUlIoQU5OX1IsNDA3NTUtMVksLCxSRixFVVIpLUZGX0NBU0hfU1QoQU5OX1IsNDA3NTUtM","VksLCxSRixFVVIpLUZGX0xJQUJTX0NVUlIoQU5OX1IsNDA3NTUtMVksLCxSRixFVVIpK0ZGX0RFQlRfU1QoQU5OX1IsNDA3NTUtMVksLCxSRixFVVIp&amp;WINDOW=FIRST_POPUP&amp;HEIGHT=450&amp;WIDTH=450&amp;START_MAXIMIZED=FALSE&amp;VAR:CALENDAR=FIVEDAY&amp;VAR:SYMBOL=455660&amp;VAR:INDEX=0"}</definedName>
    <definedName name="_1309__FDSAUDITLINK__">{"fdsup://directions/FAT Viewer?action=UPDATE&amp;creator=factset&amp;DYN_ARGS=TRUE&amp;DOC_NAME=FAT:FQL_AUDITING_CLIENT_TEMPLATE.FAT&amp;display_string=Audit&amp;VAR:KEY=PMZIFATYZW&amp;VAR:QUERY=RkZfRUJJVERBKENBTCwyMDA4LCwsLCk=&amp;WINDOW=FIRST_POPUP&amp;HEIGHT=450&amp;WIDTH=450&amp;START_MAXIMI","ZED=FALSE&amp;VAR:CALENDAR=FIVEDAY&amp;VAR:SYMBOL=0&amp;VAR:INDEX=0"}</definedName>
    <definedName name="_1309__FDSAUDITLINK___1">{"fdsup://directions/FAT Viewer?action=UPDATE&amp;creator=factset&amp;DYN_ARGS=TRUE&amp;DOC_NAME=FAT:FQL_AUDITING_CLIENT_TEMPLATE.FAT&amp;display_string=Audit&amp;VAR:KEY=TSLKRQRGPS&amp;VAR:QUERY=RkZfRklOX0FTU0VUU19JTVBBSVIoQU5OX1IsNDA3NTUsLCxSRixFVVIp&amp;WINDOW=FIRST_POPUP&amp;HEIGHT=45","0&amp;WIDTH=450&amp;START_MAXIMIZED=FALSE&amp;VAR:CALENDAR=FIVEDAY&amp;VAR:SYMBOL=455660&amp;VAR:INDEX=0"}</definedName>
    <definedName name="_131__123Graph_B_Chart_1A">#REF!</definedName>
    <definedName name="_131__123Graph_E_Chart_1A">#REF!</definedName>
    <definedName name="_131__FDSAUDITLINK__">{"fdsup://Directions/FAT Viewer?action=UPDATE&amp;creator=factset&amp;DOC_NAME=fat:reuters_annual_source_window.fat&amp;display_string=Audit&amp;DYN_ARGS=TRUE&amp;VAR:ID1=88164L10&amp;VAR:RCODE=NIBX&amp;VAR:SDATE=20071299&amp;VAR:FREQ=Y&amp;VAR:RELITEM=RP&amp;VAR:CURRENCY=USD&amp;VAR:CURRSOURCE=EXSHA","RE&amp;VAR:NATFREQ=ANNUAL&amp;VAR:RFIELD=FINALIZED&amp;VAR:DB_TYPE=&amp;VAR:UNITS=MONTHLY&amp;window=popup&amp;width=450&amp;height=300&amp;START_MAXIMIZED=FALSE"}</definedName>
    <definedName name="_131__FDSAUDITLINK___1">{"fdsup://IBCentral/FAT Viewer?action=UPDATE&amp;creator=factset&amp;DOC_NAME=fat:reuters_annual_pshs_src_window.fat&amp;display_string=Audit&amp;DYN_ARGS=TRUE&amp;VAR:ID1=B139BQ&amp;VAR:RCODE=FDSEPS&amp;VAR:SDATE=20070899&amp;VAR:FREQ=Y&amp;VAR:RELITEM=RF&amp;VAR:CURRENCY=&amp;VAR:CURRSOURCE=EXSHARE","&amp;VAR:NATFREQ=ANNUAL&amp;VAR:RFIELD=FINALIZED&amp;VAR:DB_TYPE=&amp;VAR:UNITS=M&amp;window=popup&amp;width=450&amp;height=300&amp;START_MAXIMIZED=FALSE"}</definedName>
    <definedName name="_1310__FDSAUDITLINK__">{"fdsup://directions/FAT Viewer?action=UPDATE&amp;creator=factset&amp;DYN_ARGS=TRUE&amp;DOC_NAME=FAT:FQL_AUDITING_CLIENT_TEMPLATE.FAT&amp;display_string=Audit&amp;VAR:KEY=FKZOHCJKZM&amp;VAR:QUERY=RkZfU0FMRVMoQ0FMLDIwMDgsLCwsKQ==&amp;WINDOW=FIRST_POPUP&amp;HEIGHT=450&amp;WIDTH=450&amp;START_MAXIMI","ZED=FALSE&amp;VAR:CALENDAR=FIVEDAY&amp;VAR:SYMBOL=0&amp;VAR:INDEX=0"}</definedName>
    <definedName name="_1310__FDSAUDITLINK___1">{"fdsup://directions/FAT Viewer?action=UPDATE&amp;creator=factset&amp;DYN_ARGS=TRUE&amp;DOC_NAME=FAT:FQL_AUDITING_CLIENT_TEMPLATE.FAT&amp;display_string=Audit&amp;VAR:KEY=FYVAZIXCVO&amp;VAR:QUERY=RkZfRklOX0FTU0VUU19JTVBBSVIoQU5OX1IsNDA3NTUtMVksLCxSRixFVVIp&amp;WINDOW=FIRST_POPUP&amp;HEIGH","T=450&amp;WIDTH=450&amp;START_MAXIMIZED=FALSE&amp;VAR:CALENDAR=FIVEDAY&amp;VAR:SYMBOL=455660&amp;VAR:INDEX=0"}</definedName>
    <definedName name="_1311__FDSAUDITLINK__">{"fdsup://directions/FAT Viewer?action=UPDATE&amp;creator=factset&amp;DYN_ARGS=TRUE&amp;DOC_NAME=FAT:FQL_AUDITING_CLIENT_TEMPLATE.FAT&amp;display_string=Audit&amp;VAR:KEY=HYVARWJYRO&amp;VAR:QUERY=RkZfRUJJVERBKENBTCwyMDA5LCwsLCk=&amp;WINDOW=FIRST_POPUP&amp;HEIGHT=450&amp;WIDTH=450&amp;START_MAXIMI","ZED=FALSE&amp;VAR:CALENDAR=FIVEDAY&amp;VAR:SYMBOL=0&amp;VAR:INDEX=0"}</definedName>
    <definedName name="_1311__FDSAUDITLINK___1">{"fdsup://directions/FAT Viewer?action=UPDATE&amp;creator=factset&amp;DYN_ARGS=TRUE&amp;DOC_NAME=FAT:FQL_AUDITING_CLIENT_TEMPLATE.FAT&amp;display_string=Audit&amp;VAR:KEY=RALUNITGPS&amp;VAR:QUERY=RkZfSU1QQUlSX1BQRShBTk5fUiw0MDc1NSwsLFJGLEVVUik=&amp;WINDOW=FIRST_POPUP&amp;HEIGHT=450&amp;WIDTH=","450&amp;START_MAXIMIZED=FALSE&amp;VAR:CALENDAR=FIVEDAY&amp;VAR:SYMBOL=455660&amp;VAR:INDEX=0"}</definedName>
    <definedName name="_1312__FDSAUDITLINK__">{"fdsup://directions/FAT Viewer?action=UPDATE&amp;creator=factset&amp;DYN_ARGS=TRUE&amp;DOC_NAME=FAT:FQL_AUDITING_CLIENT_TEMPLATE.FAT&amp;display_string=Audit&amp;VAR:KEY=BQFWPCNGXI&amp;VAR:QUERY=RkZfRUJJVERBKENBTCwyMDA4LCwsLCk=&amp;WINDOW=FIRST_POPUP&amp;HEIGHT=450&amp;WIDTH=450&amp;START_MAXIMI","ZED=FALSE&amp;VAR:CALENDAR=FIVEDAY&amp;VAR:SYMBOL=447621&amp;VAR:INDEX=0"}</definedName>
    <definedName name="_1312__FDSAUDITLINK___1">{"fdsup://directions/FAT Viewer?action=UPDATE&amp;creator=factset&amp;DYN_ARGS=TRUE&amp;DOC_NAME=FAT:FQL_AUDITING_CLIENT_TEMPLATE.FAT&amp;display_string=Audit&amp;VAR:KEY=HWZSRAXUNO&amp;VAR:QUERY=RkZfSU1QQUlSX1BQRShBTk5fUiw0MDc1NS0xWSwsLFJGLEVVUik=&amp;WINDOW=FIRST_POPUP&amp;HEIGHT=450&amp;WI","DTH=450&amp;START_MAXIMIZED=FALSE&amp;VAR:CALENDAR=FIVEDAY&amp;VAR:SYMBOL=455660&amp;VAR:INDEX=0"}</definedName>
    <definedName name="_1313__FDSAUDITLINK__">{"fdsup://Directions/FactSet Auditing Viewer?action=AUDIT_VALUE&amp;DB=129&amp;ID1=85450210&amp;VALUEID=03426&amp;SDATE=201004&amp;PERIODTYPE=QTR_STD&amp;window=popup_no_bar&amp;width=385&amp;height=120&amp;START_MAXIMIZED=FALSE&amp;creator=factset&amp;display_string=Audit"}</definedName>
    <definedName name="_1313__FDSAUDITLINK___1">{"fdsup://directions/FAT Viewer?action=UPDATE&amp;creator=factset&amp;DYN_ARGS=TRUE&amp;DOC_NAME=FAT:FQL_AUDITING_CLIENT_TEMPLATE.FAT&amp;display_string=Audit&amp;VAR:KEY=PQNSHKNQRW&amp;VAR:QUERY=RkZfQVNTRVRTX0NVUlIoQU5OX1IsNDA3NTUsLCxSRixFVVIpLUZGX0NBU0hfU1QoQU5OX1IsNDA3NTUsLCxSR","ixFVVIpLUZGX0xJQUJTX0NVUlIoQU5OX1IsNDA3NTUsLCxSRixFVVIpK0ZGX0RFQlRfU1QoQU5OX1IsNDA3NTUsLCxSRixFVVIp&amp;WINDOW=FIRST_POPUP&amp;HEIGHT=450&amp;WIDTH=450&amp;START_MAXIMIZED=FALSE&amp;VAR:CALENDAR=FIVEDAY&amp;VAR:SYMBOL=557071&amp;VAR:INDEX=0"}</definedName>
    <definedName name="_1314__FDSAUDITLINK__">{"fdsup://Directions/FactSet Auditing Viewer?action=AUDIT_VALUE&amp;DB=129&amp;ID1=85450210&amp;VALUEID=03426&amp;SDATE=2010&amp;PERIODTYPE=ANN_STD&amp;window=popup_no_bar&amp;width=385&amp;height=120&amp;START_MAXIMIZED=FALSE&amp;creator=factset&amp;display_string=Audit"}</definedName>
    <definedName name="_1314__FDSAUDITLINK___1">{"fdsup://directions/FAT Viewer?action=UPDATE&amp;creator=factset&amp;DYN_ARGS=TRUE&amp;DOC_NAME=FAT:FQL_AUDITING_CLIENT_TEMPLATE.FAT&amp;display_string=Audit&amp;VAR:KEY=NYFSTCLWJO&amp;VAR:QUERY=RkZfQVNTRVRTX0NVUlIoQU5OX1IsNDA3NTUtMVksLCxSRixFVVIpLUZGX0NBU0hfU1QoQU5OX1IsNDA3NTUtM","VksLCxSRixFVVIpLUZGX0xJQUJTX0NVUlIoQU5OX1IsNDA3NTUtMVksLCxSRixFVVIpK0ZGX0RFQlRfU1QoQU5OX1IsNDA3NTUtMVksLCxSRixFVVIp&amp;WINDOW=FIRST_POPUP&amp;HEIGHT=450&amp;WIDTH=450&amp;START_MAXIMIZED=FALSE&amp;VAR:CALENDAR=FIVEDAY&amp;VAR:SYMBOL=557071&amp;VAR:INDEX=0"}</definedName>
    <definedName name="_1315__FDSAUDITLINK__">{"fdsup://directions/FAT Viewer?action=UPDATE&amp;creator=factset&amp;DYN_ARGS=TRUE&amp;DOC_NAME=FAT:FQL_AUDITING_CLIENT_TEMPLATE.FAT&amp;display_string=Audit&amp;VAR:KEY=ZQLYBQJQRI&amp;VAR:QUERY=RkZfQ0FQRVgoQ0FMLDIwMTAsLCwsKQ==&amp;WINDOW=FIRST_POPUP&amp;HEIGHT=450&amp;WIDTH=450&amp;START_MAXIMI","ZED=FALSE&amp;VAR:CALENDAR=FIVEDAY&amp;VAR:SYMBOL=0&amp;VAR:INDEX=0"}</definedName>
    <definedName name="_1315__FDSAUDITLINK___1">{"fdsup://directions/FAT Viewer?action=UPDATE&amp;creator=factset&amp;DYN_ARGS=TRUE&amp;DOC_NAME=FAT:FQL_AUDITING_CLIENT_TEMPLATE.FAT&amp;display_string=Audit&amp;VAR:KEY=ZOBWLORCPK&amp;VAR:QUERY=RkZfRklOX0FTU0VUU19JTVBBSVIoQU5OX1IsNDA3NTUsLCxSRixFVVIp&amp;WINDOW=FIRST_POPUP&amp;HEIGHT=45","0&amp;WIDTH=450&amp;START_MAXIMIZED=FALSE&amp;VAR:CALENDAR=FIVEDAY&amp;VAR:SYMBOL=557071&amp;VAR:INDEX=0"}</definedName>
    <definedName name="_1316__FDSAUDITLINK__">{"fdsup://directions/FAT Viewer?action=UPDATE&amp;creator=factset&amp;DYN_ARGS=TRUE&amp;DOC_NAME=FAT:FQL_AUDITING_CLIENT_TEMPLATE.FAT&amp;display_string=Audit&amp;VAR:KEY=PQBYLWTSNW&amp;VAR:QUERY=RkZfRUJJVChDQUwsMjAxMCwsLCwp&amp;WINDOW=FIRST_POPUP&amp;HEIGHT=450&amp;WIDTH=450&amp;START_MAXIMIZED=","FALSE&amp;VAR:CALENDAR=FIVEDAY&amp;VAR:SYMBOL=565478&amp;VAR:INDEX=0"}</definedName>
    <definedName name="_1316__FDSAUDITLINK___1">{"fdsup://directions/FAT Viewer?action=UPDATE&amp;creator=factset&amp;DYN_ARGS=TRUE&amp;DOC_NAME=FAT:FQL_AUDITING_CLIENT_TEMPLATE.FAT&amp;display_string=Audit&amp;VAR:KEY=NGXONARWLG&amp;VAR:QUERY=RkZfRklOX0FTU0VUU19JTVBBSVIoQU5OX1IsNDA3NTUtMVksLCxSRixFVVIp&amp;WINDOW=FIRST_POPUP&amp;HEIGH","T=450&amp;WIDTH=450&amp;START_MAXIMIZED=FALSE&amp;VAR:CALENDAR=FIVEDAY&amp;VAR:SYMBOL=557071&amp;VAR:INDEX=0"}</definedName>
    <definedName name="_1317__FDSAUDITLINK__">{"fdsup://directions/FAT Viewer?action=UPDATE&amp;creator=factset&amp;DYN_ARGS=TRUE&amp;DOC_NAME=FAT:FQL_AUDITING_CLIENT_TEMPLATE.FAT&amp;display_string=Audit&amp;VAR:KEY=TKNCJAPKPQ&amp;VAR:QUERY=RkZfRUJJVChDQUwsMjAxMCwsLCwp&amp;WINDOW=FIRST_POPUP&amp;HEIGHT=450&amp;WIDTH=450&amp;START_MAXIMIZED=","FALSE&amp;VAR:CALENDAR=FIVEDAY&amp;VAR:SYMBOL=0&amp;VAR:INDEX=0"}</definedName>
    <definedName name="_1317__FDSAUDITLINK___1">{"fdsup://directions/FAT Viewer?action=UPDATE&amp;creator=factset&amp;DYN_ARGS=TRUE&amp;DOC_NAME=FAT:FQL_AUDITING_CLIENT_TEMPLATE.FAT&amp;display_string=Audit&amp;VAR:KEY=LOXYVSZOVS&amp;VAR:QUERY=RkZfSU1QQUlSX1BQRShBTk5fUiw0MDc1NSwsLFJGLEVVUik=&amp;WINDOW=FIRST_POPUP&amp;HEIGHT=450&amp;WIDTH=","450&amp;START_MAXIMIZED=FALSE&amp;VAR:CALENDAR=FIVEDAY&amp;VAR:SYMBOL=557071&amp;VAR:INDEX=0"}</definedName>
    <definedName name="_1318__FDSAUDITLINK__">{"fdsup://directions/FAT Viewer?action=UPDATE&amp;creator=factset&amp;DYN_ARGS=TRUE&amp;DOC_NAME=FAT:FQL_AUDITING_CLIENT_TEMPLATE.FAT&amp;display_string=Audit&amp;VAR:KEY=BYTORAZWNI&amp;VAR:QUERY=RkZfRVBTKENBTCwyMDA4LCwsLCk=&amp;WINDOW=FIRST_POPUP&amp;HEIGHT=450&amp;WIDTH=450&amp;START_MAXIMIZED=","FALSE&amp;VAR:CALENDAR=FIVEDAY&amp;VAR:SYMBOL=0&amp;VAR:INDEX=0"}</definedName>
    <definedName name="_1318__FDSAUDITLINK___1">{"fdsup://directions/FAT Viewer?action=UPDATE&amp;creator=factset&amp;DYN_ARGS=TRUE&amp;DOC_NAME=FAT:FQL_AUDITING_CLIENT_TEMPLATE.FAT&amp;display_string=Audit&amp;VAR:KEY=LGFYJWPMJE&amp;VAR:QUERY=RkZfSU1QQUlSX1BQRShBTk5fUiw0MDc1NS0xWSwsLFJGLEVVUik=&amp;WINDOW=FIRST_POPUP&amp;HEIGHT=450&amp;WI","DTH=450&amp;START_MAXIMIZED=FALSE&amp;VAR:CALENDAR=FIVEDAY&amp;VAR:SYMBOL=557071&amp;VAR:INDEX=0"}</definedName>
    <definedName name="_1319__FDSAUDITLINK__">{"fdsup://directions/FAT Viewer?action=UPDATE&amp;creator=factset&amp;DYN_ARGS=TRUE&amp;DOC_NAME=FAT:FQL_AUDITING_CLIENT_TEMPLATE.FAT&amp;display_string=Audit&amp;VAR:KEY=HYVARWJYRO&amp;VAR:QUERY=RkZfRUJJVERBKENBTCwyMDA5LCwsLCk=&amp;WINDOW=FIRST_POPUP&amp;HEIGHT=450&amp;WIDTH=450&amp;START_MAXIMI","ZED=FALSE&amp;VAR:CALENDAR=FIVEDAY&amp;VAR:SYMBOL=0&amp;VAR:INDEX=0"}</definedName>
    <definedName name="_1319__FDSAUDITLINK___1">{"fdsup://directions/FAT Viewer?action=UPDATE&amp;creator=factset&amp;DYN_ARGS=TRUE&amp;DOC_NAME=FAT:FQL_AUDITING_CLIENT_TEMPLATE.FAT&amp;display_string=Audit&amp;VAR:KEY=DQDYVURGJU&amp;VAR:QUERY=RkZfQVNTRVRTX0NVUlIoQU5OX1IsNDA3NTUsLCxSRixFVVIpLUZGX0NBU0hfU1QoQU5OX1IsNDA3NTUsLCxSR","ixFVVIpLUZGX0xJQUJTX0NVUlIoQU5OX1IsNDA3NTUsLCxSRixFVVIpK0ZGX0RFQlRfU1QoQU5OX1IsNDA3NTUsLCxSRixFVVIp&amp;WINDOW=FIRST_POPUP&amp;HEIGHT=450&amp;WIDTH=450&amp;START_MAXIMIZED=FALSE&amp;VAR:CALENDAR=FIVEDAY&amp;VAR:SYMBOL=B03GCV&amp;VAR:INDEX=0"}</definedName>
    <definedName name="_132__123Graph_C_Chart_1A">#REF!</definedName>
    <definedName name="_132__123Graph_F_Chart_1A">#REF!</definedName>
    <definedName name="_132__FDSAUDITLINK__">{"fdsup://Directions/FAT Viewer?action=UPDATE&amp;creator=factset&amp;DOC_NAME=fat:reuters_qtrly_source_window.fat&amp;display_string=Audit&amp;DYN_ARGS=TRUE&amp;VAR:ID1=80004C10&amp;VAR:RCODE=SGAFDS&amp;VAR:SDATE=20080399&amp;VAR:FREQ=Quarterly&amp;VAR:RELITEM=RP&amp;VAR:CURRENCY=&amp;VAR:CURRSOURCE","=EXSHARE&amp;VAR:NATFREQ=QUARTERLY&amp;VAR:RFIELD=FINALIZED&amp;VAR:DB_TYPE=FR&amp;VAR:UNITS=MONTHLY&amp;window=popup&amp;width=450&amp;height=300&amp;START_MAXIMIZED=FALSE"}</definedName>
    <definedName name="_132__FDSAUDITLINK___1">{"fdsup://IBCentral/FAT Viewer?action=UPDATE&amp;creator=factset&amp;DOC_NAME=fat:reuters_annual_pshs_src_window.fat&amp;display_string=Audit&amp;DYN_ARGS=TRUE&amp;VAR:ID1=B23K0M&amp;VAR:RCODE=FDSEPS&amp;VAR:SDATE=20071299&amp;VAR:FREQ=Y&amp;VAR:RELITEM=RF&amp;VAR:CURRENCY=&amp;VAR:CURRSOURCE=EXSHARE","&amp;VAR:NATFREQ=ANNUAL&amp;VAR:RFIELD=FINALIZED&amp;VAR:DB_TYPE=&amp;VAR:UNITS=M&amp;window=popup&amp;width=450&amp;height=300&amp;START_MAXIMIZED=FALSE"}</definedName>
    <definedName name="_1320__FDSAUDITLINK__">{"fdsup://directions/FAT Viewer?action=UPDATE&amp;creator=factset&amp;DYN_ARGS=TRUE&amp;DOC_NAME=FAT:FQL_AUDITING_CLIENT_TEMPLATE.FAT&amp;display_string=Audit&amp;VAR:KEY=RYDIHKBMDU&amp;VAR:QUERY=RkZfRUJJVERBKENBTCwyMDA4LCwsLCk=&amp;WINDOW=FIRST_POPUP&amp;HEIGHT=450&amp;WIDTH=450&amp;START_MAXIMI","ZED=FALSE&amp;VAR:CALENDAR=FIVEDAY&amp;VAR:SYMBOL=547970&amp;VAR:INDEX=0"}</definedName>
    <definedName name="_1320__FDSAUDITLINK___1">{"fdsup://directions/FAT Viewer?action=UPDATE&amp;creator=factset&amp;DYN_ARGS=TRUE&amp;DOC_NAME=FAT:FQL_AUDITING_CLIENT_TEMPLATE.FAT&amp;display_string=Audit&amp;VAR:KEY=VODQXGZCDU&amp;VAR:QUERY=RkZfQVNTRVRTX0NVUlIoQU5OX1IsNDA3NTUtMVksLCxSRixFVVIpLUZGX0NBU0hfU1QoQU5OX1IsNDA3NTUtM","VksLCxSRixFVVIpLUZGX0xJQUJTX0NVUlIoQU5OX1IsNDA3NTUtMVksLCxSRixFVVIpK0ZGX0RFQlRfU1QoQU5OX1IsNDA3NTUtMVksLCxSRixFVVIp&amp;WINDOW=FIRST_POPUP&amp;HEIGHT=450&amp;WIDTH=450&amp;START_MAXIMIZED=FALSE&amp;VAR:CALENDAR=FIVEDAY&amp;VAR:SYMBOL=B03GCV&amp;VAR:INDEX=0"}</definedName>
    <definedName name="_1321__FDSAUDITLINK__">{"fdsup://directions/FAT Viewer?action=UPDATE&amp;creator=factset&amp;DYN_ARGS=TRUE&amp;DOC_NAME=FAT:FQL_AUDITING_CLIENT_TEMPLATE.FAT&amp;display_string=Audit&amp;VAR:KEY=DKHQRORAFO&amp;VAR:QUERY=RkZfRUJJVERBKENBTCwyMDEwLCwsLCk=&amp;WINDOW=FIRST_POPUP&amp;HEIGHT=450&amp;WIDTH=450&amp;START_MAXIMI","ZED=FALSE&amp;VAR:CALENDAR=FIVEDAY&amp;VAR:SYMBOL=596787&amp;VAR:INDEX=0"}</definedName>
    <definedName name="_1321__FDSAUDITLINK___1">{"fdsup://directions/FAT Viewer?action=UPDATE&amp;creator=factset&amp;DYN_ARGS=TRUE&amp;DOC_NAME=FAT:FQL_AUDITING_CLIENT_TEMPLATE.FAT&amp;display_string=Audit&amp;VAR:KEY=PYHOTERIXW&amp;VAR:QUERY=RkZfRklOX0FTU0VUU19JTVBBSVIoQU5OX1IsNDA3NTUsLCxSRixFVVIp&amp;WINDOW=FIRST_POPUP&amp;HEIGHT=45","0&amp;WIDTH=450&amp;START_MAXIMIZED=FALSE&amp;VAR:CALENDAR=FIVEDAY&amp;VAR:SYMBOL=B03GCV&amp;VAR:INDEX=0"}</definedName>
    <definedName name="_1322__FDSAUDITLINK__">{"fdsup://directions/FAT Viewer?action=UPDATE&amp;creator=factset&amp;DYN_ARGS=TRUE&amp;DOC_NAME=FAT:FQL_AUDITING_CLIENT_TEMPLATE.FAT&amp;display_string=Audit&amp;VAR:KEY=XEXWJWTKPO&amp;VAR:QUERY=RkZfRVBTKENBTCwyMDA5LCwsLCk=&amp;WINDOW=FIRST_POPUP&amp;HEIGHT=450&amp;WIDTH=450&amp;START_MAXIMIZED=","FALSE&amp;VAR:CALENDAR=FIVEDAY&amp;VAR:SYMBOL=0&amp;VAR:INDEX=0"}</definedName>
    <definedName name="_1322__FDSAUDITLINK___1">{"fdsup://directions/FAT Viewer?action=UPDATE&amp;creator=factset&amp;DYN_ARGS=TRUE&amp;DOC_NAME=FAT:FQL_AUDITING_CLIENT_TEMPLATE.FAT&amp;display_string=Audit&amp;VAR:KEY=BEXKLSBEHA&amp;VAR:QUERY=RkZfRklOX0FTU0VUU19JTVBBSVIoQU5OX1IsNDA3NTUtMVksLCxSRixFVVIp&amp;WINDOW=FIRST_POPUP&amp;HEIGH","T=450&amp;WIDTH=450&amp;START_MAXIMIZED=FALSE&amp;VAR:CALENDAR=FIVEDAY&amp;VAR:SYMBOL=B03GCV&amp;VAR:INDEX=0"}</definedName>
    <definedName name="_1323__FDSAUDITLINK__">{"fdsup://directions/FAT Viewer?action=UPDATE&amp;creator=factset&amp;DYN_ARGS=TRUE&amp;DOC_NAME=FAT:FQL_AUDITING_CLIENT_TEMPLATE.FAT&amp;display_string=Audit&amp;VAR:KEY=BYTORAZWNI&amp;VAR:QUERY=RkZfRVBTKENBTCwyMDA4LCwsLCk=&amp;WINDOW=FIRST_POPUP&amp;HEIGHT=450&amp;WIDTH=450&amp;START_MAXIMIZED=","FALSE&amp;VAR:CALENDAR=FIVEDAY&amp;VAR:SYMBOL=0&amp;VAR:INDEX=0"}</definedName>
    <definedName name="_1323__FDSAUDITLINK___1">{"fdsup://directions/FAT Viewer?action=UPDATE&amp;creator=factset&amp;DYN_ARGS=TRUE&amp;DOC_NAME=FAT:FQL_AUDITING_CLIENT_TEMPLATE.FAT&amp;display_string=Audit&amp;VAR:KEY=RMRQDWVCZS&amp;VAR:QUERY=RkZfSU1QQUlSX1BQRShBTk5fUiw0MDc1NSwsLFJGLEVVUik=&amp;WINDOW=FIRST_POPUP&amp;HEIGHT=450&amp;WIDTH=","450&amp;START_MAXIMIZED=FALSE&amp;VAR:CALENDAR=FIVEDAY&amp;VAR:SYMBOL=B03GCV&amp;VAR:INDEX=0"}</definedName>
    <definedName name="_1324__FDSAUDITLINK__">{"fdsup://directions/FAT Viewer?action=UPDATE&amp;creator=factset&amp;DYN_ARGS=TRUE&amp;DOC_NAME=FAT:FQL_AUDITING_CLIENT_TEMPLATE.FAT&amp;display_string=Audit&amp;VAR:KEY=TABSROVCRO&amp;VAR:QUERY=RkZfRVBTKENBTCwyMDEwLCwsLCk=&amp;WINDOW=FIRST_POPUP&amp;HEIGHT=450&amp;WIDTH=450&amp;START_MAXIMIZED=","FALSE&amp;VAR:CALENDAR=FIVEDAY&amp;VAR:SYMBOL=0&amp;VAR:INDEX=0"}</definedName>
    <definedName name="_1324__FDSAUDITLINK___1">{"fdsup://directions/FAT Viewer?action=UPDATE&amp;creator=factset&amp;DYN_ARGS=TRUE&amp;DOC_NAME=FAT:FQL_AUDITING_CLIENT_TEMPLATE.FAT&amp;display_string=Audit&amp;VAR:KEY=HQFQZUDYPA&amp;VAR:QUERY=RkZfSU1QQUlSX1BQRShBTk5fUiw0MDc1NS0xWSwsLFJGLEVVUik=&amp;WINDOW=FIRST_POPUP&amp;HEIGHT=450&amp;WI","DTH=450&amp;START_MAXIMIZED=FALSE&amp;VAR:CALENDAR=FIVEDAY&amp;VAR:SYMBOL=B03GCV&amp;VAR:INDEX=0"}</definedName>
    <definedName name="_1325__FDSAUDITLINK__">{"fdsup://directions/FAT Viewer?action=UPDATE&amp;creator=factset&amp;DYN_ARGS=TRUE&amp;DOC_NAME=FAT:FQL_AUDITING_CLIENT_TEMPLATE.FAT&amp;display_string=Audit&amp;VAR:KEY=XEXWJWTKPO&amp;VAR:QUERY=RkZfRVBTKENBTCwyMDA5LCwsLCk=&amp;WINDOW=FIRST_POPUP&amp;HEIGHT=450&amp;WIDTH=450&amp;START_MAXIMIZED=","FALSE&amp;VAR:CALENDAR=FIVEDAY&amp;VAR:SYMBOL=0&amp;VAR:INDEX=0"}</definedName>
    <definedName name="_1325__FDSAUDITLINK___1">{"fdsup://directions/FAT Viewer?action=UPDATE&amp;creator=factset&amp;DYN_ARGS=TRUE&amp;DOC_NAME=FAT:FQL_AUDITING_CLIENT_TEMPLATE.FAT&amp;display_string=Audit&amp;VAR:KEY=DWDGHEVYJG&amp;VAR:QUERY=RkZfQVNTRVRTX0NVUlIoQU5OX1IsNDA3NTUsLCxSRiwpLUZGX0NBU0hfU1QoQU5OX1IsNDA3NTUsLCxSRiwpL","UZGX0xJQUJTX0NVUlIoQU5OX1IsNDA3NTUsLCxSRiwpK0ZGX0RFQlRfU1QoQU5OX1IsNDA3NTUsLCxSRiwp&amp;WINDOW=FIRST_POPUP&amp;HEIGHT=450&amp;WIDTH=450&amp;START_MAXIMIZED=FALSE&amp;VAR:CALENDAR=FIVEDAY&amp;VAR:SYMBOL=B16JQ7&amp;VAR:INDEX=0"}</definedName>
    <definedName name="_1326__FDSAUDITLINK__">{"fdsup://directions/FAT Viewer?action=UPDATE&amp;creator=factset&amp;DYN_ARGS=TRUE&amp;DOC_NAME=FAT:FQL_AUDITING_CLIENT_TEMPLATE.FAT&amp;display_string=Audit&amp;VAR:KEY=BYTORAZWNI&amp;VAR:QUERY=RkZfRVBTKENBTCwyMDA4LCwsLCk=&amp;WINDOW=FIRST_POPUP&amp;HEIGHT=450&amp;WIDTH=450&amp;START_MAXIMIZED=","FALSE&amp;VAR:CALENDAR=FIVEDAY&amp;VAR:SYMBOL=0&amp;VAR:INDEX=0"}</definedName>
    <definedName name="_1326__FDSAUDITLINK___1">{"fdsup://directions/FAT Viewer?action=UPDATE&amp;creator=factset&amp;DYN_ARGS=TRUE&amp;DOC_NAME=FAT:FQL_AUDITING_CLIENT_TEMPLATE.FAT&amp;display_string=Audit&amp;VAR:KEY=PIVKFEBQLC&amp;VAR:QUERY=RkZfQVNTRVRTX0NVUlIoQU5OX1IsNDA3NTUtMVksLCxSRiwpLUZGX0NBU0hfU1QoQU5OX1IsNDA3NTUtMVksL","CxSRiwpLUZGX0xJQUJTX0NVUlIoQU5OX1IsNDA3NTUtMVksLCxSRiwpK0ZGX0RFQlRfU1QoQU5OX1IsNDA3NTUtMVksLCxSRiwp&amp;WINDOW=FIRST_POPUP&amp;HEIGHT=450&amp;WIDTH=450&amp;START_MAXIMIZED=FALSE&amp;VAR:CALENDAR=FIVEDAY&amp;VAR:SYMBOL=B16JQ7&amp;VAR:INDEX=0"}</definedName>
    <definedName name="_1327__FDSAUDITLINK__">{"fdsup://directions/FAT Viewer?action=UPDATE&amp;creator=factset&amp;DYN_ARGS=TRUE&amp;DOC_NAME=FAT:FQL_AUDITING_CLIENT_TEMPLATE.FAT&amp;display_string=Audit&amp;VAR:KEY=TABSROVCRO&amp;VAR:QUERY=RkZfRVBTKENBTCwyMDEwLCwsLCk=&amp;WINDOW=FIRST_POPUP&amp;HEIGHT=450&amp;WIDTH=450&amp;START_MAXIMIZED=","FALSE&amp;VAR:CALENDAR=FIVEDAY&amp;VAR:SYMBOL=0&amp;VAR:INDEX=0"}</definedName>
    <definedName name="_1327__FDSAUDITLINK___1">{"fdsup://Directions/FactSet Auditing Viewer?action=AUDIT_VALUE&amp;DB=129&amp;ID1=B16JQ7&amp;VALUEID=18226&amp;SDATE=2009&amp;PERIODTYPE=ANNR_STD&amp;SCFT=3&amp;window=popup_no_bar&amp;width=385&amp;height=120&amp;START_MAXIMIZED=FALSE&amp;creator=factset&amp;display_string=Audit"}</definedName>
    <definedName name="_1328__FDSAUDITLINK__">{"fdsup://directions/FAT Viewer?action=UPDATE&amp;creator=factset&amp;DYN_ARGS=TRUE&amp;DOC_NAME=FAT:FQL_AUDITING_CLIENT_TEMPLATE.FAT&amp;display_string=Audit&amp;VAR:KEY=XEXWJWTKPO&amp;VAR:QUERY=RkZfRVBTKENBTCwyMDA5LCwsLCk=&amp;WINDOW=FIRST_POPUP&amp;HEIGHT=450&amp;WIDTH=450&amp;START_MAXIMIZED=","FALSE&amp;VAR:CALENDAR=FIVEDAY&amp;VAR:SYMBOL=0&amp;VAR:INDEX=0"}</definedName>
    <definedName name="_1328__FDSAUDITLINK___1">{"fdsup://Directions/FactSet Auditing Viewer?action=AUDIT_VALUE&amp;DB=129&amp;ID1=B16JQ7&amp;VALUEID=18225&amp;SDATE=2009&amp;PERIODTYPE=ANNR_STD&amp;SCFT=3&amp;window=popup_no_bar&amp;width=385&amp;height=120&amp;START_MAXIMIZED=FALSE&amp;creator=factset&amp;display_string=Audit"}</definedName>
    <definedName name="_1329__FDSAUDITLINK__">{"fdsup://directions/FAT Viewer?action=UPDATE&amp;creator=factset&amp;DYN_ARGS=TRUE&amp;DOC_NAME=FAT:FQL_AUDITING_CLIENT_TEMPLATE.FAT&amp;display_string=Audit&amp;VAR:KEY=BYTORAZWNI&amp;VAR:QUERY=RkZfRVBTKENBTCwyMDA4LCwsLCk=&amp;WINDOW=FIRST_POPUP&amp;HEIGHT=450&amp;WIDTH=450&amp;START_MAXIMIZED=","FALSE&amp;VAR:CALENDAR=FIVEDAY&amp;VAR:SYMBOL=0&amp;VAR:INDEX=0"}</definedName>
    <definedName name="_1329__FDSAUDITLINK___1">{"fdsup://directions/FAT Viewer?action=UPDATE&amp;creator=factset&amp;DYN_ARGS=TRUE&amp;DOC_NAME=FAT:FQL_AUDITING_CLIENT_TEMPLATE.FAT&amp;display_string=Audit&amp;VAR:KEY=DYRGRIFYHI&amp;VAR:QUERY=RkZfRklOX0FTU0VUU19JTVBBSVIoQU5OX1IsNDA3NTUsLCxSRiwp&amp;WINDOW=FIRST_POPUP&amp;HEIGHT=450&amp;WI","DTH=450&amp;START_MAXIMIZED=FALSE&amp;VAR:CALENDAR=FIVEDAY&amp;VAR:SYMBOL=B16JQ7&amp;VAR:INDEX=0"}</definedName>
    <definedName name="_133__123Graph_D_Chart_1A">#REF!</definedName>
    <definedName name="_133__123Graph_X_Chart_1A">#REF!</definedName>
    <definedName name="_133__FDSAUDITLINK__">{"fdsup://Directions/FAT Viewer?action=UPDATE&amp;creator=factset&amp;DOC_NAME=fat:reuters_qtrly_source_window.fat&amp;display_string=Audit&amp;DYN_ARGS=TRUE&amp;VAR:ID1=75091710&amp;VAR:RCODE=SGAFDS&amp;VAR:SDATE=20080399&amp;VAR:FREQ=Quarterly&amp;VAR:RELITEM=RP&amp;VAR:CURRENCY=&amp;VAR:CURRSOURCE","=EXSHARE&amp;VAR:NATFREQ=QUARTERLY&amp;VAR:RFIELD=FINALIZED&amp;VAR:DB_TYPE=FR&amp;VAR:UNITS=MONTHLY&amp;window=popup&amp;width=450&amp;height=300&amp;START_MAXIMIZED=FALSE"}</definedName>
    <definedName name="_133__FDSAUDITLINK___1">{"fdsup://IBCentral/FAT Viewer?action=UPDATE&amp;creator=factset&amp;DOC_NAME=fat:reuters_annual_pshs_src_window.fat&amp;display_string=Audit&amp;DYN_ARGS=TRUE&amp;VAR:ID1=096970&amp;VAR:RCODE=FDSEPS&amp;VAR:SDATE=20080399&amp;VAR:FREQ=Y&amp;VAR:RELITEM=RF&amp;VAR:CURRENCY=&amp;VAR:CURRSOURCE=EXSHARE","&amp;VAR:NATFREQ=ANNUAL&amp;VAR:RFIELD=FINALIZED&amp;VAR:DB_TYPE=&amp;VAR:UNITS=M&amp;window=popup&amp;width=450&amp;height=300&amp;START_MAXIMIZED=FALSE"}</definedName>
    <definedName name="_133_0_S">#REF!</definedName>
    <definedName name="_1330__FDSAUDITLINK__">{"fdsup://directions/FAT Viewer?action=UPDATE&amp;creator=factset&amp;DYN_ARGS=TRUE&amp;DOC_NAME=FAT:FQL_AUDITING_CLIENT_TEMPLATE.FAT&amp;display_string=Audit&amp;VAR:KEY=TABSROVCRO&amp;VAR:QUERY=RkZfRVBTKENBTCwyMDEwLCwsLCk=&amp;WINDOW=FIRST_POPUP&amp;HEIGHT=450&amp;WIDTH=450&amp;START_MAXIMIZED=","FALSE&amp;VAR:CALENDAR=FIVEDAY&amp;VAR:SYMBOL=0&amp;VAR:INDEX=0"}</definedName>
    <definedName name="_1330__FDSAUDITLINK___1">{"fdsup://directions/FAT Viewer?action=UPDATE&amp;creator=factset&amp;DYN_ARGS=TRUE&amp;DOC_NAME=FAT:FQL_AUDITING_CLIENT_TEMPLATE.FAT&amp;display_string=Audit&amp;VAR:KEY=DUJSRKTQTA&amp;VAR:QUERY=RkZfRklOX0FTU0VUU19JTVBBSVIoQU5OX1IsNDA3NTUtMVksLCxSRiwp&amp;WINDOW=FIRST_POPUP&amp;HEIGHT=45","0&amp;WIDTH=450&amp;START_MAXIMIZED=FALSE&amp;VAR:CALENDAR=FIVEDAY&amp;VAR:SYMBOL=B16JQ7&amp;VAR:INDEX=0"}</definedName>
    <definedName name="_1331__FDSAUDITLINK__">{"fdsup://directions/FAT Viewer?action=UPDATE&amp;creator=factset&amp;DYN_ARGS=TRUE&amp;DOC_NAME=FAT:FQL_AUDITING_CLIENT_TEMPLATE.FAT&amp;display_string=Audit&amp;VAR:KEY=XEXWJWTKPO&amp;VAR:QUERY=RkZfRVBTKENBTCwyMDA5LCwsLCk=&amp;WINDOW=FIRST_POPUP&amp;HEIGHT=450&amp;WIDTH=450&amp;START_MAXIMIZED=","FALSE&amp;VAR:CALENDAR=FIVEDAY&amp;VAR:SYMBOL=0&amp;VAR:INDEX=0"}</definedName>
    <definedName name="_1331__FDSAUDITLINK___1">{"fdsup://directions/FAT Viewer?action=UPDATE&amp;creator=factset&amp;DYN_ARGS=TRUE&amp;DOC_NAME=FAT:FQL_AUDITING_CLIENT_TEMPLATE.FAT&amp;display_string=Audit&amp;VAR:KEY=PCLSFQRABK&amp;VAR:QUERY=RkZfSU1QQUlSX1BQRShBTk5fUiw0MDc1NSwsLFJGLCk=&amp;WINDOW=FIRST_POPUP&amp;HEIGHT=450&amp;WIDTH=450&amp;","START_MAXIMIZED=FALSE&amp;VAR:CALENDAR=FIVEDAY&amp;VAR:SYMBOL=B16JQ7&amp;VAR:INDEX=0"}</definedName>
    <definedName name="_1332__FDSAUDITLINK__">{"fdsup://directions/FAT Viewer?action=UPDATE&amp;creator=factset&amp;DYN_ARGS=TRUE&amp;DOC_NAME=FAT:FQL_AUDITING_CLIENT_TEMPLATE.FAT&amp;display_string=Audit&amp;VAR:KEY=BYTORAZWNI&amp;VAR:QUERY=RkZfRVBTKENBTCwyMDA4LCwsLCk=&amp;WINDOW=FIRST_POPUP&amp;HEIGHT=450&amp;WIDTH=450&amp;START_MAXIMIZED=","FALSE&amp;VAR:CALENDAR=FIVEDAY&amp;VAR:SYMBOL=0&amp;VAR:INDEX=0"}</definedName>
    <definedName name="_1332__FDSAUDITLINK___1">{"fdsup://directions/FAT Viewer?action=UPDATE&amp;creator=factset&amp;DYN_ARGS=TRUE&amp;DOC_NAME=FAT:FQL_AUDITING_CLIENT_TEMPLATE.FAT&amp;display_string=Audit&amp;VAR:KEY=JYRMJOPMFK&amp;VAR:QUERY=RkZfSU1QQUlSX1BQRShBTk5fUiw0MDc1NS0xWSwsLFJGLCk=&amp;WINDOW=FIRST_POPUP&amp;HEIGHT=450&amp;WIDTH=","450&amp;START_MAXIMIZED=FALSE&amp;VAR:CALENDAR=FIVEDAY&amp;VAR:SYMBOL=B16JQ7&amp;VAR:INDEX=0"}</definedName>
    <definedName name="_1333__FDSAUDITLINK__">{"fdsup://directions/FAT Viewer?action=UPDATE&amp;creator=factset&amp;DYN_ARGS=TRUE&amp;DOC_NAME=FAT:FQL_AUDITING_CLIENT_TEMPLATE.FAT&amp;display_string=Audit&amp;VAR:KEY=TABSROVCRO&amp;VAR:QUERY=RkZfRVBTKENBTCwyMDEwLCwsLCk=&amp;WINDOW=FIRST_POPUP&amp;HEIGHT=450&amp;WIDTH=450&amp;START_MAXIMIZED=","FALSE&amp;VAR:CALENDAR=FIVEDAY&amp;VAR:SYMBOL=0&amp;VAR:INDEX=0"}</definedName>
    <definedName name="_1333__FDSAUDITLINK___1">{"fdsup://Directions/FactSet Auditing Viewer?action=AUDIT_VALUE&amp;DB=129&amp;ID1=B16JQ7&amp;VALUEID=04049&amp;SDATE=2009&amp;PERIODTYPE=ANNR_STD&amp;SCFT=3&amp;window=popup_no_bar&amp;width=385&amp;height=120&amp;START_MAXIMIZED=FALSE&amp;creator=factset&amp;display_string=Audit"}</definedName>
    <definedName name="_1334__FDSAUDITLINK__">{"fdsup://directions/FAT Viewer?action=UPDATE&amp;creator=factset&amp;DYN_ARGS=TRUE&amp;DOC_NAME=FAT:FQL_AUDITING_CLIENT_TEMPLATE.FAT&amp;display_string=Audit&amp;VAR:KEY=XEXWJWTKPO&amp;VAR:QUERY=RkZfRVBTKENBTCwyMDA5LCwsLCk=&amp;WINDOW=FIRST_POPUP&amp;HEIGHT=450&amp;WIDTH=450&amp;START_MAXIMIZED=","FALSE&amp;VAR:CALENDAR=FIVEDAY&amp;VAR:SYMBOL=0&amp;VAR:INDEX=0"}</definedName>
    <definedName name="_1334__FDSAUDITLINK___1">{"fdsup://Directions/FactSet Auditing Viewer?action=AUDIT_VALUE&amp;DB=129&amp;ID1=B16JQ7&amp;VALUEID=04601&amp;SDATE=2009&amp;PERIODTYPE=ANNR_STD&amp;SCFT=3&amp;window=popup_no_bar&amp;width=385&amp;height=120&amp;START_MAXIMIZED=FALSE&amp;creator=factset&amp;display_string=Audit"}</definedName>
    <definedName name="_1335__FDSAUDITLINK__">{"fdsup://directions/FAT Viewer?action=UPDATE&amp;creator=factset&amp;DYN_ARGS=TRUE&amp;DOC_NAME=FAT:FQL_AUDITING_CLIENT_TEMPLATE.FAT&amp;display_string=Audit&amp;VAR:KEY=BYTORAZWNI&amp;VAR:QUERY=RkZfRVBTKENBTCwyMDA4LCwsLCk=&amp;WINDOW=FIRST_POPUP&amp;HEIGHT=450&amp;WIDTH=450&amp;START_MAXIMIZED=","FALSE&amp;VAR:CALENDAR=FIVEDAY&amp;VAR:SYMBOL=0&amp;VAR:INDEX=0"}</definedName>
    <definedName name="_1335__FDSAUDITLINK___1">{"fdsup://Directions/FactSet Auditing Viewer?action=AUDIT_VALUE&amp;DB=129&amp;ID1=070155&amp;VALUEID=01451&amp;SDATE=2010&amp;PERIODTYPE=ANNR_STD&amp;SCFT=3&amp;window=popup_no_bar&amp;width=385&amp;height=120&amp;START_MAXIMIZED=FALSE&amp;creator=factset&amp;display_string=Audit"}</definedName>
    <definedName name="_1336__FDSAUDITLINK__">{"fdsup://directions/FAT Viewer?action=UPDATE&amp;creator=factset&amp;DYN_ARGS=TRUE&amp;DOC_NAME=FAT:FQL_AUDITING_CLIENT_TEMPLATE.FAT&amp;display_string=Audit&amp;VAR:KEY=TABSROVCRO&amp;VAR:QUERY=RkZfRVBTKENBTCwyMDEwLCwsLCk=&amp;WINDOW=FIRST_POPUP&amp;HEIGHT=450&amp;WIDTH=450&amp;START_MAXIMIZED=","FALSE&amp;VAR:CALENDAR=FIVEDAY&amp;VAR:SYMBOL=0&amp;VAR:INDEX=0"}</definedName>
    <definedName name="_1336__FDSAUDITLINK___1">{"fdsup://Directions/FactSet Auditing Viewer?action=AUDIT_VALUE&amp;DB=129&amp;ID1=070155&amp;VALUEID=01401&amp;SDATE=2010&amp;PERIODTYPE=ANNR_STD&amp;SCFT=3&amp;window=popup_no_bar&amp;width=385&amp;height=120&amp;START_MAXIMIZED=FALSE&amp;creator=factset&amp;display_string=Audit"}</definedName>
    <definedName name="_1337__FDSAUDITLINK__">{"fdsup://directions/FAT Viewer?action=UPDATE&amp;creator=factset&amp;DYN_ARGS=TRUE&amp;DOC_NAME=FAT:FQL_AUDITING_CLIENT_TEMPLATE.FAT&amp;display_string=Audit&amp;VAR:KEY=XEXWJWTKPO&amp;VAR:QUERY=RkZfRVBTKENBTCwyMDA5LCwsLCk=&amp;WINDOW=FIRST_POPUP&amp;HEIGHT=450&amp;WIDTH=450&amp;START_MAXIMIZED=","FALSE&amp;VAR:CALENDAR=FIVEDAY&amp;VAR:SYMBOL=0&amp;VAR:INDEX=0"}</definedName>
    <definedName name="_1337__FDSAUDITLINK___1">{"fdsup://Directions/FactSet Auditing Viewer?action=AUDIT_VALUE&amp;DB=129&amp;ID1=B14RYC&amp;VALUEID=01451&amp;SDATE=2010&amp;PERIODTYPE=ANNR_STD&amp;SCFT=3&amp;window=popup_no_bar&amp;width=385&amp;height=120&amp;START_MAXIMIZED=FALSE&amp;creator=factset&amp;display_string=Audit"}</definedName>
    <definedName name="_1338__FDSAUDITLINK__">{"fdsup://directions/FAT Viewer?action=UPDATE&amp;creator=factset&amp;DYN_ARGS=TRUE&amp;DOC_NAME=FAT:FQL_AUDITING_CLIENT_TEMPLATE.FAT&amp;display_string=Audit&amp;VAR:KEY=BYTORAZWNI&amp;VAR:QUERY=RkZfRVBTKENBTCwyMDA4LCwsLCk=&amp;WINDOW=FIRST_POPUP&amp;HEIGHT=450&amp;WIDTH=450&amp;START_MAXIMIZED=","FALSE&amp;VAR:CALENDAR=FIVEDAY&amp;VAR:SYMBOL=0&amp;VAR:INDEX=0"}</definedName>
    <definedName name="_1338__FDSAUDITLINK___1">{"fdsup://Directions/FactSet Auditing Viewer?action=AUDIT_VALUE&amp;DB=129&amp;ID1=B14RYC&amp;VALUEID=01401&amp;SDATE=2010&amp;PERIODTYPE=ANNR_STD&amp;SCFT=3&amp;window=popup_no_bar&amp;width=385&amp;height=120&amp;START_MAXIMIZED=FALSE&amp;creator=factset&amp;display_string=Audit"}</definedName>
    <definedName name="_1339__FDSAUDITLINK__">{"fdsup://directions/FAT Viewer?action=UPDATE&amp;creator=factset&amp;DYN_ARGS=TRUE&amp;DOC_NAME=FAT:FQL_AUDITING_CLIENT_TEMPLATE.FAT&amp;display_string=Audit&amp;VAR:KEY=TABSROVCRO&amp;VAR:QUERY=RkZfRVBTKENBTCwyMDEwLCwsLCk=&amp;WINDOW=FIRST_POPUP&amp;HEIGHT=450&amp;WIDTH=450&amp;START_MAXIMIZED=","FALSE&amp;VAR:CALENDAR=FIVEDAY&amp;VAR:SYMBOL=0&amp;VAR:INDEX=0"}</definedName>
    <definedName name="_1339__FDSAUDITLINK___1">{"fdsup://Directions/FactSet Auditing Viewer?action=AUDIT_VALUE&amp;DB=129&amp;ID1=B0KWHQ&amp;VALUEID=01451&amp;SDATE=2010&amp;PERIODTYPE=ANNR_STD&amp;SCFT=3&amp;window=popup_no_bar&amp;width=385&amp;height=120&amp;START_MAXIMIZED=FALSE&amp;creator=factset&amp;display_string=Audit"}</definedName>
    <definedName name="_134__123Graph_E_Chart_1A">#REF!</definedName>
    <definedName name="_134__123Graph_XChart_1">#REF!</definedName>
    <definedName name="_134__FDSAUDITLINK__">{"fdsup://Directions/FAT Viewer?action=UPDATE&amp;creator=factset&amp;DOC_NAME=fat:reuters_qtrly_source_window.fat&amp;display_string=Audit&amp;DYN_ARGS=TRUE&amp;VAR:ID1=57772K10&amp;VAR:RCODE=SGAFDS&amp;VAR:SDATE=20080399&amp;VAR:FREQ=Quarterly&amp;VAR:RELITEM=RP&amp;VAR:CURRENCY=&amp;VAR:CURRSOURCE","=EXSHARE&amp;VAR:NATFREQ=QUARTERLY&amp;VAR:RFIELD=FINALIZED&amp;VAR:DB_TYPE=FR&amp;VAR:UNITS=MONTHLY&amp;window=popup&amp;width=450&amp;height=300&amp;START_MAXIMIZED=FALSE"}</definedName>
    <definedName name="_134__FDSAUDITLINK___1">{"fdsup://IBCentral/FAT Viewer?action=UPDATE&amp;creator=factset&amp;DOC_NAME=fat:reuters_annual_pshs_src_window.fat&amp;display_string=Audit&amp;DYN_ARGS=TRUE&amp;VAR:ID1=002826&amp;VAR:RCODE=FDSEPS&amp;VAR:SDATE=20071299&amp;VAR:FREQ=Y&amp;VAR:RELITEM=RF&amp;VAR:CURRENCY=&amp;VAR:CURRSOURCE=EXSHARE","&amp;VAR:NATFREQ=ANNUAL&amp;VAR:RFIELD=FINALIZED&amp;VAR:DB_TYPE=&amp;VAR:UNITS=M&amp;window=popup&amp;width=450&amp;height=300&amp;START_MAXIMIZED=FALSE"}</definedName>
    <definedName name="_1340__FDSAUDITLINK__">{"fdsup://directions/FAT Viewer?action=UPDATE&amp;creator=factset&amp;DYN_ARGS=TRUE&amp;DOC_NAME=FAT:FQL_AUDITING_CLIENT_TEMPLATE.FAT&amp;display_string=Audit&amp;VAR:KEY=XEXWJWTKPO&amp;VAR:QUERY=RkZfRVBTKENBTCwyMDA5LCwsLCk=&amp;WINDOW=FIRST_POPUP&amp;HEIGHT=450&amp;WIDTH=450&amp;START_MAXIMIZED=","FALSE&amp;VAR:CALENDAR=FIVEDAY&amp;VAR:SYMBOL=0&amp;VAR:INDEX=0"}</definedName>
    <definedName name="_1340__FDSAUDITLINK___1">{"fdsup://Directions/FactSet Auditing Viewer?action=AUDIT_VALUE&amp;DB=129&amp;ID1=B0KWHQ&amp;VALUEID=01401&amp;SDATE=2010&amp;PERIODTYPE=ANNR_STD&amp;SCFT=3&amp;window=popup_no_bar&amp;width=385&amp;height=120&amp;START_MAXIMIZED=FALSE&amp;creator=factset&amp;display_string=Audit"}</definedName>
    <definedName name="_1341__FDSAUDITLINK__">{"fdsup://directions/FAT Viewer?action=UPDATE&amp;creator=factset&amp;DYN_ARGS=TRUE&amp;DOC_NAME=FAT:FQL_AUDITING_CLIENT_TEMPLATE.FAT&amp;display_string=Audit&amp;VAR:KEY=BYTORAZWNI&amp;VAR:QUERY=RkZfRVBTKENBTCwyMDA4LCwsLCk=&amp;WINDOW=FIRST_POPUP&amp;HEIGHT=450&amp;WIDTH=450&amp;START_MAXIMIZED=","FALSE&amp;VAR:CALENDAR=FIVEDAY&amp;VAR:SYMBOL=0&amp;VAR:INDEX=0"}</definedName>
    <definedName name="_1341__FDSAUDITLINK___1">{"fdsup://directions/FAT Viewer?action=UPDATE&amp;creator=factset&amp;DYN_ARGS=TRUE&amp;DOC_NAME=FAT:FQL_AUDITING_CLIENT_TEMPLATE.FAT&amp;display_string=Audit&amp;VAR:KEY=ZKVMPQVQJE&amp;VAR:QUERY=KChGRl9ERUJUKFFUUiw0MDc1NSwsLCxHQlApQEZGX0RFQlQoU0VNSSw0MDc1NSwsLCxHQlApKUBGRl9ERUJUK","EFOTl9SLDQwNzU1LCwsLEdCUCkp&amp;WINDOW=FIRST_POPUP&amp;HEIGHT=450&amp;WIDTH=450&amp;START_MAXIMIZED=FALSE&amp;VAR:CALENDAR=FIVEDAY&amp;VAR:SYMBOL=0&amp;VAR:INDEX=0"}</definedName>
    <definedName name="_1342__FDSAUDITLINK__">{"fdsup://directions/FAT Viewer?action=UPDATE&amp;creator=factset&amp;DYN_ARGS=TRUE&amp;DOC_NAME=FAT:FQL_AUDITING_CLIENT_TEMPLATE.FAT&amp;display_string=Audit&amp;VAR:KEY=TABSROVCRO&amp;VAR:QUERY=RkZfRVBTKENBTCwyMDEwLCwsLCk=&amp;WINDOW=FIRST_POPUP&amp;HEIGHT=450&amp;WIDTH=450&amp;START_MAXIMIZED=","FALSE&amp;VAR:CALENDAR=FIVEDAY&amp;VAR:SYMBOL=0&amp;VAR:INDEX=0"}</definedName>
    <definedName name="_1342__FDSAUDITLINK___1">{"fdsup://directions/FAT Viewer?action=UPDATE&amp;creator=factset&amp;DYN_ARGS=TRUE&amp;DOC_NAME=FAT:FQL_AUDITING_CLIENT_TEMPLATE.FAT&amp;display_string=Audit&amp;VAR:KEY=ZKVMPQVQJE&amp;VAR:QUERY=KChGRl9ERUJUKFFUUiw0MDc1NSwsLCxHQlApQEZGX0RFQlQoU0VNSSw0MDc1NSwsLCxHQlApKUBGRl9ERUJUK","EFOTl9SLDQwNzU1LCwsLEdCUCkp&amp;WINDOW=FIRST_POPUP&amp;HEIGHT=450&amp;WIDTH=450&amp;START_MAXIMIZED=FALSE&amp;VAR:CALENDAR=FIVEDAY&amp;VAR:SYMBOL=0&amp;VAR:INDEX=0"}</definedName>
    <definedName name="_1343__FDSAUDITLINK__">{"fdsup://directions/FAT Viewer?action=UPDATE&amp;creator=factset&amp;DYN_ARGS=TRUE&amp;DOC_NAME=FAT:FQL_AUDITING_CLIENT_TEMPLATE.FAT&amp;display_string=Audit&amp;VAR:KEY=XEXWJWTKPO&amp;VAR:QUERY=RkZfRVBTKENBTCwyMDA5LCwsLCk=&amp;WINDOW=FIRST_POPUP&amp;HEIGHT=450&amp;WIDTH=450&amp;START_MAXIMIZED=","FALSE&amp;VAR:CALENDAR=FIVEDAY&amp;VAR:SYMBOL=0&amp;VAR:INDEX=0"}</definedName>
    <definedName name="_1343__FDSAUDITLINK___1">{"fdsup://directions/FAT Viewer?action=UPDATE&amp;creator=factset&amp;DYN_ARGS=TRUE&amp;DOC_NAME=FAT:FQL_AUDITING_CLIENT_TEMPLATE.FAT&amp;display_string=Audit&amp;VAR:KEY=ZKVMPQVQJE&amp;VAR:QUERY=KChGRl9ERUJUKFFUUiw0MDc1NSwsLCxHQlApQEZGX0RFQlQoU0VNSSw0MDc1NSwsLCxHQlApKUBGRl9ERUJUK","EFOTl9SLDQwNzU1LCwsLEdCUCkp&amp;WINDOW=FIRST_POPUP&amp;HEIGHT=450&amp;WIDTH=450&amp;START_MAXIMIZED=FALSE&amp;VAR:CALENDAR=FIVEDAY&amp;VAR:SYMBOL=0&amp;VAR:INDEX=0"}</definedName>
    <definedName name="_1344__FDSAUDITLINK__">{"fdsup://directions/FAT Viewer?action=UPDATE&amp;creator=factset&amp;DYN_ARGS=TRUE&amp;DOC_NAME=FAT:FQL_AUDITING_CLIENT_TEMPLATE.FAT&amp;display_string=Audit&amp;VAR:KEY=BYTORAZWNI&amp;VAR:QUERY=RkZfRVBTKENBTCwyMDA4LCwsLCk=&amp;WINDOW=FIRST_POPUP&amp;HEIGHT=450&amp;WIDTH=450&amp;START_MAXIMIZED=","FALSE&amp;VAR:CALENDAR=FIVEDAY&amp;VAR:SYMBOL=0&amp;VAR:INDEX=0"}</definedName>
    <definedName name="_1344__FDSAUDITLINK___1">{"fdsup://directions/FAT Viewer?action=UPDATE&amp;creator=factset&amp;DYN_ARGS=TRUE&amp;DOC_NAME=FAT:FQL_AUDITING_CLIENT_TEMPLATE.FAT&amp;display_string=Audit&amp;VAR:KEY=XOFMRILWZM&amp;VAR:QUERY=KChGRl9ERUJUKFFUUiw0MDc1NSwsLCxHQlApQEZGX0RFQlQoU0VNSSw0MDc1NSwsLCxHQlApKUBGRl9ERUJUK","EFOTl9SLDQwNzU1LCwsLEdCUCkp&amp;WINDOW=FIRST_POPUP&amp;HEIGHT=450&amp;WIDTH=450&amp;START_MAXIMIZED=FALSE&amp;VAR:CALENDAR=FIVEDAY&amp;VAR:SYMBOL=471762&amp;VAR:INDEX=0"}</definedName>
    <definedName name="_1345__FDSAUDITLINK__">{"fdsup://directions/FAT Viewer?action=UPDATE&amp;creator=factset&amp;DYN_ARGS=TRUE&amp;DOC_NAME=FAT:FQL_AUDITING_CLIENT_TEMPLATE.FAT&amp;display_string=Audit&amp;VAR:KEY=TABSROVCRO&amp;VAR:QUERY=RkZfRVBTKENBTCwyMDEwLCwsLCk=&amp;WINDOW=FIRST_POPUP&amp;HEIGHT=450&amp;WIDTH=450&amp;START_MAXIMIZED=","FALSE&amp;VAR:CALENDAR=FIVEDAY&amp;VAR:SYMBOL=0&amp;VAR:INDEX=0"}</definedName>
    <definedName name="_1345__FDSAUDITLINK___1">{"fdsup://directions/FAT Viewer?action=UPDATE&amp;creator=factset&amp;DYN_ARGS=TRUE&amp;DOC_NAME=FAT:FQL_AUDITING_CLIENT_TEMPLATE.FAT&amp;display_string=Audit&amp;VAR:KEY=BEZEPWDWJM&amp;VAR:QUERY=KChGRl9ERUJUKFFUUiw0MDc1NSwsLCxHQlApQEZGX0RFQlQoU0VNSSw0MDc1NSwsLCxHQlApKUBGRl9ERUJUK","EFOTl9SLDQwNzU1LCwsLEdCUCkp&amp;WINDOW=FIRST_POPUP&amp;HEIGHT=450&amp;WIDTH=450&amp;START_MAXIMIZED=FALSE&amp;VAR:CALENDAR=FIVEDAY&amp;VAR:SYMBOL=B3N2CQ&amp;VAR:INDEX=0"}</definedName>
    <definedName name="_1346__FDSAUDITLINK__">{"fdsup://directions/FAT Viewer?action=UPDATE&amp;creator=factset&amp;DYN_ARGS=TRUE&amp;DOC_NAME=FAT:FQL_AUDITING_CLIENT_TEMPLATE.FAT&amp;display_string=Audit&amp;VAR:KEY=XEXWJWTKPO&amp;VAR:QUERY=RkZfRVBTKENBTCwyMDA5LCwsLCk=&amp;WINDOW=FIRST_POPUP&amp;HEIGHT=450&amp;WIDTH=450&amp;START_MAXIMIZED=","FALSE&amp;VAR:CALENDAR=FIVEDAY&amp;VAR:SYMBOL=0&amp;VAR:INDEX=0"}</definedName>
    <definedName name="_1346__FDSAUDITLINK___1">{"fdsup://directions/FAT Viewer?action=UPDATE&amp;creator=factset&amp;DYN_ARGS=TRUE&amp;DOC_NAME=FAT:FQL_AUDITING_CLIENT_TEMPLATE.FAT&amp;display_string=Audit&amp;VAR:KEY=HMLIPGRUBY&amp;VAR:QUERY=KChGRl9ERUJUKFFUUiw0MDc1NSwsLCxHQlApQEZGX0RFQlQoU0VNSSw0MDc1NSwsLCxHQlApKUBGRl9ERUJUK","EFOTl9SLDQwNzU1LCwsLEdCUCkp&amp;WINDOW=FIRST_POPUP&amp;HEIGHT=450&amp;WIDTH=450&amp;START_MAXIMIZED=FALSE&amp;VAR:CALENDAR=FIVEDAY&amp;VAR:SYMBOL=733945&amp;VAR:INDEX=0"}</definedName>
    <definedName name="_1347__FDSAUDITLINK__">{"fdsup://directions/FAT Viewer?action=UPDATE&amp;creator=factset&amp;DYN_ARGS=TRUE&amp;DOC_NAME=FAT:FQL_AUDITING_CLIENT_TEMPLATE.FAT&amp;display_string=Audit&amp;VAR:KEY=BYTORAZWNI&amp;VAR:QUERY=RkZfRVBTKENBTCwyMDA4LCwsLCk=&amp;WINDOW=FIRST_POPUP&amp;HEIGHT=450&amp;WIDTH=450&amp;START_MAXIMIZED=","FALSE&amp;VAR:CALENDAR=FIVEDAY&amp;VAR:SYMBOL=0&amp;VAR:INDEX=0"}</definedName>
    <definedName name="_1347__FDSAUDITLINK___1">{"fdsup://directions/FAT Viewer?action=UPDATE&amp;creator=factset&amp;DYN_ARGS=TRUE&amp;DOC_NAME=FAT:FQL_AUDITING_CLIENT_TEMPLATE.FAT&amp;display_string=Audit&amp;VAR:KEY=VSNCBWHQJW&amp;VAR:QUERY=KChGRl9ERUJUKFFUUiw0MDc1NSwsLCxHQlApQEZGX0RFQlQoU0VNSSw0MDc1NSwsLCxHQlApKUBGRl9ERUJUK","EFOTl9SLDQwNzU1LCwsLEdCUCkp&amp;WINDOW=FIRST_POPUP&amp;HEIGHT=450&amp;WIDTH=450&amp;START_MAXIMIZED=FALSE&amp;VAR:CALENDAR=FIVEDAY&amp;VAR:SYMBOL=B1HKRM&amp;VAR:INDEX=0"}</definedName>
    <definedName name="_1348__FDSAUDITLINK__">{"fdsup://directions/FAT Viewer?action=UPDATE&amp;creator=factset&amp;DYN_ARGS=TRUE&amp;DOC_NAME=FAT:FQL_AUDITING_CLIENT_TEMPLATE.FAT&amp;display_string=Audit&amp;VAR:KEY=TABSROVCRO&amp;VAR:QUERY=RkZfRVBTKENBTCwyMDEwLCwsLCk=&amp;WINDOW=FIRST_POPUP&amp;HEIGHT=450&amp;WIDTH=450&amp;START_MAXIMIZED=","FALSE&amp;VAR:CALENDAR=FIVEDAY&amp;VAR:SYMBOL=0&amp;VAR:INDEX=0"}</definedName>
    <definedName name="_1348__FDSAUDITLINK___1">{"fdsup://directions/FAT Viewer?action=UPDATE&amp;creator=factset&amp;DYN_ARGS=TRUE&amp;DOC_NAME=FAT:FQL_AUDITING_CLIENT_TEMPLATE.FAT&amp;display_string=Audit&amp;VAR:KEY=DSZMXWLWLW&amp;VAR:QUERY=KChGRl9ERUJUKFFUUiw0MDc1NSwsLCxHQlApQEZGX0RFQlQoU0VNSSw0MDc1NSwsLCxHQlApKUBGRl9ERUJUK","EFOTl9SLDQwNzU1LCwsLEdCUCkp&amp;WINDOW=FIRST_POPUP&amp;HEIGHT=450&amp;WIDTH=450&amp;START_MAXIMIZED=FALSE&amp;VAR:CALENDAR=FIVEDAY&amp;VAR:SYMBOL=714411&amp;VAR:INDEX=0"}</definedName>
    <definedName name="_1349__FDSAUDITLINK__">{"fdsup://directions/FAT Viewer?action=UPDATE&amp;creator=factset&amp;DYN_ARGS=TRUE&amp;DOC_NAME=FAT:FQL_AUDITING_CLIENT_TEMPLATE.FAT&amp;display_string=Audit&amp;VAR:KEY=XEXWJWTKPO&amp;VAR:QUERY=RkZfRVBTKENBTCwyMDA5LCwsLCk=&amp;WINDOW=FIRST_POPUP&amp;HEIGHT=450&amp;WIDTH=450&amp;START_MAXIMIZED=","FALSE&amp;VAR:CALENDAR=FIVEDAY&amp;VAR:SYMBOL=0&amp;VAR:INDEX=0"}</definedName>
    <definedName name="_1349__FDSAUDITLINK___1">{"fdsup://directions/FAT Viewer?action=UPDATE&amp;creator=factset&amp;DYN_ARGS=TRUE&amp;DOC_NAME=FAT:FQL_AUDITING_CLIENT_TEMPLATE.FAT&amp;display_string=Audit&amp;VAR:KEY=OPQZMLIBSL&amp;VAR:QUERY=KChGRl9ERUJUKFFUUiw0MDc1NSwsLCxHQlApQEZGX0RFQlQoU0VNSSw0MDc1NSwsLCxHQlApKUBGRl9ERUJUK","EFOTl9SLDQwNzU1LCwsLEdCUCkp&amp;WINDOW=FIRST_POPUP&amp;HEIGHT=450&amp;WIDTH=450&amp;START_MAXIMIZED=FALSE&amp;VAR:CALENDAR=FIVEDAY&amp;VAR:SYMBOL=455660&amp;VAR:INDEX=0"}</definedName>
    <definedName name="_135__123Graph_F_Chart_1A">#REF!</definedName>
    <definedName name="_135__123Graph_XChart_2">#REF!</definedName>
    <definedName name="_135__FDSAUDITLINK__">{"fdsup://Directions/FAT Viewer?action=UPDATE&amp;creator=factset&amp;DOC_NAME=fat:reuters_qtrly_source_window.fat&amp;display_string=Audit&amp;DYN_ARGS=TRUE&amp;VAR:ID1=60456710&amp;VAR:RCODE=SGAFDS&amp;VAR:SDATE=20071299&amp;VAR:FREQ=Quarterly&amp;VAR:RELITEM=RP&amp;VAR:CURRENCY=&amp;VAR:CURRSOURCE","=EXSHARE&amp;VAR:NATFREQ=QUARTERLY&amp;VAR:RFIELD=FINALIZED&amp;VAR:DB_TYPE=FR&amp;VAR:UNITS=MONTHLY&amp;window=popup&amp;width=450&amp;height=300&amp;START_MAXIMIZED=FALSE"}</definedName>
    <definedName name="_135__FDSAUDITLINK___1">{"fdsup://IBCentral/FAT Viewer?action=UPDATE&amp;creator=factset&amp;DOC_NAME=fat:reuters_annual_pshs_src_window.fat&amp;display_string=Audit&amp;DYN_ARGS=TRUE&amp;VAR:ID1=B1VK7X&amp;VAR:RCODE=FDSEPS&amp;VAR:SDATE=20071299&amp;VAR:FREQ=Y&amp;VAR:RELITEM=RF&amp;VAR:CURRENCY=&amp;VAR:CURRSOURCE=EXSHARE","&amp;VAR:NATFREQ=ANNUAL&amp;VAR:RFIELD=FINALIZED&amp;VAR:DB_TYPE=&amp;VAR:UNITS=M&amp;window=popup&amp;width=450&amp;height=300&amp;START_MAXIMIZED=FALSE"}</definedName>
    <definedName name="_1350__FDSAUDITLINK__">{"fdsup://directions/FAT Viewer?action=UPDATE&amp;creator=factset&amp;DYN_ARGS=TRUE&amp;DOC_NAME=FAT:FQL_AUDITING_CLIENT_TEMPLATE.FAT&amp;display_string=Audit&amp;VAR:KEY=BYTORAZWNI&amp;VAR:QUERY=RkZfRVBTKENBTCwyMDA4LCwsLCk=&amp;WINDOW=FIRST_POPUP&amp;HEIGHT=450&amp;WIDTH=450&amp;START_MAXIMIZED=","FALSE&amp;VAR:CALENDAR=FIVEDAY&amp;VAR:SYMBOL=0&amp;VAR:INDEX=0"}</definedName>
    <definedName name="_1350__FDSAUDITLINK___1">{"fdsup://directions/FAT Viewer?action=UPDATE&amp;creator=factset&amp;DYN_ARGS=TRUE&amp;DOC_NAME=FAT:FQL_AUDITING_CLIENT_TEMPLATE.FAT&amp;display_string=Audit&amp;VAR:KEY=LIDANGTATC&amp;VAR:QUERY=KChGRl9ERUJUKFFUUiw0MDc1NSwsLCxHQlApQEZGX0RFQlQoU0VNSSw0MDc1NSwsLCxHQlApKUBGRl9ERUJUK","EFOTl9SLDQwNzU1LCwsLEdCUCkp&amp;WINDOW=FIRST_POPUP&amp;HEIGHT=450&amp;WIDTH=450&amp;START_MAXIMIZED=FALSE&amp;VAR:CALENDAR=FIVEDAY&amp;VAR:SYMBOL=557071&amp;VAR:INDEX=0"}</definedName>
    <definedName name="_1351__FDSAUDITLINK__">{"fdsup://directions/FAT Viewer?action=UPDATE&amp;creator=factset&amp;DYN_ARGS=TRUE&amp;DOC_NAME=FAT:FQL_AUDITING_CLIENT_TEMPLATE.FAT&amp;display_string=Audit&amp;VAR:KEY=TABSROVCRO&amp;VAR:QUERY=RkZfRVBTKENBTCwyMDEwLCwsLCk=&amp;WINDOW=FIRST_POPUP&amp;HEIGHT=450&amp;WIDTH=450&amp;START_MAXIMIZED=","FALSE&amp;VAR:CALENDAR=FIVEDAY&amp;VAR:SYMBOL=0&amp;VAR:INDEX=0"}</definedName>
    <definedName name="_1351__FDSAUDITLINK___1">{"fdsup://directions/FAT Viewer?action=UPDATE&amp;creator=factset&amp;DYN_ARGS=TRUE&amp;DOC_NAME=FAT:FQL_AUDITING_CLIENT_TEMPLATE.FAT&amp;display_string=Audit&amp;VAR:KEY=NCBOTQFGNM&amp;VAR:QUERY=KChGRl9ERUJUKFFUUiw0MDc1NSwsLCxHQlApQEZGX0RFQlQoU0VNSSw0MDc1NSwsLCxHQlApKUBGRl9ERUJUK","EFOTl9SLDQwNzU1LCwsLEdCUCkp&amp;WINDOW=FIRST_POPUP&amp;HEIGHT=450&amp;WIDTH=450&amp;START_MAXIMIZED=FALSE&amp;VAR:CALENDAR=FIVEDAY&amp;VAR:SYMBOL=B03GCV&amp;VAR:INDEX=0"}</definedName>
    <definedName name="_1352__FDSAUDITLINK__">{"fdsup://directions/FAT Viewer?action=UPDATE&amp;creator=factset&amp;DYN_ARGS=TRUE&amp;DOC_NAME=FAT:FQL_AUDITING_CLIENT_TEMPLATE.FAT&amp;display_string=Audit&amp;VAR:KEY=XEXWJWTKPO&amp;VAR:QUERY=RkZfRVBTKENBTCwyMDA5LCwsLCk=&amp;WINDOW=FIRST_POPUP&amp;HEIGHT=450&amp;WIDTH=450&amp;START_MAXIMIZED=","FALSE&amp;VAR:CALENDAR=FIVEDAY&amp;VAR:SYMBOL=0&amp;VAR:INDEX=0"}</definedName>
    <definedName name="_1352__FDSAUDITLINK___1">{"fdsup://Directions/FactSet Auditing Viewer?action=AUDIT_VALUE&amp;DB=129&amp;ID1=070155&amp;VALUEID=02001&amp;SDATE=201101&amp;PERIODTYPE=SEMI_STD&amp;SCFT=3&amp;window=popup_no_bar&amp;width=385&amp;height=120&amp;START_MAXIMIZED=FALSE&amp;creator=factset&amp;display_string=Audit"}</definedName>
    <definedName name="_1353__FDSAUDITLINK__">{"fdsup://directions/FAT Viewer?action=UPDATE&amp;creator=factset&amp;DYN_ARGS=TRUE&amp;DOC_NAME=FAT:FQL_AUDITING_CLIENT_TEMPLATE.FAT&amp;display_string=Audit&amp;VAR:KEY=BYTORAZWNI&amp;VAR:QUERY=RkZfRVBTKENBTCwyMDA4LCwsLCk=&amp;WINDOW=FIRST_POPUP&amp;HEIGHT=450&amp;WIDTH=450&amp;START_MAXIMIZED=","FALSE&amp;VAR:CALENDAR=FIVEDAY&amp;VAR:SYMBOL=0&amp;VAR:INDEX=0"}</definedName>
    <definedName name="_1353__FDSAUDITLINK___1">{"fdsup://directions/FAT Viewer?action=UPDATE&amp;creator=factset&amp;DYN_ARGS=TRUE&amp;DOC_NAME=FAT:FQL_AUDITING_CLIENT_TEMPLATE.FAT&amp;display_string=Audit&amp;VAR:KEY=TUJSBQBYRY&amp;VAR:QUERY=KChGRl9ERUJUKFFUUiw0MDc1NSwsLCxHQlApQEZGX0RFQlQoU0VNSSw0MDc1NSwsLCxHQlApKUBGRl9ERUJUK","EFOTl9SLDQwNzU1LCwsLEdCUCkp&amp;WINDOW=FIRST_POPUP&amp;HEIGHT=450&amp;WIDTH=450&amp;START_MAXIMIZED=FALSE&amp;VAR:CALENDAR=FIVEDAY&amp;VAR:SYMBOL=070155&amp;VAR:INDEX=0"}</definedName>
    <definedName name="_1354__FDSAUDITLINK__">{"fdsup://directions/FAT Viewer?action=UPDATE&amp;creator=factset&amp;DYN_ARGS=TRUE&amp;DOC_NAME=FAT:FQL_AUDITING_CLIENT_TEMPLATE.FAT&amp;display_string=Audit&amp;VAR:KEY=TABSROVCRO&amp;VAR:QUERY=RkZfRVBTKENBTCwyMDEwLCwsLCk=&amp;WINDOW=FIRST_POPUP&amp;HEIGHT=450&amp;WIDTH=450&amp;START_MAXIMIZED=","FALSE&amp;VAR:CALENDAR=FIVEDAY&amp;VAR:SYMBOL=0&amp;VAR:INDEX=0"}</definedName>
    <definedName name="_1354__FDSAUDITLINK___1">{"fdsup://directions/FAT Viewer?action=UPDATE&amp;creator=factset&amp;DYN_ARGS=TRUE&amp;DOC_NAME=FAT:FQL_AUDITING_CLIENT_TEMPLATE.FAT&amp;display_string=Audit&amp;VAR:KEY=RIBQLEXULS&amp;VAR:QUERY=KChGRl9ERUJUKFFUUiw0MDc4OCwsLCxHQlApQEZGX0RFQlQoU0VNSSw0MDc4OCwsLCxHQlApKUBGRl9ERUJUK","EFOTl9SLDQwNzg4LCwsLEdCUCkp&amp;WINDOW=FIRST_POPUP&amp;HEIGHT=450&amp;WIDTH=450&amp;START_MAXIMIZED=FALSE&amp;VAR:CALENDAR=FIVEDAY&amp;VAR:SYMBOL=B16JQ7&amp;VAR:INDEX=0"}</definedName>
    <definedName name="_1355__FDSAUDITLINK__">{"fdsup://directions/FAT Viewer?action=UPDATE&amp;creator=factset&amp;DYN_ARGS=TRUE&amp;DOC_NAME=FAT:FQL_AUDITING_CLIENT_TEMPLATE.FAT&amp;display_string=Audit&amp;VAR:KEY=XEXWJWTKPO&amp;VAR:QUERY=RkZfRVBTKENBTCwyMDA5LCwsLCk=&amp;WINDOW=FIRST_POPUP&amp;HEIGHT=450&amp;WIDTH=450&amp;START_MAXIMIZED=","FALSE&amp;VAR:CALENDAR=FIVEDAY&amp;VAR:SYMBOL=0&amp;VAR:INDEX=0"}</definedName>
    <definedName name="_1355__FDSAUDITLINK___1">{"fdsup://Directions/FactSet Auditing Viewer?action=AUDIT_VALUE&amp;DB=129&amp;ID1=B14RYC&amp;VALUEID=02001&amp;SDATE=201101&amp;PERIODTYPE=SEMI_STD&amp;SCFT=3&amp;window=popup_no_bar&amp;width=385&amp;height=120&amp;START_MAXIMIZED=FALSE&amp;creator=factset&amp;display_string=Audit"}</definedName>
    <definedName name="_1356__FDSAUDITLINK__">{"fdsup://directions/FAT Viewer?action=UPDATE&amp;creator=factset&amp;DYN_ARGS=TRUE&amp;DOC_NAME=FAT:FQL_AUDITING_CLIENT_TEMPLATE.FAT&amp;display_string=Audit&amp;VAR:KEY=BYTORAZWNI&amp;VAR:QUERY=RkZfRVBTKENBTCwyMDA4LCwsLCk=&amp;WINDOW=FIRST_POPUP&amp;HEIGHT=450&amp;WIDTH=450&amp;START_MAXIMIZED=","FALSE&amp;VAR:CALENDAR=FIVEDAY&amp;VAR:SYMBOL=0&amp;VAR:INDEX=0"}</definedName>
    <definedName name="_1356__FDSAUDITLINK___1">{"fdsup://directions/FAT Viewer?action=UPDATE&amp;creator=factset&amp;DYN_ARGS=TRUE&amp;DOC_NAME=FAT:FQL_AUDITING_CLIENT_TEMPLATE.FAT&amp;display_string=Audit&amp;VAR:KEY=HKNODURCBY&amp;VAR:QUERY=KChGRl9ERUJUKFFUUiw0MDc1NSwsLCxHQlApQEZGX0RFQlQoU0VNSSw0MDc1NSwsLCxHQlApKUBGRl9ERUJUK","EFOTl9SLDQwNzU1LCwsLEdCUCkp&amp;WINDOW=FIRST_POPUP&amp;HEIGHT=450&amp;WIDTH=450&amp;START_MAXIMIZED=FALSE&amp;VAR:CALENDAR=FIVEDAY&amp;VAR:SYMBOL=B14RYC&amp;VAR:INDEX=0"}</definedName>
    <definedName name="_1357__FDSAUDITLINK__">{"fdsup://directions/FAT Viewer?action=UPDATE&amp;creator=factset&amp;DYN_ARGS=TRUE&amp;DOC_NAME=FAT:FQL_AUDITING_CLIENT_TEMPLATE.FAT&amp;display_string=Audit&amp;VAR:KEY=TABSROVCRO&amp;VAR:QUERY=RkZfRVBTKENBTCwyMDEwLCwsLCk=&amp;WINDOW=FIRST_POPUP&amp;HEIGHT=450&amp;WIDTH=450&amp;START_MAXIMIZED=","FALSE&amp;VAR:CALENDAR=FIVEDAY&amp;VAR:SYMBOL=0&amp;VAR:INDEX=0"}</definedName>
    <definedName name="_1357__FDSAUDITLINK___1">{"fdsup://Directions/FactSet Auditing Viewer?action=AUDIT_VALUE&amp;DB=129&amp;ID1=B0KWHQ&amp;VALUEID=02001&amp;SDATE=201101&amp;PERIODTYPE=SEMI_STD&amp;SCFT=3&amp;window=popup_no_bar&amp;width=385&amp;height=120&amp;START_MAXIMIZED=FALSE&amp;creator=factset&amp;display_string=Audit"}</definedName>
    <definedName name="_1358__FDSAUDITLINK__">{"fdsup://directions/FAT Viewer?action=UPDATE&amp;creator=factset&amp;DYN_ARGS=TRUE&amp;DOC_NAME=FAT:FQL_AUDITING_CLIENT_TEMPLATE.FAT&amp;display_string=Audit&amp;VAR:KEY=XEXWJWTKPO&amp;VAR:QUERY=RkZfRVBTKENBTCwyMDA5LCwsLCk=&amp;WINDOW=FIRST_POPUP&amp;HEIGHT=450&amp;WIDTH=450&amp;START_MAXIMIZED=","FALSE&amp;VAR:CALENDAR=FIVEDAY&amp;VAR:SYMBOL=0&amp;VAR:INDEX=0"}</definedName>
    <definedName name="_1358__FDSAUDITLINK___1">{"fdsup://directions/FAT Viewer?action=UPDATE&amp;creator=factset&amp;DYN_ARGS=TRUE&amp;DOC_NAME=FAT:FQL_AUDITING_CLIENT_TEMPLATE.FAT&amp;display_string=Audit&amp;VAR:KEY=DIBITETAXA&amp;VAR:QUERY=KChGRl9ERUJUKFFUUiw0MDc1NSwsLCxHQlApQEZGX0RFQlQoU0VNSSw0MDc1NSwsLCxHQlApKUBGRl9ERUJUK","EFOTl9SLDQwNzU1LCwsLEdCUCkp&amp;WINDOW=FIRST_POPUP&amp;HEIGHT=450&amp;WIDTH=450&amp;START_MAXIMIZED=FALSE&amp;VAR:CALENDAR=FIVEDAY&amp;VAR:SYMBOL=B0KWHQ&amp;VAR:INDEX=0"}</definedName>
    <definedName name="_1359__FDSAUDITLINK__">{"fdsup://directions/FAT Viewer?action=UPDATE&amp;creator=factset&amp;DYN_ARGS=TRUE&amp;DOC_NAME=FAT:FQL_AUDITING_CLIENT_TEMPLATE.FAT&amp;display_string=Audit&amp;VAR:KEY=BYTORAZWNI&amp;VAR:QUERY=RkZfRVBTKENBTCwyMDA4LCwsLCk=&amp;WINDOW=FIRST_POPUP&amp;HEIGHT=450&amp;WIDTH=450&amp;START_MAXIMIZED=","FALSE&amp;VAR:CALENDAR=FIVEDAY&amp;VAR:SYMBOL=0&amp;VAR:INDEX=0"}</definedName>
    <definedName name="_1359__FDSAUDITLINK___1">{"fdsup://directions/FAT Viewer?action=UPDATE&amp;creator=factset&amp;DYN_ARGS=TRUE&amp;DOC_NAME=FAT:FQL_AUDITING_CLIENT_TEMPLATE.FAT&amp;display_string=Audit&amp;VAR:KEY=POHOBKZSVY&amp;VAR:QUERY=RkZfQVNTRVRTX0NVUlIoQU5OX1IsNDA3NTUtMVksLCxSRixHQlApLUZGX0NBU0hfU1QoQU5OX1IsNDA3NTUtM","VksLCxSRixHQlApLUZGX0xJQUJTX0NVUlIoQU5OX1IsNDA3NTUtMVksLCxSRixHQlApK0ZGX0RFQlRfU1QoQU5OX1IsNDA3NTUtMVksLCxSRixHQlAp&amp;WINDOW=FIRST_POPUP&amp;HEIGHT=450&amp;WIDTH=450&amp;START_MAXIMIZED=FALSE&amp;VAR:CALENDAR=FIVEDAY&amp;VAR:SYMBOL=0&amp;VAR:INDEX=0"}</definedName>
    <definedName name="_136__123Graph_X_Chart_1A">#REF!</definedName>
    <definedName name="_136__123Graph_XChart_3">#REF!</definedName>
    <definedName name="_136__FDSAUDITLINK__">{"fdsup://Directions/FAT Viewer?action=UPDATE&amp;creator=factset&amp;DOC_NAME=fat:reuters_qtrly_source_window.fat&amp;display_string=Audit&amp;DYN_ARGS=TRUE&amp;VAR:ID1=53567810&amp;VAR:RCODE=SGAFDS&amp;VAR:SDATE=20080399&amp;VAR:FREQ=Quarterly&amp;VAR:RELITEM=RP&amp;VAR:CURRENCY=&amp;VAR:CURRSOURCE","=EXSHARE&amp;VAR:NATFREQ=QUARTERLY&amp;VAR:RFIELD=FINALIZED&amp;VAR:DB_TYPE=FR&amp;VAR:UNITS=MONTHLY&amp;window=popup&amp;width=450&amp;height=300&amp;START_MAXIMIZED=FALSE"}</definedName>
    <definedName name="_136__FDSAUDITLINK___1">{"fdsup://IBCentral/FAT Viewer?action=UPDATE&amp;creator=factset&amp;DOC_NAME=fat:reuters_annual_pshs_src_window.fat&amp;display_string=Audit&amp;DYN_ARGS=TRUE&amp;VAR:ID1=317297&amp;VAR:RCODE=FDSEPS&amp;VAR:SDATE=20080399&amp;VAR:FREQ=Y&amp;VAR:RELITEM=RF&amp;VAR:CURRENCY=&amp;VAR:CURRSOURCE=EXSHARE","&amp;VAR:NATFREQ=ANNUAL&amp;VAR:RFIELD=FINALIZED&amp;VAR:DB_TYPE=&amp;VAR:UNITS=M&amp;window=popup&amp;width=450&amp;height=300&amp;START_MAXIMIZED=FALSE"}</definedName>
    <definedName name="_136_0_Table2_">#REF!</definedName>
    <definedName name="_1360__FDSAUDITLINK__">{"fdsup://directions/FAT Viewer?action=UPDATE&amp;creator=factset&amp;DYN_ARGS=TRUE&amp;DOC_NAME=FAT:FQL_AUDITING_CLIENT_TEMPLATE.FAT&amp;display_string=Audit&amp;VAR:KEY=TABSROVCRO&amp;VAR:QUERY=RkZfRVBTKENBTCwyMDEwLCwsLCk=&amp;WINDOW=FIRST_POPUP&amp;HEIGHT=450&amp;WIDTH=450&amp;START_MAXIMIZED=","FALSE&amp;VAR:CALENDAR=FIVEDAY&amp;VAR:SYMBOL=0&amp;VAR:INDEX=0"}</definedName>
    <definedName name="_1360__FDSAUDITLINK___1">{"fdsup://directions/FAT Viewer?action=UPDATE&amp;creator=factset&amp;DYN_ARGS=TRUE&amp;DOC_NAME=FAT:FQL_AUDITING_CLIENT_TEMPLATE.FAT&amp;display_string=Audit&amp;VAR:KEY=POHOBKZSVY&amp;VAR:QUERY=RkZfQVNTRVRTX0NVUlIoQU5OX1IsNDA3NTUtMVksLCxSRixHQlApLUZGX0NBU0hfU1QoQU5OX1IsNDA3NTUtM","VksLCxSRixHQlApLUZGX0xJQUJTX0NVUlIoQU5OX1IsNDA3NTUtMVksLCxSRixHQlApK0ZGX0RFQlRfU1QoQU5OX1IsNDA3NTUtMVksLCxSRixHQlAp&amp;WINDOW=FIRST_POPUP&amp;HEIGHT=450&amp;WIDTH=450&amp;START_MAXIMIZED=FALSE&amp;VAR:CALENDAR=FIVEDAY&amp;VAR:SYMBOL=0&amp;VAR:INDEX=0"}</definedName>
    <definedName name="_1361__FDSAUDITLINK__">{"fdsup://directions/FAT Viewer?action=UPDATE&amp;creator=factset&amp;DYN_ARGS=TRUE&amp;DOC_NAME=FAT:FQL_AUDITING_CLIENT_TEMPLATE.FAT&amp;display_string=Audit&amp;VAR:KEY=XEXWJWTKPO&amp;VAR:QUERY=RkZfRVBTKENBTCwyMDA5LCwsLCk=&amp;WINDOW=FIRST_POPUP&amp;HEIGHT=450&amp;WIDTH=450&amp;START_MAXIMIZED=","FALSE&amp;VAR:CALENDAR=FIVEDAY&amp;VAR:SYMBOL=0&amp;VAR:INDEX=0"}</definedName>
    <definedName name="_1361__FDSAUDITLINK___1">{"fdsup://directions/FAT Viewer?action=UPDATE&amp;creator=factset&amp;DYN_ARGS=TRUE&amp;DOC_NAME=FAT:FQL_AUDITING_CLIENT_TEMPLATE.FAT&amp;display_string=Audit&amp;VAR:KEY=POHOBKZSVY&amp;VAR:QUERY=RkZfQVNTRVRTX0NVUlIoQU5OX1IsNDA3NTUtMVksLCxSRixHQlApLUZGX0NBU0hfU1QoQU5OX1IsNDA3NTUtM","VksLCxSRixHQlApLUZGX0xJQUJTX0NVUlIoQU5OX1IsNDA3NTUtMVksLCxSRixHQlApK0ZGX0RFQlRfU1QoQU5OX1IsNDA3NTUtMVksLCxSRixHQlAp&amp;WINDOW=FIRST_POPUP&amp;HEIGHT=450&amp;WIDTH=450&amp;START_MAXIMIZED=FALSE&amp;VAR:CALENDAR=FIVEDAY&amp;VAR:SYMBOL=0&amp;VAR:INDEX=0"}</definedName>
    <definedName name="_1362__FDSAUDITLINK__">{"fdsup://directions/FAT Viewer?action=UPDATE&amp;creator=factset&amp;DYN_ARGS=TRUE&amp;DOC_NAME=FAT:FQL_AUDITING_CLIENT_TEMPLATE.FAT&amp;display_string=Audit&amp;VAR:KEY=BYTORAZWNI&amp;VAR:QUERY=RkZfRVBTKENBTCwyMDA4LCwsLCk=&amp;WINDOW=FIRST_POPUP&amp;HEIGHT=450&amp;WIDTH=450&amp;START_MAXIMIZED=","FALSE&amp;VAR:CALENDAR=FIVEDAY&amp;VAR:SYMBOL=0&amp;VAR:INDEX=0"}</definedName>
    <definedName name="_1362__FDSAUDITLINK___1">{"fdsup://directions/FAT Viewer?action=UPDATE&amp;creator=factset&amp;DYN_ARGS=TRUE&amp;DOC_NAME=FAT:FQL_AUDITING_CLIENT_TEMPLATE.FAT&amp;display_string=Audit&amp;VAR:KEY=RIZEZCRUVQ&amp;VAR:QUERY=RkZfQVNTRVRTX0NVUlIoQU5OX1IsNDA3NTUtMVksLCxSRixHQlApLUZGX0NBU0hfU1QoQU5OX1IsNDA3NTUtM","VksLCxSRixHQlApLUZGX0xJQUJTX0NVUlIoQU5OX1IsNDA3NTUtMVksLCxSRixHQlApK0ZGX0RFQlRfU1QoQU5OX1IsNDA3NTUtMVksLCxSRixHQlAp&amp;WINDOW=FIRST_POPUP&amp;HEIGHT=450&amp;WIDTH=450&amp;START_MAXIMIZED=FALSE&amp;VAR:CALENDAR=FIVEDAY&amp;VAR:SYMBOL=471762&amp;VAR:INDEX=0"}</definedName>
    <definedName name="_1363__FDSAUDITLINK__">{"fdsup://directions/FAT Viewer?action=UPDATE&amp;creator=factset&amp;DYN_ARGS=TRUE&amp;DOC_NAME=FAT:FQL_AUDITING_CLIENT_TEMPLATE.FAT&amp;display_string=Audit&amp;VAR:KEY=TABSROVCRO&amp;VAR:QUERY=RkZfRVBTKENBTCwyMDEwLCwsLCk=&amp;WINDOW=FIRST_POPUP&amp;HEIGHT=450&amp;WIDTH=450&amp;START_MAXIMIZED=","FALSE&amp;VAR:CALENDAR=FIVEDAY&amp;VAR:SYMBOL=0&amp;VAR:INDEX=0"}</definedName>
    <definedName name="_1363__FDSAUDITLINK___1">{"fdsup://directions/FAT Viewer?action=UPDATE&amp;creator=factset&amp;DYN_ARGS=TRUE&amp;DOC_NAME=FAT:FQL_AUDITING_CLIENT_TEMPLATE.FAT&amp;display_string=Audit&amp;VAR:KEY=ZYDCBYLGZG&amp;VAR:QUERY=RkZfQVNTRVRTX0NVUlIoQU5OX1IsNDA3NTUtMVksLCxSRixHQlApLUZGX0NBU0hfU1QoQU5OX1IsNDA3NTUtM","VksLCxSRixHQlApLUZGX0xJQUJTX0NVUlIoQU5OX1IsNDA3NTUtMVksLCxSRixHQlApK0ZGX0RFQlRfU1QoQU5OX1IsNDA3NTUtMVksLCxSRixHQlAp&amp;WINDOW=FIRST_POPUP&amp;HEIGHT=450&amp;WIDTH=450&amp;START_MAXIMIZED=FALSE&amp;VAR:CALENDAR=FIVEDAY&amp;VAR:SYMBOL=B3N2CQ&amp;VAR:INDEX=0"}</definedName>
    <definedName name="_1364__FDSAUDITLINK__">{"fdsup://directions/FAT Viewer?action=UPDATE&amp;creator=factset&amp;DYN_ARGS=TRUE&amp;DOC_NAME=FAT:FQL_AUDITING_CLIENT_TEMPLATE.FAT&amp;display_string=Audit&amp;VAR:KEY=XEXWJWTKPO&amp;VAR:QUERY=RkZfRVBTKENBTCwyMDA5LCwsLCk=&amp;WINDOW=FIRST_POPUP&amp;HEIGHT=450&amp;WIDTH=450&amp;START_MAXIMIZED=","FALSE&amp;VAR:CALENDAR=FIVEDAY&amp;VAR:SYMBOL=0&amp;VAR:INDEX=0"}</definedName>
    <definedName name="_1364__FDSAUDITLINK___1">{"fdsup://directions/FAT Viewer?action=UPDATE&amp;creator=factset&amp;DYN_ARGS=TRUE&amp;DOC_NAME=FAT:FQL_AUDITING_CLIENT_TEMPLATE.FAT&amp;display_string=Audit&amp;VAR:KEY=XKHMPMZERS&amp;VAR:QUERY=RkZfQVNTRVRTX0NVUlIoQU5OX1IsNDA3NTUtMVksLCxSRixHQlApLUZGX0NBU0hfU1QoQU5OX1IsNDA3NTUtM","VksLCxSRixHQlApLUZGX0xJQUJTX0NVUlIoQU5OX1IsNDA3NTUtMVksLCxSRixHQlApK0ZGX0RFQlRfU1QoQU5OX1IsNDA3NTUtMVksLCxSRixHQlAp&amp;WINDOW=FIRST_POPUP&amp;HEIGHT=450&amp;WIDTH=450&amp;START_MAXIMIZED=FALSE&amp;VAR:CALENDAR=FIVEDAY&amp;VAR:SYMBOL=733945&amp;VAR:INDEX=0"}</definedName>
    <definedName name="_1365__FDSAUDITLINK__">{"fdsup://directions/FAT Viewer?action=UPDATE&amp;creator=factset&amp;DYN_ARGS=TRUE&amp;DOC_NAME=FAT:FQL_AUDITING_CLIENT_TEMPLATE.FAT&amp;display_string=Audit&amp;VAR:KEY=BYTORAZWNI&amp;VAR:QUERY=RkZfRVBTKENBTCwyMDA4LCwsLCk=&amp;WINDOW=FIRST_POPUP&amp;HEIGHT=450&amp;WIDTH=450&amp;START_MAXIMIZED=","FALSE&amp;VAR:CALENDAR=FIVEDAY&amp;VAR:SYMBOL=0&amp;VAR:INDEX=0"}</definedName>
    <definedName name="_1365__FDSAUDITLINK___1">{"fdsup://directions/FAT Viewer?action=UPDATE&amp;creator=factset&amp;DYN_ARGS=TRUE&amp;DOC_NAME=FAT:FQL_AUDITING_CLIENT_TEMPLATE.FAT&amp;display_string=Audit&amp;VAR:KEY=DYHADIJYBG&amp;VAR:QUERY=RkZfQVNTRVRTX0NVUlIoQU5OX1IsNDA3NTUtMVksLCxSRixHQlApLUZGX0NBU0hfU1QoQU5OX1IsNDA3NTUtM","VksLCxSRixHQlApLUZGX0xJQUJTX0NVUlIoQU5OX1IsNDA3NTUtMVksLCxSRixHQlApK0ZGX0RFQlRfU1QoQU5OX1IsNDA3NTUtMVksLCxSRixHQlAp&amp;WINDOW=FIRST_POPUP&amp;HEIGHT=450&amp;WIDTH=450&amp;START_MAXIMIZED=FALSE&amp;VAR:CALENDAR=FIVEDAY&amp;VAR:SYMBOL=B1HKRM&amp;VAR:INDEX=0"}</definedName>
    <definedName name="_1366__FDSAUDITLINK__">{"fdsup://directions/FAT Viewer?action=UPDATE&amp;creator=factset&amp;DYN_ARGS=TRUE&amp;DOC_NAME=FAT:FQL_AUDITING_CLIENT_TEMPLATE.FAT&amp;display_string=Audit&amp;VAR:KEY=TABSROVCRO&amp;VAR:QUERY=RkZfRVBTKENBTCwyMDEwLCwsLCk=&amp;WINDOW=FIRST_POPUP&amp;HEIGHT=450&amp;WIDTH=450&amp;START_MAXIMIZED=","FALSE&amp;VAR:CALENDAR=FIVEDAY&amp;VAR:SYMBOL=0&amp;VAR:INDEX=0"}</definedName>
    <definedName name="_1366__FDSAUDITLINK___1">{"fdsup://directions/FAT Viewer?action=UPDATE&amp;creator=factset&amp;DYN_ARGS=TRUE&amp;DOC_NAME=FAT:FQL_AUDITING_CLIENT_TEMPLATE.FAT&amp;display_string=Audit&amp;VAR:KEY=PAJKZAVOJO&amp;VAR:QUERY=RkZfQVNTRVRTX0NVUlIoQU5OX1IsNDA3NTUtMVksLCxSRixHQlApLUZGX0NBU0hfU1QoQU5OX1IsNDA3NTUtM","VksLCxSRixHQlApLUZGX0xJQUJTX0NVUlIoQU5OX1IsNDA3NTUtMVksLCxSRixHQlApK0ZGX0RFQlRfU1QoQU5OX1IsNDA3NTUtMVksLCxSRixHQlAp&amp;WINDOW=FIRST_POPUP&amp;HEIGHT=450&amp;WIDTH=450&amp;START_MAXIMIZED=FALSE&amp;VAR:CALENDAR=FIVEDAY&amp;VAR:SYMBOL=714411&amp;VAR:INDEX=0"}</definedName>
    <definedName name="_1367__FDSAUDITLINK__">{"fdsup://directions/FAT Viewer?action=UPDATE&amp;creator=factset&amp;DYN_ARGS=TRUE&amp;DOC_NAME=FAT:FQL_AUDITING_CLIENT_TEMPLATE.FAT&amp;display_string=Audit&amp;VAR:KEY=XEXWJWTKPO&amp;VAR:QUERY=RkZfRVBTKENBTCwyMDA5LCwsLCk=&amp;WINDOW=FIRST_POPUP&amp;HEIGHT=450&amp;WIDTH=450&amp;START_MAXIMIZED=","FALSE&amp;VAR:CALENDAR=FIVEDAY&amp;VAR:SYMBOL=0&amp;VAR:INDEX=0"}</definedName>
    <definedName name="_1367__FDSAUDITLINK___1">{"fdsup://directions/FAT Viewer?action=UPDATE&amp;creator=factset&amp;DYN_ARGS=TRUE&amp;DOC_NAME=FAT:FQL_AUDITING_CLIENT_TEMPLATE.FAT&amp;display_string=Audit&amp;VAR:KEY=LOZQJSJWNO&amp;VAR:QUERY=RkZfQVNTRVRTX0NVUlIoQU5OX1IsNDA3NTUtMVksLCxSRixHQlApLUZGX0NBU0hfU1QoQU5OX1IsNDA3NTUtM","VksLCxSRixHQlApLUZGX0xJQUJTX0NVUlIoQU5OX1IsNDA3NTUtMVksLCxSRixHQlApK0ZGX0RFQlRfU1QoQU5OX1IsNDA3NTUtMVksLCxSRixHQlAp&amp;WINDOW=FIRST_POPUP&amp;HEIGHT=450&amp;WIDTH=450&amp;START_MAXIMIZED=FALSE&amp;VAR:CALENDAR=FIVEDAY&amp;VAR:SYMBOL=455660&amp;VAR:INDEX=0"}</definedName>
    <definedName name="_1368__FDSAUDITLINK__">{"fdsup://directions/FAT Viewer?action=UPDATE&amp;creator=factset&amp;DYN_ARGS=TRUE&amp;DOC_NAME=FAT:FQL_AUDITING_CLIENT_TEMPLATE.FAT&amp;display_string=Audit&amp;VAR:KEY=BYTORAZWNI&amp;VAR:QUERY=RkZfRVBTKENBTCwyMDA4LCwsLCk=&amp;WINDOW=FIRST_POPUP&amp;HEIGHT=450&amp;WIDTH=450&amp;START_MAXIMIZED=","FALSE&amp;VAR:CALENDAR=FIVEDAY&amp;VAR:SYMBOL=0&amp;VAR:INDEX=0"}</definedName>
    <definedName name="_1368__FDSAUDITLINK___1">{"fdsup://directions/FAT Viewer?action=UPDATE&amp;creator=factset&amp;DYN_ARGS=TRUE&amp;DOC_NAME=FAT:FQL_AUDITING_CLIENT_TEMPLATE.FAT&amp;display_string=Audit&amp;VAR:KEY=PQXOVIZEHW&amp;VAR:QUERY=RkZfQVNTRVRTX0NVUlIoQU5OX1IsNDA3NTUtMVksLCxSRixHQlApLUZGX0NBU0hfU1QoQU5OX1IsNDA3NTUtM","VksLCxSRixHQlApLUZGX0xJQUJTX0NVUlIoQU5OX1IsNDA3NTUtMVksLCxSRixHQlApK0ZGX0RFQlRfU1QoQU5OX1IsNDA3NTUtMVksLCxSRixHQlAp&amp;WINDOW=FIRST_POPUP&amp;HEIGHT=450&amp;WIDTH=450&amp;START_MAXIMIZED=FALSE&amp;VAR:CALENDAR=FIVEDAY&amp;VAR:SYMBOL=557071&amp;VAR:INDEX=0"}</definedName>
    <definedName name="_1369__FDSAUDITLINK__">{"fdsup://directions/FAT Viewer?action=UPDATE&amp;creator=factset&amp;DYN_ARGS=TRUE&amp;DOC_NAME=FAT:FQL_AUDITING_CLIENT_TEMPLATE.FAT&amp;display_string=Audit&amp;VAR:KEY=TABSROVCRO&amp;VAR:QUERY=RkZfRVBTKENBTCwyMDEwLCwsLCk=&amp;WINDOW=FIRST_POPUP&amp;HEIGHT=450&amp;WIDTH=450&amp;START_MAXIMIZED=","FALSE&amp;VAR:CALENDAR=FIVEDAY&amp;VAR:SYMBOL=0&amp;VAR:INDEX=0"}</definedName>
    <definedName name="_1369__FDSAUDITLINK___1">{"fdsup://directions/FAT Viewer?action=UPDATE&amp;creator=factset&amp;DYN_ARGS=TRUE&amp;DOC_NAME=FAT:FQL_AUDITING_CLIENT_TEMPLATE.FAT&amp;display_string=Audit&amp;VAR:KEY=NEFSRCJIVK&amp;VAR:QUERY=RkZfQVNTRVRTX0NVUlIoQU5OX1IsNDA3NTUtMVksLCxSRixHQlApLUZGX0NBU0hfU1QoQU5OX1IsNDA3NTUtM","VksLCxSRixHQlApLUZGX0xJQUJTX0NVUlIoQU5OX1IsNDA3NTUtMVksLCxSRixHQlApK0ZGX0RFQlRfU1QoQU5OX1IsNDA3NTUtMVksLCxSRixHQlAp&amp;WINDOW=FIRST_POPUP&amp;HEIGHT=450&amp;WIDTH=450&amp;START_MAXIMIZED=FALSE&amp;VAR:CALENDAR=FIVEDAY&amp;VAR:SYMBOL=B03GCV&amp;VAR:INDEX=0"}</definedName>
    <definedName name="_137__123Graph_XChart_1">#REF!</definedName>
    <definedName name="_137__123Graph_XChart_4">#REF!</definedName>
    <definedName name="_137__FDSAUDITLINK__">{"fdsup://Directions/FAT Viewer?action=UPDATE&amp;creator=factset&amp;DOC_NAME=fat:reuters_qtrly_source_window.fat&amp;display_string=Audit&amp;DYN_ARGS=TRUE&amp;VAR:ID1=45867G10&amp;VAR:RCODE=SGAFDS&amp;VAR:SDATE=20071299&amp;VAR:FREQ=Quarterly&amp;VAR:RELITEM=RP&amp;VAR:CURRENCY=&amp;VAR:CURRSOURCE","=EXSHARE&amp;VAR:NATFREQ=QUARTERLY&amp;VAR:RFIELD=FINALIZED&amp;VAR:DB_TYPE=FR&amp;VAR:UNITS=MONTHLY&amp;window=popup&amp;width=450&amp;height=300&amp;START_MAXIMIZED=FALSE"}</definedName>
    <definedName name="_137__FDSAUDITLINK___1">{"fdsup://IBCentral/FAT Viewer?action=UPDATE&amp;creator=factset&amp;DOC_NAME=fat:reuters_annual_pshs_src_window.fat&amp;display_string=Audit&amp;DYN_ARGS=TRUE&amp;VAR:ID1=B3CG9C&amp;VAR:RCODE=FDSEPS&amp;VAR:SDATE=20080499&amp;VAR:FREQ=Y&amp;VAR:RELITEM=RF&amp;VAR:CURRENCY=&amp;VAR:CURRSOURCE=EXSHARE","&amp;VAR:NATFREQ=ANNUAL&amp;VAR:RFIELD=FINALIZED&amp;VAR:DB_TYPE=&amp;VAR:UNITS=M&amp;window=popup&amp;width=450&amp;height=300&amp;START_MAXIMIZED=FALSE"}</definedName>
    <definedName name="_1370__FDSAUDITLINK__">{"fdsup://directions/FAT Viewer?action=UPDATE&amp;creator=factset&amp;DYN_ARGS=TRUE&amp;DOC_NAME=FAT:FQL_AUDITING_CLIENT_TEMPLATE.FAT&amp;display_string=Audit&amp;VAR:KEY=XEXWJWTKPO&amp;VAR:QUERY=RkZfRVBTKENBTCwyMDA5LCwsLCk=&amp;WINDOW=FIRST_POPUP&amp;HEIGHT=450&amp;WIDTH=450&amp;START_MAXIMIZED=","FALSE&amp;VAR:CALENDAR=FIVEDAY&amp;VAR:SYMBOL=0&amp;VAR:INDEX=0"}</definedName>
    <definedName name="_1370__FDSAUDITLINK___1">{"fdsup://Directions/FactSet Auditing Viewer?action=AUDIT_VALUE&amp;DB=129&amp;ID1=070155&amp;VALUEID=02001&amp;SDATE=2009&amp;PERIODTYPE=ANNR_STD&amp;SCFT=3&amp;window=popup_no_bar&amp;width=385&amp;height=120&amp;START_MAXIMIZED=FALSE&amp;creator=factset&amp;display_string=Audit"}</definedName>
    <definedName name="_1371__FDSAUDITLINK__">{"fdsup://directions/FAT Viewer?action=UPDATE&amp;creator=factset&amp;DYN_ARGS=TRUE&amp;DOC_NAME=FAT:FQL_AUDITING_CLIENT_TEMPLATE.FAT&amp;display_string=Audit&amp;VAR:KEY=BYTORAZWNI&amp;VAR:QUERY=RkZfRVBTKENBTCwyMDA4LCwsLCk=&amp;WINDOW=FIRST_POPUP&amp;HEIGHT=450&amp;WIDTH=450&amp;START_MAXIMIZED=","FALSE&amp;VAR:CALENDAR=FIVEDAY&amp;VAR:SYMBOL=0&amp;VAR:INDEX=0"}</definedName>
    <definedName name="_1371__FDSAUDITLINK___1">{"fdsup://directions/FAT Viewer?action=UPDATE&amp;creator=factset&amp;DYN_ARGS=TRUE&amp;DOC_NAME=FAT:FQL_AUDITING_CLIENT_TEMPLATE.FAT&amp;display_string=Audit&amp;VAR:KEY=NCVOLYZMDU&amp;VAR:QUERY=RkZfQVNTRVRTX0NVUlIoQU5OX1IsNDA3NTUtMVksLCxSRixHQlApLUZGX0NBU0hfU1QoQU5OX1IsNDA3NTUtM","VksLCxSRixHQlApLUZGX0xJQUJTX0NVUlIoQU5OX1IsNDA3NTUtMVksLCxSRixHQlApK0ZGX0RFQlRfU1QoQU5OX1IsNDA3NTUtMVksLCxSRixHQlAp&amp;WINDOW=FIRST_POPUP&amp;HEIGHT=450&amp;WIDTH=450&amp;START_MAXIMIZED=FALSE&amp;VAR:CALENDAR=FIVEDAY&amp;VAR:SYMBOL=070155&amp;VAR:INDEX=0"}</definedName>
    <definedName name="_1372__FDSAUDITLINK__">{"fdsup://directions/FAT Viewer?action=UPDATE&amp;creator=factset&amp;DYN_ARGS=TRUE&amp;DOC_NAME=FAT:FQL_AUDITING_CLIENT_TEMPLATE.FAT&amp;display_string=Audit&amp;VAR:KEY=TABSROVCRO&amp;VAR:QUERY=RkZfRVBTKENBTCwyMDEwLCwsLCk=&amp;WINDOW=FIRST_POPUP&amp;HEIGHT=450&amp;WIDTH=450&amp;START_MAXIMIZED=","FALSE&amp;VAR:CALENDAR=FIVEDAY&amp;VAR:SYMBOL=0&amp;VAR:INDEX=0"}</definedName>
    <definedName name="_1372__FDSAUDITLINK___1">{"fdsup://Directions/FactSet Auditing Viewer?action=AUDIT_VALUE&amp;DB=129&amp;ID1=B16JQ7&amp;VALUEID=02001&amp;SDATE=2009&amp;PERIODTYPE=ANNR_STD&amp;SCFT=3&amp;window=popup_no_bar&amp;width=385&amp;height=120&amp;START_MAXIMIZED=FALSE&amp;creator=factset&amp;display_string=Audit"}</definedName>
    <definedName name="_1373__FDSAUDITLINK__">{"fdsup://directions/FAT Viewer?action=UPDATE&amp;creator=factset&amp;DYN_ARGS=TRUE&amp;DOC_NAME=FAT:FQL_AUDITING_CLIENT_TEMPLATE.FAT&amp;display_string=Audit&amp;VAR:KEY=XEXWJWTKPO&amp;VAR:QUERY=RkZfRVBTKENBTCwyMDA5LCwsLCk=&amp;WINDOW=FIRST_POPUP&amp;HEIGHT=450&amp;WIDTH=450&amp;START_MAXIMIZED=","FALSE&amp;VAR:CALENDAR=FIVEDAY&amp;VAR:SYMBOL=0&amp;VAR:INDEX=0"}</definedName>
    <definedName name="_1373__FDSAUDITLINK___1">{"fdsup://directions/FAT Viewer?action=UPDATE&amp;creator=factset&amp;DYN_ARGS=TRUE&amp;DOC_NAME=FAT:FQL_AUDITING_CLIENT_TEMPLATE.FAT&amp;display_string=Audit&amp;VAR:KEY=XAJIDOBAVC&amp;VAR:QUERY=RkZfQVNTRVRTX0NVUlIoQU5OX1IsNDA3NTUtMVksLCxSRixHQlApLUZGX0NBU0hfU1QoQU5OX1IsNDA3NTUtM","VksLCxSRixHQlApLUZGX0xJQUJTX0NVUlIoQU5OX1IsNDA3NTUtMVksLCxSRixHQlApK0ZGX0RFQlRfU1QoQU5OX1IsNDA3NTUtMVksLCxSRixHQlAp&amp;WINDOW=FIRST_POPUP&amp;HEIGHT=450&amp;WIDTH=450&amp;START_MAXIMIZED=FALSE&amp;VAR:CALENDAR=FIVEDAY&amp;VAR:SYMBOL=B16JQ7&amp;VAR:INDEX=0"}</definedName>
    <definedName name="_1374__FDSAUDITLINK__">{"fdsup://directions/FAT Viewer?action=UPDATE&amp;creator=factset&amp;DYN_ARGS=TRUE&amp;DOC_NAME=FAT:FQL_AUDITING_CLIENT_TEMPLATE.FAT&amp;display_string=Audit&amp;VAR:KEY=BYTORAZWNI&amp;VAR:QUERY=RkZfRVBTKENBTCwyMDA4LCwsLCk=&amp;WINDOW=FIRST_POPUP&amp;HEIGHT=450&amp;WIDTH=450&amp;START_MAXIMIZED=","FALSE&amp;VAR:CALENDAR=FIVEDAY&amp;VAR:SYMBOL=0&amp;VAR:INDEX=0"}</definedName>
    <definedName name="_1374__FDSAUDITLINK___1">{"fdsup://directions/FAT Viewer?action=UPDATE&amp;creator=factset&amp;DYN_ARGS=TRUE&amp;DOC_NAME=FAT:FQL_AUDITING_CLIENT_TEMPLATE.FAT&amp;display_string=Audit&amp;VAR:KEY=HQTADGFAFI&amp;VAR:QUERY=RkZfQVNTRVRTX0NVUlIoQU5OX1IsNDA3NTUtMVksLCxSRixHQlApLUZGX0NBU0hfU1QoQU5OX1IsNDA3NTUtM","VksLCxSRixHQlApLUZGX0xJQUJTX0NVUlIoQU5OX1IsNDA3NTUtMVksLCxSRixHQlApK0ZGX0RFQlRfU1QoQU5OX1IsNDA3NTUtMVksLCxSRixHQlAp&amp;WINDOW=FIRST_POPUP&amp;HEIGHT=450&amp;WIDTH=450&amp;START_MAXIMIZED=FALSE&amp;VAR:CALENDAR=FIVEDAY&amp;VAR:SYMBOL=B14RYC&amp;VAR:INDEX=0"}</definedName>
    <definedName name="_1375__FDSAUDITLINK__">{"fdsup://directions/FAT Viewer?action=UPDATE&amp;creator=factset&amp;DYN_ARGS=TRUE&amp;DOC_NAME=FAT:FQL_AUDITING_CLIENT_TEMPLATE.FAT&amp;display_string=Audit&amp;VAR:KEY=TABSROVCRO&amp;VAR:QUERY=RkZfRVBTKENBTCwyMDEwLCwsLCk=&amp;WINDOW=FIRST_POPUP&amp;HEIGHT=450&amp;WIDTH=450&amp;START_MAXIMIZED=","FALSE&amp;VAR:CALENDAR=FIVEDAY&amp;VAR:SYMBOL=0&amp;VAR:INDEX=0"}</definedName>
    <definedName name="_1375__FDSAUDITLINK___1">{"fdsup://Directions/FactSet Auditing Viewer?action=AUDIT_VALUE&amp;DB=129&amp;ID1=B0KWHQ&amp;VALUEID=03051&amp;SDATE=2009&amp;PERIODTYPE=ANNR_STD&amp;SCFT=3&amp;window=popup_no_bar&amp;width=385&amp;height=120&amp;START_MAXIMIZED=FALSE&amp;creator=factset&amp;display_string=Audit"}</definedName>
    <definedName name="_1376__FDSAUDITLINK__">{"fdsup://directions/FAT Viewer?action=UPDATE&amp;creator=factset&amp;DYN_ARGS=TRUE&amp;DOC_NAME=FAT:FQL_AUDITING_CLIENT_TEMPLATE.FAT&amp;display_string=Audit&amp;VAR:KEY=XEXWJWTKPO&amp;VAR:QUERY=RkZfRVBTKENBTCwyMDA5LCwsLCk=&amp;WINDOW=FIRST_POPUP&amp;HEIGHT=450&amp;WIDTH=450&amp;START_MAXIMIZED=","FALSE&amp;VAR:CALENDAR=FIVEDAY&amp;VAR:SYMBOL=0&amp;VAR:INDEX=0"}</definedName>
    <definedName name="_1376__FDSAUDITLINK___1">{"fdsup://Directions/FactSet Auditing Viewer?action=AUDIT_VALUE&amp;DB=129&amp;ID1=B0KWHQ&amp;VALUEID=03101&amp;SDATE=2009&amp;PERIODTYPE=ANNR_STD&amp;SCFT=3&amp;window=popup_no_bar&amp;width=385&amp;height=120&amp;START_MAXIMIZED=FALSE&amp;creator=factset&amp;display_string=Audit"}</definedName>
    <definedName name="_1377__FDSAUDITLINK__">{"fdsup://directions/FAT Viewer?action=UPDATE&amp;creator=factset&amp;DYN_ARGS=TRUE&amp;DOC_NAME=FAT:FQL_AUDITING_CLIENT_TEMPLATE.FAT&amp;display_string=Audit&amp;VAR:KEY=BYTORAZWNI&amp;VAR:QUERY=RkZfRVBTKENBTCwyMDA4LCwsLCk=&amp;WINDOW=FIRST_POPUP&amp;HEIGHT=450&amp;WIDTH=450&amp;START_MAXIMIZED=","FALSE&amp;VAR:CALENDAR=FIVEDAY&amp;VAR:SYMBOL=0&amp;VAR:INDEX=0"}</definedName>
    <definedName name="_1377__FDSAUDITLINK___1">{"fdsup://Directions/FactSet Auditing Viewer?action=AUDIT_VALUE&amp;DB=129&amp;ID1=B0KWHQ&amp;VALUEID=02001&amp;SDATE=2009&amp;PERIODTYPE=ANNR_STD&amp;SCFT=3&amp;window=popup_no_bar&amp;width=385&amp;height=120&amp;START_MAXIMIZED=FALSE&amp;creator=factset&amp;display_string=Audit"}</definedName>
    <definedName name="_1378__FDSAUDITLINK__">{"fdsup://directions/FAT Viewer?action=UPDATE&amp;creator=factset&amp;DYN_ARGS=TRUE&amp;DOC_NAME=FAT:FQL_AUDITING_CLIENT_TEMPLATE.FAT&amp;display_string=Audit&amp;VAR:KEY=TABSROVCRO&amp;VAR:QUERY=RkZfRVBTKENBTCwyMDEwLCwsLCk=&amp;WINDOW=FIRST_POPUP&amp;HEIGHT=450&amp;WIDTH=450&amp;START_MAXIMIZED=","FALSE&amp;VAR:CALENDAR=FIVEDAY&amp;VAR:SYMBOL=0&amp;VAR:INDEX=0"}</definedName>
    <definedName name="_1378__FDSAUDITLINK___1">{"fdsup://Directions/FactSet Auditing Viewer?action=AUDIT_VALUE&amp;DB=129&amp;ID1=B0KWHQ&amp;VALUEID=02201&amp;SDATE=2009&amp;PERIODTYPE=ANNR_STD&amp;SCFT=3&amp;window=popup_no_bar&amp;width=385&amp;height=120&amp;START_MAXIMIZED=FALSE&amp;creator=factset&amp;display_string=Audit"}</definedName>
    <definedName name="_1379__FDSAUDITLINK__">{"fdsup://directions/FAT Viewer?action=UPDATE&amp;creator=factset&amp;DYN_ARGS=TRUE&amp;DOC_NAME=FAT:FQL_AUDITING_CLIENT_TEMPLATE.FAT&amp;display_string=Audit&amp;VAR:KEY=XEXWJWTKPO&amp;VAR:QUERY=RkZfRVBTKENBTCwyMDA5LCwsLCk=&amp;WINDOW=FIRST_POPUP&amp;HEIGHT=450&amp;WIDTH=450&amp;START_MAXIMIZED=","FALSE&amp;VAR:CALENDAR=FIVEDAY&amp;VAR:SYMBOL=0&amp;VAR:INDEX=0"}</definedName>
    <definedName name="_1379__FDSAUDITLINK___1">{"fdsup://directions/FAT Viewer?action=UPDATE&amp;creator=factset&amp;DYN_ARGS=TRUE&amp;DOC_NAME=FAT:FQL_AUDITING_CLIENT_TEMPLATE.FAT&amp;display_string=Audit&amp;VAR:KEY=BYXOXABAXC&amp;VAR:QUERY=RkZfQVNTRVRTX0NVUlIoQU5OX1IsNDA3NTUtMVksLCxSRixHQlApLUZGX0NBU0hfU1QoQU5OX1IsNDA3NTUtM","VksLCxSRixHQlApLUZGX0xJQUJTX0NVUlIoQU5OX1IsNDA3NTUtMVksLCxSRixHQlApK0ZGX0RFQlRfU1QoQU5OX1IsNDA3NTUtMVksLCxSRixHQlAp&amp;WINDOW=FIRST_POPUP&amp;HEIGHT=450&amp;WIDTH=450&amp;START_MAXIMIZED=FALSE&amp;VAR:CALENDAR=FIVEDAY&amp;VAR:SYMBOL=B0KWHQ&amp;VAR:INDEX=0"}</definedName>
    <definedName name="_138__123Graph_XChart_2">#REF!</definedName>
    <definedName name="_138__123Graph_XChart_5">#REF!</definedName>
    <definedName name="_138__FDSAUDITLINK__">{"fdsup://Directions/FAT Viewer?action=UPDATE&amp;creator=factset&amp;DOC_NAME=fat:reuters_qtrly_source_window.fat&amp;display_string=Audit&amp;DYN_ARGS=TRUE&amp;VAR:ID1=34637510&amp;VAR:RCODE=SGAFDS&amp;VAR:SDATE=20071299&amp;VAR:FREQ=Quarterly&amp;VAR:RELITEM=RP&amp;VAR:CURRENCY=&amp;VAR:CURRSOURCE","=EXSHARE&amp;VAR:NATFREQ=QUARTERLY&amp;VAR:RFIELD=FINALIZED&amp;VAR:DB_TYPE=FR&amp;VAR:UNITS=MONTHLY&amp;window=popup&amp;width=450&amp;height=300&amp;START_MAXIMIZED=FALSE"}</definedName>
    <definedName name="_138__FDSAUDITLINK___1">{"fdsup://IBCentral/FAT Viewer?action=UPDATE&amp;creator=factset&amp;DOC_NAME=fat:reuters_annual_pshs_src_window.fat&amp;display_string=Audit&amp;DYN_ARGS=TRUE&amp;VAR:ID1=079737&amp;VAR:RCODE=FDSEPS&amp;VAR:SDATE=20071299&amp;VAR:FREQ=Y&amp;VAR:RELITEM=RF&amp;VAR:CURRENCY=&amp;VAR:CURRSOURCE=EXSHARE","&amp;VAR:NATFREQ=ANNUAL&amp;VAR:RFIELD=FINALIZED&amp;VAR:DB_TYPE=&amp;VAR:UNITS=M&amp;window=popup&amp;width=450&amp;height=300&amp;START_MAXIMIZED=FALSE"}</definedName>
    <definedName name="_1380__FDSAUDITLINK__">{"fdsup://directions/FAT Viewer?action=UPDATE&amp;creator=factset&amp;DYN_ARGS=TRUE&amp;DOC_NAME=FAT:FQL_AUDITING_CLIENT_TEMPLATE.FAT&amp;display_string=Audit&amp;VAR:KEY=BYTORAZWNI&amp;VAR:QUERY=RkZfRVBTKENBTCwyMDA4LCwsLCk=&amp;WINDOW=FIRST_POPUP&amp;HEIGHT=450&amp;WIDTH=450&amp;START_MAXIMIZED=","FALSE&amp;VAR:CALENDAR=FIVEDAY&amp;VAR:SYMBOL=0&amp;VAR:INDEX=0"}</definedName>
    <definedName name="_1380__FDSAUDITLINK___1">{"fdsup://directions/FAT Viewer?action=UPDATE&amp;creator=factset&amp;DYN_ARGS=TRUE&amp;DOC_NAME=FAT:FQL_AUDITING_CLIENT_TEMPLATE.FAT&amp;display_string=Audit&amp;VAR:KEY=RKHGJETINQ&amp;VAR:QUERY=RkZfQVNTRVRTX0NVUlIoQU5OX1IsNDA3NTUsLCxSRixHQlApLUZGX0NBU0hfU1QoQU5OX1IsNDA3NTUsLCxSR","ixHQlApLUZGX0xJQUJTX0NVUlIoQU5OX1IsNDA3NTUsLCxSRixHQlApK0ZGX0RFQlRfU1QoQU5OX1IsNDA3NTUsLCxSRixHQlAp&amp;WINDOW=FIRST_POPUP&amp;HEIGHT=450&amp;WIDTH=450&amp;START_MAXIMIZED=FALSE&amp;VAR:CALENDAR=FIVEDAY&amp;VAR:SYMBOL=0&amp;VAR:INDEX=0"}</definedName>
    <definedName name="_1381__FDSAUDITLINK__">{"fdsup://directions/FAT Viewer?action=UPDATE&amp;creator=factset&amp;DYN_ARGS=TRUE&amp;DOC_NAME=FAT:FQL_AUDITING_CLIENT_TEMPLATE.FAT&amp;display_string=Audit&amp;VAR:KEY=TABSROVCRO&amp;VAR:QUERY=RkZfRVBTKENBTCwyMDEwLCwsLCk=&amp;WINDOW=FIRST_POPUP&amp;HEIGHT=450&amp;WIDTH=450&amp;START_MAXIMIZED=","FALSE&amp;VAR:CALENDAR=FIVEDAY&amp;VAR:SYMBOL=0&amp;VAR:INDEX=0"}</definedName>
    <definedName name="_1381__FDSAUDITLINK___1">{"fdsup://directions/FAT Viewer?action=UPDATE&amp;creator=factset&amp;DYN_ARGS=TRUE&amp;DOC_NAME=FAT:FQL_AUDITING_CLIENT_TEMPLATE.FAT&amp;display_string=Audit&amp;VAR:KEY=RKHGJETINQ&amp;VAR:QUERY=RkZfQVNTRVRTX0NVUlIoQU5OX1IsNDA3NTUsLCxSRixHQlApLUZGX0NBU0hfU1QoQU5OX1IsNDA3NTUsLCxSR","ixHQlApLUZGX0xJQUJTX0NVUlIoQU5OX1IsNDA3NTUsLCxSRixHQlApK0ZGX0RFQlRfU1QoQU5OX1IsNDA3NTUsLCxSRixHQlAp&amp;WINDOW=FIRST_POPUP&amp;HEIGHT=450&amp;WIDTH=450&amp;START_MAXIMIZED=FALSE&amp;VAR:CALENDAR=FIVEDAY&amp;VAR:SYMBOL=0&amp;VAR:INDEX=0"}</definedName>
    <definedName name="_1382__FDSAUDITLINK__">{"fdsup://directions/FAT Viewer?action=UPDATE&amp;creator=factset&amp;DYN_ARGS=TRUE&amp;DOC_NAME=FAT:FQL_AUDITING_CLIENT_TEMPLATE.FAT&amp;display_string=Audit&amp;VAR:KEY=XEXWJWTKPO&amp;VAR:QUERY=RkZfRVBTKENBTCwyMDA5LCwsLCk=&amp;WINDOW=FIRST_POPUP&amp;HEIGHT=450&amp;WIDTH=450&amp;START_MAXIMIZED=","FALSE&amp;VAR:CALENDAR=FIVEDAY&amp;VAR:SYMBOL=0&amp;VAR:INDEX=0"}</definedName>
    <definedName name="_1382__FDSAUDITLINK___1">{"fdsup://directions/FAT Viewer?action=UPDATE&amp;creator=factset&amp;DYN_ARGS=TRUE&amp;DOC_NAME=FAT:FQL_AUDITING_CLIENT_TEMPLATE.FAT&amp;display_string=Audit&amp;VAR:KEY=RKHGJETINQ&amp;VAR:QUERY=RkZfQVNTRVRTX0NVUlIoQU5OX1IsNDA3NTUsLCxSRixHQlApLUZGX0NBU0hfU1QoQU5OX1IsNDA3NTUsLCxSR","ixHQlApLUZGX0xJQUJTX0NVUlIoQU5OX1IsNDA3NTUsLCxSRixHQlApK0ZGX0RFQlRfU1QoQU5OX1IsNDA3NTUsLCxSRixHQlAp&amp;WINDOW=FIRST_POPUP&amp;HEIGHT=450&amp;WIDTH=450&amp;START_MAXIMIZED=FALSE&amp;VAR:CALENDAR=FIVEDAY&amp;VAR:SYMBOL=0&amp;VAR:INDEX=0"}</definedName>
    <definedName name="_1383__FDSAUDITLINK__">{"fdsup://directions/FAT Viewer?action=UPDATE&amp;creator=factset&amp;DYN_ARGS=TRUE&amp;DOC_NAME=FAT:FQL_AUDITING_CLIENT_TEMPLATE.FAT&amp;display_string=Audit&amp;VAR:KEY=BYTORAZWNI&amp;VAR:QUERY=RkZfRVBTKENBTCwyMDA4LCwsLCk=&amp;WINDOW=FIRST_POPUP&amp;HEIGHT=450&amp;WIDTH=450&amp;START_MAXIMIZED=","FALSE&amp;VAR:CALENDAR=FIVEDAY&amp;VAR:SYMBOL=0&amp;VAR:INDEX=0"}</definedName>
    <definedName name="_1383__FDSAUDITLINK___1">{"fdsup://directions/FAT Viewer?action=UPDATE&amp;creator=factset&amp;DYN_ARGS=TRUE&amp;DOC_NAME=FAT:FQL_AUDITING_CLIENT_TEMPLATE.FAT&amp;display_string=Audit&amp;VAR:KEY=FIPKHELEFK&amp;VAR:QUERY=RkZfQVNTRVRTX0NVUlIoQU5OX1IsNDA3NTUsLCxSRixHQlApLUZGX0NBU0hfU1QoQU5OX1IsNDA3NTUsLCxSR","ixHQlApLUZGX0xJQUJTX0NVUlIoQU5OX1IsNDA3NTUsLCxSRixHQlApK0ZGX0RFQlRfU1QoQU5OX1IsNDA3NTUsLCxSRixHQlAp&amp;WINDOW=FIRST_POPUP&amp;HEIGHT=450&amp;WIDTH=450&amp;START_MAXIMIZED=FALSE&amp;VAR:CALENDAR=FIVEDAY&amp;VAR:SYMBOL=471762&amp;VAR:INDEX=0"}</definedName>
    <definedName name="_1384__FDSAUDITLINK__">{"fdsup://directions/FAT Viewer?action=UPDATE&amp;creator=factset&amp;DYN_ARGS=TRUE&amp;DOC_NAME=FAT:FQL_AUDITING_CLIENT_TEMPLATE.FAT&amp;display_string=Audit&amp;VAR:KEY=TABSROVCRO&amp;VAR:QUERY=RkZfRVBTKENBTCwyMDEwLCwsLCk=&amp;WINDOW=FIRST_POPUP&amp;HEIGHT=450&amp;WIDTH=450&amp;START_MAXIMIZED=","FALSE&amp;VAR:CALENDAR=FIVEDAY&amp;VAR:SYMBOL=0&amp;VAR:INDEX=0"}</definedName>
    <definedName name="_1384__FDSAUDITLINK___1">{"fdsup://directions/FAT Viewer?action=UPDATE&amp;creator=factset&amp;DYN_ARGS=TRUE&amp;DOC_NAME=FAT:FQL_AUDITING_CLIENT_TEMPLATE.FAT&amp;display_string=Audit&amp;VAR:KEY=ZSJQRIJWXS&amp;VAR:QUERY=RkZfQVNTRVRTX0NVUlIoQU5OX1IsNDA3NTUsLCxSRixHQlApLUZGX0NBU0hfU1QoQU5OX1IsNDA3NTUsLCxSR","ixHQlApLUZGX0xJQUJTX0NVUlIoQU5OX1IsNDA3NTUsLCxSRixHQlApK0ZGX0RFQlRfU1QoQU5OX1IsNDA3NTUsLCxSRixHQlAp&amp;WINDOW=FIRST_POPUP&amp;HEIGHT=450&amp;WIDTH=450&amp;START_MAXIMIZED=FALSE&amp;VAR:CALENDAR=FIVEDAY&amp;VAR:SYMBOL=B3N2CQ&amp;VAR:INDEX=0"}</definedName>
    <definedName name="_1385__FDSAUDITLINK__">{"fdsup://directions/FAT Viewer?action=UPDATE&amp;creator=factset&amp;DYN_ARGS=TRUE&amp;DOC_NAME=FAT:FQL_AUDITING_CLIENT_TEMPLATE.FAT&amp;display_string=Audit&amp;VAR:KEY=XEXWJWTKPO&amp;VAR:QUERY=RkZfRVBTKENBTCwyMDA5LCwsLCk=&amp;WINDOW=FIRST_POPUP&amp;HEIGHT=450&amp;WIDTH=450&amp;START_MAXIMIZED=","FALSE&amp;VAR:CALENDAR=FIVEDAY&amp;VAR:SYMBOL=0&amp;VAR:INDEX=0"}</definedName>
    <definedName name="_1385__FDSAUDITLINK___1">{"fdsup://directions/FAT Viewer?action=UPDATE&amp;creator=factset&amp;DYN_ARGS=TRUE&amp;DOC_NAME=FAT:FQL_AUDITING_CLIENT_TEMPLATE.FAT&amp;display_string=Audit&amp;VAR:KEY=TCHMLADMNK&amp;VAR:QUERY=RkZfQVNTRVRTX0NVUlIoQU5OX1IsNDA3NTUsLCxSRixHQlApLUZGX0NBU0hfU1QoQU5OX1IsNDA3NTUsLCxSR","ixHQlApLUZGX0xJQUJTX0NVUlIoQU5OX1IsNDA3NTUsLCxSRixHQlApK0ZGX0RFQlRfU1QoQU5OX1IsNDA3NTUsLCxSRixHQlAp&amp;WINDOW=FIRST_POPUP&amp;HEIGHT=450&amp;WIDTH=450&amp;START_MAXIMIZED=FALSE&amp;VAR:CALENDAR=FIVEDAY&amp;VAR:SYMBOL=733945&amp;VAR:INDEX=0"}</definedName>
    <definedName name="_1386__FDSAUDITLINK__">{"fdsup://directions/FAT Viewer?action=UPDATE&amp;creator=factset&amp;DYN_ARGS=TRUE&amp;DOC_NAME=FAT:FQL_AUDITING_CLIENT_TEMPLATE.FAT&amp;display_string=Audit&amp;VAR:KEY=BYTORAZWNI&amp;VAR:QUERY=RkZfRVBTKENBTCwyMDA4LCwsLCk=&amp;WINDOW=FIRST_POPUP&amp;HEIGHT=450&amp;WIDTH=450&amp;START_MAXIMIZED=","FALSE&amp;VAR:CALENDAR=FIVEDAY&amp;VAR:SYMBOL=0&amp;VAR:INDEX=0"}</definedName>
    <definedName name="_1386__FDSAUDITLINK___1">{"fdsup://directions/FAT Viewer?action=UPDATE&amp;creator=factset&amp;DYN_ARGS=TRUE&amp;DOC_NAME=FAT:FQL_AUDITING_CLIENT_TEMPLATE.FAT&amp;display_string=Audit&amp;VAR:KEY=LYZSDSFWJY&amp;VAR:QUERY=RkZfQVNTRVRTX0NVUlIoQU5OX1IsNDA3NTUsLCxSRixHQlApLUZGX0NBU0hfU1QoQU5OX1IsNDA3NTUsLCxSR","ixHQlApLUZGX0xJQUJTX0NVUlIoQU5OX1IsNDA3NTUsLCxSRixHQlApK0ZGX0RFQlRfU1QoQU5OX1IsNDA3NTUsLCxSRixHQlAp&amp;WINDOW=FIRST_POPUP&amp;HEIGHT=450&amp;WIDTH=450&amp;START_MAXIMIZED=FALSE&amp;VAR:CALENDAR=FIVEDAY&amp;VAR:SYMBOL=B1HKRM&amp;VAR:INDEX=0"}</definedName>
    <definedName name="_1387__FDSAUDITLINK__">{"fdsup://directions/FAT Viewer?action=UPDATE&amp;creator=factset&amp;DYN_ARGS=TRUE&amp;DOC_NAME=FAT:FQL_AUDITING_CLIENT_TEMPLATE.FAT&amp;display_string=Audit&amp;VAR:KEY=TABSROVCRO&amp;VAR:QUERY=RkZfRVBTKENBTCwyMDEwLCwsLCk=&amp;WINDOW=FIRST_POPUP&amp;HEIGHT=450&amp;WIDTH=450&amp;START_MAXIMIZED=","FALSE&amp;VAR:CALENDAR=FIVEDAY&amp;VAR:SYMBOL=0&amp;VAR:INDEX=0"}</definedName>
    <definedName name="_1387__FDSAUDITLINK___1">{"fdsup://directions/FAT Viewer?action=UPDATE&amp;creator=factset&amp;DYN_ARGS=TRUE&amp;DOC_NAME=FAT:FQL_AUDITING_CLIENT_TEMPLATE.FAT&amp;display_string=Audit&amp;VAR:KEY=XELCZIVYFY&amp;VAR:QUERY=RkZfQVNTRVRTX0NVUlIoQU5OX1IsNDA3NTUsLCxSRixHQlApLUZGX0NBU0hfU1QoQU5OX1IsNDA3NTUsLCxSR","ixHQlApLUZGX0xJQUJTX0NVUlIoQU5OX1IsNDA3NTUsLCxSRixHQlApK0ZGX0RFQlRfU1QoQU5OX1IsNDA3NTUsLCxSRixHQlAp&amp;WINDOW=FIRST_POPUP&amp;HEIGHT=450&amp;WIDTH=450&amp;START_MAXIMIZED=FALSE&amp;VAR:CALENDAR=FIVEDAY&amp;VAR:SYMBOL=714411&amp;VAR:INDEX=0"}</definedName>
    <definedName name="_1388__FDSAUDITLINK__">{"fdsup://directions/FAT Viewer?action=UPDATE&amp;creator=factset&amp;DYN_ARGS=TRUE&amp;DOC_NAME=FAT:FQL_AUDITING_CLIENT_TEMPLATE.FAT&amp;display_string=Audit&amp;VAR:KEY=XEXWJWTKPO&amp;VAR:QUERY=RkZfRVBTKENBTCwyMDA5LCwsLCk=&amp;WINDOW=FIRST_POPUP&amp;HEIGHT=450&amp;WIDTH=450&amp;START_MAXIMIZED=","FALSE&amp;VAR:CALENDAR=FIVEDAY&amp;VAR:SYMBOL=0&amp;VAR:INDEX=0"}</definedName>
    <definedName name="_1388__FDSAUDITLINK___1">{"fdsup://directions/FAT Viewer?action=UPDATE&amp;creator=factset&amp;DYN_ARGS=TRUE&amp;DOC_NAME=FAT:FQL_AUDITING_CLIENT_TEMPLATE.FAT&amp;display_string=Audit&amp;VAR:KEY=HMJWLSXOLM&amp;VAR:QUERY=RkZfQVNTRVRTX0NVUlIoQU5OX1IsNDA3NTUsLCxSRixHQlApLUZGX0NBU0hfU1QoQU5OX1IsNDA3NTUsLCxSR","ixHQlApLUZGX0xJQUJTX0NVUlIoQU5OX1IsNDA3NTUsLCxSRixHQlApK0ZGX0RFQlRfU1QoQU5OX1IsNDA3NTUsLCxSRixHQlAp&amp;WINDOW=FIRST_POPUP&amp;HEIGHT=450&amp;WIDTH=450&amp;START_MAXIMIZED=FALSE&amp;VAR:CALENDAR=FIVEDAY&amp;VAR:SYMBOL=455660&amp;VAR:INDEX=0"}</definedName>
    <definedName name="_1389__FDSAUDITLINK__">{"fdsup://directions/FAT Viewer?action=UPDATE&amp;creator=factset&amp;DYN_ARGS=TRUE&amp;DOC_NAME=FAT:FQL_AUDITING_CLIENT_TEMPLATE.FAT&amp;display_string=Audit&amp;VAR:KEY=BYTORAZWNI&amp;VAR:QUERY=RkZfRVBTKENBTCwyMDA4LCwsLCk=&amp;WINDOW=FIRST_POPUP&amp;HEIGHT=450&amp;WIDTH=450&amp;START_MAXIMIZED=","FALSE&amp;VAR:CALENDAR=FIVEDAY&amp;VAR:SYMBOL=0&amp;VAR:INDEX=0"}</definedName>
    <definedName name="_1389__FDSAUDITLINK___1">{"fdsup://directions/FAT Viewer?action=UPDATE&amp;creator=factset&amp;DYN_ARGS=TRUE&amp;DOC_NAME=FAT:FQL_AUDITING_CLIENT_TEMPLATE.FAT&amp;display_string=Audit&amp;VAR:KEY=VUFUVSBGZE&amp;VAR:QUERY=RkZfQVNTRVRTX0NVUlIoQU5OX1IsNDA3NTUsLCxSRixHQlApLUZGX0NBU0hfU1QoQU5OX1IsNDA3NTUsLCxSR","ixHQlApLUZGX0xJQUJTX0NVUlIoQU5OX1IsNDA3NTUsLCxSRixHQlApK0ZGX0RFQlRfU1QoQU5OX1IsNDA3NTUsLCxSRixHQlAp&amp;WINDOW=FIRST_POPUP&amp;HEIGHT=450&amp;WIDTH=450&amp;START_MAXIMIZED=FALSE&amp;VAR:CALENDAR=FIVEDAY&amp;VAR:SYMBOL=557071&amp;VAR:INDEX=0"}</definedName>
    <definedName name="_139__123Graph_XChart_3">#REF!</definedName>
    <definedName name="_139__123Graph_XChart_6">#REF!</definedName>
    <definedName name="_139__FDSAUDITLINK__">{"fdsup://Directions/FAT Viewer?action=UPDATE&amp;creator=factset&amp;DOC_NAME=fat:reuters_qtrly_source_window.fat&amp;display_string=Audit&amp;DYN_ARGS=TRUE&amp;VAR:ID1=25659T10&amp;VAR:RCODE=SGAFDS&amp;VAR:SDATE=20080399&amp;VAR:FREQ=Quarterly&amp;VAR:RELITEM=RP&amp;VAR:CURRENCY=&amp;VAR:CURRSOURCE","=EXSHARE&amp;VAR:NATFREQ=QUARTERLY&amp;VAR:RFIELD=FINALIZED&amp;VAR:DB_TYPE=FR&amp;VAR:UNITS=MONTHLY&amp;window=popup&amp;width=450&amp;height=300&amp;START_MAXIMIZED=FALSE"}</definedName>
    <definedName name="_139__FDSAUDITLINK___1">{"fdsup://IBCentral/FAT Viewer?action=UPDATE&amp;creator=factset&amp;DOC_NAME=fat:reuters_annual_pshs_src_window.fat&amp;display_string=Audit&amp;DYN_ARGS=TRUE&amp;VAR:ID1=316968&amp;VAR:RCODE=FDSEPS&amp;VAR:SDATE=20070799&amp;VAR:FREQ=Y&amp;VAR:RELITEM=RF&amp;VAR:CURRENCY=&amp;VAR:CURRSOURCE=EXSHARE","&amp;VAR:NATFREQ=ANNUAL&amp;VAR:RFIELD=FINALIZED&amp;VAR:DB_TYPE=&amp;VAR:UNITS=M&amp;window=popup&amp;width=450&amp;height=300&amp;START_MAXIMIZED=FALSE"}</definedName>
    <definedName name="_139_0_Table2_">#REF!</definedName>
    <definedName name="_1390__FDSAUDITLINK__">{"fdsup://directions/FAT Viewer?action=UPDATE&amp;creator=factset&amp;DYN_ARGS=TRUE&amp;DOC_NAME=FAT:FQL_AUDITING_CLIENT_TEMPLATE.FAT&amp;display_string=Audit&amp;VAR:KEY=TABSROVCRO&amp;VAR:QUERY=RkZfRVBTKENBTCwyMDEwLCwsLCk=&amp;WINDOW=FIRST_POPUP&amp;HEIGHT=450&amp;WIDTH=450&amp;START_MAXIMIZED=","FALSE&amp;VAR:CALENDAR=FIVEDAY&amp;VAR:SYMBOL=0&amp;VAR:INDEX=0"}</definedName>
    <definedName name="_1390__FDSAUDITLINK___1">{"fdsup://directions/FAT Viewer?action=UPDATE&amp;creator=factset&amp;DYN_ARGS=TRUE&amp;DOC_NAME=FAT:FQL_AUDITING_CLIENT_TEMPLATE.FAT&amp;display_string=Audit&amp;VAR:KEY=PATCRSNKPC&amp;VAR:QUERY=RkZfQVNTRVRTX0NVUlIoQU5OX1IsNDA3NTUsLCxSRixHQlApLUZGX0NBU0hfU1QoQU5OX1IsNDA3NTUsLCxSR","ixHQlApLUZGX0xJQUJTX0NVUlIoQU5OX1IsNDA3NTUsLCxSRixHQlApK0ZGX0RFQlRfU1QoQU5OX1IsNDA3NTUsLCxSRixHQlAp&amp;WINDOW=FIRST_POPUP&amp;HEIGHT=450&amp;WIDTH=450&amp;START_MAXIMIZED=FALSE&amp;VAR:CALENDAR=FIVEDAY&amp;VAR:SYMBOL=B03GCV&amp;VAR:INDEX=0"}</definedName>
    <definedName name="_1391__FDSAUDITLINK__">{"fdsup://directions/FAT Viewer?action=UPDATE&amp;creator=factset&amp;DYN_ARGS=TRUE&amp;DOC_NAME=FAT:FQL_AUDITING_CLIENT_TEMPLATE.FAT&amp;display_string=Audit&amp;VAR:KEY=XEXWJWTKPO&amp;VAR:QUERY=RkZfRVBTKENBTCwyMDA5LCwsLCk=&amp;WINDOW=FIRST_POPUP&amp;HEIGHT=450&amp;WIDTH=450&amp;START_MAXIMIZED=","FALSE&amp;VAR:CALENDAR=FIVEDAY&amp;VAR:SYMBOL=0&amp;VAR:INDEX=0"}</definedName>
    <definedName name="_1391__FDSAUDITLINK___1">{"fdsup://Directions/FactSet Auditing Viewer?action=AUDIT_VALUE&amp;DB=129&amp;ID1=070155&amp;VALUEID=02001&amp;SDATE=2010&amp;PERIODTYPE=ANNR_STD&amp;SCFT=3&amp;window=popup_no_bar&amp;width=385&amp;height=120&amp;START_MAXIMIZED=FALSE&amp;creator=factset&amp;display_string=Audit"}</definedName>
    <definedName name="_1392__FDSAUDITLINK__">{"fdsup://directions/FAT Viewer?action=UPDATE&amp;creator=factset&amp;DYN_ARGS=TRUE&amp;DOC_NAME=FAT:FQL_AUDITING_CLIENT_TEMPLATE.FAT&amp;display_string=Audit&amp;VAR:KEY=BYTORAZWNI&amp;VAR:QUERY=RkZfRVBTKENBTCwyMDA4LCwsLCk=&amp;WINDOW=FIRST_POPUP&amp;HEIGHT=450&amp;WIDTH=450&amp;START_MAXIMIZED=","FALSE&amp;VAR:CALENDAR=FIVEDAY&amp;VAR:SYMBOL=0&amp;VAR:INDEX=0"}</definedName>
    <definedName name="_1392__FDSAUDITLINK___1">{"fdsup://directions/FAT Viewer?action=UPDATE&amp;creator=factset&amp;DYN_ARGS=TRUE&amp;DOC_NAME=FAT:FQL_AUDITING_CLIENT_TEMPLATE.FAT&amp;display_string=Audit&amp;VAR:KEY=RYRWFSXAVA&amp;VAR:QUERY=RkZfQVNTRVRTX0NVUlIoQU5OX1IsNDA3NTUsLCxSRixHQlApLUZGX0NBU0hfU1QoQU5OX1IsNDA3NTUsLCxSR","ixHQlApLUZGX0xJQUJTX0NVUlIoQU5OX1IsNDA3NTUsLCxSRixHQlApK0ZGX0RFQlRfU1QoQU5OX1IsNDA3NTUsLCxSRixHQlAp&amp;WINDOW=FIRST_POPUP&amp;HEIGHT=450&amp;WIDTH=450&amp;START_MAXIMIZED=FALSE&amp;VAR:CALENDAR=FIVEDAY&amp;VAR:SYMBOL=070155&amp;VAR:INDEX=0"}</definedName>
    <definedName name="_1393__FDSAUDITLINK__">{"fdsup://directions/FAT Viewer?action=UPDATE&amp;creator=factset&amp;DYN_ARGS=TRUE&amp;DOC_NAME=FAT:FQL_AUDITING_CLIENT_TEMPLATE.FAT&amp;display_string=Audit&amp;VAR:KEY=TABSROVCRO&amp;VAR:QUERY=RkZfRVBTKENBTCwyMDEwLCwsLCk=&amp;WINDOW=FIRST_POPUP&amp;HEIGHT=450&amp;WIDTH=450&amp;START_MAXIMIZED=","FALSE&amp;VAR:CALENDAR=FIVEDAY&amp;VAR:SYMBOL=0&amp;VAR:INDEX=0"}</definedName>
    <definedName name="_1393__FDSAUDITLINK___1">{"fdsup://directions/FAT Viewer?action=UPDATE&amp;creator=factset&amp;DYN_ARGS=TRUE&amp;DOC_NAME=FAT:FQL_AUDITING_CLIENT_TEMPLATE.FAT&amp;display_string=Audit&amp;VAR:KEY=NIDSXMVWJO&amp;VAR:QUERY=RkZfQVNTRVRTX0NVUlIoQU5OX1IsNDA3NTUsLCxSRixHQlApLUZGX0NBU0hfU1QoQU5OX1IsNDA3NTUsLCxSR","ixHQlApLUZGX0xJQUJTX0NVUlIoQU5OX1IsNDA3NTUsLCxSRixHQlApK0ZGX0RFQlRfU1QoQU5OX1IsNDA3NTUsLCxSRixHQlAp&amp;WINDOW=FIRST_POPUP&amp;HEIGHT=450&amp;WIDTH=450&amp;START_MAXIMIZED=FALSE&amp;VAR:CALENDAR=FIVEDAY&amp;VAR:SYMBOL=B16JQ7&amp;VAR:INDEX=0"}</definedName>
    <definedName name="_1394__FDSAUDITLINK__">{"fdsup://directions/FAT Viewer?action=UPDATE&amp;creator=factset&amp;DYN_ARGS=TRUE&amp;DOC_NAME=FAT:FQL_AUDITING_CLIENT_TEMPLATE.FAT&amp;display_string=Audit&amp;VAR:KEY=XEXWJWTKPO&amp;VAR:QUERY=RkZfRVBTKENBTCwyMDA5LCwsLCk=&amp;WINDOW=FIRST_POPUP&amp;HEIGHT=450&amp;WIDTH=450&amp;START_MAXIMIZED=","FALSE&amp;VAR:CALENDAR=FIVEDAY&amp;VAR:SYMBOL=0&amp;VAR:INDEX=0"}</definedName>
    <definedName name="_1394__FDSAUDITLINK___1">{"fdsup://Directions/FactSet Auditing Viewer?action=AUDIT_VALUE&amp;DB=129&amp;ID1=B14RYC&amp;VALUEID=03051&amp;SDATE=2010&amp;PERIODTYPE=ANNR_STD&amp;SCFT=3&amp;window=popup_no_bar&amp;width=385&amp;height=120&amp;START_MAXIMIZED=FALSE&amp;creator=factset&amp;display_string=Audit"}</definedName>
    <definedName name="_1395__FDSAUDITLINK__">{"fdsup://directions/FAT Viewer?action=UPDATE&amp;creator=factset&amp;DYN_ARGS=TRUE&amp;DOC_NAME=FAT:FQL_AUDITING_CLIENT_TEMPLATE.FAT&amp;display_string=Audit&amp;VAR:KEY=BYTORAZWNI&amp;VAR:QUERY=RkZfRVBTKENBTCwyMDA4LCwsLCk=&amp;WINDOW=FIRST_POPUP&amp;HEIGHT=450&amp;WIDTH=450&amp;START_MAXIMIZED=","FALSE&amp;VAR:CALENDAR=FIVEDAY&amp;VAR:SYMBOL=0&amp;VAR:INDEX=0"}</definedName>
    <definedName name="_1395__FDSAUDITLINK___1">{"fdsup://Directions/FactSet Auditing Viewer?action=AUDIT_VALUE&amp;DB=129&amp;ID1=B14RYC&amp;VALUEID=03101&amp;SDATE=2010&amp;PERIODTYPE=ANNR_STD&amp;SCFT=3&amp;window=popup_no_bar&amp;width=385&amp;height=120&amp;START_MAXIMIZED=FALSE&amp;creator=factset&amp;display_string=Audit"}</definedName>
    <definedName name="_1396__FDSAUDITLINK__">{"fdsup://directions/FAT Viewer?action=UPDATE&amp;creator=factset&amp;DYN_ARGS=TRUE&amp;DOC_NAME=FAT:FQL_AUDITING_CLIENT_TEMPLATE.FAT&amp;display_string=Audit&amp;VAR:KEY=TABSROVCRO&amp;VAR:QUERY=RkZfRVBTKENBTCwyMDEwLCwsLCk=&amp;WINDOW=FIRST_POPUP&amp;HEIGHT=450&amp;WIDTH=450&amp;START_MAXIMIZED=","FALSE&amp;VAR:CALENDAR=FIVEDAY&amp;VAR:SYMBOL=0&amp;VAR:INDEX=0"}</definedName>
    <definedName name="_1396__FDSAUDITLINK___1">{"fdsup://Directions/FactSet Auditing Viewer?action=AUDIT_VALUE&amp;DB=129&amp;ID1=B14RYC&amp;VALUEID=02001&amp;SDATE=2010&amp;PERIODTYPE=ANNR_STD&amp;SCFT=3&amp;window=popup_no_bar&amp;width=385&amp;height=120&amp;START_MAXIMIZED=FALSE&amp;creator=factset&amp;display_string=Audit"}</definedName>
    <definedName name="_1397__FDSAUDITLINK__">{"fdsup://directions/FAT Viewer?action=UPDATE&amp;creator=factset&amp;DYN_ARGS=TRUE&amp;DOC_NAME=FAT:FQL_AUDITING_CLIENT_TEMPLATE.FAT&amp;display_string=Audit&amp;VAR:KEY=XEXWJWTKPO&amp;VAR:QUERY=RkZfRVBTKENBTCwyMDA5LCwsLCk=&amp;WINDOW=FIRST_POPUP&amp;HEIGHT=450&amp;WIDTH=450&amp;START_MAXIMIZED=","FALSE&amp;VAR:CALENDAR=FIVEDAY&amp;VAR:SYMBOL=0&amp;VAR:INDEX=0"}</definedName>
    <definedName name="_1397__FDSAUDITLINK___1">{"fdsup://Directions/FactSet Auditing Viewer?action=AUDIT_VALUE&amp;DB=129&amp;ID1=B14RYC&amp;VALUEID=02201&amp;SDATE=2010&amp;PERIODTYPE=ANNR_STD&amp;SCFT=3&amp;window=popup_no_bar&amp;width=385&amp;height=120&amp;START_MAXIMIZED=FALSE&amp;creator=factset&amp;display_string=Audit"}</definedName>
    <definedName name="_1398__FDSAUDITLINK__">{"fdsup://directions/FAT Viewer?action=UPDATE&amp;creator=factset&amp;DYN_ARGS=TRUE&amp;DOC_NAME=FAT:FQL_AUDITING_CLIENT_TEMPLATE.FAT&amp;display_string=Audit&amp;VAR:KEY=BYTORAZWNI&amp;VAR:QUERY=RkZfRVBTKENBTCwyMDA4LCwsLCk=&amp;WINDOW=FIRST_POPUP&amp;HEIGHT=450&amp;WIDTH=450&amp;START_MAXIMIZED=","FALSE&amp;VAR:CALENDAR=FIVEDAY&amp;VAR:SYMBOL=0&amp;VAR:INDEX=0"}</definedName>
    <definedName name="_1398__FDSAUDITLINK___1">{"fdsup://directions/FAT Viewer?action=UPDATE&amp;creator=factset&amp;DYN_ARGS=TRUE&amp;DOC_NAME=FAT:FQL_AUDITING_CLIENT_TEMPLATE.FAT&amp;display_string=Audit&amp;VAR:KEY=JSTEVYBELK&amp;VAR:QUERY=RkZfQVNTRVRTX0NVUlIoQU5OX1IsNDA3NTUsLCxSRixHQlApLUZGX0NBU0hfU1QoQU5OX1IsNDA3NTUsLCxSR","ixHQlApLUZGX0xJQUJTX0NVUlIoQU5OX1IsNDA3NTUsLCxSRixHQlApK0ZGX0RFQlRfU1QoQU5OX1IsNDA3NTUsLCxSRixHQlAp&amp;WINDOW=FIRST_POPUP&amp;HEIGHT=450&amp;WIDTH=450&amp;START_MAXIMIZED=FALSE&amp;VAR:CALENDAR=FIVEDAY&amp;VAR:SYMBOL=B14RYC&amp;VAR:INDEX=0"}</definedName>
    <definedName name="_1399__FDSAUDITLINK__">{"fdsup://directions/FAT Viewer?action=UPDATE&amp;creator=factset&amp;DYN_ARGS=TRUE&amp;DOC_NAME=FAT:FQL_AUDITING_CLIENT_TEMPLATE.FAT&amp;display_string=Audit&amp;VAR:KEY=TABSROVCRO&amp;VAR:QUERY=RkZfRVBTKENBTCwyMDEwLCwsLCk=&amp;WINDOW=FIRST_POPUP&amp;HEIGHT=450&amp;WIDTH=450&amp;START_MAXIMIZED=","FALSE&amp;VAR:CALENDAR=FIVEDAY&amp;VAR:SYMBOL=0&amp;VAR:INDEX=0"}</definedName>
    <definedName name="_1399__FDSAUDITLINK___1">{"fdsup://Directions/FactSet Auditing Viewer?action=AUDIT_VALUE&amp;DB=129&amp;ID1=B0KWHQ&amp;VALUEID=03051&amp;SDATE=2010&amp;PERIODTYPE=ANNR_STD&amp;SCFT=3&amp;window=popup_no_bar&amp;width=385&amp;height=120&amp;START_MAXIMIZED=FALSE&amp;creator=factset&amp;display_string=Audit"}</definedName>
    <definedName name="_13YEAR_1___MS">#REF!</definedName>
    <definedName name="_14__123Graph_ACHART_1">#REF!</definedName>
    <definedName name="_14__123Graph_ACHART_3">#REF!</definedName>
    <definedName name="_14__123Graph_AChart_4">#REF!</definedName>
    <definedName name="_14__123Graph_ACHART_5">#REF!</definedName>
    <definedName name="_14__123Graph_AGROWTH_9">#REF!</definedName>
    <definedName name="_14__123Graph_BCHART_1">#REF!</definedName>
    <definedName name="_14__123Graph_BCHART_4">#REF!</definedName>
    <definedName name="_14__123Graph_BGROWTH_9">#REF!</definedName>
    <definedName name="_14__123Graph_CCHART_2">#REF!</definedName>
    <definedName name="_14__123Graph_D_Chart_1A">#REF!</definedName>
    <definedName name="_14__123Graph_DCHART_1">#REF!</definedName>
    <definedName name="_14__123Graph_F_Chart_1A">#REF!</definedName>
    <definedName name="_14__123Graph_XCHART_2">#REF!</definedName>
    <definedName name="_14__123Graph_XCHART_8">#REF!</definedName>
    <definedName name="_14__FDSAUDITLINK__">{"fdsup://Directions/FAT Viewer?action=UPDATE&amp;creator=factset&amp;DOC_NAME=fat:reuters_annual_source_window.fat&amp;display_string=Audit&amp;DYN_ARGS=TRUE&amp;VAR:ID1=B01VHW&amp;VAR:RCODE=NIBX&amp;VAR:SDATE=20081299&amp;VAR:FREQ=Y&amp;VAR:RELITEM=RP&amp;VAR:CURRENCY=USD&amp;VAR:CURRSOURCE=EXSHARE","&amp;VAR:NATFREQ=ANNUAL&amp;VAR:RFIELD=FINALIZED&amp;VAR:DB_TYPE=&amp;VAR:UNITS=MONTHLY&amp;window=popup&amp;width=450&amp;height=300&amp;START_MAXIMIZED=FALSE"}</definedName>
    <definedName name="_14__FDSAUDITLINK___1">{"fdsup://IBCentral/FAT Viewer?action=UPDATE&amp;creator=factset&amp;DOC_NAME=fat:reuters_annual_pshs_src_window.fat&amp;display_string=Audit&amp;DYN_ARGS=TRUE&amp;VAR:ID1=B01QLV&amp;VAR:RCODE=FDSEPS&amp;VAR:SDATE=20081299&amp;VAR:FREQ=Y&amp;VAR:RELITEM=RF&amp;VAR:CURRENCY=&amp;VAR:CURRSOURCE=EXSHARE","&amp;VAR:NATFREQ=ANNUAL&amp;VAR:RFIELD=FINALIZED&amp;VAR:DB_TYPE=&amp;VAR:UNITS=M&amp;window=popup&amp;width=450&amp;height=300&amp;START_MAXIMIZED=FALSE"}</definedName>
    <definedName name="_14_0__123Grap">#REF!</definedName>
    <definedName name="_14_0__123Graph_CCHAR">#REF!</definedName>
    <definedName name="_14_123Graph_XB93S">#REF!</definedName>
    <definedName name="_140__123Graph_XChart_4">#REF!</definedName>
    <definedName name="_140__FDSAUDITLINK__">{"fdsup://Directions/FAT Viewer?action=UPDATE&amp;creator=factset&amp;DOC_NAME=fat:reuters_qtrly_source_window.fat&amp;display_string=Audit&amp;DYN_ARGS=TRUE&amp;VAR:ID1=04206810&amp;VAR:RCODE=SGAFDS&amp;VAR:SDATE=20080399&amp;VAR:FREQ=Quarterly&amp;VAR:RELITEM=RP&amp;VAR:CURRENCY=&amp;VAR:CURRSOURCE","=EXSHARE&amp;VAR:NATFREQ=QUARTERLY&amp;VAR:RFIELD=FINALIZED&amp;VAR:DB_TYPE=FR&amp;VAR:UNITS=MONTHLY&amp;window=popup&amp;width=450&amp;height=300&amp;START_MAXIMIZED=FALSE"}</definedName>
    <definedName name="_140__FDSAUDITLINK___1">{"fdsup://IBCentral/FAT Viewer?action=UPDATE&amp;creator=factset&amp;DOC_NAME=fat:reuters_annual_pshs_src_window.fat&amp;display_string=Audit&amp;DYN_ARGS=TRUE&amp;VAR:ID1=046574&amp;VAR:RCODE=FDSEPS&amp;VAR:SDATE=20080399&amp;VAR:FREQ=Y&amp;VAR:RELITEM=RF&amp;VAR:CURRENCY=&amp;VAR:CURRSOURCE=EXSHARE","&amp;VAR:NATFREQ=ANNUAL&amp;VAR:RFIELD=FINALIZED&amp;VAR:DB_TYPE=&amp;VAR:UNITS=M&amp;window=popup&amp;width=450&amp;height=300&amp;START_MAXIMIZED=FALSE"}</definedName>
    <definedName name="_1400__FDSAUDITLINK__">{"fdsup://directions/FAT Viewer?action=UPDATE&amp;creator=factset&amp;DYN_ARGS=TRUE&amp;DOC_NAME=FAT:FQL_AUDITING_CLIENT_TEMPLATE.FAT&amp;display_string=Audit&amp;VAR:KEY=XEXWJWTKPO&amp;VAR:QUERY=RkZfRVBTKENBTCwyMDA5LCwsLCk=&amp;WINDOW=FIRST_POPUP&amp;HEIGHT=450&amp;WIDTH=450&amp;START_MAXIMIZED=","FALSE&amp;VAR:CALENDAR=FIVEDAY&amp;VAR:SYMBOL=0&amp;VAR:INDEX=0"}</definedName>
    <definedName name="_1400__FDSAUDITLINK___1">{"fdsup://Directions/FactSet Auditing Viewer?action=AUDIT_VALUE&amp;DB=129&amp;ID1=B0KWHQ&amp;VALUEID=03101&amp;SDATE=2010&amp;PERIODTYPE=ANNR_STD&amp;SCFT=3&amp;window=popup_no_bar&amp;width=385&amp;height=120&amp;START_MAXIMIZED=FALSE&amp;creator=factset&amp;display_string=Audit"}</definedName>
    <definedName name="_1401__FDSAUDITLINK__">{"fdsup://directions/FAT Viewer?action=UPDATE&amp;creator=factset&amp;DYN_ARGS=TRUE&amp;DOC_NAME=FAT:FQL_AUDITING_CLIENT_TEMPLATE.FAT&amp;display_string=Audit&amp;VAR:KEY=BYTORAZWNI&amp;VAR:QUERY=RkZfRVBTKENBTCwyMDA4LCwsLCk=&amp;WINDOW=FIRST_POPUP&amp;HEIGHT=450&amp;WIDTH=450&amp;START_MAXIMIZED=","FALSE&amp;VAR:CALENDAR=FIVEDAY&amp;VAR:SYMBOL=0&amp;VAR:INDEX=0"}</definedName>
    <definedName name="_1401__FDSAUDITLINK___1">{"fdsup://Directions/FactSet Auditing Viewer?action=AUDIT_VALUE&amp;DB=129&amp;ID1=B0KWHQ&amp;VALUEID=02001&amp;SDATE=2010&amp;PERIODTYPE=ANNR_STD&amp;SCFT=3&amp;window=popup_no_bar&amp;width=385&amp;height=120&amp;START_MAXIMIZED=FALSE&amp;creator=factset&amp;display_string=Audit"}</definedName>
    <definedName name="_1402__FDSAUDITLINK__">{"fdsup://directions/FAT Viewer?action=UPDATE&amp;creator=factset&amp;DYN_ARGS=TRUE&amp;DOC_NAME=FAT:FQL_AUDITING_CLIENT_TEMPLATE.FAT&amp;display_string=Audit&amp;VAR:KEY=TABSROVCRO&amp;VAR:QUERY=RkZfRVBTKENBTCwyMDEwLCwsLCk=&amp;WINDOW=FIRST_POPUP&amp;HEIGHT=450&amp;WIDTH=450&amp;START_MAXIMIZED=","FALSE&amp;VAR:CALENDAR=FIVEDAY&amp;VAR:SYMBOL=0&amp;VAR:INDEX=0"}</definedName>
    <definedName name="_1402__FDSAUDITLINK___1">{"fdsup://Directions/FactSet Auditing Viewer?action=AUDIT_VALUE&amp;DB=129&amp;ID1=B0KWHQ&amp;VALUEID=02201&amp;SDATE=2010&amp;PERIODTYPE=ANNR_STD&amp;SCFT=3&amp;window=popup_no_bar&amp;width=385&amp;height=120&amp;START_MAXIMIZED=FALSE&amp;creator=factset&amp;display_string=Audit"}</definedName>
    <definedName name="_1403__FDSAUDITLINK__">{"fdsup://directions/FAT Viewer?action=UPDATE&amp;creator=factset&amp;DYN_ARGS=TRUE&amp;DOC_NAME=FAT:FQL_AUDITING_CLIENT_TEMPLATE.FAT&amp;display_string=Audit&amp;VAR:KEY=XEXWJWTKPO&amp;VAR:QUERY=RkZfRVBTKENBTCwyMDA5LCwsLCk=&amp;WINDOW=FIRST_POPUP&amp;HEIGHT=450&amp;WIDTH=450&amp;START_MAXIMIZED=","FALSE&amp;VAR:CALENDAR=FIVEDAY&amp;VAR:SYMBOL=0&amp;VAR:INDEX=0"}</definedName>
    <definedName name="_1403__FDSAUDITLINK___1">{"fdsup://directions/FAT Viewer?action=UPDATE&amp;creator=factset&amp;DYN_ARGS=TRUE&amp;DOC_NAME=FAT:FQL_AUDITING_CLIENT_TEMPLATE.FAT&amp;display_string=Audit&amp;VAR:KEY=PGTUFCFGVG&amp;VAR:QUERY=RkZfQVNTRVRTX0NVUlIoQU5OX1IsNDA3NTUsLCxSRixHQlApLUZGX0NBU0hfU1QoQU5OX1IsNDA3NTUsLCxSR","ixHQlApLUZGX0xJQUJTX0NVUlIoQU5OX1IsNDA3NTUsLCxSRixHQlApK0ZGX0RFQlRfU1QoQU5OX1IsNDA3NTUsLCxSRixHQlAp&amp;WINDOW=FIRST_POPUP&amp;HEIGHT=450&amp;WIDTH=450&amp;START_MAXIMIZED=FALSE&amp;VAR:CALENDAR=FIVEDAY&amp;VAR:SYMBOL=B0KWHQ&amp;VAR:INDEX=0"}</definedName>
    <definedName name="_1404__FDSAUDITLINK__">{"fdsup://directions/FAT Viewer?action=UPDATE&amp;creator=factset&amp;DYN_ARGS=TRUE&amp;DOC_NAME=FAT:FQL_AUDITING_CLIENT_TEMPLATE.FAT&amp;display_string=Audit&amp;VAR:KEY=BYTORAZWNI&amp;VAR:QUERY=RkZfRVBTKENBTCwyMDA4LCwsLCk=&amp;WINDOW=FIRST_POPUP&amp;HEIGHT=450&amp;WIDTH=450&amp;START_MAXIMIZED=","FALSE&amp;VAR:CALENDAR=FIVEDAY&amp;VAR:SYMBOL=0&amp;VAR:INDEX=0"}</definedName>
    <definedName name="_1404__FDSAUDITLINK___1">{"fdsup://directions/FAT Viewer?action=UPDATE&amp;creator=factset&amp;DYN_ARGS=TRUE&amp;DOC_NAME=FAT:FQL_AUDITING_CLIENT_TEMPLATE.FAT&amp;display_string=Audit&amp;VAR:KEY=PITOZWPOTO&amp;VAR:QUERY=RkZfU0hMRFJTX0VRKEFOTl9SLDQwNzU1LCwsUkYsR0JQKQ==&amp;WINDOW=FIRST_POPUP&amp;HEIGHT=450&amp;WIDTH=","450&amp;START_MAXIMIZED=FALSE&amp;VAR:CALENDAR=FIVEDAY&amp;VAR:SYMBOL=0&amp;VAR:INDEX=0"}</definedName>
    <definedName name="_1405__FDSAUDITLINK__">{"fdsup://directions/FAT Viewer?action=UPDATE&amp;creator=factset&amp;DYN_ARGS=TRUE&amp;DOC_NAME=FAT:FQL_AUDITING_CLIENT_TEMPLATE.FAT&amp;display_string=Audit&amp;VAR:KEY=TABSROVCRO&amp;VAR:QUERY=RkZfRVBTKENBTCwyMDEwLCwsLCk=&amp;WINDOW=FIRST_POPUP&amp;HEIGHT=450&amp;WIDTH=450&amp;START_MAXIMIZED=","FALSE&amp;VAR:CALENDAR=FIVEDAY&amp;VAR:SYMBOL=0&amp;VAR:INDEX=0"}</definedName>
    <definedName name="_1405__FDSAUDITLINK___1">{"fdsup://directions/FAT Viewer?action=UPDATE&amp;creator=factset&amp;DYN_ARGS=TRUE&amp;DOC_NAME=FAT:FQL_AUDITING_CLIENT_TEMPLATE.FAT&amp;display_string=Audit&amp;VAR:KEY=PITOZWPOTO&amp;VAR:QUERY=RkZfU0hMRFJTX0VRKEFOTl9SLDQwNzU1LCwsUkYsR0JQKQ==&amp;WINDOW=FIRST_POPUP&amp;HEIGHT=450&amp;WIDTH=","450&amp;START_MAXIMIZED=FALSE&amp;VAR:CALENDAR=FIVEDAY&amp;VAR:SYMBOL=0&amp;VAR:INDEX=0"}</definedName>
    <definedName name="_1406__FDSAUDITLINK__">{"fdsup://directions/FAT Viewer?action=UPDATE&amp;creator=factset&amp;DYN_ARGS=TRUE&amp;DOC_NAME=FAT:FQL_AUDITING_CLIENT_TEMPLATE.FAT&amp;display_string=Audit&amp;VAR:KEY=XEXWJWTKPO&amp;VAR:QUERY=RkZfRVBTKENBTCwyMDA5LCwsLCk=&amp;WINDOW=FIRST_POPUP&amp;HEIGHT=450&amp;WIDTH=450&amp;START_MAXIMIZED=","FALSE&amp;VAR:CALENDAR=FIVEDAY&amp;VAR:SYMBOL=0&amp;VAR:INDEX=0"}</definedName>
    <definedName name="_1406__FDSAUDITLINK___1">{"fdsup://directions/FAT Viewer?action=UPDATE&amp;creator=factset&amp;DYN_ARGS=TRUE&amp;DOC_NAME=FAT:FQL_AUDITING_CLIENT_TEMPLATE.FAT&amp;display_string=Audit&amp;VAR:KEY=PITOZWPOTO&amp;VAR:QUERY=RkZfU0hMRFJTX0VRKEFOTl9SLDQwNzU1LCwsUkYsR0JQKQ==&amp;WINDOW=FIRST_POPUP&amp;HEIGHT=450&amp;WIDTH=","450&amp;START_MAXIMIZED=FALSE&amp;VAR:CALENDAR=FIVEDAY&amp;VAR:SYMBOL=0&amp;VAR:INDEX=0"}</definedName>
    <definedName name="_1407__FDSAUDITLINK__">{"fdsup://directions/FAT Viewer?action=UPDATE&amp;creator=factset&amp;DYN_ARGS=TRUE&amp;DOC_NAME=FAT:FQL_AUDITING_CLIENT_TEMPLATE.FAT&amp;display_string=Audit&amp;VAR:KEY=BYTORAZWNI&amp;VAR:QUERY=RkZfRVBTKENBTCwyMDA4LCwsLCk=&amp;WINDOW=FIRST_POPUP&amp;HEIGHT=450&amp;WIDTH=450&amp;START_MAXIMIZED=","FALSE&amp;VAR:CALENDAR=FIVEDAY&amp;VAR:SYMBOL=0&amp;VAR:INDEX=0"}</definedName>
    <definedName name="_1407__FDSAUDITLINK___1">{"fdsup://directions/FAT Viewer?action=UPDATE&amp;creator=factset&amp;DYN_ARGS=TRUE&amp;DOC_NAME=FAT:FQL_AUDITING_CLIENT_TEMPLATE.FAT&amp;display_string=Audit&amp;VAR:KEY=PSHURMXWVO&amp;VAR:QUERY=RkZfU0hMRFJTX0VRKEFOTl9SLDQwNzU1LCwsUkYsR0JQKQ==&amp;WINDOW=FIRST_POPUP&amp;HEIGHT=450&amp;WIDTH=","450&amp;START_MAXIMIZED=FALSE&amp;VAR:CALENDAR=FIVEDAY&amp;VAR:SYMBOL=471762&amp;VAR:INDEX=0"}</definedName>
    <definedName name="_1408__FDSAUDITLINK__">{"fdsup://directions/FAT Viewer?action=UPDATE&amp;creator=factset&amp;DYN_ARGS=TRUE&amp;DOC_NAME=FAT:FQL_AUDITING_CLIENT_TEMPLATE.FAT&amp;display_string=Audit&amp;VAR:KEY=TABSROVCRO&amp;VAR:QUERY=RkZfRVBTKENBTCwyMDEwLCwsLCk=&amp;WINDOW=FIRST_POPUP&amp;HEIGHT=450&amp;WIDTH=450&amp;START_MAXIMIZED=","FALSE&amp;VAR:CALENDAR=FIVEDAY&amp;VAR:SYMBOL=0&amp;VAR:INDEX=0"}</definedName>
    <definedName name="_1408__FDSAUDITLINK___1">{"fdsup://directions/FAT Viewer?action=UPDATE&amp;creator=factset&amp;DYN_ARGS=TRUE&amp;DOC_NAME=FAT:FQL_AUDITING_CLIENT_TEMPLATE.FAT&amp;display_string=Audit&amp;VAR:KEY=FUZATMLQTA&amp;VAR:QUERY=RkZfU0hMRFJTX0VRKEFOTl9SLDQwNzU1LCwsUkYsR0JQKQ==&amp;WINDOW=FIRST_POPUP&amp;HEIGHT=450&amp;WIDTH=","450&amp;START_MAXIMIZED=FALSE&amp;VAR:CALENDAR=FIVEDAY&amp;VAR:SYMBOL=B3N2CQ&amp;VAR:INDEX=0"}</definedName>
    <definedName name="_1409__FDSAUDITLINK__">{"fdsup://directions/FAT Viewer?action=UPDATE&amp;creator=factset&amp;DYN_ARGS=TRUE&amp;DOC_NAME=FAT:FQL_AUDITING_CLIENT_TEMPLATE.FAT&amp;display_string=Audit&amp;VAR:KEY=XEXWJWTKPO&amp;VAR:QUERY=RkZfRVBTKENBTCwyMDA5LCwsLCk=&amp;WINDOW=FIRST_POPUP&amp;HEIGHT=450&amp;WIDTH=450&amp;START_MAXIMIZED=","FALSE&amp;VAR:CALENDAR=FIVEDAY&amp;VAR:SYMBOL=0&amp;VAR:INDEX=0"}</definedName>
    <definedName name="_1409__FDSAUDITLINK___1">{"fdsup://directions/FAT Viewer?action=UPDATE&amp;creator=factset&amp;DYN_ARGS=TRUE&amp;DOC_NAME=FAT:FQL_AUDITING_CLIENT_TEMPLATE.FAT&amp;display_string=Audit&amp;VAR:KEY=BEBWLSFWDQ&amp;VAR:QUERY=RkZfU0hMRFJTX0VRKEFOTl9SLDQwNzU1LCwsUkYsR0JQKQ==&amp;WINDOW=FIRST_POPUP&amp;HEIGHT=450&amp;WIDTH=","450&amp;START_MAXIMIZED=FALSE&amp;VAR:CALENDAR=FIVEDAY&amp;VAR:SYMBOL=733945&amp;VAR:INDEX=0"}</definedName>
    <definedName name="_141__123Graph_BCHART_8">#REF!</definedName>
    <definedName name="_141__123Graph_XChart_5">#REF!</definedName>
    <definedName name="_141__FDSAUDITLINK__">{"fdsup://Directions/FAT Viewer?action=UPDATE&amp;creator=factset&amp;DOC_NAME=fat:reuters_qtrly_source_window.fat&amp;display_string=Audit&amp;DYN_ARGS=TRUE&amp;VAR:ID1=88164L10&amp;VAR:RCODE=SGAFDS&amp;VAR:SDATE=20080399&amp;VAR:FREQ=Quarterly&amp;VAR:RELITEM=RP&amp;VAR:CURRENCY=&amp;VAR:CURRSOURCE","=EXSHARE&amp;VAR:NATFREQ=QUARTERLY&amp;VAR:RFIELD=FINALIZED&amp;VAR:DB_TYPE=FR&amp;VAR:UNITS=MONTHLY&amp;window=popup&amp;width=450&amp;height=300&amp;START_MAXIMIZED=FALSE"}</definedName>
    <definedName name="_141__FDSAUDITLINK___1">{"fdsup://IBCentral/FAT Viewer?action=UPDATE&amp;creator=factset&amp;DOC_NAME=fat:reuters_annual_pshs_src_window.fat&amp;display_string=Audit&amp;DYN_ARGS=TRUE&amp;VAR:ID1=056304&amp;VAR:RCODE=FDSEPS&amp;VAR:SDATE=20071299&amp;VAR:FREQ=Y&amp;VAR:RELITEM=RF&amp;VAR:CURRENCY=&amp;VAR:CURRSOURCE=EXSHARE","&amp;VAR:NATFREQ=ANNUAL&amp;VAR:RFIELD=FINALIZED&amp;VAR:DB_TYPE=&amp;VAR:UNITS=M&amp;window=popup&amp;width=450&amp;height=300&amp;START_MAXIMIZED=FALSE"}</definedName>
    <definedName name="_1410__FDSAUDITLINK__">{"fdsup://directions/FAT Viewer?action=UPDATE&amp;creator=factset&amp;DYN_ARGS=TRUE&amp;DOC_NAME=FAT:FQL_AUDITING_CLIENT_TEMPLATE.FAT&amp;display_string=Audit&amp;VAR:KEY=BYTORAZWNI&amp;VAR:QUERY=RkZfRVBTKENBTCwyMDA4LCwsLCk=&amp;WINDOW=FIRST_POPUP&amp;HEIGHT=450&amp;WIDTH=450&amp;START_MAXIMIZED=","FALSE&amp;VAR:CALENDAR=FIVEDAY&amp;VAR:SYMBOL=0&amp;VAR:INDEX=0"}</definedName>
    <definedName name="_1410__FDSAUDITLINK___1">{"fdsup://directions/FAT Viewer?action=UPDATE&amp;creator=factset&amp;DYN_ARGS=TRUE&amp;DOC_NAME=FAT:FQL_AUDITING_CLIENT_TEMPLATE.FAT&amp;display_string=Audit&amp;VAR:KEY=BAZALSXIJA&amp;VAR:QUERY=RkZfU0hMRFJTX0VRKEFOTl9SLDQwNzU1LCwsUkYsR0JQKQ==&amp;WINDOW=FIRST_POPUP&amp;HEIGHT=450&amp;WIDTH=","450&amp;START_MAXIMIZED=FALSE&amp;VAR:CALENDAR=FIVEDAY&amp;VAR:SYMBOL=B1HKRM&amp;VAR:INDEX=0"}</definedName>
    <definedName name="_1411__FDSAUDITLINK__">{"fdsup://directions/FAT Viewer?action=UPDATE&amp;creator=factset&amp;DYN_ARGS=TRUE&amp;DOC_NAME=FAT:FQL_AUDITING_CLIENT_TEMPLATE.FAT&amp;display_string=Audit&amp;VAR:KEY=TABSROVCRO&amp;VAR:QUERY=RkZfRVBTKENBTCwyMDEwLCwsLCk=&amp;WINDOW=FIRST_POPUP&amp;HEIGHT=450&amp;WIDTH=450&amp;START_MAXIMIZED=","FALSE&amp;VAR:CALENDAR=FIVEDAY&amp;VAR:SYMBOL=0&amp;VAR:INDEX=0"}</definedName>
    <definedName name="_1411__FDSAUDITLINK___1">{"fdsup://directions/FAT Viewer?action=UPDATE&amp;creator=factset&amp;DYN_ARGS=TRUE&amp;DOC_NAME=FAT:FQL_AUDITING_CLIENT_TEMPLATE.FAT&amp;display_string=Audit&amp;VAR:KEY=NCBYBCVOVW&amp;VAR:QUERY=RkZfU0hMRFJTX0VRKEFOTl9SLDQwNzU1LCwsUkYsR0JQKQ==&amp;WINDOW=FIRST_POPUP&amp;HEIGHT=450&amp;WIDTH=","450&amp;START_MAXIMIZED=FALSE&amp;VAR:CALENDAR=FIVEDAY&amp;VAR:SYMBOL=714411&amp;VAR:INDEX=0"}</definedName>
    <definedName name="_1412__FDSAUDITLINK__">{"fdsup://directions/FAT Viewer?action=UPDATE&amp;creator=factset&amp;DYN_ARGS=TRUE&amp;DOC_NAME=FAT:FQL_AUDITING_CLIENT_TEMPLATE.FAT&amp;display_string=Audit&amp;VAR:KEY=XEXWJWTKPO&amp;VAR:QUERY=RkZfRVBTKENBTCwyMDA5LCwsLCk=&amp;WINDOW=FIRST_POPUP&amp;HEIGHT=450&amp;WIDTH=450&amp;START_MAXIMIZED=","FALSE&amp;VAR:CALENDAR=FIVEDAY&amp;VAR:SYMBOL=0&amp;VAR:INDEX=0"}</definedName>
    <definedName name="_1412__FDSAUDITLINK___1">{"fdsup://directions/FAT Viewer?action=UPDATE&amp;creator=factset&amp;DYN_ARGS=TRUE&amp;DOC_NAME=FAT:FQL_AUDITING_CLIENT_TEMPLATE.FAT&amp;display_string=Audit&amp;VAR:KEY=NWPMJCRERA&amp;VAR:QUERY=RkZfU0hMRFJTX0VRKEFOTl9SLDQwNzU1LCwsUkYsR0JQKQ==&amp;WINDOW=FIRST_POPUP&amp;HEIGHT=450&amp;WIDTH=","450&amp;START_MAXIMIZED=FALSE&amp;VAR:CALENDAR=FIVEDAY&amp;VAR:SYMBOL=455660&amp;VAR:INDEX=0"}</definedName>
    <definedName name="_1413__FDSAUDITLINK__">{"fdsup://directions/FAT Viewer?action=UPDATE&amp;creator=factset&amp;DYN_ARGS=TRUE&amp;DOC_NAME=FAT:FQL_AUDITING_CLIENT_TEMPLATE.FAT&amp;display_string=Audit&amp;VAR:KEY=BYTORAZWNI&amp;VAR:QUERY=RkZfRVBTKENBTCwyMDA4LCwsLCk=&amp;WINDOW=FIRST_POPUP&amp;HEIGHT=450&amp;WIDTH=450&amp;START_MAXIMIZED=","FALSE&amp;VAR:CALENDAR=FIVEDAY&amp;VAR:SYMBOL=0&amp;VAR:INDEX=0"}</definedName>
    <definedName name="_1413__FDSAUDITLINK___1">{"fdsup://directions/FAT Viewer?action=UPDATE&amp;creator=factset&amp;DYN_ARGS=TRUE&amp;DOC_NAME=FAT:FQL_AUDITING_CLIENT_TEMPLATE.FAT&amp;display_string=Audit&amp;VAR:KEY=BOPIVWVYFQ&amp;VAR:QUERY=RkZfU0hMRFJTX0VRKEFOTl9SLDQwNzU1LCwsUkYsR0JQKQ==&amp;WINDOW=FIRST_POPUP&amp;HEIGHT=450&amp;WIDTH=","450&amp;START_MAXIMIZED=FALSE&amp;VAR:CALENDAR=FIVEDAY&amp;VAR:SYMBOL=557071&amp;VAR:INDEX=0"}</definedName>
    <definedName name="_1414__FDSAUDITLINK__">{"fdsup://directions/FAT Viewer?action=UPDATE&amp;creator=factset&amp;DYN_ARGS=TRUE&amp;DOC_NAME=FAT:FQL_AUDITING_CLIENT_TEMPLATE.FAT&amp;display_string=Audit&amp;VAR:KEY=TABSROVCRO&amp;VAR:QUERY=RkZfRVBTKENBTCwyMDEwLCwsLCk=&amp;WINDOW=FIRST_POPUP&amp;HEIGHT=450&amp;WIDTH=450&amp;START_MAXIMIZED=","FALSE&amp;VAR:CALENDAR=FIVEDAY&amp;VAR:SYMBOL=0&amp;VAR:INDEX=0"}</definedName>
    <definedName name="_1414__FDSAUDITLINK___1">{"fdsup://directions/FAT Viewer?action=UPDATE&amp;creator=factset&amp;DYN_ARGS=TRUE&amp;DOC_NAME=FAT:FQL_AUDITING_CLIENT_TEMPLATE.FAT&amp;display_string=Audit&amp;VAR:KEY=FSJMLYRYZO&amp;VAR:QUERY=RkZfU0hMRFJTX0VRKEFOTl9SLDQwNzU1LCwsUkYsR0JQKQ==&amp;WINDOW=FIRST_POPUP&amp;HEIGHT=450&amp;WIDTH=","450&amp;START_MAXIMIZED=FALSE&amp;VAR:CALENDAR=FIVEDAY&amp;VAR:SYMBOL=B03GCV&amp;VAR:INDEX=0"}</definedName>
    <definedName name="_1415__FDSAUDITLINK__">{"fdsup://directions/FAT Viewer?action=UPDATE&amp;creator=factset&amp;DYN_ARGS=TRUE&amp;DOC_NAME=FAT:FQL_AUDITING_CLIENT_TEMPLATE.FAT&amp;display_string=Audit&amp;VAR:KEY=XEXWJWTKPO&amp;VAR:QUERY=RkZfRVBTKENBTCwyMDA5LCwsLCk=&amp;WINDOW=FIRST_POPUP&amp;HEIGHT=450&amp;WIDTH=450&amp;START_MAXIMIZED=","FALSE&amp;VAR:CALENDAR=FIVEDAY&amp;VAR:SYMBOL=0&amp;VAR:INDEX=0"}</definedName>
    <definedName name="_1415__FDSAUDITLINK___1">{"fdsup://directions/FAT Viewer?action=UPDATE&amp;creator=factset&amp;DYN_ARGS=TRUE&amp;DOC_NAME=FAT:FQL_AUDITING_CLIENT_TEMPLATE.FAT&amp;display_string=Audit&amp;VAR:KEY=HONALYFWZK&amp;VAR:QUERY=RkZfU0hMRFJTX0VRKEFOTl9SLDQwNzU1LCwsUkYsR0JQKQ==&amp;WINDOW=FIRST_POPUP&amp;HEIGHT=450&amp;WIDTH=","450&amp;START_MAXIMIZED=FALSE&amp;VAR:CALENDAR=FIVEDAY&amp;VAR:SYMBOL=070155&amp;VAR:INDEX=0"}</definedName>
    <definedName name="_1416__FDSAUDITLINK__">{"fdsup://directions/FAT Viewer?action=UPDATE&amp;creator=factset&amp;DYN_ARGS=TRUE&amp;DOC_NAME=FAT:FQL_AUDITING_CLIENT_TEMPLATE.FAT&amp;display_string=Audit&amp;VAR:KEY=BYTORAZWNI&amp;VAR:QUERY=RkZfRVBTKENBTCwyMDA4LCwsLCk=&amp;WINDOW=FIRST_POPUP&amp;HEIGHT=450&amp;WIDTH=450&amp;START_MAXIMIZED=","FALSE&amp;VAR:CALENDAR=FIVEDAY&amp;VAR:SYMBOL=0&amp;VAR:INDEX=0"}</definedName>
    <definedName name="_1416__FDSAUDITLINK___1">{"fdsup://directions/FAT Viewer?action=UPDATE&amp;creator=factset&amp;DYN_ARGS=TRUE&amp;DOC_NAME=FAT:FQL_AUDITING_CLIENT_TEMPLATE.FAT&amp;display_string=Audit&amp;VAR:KEY=XATGPUHUNK&amp;VAR:QUERY=RkZfU0hMRFJTX0VRKEFOTl9SLDQwNzU1LCwsUkYsR0JQKQ==&amp;WINDOW=FIRST_POPUP&amp;HEIGHT=450&amp;WIDTH=","450&amp;START_MAXIMIZED=FALSE&amp;VAR:CALENDAR=FIVEDAY&amp;VAR:SYMBOL=B16JQ7&amp;VAR:INDEX=0"}</definedName>
    <definedName name="_1417__FDSAUDITLINK__">{"fdsup://directions/FAT Viewer?action=UPDATE&amp;creator=factset&amp;DYN_ARGS=TRUE&amp;DOC_NAME=FAT:FQL_AUDITING_CLIENT_TEMPLATE.FAT&amp;display_string=Audit&amp;VAR:KEY=TABSROVCRO&amp;VAR:QUERY=RkZfRVBTKENBTCwyMDEwLCwsLCk=&amp;WINDOW=FIRST_POPUP&amp;HEIGHT=450&amp;WIDTH=450&amp;START_MAXIMIZED=","FALSE&amp;VAR:CALENDAR=FIVEDAY&amp;VAR:SYMBOL=0&amp;VAR:INDEX=0"}</definedName>
    <definedName name="_1417__FDSAUDITLINK___1">{"fdsup://directions/FAT Viewer?action=UPDATE&amp;creator=factset&amp;DYN_ARGS=TRUE&amp;DOC_NAME=FAT:FQL_AUDITING_CLIENT_TEMPLATE.FAT&amp;display_string=Audit&amp;VAR:KEY=RILSHGFGLW&amp;VAR:QUERY=RkZfU0hMRFJTX0VRKEFOTl9SLDQwNzU1LCwsUkYsR0JQKQ==&amp;WINDOW=FIRST_POPUP&amp;HEIGHT=450&amp;WIDTH=","450&amp;START_MAXIMIZED=FALSE&amp;VAR:CALENDAR=FIVEDAY&amp;VAR:SYMBOL=B14RYC&amp;VAR:INDEX=0"}</definedName>
    <definedName name="_1418__FDSAUDITLINK__">{"fdsup://directions/FAT Viewer?action=UPDATE&amp;creator=factset&amp;DYN_ARGS=TRUE&amp;DOC_NAME=FAT:FQL_AUDITING_CLIENT_TEMPLATE.FAT&amp;display_string=Audit&amp;VAR:KEY=XEXWJWTKPO&amp;VAR:QUERY=RkZfRVBTKENBTCwyMDA5LCwsLCk=&amp;WINDOW=FIRST_POPUP&amp;HEIGHT=450&amp;WIDTH=450&amp;START_MAXIMIZED=","FALSE&amp;VAR:CALENDAR=FIVEDAY&amp;VAR:SYMBOL=0&amp;VAR:INDEX=0"}</definedName>
    <definedName name="_1418__FDSAUDITLINK___1">{"fdsup://directions/FAT Viewer?action=UPDATE&amp;creator=factset&amp;DYN_ARGS=TRUE&amp;DOC_NAME=FAT:FQL_AUDITING_CLIENT_TEMPLATE.FAT&amp;display_string=Audit&amp;VAR:KEY=LQBSZABSFW&amp;VAR:QUERY=RkZfU0hMRFJTX0VRKEFOTl9SLDQwNzU1LCwsUkYsR0JQKQ==&amp;WINDOW=FIRST_POPUP&amp;HEIGHT=450&amp;WIDTH=","450&amp;START_MAXIMIZED=FALSE&amp;VAR:CALENDAR=FIVEDAY&amp;VAR:SYMBOL=B0KWHQ&amp;VAR:INDEX=0"}</definedName>
    <definedName name="_1419__FDSAUDITLINK__">{"fdsup://directions/FAT Viewer?action=UPDATE&amp;creator=factset&amp;DYN_ARGS=TRUE&amp;DOC_NAME=FAT:FQL_AUDITING_CLIENT_TEMPLATE.FAT&amp;display_string=Audit&amp;VAR:KEY=BYTORAZWNI&amp;VAR:QUERY=RkZfRVBTKENBTCwyMDA4LCwsLCk=&amp;WINDOW=FIRST_POPUP&amp;HEIGHT=450&amp;WIDTH=450&amp;START_MAXIMIZED=","FALSE&amp;VAR:CALENDAR=FIVEDAY&amp;VAR:SYMBOL=0&amp;VAR:INDEX=0"}</definedName>
    <definedName name="_1419__FDSAUDITLINK___1">{"fdsup://directions/FAT Viewer?action=UPDATE&amp;creator=factset&amp;DYN_ARGS=TRUE&amp;DOC_NAME=FAT:FQL_AUDITING_CLIENT_TEMPLATE.FAT&amp;display_string=Audit&amp;VAR:KEY=RKHGJETINQ&amp;VAR:QUERY=RkZfQVNTRVRTX0NVUlIoQU5OX1IsNDA3NTUsLCxSRixHQlApLUZGX0NBU0hfU1QoQU5OX1IsNDA3NTUsLCxSR","ixHQlApLUZGX0xJQUJTX0NVUlIoQU5OX1IsNDA3NTUsLCxSRixHQlApK0ZGX0RFQlRfU1QoQU5OX1IsNDA3NTUsLCxSRixHQlAp&amp;WINDOW=FIRST_POPUP&amp;HEIGHT=450&amp;WIDTH=450&amp;START_MAXIMIZED=FALSE&amp;VAR:CALENDAR=FIVEDAY&amp;VAR:SYMBOL=0&amp;VAR:INDEX=0"}</definedName>
    <definedName name="_142__123Graph_BCHART_9">#REF!</definedName>
    <definedName name="_142__123Graph_XChart_6">#REF!</definedName>
    <definedName name="_142__FDSAUDITLINK__">{"fdsup://Directions/FAT Viewer?action=UPDATE&amp;creator=factset&amp;DOC_NAME=fat:reuters_annual_source_window.fat&amp;display_string=Audit&amp;DYN_ARGS=TRUE&amp;VAR:ID1=80004C10&amp;VAR:RCODE=QTLE&amp;VAR:SDATE=20071299&amp;VAR:FREQ=Y&amp;VAR:RELITEM=RP&amp;VAR:CURRENCY=&amp;VAR:CURRSOURCE=EXSHARE&amp;","VAR:NATFREQ=ANNUAL&amp;VAR:RFIELD=FINALIZED&amp;VAR:DB_TYPE=&amp;VAR:UNITS=M&amp;window=popup&amp;width=450&amp;height=300&amp;START_MAXIMIZED=FALSE"}</definedName>
    <definedName name="_142__FDSAUDITLINK___1">{"fdsup://IBCentral/FAT Viewer?action=UPDATE&amp;creator=factset&amp;DOC_NAME=fat:reuters_annual_pshs_src_window.fat&amp;display_string=Audit&amp;DYN_ARGS=TRUE&amp;VAR:ID1=B1528L&amp;VAR:RCODE=FDSEPS&amp;VAR:SDATE=20070399&amp;VAR:FREQ=Y&amp;VAR:RELITEM=RF&amp;VAR:CURRENCY=&amp;VAR:CURRSOURCE=EXSHARE","&amp;VAR:NATFREQ=ANNUAL&amp;VAR:RFIELD=FINALIZED&amp;VAR:DB_TYPE=&amp;VAR:UNITS=M&amp;window=popup&amp;width=450&amp;height=300&amp;START_MAXIMIZED=FALSE"}</definedName>
    <definedName name="_1420__FDSAUDITLINK__">{"fdsup://directions/FAT Viewer?action=UPDATE&amp;creator=factset&amp;DYN_ARGS=TRUE&amp;DOC_NAME=FAT:FQL_AUDITING_CLIENT_TEMPLATE.FAT&amp;display_string=Audit&amp;VAR:KEY=BYTORAZWNI&amp;VAR:QUERY=RkZfRVBTKENBTCwyMDA4LCwsLCk=&amp;WINDOW=FIRST_POPUP&amp;HEIGHT=450&amp;WIDTH=450&amp;START_MAXIMIZED=","FALSE&amp;VAR:CALENDAR=FIVEDAY&amp;VAR:SYMBOL=0&amp;VAR:INDEX=0"}</definedName>
    <definedName name="_1420__FDSAUDITLINK___1">{"fdsup://directions/FAT Viewer?action=UPDATE&amp;creator=factset&amp;DYN_ARGS=TRUE&amp;DOC_NAME=FAT:FQL_AUDITING_CLIENT_TEMPLATE.FAT&amp;display_string=Audit&amp;VAR:KEY=POHOBKZSVY&amp;VAR:QUERY=RkZfQVNTRVRTX0NVUlIoQU5OX1IsNDA3NTUtMVksLCxSRixHQlApLUZGX0NBU0hfU1QoQU5OX1IsNDA3NTUtM","VksLCxSRixHQlApLUZGX0xJQUJTX0NVUlIoQU5OX1IsNDA3NTUtMVksLCxSRixHQlApK0ZGX0RFQlRfU1QoQU5OX1IsNDA3NTUtMVksLCxSRixHQlAp&amp;WINDOW=FIRST_POPUP&amp;HEIGHT=450&amp;WIDTH=450&amp;START_MAXIMIZED=FALSE&amp;VAR:CALENDAR=FIVEDAY&amp;VAR:SYMBOL=0&amp;VAR:INDEX=0"}</definedName>
    <definedName name="_1421__FDSAUDITLINK__">{"fdsup://directions/FAT Viewer?action=UPDATE&amp;creator=factset&amp;DYN_ARGS=TRUE&amp;DOC_NAME=FAT:FQL_AUDITING_CLIENT_TEMPLATE.FAT&amp;display_string=Audit&amp;VAR:KEY=TABSROVCRO&amp;VAR:QUERY=RkZfRVBTKENBTCwyMDEwLCwsLCk=&amp;WINDOW=FIRST_POPUP&amp;HEIGHT=450&amp;WIDTH=450&amp;START_MAXIMIZED=","FALSE&amp;VAR:CALENDAR=FIVEDAY&amp;VAR:SYMBOL=0&amp;VAR:INDEX=0"}</definedName>
    <definedName name="_1421__FDSAUDITLINK___1">{"fdsup://directions/FAT Viewer?action=UPDATE&amp;creator=factset&amp;DYN_ARGS=TRUE&amp;DOC_NAME=FAT:FQL_AUDITING_CLIENT_TEMPLATE.FAT&amp;display_string=Audit&amp;VAR:KEY=LWNOTADWHA&amp;VAR:QUERY=RkZfRklOX0FTU0VUU19JTVBBSVIoQU5OX1IsNDA3NTUsLCxSRixHQlAp&amp;WINDOW=FIRST_POPUP&amp;HEIGHT=45","0&amp;WIDTH=450&amp;START_MAXIMIZED=FALSE&amp;VAR:CALENDAR=FIVEDAY&amp;VAR:SYMBOL=0&amp;VAR:INDEX=0"}</definedName>
    <definedName name="_1422__FDSAUDITLINK__">{"fdsup://directions/FAT Viewer?action=UPDATE&amp;creator=factset&amp;DYN_ARGS=TRUE&amp;DOC_NAME=FAT:FQL_AUDITING_CLIENT_TEMPLATE.FAT&amp;display_string=Audit&amp;VAR:KEY=XEXWJWTKPO&amp;VAR:QUERY=RkZfRVBTKENBTCwyMDA5LCwsLCk=&amp;WINDOW=FIRST_POPUP&amp;HEIGHT=450&amp;WIDTH=450&amp;START_MAXIMIZED=","FALSE&amp;VAR:CALENDAR=FIVEDAY&amp;VAR:SYMBOL=0&amp;VAR:INDEX=0"}</definedName>
    <definedName name="_1422__FDSAUDITLINK___1">{"fdsup://directions/FAT Viewer?action=UPDATE&amp;creator=factset&amp;DYN_ARGS=TRUE&amp;DOC_NAME=FAT:FQL_AUDITING_CLIENT_TEMPLATE.FAT&amp;display_string=Audit&amp;VAR:KEY=BMDADGPCNO&amp;VAR:QUERY=RkZfRklOX0FTU0VUU19JTVBBSVIoQU5OX1IsNDA3NTUtMVksLCxSRixHQlAp&amp;WINDOW=FIRST_POPUP&amp;HEIGH","T=450&amp;WIDTH=450&amp;START_MAXIMIZED=FALSE&amp;VAR:CALENDAR=FIVEDAY&amp;VAR:SYMBOL=0&amp;VAR:INDEX=0"}</definedName>
    <definedName name="_1423__FDSAUDITLINK__">{"fdsup://directions/FAT Viewer?action=UPDATE&amp;creator=factset&amp;DYN_ARGS=TRUE&amp;DOC_NAME=FAT:FQL_AUDITING_CLIENT_TEMPLATE.FAT&amp;display_string=Audit&amp;VAR:KEY=HGHGFSDSLM&amp;VAR:QUERY=RkZfRVBTKENBTCwyMDEwLCwsLCk=&amp;WINDOW=FIRST_POPUP&amp;HEIGHT=450&amp;WIDTH=450&amp;START_MAXIMIZED=","FALSE&amp;VAR:CALENDAR=FIVEDAY&amp;VAR:SYMBOL=547970&amp;VAR:INDEX=0"}</definedName>
    <definedName name="_1423__FDSAUDITLINK___1">{"fdsup://directions/FAT Viewer?action=UPDATE&amp;creator=factset&amp;DYN_ARGS=TRUE&amp;DOC_NAME=FAT:FQL_AUDITING_CLIENT_TEMPLATE.FAT&amp;display_string=Audit&amp;VAR:KEY=HODSFKDSHK&amp;VAR:QUERY=RkZfSU1QQUlSX1BQRShBTk5fUiw0MDc1NSwsLFJGLEdCUCk=&amp;WINDOW=FIRST_POPUP&amp;HEIGHT=450&amp;WIDTH=","450&amp;START_MAXIMIZED=FALSE&amp;VAR:CALENDAR=FIVEDAY&amp;VAR:SYMBOL=0&amp;VAR:INDEX=0"}</definedName>
    <definedName name="_1424__FDSAUDITLINK__">{"fdsup://directions/FAT Viewer?action=UPDATE&amp;creator=factset&amp;DYN_ARGS=TRUE&amp;DOC_NAME=FAT:FQL_AUDITING_CLIENT_TEMPLATE.FAT&amp;display_string=Audit&amp;VAR:KEY=PKVCTSRQPG&amp;VAR:QUERY=RkZfRVBTKENBTCwyMDA5LCwsLCk=&amp;WINDOW=FIRST_POPUP&amp;HEIGHT=450&amp;WIDTH=450&amp;START_MAXIMIZED=","FALSE&amp;VAR:CALENDAR=FIVEDAY&amp;VAR:SYMBOL=547970&amp;VAR:INDEX=0"}</definedName>
    <definedName name="_1424__FDSAUDITLINK___1">{"fdsup://directions/FAT Viewer?action=UPDATE&amp;creator=factset&amp;DYN_ARGS=TRUE&amp;DOC_NAME=FAT:FQL_AUDITING_CLIENT_TEMPLATE.FAT&amp;display_string=Audit&amp;VAR:KEY=FWZWVMXCLQ&amp;VAR:QUERY=RkZfSU1QQUlSX1BQRShBTk5fUiw0MDc1NS0xWSwsLFJGLEdCUCk=&amp;WINDOW=FIRST_POPUP&amp;HEIGHT=450&amp;WI","DTH=450&amp;START_MAXIMIZED=FALSE&amp;VAR:CALENDAR=FIVEDAY&amp;VAR:SYMBOL=0&amp;VAR:INDEX=0"}</definedName>
    <definedName name="_1425__FDSAUDITLINK__">{"fdsup://directions/FAT Viewer?action=UPDATE&amp;creator=factset&amp;DYN_ARGS=TRUE&amp;DOC_NAME=FAT:FQL_AUDITING_CLIENT_TEMPLATE.FAT&amp;display_string=Audit&amp;VAR:KEY=NCTQLIRSJO&amp;VAR:QUERY=RkZfRVBTKENBTCwyMDA4LCwsLCk=&amp;WINDOW=FIRST_POPUP&amp;HEIGHT=450&amp;WIDTH=450&amp;START_MAXIMIZED=","FALSE&amp;VAR:CALENDAR=FIVEDAY&amp;VAR:SYMBOL=547970&amp;VAR:INDEX=0"}</definedName>
    <definedName name="_1425__FDSAUDITLINK___1">{"fdsup://directions/FAT Viewer?action=UPDATE&amp;creator=factset&amp;DYN_ARGS=TRUE&amp;DOC_NAME=FAT:FQL_AUDITING_CLIENT_TEMPLATE.FAT&amp;display_string=Audit&amp;VAR:KEY=RKHGJETINQ&amp;VAR:QUERY=RkZfQVNTRVRTX0NVUlIoQU5OX1IsNDA3NTUsLCxSRixHQlApLUZGX0NBU0hfU1QoQU5OX1IsNDA3NTUsLCxSR","ixHQlApLUZGX0xJQUJTX0NVUlIoQU5OX1IsNDA3NTUsLCxSRixHQlApK0ZGX0RFQlRfU1QoQU5OX1IsNDA3NTUsLCxSRixHQlAp&amp;WINDOW=FIRST_POPUP&amp;HEIGHT=450&amp;WIDTH=450&amp;START_MAXIMIZED=FALSE&amp;VAR:CALENDAR=FIVEDAY&amp;VAR:SYMBOL=0&amp;VAR:INDEX=0"}</definedName>
    <definedName name="_1426__FDSAUDITLINK__">{"fdsup://directions/FAT Viewer?action=UPDATE&amp;creator=factset&amp;DYN_ARGS=TRUE&amp;DOC_NAME=FAT:FQL_AUDITING_CLIENT_TEMPLATE.FAT&amp;display_string=Audit&amp;VAR:KEY=ZQLYBQJQRI&amp;VAR:QUERY=RkZfQ0FQRVgoQ0FMLDIwMTAsLCwsKQ==&amp;WINDOW=FIRST_POPUP&amp;HEIGHT=450&amp;WIDTH=450&amp;START_MAXIMI","ZED=FALSE&amp;VAR:CALENDAR=FIVEDAY&amp;VAR:SYMBOL=0&amp;VAR:INDEX=0"}</definedName>
    <definedName name="_1426__FDSAUDITLINK___1">{"fdsup://directions/FAT Viewer?action=UPDATE&amp;creator=factset&amp;DYN_ARGS=TRUE&amp;DOC_NAME=FAT:FQL_AUDITING_CLIENT_TEMPLATE.FAT&amp;display_string=Audit&amp;VAR:KEY=POHOBKZSVY&amp;VAR:QUERY=RkZfQVNTRVRTX0NVUlIoQU5OX1IsNDA3NTUtMVksLCxSRixHQlApLUZGX0NBU0hfU1QoQU5OX1IsNDA3NTUtM","VksLCxSRixHQlApLUZGX0xJQUJTX0NVUlIoQU5OX1IsNDA3NTUtMVksLCxSRixHQlApK0ZGX0RFQlRfU1QoQU5OX1IsNDA3NTUtMVksLCxSRixHQlAp&amp;WINDOW=FIRST_POPUP&amp;HEIGHT=450&amp;WIDTH=450&amp;START_MAXIMIZED=FALSE&amp;VAR:CALENDAR=FIVEDAY&amp;VAR:SYMBOL=0&amp;VAR:INDEX=0"}</definedName>
    <definedName name="_1427__FDSAUDITLINK__">{"fdsup://directions/FAT Viewer?action=UPDATE&amp;creator=factset&amp;DYN_ARGS=TRUE&amp;DOC_NAME=FAT:FQL_AUDITING_CLIENT_TEMPLATE.FAT&amp;display_string=Audit&amp;VAR:KEY=FERCNSNEZK&amp;VAR:QUERY=RkZfRUJJVERBKENBTCwyMDA5LCwsLCk=&amp;WINDOW=FIRST_POPUP&amp;HEIGHT=450&amp;WIDTH=450&amp;START_MAXIMI","ZED=FALSE&amp;VAR:CALENDAR=FIVEDAY&amp;VAR:SYMBOL=597895&amp;VAR:INDEX=0"}</definedName>
    <definedName name="_1427__FDSAUDITLINK___1">{"fdsup://directions/FAT Viewer?action=UPDATE&amp;creator=factset&amp;DYN_ARGS=TRUE&amp;DOC_NAME=FAT:FQL_AUDITING_CLIENT_TEMPLATE.FAT&amp;display_string=Audit&amp;VAR:KEY=LWNOTADWHA&amp;VAR:QUERY=RkZfRklOX0FTU0VUU19JTVBBSVIoQU5OX1IsNDA3NTUsLCxSRixHQlAp&amp;WINDOW=FIRST_POPUP&amp;HEIGHT=45","0&amp;WIDTH=450&amp;START_MAXIMIZED=FALSE&amp;VAR:CALENDAR=FIVEDAY&amp;VAR:SYMBOL=0&amp;VAR:INDEX=0"}</definedName>
    <definedName name="_1428__FDSAUDITLINK__">{"fdsup://directions/FAT Viewer?action=UPDATE&amp;creator=factset&amp;DYN_ARGS=TRUE&amp;DOC_NAME=FAT:FQL_AUDITING_CLIENT_TEMPLATE.FAT&amp;display_string=Audit&amp;VAR:KEY=TEPODQXEHI&amp;VAR:QUERY=RkZfRUJJVERBKENBTCwyMDA4LCwsLCk=&amp;WINDOW=FIRST_POPUP&amp;HEIGHT=450&amp;WIDTH=450&amp;START_MAXIMI","ZED=FALSE&amp;VAR:CALENDAR=FIVEDAY&amp;VAR:SYMBOL=597895&amp;VAR:INDEX=0"}</definedName>
    <definedName name="_1428__FDSAUDITLINK___1">{"fdsup://directions/FAT Viewer?action=UPDATE&amp;creator=factset&amp;DYN_ARGS=TRUE&amp;DOC_NAME=FAT:FQL_AUDITING_CLIENT_TEMPLATE.FAT&amp;display_string=Audit&amp;VAR:KEY=BMDADGPCNO&amp;VAR:QUERY=RkZfRklOX0FTU0VUU19JTVBBSVIoQU5OX1IsNDA3NTUtMVksLCxSRixHQlAp&amp;WINDOW=FIRST_POPUP&amp;HEIGH","T=450&amp;WIDTH=450&amp;START_MAXIMIZED=FALSE&amp;VAR:CALENDAR=FIVEDAY&amp;VAR:SYMBOL=0&amp;VAR:INDEX=0"}</definedName>
    <definedName name="_1429__FDSAUDITLINK__">{"fdsup://Directions/FactSet Auditing Viewer?action=AUDIT_VALUE&amp;DB=129&amp;ID1=597895&amp;VALUEID=03426&amp;SDATE=201101&amp;PERIODTYPE=QTR_STD&amp;SCFT=3&amp;window=popup_no_bar&amp;width=385&amp;height=120&amp;START_MAXIMIZED=FALSE&amp;creator=factset&amp;display_string=Audit"}</definedName>
    <definedName name="_1429__FDSAUDITLINK___1">{"fdsup://directions/FAT Viewer?action=UPDATE&amp;creator=factset&amp;DYN_ARGS=TRUE&amp;DOC_NAME=FAT:FQL_AUDITING_CLIENT_TEMPLATE.FAT&amp;display_string=Audit&amp;VAR:KEY=HODSFKDSHK&amp;VAR:QUERY=RkZfSU1QQUlSX1BQRShBTk5fUiw0MDc1NSwsLFJGLEdCUCk=&amp;WINDOW=FIRST_POPUP&amp;HEIGHT=450&amp;WIDTH=","450&amp;START_MAXIMIZED=FALSE&amp;VAR:CALENDAR=FIVEDAY&amp;VAR:SYMBOL=0&amp;VAR:INDEX=0"}</definedName>
    <definedName name="_143__123Graph_CCHART_10">#REF!</definedName>
    <definedName name="_143__FDSAUDITLINK__">{"fdsup://Directions/FAT Viewer?action=UPDATE&amp;creator=factset&amp;DOC_NAME=fat:reuters_annual_source_window.fat&amp;display_string=Audit&amp;DYN_ARGS=TRUE&amp;VAR:ID1=80004C10&amp;VAR:RCODE=NIBX&amp;VAR:SDATE=20071299&amp;VAR:FREQ=Y&amp;VAR:RELITEM=RP&amp;VAR:CURRENCY=USD&amp;VAR:CURRSOURCE=EXSHA","RE&amp;VAR:NATFREQ=ANNUAL&amp;VAR:RFIELD=FINALIZED&amp;VAR:DB_TYPE=&amp;VAR:UNITS=MONTHLY&amp;window=popup&amp;width=450&amp;height=300&amp;START_MAXIMIZED=FALSE"}</definedName>
    <definedName name="_143__FDSAUDITLINK___1">{"fdsup://IBCentral/FAT Viewer?action=UPDATE&amp;creator=factset&amp;DOC_NAME=fat:reuters_annual_pshs_src_window.fat&amp;display_string=Audit&amp;DYN_ARGS=TRUE&amp;VAR:ID1=343211&amp;VAR:RCODE=FDSEPS&amp;VAR:SDATE=20080399&amp;VAR:FREQ=Y&amp;VAR:RELITEM=RF&amp;VAR:CURRENCY=&amp;VAR:CURRSOURCE=EXSHARE","&amp;VAR:NATFREQ=ANNUAL&amp;VAR:RFIELD=FINALIZED&amp;VAR:DB_TYPE=&amp;VAR:UNITS=M&amp;window=popup&amp;width=450&amp;height=300&amp;START_MAXIMIZED=FALSE"}</definedName>
    <definedName name="_1430__FDSAUDITLINK__">{"fdsup://directions/FAT Viewer?action=UPDATE&amp;creator=factset&amp;DYN_ARGS=TRUE&amp;DOC_NAME=FAT:FQL_AUDITING_CLIENT_TEMPLATE.FAT&amp;display_string=Audit&amp;VAR:KEY=VKPQLSPOJG&amp;VAR:QUERY=RkZfQ0FQRVgoQ0FMLDIwMDgsLCwsKQ==&amp;WINDOW=FIRST_POPUP&amp;HEIGHT=450&amp;WIDTH=450&amp;START_MAXIMI","ZED=FALSE&amp;VAR:CALENDAR=FIVEDAY&amp;VAR:SYMBOL=0&amp;VAR:INDEX=0"}</definedName>
    <definedName name="_1430__FDSAUDITLINK___1">{"fdsup://directions/FAT Viewer?action=UPDATE&amp;creator=factset&amp;DYN_ARGS=TRUE&amp;DOC_NAME=FAT:FQL_AUDITING_CLIENT_TEMPLATE.FAT&amp;display_string=Audit&amp;VAR:KEY=FWZWVMXCLQ&amp;VAR:QUERY=RkZfSU1QQUlSX1BQRShBTk5fUiw0MDc1NS0xWSwsLFJGLEdCUCk=&amp;WINDOW=FIRST_POPUP&amp;HEIGHT=450&amp;WI","DTH=450&amp;START_MAXIMIZED=FALSE&amp;VAR:CALENDAR=FIVEDAY&amp;VAR:SYMBOL=0&amp;VAR:INDEX=0"}</definedName>
    <definedName name="_1431__FDSAUDITLINK__">{"fdsup://directions/FAT Viewer?action=UPDATE&amp;creator=factset&amp;DYN_ARGS=TRUE&amp;DOC_NAME=FAT:FQL_AUDITING_CLIENT_TEMPLATE.FAT&amp;display_string=Audit&amp;VAR:KEY=DWFIJIFWBW&amp;VAR:QUERY=RkZfQ0FQRVgoQ0FMLDIwMDksLCwsKQ==&amp;WINDOW=FIRST_POPUP&amp;HEIGHT=450&amp;WIDTH=450&amp;START_MAXIMI","ZED=FALSE&amp;VAR:CALENDAR=FIVEDAY&amp;VAR:SYMBOL=0&amp;VAR:INDEX=0"}</definedName>
    <definedName name="_1431__FDSAUDITLINK___1">{"fdsup://directions/FAT Viewer?action=UPDATE&amp;creator=factset&amp;DYN_ARGS=TRUE&amp;DOC_NAME=FAT:FQL_AUDITING_CLIENT_TEMPLATE.FAT&amp;display_string=Audit&amp;VAR:KEY=RKHGJETINQ&amp;VAR:QUERY=RkZfQVNTRVRTX0NVUlIoQU5OX1IsNDA3NTUsLCxSRixHQlApLUZGX0NBU0hfU1QoQU5OX1IsNDA3NTUsLCxSR","ixHQlApLUZGX0xJQUJTX0NVUlIoQU5OX1IsNDA3NTUsLCxSRixHQlApK0ZGX0RFQlRfU1QoQU5OX1IsNDA3NTUsLCxSRixHQlAp&amp;WINDOW=FIRST_POPUP&amp;HEIGHT=450&amp;WIDTH=450&amp;START_MAXIMIZED=FALSE&amp;VAR:CALENDAR=FIVEDAY&amp;VAR:SYMBOL=0&amp;VAR:INDEX=0"}</definedName>
    <definedName name="_1432__FDSAUDITLINK__">{"fdsup://directions/FAT Viewer?action=UPDATE&amp;creator=factset&amp;DYN_ARGS=TRUE&amp;DOC_NAME=FAT:FQL_AUDITING_CLIENT_TEMPLATE.FAT&amp;display_string=Audit&amp;VAR:KEY=DWFIJIFWBW&amp;VAR:QUERY=RkZfQ0FQRVgoQ0FMLDIwMDksLCwsKQ==&amp;WINDOW=FIRST_POPUP&amp;HEIGHT=450&amp;WIDTH=450&amp;START_MAXIMI","ZED=FALSE&amp;VAR:CALENDAR=FIVEDAY&amp;VAR:SYMBOL=0&amp;VAR:INDEX=0"}</definedName>
    <definedName name="_1432__FDSAUDITLINK___1">{"fdsup://directions/FAT Viewer?action=UPDATE&amp;creator=factset&amp;DYN_ARGS=TRUE&amp;DOC_NAME=FAT:FQL_AUDITING_CLIENT_TEMPLATE.FAT&amp;display_string=Audit&amp;VAR:KEY=POHOBKZSVY&amp;VAR:QUERY=RkZfQVNTRVRTX0NVUlIoQU5OX1IsNDA3NTUtMVksLCxSRixHQlApLUZGX0NBU0hfU1QoQU5OX1IsNDA3NTUtM","VksLCxSRixHQlApLUZGX0xJQUJTX0NVUlIoQU5OX1IsNDA3NTUtMVksLCxSRixHQlApK0ZGX0RFQlRfU1QoQU5OX1IsNDA3NTUtMVksLCxSRixHQlAp&amp;WINDOW=FIRST_POPUP&amp;HEIGHT=450&amp;WIDTH=450&amp;START_MAXIMIZED=FALSE&amp;VAR:CALENDAR=FIVEDAY&amp;VAR:SYMBOL=0&amp;VAR:INDEX=0"}</definedName>
    <definedName name="_1433__FDSAUDITLINK__">{"fdsup://directions/FAT Viewer?action=UPDATE&amp;creator=factset&amp;DYN_ARGS=TRUE&amp;DOC_NAME=FAT:FQL_AUDITING_CLIENT_TEMPLATE.FAT&amp;display_string=Audit&amp;VAR:KEY=BYTORAZWNI&amp;VAR:QUERY=RkZfRVBTKENBTCwyMDA4LCwsLCk=&amp;WINDOW=FIRST_POPUP&amp;HEIGHT=450&amp;WIDTH=450&amp;START_MAXIMIZED=","FALSE&amp;VAR:CALENDAR=FIVEDAY&amp;VAR:SYMBOL=0&amp;VAR:INDEX=0"}</definedName>
    <definedName name="_1433__FDSAUDITLINK___1">{"fdsup://directions/FAT Viewer?action=UPDATE&amp;creator=factset&amp;DYN_ARGS=TRUE&amp;DOC_NAME=FAT:FQL_AUDITING_CLIENT_TEMPLATE.FAT&amp;display_string=Audit&amp;VAR:KEY=LWNOTADWHA&amp;VAR:QUERY=RkZfRklOX0FTU0VUU19JTVBBSVIoQU5OX1IsNDA3NTUsLCxSRixHQlAp&amp;WINDOW=FIRST_POPUP&amp;HEIGHT=45","0&amp;WIDTH=450&amp;START_MAXIMIZED=FALSE&amp;VAR:CALENDAR=FIVEDAY&amp;VAR:SYMBOL=0&amp;VAR:INDEX=0"}</definedName>
    <definedName name="_1434__FDSAUDITLINK__">{"fdsup://directions/FAT Viewer?action=UPDATE&amp;creator=factset&amp;DYN_ARGS=TRUE&amp;DOC_NAME=FAT:FQL_AUDITING_CLIENT_TEMPLATE.FAT&amp;display_string=Audit&amp;VAR:KEY=TABSROVCRO&amp;VAR:QUERY=RkZfRVBTKENBTCwyMDEwLCwsLCk=&amp;WINDOW=FIRST_POPUP&amp;HEIGHT=450&amp;WIDTH=450&amp;START_MAXIMIZED=","FALSE&amp;VAR:CALENDAR=FIVEDAY&amp;VAR:SYMBOL=0&amp;VAR:INDEX=0"}</definedName>
    <definedName name="_1434__FDSAUDITLINK___1">{"fdsup://directions/FAT Viewer?action=UPDATE&amp;creator=factset&amp;DYN_ARGS=TRUE&amp;DOC_NAME=FAT:FQL_AUDITING_CLIENT_TEMPLATE.FAT&amp;display_string=Audit&amp;VAR:KEY=BMDADGPCNO&amp;VAR:QUERY=RkZfRklOX0FTU0VUU19JTVBBSVIoQU5OX1IsNDA3NTUtMVksLCxSRixHQlAp&amp;WINDOW=FIRST_POPUP&amp;HEIGH","T=450&amp;WIDTH=450&amp;START_MAXIMIZED=FALSE&amp;VAR:CALENDAR=FIVEDAY&amp;VAR:SYMBOL=0&amp;VAR:INDEX=0"}</definedName>
    <definedName name="_1435__FDSAUDITLINK__">{"fdsup://directions/FAT Viewer?action=UPDATE&amp;creator=factset&amp;DYN_ARGS=TRUE&amp;DOC_NAME=FAT:FQL_AUDITING_CLIENT_TEMPLATE.FAT&amp;display_string=Audit&amp;VAR:KEY=DWFIJIFWBW&amp;VAR:QUERY=RkZfQ0FQRVgoQ0FMLDIwMDksLCwsKQ==&amp;WINDOW=FIRST_POPUP&amp;HEIGHT=450&amp;WIDTH=450&amp;START_MAXIMI","ZED=FALSE&amp;VAR:CALENDAR=FIVEDAY&amp;VAR:SYMBOL=0&amp;VAR:INDEX=0"}</definedName>
    <definedName name="_1435__FDSAUDITLINK___1">{"fdsup://directions/FAT Viewer?action=UPDATE&amp;creator=factset&amp;DYN_ARGS=TRUE&amp;DOC_NAME=FAT:FQL_AUDITING_CLIENT_TEMPLATE.FAT&amp;display_string=Audit&amp;VAR:KEY=HODSFKDSHK&amp;VAR:QUERY=RkZfSU1QQUlSX1BQRShBTk5fUiw0MDc1NSwsLFJGLEdCUCk=&amp;WINDOW=FIRST_POPUP&amp;HEIGHT=450&amp;WIDTH=","450&amp;START_MAXIMIZED=FALSE&amp;VAR:CALENDAR=FIVEDAY&amp;VAR:SYMBOL=0&amp;VAR:INDEX=0"}</definedName>
    <definedName name="_1436__FDSAUDITLINK__">{"fdsup://directions/FAT Viewer?action=UPDATE&amp;creator=factset&amp;DYN_ARGS=TRUE&amp;DOC_NAME=FAT:FQL_AUDITING_CLIENT_TEMPLATE.FAT&amp;display_string=Audit&amp;VAR:KEY=VKPQLSPOJG&amp;VAR:QUERY=RkZfQ0FQRVgoQ0FMLDIwMDgsLCwsKQ==&amp;WINDOW=FIRST_POPUP&amp;HEIGHT=450&amp;WIDTH=450&amp;START_MAXIMI","ZED=FALSE&amp;VAR:CALENDAR=FIVEDAY&amp;VAR:SYMBOL=0&amp;VAR:INDEX=0"}</definedName>
    <definedName name="_1436__FDSAUDITLINK___1">{"fdsup://directions/FAT Viewer?action=UPDATE&amp;creator=factset&amp;DYN_ARGS=TRUE&amp;DOC_NAME=FAT:FQL_AUDITING_CLIENT_TEMPLATE.FAT&amp;display_string=Audit&amp;VAR:KEY=FWZWVMXCLQ&amp;VAR:QUERY=RkZfSU1QQUlSX1BQRShBTk5fUiw0MDc1NS0xWSwsLFJGLEdCUCk=&amp;WINDOW=FIRST_POPUP&amp;HEIGHT=450&amp;WI","DTH=450&amp;START_MAXIMIZED=FALSE&amp;VAR:CALENDAR=FIVEDAY&amp;VAR:SYMBOL=0&amp;VAR:INDEX=0"}</definedName>
    <definedName name="_1437__FDSAUDITLINK__">{"fdsup://directions/FAT Viewer?action=UPDATE&amp;creator=factset&amp;DYN_ARGS=TRUE&amp;DOC_NAME=FAT:FQL_AUDITING_CLIENT_TEMPLATE.FAT&amp;display_string=Audit&amp;VAR:KEY=FIPKHELEFK&amp;VAR:QUERY=RkZfQVNTRVRTX0NVUlIoQU5OX1IsNDA3NTUsLCxSRixHQlApLUZGX0NBU0hfU1QoQU5OX1IsNDA3NTUsLCxSR","ixHQlApLUZGX0xJQUJTX0NVUlIoQU5OX1IsNDA3NTUsLCxSRixHQlApK0ZGX0RFQlRfU1QoQU5OX1IsNDA3NTUsLCxSRixHQlAp&amp;WINDOW=FIRST_POPUP&amp;HEIGHT=450&amp;WIDTH=450&amp;START_MAXIMIZED=FALSE&amp;VAR:CALENDAR=FIVEDAY&amp;VAR:SYMBOL=471762&amp;VAR:INDEX=0"}</definedName>
    <definedName name="_1437__FDSAUDITLINK___1">{"fdsup://directions/FAT Viewer?action=UPDATE&amp;creator=factset&amp;DYN_ARGS=TRUE&amp;DOC_NAME=FAT:FQL_AUDITING_CLIENT_TEMPLATE.FAT&amp;display_string=Audit&amp;VAR:KEY=FIPKHELEFK&amp;VAR:QUERY=RkZfQVNTRVRTX0NVUlIoQU5OX1IsNDA3NTUsLCxSRixHQlApLUZGX0NBU0hfU1QoQU5OX1IsNDA3NTUsLCxSR","ixHQlApLUZGX0xJQUJTX0NVUlIoQU5OX1IsNDA3NTUsLCxSRixHQlApK0ZGX0RFQlRfU1QoQU5OX1IsNDA3NTUsLCxSRixHQlAp&amp;WINDOW=FIRST_POPUP&amp;HEIGHT=450&amp;WIDTH=450&amp;START_MAXIMIZED=FALSE&amp;VAR:CALENDAR=FIVEDAY&amp;VAR:SYMBOL=471762&amp;VAR:INDEX=0"}</definedName>
    <definedName name="_1438__FDSAUDITLINK__">{"fdsup://directions/FAT Viewer?action=UPDATE&amp;creator=factset&amp;DYN_ARGS=TRUE&amp;DOC_NAME=FAT:FQL_AUDITING_CLIENT_TEMPLATE.FAT&amp;display_string=Audit&amp;VAR:KEY=HEZCBOTSDY&amp;VAR:QUERY=RkZfU0FMRVMoQ0FMLDIwMDksLCwsKQ==&amp;WINDOW=FIRST_POPUP&amp;HEIGHT=450&amp;WIDTH=450&amp;START_MAXIMI","ZED=FALSE&amp;VAR:CALENDAR=FIVEDAY&amp;VAR:SYMBOL=0&amp;VAR:INDEX=0"}</definedName>
    <definedName name="_1438__FDSAUDITLINK___1">{"fdsup://directions/FAT Viewer?action=UPDATE&amp;creator=factset&amp;DYN_ARGS=TRUE&amp;DOC_NAME=FAT:FQL_AUDITING_CLIENT_TEMPLATE.FAT&amp;display_string=Audit&amp;VAR:KEY=RIZEZCRUVQ&amp;VAR:QUERY=RkZfQVNTRVRTX0NVUlIoQU5OX1IsNDA3NTUtMVksLCxSRixHQlApLUZGX0NBU0hfU1QoQU5OX1IsNDA3NTUtM","VksLCxSRixHQlApLUZGX0xJQUJTX0NVUlIoQU5OX1IsNDA3NTUtMVksLCxSRixHQlApK0ZGX0RFQlRfU1QoQU5OX1IsNDA3NTUtMVksLCxSRixHQlAp&amp;WINDOW=FIRST_POPUP&amp;HEIGHT=450&amp;WIDTH=450&amp;START_MAXIMIZED=FALSE&amp;VAR:CALENDAR=FIVEDAY&amp;VAR:SYMBOL=471762&amp;VAR:INDEX=0"}</definedName>
    <definedName name="_1439__FDSAUDITLINK__">{"fdsup://directions/FAT Viewer?action=UPDATE&amp;creator=factset&amp;DYN_ARGS=TRUE&amp;DOC_NAME=FAT:FQL_AUDITING_CLIENT_TEMPLATE.FAT&amp;display_string=Audit&amp;VAR:KEY=LGXQFIVUVQ&amp;VAR:QUERY=RkZfQ0FQRVgoQ0FMLDIwMDksLCwsKQ==&amp;WINDOW=FIRST_POPUP&amp;HEIGHT=450&amp;WIDTH=450&amp;START_MAXIMI","ZED=FALSE&amp;VAR:CALENDAR=FIVEDAY&amp;VAR:SYMBOL=478431&amp;VAR:INDEX=0"}</definedName>
    <definedName name="_1439__FDSAUDITLINK___1">{"fdsup://directions/FAT Viewer?action=UPDATE&amp;creator=factset&amp;DYN_ARGS=TRUE&amp;DOC_NAME=FAT:FQL_AUDITING_CLIENT_TEMPLATE.FAT&amp;display_string=Audit&amp;VAR:KEY=XUHIZENCNO&amp;VAR:QUERY=RkZfRklOX0FTU0VUU19JTVBBSVIoQU5OX1IsNDA3NTUsLCxSRixHQlAp&amp;WINDOW=FIRST_POPUP&amp;HEIGHT=45","0&amp;WIDTH=450&amp;START_MAXIMIZED=FALSE&amp;VAR:CALENDAR=FIVEDAY&amp;VAR:SYMBOL=471762&amp;VAR:INDEX=0"}</definedName>
    <definedName name="_144__123Graph_CCHART_11">#REF!</definedName>
    <definedName name="_144__123Graph_XCHART_13">#REF!</definedName>
    <definedName name="_144__FDSAUDITLINK__">{"fdsup://directions/FAT Viewer?action=UPDATE&amp;creator=factset&amp;DYN_ARGS=TRUE&amp;DOC_NAME=FAT:FQL_AUDITING_CLIENT_TEMPLATE.FAT&amp;display_string=Audit&amp;VAR:KEY=CNWJAHWJWP&amp;VAR:QUERY=RkZfUEJLX0NVUlIoKQ==&amp;WINDOW=FIRST_POPUP&amp;HEIGHT=450&amp;WIDTH=450&amp;START_MAXIMIZED=FALSE&amp;VA","R:CALENDAR=US&amp;VAR:SYMBOL=689714&amp;VAR:INDEX=0"}</definedName>
    <definedName name="_144__FDSAUDITLINK___1">{"fdsup://IBCentral/FAT Viewer?action=UPDATE&amp;creator=factset&amp;DOC_NAME=fat:reuters_annual_pshs_src_window.fat&amp;display_string=Audit&amp;DYN_ARGS=TRUE&amp;VAR:ID1=B1P758&amp;VAR:RCODE=FDSEPS&amp;VAR:SDATE=20080599&amp;VAR:FREQ=Y&amp;VAR:RELITEM=RF&amp;VAR:CURRENCY=&amp;VAR:CURRSOURCE=EXSHARE","&amp;VAR:NATFREQ=ANNUAL&amp;VAR:RFIELD=FINALIZED&amp;VAR:DB_TYPE=&amp;VAR:UNITS=M&amp;window=popup&amp;width=450&amp;height=300&amp;START_MAXIMIZED=FALSE"}</definedName>
    <definedName name="_144__FDSAUDITLINK___2">{"fdsup://directions/FAT Viewer?action=UPDATE&amp;creator=factset&amp;DYN_ARGS=TRUE&amp;DOC_NAME=FAT:FQL_AUDITING_CLIENT_TEMPLATE.FAT&amp;display_string=Audit&amp;VAR:KEY=CNWJAHWJWP&amp;VAR:QUERY=RkZfUEJLX0NVUlIoKQ==&amp;WINDOW=FIRST_POPUP&amp;HEIGHT=450&amp;WIDTH=450&amp;START_MAXIMIZED=FALSE&amp;VA","R:CALENDAR=US&amp;VAR:SYMBOL=689714&amp;VAR:INDEX=0"}</definedName>
    <definedName name="_144__FDSAUDITLINK___3">{"fdsup://directions/FAT Viewer?action=UPDATE&amp;creator=factset&amp;DYN_ARGS=TRUE&amp;DOC_NAME=FAT:FQL_AUDITING_CLIENT_TEMPLATE.FAT&amp;display_string=Audit&amp;VAR:KEY=CNWJAHWJWP&amp;VAR:QUERY=RkZfUEJLX0NVUlIoKQ==&amp;WINDOW=FIRST_POPUP&amp;HEIGHT=450&amp;WIDTH=450&amp;START_MAXIMIZED=FALSE&amp;VA","R:CALENDAR=US&amp;VAR:SYMBOL=689714&amp;VAR:INDEX=0"}</definedName>
    <definedName name="_144__FDSAUDITLINK___4">{"fdsup://directions/FAT Viewer?action=UPDATE&amp;creator=factset&amp;DYN_ARGS=TRUE&amp;DOC_NAME=FAT:FQL_AUDITING_CLIENT_TEMPLATE.FAT&amp;display_string=Audit&amp;VAR:KEY=CNWJAHWJWP&amp;VAR:QUERY=RkZfUEJLX0NVUlIoKQ==&amp;WINDOW=FIRST_POPUP&amp;HEIGHT=450&amp;WIDTH=450&amp;START_MAXIMIZED=FALSE&amp;VA","R:CALENDAR=US&amp;VAR:SYMBOL=689714&amp;VAR:INDEX=0"}</definedName>
    <definedName name="_1440__FDSAUDITLINK__">{"fdsup://directions/FAT Viewer?action=UPDATE&amp;creator=factset&amp;DYN_ARGS=TRUE&amp;DOC_NAME=FAT:FQL_AUDITING_CLIENT_TEMPLATE.FAT&amp;display_string=Audit&amp;VAR:KEY=BSNQBOTSPC&amp;VAR:QUERY=RkZfRUJJVChDQUwsMjAwOSwsLCwp&amp;WINDOW=FIRST_POPUP&amp;HEIGHT=450&amp;WIDTH=450&amp;START_MAXIMIZED=","FALSE&amp;VAR:CALENDAR=FIVEDAY&amp;VAR:SYMBOL=0&amp;VAR:INDEX=0"}</definedName>
    <definedName name="_1440__FDSAUDITLINK___1">{"fdsup://directions/FAT Viewer?action=UPDATE&amp;creator=factset&amp;DYN_ARGS=TRUE&amp;DOC_NAME=FAT:FQL_AUDITING_CLIENT_TEMPLATE.FAT&amp;display_string=Audit&amp;VAR:KEY=PWBUTONGRE&amp;VAR:QUERY=RkZfRklOX0FTU0VUU19JTVBBSVIoQU5OX1IsNDA3NTUtMVksLCxSRixHQlAp&amp;WINDOW=FIRST_POPUP&amp;HEIGH","T=450&amp;WIDTH=450&amp;START_MAXIMIZED=FALSE&amp;VAR:CALENDAR=FIVEDAY&amp;VAR:SYMBOL=471762&amp;VAR:INDEX=0"}</definedName>
    <definedName name="_1441__FDSAUDITLINK__">{"fdsup://directions/FAT Viewer?action=UPDATE&amp;creator=factset&amp;DYN_ARGS=TRUE&amp;DOC_NAME=FAT:FQL_AUDITING_CLIENT_TEMPLATE.FAT&amp;display_string=Audit&amp;VAR:KEY=BSNQBOTSPC&amp;VAR:QUERY=RkZfRUJJVChDQUwsMjAwOSwsLCwp&amp;WINDOW=FIRST_POPUP&amp;HEIGHT=450&amp;WIDTH=450&amp;START_MAXIMIZED=","FALSE&amp;VAR:CALENDAR=FIVEDAY&amp;VAR:SYMBOL=0&amp;VAR:INDEX=0"}</definedName>
    <definedName name="_1441__FDSAUDITLINK___1">{"fdsup://directions/FAT Viewer?action=UPDATE&amp;creator=factset&amp;DYN_ARGS=TRUE&amp;DOC_NAME=FAT:FQL_AUDITING_CLIENT_TEMPLATE.FAT&amp;display_string=Audit&amp;VAR:KEY=JMBUFQTQFW&amp;VAR:QUERY=RkZfSU1QQUlSX1BQRShBTk5fUiw0MDc1NSwsLFJGLEdCUCk=&amp;WINDOW=FIRST_POPUP&amp;HEIGHT=450&amp;WIDTH=","450&amp;START_MAXIMIZED=FALSE&amp;VAR:CALENDAR=FIVEDAY&amp;VAR:SYMBOL=471762&amp;VAR:INDEX=0"}</definedName>
    <definedName name="_1442__FDSAUDITLINK__">{"fdsup://directions/FAT Viewer?action=UPDATE&amp;creator=factset&amp;DYN_ARGS=TRUE&amp;DOC_NAME=FAT:FQL_AUDITING_CLIENT_TEMPLATE.FAT&amp;display_string=Audit&amp;VAR:KEY=BSNQBOTSPC&amp;VAR:QUERY=RkZfRUJJVChDQUwsMjAwOSwsLCwp&amp;WINDOW=FIRST_POPUP&amp;HEIGHT=450&amp;WIDTH=450&amp;START_MAXIMIZED=","FALSE&amp;VAR:CALENDAR=FIVEDAY&amp;VAR:SYMBOL=0&amp;VAR:INDEX=0"}</definedName>
    <definedName name="_1442__FDSAUDITLINK___1">{"fdsup://directions/FAT Viewer?action=UPDATE&amp;creator=factset&amp;DYN_ARGS=TRUE&amp;DOC_NAME=FAT:FQL_AUDITING_CLIENT_TEMPLATE.FAT&amp;display_string=Audit&amp;VAR:KEY=NGVMLILMXW&amp;VAR:QUERY=RkZfSU1QQUlSX1BQRShBTk5fUiw0MDc1NS0xWSwsLFJGLEdCUCk=&amp;WINDOW=FIRST_POPUP&amp;HEIGHT=450&amp;WI","DTH=450&amp;START_MAXIMIZED=FALSE&amp;VAR:CALENDAR=FIVEDAY&amp;VAR:SYMBOL=471762&amp;VAR:INDEX=0"}</definedName>
    <definedName name="_1443__FDSAUDITLINK__">{"fdsup://directions/FAT Viewer?action=UPDATE&amp;creator=factset&amp;DYN_ARGS=TRUE&amp;DOC_NAME=FAT:FQL_AUDITING_CLIENT_TEMPLATE.FAT&amp;display_string=Audit&amp;VAR:KEY=HEZCBOTSDY&amp;VAR:QUERY=RkZfU0FMRVMoQ0FMLDIwMDksLCwsKQ==&amp;WINDOW=FIRST_POPUP&amp;HEIGHT=450&amp;WIDTH=450&amp;START_MAXIMI","ZED=FALSE&amp;VAR:CALENDAR=FIVEDAY&amp;VAR:SYMBOL=0&amp;VAR:INDEX=0"}</definedName>
    <definedName name="_1443__FDSAUDITLINK___1">{"fdsup://directions/FAT Viewer?action=UPDATE&amp;creator=factset&amp;DYN_ARGS=TRUE&amp;DOC_NAME=FAT:FQL_AUDITING_CLIENT_TEMPLATE.FAT&amp;display_string=Audit&amp;VAR:KEY=ZSJQRIJWXS&amp;VAR:QUERY=RkZfQVNTRVRTX0NVUlIoQU5OX1IsNDA3NTUsLCxSRixHQlApLUZGX0NBU0hfU1QoQU5OX1IsNDA3NTUsLCxSR","ixHQlApLUZGX0xJQUJTX0NVUlIoQU5OX1IsNDA3NTUsLCxSRixHQlApK0ZGX0RFQlRfU1QoQU5OX1IsNDA3NTUsLCxSRixHQlAp&amp;WINDOW=FIRST_POPUP&amp;HEIGHT=450&amp;WIDTH=450&amp;START_MAXIMIZED=FALSE&amp;VAR:CALENDAR=FIVEDAY&amp;VAR:SYMBOL=B3N2CQ&amp;VAR:INDEX=0"}</definedName>
    <definedName name="_1444__FDSAUDITLINK__">{"fdsup://directions/FAT Viewer?action=UPDATE&amp;creator=factset&amp;DYN_ARGS=TRUE&amp;DOC_NAME=FAT:FQL_AUDITING_CLIENT_TEMPLATE.FAT&amp;display_string=Audit&amp;VAR:KEY=BCFSTCPQTQ&amp;VAR:QUERY=RkZfRUJJVChDQUwsMjAwOCwsLCwp&amp;WINDOW=FIRST_POPUP&amp;HEIGHT=450&amp;WIDTH=450&amp;START_MAXIMIZED=","FALSE&amp;VAR:CALENDAR=FIVEDAY&amp;VAR:SYMBOL=563361&amp;VAR:INDEX=0"}</definedName>
    <definedName name="_1444__FDSAUDITLINK___1">{"fdsup://directions/FAT Viewer?action=UPDATE&amp;creator=factset&amp;DYN_ARGS=TRUE&amp;DOC_NAME=FAT:FQL_AUDITING_CLIENT_TEMPLATE.FAT&amp;display_string=Audit&amp;VAR:KEY=ZYDCBYLGZG&amp;VAR:QUERY=RkZfQVNTRVRTX0NVUlIoQU5OX1IsNDA3NTUtMVksLCxSRixHQlApLUZGX0NBU0hfU1QoQU5OX1IsNDA3NTUtM","VksLCxSRixHQlApLUZGX0xJQUJTX0NVUlIoQU5OX1IsNDA3NTUtMVksLCxSRixHQlApK0ZGX0RFQlRfU1QoQU5OX1IsNDA3NTUtMVksLCxSRixHQlAp&amp;WINDOW=FIRST_POPUP&amp;HEIGHT=450&amp;WIDTH=450&amp;START_MAXIMIZED=FALSE&amp;VAR:CALENDAR=FIVEDAY&amp;VAR:SYMBOL=B3N2CQ&amp;VAR:INDEX=0"}</definedName>
    <definedName name="_1445__FDSAUDITLINK__">{"fdsup://directions/FAT Viewer?action=UPDATE&amp;creator=factset&amp;DYN_ARGS=TRUE&amp;DOC_NAME=FAT:FQL_AUDITING_CLIENT_TEMPLATE.FAT&amp;display_string=Audit&amp;VAR:KEY=FMRMBKFUFQ&amp;VAR:QUERY=RkZfRUJJVChDQUwsMjAwOCwsLCwp&amp;WINDOW=FIRST_POPUP&amp;HEIGHT=450&amp;WIDTH=450&amp;START_MAXIMIZED=","FALSE&amp;VAR:CALENDAR=FIVEDAY&amp;VAR:SYMBOL=712354&amp;VAR:INDEX=0"}</definedName>
    <definedName name="_1445__FDSAUDITLINK___1">{"fdsup://directions/FAT Viewer?action=UPDATE&amp;creator=factset&amp;DYN_ARGS=TRUE&amp;DOC_NAME=FAT:FQL_AUDITING_CLIENT_TEMPLATE.FAT&amp;display_string=Audit&amp;VAR:KEY=VSJOPYFKZS&amp;VAR:QUERY=RkZfRklOX0FTU0VUU19JTVBBSVIoQU5OX1IsNDA3NTUsLCxSRixHQlAp&amp;WINDOW=FIRST_POPUP&amp;HEIGHT=45","0&amp;WIDTH=450&amp;START_MAXIMIZED=FALSE&amp;VAR:CALENDAR=FIVEDAY&amp;VAR:SYMBOL=B3N2CQ&amp;VAR:INDEX=0"}</definedName>
    <definedName name="_1446__FDSAUDITLINK__">{"fdsup://directions/FAT Viewer?action=UPDATE&amp;creator=factset&amp;DYN_ARGS=TRUE&amp;DOC_NAME=FAT:FQL_AUDITING_CLIENT_TEMPLATE.FAT&amp;display_string=Audit&amp;VAR:KEY=PMZIFATYZW&amp;VAR:QUERY=RkZfRUJJVERBKENBTCwyMDA4LCwsLCk=&amp;WINDOW=FIRST_POPUP&amp;HEIGHT=450&amp;WIDTH=450&amp;START_MAXIMI","ZED=FALSE&amp;VAR:CALENDAR=FIVEDAY&amp;VAR:SYMBOL=0&amp;VAR:INDEX=0"}</definedName>
    <definedName name="_1446__FDSAUDITLINK___1">{"fdsup://directions/FAT Viewer?action=UPDATE&amp;creator=factset&amp;DYN_ARGS=TRUE&amp;DOC_NAME=FAT:FQL_AUDITING_CLIENT_TEMPLATE.FAT&amp;display_string=Audit&amp;VAR:KEY=FUVYVUTUXQ&amp;VAR:QUERY=RkZfRklOX0FTU0VUU19JTVBBSVIoQU5OX1IsNDA3NTUtMVksLCxSRixHQlAp&amp;WINDOW=FIRST_POPUP&amp;HEIGH","T=450&amp;WIDTH=450&amp;START_MAXIMIZED=FALSE&amp;VAR:CALENDAR=FIVEDAY&amp;VAR:SYMBOL=B3N2CQ&amp;VAR:INDEX=0"}</definedName>
    <definedName name="_1447__FDSAUDITLINK__">{"fdsup://directions/FAT Viewer?action=UPDATE&amp;creator=factset&amp;DYN_ARGS=TRUE&amp;DOC_NAME=FAT:FQL_AUDITING_CLIENT_TEMPLATE.FAT&amp;display_string=Audit&amp;VAR:KEY=HYVARWJYRO&amp;VAR:QUERY=RkZfRUJJVERBKENBTCwyMDA5LCwsLCk=&amp;WINDOW=FIRST_POPUP&amp;HEIGHT=450&amp;WIDTH=450&amp;START_MAXIMI","ZED=FALSE&amp;VAR:CALENDAR=FIVEDAY&amp;VAR:SYMBOL=0&amp;VAR:INDEX=0"}</definedName>
    <definedName name="_1447__FDSAUDITLINK___1">{"fdsup://directions/FAT Viewer?action=UPDATE&amp;creator=factset&amp;DYN_ARGS=TRUE&amp;DOC_NAME=FAT:FQL_AUDITING_CLIENT_TEMPLATE.FAT&amp;display_string=Audit&amp;VAR:KEY=RQVQZSPSVQ&amp;VAR:QUERY=RkZfSU1QQUlSX1BQRShBTk5fUiw0MDc1NSwsLFJGLEdCUCk=&amp;WINDOW=FIRST_POPUP&amp;HEIGHT=450&amp;WIDTH=","450&amp;START_MAXIMIZED=FALSE&amp;VAR:CALENDAR=FIVEDAY&amp;VAR:SYMBOL=B3N2CQ&amp;VAR:INDEX=0"}</definedName>
    <definedName name="_1448__FDSAUDITLINK__">{"fdsup://directions/FAT Viewer?action=UPDATE&amp;creator=factset&amp;DYN_ARGS=TRUE&amp;DOC_NAME=FAT:FQL_AUDITING_CLIENT_TEMPLATE.FAT&amp;display_string=Audit&amp;VAR:KEY=PMZIFATYZW&amp;VAR:QUERY=RkZfRUJJVERBKENBTCwyMDA4LCwsLCk=&amp;WINDOW=FIRST_POPUP&amp;HEIGHT=450&amp;WIDTH=450&amp;START_MAXIMI","ZED=FALSE&amp;VAR:CALENDAR=FIVEDAY&amp;VAR:SYMBOL=0&amp;VAR:INDEX=0"}</definedName>
    <definedName name="_1448__FDSAUDITLINK___1">{"fdsup://directions/FAT Viewer?action=UPDATE&amp;creator=factset&amp;DYN_ARGS=TRUE&amp;DOC_NAME=FAT:FQL_AUDITING_CLIENT_TEMPLATE.FAT&amp;display_string=Audit&amp;VAR:KEY=HANONEVCLK&amp;VAR:QUERY=RkZfSU1QQUlSX1BQRShBTk5fUiw0MDc1NS0xWSwsLFJGLEdCUCk=&amp;WINDOW=FIRST_POPUP&amp;HEIGHT=450&amp;WI","DTH=450&amp;START_MAXIMIZED=FALSE&amp;VAR:CALENDAR=FIVEDAY&amp;VAR:SYMBOL=B3N2CQ&amp;VAR:INDEX=0"}</definedName>
    <definedName name="_1449__FDSAUDITLINK__">{"fdsup://directions/FAT Viewer?action=UPDATE&amp;creator=factset&amp;DYN_ARGS=TRUE&amp;DOC_NAME=FAT:FQL_AUDITING_CLIENT_TEMPLATE.FAT&amp;display_string=Audit&amp;VAR:KEY=HYVARWJYRO&amp;VAR:QUERY=RkZfRUJJVERBKENBTCwyMDA5LCwsLCk=&amp;WINDOW=FIRST_POPUP&amp;HEIGHT=450&amp;WIDTH=450&amp;START_MAXIMI","ZED=FALSE&amp;VAR:CALENDAR=FIVEDAY&amp;VAR:SYMBOL=0&amp;VAR:INDEX=0"}</definedName>
    <definedName name="_1449__FDSAUDITLINK___1">{"fdsup://directions/FAT Viewer?action=UPDATE&amp;creator=factset&amp;DYN_ARGS=TRUE&amp;DOC_NAME=FAT:FQL_AUDITING_CLIENT_TEMPLATE.FAT&amp;display_string=Audit&amp;VAR:KEY=TCHMLADMNK&amp;VAR:QUERY=RkZfQVNTRVRTX0NVUlIoQU5OX1IsNDA3NTUsLCxSRixHQlApLUZGX0NBU0hfU1QoQU5OX1IsNDA3NTUsLCxSR","ixHQlApLUZGX0xJQUJTX0NVUlIoQU5OX1IsNDA3NTUsLCxSRixHQlApK0ZGX0RFQlRfU1QoQU5OX1IsNDA3NTUsLCxSRixHQlAp&amp;WINDOW=FIRST_POPUP&amp;HEIGHT=450&amp;WIDTH=450&amp;START_MAXIMIZED=FALSE&amp;VAR:CALENDAR=FIVEDAY&amp;VAR:SYMBOL=733945&amp;VAR:INDEX=0"}</definedName>
    <definedName name="_145__123Graph_CCHART_12">#REF!</definedName>
    <definedName name="_145__FDSAUDITLINK__">{"fdsup://Directions/FAT Viewer?action=UPDATE&amp;creator=factset&amp;DOC_NAME=fat:reuters_annual_source_window.fat&amp;display_string=Audit&amp;DYN_ARGS=TRUE&amp;VAR:ID1=75091710&amp;VAR:RCODE=NIBX&amp;VAR:SDATE=20071299&amp;VAR:FREQ=Y&amp;VAR:RELITEM=RP&amp;VAR:CURRENCY=USD&amp;VAR:CURRSOURCE=EXSHA","RE&amp;VAR:NATFREQ=ANNUAL&amp;VAR:RFIELD=FINALIZED&amp;VAR:DB_TYPE=&amp;VAR:UNITS=MONTHLY&amp;window=popup&amp;width=450&amp;height=300&amp;START_MAXIMIZED=FALSE"}</definedName>
    <definedName name="_145__FDSAUDITLINK___1">{"fdsup://IBCentral/FAT Viewer?action=UPDATE&amp;creator=factset&amp;DOC_NAME=fat:reuters_annual_pshs_src_window.fat&amp;display_string=Audit&amp;DYN_ARGS=TRUE&amp;VAR:ID1=B139BQ&amp;VAR:RCODE=FDSEPS&amp;VAR:SDATE=20070899&amp;VAR:FREQ=Y&amp;VAR:RELITEM=RF&amp;VAR:CURRENCY=&amp;VAR:CURRSOURCE=EXSHARE","&amp;VAR:NATFREQ=ANNUAL&amp;VAR:RFIELD=FINALIZED&amp;VAR:DB_TYPE=&amp;VAR:UNITS=M&amp;window=popup&amp;width=450&amp;height=300&amp;START_MAXIMIZED=FALSE"}</definedName>
    <definedName name="_1450__FDSAUDITLINK__">{"fdsup://directions/FAT Viewer?action=UPDATE&amp;creator=factset&amp;DYN_ARGS=TRUE&amp;DOC_NAME=FAT:FQL_AUDITING_CLIENT_TEMPLATE.FAT&amp;display_string=Audit&amp;VAR:KEY=XATMLCNQRW&amp;VAR:QUERY=RkZfRUJJVERBKENBTCwyMDEwLCwsLCk=&amp;WINDOW=FIRST_POPUP&amp;HEIGHT=450&amp;WIDTH=450&amp;START_MAXIMI","ZED=FALSE&amp;VAR:CALENDAR=FIVEDAY&amp;VAR:SYMBOL=0&amp;VAR:INDEX=0"}</definedName>
    <definedName name="_1450__FDSAUDITLINK___1">{"fdsup://directions/FAT Viewer?action=UPDATE&amp;creator=factset&amp;DYN_ARGS=TRUE&amp;DOC_NAME=FAT:FQL_AUDITING_CLIENT_TEMPLATE.FAT&amp;display_string=Audit&amp;VAR:KEY=XKHMPMZERS&amp;VAR:QUERY=RkZfQVNTRVRTX0NVUlIoQU5OX1IsNDA3NTUtMVksLCxSRixHQlApLUZGX0NBU0hfU1QoQU5OX1IsNDA3NTUtM","VksLCxSRixHQlApLUZGX0xJQUJTX0NVUlIoQU5OX1IsNDA3NTUtMVksLCxSRixHQlApK0ZGX0RFQlRfU1QoQU5OX1IsNDA3NTUtMVksLCxSRixHQlAp&amp;WINDOW=FIRST_POPUP&amp;HEIGHT=450&amp;WIDTH=450&amp;START_MAXIMIZED=FALSE&amp;VAR:CALENDAR=FIVEDAY&amp;VAR:SYMBOL=733945&amp;VAR:INDEX=0"}</definedName>
    <definedName name="_1451__FDSAUDITLINK__">{"fdsup://directions/FAT Viewer?action=UPDATE&amp;creator=factset&amp;DYN_ARGS=TRUE&amp;DOC_NAME=FAT:FQL_AUDITING_CLIENT_TEMPLATE.FAT&amp;display_string=Audit&amp;VAR:KEY=HYVARWJYRO&amp;VAR:QUERY=RkZfRUJJVERBKENBTCwyMDA5LCwsLCk=&amp;WINDOW=FIRST_POPUP&amp;HEIGHT=450&amp;WIDTH=450&amp;START_MAXIMI","ZED=FALSE&amp;VAR:CALENDAR=FIVEDAY&amp;VAR:SYMBOL=0&amp;VAR:INDEX=0"}</definedName>
    <definedName name="_1451__FDSAUDITLINK___1">{"fdsup://directions/FAT Viewer?action=UPDATE&amp;creator=factset&amp;DYN_ARGS=TRUE&amp;DOC_NAME=FAT:FQL_AUDITING_CLIENT_TEMPLATE.FAT&amp;display_string=Audit&amp;VAR:KEY=FKRSHQZGFE&amp;VAR:QUERY=RkZfRklOX0FTU0VUU19JTVBBSVIoQU5OX1IsNDA3NTUsLCxSRixHQlAp&amp;WINDOW=FIRST_POPUP&amp;HEIGHT=45","0&amp;WIDTH=450&amp;START_MAXIMIZED=FALSE&amp;VAR:CALENDAR=FIVEDAY&amp;VAR:SYMBOL=733945&amp;VAR:INDEX=0"}</definedName>
    <definedName name="_1452__FDSAUDITLINK__">{"fdsup://directions/FAT Viewer?action=UPDATE&amp;creator=factset&amp;DYN_ARGS=TRUE&amp;DOC_NAME=FAT:FQL_AUDITING_CLIENT_TEMPLATE.FAT&amp;display_string=Audit&amp;VAR:KEY=XATMLCNQRW&amp;VAR:QUERY=RkZfRUJJVERBKENBTCwyMDEwLCwsLCk=&amp;WINDOW=FIRST_POPUP&amp;HEIGHT=450&amp;WIDTH=450&amp;START_MAXIMI","ZED=FALSE&amp;VAR:CALENDAR=FIVEDAY&amp;VAR:SYMBOL=0&amp;VAR:INDEX=0"}</definedName>
    <definedName name="_1452__FDSAUDITLINK___1">{"fdsup://directions/FAT Viewer?action=UPDATE&amp;creator=factset&amp;DYN_ARGS=TRUE&amp;DOC_NAME=FAT:FQL_AUDITING_CLIENT_TEMPLATE.FAT&amp;display_string=Audit&amp;VAR:KEY=FIDQFEDQHK&amp;VAR:QUERY=RkZfRklOX0FTU0VUU19JTVBBSVIoQU5OX1IsNDA3NTUtMVksLCxSRixHQlAp&amp;WINDOW=FIRST_POPUP&amp;HEIGH","T=450&amp;WIDTH=450&amp;START_MAXIMIZED=FALSE&amp;VAR:CALENDAR=FIVEDAY&amp;VAR:SYMBOL=733945&amp;VAR:INDEX=0"}</definedName>
    <definedName name="_1453__FDSAUDITLINK__">{"fdsup://directions/FAT Viewer?action=UPDATE&amp;creator=factset&amp;DYN_ARGS=TRUE&amp;DOC_NAME=FAT:FQL_AUDITING_CLIENT_TEMPLATE.FAT&amp;display_string=Audit&amp;VAR:KEY=HYVARWJYRO&amp;VAR:QUERY=RkZfRUJJVERBKENBTCwyMDA5LCwsLCk=&amp;WINDOW=FIRST_POPUP&amp;HEIGHT=450&amp;WIDTH=450&amp;START_MAXIMI","ZED=FALSE&amp;VAR:CALENDAR=FIVEDAY&amp;VAR:SYMBOL=0&amp;VAR:INDEX=0"}</definedName>
    <definedName name="_1453__FDSAUDITLINK___1">{"fdsup://directions/FAT Viewer?action=UPDATE&amp;creator=factset&amp;DYN_ARGS=TRUE&amp;DOC_NAME=FAT:FQL_AUDITING_CLIENT_TEMPLATE.FAT&amp;display_string=Audit&amp;VAR:KEY=XSJAFYLWHA&amp;VAR:QUERY=RkZfSU1QQUlSX1BQRShBTk5fUiw0MDc1NSwsLFJGLEdCUCk=&amp;WINDOW=FIRST_POPUP&amp;HEIGHT=450&amp;WIDTH=","450&amp;START_MAXIMIZED=FALSE&amp;VAR:CALENDAR=FIVEDAY&amp;VAR:SYMBOL=733945&amp;VAR:INDEX=0"}</definedName>
    <definedName name="_1454__FDSAUDITLINK__">{"fdsup://directions/FAT Viewer?action=UPDATE&amp;creator=factset&amp;DYN_ARGS=TRUE&amp;DOC_NAME=FAT:FQL_AUDITING_CLIENT_TEMPLATE.FAT&amp;display_string=Audit&amp;VAR:KEY=HYVARWJYRO&amp;VAR:QUERY=RkZfRUJJVERBKENBTCwyMDA5LCwsLCk=&amp;WINDOW=FIRST_POPUP&amp;HEIGHT=450&amp;WIDTH=450&amp;START_MAXIMI","ZED=FALSE&amp;VAR:CALENDAR=FIVEDAY&amp;VAR:SYMBOL=0&amp;VAR:INDEX=0"}</definedName>
    <definedName name="_1454__FDSAUDITLINK___1">{"fdsup://directions/FAT Viewer?action=UPDATE&amp;creator=factset&amp;DYN_ARGS=TRUE&amp;DOC_NAME=FAT:FQL_AUDITING_CLIENT_TEMPLATE.FAT&amp;display_string=Audit&amp;VAR:KEY=VUPARCTAPU&amp;VAR:QUERY=RkZfSU1QQUlSX1BQRShBTk5fUiw0MDc1NS0xWSwsLFJGLEdCUCk=&amp;WINDOW=FIRST_POPUP&amp;HEIGHT=450&amp;WI","DTH=450&amp;START_MAXIMIZED=FALSE&amp;VAR:CALENDAR=FIVEDAY&amp;VAR:SYMBOL=733945&amp;VAR:INDEX=0"}</definedName>
    <definedName name="_1455__FDSAUDITLINK__">{"fdsup://directions/FAT Viewer?action=UPDATE&amp;creator=factset&amp;DYN_ARGS=TRUE&amp;DOC_NAME=FAT:FQL_AUDITING_CLIENT_TEMPLATE.FAT&amp;display_string=Audit&amp;VAR:KEY=PMZIFATYZW&amp;VAR:QUERY=RkZfRUJJVERBKENBTCwyMDA4LCwsLCk=&amp;WINDOW=FIRST_POPUP&amp;HEIGHT=450&amp;WIDTH=450&amp;START_MAXIMI","ZED=FALSE&amp;VAR:CALENDAR=FIVEDAY&amp;VAR:SYMBOL=0&amp;VAR:INDEX=0"}</definedName>
    <definedName name="_1455__FDSAUDITLINK___1">{"fdsup://directions/FAT Viewer?action=UPDATE&amp;creator=factset&amp;DYN_ARGS=TRUE&amp;DOC_NAME=FAT:FQL_AUDITING_CLIENT_TEMPLATE.FAT&amp;display_string=Audit&amp;VAR:KEY=LYZSDSFWJY&amp;VAR:QUERY=RkZfQVNTRVRTX0NVUlIoQU5OX1IsNDA3NTUsLCxSRixHQlApLUZGX0NBU0hfU1QoQU5OX1IsNDA3NTUsLCxSR","ixHQlApLUZGX0xJQUJTX0NVUlIoQU5OX1IsNDA3NTUsLCxSRixHQlApK0ZGX0RFQlRfU1QoQU5OX1IsNDA3NTUsLCxSRixHQlAp&amp;WINDOW=FIRST_POPUP&amp;HEIGHT=450&amp;WIDTH=450&amp;START_MAXIMIZED=FALSE&amp;VAR:CALENDAR=FIVEDAY&amp;VAR:SYMBOL=B1HKRM&amp;VAR:INDEX=0"}</definedName>
    <definedName name="_1456__FDSAUDITLINK__">{"fdsup://directions/FAT Viewer?action=UPDATE&amp;creator=factset&amp;DYN_ARGS=TRUE&amp;DOC_NAME=FAT:FQL_AUDITING_CLIENT_TEMPLATE.FAT&amp;display_string=Audit&amp;VAR:KEY=XATMLCNQRW&amp;VAR:QUERY=RkZfRUJJVERBKENBTCwyMDEwLCwsLCk=&amp;WINDOW=FIRST_POPUP&amp;HEIGHT=450&amp;WIDTH=450&amp;START_MAXIMI","ZED=FALSE&amp;VAR:CALENDAR=FIVEDAY&amp;VAR:SYMBOL=0&amp;VAR:INDEX=0"}</definedName>
    <definedName name="_1456__FDSAUDITLINK___1">{"fdsup://directions/FAT Viewer?action=UPDATE&amp;creator=factset&amp;DYN_ARGS=TRUE&amp;DOC_NAME=FAT:FQL_AUDITING_CLIENT_TEMPLATE.FAT&amp;display_string=Audit&amp;VAR:KEY=DYHADIJYBG&amp;VAR:QUERY=RkZfQVNTRVRTX0NVUlIoQU5OX1IsNDA3NTUtMVksLCxSRixHQlApLUZGX0NBU0hfU1QoQU5OX1IsNDA3NTUtM","VksLCxSRixHQlApLUZGX0xJQUJTX0NVUlIoQU5OX1IsNDA3NTUtMVksLCxSRixHQlApK0ZGX0RFQlRfU1QoQU5OX1IsNDA3NTUtMVksLCxSRixHQlAp&amp;WINDOW=FIRST_POPUP&amp;HEIGHT=450&amp;WIDTH=450&amp;START_MAXIMIZED=FALSE&amp;VAR:CALENDAR=FIVEDAY&amp;VAR:SYMBOL=B1HKRM&amp;VAR:INDEX=0"}</definedName>
    <definedName name="_1457__FDSAUDITLINK__">{"fdsup://directions/FAT Viewer?action=UPDATE&amp;creator=factset&amp;DYN_ARGS=TRUE&amp;DOC_NAME=FAT:FQL_AUDITING_CLIENT_TEMPLATE.FAT&amp;display_string=Audit&amp;VAR:KEY=HYVARWJYRO&amp;VAR:QUERY=RkZfRUJJVERBKENBTCwyMDA5LCwsLCk=&amp;WINDOW=FIRST_POPUP&amp;HEIGHT=450&amp;WIDTH=450&amp;START_MAXIMI","ZED=FALSE&amp;VAR:CALENDAR=FIVEDAY&amp;VAR:SYMBOL=0&amp;VAR:INDEX=0"}</definedName>
    <definedName name="_1457__FDSAUDITLINK___1">{"fdsup://directions/FAT Viewer?action=UPDATE&amp;creator=factset&amp;DYN_ARGS=TRUE&amp;DOC_NAME=FAT:FQL_AUDITING_CLIENT_TEMPLATE.FAT&amp;display_string=Audit&amp;VAR:KEY=PKZGHERWTQ&amp;VAR:QUERY=RkZfRklOX0FTU0VUU19JTVBBSVIoQU5OX1IsNDA3NTUsLCxSRixHQlAp&amp;WINDOW=FIRST_POPUP&amp;HEIGHT=45","0&amp;WIDTH=450&amp;START_MAXIMIZED=FALSE&amp;VAR:CALENDAR=FIVEDAY&amp;VAR:SYMBOL=B1HKRM&amp;VAR:INDEX=0"}</definedName>
    <definedName name="_1458__FDSAUDITLINK__">{"fdsup://directions/FAT Viewer?action=UPDATE&amp;creator=factset&amp;DYN_ARGS=TRUE&amp;DOC_NAME=FAT:FQL_AUDITING_CLIENT_TEMPLATE.FAT&amp;display_string=Audit&amp;VAR:KEY=HYVARWJYRO&amp;VAR:QUERY=RkZfRUJJVERBKENBTCwyMDA5LCwsLCk=&amp;WINDOW=FIRST_POPUP&amp;HEIGHT=450&amp;WIDTH=450&amp;START_MAXIMI","ZED=FALSE&amp;VAR:CALENDAR=FIVEDAY&amp;VAR:SYMBOL=0&amp;VAR:INDEX=0"}</definedName>
    <definedName name="_1458__FDSAUDITLINK___1">{"fdsup://directions/FAT Viewer?action=UPDATE&amp;creator=factset&amp;DYN_ARGS=TRUE&amp;DOC_NAME=FAT:FQL_AUDITING_CLIENT_TEMPLATE.FAT&amp;display_string=Audit&amp;VAR:KEY=XWZQVSFOVK&amp;VAR:QUERY=RkZfRklOX0FTU0VUU19JTVBBSVIoQU5OX1IsNDA3NTUtMVksLCxSRixHQlAp&amp;WINDOW=FIRST_POPUP&amp;HEIGH","T=450&amp;WIDTH=450&amp;START_MAXIMIZED=FALSE&amp;VAR:CALENDAR=FIVEDAY&amp;VAR:SYMBOL=B1HKRM&amp;VAR:INDEX=0"}</definedName>
    <definedName name="_1459__FDSAUDITLINK__">{"fdsup://directions/FAT Viewer?action=UPDATE&amp;creator=factset&amp;DYN_ARGS=TRUE&amp;DOC_NAME=FAT:FQL_AUDITING_CLIENT_TEMPLATE.FAT&amp;display_string=Audit&amp;VAR:KEY=PMZIFATYZW&amp;VAR:QUERY=RkZfRUJJVERBKENBTCwyMDA4LCwsLCk=&amp;WINDOW=FIRST_POPUP&amp;HEIGHT=450&amp;WIDTH=450&amp;START_MAXIMI","ZED=FALSE&amp;VAR:CALENDAR=FIVEDAY&amp;VAR:SYMBOL=0&amp;VAR:INDEX=0"}</definedName>
    <definedName name="_1459__FDSAUDITLINK___1">{"fdsup://directions/FAT Viewer?action=UPDATE&amp;creator=factset&amp;DYN_ARGS=TRUE&amp;DOC_NAME=FAT:FQL_AUDITING_CLIENT_TEMPLATE.FAT&amp;display_string=Audit&amp;VAR:KEY=JQVSZEXAXA&amp;VAR:QUERY=RkZfSU1QQUlSX1BQRShBTk5fUiw0MDc1NSwsLFJGLEdCUCk=&amp;WINDOW=FIRST_POPUP&amp;HEIGHT=450&amp;WIDTH=","450&amp;START_MAXIMIZED=FALSE&amp;VAR:CALENDAR=FIVEDAY&amp;VAR:SYMBOL=B1HKRM&amp;VAR:INDEX=0"}</definedName>
    <definedName name="_146__123Graph_CCHART_13">#REF!</definedName>
    <definedName name="_146__FDSAUDITLINK__">{"fdsup://Directions/FAT Viewer?action=UPDATE&amp;creator=factset&amp;DOC_NAME=fat:reuters_annual_source_window.fat&amp;display_string=Audit&amp;DYN_ARGS=TRUE&amp;VAR:ID1=57772K10&amp;VAR:RCODE=QTLE&amp;VAR:SDATE=20070699&amp;VAR:FREQ=Y&amp;VAR:RELITEM=RP&amp;VAR:CURRENCY=&amp;VAR:CURRSOURCE=EXSHARE&amp;","VAR:NATFREQ=ANNUAL&amp;VAR:RFIELD=FINALIZED&amp;VAR:DB_TYPE=&amp;VAR:UNITS=M&amp;window=popup&amp;width=450&amp;height=300&amp;START_MAXIMIZED=FALSE"}</definedName>
    <definedName name="_146__FDSAUDITLINK___1">{"fdsup://IBCentral/FAT Viewer?action=UPDATE&amp;creator=factset&amp;DOC_NAME=fat:reuters_annual_pshs_src_window.fat&amp;display_string=Audit&amp;DYN_ARGS=TRUE&amp;VAR:ID1=B23K0M&amp;VAR:RCODE=FDSEPS&amp;VAR:SDATE=20071299&amp;VAR:FREQ=Y&amp;VAR:RELITEM=RF&amp;VAR:CURRENCY=&amp;VAR:CURRSOURCE=EXSHARE","&amp;VAR:NATFREQ=ANNUAL&amp;VAR:RFIELD=FINALIZED&amp;VAR:DB_TYPE=&amp;VAR:UNITS=M&amp;window=popup&amp;width=450&amp;height=300&amp;START_MAXIMIZED=FALSE"}</definedName>
    <definedName name="_1460__FDSAUDITLINK__">{"fdsup://directions/FAT Viewer?action=UPDATE&amp;creator=factset&amp;DYN_ARGS=TRUE&amp;DOC_NAME=FAT:FQL_AUDITING_CLIENT_TEMPLATE.FAT&amp;display_string=Audit&amp;VAR:KEY=HYVARWJYRO&amp;VAR:QUERY=RkZfRUJJVERBKENBTCwyMDA5LCwsLCk=&amp;WINDOW=FIRST_POPUP&amp;HEIGHT=450&amp;WIDTH=450&amp;START_MAXIMI","ZED=FALSE&amp;VAR:CALENDAR=FIVEDAY&amp;VAR:SYMBOL=0&amp;VAR:INDEX=0"}</definedName>
    <definedName name="_1460__FDSAUDITLINK___1">{"fdsup://directions/FAT Viewer?action=UPDATE&amp;creator=factset&amp;DYN_ARGS=TRUE&amp;DOC_NAME=FAT:FQL_AUDITING_CLIENT_TEMPLATE.FAT&amp;display_string=Audit&amp;VAR:KEY=VWHSNUDABM&amp;VAR:QUERY=RkZfSU1QQUlSX1BQRShBTk5fUiw0MDc1NS0xWSwsLFJGLEdCUCk=&amp;WINDOW=FIRST_POPUP&amp;HEIGHT=450&amp;WI","DTH=450&amp;START_MAXIMIZED=FALSE&amp;VAR:CALENDAR=FIVEDAY&amp;VAR:SYMBOL=B1HKRM&amp;VAR:INDEX=0"}</definedName>
    <definedName name="_1461__FDSAUDITLINK__">{"fdsup://directions/FAT Viewer?action=UPDATE&amp;creator=factset&amp;DYN_ARGS=TRUE&amp;DOC_NAME=FAT:FQL_AUDITING_CLIENT_TEMPLATE.FAT&amp;display_string=Audit&amp;VAR:KEY=PMZIFATYZW&amp;VAR:QUERY=RkZfRUJJVERBKENBTCwyMDA4LCwsLCk=&amp;WINDOW=FIRST_POPUP&amp;HEIGHT=450&amp;WIDTH=450&amp;START_MAXIMI","ZED=FALSE&amp;VAR:CALENDAR=FIVEDAY&amp;VAR:SYMBOL=0&amp;VAR:INDEX=0"}</definedName>
    <definedName name="_1461__FDSAUDITLINK___1">{"fdsup://directions/FAT Viewer?action=UPDATE&amp;creator=factset&amp;DYN_ARGS=TRUE&amp;DOC_NAME=FAT:FQL_AUDITING_CLIENT_TEMPLATE.FAT&amp;display_string=Audit&amp;VAR:KEY=XELCZIVYFY&amp;VAR:QUERY=RkZfQVNTRVRTX0NVUlIoQU5OX1IsNDA3NTUsLCxSRixHQlApLUZGX0NBU0hfU1QoQU5OX1IsNDA3NTUsLCxSR","ixHQlApLUZGX0xJQUJTX0NVUlIoQU5OX1IsNDA3NTUsLCxSRixHQlApK0ZGX0RFQlRfU1QoQU5OX1IsNDA3NTUsLCxSRixHQlAp&amp;WINDOW=FIRST_POPUP&amp;HEIGHT=450&amp;WIDTH=450&amp;START_MAXIMIZED=FALSE&amp;VAR:CALENDAR=FIVEDAY&amp;VAR:SYMBOL=714411&amp;VAR:INDEX=0"}</definedName>
    <definedName name="_1462__FDSAUDITLINK__">{"fdsup://directions/FAT Viewer?action=UPDATE&amp;creator=factset&amp;DYN_ARGS=TRUE&amp;DOC_NAME=FAT:FQL_AUDITING_CLIENT_TEMPLATE.FAT&amp;display_string=Audit&amp;VAR:KEY=HYVARWJYRO&amp;VAR:QUERY=RkZfRUJJVERBKENBTCwyMDA5LCwsLCk=&amp;WINDOW=FIRST_POPUP&amp;HEIGHT=450&amp;WIDTH=450&amp;START_MAXIMI","ZED=FALSE&amp;VAR:CALENDAR=FIVEDAY&amp;VAR:SYMBOL=0&amp;VAR:INDEX=0"}</definedName>
    <definedName name="_1462__FDSAUDITLINK___1">{"fdsup://directions/FAT Viewer?action=UPDATE&amp;creator=factset&amp;DYN_ARGS=TRUE&amp;DOC_NAME=FAT:FQL_AUDITING_CLIENT_TEMPLATE.FAT&amp;display_string=Audit&amp;VAR:KEY=PAJKZAVOJO&amp;VAR:QUERY=RkZfQVNTRVRTX0NVUlIoQU5OX1IsNDA3NTUtMVksLCxSRixHQlApLUZGX0NBU0hfU1QoQU5OX1IsNDA3NTUtM","VksLCxSRixHQlApLUZGX0xJQUJTX0NVUlIoQU5OX1IsNDA3NTUtMVksLCxSRixHQlApK0ZGX0RFQlRfU1QoQU5OX1IsNDA3NTUtMVksLCxSRixHQlAp&amp;WINDOW=FIRST_POPUP&amp;HEIGHT=450&amp;WIDTH=450&amp;START_MAXIMIZED=FALSE&amp;VAR:CALENDAR=FIVEDAY&amp;VAR:SYMBOL=714411&amp;VAR:INDEX=0"}</definedName>
    <definedName name="_1463__FDSAUDITLINK__">{"fdsup://directions/FAT Viewer?action=UPDATE&amp;creator=factset&amp;DYN_ARGS=TRUE&amp;DOC_NAME=FAT:FQL_AUDITING_CLIENT_TEMPLATE.FAT&amp;display_string=Audit&amp;VAR:KEY=PMZIFATYZW&amp;VAR:QUERY=RkZfRUJJVERBKENBTCwyMDA4LCwsLCk=&amp;WINDOW=FIRST_POPUP&amp;HEIGHT=450&amp;WIDTH=450&amp;START_MAXIMI","ZED=FALSE&amp;VAR:CALENDAR=FIVEDAY&amp;VAR:SYMBOL=0&amp;VAR:INDEX=0"}</definedName>
    <definedName name="_1463__FDSAUDITLINK___1">{"fdsup://directions/FAT Viewer?action=UPDATE&amp;creator=factset&amp;DYN_ARGS=TRUE&amp;DOC_NAME=FAT:FQL_AUDITING_CLIENT_TEMPLATE.FAT&amp;display_string=Audit&amp;VAR:KEY=DYFMJCLYBA&amp;VAR:QUERY=RkZfRklOX0FTU0VUU19JTVBBSVIoQU5OX1IsNDA3NTUsLCxSRixHQlAp&amp;WINDOW=FIRST_POPUP&amp;HEIGHT=45","0&amp;WIDTH=450&amp;START_MAXIMIZED=FALSE&amp;VAR:CALENDAR=FIVEDAY&amp;VAR:SYMBOL=714411&amp;VAR:INDEX=0"}</definedName>
    <definedName name="_1464__FDSAUDITLINK__">{"fdsup://directions/FAT Viewer?action=UPDATE&amp;creator=factset&amp;DYN_ARGS=TRUE&amp;DOC_NAME=FAT:FQL_AUDITING_CLIENT_TEMPLATE.FAT&amp;display_string=Audit&amp;VAR:KEY=BSNQBOTSPC&amp;VAR:QUERY=RkZfRUJJVChDQUwsMjAwOSwsLCwp&amp;WINDOW=FIRST_POPUP&amp;HEIGHT=450&amp;WIDTH=450&amp;START_MAXIMIZED=","FALSE&amp;VAR:CALENDAR=FIVEDAY&amp;VAR:SYMBOL=0&amp;VAR:INDEX=0"}</definedName>
    <definedName name="_1464__FDSAUDITLINK___1">{"fdsup://directions/FAT Viewer?action=UPDATE&amp;creator=factset&amp;DYN_ARGS=TRUE&amp;DOC_NAME=FAT:FQL_AUDITING_CLIENT_TEMPLATE.FAT&amp;display_string=Audit&amp;VAR:KEY=JYLENYZKJK&amp;VAR:QUERY=RkZfRklOX0FTU0VUU19JTVBBSVIoQU5OX1IsNDA3NTUtMVksLCxSRixHQlAp&amp;WINDOW=FIRST_POPUP&amp;HEIGH","T=450&amp;WIDTH=450&amp;START_MAXIMIZED=FALSE&amp;VAR:CALENDAR=FIVEDAY&amp;VAR:SYMBOL=714411&amp;VAR:INDEX=0"}</definedName>
    <definedName name="_1465__FDSAUDITLINK__">{"fdsup://directions/FAT Viewer?action=UPDATE&amp;creator=factset&amp;DYN_ARGS=TRUE&amp;DOC_NAME=FAT:FQL_AUDITING_CLIENT_TEMPLATE.FAT&amp;display_string=Audit&amp;VAR:KEY=FANCTCZINY&amp;VAR:QUERY=RkZfRUJJVChDQUwsMjAwOCwsLCwp&amp;WINDOW=FIRST_POPUP&amp;HEIGHT=450&amp;WIDTH=450&amp;START_MAXIMIZED=","FALSE&amp;VAR:CALENDAR=FIVEDAY&amp;VAR:SYMBOL=0&amp;VAR:INDEX=0"}</definedName>
    <definedName name="_1465__FDSAUDITLINK___1">{"fdsup://directions/FAT Viewer?action=UPDATE&amp;creator=factset&amp;DYN_ARGS=TRUE&amp;DOC_NAME=FAT:FQL_AUDITING_CLIENT_TEMPLATE.FAT&amp;display_string=Audit&amp;VAR:KEY=LMPAZYXONY&amp;VAR:QUERY=RkZfSU1QQUlSX1BQRShBTk5fUiw0MDc1NSwsLFJGLEdCUCk=&amp;WINDOW=FIRST_POPUP&amp;HEIGHT=450&amp;WIDTH=","450&amp;START_MAXIMIZED=FALSE&amp;VAR:CALENDAR=FIVEDAY&amp;VAR:SYMBOL=714411&amp;VAR:INDEX=0"}</definedName>
    <definedName name="_1466__FDSAUDITLINK__">{"fdsup://directions/FAT Viewer?action=UPDATE&amp;creator=factset&amp;DYN_ARGS=TRUE&amp;DOC_NAME=FAT:FQL_AUDITING_CLIENT_TEMPLATE.FAT&amp;display_string=Audit&amp;VAR:KEY=XATMLCNQRW&amp;VAR:QUERY=RkZfRUJJVERBKENBTCwyMDEwLCwsLCk=&amp;WINDOW=FIRST_POPUP&amp;HEIGHT=450&amp;WIDTH=450&amp;START_MAXIMI","ZED=FALSE&amp;VAR:CALENDAR=FIVEDAY&amp;VAR:SYMBOL=0&amp;VAR:INDEX=0"}</definedName>
    <definedName name="_1466__FDSAUDITLINK___1">{"fdsup://directions/FAT Viewer?action=UPDATE&amp;creator=factset&amp;DYN_ARGS=TRUE&amp;DOC_NAME=FAT:FQL_AUDITING_CLIENT_TEMPLATE.FAT&amp;display_string=Audit&amp;VAR:KEY=TAZUBCLKJC&amp;VAR:QUERY=RkZfSU1QQUlSX1BQRShBTk5fUiw0MDc1NS0xWSwsLFJGLEdCUCk=&amp;WINDOW=FIRST_POPUP&amp;HEIGHT=450&amp;WI","DTH=450&amp;START_MAXIMIZED=FALSE&amp;VAR:CALENDAR=FIVEDAY&amp;VAR:SYMBOL=714411&amp;VAR:INDEX=0"}</definedName>
    <definedName name="_1467__FDSAUDITLINK__">{"fdsup://directions/FAT Viewer?action=UPDATE&amp;creator=factset&amp;DYN_ARGS=TRUE&amp;DOC_NAME=FAT:FQL_AUDITING_CLIENT_TEMPLATE.FAT&amp;display_string=Audit&amp;VAR:KEY=TKNCJAPKPQ&amp;VAR:QUERY=RkZfRUJJVChDQUwsMjAxMCwsLCwp&amp;WINDOW=FIRST_POPUP&amp;HEIGHT=450&amp;WIDTH=450&amp;START_MAXIMIZED=","FALSE&amp;VAR:CALENDAR=FIVEDAY&amp;VAR:SYMBOL=0&amp;VAR:INDEX=0"}</definedName>
    <definedName name="_1467__FDSAUDITLINK___1">{"fdsup://directions/FAT Viewer?action=UPDATE&amp;creator=factset&amp;DYN_ARGS=TRUE&amp;DOC_NAME=FAT:FQL_AUDITING_CLIENT_TEMPLATE.FAT&amp;display_string=Audit&amp;VAR:KEY=HMJWLSXOLM&amp;VAR:QUERY=RkZfQVNTRVRTX0NVUlIoQU5OX1IsNDA3NTUsLCxSRixHQlApLUZGX0NBU0hfU1QoQU5OX1IsNDA3NTUsLCxSR","ixHQlApLUZGX0xJQUJTX0NVUlIoQU5OX1IsNDA3NTUsLCxSRixHQlApK0ZGX0RFQlRfU1QoQU5OX1IsNDA3NTUsLCxSRixHQlAp&amp;WINDOW=FIRST_POPUP&amp;HEIGHT=450&amp;WIDTH=450&amp;START_MAXIMIZED=FALSE&amp;VAR:CALENDAR=FIVEDAY&amp;VAR:SYMBOL=455660&amp;VAR:INDEX=0"}</definedName>
    <definedName name="_1468__FDSAUDITLINK__">{"fdsup://directions/FAT Viewer?action=UPDATE&amp;creator=factset&amp;DYN_ARGS=TRUE&amp;DOC_NAME=FAT:FQL_AUDITING_CLIENT_TEMPLATE.FAT&amp;display_string=Audit&amp;VAR:KEY=BSNQBOTSPC&amp;VAR:QUERY=RkZfRUJJVChDQUwsMjAwOSwsLCwp&amp;WINDOW=FIRST_POPUP&amp;HEIGHT=450&amp;WIDTH=450&amp;START_MAXIMIZED=","FALSE&amp;VAR:CALENDAR=FIVEDAY&amp;VAR:SYMBOL=0&amp;VAR:INDEX=0"}</definedName>
    <definedName name="_1468__FDSAUDITLINK___1">{"fdsup://directions/FAT Viewer?action=UPDATE&amp;creator=factset&amp;DYN_ARGS=TRUE&amp;DOC_NAME=FAT:FQL_AUDITING_CLIENT_TEMPLATE.FAT&amp;display_string=Audit&amp;VAR:KEY=LOZQJSJWNO&amp;VAR:QUERY=RkZfQVNTRVRTX0NVUlIoQU5OX1IsNDA3NTUtMVksLCxSRixHQlApLUZGX0NBU0hfU1QoQU5OX1IsNDA3NTUtM","VksLCxSRixHQlApLUZGX0xJQUJTX0NVUlIoQU5OX1IsNDA3NTUtMVksLCxSRixHQlApK0ZGX0RFQlRfU1QoQU5OX1IsNDA3NTUtMVksLCxSRixHQlAp&amp;WINDOW=FIRST_POPUP&amp;HEIGHT=450&amp;WIDTH=450&amp;START_MAXIMIZED=FALSE&amp;VAR:CALENDAR=FIVEDAY&amp;VAR:SYMBOL=455660&amp;VAR:INDEX=0"}</definedName>
    <definedName name="_1469__FDSAUDITLINK__">{"fdsup://directions/FAT Viewer?action=UPDATE&amp;creator=factset&amp;DYN_ARGS=TRUE&amp;DOC_NAME=FAT:FQL_AUDITING_CLIENT_TEMPLATE.FAT&amp;display_string=Audit&amp;VAR:KEY=FANCTCZINY&amp;VAR:QUERY=RkZfRUJJVChDQUwsMjAwOCwsLCwp&amp;WINDOW=FIRST_POPUP&amp;HEIGHT=450&amp;WIDTH=450&amp;START_MAXIMIZED=","FALSE&amp;VAR:CALENDAR=FIVEDAY&amp;VAR:SYMBOL=0&amp;VAR:INDEX=0"}</definedName>
    <definedName name="_1469__FDSAUDITLINK___1">{"fdsup://directions/FAT Viewer?action=UPDATE&amp;creator=factset&amp;DYN_ARGS=TRUE&amp;DOC_NAME=FAT:FQL_AUDITING_CLIENT_TEMPLATE.FAT&amp;display_string=Audit&amp;VAR:KEY=JKBYZAZUTO&amp;VAR:QUERY=RkZfRklOX0FTU0VUU19JTVBBSVIoQU5OX1IsNDA3NTUsLCxSRixHQlAp&amp;WINDOW=FIRST_POPUP&amp;HEIGHT=45","0&amp;WIDTH=450&amp;START_MAXIMIZED=FALSE&amp;VAR:CALENDAR=FIVEDAY&amp;VAR:SYMBOL=455660&amp;VAR:INDEX=0"}</definedName>
    <definedName name="_147__123Graph_CCHART_14">#REF!</definedName>
    <definedName name="_147__FDSAUDITLINK__">{"fdsup://Directions/FAT Viewer?action=UPDATE&amp;creator=factset&amp;DOC_NAME=fat:reuters_annual_source_window.fat&amp;display_string=Audit&amp;DYN_ARGS=TRUE&amp;VAR:ID1=57772K10&amp;VAR:RCODE=NIBX&amp;VAR:SDATE=20070699&amp;VAR:FREQ=Y&amp;VAR:RELITEM=RP&amp;VAR:CURRENCY=USD&amp;VAR:CURRSOURCE=EXSHA","RE&amp;VAR:NATFREQ=ANNUAL&amp;VAR:RFIELD=FINALIZED&amp;VAR:DB_TYPE=&amp;VAR:UNITS=MONTHLY&amp;window=popup&amp;width=450&amp;height=300&amp;START_MAXIMIZED=FALSE"}</definedName>
    <definedName name="_147__FDSAUDITLINK___1">{"fdsup://IBCentral/FAT Viewer?action=UPDATE&amp;creator=factset&amp;DOC_NAME=fat:reuters_annual_pshs_src_window.fat&amp;display_string=Audit&amp;DYN_ARGS=TRUE&amp;VAR:ID1=096970&amp;VAR:RCODE=FDSEPS&amp;VAR:SDATE=20080399&amp;VAR:FREQ=Y&amp;VAR:RELITEM=RF&amp;VAR:CURRENCY=&amp;VAR:CURRSOURCE=EXSHARE","&amp;VAR:NATFREQ=ANNUAL&amp;VAR:RFIELD=FINALIZED&amp;VAR:DB_TYPE=&amp;VAR:UNITS=M&amp;window=popup&amp;width=450&amp;height=300&amp;START_MAXIMIZED=FALSE"}</definedName>
    <definedName name="_1470__FDSAUDITLINK__">{"fdsup://directions/FAT Viewer?action=UPDATE&amp;creator=factset&amp;DYN_ARGS=TRUE&amp;DOC_NAME=FAT:FQL_AUDITING_CLIENT_TEMPLATE.FAT&amp;display_string=Audit&amp;VAR:KEY=LELMREZOZQ&amp;VAR:QUERY=RkZfRUJJVERBKENBTCwyMDA5LCwsLCk=&amp;WINDOW=FIRST_POPUP&amp;HEIGHT=450&amp;WIDTH=450&amp;START_MAXIMI","ZED=FALSE&amp;VAR:CALENDAR=FIVEDAY&amp;VAR:SYMBOL=478431&amp;VAR:INDEX=0"}</definedName>
    <definedName name="_1470__FDSAUDITLINK___1">{"fdsup://directions/FAT Viewer?action=UPDATE&amp;creator=factset&amp;DYN_ARGS=TRUE&amp;DOC_NAME=FAT:FQL_AUDITING_CLIENT_TEMPLATE.FAT&amp;display_string=Audit&amp;VAR:KEY=JKVYZGNCBS&amp;VAR:QUERY=RkZfRklOX0FTU0VUU19JTVBBSVIoQU5OX1IsNDA3NTUtMVksLCxSRixHQlAp&amp;WINDOW=FIRST_POPUP&amp;HEIGH","T=450&amp;WIDTH=450&amp;START_MAXIMIZED=FALSE&amp;VAR:CALENDAR=FIVEDAY&amp;VAR:SYMBOL=455660&amp;VAR:INDEX=0"}</definedName>
    <definedName name="_1471__FDSAUDITLINK__">{"fdsup://directions/FAT Viewer?action=UPDATE&amp;creator=factset&amp;DYN_ARGS=TRUE&amp;DOC_NAME=FAT:FQL_AUDITING_CLIENT_TEMPLATE.FAT&amp;display_string=Audit&amp;VAR:KEY=FYFWZWDEHE&amp;VAR:QUERY=RkZfRUJJVERBKENBTCwyMDA5LCwsLCk=&amp;WINDOW=FIRST_POPUP&amp;HEIGHT=450&amp;WIDTH=450&amp;START_MAXIMI","ZED=FALSE&amp;VAR:CALENDAR=FIVEDAY&amp;VAR:SYMBOL=565478&amp;VAR:INDEX=0"}</definedName>
    <definedName name="_1471__FDSAUDITLINK___1">{"fdsup://directions/FAT Viewer?action=UPDATE&amp;creator=factset&amp;DYN_ARGS=TRUE&amp;DOC_NAME=FAT:FQL_AUDITING_CLIENT_TEMPLATE.FAT&amp;display_string=Audit&amp;VAR:KEY=PCFYVONAJM&amp;VAR:QUERY=RkZfSU1QQUlSX1BQRShBTk5fUiw0MDc1NSwsLFJGLEdCUCk=&amp;WINDOW=FIRST_POPUP&amp;HEIGHT=450&amp;WIDTH=","450&amp;START_MAXIMIZED=FALSE&amp;VAR:CALENDAR=FIVEDAY&amp;VAR:SYMBOL=455660&amp;VAR:INDEX=0"}</definedName>
    <definedName name="_1472__FDSAUDITLINK__">{"fdsup://directions/FAT Viewer?action=UPDATE&amp;creator=factset&amp;DYN_ARGS=TRUE&amp;DOC_NAME=FAT:FQL_AUDITING_CLIENT_TEMPLATE.FAT&amp;display_string=Audit&amp;VAR:KEY=ZKFOPYXEBU&amp;VAR:QUERY=RkZfRUJJVERBKENBTCwyMDA4LCwsLCk=&amp;WINDOW=FIRST_POPUP&amp;HEIGHT=450&amp;WIDTH=450&amp;START_MAXIMI","ZED=FALSE&amp;VAR:CALENDAR=FIVEDAY&amp;VAR:SYMBOL=565478&amp;VAR:INDEX=0"}</definedName>
    <definedName name="_1472__FDSAUDITLINK___1">{"fdsup://directions/FAT Viewer?action=UPDATE&amp;creator=factset&amp;DYN_ARGS=TRUE&amp;DOC_NAME=FAT:FQL_AUDITING_CLIENT_TEMPLATE.FAT&amp;display_string=Audit&amp;VAR:KEY=DSNQHSJEPK&amp;VAR:QUERY=RkZfSU1QQUlSX1BQRShBTk5fUiw0MDc1NS0xWSwsLFJGLEdCUCk=&amp;WINDOW=FIRST_POPUP&amp;HEIGHT=450&amp;WI","DTH=450&amp;START_MAXIMIZED=FALSE&amp;VAR:CALENDAR=FIVEDAY&amp;VAR:SYMBOL=455660&amp;VAR:INDEX=0"}</definedName>
    <definedName name="_1473__FDSAUDITLINK__">{"fdsup://directions/FAT Viewer?action=UPDATE&amp;creator=factset&amp;DYN_ARGS=TRUE&amp;DOC_NAME=FAT:FQL_AUDITING_CLIENT_TEMPLATE.FAT&amp;display_string=Audit&amp;VAR:KEY=LAXMNCNETC&amp;VAR:QUERY=RkZfU0FMRVMoQ0FMLDIwMTAsLCwsKQ==&amp;WINDOW=FIRST_POPUP&amp;HEIGHT=450&amp;WIDTH=450&amp;START_MAXIMI","ZED=FALSE&amp;VAR:CALENDAR=FIVEDAY&amp;VAR:SYMBOL=0&amp;VAR:INDEX=0"}</definedName>
    <definedName name="_1473__FDSAUDITLINK___1">{"fdsup://directions/FAT Viewer?action=UPDATE&amp;creator=factset&amp;DYN_ARGS=TRUE&amp;DOC_NAME=FAT:FQL_AUDITING_CLIENT_TEMPLATE.FAT&amp;display_string=Audit&amp;VAR:KEY=VUFUVSBGZE&amp;VAR:QUERY=RkZfQVNTRVRTX0NVUlIoQU5OX1IsNDA3NTUsLCxSRixHQlApLUZGX0NBU0hfU1QoQU5OX1IsNDA3NTUsLCxSR","ixHQlApLUZGX0xJQUJTX0NVUlIoQU5OX1IsNDA3NTUsLCxSRixHQlApK0ZGX0RFQlRfU1QoQU5OX1IsNDA3NTUsLCxSRixHQlAp&amp;WINDOW=FIRST_POPUP&amp;HEIGHT=450&amp;WIDTH=450&amp;START_MAXIMIZED=FALSE&amp;VAR:CALENDAR=FIVEDAY&amp;VAR:SYMBOL=557071&amp;VAR:INDEX=0"}</definedName>
    <definedName name="_1474__FDSAUDITLINK__">{"fdsup://directions/FAT Viewer?action=UPDATE&amp;creator=factset&amp;DYN_ARGS=TRUE&amp;DOC_NAME=FAT:FQL_AUDITING_CLIENT_TEMPLATE.FAT&amp;display_string=Audit&amp;VAR:KEY=HEZCBOTSDY&amp;VAR:QUERY=RkZfU0FMRVMoQ0FMLDIwMDksLCwsKQ==&amp;WINDOW=FIRST_POPUP&amp;HEIGHT=450&amp;WIDTH=450&amp;START_MAXIMI","ZED=FALSE&amp;VAR:CALENDAR=FIVEDAY&amp;VAR:SYMBOL=0&amp;VAR:INDEX=0"}</definedName>
    <definedName name="_1474__FDSAUDITLINK___1">{"fdsup://directions/FAT Viewer?action=UPDATE&amp;creator=factset&amp;DYN_ARGS=TRUE&amp;DOC_NAME=FAT:FQL_AUDITING_CLIENT_TEMPLATE.FAT&amp;display_string=Audit&amp;VAR:KEY=PQXOVIZEHW&amp;VAR:QUERY=RkZfQVNTRVRTX0NVUlIoQU5OX1IsNDA3NTUtMVksLCxSRixHQlApLUZGX0NBU0hfU1QoQU5OX1IsNDA3NTUtM","VksLCxSRixHQlApLUZGX0xJQUJTX0NVUlIoQU5OX1IsNDA3NTUtMVksLCxSRixHQlApK0ZGX0RFQlRfU1QoQU5OX1IsNDA3NTUtMVksLCxSRixHQlAp&amp;WINDOW=FIRST_POPUP&amp;HEIGHT=450&amp;WIDTH=450&amp;START_MAXIMIZED=FALSE&amp;VAR:CALENDAR=FIVEDAY&amp;VAR:SYMBOL=557071&amp;VAR:INDEX=0"}</definedName>
    <definedName name="_1475__FDSAUDITLINK__">{"fdsup://directions/FAT Viewer?action=UPDATE&amp;creator=factset&amp;DYN_ARGS=TRUE&amp;DOC_NAME=FAT:FQL_AUDITING_CLIENT_TEMPLATE.FAT&amp;display_string=Audit&amp;VAR:KEY=FKZOHCJKZM&amp;VAR:QUERY=RkZfU0FMRVMoQ0FMLDIwMDgsLCwsKQ==&amp;WINDOW=FIRST_POPUP&amp;HEIGHT=450&amp;WIDTH=450&amp;START_MAXIMI","ZED=FALSE&amp;VAR:CALENDAR=FIVEDAY&amp;VAR:SYMBOL=0&amp;VAR:INDEX=0"}</definedName>
    <definedName name="_1475__FDSAUDITLINK___1">{"fdsup://directions/FAT Viewer?action=UPDATE&amp;creator=factset&amp;DYN_ARGS=TRUE&amp;DOC_NAME=FAT:FQL_AUDITING_CLIENT_TEMPLATE.FAT&amp;display_string=Audit&amp;VAR:KEY=ZEXEHAJGTA&amp;VAR:QUERY=RkZfRklOX0FTU0VUU19JTVBBSVIoQU5OX1IsNDA3NTUsLCxSRixHQlAp&amp;WINDOW=FIRST_POPUP&amp;HEIGHT=45","0&amp;WIDTH=450&amp;START_MAXIMIZED=FALSE&amp;VAR:CALENDAR=FIVEDAY&amp;VAR:SYMBOL=557071&amp;VAR:INDEX=0"}</definedName>
    <definedName name="_1476__FDSAUDITLINK__">{"fdsup://directions/FAT Viewer?action=UPDATE&amp;creator=factset&amp;DYN_ARGS=TRUE&amp;DOC_NAME=FAT:FQL_AUDITING_CLIENT_TEMPLATE.FAT&amp;display_string=Audit&amp;VAR:KEY=LAXMNCNETC&amp;VAR:QUERY=RkZfU0FMRVMoQ0FMLDIwMTAsLCwsKQ==&amp;WINDOW=FIRST_POPUP&amp;HEIGHT=450&amp;WIDTH=450&amp;START_MAXIMI","ZED=FALSE&amp;VAR:CALENDAR=FIVEDAY&amp;VAR:SYMBOL=0&amp;VAR:INDEX=0"}</definedName>
    <definedName name="_1476__FDSAUDITLINK___1">{"fdsup://directions/FAT Viewer?action=UPDATE&amp;creator=factset&amp;DYN_ARGS=TRUE&amp;DOC_NAME=FAT:FQL_AUDITING_CLIENT_TEMPLATE.FAT&amp;display_string=Audit&amp;VAR:KEY=BCXSXENYBU&amp;VAR:QUERY=RkZfRklOX0FTU0VUU19JTVBBSVIoQU5OX1IsNDA3NTUtMVksLCxSRixHQlAp&amp;WINDOW=FIRST_POPUP&amp;HEIGH","T=450&amp;WIDTH=450&amp;START_MAXIMIZED=FALSE&amp;VAR:CALENDAR=FIVEDAY&amp;VAR:SYMBOL=557071&amp;VAR:INDEX=0"}</definedName>
    <definedName name="_1477__FDSAUDITLINK__">{"fdsup://directions/FAT Viewer?action=UPDATE&amp;creator=factset&amp;DYN_ARGS=TRUE&amp;DOC_NAME=FAT:FQL_AUDITING_CLIENT_TEMPLATE.FAT&amp;display_string=Audit&amp;VAR:KEY=HEZCBOTSDY&amp;VAR:QUERY=RkZfU0FMRVMoQ0FMLDIwMDksLCwsKQ==&amp;WINDOW=FIRST_POPUP&amp;HEIGHT=450&amp;WIDTH=450&amp;START_MAXIMI","ZED=FALSE&amp;VAR:CALENDAR=FIVEDAY&amp;VAR:SYMBOL=0&amp;VAR:INDEX=0"}</definedName>
    <definedName name="_1477__FDSAUDITLINK___1">{"fdsup://directions/FAT Viewer?action=UPDATE&amp;creator=factset&amp;DYN_ARGS=TRUE&amp;DOC_NAME=FAT:FQL_AUDITING_CLIENT_TEMPLATE.FAT&amp;display_string=Audit&amp;VAR:KEY=PANGDMXEHK&amp;VAR:QUERY=RkZfSU1QQUlSX1BQRShBTk5fUiw0MDc1NSwsLFJGLEdCUCk=&amp;WINDOW=FIRST_POPUP&amp;HEIGHT=450&amp;WIDTH=","450&amp;START_MAXIMIZED=FALSE&amp;VAR:CALENDAR=FIVEDAY&amp;VAR:SYMBOL=557071&amp;VAR:INDEX=0"}</definedName>
    <definedName name="_1478__FDSAUDITLINK__">{"fdsup://directions/FAT Viewer?action=UPDATE&amp;creator=factset&amp;DYN_ARGS=TRUE&amp;DOC_NAME=FAT:FQL_AUDITING_CLIENT_TEMPLATE.FAT&amp;display_string=Audit&amp;VAR:KEY=FKZOHCJKZM&amp;VAR:QUERY=RkZfU0FMRVMoQ0FMLDIwMDgsLCwsKQ==&amp;WINDOW=FIRST_POPUP&amp;HEIGHT=450&amp;WIDTH=450&amp;START_MAXIMI","ZED=FALSE&amp;VAR:CALENDAR=FIVEDAY&amp;VAR:SYMBOL=0&amp;VAR:INDEX=0"}</definedName>
    <definedName name="_1478__FDSAUDITLINK___1">{"fdsup://directions/FAT Viewer?action=UPDATE&amp;creator=factset&amp;DYN_ARGS=TRUE&amp;DOC_NAME=FAT:FQL_AUDITING_CLIENT_TEMPLATE.FAT&amp;display_string=Audit&amp;VAR:KEY=LKROZOPURC&amp;VAR:QUERY=RkZfSU1QQUlSX1BQRShBTk5fUiw0MDc1NS0xWSwsLFJGLEdCUCk=&amp;WINDOW=FIRST_POPUP&amp;HEIGHT=450&amp;WI","DTH=450&amp;START_MAXIMIZED=FALSE&amp;VAR:CALENDAR=FIVEDAY&amp;VAR:SYMBOL=557071&amp;VAR:INDEX=0"}</definedName>
    <definedName name="_1479__FDSAUDITLINK__">{"fdsup://directions/FAT Viewer?action=UPDATE&amp;creator=factset&amp;DYN_ARGS=TRUE&amp;DOC_NAME=FAT:FQL_AUDITING_CLIENT_TEMPLATE.FAT&amp;display_string=Audit&amp;VAR:KEY=LAXMNCNETC&amp;VAR:QUERY=RkZfU0FMRVMoQ0FMLDIwMTAsLCwsKQ==&amp;WINDOW=FIRST_POPUP&amp;HEIGHT=450&amp;WIDTH=450&amp;START_MAXIMI","ZED=FALSE&amp;VAR:CALENDAR=FIVEDAY&amp;VAR:SYMBOL=0&amp;VAR:INDEX=0"}</definedName>
    <definedName name="_1479__FDSAUDITLINK___1">{"fdsup://directions/FAT Viewer?action=UPDATE&amp;creator=factset&amp;DYN_ARGS=TRUE&amp;DOC_NAME=FAT:FQL_AUDITING_CLIENT_TEMPLATE.FAT&amp;display_string=Audit&amp;VAR:KEY=PATCRSNKPC&amp;VAR:QUERY=RkZfQVNTRVRTX0NVUlIoQU5OX1IsNDA3NTUsLCxSRixHQlApLUZGX0NBU0hfU1QoQU5OX1IsNDA3NTUsLCxSR","ixHQlApLUZGX0xJQUJTX0NVUlIoQU5OX1IsNDA3NTUsLCxSRixHQlApK0ZGX0RFQlRfU1QoQU5OX1IsNDA3NTUsLCxSRixHQlAp&amp;WINDOW=FIRST_POPUP&amp;HEIGHT=450&amp;WIDTH=450&amp;START_MAXIMIZED=FALSE&amp;VAR:CALENDAR=FIVEDAY&amp;VAR:SYMBOL=B03GCV&amp;VAR:INDEX=0"}</definedName>
    <definedName name="_148__FDSAUDITLINK__">{"fdsup://Directions/FAT Viewer?action=UPDATE&amp;creator=factset&amp;DOC_NAME=fat:reuters_annual_source_window.fat&amp;display_string=Audit&amp;DYN_ARGS=TRUE&amp;VAR:ID1=60456710&amp;VAR:RCODE=QTLE&amp;VAR:SDATE=20070699&amp;VAR:FREQ=Y&amp;VAR:RELITEM=RP&amp;VAR:CURRENCY=&amp;VAR:CURRSOURCE=EXSHARE&amp;","VAR:NATFREQ=ANNUAL&amp;VAR:RFIELD=FINALIZED&amp;VAR:DB_TYPE=&amp;VAR:UNITS=M&amp;window=popup&amp;width=450&amp;height=300&amp;START_MAXIMIZED=FALSE"}</definedName>
    <definedName name="_148__FDSAUDITLINK___1">{"fdsup://IBCentral/FAT Viewer?action=UPDATE&amp;creator=factset&amp;DOC_NAME=fat:reuters_annual_pshs_src_window.fat&amp;display_string=Audit&amp;DYN_ARGS=TRUE&amp;VAR:ID1=002826&amp;VAR:RCODE=FDSEPS&amp;VAR:SDATE=20071299&amp;VAR:FREQ=Y&amp;VAR:RELITEM=RF&amp;VAR:CURRENCY=&amp;VAR:CURRSOURCE=EXSHARE","&amp;VAR:NATFREQ=ANNUAL&amp;VAR:RFIELD=FINALIZED&amp;VAR:DB_TYPE=&amp;VAR:UNITS=M&amp;window=popup&amp;width=450&amp;height=300&amp;START_MAXIMIZED=FALSE"}</definedName>
    <definedName name="_1480__FDSAUDITLINK__">{"fdsup://directions/FAT Viewer?action=UPDATE&amp;creator=factset&amp;DYN_ARGS=TRUE&amp;DOC_NAME=FAT:FQL_AUDITING_CLIENT_TEMPLATE.FAT&amp;display_string=Audit&amp;VAR:KEY=HEZCBOTSDY&amp;VAR:QUERY=RkZfU0FMRVMoQ0FMLDIwMDksLCwsKQ==&amp;WINDOW=FIRST_POPUP&amp;HEIGHT=450&amp;WIDTH=450&amp;START_MAXIMI","ZED=FALSE&amp;VAR:CALENDAR=FIVEDAY&amp;VAR:SYMBOL=0&amp;VAR:INDEX=0"}</definedName>
    <definedName name="_1480__FDSAUDITLINK___1">{"fdsup://directions/FAT Viewer?action=UPDATE&amp;creator=factset&amp;DYN_ARGS=TRUE&amp;DOC_NAME=FAT:FQL_AUDITING_CLIENT_TEMPLATE.FAT&amp;display_string=Audit&amp;VAR:KEY=NEFSRCJIVK&amp;VAR:QUERY=RkZfQVNTRVRTX0NVUlIoQU5OX1IsNDA3NTUtMVksLCxSRixHQlApLUZGX0NBU0hfU1QoQU5OX1IsNDA3NTUtM","VksLCxSRixHQlApLUZGX0xJQUJTX0NVUlIoQU5OX1IsNDA3NTUtMVksLCxSRixHQlApK0ZGX0RFQlRfU1QoQU5OX1IsNDA3NTUtMVksLCxSRixHQlAp&amp;WINDOW=FIRST_POPUP&amp;HEIGHT=450&amp;WIDTH=450&amp;START_MAXIMIZED=FALSE&amp;VAR:CALENDAR=FIVEDAY&amp;VAR:SYMBOL=B03GCV&amp;VAR:INDEX=0"}</definedName>
    <definedName name="_1481__FDSAUDITLINK__">{"fdsup://directions/FAT Viewer?action=UPDATE&amp;creator=factset&amp;DYN_ARGS=TRUE&amp;DOC_NAME=FAT:FQL_AUDITING_CLIENT_TEMPLATE.FAT&amp;display_string=Audit&amp;VAR:KEY=FKZOHCJKZM&amp;VAR:QUERY=RkZfU0FMRVMoQ0FMLDIwMDgsLCwsKQ==&amp;WINDOW=FIRST_POPUP&amp;HEIGHT=450&amp;WIDTH=450&amp;START_MAXIMI","ZED=FALSE&amp;VAR:CALENDAR=FIVEDAY&amp;VAR:SYMBOL=0&amp;VAR:INDEX=0"}</definedName>
    <definedName name="_1481__FDSAUDITLINK___1">{"fdsup://directions/FAT Viewer?action=UPDATE&amp;creator=factset&amp;DYN_ARGS=TRUE&amp;DOC_NAME=FAT:FQL_AUDITING_CLIENT_TEMPLATE.FAT&amp;display_string=Audit&amp;VAR:KEY=NCDQPOHWNE&amp;VAR:QUERY=RkZfRklOX0FTU0VUU19JTVBBSVIoQU5OX1IsNDA3NTUsLCxSRixHQlAp&amp;WINDOW=FIRST_POPUP&amp;HEIGHT=45","0&amp;WIDTH=450&amp;START_MAXIMIZED=FALSE&amp;VAR:CALENDAR=FIVEDAY&amp;VAR:SYMBOL=B03GCV&amp;VAR:INDEX=0"}</definedName>
    <definedName name="_1482__FDSAUDITLINK__">{"fdsup://directions/FAT Viewer?action=UPDATE&amp;creator=factset&amp;DYN_ARGS=TRUE&amp;DOC_NAME=FAT:FQL_AUDITING_CLIENT_TEMPLATE.FAT&amp;display_string=Audit&amp;VAR:KEY=LAXMNCNETC&amp;VAR:QUERY=RkZfU0FMRVMoQ0FMLDIwMTAsLCwsKQ==&amp;WINDOW=FIRST_POPUP&amp;HEIGHT=450&amp;WIDTH=450&amp;START_MAXIMI","ZED=FALSE&amp;VAR:CALENDAR=FIVEDAY&amp;VAR:SYMBOL=0&amp;VAR:INDEX=0"}</definedName>
    <definedName name="_1482__FDSAUDITLINK___1">{"fdsup://directions/FAT Viewer?action=UPDATE&amp;creator=factset&amp;DYN_ARGS=TRUE&amp;DOC_NAME=FAT:FQL_AUDITING_CLIENT_TEMPLATE.FAT&amp;display_string=Audit&amp;VAR:KEY=DUXGBGHYFG&amp;VAR:QUERY=RkZfRklOX0FTU0VUU19JTVBBSVIoQU5OX1IsNDA3NTUtMVksLCxSRixHQlAp&amp;WINDOW=FIRST_POPUP&amp;HEIGH","T=450&amp;WIDTH=450&amp;START_MAXIMIZED=FALSE&amp;VAR:CALENDAR=FIVEDAY&amp;VAR:SYMBOL=B03GCV&amp;VAR:INDEX=0"}</definedName>
    <definedName name="_1483__FDSAUDITLINK__">{"fdsup://directions/FAT Viewer?action=UPDATE&amp;creator=factset&amp;DYN_ARGS=TRUE&amp;DOC_NAME=FAT:FQL_AUDITING_CLIENT_TEMPLATE.FAT&amp;display_string=Audit&amp;VAR:KEY=HEZCBOTSDY&amp;VAR:QUERY=RkZfU0FMRVMoQ0FMLDIwMDksLCwsKQ==&amp;WINDOW=FIRST_POPUP&amp;HEIGHT=450&amp;WIDTH=450&amp;START_MAXIMI","ZED=FALSE&amp;VAR:CALENDAR=FIVEDAY&amp;VAR:SYMBOL=0&amp;VAR:INDEX=0"}</definedName>
    <definedName name="_1483__FDSAUDITLINK___1">{"fdsup://directions/FAT Viewer?action=UPDATE&amp;creator=factset&amp;DYN_ARGS=TRUE&amp;DOC_NAME=FAT:FQL_AUDITING_CLIENT_TEMPLATE.FAT&amp;display_string=Audit&amp;VAR:KEY=RCNWTQPIXA&amp;VAR:QUERY=RkZfSU1QQUlSX1BQRShBTk5fUiw0MDc1NSwsLFJGLEdCUCk=&amp;WINDOW=FIRST_POPUP&amp;HEIGHT=450&amp;WIDTH=","450&amp;START_MAXIMIZED=FALSE&amp;VAR:CALENDAR=FIVEDAY&amp;VAR:SYMBOL=B03GCV&amp;VAR:INDEX=0"}</definedName>
    <definedName name="_1484__FDSAUDITLINK__">{"fdsup://directions/FAT Viewer?action=UPDATE&amp;creator=factset&amp;DYN_ARGS=TRUE&amp;DOC_NAME=FAT:FQL_AUDITING_CLIENT_TEMPLATE.FAT&amp;display_string=Audit&amp;VAR:KEY=FKZOHCJKZM&amp;VAR:QUERY=RkZfU0FMRVMoQ0FMLDIwMDgsLCwsKQ==&amp;WINDOW=FIRST_POPUP&amp;HEIGHT=450&amp;WIDTH=450&amp;START_MAXIMI","ZED=FALSE&amp;VAR:CALENDAR=FIVEDAY&amp;VAR:SYMBOL=0&amp;VAR:INDEX=0"}</definedName>
    <definedName name="_1484__FDSAUDITLINK___1">{"fdsup://directions/FAT Viewer?action=UPDATE&amp;creator=factset&amp;DYN_ARGS=TRUE&amp;DOC_NAME=FAT:FQL_AUDITING_CLIENT_TEMPLATE.FAT&amp;display_string=Audit&amp;VAR:KEY=PYNOFQXYFO&amp;VAR:QUERY=RkZfSU1QQUlSX1BQRShBTk5fUiw0MDc1NS0xWSwsLFJGLEdCUCk=&amp;WINDOW=FIRST_POPUP&amp;HEIGHT=450&amp;WI","DTH=450&amp;START_MAXIMIZED=FALSE&amp;VAR:CALENDAR=FIVEDAY&amp;VAR:SYMBOL=B03GCV&amp;VAR:INDEX=0"}</definedName>
    <definedName name="_1485__FDSAUDITLINK__">{"fdsup://directions/FAT Viewer?action=UPDATE&amp;creator=factset&amp;DYN_ARGS=TRUE&amp;DOC_NAME=FAT:FQL_AUDITING_CLIENT_TEMPLATE.FAT&amp;display_string=Audit&amp;VAR:KEY=LAXMNCNETC&amp;VAR:QUERY=RkZfU0FMRVMoQ0FMLDIwMTAsLCwsKQ==&amp;WINDOW=FIRST_POPUP&amp;HEIGHT=450&amp;WIDTH=450&amp;START_MAXIMI","ZED=FALSE&amp;VAR:CALENDAR=FIVEDAY&amp;VAR:SYMBOL=0&amp;VAR:INDEX=0"}</definedName>
    <definedName name="_1485__FDSAUDITLINK___1">{"fdsup://Directions/FactSet Auditing Viewer?action=AUDIT_VALUE&amp;DB=129&amp;ID1=070155&amp;VALUEID=02999&amp;SDATE=2010&amp;PERIODTYPE=ANNR_STD&amp;SCFT=3&amp;window=popup_no_bar&amp;width=385&amp;height=120&amp;START_MAXIMIZED=FALSE&amp;creator=factset&amp;display_string=Audit"}</definedName>
    <definedName name="_1486__FDSAUDITLINK__">{"fdsup://directions/FAT Viewer?action=UPDATE&amp;creator=factset&amp;DYN_ARGS=TRUE&amp;DOC_NAME=FAT:FQL_AUDITING_CLIENT_TEMPLATE.FAT&amp;display_string=Audit&amp;VAR:KEY=HEZCBOTSDY&amp;VAR:QUERY=RkZfU0FMRVMoQ0FMLDIwMDksLCwsKQ==&amp;WINDOW=FIRST_POPUP&amp;HEIGHT=450&amp;WIDTH=450&amp;START_MAXIMI","ZED=FALSE&amp;VAR:CALENDAR=FIVEDAY&amp;VAR:SYMBOL=0&amp;VAR:INDEX=0"}</definedName>
    <definedName name="_1486__FDSAUDITLINK___1">{"fdsup://directions/FAT Viewer?action=UPDATE&amp;creator=factset&amp;DYN_ARGS=TRUE&amp;DOC_NAME=FAT:FQL_AUDITING_CLIENT_TEMPLATE.FAT&amp;display_string=Audit&amp;VAR:KEY=RYRWFSXAVA&amp;VAR:QUERY=RkZfQVNTRVRTX0NVUlIoQU5OX1IsNDA3NTUsLCxSRixHQlApLUZGX0NBU0hfU1QoQU5OX1IsNDA3NTUsLCxSR","ixHQlApLUZGX0xJQUJTX0NVUlIoQU5OX1IsNDA3NTUsLCxSRixHQlApK0ZGX0RFQlRfU1QoQU5OX1IsNDA3NTUsLCxSRixHQlAp&amp;WINDOW=FIRST_POPUP&amp;HEIGHT=450&amp;WIDTH=450&amp;START_MAXIMIZED=FALSE&amp;VAR:CALENDAR=FIVEDAY&amp;VAR:SYMBOL=070155&amp;VAR:INDEX=0"}</definedName>
    <definedName name="_1487__FDSAUDITLINK__">{"fdsup://directions/FAT Viewer?action=UPDATE&amp;creator=factset&amp;DYN_ARGS=TRUE&amp;DOC_NAME=FAT:FQL_AUDITING_CLIENT_TEMPLATE.FAT&amp;display_string=Audit&amp;VAR:KEY=FKZOHCJKZM&amp;VAR:QUERY=RkZfU0FMRVMoQ0FMLDIwMDgsLCwsKQ==&amp;WINDOW=FIRST_POPUP&amp;HEIGHT=450&amp;WIDTH=450&amp;START_MAXIMI","ZED=FALSE&amp;VAR:CALENDAR=FIVEDAY&amp;VAR:SYMBOL=0&amp;VAR:INDEX=0"}</definedName>
    <definedName name="_1487__FDSAUDITLINK___1">{"fdsup://directions/FAT Viewer?action=UPDATE&amp;creator=factset&amp;DYN_ARGS=TRUE&amp;DOC_NAME=FAT:FQL_AUDITING_CLIENT_TEMPLATE.FAT&amp;display_string=Audit&amp;VAR:KEY=NCVOLYZMDU&amp;VAR:QUERY=RkZfQVNTRVRTX0NVUlIoQU5OX1IsNDA3NTUtMVksLCxSRixHQlApLUZGX0NBU0hfU1QoQU5OX1IsNDA3NTUtM","VksLCxSRixHQlApLUZGX0xJQUJTX0NVUlIoQU5OX1IsNDA3NTUtMVksLCxSRixHQlApK0ZGX0RFQlRfU1QoQU5OX1IsNDA3NTUtMVksLCxSRixHQlAp&amp;WINDOW=FIRST_POPUP&amp;HEIGHT=450&amp;WIDTH=450&amp;START_MAXIMIZED=FALSE&amp;VAR:CALENDAR=FIVEDAY&amp;VAR:SYMBOL=070155&amp;VAR:INDEX=0"}</definedName>
    <definedName name="_1488__FDSAUDITLINK__">{"fdsup://directions/FAT Viewer?action=UPDATE&amp;creator=factset&amp;DYN_ARGS=TRUE&amp;DOC_NAME=FAT:FQL_AUDITING_CLIENT_TEMPLATE.FAT&amp;display_string=Audit&amp;VAR:KEY=LAXMNCNETC&amp;VAR:QUERY=RkZfU0FMRVMoQ0FMLDIwMTAsLCwsKQ==&amp;WINDOW=FIRST_POPUP&amp;HEIGHT=450&amp;WIDTH=450&amp;START_MAXIMI","ZED=FALSE&amp;VAR:CALENDAR=FIVEDAY&amp;VAR:SYMBOL=0&amp;VAR:INDEX=0"}</definedName>
    <definedName name="_1488__FDSAUDITLINK___1">{"fdsup://directions/FAT Viewer?action=UPDATE&amp;creator=factset&amp;DYN_ARGS=TRUE&amp;DOC_NAME=FAT:FQL_AUDITING_CLIENT_TEMPLATE.FAT&amp;display_string=Audit&amp;VAR:KEY=TEFABYLCLG&amp;VAR:QUERY=RkZfRklOX0FTU0VUU19JTVBBSVIoQU5OX1IsNDA3NTUsLCxSRixHQlAp&amp;WINDOW=FIRST_POPUP&amp;HEIGHT=45","0&amp;WIDTH=450&amp;START_MAXIMIZED=FALSE&amp;VAR:CALENDAR=FIVEDAY&amp;VAR:SYMBOL=070155&amp;VAR:INDEX=0"}</definedName>
    <definedName name="_1489__FDSAUDITLINK__">{"fdsup://directions/FAT Viewer?action=UPDATE&amp;creator=factset&amp;DYN_ARGS=TRUE&amp;DOC_NAME=FAT:FQL_AUDITING_CLIENT_TEMPLATE.FAT&amp;display_string=Audit&amp;VAR:KEY=HEZCBOTSDY&amp;VAR:QUERY=RkZfU0FMRVMoQ0FMLDIwMDksLCwsKQ==&amp;WINDOW=FIRST_POPUP&amp;HEIGHT=450&amp;WIDTH=450&amp;START_MAXIMI","ZED=FALSE&amp;VAR:CALENDAR=FIVEDAY&amp;VAR:SYMBOL=0&amp;VAR:INDEX=0"}</definedName>
    <definedName name="_1489__FDSAUDITLINK___1">{"fdsup://directions/FAT Viewer?action=UPDATE&amp;creator=factset&amp;DYN_ARGS=TRUE&amp;DOC_NAME=FAT:FQL_AUDITING_CLIENT_TEMPLATE.FAT&amp;display_string=Audit&amp;VAR:KEY=HOPWJGDABA&amp;VAR:QUERY=RkZfRklOX0FTU0VUU19JTVBBSVIoQU5OX1IsNDA3NTUtMVksLCxSRixHQlAp&amp;WINDOW=FIRST_POPUP&amp;HEIGH","T=450&amp;WIDTH=450&amp;START_MAXIMIZED=FALSE&amp;VAR:CALENDAR=FIVEDAY&amp;VAR:SYMBOL=070155&amp;VAR:INDEX=0"}</definedName>
    <definedName name="_149__FDSAUDITLINK__">{"fdsup://Directions/FAT Viewer?action=UPDATE&amp;creator=factset&amp;DOC_NAME=fat:reuters_annual_source_window.fat&amp;display_string=Audit&amp;DYN_ARGS=TRUE&amp;VAR:ID1=60456710&amp;VAR:RCODE=NIBX&amp;VAR:SDATE=20070699&amp;VAR:FREQ=Y&amp;VAR:RELITEM=RP&amp;VAR:CURRENCY=USD&amp;VAR:CURRSOURCE=EXSHA","RE&amp;VAR:NATFREQ=ANNUAL&amp;VAR:RFIELD=FINALIZED&amp;VAR:DB_TYPE=&amp;VAR:UNITS=MONTHLY&amp;window=popup&amp;width=450&amp;height=300&amp;START_MAXIMIZED=FALSE"}</definedName>
    <definedName name="_149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1490__FDSAUDITLINK__">{"fdsup://directions/FAT Viewer?action=UPDATE&amp;creator=factset&amp;DYN_ARGS=TRUE&amp;DOC_NAME=FAT:FQL_AUDITING_CLIENT_TEMPLATE.FAT&amp;display_string=Audit&amp;VAR:KEY=FKZOHCJKZM&amp;VAR:QUERY=RkZfU0FMRVMoQ0FMLDIwMDgsLCwsKQ==&amp;WINDOW=FIRST_POPUP&amp;HEIGHT=450&amp;WIDTH=450&amp;START_MAXIMI","ZED=FALSE&amp;VAR:CALENDAR=FIVEDAY&amp;VAR:SYMBOL=0&amp;VAR:INDEX=0"}</definedName>
    <definedName name="_1490__FDSAUDITLINK___1">{"fdsup://directions/FAT Viewer?action=UPDATE&amp;creator=factset&amp;DYN_ARGS=TRUE&amp;DOC_NAME=FAT:FQL_AUDITING_CLIENT_TEMPLATE.FAT&amp;display_string=Audit&amp;VAR:KEY=VKBETSFSNG&amp;VAR:QUERY=RkZfSU1QQUlSX1BQRShBTk5fUiw0MDc1NSwsLFJGLEdCUCk=&amp;WINDOW=FIRST_POPUP&amp;HEIGHT=450&amp;WIDTH=","450&amp;START_MAXIMIZED=FALSE&amp;VAR:CALENDAR=FIVEDAY&amp;VAR:SYMBOL=070155&amp;VAR:INDEX=0"}</definedName>
    <definedName name="_1491__FDSAUDITLINK__">{"fdsup://directions/FAT Viewer?action=UPDATE&amp;creator=factset&amp;DYN_ARGS=TRUE&amp;DOC_NAME=FAT:FQL_AUDITING_CLIENT_TEMPLATE.FAT&amp;display_string=Audit&amp;VAR:KEY=LAXMNCNETC&amp;VAR:QUERY=RkZfU0FMRVMoQ0FMLDIwMTAsLCwsKQ==&amp;WINDOW=FIRST_POPUP&amp;HEIGHT=450&amp;WIDTH=450&amp;START_MAXIMI","ZED=FALSE&amp;VAR:CALENDAR=FIVEDAY&amp;VAR:SYMBOL=0&amp;VAR:INDEX=0"}</definedName>
    <definedName name="_1491__FDSAUDITLINK___1">{"fdsup://directions/FAT Viewer?action=UPDATE&amp;creator=factset&amp;DYN_ARGS=TRUE&amp;DOC_NAME=FAT:FQL_AUDITING_CLIENT_TEMPLATE.FAT&amp;display_string=Audit&amp;VAR:KEY=XKZWJQJAXO&amp;VAR:QUERY=RkZfSU1QQUlSX1BQRShBTk5fUiw0MDc1NS0xWSwsLFJGLEdCUCk=&amp;WINDOW=FIRST_POPUP&amp;HEIGHT=450&amp;WI","DTH=450&amp;START_MAXIMIZED=FALSE&amp;VAR:CALENDAR=FIVEDAY&amp;VAR:SYMBOL=070155&amp;VAR:INDEX=0"}</definedName>
    <definedName name="_1492__FDSAUDITLINK__">{"fdsup://directions/FAT Viewer?action=UPDATE&amp;creator=factset&amp;DYN_ARGS=TRUE&amp;DOC_NAME=FAT:FQL_AUDITING_CLIENT_TEMPLATE.FAT&amp;display_string=Audit&amp;VAR:KEY=HEZCBOTSDY&amp;VAR:QUERY=RkZfU0FMRVMoQ0FMLDIwMDksLCwsKQ==&amp;WINDOW=FIRST_POPUP&amp;HEIGHT=450&amp;WIDTH=450&amp;START_MAXIMI","ZED=FALSE&amp;VAR:CALENDAR=FIVEDAY&amp;VAR:SYMBOL=0&amp;VAR:INDEX=0"}</definedName>
    <definedName name="_1492__FDSAUDITLINK___1">{"fdsup://Directions/FactSet Auditing Viewer?action=AUDIT_VALUE&amp;DB=129&amp;ID1=070155&amp;VALUEID=04601&amp;SDATE=2010&amp;PERIODTYPE=ANNR_STD&amp;SCFT=3&amp;window=popup_no_bar&amp;width=385&amp;height=120&amp;START_MAXIMIZED=FALSE&amp;creator=factset&amp;display_string=Audit"}</definedName>
    <definedName name="_1493__FDSAUDITLINK__">{"fdsup://directions/FAT Viewer?action=UPDATE&amp;creator=factset&amp;DYN_ARGS=TRUE&amp;DOC_NAME=FAT:FQL_AUDITING_CLIENT_TEMPLATE.FAT&amp;display_string=Audit&amp;VAR:KEY=FKZOHCJKZM&amp;VAR:QUERY=RkZfU0FMRVMoQ0FMLDIwMDgsLCwsKQ==&amp;WINDOW=FIRST_POPUP&amp;HEIGHT=450&amp;WIDTH=450&amp;START_MAXIMI","ZED=FALSE&amp;VAR:CALENDAR=FIVEDAY&amp;VAR:SYMBOL=0&amp;VAR:INDEX=0"}</definedName>
    <definedName name="_1493__FDSAUDITLINK___1">{"fdsup://Directions/FactSet Auditing Viewer?action=AUDIT_VALUE&amp;DB=129&amp;ID1=070155&amp;VALUEID=04601&amp;SDATE=2009&amp;PERIODTYPE=ANNR_STD&amp;SCFT=3&amp;window=popup_no_bar&amp;width=385&amp;height=120&amp;START_MAXIMIZED=FALSE&amp;creator=factset&amp;display_string=Audit"}</definedName>
    <definedName name="_1494__FDSAUDITLINK__">{"fdsup://directions/FAT Viewer?action=UPDATE&amp;creator=factset&amp;DYN_ARGS=TRUE&amp;DOC_NAME=FAT:FQL_AUDITING_CLIENT_TEMPLATE.FAT&amp;display_string=Audit&amp;VAR:KEY=LAXMNCNETC&amp;VAR:QUERY=RkZfU0FMRVMoQ0FMLDIwMTAsLCwsKQ==&amp;WINDOW=FIRST_POPUP&amp;HEIGHT=450&amp;WIDTH=450&amp;START_MAXIMI","ZED=FALSE&amp;VAR:CALENDAR=FIVEDAY&amp;VAR:SYMBOL=0&amp;VAR:INDEX=0"}</definedName>
    <definedName name="_1494__FDSAUDITLINK___1">{"fdsup://directions/FAT Viewer?action=UPDATE&amp;creator=factset&amp;DYN_ARGS=TRUE&amp;DOC_NAME=FAT:FQL_AUDITING_CLIENT_TEMPLATE.FAT&amp;display_string=Audit&amp;VAR:KEY=NIDSXMVWJO&amp;VAR:QUERY=RkZfQVNTRVRTX0NVUlIoQU5OX1IsNDA3NTUsLCxSRixHQlApLUZGX0NBU0hfU1QoQU5OX1IsNDA3NTUsLCxSR","ixHQlApLUZGX0xJQUJTX0NVUlIoQU5OX1IsNDA3NTUsLCxSRixHQlApK0ZGX0RFQlRfU1QoQU5OX1IsNDA3NTUsLCxSRixHQlAp&amp;WINDOW=FIRST_POPUP&amp;HEIGHT=450&amp;WIDTH=450&amp;START_MAXIMIZED=FALSE&amp;VAR:CALENDAR=FIVEDAY&amp;VAR:SYMBOL=B16JQ7&amp;VAR:INDEX=0"}</definedName>
    <definedName name="_1495__FDSAUDITLINK__">{"fdsup://directions/FAT Viewer?action=UPDATE&amp;creator=factset&amp;DYN_ARGS=TRUE&amp;DOC_NAME=FAT:FQL_AUDITING_CLIENT_TEMPLATE.FAT&amp;display_string=Audit&amp;VAR:KEY=HEZCBOTSDY&amp;VAR:QUERY=RkZfU0FMRVMoQ0FMLDIwMDksLCwsKQ==&amp;WINDOW=FIRST_POPUP&amp;HEIGHT=450&amp;WIDTH=450&amp;START_MAXIMI","ZED=FALSE&amp;VAR:CALENDAR=FIVEDAY&amp;VAR:SYMBOL=0&amp;VAR:INDEX=0"}</definedName>
    <definedName name="_1495__FDSAUDITLINK___1">{"fdsup://directions/FAT Viewer?action=UPDATE&amp;creator=factset&amp;DYN_ARGS=TRUE&amp;DOC_NAME=FAT:FQL_AUDITING_CLIENT_TEMPLATE.FAT&amp;display_string=Audit&amp;VAR:KEY=XAJIDOBAVC&amp;VAR:QUERY=RkZfQVNTRVRTX0NVUlIoQU5OX1IsNDA3NTUtMVksLCxSRixHQlApLUZGX0NBU0hfU1QoQU5OX1IsNDA3NTUtM","VksLCxSRixHQlApLUZGX0xJQUJTX0NVUlIoQU5OX1IsNDA3NTUtMVksLCxSRixHQlApK0ZGX0RFQlRfU1QoQU5OX1IsNDA3NTUtMVksLCxSRixHQlAp&amp;WINDOW=FIRST_POPUP&amp;HEIGHT=450&amp;WIDTH=450&amp;START_MAXIMIZED=FALSE&amp;VAR:CALENDAR=FIVEDAY&amp;VAR:SYMBOL=B16JQ7&amp;VAR:INDEX=0"}</definedName>
    <definedName name="_1496__FDSAUDITLINK__">{"fdsup://directions/FAT Viewer?action=UPDATE&amp;creator=factset&amp;DYN_ARGS=TRUE&amp;DOC_NAME=FAT:FQL_AUDITING_CLIENT_TEMPLATE.FAT&amp;display_string=Audit&amp;VAR:KEY=FKZOHCJKZM&amp;VAR:QUERY=RkZfU0FMRVMoQ0FMLDIwMDgsLCwsKQ==&amp;WINDOW=FIRST_POPUP&amp;HEIGHT=450&amp;WIDTH=450&amp;START_MAXIMI","ZED=FALSE&amp;VAR:CALENDAR=FIVEDAY&amp;VAR:SYMBOL=0&amp;VAR:INDEX=0"}</definedName>
    <definedName name="_1496__FDSAUDITLINK___1">{"fdsup://Directions/FactSet Auditing Viewer?action=AUDIT_VALUE&amp;DB=129&amp;ID1=B16JQ7&amp;VALUEID=18226&amp;SDATE=2009&amp;PERIODTYPE=ANNR_STD&amp;SCFT=3&amp;window=popup_no_bar&amp;width=385&amp;height=120&amp;START_MAXIMIZED=FALSE&amp;creator=factset&amp;display_string=Audit"}</definedName>
    <definedName name="_1497__FDSAUDITLINK__">{"fdsup://directions/FAT Viewer?action=UPDATE&amp;creator=factset&amp;DYN_ARGS=TRUE&amp;DOC_NAME=FAT:FQL_AUDITING_CLIENT_TEMPLATE.FAT&amp;display_string=Audit&amp;VAR:KEY=LAXMNCNETC&amp;VAR:QUERY=RkZfU0FMRVMoQ0FMLDIwMTAsLCwsKQ==&amp;WINDOW=FIRST_POPUP&amp;HEIGHT=450&amp;WIDTH=450&amp;START_MAXIMI","ZED=FALSE&amp;VAR:CALENDAR=FIVEDAY&amp;VAR:SYMBOL=0&amp;VAR:INDEX=0"}</definedName>
    <definedName name="_1497__FDSAUDITLINK___1">{"fdsup://Directions/FactSet Auditing Viewer?action=AUDIT_VALUE&amp;DB=129&amp;ID1=B16JQ7&amp;VALUEID=18225&amp;SDATE=2009&amp;PERIODTYPE=ANNR_STD&amp;SCFT=3&amp;window=popup_no_bar&amp;width=385&amp;height=120&amp;START_MAXIMIZED=FALSE&amp;creator=factset&amp;display_string=Audit"}</definedName>
    <definedName name="_1498__FDSAUDITLINK__">{"fdsup://directions/FAT Viewer?action=UPDATE&amp;creator=factset&amp;DYN_ARGS=TRUE&amp;DOC_NAME=FAT:FQL_AUDITING_CLIENT_TEMPLATE.FAT&amp;display_string=Audit&amp;VAR:KEY=HEZCBOTSDY&amp;VAR:QUERY=RkZfU0FMRVMoQ0FMLDIwMDksLCwsKQ==&amp;WINDOW=FIRST_POPUP&amp;HEIGHT=450&amp;WIDTH=450&amp;START_MAXIMI","ZED=FALSE&amp;VAR:CALENDAR=FIVEDAY&amp;VAR:SYMBOL=0&amp;VAR:INDEX=0"}</definedName>
    <definedName name="_1498__FDSAUDITLINK___1">{"fdsup://directions/FAT Viewer?action=UPDATE&amp;creator=factset&amp;DYN_ARGS=TRUE&amp;DOC_NAME=FAT:FQL_AUDITING_CLIENT_TEMPLATE.FAT&amp;display_string=Audit&amp;VAR:KEY=DEXIRWZOHY&amp;VAR:QUERY=RkZfRklOX0FTU0VUU19JTVBBSVIoQU5OX1IsNDA3NTUsLCxSRixHQlAp&amp;WINDOW=FIRST_POPUP&amp;HEIGHT=45","0&amp;WIDTH=450&amp;START_MAXIMIZED=FALSE&amp;VAR:CALENDAR=FIVEDAY&amp;VAR:SYMBOL=B16JQ7&amp;VAR:INDEX=0"}</definedName>
    <definedName name="_1499__FDSAUDITLINK__">{"fdsup://directions/FAT Viewer?action=UPDATE&amp;creator=factset&amp;DYN_ARGS=TRUE&amp;DOC_NAME=FAT:FQL_AUDITING_CLIENT_TEMPLATE.FAT&amp;display_string=Audit&amp;VAR:KEY=FKZOHCJKZM&amp;VAR:QUERY=RkZfU0FMRVMoQ0FMLDIwMDgsLCwsKQ==&amp;WINDOW=FIRST_POPUP&amp;HEIGHT=450&amp;WIDTH=450&amp;START_MAXIMI","ZED=FALSE&amp;VAR:CALENDAR=FIVEDAY&amp;VAR:SYMBOL=0&amp;VAR:INDEX=0"}</definedName>
    <definedName name="_1499__FDSAUDITLINK___1">{"fdsup://directions/FAT Viewer?action=UPDATE&amp;creator=factset&amp;DYN_ARGS=TRUE&amp;DOC_NAME=FAT:FQL_AUDITING_CLIENT_TEMPLATE.FAT&amp;display_string=Audit&amp;VAR:KEY=JEXABGVAJW&amp;VAR:QUERY=RkZfRklOX0FTU0VUU19JTVBBSVIoQU5OX1IsNDA3NTUtMVksLCxSRixHQlAp&amp;WINDOW=FIRST_POPUP&amp;HEIGH","T=450&amp;WIDTH=450&amp;START_MAXIMIZED=FALSE&amp;VAR:CALENDAR=FIVEDAY&amp;VAR:SYMBOL=B16JQ7&amp;VAR:INDEX=0"}</definedName>
    <definedName name="_14IQ_CURRENCY_GAIN_INS">"c238"</definedName>
    <definedName name="_15___123Graph_BEPS_CF">#REF!</definedName>
    <definedName name="_15___123Graph_LBL_ACHART_2">#REF!</definedName>
    <definedName name="_15__123Graph_ACHART_13">#REF!</definedName>
    <definedName name="_15__123Graph_AChart_5">#REF!</definedName>
    <definedName name="_15__123Graph_ACHART_6">#REF!</definedName>
    <definedName name="_15__123Graph_BCHART_12">#REF!</definedName>
    <definedName name="_15__123Graph_BGROWTH_9">#REF!</definedName>
    <definedName name="_15__123Graph_CCHART_1">#REF!</definedName>
    <definedName name="_15__123Graph_CCHART_3">#REF!</definedName>
    <definedName name="_15__123Graph_E_Chart_1A">#REF!</definedName>
    <definedName name="_15__123Graph_X_Chart_1A">#REF!</definedName>
    <definedName name="_15__123Graph_XCHART_9">#REF!</definedName>
    <definedName name="_15__123Graph_XGROWTH_9">#REF!</definedName>
    <definedName name="_15__FDSAUDITLINK__">{"fdsup://Directions/FAT Viewer?action=UPDATE&amp;creator=factset&amp;DOC_NAME=fat:reuters_annual_source_window.fat&amp;display_string=Audit&amp;DYN_ARGS=TRUE&amp;VAR:ID1=B0M0C8&amp;VAR:RCODE=QTLE&amp;VAR:SDATE=20090199&amp;VAR:FREQ=Y&amp;VAR:RELITEM=RP&amp;VAR:CURRENCY=&amp;VAR:CURRSOURCE=EXSHARE&amp;VA","R:NATFREQ=ANNUAL&amp;VAR:RFIELD=FINALIZED&amp;VAR:DB_TYPE=&amp;VAR:UNITS=M&amp;window=popup&amp;width=450&amp;height=300&amp;START_MAXIMIZED=FALSE"}</definedName>
    <definedName name="_15__FDSAUDITLINK___1">{"fdsup://IBCentral/FAT Viewer?action=UPDATE&amp;creator=factset&amp;DOC_NAME=fat:reuters_annual_source_window.fat&amp;display_string=Audit&amp;DYN_ARGS=TRUE&amp;VAR:ID1=064660&amp;VAR:RCODE=SNTD&amp;VAR:SDATE=20080399&amp;VAR:FREQ=Y&amp;VAR:RELITEM=RF&amp;VAR:CURRENCY=LOCAL&amp;VAR:CURRSOURCE=EXSHAR","E&amp;VAR:NATFREQ=ANNUAL&amp;VAR:RFIELD=FINALIZED&amp;VAR:DB_TYPE=&amp;VAR:UNITS=M&amp;window=popup&amp;width=450&amp;height=300&amp;START_MAXIMIZED=FALSE"}</definedName>
    <definedName name="_15_0__123Grap">#REF!</definedName>
    <definedName name="_15_123Graph_XB94S">#REF!</definedName>
    <definedName name="_150__123Graph_XCHART_14">#REF!</definedName>
    <definedName name="_150__FDSAUDITLINK__">{"fdsup://Directions/FAT Viewer?action=UPDATE&amp;creator=factset&amp;DOC_NAME=fat:reuters_annual_source_window.fat&amp;display_string=Audit&amp;DYN_ARGS=TRUE&amp;VAR:ID1=53567810&amp;VAR:RCODE=QTLE&amp;VAR:SDATE=20070699&amp;VAR:FREQ=Y&amp;VAR:RELITEM=RP&amp;VAR:CURRENCY=&amp;VAR:CURRSOURCE=EXSHARE&amp;","VAR:NATFREQ=ANNUAL&amp;VAR:RFIELD=FINALIZED&amp;VAR:DB_TYPE=&amp;VAR:UNITS=M&amp;window=popup&amp;width=450&amp;height=300&amp;START_MAXIMIZED=FALSE"}</definedName>
    <definedName name="_150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1500__FDSAUDITLINK__">{"fdsup://directions/FAT Viewer?action=UPDATE&amp;creator=factset&amp;DYN_ARGS=TRUE&amp;DOC_NAME=FAT:FQL_AUDITING_CLIENT_TEMPLATE.FAT&amp;display_string=Audit&amp;VAR:KEY=LAXMNCNETC&amp;VAR:QUERY=RkZfU0FMRVMoQ0FMLDIwMTAsLCwsKQ==&amp;WINDOW=FIRST_POPUP&amp;HEIGHT=450&amp;WIDTH=450&amp;START_MAXIMI","ZED=FALSE&amp;VAR:CALENDAR=FIVEDAY&amp;VAR:SYMBOL=0&amp;VAR:INDEX=0"}</definedName>
    <definedName name="_1500__FDSAUDITLINK___1">{"fdsup://directions/FAT Viewer?action=UPDATE&amp;creator=factset&amp;DYN_ARGS=TRUE&amp;DOC_NAME=FAT:FQL_AUDITING_CLIENT_TEMPLATE.FAT&amp;display_string=Audit&amp;VAR:KEY=NYFCRYPADI&amp;VAR:QUERY=RkZfSU1QQUlSX1BQRShBTk5fUiw0MDc1NSwsLFJGLEdCUCk=&amp;WINDOW=FIRST_POPUP&amp;HEIGHT=450&amp;WIDTH=","450&amp;START_MAXIMIZED=FALSE&amp;VAR:CALENDAR=FIVEDAY&amp;VAR:SYMBOL=B16JQ7&amp;VAR:INDEX=0"}</definedName>
    <definedName name="_1501__FDSAUDITLINK__">{"fdsup://directions/FAT Viewer?action=UPDATE&amp;creator=factset&amp;DYN_ARGS=TRUE&amp;DOC_NAME=FAT:FQL_AUDITING_CLIENT_TEMPLATE.FAT&amp;display_string=Audit&amp;VAR:KEY=HEZCBOTSDY&amp;VAR:QUERY=RkZfU0FMRVMoQ0FMLDIwMDksLCwsKQ==&amp;WINDOW=FIRST_POPUP&amp;HEIGHT=450&amp;WIDTH=450&amp;START_MAXIMI","ZED=FALSE&amp;VAR:CALENDAR=FIVEDAY&amp;VAR:SYMBOL=0&amp;VAR:INDEX=0"}</definedName>
    <definedName name="_1501__FDSAUDITLINK___1">{"fdsup://directions/FAT Viewer?action=UPDATE&amp;creator=factset&amp;DYN_ARGS=TRUE&amp;DOC_NAME=FAT:FQL_AUDITING_CLIENT_TEMPLATE.FAT&amp;display_string=Audit&amp;VAR:KEY=NULEROXOXK&amp;VAR:QUERY=RkZfSU1QQUlSX1BQRShBTk5fUiw0MDc1NS0xWSwsLFJGLEdCUCk=&amp;WINDOW=FIRST_POPUP&amp;HEIGHT=450&amp;WI","DTH=450&amp;START_MAXIMIZED=FALSE&amp;VAR:CALENDAR=FIVEDAY&amp;VAR:SYMBOL=B16JQ7&amp;VAR:INDEX=0"}</definedName>
    <definedName name="_1502__FDSAUDITLINK__">{"fdsup://directions/FAT Viewer?action=UPDATE&amp;creator=factset&amp;DYN_ARGS=TRUE&amp;DOC_NAME=FAT:FQL_AUDITING_CLIENT_TEMPLATE.FAT&amp;display_string=Audit&amp;VAR:KEY=FKZOHCJKZM&amp;VAR:QUERY=RkZfU0FMRVMoQ0FMLDIwMDgsLCwsKQ==&amp;WINDOW=FIRST_POPUP&amp;HEIGHT=450&amp;WIDTH=450&amp;START_MAXIMI","ZED=FALSE&amp;VAR:CALENDAR=FIVEDAY&amp;VAR:SYMBOL=0&amp;VAR:INDEX=0"}</definedName>
    <definedName name="_1502__FDSAUDITLINK___1">{"fdsup://Directions/FactSet Auditing Viewer?action=AUDIT_VALUE&amp;DB=129&amp;ID1=B16JQ7&amp;VALUEID=04049&amp;SDATE=2009&amp;PERIODTYPE=ANNR_STD&amp;SCFT=3&amp;window=popup_no_bar&amp;width=385&amp;height=120&amp;START_MAXIMIZED=FALSE&amp;creator=factset&amp;display_string=Audit"}</definedName>
    <definedName name="_1503__FDSAUDITLINK__">{"fdsup://directions/FAT Viewer?action=UPDATE&amp;creator=factset&amp;DYN_ARGS=TRUE&amp;DOC_NAME=FAT:FQL_AUDITING_CLIENT_TEMPLATE.FAT&amp;display_string=Audit&amp;VAR:KEY=LAXMNCNETC&amp;VAR:QUERY=RkZfU0FMRVMoQ0FMLDIwMTAsLCwsKQ==&amp;WINDOW=FIRST_POPUP&amp;HEIGHT=450&amp;WIDTH=450&amp;START_MAXIMI","ZED=FALSE&amp;VAR:CALENDAR=FIVEDAY&amp;VAR:SYMBOL=0&amp;VAR:INDEX=0"}</definedName>
    <definedName name="_1503__FDSAUDITLINK___1">{"fdsup://Directions/FactSet Auditing Viewer?action=AUDIT_VALUE&amp;DB=129&amp;ID1=B16JQ7&amp;VALUEID=04601&amp;SDATE=2009&amp;PERIODTYPE=ANNR_STD&amp;SCFT=3&amp;window=popup_no_bar&amp;width=385&amp;height=120&amp;START_MAXIMIZED=FALSE&amp;creator=factset&amp;display_string=Audit"}</definedName>
    <definedName name="_1504__FDSAUDITLINK__">{"fdsup://directions/FAT Viewer?action=UPDATE&amp;creator=factset&amp;DYN_ARGS=TRUE&amp;DOC_NAME=FAT:FQL_AUDITING_CLIENT_TEMPLATE.FAT&amp;display_string=Audit&amp;VAR:KEY=HEZCBOTSDY&amp;VAR:QUERY=RkZfU0FMRVMoQ0FMLDIwMDksLCwsKQ==&amp;WINDOW=FIRST_POPUP&amp;HEIGHT=450&amp;WIDTH=450&amp;START_MAXIMI","ZED=FALSE&amp;VAR:CALENDAR=FIVEDAY&amp;VAR:SYMBOL=0&amp;VAR:INDEX=0"}</definedName>
    <definedName name="_1504__FDSAUDITLINK___1">{"fdsup://Directions/FactSet Auditing Viewer?action=AUDIT_VALUE&amp;DB=129&amp;ID1=B14RYC&amp;VALUEID=18184&amp;SDATE=2010&amp;PERIODTYPE=ANNR_STD&amp;SCFT=3&amp;window=popup_no_bar&amp;width=385&amp;height=120&amp;START_MAXIMIZED=FALSE&amp;creator=factset&amp;display_string=Audit"}</definedName>
    <definedName name="_1505__FDSAUDITLINK__">{"fdsup://directions/FAT Viewer?action=UPDATE&amp;creator=factset&amp;DYN_ARGS=TRUE&amp;DOC_NAME=FAT:FQL_AUDITING_CLIENT_TEMPLATE.FAT&amp;display_string=Audit&amp;VAR:KEY=FKZOHCJKZM&amp;VAR:QUERY=RkZfU0FMRVMoQ0FMLDIwMDgsLCwsKQ==&amp;WINDOW=FIRST_POPUP&amp;HEIGHT=450&amp;WIDTH=450&amp;START_MAXIMI","ZED=FALSE&amp;VAR:CALENDAR=FIVEDAY&amp;VAR:SYMBOL=0&amp;VAR:INDEX=0"}</definedName>
    <definedName name="_1505__FDSAUDITLINK___1">{"fdsup://Directions/FactSet Auditing Viewer?action=AUDIT_VALUE&amp;DB=129&amp;ID1=B14RYC&amp;VALUEID=02999&amp;SDATE=2010&amp;PERIODTYPE=ANNR_STD&amp;SCFT=3&amp;window=popup_no_bar&amp;width=385&amp;height=120&amp;START_MAXIMIZED=FALSE&amp;creator=factset&amp;display_string=Audit"}</definedName>
    <definedName name="_1506__FDSAUDITLINK__">{"fdsup://directions/FAT Viewer?action=UPDATE&amp;creator=factset&amp;DYN_ARGS=TRUE&amp;DOC_NAME=FAT:FQL_AUDITING_CLIENT_TEMPLATE.FAT&amp;display_string=Audit&amp;VAR:KEY=LAXMNCNETC&amp;VAR:QUERY=RkZfU0FMRVMoQ0FMLDIwMTAsLCwsKQ==&amp;WINDOW=FIRST_POPUP&amp;HEIGHT=450&amp;WIDTH=450&amp;START_MAXIMI","ZED=FALSE&amp;VAR:CALENDAR=FIVEDAY&amp;VAR:SYMBOL=0&amp;VAR:INDEX=0"}</definedName>
    <definedName name="_1506__FDSAUDITLINK___1">{"fdsup://directions/FAT Viewer?action=UPDATE&amp;creator=factset&amp;DYN_ARGS=TRUE&amp;DOC_NAME=FAT:FQL_AUDITING_CLIENT_TEMPLATE.FAT&amp;display_string=Audit&amp;VAR:KEY=JSTEVYBELK&amp;VAR:QUERY=RkZfQVNTRVRTX0NVUlIoQU5OX1IsNDA3NTUsLCxSRixHQlApLUZGX0NBU0hfU1QoQU5OX1IsNDA3NTUsLCxSR","ixHQlApLUZGX0xJQUJTX0NVUlIoQU5OX1IsNDA3NTUsLCxSRixHQlApK0ZGX0RFQlRfU1QoQU5OX1IsNDA3NTUsLCxSRixHQlAp&amp;WINDOW=FIRST_POPUP&amp;HEIGHT=450&amp;WIDTH=450&amp;START_MAXIMIZED=FALSE&amp;VAR:CALENDAR=FIVEDAY&amp;VAR:SYMBOL=B14RYC&amp;VAR:INDEX=0"}</definedName>
    <definedName name="_1507__FDSAUDITLINK__">{"fdsup://directions/FAT Viewer?action=UPDATE&amp;creator=factset&amp;DYN_ARGS=TRUE&amp;DOC_NAME=FAT:FQL_AUDITING_CLIENT_TEMPLATE.FAT&amp;display_string=Audit&amp;VAR:KEY=HEZCBOTSDY&amp;VAR:QUERY=RkZfU0FMRVMoQ0FMLDIwMDksLCwsKQ==&amp;WINDOW=FIRST_POPUP&amp;HEIGHT=450&amp;WIDTH=450&amp;START_MAXIMI","ZED=FALSE&amp;VAR:CALENDAR=FIVEDAY&amp;VAR:SYMBOL=0&amp;VAR:INDEX=0"}</definedName>
    <definedName name="_1507__FDSAUDITLINK___1">{"fdsup://directions/FAT Viewer?action=UPDATE&amp;creator=factset&amp;DYN_ARGS=TRUE&amp;DOC_NAME=FAT:FQL_AUDITING_CLIENT_TEMPLATE.FAT&amp;display_string=Audit&amp;VAR:KEY=HQTADGFAFI&amp;VAR:QUERY=RkZfQVNTRVRTX0NVUlIoQU5OX1IsNDA3NTUtMVksLCxSRixHQlApLUZGX0NBU0hfU1QoQU5OX1IsNDA3NTUtM","VksLCxSRixHQlApLUZGX0xJQUJTX0NVUlIoQU5OX1IsNDA3NTUtMVksLCxSRixHQlApK0ZGX0RFQlRfU1QoQU5OX1IsNDA3NTUtMVksLCxSRixHQlAp&amp;WINDOW=FIRST_POPUP&amp;HEIGHT=450&amp;WIDTH=450&amp;START_MAXIMIZED=FALSE&amp;VAR:CALENDAR=FIVEDAY&amp;VAR:SYMBOL=B14RYC&amp;VAR:INDEX=0"}</definedName>
    <definedName name="_1508__FDSAUDITLINK__">{"fdsup://directions/FAT Viewer?action=UPDATE&amp;creator=factset&amp;DYN_ARGS=TRUE&amp;DOC_NAME=FAT:FQL_AUDITING_CLIENT_TEMPLATE.FAT&amp;display_string=Audit&amp;VAR:KEY=FKZOHCJKZM&amp;VAR:QUERY=RkZfU0FMRVMoQ0FMLDIwMDgsLCwsKQ==&amp;WINDOW=FIRST_POPUP&amp;HEIGHT=450&amp;WIDTH=450&amp;START_MAXIMI","ZED=FALSE&amp;VAR:CALENDAR=FIVEDAY&amp;VAR:SYMBOL=0&amp;VAR:INDEX=0"}</definedName>
    <definedName name="_1508__FDSAUDITLINK___1">{"fdsup://directions/FAT Viewer?action=UPDATE&amp;creator=factset&amp;DYN_ARGS=TRUE&amp;DOC_NAME=FAT:FQL_AUDITING_CLIENT_TEMPLATE.FAT&amp;display_string=Audit&amp;VAR:KEY=PYBOBEBOPQ&amp;VAR:QUERY=RkZfRklOX0FTU0VUU19JTVBBSVIoQU5OX1IsNDA3NTUsLCxSRixHQlAp&amp;WINDOW=FIRST_POPUP&amp;HEIGHT=45","0&amp;WIDTH=450&amp;START_MAXIMIZED=FALSE&amp;VAR:CALENDAR=FIVEDAY&amp;VAR:SYMBOL=B14RYC&amp;VAR:INDEX=0"}</definedName>
    <definedName name="_1509__FDSAUDITLINK__">{"fdsup://directions/FAT Viewer?action=UPDATE&amp;creator=factset&amp;DYN_ARGS=TRUE&amp;DOC_NAME=FAT:FQL_AUDITING_CLIENT_TEMPLATE.FAT&amp;display_string=Audit&amp;VAR:KEY=LAXMNCNETC&amp;VAR:QUERY=RkZfU0FMRVMoQ0FMLDIwMTAsLCwsKQ==&amp;WINDOW=FIRST_POPUP&amp;HEIGHT=450&amp;WIDTH=450&amp;START_MAXIMI","ZED=FALSE&amp;VAR:CALENDAR=FIVEDAY&amp;VAR:SYMBOL=0&amp;VAR:INDEX=0"}</definedName>
    <definedName name="_1509__FDSAUDITLINK___1">{"fdsup://directions/FAT Viewer?action=UPDATE&amp;creator=factset&amp;DYN_ARGS=TRUE&amp;DOC_NAME=FAT:FQL_AUDITING_CLIENT_TEMPLATE.FAT&amp;display_string=Audit&amp;VAR:KEY=NULEBEBAJS&amp;VAR:QUERY=RkZfRklOX0FTU0VUU19JTVBBSVIoQU5OX1IsNDA3NTUtMVksLCxSRixHQlAp&amp;WINDOW=FIRST_POPUP&amp;HEIGH","T=450&amp;WIDTH=450&amp;START_MAXIMIZED=FALSE&amp;VAR:CALENDAR=FIVEDAY&amp;VAR:SYMBOL=B14RYC&amp;VAR:INDEX=0"}</definedName>
    <definedName name="_151__FDSAUDITLINK__">{"fdsup://Directions/FAT Viewer?action=UPDATE&amp;creator=factset&amp;DOC_NAME=fat:reuters_annual_source_window.fat&amp;display_string=Audit&amp;DYN_ARGS=TRUE&amp;VAR:ID1=53567810&amp;VAR:RCODE=NIBX&amp;VAR:SDATE=20070699&amp;VAR:FREQ=Y&amp;VAR:RELITEM=RP&amp;VAR:CURRENCY=USD&amp;VAR:CURRSOURCE=EXSHA","RE&amp;VAR:NATFREQ=ANNUAL&amp;VAR:RFIELD=FINALIZED&amp;VAR:DB_TYPE=&amp;VAR:UNITS=MONTHLY&amp;window=popup&amp;width=450&amp;height=300&amp;START_MAXIMIZED=FALSE"}</definedName>
    <definedName name="_151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1510__FDSAUDITLINK__">{"fdsup://directions/FAT Viewer?action=UPDATE&amp;creator=factset&amp;DYN_ARGS=TRUE&amp;DOC_NAME=FAT:FQL_AUDITING_CLIENT_TEMPLATE.FAT&amp;display_string=Audit&amp;VAR:KEY=HEZCBOTSDY&amp;VAR:QUERY=RkZfU0FMRVMoQ0FMLDIwMDksLCwsKQ==&amp;WINDOW=FIRST_POPUP&amp;HEIGHT=450&amp;WIDTH=450&amp;START_MAXIMI","ZED=FALSE&amp;VAR:CALENDAR=FIVEDAY&amp;VAR:SYMBOL=0&amp;VAR:INDEX=0"}</definedName>
    <definedName name="_1510__FDSAUDITLINK___1">{"fdsup://directions/FAT Viewer?action=UPDATE&amp;creator=factset&amp;DYN_ARGS=TRUE&amp;DOC_NAME=FAT:FQL_AUDITING_CLIENT_TEMPLATE.FAT&amp;display_string=Audit&amp;VAR:KEY=HURYRMVEDU&amp;VAR:QUERY=RkZfSU1QQUlSX1BQRShBTk5fUiw0MDc1NSwsLFJGLEdCUCk=&amp;WINDOW=FIRST_POPUP&amp;HEIGHT=450&amp;WIDTH=","450&amp;START_MAXIMIZED=FALSE&amp;VAR:CALENDAR=FIVEDAY&amp;VAR:SYMBOL=B14RYC&amp;VAR:INDEX=0"}</definedName>
    <definedName name="_1511__FDSAUDITLINK__">{"fdsup://directions/FAT Viewer?action=UPDATE&amp;creator=factset&amp;DYN_ARGS=TRUE&amp;DOC_NAME=FAT:FQL_AUDITING_CLIENT_TEMPLATE.FAT&amp;display_string=Audit&amp;VAR:KEY=FKZOHCJKZM&amp;VAR:QUERY=RkZfU0FMRVMoQ0FMLDIwMDgsLCwsKQ==&amp;WINDOW=FIRST_POPUP&amp;HEIGHT=450&amp;WIDTH=450&amp;START_MAXIMI","ZED=FALSE&amp;VAR:CALENDAR=FIVEDAY&amp;VAR:SYMBOL=0&amp;VAR:INDEX=0"}</definedName>
    <definedName name="_1511__FDSAUDITLINK___1">{"fdsup://directions/FAT Viewer?action=UPDATE&amp;creator=factset&amp;DYN_ARGS=TRUE&amp;DOC_NAME=FAT:FQL_AUDITING_CLIENT_TEMPLATE.FAT&amp;display_string=Audit&amp;VAR:KEY=VWROHOVOXE&amp;VAR:QUERY=RkZfSU1QQUlSX1BQRShBTk5fUiw0MDc1NS0xWSwsLFJGLEdCUCk=&amp;WINDOW=FIRST_POPUP&amp;HEIGHT=450&amp;WI","DTH=450&amp;START_MAXIMIZED=FALSE&amp;VAR:CALENDAR=FIVEDAY&amp;VAR:SYMBOL=B14RYC&amp;VAR:INDEX=0"}</definedName>
    <definedName name="_1512__FDSAUDITLINK__">{"fdsup://directions/FAT Viewer?action=UPDATE&amp;creator=factset&amp;DYN_ARGS=TRUE&amp;DOC_NAME=FAT:FQL_AUDITING_CLIENT_TEMPLATE.FAT&amp;display_string=Audit&amp;VAR:KEY=LAXMNCNETC&amp;VAR:QUERY=RkZfU0FMRVMoQ0FMLDIwMTAsLCwsKQ==&amp;WINDOW=FIRST_POPUP&amp;HEIGHT=450&amp;WIDTH=450&amp;START_MAXIMI","ZED=FALSE&amp;VAR:CALENDAR=FIVEDAY&amp;VAR:SYMBOL=0&amp;VAR:INDEX=0"}</definedName>
    <definedName name="_1512__FDSAUDITLINK___1">{"fdsup://Directions/FactSet Auditing Viewer?action=AUDIT_VALUE&amp;DB=129&amp;ID1=B14RYC&amp;VALUEID=04049&amp;SDATE=2010&amp;PERIODTYPE=ANNR_STD&amp;SCFT=3&amp;window=popup_no_bar&amp;width=385&amp;height=120&amp;START_MAXIMIZED=FALSE&amp;creator=factset&amp;display_string=Audit"}</definedName>
    <definedName name="_1513__FDSAUDITLINK__">{"fdsup://directions/FAT Viewer?action=UPDATE&amp;creator=factset&amp;DYN_ARGS=TRUE&amp;DOC_NAME=FAT:FQL_AUDITING_CLIENT_TEMPLATE.FAT&amp;display_string=Audit&amp;VAR:KEY=HEZCBOTSDY&amp;VAR:QUERY=RkZfU0FMRVMoQ0FMLDIwMDksLCwsKQ==&amp;WINDOW=FIRST_POPUP&amp;HEIGHT=450&amp;WIDTH=450&amp;START_MAXIMI","ZED=FALSE&amp;VAR:CALENDAR=FIVEDAY&amp;VAR:SYMBOL=0&amp;VAR:INDEX=0"}</definedName>
    <definedName name="_1513__FDSAUDITLINK___1">{"fdsup://Directions/FactSet Auditing Viewer?action=AUDIT_VALUE&amp;DB=129&amp;ID1=B14RYC&amp;VALUEID=04601&amp;SDATE=2010&amp;PERIODTYPE=ANNR_STD&amp;SCFT=3&amp;window=popup_no_bar&amp;width=385&amp;height=120&amp;START_MAXIMIZED=FALSE&amp;creator=factset&amp;display_string=Audit"}</definedName>
    <definedName name="_1514__FDSAUDITLINK__">{"fdsup://directions/FAT Viewer?action=UPDATE&amp;creator=factset&amp;DYN_ARGS=TRUE&amp;DOC_NAME=FAT:FQL_AUDITING_CLIENT_TEMPLATE.FAT&amp;display_string=Audit&amp;VAR:KEY=FKZOHCJKZM&amp;VAR:QUERY=RkZfU0FMRVMoQ0FMLDIwMDgsLCwsKQ==&amp;WINDOW=FIRST_POPUP&amp;HEIGHT=450&amp;WIDTH=450&amp;START_MAXIMI","ZED=FALSE&amp;VAR:CALENDAR=FIVEDAY&amp;VAR:SYMBOL=0&amp;VAR:INDEX=0"}</definedName>
    <definedName name="_1514__FDSAUDITLINK___1">{"fdsup://Directions/FactSet Auditing Viewer?action=AUDIT_VALUE&amp;DB=129&amp;ID1=B0KWHQ&amp;VALUEID=18184&amp;SDATE=2010&amp;PERIODTYPE=ANNR_STD&amp;SCFT=3&amp;window=popup_no_bar&amp;width=385&amp;height=120&amp;START_MAXIMIZED=FALSE&amp;creator=factset&amp;display_string=Audit"}</definedName>
    <definedName name="_1515__FDSAUDITLINK__">{"fdsup://directions/FAT Viewer?action=UPDATE&amp;creator=factset&amp;DYN_ARGS=TRUE&amp;DOC_NAME=FAT:FQL_AUDITING_CLIENT_TEMPLATE.FAT&amp;display_string=Audit&amp;VAR:KEY=LAXMNCNETC&amp;VAR:QUERY=RkZfU0FMRVMoQ0FMLDIwMTAsLCwsKQ==&amp;WINDOW=FIRST_POPUP&amp;HEIGHT=450&amp;WIDTH=450&amp;START_MAXIMI","ZED=FALSE&amp;VAR:CALENDAR=FIVEDAY&amp;VAR:SYMBOL=0&amp;VAR:INDEX=0"}</definedName>
    <definedName name="_1515__FDSAUDITLINK___1">{"fdsup://Directions/FactSet Auditing Viewer?action=AUDIT_VALUE&amp;DB=129&amp;ID1=B0KWHQ&amp;VALUEID=02999&amp;SDATE=2010&amp;PERIODTYPE=ANNR_STD&amp;SCFT=3&amp;window=popup_no_bar&amp;width=385&amp;height=120&amp;START_MAXIMIZED=FALSE&amp;creator=factset&amp;display_string=Audit"}</definedName>
    <definedName name="_1516__FDSAUDITLINK__">{"fdsup://directions/FAT Viewer?action=UPDATE&amp;creator=factset&amp;DYN_ARGS=TRUE&amp;DOC_NAME=FAT:FQL_AUDITING_CLIENT_TEMPLATE.FAT&amp;display_string=Audit&amp;VAR:KEY=HEZCBOTSDY&amp;VAR:QUERY=RkZfU0FMRVMoQ0FMLDIwMDksLCwsKQ==&amp;WINDOW=FIRST_POPUP&amp;HEIGHT=450&amp;WIDTH=450&amp;START_MAXIMI","ZED=FALSE&amp;VAR:CALENDAR=FIVEDAY&amp;VAR:SYMBOL=0&amp;VAR:INDEX=0"}</definedName>
    <definedName name="_1516__FDSAUDITLINK___1">{"fdsup://directions/FAT Viewer?action=UPDATE&amp;creator=factset&amp;DYN_ARGS=TRUE&amp;DOC_NAME=FAT:FQL_AUDITING_CLIENT_TEMPLATE.FAT&amp;display_string=Audit&amp;VAR:KEY=PGTUFCFGVG&amp;VAR:QUERY=RkZfQVNTRVRTX0NVUlIoQU5OX1IsNDA3NTUsLCxSRixHQlApLUZGX0NBU0hfU1QoQU5OX1IsNDA3NTUsLCxSR","ixHQlApLUZGX0xJQUJTX0NVUlIoQU5OX1IsNDA3NTUsLCxSRixHQlApK0ZGX0RFQlRfU1QoQU5OX1IsNDA3NTUsLCxSRixHQlAp&amp;WINDOW=FIRST_POPUP&amp;HEIGHT=450&amp;WIDTH=450&amp;START_MAXIMIZED=FALSE&amp;VAR:CALENDAR=FIVEDAY&amp;VAR:SYMBOL=B0KWHQ&amp;VAR:INDEX=0"}</definedName>
    <definedName name="_1517__FDSAUDITLINK__">{"fdsup://directions/FAT Viewer?action=UPDATE&amp;creator=factset&amp;DYN_ARGS=TRUE&amp;DOC_NAME=FAT:FQL_AUDITING_CLIENT_TEMPLATE.FAT&amp;display_string=Audit&amp;VAR:KEY=FKZOHCJKZM&amp;VAR:QUERY=RkZfU0FMRVMoQ0FMLDIwMDgsLCwsKQ==&amp;WINDOW=FIRST_POPUP&amp;HEIGHT=450&amp;WIDTH=450&amp;START_MAXIMI","ZED=FALSE&amp;VAR:CALENDAR=FIVEDAY&amp;VAR:SYMBOL=0&amp;VAR:INDEX=0"}</definedName>
    <definedName name="_1517__FDSAUDITLINK___1">{"fdsup://directions/FAT Viewer?action=UPDATE&amp;creator=factset&amp;DYN_ARGS=TRUE&amp;DOC_NAME=FAT:FQL_AUDITING_CLIENT_TEMPLATE.FAT&amp;display_string=Audit&amp;VAR:KEY=BYXOXABAXC&amp;VAR:QUERY=RkZfQVNTRVRTX0NVUlIoQU5OX1IsNDA3NTUtMVksLCxSRixHQlApLUZGX0NBU0hfU1QoQU5OX1IsNDA3NTUtM","VksLCxSRixHQlApLUZGX0xJQUJTX0NVUlIoQU5OX1IsNDA3NTUtMVksLCxSRixHQlApK0ZGX0RFQlRfU1QoQU5OX1IsNDA3NTUtMVksLCxSRixHQlAp&amp;WINDOW=FIRST_POPUP&amp;HEIGHT=450&amp;WIDTH=450&amp;START_MAXIMIZED=FALSE&amp;VAR:CALENDAR=FIVEDAY&amp;VAR:SYMBOL=B0KWHQ&amp;VAR:INDEX=0"}</definedName>
    <definedName name="_1518__FDSAUDITLINK__">{"fdsup://directions/FAT Viewer?action=UPDATE&amp;creator=factset&amp;DYN_ARGS=TRUE&amp;DOC_NAME=FAT:FQL_AUDITING_CLIENT_TEMPLATE.FAT&amp;display_string=Audit&amp;VAR:KEY=LAXMNCNETC&amp;VAR:QUERY=RkZfU0FMRVMoQ0FMLDIwMTAsLCwsKQ==&amp;WINDOW=FIRST_POPUP&amp;HEIGHT=450&amp;WIDTH=450&amp;START_MAXIMI","ZED=FALSE&amp;VAR:CALENDAR=FIVEDAY&amp;VAR:SYMBOL=0&amp;VAR:INDEX=0"}</definedName>
    <definedName name="_1518__FDSAUDITLINK___1">{"fdsup://Directions/FactSet Auditing Viewer?action=AUDIT_VALUE&amp;DB=129&amp;ID1=B0KWHQ&amp;VALUEID=18226&amp;SDATE=2010&amp;PERIODTYPE=ANNR_STD&amp;SCFT=3&amp;window=popup_no_bar&amp;width=385&amp;height=120&amp;START_MAXIMIZED=FALSE&amp;creator=factset&amp;display_string=Audit"}</definedName>
    <definedName name="_1519__FDSAUDITLINK__">{"fdsup://directions/FAT Viewer?action=UPDATE&amp;creator=factset&amp;DYN_ARGS=TRUE&amp;DOC_NAME=FAT:FQL_AUDITING_CLIENT_TEMPLATE.FAT&amp;display_string=Audit&amp;VAR:KEY=HEZCBOTSDY&amp;VAR:QUERY=RkZfU0FMRVMoQ0FMLDIwMDksLCwsKQ==&amp;WINDOW=FIRST_POPUP&amp;HEIGHT=450&amp;WIDTH=450&amp;START_MAXIMI","ZED=FALSE&amp;VAR:CALENDAR=FIVEDAY&amp;VAR:SYMBOL=0&amp;VAR:INDEX=0"}</definedName>
    <definedName name="_1519__FDSAUDITLINK___1">{"fdsup://directions/FAT Viewer?action=UPDATE&amp;creator=factset&amp;DYN_ARGS=TRUE&amp;DOC_NAME=FAT:FQL_AUDITING_CLIENT_TEMPLATE.FAT&amp;display_string=Audit&amp;VAR:KEY=XYDOXWJWPQ&amp;VAR:QUERY=RkZfRklOX0FTU0VUU19JTVBBSVIoQU5OX1IsNDA3NTUsLCxSRixHQlAp&amp;WINDOW=FIRST_POPUP&amp;HEIGHT=45","0&amp;WIDTH=450&amp;START_MAXIMIZED=FALSE&amp;VAR:CALENDAR=FIVEDAY&amp;VAR:SYMBOL=B0KWHQ&amp;VAR:INDEX=0"}</definedName>
    <definedName name="_152__FDSAUDITLINK__">{"fdsup://Directions/FAT Viewer?action=UPDATE&amp;creator=factset&amp;DOC_NAME=fat:reuters_annual_source_window.fat&amp;display_string=Audit&amp;DYN_ARGS=TRUE&amp;VAR:ID1=45867G10&amp;VAR:RCODE=QTLE&amp;VAR:SDATE=20071299&amp;VAR:FREQ=Y&amp;VAR:RELITEM=RP&amp;VAR:CURRENCY=&amp;VAR:CURRSOURCE=EXSHARE&amp;","VAR:NATFREQ=ANNUAL&amp;VAR:RFIELD=FINALIZED&amp;VAR:DB_TYPE=&amp;VAR:UNITS=M&amp;window=popup&amp;width=450&amp;height=300&amp;START_MAXIMIZED=FALSE"}</definedName>
    <definedName name="_152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1520__FDSAUDITLINK__">{"fdsup://directions/FAT Viewer?action=UPDATE&amp;creator=factset&amp;DYN_ARGS=TRUE&amp;DOC_NAME=FAT:FQL_AUDITING_CLIENT_TEMPLATE.FAT&amp;display_string=Audit&amp;VAR:KEY=FKZOHCJKZM&amp;VAR:QUERY=RkZfU0FMRVMoQ0FMLDIwMDgsLCwsKQ==&amp;WINDOW=FIRST_POPUP&amp;HEIGHT=450&amp;WIDTH=450&amp;START_MAXIMI","ZED=FALSE&amp;VAR:CALENDAR=FIVEDAY&amp;VAR:SYMBOL=0&amp;VAR:INDEX=0"}</definedName>
    <definedName name="_1520__FDSAUDITLINK___1">{"fdsup://directions/FAT Viewer?action=UPDATE&amp;creator=factset&amp;DYN_ARGS=TRUE&amp;DOC_NAME=FAT:FQL_AUDITING_CLIENT_TEMPLATE.FAT&amp;display_string=Audit&amp;VAR:KEY=PILQHSJOXI&amp;VAR:QUERY=RkZfRklOX0FTU0VUU19JTVBBSVIoQU5OX1IsNDA3NTUtMVksLCxSRixHQlAp&amp;WINDOW=FIRST_POPUP&amp;HEIGH","T=450&amp;WIDTH=450&amp;START_MAXIMIZED=FALSE&amp;VAR:CALENDAR=FIVEDAY&amp;VAR:SYMBOL=B0KWHQ&amp;VAR:INDEX=0"}</definedName>
    <definedName name="_1521__FDSAUDITLINK__">{"fdsup://directions/FAT Viewer?action=UPDATE&amp;creator=factset&amp;DYN_ARGS=TRUE&amp;DOC_NAME=FAT:FQL_AUDITING_CLIENT_TEMPLATE.FAT&amp;display_string=Audit&amp;VAR:KEY=LAXMNCNETC&amp;VAR:QUERY=RkZfU0FMRVMoQ0FMLDIwMTAsLCwsKQ==&amp;WINDOW=FIRST_POPUP&amp;HEIGHT=450&amp;WIDTH=450&amp;START_MAXIMI","ZED=FALSE&amp;VAR:CALENDAR=FIVEDAY&amp;VAR:SYMBOL=0&amp;VAR:INDEX=0"}</definedName>
    <definedName name="_1521__FDSAUDITLINK___1">{"fdsup://directions/FAT Viewer?action=UPDATE&amp;creator=factset&amp;DYN_ARGS=TRUE&amp;DOC_NAME=FAT:FQL_AUDITING_CLIENT_TEMPLATE.FAT&amp;display_string=Audit&amp;VAR:KEY=TKBGBQJQVQ&amp;VAR:QUERY=RkZfSU1QQUlSX1BQRShBTk5fUiw0MDc1NSwsLFJGLEdCUCk=&amp;WINDOW=FIRST_POPUP&amp;HEIGHT=450&amp;WIDTH=","450&amp;START_MAXIMIZED=FALSE&amp;VAR:CALENDAR=FIVEDAY&amp;VAR:SYMBOL=B0KWHQ&amp;VAR:INDEX=0"}</definedName>
    <definedName name="_1522__FDSAUDITLINK__">{"fdsup://directions/FAT Viewer?action=UPDATE&amp;creator=factset&amp;DYN_ARGS=TRUE&amp;DOC_NAME=FAT:FQL_AUDITING_CLIENT_TEMPLATE.FAT&amp;display_string=Audit&amp;VAR:KEY=HEZCBOTSDY&amp;VAR:QUERY=RkZfU0FMRVMoQ0FMLDIwMDksLCwsKQ==&amp;WINDOW=FIRST_POPUP&amp;HEIGHT=450&amp;WIDTH=450&amp;START_MAXIMI","ZED=FALSE&amp;VAR:CALENDAR=FIVEDAY&amp;VAR:SYMBOL=0&amp;VAR:INDEX=0"}</definedName>
    <definedName name="_1522__FDSAUDITLINK___1">{"fdsup://directions/FAT Viewer?action=UPDATE&amp;creator=factset&amp;DYN_ARGS=TRUE&amp;DOC_NAME=FAT:FQL_AUDITING_CLIENT_TEMPLATE.FAT&amp;display_string=Audit&amp;VAR:KEY=PAPORSBSJE&amp;VAR:QUERY=RkZfSU1QQUlSX1BQRShBTk5fUiw0MDc1NS0xWSwsLFJGLEdCUCk=&amp;WINDOW=FIRST_POPUP&amp;HEIGHT=450&amp;WI","DTH=450&amp;START_MAXIMIZED=FALSE&amp;VAR:CALENDAR=FIVEDAY&amp;VAR:SYMBOL=B0KWHQ&amp;VAR:INDEX=0"}</definedName>
    <definedName name="_1523__FDSAUDITLINK__">{"fdsup://directions/FAT Viewer?action=UPDATE&amp;creator=factset&amp;DYN_ARGS=TRUE&amp;DOC_NAME=FAT:FQL_AUDITING_CLIENT_TEMPLATE.FAT&amp;display_string=Audit&amp;VAR:KEY=FKZOHCJKZM&amp;VAR:QUERY=RkZfU0FMRVMoQ0FMLDIwMDgsLCwsKQ==&amp;WINDOW=FIRST_POPUP&amp;HEIGHT=450&amp;WIDTH=450&amp;START_MAXIMI","ZED=FALSE&amp;VAR:CALENDAR=FIVEDAY&amp;VAR:SYMBOL=0&amp;VAR:INDEX=0"}</definedName>
    <definedName name="_1523__FDSAUDITLINK___1">{"fdsup://Directions/FactSet Auditing Viewer?action=AUDIT_VALUE&amp;DB=129&amp;ID1=B0KWHQ&amp;VALUEID=04050&amp;SDATE=2010&amp;PERIODTYPE=ANNR_STD&amp;SCFT=3&amp;window=popup_no_bar&amp;width=385&amp;height=120&amp;START_MAXIMIZED=FALSE&amp;creator=factset&amp;display_string=Audit"}</definedName>
    <definedName name="_1524__FDSAUDITLINK__">{"fdsup://directions/FAT Viewer?action=UPDATE&amp;creator=factset&amp;DYN_ARGS=TRUE&amp;DOC_NAME=FAT:FQL_AUDITING_CLIENT_TEMPLATE.FAT&amp;display_string=Audit&amp;VAR:KEY=LAXMNCNETC&amp;VAR:QUERY=RkZfU0FMRVMoQ0FMLDIwMTAsLCwsKQ==&amp;WINDOW=FIRST_POPUP&amp;HEIGHT=450&amp;WIDTH=450&amp;START_MAXIMI","ZED=FALSE&amp;VAR:CALENDAR=FIVEDAY&amp;VAR:SYMBOL=0&amp;VAR:INDEX=0"}</definedName>
    <definedName name="_1524__FDSAUDITLINK___1">{"fdsup://Directions/FactSet Auditing Viewer?action=AUDIT_VALUE&amp;DB=129&amp;ID1=B0KWHQ&amp;VALUEID=04050&amp;SDATE=2009&amp;PERIODTYPE=ANNR_STD&amp;SCFT=3&amp;window=popup_no_bar&amp;width=385&amp;height=120&amp;START_MAXIMIZED=FALSE&amp;creator=factset&amp;display_string=Audit"}</definedName>
    <definedName name="_1525__FDSAUDITLINK__">{"fdsup://directions/FAT Viewer?action=UPDATE&amp;creator=factset&amp;DYN_ARGS=TRUE&amp;DOC_NAME=FAT:FQL_AUDITING_CLIENT_TEMPLATE.FAT&amp;display_string=Audit&amp;VAR:KEY=HEZCBOTSDY&amp;VAR:QUERY=RkZfU0FMRVMoQ0FMLDIwMDksLCwsKQ==&amp;WINDOW=FIRST_POPUP&amp;HEIGHT=450&amp;WIDTH=450&amp;START_MAXIMI","ZED=FALSE&amp;VAR:CALENDAR=FIVEDAY&amp;VAR:SYMBOL=0&amp;VAR:INDEX=0"}</definedName>
    <definedName name="_1525__FDSAUDITLINK___1">{"fdsup://Directions/FactSet Auditing Viewer?action=AUDIT_VALUE&amp;DB=129&amp;ID1=B0KWHQ&amp;VALUEID=04049&amp;SDATE=2010&amp;PERIODTYPE=ANNR_STD&amp;SCFT=3&amp;window=popup_no_bar&amp;width=385&amp;height=120&amp;START_MAXIMIZED=FALSE&amp;creator=factset&amp;display_string=Audit"}</definedName>
    <definedName name="_1526__FDSAUDITLINK__">{"fdsup://directions/FAT Viewer?action=UPDATE&amp;creator=factset&amp;DYN_ARGS=TRUE&amp;DOC_NAME=FAT:FQL_AUDITING_CLIENT_TEMPLATE.FAT&amp;display_string=Audit&amp;VAR:KEY=FKZOHCJKZM&amp;VAR:QUERY=RkZfU0FMRVMoQ0FMLDIwMDgsLCwsKQ==&amp;WINDOW=FIRST_POPUP&amp;HEIGHT=450&amp;WIDTH=450&amp;START_MAXIMI","ZED=FALSE&amp;VAR:CALENDAR=FIVEDAY&amp;VAR:SYMBOL=0&amp;VAR:INDEX=0"}</definedName>
    <definedName name="_1526__FDSAUDITLINK___1">{"fdsup://Directions/FactSet Auditing Viewer?action=AUDIT_VALUE&amp;DB=129&amp;ID1=B0KWHQ&amp;VALUEID=04049&amp;SDATE=2009&amp;PERIODTYPE=ANNR_STD&amp;SCFT=3&amp;window=popup_no_bar&amp;width=385&amp;height=120&amp;START_MAXIMIZED=FALSE&amp;creator=factset&amp;display_string=Audit"}</definedName>
    <definedName name="_1527__FDSAUDITLINK__">{"fdsup://directions/FAT Viewer?action=UPDATE&amp;creator=factset&amp;DYN_ARGS=TRUE&amp;DOC_NAME=FAT:FQL_AUDITING_CLIENT_TEMPLATE.FAT&amp;display_string=Audit&amp;VAR:KEY=LAXMNCNETC&amp;VAR:QUERY=RkZfU0FMRVMoQ0FMLDIwMTAsLCwsKQ==&amp;WINDOW=FIRST_POPUP&amp;HEIGHT=450&amp;WIDTH=450&amp;START_MAXIMI","ZED=FALSE&amp;VAR:CALENDAR=FIVEDAY&amp;VAR:SYMBOL=0&amp;VAR:INDEX=0"}</definedName>
    <definedName name="_1527__FDSAUDITLINK___1">{"fdsup://Directions/FactSet Auditing Viewer?action=AUDIT_VALUE&amp;DB=129&amp;ID1=B0KWHQ&amp;VALUEID=04601&amp;SDATE=2010&amp;PERIODTYPE=ANNR_STD&amp;SCFT=3&amp;window=popup_no_bar&amp;width=385&amp;height=120&amp;START_MAXIMIZED=FALSE&amp;creator=factset&amp;display_string=Audit"}</definedName>
    <definedName name="_1528__FDSAUDITLINK__">{"fdsup://directions/FAT Viewer?action=UPDATE&amp;creator=factset&amp;DYN_ARGS=TRUE&amp;DOC_NAME=FAT:FQL_AUDITING_CLIENT_TEMPLATE.FAT&amp;display_string=Audit&amp;VAR:KEY=HEZCBOTSDY&amp;VAR:QUERY=RkZfU0FMRVMoQ0FMLDIwMDksLCwsKQ==&amp;WINDOW=FIRST_POPUP&amp;HEIGHT=450&amp;WIDTH=450&amp;START_MAXIMI","ZED=FALSE&amp;VAR:CALENDAR=FIVEDAY&amp;VAR:SYMBOL=0&amp;VAR:INDEX=0"}</definedName>
    <definedName name="_1528__FDSAUDITLINK___1">{"fdsup://Directions/FactSet Auditing Viewer?action=AUDIT_VALUE&amp;DB=129&amp;ID1=B0KWHQ&amp;VALUEID=04601&amp;SDATE=2009&amp;PERIODTYPE=ANNR_STD&amp;SCFT=3&amp;window=popup_no_bar&amp;width=385&amp;height=120&amp;START_MAXIMIZED=FALSE&amp;creator=factset&amp;display_string=Audit"}</definedName>
    <definedName name="_1529__FDSAUDITLINK__">{"fdsup://directions/FAT Viewer?action=UPDATE&amp;creator=factset&amp;DYN_ARGS=TRUE&amp;DOC_NAME=FAT:FQL_AUDITING_CLIENT_TEMPLATE.FAT&amp;display_string=Audit&amp;VAR:KEY=FKZOHCJKZM&amp;VAR:QUERY=RkZfU0FMRVMoQ0FMLDIwMDgsLCwsKQ==&amp;WINDOW=FIRST_POPUP&amp;HEIGHT=450&amp;WIDTH=450&amp;START_MAXIMI","ZED=FALSE&amp;VAR:CALENDAR=FIVEDAY&amp;VAR:SYMBOL=0&amp;VAR:INDEX=0"}</definedName>
    <definedName name="_1529__FDSAUDITLINK___1">{"fdsup://Directions/FactSet Auditing Viewer?action=AUDIT_VALUE&amp;DB=129&amp;ID1=070155&amp;VALUEID=01001&amp;SDATE=2010&amp;PERIODTYPE=ANNR_STD&amp;SCFT=3&amp;window=popup_no_bar&amp;width=385&amp;height=120&amp;START_MAXIMIZED=FALSE&amp;creator=factset&amp;display_string=Audit"}</definedName>
    <definedName name="_153__FDSAUDITLINK__">{"fdsup://Directions/FAT Viewer?action=UPDATE&amp;creator=factset&amp;DOC_NAME=fat:reuters_annual_source_window.fat&amp;display_string=Audit&amp;DYN_ARGS=TRUE&amp;VAR:ID1=45867G10&amp;VAR:RCODE=NIBX&amp;VAR:SDATE=20071299&amp;VAR:FREQ=Y&amp;VAR:RELITEM=RP&amp;VAR:CURRENCY=USD&amp;VAR:CURRSOURCE=EXSHA","RE&amp;VAR:NATFREQ=ANNUAL&amp;VAR:RFIELD=FINALIZED&amp;VAR:DB_TYPE=&amp;VAR:UNITS=MONTHLY&amp;window=popup&amp;width=450&amp;height=300&amp;START_MAXIMIZED=FALSE"}</definedName>
    <definedName name="_153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1530__FDSAUDITLINK__">{"fdsup://directions/FAT Viewer?action=UPDATE&amp;creator=factset&amp;DYN_ARGS=TRUE&amp;DOC_NAME=FAT:FQL_AUDITING_CLIENT_TEMPLATE.FAT&amp;display_string=Audit&amp;VAR:KEY=LAXMNCNETC&amp;VAR:QUERY=RkZfU0FMRVMoQ0FMLDIwMTAsLCwsKQ==&amp;WINDOW=FIRST_POPUP&amp;HEIGHT=450&amp;WIDTH=450&amp;START_MAXIMI","ZED=FALSE&amp;VAR:CALENDAR=FIVEDAY&amp;VAR:SYMBOL=0&amp;VAR:INDEX=0"}</definedName>
    <definedName name="_1530__FDSAUDITLINK___1">{"fdsup://Directions/FactSet Auditing Viewer?action=AUDIT_VALUE&amp;DB=129&amp;ID1=070155&amp;VALUEID=01001&amp;SDATE=2009&amp;PERIODTYPE=ANNR_STD&amp;SCFT=3&amp;window=popup_no_bar&amp;width=385&amp;height=120&amp;START_MAXIMIZED=FALSE&amp;creator=factset&amp;display_string=Audit"}</definedName>
    <definedName name="_1531__FDSAUDITLINK__">{"fdsup://directions/FAT Viewer?action=UPDATE&amp;creator=factset&amp;DYN_ARGS=TRUE&amp;DOC_NAME=FAT:FQL_AUDITING_CLIENT_TEMPLATE.FAT&amp;display_string=Audit&amp;VAR:KEY=HEZCBOTSDY&amp;VAR:QUERY=RkZfU0FMRVMoQ0FMLDIwMDksLCwsKQ==&amp;WINDOW=FIRST_POPUP&amp;HEIGHT=450&amp;WIDTH=450&amp;START_MAXIMI","ZED=FALSE&amp;VAR:CALENDAR=FIVEDAY&amp;VAR:SYMBOL=0&amp;VAR:INDEX=0"}</definedName>
    <definedName name="_1531__FDSAUDITLINK___1">{"fdsup://Directions/FactSet Auditing Viewer?action=AUDIT_VALUE&amp;DB=129&amp;ID1=B16JQ7&amp;VALUEID=01001&amp;SDATE=2009&amp;PERIODTYPE=ANNR_STD&amp;SCFT=3&amp;window=popup_no_bar&amp;width=385&amp;height=120&amp;START_MAXIMIZED=FALSE&amp;creator=factset&amp;display_string=Audit"}</definedName>
    <definedName name="_1532__FDSAUDITLINK__">{"fdsup://directions/FAT Viewer?action=UPDATE&amp;creator=factset&amp;DYN_ARGS=TRUE&amp;DOC_NAME=FAT:FQL_AUDITING_CLIENT_TEMPLATE.FAT&amp;display_string=Audit&amp;VAR:KEY=FKZOHCJKZM&amp;VAR:QUERY=RkZfU0FMRVMoQ0FMLDIwMDgsLCwsKQ==&amp;WINDOW=FIRST_POPUP&amp;HEIGHT=450&amp;WIDTH=450&amp;START_MAXIMI","ZED=FALSE&amp;VAR:CALENDAR=FIVEDAY&amp;VAR:SYMBOL=0&amp;VAR:INDEX=0"}</definedName>
    <definedName name="_1532__FDSAUDITLINK___1">{"fdsup://Directions/FactSet Auditing Viewer?action=AUDIT_VALUE&amp;DB=129&amp;ID1=B14RYC&amp;VALUEID=01250&amp;SDATE=2010&amp;PERIODTYPE=ANNR_STD&amp;SCFT=3&amp;window=popup_no_bar&amp;width=385&amp;height=120&amp;START_MAXIMIZED=FALSE&amp;creator=factset&amp;display_string=Audit"}</definedName>
    <definedName name="_1533__FDSAUDITLINK__">{"fdsup://directions/FAT Viewer?action=UPDATE&amp;creator=factset&amp;DYN_ARGS=TRUE&amp;DOC_NAME=FAT:FQL_AUDITING_CLIENT_TEMPLATE.FAT&amp;display_string=Audit&amp;VAR:KEY=LAXMNCNETC&amp;VAR:QUERY=RkZfU0FMRVMoQ0FMLDIwMTAsLCwsKQ==&amp;WINDOW=FIRST_POPUP&amp;HEIGHT=450&amp;WIDTH=450&amp;START_MAXIMI","ZED=FALSE&amp;VAR:CALENDAR=FIVEDAY&amp;VAR:SYMBOL=0&amp;VAR:INDEX=0"}</definedName>
    <definedName name="_1533__FDSAUDITLINK___1">{"fdsup://Directions/FactSet Auditing Viewer?action=AUDIT_VALUE&amp;DB=129&amp;ID1=B14RYC&amp;VALUEID=01001&amp;SDATE=2010&amp;PERIODTYPE=ANNR_STD&amp;SCFT=3&amp;window=popup_no_bar&amp;width=385&amp;height=120&amp;START_MAXIMIZED=FALSE&amp;creator=factset&amp;display_string=Audit"}</definedName>
    <definedName name="_1534__FDSAUDITLINK__">{"fdsup://directions/FAT Viewer?action=UPDATE&amp;creator=factset&amp;DYN_ARGS=TRUE&amp;DOC_NAME=FAT:FQL_AUDITING_CLIENT_TEMPLATE.FAT&amp;display_string=Audit&amp;VAR:KEY=HEZCBOTSDY&amp;VAR:QUERY=RkZfU0FMRVMoQ0FMLDIwMDksLCwsKQ==&amp;WINDOW=FIRST_POPUP&amp;HEIGHT=450&amp;WIDTH=450&amp;START_MAXIMI","ZED=FALSE&amp;VAR:CALENDAR=FIVEDAY&amp;VAR:SYMBOL=0&amp;VAR:INDEX=0"}</definedName>
    <definedName name="_1534__FDSAUDITLINK___1">{"fdsup://Directions/FactSet Auditing Viewer?action=AUDIT_VALUE&amp;DB=129&amp;ID1=B0KWHQ&amp;VALUEID=01250&amp;SDATE=2010&amp;PERIODTYPE=ANNR_STD&amp;SCFT=3&amp;window=popup_no_bar&amp;width=385&amp;height=120&amp;START_MAXIMIZED=FALSE&amp;creator=factset&amp;display_string=Audit"}</definedName>
    <definedName name="_1535__FDSAUDITLINK__">{"fdsup://directions/FAT Viewer?action=UPDATE&amp;creator=factset&amp;DYN_ARGS=TRUE&amp;DOC_NAME=FAT:FQL_AUDITING_CLIENT_TEMPLATE.FAT&amp;display_string=Audit&amp;VAR:KEY=FKZOHCJKZM&amp;VAR:QUERY=RkZfU0FMRVMoQ0FMLDIwMDgsLCwsKQ==&amp;WINDOW=FIRST_POPUP&amp;HEIGHT=450&amp;WIDTH=450&amp;START_MAXIMI","ZED=FALSE&amp;VAR:CALENDAR=FIVEDAY&amp;VAR:SYMBOL=0&amp;VAR:INDEX=0"}</definedName>
    <definedName name="_1535__FDSAUDITLINK___1">{"fdsup://Directions/FactSet Auditing Viewer?action=AUDIT_VALUE&amp;DB=129&amp;ID1=B0KWHQ&amp;VALUEID=01250&amp;SDATE=2009&amp;PERIODTYPE=ANNR_STD&amp;SCFT=3&amp;window=popup_no_bar&amp;width=385&amp;height=120&amp;START_MAXIMIZED=FALSE&amp;creator=factset&amp;display_string=Audit"}</definedName>
    <definedName name="_1536__FDSAUDITLINK__">{"fdsup://directions/FAT Viewer?action=UPDATE&amp;creator=factset&amp;DYN_ARGS=TRUE&amp;DOC_NAME=FAT:FQL_AUDITING_CLIENT_TEMPLATE.FAT&amp;display_string=Audit&amp;VAR:KEY=LAXMNCNETC&amp;VAR:QUERY=RkZfU0FMRVMoQ0FMLDIwMTAsLCwsKQ==&amp;WINDOW=FIRST_POPUP&amp;HEIGHT=450&amp;WIDTH=450&amp;START_MAXIMI","ZED=FALSE&amp;VAR:CALENDAR=FIVEDAY&amp;VAR:SYMBOL=0&amp;VAR:INDEX=0"}</definedName>
    <definedName name="_1536__FDSAUDITLINK___1">{"fdsup://Directions/FactSet Auditing Viewer?action=AUDIT_VALUE&amp;DB=129&amp;ID1=B0KWHQ&amp;VALUEID=01001&amp;SDATE=2010&amp;PERIODTYPE=ANNR_STD&amp;SCFT=3&amp;window=popup_no_bar&amp;width=385&amp;height=120&amp;START_MAXIMIZED=FALSE&amp;creator=factset&amp;display_string=Audit"}</definedName>
    <definedName name="_1537__FDSAUDITLINK__">{"fdsup://directions/FAT Viewer?action=UPDATE&amp;creator=factset&amp;DYN_ARGS=TRUE&amp;DOC_NAME=FAT:FQL_AUDITING_CLIENT_TEMPLATE.FAT&amp;display_string=Audit&amp;VAR:KEY=HEZCBOTSDY&amp;VAR:QUERY=RkZfU0FMRVMoQ0FMLDIwMDksLCwsKQ==&amp;WINDOW=FIRST_POPUP&amp;HEIGHT=450&amp;WIDTH=450&amp;START_MAXIMI","ZED=FALSE&amp;VAR:CALENDAR=FIVEDAY&amp;VAR:SYMBOL=0&amp;VAR:INDEX=0"}</definedName>
    <definedName name="_1537__FDSAUDITLINK___1">{"fdsup://Directions/FactSet Auditing Viewer?action=AUDIT_VALUE&amp;DB=129&amp;ID1=B0KWHQ&amp;VALUEID=01001&amp;SDATE=2009&amp;PERIODTYPE=ANNR_STD&amp;SCFT=3&amp;window=popup_no_bar&amp;width=385&amp;height=120&amp;START_MAXIMIZED=FALSE&amp;creator=factset&amp;display_string=Audit"}</definedName>
    <definedName name="_1538__FDSAUDITLINK__">{"fdsup://directions/FAT Viewer?action=UPDATE&amp;creator=factset&amp;DYN_ARGS=TRUE&amp;DOC_NAME=FAT:FQL_AUDITING_CLIENT_TEMPLATE.FAT&amp;display_string=Audit&amp;VAR:KEY=FKZOHCJKZM&amp;VAR:QUERY=RkZfU0FMRVMoQ0FMLDIwMDgsLCwsKQ==&amp;WINDOW=FIRST_POPUP&amp;HEIGHT=450&amp;WIDTH=450&amp;START_MAXIMI","ZED=FALSE&amp;VAR:CALENDAR=FIVEDAY&amp;VAR:SYMBOL=0&amp;VAR:INDEX=0"}</definedName>
    <definedName name="_1538__FDSAUDITLINK___1">{"fdsup://Directions/FactSet Auditing Viewer?action=AUDIT_VALUE&amp;DB=129&amp;ID1=070155&amp;VALUEID=01451&amp;SDATE=2010&amp;PERIODTYPE=ANNR_STD&amp;SCFT=3&amp;window=popup_no_bar&amp;width=385&amp;height=120&amp;START_MAXIMIZED=FALSE&amp;creator=factset&amp;display_string=Audit"}</definedName>
    <definedName name="_1539__FDSAUDITLINK__">{"fdsup://directions/FAT Viewer?action=UPDATE&amp;creator=factset&amp;DYN_ARGS=TRUE&amp;DOC_NAME=FAT:FQL_AUDITING_CLIENT_TEMPLATE.FAT&amp;display_string=Audit&amp;VAR:KEY=LAXMNCNETC&amp;VAR:QUERY=RkZfU0FMRVMoQ0FMLDIwMTAsLCwsKQ==&amp;WINDOW=FIRST_POPUP&amp;HEIGHT=450&amp;WIDTH=450&amp;START_MAXIMI","ZED=FALSE&amp;VAR:CALENDAR=FIVEDAY&amp;VAR:SYMBOL=0&amp;VAR:INDEX=0"}</definedName>
    <definedName name="_1539__FDSAUDITLINK___1">{"fdsup://Directions/FactSet Auditing Viewer?action=AUDIT_VALUE&amp;DB=129&amp;ID1=070155&amp;VALUEID=01401&amp;SDATE=2010&amp;PERIODTYPE=ANNR_STD&amp;SCFT=3&amp;window=popup_no_bar&amp;width=385&amp;height=120&amp;START_MAXIMIZED=FALSE&amp;creator=factset&amp;display_string=Audit"}</definedName>
    <definedName name="_154__FDSAUDITLINK__">{"fdsup://Directions/FAT Viewer?action=UPDATE&amp;creator=factset&amp;DOC_NAME=fat:reuters_annual_source_window.fat&amp;display_string=Audit&amp;DYN_ARGS=TRUE&amp;VAR:ID1=34637510&amp;VAR:RCODE=QTLE&amp;VAR:SDATE=20071299&amp;VAR:FREQ=Y&amp;VAR:RELITEM=RP&amp;VAR:CURRENCY=&amp;VAR:CURRSOURCE=EXSHARE&amp;","VAR:NATFREQ=ANNUAL&amp;VAR:RFIELD=FINALIZED&amp;VAR:DB_TYPE=&amp;VAR:UNITS=M&amp;window=popup&amp;width=450&amp;height=300&amp;START_MAXIMIZED=FALSE"}</definedName>
    <definedName name="_154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1540__FDSAUDITLINK__">{"fdsup://directions/FAT Viewer?action=UPDATE&amp;creator=factset&amp;DYN_ARGS=TRUE&amp;DOC_NAME=FAT:FQL_AUDITING_CLIENT_TEMPLATE.FAT&amp;display_string=Audit&amp;VAR:KEY=HEZCBOTSDY&amp;VAR:QUERY=RkZfU0FMRVMoQ0FMLDIwMDksLCwsKQ==&amp;WINDOW=FIRST_POPUP&amp;HEIGHT=450&amp;WIDTH=450&amp;START_MAXIMI","ZED=FALSE&amp;VAR:CALENDAR=FIVEDAY&amp;VAR:SYMBOL=0&amp;VAR:INDEX=0"}</definedName>
    <definedName name="_1540__FDSAUDITLINK___1">{"fdsup://Directions/FactSet Auditing Viewer?action=AUDIT_VALUE&amp;DB=129&amp;ID1=B14RYC&amp;VALUEID=01451&amp;SDATE=2010&amp;PERIODTYPE=ANNR_STD&amp;SCFT=3&amp;window=popup_no_bar&amp;width=385&amp;height=120&amp;START_MAXIMIZED=FALSE&amp;creator=factset&amp;display_string=Audit"}</definedName>
    <definedName name="_1541__FDSAUDITLINK__">{"fdsup://directions/FAT Viewer?action=UPDATE&amp;creator=factset&amp;DYN_ARGS=TRUE&amp;DOC_NAME=FAT:FQL_AUDITING_CLIENT_TEMPLATE.FAT&amp;display_string=Audit&amp;VAR:KEY=FKZOHCJKZM&amp;VAR:QUERY=RkZfU0FMRVMoQ0FMLDIwMDgsLCwsKQ==&amp;WINDOW=FIRST_POPUP&amp;HEIGHT=450&amp;WIDTH=450&amp;START_MAXIMI","ZED=FALSE&amp;VAR:CALENDAR=FIVEDAY&amp;VAR:SYMBOL=0&amp;VAR:INDEX=0"}</definedName>
    <definedName name="_1541__FDSAUDITLINK___1">{"fdsup://Directions/FactSet Auditing Viewer?action=AUDIT_VALUE&amp;DB=129&amp;ID1=B14RYC&amp;VALUEID=01401&amp;SDATE=2010&amp;PERIODTYPE=ANNR_STD&amp;SCFT=3&amp;window=popup_no_bar&amp;width=385&amp;height=120&amp;START_MAXIMIZED=FALSE&amp;creator=factset&amp;display_string=Audit"}</definedName>
    <definedName name="_1542__FDSAUDITLINK__">{"fdsup://directions/FAT Viewer?action=UPDATE&amp;creator=factset&amp;DYN_ARGS=TRUE&amp;DOC_NAME=FAT:FQL_AUDITING_CLIENT_TEMPLATE.FAT&amp;display_string=Audit&amp;VAR:KEY=LAXMNCNETC&amp;VAR:QUERY=RkZfU0FMRVMoQ0FMLDIwMTAsLCwsKQ==&amp;WINDOW=FIRST_POPUP&amp;HEIGHT=450&amp;WIDTH=450&amp;START_MAXIMI","ZED=FALSE&amp;VAR:CALENDAR=FIVEDAY&amp;VAR:SYMBOL=0&amp;VAR:INDEX=0"}</definedName>
    <definedName name="_1542__FDSAUDITLINK___1">{"fdsup://Directions/FactSet Auditing Viewer?action=AUDIT_VALUE&amp;DB=129&amp;ID1=B0KWHQ&amp;VALUEID=01451&amp;SDATE=2010&amp;PERIODTYPE=ANNR_STD&amp;SCFT=3&amp;window=popup_no_bar&amp;width=385&amp;height=120&amp;START_MAXIMIZED=FALSE&amp;creator=factset&amp;display_string=Audit"}</definedName>
    <definedName name="_1543__FDSAUDITLINK__">{"fdsup://directions/FAT Viewer?action=UPDATE&amp;creator=factset&amp;DYN_ARGS=TRUE&amp;DOC_NAME=FAT:FQL_AUDITING_CLIENT_TEMPLATE.FAT&amp;display_string=Audit&amp;VAR:KEY=HEZCBOTSDY&amp;VAR:QUERY=RkZfU0FMRVMoQ0FMLDIwMDksLCwsKQ==&amp;WINDOW=FIRST_POPUP&amp;HEIGHT=450&amp;WIDTH=450&amp;START_MAXIMI","ZED=FALSE&amp;VAR:CALENDAR=FIVEDAY&amp;VAR:SYMBOL=0&amp;VAR:INDEX=0"}</definedName>
    <definedName name="_1543__FDSAUDITLINK___1">{"fdsup://Directions/FactSet Auditing Viewer?action=AUDIT_VALUE&amp;DB=129&amp;ID1=B0KWHQ&amp;VALUEID=01401&amp;SDATE=2010&amp;PERIODTYPE=ANNR_STD&amp;SCFT=3&amp;window=popup_no_bar&amp;width=385&amp;height=120&amp;START_MAXIMIZED=FALSE&amp;creator=factset&amp;display_string=Audit"}</definedName>
    <definedName name="_1544__FDSAUDITLINK__">{"fdsup://directions/FAT Viewer?action=UPDATE&amp;creator=factset&amp;DYN_ARGS=TRUE&amp;DOC_NAME=FAT:FQL_AUDITING_CLIENT_TEMPLATE.FAT&amp;display_string=Audit&amp;VAR:KEY=FKZOHCJKZM&amp;VAR:QUERY=RkZfU0FMRVMoQ0FMLDIwMDgsLCwsKQ==&amp;WINDOW=FIRST_POPUP&amp;HEIGHT=450&amp;WIDTH=450&amp;START_MAXIMI","ZED=FALSE&amp;VAR:CALENDAR=FIVEDAY&amp;VAR:SYMBOL=0&amp;VAR:INDEX=0"}</definedName>
    <definedName name="_1544__FDSAUDITLINK___1">{"fdsup://Directions/FactSet Auditing Viewer?action=AUDIT_VALUE&amp;DB=129&amp;ID1=070155&amp;VALUEID=02001&amp;SDATE=201101&amp;PERIODTYPE=SEMI_STD&amp;SCFT=3&amp;window=popup_no_bar&amp;width=385&amp;height=120&amp;START_MAXIMIZED=FALSE&amp;creator=factset&amp;display_string=Audit"}</definedName>
    <definedName name="_1545__FDSAUDITLINK__">{"fdsup://directions/FAT Viewer?action=UPDATE&amp;creator=factset&amp;DYN_ARGS=TRUE&amp;DOC_NAME=FAT:FQL_AUDITING_CLIENT_TEMPLATE.FAT&amp;display_string=Audit&amp;VAR:KEY=LAXMNCNETC&amp;VAR:QUERY=RkZfU0FMRVMoQ0FMLDIwMTAsLCwsKQ==&amp;WINDOW=FIRST_POPUP&amp;HEIGHT=450&amp;WIDTH=450&amp;START_MAXIMI","ZED=FALSE&amp;VAR:CALENDAR=FIVEDAY&amp;VAR:SYMBOL=0&amp;VAR:INDEX=0"}</definedName>
    <definedName name="_1545__FDSAUDITLINK___1">{"fdsup://directions/FAT Viewer?action=UPDATE&amp;creator=factset&amp;DYN_ARGS=TRUE&amp;DOC_NAME=FAT:FQL_AUDITING_CLIENT_TEMPLATE.FAT&amp;display_string=Audit&amp;VAR:KEY=TUJSBQBYRY&amp;VAR:QUERY=KChGRl9ERUJUKFFUUiw0MDc1NSwsLCxHQlApQEZGX0RFQlQoU0VNSSw0MDc1NSwsLCxHQlApKUBGRl9ERUJUK","EFOTl9SLDQwNzU1LCwsLEdCUCkp&amp;WINDOW=FIRST_POPUP&amp;HEIGHT=450&amp;WIDTH=450&amp;START_MAXIMIZED=FALSE&amp;VAR:CALENDAR=FIVEDAY&amp;VAR:SYMBOL=070155&amp;VAR:INDEX=0"}</definedName>
    <definedName name="_1546__FDSAUDITLINK__">{"fdsup://directions/FAT Viewer?action=UPDATE&amp;creator=factset&amp;DYN_ARGS=TRUE&amp;DOC_NAME=FAT:FQL_AUDITING_CLIENT_TEMPLATE.FAT&amp;display_string=Audit&amp;VAR:KEY=HEZCBOTSDY&amp;VAR:QUERY=RkZfU0FMRVMoQ0FMLDIwMDksLCwsKQ==&amp;WINDOW=FIRST_POPUP&amp;HEIGHT=450&amp;WIDTH=450&amp;START_MAXIMI","ZED=FALSE&amp;VAR:CALENDAR=FIVEDAY&amp;VAR:SYMBOL=0&amp;VAR:INDEX=0"}</definedName>
    <definedName name="_1546__FDSAUDITLINK___1">{"fdsup://Directions/FactSet Auditing Viewer?action=AUDIT_VALUE&amp;DB=129&amp;ID1=B14RYC&amp;VALUEID=02001&amp;SDATE=201101&amp;PERIODTYPE=SEMI_STD&amp;SCFT=3&amp;window=popup_no_bar&amp;width=385&amp;height=120&amp;START_MAXIMIZED=FALSE&amp;creator=factset&amp;display_string=Audit"}</definedName>
    <definedName name="_1547__FDSAUDITLINK__">{"fdsup://directions/FAT Viewer?action=UPDATE&amp;creator=factset&amp;DYN_ARGS=TRUE&amp;DOC_NAME=FAT:FQL_AUDITING_CLIENT_TEMPLATE.FAT&amp;display_string=Audit&amp;VAR:KEY=FKZOHCJKZM&amp;VAR:QUERY=RkZfU0FMRVMoQ0FMLDIwMDgsLCwsKQ==&amp;WINDOW=FIRST_POPUP&amp;HEIGHT=450&amp;WIDTH=450&amp;START_MAXIMI","ZED=FALSE&amp;VAR:CALENDAR=FIVEDAY&amp;VAR:SYMBOL=0&amp;VAR:INDEX=0"}</definedName>
    <definedName name="_1547__FDSAUDITLINK___1">{"fdsup://directions/FAT Viewer?action=UPDATE&amp;creator=factset&amp;DYN_ARGS=TRUE&amp;DOC_NAME=FAT:FQL_AUDITING_CLIENT_TEMPLATE.FAT&amp;display_string=Audit&amp;VAR:KEY=HKNODURCBY&amp;VAR:QUERY=KChGRl9ERUJUKFFUUiw0MDc1NSwsLCxHQlApQEZGX0RFQlQoU0VNSSw0MDc1NSwsLCxHQlApKUBGRl9ERUJUK","EFOTl9SLDQwNzU1LCwsLEdCUCkp&amp;WINDOW=FIRST_POPUP&amp;HEIGHT=450&amp;WIDTH=450&amp;START_MAXIMIZED=FALSE&amp;VAR:CALENDAR=FIVEDAY&amp;VAR:SYMBOL=B14RYC&amp;VAR:INDEX=0"}</definedName>
    <definedName name="_1548__FDSAUDITLINK__">{"fdsup://directions/FAT Viewer?action=UPDATE&amp;creator=factset&amp;DYN_ARGS=TRUE&amp;DOC_NAME=FAT:FQL_AUDITING_CLIENT_TEMPLATE.FAT&amp;display_string=Audit&amp;VAR:KEY=LAXMNCNETC&amp;VAR:QUERY=RkZfU0FMRVMoQ0FMLDIwMTAsLCwsKQ==&amp;WINDOW=FIRST_POPUP&amp;HEIGHT=450&amp;WIDTH=450&amp;START_MAXIMI","ZED=FALSE&amp;VAR:CALENDAR=FIVEDAY&amp;VAR:SYMBOL=0&amp;VAR:INDEX=0"}</definedName>
    <definedName name="_1548__FDSAUDITLINK___1">{"fdsup://Directions/FactSet Auditing Viewer?action=AUDIT_VALUE&amp;DB=129&amp;ID1=B0KWHQ&amp;VALUEID=02001&amp;SDATE=201101&amp;PERIODTYPE=SEMI_STD&amp;SCFT=3&amp;window=popup_no_bar&amp;width=385&amp;height=120&amp;START_MAXIMIZED=FALSE&amp;creator=factset&amp;display_string=Audit"}</definedName>
    <definedName name="_1549__FDSAUDITLINK__">{"fdsup://directions/FAT Viewer?action=UPDATE&amp;creator=factset&amp;DYN_ARGS=TRUE&amp;DOC_NAME=FAT:FQL_AUDITING_CLIENT_TEMPLATE.FAT&amp;display_string=Audit&amp;VAR:KEY=HEZCBOTSDY&amp;VAR:QUERY=RkZfU0FMRVMoQ0FMLDIwMDksLCwsKQ==&amp;WINDOW=FIRST_POPUP&amp;HEIGHT=450&amp;WIDTH=450&amp;START_MAXIMI","ZED=FALSE&amp;VAR:CALENDAR=FIVEDAY&amp;VAR:SYMBOL=0&amp;VAR:INDEX=0"}</definedName>
    <definedName name="_1549__FDSAUDITLINK___1">{"fdsup://directions/FAT Viewer?action=UPDATE&amp;creator=factset&amp;DYN_ARGS=TRUE&amp;DOC_NAME=FAT:FQL_AUDITING_CLIENT_TEMPLATE.FAT&amp;display_string=Audit&amp;VAR:KEY=DIBITETAXA&amp;VAR:QUERY=KChGRl9ERUJUKFFUUiw0MDc1NSwsLCxHQlApQEZGX0RFQlQoU0VNSSw0MDc1NSwsLCxHQlApKUBGRl9ERUJUK","EFOTl9SLDQwNzU1LCwsLEdCUCkp&amp;WINDOW=FIRST_POPUP&amp;HEIGHT=450&amp;WIDTH=450&amp;START_MAXIMIZED=FALSE&amp;VAR:CALENDAR=FIVEDAY&amp;VAR:SYMBOL=B0KWHQ&amp;VAR:INDEX=0"}</definedName>
    <definedName name="_155__FDSAUDITLINK__">{"fdsup://Directions/FAT Viewer?action=UPDATE&amp;creator=factset&amp;DOC_NAME=fat:reuters_annual_source_window.fat&amp;display_string=Audit&amp;DYN_ARGS=TRUE&amp;VAR:ID1=34637510&amp;VAR:RCODE=NIBX&amp;VAR:SDATE=20071299&amp;VAR:FREQ=Y&amp;VAR:RELITEM=RP&amp;VAR:CURRENCY=USD&amp;VAR:CURRSOURCE=EXSHA","RE&amp;VAR:NATFREQ=ANNUAL&amp;VAR:RFIELD=FINALIZED&amp;VAR:DB_TYPE=&amp;VAR:UNITS=MONTHLY&amp;window=popup&amp;width=450&amp;height=300&amp;START_MAXIMIZED=FALSE"}</definedName>
    <definedName name="_155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1550__FDSAUDITLINK__">{"fdsup://directions/FAT Viewer?action=UPDATE&amp;creator=factset&amp;DYN_ARGS=TRUE&amp;DOC_NAME=FAT:FQL_AUDITING_CLIENT_TEMPLATE.FAT&amp;display_string=Audit&amp;VAR:KEY=FKZOHCJKZM&amp;VAR:QUERY=RkZfU0FMRVMoQ0FMLDIwMDgsLCwsKQ==&amp;WINDOW=FIRST_POPUP&amp;HEIGHT=450&amp;WIDTH=450&amp;START_MAXIMI","ZED=FALSE&amp;VAR:CALENDAR=FIVEDAY&amp;VAR:SYMBOL=0&amp;VAR:INDEX=0"}</definedName>
    <definedName name="_1550__FDSAUDITLINK___1">{"fdsup://Directions/FactSet Auditing Viewer?action=AUDIT_VALUE&amp;DB=129&amp;ID1=070155&amp;VALUEID=02001&amp;SDATE=2009&amp;PERIODTYPE=ANNR_STD&amp;SCFT=3&amp;window=popup_no_bar&amp;width=385&amp;height=120&amp;START_MAXIMIZED=FALSE&amp;creator=factset&amp;display_string=Audit"}</definedName>
    <definedName name="_1551__FDSAUDITLINK__">{"fdsup://directions/FAT Viewer?action=UPDATE&amp;creator=factset&amp;DYN_ARGS=TRUE&amp;DOC_NAME=FAT:FQL_AUDITING_CLIENT_TEMPLATE.FAT&amp;display_string=Audit&amp;VAR:KEY=LAXMNCNETC&amp;VAR:QUERY=RkZfU0FMRVMoQ0FMLDIwMTAsLCwsKQ==&amp;WINDOW=FIRST_POPUP&amp;HEIGHT=450&amp;WIDTH=450&amp;START_MAXIMI","ZED=FALSE&amp;VAR:CALENDAR=FIVEDAY&amp;VAR:SYMBOL=0&amp;VAR:INDEX=0"}</definedName>
    <definedName name="_1551__FDSAUDITLINK___1">{"fdsup://directions/FAT Viewer?action=UPDATE&amp;creator=factset&amp;DYN_ARGS=TRUE&amp;DOC_NAME=FAT:FQL_AUDITING_CLIENT_TEMPLATE.FAT&amp;display_string=Audit&amp;VAR:KEY=NCVOLYZMDU&amp;VAR:QUERY=RkZfQVNTRVRTX0NVUlIoQU5OX1IsNDA3NTUtMVksLCxSRixHQlApLUZGX0NBU0hfU1QoQU5OX1IsNDA3NTUtM","VksLCxSRixHQlApLUZGX0xJQUJTX0NVUlIoQU5OX1IsNDA3NTUtMVksLCxSRixHQlApK0ZGX0RFQlRfU1QoQU5OX1IsNDA3NTUtMVksLCxSRixHQlAp&amp;WINDOW=FIRST_POPUP&amp;HEIGHT=450&amp;WIDTH=450&amp;START_MAXIMIZED=FALSE&amp;VAR:CALENDAR=FIVEDAY&amp;VAR:SYMBOL=070155&amp;VAR:INDEX=0"}</definedName>
    <definedName name="_1552__FDSAUDITLINK__">{"fdsup://directions/FAT Viewer?action=UPDATE&amp;creator=factset&amp;DYN_ARGS=TRUE&amp;DOC_NAME=FAT:FQL_AUDITING_CLIENT_TEMPLATE.FAT&amp;display_string=Audit&amp;VAR:KEY=HEZCBOTSDY&amp;VAR:QUERY=RkZfU0FMRVMoQ0FMLDIwMDksLCwsKQ==&amp;WINDOW=FIRST_POPUP&amp;HEIGHT=450&amp;WIDTH=450&amp;START_MAXIMI","ZED=FALSE&amp;VAR:CALENDAR=FIVEDAY&amp;VAR:SYMBOL=0&amp;VAR:INDEX=0"}</definedName>
    <definedName name="_1552__FDSAUDITLINK___1">{"fdsup://directions/FAT Viewer?action=UPDATE&amp;creator=factset&amp;DYN_ARGS=TRUE&amp;DOC_NAME=FAT:FQL_AUDITING_CLIENT_TEMPLATE.FAT&amp;display_string=Audit&amp;VAR:KEY=HQTADGFAFI&amp;VAR:QUERY=RkZfQVNTRVRTX0NVUlIoQU5OX1IsNDA3NTUtMVksLCxSRixHQlApLUZGX0NBU0hfU1QoQU5OX1IsNDA3NTUtM","VksLCxSRixHQlApLUZGX0xJQUJTX0NVUlIoQU5OX1IsNDA3NTUtMVksLCxSRixHQlApK0ZGX0RFQlRfU1QoQU5OX1IsNDA3NTUtMVksLCxSRixHQlAp&amp;WINDOW=FIRST_POPUP&amp;HEIGHT=450&amp;WIDTH=450&amp;START_MAXIMIZED=FALSE&amp;VAR:CALENDAR=FIVEDAY&amp;VAR:SYMBOL=B14RYC&amp;VAR:INDEX=0"}</definedName>
    <definedName name="_1553__FDSAUDITLINK__">{"fdsup://directions/FAT Viewer?action=UPDATE&amp;creator=factset&amp;DYN_ARGS=TRUE&amp;DOC_NAME=FAT:FQL_AUDITING_CLIENT_TEMPLATE.FAT&amp;display_string=Audit&amp;VAR:KEY=FKZOHCJKZM&amp;VAR:QUERY=RkZfU0FMRVMoQ0FMLDIwMDgsLCwsKQ==&amp;WINDOW=FIRST_POPUP&amp;HEIGHT=450&amp;WIDTH=450&amp;START_MAXIMI","ZED=FALSE&amp;VAR:CALENDAR=FIVEDAY&amp;VAR:SYMBOL=0&amp;VAR:INDEX=0"}</definedName>
    <definedName name="_1553__FDSAUDITLINK___1">{"fdsup://Directions/FactSet Auditing Viewer?action=AUDIT_VALUE&amp;DB=129&amp;ID1=B0KWHQ&amp;VALUEID=03051&amp;SDATE=2009&amp;PERIODTYPE=ANNR_STD&amp;SCFT=3&amp;window=popup_no_bar&amp;width=385&amp;height=120&amp;START_MAXIMIZED=FALSE&amp;creator=factset&amp;display_string=Audit"}</definedName>
    <definedName name="_1554__FDSAUDITLINK__">{"fdsup://directions/FAT Viewer?action=UPDATE&amp;creator=factset&amp;DYN_ARGS=TRUE&amp;DOC_NAME=FAT:FQL_AUDITING_CLIENT_TEMPLATE.FAT&amp;display_string=Audit&amp;VAR:KEY=LAXMNCNETC&amp;VAR:QUERY=RkZfU0FMRVMoQ0FMLDIwMTAsLCwsKQ==&amp;WINDOW=FIRST_POPUP&amp;HEIGHT=450&amp;WIDTH=450&amp;START_MAXIMI","ZED=FALSE&amp;VAR:CALENDAR=FIVEDAY&amp;VAR:SYMBOL=0&amp;VAR:INDEX=0"}</definedName>
    <definedName name="_1554__FDSAUDITLINK___1">{"fdsup://Directions/FactSet Auditing Viewer?action=AUDIT_VALUE&amp;DB=129&amp;ID1=B0KWHQ&amp;VALUEID=03101&amp;SDATE=2009&amp;PERIODTYPE=ANNR_STD&amp;SCFT=3&amp;window=popup_no_bar&amp;width=385&amp;height=120&amp;START_MAXIMIZED=FALSE&amp;creator=factset&amp;display_string=Audit"}</definedName>
    <definedName name="_1555__FDSAUDITLINK__">{"fdsup://directions/FAT Viewer?action=UPDATE&amp;creator=factset&amp;DYN_ARGS=TRUE&amp;DOC_NAME=FAT:FQL_AUDITING_CLIENT_TEMPLATE.FAT&amp;display_string=Audit&amp;VAR:KEY=HEZCBOTSDY&amp;VAR:QUERY=RkZfU0FMRVMoQ0FMLDIwMDksLCwsKQ==&amp;WINDOW=FIRST_POPUP&amp;HEIGHT=450&amp;WIDTH=450&amp;START_MAXIMI","ZED=FALSE&amp;VAR:CALENDAR=FIVEDAY&amp;VAR:SYMBOL=0&amp;VAR:INDEX=0"}</definedName>
    <definedName name="_1555__FDSAUDITLINK___1">{"fdsup://Directions/FactSet Auditing Viewer?action=AUDIT_VALUE&amp;DB=129&amp;ID1=B0KWHQ&amp;VALUEID=02001&amp;SDATE=2009&amp;PERIODTYPE=ANNR_STD&amp;SCFT=3&amp;window=popup_no_bar&amp;width=385&amp;height=120&amp;START_MAXIMIZED=FALSE&amp;creator=factset&amp;display_string=Audit"}</definedName>
    <definedName name="_1556__FDSAUDITLINK__">{"fdsup://directions/FAT Viewer?action=UPDATE&amp;creator=factset&amp;DYN_ARGS=TRUE&amp;DOC_NAME=FAT:FQL_AUDITING_CLIENT_TEMPLATE.FAT&amp;display_string=Audit&amp;VAR:KEY=FKZOHCJKZM&amp;VAR:QUERY=RkZfU0FMRVMoQ0FMLDIwMDgsLCwsKQ==&amp;WINDOW=FIRST_POPUP&amp;HEIGHT=450&amp;WIDTH=450&amp;START_MAXIMI","ZED=FALSE&amp;VAR:CALENDAR=FIVEDAY&amp;VAR:SYMBOL=0&amp;VAR:INDEX=0"}</definedName>
    <definedName name="_1556__FDSAUDITLINK___1">{"fdsup://Directions/FactSet Auditing Viewer?action=AUDIT_VALUE&amp;DB=129&amp;ID1=B0KWHQ&amp;VALUEID=02201&amp;SDATE=2009&amp;PERIODTYPE=ANNR_STD&amp;SCFT=3&amp;window=popup_no_bar&amp;width=385&amp;height=120&amp;START_MAXIMIZED=FALSE&amp;creator=factset&amp;display_string=Audit"}</definedName>
    <definedName name="_1557__FDSAUDITLINK__">{"fdsup://directions/FAT Viewer?action=UPDATE&amp;creator=factset&amp;DYN_ARGS=TRUE&amp;DOC_NAME=FAT:FQL_AUDITING_CLIENT_TEMPLATE.FAT&amp;display_string=Audit&amp;VAR:KEY=LAXMNCNETC&amp;VAR:QUERY=RkZfU0FMRVMoQ0FMLDIwMTAsLCwsKQ==&amp;WINDOW=FIRST_POPUP&amp;HEIGHT=450&amp;WIDTH=450&amp;START_MAXIMI","ZED=FALSE&amp;VAR:CALENDAR=FIVEDAY&amp;VAR:SYMBOL=0&amp;VAR:INDEX=0"}</definedName>
    <definedName name="_1557__FDSAUDITLINK___1">{"fdsup://directions/FAT Viewer?action=UPDATE&amp;creator=factset&amp;DYN_ARGS=TRUE&amp;DOC_NAME=FAT:FQL_AUDITING_CLIENT_TEMPLATE.FAT&amp;display_string=Audit&amp;VAR:KEY=BYXOXABAXC&amp;VAR:QUERY=RkZfQVNTRVRTX0NVUlIoQU5OX1IsNDA3NTUtMVksLCxSRixHQlApLUZGX0NBU0hfU1QoQU5OX1IsNDA3NTUtM","VksLCxSRixHQlApLUZGX0xJQUJTX0NVUlIoQU5OX1IsNDA3NTUtMVksLCxSRixHQlApK0ZGX0RFQlRfU1QoQU5OX1IsNDA3NTUtMVksLCxSRixHQlAp&amp;WINDOW=FIRST_POPUP&amp;HEIGHT=450&amp;WIDTH=450&amp;START_MAXIMIZED=FALSE&amp;VAR:CALENDAR=FIVEDAY&amp;VAR:SYMBOL=B0KWHQ&amp;VAR:INDEX=0"}</definedName>
    <definedName name="_1558__FDSAUDITLINK__">{"fdsup://directions/FAT Viewer?action=UPDATE&amp;creator=factset&amp;DYN_ARGS=TRUE&amp;DOC_NAME=FAT:FQL_AUDITING_CLIENT_TEMPLATE.FAT&amp;display_string=Audit&amp;VAR:KEY=FKZOHCJKZM&amp;VAR:QUERY=RkZfU0FMRVMoQ0FMLDIwMDgsLCwsKQ==&amp;WINDOW=FIRST_POPUP&amp;HEIGHT=450&amp;WIDTH=450&amp;START_MAXIMI","ZED=FALSE&amp;VAR:CALENDAR=FIVEDAY&amp;VAR:SYMBOL=0&amp;VAR:INDEX=0"}</definedName>
    <definedName name="_1558__FDSAUDITLINK___1">{"fdsup://Directions/FactSet Auditing Viewer?action=AUDIT_VALUE&amp;DB=129&amp;ID1=070155&amp;VALUEID=02001&amp;SDATE=2010&amp;PERIODTYPE=ANNR_STD&amp;SCFT=3&amp;window=popup_no_bar&amp;width=385&amp;height=120&amp;START_MAXIMIZED=FALSE&amp;creator=factset&amp;display_string=Audit"}</definedName>
    <definedName name="_1559__FDSAUDITLINK__">{"fdsup://directions/FAT Viewer?action=UPDATE&amp;creator=factset&amp;DYN_ARGS=TRUE&amp;DOC_NAME=FAT:FQL_AUDITING_CLIENT_TEMPLATE.FAT&amp;display_string=Audit&amp;VAR:KEY=HEZCBOTSDY&amp;VAR:QUERY=RkZfU0FMRVMoQ0FMLDIwMDksLCwsKQ==&amp;WINDOW=FIRST_POPUP&amp;HEIGHT=450&amp;WIDTH=450&amp;START_MAXIMI","ZED=FALSE&amp;VAR:CALENDAR=FIVEDAY&amp;VAR:SYMBOL=0&amp;VAR:INDEX=0"}</definedName>
    <definedName name="_1559__FDSAUDITLINK___1">{"fdsup://directions/FAT Viewer?action=UPDATE&amp;creator=factset&amp;DYN_ARGS=TRUE&amp;DOC_NAME=FAT:FQL_AUDITING_CLIENT_TEMPLATE.FAT&amp;display_string=Audit&amp;VAR:KEY=RYRWFSXAVA&amp;VAR:QUERY=RkZfQVNTRVRTX0NVUlIoQU5OX1IsNDA3NTUsLCxSRixHQlApLUZGX0NBU0hfU1QoQU5OX1IsNDA3NTUsLCxSR","ixHQlApLUZGX0xJQUJTX0NVUlIoQU5OX1IsNDA3NTUsLCxSRixHQlApK0ZGX0RFQlRfU1QoQU5OX1IsNDA3NTUsLCxSRixHQlAp&amp;WINDOW=FIRST_POPUP&amp;HEIGHT=450&amp;WIDTH=450&amp;START_MAXIMIZED=FALSE&amp;VAR:CALENDAR=FIVEDAY&amp;VAR:SYMBOL=070155&amp;VAR:INDEX=0"}</definedName>
    <definedName name="_156__FDSAUDITLINK__">{"fdsup://Directions/FAT Viewer?action=UPDATE&amp;creator=factset&amp;DOC_NAME=fat:reuters_annual_source_window.fat&amp;display_string=Audit&amp;DYN_ARGS=TRUE&amp;VAR:ID1=25659T10&amp;VAR:RCODE=QTLE&amp;VAR:SDATE=20070999&amp;VAR:FREQ=Y&amp;VAR:RELITEM=RP&amp;VAR:CURRENCY=&amp;VAR:CURRSOURCE=EXSHARE&amp;","VAR:NATFREQ=ANNUAL&amp;VAR:RFIELD=FINALIZED&amp;VAR:DB_TYPE=&amp;VAR:UNITS=M&amp;window=popup&amp;width=450&amp;height=300&amp;START_MAXIMIZED=FALSE"}</definedName>
    <definedName name="_156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156_0_S">#REF!</definedName>
    <definedName name="_1560__FDSAUDITLINK__">{"fdsup://directions/FAT Viewer?action=UPDATE&amp;creator=factset&amp;DYN_ARGS=TRUE&amp;DOC_NAME=FAT:FQL_AUDITING_CLIENT_TEMPLATE.FAT&amp;display_string=Audit&amp;VAR:KEY=FKZOHCJKZM&amp;VAR:QUERY=RkZfU0FMRVMoQ0FMLDIwMDgsLCwsKQ==&amp;WINDOW=FIRST_POPUP&amp;HEIGHT=450&amp;WIDTH=450&amp;START_MAXIMI","ZED=FALSE&amp;VAR:CALENDAR=FIVEDAY&amp;VAR:SYMBOL=0&amp;VAR:INDEX=0"}</definedName>
    <definedName name="_1560__FDSAUDITLINK___1">{"fdsup://Directions/FactSet Auditing Viewer?action=AUDIT_VALUE&amp;DB=129&amp;ID1=B14RYC&amp;VALUEID=03051&amp;SDATE=2010&amp;PERIODTYPE=ANNR_STD&amp;SCFT=3&amp;window=popup_no_bar&amp;width=385&amp;height=120&amp;START_MAXIMIZED=FALSE&amp;creator=factset&amp;display_string=Audit"}</definedName>
    <definedName name="_1561__FDSAUDITLINK__">{"fdsup://directions/FAT Viewer?action=UPDATE&amp;creator=factset&amp;DYN_ARGS=TRUE&amp;DOC_NAME=FAT:FQL_AUDITING_CLIENT_TEMPLATE.FAT&amp;display_string=Audit&amp;VAR:KEY=PMZIFATYZW&amp;VAR:QUERY=RkZfRUJJVERBKENBTCwyMDA4LCwsLCk=&amp;WINDOW=FIRST_POPUP&amp;HEIGHT=450&amp;WIDTH=450&amp;START_MAXIMI","ZED=FALSE&amp;VAR:CALENDAR=FIVEDAY&amp;VAR:SYMBOL=0&amp;VAR:INDEX=0"}</definedName>
    <definedName name="_1561__FDSAUDITLINK___1">{"fdsup://Directions/FactSet Auditing Viewer?action=AUDIT_VALUE&amp;DB=129&amp;ID1=B14RYC&amp;VALUEID=03101&amp;SDATE=2010&amp;PERIODTYPE=ANNR_STD&amp;SCFT=3&amp;window=popup_no_bar&amp;width=385&amp;height=120&amp;START_MAXIMIZED=FALSE&amp;creator=factset&amp;display_string=Audit"}</definedName>
    <definedName name="_1562__FDSAUDITLINK__">{"fdsup://directions/FAT Viewer?action=UPDATE&amp;creator=factset&amp;DYN_ARGS=TRUE&amp;DOC_NAME=FAT:FQL_AUDITING_CLIENT_TEMPLATE.FAT&amp;display_string=Audit&amp;VAR:KEY=LAXMNCNETC&amp;VAR:QUERY=RkZfU0FMRVMoQ0FMLDIwMTAsLCwsKQ==&amp;WINDOW=FIRST_POPUP&amp;HEIGHT=450&amp;WIDTH=450&amp;START_MAXIMI","ZED=FALSE&amp;VAR:CALENDAR=FIVEDAY&amp;VAR:SYMBOL=0&amp;VAR:INDEX=0"}</definedName>
    <definedName name="_1562__FDSAUDITLINK___1">{"fdsup://Directions/FactSet Auditing Viewer?action=AUDIT_VALUE&amp;DB=129&amp;ID1=B14RYC&amp;VALUEID=02001&amp;SDATE=2010&amp;PERIODTYPE=ANNR_STD&amp;SCFT=3&amp;window=popup_no_bar&amp;width=385&amp;height=120&amp;START_MAXIMIZED=FALSE&amp;creator=factset&amp;display_string=Audit"}</definedName>
    <definedName name="_1563__FDSAUDITLINK__">{"fdsup://directions/FAT Viewer?action=UPDATE&amp;creator=factset&amp;DYN_ARGS=TRUE&amp;DOC_NAME=FAT:FQL_AUDITING_CLIENT_TEMPLATE.FAT&amp;display_string=Audit&amp;VAR:KEY=HEZCBOTSDY&amp;VAR:QUERY=RkZfU0FMRVMoQ0FMLDIwMDksLCwsKQ==&amp;WINDOW=FIRST_POPUP&amp;HEIGHT=450&amp;WIDTH=450&amp;START_MAXIMI","ZED=FALSE&amp;VAR:CALENDAR=FIVEDAY&amp;VAR:SYMBOL=0&amp;VAR:INDEX=0"}</definedName>
    <definedName name="_1563__FDSAUDITLINK___1">{"fdsup://Directions/FactSet Auditing Viewer?action=AUDIT_VALUE&amp;DB=129&amp;ID1=B14RYC&amp;VALUEID=02201&amp;SDATE=2010&amp;PERIODTYPE=ANNR_STD&amp;SCFT=3&amp;window=popup_no_bar&amp;width=385&amp;height=120&amp;START_MAXIMIZED=FALSE&amp;creator=factset&amp;display_string=Audit"}</definedName>
    <definedName name="_1564__FDSAUDITLINK__">{"fdsup://directions/FAT Viewer?action=UPDATE&amp;creator=factset&amp;DYN_ARGS=TRUE&amp;DOC_NAME=FAT:FQL_AUDITING_CLIENT_TEMPLATE.FAT&amp;display_string=Audit&amp;VAR:KEY=DOFOVYDWFI&amp;VAR:QUERY=RkZfQ0FQRVgoQ0FMLDIwMDksLCwsKQ==&amp;WINDOW=FIRST_POPUP&amp;HEIGHT=450&amp;WIDTH=450&amp;START_MAXIMI","ZED=FALSE&amp;VAR:CALENDAR=FIVEDAY&amp;VAR:SYMBOL=570994&amp;VAR:INDEX=0"}</definedName>
    <definedName name="_1564__FDSAUDITLINK___1">{"fdsup://directions/FAT Viewer?action=UPDATE&amp;creator=factset&amp;DYN_ARGS=TRUE&amp;DOC_NAME=FAT:FQL_AUDITING_CLIENT_TEMPLATE.FAT&amp;display_string=Audit&amp;VAR:KEY=JSTEVYBELK&amp;VAR:QUERY=RkZfQVNTRVRTX0NVUlIoQU5OX1IsNDA3NTUsLCxSRixHQlApLUZGX0NBU0hfU1QoQU5OX1IsNDA3NTUsLCxSR","ixHQlApLUZGX0xJQUJTX0NVUlIoQU5OX1IsNDA3NTUsLCxSRixHQlApK0ZGX0RFQlRfU1QoQU5OX1IsNDA3NTUsLCxSRixHQlAp&amp;WINDOW=FIRST_POPUP&amp;HEIGHT=450&amp;WIDTH=450&amp;START_MAXIMIZED=FALSE&amp;VAR:CALENDAR=FIVEDAY&amp;VAR:SYMBOL=B14RYC&amp;VAR:INDEX=0"}</definedName>
    <definedName name="_1565__FDSAUDITLINK__">{"fdsup://directions/FAT Viewer?action=UPDATE&amp;creator=factset&amp;DYN_ARGS=TRUE&amp;DOC_NAME=FAT:FQL_AUDITING_CLIENT_TEMPLATE.FAT&amp;display_string=Audit&amp;VAR:KEY=BELSTIFWLM&amp;VAR:QUERY=RkZfQ0FQRVgoQ0FMLDIwMDgsLCwsKQ==&amp;WINDOW=FIRST_POPUP&amp;HEIGHT=450&amp;WIDTH=450&amp;START_MAXIMI","ZED=FALSE&amp;VAR:CALENDAR=FIVEDAY&amp;VAR:SYMBOL=570994&amp;VAR:INDEX=0"}</definedName>
    <definedName name="_1565__FDSAUDITLINK___1">{"fdsup://Directions/FactSet Auditing Viewer?action=AUDIT_VALUE&amp;DB=129&amp;ID1=B0KWHQ&amp;VALUEID=03051&amp;SDATE=2010&amp;PERIODTYPE=ANNR_STD&amp;SCFT=3&amp;window=popup_no_bar&amp;width=385&amp;height=120&amp;START_MAXIMIZED=FALSE&amp;creator=factset&amp;display_string=Audit"}</definedName>
    <definedName name="_1566__FDSAUDITLINK__">{"fdsup://directions/FAT Viewer?action=UPDATE&amp;creator=factset&amp;DYN_ARGS=TRUE&amp;DOC_NAME=FAT:FQL_AUDITING_CLIENT_TEMPLATE.FAT&amp;display_string=Audit&amp;VAR:KEY=BABQDURIJY&amp;VAR:QUERY=RkZfRUJJVChDQUwsMjAxMCwsLCwp&amp;WINDOW=FIRST_POPUP&amp;HEIGHT=450&amp;WIDTH=450&amp;START_MAXIMIZED=","FALSE&amp;VAR:CALENDAR=FIVEDAY&amp;VAR:SYMBOL=570994&amp;VAR:INDEX=0"}</definedName>
    <definedName name="_1566__FDSAUDITLINK___1">{"fdsup://Directions/FactSet Auditing Viewer?action=AUDIT_VALUE&amp;DB=129&amp;ID1=B0KWHQ&amp;VALUEID=03101&amp;SDATE=2010&amp;PERIODTYPE=ANNR_STD&amp;SCFT=3&amp;window=popup_no_bar&amp;width=385&amp;height=120&amp;START_MAXIMIZED=FALSE&amp;creator=factset&amp;display_string=Audit"}</definedName>
    <definedName name="_1567__FDSAUDITLINK__">{"fdsup://directions/FAT Viewer?action=UPDATE&amp;creator=factset&amp;DYN_ARGS=TRUE&amp;DOC_NAME=FAT:FQL_AUDITING_CLIENT_TEMPLATE.FAT&amp;display_string=Audit&amp;VAR:KEY=ZAFMFAXMZO&amp;VAR:QUERY=RkZfU0FMRVMoQ0FMLDIwMTAsLCwsKQ==&amp;WINDOW=FIRST_POPUP&amp;HEIGHT=450&amp;WIDTH=450&amp;START_MAXIMI","ZED=FALSE&amp;VAR:CALENDAR=FIVEDAY&amp;VAR:SYMBOL=566630&amp;VAR:INDEX=0"}</definedName>
    <definedName name="_1567__FDSAUDITLINK___1">{"fdsup://Directions/FactSet Auditing Viewer?action=AUDIT_VALUE&amp;DB=129&amp;ID1=B0KWHQ&amp;VALUEID=02001&amp;SDATE=2010&amp;PERIODTYPE=ANNR_STD&amp;SCFT=3&amp;window=popup_no_bar&amp;width=385&amp;height=120&amp;START_MAXIMIZED=FALSE&amp;creator=factset&amp;display_string=Audit"}</definedName>
    <definedName name="_1568__FDSAUDITLINK__">{"fdsup://directions/FAT Viewer?action=UPDATE&amp;creator=factset&amp;DYN_ARGS=TRUE&amp;DOC_NAME=FAT:FQL_AUDITING_CLIENT_TEMPLATE.FAT&amp;display_string=Audit&amp;VAR:KEY=LWVYXMZQTU&amp;VAR:QUERY=RkZfU0FMRVMoQ0FMLDIwMTAsLCwsKQ==&amp;WINDOW=FIRST_POPUP&amp;HEIGHT=450&amp;WIDTH=450&amp;START_MAXIMI","ZED=FALSE&amp;VAR:CALENDAR=FIVEDAY&amp;VAR:SYMBOL=596787&amp;VAR:INDEX=0"}</definedName>
    <definedName name="_1568__FDSAUDITLINK___1">{"fdsup://Directions/FactSet Auditing Viewer?action=AUDIT_VALUE&amp;DB=129&amp;ID1=B0KWHQ&amp;VALUEID=02201&amp;SDATE=2010&amp;PERIODTYPE=ANNR_STD&amp;SCFT=3&amp;window=popup_no_bar&amp;width=385&amp;height=120&amp;START_MAXIMIZED=FALSE&amp;creator=factset&amp;display_string=Audit"}</definedName>
    <definedName name="_1569__FDSAUDITLINK__">{"fdsup://directions/FAT Viewer?action=UPDATE&amp;creator=factset&amp;DYN_ARGS=TRUE&amp;DOC_NAME=FAT:FQL_AUDITING_CLIENT_TEMPLATE.FAT&amp;display_string=Audit&amp;VAR:KEY=VKRIHOZIPW&amp;VAR:QUERY=RkZfU0FMRVMoQ0FMLDIwMDgsLCwsKQ==&amp;WINDOW=FIRST_POPUP&amp;HEIGHT=450&amp;WIDTH=450&amp;START_MAXIMI","ZED=FALSE&amp;VAR:CALENDAR=FIVEDAY&amp;VAR:SYMBOL=547970&amp;VAR:INDEX=0"}</definedName>
    <definedName name="_1569__FDSAUDITLINK___1">{"fdsup://directions/FAT Viewer?action=UPDATE&amp;creator=factset&amp;DYN_ARGS=TRUE&amp;DOC_NAME=FAT:FQL_AUDITING_CLIENT_TEMPLATE.FAT&amp;display_string=Audit&amp;VAR:KEY=PGTUFCFGVG&amp;VAR:QUERY=RkZfQVNTRVRTX0NVUlIoQU5OX1IsNDA3NTUsLCxSRixHQlApLUZGX0NBU0hfU1QoQU5OX1IsNDA3NTUsLCxSR","ixHQlApLUZGX0xJQUJTX0NVUlIoQU5OX1IsNDA3NTUsLCxSRixHQlApK0ZGX0RFQlRfU1QoQU5OX1IsNDA3NTUsLCxSRixHQlAp&amp;WINDOW=FIRST_POPUP&amp;HEIGHT=450&amp;WIDTH=450&amp;START_MAXIMIZED=FALSE&amp;VAR:CALENDAR=FIVEDAY&amp;VAR:SYMBOL=B0KWHQ&amp;VAR:INDEX=0"}</definedName>
    <definedName name="_157__FDSAUDITLINK__">{"fdsup://Directions/FAT Viewer?action=UPDATE&amp;creator=factset&amp;DOC_NAME=fat:reuters_annual_source_window.fat&amp;display_string=Audit&amp;DYN_ARGS=TRUE&amp;VAR:ID1=25659T10&amp;VAR:RCODE=NIBX&amp;VAR:SDATE=20070999&amp;VAR:FREQ=Y&amp;VAR:RELITEM=RP&amp;VAR:CURRENCY=USD&amp;VAR:CURRSOURCE=EXSHA","RE&amp;VAR:NATFREQ=ANNUAL&amp;VAR:RFIELD=FINALIZED&amp;VAR:DB_TYPE=&amp;VAR:UNITS=MONTHLY&amp;window=popup&amp;width=450&amp;height=300&amp;START_MAXIMIZED=FALSE"}</definedName>
    <definedName name="_157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1570__FDSAUDITLINK__">{"fdsup://directions/FAT Viewer?action=UPDATE&amp;creator=factset&amp;DYN_ARGS=TRUE&amp;DOC_NAME=FAT:FQL_AUDITING_CLIENT_TEMPLATE.FAT&amp;display_string=Audit&amp;VAR:KEY=NSTCZMFGBW&amp;VAR:QUERY=RkZfU0FMRVMoQ0FMLDIwMTAsLCwsKQ==&amp;WINDOW=FIRST_POPUP&amp;HEIGHT=450&amp;WIDTH=450&amp;START_MAXIMI","ZED=FALSE&amp;VAR:CALENDAR=FIVEDAY&amp;VAR:SYMBOL=478431&amp;VAR:INDEX=0"}</definedName>
    <definedName name="_1570__FDSAUDITLINK___1">{"fdsup://directions/FAT Viewer?action=UPDATE&amp;creator=factset&amp;DYN_ARGS=TRUE&amp;DOC_NAME=FAT:FQL_AUDITING_CLIENT_TEMPLATE.FAT&amp;display_string=Audit&amp;VAR:KEY=HONALYFWZK&amp;VAR:QUERY=RkZfU0hMRFJTX0VRKEFOTl9SLDQwNzU1LCwsUkYsR0JQKQ==&amp;WINDOW=FIRST_POPUP&amp;HEIGHT=450&amp;WIDTH=","450&amp;START_MAXIMIZED=FALSE&amp;VAR:CALENDAR=FIVEDAY&amp;VAR:SYMBOL=070155&amp;VAR:INDEX=0"}</definedName>
    <definedName name="_1571__FDSAUDITLINK__">{"fdsup://directions/FAT Viewer?action=UPDATE&amp;creator=factset&amp;DYN_ARGS=TRUE&amp;DOC_NAME=FAT:FQL_AUDITING_CLIENT_TEMPLATE.FAT&amp;display_string=Audit&amp;VAR:KEY=DARCPCPWZU&amp;VAR:QUERY=RkZfU0FMRVMoQ0FMLDIwMDksLCwsKQ==&amp;WINDOW=FIRST_POPUP&amp;HEIGHT=450&amp;WIDTH=450&amp;START_MAXIMI","ZED=FALSE&amp;VAR:CALENDAR=FIVEDAY&amp;VAR:SYMBOL=478431&amp;VAR:INDEX=0"}</definedName>
    <definedName name="_1571__FDSAUDITLINK___1">{"fdsup://directions/FAT Viewer?action=UPDATE&amp;creator=factset&amp;DYN_ARGS=TRUE&amp;DOC_NAME=FAT:FQL_AUDITING_CLIENT_TEMPLATE.FAT&amp;display_string=Audit&amp;VAR:KEY=RILSHGFGLW&amp;VAR:QUERY=RkZfU0hMRFJTX0VRKEFOTl9SLDQwNzU1LCwsUkYsR0JQKQ==&amp;WINDOW=FIRST_POPUP&amp;HEIGHT=450&amp;WIDTH=","450&amp;START_MAXIMIZED=FALSE&amp;VAR:CALENDAR=FIVEDAY&amp;VAR:SYMBOL=B14RYC&amp;VAR:INDEX=0"}</definedName>
    <definedName name="_1572__FDSAUDITLINK__">{"fdsup://directions/FAT Viewer?action=UPDATE&amp;creator=factset&amp;DYN_ARGS=TRUE&amp;DOC_NAME=FAT:FQL_AUDITING_CLIENT_TEMPLATE.FAT&amp;display_string=Audit&amp;VAR:KEY=FKZOHCJKZM&amp;VAR:QUERY=RkZfU0FMRVMoQ0FMLDIwMDgsLCwsKQ==&amp;WINDOW=FIRST_POPUP&amp;HEIGHT=450&amp;WIDTH=450&amp;START_MAXIMI","ZED=FALSE&amp;VAR:CALENDAR=FIVEDAY&amp;VAR:SYMBOL=0&amp;VAR:INDEX=0"}</definedName>
    <definedName name="_1572__FDSAUDITLINK___1">{"fdsup://directions/FAT Viewer?action=UPDATE&amp;creator=factset&amp;DYN_ARGS=TRUE&amp;DOC_NAME=FAT:FQL_AUDITING_CLIENT_TEMPLATE.FAT&amp;display_string=Audit&amp;VAR:KEY=LQBSZABSFW&amp;VAR:QUERY=RkZfU0hMRFJTX0VRKEFOTl9SLDQwNzU1LCwsUkYsR0JQKQ==&amp;WINDOW=FIRST_POPUP&amp;HEIGHT=450&amp;WIDTH=","450&amp;START_MAXIMIZED=FALSE&amp;VAR:CALENDAR=FIVEDAY&amp;VAR:SYMBOL=B0KWHQ&amp;VAR:INDEX=0"}</definedName>
    <definedName name="_1573__FDSAUDITLINK__">{"fdsup://directions/FAT Viewer?action=UPDATE&amp;creator=factset&amp;DYN_ARGS=TRUE&amp;DOC_NAME=FAT:FQL_AUDITING_CLIENT_TEMPLATE.FAT&amp;display_string=Audit&amp;VAR:KEY=BWRUPUZKLE&amp;VAR:QUERY=RkZfU0FMRVMoQ0FMLDIwMTAsLCwsKQ==&amp;WINDOW=FIRST_POPUP&amp;HEIGHT=450&amp;WIDTH=450&amp;START_MAXIMI","ZED=FALSE&amp;VAR:CALENDAR=FIVEDAY&amp;VAR:SYMBOL=712354&amp;VAR:INDEX=0"}</definedName>
    <definedName name="_1573__FDSAUDITLINK___1">{"fdsup://Directions/FactSet Auditing Viewer?action=AUDIT_VALUE&amp;DB=129&amp;ID1=070155&amp;VALUEID=01001&amp;SDATE=2010&amp;PERIODTYPE=ANNR_STD&amp;SCFT=3&amp;window=popup_no_bar&amp;width=385&amp;height=120&amp;START_MAXIMIZED=FALSE&amp;creator=factset&amp;display_string=Audit"}</definedName>
    <definedName name="_1574__FDSAUDITLINK__">{"fdsup://Directions/FactSet Auditing Viewer?action=AUDIT_VALUE&amp;DB=129&amp;ID1=597895&amp;VALUEID=03426&amp;SDATE=2010&amp;PERIODTYPE=ANN_STD&amp;SCFT=3&amp;window=popup_no_bar&amp;width=385&amp;height=120&amp;START_MAXIMIZED=FALSE&amp;creator=factset&amp;display_string=Audit"}</definedName>
    <definedName name="_1574__FDSAUDITLINK___1">{"fdsup://Directions/FactSet Auditing Viewer?action=AUDIT_VALUE&amp;DB=129&amp;ID1=070155&amp;VALUEID=01001&amp;SDATE=2009&amp;PERIODTYPE=ANNR_STD&amp;SCFT=3&amp;window=popup_no_bar&amp;width=385&amp;height=120&amp;START_MAXIMIZED=FALSE&amp;creator=factset&amp;display_string=Audit"}</definedName>
    <definedName name="_1575__FDSAUDITLINK__">{"fdsup://Directions/FactSet Auditing Viewer?action=AUDIT_VALUE&amp;DB=129&amp;ID1=597895&amp;VALUEID=03501&amp;SDATE=2010&amp;PERIODTYPE=ANN_STD&amp;SCFT=3&amp;window=popup_no_bar&amp;width=385&amp;height=120&amp;START_MAXIMIZED=FALSE&amp;creator=factset&amp;display_string=Audit"}</definedName>
    <definedName name="_1575__FDSAUDITLINK___1">{"fdsup://Directions/FactSet Auditing Viewer?action=AUDIT_VALUE&amp;DB=129&amp;ID1=B14RYC&amp;VALUEID=01250&amp;SDATE=2010&amp;PERIODTYPE=ANNR_STD&amp;SCFT=3&amp;window=popup_no_bar&amp;width=385&amp;height=120&amp;START_MAXIMIZED=FALSE&amp;creator=factset&amp;display_string=Audit"}</definedName>
    <definedName name="_1576__FDSAUDITLINK__">{"fdsup://Directions/FactSet Auditing Viewer?action=AUDIT_VALUE&amp;DB=129&amp;ID1=547970&amp;VALUEID=03501&amp;SDATE=2010&amp;PERIODTYPE=ANN_STD&amp;SCFT=3&amp;window=popup_no_bar&amp;width=385&amp;height=120&amp;START_MAXIMIZED=FALSE&amp;creator=factset&amp;display_string=Audit"}</definedName>
    <definedName name="_1576__FDSAUDITLINK___1">{"fdsup://Directions/FactSet Auditing Viewer?action=AUDIT_VALUE&amp;DB=129&amp;ID1=B14RYC&amp;VALUEID=01001&amp;SDATE=2010&amp;PERIODTYPE=ANNR_STD&amp;SCFT=3&amp;window=popup_no_bar&amp;width=385&amp;height=120&amp;START_MAXIMIZED=FALSE&amp;creator=factset&amp;display_string=Audit"}</definedName>
    <definedName name="_1577__FDSAUDITLINK__">{"fdsup://directions/FAT Viewer?action=UPDATE&amp;creator=factset&amp;DYN_ARGS=TRUE&amp;DOC_NAME=FAT:FQL_AUDITING_CLIENT_TEMPLATE.FAT&amp;display_string=Audit&amp;VAR:KEY=DSDKJYNING&amp;VAR:QUERY=RkZfU0FMRVMoQ0FMLDIwMTAsLCwsKQ==&amp;WINDOW=FIRST_POPUP&amp;HEIGHT=450&amp;WIDTH=450&amp;START_MAXIMI","ZED=FALSE&amp;VAR:CALENDAR=FIVEDAY&amp;VAR:SYMBOL=052270&amp;VAR:INDEX=0"}</definedName>
    <definedName name="_1577__FDSAUDITLINK___1">{"fdsup://Directions/FactSet Auditing Viewer?action=AUDIT_VALUE&amp;DB=129&amp;ID1=B0KWHQ&amp;VALUEID=01250&amp;SDATE=2010&amp;PERIODTYPE=ANNR_STD&amp;SCFT=3&amp;window=popup_no_bar&amp;width=385&amp;height=120&amp;START_MAXIMIZED=FALSE&amp;creator=factset&amp;display_string=Audit"}</definedName>
    <definedName name="_1578__FDSAUDITLINK__">{"fdsup://directions/FAT Viewer?action=UPDATE&amp;creator=factset&amp;DYN_ARGS=TRUE&amp;DOC_NAME=FAT:FQL_AUDITING_CLIENT_TEMPLATE.FAT&amp;display_string=Audit&amp;VAR:KEY=JUTGJKXKDG&amp;VAR:QUERY=RkZfU0FMRVMoQ0FMLDIwMTAsLCwsKQ==&amp;WINDOW=FIRST_POPUP&amp;HEIGHT=450&amp;WIDTH=450&amp;START_MAXIMI","ZED=FALSE&amp;VAR:CALENDAR=FIVEDAY&amp;VAR:SYMBOL=565478&amp;VAR:INDEX=0"}</definedName>
    <definedName name="_1578__FDSAUDITLINK___1">{"fdsup://Directions/FactSet Auditing Viewer?action=AUDIT_VALUE&amp;DB=129&amp;ID1=B0KWHQ&amp;VALUEID=01250&amp;SDATE=2009&amp;PERIODTYPE=ANNR_STD&amp;SCFT=3&amp;window=popup_no_bar&amp;width=385&amp;height=120&amp;START_MAXIMIZED=FALSE&amp;creator=factset&amp;display_string=Audit"}</definedName>
    <definedName name="_1579__FDSAUDITLINK__">{"fdsup://directions/FAT Viewer?action=UPDATE&amp;creator=factset&amp;DYN_ARGS=TRUE&amp;DOC_NAME=FAT:FQL_AUDITING_CLIENT_TEMPLATE.FAT&amp;display_string=Audit&amp;VAR:KEY=FKZOHCJKZM&amp;VAR:QUERY=RkZfU0FMRVMoQ0FMLDIwMDgsLCwsKQ==&amp;WINDOW=FIRST_POPUP&amp;HEIGHT=450&amp;WIDTH=450&amp;START_MAXIMI","ZED=FALSE&amp;VAR:CALENDAR=FIVEDAY&amp;VAR:SYMBOL=0&amp;VAR:INDEX=0"}</definedName>
    <definedName name="_1579__FDSAUDITLINK___1">{"fdsup://Directions/FactSet Auditing Viewer?action=AUDIT_VALUE&amp;DB=129&amp;ID1=B0KWHQ&amp;VALUEID=01001&amp;SDATE=2010&amp;PERIODTYPE=ANNR_STD&amp;SCFT=3&amp;window=popup_no_bar&amp;width=385&amp;height=120&amp;START_MAXIMIZED=FALSE&amp;creator=factset&amp;display_string=Audit"}</definedName>
    <definedName name="_158__FDSAUDITLINK__">{"fdsup://Directions/FAT Viewer?action=UPDATE&amp;creator=factset&amp;DOC_NAME=fat:reuters_annual_source_window.fat&amp;display_string=Audit&amp;DYN_ARGS=TRUE&amp;VAR:ID1=04206810&amp;VAR:RCODE=QTLE&amp;VAR:SDATE=20071299&amp;VAR:FREQ=Y&amp;VAR:RELITEM=RP&amp;VAR:CURRENCY=&amp;VAR:CURRSOURCE=EXSHARE&amp;","VAR:NATFREQ=ANNUAL&amp;VAR:RFIELD=FINALIZED&amp;VAR:DB_TYPE=&amp;VAR:UNITS=M&amp;window=popup&amp;width=450&amp;height=300&amp;START_MAXIMIZED=FALSE"}</definedName>
    <definedName name="_158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1580__FDSAUDITLINK__">{"fdsup://directions/FAT Viewer?action=UPDATE&amp;creator=factset&amp;DYN_ARGS=TRUE&amp;DOC_NAME=FAT:FQL_AUDITING_CLIENT_TEMPLATE.FAT&amp;display_string=Audit&amp;VAR:KEY=HQNAVOVUNK&amp;VAR:QUERY=RkZfU0FMRVMoQ0FMLDIwMTAsLCwsKQ==&amp;WINDOW=FIRST_POPUP&amp;HEIGHT=450&amp;WIDTH=450&amp;START_MAXIMI","ZED=FALSE&amp;VAR:CALENDAR=FIVEDAY&amp;VAR:SYMBOL=447621&amp;VAR:INDEX=0"}</definedName>
    <definedName name="_1580__FDSAUDITLINK___1">{"fdsup://Directions/FactSet Auditing Viewer?action=AUDIT_VALUE&amp;DB=129&amp;ID1=B0KWHQ&amp;VALUEID=01001&amp;SDATE=2009&amp;PERIODTYPE=ANNR_STD&amp;SCFT=3&amp;window=popup_no_bar&amp;width=385&amp;height=120&amp;START_MAXIMIZED=FALSE&amp;creator=factset&amp;display_string=Audit"}</definedName>
    <definedName name="_1581__FDSAUDITLINK__">{"fdsup://directions/FAT Viewer?action=UPDATE&amp;creator=factset&amp;DYN_ARGS=TRUE&amp;DOC_NAME=FAT:FQL_AUDITING_CLIENT_TEMPLATE.FAT&amp;display_string=Audit&amp;VAR:KEY=HGRAJMJSHY&amp;VAR:QUERY=RkZfU0FMRVMoQ0FMLDIwMTAsLCwsKQ==&amp;WINDOW=FIRST_POPUP&amp;HEIGHT=450&amp;WIDTH=450&amp;START_MAXIMI","ZED=FALSE&amp;VAR:CALENDAR=FIVEDAY&amp;VAR:SYMBOL=416343&amp;VAR:INDEX=0"}</definedName>
    <definedName name="_1581__FDSAUDITLINK___1">{"fdsup://Directions/FactSet Auditing Viewer?action=AUDIT_VALUE&amp;DB=129&amp;ID1=070155&amp;VALUEID=02999&amp;SDATE=2010&amp;PERIODTYPE=ANNR_STD&amp;SCFT=3&amp;window=popup_no_bar&amp;width=385&amp;height=120&amp;START_MAXIMIZED=FALSE&amp;creator=factset&amp;display_string=Audit"}</definedName>
    <definedName name="_1582__FDSAUDITLINK__">{"fdsup://directions/FAT Viewer?action=UPDATE&amp;creator=factset&amp;DYN_ARGS=TRUE&amp;DOC_NAME=FAT:FQL_AUDITING_CLIENT_TEMPLATE.FAT&amp;display_string=Audit&amp;VAR:KEY=FKZOHCJKZM&amp;VAR:QUERY=RkZfU0FMRVMoQ0FMLDIwMDgsLCwsKQ==&amp;WINDOW=FIRST_POPUP&amp;HEIGHT=450&amp;WIDTH=450&amp;START_MAXIMI","ZED=FALSE&amp;VAR:CALENDAR=FIVEDAY&amp;VAR:SYMBOL=0&amp;VAR:INDEX=0"}</definedName>
    <definedName name="_1582__FDSAUDITLINK___1">{"fdsup://directions/FAT Viewer?action=UPDATE&amp;creator=factset&amp;DYN_ARGS=TRUE&amp;DOC_NAME=FAT:FQL_AUDITING_CLIENT_TEMPLATE.FAT&amp;display_string=Audit&amp;VAR:KEY=RYRWFSXAVA&amp;VAR:QUERY=RkZfQVNTRVRTX0NVUlIoQU5OX1IsNDA3NTUsLCxSRixHQlApLUZGX0NBU0hfU1QoQU5OX1IsNDA3NTUsLCxSR","ixHQlApLUZGX0xJQUJTX0NVUlIoQU5OX1IsNDA3NTUsLCxSRixHQlApK0ZGX0RFQlRfU1QoQU5OX1IsNDA3NTUsLCxSRixHQlAp&amp;WINDOW=FIRST_POPUP&amp;HEIGHT=450&amp;WIDTH=450&amp;START_MAXIMIZED=FALSE&amp;VAR:CALENDAR=FIVEDAY&amp;VAR:SYMBOL=070155&amp;VAR:INDEX=0"}</definedName>
    <definedName name="_1583__FDSAUDITLINK__">{"fdsup://directions/FAT Viewer?action=UPDATE&amp;creator=factset&amp;DYN_ARGS=TRUE&amp;DOC_NAME=FAT:FQL_AUDITING_CLIENT_TEMPLATE.FAT&amp;display_string=Audit&amp;VAR:KEY=UTMJWLEVAH&amp;VAR:QUERY=RkZfQ0FQRVgoQ0FMLDIwMDksLCwsRVVSKQ==&amp;WINDOW=FIRST_POPUP&amp;HEIGHT=450&amp;WIDTH=450&amp;START_MA","XIMIZED=FALSE&amp;VAR:CALENDAR=FIVEDAY&amp;VAR:SYMBOL=0&amp;VAR:INDEX=0"}</definedName>
    <definedName name="_1583__FDSAUDITLINK___1">{"fdsup://directions/FAT Viewer?action=UPDATE&amp;creator=factset&amp;DYN_ARGS=TRUE&amp;DOC_NAME=FAT:FQL_AUDITING_CLIENT_TEMPLATE.FAT&amp;display_string=Audit&amp;VAR:KEY=NCVOLYZMDU&amp;VAR:QUERY=RkZfQVNTRVRTX0NVUlIoQU5OX1IsNDA3NTUtMVksLCxSRixHQlApLUZGX0NBU0hfU1QoQU5OX1IsNDA3NTUtM","VksLCxSRixHQlApLUZGX0xJQUJTX0NVUlIoQU5OX1IsNDA3NTUtMVksLCxSRixHQlApK0ZGX0RFQlRfU1QoQU5OX1IsNDA3NTUtMVksLCxSRixHQlAp&amp;WINDOW=FIRST_POPUP&amp;HEIGHT=450&amp;WIDTH=450&amp;START_MAXIMIZED=FALSE&amp;VAR:CALENDAR=FIVEDAY&amp;VAR:SYMBOL=070155&amp;VAR:INDEX=0"}</definedName>
    <definedName name="_1584__FDSAUDITLINK__">{"fdsup://directions/FAT Viewer?action=UPDATE&amp;creator=factset&amp;DYN_ARGS=TRUE&amp;DOC_NAME=FAT:FQL_AUDITING_CLIENT_TEMPLATE.FAT&amp;display_string=Audit&amp;VAR:KEY=CFSDKDUNYB&amp;VAR:QUERY=RkZfQ0FQRVgoQ0FMLDIwMDgsLCwsRVVSKQ==&amp;WINDOW=FIRST_POPUP&amp;HEIGHT=450&amp;WIDTH=450&amp;START_MA","XIMIZED=FALSE&amp;VAR:CALENDAR=FIVEDAY&amp;VAR:SYMBOL=0&amp;VAR:INDEX=0"}</definedName>
    <definedName name="_1584__FDSAUDITLINK___1">{"fdsup://directions/FAT Viewer?action=UPDATE&amp;creator=factset&amp;DYN_ARGS=TRUE&amp;DOC_NAME=FAT:FQL_AUDITING_CLIENT_TEMPLATE.FAT&amp;display_string=Audit&amp;VAR:KEY=TEFABYLCLG&amp;VAR:QUERY=RkZfRklOX0FTU0VUU19JTVBBSVIoQU5OX1IsNDA3NTUsLCxSRixHQlAp&amp;WINDOW=FIRST_POPUP&amp;HEIGHT=45","0&amp;WIDTH=450&amp;START_MAXIMIZED=FALSE&amp;VAR:CALENDAR=FIVEDAY&amp;VAR:SYMBOL=070155&amp;VAR:INDEX=0"}</definedName>
    <definedName name="_1585__FDSAUDITLINK__">{"fdsup://directions/FAT Viewer?action=UPDATE&amp;creator=factset&amp;DYN_ARGS=TRUE&amp;DOC_NAME=FAT:FQL_AUDITING_CLIENT_TEMPLATE.FAT&amp;display_string=Audit&amp;VAR:KEY=MFUPUNWLAF&amp;VAR:QUERY=RkZfQ0FQRVgoQ0FMLDIwMDcsLCwsRVVSKQ==&amp;WINDOW=FIRST_POPUP&amp;HEIGHT=450&amp;WIDTH=450&amp;START_MA","XIMIZED=FALSE&amp;VAR:CALENDAR=FIVEDAY&amp;VAR:SYMBOL=0&amp;VAR:INDEX=0"}</definedName>
    <definedName name="_1585__FDSAUDITLINK___1">{"fdsup://directions/FAT Viewer?action=UPDATE&amp;creator=factset&amp;DYN_ARGS=TRUE&amp;DOC_NAME=FAT:FQL_AUDITING_CLIENT_TEMPLATE.FAT&amp;display_string=Audit&amp;VAR:KEY=HOPWJGDABA&amp;VAR:QUERY=RkZfRklOX0FTU0VUU19JTVBBSVIoQU5OX1IsNDA3NTUtMVksLCxSRixHQlAp&amp;WINDOW=FIRST_POPUP&amp;HEIGH","T=450&amp;WIDTH=450&amp;START_MAXIMIZED=FALSE&amp;VAR:CALENDAR=FIVEDAY&amp;VAR:SYMBOL=070155&amp;VAR:INDEX=0"}</definedName>
    <definedName name="_1586__FDSAUDITLINK__">{"fdsup://directions/FAT Viewer?action=UPDATE&amp;creator=factset&amp;DYN_ARGS=TRUE&amp;DOC_NAME=FAT:FQL_AUDITING_CLIENT_TEMPLATE.FAT&amp;display_string=Audit&amp;VAR:KEY=UTMJWLEVAH&amp;VAR:QUERY=RkZfQ0FQRVgoQ0FMLDIwMDksLCwsRVVSKQ==&amp;WINDOW=FIRST_POPUP&amp;HEIGHT=450&amp;WIDTH=450&amp;START_MA","XIMIZED=FALSE&amp;VAR:CALENDAR=FIVEDAY&amp;VAR:SYMBOL=0&amp;VAR:INDEX=0"}</definedName>
    <definedName name="_1586__FDSAUDITLINK___1">{"fdsup://directions/FAT Viewer?action=UPDATE&amp;creator=factset&amp;DYN_ARGS=TRUE&amp;DOC_NAME=FAT:FQL_AUDITING_CLIENT_TEMPLATE.FAT&amp;display_string=Audit&amp;VAR:KEY=VKBETSFSNG&amp;VAR:QUERY=RkZfSU1QQUlSX1BQRShBTk5fUiw0MDc1NSwsLFJGLEdCUCk=&amp;WINDOW=FIRST_POPUP&amp;HEIGHT=450&amp;WIDTH=","450&amp;START_MAXIMIZED=FALSE&amp;VAR:CALENDAR=FIVEDAY&amp;VAR:SYMBOL=070155&amp;VAR:INDEX=0"}</definedName>
    <definedName name="_1587__FDSAUDITLINK__">{"fdsup://directions/FAT Viewer?action=UPDATE&amp;creator=factset&amp;DYN_ARGS=TRUE&amp;DOC_NAME=FAT:FQL_AUDITING_CLIENT_TEMPLATE.FAT&amp;display_string=Audit&amp;VAR:KEY=CFSDKDUNYB&amp;VAR:QUERY=RkZfQ0FQRVgoQ0FMLDIwMDgsLCwsRVVSKQ==&amp;WINDOW=FIRST_POPUP&amp;HEIGHT=450&amp;WIDTH=450&amp;START_MA","XIMIZED=FALSE&amp;VAR:CALENDAR=FIVEDAY&amp;VAR:SYMBOL=0&amp;VAR:INDEX=0"}</definedName>
    <definedName name="_1587__FDSAUDITLINK___1">{"fdsup://directions/FAT Viewer?action=UPDATE&amp;creator=factset&amp;DYN_ARGS=TRUE&amp;DOC_NAME=FAT:FQL_AUDITING_CLIENT_TEMPLATE.FAT&amp;display_string=Audit&amp;VAR:KEY=XKZWJQJAXO&amp;VAR:QUERY=RkZfSU1QQUlSX1BQRShBTk5fUiw0MDc1NS0xWSwsLFJGLEdCUCk=&amp;WINDOW=FIRST_POPUP&amp;HEIGHT=450&amp;WI","DTH=450&amp;START_MAXIMIZED=FALSE&amp;VAR:CALENDAR=FIVEDAY&amp;VAR:SYMBOL=070155&amp;VAR:INDEX=0"}</definedName>
    <definedName name="_1588__FDSAUDITLINK__">{"fdsup://directions/FAT Viewer?action=UPDATE&amp;creator=factset&amp;DYN_ARGS=TRUE&amp;DOC_NAME=FAT:FQL_AUDITING_CLIENT_TEMPLATE.FAT&amp;display_string=Audit&amp;VAR:KEY=MFUPUNWLAF&amp;VAR:QUERY=RkZfQ0FQRVgoQ0FMLDIwMDcsLCwsRVVSKQ==&amp;WINDOW=FIRST_POPUP&amp;HEIGHT=450&amp;WIDTH=450&amp;START_MA","XIMIZED=FALSE&amp;VAR:CALENDAR=FIVEDAY&amp;VAR:SYMBOL=0&amp;VAR:INDEX=0"}</definedName>
    <definedName name="_1588__FDSAUDITLINK___1">{"fdsup://Directions/FactSet Auditing Viewer?action=AUDIT_VALUE&amp;DB=129&amp;ID1=070155&amp;VALUEID=04601&amp;SDATE=2010&amp;PERIODTYPE=ANNR_STD&amp;SCFT=3&amp;window=popup_no_bar&amp;width=385&amp;height=120&amp;START_MAXIMIZED=FALSE&amp;creator=factset&amp;display_string=Audit"}</definedName>
    <definedName name="_1589__FDSAUDITLINK__">{"fdsup://directions/FAT Viewer?action=UPDATE&amp;creator=factset&amp;DYN_ARGS=TRUE&amp;DOC_NAME=FAT:FQL_AUDITING_CLIENT_TEMPLATE.FAT&amp;display_string=Audit&amp;VAR:KEY=UTMJWLEVAH&amp;VAR:QUERY=RkZfQ0FQRVgoQ0FMLDIwMDksLCwsRVVSKQ==&amp;WINDOW=FIRST_POPUP&amp;HEIGHT=450&amp;WIDTH=450&amp;START_MA","XIMIZED=FALSE&amp;VAR:CALENDAR=FIVEDAY&amp;VAR:SYMBOL=0&amp;VAR:INDEX=0"}</definedName>
    <definedName name="_1589__FDSAUDITLINK___1">{"fdsup://Directions/FactSet Auditing Viewer?action=AUDIT_VALUE&amp;DB=129&amp;ID1=070155&amp;VALUEID=04601&amp;SDATE=2009&amp;PERIODTYPE=ANNR_STD&amp;SCFT=3&amp;window=popup_no_bar&amp;width=385&amp;height=120&amp;START_MAXIMIZED=FALSE&amp;creator=factset&amp;display_string=Audit"}</definedName>
    <definedName name="_159__123Graph_CCHART_15">#REF!</definedName>
    <definedName name="_159__FDSAUDITLINK__">{"fdsup://Directions/FAT Viewer?action=UPDATE&amp;creator=factset&amp;DOC_NAME=fat:reuters_annual_source_window.fat&amp;display_string=Audit&amp;DYN_ARGS=TRUE&amp;VAR:ID1=04206810&amp;VAR:RCODE=NIBX&amp;VAR:SDATE=20071299&amp;VAR:FREQ=Y&amp;VAR:RELITEM=RP&amp;VAR:CURRENCY=USD&amp;VAR:CURRSOURCE=EXSHA","RE&amp;VAR:NATFREQ=ANNUAL&amp;VAR:RFIELD=FINALIZED&amp;VAR:DB_TYPE=&amp;VAR:UNITS=MONTHLY&amp;window=popup&amp;width=450&amp;height=300&amp;START_MAXIMIZED=FALSE"}</definedName>
    <definedName name="_159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159_0_Table2_">#REF!</definedName>
    <definedName name="_1590__FDSAUDITLINK__">{"fdsup://directions/FAT Viewer?action=UPDATE&amp;creator=factset&amp;DYN_ARGS=TRUE&amp;DOC_NAME=FAT:FQL_AUDITING_CLIENT_TEMPLATE.FAT&amp;display_string=Audit&amp;VAR:KEY=CFSDKDUNYB&amp;VAR:QUERY=RkZfQ0FQRVgoQ0FMLDIwMDgsLCwsRVVSKQ==&amp;WINDOW=FIRST_POPUP&amp;HEIGHT=450&amp;WIDTH=450&amp;START_MA","XIMIZED=FALSE&amp;VAR:CALENDAR=FIVEDAY&amp;VAR:SYMBOL=0&amp;VAR:INDEX=0"}</definedName>
    <definedName name="_1590__FDSAUDITLINK___1">{"fdsup://Directions/FactSet Auditing Viewer?action=AUDIT_VALUE&amp;DB=129&amp;ID1=B14RYC&amp;VALUEID=18184&amp;SDATE=2010&amp;PERIODTYPE=ANNR_STD&amp;SCFT=3&amp;window=popup_no_bar&amp;width=385&amp;height=120&amp;START_MAXIMIZED=FALSE&amp;creator=factset&amp;display_string=Audit"}</definedName>
    <definedName name="_1591__FDSAUDITLINK__">{"fdsup://directions/FAT Viewer?action=UPDATE&amp;creator=factset&amp;DYN_ARGS=TRUE&amp;DOC_NAME=FAT:FQL_AUDITING_CLIENT_TEMPLATE.FAT&amp;display_string=Audit&amp;VAR:KEY=MFUPUNWLAF&amp;VAR:QUERY=RkZfQ0FQRVgoQ0FMLDIwMDcsLCwsRVVSKQ==&amp;WINDOW=FIRST_POPUP&amp;HEIGHT=450&amp;WIDTH=450&amp;START_MA","XIMIZED=FALSE&amp;VAR:CALENDAR=FIVEDAY&amp;VAR:SYMBOL=0&amp;VAR:INDEX=0"}</definedName>
    <definedName name="_1591__FDSAUDITLINK___1">{"fdsup://Directions/FactSet Auditing Viewer?action=AUDIT_VALUE&amp;DB=129&amp;ID1=B14RYC&amp;VALUEID=02999&amp;SDATE=2010&amp;PERIODTYPE=ANNR_STD&amp;SCFT=3&amp;window=popup_no_bar&amp;width=385&amp;height=120&amp;START_MAXIMIZED=FALSE&amp;creator=factset&amp;display_string=Audit"}</definedName>
    <definedName name="_1592__FDSAUDITLINK__">{"fdsup://directions/FAT Viewer?action=UPDATE&amp;creator=factset&amp;DYN_ARGS=TRUE&amp;DOC_NAME=FAT:FQL_AUDITING_CLIENT_TEMPLATE.FAT&amp;display_string=Audit&amp;VAR:KEY=WDQHINMTUT&amp;VAR:QUERY=RkZfQ0FQRVgoQ0FMLDIwMDksLCwsRVVSKQ==&amp;WINDOW=FIRST_POPUP&amp;HEIGHT=450&amp;WIDTH=450&amp;START_MA","XIMIZED=FALSE&amp;VAR:CALENDAR=FIVEDAY&amp;VAR:SYMBOL=07588710&amp;VAR:INDEX=0"}</definedName>
    <definedName name="_1592__FDSAUDITLINK___1">{"fdsup://directions/FAT Viewer?action=UPDATE&amp;creator=factset&amp;DYN_ARGS=TRUE&amp;DOC_NAME=FAT:FQL_AUDITING_CLIENT_TEMPLATE.FAT&amp;display_string=Audit&amp;VAR:KEY=JSTEVYBELK&amp;VAR:QUERY=RkZfQVNTRVRTX0NVUlIoQU5OX1IsNDA3NTUsLCxSRixHQlApLUZGX0NBU0hfU1QoQU5OX1IsNDA3NTUsLCxSR","ixHQlApLUZGX0xJQUJTX0NVUlIoQU5OX1IsNDA3NTUsLCxSRixHQlApK0ZGX0RFQlRfU1QoQU5OX1IsNDA3NTUsLCxSRixHQlAp&amp;WINDOW=FIRST_POPUP&amp;HEIGHT=450&amp;WIDTH=450&amp;START_MAXIMIZED=FALSE&amp;VAR:CALENDAR=FIVEDAY&amp;VAR:SYMBOL=B14RYC&amp;VAR:INDEX=0"}</definedName>
    <definedName name="_1593__FDSAUDITLINK__">{"fdsup://directions/FAT Viewer?action=UPDATE&amp;creator=factset&amp;DYN_ARGS=TRUE&amp;DOC_NAME=FAT:FQL_AUDITING_CLIENT_TEMPLATE.FAT&amp;display_string=Audit&amp;VAR:KEY=SDCPUZODCN&amp;VAR:QUERY=RkZfRUJJVERBKENBTCwyMDA5LCwsLEVVUik=&amp;WINDOW=FIRST_POPUP&amp;HEIGHT=450&amp;WIDTH=450&amp;START_MA","XIMIZED=FALSE&amp;VAR:CALENDAR=FIVEDAY&amp;VAR:SYMBOL=GLW&amp;VAR:INDEX=0"}</definedName>
    <definedName name="_1593__FDSAUDITLINK___1">{"fdsup://directions/FAT Viewer?action=UPDATE&amp;creator=factset&amp;DYN_ARGS=TRUE&amp;DOC_NAME=FAT:FQL_AUDITING_CLIENT_TEMPLATE.FAT&amp;display_string=Audit&amp;VAR:KEY=HQTADGFAFI&amp;VAR:QUERY=RkZfQVNTRVRTX0NVUlIoQU5OX1IsNDA3NTUtMVksLCxSRixHQlApLUZGX0NBU0hfU1QoQU5OX1IsNDA3NTUtM","VksLCxSRixHQlApLUZGX0xJQUJTX0NVUlIoQU5OX1IsNDA3NTUtMVksLCxSRixHQlApK0ZGX0RFQlRfU1QoQU5OX1IsNDA3NTUtMVksLCxSRixHQlAp&amp;WINDOW=FIRST_POPUP&amp;HEIGHT=450&amp;WIDTH=450&amp;START_MAXIMIZED=FALSE&amp;VAR:CALENDAR=FIVEDAY&amp;VAR:SYMBOL=B14RYC&amp;VAR:INDEX=0"}</definedName>
    <definedName name="_1594__FDSAUDITLINK__">{"fdsup://directions/FAT Viewer?action=UPDATE&amp;creator=factset&amp;DYN_ARGS=TRUE&amp;DOC_NAME=FAT:FQL_AUDITING_CLIENT_TEMPLATE.FAT&amp;display_string=Audit&amp;VAR:KEY=KRQTWRYNGJ&amp;VAR:QUERY=RkZfRUJJVChDQUwsMjAwNywsLCxFVVIp&amp;WINDOW=FIRST_POPUP&amp;HEIGHT=450&amp;WIDTH=450&amp;START_MAXIMI","ZED=FALSE&amp;VAR:CALENDAR=FIVEDAY&amp;VAR:SYMBOL=07588710&amp;VAR:INDEX=0"}</definedName>
    <definedName name="_1594__FDSAUDITLINK___1">{"fdsup://directions/FAT Viewer?action=UPDATE&amp;creator=factset&amp;DYN_ARGS=TRUE&amp;DOC_NAME=FAT:FQL_AUDITING_CLIENT_TEMPLATE.FAT&amp;display_string=Audit&amp;VAR:KEY=PYBOBEBOPQ&amp;VAR:QUERY=RkZfRklOX0FTU0VUU19JTVBBSVIoQU5OX1IsNDA3NTUsLCxSRixHQlAp&amp;WINDOW=FIRST_POPUP&amp;HEIGHT=45","0&amp;WIDTH=450&amp;START_MAXIMIZED=FALSE&amp;VAR:CALENDAR=FIVEDAY&amp;VAR:SYMBOL=B14RYC&amp;VAR:INDEX=0"}</definedName>
    <definedName name="_1595__FDSAUDITLINK__">{"fdsup://directions/FAT Viewer?action=UPDATE&amp;creator=factset&amp;DYN_ARGS=TRUE&amp;DOC_NAME=FAT:FQL_AUDITING_CLIENT_TEMPLATE.FAT&amp;display_string=Audit&amp;VAR:KEY=SPWTUHWFIF&amp;VAR:QUERY=RkZfRUJJVChDQUwsMjAwOSwsLCxFVVIp&amp;WINDOW=FIRST_POPUP&amp;HEIGHT=450&amp;WIDTH=450&amp;START_MAXIMI","ZED=FALSE&amp;VAR:CALENDAR=FIVEDAY&amp;VAR:SYMBOL=07588710&amp;VAR:INDEX=0"}</definedName>
    <definedName name="_1595__FDSAUDITLINK___1">{"fdsup://directions/FAT Viewer?action=UPDATE&amp;creator=factset&amp;DYN_ARGS=TRUE&amp;DOC_NAME=FAT:FQL_AUDITING_CLIENT_TEMPLATE.FAT&amp;display_string=Audit&amp;VAR:KEY=NULEBEBAJS&amp;VAR:QUERY=RkZfRklOX0FTU0VUU19JTVBBSVIoQU5OX1IsNDA3NTUtMVksLCxSRixHQlAp&amp;WINDOW=FIRST_POPUP&amp;HEIGH","T=450&amp;WIDTH=450&amp;START_MAXIMIZED=FALSE&amp;VAR:CALENDAR=FIVEDAY&amp;VAR:SYMBOL=B14RYC&amp;VAR:INDEX=0"}</definedName>
    <definedName name="_1596__FDSAUDITLINK__">{"fdsup://directions/FAT Viewer?action=UPDATE&amp;creator=factset&amp;DYN_ARGS=TRUE&amp;DOC_NAME=FAT:FQL_AUDITING_CLIENT_TEMPLATE.FAT&amp;display_string=Audit&amp;VAR:KEY=EPABEHABAZ&amp;VAR:QUERY=RkZfQ0FQRVgoQ0FMLDIwMDcsLCwsRVVSKQ==&amp;WINDOW=FIRST_POPUP&amp;HEIGHT=450&amp;WIDTH=450&amp;START_MA","XIMIZED=FALSE&amp;VAR:CALENDAR=FIVEDAY&amp;VAR:SYMBOL=698534&amp;VAR:INDEX=0"}</definedName>
    <definedName name="_1596__FDSAUDITLINK___1">{"fdsup://directions/FAT Viewer?action=UPDATE&amp;creator=factset&amp;DYN_ARGS=TRUE&amp;DOC_NAME=FAT:FQL_AUDITING_CLIENT_TEMPLATE.FAT&amp;display_string=Audit&amp;VAR:KEY=HURYRMVEDU&amp;VAR:QUERY=RkZfSU1QQUlSX1BQRShBTk5fUiw0MDc1NSwsLFJGLEdCUCk=&amp;WINDOW=FIRST_POPUP&amp;HEIGHT=450&amp;WIDTH=","450&amp;START_MAXIMIZED=FALSE&amp;VAR:CALENDAR=FIVEDAY&amp;VAR:SYMBOL=B14RYC&amp;VAR:INDEX=0"}</definedName>
    <definedName name="_1597__FDSAUDITLINK__">{"fdsup://directions/FAT Viewer?action=UPDATE&amp;creator=factset&amp;DYN_ARGS=TRUE&amp;DOC_NAME=FAT:FQL_AUDITING_CLIENT_TEMPLATE.FAT&amp;display_string=Audit&amp;VAR:KEY=NYTEDEXURM&amp;VAR:QUERY=RkZfQ0FQRVgoQ0FMLDIwMDgsLCwsRVVSKQ==&amp;WINDOW=FIRST_POPUP&amp;HEIGHT=450&amp;WIDTH=450&amp;START_MA","XIMIZED=FALSE&amp;VAR:CALENDAR=FIVEDAY&amp;VAR:SYMBOL=B0KS38&amp;VAR:INDEX=0"}</definedName>
    <definedName name="_1597__FDSAUDITLINK___1">{"fdsup://directions/FAT Viewer?action=UPDATE&amp;creator=factset&amp;DYN_ARGS=TRUE&amp;DOC_NAME=FAT:FQL_AUDITING_CLIENT_TEMPLATE.FAT&amp;display_string=Audit&amp;VAR:KEY=VWROHOVOXE&amp;VAR:QUERY=RkZfSU1QQUlSX1BQRShBTk5fUiw0MDc1NS0xWSwsLFJGLEdCUCk=&amp;WINDOW=FIRST_POPUP&amp;HEIGHT=450&amp;WI","DTH=450&amp;START_MAXIMIZED=FALSE&amp;VAR:CALENDAR=FIVEDAY&amp;VAR:SYMBOL=B14RYC&amp;VAR:INDEX=0"}</definedName>
    <definedName name="_1598__FDSAUDITLINK__">{"fdsup://directions/FAT Viewer?action=UPDATE&amp;creator=factset&amp;DYN_ARGS=TRUE&amp;DOC_NAME=FAT:FQL_AUDITING_CLIENT_TEMPLATE.FAT&amp;display_string=Audit&amp;VAR:KEY=FQZKHKLWVW&amp;VAR:QUERY=RkZfRUJJVChDQUwsMjAwOSwsLCxFVVIp&amp;WINDOW=FIRST_POPUP&amp;HEIGHT=450&amp;WIDTH=450&amp;START_MAXIMI","ZED=FALSE&amp;VAR:CALENDAR=FIVEDAY&amp;VAR:SYMBOL=516606&amp;VAR:INDEX=0"}</definedName>
    <definedName name="_1598__FDSAUDITLINK___1">{"fdsup://Directions/FactSet Auditing Viewer?action=AUDIT_VALUE&amp;DB=129&amp;ID1=B14RYC&amp;VALUEID=04049&amp;SDATE=2010&amp;PERIODTYPE=ANNR_STD&amp;SCFT=3&amp;window=popup_no_bar&amp;width=385&amp;height=120&amp;START_MAXIMIZED=FALSE&amp;creator=factset&amp;display_string=Audit"}</definedName>
    <definedName name="_1599__FDSAUDITLINK__">{"fdsup://directions/FAT Viewer?action=UPDATE&amp;creator=factset&amp;DYN_ARGS=TRUE&amp;DOC_NAME=FAT:FQL_AUDITING_CLIENT_TEMPLATE.FAT&amp;display_string=Audit&amp;VAR:KEY=AVWFKHWLCH&amp;VAR:QUERY=RkZfQ0FQRVgoQ0FMLDIwMDcsLCwsRVVSKQ==&amp;WINDOW=FIRST_POPUP&amp;HEIGHT=450&amp;WIDTH=450&amp;START_MA","XIMIZED=FALSE&amp;VAR:CALENDAR=FIVEDAY&amp;VAR:SYMBOL=605520&amp;VAR:INDEX=0"}</definedName>
    <definedName name="_1599__FDSAUDITLINK___1">{"fdsup://Directions/FactSet Auditing Viewer?action=AUDIT_VALUE&amp;DB=129&amp;ID1=B14RYC&amp;VALUEID=04601&amp;SDATE=2010&amp;PERIODTYPE=ANNR_STD&amp;SCFT=3&amp;window=popup_no_bar&amp;width=385&amp;height=120&amp;START_MAXIMIZED=FALSE&amp;creator=factset&amp;display_string=Audit"}</definedName>
    <definedName name="_15IQ_CURRENCY_GAIN_INS">"c238"</definedName>
    <definedName name="_16__123Graph_ACHART_1">#REF!</definedName>
    <definedName name="_16__123Graph_AChart_6">#REF!</definedName>
    <definedName name="_16__123Graph_ACHART_7">#REF!</definedName>
    <definedName name="_16__123Graph_AGROSS_MARGINS">#REF!</definedName>
    <definedName name="_16__123Graph_BCHART_1">#REF!</definedName>
    <definedName name="_16__123Graph_BCHART_3">#REF!</definedName>
    <definedName name="_16__123Graph_BCHART_8">#REF!</definedName>
    <definedName name="_16__123Graph_DCHART_2">#REF!</definedName>
    <definedName name="_16__123Graph_F_Chart_1A">#REF!</definedName>
    <definedName name="_16__123Graph_LBL_ACHART_1">#REF!</definedName>
    <definedName name="_16__123Graph_XChart_1">#REF!</definedName>
    <definedName name="_16__123Graph_XGROWTH_9">#REF!</definedName>
    <definedName name="_16__FDSAUDITLINK__">{"fdsup://Directions/FAT Viewer?action=UPDATE&amp;creator=factset&amp;DOC_NAME=fat:reuters_annual_source_window.fat&amp;display_string=Audit&amp;DYN_ARGS=TRUE&amp;VAR:ID1=B0M0C8&amp;VAR:RCODE=NIBX&amp;VAR:SDATE=20090199&amp;VAR:FREQ=Y&amp;VAR:RELITEM=RP&amp;VAR:CURRENCY=USD&amp;VAR:CURRSOURCE=EXSHARE","&amp;VAR:NATFREQ=ANNUAL&amp;VAR:RFIELD=FINALIZED&amp;VAR:DB_TYPE=&amp;VAR:UNITS=MONTHLY&amp;window=popup&amp;width=450&amp;height=300&amp;START_MAXIMIZED=FALSE"}</definedName>
    <definedName name="_16__FDSAUDITLINK___1">{"fdsup://IBCentral/FAT Viewer?action=UPDATE&amp;creator=factset&amp;DOC_NAME=fat:reuters_annual_pshs_src_window.fat&amp;display_string=Audit&amp;DYN_ARGS=TRUE&amp;VAR:ID1=064660&amp;VAR:RCODE=FDSEPS&amp;VAR:SDATE=20080399&amp;VAR:FREQ=Y&amp;VAR:RELITEM=RF&amp;VAR:CURRENCY=&amp;VAR:CURRSOURCE=EXSHARE","&amp;VAR:NATFREQ=ANNUAL&amp;VAR:RFIELD=FINALIZED&amp;VAR:DB_TYPE=&amp;VAR:UNITS=M&amp;window=popup&amp;width=450&amp;height=300&amp;START_MAXIMIZED=FALSE"}</definedName>
    <definedName name="_16_0__123Graph_A">#REF!</definedName>
    <definedName name="_16_0__123Graph_LBL_ACHAR">#REF!</definedName>
    <definedName name="_16_123Graph_XDEL">#REF!</definedName>
    <definedName name="_160__123Graph_CCHART_16">#REF!</definedName>
    <definedName name="_160__FDSAUDITLINK__">{"fdsup://directions/FAT Viewer?action=UPDATE&amp;creator=factset&amp;DYN_ARGS=TRUE&amp;DOC_NAME=FAT:FQL_AUDITING_CLIENT_TEMPLATE.FAT&amp;display_string=Audit&amp;VAR:KEY=WZEJMZMTMZ&amp;VAR:QUERY=RkZfRUJJVF9PUEVSKExUTVMsMCwwLCwsVVNEKQ==&amp;WINDOW=FIRST_POPUP&amp;HEIGHT=450&amp;WIDTH=450&amp;STAR","T_MAXIMIZED=FALSE&amp;VAR:CALENDAR=US&amp;VAR:SYMBOL=689714&amp;VAR:INDEX=0"}</definedName>
    <definedName name="_160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160__FDSAUDITLINK___2">{"fdsup://directions/FAT Viewer?action=UPDATE&amp;creator=factset&amp;DYN_ARGS=TRUE&amp;DOC_NAME=FAT:FQL_AUDITING_CLIENT_TEMPLATE.FAT&amp;display_string=Audit&amp;VAR:KEY=WZEJMZMTMZ&amp;VAR:QUERY=RkZfRUJJVF9PUEVSKExUTVMsMCwwLCwsVVNEKQ==&amp;WINDOW=FIRST_POPUP&amp;HEIGHT=450&amp;WIDTH=450&amp;STAR","T_MAXIMIZED=FALSE&amp;VAR:CALENDAR=US&amp;VAR:SYMBOL=689714&amp;VAR:INDEX=0"}</definedName>
    <definedName name="_160__FDSAUDITLINK___3">{"fdsup://directions/FAT Viewer?action=UPDATE&amp;creator=factset&amp;DYN_ARGS=TRUE&amp;DOC_NAME=FAT:FQL_AUDITING_CLIENT_TEMPLATE.FAT&amp;display_string=Audit&amp;VAR:KEY=WZEJMZMTMZ&amp;VAR:QUERY=RkZfRUJJVF9PUEVSKExUTVMsMCwwLCwsVVNEKQ==&amp;WINDOW=FIRST_POPUP&amp;HEIGHT=450&amp;WIDTH=450&amp;STAR","T_MAXIMIZED=FALSE&amp;VAR:CALENDAR=US&amp;VAR:SYMBOL=689714&amp;VAR:INDEX=0"}</definedName>
    <definedName name="_160__FDSAUDITLINK___4">{"fdsup://directions/FAT Viewer?action=UPDATE&amp;creator=factset&amp;DYN_ARGS=TRUE&amp;DOC_NAME=FAT:FQL_AUDITING_CLIENT_TEMPLATE.FAT&amp;display_string=Audit&amp;VAR:KEY=WZEJMZMTMZ&amp;VAR:QUERY=RkZfRUJJVF9PUEVSKExUTVMsMCwwLCwsVVNEKQ==&amp;WINDOW=FIRST_POPUP&amp;HEIGHT=450&amp;WIDTH=450&amp;STAR","T_MAXIMIZED=FALSE&amp;VAR:CALENDAR=US&amp;VAR:SYMBOL=689714&amp;VAR:INDEX=0"}</definedName>
    <definedName name="_1600__FDSAUDITLINK__">{"fdsup://directions/FAT Viewer?action=UPDATE&amp;creator=factset&amp;DYN_ARGS=TRUE&amp;DOC_NAME=FAT:FQL_AUDITING_CLIENT_TEMPLATE.FAT&amp;display_string=Audit&amp;VAR:KEY=PSFSRORCHS&amp;VAR:QUERY=RkZfQ0FQRVgoQ0FMLDIwMDksLCwsRVVSKQ==&amp;WINDOW=FIRST_POPUP&amp;HEIGHT=450&amp;WIDTH=450&amp;START_MA","XIMIZED=FALSE&amp;VAR:CALENDAR=FIVEDAY&amp;VAR:SYMBOL=516606&amp;VAR:INDEX=0"}</definedName>
    <definedName name="_1600__FDSAUDITLINK___1">{"fdsup://Directions/FactSet Auditing Viewer?action=AUDIT_VALUE&amp;DB=129&amp;ID1=B0KWHQ&amp;VALUEID=18184&amp;SDATE=2010&amp;PERIODTYPE=ANNR_STD&amp;SCFT=3&amp;window=popup_no_bar&amp;width=385&amp;height=120&amp;START_MAXIMIZED=FALSE&amp;creator=factset&amp;display_string=Audit"}</definedName>
    <definedName name="_1601__FDSAUDITLINK__">{"fdsup://Directions/FactSet Auditing Viewer?action=AUDIT_VALUE&amp;DB=129&amp;ID1=516606&amp;VALUEID=P05202&amp;SDATE=2007&amp;PERIODTYPE=ANN_STD&amp;window=popup_no_bar&amp;width=385&amp;height=120&amp;START_MAXIMIZED=FALSE&amp;creator=factset&amp;display_string=Audit"}</definedName>
    <definedName name="_1601__FDSAUDITLINK___1">{"fdsup://Directions/FactSet Auditing Viewer?action=AUDIT_VALUE&amp;DB=129&amp;ID1=B0KWHQ&amp;VALUEID=02999&amp;SDATE=2010&amp;PERIODTYPE=ANNR_STD&amp;SCFT=3&amp;window=popup_no_bar&amp;width=385&amp;height=120&amp;START_MAXIMIZED=FALSE&amp;creator=factset&amp;display_string=Audit"}</definedName>
    <definedName name="_1602__FDSAUDITLINK__">{"fdsup://directions/FAT Viewer?action=UPDATE&amp;creator=factset&amp;DYN_ARGS=TRUE&amp;DOC_NAME=FAT:FQL_AUDITING_CLIENT_TEMPLATE.FAT&amp;display_string=Audit&amp;VAR:KEY=ARWFITULYD&amp;VAR:QUERY=RkZfREVCVF9MVChNT04sMCwsLCxFVVIp&amp;WINDOW=FIRST_POPUP&amp;HEIGHT=450&amp;WIDTH=450&amp;START_MAXIMI","ZED=FALSE&amp;VAR:CALENDAR=FIVEDAY&amp;VAR:SYMBOL=MTD&amp;VAR:INDEX=0"}</definedName>
    <definedName name="_1602__FDSAUDITLINK___1">{"fdsup://directions/FAT Viewer?action=UPDATE&amp;creator=factset&amp;DYN_ARGS=TRUE&amp;DOC_NAME=FAT:FQL_AUDITING_CLIENT_TEMPLATE.FAT&amp;display_string=Audit&amp;VAR:KEY=PGTUFCFGVG&amp;VAR:QUERY=RkZfQVNTRVRTX0NVUlIoQU5OX1IsNDA3NTUsLCxSRixHQlApLUZGX0NBU0hfU1QoQU5OX1IsNDA3NTUsLCxSR","ixHQlApLUZGX0xJQUJTX0NVUlIoQU5OX1IsNDA3NTUsLCxSRixHQlApK0ZGX0RFQlRfU1QoQU5OX1IsNDA3NTUsLCxSRixHQlAp&amp;WINDOW=FIRST_POPUP&amp;HEIGHT=450&amp;WIDTH=450&amp;START_MAXIMIZED=FALSE&amp;VAR:CALENDAR=FIVEDAY&amp;VAR:SYMBOL=B0KWHQ&amp;VAR:INDEX=0"}</definedName>
    <definedName name="_1603__FDSAUDITLINK__">{"fdsup://directions/FAT Viewer?action=UPDATE&amp;creator=factset&amp;DYN_ARGS=TRUE&amp;DOC_NAME=FAT:FQL_AUDITING_CLIENT_TEMPLATE.FAT&amp;display_string=Audit&amp;VAR:KEY=AXANIRKNEB&amp;VAR:QUERY=RkZfREVCVF9MVChNT04sMCwsLCxFVVIp&amp;WINDOW=FIRST_POPUP&amp;HEIGHT=450&amp;WIDTH=450&amp;START_MAXIMI","ZED=FALSE&amp;VAR:CALENDAR=FIVEDAY&amp;VAR:SYMBOL=698534&amp;VAR:INDEX=0"}</definedName>
    <definedName name="_1603__FDSAUDITLINK___1">{"fdsup://directions/FAT Viewer?action=UPDATE&amp;creator=factset&amp;DYN_ARGS=TRUE&amp;DOC_NAME=FAT:FQL_AUDITING_CLIENT_TEMPLATE.FAT&amp;display_string=Audit&amp;VAR:KEY=BYXOXABAXC&amp;VAR:QUERY=RkZfQVNTRVRTX0NVUlIoQU5OX1IsNDA3NTUtMVksLCxSRixHQlApLUZGX0NBU0hfU1QoQU5OX1IsNDA3NTUtM","VksLCxSRixHQlApLUZGX0xJQUJTX0NVUlIoQU5OX1IsNDA3NTUtMVksLCxSRixHQlApK0ZGX0RFQlRfU1QoQU5OX1IsNDA3NTUtMVksLCxSRixHQlAp&amp;WINDOW=FIRST_POPUP&amp;HEIGHT=450&amp;WIDTH=450&amp;START_MAXIMIZED=FALSE&amp;VAR:CALENDAR=FIVEDAY&amp;VAR:SYMBOL=B0KWHQ&amp;VAR:INDEX=0"}</definedName>
    <definedName name="_1604__FDSAUDITLINK__">{"fdsup://directions/FAT Viewer?action=UPDATE&amp;creator=factset&amp;DYN_ARGS=TRUE&amp;DOC_NAME=FAT:FQL_AUDITING_CLIENT_TEMPLATE.FAT&amp;display_string=Audit&amp;VAR:KEY=ULKDCHEVOF&amp;VAR:QUERY=RkZfRUJJVChDQUwsMjAwNywsLCxFVVIp&amp;WINDOW=FIRST_POPUP&amp;HEIGHT=450&amp;WIDTH=450&amp;START_MAXIMI","ZED=FALSE&amp;VAR:CALENDAR=FIVEDAY&amp;VAR:SYMBOL=646706&amp;VAR:INDEX=0"}</definedName>
    <definedName name="_1604__FDSAUDITLINK___1">{"fdsup://Directions/FactSet Auditing Viewer?action=AUDIT_VALUE&amp;DB=129&amp;ID1=B0KWHQ&amp;VALUEID=18226&amp;SDATE=2010&amp;PERIODTYPE=ANNR_STD&amp;SCFT=3&amp;window=popup_no_bar&amp;width=385&amp;height=120&amp;START_MAXIMIZED=FALSE&amp;creator=factset&amp;display_string=Audit"}</definedName>
    <definedName name="_1605__FDSAUDITLINK__">{"fdsup://directions/FAT Viewer?action=UPDATE&amp;creator=factset&amp;DYN_ARGS=TRUE&amp;DOC_NAME=FAT:FQL_AUDITING_CLIENT_TEMPLATE.FAT&amp;display_string=Audit&amp;VAR:KEY=QRQBSTIHOF&amp;VAR:QUERY=RkZfRUJJVChDQUwsMjAwOSwsLCxFVVIp&amp;WINDOW=FIRST_POPUP&amp;HEIGHT=450&amp;WIDTH=450&amp;START_MAXIMI","ZED=FALSE&amp;VAR:CALENDAR=FIVEDAY&amp;VAR:SYMBOL=223350&amp;VAR:INDEX=0"}</definedName>
    <definedName name="_1605__FDSAUDITLINK___1">{"fdsup://directions/FAT Viewer?action=UPDATE&amp;creator=factset&amp;DYN_ARGS=TRUE&amp;DOC_NAME=FAT:FQL_AUDITING_CLIENT_TEMPLATE.FAT&amp;display_string=Audit&amp;VAR:KEY=XYDOXWJWPQ&amp;VAR:QUERY=RkZfRklOX0FTU0VUU19JTVBBSVIoQU5OX1IsNDA3NTUsLCxSRixHQlAp&amp;WINDOW=FIRST_POPUP&amp;HEIGHT=45","0&amp;WIDTH=450&amp;START_MAXIMIZED=FALSE&amp;VAR:CALENDAR=FIVEDAY&amp;VAR:SYMBOL=B0KWHQ&amp;VAR:INDEX=0"}</definedName>
    <definedName name="_1606__FDSAUDITLINK__">{"fdsup://directions/FAT Viewer?action=UPDATE&amp;creator=factset&amp;DYN_ARGS=TRUE&amp;DOC_NAME=FAT:FQL_AUDITING_CLIENT_TEMPLATE.FAT&amp;display_string=Audit&amp;VAR:KEY=UHABOTOTQJ&amp;VAR:QUERY=RkZfRUJJVChDQUwsMjAwOCwsLCxFVVIp&amp;WINDOW=FIRST_POPUP&amp;HEIGHT=450&amp;WIDTH=450&amp;START_MAXIMI","ZED=FALSE&amp;VAR:CALENDAR=FIVEDAY&amp;VAR:SYMBOL=223350&amp;VAR:INDEX=0"}</definedName>
    <definedName name="_1606__FDSAUDITLINK___1">{"fdsup://directions/FAT Viewer?action=UPDATE&amp;creator=factset&amp;DYN_ARGS=TRUE&amp;DOC_NAME=FAT:FQL_AUDITING_CLIENT_TEMPLATE.FAT&amp;display_string=Audit&amp;VAR:KEY=PILQHSJOXI&amp;VAR:QUERY=RkZfRklOX0FTU0VUU19JTVBBSVIoQU5OX1IsNDA3NTUtMVksLCxSRixHQlAp&amp;WINDOW=FIRST_POPUP&amp;HEIGH","T=450&amp;WIDTH=450&amp;START_MAXIMIZED=FALSE&amp;VAR:CALENDAR=FIVEDAY&amp;VAR:SYMBOL=B0KWHQ&amp;VAR:INDEX=0"}</definedName>
    <definedName name="_1607__FDSAUDITLINK__">{"fdsup://directions/FAT Viewer?action=UPDATE&amp;creator=factset&amp;DYN_ARGS=TRUE&amp;DOC_NAME=FAT:FQL_AUDITING_CLIENT_TEMPLATE.FAT&amp;display_string=Audit&amp;VAR:KEY=YNIZYDSZYZ&amp;VAR:QUERY=RkZfRUJJVChDQUwsMjAwNywsLCxFVVIp&amp;WINDOW=FIRST_POPUP&amp;HEIGHT=450&amp;WIDTH=450&amp;START_MAXIMI","ZED=FALSE&amp;VAR:CALENDAR=FIVEDAY&amp;VAR:SYMBOL=223350&amp;VAR:INDEX=0"}</definedName>
    <definedName name="_1607__FDSAUDITLINK___1">{"fdsup://directions/FAT Viewer?action=UPDATE&amp;creator=factset&amp;DYN_ARGS=TRUE&amp;DOC_NAME=FAT:FQL_AUDITING_CLIENT_TEMPLATE.FAT&amp;display_string=Audit&amp;VAR:KEY=TKBGBQJQVQ&amp;VAR:QUERY=RkZfSU1QQUlSX1BQRShBTk5fUiw0MDc1NSwsLFJGLEdCUCk=&amp;WINDOW=FIRST_POPUP&amp;HEIGHT=450&amp;WIDTH=","450&amp;START_MAXIMIZED=FALSE&amp;VAR:CALENDAR=FIVEDAY&amp;VAR:SYMBOL=B0KWHQ&amp;VAR:INDEX=0"}</definedName>
    <definedName name="_1608__FDSAUDITLINK__">{"fdsup://directions/FAT Viewer?action=UPDATE&amp;creator=factset&amp;DYN_ARGS=TRUE&amp;DOC_NAME=FAT:FQL_AUDITING_CLIENT_TEMPLATE.FAT&amp;display_string=Audit&amp;VAR:KEY=SNSJUXGLON&amp;VAR:QUERY=RkZfRUJJVChDQUwsMjAwNywsLCxFVVIp&amp;WINDOW=FIRST_POPUP&amp;HEIGHT=450&amp;WIDTH=450&amp;START_MAXIMI","ZED=FALSE&amp;VAR:CALENDAR=FIVEDAY&amp;VAR:SYMBOL=FOE&amp;VAR:INDEX=0"}</definedName>
    <definedName name="_1608__FDSAUDITLINK___1">{"fdsup://directions/FAT Viewer?action=UPDATE&amp;creator=factset&amp;DYN_ARGS=TRUE&amp;DOC_NAME=FAT:FQL_AUDITING_CLIENT_TEMPLATE.FAT&amp;display_string=Audit&amp;VAR:KEY=PAPORSBSJE&amp;VAR:QUERY=RkZfSU1QQUlSX1BQRShBTk5fUiw0MDc1NS0xWSwsLFJGLEdCUCk=&amp;WINDOW=FIRST_POPUP&amp;HEIGHT=450&amp;WI","DTH=450&amp;START_MAXIMIZED=FALSE&amp;VAR:CALENDAR=FIVEDAY&amp;VAR:SYMBOL=B0KWHQ&amp;VAR:INDEX=0"}</definedName>
    <definedName name="_1609__FDSAUDITLINK__">{"fdsup://directions/FAT Viewer?action=UPDATE&amp;creator=factset&amp;DYN_ARGS=TRUE&amp;DOC_NAME=FAT:FQL_AUDITING_CLIENT_TEMPLATE.FAT&amp;display_string=Audit&amp;VAR:KEY=QDOJAZWVOP&amp;VAR:QUERY=RkZfRUJJVChDQUwsMjAwOCwsLCxFVVIp&amp;WINDOW=FIRST_POPUP&amp;HEIGHT=450&amp;WIDTH=450&amp;START_MAXIMI","ZED=FALSE&amp;VAR:CALENDAR=FIVEDAY&amp;VAR:SYMBOL=FOE&amp;VAR:INDEX=0"}</definedName>
    <definedName name="_1609__FDSAUDITLINK___1">{"fdsup://Directions/FactSet Auditing Viewer?action=AUDIT_VALUE&amp;DB=129&amp;ID1=B0KWHQ&amp;VALUEID=04050&amp;SDATE=2010&amp;PERIODTYPE=ANNR_STD&amp;SCFT=3&amp;window=popup_no_bar&amp;width=385&amp;height=120&amp;START_MAXIMIZED=FALSE&amp;creator=factset&amp;display_string=Audit"}</definedName>
    <definedName name="_161__123Graph_CCHART_18">#REF!</definedName>
    <definedName name="_161__FDSAUDITLINK__">{"fdsup://Directions/FAT Viewer?action=UPDATE&amp;creator=factset&amp;DOC_NAME=fat:reuters_annual_source_window.fat&amp;display_string=Audit&amp;DYN_ARGS=TRUE&amp;VAR:ID1=88164L10&amp;VAR:RCODE=NIBX&amp;VAR:SDATE=20071299&amp;VAR:FREQ=Y&amp;VAR:RELITEM=RP&amp;VAR:CURRENCY=USD&amp;VAR:CURRSOURCE=EXSHA","RE&amp;VAR:NATFREQ=ANNUAL&amp;VAR:RFIELD=FINALIZED&amp;VAR:DB_TYPE=&amp;VAR:UNITS=MONTHLY&amp;window=popup&amp;width=450&amp;height=300&amp;START_MAXIMIZED=FALSE"}</definedName>
    <definedName name="_161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1610__FDSAUDITLINK__">{"fdsup://Directions/FactSet Auditing Viewer?action=AUDIT_VALUE&amp;DB=129&amp;ID1=69076840&amp;VALUEID=01001&amp;SDATE=2008&amp;PERIODTYPE=ANN_STD&amp;window=popup_no_bar&amp;width=385&amp;height=120&amp;START_MAXIMIZED=FALSE&amp;creator=factset&amp;display_string=Audit"}</definedName>
    <definedName name="_1610__FDSAUDITLINK___1">{"fdsup://Directions/FactSet Auditing Viewer?action=AUDIT_VALUE&amp;DB=129&amp;ID1=B0KWHQ&amp;VALUEID=04050&amp;SDATE=2009&amp;PERIODTYPE=ANNR_STD&amp;SCFT=3&amp;window=popup_no_bar&amp;width=385&amp;height=120&amp;START_MAXIMIZED=FALSE&amp;creator=factset&amp;display_string=Audit"}</definedName>
    <definedName name="_1611__FDSAUDITLINK__">{"fdsup://directions/FAT Viewer?action=UPDATE&amp;creator=factset&amp;DYN_ARGS=TRUE&amp;DOC_NAME=FAT:FQL_AUDITING_CLIENT_TEMPLATE.FAT&amp;display_string=Audit&amp;VAR:KEY=UZALCLMDUB&amp;VAR:QUERY=RkZfRUJJVERBKENBTCwyMDA3LCwsLEVVUik=&amp;WINDOW=FIRST_POPUP&amp;HEIGHT=450&amp;WIDTH=450&amp;START_MA","XIMIZED=FALSE&amp;VAR:CALENDAR=FIVEDAY&amp;VAR:SYMBOL=602129&amp;VAR:INDEX=0"}</definedName>
    <definedName name="_1611__FDSAUDITLINK___1">{"fdsup://Directions/FactSet Auditing Viewer?action=AUDIT_VALUE&amp;DB=129&amp;ID1=B0KWHQ&amp;VALUEID=04049&amp;SDATE=2010&amp;PERIODTYPE=ANNR_STD&amp;SCFT=3&amp;window=popup_no_bar&amp;width=385&amp;height=120&amp;START_MAXIMIZED=FALSE&amp;creator=factset&amp;display_string=Audit"}</definedName>
    <definedName name="_1612__FDSAUDITLINK__">{"fdsup://directions/FAT Viewer?action=UPDATE&amp;creator=factset&amp;DYN_ARGS=TRUE&amp;DOC_NAME=FAT:FQL_AUDITING_CLIENT_TEMPLATE.FAT&amp;display_string=Audit&amp;VAR:KEY=KLGBQXSRGD&amp;VAR:QUERY=RkZfRUJJVERBKENBTCwyMDA5LCwsLEVVUik=&amp;WINDOW=FIRST_POPUP&amp;HEIGHT=450&amp;WIDTH=450&amp;START_MA","XIMIZED=FALSE&amp;VAR:CALENDAR=FIVEDAY&amp;VAR:SYMBOL=698534&amp;VAR:INDEX=0"}</definedName>
    <definedName name="_1612__FDSAUDITLINK___1">{"fdsup://Directions/FactSet Auditing Viewer?action=AUDIT_VALUE&amp;DB=129&amp;ID1=B0KWHQ&amp;VALUEID=04049&amp;SDATE=2009&amp;PERIODTYPE=ANNR_STD&amp;SCFT=3&amp;window=popup_no_bar&amp;width=385&amp;height=120&amp;START_MAXIMIZED=FALSE&amp;creator=factset&amp;display_string=Audit"}</definedName>
    <definedName name="_1613__FDSAUDITLINK__">{"fdsup://directions/FAT Viewer?action=UPDATE&amp;creator=factset&amp;DYN_ARGS=TRUE&amp;DOC_NAME=FAT:FQL_AUDITING_CLIENT_TEMPLATE.FAT&amp;display_string=Audit&amp;VAR:KEY=CNIPYNWTMP&amp;VAR:QUERY=RkZfRUJJVERBKENBTCwyMDA3LCwsLEVVUik=&amp;WINDOW=FIRST_POPUP&amp;HEIGHT=450&amp;WIDTH=450&amp;START_MA","XIMIZED=FALSE&amp;VAR:CALENDAR=FIVEDAY&amp;VAR:SYMBOL=677120&amp;VAR:INDEX=0"}</definedName>
    <definedName name="_1613__FDSAUDITLINK___1">{"fdsup://Directions/FactSet Auditing Viewer?action=AUDIT_VALUE&amp;DB=129&amp;ID1=B0KWHQ&amp;VALUEID=04601&amp;SDATE=2010&amp;PERIODTYPE=ANNR_STD&amp;SCFT=3&amp;window=popup_no_bar&amp;width=385&amp;height=120&amp;START_MAXIMIZED=FALSE&amp;creator=factset&amp;display_string=Audit"}</definedName>
    <definedName name="_1614__FDSAUDITLINK__">{"fdsup://directions/FAT Viewer?action=UPDATE&amp;creator=factset&amp;DYN_ARGS=TRUE&amp;DOC_NAME=FAT:FQL_AUDITING_CLIENT_TEMPLATE.FAT&amp;display_string=Audit&amp;VAR:KEY=IZEPMVUNKN&amp;VAR:QUERY=RkZfRUJJVERBKENBTCwyMDA4LCwsLEVVUik=&amp;WINDOW=FIRST_POPUP&amp;HEIGHT=450&amp;WIDTH=450&amp;START_MA","XIMIZED=FALSE&amp;VAR:CALENDAR=FIVEDAY&amp;VAR:SYMBOL=571062&amp;VAR:INDEX=0"}</definedName>
    <definedName name="_1614__FDSAUDITLINK___1">{"fdsup://Directions/FactSet Auditing Viewer?action=AUDIT_VALUE&amp;DB=129&amp;ID1=B0KWHQ&amp;VALUEID=04601&amp;SDATE=2009&amp;PERIODTYPE=ANNR_STD&amp;SCFT=3&amp;window=popup_no_bar&amp;width=385&amp;height=120&amp;START_MAXIMIZED=FALSE&amp;creator=factset&amp;display_string=Audit"}</definedName>
    <definedName name="_1615__FDSAUDITLINK__">{"fdsup://directions/FAT Viewer?action=UPDATE&amp;creator=factset&amp;DYN_ARGS=TRUE&amp;DOC_NAME=FAT:FQL_AUDITING_CLIENT_TEMPLATE.FAT&amp;display_string=Audit&amp;VAR:KEY=GDMNUBAJWF&amp;VAR:QUERY=RkZfQ0FQRVgoQ0FMLDIwMDksLCwsRVVSKQ==&amp;WINDOW=FIRST_POPUP&amp;HEIGHT=450&amp;WIDTH=450&amp;START_MA","XIMIZED=FALSE&amp;VAR:CALENDAR=FIVEDAY&amp;VAR:SYMBOL=SIAL&amp;VAR:INDEX=0"}</definedName>
    <definedName name="_1615__FDSAUDITLINK___1">{"fdsup://Directions/FactSet Auditing Viewer?action=AUDIT_VALUE&amp;DB=129&amp;ID1=733945&amp;VALUEID=01451&amp;SDATE=2010&amp;PERIODTYPE=ANNR_STD&amp;SCFT=3&amp;window=popup_no_bar&amp;width=385&amp;height=120&amp;START_MAXIMIZED=FALSE&amp;creator=factset&amp;display_string=Audit"}</definedName>
    <definedName name="_1616__FDSAUDITLINK__">{"fdsup://directions/FAT Viewer?action=UPDATE&amp;creator=factset&amp;DYN_ARGS=TRUE&amp;DOC_NAME=FAT:FQL_AUDITING_CLIENT_TEMPLATE.FAT&amp;display_string=Audit&amp;VAR:KEY=SNMHSXQPEX&amp;VAR:QUERY=RkZfQ0FQRVgoQ0FMLDIwMDgsLCwsRVVSKQ==&amp;WINDOW=FIRST_POPUP&amp;HEIGHT=450&amp;WIDTH=450&amp;START_MA","XIMIZED=FALSE&amp;VAR:CALENDAR=FIVEDAY&amp;VAR:SYMBOL=602129&amp;VAR:INDEX=0"}</definedName>
    <definedName name="_1616__FDSAUDITLINK___1">{"fdsup://Directions/FactSet Auditing Viewer?action=AUDIT_VALUE&amp;DB=129&amp;ID1=733945&amp;VALUEID=01401&amp;SDATE=2010&amp;PERIODTYPE=ANNR_STD&amp;SCFT=3&amp;window=popup_no_bar&amp;width=385&amp;height=120&amp;START_MAXIMIZED=FALSE&amp;creator=factset&amp;display_string=Audit"}</definedName>
    <definedName name="_1617__FDSAUDITLINK__">{"fdsup://directions/FAT Viewer?action=UPDATE&amp;creator=factset&amp;DYN_ARGS=TRUE&amp;DOC_NAME=FAT:FQL_AUDITING_CLIENT_TEMPLATE.FAT&amp;display_string=Audit&amp;VAR:KEY=SRSNYZAPIH&amp;VAR:QUERY=RkZfRUJJVERBKENBTCwyMDA3LCwsLEVVUik=&amp;WINDOW=FIRST_POPUP&amp;HEIGHT=450&amp;WIDTH=450&amp;START_MA","XIMIZED=FALSE&amp;VAR:CALENDAR=FIVEDAY&amp;VAR:SYMBOL=667984&amp;VAR:INDEX=0"}</definedName>
    <definedName name="_1617__FDSAUDITLINK___1">{"fdsup://Directions/FactSet Auditing Viewer?action=AUDIT_VALUE&amp;DB=129&amp;ID1=B1HKRM&amp;VALUEID=01451&amp;SDATE=2010&amp;PERIODTYPE=ANNR_STD&amp;SCFT=3&amp;window=popup_no_bar&amp;width=385&amp;height=120&amp;START_MAXIMIZED=FALSE&amp;creator=factset&amp;display_string=Audit"}</definedName>
    <definedName name="_1618__FDSAUDITLINK__">{"fdsup://directions/FAT Viewer?action=UPDATE&amp;creator=factset&amp;DYN_ARGS=TRUE&amp;DOC_NAME=FAT:FQL_AUDITING_CLIENT_TEMPLATE.FAT&amp;display_string=Audit&amp;VAR:KEY=VITWXAVYXW&amp;VAR:QUERY=RkZfRUJJVERBKENBTCwyMDA3LCwsLEVVUik=&amp;WINDOW=FIRST_POPUP&amp;HEIGHT=450&amp;WIDTH=450&amp;START_MA","XIMIZED=FALSE&amp;VAR:CALENDAR=FIVEDAY&amp;VAR:SYMBOL=605520&amp;VAR:INDEX=0"}</definedName>
    <definedName name="_1618__FDSAUDITLINK___1">{"fdsup://Directions/FactSet Auditing Viewer?action=AUDIT_VALUE&amp;DB=129&amp;ID1=B1HKRM&amp;VALUEID=01401&amp;SDATE=2010&amp;PERIODTYPE=ANNR_STD&amp;SCFT=3&amp;window=popup_no_bar&amp;width=385&amp;height=120&amp;START_MAXIMIZED=FALSE&amp;creator=factset&amp;display_string=Audit"}</definedName>
    <definedName name="_1619__FDSAUDITLINK__">{"fdsup://directions/FAT Viewer?action=UPDATE&amp;creator=factset&amp;DYN_ARGS=TRUE&amp;DOC_NAME=FAT:FQL_AUDITING_CLIENT_TEMPLATE.FAT&amp;display_string=Audit&amp;VAR:KEY=SPURCFWNOR&amp;VAR:QUERY=RkZfRUJJVERBKENBTCwyMDA4LCwsLEVVUik=&amp;WINDOW=FIRST_POPUP&amp;HEIGHT=450&amp;WIDTH=450&amp;START_MA","XIMIZED=FALSE&amp;VAR:CALENDAR=FIVEDAY&amp;VAR:SYMBOL=667984&amp;VAR:INDEX=0"}</definedName>
    <definedName name="_1619__FDSAUDITLINK___1">{"fdsup://Directions/FactSet Auditing Viewer?action=AUDIT_VALUE&amp;DB=129&amp;ID1=557071&amp;VALUEID=01451&amp;SDATE=2010&amp;PERIODTYPE=ANNR_STD&amp;SCFT=3&amp;window=popup_no_bar&amp;width=385&amp;height=120&amp;START_MAXIMIZED=FALSE&amp;creator=factset&amp;display_string=Audit"}</definedName>
    <definedName name="_162__123Graph_CCHART_2">#REF!</definedName>
    <definedName name="_162__FDSAUDITLINK__">{"fdsup://Directions/FAT Viewer?action=UPDATE&amp;creator=factset&amp;DOC_NAME=fat:reuters_qtrly_source_window.fat&amp;display_string=Audit&amp;DYN_ARGS=TRUE&amp;VAR:ID1=80004C10&amp;VAR:RCODE=SGAFDS&amp;VAR:SDATE=20080399&amp;VAR:FREQ=Quarterly&amp;VAR:RELITEM=RP&amp;VAR:CURRENCY=&amp;VAR:CURRSOURCE","=EXSHARE&amp;VAR:NATFREQ=QUARTERLY&amp;VAR:RFIELD=FINALIZED&amp;VAR:DB_TYPE=FR&amp;VAR:UNITS=MONTHLY&amp;window=popup&amp;width=450&amp;height=300&amp;START_MAXIMIZED=FALSE"}</definedName>
    <definedName name="_162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162_0_Table2_">#REF!</definedName>
    <definedName name="_1620__FDSAUDITLINK__">{"fdsup://directions/FAT Viewer?action=UPDATE&amp;creator=factset&amp;DYN_ARGS=TRUE&amp;DOC_NAME=FAT:FQL_AUDITING_CLIENT_TEMPLATE.FAT&amp;display_string=Audit&amp;VAR:KEY=KFEBQVSLKR&amp;VAR:QUERY=RkZfRUJJVERBKENBTCwyMDA4LCwsLEVVUik=&amp;WINDOW=FIRST_POPUP&amp;HEIGHT=450&amp;WIDTH=450&amp;START_MA","XIMIZED=FALSE&amp;VAR:CALENDAR=FIVEDAY&amp;VAR:SYMBOL=677120&amp;VAR:INDEX=0"}</definedName>
    <definedName name="_1620__FDSAUDITLINK___1">{"fdsup://Directions/FactSet Auditing Viewer?action=AUDIT_VALUE&amp;DB=129&amp;ID1=557071&amp;VALUEID=01401&amp;SDATE=2010&amp;PERIODTYPE=ANNR_STD&amp;SCFT=3&amp;window=popup_no_bar&amp;width=385&amp;height=120&amp;START_MAXIMIZED=FALSE&amp;creator=factset&amp;display_string=Audit"}</definedName>
    <definedName name="_1621__FDSAUDITLINK__">{"fdsup://directions/FAT Viewer?action=UPDATE&amp;creator=factset&amp;DYN_ARGS=TRUE&amp;DOC_NAME=FAT:FQL_AUDITING_CLIENT_TEMPLATE.FAT&amp;display_string=Audit&amp;VAR:KEY=KVMTUXKTSP&amp;VAR:QUERY=RkZfREVCVF9MVChNT04sMCwsLCxFVVIp&amp;WINDOW=FIRST_POPUP&amp;HEIGHT=450&amp;WIDTH=450&amp;START_MAXIMI","ZED=FALSE&amp;VAR:CALENDAR=FIVEDAY&amp;VAR:SYMBOL=677120&amp;VAR:INDEX=0"}</definedName>
    <definedName name="_1621__FDSAUDITLINK___1">{"fdsup://Directions/FactSet Auditing Viewer?action=AUDIT_VALUE&amp;DB=129&amp;ID1=B03GCV&amp;VALUEID=01451&amp;SDATE=2010&amp;PERIODTYPE=ANNR_STD&amp;SCFT=3&amp;window=popup_no_bar&amp;width=385&amp;height=120&amp;START_MAXIMIZED=FALSE&amp;creator=factset&amp;display_string=Audit"}</definedName>
    <definedName name="_1622__FDSAUDITLINK__">{"fdsup://directions/FAT Viewer?action=UPDATE&amp;creator=factset&amp;DYN_ARGS=TRUE&amp;DOC_NAME=FAT:FQL_AUDITING_CLIENT_TEMPLATE.FAT&amp;display_string=Audit&amp;VAR:KEY=YNQJIFUFKN&amp;VAR:QUERY=RkZfQ0FQRVgoQ0FMLDIwMDcsLCwsRVVSKQ==&amp;WINDOW=FIRST_POPUP&amp;HEIGHT=450&amp;WIDTH=450&amp;START_MA","XIMIZED=FALSE&amp;VAR:CALENDAR=FIVEDAY&amp;VAR:SYMBOL=667984&amp;VAR:INDEX=0"}</definedName>
    <definedName name="_1622__FDSAUDITLINK___1">{"fdsup://Directions/FactSet Auditing Viewer?action=AUDIT_VALUE&amp;DB=129&amp;ID1=B03GCV&amp;VALUEID=01401&amp;SDATE=2010&amp;PERIODTYPE=ANNR_STD&amp;SCFT=3&amp;window=popup_no_bar&amp;width=385&amp;height=120&amp;START_MAXIMIZED=FALSE&amp;creator=factset&amp;display_string=Audit"}</definedName>
    <definedName name="_1623__FDSAUDITLINK__">{"fdsup://directions/FAT Viewer?action=UPDATE&amp;creator=factset&amp;DYN_ARGS=TRUE&amp;DOC_NAME=FAT:FQL_AUDITING_CLIENT_TEMPLATE.FAT&amp;display_string=Audit&amp;VAR:KEY=IDKTOZEFSB&amp;VAR:QUERY=RkZfRUJJVERBKENBTCwyMDA5LCwsLEVVUik=&amp;WINDOW=FIRST_POPUP&amp;HEIGHT=450&amp;WIDTH=450&amp;START_MA","XIMIZED=FALSE&amp;VAR:CALENDAR=FIVEDAY&amp;VAR:SYMBOL=B0KS38&amp;VAR:INDEX=0"}</definedName>
    <definedName name="_1623__FDSAUDITLINK___1">{"fdsup://Directions/FactSet Auditing Viewer?action=AUDIT_VALUE&amp;DB=129&amp;ID1=733945&amp;VALUEID=02001&amp;SDATE=2010&amp;PERIODTYPE=ANNR_STD&amp;SCFT=3&amp;window=popup_no_bar&amp;width=385&amp;height=120&amp;START_MAXIMIZED=FALSE&amp;creator=factset&amp;display_string=Audit"}</definedName>
    <definedName name="_1624__FDSAUDITLINK__">{"fdsup://directions/FAT Viewer?action=UPDATE&amp;creator=factset&amp;DYN_ARGS=TRUE&amp;DOC_NAME=FAT:FQL_AUDITING_CLIENT_TEMPLATE.FAT&amp;display_string=Audit&amp;VAR:KEY=KJUBKNMDMZ&amp;VAR:QUERY=RkZfRUJJVERBKENBTCwyMDA5LCwsLEVVUik=&amp;WINDOW=FIRST_POPUP&amp;HEIGHT=450&amp;WIDTH=450&amp;START_MA","XIMIZED=FALSE&amp;VAR:CALENDAR=FIVEDAY&amp;VAR:SYMBOL=B1Y47Y&amp;VAR:INDEX=0"}</definedName>
    <definedName name="_1624__FDSAUDITLINK___1">{"fdsup://Directions/FactSet Auditing Viewer?action=AUDIT_VALUE&amp;DB=129&amp;ID1=733945&amp;VALUEID=03426&amp;SDATE=2010&amp;PERIODTYPE=ANNR_STD&amp;SCFT=3&amp;window=popup_no_bar&amp;width=385&amp;height=120&amp;START_MAXIMIZED=FALSE&amp;creator=factset&amp;display_string=Audit"}</definedName>
    <definedName name="_1625__FDSAUDITLINK__">{"fdsup://directions/FAT Viewer?action=UPDATE&amp;creator=factset&amp;DYN_ARGS=TRUE&amp;DOC_NAME=FAT:FQL_AUDITING_CLIENT_TEMPLATE.FAT&amp;display_string=Audit&amp;VAR:KEY=OVGFAJURAL&amp;VAR:QUERY=RkZfQ0FQRVgoQ0FMLDIwMDcsLCwsRVVSKQ==&amp;WINDOW=FIRST_POPUP&amp;HEIGHT=450&amp;WIDTH=450&amp;START_MA","XIMIZED=FALSE&amp;VAR:CALENDAR=FIVEDAY&amp;VAR:SYMBOL=07588710&amp;VAR:INDEX=0"}</definedName>
    <definedName name="_1625__FDSAUDITLINK___1">{"fdsup://Directions/FactSet Auditing Viewer?action=AUDIT_VALUE&amp;DB=129&amp;ID1=B1HKRM&amp;VALUEID=02001&amp;SDATE=2010&amp;PERIODTYPE=ANNR_STD&amp;SCFT=3&amp;window=popup_no_bar&amp;width=385&amp;height=120&amp;START_MAXIMIZED=FALSE&amp;creator=factset&amp;display_string=Audit"}</definedName>
    <definedName name="_1626__FDSAUDITLINK__">{"fdsup://directions/FAT Viewer?action=UPDATE&amp;creator=factset&amp;DYN_ARGS=TRUE&amp;DOC_NAME=FAT:FQL_AUDITING_CLIENT_TEMPLATE.FAT&amp;display_string=Audit&amp;VAR:KEY=EHSHYFYJEJ&amp;VAR:QUERY=RkZfRUJJVChDQUwsMjAwNywsLCxFVVIp&amp;WINDOW=FIRST_POPUP&amp;HEIGHT=450&amp;WIDTH=450&amp;START_MAXIMI","ZED=FALSE&amp;VAR:CALENDAR=FIVEDAY&amp;VAR:SYMBOL=GLW&amp;VAR:INDEX=0"}</definedName>
    <definedName name="_1626__FDSAUDITLINK___1">{"fdsup://Directions/FactSet Auditing Viewer?action=AUDIT_VALUE&amp;DB=129&amp;ID1=B1HKRM&amp;VALUEID=03426&amp;SDATE=2010&amp;PERIODTYPE=ANNR_STD&amp;SCFT=3&amp;window=popup_no_bar&amp;width=385&amp;height=120&amp;START_MAXIMIZED=FALSE&amp;creator=factset&amp;display_string=Audit"}</definedName>
    <definedName name="_1627__FDSAUDITLINK__">{"fdsup://directions/FAT Viewer?action=UPDATE&amp;creator=factset&amp;DYN_ARGS=TRUE&amp;DOC_NAME=FAT:FQL_AUDITING_CLIENT_TEMPLATE.FAT&amp;display_string=Audit&amp;VAR:KEY=KBIXWTKBWB&amp;VAR:QUERY=RkZfRUJJVERBKENBTCwyMDA4LCwsLEVVUik=&amp;WINDOW=FIRST_POPUP&amp;HEIGHT=450&amp;WIDTH=450&amp;START_MA","XIMIZED=FALSE&amp;VAR:CALENDAR=FIVEDAY&amp;VAR:SYMBOL=605520&amp;VAR:INDEX=0"}</definedName>
    <definedName name="_1627__FDSAUDITLINK___1">{"fdsup://Directions/FactSet Auditing Viewer?action=AUDIT_VALUE&amp;DB=129&amp;ID1=714411&amp;VALUEID=02001&amp;SDATE=201102&amp;PERIODTYPE=QTR_STD&amp;SCFT=3&amp;window=popup_no_bar&amp;width=385&amp;height=120&amp;START_MAXIMIZED=FALSE&amp;creator=factset&amp;display_string=Audit"}</definedName>
    <definedName name="_1628__FDSAUDITLINK__">{"fdsup://directions/FAT Viewer?action=UPDATE&amp;creator=factset&amp;DYN_ARGS=TRUE&amp;DOC_NAME=FAT:FQL_AUDITING_CLIENT_TEMPLATE.FAT&amp;display_string=Audit&amp;VAR:KEY=STOBITSZSH&amp;VAR:QUERY=RkZfRUJJVERBKENBTCwyMDA3LCwsLEVVUik=&amp;WINDOW=FIRST_POPUP&amp;HEIGHT=450&amp;WIDTH=450&amp;START_MA","XIMIZED=FALSE&amp;VAR:CALENDAR=FIVEDAY&amp;VAR:SYMBOL=605520&amp;VAR:INDEX=0"}</definedName>
    <definedName name="_1628__FDSAUDITLINK___1">{"fdsup://Directions/FactSet Auditing Viewer?action=AUDIT_VALUE&amp;DB=129&amp;ID1=714411&amp;VALUEID=03426&amp;SDATE=201102&amp;PERIODTYPE=QTR_STD&amp;SCFT=3&amp;window=popup_no_bar&amp;width=385&amp;height=120&amp;START_MAXIMIZED=FALSE&amp;creator=factset&amp;display_string=Audit"}</definedName>
    <definedName name="_1629__FDSAUDITLINK__">{"fdsup://directions/FAT Viewer?action=UPDATE&amp;creator=factset&amp;DYN_ARGS=TRUE&amp;DOC_NAME=FAT:FQL_AUDITING_CLIENT_TEMPLATE.FAT&amp;display_string=Audit&amp;VAR:KEY=QBCFYXALYL&amp;VAR:QUERY=RkZfRUJJVERBKENBTCwyMDA3LCwsLEVVUik=&amp;WINDOW=FIRST_POPUP&amp;HEIGHT=450&amp;WIDTH=450&amp;START_MA","XIMIZED=FALSE&amp;VAR:CALENDAR=FIVEDAY&amp;VAR:SYMBOL=07588710&amp;VAR:INDEX=0"}</definedName>
    <definedName name="_1629__FDSAUDITLINK___1">{"fdsup://Directions/FactSet Auditing Viewer?action=AUDIT_VALUE&amp;DB=129&amp;ID1=557071&amp;VALUEID=02001&amp;SDATE=201102&amp;PERIODTYPE=QTR_STD&amp;SCFT=3&amp;window=popup_no_bar&amp;width=385&amp;height=120&amp;START_MAXIMIZED=FALSE&amp;creator=factset&amp;display_string=Audit"}</definedName>
    <definedName name="_163__123Graph_CCHART_20">#REF!</definedName>
    <definedName name="_163__FDSAUDITLINK__">{"fdsup://Directions/FAT Viewer?action=UPDATE&amp;creator=factset&amp;DOC_NAME=fat:reuters_qtrly_source_window.fat&amp;display_string=Audit&amp;DYN_ARGS=TRUE&amp;VAR:ID1=75091710&amp;VAR:RCODE=SGAFDS&amp;VAR:SDATE=20080399&amp;VAR:FREQ=Quarterly&amp;VAR:RELITEM=RP&amp;VAR:CURRENCY=&amp;VAR:CURRSOURCE","=EXSHARE&amp;VAR:NATFREQ=QUARTERLY&amp;VAR:RFIELD=FINALIZED&amp;VAR:DB_TYPE=FR&amp;VAR:UNITS=MONTHLY&amp;window=popup&amp;width=450&amp;height=300&amp;START_MAXIMIZED=FALSE"}</definedName>
    <definedName name="_163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1630__FDSAUDITLINK__">{"fdsup://directions/FAT Viewer?action=UPDATE&amp;creator=factset&amp;DYN_ARGS=TRUE&amp;DOC_NAME=FAT:FQL_AUDITING_CLIENT_TEMPLATE.FAT&amp;display_string=Audit&amp;VAR:KEY=MNMHYHYZMR&amp;VAR:QUERY=RkZfREVCVF9MVChNT04sMCwsLCxFVVIp&amp;WINDOW=FIRST_POPUP&amp;HEIGHT=450&amp;WIDTH=450&amp;START_MAXIMI","ZED=FALSE&amp;VAR:CALENDAR=FIVEDAY&amp;VAR:SYMBOL=TMO&amp;VAR:INDEX=0"}</definedName>
    <definedName name="_1630__FDSAUDITLINK___1">{"fdsup://Directions/FactSet Auditing Viewer?action=AUDIT_VALUE&amp;DB=129&amp;ID1=557071&amp;VALUEID=03426&amp;SDATE=201102&amp;PERIODTYPE=QTR_STD&amp;SCFT=3&amp;window=popup_no_bar&amp;width=385&amp;height=120&amp;START_MAXIMIZED=FALSE&amp;creator=factset&amp;display_string=Audit"}</definedName>
    <definedName name="_1631__FDSAUDITLINK__">{"fdsup://directions/FAT Viewer?action=UPDATE&amp;creator=factset&amp;DYN_ARGS=TRUE&amp;DOC_NAME=FAT:FQL_AUDITING_CLIENT_TEMPLATE.FAT&amp;display_string=Audit&amp;VAR:KEY=SPKVWHAPKB&amp;VAR:QUERY=RkZfREVCVF9MVChNT04sMCwsLCxFVVIp&amp;WINDOW=FIRST_POPUP&amp;HEIGHT=450&amp;WIDTH=450&amp;START_MAXIMI","ZED=FALSE&amp;VAR:CALENDAR=FIVEDAY&amp;VAR:SYMBOL=667984&amp;VAR:INDEX=0"}</definedName>
    <definedName name="_1631__FDSAUDITLINK___1">{"fdsup://Directions/FactSet Auditing Viewer?action=AUDIT_VALUE&amp;DB=129&amp;ID1=B03GCV&amp;VALUEID=02001&amp;SDATE=2010&amp;PERIODTYPE=ANNR_STD&amp;SCFT=3&amp;window=popup_no_bar&amp;width=385&amp;height=120&amp;START_MAXIMIZED=FALSE&amp;creator=factset&amp;display_string=Audit"}</definedName>
    <definedName name="_1632__FDSAUDITLINK__">{"fdsup://Directions/FactSet Auditing Viewer?action=AUDIT_VALUE&amp;DB=129&amp;ID1=571062&amp;VALUEID=01001&amp;SDATE=2007&amp;PERIODTYPE=ANN_STD&amp;window=popup_no_bar&amp;width=385&amp;height=120&amp;START_MAXIMIZED=FALSE&amp;creator=factset&amp;display_string=Audit"}</definedName>
    <definedName name="_1632__FDSAUDITLINK___1">{"fdsup://Directions/FactSet Auditing Viewer?action=AUDIT_VALUE&amp;DB=129&amp;ID1=B03GCV&amp;VALUEID=03426&amp;SDATE=2010&amp;PERIODTYPE=ANNR_STD&amp;SCFT=3&amp;window=popup_no_bar&amp;width=385&amp;height=120&amp;START_MAXIMIZED=FALSE&amp;creator=factset&amp;display_string=Audit"}</definedName>
    <definedName name="_1633__FDSAUDITLINK__">{"fdsup://Directions/FactSet Auditing Viewer?action=AUDIT_VALUE&amp;DB=129&amp;ID1=571062&amp;VALUEID=01001&amp;SDATE=2009&amp;PERIODTYPE=ANN_STD&amp;window=popup_no_bar&amp;width=385&amp;height=120&amp;START_MAXIMIZED=FALSE&amp;creator=factset&amp;display_string=Audit"}</definedName>
    <definedName name="_1633__FDSAUDITLINK___1">{"fdsup://Directions/FactSet Auditing Viewer?action=AUDIT_VALUE&amp;DB=129&amp;ID1=733945&amp;VALUEID=03051&amp;SDATE=2009&amp;PERIODTYPE=ANNR_STD&amp;SCFT=3&amp;window=popup_no_bar&amp;width=385&amp;height=120&amp;START_MAXIMIZED=FALSE&amp;creator=factset&amp;display_string=Audit"}</definedName>
    <definedName name="_1634__FDSAUDITLINK__">{"fdsup://Directions/FactSet Auditing Viewer?action=AUDIT_VALUE&amp;DB=129&amp;ID1=571062&amp;VALUEID=P05202&amp;SDATE=2007&amp;PERIODTYPE=ANN_STD&amp;window=popup_no_bar&amp;width=385&amp;height=120&amp;START_MAXIMIZED=FALSE&amp;creator=factset&amp;display_string=Audit"}</definedName>
    <definedName name="_1634__FDSAUDITLINK___1">{"fdsup://Directions/FactSet Auditing Viewer?action=AUDIT_VALUE&amp;DB=129&amp;ID1=733945&amp;VALUEID=03101&amp;SDATE=2009&amp;PERIODTYPE=ANNR_STD&amp;SCFT=3&amp;window=popup_no_bar&amp;width=385&amp;height=120&amp;START_MAXIMIZED=FALSE&amp;creator=factset&amp;display_string=Audit"}</definedName>
    <definedName name="_1635__FDSAUDITLINK__">{"fdsup://Directions/FactSet Auditing Viewer?action=AUDIT_VALUE&amp;DB=129&amp;ID1=571062&amp;VALUEID=P05202&amp;SDATE=2009&amp;PERIODTYPE=ANN_STD&amp;window=popup_no_bar&amp;width=385&amp;height=120&amp;START_MAXIMIZED=FALSE&amp;creator=factset&amp;display_string=Audit"}</definedName>
    <definedName name="_1635__FDSAUDITLINK___1">{"fdsup://Directions/FactSet Auditing Viewer?action=AUDIT_VALUE&amp;DB=129&amp;ID1=733945&amp;VALUEID=02001&amp;SDATE=2009&amp;PERIODTYPE=ANNR_STD&amp;SCFT=3&amp;window=popup_no_bar&amp;width=385&amp;height=120&amp;START_MAXIMIZED=FALSE&amp;creator=factset&amp;display_string=Audit"}</definedName>
    <definedName name="_1636__FDSAUDITLINK__">{"fdsup://directions/FAT Viewer?action=UPDATE&amp;creator=factset&amp;DYN_ARGS=TRUE&amp;DOC_NAME=FAT:FQL_AUDITING_CLIENT_TEMPLATE.FAT&amp;display_string=Audit&amp;VAR:KEY=CZKZWTGVAP&amp;VAR:QUERY=RkZfQ0FQRVgoQ0FMLDIwMDgsLCwsRVVSKQ==&amp;WINDOW=FIRST_POPUP&amp;HEIGHT=450&amp;WIDTH=450&amp;START_MA","XIMIZED=FALSE&amp;VAR:CALENDAR=FIVEDAY&amp;VAR:SYMBOL=653031&amp;VAR:INDEX=0"}</definedName>
    <definedName name="_1636__FDSAUDITLINK___1">{"fdsup://Directions/FactSet Auditing Viewer?action=AUDIT_VALUE&amp;DB=129&amp;ID1=733945&amp;VALUEID=02201&amp;SDATE=2009&amp;PERIODTYPE=ANNR_STD&amp;SCFT=3&amp;window=popup_no_bar&amp;width=385&amp;height=120&amp;START_MAXIMIZED=FALSE&amp;creator=factset&amp;display_string=Audit"}</definedName>
    <definedName name="_1637__FDSAUDITLINK__">{"fdsup://Directions/FactSet Auditing Viewer?action=AUDIT_VALUE&amp;DB=129&amp;ID1=88355610&amp;VALUEID=01001&amp;SDATE=2007&amp;PERIODTYPE=ANN_STD&amp;window=popup_no_bar&amp;width=385&amp;height=120&amp;START_MAXIMIZED=FALSE&amp;creator=factset&amp;display_string=Audit"}</definedName>
    <definedName name="_1637__FDSAUDITLINK___1">{"fdsup://Directions/FactSet Auditing Viewer?action=AUDIT_VALUE&amp;DB=129&amp;ID1=B1HKRM&amp;VALUEID=03051&amp;SDATE=2009&amp;PERIODTYPE=ANNR_STD&amp;SCFT=3&amp;window=popup_no_bar&amp;width=385&amp;height=120&amp;START_MAXIMIZED=FALSE&amp;creator=factset&amp;display_string=Audit"}</definedName>
    <definedName name="_1638__FDSAUDITLINK__">{"fdsup://directions/FAT Viewer?action=UPDATE&amp;creator=factset&amp;DYN_ARGS=TRUE&amp;DOC_NAME=FAT:FQL_AUDITING_CLIENT_TEMPLATE.FAT&amp;display_string=Audit&amp;VAR:KEY=QVCZITCPEX&amp;VAR:QUERY=RkZfRUJJVChDQUwsMjAwNywsLCxFVVIp&amp;WINDOW=FIRST_POPUP&amp;HEIGHT=450&amp;WIDTH=450&amp;START_MAXIMI","ZED=FALSE&amp;VAR:CALENDAR=FIVEDAY&amp;VAR:SYMBOL=571062&amp;VAR:INDEX=0"}</definedName>
    <definedName name="_1638__FDSAUDITLINK___1">{"fdsup://Directions/FactSet Auditing Viewer?action=AUDIT_VALUE&amp;DB=129&amp;ID1=B1HKRM&amp;VALUEID=03101&amp;SDATE=2009&amp;PERIODTYPE=ANNR_STD&amp;SCFT=3&amp;window=popup_no_bar&amp;width=385&amp;height=120&amp;START_MAXIMIZED=FALSE&amp;creator=factset&amp;display_string=Audit"}</definedName>
    <definedName name="_1639__FDSAUDITLINK__">{"fdsup://directions/FAT Viewer?action=UPDATE&amp;creator=factset&amp;DYN_ARGS=TRUE&amp;DOC_NAME=FAT:FQL_AUDITING_CLIENT_TEMPLATE.FAT&amp;display_string=Audit&amp;VAR:KEY=EPIZMREBKV&amp;VAR:QUERY=RkZfQ0FQRVgoQ0FMLDIwMDksLCwsRVVSKQ==&amp;WINDOW=FIRST_POPUP&amp;HEIGHT=450&amp;WIDTH=450&amp;START_MA","XIMIZED=FALSE&amp;VAR:CALENDAR=FIVEDAY&amp;VAR:SYMBOL=516606&amp;VAR:INDEX=0"}</definedName>
    <definedName name="_1639__FDSAUDITLINK___1">{"fdsup://Directions/FactSet Auditing Viewer?action=AUDIT_VALUE&amp;DB=129&amp;ID1=B1HKRM&amp;VALUEID=02001&amp;SDATE=2009&amp;PERIODTYPE=ANNR_STD&amp;SCFT=3&amp;window=popup_no_bar&amp;width=385&amp;height=120&amp;START_MAXIMIZED=FALSE&amp;creator=factset&amp;display_string=Audit"}</definedName>
    <definedName name="_164__123Graph_CCHART_21">#REF!</definedName>
    <definedName name="_164__FDSAUDITLINK__">{"fdsup://Directions/FAT Viewer?action=UPDATE&amp;creator=factset&amp;DOC_NAME=fat:reuters_qtrly_source_window.fat&amp;display_string=Audit&amp;DYN_ARGS=TRUE&amp;VAR:ID1=57772K10&amp;VAR:RCODE=SGAFDS&amp;VAR:SDATE=20080399&amp;VAR:FREQ=Quarterly&amp;VAR:RELITEM=RP&amp;VAR:CURRENCY=&amp;VAR:CURRSOURCE","=EXSHARE&amp;VAR:NATFREQ=QUARTERLY&amp;VAR:RFIELD=FINALIZED&amp;VAR:DB_TYPE=FR&amp;VAR:UNITS=MONTHLY&amp;window=popup&amp;width=450&amp;height=300&amp;START_MAXIMIZED=FALSE"}</definedName>
    <definedName name="_164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1640__FDSAUDITLINK__">{"fdsup://directions/FAT Viewer?action=UPDATE&amp;creator=factset&amp;DYN_ARGS=TRUE&amp;DOC_NAME=FAT:FQL_AUDITING_CLIENT_TEMPLATE.FAT&amp;display_string=Audit&amp;VAR:KEY=QTUZMNKTSF&amp;VAR:QUERY=RkZfRUJJVChDQUwsMjAwOCwsLCxFVVIp&amp;WINDOW=FIRST_POPUP&amp;HEIGHT=450&amp;WIDTH=450&amp;START_MAXIMI","ZED=FALSE&amp;VAR:CALENDAR=FIVEDAY&amp;VAR:SYMBOL=602129&amp;VAR:INDEX=0"}</definedName>
    <definedName name="_1640__FDSAUDITLINK___1">{"fdsup://Directions/FactSet Auditing Viewer?action=AUDIT_VALUE&amp;DB=129&amp;ID1=B1HKRM&amp;VALUEID=02201&amp;SDATE=2009&amp;PERIODTYPE=ANNR_STD&amp;SCFT=3&amp;window=popup_no_bar&amp;width=385&amp;height=120&amp;START_MAXIMIZED=FALSE&amp;creator=factset&amp;display_string=Audit"}</definedName>
    <definedName name="_1641__FDSAUDITLINK__">{"fdsup://directions/FAT Viewer?action=UPDATE&amp;creator=factset&amp;DYN_ARGS=TRUE&amp;DOC_NAME=FAT:FQL_AUDITING_CLIENT_TEMPLATE.FAT&amp;display_string=Audit&amp;VAR:KEY=ABOZEXUJSB&amp;VAR:QUERY=RkZfRUJJVERBKENBTCwyMDA5LCwsLEVVUik=&amp;WINDOW=FIRST_POPUP&amp;HEIGHT=450&amp;WIDTH=450&amp;START_MA","XIMIZED=FALSE&amp;VAR:CALENDAR=FIVEDAY&amp;VAR:SYMBOL=571062&amp;VAR:INDEX=0"}</definedName>
    <definedName name="_1641__FDSAUDITLINK___1">{"fdsup://Directions/FactSet Auditing Viewer?action=AUDIT_VALUE&amp;DB=129&amp;ID1=455660&amp;VALUEID=03051&amp;SDATE=2010&amp;PERIODTYPE=ANNR_STD&amp;SCFT=3&amp;window=popup_no_bar&amp;width=385&amp;height=120&amp;START_MAXIMIZED=FALSE&amp;creator=factset&amp;display_string=Audit"}</definedName>
    <definedName name="_1642__FDSAUDITLINK__">{"fdsup://directions/FAT Viewer?action=UPDATE&amp;creator=factset&amp;DYN_ARGS=TRUE&amp;DOC_NAME=FAT:FQL_AUDITING_CLIENT_TEMPLATE.FAT&amp;display_string=Audit&amp;VAR:KEY=IZEXYTSDUT&amp;VAR:QUERY=RkZfRUJJVChDQUwsMjAwOSwsLCxFVVIp&amp;WINDOW=FIRST_POPUP&amp;HEIGHT=450&amp;WIDTH=450&amp;START_MAXIMI","ZED=FALSE&amp;VAR:CALENDAR=FIVEDAY&amp;VAR:SYMBOL=602129&amp;VAR:INDEX=0"}</definedName>
    <definedName name="_1642__FDSAUDITLINK___1">{"fdsup://Directions/FactSet Auditing Viewer?action=AUDIT_VALUE&amp;DB=129&amp;ID1=455660&amp;VALUEID=03101&amp;SDATE=2010&amp;PERIODTYPE=ANNR_STD&amp;SCFT=3&amp;window=popup_no_bar&amp;width=385&amp;height=120&amp;START_MAXIMIZED=FALSE&amp;creator=factset&amp;display_string=Audit"}</definedName>
    <definedName name="_1643__FDSAUDITLINK__">{"fdsup://directions/FAT Viewer?action=UPDATE&amp;creator=factset&amp;DYN_ARGS=TRUE&amp;DOC_NAME=FAT:FQL_AUDITING_CLIENT_TEMPLATE.FAT&amp;display_string=Audit&amp;VAR:KEY=WVETSVGNWP&amp;VAR:QUERY=RkZfRUJJVChDQUwsMjAwNywsLCxFVVIp&amp;WINDOW=FIRST_POPUP&amp;HEIGHT=450&amp;WIDTH=450&amp;START_MAXIMI","ZED=FALSE&amp;VAR:CALENDAR=FIVEDAY&amp;VAR:SYMBOL=B0KS38&amp;VAR:INDEX=0"}</definedName>
    <definedName name="_1643__FDSAUDITLINK___1">{"fdsup://Directions/FactSet Auditing Viewer?action=AUDIT_VALUE&amp;DB=129&amp;ID1=455660&amp;VALUEID=02001&amp;SDATE=2010&amp;PERIODTYPE=ANNR_STD&amp;SCFT=3&amp;window=popup_no_bar&amp;width=385&amp;height=120&amp;START_MAXIMIZED=FALSE&amp;creator=factset&amp;display_string=Audit"}</definedName>
    <definedName name="_1644__FDSAUDITLINK__">{"fdsup://directions/FAT Viewer?action=UPDATE&amp;creator=factset&amp;DYN_ARGS=TRUE&amp;DOC_NAME=FAT:FQL_AUDITING_CLIENT_TEMPLATE.FAT&amp;display_string=Audit&amp;VAR:KEY=UBINQBWJOB&amp;VAR:QUERY=RkZfRUJJVERBKENBTCwyMDA4LCwsLEVVUik=&amp;WINDOW=FIRST_POPUP&amp;HEIGHT=450&amp;WIDTH=450&amp;START_MA","XIMIZED=FALSE&amp;VAR:CALENDAR=FIVEDAY&amp;VAR:SYMBOL=B1Y47Y&amp;VAR:INDEX=0"}</definedName>
    <definedName name="_1644__FDSAUDITLINK___1">{"fdsup://Directions/FactSet Auditing Viewer?action=AUDIT_VALUE&amp;DB=129&amp;ID1=455660&amp;VALUEID=02201&amp;SDATE=2010&amp;PERIODTYPE=ANNR_STD&amp;SCFT=3&amp;window=popup_no_bar&amp;width=385&amp;height=120&amp;START_MAXIMIZED=FALSE&amp;creator=factset&amp;display_string=Audit"}</definedName>
    <definedName name="_1645__FDSAUDITLINK__">{"fdsup://directions/FAT Viewer?action=UPDATE&amp;creator=factset&amp;DYN_ARGS=TRUE&amp;DOC_NAME=FAT:FQL_AUDITING_CLIENT_TEMPLATE.FAT&amp;display_string=Audit&amp;VAR:KEY=GDWZKRMHYB&amp;VAR:QUERY=RkZfRUJJVERBKENBTCwyMDA5LCwsLEVVUik=&amp;WINDOW=FIRST_POPUP&amp;HEIGHT=450&amp;WIDTH=450&amp;START_MA","XIMIZED=FALSE&amp;VAR:CALENDAR=FIVEDAY&amp;VAR:SYMBOL=602129&amp;VAR:INDEX=0"}</definedName>
    <definedName name="_1645__FDSAUDITLINK___1">{"fdsup://Directions/FactSet Auditing Viewer?action=AUDIT_VALUE&amp;DB=129&amp;ID1=557071&amp;VALUEID=03051&amp;SDATE=2009&amp;PERIODTYPE=ANNR_STD&amp;SCFT=3&amp;window=popup_no_bar&amp;width=385&amp;height=120&amp;START_MAXIMIZED=FALSE&amp;creator=factset&amp;display_string=Audit"}</definedName>
    <definedName name="_1646__FDSAUDITLINK__">{"fdsup://directions/FAT Viewer?action=UPDATE&amp;creator=factset&amp;DYN_ARGS=TRUE&amp;DOC_NAME=FAT:FQL_AUDITING_CLIENT_TEMPLATE.FAT&amp;display_string=Audit&amp;VAR:KEY=OVSZETOJAJ&amp;VAR:QUERY=RkZfRUJJVChDQUwsMjAwOSwsLCxFVVIp&amp;WINDOW=FIRST_POPUP&amp;HEIGHT=450&amp;WIDTH=450&amp;START_MAXIMI","ZED=FALSE&amp;VAR:CALENDAR=FIVEDAY&amp;VAR:SYMBOL=0&amp;VAR:INDEX=0"}</definedName>
    <definedName name="_1646__FDSAUDITLINK___1">{"fdsup://Directions/FactSet Auditing Viewer?action=AUDIT_VALUE&amp;DB=129&amp;ID1=557071&amp;VALUEID=03101&amp;SDATE=2009&amp;PERIODTYPE=ANNR_STD&amp;SCFT=3&amp;window=popup_no_bar&amp;width=385&amp;height=120&amp;START_MAXIMIZED=FALSE&amp;creator=factset&amp;display_string=Audit"}</definedName>
    <definedName name="_1647__FDSAUDITLINK__">{"fdsup://directions/FAT Viewer?action=UPDATE&amp;creator=factset&amp;DYN_ARGS=TRUE&amp;DOC_NAME=FAT:FQL_AUDITING_CLIENT_TEMPLATE.FAT&amp;display_string=Audit&amp;VAR:KEY=WXQDYHALWJ&amp;VAR:QUERY=RkZfRUJJVChDQUwsMjAwOCwsLCxFVVIp&amp;WINDOW=FIRST_POPUP&amp;HEIGHT=450&amp;WIDTH=450&amp;START_MAXIMI","ZED=FALSE&amp;VAR:CALENDAR=FIVEDAY&amp;VAR:SYMBOL=0&amp;VAR:INDEX=0"}</definedName>
    <definedName name="_1647__FDSAUDITLINK___1">{"fdsup://Directions/FactSet Auditing Viewer?action=AUDIT_VALUE&amp;DB=129&amp;ID1=557071&amp;VALUEID=02001&amp;SDATE=2009&amp;PERIODTYPE=ANNR_STD&amp;SCFT=3&amp;window=popup_no_bar&amp;width=385&amp;height=120&amp;START_MAXIMIZED=FALSE&amp;creator=factset&amp;display_string=Audit"}</definedName>
    <definedName name="_1648__FDSAUDITLINK__">{"fdsup://directions/FAT Viewer?action=UPDATE&amp;creator=factset&amp;DYN_ARGS=TRUE&amp;DOC_NAME=FAT:FQL_AUDITING_CLIENT_TEMPLATE.FAT&amp;display_string=Audit&amp;VAR:KEY=YVCJWFYZCT&amp;VAR:QUERY=RkZfRUJJVChDQUwsMjAwNywsLCxFVVIp&amp;WINDOW=FIRST_POPUP&amp;HEIGHT=450&amp;WIDTH=450&amp;START_MAXIMI","ZED=FALSE&amp;VAR:CALENDAR=FIVEDAY&amp;VAR:SYMBOL=0&amp;VAR:INDEX=0"}</definedName>
    <definedName name="_1648__FDSAUDITLINK___1">{"fdsup://Directions/FactSet Auditing Viewer?action=AUDIT_VALUE&amp;DB=129&amp;ID1=557071&amp;VALUEID=02201&amp;SDATE=2009&amp;PERIODTYPE=ANNR_STD&amp;SCFT=3&amp;window=popup_no_bar&amp;width=385&amp;height=120&amp;START_MAXIMIZED=FALSE&amp;creator=factset&amp;display_string=Audit"}</definedName>
    <definedName name="_1649__FDSAUDITLINK__">{"fdsup://directions/FAT Viewer?action=UPDATE&amp;creator=factset&amp;DYN_ARGS=TRUE&amp;DOC_NAME=FAT:FQL_AUDITING_CLIENT_TEMPLATE.FAT&amp;display_string=Audit&amp;VAR:KEY=OVSZETOJAJ&amp;VAR:QUERY=RkZfRUJJVChDQUwsMjAwOSwsLCxFVVIp&amp;WINDOW=FIRST_POPUP&amp;HEIGHT=450&amp;WIDTH=450&amp;START_MAXIMI","ZED=FALSE&amp;VAR:CALENDAR=FIVEDAY&amp;VAR:SYMBOL=0&amp;VAR:INDEX=0"}</definedName>
    <definedName name="_1649__FDSAUDITLINK___1">{"fdsup://Directions/FactSet Auditing Viewer?action=AUDIT_VALUE&amp;DB=129&amp;ID1=B03GCV&amp;VALUEID=03051&amp;SDATE=2009&amp;PERIODTYPE=ANNR_STD&amp;SCFT=3&amp;window=popup_no_bar&amp;width=385&amp;height=120&amp;START_MAXIMIZED=FALSE&amp;creator=factset&amp;display_string=Audit"}</definedName>
    <definedName name="_165__123Graph_CCHART_30">#REF!</definedName>
    <definedName name="_165__FDSAUDITLINK__">{"fdsup://Directions/FAT Viewer?action=UPDATE&amp;creator=factset&amp;DOC_NAME=fat:reuters_qtrly_source_window.fat&amp;display_string=Audit&amp;DYN_ARGS=TRUE&amp;VAR:ID1=60456710&amp;VAR:RCODE=SGAFDS&amp;VAR:SDATE=20071299&amp;VAR:FREQ=Quarterly&amp;VAR:RELITEM=RP&amp;VAR:CURRENCY=&amp;VAR:CURRSOURCE","=EXSHARE&amp;VAR:NATFREQ=QUARTERLY&amp;VAR:RFIELD=FINALIZED&amp;VAR:DB_TYPE=FR&amp;VAR:UNITS=MONTHLY&amp;window=popup&amp;width=450&amp;height=300&amp;START_MAXIMIZED=FALSE"}</definedName>
    <definedName name="_165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1650__FDSAUDITLINK__">{"fdsup://directions/FAT Viewer?action=UPDATE&amp;creator=factset&amp;DYN_ARGS=TRUE&amp;DOC_NAME=FAT:FQL_AUDITING_CLIENT_TEMPLATE.FAT&amp;display_string=Audit&amp;VAR:KEY=WXQDYHALWJ&amp;VAR:QUERY=RkZfRUJJVChDQUwsMjAwOCwsLCxFVVIp&amp;WINDOW=FIRST_POPUP&amp;HEIGHT=450&amp;WIDTH=450&amp;START_MAXIMI","ZED=FALSE&amp;VAR:CALENDAR=FIVEDAY&amp;VAR:SYMBOL=0&amp;VAR:INDEX=0"}</definedName>
    <definedName name="_1650__FDSAUDITLINK___1">{"fdsup://Directions/FactSet Auditing Viewer?action=AUDIT_VALUE&amp;DB=129&amp;ID1=B03GCV&amp;VALUEID=03101&amp;SDATE=2009&amp;PERIODTYPE=ANNR_STD&amp;SCFT=3&amp;window=popup_no_bar&amp;width=385&amp;height=120&amp;START_MAXIMIZED=FALSE&amp;creator=factset&amp;display_string=Audit"}</definedName>
    <definedName name="_1651__FDSAUDITLINK__">{"fdsup://directions/FAT Viewer?action=UPDATE&amp;creator=factset&amp;DYN_ARGS=TRUE&amp;DOC_NAME=FAT:FQL_AUDITING_CLIENT_TEMPLATE.FAT&amp;display_string=Audit&amp;VAR:KEY=YVCJWFYZCT&amp;VAR:QUERY=RkZfRUJJVChDQUwsMjAwNywsLCxFVVIp&amp;WINDOW=FIRST_POPUP&amp;HEIGHT=450&amp;WIDTH=450&amp;START_MAXIMI","ZED=FALSE&amp;VAR:CALENDAR=FIVEDAY&amp;VAR:SYMBOL=0&amp;VAR:INDEX=0"}</definedName>
    <definedName name="_1651__FDSAUDITLINK___1">{"fdsup://Directions/FactSet Auditing Viewer?action=AUDIT_VALUE&amp;DB=129&amp;ID1=B03GCV&amp;VALUEID=02001&amp;SDATE=2009&amp;PERIODTYPE=ANNR_STD&amp;SCFT=3&amp;window=popup_no_bar&amp;width=385&amp;height=120&amp;START_MAXIMIZED=FALSE&amp;creator=factset&amp;display_string=Audit"}</definedName>
    <definedName name="_1652__FDSAUDITLINK__">{"fdsup://directions/FAT Viewer?action=UPDATE&amp;creator=factset&amp;DYN_ARGS=TRUE&amp;DOC_NAME=FAT:FQL_AUDITING_CLIENT_TEMPLATE.FAT&amp;display_string=Audit&amp;VAR:KEY=OVSZETOJAJ&amp;VAR:QUERY=RkZfRUJJVChDQUwsMjAwOSwsLCxFVVIp&amp;WINDOW=FIRST_POPUP&amp;HEIGHT=450&amp;WIDTH=450&amp;START_MAXIMI","ZED=FALSE&amp;VAR:CALENDAR=FIVEDAY&amp;VAR:SYMBOL=0&amp;VAR:INDEX=0"}</definedName>
    <definedName name="_1652__FDSAUDITLINK___1">{"fdsup://Directions/FactSet Auditing Viewer?action=AUDIT_VALUE&amp;DB=129&amp;ID1=B03GCV&amp;VALUEID=02201&amp;SDATE=2009&amp;PERIODTYPE=ANNR_STD&amp;SCFT=3&amp;window=popup_no_bar&amp;width=385&amp;height=120&amp;START_MAXIMIZED=FALSE&amp;creator=factset&amp;display_string=Audit"}</definedName>
    <definedName name="_1653__FDSAUDITLINK__">{"fdsup://directions/FAT Viewer?action=UPDATE&amp;creator=factset&amp;DYN_ARGS=TRUE&amp;DOC_NAME=FAT:FQL_AUDITING_CLIENT_TEMPLATE.FAT&amp;display_string=Audit&amp;VAR:KEY=WXQDYHALWJ&amp;VAR:QUERY=RkZfRUJJVChDQUwsMjAwOCwsLCxFVVIp&amp;WINDOW=FIRST_POPUP&amp;HEIGHT=450&amp;WIDTH=450&amp;START_MAXIMI","ZED=FALSE&amp;VAR:CALENDAR=FIVEDAY&amp;VAR:SYMBOL=0&amp;VAR:INDEX=0"}</definedName>
    <definedName name="_1653__FDSAUDITLINK___1">{"fdsup://Directions/FactSet Auditing Viewer?action=AUDIT_VALUE&amp;DB=129&amp;ID1=733945&amp;VALUEID=03051&amp;SDATE=2010&amp;PERIODTYPE=ANNR_STD&amp;SCFT=3&amp;window=popup_no_bar&amp;width=385&amp;height=120&amp;START_MAXIMIZED=FALSE&amp;creator=factset&amp;display_string=Audit"}</definedName>
    <definedName name="_1654__FDSAUDITLINK__">{"fdsup://directions/FAT Viewer?action=UPDATE&amp;creator=factset&amp;DYN_ARGS=TRUE&amp;DOC_NAME=FAT:FQL_AUDITING_CLIENT_TEMPLATE.FAT&amp;display_string=Audit&amp;VAR:KEY=YVCJWFYZCT&amp;VAR:QUERY=RkZfRUJJVChDQUwsMjAwNywsLCxFVVIp&amp;WINDOW=FIRST_POPUP&amp;HEIGHT=450&amp;WIDTH=450&amp;START_MAXIMI","ZED=FALSE&amp;VAR:CALENDAR=FIVEDAY&amp;VAR:SYMBOL=0&amp;VAR:INDEX=0"}</definedName>
    <definedName name="_1654__FDSAUDITLINK___1">{"fdsup://Directions/FactSet Auditing Viewer?action=AUDIT_VALUE&amp;DB=129&amp;ID1=733945&amp;VALUEID=03101&amp;SDATE=2010&amp;PERIODTYPE=ANNR_STD&amp;SCFT=3&amp;window=popup_no_bar&amp;width=385&amp;height=120&amp;START_MAXIMIZED=FALSE&amp;creator=factset&amp;display_string=Audit"}</definedName>
    <definedName name="_1655__FDSAUDITLINK__">{"fdsup://directions/FAT Viewer?action=UPDATE&amp;creator=factset&amp;DYN_ARGS=TRUE&amp;DOC_NAME=FAT:FQL_AUDITING_CLIENT_TEMPLATE.FAT&amp;display_string=Audit&amp;VAR:KEY=OVSZETOJAJ&amp;VAR:QUERY=RkZfRUJJVChDQUwsMjAwOSwsLCxFVVIp&amp;WINDOW=FIRST_POPUP&amp;HEIGHT=450&amp;WIDTH=450&amp;START_MAXIMI","ZED=FALSE&amp;VAR:CALENDAR=FIVEDAY&amp;VAR:SYMBOL=0&amp;VAR:INDEX=0"}</definedName>
    <definedName name="_1655__FDSAUDITLINK___1">{"fdsup://Directions/FactSet Auditing Viewer?action=AUDIT_VALUE&amp;DB=129&amp;ID1=733945&amp;VALUEID=02001&amp;SDATE=2010&amp;PERIODTYPE=ANNR_STD&amp;SCFT=3&amp;window=popup_no_bar&amp;width=385&amp;height=120&amp;START_MAXIMIZED=FALSE&amp;creator=factset&amp;display_string=Audit"}</definedName>
    <definedName name="_1656__FDSAUDITLINK__">{"fdsup://directions/FAT Viewer?action=UPDATE&amp;creator=factset&amp;DYN_ARGS=TRUE&amp;DOC_NAME=FAT:FQL_AUDITING_CLIENT_TEMPLATE.FAT&amp;display_string=Audit&amp;VAR:KEY=WXQDYHALWJ&amp;VAR:QUERY=RkZfRUJJVChDQUwsMjAwOCwsLCxFVVIp&amp;WINDOW=FIRST_POPUP&amp;HEIGHT=450&amp;WIDTH=450&amp;START_MAXIMI","ZED=FALSE&amp;VAR:CALENDAR=FIVEDAY&amp;VAR:SYMBOL=0&amp;VAR:INDEX=0"}</definedName>
    <definedName name="_1656__FDSAUDITLINK___1">{"fdsup://Directions/FactSet Auditing Viewer?action=AUDIT_VALUE&amp;DB=129&amp;ID1=733945&amp;VALUEID=02201&amp;SDATE=2010&amp;PERIODTYPE=ANNR_STD&amp;SCFT=3&amp;window=popup_no_bar&amp;width=385&amp;height=120&amp;START_MAXIMIZED=FALSE&amp;creator=factset&amp;display_string=Audit"}</definedName>
    <definedName name="_1657__FDSAUDITLINK__">{"fdsup://directions/FAT Viewer?action=UPDATE&amp;creator=factset&amp;DYN_ARGS=TRUE&amp;DOC_NAME=FAT:FQL_AUDITING_CLIENT_TEMPLATE.FAT&amp;display_string=Audit&amp;VAR:KEY=YVCJWFYZCT&amp;VAR:QUERY=RkZfRUJJVChDQUwsMjAwNywsLCxFVVIp&amp;WINDOW=FIRST_POPUP&amp;HEIGHT=450&amp;WIDTH=450&amp;START_MAXIMI","ZED=FALSE&amp;VAR:CALENDAR=FIVEDAY&amp;VAR:SYMBOL=0&amp;VAR:INDEX=0"}</definedName>
    <definedName name="_1657__FDSAUDITLINK___1">{"fdsup://Directions/FactSet Auditing Viewer?action=AUDIT_VALUE&amp;DB=129&amp;ID1=B1HKRM&amp;VALUEID=03051&amp;SDATE=2010&amp;PERIODTYPE=ANNR_STD&amp;SCFT=3&amp;window=popup_no_bar&amp;width=385&amp;height=120&amp;START_MAXIMIZED=FALSE&amp;creator=factset&amp;display_string=Audit"}</definedName>
    <definedName name="_1658__FDSAUDITLINK__">{"fdsup://directions/FAT Viewer?action=UPDATE&amp;creator=factset&amp;DYN_ARGS=TRUE&amp;DOC_NAME=FAT:FQL_AUDITING_CLIENT_TEMPLATE.FAT&amp;display_string=Audit&amp;VAR:KEY=OVSZETOJAJ&amp;VAR:QUERY=RkZfRUJJVChDQUwsMjAwOSwsLCxFVVIp&amp;WINDOW=FIRST_POPUP&amp;HEIGHT=450&amp;WIDTH=450&amp;START_MAXIMI","ZED=FALSE&amp;VAR:CALENDAR=FIVEDAY&amp;VAR:SYMBOL=0&amp;VAR:INDEX=0"}</definedName>
    <definedName name="_1658__FDSAUDITLINK___1">{"fdsup://Directions/FactSet Auditing Viewer?action=AUDIT_VALUE&amp;DB=129&amp;ID1=B1HKRM&amp;VALUEID=03101&amp;SDATE=2010&amp;PERIODTYPE=ANNR_STD&amp;SCFT=3&amp;window=popup_no_bar&amp;width=385&amp;height=120&amp;START_MAXIMIZED=FALSE&amp;creator=factset&amp;display_string=Audit"}</definedName>
    <definedName name="_1659__FDSAUDITLINK__">{"fdsup://directions/FAT Viewer?action=UPDATE&amp;creator=factset&amp;DYN_ARGS=TRUE&amp;DOC_NAME=FAT:FQL_AUDITING_CLIENT_TEMPLATE.FAT&amp;display_string=Audit&amp;VAR:KEY=WXQDYHALWJ&amp;VAR:QUERY=RkZfRUJJVChDQUwsMjAwOCwsLCxFVVIp&amp;WINDOW=FIRST_POPUP&amp;HEIGHT=450&amp;WIDTH=450&amp;START_MAXIMI","ZED=FALSE&amp;VAR:CALENDAR=FIVEDAY&amp;VAR:SYMBOL=0&amp;VAR:INDEX=0"}</definedName>
    <definedName name="_1659__FDSAUDITLINK___1">{"fdsup://Directions/FactSet Auditing Viewer?action=AUDIT_VALUE&amp;DB=129&amp;ID1=B1HKRM&amp;VALUEID=02001&amp;SDATE=2010&amp;PERIODTYPE=ANNR_STD&amp;SCFT=3&amp;window=popup_no_bar&amp;width=385&amp;height=120&amp;START_MAXIMIZED=FALSE&amp;creator=factset&amp;display_string=Audit"}</definedName>
    <definedName name="_166__123Graph_CCHART_33">#REF!</definedName>
    <definedName name="_166__FDSAUDITLINK__">{"fdsup://Directions/FAT Viewer?action=UPDATE&amp;creator=factset&amp;DOC_NAME=fat:reuters_qtrly_source_window.fat&amp;display_string=Audit&amp;DYN_ARGS=TRUE&amp;VAR:ID1=53567810&amp;VAR:RCODE=SGAFDS&amp;VAR:SDATE=20080399&amp;VAR:FREQ=Quarterly&amp;VAR:RELITEM=RP&amp;VAR:CURRENCY=&amp;VAR:CURRSOURCE","=EXSHARE&amp;VAR:NATFREQ=QUARTERLY&amp;VAR:RFIELD=FINALIZED&amp;VAR:DB_TYPE=FR&amp;VAR:UNITS=MONTHLY&amp;window=popup&amp;width=450&amp;height=300&amp;START_MAXIMIZED=FALSE"}</definedName>
    <definedName name="_166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1660__FDSAUDITLINK__">{"fdsup://directions/FAT Viewer?action=UPDATE&amp;creator=factset&amp;DYN_ARGS=TRUE&amp;DOC_NAME=FAT:FQL_AUDITING_CLIENT_TEMPLATE.FAT&amp;display_string=Audit&amp;VAR:KEY=YVCJWFYZCT&amp;VAR:QUERY=RkZfRUJJVChDQUwsMjAwNywsLCxFVVIp&amp;WINDOW=FIRST_POPUP&amp;HEIGHT=450&amp;WIDTH=450&amp;START_MAXIMI","ZED=FALSE&amp;VAR:CALENDAR=FIVEDAY&amp;VAR:SYMBOL=0&amp;VAR:INDEX=0"}</definedName>
    <definedName name="_1660__FDSAUDITLINK___1">{"fdsup://Directions/FactSet Auditing Viewer?action=AUDIT_VALUE&amp;DB=129&amp;ID1=B1HKRM&amp;VALUEID=02201&amp;SDATE=2010&amp;PERIODTYPE=ANNR_STD&amp;SCFT=3&amp;window=popup_no_bar&amp;width=385&amp;height=120&amp;START_MAXIMIZED=FALSE&amp;creator=factset&amp;display_string=Audit"}</definedName>
    <definedName name="_1661__FDSAUDITLINK__">{"fdsup://directions/FAT Viewer?action=UPDATE&amp;creator=factset&amp;DYN_ARGS=TRUE&amp;DOC_NAME=FAT:FQL_AUDITING_CLIENT_TEMPLATE.FAT&amp;display_string=Audit&amp;VAR:KEY=OVSZETOJAJ&amp;VAR:QUERY=RkZfRUJJVChDQUwsMjAwOSwsLCxFVVIp&amp;WINDOW=FIRST_POPUP&amp;HEIGHT=450&amp;WIDTH=450&amp;START_MAXIMI","ZED=FALSE&amp;VAR:CALENDAR=FIVEDAY&amp;VAR:SYMBOL=0&amp;VAR:INDEX=0"}</definedName>
    <definedName name="_1661__FDSAUDITLINK___1">{"fdsup://Directions/FactSet Auditing Viewer?action=AUDIT_VALUE&amp;DB=129&amp;ID1=557071&amp;VALUEID=03051&amp;SDATE=2010&amp;PERIODTYPE=ANNR_STD&amp;SCFT=3&amp;window=popup_no_bar&amp;width=385&amp;height=120&amp;START_MAXIMIZED=FALSE&amp;creator=factset&amp;display_string=Audit"}</definedName>
    <definedName name="_1662__FDSAUDITLINK__">{"fdsup://directions/FAT Viewer?action=UPDATE&amp;creator=factset&amp;DYN_ARGS=TRUE&amp;DOC_NAME=FAT:FQL_AUDITING_CLIENT_TEMPLATE.FAT&amp;display_string=Audit&amp;VAR:KEY=WXQDYHALWJ&amp;VAR:QUERY=RkZfRUJJVChDQUwsMjAwOCwsLCxFVVIp&amp;WINDOW=FIRST_POPUP&amp;HEIGHT=450&amp;WIDTH=450&amp;START_MAXIMI","ZED=FALSE&amp;VAR:CALENDAR=FIVEDAY&amp;VAR:SYMBOL=0&amp;VAR:INDEX=0"}</definedName>
    <definedName name="_1662__FDSAUDITLINK___1">{"fdsup://Directions/FactSet Auditing Viewer?action=AUDIT_VALUE&amp;DB=129&amp;ID1=557071&amp;VALUEID=03101&amp;SDATE=2010&amp;PERIODTYPE=ANNR_STD&amp;SCFT=3&amp;window=popup_no_bar&amp;width=385&amp;height=120&amp;START_MAXIMIZED=FALSE&amp;creator=factset&amp;display_string=Audit"}</definedName>
    <definedName name="_1663__FDSAUDITLINK__">{"fdsup://directions/FAT Viewer?action=UPDATE&amp;creator=factset&amp;DYN_ARGS=TRUE&amp;DOC_NAME=FAT:FQL_AUDITING_CLIENT_TEMPLATE.FAT&amp;display_string=Audit&amp;VAR:KEY=YVCJWFYZCT&amp;VAR:QUERY=RkZfRUJJVChDQUwsMjAwNywsLCxFVVIp&amp;WINDOW=FIRST_POPUP&amp;HEIGHT=450&amp;WIDTH=450&amp;START_MAXIMI","ZED=FALSE&amp;VAR:CALENDAR=FIVEDAY&amp;VAR:SYMBOL=0&amp;VAR:INDEX=0"}</definedName>
    <definedName name="_1663__FDSAUDITLINK___1">{"fdsup://Directions/FactSet Auditing Viewer?action=AUDIT_VALUE&amp;DB=129&amp;ID1=557071&amp;VALUEID=02001&amp;SDATE=2010&amp;PERIODTYPE=ANNR_STD&amp;SCFT=3&amp;window=popup_no_bar&amp;width=385&amp;height=120&amp;START_MAXIMIZED=FALSE&amp;creator=factset&amp;display_string=Audit"}</definedName>
    <definedName name="_1664__FDSAUDITLINK__">{"fdsup://directions/FAT Viewer?action=UPDATE&amp;creator=factset&amp;DYN_ARGS=TRUE&amp;DOC_NAME=FAT:FQL_AUDITING_CLIENT_TEMPLATE.FAT&amp;display_string=Audit&amp;VAR:KEY=OVSZETOJAJ&amp;VAR:QUERY=RkZfRUJJVChDQUwsMjAwOSwsLCxFVVIp&amp;WINDOW=FIRST_POPUP&amp;HEIGHT=450&amp;WIDTH=450&amp;START_MAXIMI","ZED=FALSE&amp;VAR:CALENDAR=FIVEDAY&amp;VAR:SYMBOL=0&amp;VAR:INDEX=0"}</definedName>
    <definedName name="_1664__FDSAUDITLINK___1">{"fdsup://Directions/FactSet Auditing Viewer?action=AUDIT_VALUE&amp;DB=129&amp;ID1=557071&amp;VALUEID=02201&amp;SDATE=2010&amp;PERIODTYPE=ANNR_STD&amp;SCFT=3&amp;window=popup_no_bar&amp;width=385&amp;height=120&amp;START_MAXIMIZED=FALSE&amp;creator=factset&amp;display_string=Audit"}</definedName>
    <definedName name="_1665__FDSAUDITLINK__">{"fdsup://directions/FAT Viewer?action=UPDATE&amp;creator=factset&amp;DYN_ARGS=TRUE&amp;DOC_NAME=FAT:FQL_AUDITING_CLIENT_TEMPLATE.FAT&amp;display_string=Audit&amp;VAR:KEY=WXQDYHALWJ&amp;VAR:QUERY=RkZfRUJJVChDQUwsMjAwOCwsLCxFVVIp&amp;WINDOW=FIRST_POPUP&amp;HEIGHT=450&amp;WIDTH=450&amp;START_MAXIMI","ZED=FALSE&amp;VAR:CALENDAR=FIVEDAY&amp;VAR:SYMBOL=0&amp;VAR:INDEX=0"}</definedName>
    <definedName name="_1665__FDSAUDITLINK___1">{"fdsup://Directions/FactSet Auditing Viewer?action=AUDIT_VALUE&amp;DB=129&amp;ID1=B03GCV&amp;VALUEID=03051&amp;SDATE=2010&amp;PERIODTYPE=ANNR_STD&amp;SCFT=3&amp;window=popup_no_bar&amp;width=385&amp;height=120&amp;START_MAXIMIZED=FALSE&amp;creator=factset&amp;display_string=Audit"}</definedName>
    <definedName name="_1666__FDSAUDITLINK__">{"fdsup://directions/FAT Viewer?action=UPDATE&amp;creator=factset&amp;DYN_ARGS=TRUE&amp;DOC_NAME=FAT:FQL_AUDITING_CLIENT_TEMPLATE.FAT&amp;display_string=Audit&amp;VAR:KEY=YVCJWFYZCT&amp;VAR:QUERY=RkZfRUJJVChDQUwsMjAwNywsLCxFVVIp&amp;WINDOW=FIRST_POPUP&amp;HEIGHT=450&amp;WIDTH=450&amp;START_MAXIMI","ZED=FALSE&amp;VAR:CALENDAR=FIVEDAY&amp;VAR:SYMBOL=0&amp;VAR:INDEX=0"}</definedName>
    <definedName name="_1666__FDSAUDITLINK___1">{"fdsup://Directions/FactSet Auditing Viewer?action=AUDIT_VALUE&amp;DB=129&amp;ID1=B03GCV&amp;VALUEID=03101&amp;SDATE=2010&amp;PERIODTYPE=ANNR_STD&amp;SCFT=3&amp;window=popup_no_bar&amp;width=385&amp;height=120&amp;START_MAXIMIZED=FALSE&amp;creator=factset&amp;display_string=Audit"}</definedName>
    <definedName name="_1667__FDSAUDITLINK__">{"fdsup://directions/FAT Viewer?action=UPDATE&amp;creator=factset&amp;DYN_ARGS=TRUE&amp;DOC_NAME=FAT:FQL_AUDITING_CLIENT_TEMPLATE.FAT&amp;display_string=Audit&amp;VAR:KEY=OVSZETOJAJ&amp;VAR:QUERY=RkZfRUJJVChDQUwsMjAwOSwsLCxFVVIp&amp;WINDOW=FIRST_POPUP&amp;HEIGHT=450&amp;WIDTH=450&amp;START_MAXIMI","ZED=FALSE&amp;VAR:CALENDAR=FIVEDAY&amp;VAR:SYMBOL=0&amp;VAR:INDEX=0"}</definedName>
    <definedName name="_1667__FDSAUDITLINK___1">{"fdsup://Directions/FactSet Auditing Viewer?action=AUDIT_VALUE&amp;DB=129&amp;ID1=B03GCV&amp;VALUEID=02001&amp;SDATE=2010&amp;PERIODTYPE=ANNR_STD&amp;SCFT=3&amp;window=popup_no_bar&amp;width=385&amp;height=120&amp;START_MAXIMIZED=FALSE&amp;creator=factset&amp;display_string=Audit"}</definedName>
    <definedName name="_1668__FDSAUDITLINK__">{"fdsup://directions/FAT Viewer?action=UPDATE&amp;creator=factset&amp;DYN_ARGS=TRUE&amp;DOC_NAME=FAT:FQL_AUDITING_CLIENT_TEMPLATE.FAT&amp;display_string=Audit&amp;VAR:KEY=WXQDYHALWJ&amp;VAR:QUERY=RkZfRUJJVChDQUwsMjAwOCwsLCxFVVIp&amp;WINDOW=FIRST_POPUP&amp;HEIGHT=450&amp;WIDTH=450&amp;START_MAXIMI","ZED=FALSE&amp;VAR:CALENDAR=FIVEDAY&amp;VAR:SYMBOL=0&amp;VAR:INDEX=0"}</definedName>
    <definedName name="_1668__FDSAUDITLINK___1">{"fdsup://Directions/FactSet Auditing Viewer?action=AUDIT_VALUE&amp;DB=129&amp;ID1=B03GCV&amp;VALUEID=02201&amp;SDATE=2010&amp;PERIODTYPE=ANNR_STD&amp;SCFT=3&amp;window=popup_no_bar&amp;width=385&amp;height=120&amp;START_MAXIMIZED=FALSE&amp;creator=factset&amp;display_string=Audit"}</definedName>
    <definedName name="_1669__FDSAUDITLINK__">{"fdsup://directions/FAT Viewer?action=UPDATE&amp;creator=factset&amp;DYN_ARGS=TRUE&amp;DOC_NAME=FAT:FQL_AUDITING_CLIENT_TEMPLATE.FAT&amp;display_string=Audit&amp;VAR:KEY=YVCJWFYZCT&amp;VAR:QUERY=RkZfRUJJVChDQUwsMjAwNywsLCxFVVIp&amp;WINDOW=FIRST_POPUP&amp;HEIGHT=450&amp;WIDTH=450&amp;START_MAXIMI","ZED=FALSE&amp;VAR:CALENDAR=FIVEDAY&amp;VAR:SYMBOL=0&amp;VAR:INDEX=0"}</definedName>
    <definedName name="_1669__FDSAUDITLINK___1">{"fdsup://Directions/FactSet Auditing Viewer?action=AUDIT_VALUE&amp;DB=129&amp;ID1=733945&amp;VALUEID=03426&amp;SDATE=2010&amp;PERIODTYPE=ANNR_STD&amp;SCFT=3&amp;window=popup_no_bar&amp;width=385&amp;height=120&amp;START_MAXIMIZED=FALSE&amp;creator=factset&amp;display_string=Audit"}</definedName>
    <definedName name="_167__123Graph_CCHART_34">#REF!</definedName>
    <definedName name="_167__FDSAUDITLINK__">{"fdsup://Directions/FAT Viewer?action=UPDATE&amp;creator=factset&amp;DOC_NAME=fat:reuters_qtrly_source_window.fat&amp;display_string=Audit&amp;DYN_ARGS=TRUE&amp;VAR:ID1=45867G10&amp;VAR:RCODE=SGAFDS&amp;VAR:SDATE=20071299&amp;VAR:FREQ=Quarterly&amp;VAR:RELITEM=RP&amp;VAR:CURRENCY=&amp;VAR:CURRSOURCE","=EXSHARE&amp;VAR:NATFREQ=QUARTERLY&amp;VAR:RFIELD=FINALIZED&amp;VAR:DB_TYPE=FR&amp;VAR:UNITS=MONTHLY&amp;window=popup&amp;width=450&amp;height=300&amp;START_MAXIMIZED=FALSE"}</definedName>
    <definedName name="_167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1670__FDSAUDITLINK__">{"fdsup://directions/FAT Viewer?action=UPDATE&amp;creator=factset&amp;DYN_ARGS=TRUE&amp;DOC_NAME=FAT:FQL_AUDITING_CLIENT_TEMPLATE.FAT&amp;display_string=Audit&amp;VAR:KEY=OVSZETOJAJ&amp;VAR:QUERY=RkZfRUJJVChDQUwsMjAwOSwsLCxFVVIp&amp;WINDOW=FIRST_POPUP&amp;HEIGHT=450&amp;WIDTH=450&amp;START_MAXIMI","ZED=FALSE&amp;VAR:CALENDAR=FIVEDAY&amp;VAR:SYMBOL=0&amp;VAR:INDEX=0"}</definedName>
    <definedName name="_1670__FDSAUDITLINK___1">{"fdsup://Directions/FactSet Auditing Viewer?action=AUDIT_VALUE&amp;DB=129&amp;ID1=B1HKRM&amp;VALUEID=03426&amp;SDATE=2010&amp;PERIODTYPE=ANNR_STD&amp;SCFT=3&amp;window=popup_no_bar&amp;width=385&amp;height=120&amp;START_MAXIMIZED=FALSE&amp;creator=factset&amp;display_string=Audit"}</definedName>
    <definedName name="_1671__FDSAUDITLINK__">{"fdsup://directions/FAT Viewer?action=UPDATE&amp;creator=factset&amp;DYN_ARGS=TRUE&amp;DOC_NAME=FAT:FQL_AUDITING_CLIENT_TEMPLATE.FAT&amp;display_string=Audit&amp;VAR:KEY=WXQDYHALWJ&amp;VAR:QUERY=RkZfRUJJVChDQUwsMjAwOCwsLCxFVVIp&amp;WINDOW=FIRST_POPUP&amp;HEIGHT=450&amp;WIDTH=450&amp;START_MAXIMI","ZED=FALSE&amp;VAR:CALENDAR=FIVEDAY&amp;VAR:SYMBOL=0&amp;VAR:INDEX=0"}</definedName>
    <definedName name="_1671__FDSAUDITLINK___1">{"fdsup://Directions/FactSet Auditing Viewer?action=AUDIT_VALUE&amp;DB=129&amp;ID1=557071&amp;VALUEID=03426&amp;SDATE=2010&amp;PERIODTYPE=ANNR_STD&amp;SCFT=3&amp;window=popup_no_bar&amp;width=385&amp;height=120&amp;START_MAXIMIZED=FALSE&amp;creator=factset&amp;display_string=Audit"}</definedName>
    <definedName name="_1672__FDSAUDITLINK__">{"fdsup://directions/FAT Viewer?action=UPDATE&amp;creator=factset&amp;DYN_ARGS=TRUE&amp;DOC_NAME=FAT:FQL_AUDITING_CLIENT_TEMPLATE.FAT&amp;display_string=Audit&amp;VAR:KEY=YVCJWFYZCT&amp;VAR:QUERY=RkZfRUJJVChDQUwsMjAwNywsLCxFVVIp&amp;WINDOW=FIRST_POPUP&amp;HEIGHT=450&amp;WIDTH=450&amp;START_MAXIMI","ZED=FALSE&amp;VAR:CALENDAR=FIVEDAY&amp;VAR:SYMBOL=0&amp;VAR:INDEX=0"}</definedName>
    <definedName name="_1672__FDSAUDITLINK___1">{"fdsup://Directions/FactSet Auditing Viewer?action=AUDIT_VALUE&amp;DB=129&amp;ID1=B03GCV&amp;VALUEID=03426&amp;SDATE=2010&amp;PERIODTYPE=ANNR_STD&amp;SCFT=3&amp;window=popup_no_bar&amp;width=385&amp;height=120&amp;START_MAXIMIZED=FALSE&amp;creator=factset&amp;display_string=Audit"}</definedName>
    <definedName name="_1673__FDSAUDITLINK__">{"fdsup://directions/FAT Viewer?action=UPDATE&amp;creator=factset&amp;DYN_ARGS=TRUE&amp;DOC_NAME=FAT:FQL_AUDITING_CLIENT_TEMPLATE.FAT&amp;display_string=Audit&amp;VAR:KEY=OVSZETOJAJ&amp;VAR:QUERY=RkZfRUJJVChDQUwsMjAwOSwsLCxFVVIp&amp;WINDOW=FIRST_POPUP&amp;HEIGHT=450&amp;WIDTH=450&amp;START_MAXIMI","ZED=FALSE&amp;VAR:CALENDAR=FIVEDAY&amp;VAR:SYMBOL=0&amp;VAR:INDEX=0"}</definedName>
    <definedName name="_1673__FDSAUDITLINK___1">{"fdsup://Directions/FactSet Auditing Viewer?action=AUDIT_VALUE&amp;DB=129&amp;ID1=733945&amp;VALUEID=01250&amp;SDATE=2010&amp;PERIODTYPE=ANNR_STD&amp;SCFT=3&amp;window=popup_no_bar&amp;width=385&amp;height=120&amp;START_MAXIMIZED=FALSE&amp;creator=factset&amp;display_string=Audit"}</definedName>
    <definedName name="_1674__FDSAUDITLINK__">{"fdsup://directions/FAT Viewer?action=UPDATE&amp;creator=factset&amp;DYN_ARGS=TRUE&amp;DOC_NAME=FAT:FQL_AUDITING_CLIENT_TEMPLATE.FAT&amp;display_string=Audit&amp;VAR:KEY=WXQDYHALWJ&amp;VAR:QUERY=RkZfRUJJVChDQUwsMjAwOCwsLCxFVVIp&amp;WINDOW=FIRST_POPUP&amp;HEIGHT=450&amp;WIDTH=450&amp;START_MAXIMI","ZED=FALSE&amp;VAR:CALENDAR=FIVEDAY&amp;VAR:SYMBOL=0&amp;VAR:INDEX=0"}</definedName>
    <definedName name="_1674__FDSAUDITLINK___1">{"fdsup://Directions/FactSet Auditing Viewer?action=AUDIT_VALUE&amp;DB=129&amp;ID1=733945&amp;VALUEID=01250&amp;SDATE=2009&amp;PERIODTYPE=ANNR_STD&amp;SCFT=3&amp;window=popup_no_bar&amp;width=385&amp;height=120&amp;START_MAXIMIZED=FALSE&amp;creator=factset&amp;display_string=Audit"}</definedName>
    <definedName name="_1675__FDSAUDITLINK__">{"fdsup://directions/FAT Viewer?action=UPDATE&amp;creator=factset&amp;DYN_ARGS=TRUE&amp;DOC_NAME=FAT:FQL_AUDITING_CLIENT_TEMPLATE.FAT&amp;display_string=Audit&amp;VAR:KEY=YVCJWFYZCT&amp;VAR:QUERY=RkZfRUJJVChDQUwsMjAwNywsLCxFVVIp&amp;WINDOW=FIRST_POPUP&amp;HEIGHT=450&amp;WIDTH=450&amp;START_MAXIMI","ZED=FALSE&amp;VAR:CALENDAR=FIVEDAY&amp;VAR:SYMBOL=0&amp;VAR:INDEX=0"}</definedName>
    <definedName name="_1675__FDSAUDITLINK___1">{"fdsup://Directions/FactSet Auditing Viewer?action=AUDIT_VALUE&amp;DB=129&amp;ID1=733945&amp;VALUEID=01001&amp;SDATE=2010&amp;PERIODTYPE=ANNR_STD&amp;SCFT=3&amp;window=popup_no_bar&amp;width=385&amp;height=120&amp;START_MAXIMIZED=FALSE&amp;creator=factset&amp;display_string=Audit"}</definedName>
    <definedName name="_1676__FDSAUDITLINK__">{"fdsup://directions/FAT Viewer?action=UPDATE&amp;creator=factset&amp;DYN_ARGS=TRUE&amp;DOC_NAME=FAT:FQL_AUDITING_CLIENT_TEMPLATE.FAT&amp;display_string=Audit&amp;VAR:KEY=OVSZETOJAJ&amp;VAR:QUERY=RkZfRUJJVChDQUwsMjAwOSwsLCxFVVIp&amp;WINDOW=FIRST_POPUP&amp;HEIGHT=450&amp;WIDTH=450&amp;START_MAXIMI","ZED=FALSE&amp;VAR:CALENDAR=FIVEDAY&amp;VAR:SYMBOL=0&amp;VAR:INDEX=0"}</definedName>
    <definedName name="_1676__FDSAUDITLINK___1">{"fdsup://Directions/FactSet Auditing Viewer?action=AUDIT_VALUE&amp;DB=129&amp;ID1=B1HKRM&amp;VALUEID=01250&amp;SDATE=2010&amp;PERIODTYPE=ANNR_STD&amp;SCFT=3&amp;window=popup_no_bar&amp;width=385&amp;height=120&amp;START_MAXIMIZED=FALSE&amp;creator=factset&amp;display_string=Audit"}</definedName>
    <definedName name="_1677__FDSAUDITLINK__">{"fdsup://directions/FAT Viewer?action=UPDATE&amp;creator=factset&amp;DYN_ARGS=TRUE&amp;DOC_NAME=FAT:FQL_AUDITING_CLIENT_TEMPLATE.FAT&amp;display_string=Audit&amp;VAR:KEY=WXQDYHALWJ&amp;VAR:QUERY=RkZfRUJJVChDQUwsMjAwOCwsLCxFVVIp&amp;WINDOW=FIRST_POPUP&amp;HEIGHT=450&amp;WIDTH=450&amp;START_MAXIMI","ZED=FALSE&amp;VAR:CALENDAR=FIVEDAY&amp;VAR:SYMBOL=0&amp;VAR:INDEX=0"}</definedName>
    <definedName name="_1677__FDSAUDITLINK___1">{"fdsup://Directions/FactSet Auditing Viewer?action=AUDIT_VALUE&amp;DB=129&amp;ID1=B1HKRM&amp;VALUEID=01250&amp;SDATE=2009&amp;PERIODTYPE=ANNR_STD&amp;SCFT=3&amp;window=popup_no_bar&amp;width=385&amp;height=120&amp;START_MAXIMIZED=FALSE&amp;creator=factset&amp;display_string=Audit"}</definedName>
    <definedName name="_1678__FDSAUDITLINK__">{"fdsup://directions/FAT Viewer?action=UPDATE&amp;creator=factset&amp;DYN_ARGS=TRUE&amp;DOC_NAME=FAT:FQL_AUDITING_CLIENT_TEMPLATE.FAT&amp;display_string=Audit&amp;VAR:KEY=YVCJWFYZCT&amp;VAR:QUERY=RkZfRUJJVChDQUwsMjAwNywsLCxFVVIp&amp;WINDOW=FIRST_POPUP&amp;HEIGHT=450&amp;WIDTH=450&amp;START_MAXIMI","ZED=FALSE&amp;VAR:CALENDAR=FIVEDAY&amp;VAR:SYMBOL=0&amp;VAR:INDEX=0"}</definedName>
    <definedName name="_1678__FDSAUDITLINK___1">{"fdsup://Directions/FactSet Auditing Viewer?action=AUDIT_VALUE&amp;DB=129&amp;ID1=B1HKRM&amp;VALUEID=01001&amp;SDATE=2010&amp;PERIODTYPE=ANNR_STD&amp;SCFT=3&amp;window=popup_no_bar&amp;width=385&amp;height=120&amp;START_MAXIMIZED=FALSE&amp;creator=factset&amp;display_string=Audit"}</definedName>
    <definedName name="_1679__FDSAUDITLINK__">{"fdsup://directions/FAT Viewer?action=UPDATE&amp;creator=factset&amp;DYN_ARGS=TRUE&amp;DOC_NAME=FAT:FQL_AUDITING_CLIENT_TEMPLATE.FAT&amp;display_string=Audit&amp;VAR:KEY=OVSZETOJAJ&amp;VAR:QUERY=RkZfRUJJVChDQUwsMjAwOSwsLCxFVVIp&amp;WINDOW=FIRST_POPUP&amp;HEIGHT=450&amp;WIDTH=450&amp;START_MAXIMI","ZED=FALSE&amp;VAR:CALENDAR=FIVEDAY&amp;VAR:SYMBOL=0&amp;VAR:INDEX=0"}</definedName>
    <definedName name="_1679__FDSAUDITLINK___1">{"fdsup://Directions/FactSet Auditing Viewer?action=AUDIT_VALUE&amp;DB=129&amp;ID1=455660&amp;VALUEID=01250&amp;SDATE=2010&amp;PERIODTYPE=ANNR_STD&amp;SCFT=3&amp;window=popup_no_bar&amp;width=385&amp;height=120&amp;START_MAXIMIZED=FALSE&amp;creator=factset&amp;display_string=Audit"}</definedName>
    <definedName name="_168__123Graph_CCHART_39">#REF!</definedName>
    <definedName name="_168__123Graph_XCHART_2">#REF!</definedName>
    <definedName name="_168__FDSAUDITLINK__">{"fdsup://Directions/FAT Viewer?action=UPDATE&amp;creator=factset&amp;DOC_NAME=fat:reuters_qtrly_source_window.fat&amp;display_string=Audit&amp;DYN_ARGS=TRUE&amp;VAR:ID1=34637510&amp;VAR:RCODE=SGAFDS&amp;VAR:SDATE=20071299&amp;VAR:FREQ=Quarterly&amp;VAR:RELITEM=RP&amp;VAR:CURRENCY=&amp;VAR:CURRSOURCE","=EXSHARE&amp;VAR:NATFREQ=QUARTERLY&amp;VAR:RFIELD=FINALIZED&amp;VAR:DB_TYPE=FR&amp;VAR:UNITS=MONTHLY&amp;window=popup&amp;width=450&amp;height=300&amp;START_MAXIMIZED=FALSE"}</definedName>
    <definedName name="_168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1680__FDSAUDITLINK__">{"fdsup://directions/FAT Viewer?action=UPDATE&amp;creator=factset&amp;DYN_ARGS=TRUE&amp;DOC_NAME=FAT:FQL_AUDITING_CLIENT_TEMPLATE.FAT&amp;display_string=Audit&amp;VAR:KEY=WXQDYHALWJ&amp;VAR:QUERY=RkZfRUJJVChDQUwsMjAwOCwsLCxFVVIp&amp;WINDOW=FIRST_POPUP&amp;HEIGHT=450&amp;WIDTH=450&amp;START_MAXIMI","ZED=FALSE&amp;VAR:CALENDAR=FIVEDAY&amp;VAR:SYMBOL=0&amp;VAR:INDEX=0"}</definedName>
    <definedName name="_1680__FDSAUDITLINK___1">{"fdsup://Directions/FactSet Auditing Viewer?action=AUDIT_VALUE&amp;DB=129&amp;ID1=557071&amp;VALUEID=01250&amp;SDATE=2010&amp;PERIODTYPE=ANNR_STD&amp;SCFT=3&amp;window=popup_no_bar&amp;width=385&amp;height=120&amp;START_MAXIMIZED=FALSE&amp;creator=factset&amp;display_string=Audit"}</definedName>
    <definedName name="_1681__FDSAUDITLINK__">{"fdsup://directions/FAT Viewer?action=UPDATE&amp;creator=factset&amp;DYN_ARGS=TRUE&amp;DOC_NAME=FAT:FQL_AUDITING_CLIENT_TEMPLATE.FAT&amp;display_string=Audit&amp;VAR:KEY=YVCJWFYZCT&amp;VAR:QUERY=RkZfRUJJVChDQUwsMjAwNywsLCxFVVIp&amp;WINDOW=FIRST_POPUP&amp;HEIGHT=450&amp;WIDTH=450&amp;START_MAXIMI","ZED=FALSE&amp;VAR:CALENDAR=FIVEDAY&amp;VAR:SYMBOL=0&amp;VAR:INDEX=0"}</definedName>
    <definedName name="_1681__FDSAUDITLINK___1">{"fdsup://Directions/FactSet Auditing Viewer?action=AUDIT_VALUE&amp;DB=129&amp;ID1=557071&amp;VALUEID=01250&amp;SDATE=2009&amp;PERIODTYPE=ANNR_STD&amp;SCFT=3&amp;window=popup_no_bar&amp;width=385&amp;height=120&amp;START_MAXIMIZED=FALSE&amp;creator=factset&amp;display_string=Audit"}</definedName>
    <definedName name="_1682__FDSAUDITLINK__">{"fdsup://directions/FAT Viewer?action=UPDATE&amp;creator=factset&amp;DYN_ARGS=TRUE&amp;DOC_NAME=FAT:FQL_AUDITING_CLIENT_TEMPLATE.FAT&amp;display_string=Audit&amp;VAR:KEY=OVSZETOJAJ&amp;VAR:QUERY=RkZfRUJJVChDQUwsMjAwOSwsLCxFVVIp&amp;WINDOW=FIRST_POPUP&amp;HEIGHT=450&amp;WIDTH=450&amp;START_MAXIMI","ZED=FALSE&amp;VAR:CALENDAR=FIVEDAY&amp;VAR:SYMBOL=0&amp;VAR:INDEX=0"}</definedName>
    <definedName name="_1682__FDSAUDITLINK___1">{"fdsup://Directions/FactSet Auditing Viewer?action=AUDIT_VALUE&amp;DB=129&amp;ID1=557071&amp;VALUEID=01001&amp;SDATE=2010&amp;PERIODTYPE=ANNR_STD&amp;SCFT=3&amp;window=popup_no_bar&amp;width=385&amp;height=120&amp;START_MAXIMIZED=FALSE&amp;creator=factset&amp;display_string=Audit"}</definedName>
    <definedName name="_1683__FDSAUDITLINK__">{"fdsup://directions/FAT Viewer?action=UPDATE&amp;creator=factset&amp;DYN_ARGS=TRUE&amp;DOC_NAME=FAT:FQL_AUDITING_CLIENT_TEMPLATE.FAT&amp;display_string=Audit&amp;VAR:KEY=WXQDYHALWJ&amp;VAR:QUERY=RkZfRUJJVChDQUwsMjAwOCwsLCxFVVIp&amp;WINDOW=FIRST_POPUP&amp;HEIGHT=450&amp;WIDTH=450&amp;START_MAXIMI","ZED=FALSE&amp;VAR:CALENDAR=FIVEDAY&amp;VAR:SYMBOL=0&amp;VAR:INDEX=0"}</definedName>
    <definedName name="_1683__FDSAUDITLINK___1">{"fdsup://Directions/FactSet Auditing Viewer?action=AUDIT_VALUE&amp;DB=129&amp;ID1=B03GCV&amp;VALUEID=01250&amp;SDATE=2010&amp;PERIODTYPE=ANNR_STD&amp;SCFT=3&amp;window=popup_no_bar&amp;width=385&amp;height=120&amp;START_MAXIMIZED=FALSE&amp;creator=factset&amp;display_string=Audit"}</definedName>
    <definedName name="_1684__FDSAUDITLINK__">{"fdsup://directions/FAT Viewer?action=UPDATE&amp;creator=factset&amp;DYN_ARGS=TRUE&amp;DOC_NAME=FAT:FQL_AUDITING_CLIENT_TEMPLATE.FAT&amp;display_string=Audit&amp;VAR:KEY=YVCJWFYZCT&amp;VAR:QUERY=RkZfRUJJVChDQUwsMjAwNywsLCxFVVIp&amp;WINDOW=FIRST_POPUP&amp;HEIGHT=450&amp;WIDTH=450&amp;START_MAXIMI","ZED=FALSE&amp;VAR:CALENDAR=FIVEDAY&amp;VAR:SYMBOL=0&amp;VAR:INDEX=0"}</definedName>
    <definedName name="_1684__FDSAUDITLINK___1">{"fdsup://Directions/FactSet Auditing Viewer?action=AUDIT_VALUE&amp;DB=129&amp;ID1=B03GCV&amp;VALUEID=01250&amp;SDATE=2009&amp;PERIODTYPE=ANNR_STD&amp;SCFT=3&amp;window=popup_no_bar&amp;width=385&amp;height=120&amp;START_MAXIMIZED=FALSE&amp;creator=factset&amp;display_string=Audit"}</definedName>
    <definedName name="_1685__FDSAUDITLINK__">{"fdsup://directions/FAT Viewer?action=UPDATE&amp;creator=factset&amp;DYN_ARGS=TRUE&amp;DOC_NAME=FAT:FQL_AUDITING_CLIENT_TEMPLATE.FAT&amp;display_string=Audit&amp;VAR:KEY=OVSZETOJAJ&amp;VAR:QUERY=RkZfRUJJVChDQUwsMjAwOSwsLCxFVVIp&amp;WINDOW=FIRST_POPUP&amp;HEIGHT=450&amp;WIDTH=450&amp;START_MAXIMI","ZED=FALSE&amp;VAR:CALENDAR=FIVEDAY&amp;VAR:SYMBOL=0&amp;VAR:INDEX=0"}</definedName>
    <definedName name="_1685__FDSAUDITLINK___1">{"fdsup://Directions/FactSet Auditing Viewer?action=AUDIT_VALUE&amp;DB=129&amp;ID1=B03GCV&amp;VALUEID=01001&amp;SDATE=2010&amp;PERIODTYPE=ANNR_STD&amp;SCFT=3&amp;window=popup_no_bar&amp;width=385&amp;height=120&amp;START_MAXIMIZED=FALSE&amp;creator=factset&amp;display_string=Audit"}</definedName>
    <definedName name="_1686__FDSAUDITLINK__">{"fdsup://directions/FAT Viewer?action=UPDATE&amp;creator=factset&amp;DYN_ARGS=TRUE&amp;DOC_NAME=FAT:FQL_AUDITING_CLIENT_TEMPLATE.FAT&amp;display_string=Audit&amp;VAR:KEY=WXQDYHALWJ&amp;VAR:QUERY=RkZfRUJJVChDQUwsMjAwOCwsLCxFVVIp&amp;WINDOW=FIRST_POPUP&amp;HEIGHT=450&amp;WIDTH=450&amp;START_MAXIMI","ZED=FALSE&amp;VAR:CALENDAR=FIVEDAY&amp;VAR:SYMBOL=0&amp;VAR:INDEX=0"}</definedName>
    <definedName name="_1686__FDSAUDITLINK___1">{"fdsup://Directions/FactSet Auditing Viewer?action=AUDIT_VALUE&amp;DB=129&amp;ID1=733945&amp;VALUEID=01001&amp;SDATE=2009&amp;PERIODTYPE=ANNR_STD&amp;SCFT=3&amp;window=popup_no_bar&amp;width=385&amp;height=120&amp;START_MAXIMIZED=FALSE&amp;creator=factset&amp;display_string=Audit"}</definedName>
    <definedName name="_1687__FDSAUDITLINK__">{"fdsup://directions/FAT Viewer?action=UPDATE&amp;creator=factset&amp;DYN_ARGS=TRUE&amp;DOC_NAME=FAT:FQL_AUDITING_CLIENT_TEMPLATE.FAT&amp;display_string=Audit&amp;VAR:KEY=YVCJWFYZCT&amp;VAR:QUERY=RkZfRUJJVChDQUwsMjAwNywsLCxFVVIp&amp;WINDOW=FIRST_POPUP&amp;HEIGHT=450&amp;WIDTH=450&amp;START_MAXIMI","ZED=FALSE&amp;VAR:CALENDAR=FIVEDAY&amp;VAR:SYMBOL=0&amp;VAR:INDEX=0"}</definedName>
    <definedName name="_1687__FDSAUDITLINK___1">{"fdsup://Directions/FactSet Auditing Viewer?action=AUDIT_VALUE&amp;DB=129&amp;ID1=B1HKRM&amp;VALUEID=01001&amp;SDATE=2009&amp;PERIODTYPE=ANNR_STD&amp;SCFT=3&amp;window=popup_no_bar&amp;width=385&amp;height=120&amp;START_MAXIMIZED=FALSE&amp;creator=factset&amp;display_string=Audit"}</definedName>
    <definedName name="_1688__FDSAUDITLINK__">{"fdsup://directions/FAT Viewer?action=UPDATE&amp;creator=factset&amp;DYN_ARGS=TRUE&amp;DOC_NAME=FAT:FQL_AUDITING_CLIENT_TEMPLATE.FAT&amp;display_string=Audit&amp;VAR:KEY=OVSZETOJAJ&amp;VAR:QUERY=RkZfRUJJVChDQUwsMjAwOSwsLCxFVVIp&amp;WINDOW=FIRST_POPUP&amp;HEIGHT=450&amp;WIDTH=450&amp;START_MAXIMI","ZED=FALSE&amp;VAR:CALENDAR=FIVEDAY&amp;VAR:SYMBOL=0&amp;VAR:INDEX=0"}</definedName>
    <definedName name="_1688__FDSAUDITLINK___1">{"fdsup://Directions/FactSet Auditing Viewer?action=AUDIT_VALUE&amp;DB=129&amp;ID1=455660&amp;VALUEID=01001&amp;SDATE=2010&amp;PERIODTYPE=ANNR_STD&amp;SCFT=3&amp;window=popup_no_bar&amp;width=385&amp;height=120&amp;START_MAXIMIZED=FALSE&amp;creator=factset&amp;display_string=Audit"}</definedName>
    <definedName name="_1689__FDSAUDITLINK__">{"fdsup://directions/FAT Viewer?action=UPDATE&amp;creator=factset&amp;DYN_ARGS=TRUE&amp;DOC_NAME=FAT:FQL_AUDITING_CLIENT_TEMPLATE.FAT&amp;display_string=Audit&amp;VAR:KEY=WXQDYHALWJ&amp;VAR:QUERY=RkZfRUJJVChDQUwsMjAwOCwsLCxFVVIp&amp;WINDOW=FIRST_POPUP&amp;HEIGHT=450&amp;WIDTH=450&amp;START_MAXIMI","ZED=FALSE&amp;VAR:CALENDAR=FIVEDAY&amp;VAR:SYMBOL=0&amp;VAR:INDEX=0"}</definedName>
    <definedName name="_1689__FDSAUDITLINK___1">{"fdsup://Directions/FactSet Auditing Viewer?action=AUDIT_VALUE&amp;DB=129&amp;ID1=557071&amp;VALUEID=01001&amp;SDATE=2009&amp;PERIODTYPE=ANNR_STD&amp;SCFT=3&amp;window=popup_no_bar&amp;width=385&amp;height=120&amp;START_MAXIMIZED=FALSE&amp;creator=factset&amp;display_string=Audit"}</definedName>
    <definedName name="_169__123Graph_CCHART_4">#REF!</definedName>
    <definedName name="_169__FDSAUDITLINK__">{"fdsup://Directions/FAT Viewer?action=UPDATE&amp;creator=factset&amp;DOC_NAME=fat:reuters_qtrly_source_window.fat&amp;display_string=Audit&amp;DYN_ARGS=TRUE&amp;VAR:ID1=25659T10&amp;VAR:RCODE=SGAFDS&amp;VAR:SDATE=20080399&amp;VAR:FREQ=Quarterly&amp;VAR:RELITEM=RP&amp;VAR:CURRENCY=&amp;VAR:CURRSOURCE","=EXSHARE&amp;VAR:NATFREQ=QUARTERLY&amp;VAR:RFIELD=FINALIZED&amp;VAR:DB_TYPE=FR&amp;VAR:UNITS=MONTHLY&amp;window=popup&amp;width=450&amp;height=300&amp;START_MAXIMIZED=FALSE"}</definedName>
    <definedName name="_169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1690__FDSAUDITLINK__">{"fdsup://directions/FAT Viewer?action=UPDATE&amp;creator=factset&amp;DYN_ARGS=TRUE&amp;DOC_NAME=FAT:FQL_AUDITING_CLIENT_TEMPLATE.FAT&amp;display_string=Audit&amp;VAR:KEY=YVCJWFYZCT&amp;VAR:QUERY=RkZfRUJJVChDQUwsMjAwNywsLCxFVVIp&amp;WINDOW=FIRST_POPUP&amp;HEIGHT=450&amp;WIDTH=450&amp;START_MAXIMI","ZED=FALSE&amp;VAR:CALENDAR=FIVEDAY&amp;VAR:SYMBOL=0&amp;VAR:INDEX=0"}</definedName>
    <definedName name="_1690__FDSAUDITLINK___1">{"fdsup://Directions/FactSet Auditing Viewer?action=AUDIT_VALUE&amp;DB=129&amp;ID1=B03GCV&amp;VALUEID=01001&amp;SDATE=2009&amp;PERIODTYPE=ANNR_STD&amp;SCFT=3&amp;window=popup_no_bar&amp;width=385&amp;height=120&amp;START_MAXIMIZED=FALSE&amp;creator=factset&amp;display_string=Audit"}</definedName>
    <definedName name="_1691__FDSAUDITLINK__">{"fdsup://directions/FAT Viewer?action=UPDATE&amp;creator=factset&amp;DYN_ARGS=TRUE&amp;DOC_NAME=FAT:FQL_AUDITING_CLIENT_TEMPLATE.FAT&amp;display_string=Audit&amp;VAR:KEY=OVSZETOJAJ&amp;VAR:QUERY=RkZfRUJJVChDQUwsMjAwOSwsLCxFVVIp&amp;WINDOW=FIRST_POPUP&amp;HEIGHT=450&amp;WIDTH=450&amp;START_MAXIMI","ZED=FALSE&amp;VAR:CALENDAR=FIVEDAY&amp;VAR:SYMBOL=0&amp;VAR:INDEX=0"}</definedName>
    <definedName name="_1691__FDSAUDITLINK___1">{"fdsup://Directions/FactSet Auditing Viewer?action=AUDIT_VALUE&amp;DB=129&amp;ID1=733945&amp;VALUEID=18184&amp;SDATE=2010&amp;PERIODTYPE=ANNR_STD&amp;SCFT=3&amp;window=popup_no_bar&amp;width=385&amp;height=120&amp;START_MAXIMIZED=FALSE&amp;creator=factset&amp;display_string=Audit"}</definedName>
    <definedName name="_1692__FDSAUDITLINK__">{"fdsup://directions/FAT Viewer?action=UPDATE&amp;creator=factset&amp;DYN_ARGS=TRUE&amp;DOC_NAME=FAT:FQL_AUDITING_CLIENT_TEMPLATE.FAT&amp;display_string=Audit&amp;VAR:KEY=WXQDYHALWJ&amp;VAR:QUERY=RkZfRUJJVChDQUwsMjAwOCwsLCxFVVIp&amp;WINDOW=FIRST_POPUP&amp;HEIGHT=450&amp;WIDTH=450&amp;START_MAXIMI","ZED=FALSE&amp;VAR:CALENDAR=FIVEDAY&amp;VAR:SYMBOL=0&amp;VAR:INDEX=0"}</definedName>
    <definedName name="_1692__FDSAUDITLINK___1">{"fdsup://Directions/FactSet Auditing Viewer?action=AUDIT_VALUE&amp;DB=129&amp;ID1=733945&amp;VALUEID=02999&amp;SDATE=2010&amp;PERIODTYPE=ANNR_STD&amp;SCFT=3&amp;window=popup_no_bar&amp;width=385&amp;height=120&amp;START_MAXIMIZED=FALSE&amp;creator=factset&amp;display_string=Audit"}</definedName>
    <definedName name="_1693__FDSAUDITLINK__">{"fdsup://directions/FAT Viewer?action=UPDATE&amp;creator=factset&amp;DYN_ARGS=TRUE&amp;DOC_NAME=FAT:FQL_AUDITING_CLIENT_TEMPLATE.FAT&amp;display_string=Audit&amp;VAR:KEY=YVCJWFYZCT&amp;VAR:QUERY=RkZfRUJJVChDQUwsMjAwNywsLCxFVVIp&amp;WINDOW=FIRST_POPUP&amp;HEIGHT=450&amp;WIDTH=450&amp;START_MAXIMI","ZED=FALSE&amp;VAR:CALENDAR=FIVEDAY&amp;VAR:SYMBOL=0&amp;VAR:INDEX=0"}</definedName>
    <definedName name="_1693__FDSAUDITLINK___1">{"fdsup://Directions/FactSet Auditing Viewer?action=AUDIT_VALUE&amp;DB=129&amp;ID1=733945&amp;VALUEID=04049&amp;SDATE=2010&amp;PERIODTYPE=ANNR_STD&amp;SCFT=3&amp;window=popup_no_bar&amp;width=385&amp;height=120&amp;START_MAXIMIZED=FALSE&amp;creator=factset&amp;display_string=Audit"}</definedName>
    <definedName name="_1694__FDSAUDITLINK__">{"fdsup://directions/FAT Viewer?action=UPDATE&amp;creator=factset&amp;DYN_ARGS=TRUE&amp;DOC_NAME=FAT:FQL_AUDITING_CLIENT_TEMPLATE.FAT&amp;display_string=Audit&amp;VAR:KEY=OVSZETOJAJ&amp;VAR:QUERY=RkZfRUJJVChDQUwsMjAwOSwsLCxFVVIp&amp;WINDOW=FIRST_POPUP&amp;HEIGHT=450&amp;WIDTH=450&amp;START_MAXIMI","ZED=FALSE&amp;VAR:CALENDAR=FIVEDAY&amp;VAR:SYMBOL=0&amp;VAR:INDEX=0"}</definedName>
    <definedName name="_1694__FDSAUDITLINK___1">{"fdsup://Directions/FactSet Auditing Viewer?action=AUDIT_VALUE&amp;DB=129&amp;ID1=733945&amp;VALUEID=04049&amp;SDATE=2009&amp;PERIODTYPE=ANNR_STD&amp;SCFT=3&amp;window=popup_no_bar&amp;width=385&amp;height=120&amp;START_MAXIMIZED=FALSE&amp;creator=factset&amp;display_string=Audit"}</definedName>
    <definedName name="_1695__FDSAUDITLINK__">{"fdsup://directions/FAT Viewer?action=UPDATE&amp;creator=factset&amp;DYN_ARGS=TRUE&amp;DOC_NAME=FAT:FQL_AUDITING_CLIENT_TEMPLATE.FAT&amp;display_string=Audit&amp;VAR:KEY=WXQDYHALWJ&amp;VAR:QUERY=RkZfRUJJVChDQUwsMjAwOCwsLCxFVVIp&amp;WINDOW=FIRST_POPUP&amp;HEIGHT=450&amp;WIDTH=450&amp;START_MAXIMI","ZED=FALSE&amp;VAR:CALENDAR=FIVEDAY&amp;VAR:SYMBOL=0&amp;VAR:INDEX=0"}</definedName>
    <definedName name="_1695__FDSAUDITLINK___1">{"fdsup://Directions/FactSet Auditing Viewer?action=AUDIT_VALUE&amp;DB=129&amp;ID1=733945&amp;VALUEID=04601&amp;SDATE=2010&amp;PERIODTYPE=ANNR_STD&amp;SCFT=3&amp;window=popup_no_bar&amp;width=385&amp;height=120&amp;START_MAXIMIZED=FALSE&amp;creator=factset&amp;display_string=Audit"}</definedName>
    <definedName name="_1696__FDSAUDITLINK__">{"fdsup://directions/FAT Viewer?action=UPDATE&amp;creator=factset&amp;DYN_ARGS=TRUE&amp;DOC_NAME=FAT:FQL_AUDITING_CLIENT_TEMPLATE.FAT&amp;display_string=Audit&amp;VAR:KEY=YVCJWFYZCT&amp;VAR:QUERY=RkZfRUJJVChDQUwsMjAwNywsLCxFVVIp&amp;WINDOW=FIRST_POPUP&amp;HEIGHT=450&amp;WIDTH=450&amp;START_MAXIMI","ZED=FALSE&amp;VAR:CALENDAR=FIVEDAY&amp;VAR:SYMBOL=0&amp;VAR:INDEX=0"}</definedName>
    <definedName name="_1696__FDSAUDITLINK___1">{"fdsup://Directions/FactSet Auditing Viewer?action=AUDIT_VALUE&amp;DB=129&amp;ID1=733945&amp;VALUEID=04601&amp;SDATE=2009&amp;PERIODTYPE=ANNR_STD&amp;SCFT=3&amp;window=popup_no_bar&amp;width=385&amp;height=120&amp;START_MAXIMIZED=FALSE&amp;creator=factset&amp;display_string=Audit"}</definedName>
    <definedName name="_1697__FDSAUDITLINK__">{"fdsup://directions/FAT Viewer?action=UPDATE&amp;creator=factset&amp;DYN_ARGS=TRUE&amp;DOC_NAME=FAT:FQL_AUDITING_CLIENT_TEMPLATE.FAT&amp;display_string=Audit&amp;VAR:KEY=OVSZETOJAJ&amp;VAR:QUERY=RkZfRUJJVChDQUwsMjAwOSwsLCxFVVIp&amp;WINDOW=FIRST_POPUP&amp;HEIGHT=450&amp;WIDTH=450&amp;START_MAXIMI","ZED=FALSE&amp;VAR:CALENDAR=FIVEDAY&amp;VAR:SYMBOL=0&amp;VAR:INDEX=0"}</definedName>
    <definedName name="_1697__FDSAUDITLINK___1">{"fdsup://Directions/FactSet Auditing Viewer?action=AUDIT_VALUE&amp;DB=129&amp;ID1=B1HKRM&amp;VALUEID=18184&amp;SDATE=2010&amp;PERIODTYPE=ANNR_STD&amp;SCFT=3&amp;window=popup_no_bar&amp;width=385&amp;height=120&amp;START_MAXIMIZED=FALSE&amp;creator=factset&amp;display_string=Audit"}</definedName>
    <definedName name="_1698__FDSAUDITLINK__">{"fdsup://directions/FAT Viewer?action=UPDATE&amp;creator=factset&amp;DYN_ARGS=TRUE&amp;DOC_NAME=FAT:FQL_AUDITING_CLIENT_TEMPLATE.FAT&amp;display_string=Audit&amp;VAR:KEY=WXQDYHALWJ&amp;VAR:QUERY=RkZfRUJJVChDQUwsMjAwOCwsLCxFVVIp&amp;WINDOW=FIRST_POPUP&amp;HEIGHT=450&amp;WIDTH=450&amp;START_MAXIMI","ZED=FALSE&amp;VAR:CALENDAR=FIVEDAY&amp;VAR:SYMBOL=0&amp;VAR:INDEX=0"}</definedName>
    <definedName name="_1698__FDSAUDITLINK___1">{"fdsup://Directions/FactSet Auditing Viewer?action=AUDIT_VALUE&amp;DB=129&amp;ID1=B1HKRM&amp;VALUEID=02999&amp;SDATE=2010&amp;PERIODTYPE=ANNR_STD&amp;SCFT=3&amp;window=popup_no_bar&amp;width=385&amp;height=120&amp;START_MAXIMIZED=FALSE&amp;creator=factset&amp;display_string=Audit"}</definedName>
    <definedName name="_1699__FDSAUDITLINK__">{"fdsup://directions/FAT Viewer?action=UPDATE&amp;creator=factset&amp;DYN_ARGS=TRUE&amp;DOC_NAME=FAT:FQL_AUDITING_CLIENT_TEMPLATE.FAT&amp;display_string=Audit&amp;VAR:KEY=YVCJWFYZCT&amp;VAR:QUERY=RkZfRUJJVChDQUwsMjAwNywsLCxFVVIp&amp;WINDOW=FIRST_POPUP&amp;HEIGHT=450&amp;WIDTH=450&amp;START_MAXIMI","ZED=FALSE&amp;VAR:CALENDAR=FIVEDAY&amp;VAR:SYMBOL=0&amp;VAR:INDEX=0"}</definedName>
    <definedName name="_1699__FDSAUDITLINK___1">{"fdsup://Directions/FactSet Auditing Viewer?action=AUDIT_VALUE&amp;DB=129&amp;ID1=B1HKRM&amp;VALUEID=04049&amp;SDATE=2010&amp;PERIODTYPE=ANNR_STD&amp;SCFT=3&amp;window=popup_no_bar&amp;width=385&amp;height=120&amp;START_MAXIMIZED=FALSE&amp;creator=factset&amp;display_string=Audit"}</definedName>
    <definedName name="_16IQ_CURRENCY_GAIN_INS">"c238"</definedName>
    <definedName name="_17____123Graph_BEPS_CF">#REF!</definedName>
    <definedName name="_17___123Graph_BEPS_CF">#REF!</definedName>
    <definedName name="_17__123Graph_AChart_1">#REF!</definedName>
    <definedName name="_17__123Graph_ACHART_8">#REF!</definedName>
    <definedName name="_17__123Graph_AGROWTH_REVS_A">#REF!</definedName>
    <definedName name="_17__123Graph_BGROWTH_9">#REF!</definedName>
    <definedName name="_17__123Graph_X_Chart_1A">#REF!</definedName>
    <definedName name="_17__123Graph_XChart_1">#REF!</definedName>
    <definedName name="_17__123Graph_XChart_2">#REF!</definedName>
    <definedName name="_17__FDSAUDITLINK__">{"fdsup://Directions/FAT Viewer?action=UPDATE&amp;creator=factset&amp;DOC_NAME=fat:reuters_annual_source_window.fat&amp;display_string=Audit&amp;DYN_ARGS=TRUE&amp;VAR:ID1=03822210&amp;VAR:RCODE=QTLE&amp;VAR:SDATE=20081099&amp;VAR:FREQ=Y&amp;VAR:RELITEM=RP&amp;VAR:CURRENCY=&amp;VAR:CURRSOURCE=EXSHARE&amp;","VAR:NATFREQ=ANNUAL&amp;VAR:RFIELD=FINALIZED&amp;VAR:DB_TYPE=&amp;VAR:UNITS=M&amp;window=popup&amp;width=450&amp;height=300&amp;START_MAXIMIZED=FALSE"}</definedName>
    <definedName name="_17__FDSAUDITLINK___1">{"fdsup://IBCentral/FAT Viewer?action=UPDATE&amp;creator=factset&amp;DOC_NAME=fat:reuters_annual_source_window.fat&amp;display_string=Audit&amp;DYN_ARGS=TRUE&amp;VAR:ID1=501383&amp;VAR:RCODE=SNTD&amp;VAR:SDATE=20080999&amp;VAR:FREQ=Y&amp;VAR:RELITEM=RF&amp;VAR:CURRENCY=LOCAL&amp;VAR:CURRSOURCE=EXSHAR","E&amp;VAR:NATFREQ=ANNUAL&amp;VAR:RFIELD=FINALIZED&amp;VAR:DB_TYPE=&amp;VAR:UNITS=M&amp;window=popup&amp;width=450&amp;height=300&amp;START_MAXIMIZED=FALSE"}</definedName>
    <definedName name="_17_0__123Graph_A">#REF!</definedName>
    <definedName name="_17_0__123Graph_BEPS">#REF!</definedName>
    <definedName name="_17_123Graph_XDELCO">#REF!</definedName>
    <definedName name="_170__123Graph_CCHART_40">#REF!</definedName>
    <definedName name="_170__FDSAUDITLINK__">{"fdsup://Directions/FAT Viewer?action=UPDATE&amp;creator=factset&amp;DOC_NAME=fat:reuters_qtrly_source_window.fat&amp;display_string=Audit&amp;DYN_ARGS=TRUE&amp;VAR:ID1=04206810&amp;VAR:RCODE=SGAFDS&amp;VAR:SDATE=20080399&amp;VAR:FREQ=Quarterly&amp;VAR:RELITEM=RP&amp;VAR:CURRENCY=&amp;VAR:CURRSOURCE","=EXSHARE&amp;VAR:NATFREQ=QUARTERLY&amp;VAR:RFIELD=FINALIZED&amp;VAR:DB_TYPE=FR&amp;VAR:UNITS=MONTHLY&amp;window=popup&amp;width=450&amp;height=300&amp;START_MAXIMIZED=FALSE"}</definedName>
    <definedName name="_170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1700__FDSAUDITLINK__">{"fdsup://directions/FAT Viewer?action=UPDATE&amp;creator=factset&amp;DYN_ARGS=TRUE&amp;DOC_NAME=FAT:FQL_AUDITING_CLIENT_TEMPLATE.FAT&amp;display_string=Audit&amp;VAR:KEY=OVSZETOJAJ&amp;VAR:QUERY=RkZfRUJJVChDQUwsMjAwOSwsLCxFVVIp&amp;WINDOW=FIRST_POPUP&amp;HEIGHT=450&amp;WIDTH=450&amp;START_MAXIMI","ZED=FALSE&amp;VAR:CALENDAR=FIVEDAY&amp;VAR:SYMBOL=0&amp;VAR:INDEX=0"}</definedName>
    <definedName name="_1700__FDSAUDITLINK___1">{"fdsup://Directions/FactSet Auditing Viewer?action=AUDIT_VALUE&amp;DB=129&amp;ID1=B1HKRM&amp;VALUEID=04601&amp;SDATE=2010&amp;PERIODTYPE=ANNR_STD&amp;SCFT=3&amp;window=popup_no_bar&amp;width=385&amp;height=120&amp;START_MAXIMIZED=FALSE&amp;creator=factset&amp;display_string=Audit"}</definedName>
    <definedName name="_1701__FDSAUDITLINK__">{"fdsup://directions/FAT Viewer?action=UPDATE&amp;creator=factset&amp;DYN_ARGS=TRUE&amp;DOC_NAME=FAT:FQL_AUDITING_CLIENT_TEMPLATE.FAT&amp;display_string=Audit&amp;VAR:KEY=WXQDYHALWJ&amp;VAR:QUERY=RkZfRUJJVChDQUwsMjAwOCwsLCxFVVIp&amp;WINDOW=FIRST_POPUP&amp;HEIGHT=450&amp;WIDTH=450&amp;START_MAXIMI","ZED=FALSE&amp;VAR:CALENDAR=FIVEDAY&amp;VAR:SYMBOL=0&amp;VAR:INDEX=0"}</definedName>
    <definedName name="_1701__FDSAUDITLINK___1">{"fdsup://Directions/FactSet Auditing Viewer?action=AUDIT_VALUE&amp;DB=129&amp;ID1=455660&amp;VALUEID=18226&amp;SDATE=2010&amp;PERIODTYPE=ANNR_STD&amp;SCFT=3&amp;window=popup_no_bar&amp;width=385&amp;height=120&amp;START_MAXIMIZED=FALSE&amp;creator=factset&amp;display_string=Audit"}</definedName>
    <definedName name="_1702__FDSAUDITLINK__">{"fdsup://directions/FAT Viewer?action=UPDATE&amp;creator=factset&amp;DYN_ARGS=TRUE&amp;DOC_NAME=FAT:FQL_AUDITING_CLIENT_TEMPLATE.FAT&amp;display_string=Audit&amp;VAR:KEY=YVCJWFYZCT&amp;VAR:QUERY=RkZfRUJJVChDQUwsMjAwNywsLCxFVVIp&amp;WINDOW=FIRST_POPUP&amp;HEIGHT=450&amp;WIDTH=450&amp;START_MAXIMI","ZED=FALSE&amp;VAR:CALENDAR=FIVEDAY&amp;VAR:SYMBOL=0&amp;VAR:INDEX=0"}</definedName>
    <definedName name="_1702__FDSAUDITLINK___1">{"fdsup://Directions/FactSet Auditing Viewer?action=AUDIT_VALUE&amp;DB=129&amp;ID1=455660&amp;VALUEID=18225&amp;SDATE=2010&amp;PERIODTYPE=ANNR_STD&amp;SCFT=3&amp;window=popup_no_bar&amp;width=385&amp;height=120&amp;START_MAXIMIZED=FALSE&amp;creator=factset&amp;display_string=Audit"}</definedName>
    <definedName name="_1703__FDSAUDITLINK__">{"fdsup://directions/FAT Viewer?action=UPDATE&amp;creator=factset&amp;DYN_ARGS=TRUE&amp;DOC_NAME=FAT:FQL_AUDITING_CLIENT_TEMPLATE.FAT&amp;display_string=Audit&amp;VAR:KEY=OVSZETOJAJ&amp;VAR:QUERY=RkZfRUJJVChDQUwsMjAwOSwsLCxFVVIp&amp;WINDOW=FIRST_POPUP&amp;HEIGHT=450&amp;WIDTH=450&amp;START_MAXIMI","ZED=FALSE&amp;VAR:CALENDAR=FIVEDAY&amp;VAR:SYMBOL=0&amp;VAR:INDEX=0"}</definedName>
    <definedName name="_1703__FDSAUDITLINK___1">{"fdsup://Directions/FactSet Auditing Viewer?action=AUDIT_VALUE&amp;DB=129&amp;ID1=455660&amp;VALUEID=04050&amp;SDATE=2010&amp;PERIODTYPE=ANNR_STD&amp;SCFT=3&amp;window=popup_no_bar&amp;width=385&amp;height=120&amp;START_MAXIMIZED=FALSE&amp;creator=factset&amp;display_string=Audit"}</definedName>
    <definedName name="_1704__FDSAUDITLINK__">{"fdsup://directions/FAT Viewer?action=UPDATE&amp;creator=factset&amp;DYN_ARGS=TRUE&amp;DOC_NAME=FAT:FQL_AUDITING_CLIENT_TEMPLATE.FAT&amp;display_string=Audit&amp;VAR:KEY=WXQDYHALWJ&amp;VAR:QUERY=RkZfRUJJVChDQUwsMjAwOCwsLCxFVVIp&amp;WINDOW=FIRST_POPUP&amp;HEIGHT=450&amp;WIDTH=450&amp;START_MAXIMI","ZED=FALSE&amp;VAR:CALENDAR=FIVEDAY&amp;VAR:SYMBOL=0&amp;VAR:INDEX=0"}</definedName>
    <definedName name="_1704__FDSAUDITLINK___1">{"fdsup://Directions/FactSet Auditing Viewer?action=AUDIT_VALUE&amp;DB=129&amp;ID1=455660&amp;VALUEID=04049&amp;SDATE=2010&amp;PERIODTYPE=ANNR_STD&amp;SCFT=3&amp;window=popup_no_bar&amp;width=385&amp;height=120&amp;START_MAXIMIZED=FALSE&amp;creator=factset&amp;display_string=Audit"}</definedName>
    <definedName name="_1705__FDSAUDITLINK__">{"fdsup://directions/FAT Viewer?action=UPDATE&amp;creator=factset&amp;DYN_ARGS=TRUE&amp;DOC_NAME=FAT:FQL_AUDITING_CLIENT_TEMPLATE.FAT&amp;display_string=Audit&amp;VAR:KEY=YVCJWFYZCT&amp;VAR:QUERY=RkZfRUJJVChDQUwsMjAwNywsLCxFVVIp&amp;WINDOW=FIRST_POPUP&amp;HEIGHT=450&amp;WIDTH=450&amp;START_MAXIMI","ZED=FALSE&amp;VAR:CALENDAR=FIVEDAY&amp;VAR:SYMBOL=0&amp;VAR:INDEX=0"}</definedName>
    <definedName name="_1705__FDSAUDITLINK___1">{"fdsup://Directions/FactSet Auditing Viewer?action=AUDIT_VALUE&amp;DB=129&amp;ID1=455660&amp;VALUEID=04601&amp;SDATE=2010&amp;PERIODTYPE=ANNR_STD&amp;SCFT=3&amp;window=popup_no_bar&amp;width=385&amp;height=120&amp;START_MAXIMIZED=FALSE&amp;creator=factset&amp;display_string=Audit"}</definedName>
    <definedName name="_1706__FDSAUDITLINK__">{"fdsup://directions/FAT Viewer?action=UPDATE&amp;creator=factset&amp;DYN_ARGS=TRUE&amp;DOC_NAME=FAT:FQL_AUDITING_CLIENT_TEMPLATE.FAT&amp;display_string=Audit&amp;VAR:KEY=OVSZETOJAJ&amp;VAR:QUERY=RkZfRUJJVChDQUwsMjAwOSwsLCxFVVIp&amp;WINDOW=FIRST_POPUP&amp;HEIGHT=450&amp;WIDTH=450&amp;START_MAXIMI","ZED=FALSE&amp;VAR:CALENDAR=FIVEDAY&amp;VAR:SYMBOL=0&amp;VAR:INDEX=0"}</definedName>
    <definedName name="_1706__FDSAUDITLINK___1">{"fdsup://Directions/FactSet Auditing Viewer?action=AUDIT_VALUE&amp;DB=129&amp;ID1=557071&amp;VALUEID=18184&amp;SDATE=2010&amp;PERIODTYPE=ANNR_STD&amp;SCFT=3&amp;window=popup_no_bar&amp;width=385&amp;height=120&amp;START_MAXIMIZED=FALSE&amp;creator=factset&amp;display_string=Audit"}</definedName>
    <definedName name="_1707__FDSAUDITLINK__">{"fdsup://directions/FAT Viewer?action=UPDATE&amp;creator=factset&amp;DYN_ARGS=TRUE&amp;DOC_NAME=FAT:FQL_AUDITING_CLIENT_TEMPLATE.FAT&amp;display_string=Audit&amp;VAR:KEY=WXQDYHALWJ&amp;VAR:QUERY=RkZfRUJJVChDQUwsMjAwOCwsLCxFVVIp&amp;WINDOW=FIRST_POPUP&amp;HEIGHT=450&amp;WIDTH=450&amp;START_MAXIMI","ZED=FALSE&amp;VAR:CALENDAR=FIVEDAY&amp;VAR:SYMBOL=0&amp;VAR:INDEX=0"}</definedName>
    <definedName name="_1707__FDSAUDITLINK___1">{"fdsup://Directions/FactSet Auditing Viewer?action=AUDIT_VALUE&amp;DB=129&amp;ID1=557071&amp;VALUEID=02999&amp;SDATE=2010&amp;PERIODTYPE=ANNR_STD&amp;SCFT=3&amp;window=popup_no_bar&amp;width=385&amp;height=120&amp;START_MAXIMIZED=FALSE&amp;creator=factset&amp;display_string=Audit"}</definedName>
    <definedName name="_1708__FDSAUDITLINK__">{"fdsup://directions/FAT Viewer?action=UPDATE&amp;creator=factset&amp;DYN_ARGS=TRUE&amp;DOC_NAME=FAT:FQL_AUDITING_CLIENT_TEMPLATE.FAT&amp;display_string=Audit&amp;VAR:KEY=YVCJWFYZCT&amp;VAR:QUERY=RkZfRUJJVChDQUwsMjAwNywsLCxFVVIp&amp;WINDOW=FIRST_POPUP&amp;HEIGHT=450&amp;WIDTH=450&amp;START_MAXIMI","ZED=FALSE&amp;VAR:CALENDAR=FIVEDAY&amp;VAR:SYMBOL=0&amp;VAR:INDEX=0"}</definedName>
    <definedName name="_1708__FDSAUDITLINK___1">{"fdsup://Directions/FactSet Auditing Viewer?action=AUDIT_VALUE&amp;DB=129&amp;ID1=557071&amp;VALUEID=18225&amp;SDATE=2010&amp;PERIODTYPE=ANNR_STD&amp;SCFT=3&amp;window=popup_no_bar&amp;width=385&amp;height=120&amp;START_MAXIMIZED=FALSE&amp;creator=factset&amp;display_string=Audit"}</definedName>
    <definedName name="_1709__FDSAUDITLINK__">{"fdsup://directions/FAT Viewer?action=UPDATE&amp;creator=factset&amp;DYN_ARGS=TRUE&amp;DOC_NAME=FAT:FQL_AUDITING_CLIENT_TEMPLATE.FAT&amp;display_string=Audit&amp;VAR:KEY=OVSZETOJAJ&amp;VAR:QUERY=RkZfRUJJVChDQUwsMjAwOSwsLCxFVVIp&amp;WINDOW=FIRST_POPUP&amp;HEIGHT=450&amp;WIDTH=450&amp;START_MAXIMI","ZED=FALSE&amp;VAR:CALENDAR=FIVEDAY&amp;VAR:SYMBOL=0&amp;VAR:INDEX=0"}</definedName>
    <definedName name="_1709__FDSAUDITLINK___1">{"fdsup://Directions/FactSet Auditing Viewer?action=AUDIT_VALUE&amp;DB=129&amp;ID1=557071&amp;VALUEID=04049&amp;SDATE=2010&amp;PERIODTYPE=ANNR_STD&amp;SCFT=3&amp;window=popup_no_bar&amp;width=385&amp;height=120&amp;START_MAXIMIZED=FALSE&amp;creator=factset&amp;display_string=Audit"}</definedName>
    <definedName name="_171__123Graph_CCHART_5">#REF!</definedName>
    <definedName name="_171__FDSAUDITLINK__">{"fdsup://Directions/FAT Viewer?action=UPDATE&amp;creator=factset&amp;DOC_NAME=fat:reuters_qtrly_source_window.fat&amp;display_string=Audit&amp;DYN_ARGS=TRUE&amp;VAR:ID1=88164L10&amp;VAR:RCODE=SGAFDS&amp;VAR:SDATE=20080399&amp;VAR:FREQ=Quarterly&amp;VAR:RELITEM=RP&amp;VAR:CURRENCY=&amp;VAR:CURRSOURCE","=EXSHARE&amp;VAR:NATFREQ=QUARTERLY&amp;VAR:RFIELD=FINALIZED&amp;VAR:DB_TYPE=FR&amp;VAR:UNITS=MONTHLY&amp;window=popup&amp;width=450&amp;height=300&amp;START_MAXIMIZED=FALSE"}</definedName>
    <definedName name="_171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1710__FDSAUDITLINK__">{"fdsup://directions/FAT Viewer?action=UPDATE&amp;creator=factset&amp;DYN_ARGS=TRUE&amp;DOC_NAME=FAT:FQL_AUDITING_CLIENT_TEMPLATE.FAT&amp;display_string=Audit&amp;VAR:KEY=WXQDYHALWJ&amp;VAR:QUERY=RkZfRUJJVChDQUwsMjAwOCwsLCxFVVIp&amp;WINDOW=FIRST_POPUP&amp;HEIGHT=450&amp;WIDTH=450&amp;START_MAXIMI","ZED=FALSE&amp;VAR:CALENDAR=FIVEDAY&amp;VAR:SYMBOL=0&amp;VAR:INDEX=0"}</definedName>
    <definedName name="_1710__FDSAUDITLINK___1">{"fdsup://Directions/FactSet Auditing Viewer?action=AUDIT_VALUE&amp;DB=129&amp;ID1=557071&amp;VALUEID=04049&amp;SDATE=2009&amp;PERIODTYPE=ANNR_STD&amp;SCFT=3&amp;window=popup_no_bar&amp;width=385&amp;height=120&amp;START_MAXIMIZED=FALSE&amp;creator=factset&amp;display_string=Audit"}</definedName>
    <definedName name="_1711__FDSAUDITLINK__">{"fdsup://directions/FAT Viewer?action=UPDATE&amp;creator=factset&amp;DYN_ARGS=TRUE&amp;DOC_NAME=FAT:FQL_AUDITING_CLIENT_TEMPLATE.FAT&amp;display_string=Audit&amp;VAR:KEY=YVCJWFYZCT&amp;VAR:QUERY=RkZfRUJJVChDQUwsMjAwNywsLCxFVVIp&amp;WINDOW=FIRST_POPUP&amp;HEIGHT=450&amp;WIDTH=450&amp;START_MAXIMI","ZED=FALSE&amp;VAR:CALENDAR=FIVEDAY&amp;VAR:SYMBOL=0&amp;VAR:INDEX=0"}</definedName>
    <definedName name="_1711__FDSAUDITLINK___1">{"fdsup://Directions/FactSet Auditing Viewer?action=AUDIT_VALUE&amp;DB=129&amp;ID1=557071&amp;VALUEID=04601&amp;SDATE=2010&amp;PERIODTYPE=ANNR_STD&amp;SCFT=3&amp;window=popup_no_bar&amp;width=385&amp;height=120&amp;START_MAXIMIZED=FALSE&amp;creator=factset&amp;display_string=Audit"}</definedName>
    <definedName name="_1712__FDSAUDITLINK__">{"fdsup://directions/FAT Viewer?action=UPDATE&amp;creator=factset&amp;DYN_ARGS=TRUE&amp;DOC_NAME=FAT:FQL_AUDITING_CLIENT_TEMPLATE.FAT&amp;display_string=Audit&amp;VAR:KEY=OVSZETOJAJ&amp;VAR:QUERY=RkZfRUJJVChDQUwsMjAwOSwsLCxFVVIp&amp;WINDOW=FIRST_POPUP&amp;HEIGHT=450&amp;WIDTH=450&amp;START_MAXIMI","ZED=FALSE&amp;VAR:CALENDAR=FIVEDAY&amp;VAR:SYMBOL=0&amp;VAR:INDEX=0"}</definedName>
    <definedName name="_1712__FDSAUDITLINK___1">{"fdsup://Directions/FactSet Auditing Viewer?action=AUDIT_VALUE&amp;DB=129&amp;ID1=557071&amp;VALUEID=04601&amp;SDATE=2009&amp;PERIODTYPE=ANNR_STD&amp;SCFT=3&amp;window=popup_no_bar&amp;width=385&amp;height=120&amp;START_MAXIMIZED=FALSE&amp;creator=factset&amp;display_string=Audit"}</definedName>
    <definedName name="_1713__FDSAUDITLINK__">{"fdsup://directions/FAT Viewer?action=UPDATE&amp;creator=factset&amp;DYN_ARGS=TRUE&amp;DOC_NAME=FAT:FQL_AUDITING_CLIENT_TEMPLATE.FAT&amp;display_string=Audit&amp;VAR:KEY=WXQDYHALWJ&amp;VAR:QUERY=RkZfRUJJVChDQUwsMjAwOCwsLCxFVVIp&amp;WINDOW=FIRST_POPUP&amp;HEIGHT=450&amp;WIDTH=450&amp;START_MAXIMI","ZED=FALSE&amp;VAR:CALENDAR=FIVEDAY&amp;VAR:SYMBOL=0&amp;VAR:INDEX=0"}</definedName>
    <definedName name="_1713__FDSAUDITLINK___1">{"fdsup://Directions/FactSet Auditing Viewer?action=AUDIT_VALUE&amp;DB=129&amp;ID1=B03GCV&amp;VALUEID=18184&amp;SDATE=2010&amp;PERIODTYPE=ANNR_STD&amp;SCFT=3&amp;window=popup_no_bar&amp;width=385&amp;height=120&amp;START_MAXIMIZED=FALSE&amp;creator=factset&amp;display_string=Audit"}</definedName>
    <definedName name="_1714__FDSAUDITLINK__">{"fdsup://directions/FAT Viewer?action=UPDATE&amp;creator=factset&amp;DYN_ARGS=TRUE&amp;DOC_NAME=FAT:FQL_AUDITING_CLIENT_TEMPLATE.FAT&amp;display_string=Audit&amp;VAR:KEY=YVCJWFYZCT&amp;VAR:QUERY=RkZfRUJJVChDQUwsMjAwNywsLCxFVVIp&amp;WINDOW=FIRST_POPUP&amp;HEIGHT=450&amp;WIDTH=450&amp;START_MAXIMI","ZED=FALSE&amp;VAR:CALENDAR=FIVEDAY&amp;VAR:SYMBOL=0&amp;VAR:INDEX=0"}</definedName>
    <definedName name="_1714__FDSAUDITLINK___1">{"fdsup://Directions/FactSet Auditing Viewer?action=AUDIT_VALUE&amp;DB=129&amp;ID1=B03GCV&amp;VALUEID=02999&amp;SDATE=2010&amp;PERIODTYPE=ANNR_STD&amp;SCFT=3&amp;window=popup_no_bar&amp;width=385&amp;height=120&amp;START_MAXIMIZED=FALSE&amp;creator=factset&amp;display_string=Audit"}</definedName>
    <definedName name="_1715__FDSAUDITLINK__">{"fdsup://directions/FAT Viewer?action=UPDATE&amp;creator=factset&amp;DYN_ARGS=TRUE&amp;DOC_NAME=FAT:FQL_AUDITING_CLIENT_TEMPLATE.FAT&amp;display_string=Audit&amp;VAR:KEY=OVSZETOJAJ&amp;VAR:QUERY=RkZfRUJJVChDQUwsMjAwOSwsLCxFVVIp&amp;WINDOW=FIRST_POPUP&amp;HEIGHT=450&amp;WIDTH=450&amp;START_MAXIMI","ZED=FALSE&amp;VAR:CALENDAR=FIVEDAY&amp;VAR:SYMBOL=0&amp;VAR:INDEX=0"}</definedName>
    <definedName name="_1715__FDSAUDITLINK___1">{"fdsup://Directions/FactSet Auditing Viewer?action=AUDIT_VALUE&amp;DB=129&amp;ID1=B03GCV&amp;VALUEID=04049&amp;SDATE=2010&amp;PERIODTYPE=ANNR_STD&amp;SCFT=3&amp;window=popup_no_bar&amp;width=385&amp;height=120&amp;START_MAXIMIZED=FALSE&amp;creator=factset&amp;display_string=Audit"}</definedName>
    <definedName name="_1716__FDSAUDITLINK__">{"fdsup://directions/FAT Viewer?action=UPDATE&amp;creator=factset&amp;DYN_ARGS=TRUE&amp;DOC_NAME=FAT:FQL_AUDITING_CLIENT_TEMPLATE.FAT&amp;display_string=Audit&amp;VAR:KEY=WXQDYHALWJ&amp;VAR:QUERY=RkZfRUJJVChDQUwsMjAwOCwsLCxFVVIp&amp;WINDOW=FIRST_POPUP&amp;HEIGHT=450&amp;WIDTH=450&amp;START_MAXIMI","ZED=FALSE&amp;VAR:CALENDAR=FIVEDAY&amp;VAR:SYMBOL=0&amp;VAR:INDEX=0"}</definedName>
    <definedName name="_1716__FDSAUDITLINK___1">{"fdsup://Directions/FactSet Auditing Viewer?action=AUDIT_VALUE&amp;DB=129&amp;ID1=B03GCV&amp;VALUEID=04049&amp;SDATE=2009&amp;PERIODTYPE=ANNR_STD&amp;SCFT=3&amp;window=popup_no_bar&amp;width=385&amp;height=120&amp;START_MAXIMIZED=FALSE&amp;creator=factset&amp;display_string=Audit"}</definedName>
    <definedName name="_1717__FDSAUDITLINK__">{"fdsup://directions/FAT Viewer?action=UPDATE&amp;creator=factset&amp;DYN_ARGS=TRUE&amp;DOC_NAME=FAT:FQL_AUDITING_CLIENT_TEMPLATE.FAT&amp;display_string=Audit&amp;VAR:KEY=YVCJWFYZCT&amp;VAR:QUERY=RkZfRUJJVChDQUwsMjAwNywsLCxFVVIp&amp;WINDOW=FIRST_POPUP&amp;HEIGHT=450&amp;WIDTH=450&amp;START_MAXIMI","ZED=FALSE&amp;VAR:CALENDAR=FIVEDAY&amp;VAR:SYMBOL=0&amp;VAR:INDEX=0"}</definedName>
    <definedName name="_1717__FDSAUDITLINK___1">{"fdsup://Directions/FactSet Auditing Viewer?action=AUDIT_VALUE&amp;DB=129&amp;ID1=B03GCV&amp;VALUEID=04601&amp;SDATE=2010&amp;PERIODTYPE=ANNR_STD&amp;SCFT=3&amp;window=popup_no_bar&amp;width=385&amp;height=120&amp;START_MAXIMIZED=FALSE&amp;creator=factset&amp;display_string=Audit"}</definedName>
    <definedName name="_1718__FDSAUDITLINK__">{"fdsup://directions/FAT Viewer?action=UPDATE&amp;creator=factset&amp;DYN_ARGS=TRUE&amp;DOC_NAME=FAT:FQL_AUDITING_CLIENT_TEMPLATE.FAT&amp;display_string=Audit&amp;VAR:KEY=OVSZETOJAJ&amp;VAR:QUERY=RkZfRUJJVChDQUwsMjAwOSwsLCxFVVIp&amp;WINDOW=FIRST_POPUP&amp;HEIGHT=450&amp;WIDTH=450&amp;START_MAXIMI","ZED=FALSE&amp;VAR:CALENDAR=FIVEDAY&amp;VAR:SYMBOL=0&amp;VAR:INDEX=0"}</definedName>
    <definedName name="_1718__FDSAUDITLINK___1">{"fdsup://Directions/FactSet Auditing Viewer?action=AUDIT_VALUE&amp;DB=129&amp;ID1=B03GCV&amp;VALUEID=04601&amp;SDATE=2009&amp;PERIODTYPE=ANNR_STD&amp;SCFT=3&amp;window=popup_no_bar&amp;width=385&amp;height=120&amp;START_MAXIMIZED=FALSE&amp;creator=factset&amp;display_string=Audit"}</definedName>
    <definedName name="_1719__FDSAUDITLINK__">{"fdsup://directions/FAT Viewer?action=UPDATE&amp;creator=factset&amp;DYN_ARGS=TRUE&amp;DOC_NAME=FAT:FQL_AUDITING_CLIENT_TEMPLATE.FAT&amp;display_string=Audit&amp;VAR:KEY=WXQDYHALWJ&amp;VAR:QUERY=RkZfRUJJVChDQUwsMjAwOCwsLCxFVVIp&amp;WINDOW=FIRST_POPUP&amp;HEIGHT=450&amp;WIDTH=450&amp;START_MAXIMI","ZED=FALSE&amp;VAR:CALENDAR=FIVEDAY&amp;VAR:SYMBOL=0&amp;VAR:INDEX=0"}</definedName>
    <definedName name="_1719__FDSAUDITLINK___1">{"fdsup://Directions/FactSet Auditing Viewer?action=AUDIT_VALUE&amp;DB=129&amp;ID1=733945&amp;VALUEID=01451&amp;SDATE=2010&amp;PERIODTYPE=ANNR_STD&amp;SCFT=3&amp;window=popup_no_bar&amp;width=385&amp;height=120&amp;START_MAXIMIZED=FALSE&amp;creator=factset&amp;display_string=Audit"}</definedName>
    <definedName name="_172__123Graph_CCHART_6">#REF!</definedName>
    <definedName name="_172__FDSAUDITLINK__">{"fdsup://Directions/FAT Viewer?action=UPDATE&amp;creator=factset&amp;DOC_NAME=fat:reuters_annual_source_window.fat&amp;display_string=Audit&amp;DYN_ARGS=TRUE&amp;VAR:ID1=80004C10&amp;VAR:RCODE=QTLE&amp;VAR:SDATE=20071299&amp;VAR:FREQ=Y&amp;VAR:RELITEM=RP&amp;VAR:CURRENCY=&amp;VAR:CURRSOURCE=EXSHARE&amp;","VAR:NATFREQ=ANNUAL&amp;VAR:RFIELD=FINALIZED&amp;VAR:DB_TYPE=&amp;VAR:UNITS=M&amp;window=popup&amp;width=450&amp;height=300&amp;START_MAXIMIZED=FALSE"}</definedName>
    <definedName name="_172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1720__FDSAUDITLINK__">{"fdsup://directions/FAT Viewer?action=UPDATE&amp;creator=factset&amp;DYN_ARGS=TRUE&amp;DOC_NAME=FAT:FQL_AUDITING_CLIENT_TEMPLATE.FAT&amp;display_string=Audit&amp;VAR:KEY=YVCJWFYZCT&amp;VAR:QUERY=RkZfRUJJVChDQUwsMjAwNywsLCxFVVIp&amp;WINDOW=FIRST_POPUP&amp;HEIGHT=450&amp;WIDTH=450&amp;START_MAXIMI","ZED=FALSE&amp;VAR:CALENDAR=FIVEDAY&amp;VAR:SYMBOL=0&amp;VAR:INDEX=0"}</definedName>
    <definedName name="_1720__FDSAUDITLINK___1">{"fdsup://Directions/FactSet Auditing Viewer?action=AUDIT_VALUE&amp;DB=129&amp;ID1=733945&amp;VALUEID=01401&amp;SDATE=2010&amp;PERIODTYPE=ANNR_STD&amp;SCFT=3&amp;window=popup_no_bar&amp;width=385&amp;height=120&amp;START_MAXIMIZED=FALSE&amp;creator=factset&amp;display_string=Audit"}</definedName>
    <definedName name="_1721__FDSAUDITLINK__">{"fdsup://directions/FAT Viewer?action=UPDATE&amp;creator=factset&amp;DYN_ARGS=TRUE&amp;DOC_NAME=FAT:FQL_AUDITING_CLIENT_TEMPLATE.FAT&amp;display_string=Audit&amp;VAR:KEY=OVSZETOJAJ&amp;VAR:QUERY=RkZfRUJJVChDQUwsMjAwOSwsLCxFVVIp&amp;WINDOW=FIRST_POPUP&amp;HEIGHT=450&amp;WIDTH=450&amp;START_MAXIMI","ZED=FALSE&amp;VAR:CALENDAR=FIVEDAY&amp;VAR:SYMBOL=0&amp;VAR:INDEX=0"}</definedName>
    <definedName name="_1721__FDSAUDITLINK___1">{"fdsup://Directions/FactSet Auditing Viewer?action=AUDIT_VALUE&amp;DB=129&amp;ID1=B1HKRM&amp;VALUEID=01451&amp;SDATE=2010&amp;PERIODTYPE=ANNR_STD&amp;SCFT=3&amp;window=popup_no_bar&amp;width=385&amp;height=120&amp;START_MAXIMIZED=FALSE&amp;creator=factset&amp;display_string=Audit"}</definedName>
    <definedName name="_1722__FDSAUDITLINK__">{"fdsup://directions/FAT Viewer?action=UPDATE&amp;creator=factset&amp;DYN_ARGS=TRUE&amp;DOC_NAME=FAT:FQL_AUDITING_CLIENT_TEMPLATE.FAT&amp;display_string=Audit&amp;VAR:KEY=WXQDYHALWJ&amp;VAR:QUERY=RkZfRUJJVChDQUwsMjAwOCwsLCxFVVIp&amp;WINDOW=FIRST_POPUP&amp;HEIGHT=450&amp;WIDTH=450&amp;START_MAXIMI","ZED=FALSE&amp;VAR:CALENDAR=FIVEDAY&amp;VAR:SYMBOL=0&amp;VAR:INDEX=0"}</definedName>
    <definedName name="_1722__FDSAUDITLINK___1">{"fdsup://Directions/FactSet Auditing Viewer?action=AUDIT_VALUE&amp;DB=129&amp;ID1=B1HKRM&amp;VALUEID=01401&amp;SDATE=2010&amp;PERIODTYPE=ANNR_STD&amp;SCFT=3&amp;window=popup_no_bar&amp;width=385&amp;height=120&amp;START_MAXIMIZED=FALSE&amp;creator=factset&amp;display_string=Audit"}</definedName>
    <definedName name="_1723__FDSAUDITLINK__">{"fdsup://directions/FAT Viewer?action=UPDATE&amp;creator=factset&amp;DYN_ARGS=TRUE&amp;DOC_NAME=FAT:FQL_AUDITING_CLIENT_TEMPLATE.FAT&amp;display_string=Audit&amp;VAR:KEY=YVCJWFYZCT&amp;VAR:QUERY=RkZfRUJJVChDQUwsMjAwNywsLCxFVVIp&amp;WINDOW=FIRST_POPUP&amp;HEIGHT=450&amp;WIDTH=450&amp;START_MAXIMI","ZED=FALSE&amp;VAR:CALENDAR=FIVEDAY&amp;VAR:SYMBOL=0&amp;VAR:INDEX=0"}</definedName>
    <definedName name="_1723__FDSAUDITLINK___1">{"fdsup://Directions/FactSet Auditing Viewer?action=AUDIT_VALUE&amp;DB=129&amp;ID1=557071&amp;VALUEID=01451&amp;SDATE=2010&amp;PERIODTYPE=ANNR_STD&amp;SCFT=3&amp;window=popup_no_bar&amp;width=385&amp;height=120&amp;START_MAXIMIZED=FALSE&amp;creator=factset&amp;display_string=Audit"}</definedName>
    <definedName name="_1724__FDSAUDITLINK__">{"fdsup://directions/FAT Viewer?action=UPDATE&amp;creator=factset&amp;DYN_ARGS=TRUE&amp;DOC_NAME=FAT:FQL_AUDITING_CLIENT_TEMPLATE.FAT&amp;display_string=Audit&amp;VAR:KEY=OVSZETOJAJ&amp;VAR:QUERY=RkZfRUJJVChDQUwsMjAwOSwsLCxFVVIp&amp;WINDOW=FIRST_POPUP&amp;HEIGHT=450&amp;WIDTH=450&amp;START_MAXIMI","ZED=FALSE&amp;VAR:CALENDAR=FIVEDAY&amp;VAR:SYMBOL=0&amp;VAR:INDEX=0"}</definedName>
    <definedName name="_1724__FDSAUDITLINK___1">{"fdsup://Directions/FactSet Auditing Viewer?action=AUDIT_VALUE&amp;DB=129&amp;ID1=557071&amp;VALUEID=01401&amp;SDATE=2010&amp;PERIODTYPE=ANNR_STD&amp;SCFT=3&amp;window=popup_no_bar&amp;width=385&amp;height=120&amp;START_MAXIMIZED=FALSE&amp;creator=factset&amp;display_string=Audit"}</definedName>
    <definedName name="_1725__FDSAUDITLINK__">{"fdsup://directions/FAT Viewer?action=UPDATE&amp;creator=factset&amp;DYN_ARGS=TRUE&amp;DOC_NAME=FAT:FQL_AUDITING_CLIENT_TEMPLATE.FAT&amp;display_string=Audit&amp;VAR:KEY=WXQDYHALWJ&amp;VAR:QUERY=RkZfRUJJVChDQUwsMjAwOCwsLCxFVVIp&amp;WINDOW=FIRST_POPUP&amp;HEIGHT=450&amp;WIDTH=450&amp;START_MAXIMI","ZED=FALSE&amp;VAR:CALENDAR=FIVEDAY&amp;VAR:SYMBOL=0&amp;VAR:INDEX=0"}</definedName>
    <definedName name="_1725__FDSAUDITLINK___1">{"fdsup://Directions/FactSet Auditing Viewer?action=AUDIT_VALUE&amp;DB=129&amp;ID1=B03GCV&amp;VALUEID=01451&amp;SDATE=2010&amp;PERIODTYPE=ANNR_STD&amp;SCFT=3&amp;window=popup_no_bar&amp;width=385&amp;height=120&amp;START_MAXIMIZED=FALSE&amp;creator=factset&amp;display_string=Audit"}</definedName>
    <definedName name="_1726__FDSAUDITLINK__">{"fdsup://directions/FAT Viewer?action=UPDATE&amp;creator=factset&amp;DYN_ARGS=TRUE&amp;DOC_NAME=FAT:FQL_AUDITING_CLIENT_TEMPLATE.FAT&amp;display_string=Audit&amp;VAR:KEY=YVCJWFYZCT&amp;VAR:QUERY=RkZfRUJJVChDQUwsMjAwNywsLCxFVVIp&amp;WINDOW=FIRST_POPUP&amp;HEIGHT=450&amp;WIDTH=450&amp;START_MAXIMI","ZED=FALSE&amp;VAR:CALENDAR=FIVEDAY&amp;VAR:SYMBOL=0&amp;VAR:INDEX=0"}</definedName>
    <definedName name="_1726__FDSAUDITLINK___1">{"fdsup://Directions/FactSet Auditing Viewer?action=AUDIT_VALUE&amp;DB=129&amp;ID1=B03GCV&amp;VALUEID=01401&amp;SDATE=2010&amp;PERIODTYPE=ANNR_STD&amp;SCFT=3&amp;window=popup_no_bar&amp;width=385&amp;height=120&amp;START_MAXIMIZED=FALSE&amp;creator=factset&amp;display_string=Audit"}</definedName>
    <definedName name="_1727__FDSAUDITLINK__">{"fdsup://directions/FAT Viewer?action=UPDATE&amp;creator=factset&amp;DYN_ARGS=TRUE&amp;DOC_NAME=FAT:FQL_AUDITING_CLIENT_TEMPLATE.FAT&amp;display_string=Audit&amp;VAR:KEY=OVSZETOJAJ&amp;VAR:QUERY=RkZfRUJJVChDQUwsMjAwOSwsLCxFVVIp&amp;WINDOW=FIRST_POPUP&amp;HEIGHT=450&amp;WIDTH=450&amp;START_MAXIMI","ZED=FALSE&amp;VAR:CALENDAR=FIVEDAY&amp;VAR:SYMBOL=0&amp;VAR:INDEX=0"}</definedName>
    <definedName name="_1727__FDSAUDITLINK___1">{"fdsup://Directions/FactSet Auditing Viewer?action=AUDIT_VALUE&amp;DB=129&amp;ID1=733945&amp;VALUEID=02001&amp;SDATE=2010&amp;PERIODTYPE=ANNR_STD&amp;SCFT=3&amp;window=popup_no_bar&amp;width=385&amp;height=120&amp;START_MAXIMIZED=FALSE&amp;creator=factset&amp;display_string=Audit"}</definedName>
    <definedName name="_1728__FDSAUDITLINK__">{"fdsup://directions/FAT Viewer?action=UPDATE&amp;creator=factset&amp;DYN_ARGS=TRUE&amp;DOC_NAME=FAT:FQL_AUDITING_CLIENT_TEMPLATE.FAT&amp;display_string=Audit&amp;VAR:KEY=WXQDYHALWJ&amp;VAR:QUERY=RkZfRUJJVChDQUwsMjAwOCwsLCxFVVIp&amp;WINDOW=FIRST_POPUP&amp;HEIGHT=450&amp;WIDTH=450&amp;START_MAXIMI","ZED=FALSE&amp;VAR:CALENDAR=FIVEDAY&amp;VAR:SYMBOL=0&amp;VAR:INDEX=0"}</definedName>
    <definedName name="_1728__FDSAUDITLINK___1">{"fdsup://Directions/FactSet Auditing Viewer?action=AUDIT_VALUE&amp;DB=129&amp;ID1=733945&amp;VALUEID=03426&amp;SDATE=2010&amp;PERIODTYPE=ANNR_STD&amp;SCFT=3&amp;window=popup_no_bar&amp;width=385&amp;height=120&amp;START_MAXIMIZED=FALSE&amp;creator=factset&amp;display_string=Audit"}</definedName>
    <definedName name="_1729__FDSAUDITLINK__">{"fdsup://directions/FAT Viewer?action=UPDATE&amp;creator=factset&amp;DYN_ARGS=TRUE&amp;DOC_NAME=FAT:FQL_AUDITING_CLIENT_TEMPLATE.FAT&amp;display_string=Audit&amp;VAR:KEY=YVCJWFYZCT&amp;VAR:QUERY=RkZfRUJJVChDQUwsMjAwNywsLCxFVVIp&amp;WINDOW=FIRST_POPUP&amp;HEIGHT=450&amp;WIDTH=450&amp;START_MAXIMI","ZED=FALSE&amp;VAR:CALENDAR=FIVEDAY&amp;VAR:SYMBOL=0&amp;VAR:INDEX=0"}</definedName>
    <definedName name="_1729__FDSAUDITLINK___1">{"fdsup://Directions/FactSet Auditing Viewer?action=AUDIT_VALUE&amp;DB=129&amp;ID1=B1HKRM&amp;VALUEID=02001&amp;SDATE=2010&amp;PERIODTYPE=ANNR_STD&amp;SCFT=3&amp;window=popup_no_bar&amp;width=385&amp;height=120&amp;START_MAXIMIZED=FALSE&amp;creator=factset&amp;display_string=Audit"}</definedName>
    <definedName name="_173__123Graph_CCHART_7">#REF!</definedName>
    <definedName name="_173__FDSAUDITLINK__">{"fdsup://Directions/FAT Viewer?action=UPDATE&amp;creator=factset&amp;DOC_NAME=fat:reuters_annual_source_window.fat&amp;display_string=Audit&amp;DYN_ARGS=TRUE&amp;VAR:ID1=80004C10&amp;VAR:RCODE=NIBX&amp;VAR:SDATE=20071299&amp;VAR:FREQ=Y&amp;VAR:RELITEM=RP&amp;VAR:CURRENCY=USD&amp;VAR:CURRSOURCE=EXSHA","RE&amp;VAR:NATFREQ=ANNUAL&amp;VAR:RFIELD=FINALIZED&amp;VAR:DB_TYPE=&amp;VAR:UNITS=MONTHLY&amp;window=popup&amp;width=450&amp;height=300&amp;START_MAXIMIZED=FALSE"}</definedName>
    <definedName name="_173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1730__FDSAUDITLINK__">{"fdsup://directions/FAT Viewer?action=UPDATE&amp;creator=factset&amp;DYN_ARGS=TRUE&amp;DOC_NAME=FAT:FQL_AUDITING_CLIENT_TEMPLATE.FAT&amp;display_string=Audit&amp;VAR:KEY=OVSZETOJAJ&amp;VAR:QUERY=RkZfRUJJVChDQUwsMjAwOSwsLCxFVVIp&amp;WINDOW=FIRST_POPUP&amp;HEIGHT=450&amp;WIDTH=450&amp;START_MAXIMI","ZED=FALSE&amp;VAR:CALENDAR=FIVEDAY&amp;VAR:SYMBOL=0&amp;VAR:INDEX=0"}</definedName>
    <definedName name="_1730__FDSAUDITLINK___1">{"fdsup://Directions/FactSet Auditing Viewer?action=AUDIT_VALUE&amp;DB=129&amp;ID1=B1HKRM&amp;VALUEID=03426&amp;SDATE=2010&amp;PERIODTYPE=ANNR_STD&amp;SCFT=3&amp;window=popup_no_bar&amp;width=385&amp;height=120&amp;START_MAXIMIZED=FALSE&amp;creator=factset&amp;display_string=Audit"}</definedName>
    <definedName name="_1731__FDSAUDITLINK__">{"fdsup://directions/FAT Viewer?action=UPDATE&amp;creator=factset&amp;DYN_ARGS=TRUE&amp;DOC_NAME=FAT:FQL_AUDITING_CLIENT_TEMPLATE.FAT&amp;display_string=Audit&amp;VAR:KEY=WXQDYHALWJ&amp;VAR:QUERY=RkZfRUJJVChDQUwsMjAwOCwsLCxFVVIp&amp;WINDOW=FIRST_POPUP&amp;HEIGHT=450&amp;WIDTH=450&amp;START_MAXIMI","ZED=FALSE&amp;VAR:CALENDAR=FIVEDAY&amp;VAR:SYMBOL=0&amp;VAR:INDEX=0"}</definedName>
    <definedName name="_1731__FDSAUDITLINK___1">{"fdsup://Directions/FactSet Auditing Viewer?action=AUDIT_VALUE&amp;DB=129&amp;ID1=714411&amp;VALUEID=02001&amp;SDATE=201102&amp;PERIODTYPE=QTR_STD&amp;SCFT=3&amp;window=popup_no_bar&amp;width=385&amp;height=120&amp;START_MAXIMIZED=FALSE&amp;creator=factset&amp;display_string=Audit"}</definedName>
    <definedName name="_1732__FDSAUDITLINK__">{"fdsup://directions/FAT Viewer?action=UPDATE&amp;creator=factset&amp;DYN_ARGS=TRUE&amp;DOC_NAME=FAT:FQL_AUDITING_CLIENT_TEMPLATE.FAT&amp;display_string=Audit&amp;VAR:KEY=YVCJWFYZCT&amp;VAR:QUERY=RkZfRUJJVChDQUwsMjAwNywsLCxFVVIp&amp;WINDOW=FIRST_POPUP&amp;HEIGHT=450&amp;WIDTH=450&amp;START_MAXIMI","ZED=FALSE&amp;VAR:CALENDAR=FIVEDAY&amp;VAR:SYMBOL=0&amp;VAR:INDEX=0"}</definedName>
    <definedName name="_1732__FDSAUDITLINK___1">{"fdsup://Directions/FactSet Auditing Viewer?action=AUDIT_VALUE&amp;DB=129&amp;ID1=714411&amp;VALUEID=03426&amp;SDATE=201102&amp;PERIODTYPE=QTR_STD&amp;SCFT=3&amp;window=popup_no_bar&amp;width=385&amp;height=120&amp;START_MAXIMIZED=FALSE&amp;creator=factset&amp;display_string=Audit"}</definedName>
    <definedName name="_1733__FDSAUDITLINK__">{"fdsup://directions/FAT Viewer?action=UPDATE&amp;creator=factset&amp;DYN_ARGS=TRUE&amp;DOC_NAME=FAT:FQL_AUDITING_CLIENT_TEMPLATE.FAT&amp;display_string=Audit&amp;VAR:KEY=OVSZETOJAJ&amp;VAR:QUERY=RkZfRUJJVChDQUwsMjAwOSwsLCxFVVIp&amp;WINDOW=FIRST_POPUP&amp;HEIGHT=450&amp;WIDTH=450&amp;START_MAXIMI","ZED=FALSE&amp;VAR:CALENDAR=FIVEDAY&amp;VAR:SYMBOL=0&amp;VAR:INDEX=0"}</definedName>
    <definedName name="_1733__FDSAUDITLINK___1">{"fdsup://Directions/FactSet Auditing Viewer?action=AUDIT_VALUE&amp;DB=129&amp;ID1=557071&amp;VALUEID=02001&amp;SDATE=201102&amp;PERIODTYPE=QTR_STD&amp;SCFT=3&amp;window=popup_no_bar&amp;width=385&amp;height=120&amp;START_MAXIMIZED=FALSE&amp;creator=factset&amp;display_string=Audit"}</definedName>
    <definedName name="_1734__FDSAUDITLINK__">{"fdsup://directions/FAT Viewer?action=UPDATE&amp;creator=factset&amp;DYN_ARGS=TRUE&amp;DOC_NAME=FAT:FQL_AUDITING_CLIENT_TEMPLATE.FAT&amp;display_string=Audit&amp;VAR:KEY=WXQDYHALWJ&amp;VAR:QUERY=RkZfRUJJVChDQUwsMjAwOCwsLCxFVVIp&amp;WINDOW=FIRST_POPUP&amp;HEIGHT=450&amp;WIDTH=450&amp;START_MAXIMI","ZED=FALSE&amp;VAR:CALENDAR=FIVEDAY&amp;VAR:SYMBOL=0&amp;VAR:INDEX=0"}</definedName>
    <definedName name="_1734__FDSAUDITLINK___1">{"fdsup://Directions/FactSet Auditing Viewer?action=AUDIT_VALUE&amp;DB=129&amp;ID1=557071&amp;VALUEID=03426&amp;SDATE=201102&amp;PERIODTYPE=QTR_STD&amp;SCFT=3&amp;window=popup_no_bar&amp;width=385&amp;height=120&amp;START_MAXIMIZED=FALSE&amp;creator=factset&amp;display_string=Audit"}</definedName>
    <definedName name="_1735__FDSAUDITLINK__">{"fdsup://directions/FAT Viewer?action=UPDATE&amp;creator=factset&amp;DYN_ARGS=TRUE&amp;DOC_NAME=FAT:FQL_AUDITING_CLIENT_TEMPLATE.FAT&amp;display_string=Audit&amp;VAR:KEY=YVCJWFYZCT&amp;VAR:QUERY=RkZfRUJJVChDQUwsMjAwNywsLCxFVVIp&amp;WINDOW=FIRST_POPUP&amp;HEIGHT=450&amp;WIDTH=450&amp;START_MAXIMI","ZED=FALSE&amp;VAR:CALENDAR=FIVEDAY&amp;VAR:SYMBOL=0&amp;VAR:INDEX=0"}</definedName>
    <definedName name="_1735__FDSAUDITLINK___1">{"fdsup://Directions/FactSet Auditing Viewer?action=AUDIT_VALUE&amp;DB=129&amp;ID1=B03GCV&amp;VALUEID=02001&amp;SDATE=2010&amp;PERIODTYPE=ANNR_STD&amp;SCFT=3&amp;window=popup_no_bar&amp;width=385&amp;height=120&amp;START_MAXIMIZED=FALSE&amp;creator=factset&amp;display_string=Audit"}</definedName>
    <definedName name="_1736__FDSAUDITLINK__">{"fdsup://directions/FAT Viewer?action=UPDATE&amp;creator=factset&amp;DYN_ARGS=TRUE&amp;DOC_NAME=FAT:FQL_AUDITING_CLIENT_TEMPLATE.FAT&amp;display_string=Audit&amp;VAR:KEY=OVSZETOJAJ&amp;VAR:QUERY=RkZfRUJJVChDQUwsMjAwOSwsLCxFVVIp&amp;WINDOW=FIRST_POPUP&amp;HEIGHT=450&amp;WIDTH=450&amp;START_MAXIMI","ZED=FALSE&amp;VAR:CALENDAR=FIVEDAY&amp;VAR:SYMBOL=0&amp;VAR:INDEX=0"}</definedName>
    <definedName name="_1736__FDSAUDITLINK___1">{"fdsup://Directions/FactSet Auditing Viewer?action=AUDIT_VALUE&amp;DB=129&amp;ID1=B03GCV&amp;VALUEID=03426&amp;SDATE=2010&amp;PERIODTYPE=ANNR_STD&amp;SCFT=3&amp;window=popup_no_bar&amp;width=385&amp;height=120&amp;START_MAXIMIZED=FALSE&amp;creator=factset&amp;display_string=Audit"}</definedName>
    <definedName name="_1737__FDSAUDITLINK__">{"fdsup://directions/FAT Viewer?action=UPDATE&amp;creator=factset&amp;DYN_ARGS=TRUE&amp;DOC_NAME=FAT:FQL_AUDITING_CLIENT_TEMPLATE.FAT&amp;display_string=Audit&amp;VAR:KEY=WXQDYHALWJ&amp;VAR:QUERY=RkZfRUJJVChDQUwsMjAwOCwsLCxFVVIp&amp;WINDOW=FIRST_POPUP&amp;HEIGHT=450&amp;WIDTH=450&amp;START_MAXIMI","ZED=FALSE&amp;VAR:CALENDAR=FIVEDAY&amp;VAR:SYMBOL=0&amp;VAR:INDEX=0"}</definedName>
    <definedName name="_1737__FDSAUDITLINK___1">{"fdsup://Directions/FactSet Auditing Viewer?action=AUDIT_VALUE&amp;DB=129&amp;ID1=733945&amp;VALUEID=03051&amp;SDATE=2009&amp;PERIODTYPE=ANNR_STD&amp;SCFT=3&amp;window=popup_no_bar&amp;width=385&amp;height=120&amp;START_MAXIMIZED=FALSE&amp;creator=factset&amp;display_string=Audit"}</definedName>
    <definedName name="_1738__FDSAUDITLINK__">{"fdsup://directions/FAT Viewer?action=UPDATE&amp;creator=factset&amp;DYN_ARGS=TRUE&amp;DOC_NAME=FAT:FQL_AUDITING_CLIENT_TEMPLATE.FAT&amp;display_string=Audit&amp;VAR:KEY=YVCJWFYZCT&amp;VAR:QUERY=RkZfRUJJVChDQUwsMjAwNywsLCxFVVIp&amp;WINDOW=FIRST_POPUP&amp;HEIGHT=450&amp;WIDTH=450&amp;START_MAXIMI","ZED=FALSE&amp;VAR:CALENDAR=FIVEDAY&amp;VAR:SYMBOL=0&amp;VAR:INDEX=0"}</definedName>
    <definedName name="_1738__FDSAUDITLINK___1">{"fdsup://Directions/FactSet Auditing Viewer?action=AUDIT_VALUE&amp;DB=129&amp;ID1=733945&amp;VALUEID=03101&amp;SDATE=2009&amp;PERIODTYPE=ANNR_STD&amp;SCFT=3&amp;window=popup_no_bar&amp;width=385&amp;height=120&amp;START_MAXIMIZED=FALSE&amp;creator=factset&amp;display_string=Audit"}</definedName>
    <definedName name="_1739__FDSAUDITLINK__">{"fdsup://directions/FAT Viewer?action=UPDATE&amp;creator=factset&amp;DYN_ARGS=TRUE&amp;DOC_NAME=FAT:FQL_AUDITING_CLIENT_TEMPLATE.FAT&amp;display_string=Audit&amp;VAR:KEY=OVSZETOJAJ&amp;VAR:QUERY=RkZfRUJJVChDQUwsMjAwOSwsLCxFVVIp&amp;WINDOW=FIRST_POPUP&amp;HEIGHT=450&amp;WIDTH=450&amp;START_MAXIMI","ZED=FALSE&amp;VAR:CALENDAR=FIVEDAY&amp;VAR:SYMBOL=0&amp;VAR:INDEX=0"}</definedName>
    <definedName name="_1739__FDSAUDITLINK___1">{"fdsup://Directions/FactSet Auditing Viewer?action=AUDIT_VALUE&amp;DB=129&amp;ID1=733945&amp;VALUEID=02001&amp;SDATE=2009&amp;PERIODTYPE=ANNR_STD&amp;SCFT=3&amp;window=popup_no_bar&amp;width=385&amp;height=120&amp;START_MAXIMIZED=FALSE&amp;creator=factset&amp;display_string=Audit"}</definedName>
    <definedName name="_174__123Graph_CCHART_8">#REF!</definedName>
    <definedName name="_174__FDSAUDITLINK__">{"fdsup://Directions/FAT Viewer?action=UPDATE&amp;creator=factset&amp;DOC_NAME=fat:reuters_annual_source_window.fat&amp;display_string=Audit&amp;DYN_ARGS=TRUE&amp;VAR:ID1=75091710&amp;VAR:RCODE=QTLE&amp;VAR:SDATE=20071299&amp;VAR:FREQ=Y&amp;VAR:RELITEM=RP&amp;VAR:CURRENCY=&amp;VAR:CURRSOURCE=EXSHARE&amp;","VAR:NATFREQ=ANNUAL&amp;VAR:RFIELD=FINALIZED&amp;VAR:DB_TYPE=&amp;VAR:UNITS=M&amp;window=popup&amp;width=450&amp;height=300&amp;START_MAXIMIZED=FALSE"}</definedName>
    <definedName name="_174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1740__FDSAUDITLINK__">{"fdsup://directions/FAT Viewer?action=UPDATE&amp;creator=factset&amp;DYN_ARGS=TRUE&amp;DOC_NAME=FAT:FQL_AUDITING_CLIENT_TEMPLATE.FAT&amp;display_string=Audit&amp;VAR:KEY=WXQDYHALWJ&amp;VAR:QUERY=RkZfRUJJVChDQUwsMjAwOCwsLCxFVVIp&amp;WINDOW=FIRST_POPUP&amp;HEIGHT=450&amp;WIDTH=450&amp;START_MAXIMI","ZED=FALSE&amp;VAR:CALENDAR=FIVEDAY&amp;VAR:SYMBOL=0&amp;VAR:INDEX=0"}</definedName>
    <definedName name="_1740__FDSAUDITLINK___1">{"fdsup://Directions/FactSet Auditing Viewer?action=AUDIT_VALUE&amp;DB=129&amp;ID1=733945&amp;VALUEID=02201&amp;SDATE=2009&amp;PERIODTYPE=ANNR_STD&amp;SCFT=3&amp;window=popup_no_bar&amp;width=385&amp;height=120&amp;START_MAXIMIZED=FALSE&amp;creator=factset&amp;display_string=Audit"}</definedName>
    <definedName name="_1741__FDSAUDITLINK__">{"fdsup://directions/FAT Viewer?action=UPDATE&amp;creator=factset&amp;DYN_ARGS=TRUE&amp;DOC_NAME=FAT:FQL_AUDITING_CLIENT_TEMPLATE.FAT&amp;display_string=Audit&amp;VAR:KEY=YVCJWFYZCT&amp;VAR:QUERY=RkZfRUJJVChDQUwsMjAwNywsLCxFVVIp&amp;WINDOW=FIRST_POPUP&amp;HEIGHT=450&amp;WIDTH=450&amp;START_MAXIMI","ZED=FALSE&amp;VAR:CALENDAR=FIVEDAY&amp;VAR:SYMBOL=0&amp;VAR:INDEX=0"}</definedName>
    <definedName name="_1741__FDSAUDITLINK___1">{"fdsup://Directions/FactSet Auditing Viewer?action=AUDIT_VALUE&amp;DB=129&amp;ID1=B1HKRM&amp;VALUEID=03051&amp;SDATE=2009&amp;PERIODTYPE=ANNR_STD&amp;SCFT=3&amp;window=popup_no_bar&amp;width=385&amp;height=120&amp;START_MAXIMIZED=FALSE&amp;creator=factset&amp;display_string=Audit"}</definedName>
    <definedName name="_1742__FDSAUDITLINK__">{"fdsup://directions/FAT Viewer?action=UPDATE&amp;creator=factset&amp;DYN_ARGS=TRUE&amp;DOC_NAME=FAT:FQL_AUDITING_CLIENT_TEMPLATE.FAT&amp;display_string=Audit&amp;VAR:KEY=SFCBSNUDIJ&amp;VAR:QUERY=RkZfQ0FQRVgoQ0FMLDIwMDksLCwsRVVSKQ==&amp;WINDOW=FIRST_POPUP&amp;HEIGHT=450&amp;WIDTH=450&amp;START_MA","XIMIZED=FALSE&amp;VAR:CALENDAR=FIVEDAY&amp;VAR:SYMBOL=TMO&amp;VAR:INDEX=0"}</definedName>
    <definedName name="_1742__FDSAUDITLINK___1">{"fdsup://Directions/FactSet Auditing Viewer?action=AUDIT_VALUE&amp;DB=129&amp;ID1=B1HKRM&amp;VALUEID=03101&amp;SDATE=2009&amp;PERIODTYPE=ANNR_STD&amp;SCFT=3&amp;window=popup_no_bar&amp;width=385&amp;height=120&amp;START_MAXIMIZED=FALSE&amp;creator=factset&amp;display_string=Audit"}</definedName>
    <definedName name="_1743__FDSAUDITLINK__">{"fdsup://directions/FAT Viewer?action=UPDATE&amp;creator=factset&amp;DYN_ARGS=TRUE&amp;DOC_NAME=FAT:FQL_AUDITING_CLIENT_TEMPLATE.FAT&amp;display_string=Audit&amp;VAR:KEY=MNCBSPSHMD&amp;VAR:QUERY=RkZfREVCVF9MVChNT04sMCwsLCxFVVIp&amp;WINDOW=FIRST_POPUP&amp;HEIGHT=450&amp;WIDTH=450&amp;START_MAXIMI","ZED=FALSE&amp;VAR:CALENDAR=FIVEDAY&amp;VAR:SYMBOL=653031&amp;VAR:INDEX=0"}</definedName>
    <definedName name="_1743__FDSAUDITLINK___1">{"fdsup://Directions/FactSet Auditing Viewer?action=AUDIT_VALUE&amp;DB=129&amp;ID1=B1HKRM&amp;VALUEID=02001&amp;SDATE=2009&amp;PERIODTYPE=ANNR_STD&amp;SCFT=3&amp;window=popup_no_bar&amp;width=385&amp;height=120&amp;START_MAXIMIZED=FALSE&amp;creator=factset&amp;display_string=Audit"}</definedName>
    <definedName name="_1744__FDSAUDITLINK__">{"fdsup://directions/FAT Viewer?action=UPDATE&amp;creator=factset&amp;DYN_ARGS=TRUE&amp;DOC_NAME=FAT:FQL_AUDITING_CLIENT_TEMPLATE.FAT&amp;display_string=Audit&amp;VAR:KEY=CXQRONKDGJ&amp;VAR:QUERY=RkZfREVCVF9MVChNT04sMCwsLCxFVVIp&amp;WINDOW=FIRST_POPUP&amp;HEIGHT=450&amp;WIDTH=450&amp;START_MAXIMI","ZED=FALSE&amp;VAR:CALENDAR=FIVEDAY&amp;VAR:SYMBOL=571062&amp;VAR:INDEX=0"}</definedName>
    <definedName name="_1744__FDSAUDITLINK___1">{"fdsup://Directions/FactSet Auditing Viewer?action=AUDIT_VALUE&amp;DB=129&amp;ID1=B1HKRM&amp;VALUEID=02201&amp;SDATE=2009&amp;PERIODTYPE=ANNR_STD&amp;SCFT=3&amp;window=popup_no_bar&amp;width=385&amp;height=120&amp;START_MAXIMIZED=FALSE&amp;creator=factset&amp;display_string=Audit"}</definedName>
    <definedName name="_1745__FDSAUDITLINK__">{"fdsup://directions/FAT Viewer?action=UPDATE&amp;creator=factset&amp;DYN_ARGS=TRUE&amp;DOC_NAME=FAT:FQL_AUDITING_CLIENT_TEMPLATE.FAT&amp;display_string=Audit&amp;VAR:KEY=QJEDUTEDIT&amp;VAR:QUERY=RkZfRUJJVERBKENBTCwyMDA4LCwsLEVVUik=&amp;WINDOW=FIRST_POPUP&amp;HEIGHT=450&amp;WIDTH=450&amp;START_MA","XIMIZED=FALSE&amp;VAR:CALENDAR=FIVEDAY&amp;VAR:SYMBOL=FOE&amp;VAR:INDEX=0"}</definedName>
    <definedName name="_1745__FDSAUDITLINK___1">{"fdsup://Directions/FactSet Auditing Viewer?action=AUDIT_VALUE&amp;DB=129&amp;ID1=455660&amp;VALUEID=03051&amp;SDATE=2010&amp;PERIODTYPE=ANNR_STD&amp;SCFT=3&amp;window=popup_no_bar&amp;width=385&amp;height=120&amp;START_MAXIMIZED=FALSE&amp;creator=factset&amp;display_string=Audit"}</definedName>
    <definedName name="_1746__FDSAUDITLINK__">{"fdsup://directions/FAT Viewer?action=UPDATE&amp;creator=factset&amp;DYN_ARGS=TRUE&amp;DOC_NAME=FAT:FQL_AUDITING_CLIENT_TEMPLATE.FAT&amp;display_string=Audit&amp;VAR:KEY=WTIFGXGDKH&amp;VAR:QUERY=RkZfQ0FQRVgoQ0FMLDIwMDcsLCwsRVVSKQ==&amp;WINDOW=FIRST_POPUP&amp;HEIGHT=450&amp;WIDTH=450&amp;START_MA","XIMIZED=FALSE&amp;VAR:CALENDAR=FIVEDAY&amp;VAR:SYMBOL=OI&amp;VAR:INDEX=0"}</definedName>
    <definedName name="_1746__FDSAUDITLINK___1">{"fdsup://Directions/FactSet Auditing Viewer?action=AUDIT_VALUE&amp;DB=129&amp;ID1=455660&amp;VALUEID=03101&amp;SDATE=2010&amp;PERIODTYPE=ANNR_STD&amp;SCFT=3&amp;window=popup_no_bar&amp;width=385&amp;height=120&amp;START_MAXIMIZED=FALSE&amp;creator=factset&amp;display_string=Audit"}</definedName>
    <definedName name="_1747__FDSAUDITLINK__">{"fdsup://directions/FAT Viewer?action=UPDATE&amp;creator=factset&amp;DYN_ARGS=TRUE&amp;DOC_NAME=FAT:FQL_AUDITING_CLIENT_TEMPLATE.FAT&amp;display_string=Audit&amp;VAR:KEY=SVGBYTUDIF&amp;VAR:QUERY=RkZfRUJJVChDQUwsMjAwOCwsLCxFVVIp&amp;WINDOW=FIRST_POPUP&amp;HEIGHT=450&amp;WIDTH=450&amp;START_MAXIMI","ZED=FALSE&amp;VAR:CALENDAR=FIVEDAY&amp;VAR:SYMBOL=646706&amp;VAR:INDEX=0"}</definedName>
    <definedName name="_1747__FDSAUDITLINK___1">{"fdsup://Directions/FactSet Auditing Viewer?action=AUDIT_VALUE&amp;DB=129&amp;ID1=455660&amp;VALUEID=02001&amp;SDATE=2010&amp;PERIODTYPE=ANNR_STD&amp;SCFT=3&amp;window=popup_no_bar&amp;width=385&amp;height=120&amp;START_MAXIMIZED=FALSE&amp;creator=factset&amp;display_string=Audit"}</definedName>
    <definedName name="_1748__FDSAUDITLINK__">{"fdsup://directions/FAT Viewer?action=UPDATE&amp;creator=factset&amp;DYN_ARGS=TRUE&amp;DOC_NAME=FAT:FQL_AUDITING_CLIENT_TEMPLATE.FAT&amp;display_string=Audit&amp;VAR:KEY=HCBUTCRKZM&amp;VAR:QUERY=RkZfRUJJVERBKENBTCwyMDA4LCwsLEVVUik=&amp;WINDOW=FIRST_POPUP&amp;HEIGHT=450&amp;WIDTH=450&amp;START_MA","XIMIZED=FALSE&amp;VAR:CALENDAR=FIVEDAY&amp;VAR:SYMBOL=646706&amp;VAR:INDEX=0"}</definedName>
    <definedName name="_1748__FDSAUDITLINK___1">{"fdsup://Directions/FactSet Auditing Viewer?action=AUDIT_VALUE&amp;DB=129&amp;ID1=455660&amp;VALUEID=02201&amp;SDATE=2010&amp;PERIODTYPE=ANNR_STD&amp;SCFT=3&amp;window=popup_no_bar&amp;width=385&amp;height=120&amp;START_MAXIMIZED=FALSE&amp;creator=factset&amp;display_string=Audit"}</definedName>
    <definedName name="_1749__FDSAUDITLINK__">{"fdsup://directions/FAT Viewer?action=UPDATE&amp;creator=factset&amp;DYN_ARGS=TRUE&amp;DOC_NAME=FAT:FQL_AUDITING_CLIENT_TEMPLATE.FAT&amp;display_string=Audit&amp;VAR:KEY=HGJYLWTQRM&amp;VAR:QUERY=RkZfRUJJVChDQUwsMjAwOCwsLCxFVVIp&amp;WINDOW=FIRST_POPUP&amp;HEIGHT=450&amp;WIDTH=450&amp;START_MAXIMI","ZED=FALSE&amp;VAR:CALENDAR=FIVEDAY&amp;VAR:SYMBOL=516606&amp;VAR:INDEX=0"}</definedName>
    <definedName name="_1749__FDSAUDITLINK___1">{"fdsup://Directions/FactSet Auditing Viewer?action=AUDIT_VALUE&amp;DB=129&amp;ID1=557071&amp;VALUEID=03051&amp;SDATE=2009&amp;PERIODTYPE=ANNR_STD&amp;SCFT=3&amp;window=popup_no_bar&amp;width=385&amp;height=120&amp;START_MAXIMIZED=FALSE&amp;creator=factset&amp;display_string=Audit"}</definedName>
    <definedName name="_175__123Graph_CCHART_9">#REF!</definedName>
    <definedName name="_175__FDSAUDITLINK__">{"fdsup://Directions/FAT Viewer?action=UPDATE&amp;creator=factset&amp;DOC_NAME=fat:reuters_annual_source_window.fat&amp;display_string=Audit&amp;DYN_ARGS=TRUE&amp;VAR:ID1=75091710&amp;VAR:RCODE=NIBX&amp;VAR:SDATE=20071299&amp;VAR:FREQ=Y&amp;VAR:RELITEM=RP&amp;VAR:CURRENCY=USD&amp;VAR:CURRSOURCE=EXSHA","RE&amp;VAR:NATFREQ=ANNUAL&amp;VAR:RFIELD=FINALIZED&amp;VAR:DB_TYPE=&amp;VAR:UNITS=MONTHLY&amp;window=popup&amp;width=450&amp;height=300&amp;START_MAXIMIZED=FALSE"}</definedName>
    <definedName name="_175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1750__FDSAUDITLINK__">{"fdsup://directions/FAT Viewer?action=UPDATE&amp;creator=factset&amp;DYN_ARGS=TRUE&amp;DOC_NAME=FAT:FQL_AUDITING_CLIENT_TEMPLATE.FAT&amp;display_string=Audit&amp;VAR:KEY=VEPIXEVKBW&amp;VAR:QUERY=RkZfRUJJVERBKENBTCwyMDA5LCwsLEVVUik=&amp;WINDOW=FIRST_POPUP&amp;HEIGHT=450&amp;WIDTH=450&amp;START_MA","XIMIZED=FALSE&amp;VAR:CALENDAR=FIVEDAY&amp;VAR:SYMBOL=677120&amp;VAR:INDEX=0"}</definedName>
    <definedName name="_1750__FDSAUDITLINK___1">{"fdsup://Directions/FactSet Auditing Viewer?action=AUDIT_VALUE&amp;DB=129&amp;ID1=557071&amp;VALUEID=03101&amp;SDATE=2009&amp;PERIODTYPE=ANNR_STD&amp;SCFT=3&amp;window=popup_no_bar&amp;width=385&amp;height=120&amp;START_MAXIMIZED=FALSE&amp;creator=factset&amp;display_string=Audit"}</definedName>
    <definedName name="_1751__FDSAUDITLINK__">{"fdsup://directions/FAT Viewer?action=UPDATE&amp;creator=factset&amp;DYN_ARGS=TRUE&amp;DOC_NAME=FAT:FQL_AUDITING_CLIENT_TEMPLATE.FAT&amp;display_string=Audit&amp;VAR:KEY=DWDYLWNCXM&amp;VAR:QUERY=RkZfRUJJVChDQUwsMjAwOCwsLCxFVVIp&amp;WINDOW=FIRST_POPUP&amp;HEIGHT=450&amp;WIDTH=450&amp;START_MAXIMI","ZED=FALSE&amp;VAR:CALENDAR=FIVEDAY&amp;VAR:SYMBOL=677120&amp;VAR:INDEX=0"}</definedName>
    <definedName name="_1751__FDSAUDITLINK___1">{"fdsup://Directions/FactSet Auditing Viewer?action=AUDIT_VALUE&amp;DB=129&amp;ID1=557071&amp;VALUEID=02001&amp;SDATE=2009&amp;PERIODTYPE=ANNR_STD&amp;SCFT=3&amp;window=popup_no_bar&amp;width=385&amp;height=120&amp;START_MAXIMIZED=FALSE&amp;creator=factset&amp;display_string=Audit"}</definedName>
    <definedName name="_1752__FDSAUDITLINK__">{"fdsup://directions/FAT Viewer?action=UPDATE&amp;creator=factset&amp;DYN_ARGS=TRUE&amp;DOC_NAME=FAT:FQL_AUDITING_CLIENT_TEMPLATE.FAT&amp;display_string=Audit&amp;VAR:KEY=ATGJKRWVEP&amp;VAR:QUERY=RkZfRUJJVERBKENBTCwyMDA3LCwsLEVVUik=&amp;WINDOW=FIRST_POPUP&amp;HEIGHT=450&amp;WIDTH=450&amp;START_MA","XIMIZED=FALSE&amp;VAR:CALENDAR=FIVEDAY&amp;VAR:SYMBOL=FOE&amp;VAR:INDEX=0"}</definedName>
    <definedName name="_1752__FDSAUDITLINK___1">{"fdsup://Directions/FactSet Auditing Viewer?action=AUDIT_VALUE&amp;DB=129&amp;ID1=557071&amp;VALUEID=02201&amp;SDATE=2009&amp;PERIODTYPE=ANNR_STD&amp;SCFT=3&amp;window=popup_no_bar&amp;width=385&amp;height=120&amp;START_MAXIMIZED=FALSE&amp;creator=factset&amp;display_string=Audit"}</definedName>
    <definedName name="_1753__FDSAUDITLINK__">{"fdsup://directions/FAT Viewer?action=UPDATE&amp;creator=factset&amp;DYN_ARGS=TRUE&amp;DOC_NAME=FAT:FQL_AUDITING_CLIENT_TEMPLATE.FAT&amp;display_string=Audit&amp;VAR:KEY=FCHUPMHYFE&amp;VAR:QUERY=RkZfRUJJVChDQUwsMjAwOSwsLCxFVVIp&amp;WINDOW=FIRST_POPUP&amp;HEIGHT=450&amp;WIDTH=450&amp;START_MAXIMI","ZED=FALSE&amp;VAR:CALENDAR=FIVEDAY&amp;VAR:SYMBOL=646706&amp;VAR:INDEX=0"}</definedName>
    <definedName name="_1753__FDSAUDITLINK___1">{"fdsup://Directions/FactSet Auditing Viewer?action=AUDIT_VALUE&amp;DB=129&amp;ID1=B03GCV&amp;VALUEID=03051&amp;SDATE=2009&amp;PERIODTYPE=ANNR_STD&amp;SCFT=3&amp;window=popup_no_bar&amp;width=385&amp;height=120&amp;START_MAXIMIZED=FALSE&amp;creator=factset&amp;display_string=Audit"}</definedName>
    <definedName name="_1754__FDSAUDITLINK__">{"fdsup://directions/FAT Viewer?action=UPDATE&amp;creator=factset&amp;DYN_ARGS=TRUE&amp;DOC_NAME=FAT:FQL_AUDITING_CLIENT_TEMPLATE.FAT&amp;display_string=Audit&amp;VAR:KEY=FYBMDQJAPE&amp;VAR:QUERY=RkZfQ0FQRVgoQ0FMLDIwMDksLCwsRVVSKQ==&amp;WINDOW=FIRST_POPUP&amp;HEIGHT=450&amp;WIDTH=450&amp;START_MA","XIMIZED=FALSE&amp;VAR:CALENDAR=FIVEDAY&amp;VAR:SYMBOL=677120&amp;VAR:INDEX=0"}</definedName>
    <definedName name="_1754__FDSAUDITLINK___1">{"fdsup://Directions/FactSet Auditing Viewer?action=AUDIT_VALUE&amp;DB=129&amp;ID1=B03GCV&amp;VALUEID=03101&amp;SDATE=2009&amp;PERIODTYPE=ANNR_STD&amp;SCFT=3&amp;window=popup_no_bar&amp;width=385&amp;height=120&amp;START_MAXIMIZED=FALSE&amp;creator=factset&amp;display_string=Audit"}</definedName>
    <definedName name="_1755__FDSAUDITLINK__">{"fdsup://directions/FAT Viewer?action=UPDATE&amp;creator=factset&amp;DYN_ARGS=TRUE&amp;DOC_NAME=FAT:FQL_AUDITING_CLIENT_TEMPLATE.FAT&amp;display_string=Audit&amp;VAR:KEY=UTCPGRWTYZ&amp;VAR:QUERY=RkZfRUJJVChDQUwsMjAwOSwsLCxFVVIp&amp;WINDOW=FIRST_POPUP&amp;HEIGHT=450&amp;WIDTH=450&amp;START_MAXIMI","ZED=FALSE&amp;VAR:CALENDAR=FIVEDAY&amp;VAR:SYMBOL=SIAL&amp;VAR:INDEX=0"}</definedName>
    <definedName name="_1755__FDSAUDITLINK___1">{"fdsup://Directions/FactSet Auditing Viewer?action=AUDIT_VALUE&amp;DB=129&amp;ID1=B03GCV&amp;VALUEID=02001&amp;SDATE=2009&amp;PERIODTYPE=ANNR_STD&amp;SCFT=3&amp;window=popup_no_bar&amp;width=385&amp;height=120&amp;START_MAXIMIZED=FALSE&amp;creator=factset&amp;display_string=Audit"}</definedName>
    <definedName name="_1756__FDSAUDITLINK__">{"fdsup://directions/FAT Viewer?action=UPDATE&amp;creator=factset&amp;DYN_ARGS=TRUE&amp;DOC_NAME=FAT:FQL_AUDITING_CLIENT_TEMPLATE.FAT&amp;display_string=Audit&amp;VAR:KEY=GFCNKRUVQH&amp;VAR:QUERY=RkZfRUJJVChDQUwsMjAwNywsLCxFVVIp&amp;WINDOW=FIRST_POPUP&amp;HEIGHT=450&amp;WIDTH=450&amp;START_MAXIMI","ZED=FALSE&amp;VAR:CALENDAR=FIVEDAY&amp;VAR:SYMBOL=SIAL&amp;VAR:INDEX=0"}</definedName>
    <definedName name="_1756__FDSAUDITLINK___1">{"fdsup://Directions/FactSet Auditing Viewer?action=AUDIT_VALUE&amp;DB=129&amp;ID1=B03GCV&amp;VALUEID=02201&amp;SDATE=2009&amp;PERIODTYPE=ANNR_STD&amp;SCFT=3&amp;window=popup_no_bar&amp;width=385&amp;height=120&amp;START_MAXIMIZED=FALSE&amp;creator=factset&amp;display_string=Audit"}</definedName>
    <definedName name="_1757__FDSAUDITLINK__">{"fdsup://directions/FAT Viewer?action=UPDATE&amp;creator=factset&amp;DYN_ARGS=TRUE&amp;DOC_NAME=FAT:FQL_AUDITING_CLIENT_TEMPLATE.FAT&amp;display_string=Audit&amp;VAR:KEY=IRIJEPYNKB&amp;VAR:QUERY=RkZfRUJJVChDQUwsMjAwNywsLCxFVVIp&amp;WINDOW=FIRST_POPUP&amp;HEIGHT=450&amp;WIDTH=450&amp;START_MAXIMI","ZED=FALSE&amp;VAR:CALENDAR=FIVEDAY&amp;VAR:SYMBOL=653031&amp;VAR:INDEX=0"}</definedName>
    <definedName name="_1757__FDSAUDITLINK___1">{"fdsup://Directions/FactSet Auditing Viewer?action=AUDIT_VALUE&amp;DB=129&amp;ID1=733945&amp;VALUEID=03051&amp;SDATE=2010&amp;PERIODTYPE=ANNR_STD&amp;SCFT=3&amp;window=popup_no_bar&amp;width=385&amp;height=120&amp;START_MAXIMIZED=FALSE&amp;creator=factset&amp;display_string=Audit"}</definedName>
    <definedName name="_1758__FDSAUDITLINK__">{"fdsup://directions/FAT Viewer?action=UPDATE&amp;creator=factset&amp;DYN_ARGS=TRUE&amp;DOC_NAME=FAT:FQL_AUDITING_CLIENT_TEMPLATE.FAT&amp;display_string=Audit&amp;VAR:KEY=FKHIBWDQXU&amp;VAR:QUERY=RkZfRUJJVChDQUwsMjAwOSwsLCxFVVIp&amp;WINDOW=FIRST_POPUP&amp;HEIGHT=450&amp;WIDTH=450&amp;START_MAXIMI","ZED=FALSE&amp;VAR:CALENDAR=FIVEDAY&amp;VAR:SYMBOL=667984&amp;VAR:INDEX=0"}</definedName>
    <definedName name="_1758__FDSAUDITLINK___1">{"fdsup://Directions/FactSet Auditing Viewer?action=AUDIT_VALUE&amp;DB=129&amp;ID1=733945&amp;VALUEID=03101&amp;SDATE=2010&amp;PERIODTYPE=ANNR_STD&amp;SCFT=3&amp;window=popup_no_bar&amp;width=385&amp;height=120&amp;START_MAXIMIZED=FALSE&amp;creator=factset&amp;display_string=Audit"}</definedName>
    <definedName name="_1759__FDSAUDITLINK__">{"fdsup://directions/FAT Viewer?action=UPDATE&amp;creator=factset&amp;DYN_ARGS=TRUE&amp;DOC_NAME=FAT:FQL_AUDITING_CLIENT_TEMPLATE.FAT&amp;display_string=Audit&amp;VAR:KEY=XORAVGRQPK&amp;VAR:QUERY=RkZfRUJJVERBKENBTCwyMDA4LCwsLEVVUik=&amp;WINDOW=FIRST_POPUP&amp;HEIGHT=450&amp;WIDTH=450&amp;START_MA","XIMIZED=FALSE&amp;VAR:CALENDAR=FIVEDAY&amp;VAR:SYMBOL=677120&amp;VAR:INDEX=0"}</definedName>
    <definedName name="_1759__FDSAUDITLINK___1">{"fdsup://Directions/FactSet Auditing Viewer?action=AUDIT_VALUE&amp;DB=129&amp;ID1=733945&amp;VALUEID=02001&amp;SDATE=2010&amp;PERIODTYPE=ANNR_STD&amp;SCFT=3&amp;window=popup_no_bar&amp;width=385&amp;height=120&amp;START_MAXIMIZED=FALSE&amp;creator=factset&amp;display_string=Audit"}</definedName>
    <definedName name="_176__FDSAUDITLINK__">{"fdsup://Directions/FAT Viewer?action=UPDATE&amp;creator=factset&amp;DOC_NAME=fat:reuters_annual_source_window.fat&amp;display_string=Audit&amp;DYN_ARGS=TRUE&amp;VAR:ID1=57772K10&amp;VAR:RCODE=QTLE&amp;VAR:SDATE=20070699&amp;VAR:FREQ=Y&amp;VAR:RELITEM=RP&amp;VAR:CURRENCY=&amp;VAR:CURRSOURCE=EXSHARE&amp;","VAR:NATFREQ=ANNUAL&amp;VAR:RFIELD=FINALIZED&amp;VAR:DB_TYPE=&amp;VAR:UNITS=M&amp;window=popup&amp;width=450&amp;height=300&amp;START_MAXIMIZED=FALSE"}</definedName>
    <definedName name="_176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1760__FDSAUDITLINK__">{"fdsup://directions/FAT Viewer?action=UPDATE&amp;creator=factset&amp;DYN_ARGS=TRUE&amp;DOC_NAME=FAT:FQL_AUDITING_CLIENT_TEMPLATE.FAT&amp;display_string=Audit&amp;VAR:KEY=WNGZOXEFIV&amp;VAR:QUERY=RkZfRUJJVERBKENBTCwyMDA4LCwsLEVVUik=&amp;WINDOW=FIRST_POPUP&amp;HEIGHT=450&amp;WIDTH=450&amp;START_MA","XIMIZED=FALSE&amp;VAR:CALENDAR=FIVEDAY&amp;VAR:SYMBOL=653031&amp;VAR:INDEX=0"}</definedName>
    <definedName name="_1760__FDSAUDITLINK___1">{"fdsup://Directions/FactSet Auditing Viewer?action=AUDIT_VALUE&amp;DB=129&amp;ID1=733945&amp;VALUEID=02201&amp;SDATE=2010&amp;PERIODTYPE=ANNR_STD&amp;SCFT=3&amp;window=popup_no_bar&amp;width=385&amp;height=120&amp;START_MAXIMIZED=FALSE&amp;creator=factset&amp;display_string=Audit"}</definedName>
    <definedName name="_1761__FDSAUDITLINK__">{"fdsup://directions/FAT Viewer?action=UPDATE&amp;creator=factset&amp;DYN_ARGS=TRUE&amp;DOC_NAME=FAT:FQL_AUDITING_CLIENT_TEMPLATE.FAT&amp;display_string=Audit&amp;VAR:KEY=IPKXAJCDYL&amp;VAR:QUERY=RkZfRUJJVChDQUwsMjAwNywsLCxFVVIp&amp;WINDOW=FIRST_POPUP&amp;HEIGHT=450&amp;WIDTH=450&amp;START_MAXIMI","ZED=FALSE&amp;VAR:CALENDAR=FIVEDAY&amp;VAR:SYMBOL=677120&amp;VAR:INDEX=0"}</definedName>
    <definedName name="_1761__FDSAUDITLINK___1">{"fdsup://Directions/FactSet Auditing Viewer?action=AUDIT_VALUE&amp;DB=129&amp;ID1=B1HKRM&amp;VALUEID=03051&amp;SDATE=2010&amp;PERIODTYPE=ANNR_STD&amp;SCFT=3&amp;window=popup_no_bar&amp;width=385&amp;height=120&amp;START_MAXIMIZED=FALSE&amp;creator=factset&amp;display_string=Audit"}</definedName>
    <definedName name="_1762__FDSAUDITLINK__">{"fdsup://directions/FAT Viewer?action=UPDATE&amp;creator=factset&amp;DYN_ARGS=TRUE&amp;DOC_NAME=FAT:FQL_AUDITING_CLIENT_TEMPLATE.FAT&amp;display_string=Audit&amp;VAR:KEY=WXATAJGLWV&amp;VAR:QUERY=RkZfRUJJVChDQUwsMjAwOSwsLCxFVVIp&amp;WINDOW=FIRST_POPUP&amp;HEIGHT=450&amp;WIDTH=450&amp;START_MAXIMI","ZED=FALSE&amp;VAR:CALENDAR=FIVEDAY&amp;VAR:SYMBOL=677120&amp;VAR:INDEX=0"}</definedName>
    <definedName name="_1762__FDSAUDITLINK___1">{"fdsup://Directions/FactSet Auditing Viewer?action=AUDIT_VALUE&amp;DB=129&amp;ID1=B1HKRM&amp;VALUEID=03101&amp;SDATE=2010&amp;PERIODTYPE=ANNR_STD&amp;SCFT=3&amp;window=popup_no_bar&amp;width=385&amp;height=120&amp;START_MAXIMIZED=FALSE&amp;creator=factset&amp;display_string=Audit"}</definedName>
    <definedName name="_1763__FDSAUDITLINK__">{"fdsup://Directions/FactSet Auditing Viewer?action=AUDIT_VALUE&amp;DB=129&amp;ID1=59268810&amp;VALUEID=01001&amp;SDATE=2009&amp;PERIODTYPE=ANN_STD&amp;window=popup_no_bar&amp;width=385&amp;height=120&amp;START_MAXIMIZED=FALSE&amp;creator=factset&amp;display_string=Audit"}</definedName>
    <definedName name="_1763__FDSAUDITLINK___1">{"fdsup://Directions/FactSet Auditing Viewer?action=AUDIT_VALUE&amp;DB=129&amp;ID1=B1HKRM&amp;VALUEID=02001&amp;SDATE=2010&amp;PERIODTYPE=ANNR_STD&amp;SCFT=3&amp;window=popup_no_bar&amp;width=385&amp;height=120&amp;START_MAXIMIZED=FALSE&amp;creator=factset&amp;display_string=Audit"}</definedName>
    <definedName name="_1764__FDSAUDITLINK__">{"fdsup://directions/FAT Viewer?action=UPDATE&amp;creator=factset&amp;DYN_ARGS=TRUE&amp;DOC_NAME=FAT:FQL_AUDITING_CLIENT_TEMPLATE.FAT&amp;display_string=Audit&amp;VAR:KEY=VCHWFIVWDM&amp;VAR:QUERY=RkZfQ0FQRVgoQ0FMLDIwMDgsLCwsRVVSKQ==&amp;WINDOW=FIRST_POPUP&amp;HEIGHT=450&amp;WIDTH=450&amp;START_MA","XIMIZED=FALSE&amp;VAR:CALENDAR=FIVEDAY&amp;VAR:SYMBOL=677120&amp;VAR:INDEX=0"}</definedName>
    <definedName name="_1764__FDSAUDITLINK___1">{"fdsup://Directions/FactSet Auditing Viewer?action=AUDIT_VALUE&amp;DB=129&amp;ID1=B1HKRM&amp;VALUEID=02201&amp;SDATE=2010&amp;PERIODTYPE=ANNR_STD&amp;SCFT=3&amp;window=popup_no_bar&amp;width=385&amp;height=120&amp;START_MAXIMIZED=FALSE&amp;creator=factset&amp;display_string=Audit"}</definedName>
    <definedName name="_1765__FDSAUDITLINK__">{"fdsup://directions/FAT Viewer?action=UPDATE&amp;creator=factset&amp;DYN_ARGS=TRUE&amp;DOC_NAME=FAT:FQL_AUDITING_CLIENT_TEMPLATE.FAT&amp;display_string=Audit&amp;VAR:KEY=WRWDSHCHOP&amp;VAR:QUERY=RkZfRUJJVERBKENBTCwyMDA3LCwsLEVVUik=&amp;WINDOW=FIRST_POPUP&amp;HEIGHT=450&amp;WIDTH=450&amp;START_MA","XIMIZED=FALSE&amp;VAR:CALENDAR=FIVEDAY&amp;VAR:SYMBOL=606660&amp;VAR:INDEX=0"}</definedName>
    <definedName name="_1765__FDSAUDITLINK___1">{"fdsup://Directions/FactSet Auditing Viewer?action=AUDIT_VALUE&amp;DB=129&amp;ID1=557071&amp;VALUEID=03051&amp;SDATE=2010&amp;PERIODTYPE=ANNR_STD&amp;SCFT=3&amp;window=popup_no_bar&amp;width=385&amp;height=120&amp;START_MAXIMIZED=FALSE&amp;creator=factset&amp;display_string=Audit"}</definedName>
    <definedName name="_1766__FDSAUDITLINK__">{"fdsup://directions/FAT Viewer?action=UPDATE&amp;creator=factset&amp;DYN_ARGS=TRUE&amp;DOC_NAME=FAT:FQL_AUDITING_CLIENT_TEMPLATE.FAT&amp;display_string=Audit&amp;VAR:KEY=WJQTSZOFYL&amp;VAR:QUERY=RkZfRUJJVChDQUwsMjAwOSwsLCxFVVIp&amp;WINDOW=FIRST_POPUP&amp;HEIGHT=450&amp;WIDTH=450&amp;START_MAXIMI","ZED=FALSE&amp;VAR:CALENDAR=FIVEDAY&amp;VAR:SYMBOL=B1Y47Y&amp;VAR:INDEX=0"}</definedName>
    <definedName name="_1766__FDSAUDITLINK___1">{"fdsup://Directions/FactSet Auditing Viewer?action=AUDIT_VALUE&amp;DB=129&amp;ID1=557071&amp;VALUEID=03101&amp;SDATE=2010&amp;PERIODTYPE=ANNR_STD&amp;SCFT=3&amp;window=popup_no_bar&amp;width=385&amp;height=120&amp;START_MAXIMIZED=FALSE&amp;creator=factset&amp;display_string=Audit"}</definedName>
    <definedName name="_1767__FDSAUDITLINK__">{"fdsup://directions/FAT Viewer?action=UPDATE&amp;creator=factset&amp;DYN_ARGS=TRUE&amp;DOC_NAME=FAT:FQL_AUDITING_CLIENT_TEMPLATE.FAT&amp;display_string=Audit&amp;VAR:KEY=SBCPWVCRAF&amp;VAR:QUERY=RkZfQ0FQRVgoQ0FMLDIwMDcsLCwsRVVSKQ==&amp;WINDOW=FIRST_POPUP&amp;HEIGHT=450&amp;WIDTH=450&amp;START_MA","XIMIZED=FALSE&amp;VAR:CALENDAR=FIVEDAY&amp;VAR:SYMBOL=646706&amp;VAR:INDEX=0"}</definedName>
    <definedName name="_1767__FDSAUDITLINK___1">{"fdsup://Directions/FactSet Auditing Viewer?action=AUDIT_VALUE&amp;DB=129&amp;ID1=557071&amp;VALUEID=02001&amp;SDATE=2010&amp;PERIODTYPE=ANNR_STD&amp;SCFT=3&amp;window=popup_no_bar&amp;width=385&amp;height=120&amp;START_MAXIMIZED=FALSE&amp;creator=factset&amp;display_string=Audit"}</definedName>
    <definedName name="_1768__FDSAUDITLINK__">{"fdsup://directions/FAT Viewer?action=UPDATE&amp;creator=factset&amp;DYN_ARGS=TRUE&amp;DOC_NAME=FAT:FQL_AUDITING_CLIENT_TEMPLATE.FAT&amp;display_string=Audit&amp;VAR:KEY=GJMPYHSNWL&amp;VAR:QUERY=RkZfREVCVF9MVChNT04sMCwsLCxFVVIp&amp;WINDOW=FIRST_POPUP&amp;HEIGHT=450&amp;WIDTH=450&amp;START_MAXIMI","ZED=FALSE&amp;VAR:CALENDAR=FIVEDAY&amp;VAR:SYMBOL=B0KS38&amp;VAR:INDEX=0"}</definedName>
    <definedName name="_1768__FDSAUDITLINK___1">{"fdsup://Directions/FactSet Auditing Viewer?action=AUDIT_VALUE&amp;DB=129&amp;ID1=557071&amp;VALUEID=02201&amp;SDATE=2010&amp;PERIODTYPE=ANNR_STD&amp;SCFT=3&amp;window=popup_no_bar&amp;width=385&amp;height=120&amp;START_MAXIMIZED=FALSE&amp;creator=factset&amp;display_string=Audit"}</definedName>
    <definedName name="_1769__FDSAUDITLINK__">{"fdsup://directions/FAT Viewer?action=UPDATE&amp;creator=factset&amp;DYN_ARGS=TRUE&amp;DOC_NAME=FAT:FQL_AUDITING_CLIENT_TEMPLATE.FAT&amp;display_string=Audit&amp;VAR:KEY=CPWJGREBCV&amp;VAR:QUERY=RkZfREVCVF9MVChNT04sMCwsLCxFVVIp&amp;WINDOW=FIRST_POPUP&amp;HEIGHT=450&amp;WIDTH=450&amp;START_MAXIMI","ZED=FALSE&amp;VAR:CALENDAR=FIVEDAY&amp;VAR:SYMBOL=516606&amp;VAR:INDEX=0"}</definedName>
    <definedName name="_1769__FDSAUDITLINK___1">{"fdsup://Directions/FactSet Auditing Viewer?action=AUDIT_VALUE&amp;DB=129&amp;ID1=B03GCV&amp;VALUEID=03051&amp;SDATE=2010&amp;PERIODTYPE=ANNR_STD&amp;SCFT=3&amp;window=popup_no_bar&amp;width=385&amp;height=120&amp;START_MAXIMIZED=FALSE&amp;creator=factset&amp;display_string=Audit"}</definedName>
    <definedName name="_177__123Graph_XCHART_3">#REF!</definedName>
    <definedName name="_177__FDSAUDITLINK__">{"fdsup://Directions/FAT Viewer?action=UPDATE&amp;creator=factset&amp;DOC_NAME=fat:reuters_annual_source_window.fat&amp;display_string=Audit&amp;DYN_ARGS=TRUE&amp;VAR:ID1=57772K10&amp;VAR:RCODE=NIBX&amp;VAR:SDATE=20070699&amp;VAR:FREQ=Y&amp;VAR:RELITEM=RP&amp;VAR:CURRENCY=USD&amp;VAR:CURRSOURCE=EXSHA","RE&amp;VAR:NATFREQ=ANNUAL&amp;VAR:RFIELD=FINALIZED&amp;VAR:DB_TYPE=&amp;VAR:UNITS=MONTHLY&amp;window=popup&amp;width=450&amp;height=300&amp;START_MAXIMIZED=FALSE"}</definedName>
    <definedName name="_177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1770__FDSAUDITLINK__">{"fdsup://Directions/FactSet Auditing Viewer?action=AUDIT_VALUE&amp;DB=129&amp;ID1=69076840&amp;VALUEID=01001&amp;SDATE=2008&amp;PERIODTYPE=ANN_STD&amp;window=popup_no_bar&amp;width=385&amp;height=120&amp;START_MAXIMIZED=FALSE&amp;creator=factset&amp;display_string=Audit"}</definedName>
    <definedName name="_1770__FDSAUDITLINK___1">{"fdsup://Directions/FactSet Auditing Viewer?action=AUDIT_VALUE&amp;DB=129&amp;ID1=B03GCV&amp;VALUEID=03101&amp;SDATE=2010&amp;PERIODTYPE=ANNR_STD&amp;SCFT=3&amp;window=popup_no_bar&amp;width=385&amp;height=120&amp;START_MAXIMIZED=FALSE&amp;creator=factset&amp;display_string=Audit"}</definedName>
    <definedName name="_1771__FDSAUDITLINK__">{"fdsup://directions/FAT Viewer?action=UPDATE&amp;creator=factset&amp;DYN_ARGS=TRUE&amp;DOC_NAME=FAT:FQL_AUDITING_CLIENT_TEMPLATE.FAT&amp;display_string=Audit&amp;VAR:KEY=ONYLGHKNYF&amp;VAR:QUERY=RkZfQ0FQRVgoQ0FMLDIwMDcsLCwsRVVSKQ==&amp;WINDOW=FIRST_POPUP&amp;HEIGHT=450&amp;WIDTH=450&amp;START_MA","XIMIZED=FALSE&amp;VAR:CALENDAR=FIVEDAY&amp;VAR:SYMBOL=B1Y47Y&amp;VAR:INDEX=0"}</definedName>
    <definedName name="_1771__FDSAUDITLINK___1">{"fdsup://Directions/FactSet Auditing Viewer?action=AUDIT_VALUE&amp;DB=129&amp;ID1=B03GCV&amp;VALUEID=02001&amp;SDATE=2010&amp;PERIODTYPE=ANNR_STD&amp;SCFT=3&amp;window=popup_no_bar&amp;width=385&amp;height=120&amp;START_MAXIMIZED=FALSE&amp;creator=factset&amp;display_string=Audit"}</definedName>
    <definedName name="_1772__FDSAUDITLINK__">{"fdsup://directions/FAT Viewer?action=UPDATE&amp;creator=factset&amp;DYN_ARGS=TRUE&amp;DOC_NAME=FAT:FQL_AUDITING_CLIENT_TEMPLATE.FAT&amp;display_string=Audit&amp;VAR:KEY=YVQBGFGPIF&amp;VAR:QUERY=RkZfREVCVF9MVChNT04sMCwsLCxFVVIp&amp;WINDOW=FIRST_POPUP&amp;HEIGHT=450&amp;WIDTH=450&amp;START_MAXIMI","ZED=FALSE&amp;VAR:CALENDAR=FIVEDAY&amp;VAR:SYMBOL=646706&amp;VAR:INDEX=0"}</definedName>
    <definedName name="_1772__FDSAUDITLINK___1">{"fdsup://Directions/FactSet Auditing Viewer?action=AUDIT_VALUE&amp;DB=129&amp;ID1=B03GCV&amp;VALUEID=02201&amp;SDATE=2010&amp;PERIODTYPE=ANNR_STD&amp;SCFT=3&amp;window=popup_no_bar&amp;width=385&amp;height=120&amp;START_MAXIMIZED=FALSE&amp;creator=factset&amp;display_string=Audit"}</definedName>
    <definedName name="_1773__FDSAUDITLINK__">{"fdsup://directions/FAT Viewer?action=UPDATE&amp;creator=factset&amp;DYN_ARGS=TRUE&amp;DOC_NAME=FAT:FQL_AUDITING_CLIENT_TEMPLATE.FAT&amp;display_string=Audit&amp;VAR:KEY=GHAVQTGFWJ&amp;VAR:QUERY=RkZfQ0FQRVgoQ0FMLDIwMDksLCwsRVVSKQ==&amp;WINDOW=FIRST_POPUP&amp;HEIGHT=450&amp;WIDTH=450&amp;START_MA","XIMIZED=FALSE&amp;VAR:CALENDAR=FIVEDAY&amp;VAR:SYMBOL=223350&amp;VAR:INDEX=0"}</definedName>
    <definedName name="_1773__FDSAUDITLINK___1">{"fdsup://Directions/FactSet Auditing Viewer?action=AUDIT_VALUE&amp;DB=129&amp;ID1=733945&amp;VALUEID=03426&amp;SDATE=2010&amp;PERIODTYPE=ANNR_STD&amp;SCFT=3&amp;window=popup_no_bar&amp;width=385&amp;height=120&amp;START_MAXIMIZED=FALSE&amp;creator=factset&amp;display_string=Audit"}</definedName>
    <definedName name="_1774__FDSAUDITLINK__">{"fdsup://Directions/FactSet Auditing Viewer?action=AUDIT_VALUE&amp;DB=129&amp;ID1=88355610&amp;VALUEID=01001&amp;SDATE=2009&amp;PERIODTYPE=ANN_STD&amp;window=popup_no_bar&amp;width=385&amp;height=120&amp;START_MAXIMIZED=FALSE&amp;creator=factset&amp;display_string=Audit"}</definedName>
    <definedName name="_1774__FDSAUDITLINK___1">{"fdsup://Directions/FactSet Auditing Viewer?action=AUDIT_VALUE&amp;DB=129&amp;ID1=B1HKRM&amp;VALUEID=03426&amp;SDATE=2010&amp;PERIODTYPE=ANNR_STD&amp;SCFT=3&amp;window=popup_no_bar&amp;width=385&amp;height=120&amp;START_MAXIMIZED=FALSE&amp;creator=factset&amp;display_string=Audit"}</definedName>
    <definedName name="_1775__FDSAUDITLINK__">{"fdsup://directions/FAT Viewer?action=UPDATE&amp;creator=factset&amp;DYN_ARGS=TRUE&amp;DOC_NAME=FAT:FQL_AUDITING_CLIENT_TEMPLATE.FAT&amp;display_string=Audit&amp;VAR:KEY=LGPQHAXWXW&amp;VAR:QUERY=RkZfQ0FQRVgoQ0FMLDIwMDcsLCwsRVVSKQ==&amp;WINDOW=FIRST_POPUP&amp;HEIGHT=450&amp;WIDTH=450&amp;START_MA","XIMIZED=FALSE&amp;VAR:CALENDAR=FIVEDAY&amp;VAR:SYMBOL=516606&amp;VAR:INDEX=0"}</definedName>
    <definedName name="_1775__FDSAUDITLINK___1">{"fdsup://Directions/FactSet Auditing Viewer?action=AUDIT_VALUE&amp;DB=129&amp;ID1=557071&amp;VALUEID=03426&amp;SDATE=2010&amp;PERIODTYPE=ANNR_STD&amp;SCFT=3&amp;window=popup_no_bar&amp;width=385&amp;height=120&amp;START_MAXIMIZED=FALSE&amp;creator=factset&amp;display_string=Audit"}</definedName>
    <definedName name="_1776__FDSAUDITLINK__">{"fdsup://directions/FAT Viewer?action=UPDATE&amp;creator=factset&amp;DYN_ARGS=TRUE&amp;DOC_NAME=FAT:FQL_AUDITING_CLIENT_TEMPLATE.FAT&amp;display_string=Audit&amp;VAR:KEY=MRUXMXORIZ&amp;VAR:QUERY=RkZfRUJJVERBKENBTCwyMDA3LCwsLEVVUik=&amp;WINDOW=FIRST_POPUP&amp;HEIGHT=450&amp;WIDTH=450&amp;START_MA","XIMIZED=FALSE&amp;VAR:CALENDAR=FIVEDAY&amp;VAR:SYMBOL=571062&amp;VAR:INDEX=0"}</definedName>
    <definedName name="_1776__FDSAUDITLINK___1">{"fdsup://Directions/FactSet Auditing Viewer?action=AUDIT_VALUE&amp;DB=129&amp;ID1=B03GCV&amp;VALUEID=03426&amp;SDATE=2010&amp;PERIODTYPE=ANNR_STD&amp;SCFT=3&amp;window=popup_no_bar&amp;width=385&amp;height=120&amp;START_MAXIMIZED=FALSE&amp;creator=factset&amp;display_string=Audit"}</definedName>
    <definedName name="_1777__FDSAUDITLINK__">{"fdsup://directions/FAT Viewer?action=UPDATE&amp;creator=factset&amp;DYN_ARGS=TRUE&amp;DOC_NAME=FAT:FQL_AUDITING_CLIENT_TEMPLATE.FAT&amp;display_string=Audit&amp;VAR:KEY=IZQRCVIHEF&amp;VAR:QUERY=RkZfREVCVF9MVChNT04sMCwsLCxFVVIp&amp;WINDOW=FIRST_POPUP&amp;HEIGHT=450&amp;WIDTH=450&amp;START_MAXIMI","ZED=FALSE&amp;VAR:CALENDAR=FIVEDAY&amp;VAR:SYMBOL=GLW&amp;VAR:INDEX=0"}</definedName>
    <definedName name="_1777__FDSAUDITLINK___1">{"fdsup://Directions/FactSet Auditing Viewer?action=AUDIT_VALUE&amp;DB=129&amp;ID1=733945&amp;VALUEID=18184&amp;SDATE=2010&amp;PERIODTYPE=ANNR_STD&amp;SCFT=3&amp;window=popup_no_bar&amp;width=385&amp;height=120&amp;START_MAXIMIZED=FALSE&amp;creator=factset&amp;display_string=Audit"}</definedName>
    <definedName name="_1778__FDSAUDITLINK__">{"fdsup://directions/FAT Viewer?action=UPDATE&amp;creator=factset&amp;DYN_ARGS=TRUE&amp;DOC_NAME=FAT:FQL_AUDITING_CLIENT_TEMPLATE.FAT&amp;display_string=Audit&amp;VAR:KEY=FAPSJIPMPK&amp;VAR:QUERY=RkZfRUJJVERBKENBTCwyMDA3LCwsLEVVUik=&amp;WINDOW=FIRST_POPUP&amp;HEIGHT=450&amp;WIDTH=450&amp;START_MA","XIMIZED=FALSE&amp;VAR:CALENDAR=FIVEDAY&amp;VAR:SYMBOL=516606&amp;VAR:INDEX=0"}</definedName>
    <definedName name="_1778__FDSAUDITLINK___1">{"fdsup://Directions/FactSet Auditing Viewer?action=AUDIT_VALUE&amp;DB=129&amp;ID1=733945&amp;VALUEID=02999&amp;SDATE=2010&amp;PERIODTYPE=ANNR_STD&amp;SCFT=3&amp;window=popup_no_bar&amp;width=385&amp;height=120&amp;START_MAXIMIZED=FALSE&amp;creator=factset&amp;display_string=Audit"}</definedName>
    <definedName name="_1779__FDSAUDITLINK__">{"fdsup://directions/FAT Viewer?action=UPDATE&amp;creator=factset&amp;DYN_ARGS=TRUE&amp;DOC_NAME=FAT:FQL_AUDITING_CLIENT_TEMPLATE.FAT&amp;display_string=Audit&amp;VAR:KEY=QPEBKTADIT&amp;VAR:QUERY=RkZfREVCVF9MVChNT04sMCwsLCxFVVIp&amp;WINDOW=FIRST_POPUP&amp;HEIGHT=450&amp;WIDTH=450&amp;START_MAXIMI","ZED=FALSE&amp;VAR:CALENDAR=FIVEDAY&amp;VAR:SYMBOL=B1Y47Y&amp;VAR:INDEX=0"}</definedName>
    <definedName name="_1779__FDSAUDITLINK___1">{"fdsup://Directions/FactSet Auditing Viewer?action=AUDIT_VALUE&amp;DB=129&amp;ID1=733945&amp;VALUEID=04049&amp;SDATE=2010&amp;PERIODTYPE=ANNR_STD&amp;SCFT=3&amp;window=popup_no_bar&amp;width=385&amp;height=120&amp;START_MAXIMIZED=FALSE&amp;creator=factset&amp;display_string=Audit"}</definedName>
    <definedName name="_178__FDSAUDITLINK__">{"fdsup://Directions/FAT Viewer?action=UPDATE&amp;creator=factset&amp;DOC_NAME=fat:reuters_annual_source_window.fat&amp;display_string=Audit&amp;DYN_ARGS=TRUE&amp;VAR:ID1=60456710&amp;VAR:RCODE=QTLE&amp;VAR:SDATE=20070699&amp;VAR:FREQ=Y&amp;VAR:RELITEM=RP&amp;VAR:CURRENCY=&amp;VAR:CURRSOURCE=EXSHARE&amp;","VAR:NATFREQ=ANNUAL&amp;VAR:RFIELD=FINALIZED&amp;VAR:DB_TYPE=&amp;VAR:UNITS=M&amp;window=popup&amp;width=450&amp;height=300&amp;START_MAXIMIZED=FALSE"}</definedName>
    <definedName name="_178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1780__FDSAUDITLINK__">{"fdsup://directions/FAT Viewer?action=UPDATE&amp;creator=factset&amp;DYN_ARGS=TRUE&amp;DOC_NAME=FAT:FQL_AUDITING_CLIENT_TEMPLATE.FAT&amp;display_string=Audit&amp;VAR:KEY=AVURCLCPEF&amp;VAR:QUERY=RkZfRUJJVChDQUwsMjAwOCwsLCxFVVIp&amp;WINDOW=FIRST_POPUP&amp;HEIGHT=450&amp;WIDTH=450&amp;START_MAXIMI","ZED=FALSE&amp;VAR:CALENDAR=FIVEDAY&amp;VAR:SYMBOL=GLW&amp;VAR:INDEX=0"}</definedName>
    <definedName name="_1780__FDSAUDITLINK___1">{"fdsup://Directions/FactSet Auditing Viewer?action=AUDIT_VALUE&amp;DB=129&amp;ID1=733945&amp;VALUEID=04049&amp;SDATE=2009&amp;PERIODTYPE=ANNR_STD&amp;SCFT=3&amp;window=popup_no_bar&amp;width=385&amp;height=120&amp;START_MAXIMIZED=FALSE&amp;creator=factset&amp;display_string=Audit"}</definedName>
    <definedName name="_1781__FDSAUDITLINK__">{"fdsup://directions/FAT Viewer?action=UPDATE&amp;creator=factset&amp;DYN_ARGS=TRUE&amp;DOC_NAME=FAT:FQL_AUDITING_CLIENT_TEMPLATE.FAT&amp;display_string=Audit&amp;VAR:KEY=CPCTCHUDQV&amp;VAR:QUERY=RkZfREVCVF9MVChNT04sMCwsLCxFVVIp&amp;WINDOW=FIRST_POPUP&amp;HEIGHT=450&amp;WIDTH=450&amp;START_MAXIMI","ZED=FALSE&amp;VAR:CALENDAR=FIVEDAY&amp;VAR:SYMBOL=OI&amp;VAR:INDEX=0"}</definedName>
    <definedName name="_1781__FDSAUDITLINK___1">{"fdsup://Directions/FactSet Auditing Viewer?action=AUDIT_VALUE&amp;DB=129&amp;ID1=733945&amp;VALUEID=04601&amp;SDATE=2010&amp;PERIODTYPE=ANNR_STD&amp;SCFT=3&amp;window=popup_no_bar&amp;width=385&amp;height=120&amp;START_MAXIMIZED=FALSE&amp;creator=factset&amp;display_string=Audit"}</definedName>
    <definedName name="_1782__FDSAUDITLINK__">{"fdsup://directions/FAT Viewer?action=UPDATE&amp;creator=factset&amp;DYN_ARGS=TRUE&amp;DOC_NAME=FAT:FQL_AUDITING_CLIENT_TEMPLATE.FAT&amp;display_string=Audit&amp;VAR:KEY=QZUDGXYFYT&amp;VAR:QUERY=RkZfRUJJVERBKENBTCwyMDA5LCwsLEVVUik=&amp;WINDOW=FIRST_POPUP&amp;HEIGHT=450&amp;WIDTH=450&amp;START_MA","XIMIZED=FALSE&amp;VAR:CALENDAR=FIVEDAY&amp;VAR:SYMBOL=667984&amp;VAR:INDEX=0"}</definedName>
    <definedName name="_1782__FDSAUDITLINK___1">{"fdsup://Directions/FactSet Auditing Viewer?action=AUDIT_VALUE&amp;DB=129&amp;ID1=733945&amp;VALUEID=04601&amp;SDATE=2009&amp;PERIODTYPE=ANNR_STD&amp;SCFT=3&amp;window=popup_no_bar&amp;width=385&amp;height=120&amp;START_MAXIMIZED=FALSE&amp;creator=factset&amp;display_string=Audit"}</definedName>
    <definedName name="_1783__FDSAUDITLINK__">{"fdsup://directions/FAT Viewer?action=UPDATE&amp;creator=factset&amp;DYN_ARGS=TRUE&amp;DOC_NAME=FAT:FQL_AUDITING_CLIENT_TEMPLATE.FAT&amp;display_string=Audit&amp;VAR:KEY=HSXADONGTG&amp;VAR:QUERY=RkZfRUJJVChDQUwsMjAwNywsLCxFVVIp&amp;WINDOW=FIRST_POPUP&amp;HEIGHT=450&amp;WIDTH=450&amp;START_MAXIMI","ZED=FALSE&amp;VAR:CALENDAR=FIVEDAY&amp;VAR:SYMBOL=646706&amp;VAR:INDEX=0"}</definedName>
    <definedName name="_1783__FDSAUDITLINK___1">{"fdsup://Directions/FactSet Auditing Viewer?action=AUDIT_VALUE&amp;DB=129&amp;ID1=B1HKRM&amp;VALUEID=18184&amp;SDATE=2010&amp;PERIODTYPE=ANNR_STD&amp;SCFT=3&amp;window=popup_no_bar&amp;width=385&amp;height=120&amp;START_MAXIMIZED=FALSE&amp;creator=factset&amp;display_string=Audit"}</definedName>
    <definedName name="_1784__FDSAUDITLINK__">{"fdsup://directions/FAT Viewer?action=UPDATE&amp;creator=factset&amp;DYN_ARGS=TRUE&amp;DOC_NAME=FAT:FQL_AUDITING_CLIENT_TEMPLATE.FAT&amp;display_string=Audit&amp;VAR:KEY=GXWZUROVED&amp;VAR:QUERY=RkZfQ0FQRVgoQ0FMLDIwMDgsLCwsRVVSKQ==&amp;WINDOW=FIRST_POPUP&amp;HEIGHT=450&amp;WIDTH=450&amp;START_MA","XIMIZED=FALSE&amp;VAR:CALENDAR=FIVEDAY&amp;VAR:SYMBOL=07588710&amp;VAR:INDEX=0"}</definedName>
    <definedName name="_1784__FDSAUDITLINK___1">{"fdsup://Directions/FactSet Auditing Viewer?action=AUDIT_VALUE&amp;DB=129&amp;ID1=B1HKRM&amp;VALUEID=02999&amp;SDATE=2010&amp;PERIODTYPE=ANNR_STD&amp;SCFT=3&amp;window=popup_no_bar&amp;width=385&amp;height=120&amp;START_MAXIMIZED=FALSE&amp;creator=factset&amp;display_string=Audit"}</definedName>
    <definedName name="_1785__FDSAUDITLINK__">{"fdsup://directions/FAT Viewer?action=UPDATE&amp;creator=factset&amp;DYN_ARGS=TRUE&amp;DOC_NAME=FAT:FQL_AUDITING_CLIENT_TEMPLATE.FAT&amp;display_string=Audit&amp;VAR:KEY=SBMLSDGPKH&amp;VAR:QUERY=RkZfRUJJVERBKENBTCwyMDA5LCwsLEVVUik=&amp;WINDOW=FIRST_POPUP&amp;HEIGHT=450&amp;WIDTH=450&amp;START_MA","XIMIZED=FALSE&amp;VAR:CALENDAR=FIVEDAY&amp;VAR:SYMBOL=646706&amp;VAR:INDEX=0"}</definedName>
    <definedName name="_1785__FDSAUDITLINK___1">{"fdsup://Directions/FactSet Auditing Viewer?action=AUDIT_VALUE&amp;DB=129&amp;ID1=B1HKRM&amp;VALUEID=04049&amp;SDATE=2010&amp;PERIODTYPE=ANNR_STD&amp;SCFT=3&amp;window=popup_no_bar&amp;width=385&amp;height=120&amp;START_MAXIMIZED=FALSE&amp;creator=factset&amp;display_string=Audit"}</definedName>
    <definedName name="_1786__FDSAUDITLINK__">{"fdsup://directions/FAT Viewer?action=UPDATE&amp;creator=factset&amp;DYN_ARGS=TRUE&amp;DOC_NAME=FAT:FQL_AUDITING_CLIENT_TEMPLATE.FAT&amp;display_string=Audit&amp;VAR:KEY=INGFOPAPKF&amp;VAR:QUERY=RkZfRUJJVERBKENBTCwyMDA4LCwsLEVVUik=&amp;WINDOW=FIRST_POPUP&amp;HEIGHT=450&amp;WIDTH=450&amp;START_MA","XIMIZED=FALSE&amp;VAR:CALENDAR=FIVEDAY&amp;VAR:SYMBOL=TMO&amp;VAR:INDEX=0"}</definedName>
    <definedName name="_1786__FDSAUDITLINK___1">{"fdsup://Directions/FactSet Auditing Viewer?action=AUDIT_VALUE&amp;DB=129&amp;ID1=B1HKRM&amp;VALUEID=04601&amp;SDATE=2010&amp;PERIODTYPE=ANNR_STD&amp;SCFT=3&amp;window=popup_no_bar&amp;width=385&amp;height=120&amp;START_MAXIMIZED=FALSE&amp;creator=factset&amp;display_string=Audit"}</definedName>
    <definedName name="_1787__FDSAUDITLINK__">{"fdsup://directions/FAT Viewer?action=UPDATE&amp;creator=factset&amp;DYN_ARGS=TRUE&amp;DOC_NAME=FAT:FQL_AUDITING_CLIENT_TEMPLATE.FAT&amp;display_string=Audit&amp;VAR:KEY=TAZMVIZGTQ&amp;VAR:QUERY=RkZfRUJJVERBKENBTCwyMDA5LCwsLEVVUik=&amp;WINDOW=FIRST_POPUP&amp;HEIGHT=450&amp;WIDTH=450&amp;START_MA","XIMIZED=FALSE&amp;VAR:CALENDAR=FIVEDAY&amp;VAR:SYMBOL=B1XHN3&amp;VAR:INDEX=0"}</definedName>
    <definedName name="_1787__FDSAUDITLINK___1">{"fdsup://Directions/FactSet Auditing Viewer?action=AUDIT_VALUE&amp;DB=129&amp;ID1=455660&amp;VALUEID=18226&amp;SDATE=2010&amp;PERIODTYPE=ANNR_STD&amp;SCFT=3&amp;window=popup_no_bar&amp;width=385&amp;height=120&amp;START_MAXIMIZED=FALSE&amp;creator=factset&amp;display_string=Audit"}</definedName>
    <definedName name="_1788__FDSAUDITLINK__">{"fdsup://directions/FAT Viewer?action=UPDATE&amp;creator=factset&amp;DYN_ARGS=TRUE&amp;DOC_NAME=FAT:FQL_AUDITING_CLIENT_TEMPLATE.FAT&amp;display_string=Audit&amp;VAR:KEY=WBYVKBALEF&amp;VAR:QUERY=RkZfQ0FQRVgoQ0FMLDIwMDcsLCwsRVVSKQ==&amp;WINDOW=FIRST_POPUP&amp;HEIGHT=450&amp;WIDTH=450&amp;START_MA","XIMIZED=FALSE&amp;VAR:CALENDAR=FIVEDAY&amp;VAR:SYMBOL=B0KS38&amp;VAR:INDEX=0"}</definedName>
    <definedName name="_1788__FDSAUDITLINK___1">{"fdsup://Directions/FactSet Auditing Viewer?action=AUDIT_VALUE&amp;DB=129&amp;ID1=455660&amp;VALUEID=18225&amp;SDATE=2010&amp;PERIODTYPE=ANNR_STD&amp;SCFT=3&amp;window=popup_no_bar&amp;width=385&amp;height=120&amp;START_MAXIMIZED=FALSE&amp;creator=factset&amp;display_string=Audit"}</definedName>
    <definedName name="_1789__FDSAUDITLINK__">{"fdsup://directions/FAT Viewer?action=UPDATE&amp;creator=factset&amp;DYN_ARGS=TRUE&amp;DOC_NAME=FAT:FQL_AUDITING_CLIENT_TEMPLATE.FAT&amp;display_string=Audit&amp;VAR:KEY=TGHOHYTEBM&amp;VAR:QUERY=RkZfRUJJVChDQUwsMjAwOCwsLCxFVVIp&amp;WINDOW=FIRST_POPUP&amp;HEIGHT=450&amp;WIDTH=450&amp;START_MAXIMI","ZED=FALSE&amp;VAR:CALENDAR=FIVEDAY&amp;VAR:SYMBOL=OI&amp;VAR:INDEX=0"}</definedName>
    <definedName name="_1789__FDSAUDITLINK___1">{"fdsup://Directions/FactSet Auditing Viewer?action=AUDIT_VALUE&amp;DB=129&amp;ID1=455660&amp;VALUEID=04050&amp;SDATE=2010&amp;PERIODTYPE=ANNR_STD&amp;SCFT=3&amp;window=popup_no_bar&amp;width=385&amp;height=120&amp;START_MAXIMIZED=FALSE&amp;creator=factset&amp;display_string=Audit"}</definedName>
    <definedName name="_179__FDSAUDITLINK__">{"fdsup://Directions/FAT Viewer?action=UPDATE&amp;creator=factset&amp;DOC_NAME=fat:reuters_annual_source_window.fat&amp;display_string=Audit&amp;DYN_ARGS=TRUE&amp;VAR:ID1=60456710&amp;VAR:RCODE=NIBX&amp;VAR:SDATE=20070699&amp;VAR:FREQ=Y&amp;VAR:RELITEM=RP&amp;VAR:CURRENCY=USD&amp;VAR:CURRSOURCE=EXSHA","RE&amp;VAR:NATFREQ=ANNUAL&amp;VAR:RFIELD=FINALIZED&amp;VAR:DB_TYPE=&amp;VAR:UNITS=MONTHLY&amp;window=popup&amp;width=450&amp;height=300&amp;START_MAXIMIZED=FALSE"}</definedName>
    <definedName name="_179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1790__FDSAUDITLINK__">{"fdsup://directions/FAT Viewer?action=UPDATE&amp;creator=factset&amp;DYN_ARGS=TRUE&amp;DOC_NAME=FAT:FQL_AUDITING_CLIENT_TEMPLATE.FAT&amp;display_string=Audit&amp;VAR:KEY=LKVKFIFYTS&amp;VAR:QUERY=RkZfRUJJVERBKENBTCwyMDA4LCwsLEVVUik=&amp;WINDOW=FIRST_POPUP&amp;HEIGHT=450&amp;WIDTH=450&amp;START_MA","XIMIZED=FALSE&amp;VAR:CALENDAR=FIVEDAY&amp;VAR:SYMBOL=B1XHN3&amp;VAR:INDEX=0"}</definedName>
    <definedName name="_1790__FDSAUDITLINK___1">{"fdsup://Directions/FactSet Auditing Viewer?action=AUDIT_VALUE&amp;DB=129&amp;ID1=455660&amp;VALUEID=04049&amp;SDATE=2010&amp;PERIODTYPE=ANNR_STD&amp;SCFT=3&amp;window=popup_no_bar&amp;width=385&amp;height=120&amp;START_MAXIMIZED=FALSE&amp;creator=factset&amp;display_string=Audit"}</definedName>
    <definedName name="_1791__FDSAUDITLINK__">{"fdsup://Directions/FactSet Auditing Viewer?action=AUDIT_VALUE&amp;DB=129&amp;ID1=677120&amp;VALUEID=01001&amp;SDATE=2009&amp;PERIODTYPE=ANN_STD&amp;window=popup_no_bar&amp;width=385&amp;height=120&amp;START_MAXIMIZED=FALSE&amp;creator=factset&amp;display_string=Audit"}</definedName>
    <definedName name="_1791__FDSAUDITLINK___1">{"fdsup://Directions/FactSet Auditing Viewer?action=AUDIT_VALUE&amp;DB=129&amp;ID1=455660&amp;VALUEID=04601&amp;SDATE=2010&amp;PERIODTYPE=ANNR_STD&amp;SCFT=3&amp;window=popup_no_bar&amp;width=385&amp;height=120&amp;START_MAXIMIZED=FALSE&amp;creator=factset&amp;display_string=Audit"}</definedName>
    <definedName name="_1792__FDSAUDITLINK__">{"fdsup://directions/FAT Viewer?action=UPDATE&amp;creator=factset&amp;DYN_ARGS=TRUE&amp;DOC_NAME=FAT:FQL_AUDITING_CLIENT_TEMPLATE.FAT&amp;display_string=Audit&amp;VAR:KEY=JKZABSVAZC&amp;VAR:QUERY=RkZfQ0FQRVgoQ0FMLDIwMDgsLCwsRVVSKQ==&amp;WINDOW=FIRST_POPUP&amp;HEIGHT=450&amp;WIDTH=450&amp;START_MA","XIMIZED=FALSE&amp;VAR:CALENDAR=FIVEDAY&amp;VAR:SYMBOL=516606&amp;VAR:INDEX=0"}</definedName>
    <definedName name="_1792__FDSAUDITLINK___1">{"fdsup://Directions/FactSet Auditing Viewer?action=AUDIT_VALUE&amp;DB=129&amp;ID1=557071&amp;VALUEID=18184&amp;SDATE=2010&amp;PERIODTYPE=ANNR_STD&amp;SCFT=3&amp;window=popup_no_bar&amp;width=385&amp;height=120&amp;START_MAXIMIZED=FALSE&amp;creator=factset&amp;display_string=Audit"}</definedName>
    <definedName name="_1793__FDSAUDITLINK__">{"fdsup://directions/FAT Viewer?action=UPDATE&amp;creator=factset&amp;DYN_ARGS=TRUE&amp;DOC_NAME=FAT:FQL_AUDITING_CLIENT_TEMPLATE.FAT&amp;display_string=Audit&amp;VAR:KEY=SBCPWVCRAF&amp;VAR:QUERY=RkZfQ0FQRVgoQ0FMLDIwMDcsLCwsRVVSKQ==&amp;WINDOW=FIRST_POPUP&amp;HEIGHT=450&amp;WIDTH=450&amp;START_MA","XIMIZED=FALSE&amp;VAR:CALENDAR=FIVEDAY&amp;VAR:SYMBOL=646706&amp;VAR:INDEX=0"}</definedName>
    <definedName name="_1793__FDSAUDITLINK___1">{"fdsup://Directions/FactSet Auditing Viewer?action=AUDIT_VALUE&amp;DB=129&amp;ID1=557071&amp;VALUEID=02999&amp;SDATE=2010&amp;PERIODTYPE=ANNR_STD&amp;SCFT=3&amp;window=popup_no_bar&amp;width=385&amp;height=120&amp;START_MAXIMIZED=FALSE&amp;creator=factset&amp;display_string=Audit"}</definedName>
    <definedName name="_1794__FDSAUDITLINK__">{"fdsup://Directions/FactSet Auditing Viewer?action=AUDIT_VALUE&amp;DB=129&amp;ID1=69076840&amp;VALUEID=01001&amp;SDATE=2009&amp;PERIODTYPE=ANN_STD&amp;window=popup_no_bar&amp;width=385&amp;height=120&amp;START_MAXIMIZED=FALSE&amp;creator=factset&amp;display_string=Audit"}</definedName>
    <definedName name="_1794__FDSAUDITLINK___1">{"fdsup://Directions/FactSet Auditing Viewer?action=AUDIT_VALUE&amp;DB=129&amp;ID1=557071&amp;VALUEID=18225&amp;SDATE=2010&amp;PERIODTYPE=ANNR_STD&amp;SCFT=3&amp;window=popup_no_bar&amp;width=385&amp;height=120&amp;START_MAXIMIZED=FALSE&amp;creator=factset&amp;display_string=Audit"}</definedName>
    <definedName name="_1795__FDSAUDITLINK__">{"fdsup://directions/FAT Viewer?action=UPDATE&amp;creator=factset&amp;DYN_ARGS=TRUE&amp;DOC_NAME=FAT:FQL_AUDITING_CLIENT_TEMPLATE.FAT&amp;display_string=Audit&amp;VAR:KEY=MXEJYJAZAD&amp;VAR:QUERY=RkZfRUJJVChDQUwsMjAwOCwsLCxFVVIp&amp;WINDOW=FIRST_POPUP&amp;HEIGHT=450&amp;WIDTH=450&amp;START_MAXIMI","ZED=FALSE&amp;VAR:CALENDAR=FIVEDAY&amp;VAR:SYMBOL=SIAL&amp;VAR:INDEX=0"}</definedName>
    <definedName name="_1795__FDSAUDITLINK___1">{"fdsup://Directions/FactSet Auditing Viewer?action=AUDIT_VALUE&amp;DB=129&amp;ID1=557071&amp;VALUEID=04049&amp;SDATE=2010&amp;PERIODTYPE=ANNR_STD&amp;SCFT=3&amp;window=popup_no_bar&amp;width=385&amp;height=120&amp;START_MAXIMIZED=FALSE&amp;creator=factset&amp;display_string=Audit"}</definedName>
    <definedName name="_1796__FDSAUDITLINK__">{"fdsup://directions/FAT Viewer?action=UPDATE&amp;creator=factset&amp;DYN_ARGS=TRUE&amp;DOC_NAME=FAT:FQL_AUDITING_CLIENT_TEMPLATE.FAT&amp;display_string=Audit&amp;VAR:KEY=EBEDOZAHCF&amp;VAR:QUERY=RkZfRUJJVERBKENBTCwyMDA5LCwsLEVVUik=&amp;WINDOW=FIRST_POPUP&amp;HEIGHT=450&amp;WIDTH=450&amp;START_MA","XIMIZED=FALSE&amp;VAR:CALENDAR=FIVEDAY&amp;VAR:SYMBOL=0&amp;VAR:INDEX=0"}</definedName>
    <definedName name="_1796__FDSAUDITLINK___1">{"fdsup://Directions/FactSet Auditing Viewer?action=AUDIT_VALUE&amp;DB=129&amp;ID1=557071&amp;VALUEID=04049&amp;SDATE=2009&amp;PERIODTYPE=ANNR_STD&amp;SCFT=3&amp;window=popup_no_bar&amp;width=385&amp;height=120&amp;START_MAXIMIZED=FALSE&amp;creator=factset&amp;display_string=Audit"}</definedName>
    <definedName name="_1797__FDSAUDITLINK__">{"fdsup://directions/FAT Viewer?action=UPDATE&amp;creator=factset&amp;DYN_ARGS=TRUE&amp;DOC_NAME=FAT:FQL_AUDITING_CLIENT_TEMPLATE.FAT&amp;display_string=Audit&amp;VAR:KEY=GJSVSJUXOB&amp;VAR:QUERY=RkZfRUJJVERBKENBTCwyMDA4LCwsLEVVUik=&amp;WINDOW=FIRST_POPUP&amp;HEIGHT=450&amp;WIDTH=450&amp;START_MA","XIMIZED=FALSE&amp;VAR:CALENDAR=FIVEDAY&amp;VAR:SYMBOL=0&amp;VAR:INDEX=0"}</definedName>
    <definedName name="_1797__FDSAUDITLINK___1">{"fdsup://Directions/FactSet Auditing Viewer?action=AUDIT_VALUE&amp;DB=129&amp;ID1=557071&amp;VALUEID=04601&amp;SDATE=2010&amp;PERIODTYPE=ANNR_STD&amp;SCFT=3&amp;window=popup_no_bar&amp;width=385&amp;height=120&amp;START_MAXIMIZED=FALSE&amp;creator=factset&amp;display_string=Audit"}</definedName>
    <definedName name="_1798__FDSAUDITLINK__">{"fdsup://directions/FAT Viewer?action=UPDATE&amp;creator=factset&amp;DYN_ARGS=TRUE&amp;DOC_NAME=FAT:FQL_AUDITING_CLIENT_TEMPLATE.FAT&amp;display_string=Audit&amp;VAR:KEY=SPQNAPIZIP&amp;VAR:QUERY=RkZfRUJJVERBKENBTCwyMDA3LCwsLEVVUik=&amp;WINDOW=FIRST_POPUP&amp;HEIGHT=450&amp;WIDTH=450&amp;START_MA","XIMIZED=FALSE&amp;VAR:CALENDAR=FIVEDAY&amp;VAR:SYMBOL=0&amp;VAR:INDEX=0"}</definedName>
    <definedName name="_1798__FDSAUDITLINK___1">{"fdsup://Directions/FactSet Auditing Viewer?action=AUDIT_VALUE&amp;DB=129&amp;ID1=557071&amp;VALUEID=04601&amp;SDATE=2009&amp;PERIODTYPE=ANNR_STD&amp;SCFT=3&amp;window=popup_no_bar&amp;width=385&amp;height=120&amp;START_MAXIMIZED=FALSE&amp;creator=factset&amp;display_string=Audit"}</definedName>
    <definedName name="_1799__FDSAUDITLINK__">{"fdsup://directions/FAT Viewer?action=UPDATE&amp;creator=factset&amp;DYN_ARGS=TRUE&amp;DOC_NAME=FAT:FQL_AUDITING_CLIENT_TEMPLATE.FAT&amp;display_string=Audit&amp;VAR:KEY=EBEDOZAHCF&amp;VAR:QUERY=RkZfRUJJVERBKENBTCwyMDA5LCwsLEVVUik=&amp;WINDOW=FIRST_POPUP&amp;HEIGHT=450&amp;WIDTH=450&amp;START_MA","XIMIZED=FALSE&amp;VAR:CALENDAR=FIVEDAY&amp;VAR:SYMBOL=0&amp;VAR:INDEX=0"}</definedName>
    <definedName name="_1799__FDSAUDITLINK___1">{"fdsup://Directions/FactSet Auditing Viewer?action=AUDIT_VALUE&amp;DB=129&amp;ID1=B03GCV&amp;VALUEID=18184&amp;SDATE=2010&amp;PERIODTYPE=ANNR_STD&amp;SCFT=3&amp;window=popup_no_bar&amp;width=385&amp;height=120&amp;START_MAXIMIZED=FALSE&amp;creator=factset&amp;display_string=Audit"}</definedName>
    <definedName name="_17FY01_">{"'Sheet1'!$A$1:$D$15"}</definedName>
    <definedName name="_17IQ_CURRENCY_GAIN_INS">"c238"</definedName>
    <definedName name="_18__123Graph_ACHART_11">#REF!</definedName>
    <definedName name="_18__123Graph_ACHART_14">#REF!</definedName>
    <definedName name="_18__123Graph_AChart_2">#REF!</definedName>
    <definedName name="_18__123Graph_ACHART_7">#REF!</definedName>
    <definedName name="_18__123Graph_ACHART_9">#REF!</definedName>
    <definedName name="_18__123Graph_AGROWTH_REVS_B">#REF!</definedName>
    <definedName name="_18__123Graph_BCHART_3">#REF!</definedName>
    <definedName name="_18__123Graph_C_Chart_1A">#REF!</definedName>
    <definedName name="_18__123Graph_CCHART_1">#REF!</definedName>
    <definedName name="_18__123Graph_CCHART_4">#REF!</definedName>
    <definedName name="_18__123Graph_LBL_ACHART_1">#REF!</definedName>
    <definedName name="_18__123Graph_XChart_1">#REF!</definedName>
    <definedName name="_18__123Graph_XCHART_2">#REF!</definedName>
    <definedName name="_18__123Graph_XChart_3">#REF!</definedName>
    <definedName name="_18__FDSAUDITLINK__">{"fdsup://Directions/FAT Viewer?action=UPDATE&amp;creator=factset&amp;DOC_NAME=fat:reuters_annual_source_window.fat&amp;display_string=Audit&amp;DYN_ARGS=TRUE&amp;VAR:ID1=03822210&amp;VAR:RCODE=NIBX&amp;VAR:SDATE=20081099&amp;VAR:FREQ=Y&amp;VAR:RELITEM=RP&amp;VAR:CURRENCY=USD&amp;VAR:CURRSOURCE=EXSHA","RE&amp;VAR:NATFREQ=ANNUAL&amp;VAR:RFIELD=FINALIZED&amp;VAR:DB_TYPE=&amp;VAR:UNITS=MONTHLY&amp;window=popup&amp;width=450&amp;height=300&amp;START_MAXIMIZED=FALSE"}</definedName>
    <definedName name="_18__FDSAUDITLINK___1">{"fdsup://IBCentral/FAT Viewer?action=UPDATE&amp;creator=factset&amp;DOC_NAME=fat:reuters_annual_pshs_src_window.fat&amp;display_string=Audit&amp;DYN_ARGS=TRUE&amp;VAR:ID1=501383&amp;VAR:RCODE=FDSEPS&amp;VAR:SDATE=20080999&amp;VAR:FREQ=Y&amp;VAR:RELITEM=RF&amp;VAR:CURRENCY=&amp;VAR:CURRSOURCE=EXSHARE","&amp;VAR:NATFREQ=ANNUAL&amp;VAR:RFIELD=FINALIZED&amp;VAR:DB_TYPE=&amp;VAR:UNITS=M&amp;window=popup&amp;width=450&amp;height=300&amp;START_MAXIMIZED=FALSE"}</definedName>
    <definedName name="_18_0__123Graph_ACHAR">#REF!</definedName>
    <definedName name="_18_123Graph_XDETS">#REF!</definedName>
    <definedName name="_180__FDSAUDITLINK__">{"fdsup://Directions/FAT Viewer?action=UPDATE&amp;creator=factset&amp;DOC_NAME=fat:reuters_annual_source_window.fat&amp;display_string=Audit&amp;DYN_ARGS=TRUE&amp;VAR:ID1=53567810&amp;VAR:RCODE=QTLE&amp;VAR:SDATE=20070699&amp;VAR:FREQ=Y&amp;VAR:RELITEM=RP&amp;VAR:CURRENCY=&amp;VAR:CURRSOURCE=EXSHARE&amp;","VAR:NATFREQ=ANNUAL&amp;VAR:RFIELD=FINALIZED&amp;VAR:DB_TYPE=&amp;VAR:UNITS=M&amp;window=popup&amp;width=450&amp;height=300&amp;START_MAXIMIZED=FALSE"}</definedName>
    <definedName name="_180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1800__FDSAUDITLINK__">{"fdsup://directions/FAT Viewer?action=UPDATE&amp;creator=factset&amp;DYN_ARGS=TRUE&amp;DOC_NAME=FAT:FQL_AUDITING_CLIENT_TEMPLATE.FAT&amp;display_string=Audit&amp;VAR:KEY=GJSVSJUXOB&amp;VAR:QUERY=RkZfRUJJVERBKENBTCwyMDA4LCwsLEVVUik=&amp;WINDOW=FIRST_POPUP&amp;HEIGHT=450&amp;WIDTH=450&amp;START_MA","XIMIZED=FALSE&amp;VAR:CALENDAR=FIVEDAY&amp;VAR:SYMBOL=0&amp;VAR:INDEX=0"}</definedName>
    <definedName name="_1800__FDSAUDITLINK___1">{"fdsup://Directions/FactSet Auditing Viewer?action=AUDIT_VALUE&amp;DB=129&amp;ID1=B03GCV&amp;VALUEID=02999&amp;SDATE=2010&amp;PERIODTYPE=ANNR_STD&amp;SCFT=3&amp;window=popup_no_bar&amp;width=385&amp;height=120&amp;START_MAXIMIZED=FALSE&amp;creator=factset&amp;display_string=Audit"}</definedName>
    <definedName name="_1801__FDSAUDITLINK__">{"fdsup://directions/FAT Viewer?action=UPDATE&amp;creator=factset&amp;DYN_ARGS=TRUE&amp;DOC_NAME=FAT:FQL_AUDITING_CLIENT_TEMPLATE.FAT&amp;display_string=Audit&amp;VAR:KEY=SPQNAPIZIP&amp;VAR:QUERY=RkZfRUJJVERBKENBTCwyMDA3LCwsLEVVUik=&amp;WINDOW=FIRST_POPUP&amp;HEIGHT=450&amp;WIDTH=450&amp;START_MA","XIMIZED=FALSE&amp;VAR:CALENDAR=FIVEDAY&amp;VAR:SYMBOL=0&amp;VAR:INDEX=0"}</definedName>
    <definedName name="_1801__FDSAUDITLINK___1">{"fdsup://Directions/FactSet Auditing Viewer?action=AUDIT_VALUE&amp;DB=129&amp;ID1=B03GCV&amp;VALUEID=04049&amp;SDATE=2010&amp;PERIODTYPE=ANNR_STD&amp;SCFT=3&amp;window=popup_no_bar&amp;width=385&amp;height=120&amp;START_MAXIMIZED=FALSE&amp;creator=factset&amp;display_string=Audit"}</definedName>
    <definedName name="_1802__FDSAUDITLINK__">{"fdsup://directions/FAT Viewer?action=UPDATE&amp;creator=factset&amp;DYN_ARGS=TRUE&amp;DOC_NAME=FAT:FQL_AUDITING_CLIENT_TEMPLATE.FAT&amp;display_string=Audit&amp;VAR:KEY=EBEDOZAHCF&amp;VAR:QUERY=RkZfRUJJVERBKENBTCwyMDA5LCwsLEVVUik=&amp;WINDOW=FIRST_POPUP&amp;HEIGHT=450&amp;WIDTH=450&amp;START_MA","XIMIZED=FALSE&amp;VAR:CALENDAR=FIVEDAY&amp;VAR:SYMBOL=0&amp;VAR:INDEX=0"}</definedName>
    <definedName name="_1802__FDSAUDITLINK___1">{"fdsup://Directions/FactSet Auditing Viewer?action=AUDIT_VALUE&amp;DB=129&amp;ID1=B03GCV&amp;VALUEID=04049&amp;SDATE=2009&amp;PERIODTYPE=ANNR_STD&amp;SCFT=3&amp;window=popup_no_bar&amp;width=385&amp;height=120&amp;START_MAXIMIZED=FALSE&amp;creator=factset&amp;display_string=Audit"}</definedName>
    <definedName name="_1803__FDSAUDITLINK__">{"fdsup://directions/FAT Viewer?action=UPDATE&amp;creator=factset&amp;DYN_ARGS=TRUE&amp;DOC_NAME=FAT:FQL_AUDITING_CLIENT_TEMPLATE.FAT&amp;display_string=Audit&amp;VAR:KEY=GJSVSJUXOB&amp;VAR:QUERY=RkZfRUJJVERBKENBTCwyMDA4LCwsLEVVUik=&amp;WINDOW=FIRST_POPUP&amp;HEIGHT=450&amp;WIDTH=450&amp;START_MA","XIMIZED=FALSE&amp;VAR:CALENDAR=FIVEDAY&amp;VAR:SYMBOL=0&amp;VAR:INDEX=0"}</definedName>
    <definedName name="_1803__FDSAUDITLINK___1">{"fdsup://Directions/FactSet Auditing Viewer?action=AUDIT_VALUE&amp;DB=129&amp;ID1=B03GCV&amp;VALUEID=04601&amp;SDATE=2010&amp;PERIODTYPE=ANNR_STD&amp;SCFT=3&amp;window=popup_no_bar&amp;width=385&amp;height=120&amp;START_MAXIMIZED=FALSE&amp;creator=factset&amp;display_string=Audit"}</definedName>
    <definedName name="_1804__FDSAUDITLINK__">{"fdsup://directions/FAT Viewer?action=UPDATE&amp;creator=factset&amp;DYN_ARGS=TRUE&amp;DOC_NAME=FAT:FQL_AUDITING_CLIENT_TEMPLATE.FAT&amp;display_string=Audit&amp;VAR:KEY=SPQNAPIZIP&amp;VAR:QUERY=RkZfRUJJVERBKENBTCwyMDA3LCwsLEVVUik=&amp;WINDOW=FIRST_POPUP&amp;HEIGHT=450&amp;WIDTH=450&amp;START_MA","XIMIZED=FALSE&amp;VAR:CALENDAR=FIVEDAY&amp;VAR:SYMBOL=0&amp;VAR:INDEX=0"}</definedName>
    <definedName name="_1804__FDSAUDITLINK___1">{"fdsup://Directions/FactSet Auditing Viewer?action=AUDIT_VALUE&amp;DB=129&amp;ID1=B03GCV&amp;VALUEID=04601&amp;SDATE=2009&amp;PERIODTYPE=ANNR_STD&amp;SCFT=3&amp;window=popup_no_bar&amp;width=385&amp;height=120&amp;START_MAXIMIZED=FALSE&amp;creator=factset&amp;display_string=Audit"}</definedName>
    <definedName name="_1805__FDSAUDITLINK__">{"fdsup://directions/FAT Viewer?action=UPDATE&amp;creator=factset&amp;DYN_ARGS=TRUE&amp;DOC_NAME=FAT:FQL_AUDITING_CLIENT_TEMPLATE.FAT&amp;display_string=Audit&amp;VAR:KEY=EBEDOZAHCF&amp;VAR:QUERY=RkZfRUJJVERBKENBTCwyMDA5LCwsLEVVUik=&amp;WINDOW=FIRST_POPUP&amp;HEIGHT=450&amp;WIDTH=450&amp;START_MA","XIMIZED=FALSE&amp;VAR:CALENDAR=FIVEDAY&amp;VAR:SYMBOL=0&amp;VAR:INDEX=0"}</definedName>
    <definedName name="_1805__FDSAUDITLINK___1">{"fdsup://Directions/FactSet Auditing Viewer?action=AUDIT_VALUE&amp;DB=129&amp;ID1=733945&amp;VALUEID=01250&amp;SDATE=2010&amp;PERIODTYPE=ANNR_STD&amp;SCFT=3&amp;window=popup_no_bar&amp;width=385&amp;height=120&amp;START_MAXIMIZED=FALSE&amp;creator=factset&amp;display_string=Audit"}</definedName>
    <definedName name="_1806__FDSAUDITLINK__">{"fdsup://directions/FAT Viewer?action=UPDATE&amp;creator=factset&amp;DYN_ARGS=TRUE&amp;DOC_NAME=FAT:FQL_AUDITING_CLIENT_TEMPLATE.FAT&amp;display_string=Audit&amp;VAR:KEY=GJSVSJUXOB&amp;VAR:QUERY=RkZfRUJJVERBKENBTCwyMDA4LCwsLEVVUik=&amp;WINDOW=FIRST_POPUP&amp;HEIGHT=450&amp;WIDTH=450&amp;START_MA","XIMIZED=FALSE&amp;VAR:CALENDAR=FIVEDAY&amp;VAR:SYMBOL=0&amp;VAR:INDEX=0"}</definedName>
    <definedName name="_1806__FDSAUDITLINK___1">{"fdsup://Directions/FactSet Auditing Viewer?action=AUDIT_VALUE&amp;DB=129&amp;ID1=733945&amp;VALUEID=01250&amp;SDATE=2009&amp;PERIODTYPE=ANNR_STD&amp;SCFT=3&amp;window=popup_no_bar&amp;width=385&amp;height=120&amp;START_MAXIMIZED=FALSE&amp;creator=factset&amp;display_string=Audit"}</definedName>
    <definedName name="_1807__FDSAUDITLINK__">{"fdsup://directions/FAT Viewer?action=UPDATE&amp;creator=factset&amp;DYN_ARGS=TRUE&amp;DOC_NAME=FAT:FQL_AUDITING_CLIENT_TEMPLATE.FAT&amp;display_string=Audit&amp;VAR:KEY=SPQNAPIZIP&amp;VAR:QUERY=RkZfRUJJVERBKENBTCwyMDA3LCwsLEVVUik=&amp;WINDOW=FIRST_POPUP&amp;HEIGHT=450&amp;WIDTH=450&amp;START_MA","XIMIZED=FALSE&amp;VAR:CALENDAR=FIVEDAY&amp;VAR:SYMBOL=0&amp;VAR:INDEX=0"}</definedName>
    <definedName name="_1807__FDSAUDITLINK___1">{"fdsup://Directions/FactSet Auditing Viewer?action=AUDIT_VALUE&amp;DB=129&amp;ID1=733945&amp;VALUEID=01001&amp;SDATE=2010&amp;PERIODTYPE=ANNR_STD&amp;SCFT=3&amp;window=popup_no_bar&amp;width=385&amp;height=120&amp;START_MAXIMIZED=FALSE&amp;creator=factset&amp;display_string=Audit"}</definedName>
    <definedName name="_1808__FDSAUDITLINK__">{"fdsup://directions/FAT Viewer?action=UPDATE&amp;creator=factset&amp;DYN_ARGS=TRUE&amp;DOC_NAME=FAT:FQL_AUDITING_CLIENT_TEMPLATE.FAT&amp;display_string=Audit&amp;VAR:KEY=EBEDOZAHCF&amp;VAR:QUERY=RkZfRUJJVERBKENBTCwyMDA5LCwsLEVVUik=&amp;WINDOW=FIRST_POPUP&amp;HEIGHT=450&amp;WIDTH=450&amp;START_MA","XIMIZED=FALSE&amp;VAR:CALENDAR=FIVEDAY&amp;VAR:SYMBOL=0&amp;VAR:INDEX=0"}</definedName>
    <definedName name="_1808__FDSAUDITLINK___1">{"fdsup://Directions/FactSet Auditing Viewer?action=AUDIT_VALUE&amp;DB=129&amp;ID1=B1HKRM&amp;VALUEID=01250&amp;SDATE=2010&amp;PERIODTYPE=ANNR_STD&amp;SCFT=3&amp;window=popup_no_bar&amp;width=385&amp;height=120&amp;START_MAXIMIZED=FALSE&amp;creator=factset&amp;display_string=Audit"}</definedName>
    <definedName name="_1809__FDSAUDITLINK__">{"fdsup://directions/FAT Viewer?action=UPDATE&amp;creator=factset&amp;DYN_ARGS=TRUE&amp;DOC_NAME=FAT:FQL_AUDITING_CLIENT_TEMPLATE.FAT&amp;display_string=Audit&amp;VAR:KEY=GJSVSJUXOB&amp;VAR:QUERY=RkZfRUJJVERBKENBTCwyMDA4LCwsLEVVUik=&amp;WINDOW=FIRST_POPUP&amp;HEIGHT=450&amp;WIDTH=450&amp;START_MA","XIMIZED=FALSE&amp;VAR:CALENDAR=FIVEDAY&amp;VAR:SYMBOL=0&amp;VAR:INDEX=0"}</definedName>
    <definedName name="_1809__FDSAUDITLINK___1">{"fdsup://Directions/FactSet Auditing Viewer?action=AUDIT_VALUE&amp;DB=129&amp;ID1=B1HKRM&amp;VALUEID=01250&amp;SDATE=2009&amp;PERIODTYPE=ANNR_STD&amp;SCFT=3&amp;window=popup_no_bar&amp;width=385&amp;height=120&amp;START_MAXIMIZED=FALSE&amp;creator=factset&amp;display_string=Audit"}</definedName>
    <definedName name="_181__FDSAUDITLINK__">{"fdsup://Directions/FAT Viewer?action=UPDATE&amp;creator=factset&amp;DOC_NAME=fat:reuters_annual_source_window.fat&amp;display_string=Audit&amp;DYN_ARGS=TRUE&amp;VAR:ID1=53567810&amp;VAR:RCODE=NIBX&amp;VAR:SDATE=20070699&amp;VAR:FREQ=Y&amp;VAR:RELITEM=RP&amp;VAR:CURRENCY=USD&amp;VAR:CURRSOURCE=EXSHA","RE&amp;VAR:NATFREQ=ANNUAL&amp;VAR:RFIELD=FINALIZED&amp;VAR:DB_TYPE=&amp;VAR:UNITS=MONTHLY&amp;window=popup&amp;width=450&amp;height=300&amp;START_MAXIMIZED=FALSE"}</definedName>
    <definedName name="_181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1810__FDSAUDITLINK__">{"fdsup://directions/FAT Viewer?action=UPDATE&amp;creator=factset&amp;DYN_ARGS=TRUE&amp;DOC_NAME=FAT:FQL_AUDITING_CLIENT_TEMPLATE.FAT&amp;display_string=Audit&amp;VAR:KEY=SPQNAPIZIP&amp;VAR:QUERY=RkZfRUJJVERBKENBTCwyMDA3LCwsLEVVUik=&amp;WINDOW=FIRST_POPUP&amp;HEIGHT=450&amp;WIDTH=450&amp;START_MA","XIMIZED=FALSE&amp;VAR:CALENDAR=FIVEDAY&amp;VAR:SYMBOL=0&amp;VAR:INDEX=0"}</definedName>
    <definedName name="_1810__FDSAUDITLINK___1">{"fdsup://Directions/FactSet Auditing Viewer?action=AUDIT_VALUE&amp;DB=129&amp;ID1=B1HKRM&amp;VALUEID=01001&amp;SDATE=2010&amp;PERIODTYPE=ANNR_STD&amp;SCFT=3&amp;window=popup_no_bar&amp;width=385&amp;height=120&amp;START_MAXIMIZED=FALSE&amp;creator=factset&amp;display_string=Audit"}</definedName>
    <definedName name="_1811__FDSAUDITLINK__">{"fdsup://directions/FAT Viewer?action=UPDATE&amp;creator=factset&amp;DYN_ARGS=TRUE&amp;DOC_NAME=FAT:FQL_AUDITING_CLIENT_TEMPLATE.FAT&amp;display_string=Audit&amp;VAR:KEY=EBEDOZAHCF&amp;VAR:QUERY=RkZfRUJJVERBKENBTCwyMDA5LCwsLEVVUik=&amp;WINDOW=FIRST_POPUP&amp;HEIGHT=450&amp;WIDTH=450&amp;START_MA","XIMIZED=FALSE&amp;VAR:CALENDAR=FIVEDAY&amp;VAR:SYMBOL=0&amp;VAR:INDEX=0"}</definedName>
    <definedName name="_1811__FDSAUDITLINK___1">{"fdsup://Directions/FactSet Auditing Viewer?action=AUDIT_VALUE&amp;DB=129&amp;ID1=455660&amp;VALUEID=01250&amp;SDATE=2010&amp;PERIODTYPE=ANNR_STD&amp;SCFT=3&amp;window=popup_no_bar&amp;width=385&amp;height=120&amp;START_MAXIMIZED=FALSE&amp;creator=factset&amp;display_string=Audit"}</definedName>
    <definedName name="_1812__FDSAUDITLINK__">{"fdsup://directions/FAT Viewer?action=UPDATE&amp;creator=factset&amp;DYN_ARGS=TRUE&amp;DOC_NAME=FAT:FQL_AUDITING_CLIENT_TEMPLATE.FAT&amp;display_string=Audit&amp;VAR:KEY=GJSVSJUXOB&amp;VAR:QUERY=RkZfRUJJVERBKENBTCwyMDA4LCwsLEVVUik=&amp;WINDOW=FIRST_POPUP&amp;HEIGHT=450&amp;WIDTH=450&amp;START_MA","XIMIZED=FALSE&amp;VAR:CALENDAR=FIVEDAY&amp;VAR:SYMBOL=0&amp;VAR:INDEX=0"}</definedName>
    <definedName name="_1812__FDSAUDITLINK___1">{"fdsup://Directions/FactSet Auditing Viewer?action=AUDIT_VALUE&amp;DB=129&amp;ID1=557071&amp;VALUEID=01250&amp;SDATE=2010&amp;PERIODTYPE=ANNR_STD&amp;SCFT=3&amp;window=popup_no_bar&amp;width=385&amp;height=120&amp;START_MAXIMIZED=FALSE&amp;creator=factset&amp;display_string=Audit"}</definedName>
    <definedName name="_1813__FDSAUDITLINK__">{"fdsup://directions/FAT Viewer?action=UPDATE&amp;creator=factset&amp;DYN_ARGS=TRUE&amp;DOC_NAME=FAT:FQL_AUDITING_CLIENT_TEMPLATE.FAT&amp;display_string=Audit&amp;VAR:KEY=SPQNAPIZIP&amp;VAR:QUERY=RkZfRUJJVERBKENBTCwyMDA3LCwsLEVVUik=&amp;WINDOW=FIRST_POPUP&amp;HEIGHT=450&amp;WIDTH=450&amp;START_MA","XIMIZED=FALSE&amp;VAR:CALENDAR=FIVEDAY&amp;VAR:SYMBOL=0&amp;VAR:INDEX=0"}</definedName>
    <definedName name="_1813__FDSAUDITLINK___1">{"fdsup://Directions/FactSet Auditing Viewer?action=AUDIT_VALUE&amp;DB=129&amp;ID1=557071&amp;VALUEID=01250&amp;SDATE=2009&amp;PERIODTYPE=ANNR_STD&amp;SCFT=3&amp;window=popup_no_bar&amp;width=385&amp;height=120&amp;START_MAXIMIZED=FALSE&amp;creator=factset&amp;display_string=Audit"}</definedName>
    <definedName name="_1814__FDSAUDITLINK__">{"fdsup://directions/FAT Viewer?action=UPDATE&amp;creator=factset&amp;DYN_ARGS=TRUE&amp;DOC_NAME=FAT:FQL_AUDITING_CLIENT_TEMPLATE.FAT&amp;display_string=Audit&amp;VAR:KEY=EBEDOZAHCF&amp;VAR:QUERY=RkZfRUJJVERBKENBTCwyMDA5LCwsLEVVUik=&amp;WINDOW=FIRST_POPUP&amp;HEIGHT=450&amp;WIDTH=450&amp;START_MA","XIMIZED=FALSE&amp;VAR:CALENDAR=FIVEDAY&amp;VAR:SYMBOL=0&amp;VAR:INDEX=0"}</definedName>
    <definedName name="_1814__FDSAUDITLINK___1">{"fdsup://Directions/FactSet Auditing Viewer?action=AUDIT_VALUE&amp;DB=129&amp;ID1=557071&amp;VALUEID=01001&amp;SDATE=2010&amp;PERIODTYPE=ANNR_STD&amp;SCFT=3&amp;window=popup_no_bar&amp;width=385&amp;height=120&amp;START_MAXIMIZED=FALSE&amp;creator=factset&amp;display_string=Audit"}</definedName>
    <definedName name="_1815__FDSAUDITLINK__">{"fdsup://directions/FAT Viewer?action=UPDATE&amp;creator=factset&amp;DYN_ARGS=TRUE&amp;DOC_NAME=FAT:FQL_AUDITING_CLIENT_TEMPLATE.FAT&amp;display_string=Audit&amp;VAR:KEY=GJSVSJUXOB&amp;VAR:QUERY=RkZfRUJJVERBKENBTCwyMDA4LCwsLEVVUik=&amp;WINDOW=FIRST_POPUP&amp;HEIGHT=450&amp;WIDTH=450&amp;START_MA","XIMIZED=FALSE&amp;VAR:CALENDAR=FIVEDAY&amp;VAR:SYMBOL=0&amp;VAR:INDEX=0"}</definedName>
    <definedName name="_1815__FDSAUDITLINK___1">{"fdsup://Directions/FactSet Auditing Viewer?action=AUDIT_VALUE&amp;DB=129&amp;ID1=B03GCV&amp;VALUEID=01250&amp;SDATE=2010&amp;PERIODTYPE=ANNR_STD&amp;SCFT=3&amp;window=popup_no_bar&amp;width=385&amp;height=120&amp;START_MAXIMIZED=FALSE&amp;creator=factset&amp;display_string=Audit"}</definedName>
    <definedName name="_1816__FDSAUDITLINK__">{"fdsup://directions/FAT Viewer?action=UPDATE&amp;creator=factset&amp;DYN_ARGS=TRUE&amp;DOC_NAME=FAT:FQL_AUDITING_CLIENT_TEMPLATE.FAT&amp;display_string=Audit&amp;VAR:KEY=SPQNAPIZIP&amp;VAR:QUERY=RkZfRUJJVERBKENBTCwyMDA3LCwsLEVVUik=&amp;WINDOW=FIRST_POPUP&amp;HEIGHT=450&amp;WIDTH=450&amp;START_MA","XIMIZED=FALSE&amp;VAR:CALENDAR=FIVEDAY&amp;VAR:SYMBOL=0&amp;VAR:INDEX=0"}</definedName>
    <definedName name="_1816__FDSAUDITLINK___1">{"fdsup://Directions/FactSet Auditing Viewer?action=AUDIT_VALUE&amp;DB=129&amp;ID1=B03GCV&amp;VALUEID=01250&amp;SDATE=2009&amp;PERIODTYPE=ANNR_STD&amp;SCFT=3&amp;window=popup_no_bar&amp;width=385&amp;height=120&amp;START_MAXIMIZED=FALSE&amp;creator=factset&amp;display_string=Audit"}</definedName>
    <definedName name="_1817__FDSAUDITLINK__">{"fdsup://directions/FAT Viewer?action=UPDATE&amp;creator=factset&amp;DYN_ARGS=TRUE&amp;DOC_NAME=FAT:FQL_AUDITING_CLIENT_TEMPLATE.FAT&amp;display_string=Audit&amp;VAR:KEY=EBEDOZAHCF&amp;VAR:QUERY=RkZfRUJJVERBKENBTCwyMDA5LCwsLEVVUik=&amp;WINDOW=FIRST_POPUP&amp;HEIGHT=450&amp;WIDTH=450&amp;START_MA","XIMIZED=FALSE&amp;VAR:CALENDAR=FIVEDAY&amp;VAR:SYMBOL=0&amp;VAR:INDEX=0"}</definedName>
    <definedName name="_1817__FDSAUDITLINK___1">{"fdsup://Directions/FactSet Auditing Viewer?action=AUDIT_VALUE&amp;DB=129&amp;ID1=B03GCV&amp;VALUEID=01001&amp;SDATE=2010&amp;PERIODTYPE=ANNR_STD&amp;SCFT=3&amp;window=popup_no_bar&amp;width=385&amp;height=120&amp;START_MAXIMIZED=FALSE&amp;creator=factset&amp;display_string=Audit"}</definedName>
    <definedName name="_1818__FDSAUDITLINK__">{"fdsup://directions/FAT Viewer?action=UPDATE&amp;creator=factset&amp;DYN_ARGS=TRUE&amp;DOC_NAME=FAT:FQL_AUDITING_CLIENT_TEMPLATE.FAT&amp;display_string=Audit&amp;VAR:KEY=GJSVSJUXOB&amp;VAR:QUERY=RkZfRUJJVERBKENBTCwyMDA4LCwsLEVVUik=&amp;WINDOW=FIRST_POPUP&amp;HEIGHT=450&amp;WIDTH=450&amp;START_MA","XIMIZED=FALSE&amp;VAR:CALENDAR=FIVEDAY&amp;VAR:SYMBOL=0&amp;VAR:INDEX=0"}</definedName>
    <definedName name="_1818__FDSAUDITLINK___1">{"fdsup://Directions/FactSet Auditing Viewer?action=AUDIT_VALUE&amp;DB=129&amp;ID1=733945&amp;VALUEID=01001&amp;SDATE=2009&amp;PERIODTYPE=ANNR_STD&amp;SCFT=3&amp;window=popup_no_bar&amp;width=385&amp;height=120&amp;START_MAXIMIZED=FALSE&amp;creator=factset&amp;display_string=Audit"}</definedName>
    <definedName name="_1819__FDSAUDITLINK__">{"fdsup://directions/FAT Viewer?action=UPDATE&amp;creator=factset&amp;DYN_ARGS=TRUE&amp;DOC_NAME=FAT:FQL_AUDITING_CLIENT_TEMPLATE.FAT&amp;display_string=Audit&amp;VAR:KEY=SPQNAPIZIP&amp;VAR:QUERY=RkZfRUJJVERBKENBTCwyMDA3LCwsLEVVUik=&amp;WINDOW=FIRST_POPUP&amp;HEIGHT=450&amp;WIDTH=450&amp;START_MA","XIMIZED=FALSE&amp;VAR:CALENDAR=FIVEDAY&amp;VAR:SYMBOL=0&amp;VAR:INDEX=0"}</definedName>
    <definedName name="_1819__FDSAUDITLINK___1">{"fdsup://Directions/FactSet Auditing Viewer?action=AUDIT_VALUE&amp;DB=129&amp;ID1=B1HKRM&amp;VALUEID=01001&amp;SDATE=2009&amp;PERIODTYPE=ANNR_STD&amp;SCFT=3&amp;window=popup_no_bar&amp;width=385&amp;height=120&amp;START_MAXIMIZED=FALSE&amp;creator=factset&amp;display_string=Audit"}</definedName>
    <definedName name="_182__FDSAUDITLINK__">{"fdsup://Directions/FAT Viewer?action=UPDATE&amp;creator=factset&amp;DOC_NAME=fat:reuters_annual_source_window.fat&amp;display_string=Audit&amp;DYN_ARGS=TRUE&amp;VAR:ID1=45867G10&amp;VAR:RCODE=QTLE&amp;VAR:SDATE=20071299&amp;VAR:FREQ=Y&amp;VAR:RELITEM=RP&amp;VAR:CURRENCY=&amp;VAR:CURRSOURCE=EXSHARE&amp;","VAR:NATFREQ=ANNUAL&amp;VAR:RFIELD=FINALIZED&amp;VAR:DB_TYPE=&amp;VAR:UNITS=M&amp;window=popup&amp;width=450&amp;height=300&amp;START_MAXIMIZED=FALSE"}</definedName>
    <definedName name="_182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1820__FDSAUDITLINK__">{"fdsup://directions/FAT Viewer?action=UPDATE&amp;creator=factset&amp;DYN_ARGS=TRUE&amp;DOC_NAME=FAT:FQL_AUDITING_CLIENT_TEMPLATE.FAT&amp;display_string=Audit&amp;VAR:KEY=EBEDOZAHCF&amp;VAR:QUERY=RkZfRUJJVERBKENBTCwyMDA5LCwsLEVVUik=&amp;WINDOW=FIRST_POPUP&amp;HEIGHT=450&amp;WIDTH=450&amp;START_MA","XIMIZED=FALSE&amp;VAR:CALENDAR=FIVEDAY&amp;VAR:SYMBOL=0&amp;VAR:INDEX=0"}</definedName>
    <definedName name="_1820__FDSAUDITLINK___1">{"fdsup://Directions/FactSet Auditing Viewer?action=AUDIT_VALUE&amp;DB=129&amp;ID1=455660&amp;VALUEID=01001&amp;SDATE=2010&amp;PERIODTYPE=ANNR_STD&amp;SCFT=3&amp;window=popup_no_bar&amp;width=385&amp;height=120&amp;START_MAXIMIZED=FALSE&amp;creator=factset&amp;display_string=Audit"}</definedName>
    <definedName name="_1821__FDSAUDITLINK__">{"fdsup://directions/FAT Viewer?action=UPDATE&amp;creator=factset&amp;DYN_ARGS=TRUE&amp;DOC_NAME=FAT:FQL_AUDITING_CLIENT_TEMPLATE.FAT&amp;display_string=Audit&amp;VAR:KEY=GJSVSJUXOB&amp;VAR:QUERY=RkZfRUJJVERBKENBTCwyMDA4LCwsLEVVUik=&amp;WINDOW=FIRST_POPUP&amp;HEIGHT=450&amp;WIDTH=450&amp;START_MA","XIMIZED=FALSE&amp;VAR:CALENDAR=FIVEDAY&amp;VAR:SYMBOL=0&amp;VAR:INDEX=0"}</definedName>
    <definedName name="_1821__FDSAUDITLINK___1">{"fdsup://Directions/FactSet Auditing Viewer?action=AUDIT_VALUE&amp;DB=129&amp;ID1=557071&amp;VALUEID=01001&amp;SDATE=2009&amp;PERIODTYPE=ANNR_STD&amp;SCFT=3&amp;window=popup_no_bar&amp;width=385&amp;height=120&amp;START_MAXIMIZED=FALSE&amp;creator=factset&amp;display_string=Audit"}</definedName>
    <definedName name="_1822__FDSAUDITLINK__">{"fdsup://directions/FAT Viewer?action=UPDATE&amp;creator=factset&amp;DYN_ARGS=TRUE&amp;DOC_NAME=FAT:FQL_AUDITING_CLIENT_TEMPLATE.FAT&amp;display_string=Audit&amp;VAR:KEY=SPQNAPIZIP&amp;VAR:QUERY=RkZfRUJJVERBKENBTCwyMDA3LCwsLEVVUik=&amp;WINDOW=FIRST_POPUP&amp;HEIGHT=450&amp;WIDTH=450&amp;START_MA","XIMIZED=FALSE&amp;VAR:CALENDAR=FIVEDAY&amp;VAR:SYMBOL=0&amp;VAR:INDEX=0"}</definedName>
    <definedName name="_1822__FDSAUDITLINK___1">{"fdsup://Directions/FactSet Auditing Viewer?action=AUDIT_VALUE&amp;DB=129&amp;ID1=B03GCV&amp;VALUEID=01001&amp;SDATE=2009&amp;PERIODTYPE=ANNR_STD&amp;SCFT=3&amp;window=popup_no_bar&amp;width=385&amp;height=120&amp;START_MAXIMIZED=FALSE&amp;creator=factset&amp;display_string=Audit"}</definedName>
    <definedName name="_1823__FDSAUDITLINK__">{"fdsup://directions/FAT Viewer?action=UPDATE&amp;creator=factset&amp;DYN_ARGS=TRUE&amp;DOC_NAME=FAT:FQL_AUDITING_CLIENT_TEMPLATE.FAT&amp;display_string=Audit&amp;VAR:KEY=EBEDOZAHCF&amp;VAR:QUERY=RkZfRUJJVERBKENBTCwyMDA5LCwsLEVVUik=&amp;WINDOW=FIRST_POPUP&amp;HEIGHT=450&amp;WIDTH=450&amp;START_MA","XIMIZED=FALSE&amp;VAR:CALENDAR=FIVEDAY&amp;VAR:SYMBOL=0&amp;VAR:INDEX=0"}</definedName>
    <definedName name="_1823__FDSAUDITLINK___1">{"fdsup://Directions/FactSet Auditing Viewer?action=AUDIT_VALUE&amp;DB=129&amp;ID1=471762&amp;VALUEID=01451&amp;SDATE=2010&amp;PERIODTYPE=ANNR_STD&amp;SCFT=3&amp;window=popup_no_bar&amp;width=385&amp;height=120&amp;START_MAXIMIZED=FALSE&amp;creator=factset&amp;display_string=Audit"}</definedName>
    <definedName name="_1824__FDSAUDITLINK__">{"fdsup://directions/FAT Viewer?action=UPDATE&amp;creator=factset&amp;DYN_ARGS=TRUE&amp;DOC_NAME=FAT:FQL_AUDITING_CLIENT_TEMPLATE.FAT&amp;display_string=Audit&amp;VAR:KEY=GJSVSJUXOB&amp;VAR:QUERY=RkZfRUJJVERBKENBTCwyMDA4LCwsLEVVUik=&amp;WINDOW=FIRST_POPUP&amp;HEIGHT=450&amp;WIDTH=450&amp;START_MA","XIMIZED=FALSE&amp;VAR:CALENDAR=FIVEDAY&amp;VAR:SYMBOL=0&amp;VAR:INDEX=0"}</definedName>
    <definedName name="_1824__FDSAUDITLINK___1">{"fdsup://Directions/FactSet Auditing Viewer?action=AUDIT_VALUE&amp;DB=129&amp;ID1=471762&amp;VALUEID=01401&amp;SDATE=2010&amp;PERIODTYPE=ANNR_STD&amp;SCFT=3&amp;window=popup_no_bar&amp;width=385&amp;height=120&amp;START_MAXIMIZED=FALSE&amp;creator=factset&amp;display_string=Audit"}</definedName>
    <definedName name="_1825__FDSAUDITLINK__">{"fdsup://directions/FAT Viewer?action=UPDATE&amp;creator=factset&amp;DYN_ARGS=TRUE&amp;DOC_NAME=FAT:FQL_AUDITING_CLIENT_TEMPLATE.FAT&amp;display_string=Audit&amp;VAR:KEY=SPQNAPIZIP&amp;VAR:QUERY=RkZfRUJJVERBKENBTCwyMDA3LCwsLEVVUik=&amp;WINDOW=FIRST_POPUP&amp;HEIGHT=450&amp;WIDTH=450&amp;START_MA","XIMIZED=FALSE&amp;VAR:CALENDAR=FIVEDAY&amp;VAR:SYMBOL=0&amp;VAR:INDEX=0"}</definedName>
    <definedName name="_1825__FDSAUDITLINK___1">{"fdsup://Directions/FactSet Auditing Viewer?action=AUDIT_VALUE&amp;DB=129&amp;ID1=471762&amp;VALUEID=02001&amp;SDATE=201102&amp;PERIODTYPE=QTR_STD&amp;SCFT=3&amp;window=popup_no_bar&amp;width=385&amp;height=120&amp;START_MAXIMIZED=FALSE&amp;creator=factset&amp;display_string=Audit"}</definedName>
    <definedName name="_1826__FDSAUDITLINK__">{"fdsup://directions/FAT Viewer?action=UPDATE&amp;creator=factset&amp;DYN_ARGS=TRUE&amp;DOC_NAME=FAT:FQL_AUDITING_CLIENT_TEMPLATE.FAT&amp;display_string=Audit&amp;VAR:KEY=EBEDOZAHCF&amp;VAR:QUERY=RkZfRUJJVERBKENBTCwyMDA5LCwsLEVVUik=&amp;WINDOW=FIRST_POPUP&amp;HEIGHT=450&amp;WIDTH=450&amp;START_MA","XIMIZED=FALSE&amp;VAR:CALENDAR=FIVEDAY&amp;VAR:SYMBOL=0&amp;VAR:INDEX=0"}</definedName>
    <definedName name="_1826__FDSAUDITLINK___1">{"fdsup://Directions/FactSet Auditing Viewer?action=AUDIT_VALUE&amp;DB=129&amp;ID1=B3N2CQ&amp;VALUEID=02001&amp;SDATE=201101&amp;PERIODTYPE=SEMI_STD&amp;SCFT=3&amp;window=popup_no_bar&amp;width=385&amp;height=120&amp;START_MAXIMIZED=FALSE&amp;creator=factset&amp;display_string=Audit"}</definedName>
    <definedName name="_1827__FDSAUDITLINK__">{"fdsup://directions/FAT Viewer?action=UPDATE&amp;creator=factset&amp;DYN_ARGS=TRUE&amp;DOC_NAME=FAT:FQL_AUDITING_CLIENT_TEMPLATE.FAT&amp;display_string=Audit&amp;VAR:KEY=GJSVSJUXOB&amp;VAR:QUERY=RkZfRUJJVERBKENBTCwyMDA4LCwsLEVVUik=&amp;WINDOW=FIRST_POPUP&amp;HEIGHT=450&amp;WIDTH=450&amp;START_MA","XIMIZED=FALSE&amp;VAR:CALENDAR=FIVEDAY&amp;VAR:SYMBOL=0&amp;VAR:INDEX=0"}</definedName>
    <definedName name="_1827__FDSAUDITLINK___1">{"fdsup://Directions/FactSet Auditing Viewer?action=AUDIT_VALUE&amp;DB=129&amp;ID1=471762&amp;VALUEID=03426&amp;SDATE=201102&amp;PERIODTYPE=QTR_STD&amp;SCFT=3&amp;window=popup_no_bar&amp;width=385&amp;height=120&amp;START_MAXIMIZED=FALSE&amp;creator=factset&amp;display_string=Audit"}</definedName>
    <definedName name="_1828__FDSAUDITLINK__">{"fdsup://directions/FAT Viewer?action=UPDATE&amp;creator=factset&amp;DYN_ARGS=TRUE&amp;DOC_NAME=FAT:FQL_AUDITING_CLIENT_TEMPLATE.FAT&amp;display_string=Audit&amp;VAR:KEY=SPQNAPIZIP&amp;VAR:QUERY=RkZfRUJJVERBKENBTCwyMDA3LCwsLEVVUik=&amp;WINDOW=FIRST_POPUP&amp;HEIGHT=450&amp;WIDTH=450&amp;START_MA","XIMIZED=FALSE&amp;VAR:CALENDAR=FIVEDAY&amp;VAR:SYMBOL=0&amp;VAR:INDEX=0"}</definedName>
    <definedName name="_1828__FDSAUDITLINK___1">{"fdsup://Directions/FactSet Auditing Viewer?action=AUDIT_VALUE&amp;DB=129&amp;ID1=B3N2CQ&amp;VALUEID=03426&amp;SDATE=201101&amp;PERIODTYPE=SEMI_STD&amp;SCFT=3&amp;window=popup_no_bar&amp;width=385&amp;height=120&amp;START_MAXIMIZED=FALSE&amp;creator=factset&amp;display_string=Audit"}</definedName>
    <definedName name="_1829__FDSAUDITLINK__">{"fdsup://directions/FAT Viewer?action=UPDATE&amp;creator=factset&amp;DYN_ARGS=TRUE&amp;DOC_NAME=FAT:FQL_AUDITING_CLIENT_TEMPLATE.FAT&amp;display_string=Audit&amp;VAR:KEY=EBEDOZAHCF&amp;VAR:QUERY=RkZfRUJJVERBKENBTCwyMDA5LCwsLEVVUik=&amp;WINDOW=FIRST_POPUP&amp;HEIGHT=450&amp;WIDTH=450&amp;START_MA","XIMIZED=FALSE&amp;VAR:CALENDAR=FIVEDAY&amp;VAR:SYMBOL=0&amp;VAR:INDEX=0"}</definedName>
    <definedName name="_1829__FDSAUDITLINK___1">{"fdsup://Directions/FactSet Auditing Viewer?action=AUDIT_VALUE&amp;DB=129&amp;ID1=471762&amp;VALUEID=03051&amp;SDATE=2009&amp;PERIODTYPE=ANNR_STD&amp;SCFT=3&amp;window=popup_no_bar&amp;width=385&amp;height=120&amp;START_MAXIMIZED=FALSE&amp;creator=factset&amp;display_string=Audit"}</definedName>
    <definedName name="_183__FDSAUDITLINK__">{"fdsup://Directions/FAT Viewer?action=UPDATE&amp;creator=factset&amp;DOC_NAME=fat:reuters_annual_source_window.fat&amp;display_string=Audit&amp;DYN_ARGS=TRUE&amp;VAR:ID1=45867G10&amp;VAR:RCODE=NIBX&amp;VAR:SDATE=20071299&amp;VAR:FREQ=Y&amp;VAR:RELITEM=RP&amp;VAR:CURRENCY=USD&amp;VAR:CURRSOURCE=EXSHA","RE&amp;VAR:NATFREQ=ANNUAL&amp;VAR:RFIELD=FINALIZED&amp;VAR:DB_TYPE=&amp;VAR:UNITS=MONTHLY&amp;window=popup&amp;width=450&amp;height=300&amp;START_MAXIMIZED=FALSE"}</definedName>
    <definedName name="_183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1830__FDSAUDITLINK__">{"fdsup://directions/FAT Viewer?action=UPDATE&amp;creator=factset&amp;DYN_ARGS=TRUE&amp;DOC_NAME=FAT:FQL_AUDITING_CLIENT_TEMPLATE.FAT&amp;display_string=Audit&amp;VAR:KEY=GJSVSJUXOB&amp;VAR:QUERY=RkZfRUJJVERBKENBTCwyMDA4LCwsLEVVUik=&amp;WINDOW=FIRST_POPUP&amp;HEIGHT=450&amp;WIDTH=450&amp;START_MA","XIMIZED=FALSE&amp;VAR:CALENDAR=FIVEDAY&amp;VAR:SYMBOL=0&amp;VAR:INDEX=0"}</definedName>
    <definedName name="_1830__FDSAUDITLINK___1">{"fdsup://Directions/FactSet Auditing Viewer?action=AUDIT_VALUE&amp;DB=129&amp;ID1=471762&amp;VALUEID=03101&amp;SDATE=2009&amp;PERIODTYPE=ANNR_STD&amp;SCFT=3&amp;window=popup_no_bar&amp;width=385&amp;height=120&amp;START_MAXIMIZED=FALSE&amp;creator=factset&amp;display_string=Audit"}</definedName>
    <definedName name="_1831__FDSAUDITLINK__">{"fdsup://directions/FAT Viewer?action=UPDATE&amp;creator=factset&amp;DYN_ARGS=TRUE&amp;DOC_NAME=FAT:FQL_AUDITING_CLIENT_TEMPLATE.FAT&amp;display_string=Audit&amp;VAR:KEY=SPQNAPIZIP&amp;VAR:QUERY=RkZfRUJJVERBKENBTCwyMDA3LCwsLEVVUik=&amp;WINDOW=FIRST_POPUP&amp;HEIGHT=450&amp;WIDTH=450&amp;START_MA","XIMIZED=FALSE&amp;VAR:CALENDAR=FIVEDAY&amp;VAR:SYMBOL=0&amp;VAR:INDEX=0"}</definedName>
    <definedName name="_1831__FDSAUDITLINK___1">{"fdsup://Directions/FactSet Auditing Viewer?action=AUDIT_VALUE&amp;DB=129&amp;ID1=471762&amp;VALUEID=02001&amp;SDATE=2009&amp;PERIODTYPE=ANNR_STD&amp;SCFT=3&amp;window=popup_no_bar&amp;width=385&amp;height=120&amp;START_MAXIMIZED=FALSE&amp;creator=factset&amp;display_string=Audit"}</definedName>
    <definedName name="_1832__FDSAUDITLINK__">{"fdsup://directions/FAT Viewer?action=UPDATE&amp;creator=factset&amp;DYN_ARGS=TRUE&amp;DOC_NAME=FAT:FQL_AUDITING_CLIENT_TEMPLATE.FAT&amp;display_string=Audit&amp;VAR:KEY=EBEDOZAHCF&amp;VAR:QUERY=RkZfRUJJVERBKENBTCwyMDA5LCwsLEVVUik=&amp;WINDOW=FIRST_POPUP&amp;HEIGHT=450&amp;WIDTH=450&amp;START_MA","XIMIZED=FALSE&amp;VAR:CALENDAR=FIVEDAY&amp;VAR:SYMBOL=0&amp;VAR:INDEX=0"}</definedName>
    <definedName name="_1832__FDSAUDITLINK___1">{"fdsup://Directions/FactSet Auditing Viewer?action=AUDIT_VALUE&amp;DB=129&amp;ID1=471762&amp;VALUEID=02201&amp;SDATE=2009&amp;PERIODTYPE=ANNR_STD&amp;SCFT=3&amp;window=popup_no_bar&amp;width=385&amp;height=120&amp;START_MAXIMIZED=FALSE&amp;creator=factset&amp;display_string=Audit"}</definedName>
    <definedName name="_1833__FDSAUDITLINK__">{"fdsup://directions/FAT Viewer?action=UPDATE&amp;creator=factset&amp;DYN_ARGS=TRUE&amp;DOC_NAME=FAT:FQL_AUDITING_CLIENT_TEMPLATE.FAT&amp;display_string=Audit&amp;VAR:KEY=GJSVSJUXOB&amp;VAR:QUERY=RkZfRUJJVERBKENBTCwyMDA4LCwsLEVVUik=&amp;WINDOW=FIRST_POPUP&amp;HEIGHT=450&amp;WIDTH=450&amp;START_MA","XIMIZED=FALSE&amp;VAR:CALENDAR=FIVEDAY&amp;VAR:SYMBOL=0&amp;VAR:INDEX=0"}</definedName>
    <definedName name="_1833__FDSAUDITLINK___1">{"fdsup://Directions/FactSet Auditing Viewer?action=AUDIT_VALUE&amp;DB=129&amp;ID1=471762&amp;VALUEID=03051&amp;SDATE=2010&amp;PERIODTYPE=ANNR_STD&amp;SCFT=3&amp;window=popup_no_bar&amp;width=385&amp;height=120&amp;START_MAXIMIZED=FALSE&amp;creator=factset&amp;display_string=Audit"}</definedName>
    <definedName name="_1834__FDSAUDITLINK__">{"fdsup://directions/FAT Viewer?action=UPDATE&amp;creator=factset&amp;DYN_ARGS=TRUE&amp;DOC_NAME=FAT:FQL_AUDITING_CLIENT_TEMPLATE.FAT&amp;display_string=Audit&amp;VAR:KEY=SPQNAPIZIP&amp;VAR:QUERY=RkZfRUJJVERBKENBTCwyMDA3LCwsLEVVUik=&amp;WINDOW=FIRST_POPUP&amp;HEIGHT=450&amp;WIDTH=450&amp;START_MA","XIMIZED=FALSE&amp;VAR:CALENDAR=FIVEDAY&amp;VAR:SYMBOL=0&amp;VAR:INDEX=0"}</definedName>
    <definedName name="_1834__FDSAUDITLINK___1">{"fdsup://Directions/FactSet Auditing Viewer?action=AUDIT_VALUE&amp;DB=129&amp;ID1=471762&amp;VALUEID=03101&amp;SDATE=2010&amp;PERIODTYPE=ANNR_STD&amp;SCFT=3&amp;window=popup_no_bar&amp;width=385&amp;height=120&amp;START_MAXIMIZED=FALSE&amp;creator=factset&amp;display_string=Audit"}</definedName>
    <definedName name="_1835__FDSAUDITLINK__">{"fdsup://directions/FAT Viewer?action=UPDATE&amp;creator=factset&amp;DYN_ARGS=TRUE&amp;DOC_NAME=FAT:FQL_AUDITING_CLIENT_TEMPLATE.FAT&amp;display_string=Audit&amp;VAR:KEY=EBEDOZAHCF&amp;VAR:QUERY=RkZfRUJJVERBKENBTCwyMDA5LCwsLEVVUik=&amp;WINDOW=FIRST_POPUP&amp;HEIGHT=450&amp;WIDTH=450&amp;START_MA","XIMIZED=FALSE&amp;VAR:CALENDAR=FIVEDAY&amp;VAR:SYMBOL=0&amp;VAR:INDEX=0"}</definedName>
    <definedName name="_1835__FDSAUDITLINK___1">{"fdsup://Directions/FactSet Auditing Viewer?action=AUDIT_VALUE&amp;DB=129&amp;ID1=471762&amp;VALUEID=02001&amp;SDATE=2010&amp;PERIODTYPE=ANNR_STD&amp;SCFT=3&amp;window=popup_no_bar&amp;width=385&amp;height=120&amp;START_MAXIMIZED=FALSE&amp;creator=factset&amp;display_string=Audit"}</definedName>
    <definedName name="_1836__FDSAUDITLINK__">{"fdsup://directions/FAT Viewer?action=UPDATE&amp;creator=factset&amp;DYN_ARGS=TRUE&amp;DOC_NAME=FAT:FQL_AUDITING_CLIENT_TEMPLATE.FAT&amp;display_string=Audit&amp;VAR:KEY=GJSVSJUXOB&amp;VAR:QUERY=RkZfRUJJVERBKENBTCwyMDA4LCwsLEVVUik=&amp;WINDOW=FIRST_POPUP&amp;HEIGHT=450&amp;WIDTH=450&amp;START_MA","XIMIZED=FALSE&amp;VAR:CALENDAR=FIVEDAY&amp;VAR:SYMBOL=0&amp;VAR:INDEX=0"}</definedName>
    <definedName name="_1836__FDSAUDITLINK___1">{"fdsup://Directions/FactSet Auditing Viewer?action=AUDIT_VALUE&amp;DB=129&amp;ID1=471762&amp;VALUEID=02201&amp;SDATE=2010&amp;PERIODTYPE=ANNR_STD&amp;SCFT=3&amp;window=popup_no_bar&amp;width=385&amp;height=120&amp;START_MAXIMIZED=FALSE&amp;creator=factset&amp;display_string=Audit"}</definedName>
    <definedName name="_1837__FDSAUDITLINK__">{"fdsup://directions/FAT Viewer?action=UPDATE&amp;creator=factset&amp;DYN_ARGS=TRUE&amp;DOC_NAME=FAT:FQL_AUDITING_CLIENT_TEMPLATE.FAT&amp;display_string=Audit&amp;VAR:KEY=SPQNAPIZIP&amp;VAR:QUERY=RkZfRUJJVERBKENBTCwyMDA3LCwsLEVVUik=&amp;WINDOW=FIRST_POPUP&amp;HEIGHT=450&amp;WIDTH=450&amp;START_MA","XIMIZED=FALSE&amp;VAR:CALENDAR=FIVEDAY&amp;VAR:SYMBOL=0&amp;VAR:INDEX=0"}</definedName>
    <definedName name="_1837__FDSAUDITLINK___1">{"fdsup://Directions/FactSet Auditing Viewer?action=AUDIT_VALUE&amp;DB=129&amp;ID1=471762&amp;VALUEID=03426&amp;SDATE=2010&amp;PERIODTYPE=ANNR_STD&amp;SCFT=3&amp;window=popup_no_bar&amp;width=385&amp;height=120&amp;START_MAXIMIZED=FALSE&amp;creator=factset&amp;display_string=Audit"}</definedName>
    <definedName name="_1838__FDSAUDITLINK__">{"fdsup://directions/FAT Viewer?action=UPDATE&amp;creator=factset&amp;DYN_ARGS=TRUE&amp;DOC_NAME=FAT:FQL_AUDITING_CLIENT_TEMPLATE.FAT&amp;display_string=Audit&amp;VAR:KEY=EBEDOZAHCF&amp;VAR:QUERY=RkZfRUJJVERBKENBTCwyMDA5LCwsLEVVUik=&amp;WINDOW=FIRST_POPUP&amp;HEIGHT=450&amp;WIDTH=450&amp;START_MA","XIMIZED=FALSE&amp;VAR:CALENDAR=FIVEDAY&amp;VAR:SYMBOL=0&amp;VAR:INDEX=0"}</definedName>
    <definedName name="_1838__FDSAUDITLINK___1">{"fdsup://Directions/FactSet Auditing Viewer?action=AUDIT_VALUE&amp;DB=129&amp;ID1=471762&amp;VALUEID=01250&amp;SDATE=2010&amp;PERIODTYPE=ANNR_STD&amp;SCFT=3&amp;window=popup_no_bar&amp;width=385&amp;height=120&amp;START_MAXIMIZED=FALSE&amp;creator=factset&amp;display_string=Audit"}</definedName>
    <definedName name="_1839__FDSAUDITLINK__">{"fdsup://directions/FAT Viewer?action=UPDATE&amp;creator=factset&amp;DYN_ARGS=TRUE&amp;DOC_NAME=FAT:FQL_AUDITING_CLIENT_TEMPLATE.FAT&amp;display_string=Audit&amp;VAR:KEY=GJSVSJUXOB&amp;VAR:QUERY=RkZfRUJJVERBKENBTCwyMDA4LCwsLEVVUik=&amp;WINDOW=FIRST_POPUP&amp;HEIGHT=450&amp;WIDTH=450&amp;START_MA","XIMIZED=FALSE&amp;VAR:CALENDAR=FIVEDAY&amp;VAR:SYMBOL=0&amp;VAR:INDEX=0"}</definedName>
    <definedName name="_1839__FDSAUDITLINK___1">{"fdsup://Directions/FactSet Auditing Viewer?action=AUDIT_VALUE&amp;DB=129&amp;ID1=471762&amp;VALUEID=01250&amp;SDATE=2009&amp;PERIODTYPE=ANNR_STD&amp;SCFT=3&amp;window=popup_no_bar&amp;width=385&amp;height=120&amp;START_MAXIMIZED=FALSE&amp;creator=factset&amp;display_string=Audit"}</definedName>
    <definedName name="_184__FDSAUDITLINK__">{"fdsup://Directions/FAT Viewer?action=UPDATE&amp;creator=factset&amp;DOC_NAME=fat:reuters_annual_source_window.fat&amp;display_string=Audit&amp;DYN_ARGS=TRUE&amp;VAR:ID1=34637510&amp;VAR:RCODE=QTLE&amp;VAR:SDATE=20071299&amp;VAR:FREQ=Y&amp;VAR:RELITEM=RP&amp;VAR:CURRENCY=&amp;VAR:CURRSOURCE=EXSHARE&amp;","VAR:NATFREQ=ANNUAL&amp;VAR:RFIELD=FINALIZED&amp;VAR:DB_TYPE=&amp;VAR:UNITS=M&amp;window=popup&amp;width=450&amp;height=300&amp;START_MAXIMIZED=FALSE"}</definedName>
    <definedName name="_184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1840__FDSAUDITLINK__">{"fdsup://directions/FAT Viewer?action=UPDATE&amp;creator=factset&amp;DYN_ARGS=TRUE&amp;DOC_NAME=FAT:FQL_AUDITING_CLIENT_TEMPLATE.FAT&amp;display_string=Audit&amp;VAR:KEY=SPQNAPIZIP&amp;VAR:QUERY=RkZfRUJJVERBKENBTCwyMDA3LCwsLEVVUik=&amp;WINDOW=FIRST_POPUP&amp;HEIGHT=450&amp;WIDTH=450&amp;START_MA","XIMIZED=FALSE&amp;VAR:CALENDAR=FIVEDAY&amp;VAR:SYMBOL=0&amp;VAR:INDEX=0"}</definedName>
    <definedName name="_1840__FDSAUDITLINK___1">{"fdsup://Directions/FactSet Auditing Viewer?action=AUDIT_VALUE&amp;DB=129&amp;ID1=471762&amp;VALUEID=01001&amp;SDATE=2010&amp;PERIODTYPE=ANNR_STD&amp;SCFT=3&amp;window=popup_no_bar&amp;width=385&amp;height=120&amp;START_MAXIMIZED=FALSE&amp;creator=factset&amp;display_string=Audit"}</definedName>
    <definedName name="_1841__FDSAUDITLINK__">{"fdsup://directions/FAT Viewer?action=UPDATE&amp;creator=factset&amp;DYN_ARGS=TRUE&amp;DOC_NAME=FAT:FQL_AUDITING_CLIENT_TEMPLATE.FAT&amp;display_string=Audit&amp;VAR:KEY=EBEDOZAHCF&amp;VAR:QUERY=RkZfRUJJVERBKENBTCwyMDA5LCwsLEVVUik=&amp;WINDOW=FIRST_POPUP&amp;HEIGHT=450&amp;WIDTH=450&amp;START_MA","XIMIZED=FALSE&amp;VAR:CALENDAR=FIVEDAY&amp;VAR:SYMBOL=0&amp;VAR:INDEX=0"}</definedName>
    <definedName name="_1841__FDSAUDITLINK___1">{"fdsup://Directions/FactSet Auditing Viewer?action=AUDIT_VALUE&amp;DB=129&amp;ID1=471762&amp;VALUEID=01001&amp;SDATE=2009&amp;PERIODTYPE=ANNR_STD&amp;SCFT=3&amp;window=popup_no_bar&amp;width=385&amp;height=120&amp;START_MAXIMIZED=FALSE&amp;creator=factset&amp;display_string=Audit"}</definedName>
    <definedName name="_1842__FDSAUDITLINK__">{"fdsup://directions/FAT Viewer?action=UPDATE&amp;creator=factset&amp;DYN_ARGS=TRUE&amp;DOC_NAME=FAT:FQL_AUDITING_CLIENT_TEMPLATE.FAT&amp;display_string=Audit&amp;VAR:KEY=GJSVSJUXOB&amp;VAR:QUERY=RkZfRUJJVERBKENBTCwyMDA4LCwsLEVVUik=&amp;WINDOW=FIRST_POPUP&amp;HEIGHT=450&amp;WIDTH=450&amp;START_MA","XIMIZED=FALSE&amp;VAR:CALENDAR=FIVEDAY&amp;VAR:SYMBOL=0&amp;VAR:INDEX=0"}</definedName>
    <definedName name="_1842__FDSAUDITLINK___1">{"fdsup://Directions/FactSet Auditing Viewer?action=AUDIT_VALUE&amp;DB=129&amp;ID1=471762&amp;VALUEID=18184&amp;SDATE=2010&amp;PERIODTYPE=ANNR_STD&amp;SCFT=3&amp;window=popup_no_bar&amp;width=385&amp;height=120&amp;START_MAXIMIZED=FALSE&amp;creator=factset&amp;display_string=Audit"}</definedName>
    <definedName name="_1843__FDSAUDITLINK__">{"fdsup://directions/FAT Viewer?action=UPDATE&amp;creator=factset&amp;DYN_ARGS=TRUE&amp;DOC_NAME=FAT:FQL_AUDITING_CLIENT_TEMPLATE.FAT&amp;display_string=Audit&amp;VAR:KEY=SPQNAPIZIP&amp;VAR:QUERY=RkZfRUJJVERBKENBTCwyMDA3LCwsLEVVUik=&amp;WINDOW=FIRST_POPUP&amp;HEIGHT=450&amp;WIDTH=450&amp;START_MA","XIMIZED=FALSE&amp;VAR:CALENDAR=FIVEDAY&amp;VAR:SYMBOL=0&amp;VAR:INDEX=0"}</definedName>
    <definedName name="_1843__FDSAUDITLINK___1">{"fdsup://Directions/FactSet Auditing Viewer?action=AUDIT_VALUE&amp;DB=129&amp;ID1=471762&amp;VALUEID=02999&amp;SDATE=2010&amp;PERIODTYPE=ANNR_STD&amp;SCFT=3&amp;window=popup_no_bar&amp;width=385&amp;height=120&amp;START_MAXIMIZED=FALSE&amp;creator=factset&amp;display_string=Audit"}</definedName>
    <definedName name="_1844__FDSAUDITLINK__">{"fdsup://directions/FAT Viewer?action=UPDATE&amp;creator=factset&amp;DYN_ARGS=TRUE&amp;DOC_NAME=FAT:FQL_AUDITING_CLIENT_TEMPLATE.FAT&amp;display_string=Audit&amp;VAR:KEY=EBEDOZAHCF&amp;VAR:QUERY=RkZfRUJJVERBKENBTCwyMDA5LCwsLEVVUik=&amp;WINDOW=FIRST_POPUP&amp;HEIGHT=450&amp;WIDTH=450&amp;START_MA","XIMIZED=FALSE&amp;VAR:CALENDAR=FIVEDAY&amp;VAR:SYMBOL=0&amp;VAR:INDEX=0"}</definedName>
    <definedName name="_1844__FDSAUDITLINK___1">{"fdsup://Directions/FactSet Auditing Viewer?action=AUDIT_VALUE&amp;DB=129&amp;ID1=471762&amp;VALUEID=04050&amp;SDATE=2010&amp;PERIODTYPE=ANNR_STD&amp;SCFT=3&amp;window=popup_no_bar&amp;width=385&amp;height=120&amp;START_MAXIMIZED=FALSE&amp;creator=factset&amp;display_string=Audit"}</definedName>
    <definedName name="_1845__FDSAUDITLINK__">{"fdsup://directions/FAT Viewer?action=UPDATE&amp;creator=factset&amp;DYN_ARGS=TRUE&amp;DOC_NAME=FAT:FQL_AUDITING_CLIENT_TEMPLATE.FAT&amp;display_string=Audit&amp;VAR:KEY=GJSVSJUXOB&amp;VAR:QUERY=RkZfRUJJVERBKENBTCwyMDA4LCwsLEVVUik=&amp;WINDOW=FIRST_POPUP&amp;HEIGHT=450&amp;WIDTH=450&amp;START_MA","XIMIZED=FALSE&amp;VAR:CALENDAR=FIVEDAY&amp;VAR:SYMBOL=0&amp;VAR:INDEX=0"}</definedName>
    <definedName name="_1845__FDSAUDITLINK___1">{"fdsup://Directions/FactSet Auditing Viewer?action=AUDIT_VALUE&amp;DB=129&amp;ID1=471762&amp;VALUEID=04050&amp;SDATE=2009&amp;PERIODTYPE=ANNR_STD&amp;SCFT=3&amp;window=popup_no_bar&amp;width=385&amp;height=120&amp;START_MAXIMIZED=FALSE&amp;creator=factset&amp;display_string=Audit"}</definedName>
    <definedName name="_1846__FDSAUDITLINK__">{"fdsup://directions/FAT Viewer?action=UPDATE&amp;creator=factset&amp;DYN_ARGS=TRUE&amp;DOC_NAME=FAT:FQL_AUDITING_CLIENT_TEMPLATE.FAT&amp;display_string=Audit&amp;VAR:KEY=SPQNAPIZIP&amp;VAR:QUERY=RkZfRUJJVERBKENBTCwyMDA3LCwsLEVVUik=&amp;WINDOW=FIRST_POPUP&amp;HEIGHT=450&amp;WIDTH=450&amp;START_MA","XIMIZED=FALSE&amp;VAR:CALENDAR=FIVEDAY&amp;VAR:SYMBOL=0&amp;VAR:INDEX=0"}</definedName>
    <definedName name="_1846__FDSAUDITLINK___1">{"fdsup://Directions/FactSet Auditing Viewer?action=AUDIT_VALUE&amp;DB=129&amp;ID1=471762&amp;VALUEID=04049&amp;SDATE=2010&amp;PERIODTYPE=ANNR_STD&amp;SCFT=3&amp;window=popup_no_bar&amp;width=385&amp;height=120&amp;START_MAXIMIZED=FALSE&amp;creator=factset&amp;display_string=Audit"}</definedName>
    <definedName name="_1847__FDSAUDITLINK__">{"fdsup://directions/FAT Viewer?action=UPDATE&amp;creator=factset&amp;DYN_ARGS=TRUE&amp;DOC_NAME=FAT:FQL_AUDITING_CLIENT_TEMPLATE.FAT&amp;display_string=Audit&amp;VAR:KEY=EBEDOZAHCF&amp;VAR:QUERY=RkZfRUJJVERBKENBTCwyMDA5LCwsLEVVUik=&amp;WINDOW=FIRST_POPUP&amp;HEIGHT=450&amp;WIDTH=450&amp;START_MA","XIMIZED=FALSE&amp;VAR:CALENDAR=FIVEDAY&amp;VAR:SYMBOL=0&amp;VAR:INDEX=0"}</definedName>
    <definedName name="_1847__FDSAUDITLINK___1">{"fdsup://Directions/FactSet Auditing Viewer?action=AUDIT_VALUE&amp;DB=129&amp;ID1=471762&amp;VALUEID=04049&amp;SDATE=2009&amp;PERIODTYPE=ANNR_STD&amp;SCFT=3&amp;window=popup_no_bar&amp;width=385&amp;height=120&amp;START_MAXIMIZED=FALSE&amp;creator=factset&amp;display_string=Audit"}</definedName>
    <definedName name="_1848__FDSAUDITLINK__">{"fdsup://directions/FAT Viewer?action=UPDATE&amp;creator=factset&amp;DYN_ARGS=TRUE&amp;DOC_NAME=FAT:FQL_AUDITING_CLIENT_TEMPLATE.FAT&amp;display_string=Audit&amp;VAR:KEY=GJSVSJUXOB&amp;VAR:QUERY=RkZfRUJJVERBKENBTCwyMDA4LCwsLEVVUik=&amp;WINDOW=FIRST_POPUP&amp;HEIGHT=450&amp;WIDTH=450&amp;START_MA","XIMIZED=FALSE&amp;VAR:CALENDAR=FIVEDAY&amp;VAR:SYMBOL=0&amp;VAR:INDEX=0"}</definedName>
    <definedName name="_1848__FDSAUDITLINK___1">{"fdsup://Directions/FactSet Auditing Viewer?action=AUDIT_VALUE&amp;DB=129&amp;ID1=471762&amp;VALUEID=04601&amp;SDATE=2010&amp;PERIODTYPE=ANNR_STD&amp;SCFT=3&amp;window=popup_no_bar&amp;width=385&amp;height=120&amp;START_MAXIMIZED=FALSE&amp;creator=factset&amp;display_string=Audit"}</definedName>
    <definedName name="_1849__FDSAUDITLINK__">{"fdsup://directions/FAT Viewer?action=UPDATE&amp;creator=factset&amp;DYN_ARGS=TRUE&amp;DOC_NAME=FAT:FQL_AUDITING_CLIENT_TEMPLATE.FAT&amp;display_string=Audit&amp;VAR:KEY=SPQNAPIZIP&amp;VAR:QUERY=RkZfRUJJVERBKENBTCwyMDA3LCwsLEVVUik=&amp;WINDOW=FIRST_POPUP&amp;HEIGHT=450&amp;WIDTH=450&amp;START_MA","XIMIZED=FALSE&amp;VAR:CALENDAR=FIVEDAY&amp;VAR:SYMBOL=0&amp;VAR:INDEX=0"}</definedName>
    <definedName name="_1849__FDSAUDITLINK___1">{"fdsup://Directions/FactSet Auditing Viewer?action=AUDIT_VALUE&amp;DB=129&amp;ID1=471762&amp;VALUEID=04601&amp;SDATE=2009&amp;PERIODTYPE=ANNR_STD&amp;SCFT=3&amp;window=popup_no_bar&amp;width=385&amp;height=120&amp;START_MAXIMIZED=FALSE&amp;creator=factset&amp;display_string=Audit"}</definedName>
    <definedName name="_185__FDSAUDITLINK__">{"fdsup://Directions/FAT Viewer?action=UPDATE&amp;creator=factset&amp;DOC_NAME=fat:reuters_annual_source_window.fat&amp;display_string=Audit&amp;DYN_ARGS=TRUE&amp;VAR:ID1=34637510&amp;VAR:RCODE=NIBX&amp;VAR:SDATE=20071299&amp;VAR:FREQ=Y&amp;VAR:RELITEM=RP&amp;VAR:CURRENCY=USD&amp;VAR:CURRSOURCE=EXSHA","RE&amp;VAR:NATFREQ=ANNUAL&amp;VAR:RFIELD=FINALIZED&amp;VAR:DB_TYPE=&amp;VAR:UNITS=MONTHLY&amp;window=popup&amp;width=450&amp;height=300&amp;START_MAXIMIZED=FALSE"}</definedName>
    <definedName name="_185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1850__FDSAUDITLINK__">{"fdsup://directions/FAT Viewer?action=UPDATE&amp;creator=factset&amp;DYN_ARGS=TRUE&amp;DOC_NAME=FAT:FQL_AUDITING_CLIENT_TEMPLATE.FAT&amp;display_string=Audit&amp;VAR:KEY=EBEDOZAHCF&amp;VAR:QUERY=RkZfRUJJVERBKENBTCwyMDA5LCwsLEVVUik=&amp;WINDOW=FIRST_POPUP&amp;HEIGHT=450&amp;WIDTH=450&amp;START_MA","XIMIZED=FALSE&amp;VAR:CALENDAR=FIVEDAY&amp;VAR:SYMBOL=0&amp;VAR:INDEX=0"}</definedName>
    <definedName name="_1850__FDSAUDITLINK___1">{"fdsup://Directions/FactSet Auditing Viewer?action=AUDIT_VALUE&amp;DB=129&amp;ID1=471762&amp;VALUEID=01451&amp;SDATE=2010&amp;PERIODTYPE=ANNR_STD&amp;SCFT=3&amp;window=popup_no_bar&amp;width=385&amp;height=120&amp;START_MAXIMIZED=FALSE&amp;creator=factset&amp;display_string=Audit"}</definedName>
    <definedName name="_1851__FDSAUDITLINK__">{"fdsup://directions/FAT Viewer?action=UPDATE&amp;creator=factset&amp;DYN_ARGS=TRUE&amp;DOC_NAME=FAT:FQL_AUDITING_CLIENT_TEMPLATE.FAT&amp;display_string=Audit&amp;VAR:KEY=GJSVSJUXOB&amp;VAR:QUERY=RkZfRUJJVERBKENBTCwyMDA4LCwsLEVVUik=&amp;WINDOW=FIRST_POPUP&amp;HEIGHT=450&amp;WIDTH=450&amp;START_MA","XIMIZED=FALSE&amp;VAR:CALENDAR=FIVEDAY&amp;VAR:SYMBOL=0&amp;VAR:INDEX=0"}</definedName>
    <definedName name="_1851__FDSAUDITLINK___1">{"fdsup://Directions/FactSet Auditing Viewer?action=AUDIT_VALUE&amp;DB=129&amp;ID1=471762&amp;VALUEID=01401&amp;SDATE=2010&amp;PERIODTYPE=ANNR_STD&amp;SCFT=3&amp;window=popup_no_bar&amp;width=385&amp;height=120&amp;START_MAXIMIZED=FALSE&amp;creator=factset&amp;display_string=Audit"}</definedName>
    <definedName name="_1852__FDSAUDITLINK__">{"fdsup://directions/FAT Viewer?action=UPDATE&amp;creator=factset&amp;DYN_ARGS=TRUE&amp;DOC_NAME=FAT:FQL_AUDITING_CLIENT_TEMPLATE.FAT&amp;display_string=Audit&amp;VAR:KEY=SPQNAPIZIP&amp;VAR:QUERY=RkZfRUJJVERBKENBTCwyMDA3LCwsLEVVUik=&amp;WINDOW=FIRST_POPUP&amp;HEIGHT=450&amp;WIDTH=450&amp;START_MA","XIMIZED=FALSE&amp;VAR:CALENDAR=FIVEDAY&amp;VAR:SYMBOL=0&amp;VAR:INDEX=0"}</definedName>
    <definedName name="_1852__FDSAUDITLINK___1">{"fdsup://Directions/FactSet Auditing Viewer?action=AUDIT_VALUE&amp;DB=129&amp;ID1=471762&amp;VALUEID=02001&amp;SDATE=201102&amp;PERIODTYPE=QTR_STD&amp;SCFT=3&amp;window=popup_no_bar&amp;width=385&amp;height=120&amp;START_MAXIMIZED=FALSE&amp;creator=factset&amp;display_string=Audit"}</definedName>
    <definedName name="_1853__FDSAUDITLINK__">{"fdsup://directions/FAT Viewer?action=UPDATE&amp;creator=factset&amp;DYN_ARGS=TRUE&amp;DOC_NAME=FAT:FQL_AUDITING_CLIENT_TEMPLATE.FAT&amp;display_string=Audit&amp;VAR:KEY=EBEDOZAHCF&amp;VAR:QUERY=RkZfRUJJVERBKENBTCwyMDA5LCwsLEVVUik=&amp;WINDOW=FIRST_POPUP&amp;HEIGHT=450&amp;WIDTH=450&amp;START_MA","XIMIZED=FALSE&amp;VAR:CALENDAR=FIVEDAY&amp;VAR:SYMBOL=0&amp;VAR:INDEX=0"}</definedName>
    <definedName name="_1853__FDSAUDITLINK___1">{"fdsup://Directions/FactSet Auditing Viewer?action=AUDIT_VALUE&amp;DB=129&amp;ID1=B3N2CQ&amp;VALUEID=02001&amp;SDATE=201101&amp;PERIODTYPE=SEMI_STD&amp;SCFT=3&amp;window=popup_no_bar&amp;width=385&amp;height=120&amp;START_MAXIMIZED=FALSE&amp;creator=factset&amp;display_string=Audit"}</definedName>
    <definedName name="_1854__FDSAUDITLINK__">{"fdsup://directions/FAT Viewer?action=UPDATE&amp;creator=factset&amp;DYN_ARGS=TRUE&amp;DOC_NAME=FAT:FQL_AUDITING_CLIENT_TEMPLATE.FAT&amp;display_string=Audit&amp;VAR:KEY=GJSVSJUXOB&amp;VAR:QUERY=RkZfRUJJVERBKENBTCwyMDA4LCwsLEVVUik=&amp;WINDOW=FIRST_POPUP&amp;HEIGHT=450&amp;WIDTH=450&amp;START_MA","XIMIZED=FALSE&amp;VAR:CALENDAR=FIVEDAY&amp;VAR:SYMBOL=0&amp;VAR:INDEX=0"}</definedName>
    <definedName name="_1854__FDSAUDITLINK___1">{"fdsup://Directions/FactSet Auditing Viewer?action=AUDIT_VALUE&amp;DB=129&amp;ID1=471762&amp;VALUEID=03426&amp;SDATE=201102&amp;PERIODTYPE=QTR_STD&amp;SCFT=3&amp;window=popup_no_bar&amp;width=385&amp;height=120&amp;START_MAXIMIZED=FALSE&amp;creator=factset&amp;display_string=Audit"}</definedName>
    <definedName name="_1855__FDSAUDITLINK__">{"fdsup://directions/FAT Viewer?action=UPDATE&amp;creator=factset&amp;DYN_ARGS=TRUE&amp;DOC_NAME=FAT:FQL_AUDITING_CLIENT_TEMPLATE.FAT&amp;display_string=Audit&amp;VAR:KEY=SPQNAPIZIP&amp;VAR:QUERY=RkZfRUJJVERBKENBTCwyMDA3LCwsLEVVUik=&amp;WINDOW=FIRST_POPUP&amp;HEIGHT=450&amp;WIDTH=450&amp;START_MA","XIMIZED=FALSE&amp;VAR:CALENDAR=FIVEDAY&amp;VAR:SYMBOL=0&amp;VAR:INDEX=0"}</definedName>
    <definedName name="_1855__FDSAUDITLINK___1">{"fdsup://Directions/FactSet Auditing Viewer?action=AUDIT_VALUE&amp;DB=129&amp;ID1=B3N2CQ&amp;VALUEID=03426&amp;SDATE=201101&amp;PERIODTYPE=SEMI_STD&amp;SCFT=3&amp;window=popup_no_bar&amp;width=385&amp;height=120&amp;START_MAXIMIZED=FALSE&amp;creator=factset&amp;display_string=Audit"}</definedName>
    <definedName name="_1856__FDSAUDITLINK__">{"fdsup://directions/FAT Viewer?action=UPDATE&amp;creator=factset&amp;DYN_ARGS=TRUE&amp;DOC_NAME=FAT:FQL_AUDITING_CLIENT_TEMPLATE.FAT&amp;display_string=Audit&amp;VAR:KEY=EBEDOZAHCF&amp;VAR:QUERY=RkZfRUJJVERBKENBTCwyMDA5LCwsLEVVUik=&amp;WINDOW=FIRST_POPUP&amp;HEIGHT=450&amp;WIDTH=450&amp;START_MA","XIMIZED=FALSE&amp;VAR:CALENDAR=FIVEDAY&amp;VAR:SYMBOL=0&amp;VAR:INDEX=0"}</definedName>
    <definedName name="_1856__FDSAUDITLINK___1">{"fdsup://Directions/FactSet Auditing Viewer?action=AUDIT_VALUE&amp;DB=129&amp;ID1=471762&amp;VALUEID=03051&amp;SDATE=2009&amp;PERIODTYPE=ANNR_STD&amp;SCFT=3&amp;window=popup_no_bar&amp;width=385&amp;height=120&amp;START_MAXIMIZED=FALSE&amp;creator=factset&amp;display_string=Audit"}</definedName>
    <definedName name="_1857__FDSAUDITLINK__">{"fdsup://directions/FAT Viewer?action=UPDATE&amp;creator=factset&amp;DYN_ARGS=TRUE&amp;DOC_NAME=FAT:FQL_AUDITING_CLIENT_TEMPLATE.FAT&amp;display_string=Audit&amp;VAR:KEY=GJSVSJUXOB&amp;VAR:QUERY=RkZfRUJJVERBKENBTCwyMDA4LCwsLEVVUik=&amp;WINDOW=FIRST_POPUP&amp;HEIGHT=450&amp;WIDTH=450&amp;START_MA","XIMIZED=FALSE&amp;VAR:CALENDAR=FIVEDAY&amp;VAR:SYMBOL=0&amp;VAR:INDEX=0"}</definedName>
    <definedName name="_1857__FDSAUDITLINK___1">{"fdsup://Directions/FactSet Auditing Viewer?action=AUDIT_VALUE&amp;DB=129&amp;ID1=471762&amp;VALUEID=03101&amp;SDATE=2009&amp;PERIODTYPE=ANNR_STD&amp;SCFT=3&amp;window=popup_no_bar&amp;width=385&amp;height=120&amp;START_MAXIMIZED=FALSE&amp;creator=factset&amp;display_string=Audit"}</definedName>
    <definedName name="_1858__FDSAUDITLINK__">{"fdsup://directions/FAT Viewer?action=UPDATE&amp;creator=factset&amp;DYN_ARGS=TRUE&amp;DOC_NAME=FAT:FQL_AUDITING_CLIENT_TEMPLATE.FAT&amp;display_string=Audit&amp;VAR:KEY=SPQNAPIZIP&amp;VAR:QUERY=RkZfRUJJVERBKENBTCwyMDA3LCwsLEVVUik=&amp;WINDOW=FIRST_POPUP&amp;HEIGHT=450&amp;WIDTH=450&amp;START_MA","XIMIZED=FALSE&amp;VAR:CALENDAR=FIVEDAY&amp;VAR:SYMBOL=0&amp;VAR:INDEX=0"}</definedName>
    <definedName name="_1858__FDSAUDITLINK___1">{"fdsup://Directions/FactSet Auditing Viewer?action=AUDIT_VALUE&amp;DB=129&amp;ID1=471762&amp;VALUEID=02001&amp;SDATE=2009&amp;PERIODTYPE=ANNR_STD&amp;SCFT=3&amp;window=popup_no_bar&amp;width=385&amp;height=120&amp;START_MAXIMIZED=FALSE&amp;creator=factset&amp;display_string=Audit"}</definedName>
    <definedName name="_1859__FDSAUDITLINK__">{"fdsup://directions/FAT Viewer?action=UPDATE&amp;creator=factset&amp;DYN_ARGS=TRUE&amp;DOC_NAME=FAT:FQL_AUDITING_CLIENT_TEMPLATE.FAT&amp;display_string=Audit&amp;VAR:KEY=EBEDOZAHCF&amp;VAR:QUERY=RkZfRUJJVERBKENBTCwyMDA5LCwsLEVVUik=&amp;WINDOW=FIRST_POPUP&amp;HEIGHT=450&amp;WIDTH=450&amp;START_MA","XIMIZED=FALSE&amp;VAR:CALENDAR=FIVEDAY&amp;VAR:SYMBOL=0&amp;VAR:INDEX=0"}</definedName>
    <definedName name="_1859__FDSAUDITLINK___1">{"fdsup://Directions/FactSet Auditing Viewer?action=AUDIT_VALUE&amp;DB=129&amp;ID1=471762&amp;VALUEID=02201&amp;SDATE=2009&amp;PERIODTYPE=ANNR_STD&amp;SCFT=3&amp;window=popup_no_bar&amp;width=385&amp;height=120&amp;START_MAXIMIZED=FALSE&amp;creator=factset&amp;display_string=Audit"}</definedName>
    <definedName name="_186__FDSAUDITLINK__">{"fdsup://Directions/FAT Viewer?action=UPDATE&amp;creator=factset&amp;DOC_NAME=fat:reuters_annual_source_window.fat&amp;display_string=Audit&amp;DYN_ARGS=TRUE&amp;VAR:ID1=25659T10&amp;VAR:RCODE=QTLE&amp;VAR:SDATE=20070999&amp;VAR:FREQ=Y&amp;VAR:RELITEM=RP&amp;VAR:CURRENCY=&amp;VAR:CURRSOURCE=EXSHARE&amp;","VAR:NATFREQ=ANNUAL&amp;VAR:RFIELD=FINALIZED&amp;VAR:DB_TYPE=&amp;VAR:UNITS=M&amp;window=popup&amp;width=450&amp;height=300&amp;START_MAXIMIZED=FALSE"}</definedName>
    <definedName name="_186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1860__FDSAUDITLINK__">{"fdsup://directions/FAT Viewer?action=UPDATE&amp;creator=factset&amp;DYN_ARGS=TRUE&amp;DOC_NAME=FAT:FQL_AUDITING_CLIENT_TEMPLATE.FAT&amp;display_string=Audit&amp;VAR:KEY=GJSVSJUXOB&amp;VAR:QUERY=RkZfRUJJVERBKENBTCwyMDA4LCwsLEVVUik=&amp;WINDOW=FIRST_POPUP&amp;HEIGHT=450&amp;WIDTH=450&amp;START_MA","XIMIZED=FALSE&amp;VAR:CALENDAR=FIVEDAY&amp;VAR:SYMBOL=0&amp;VAR:INDEX=0"}</definedName>
    <definedName name="_1860__FDSAUDITLINK___1">{"fdsup://Directions/FactSet Auditing Viewer?action=AUDIT_VALUE&amp;DB=129&amp;ID1=471762&amp;VALUEID=03051&amp;SDATE=2010&amp;PERIODTYPE=ANNR_STD&amp;SCFT=3&amp;window=popup_no_bar&amp;width=385&amp;height=120&amp;START_MAXIMIZED=FALSE&amp;creator=factset&amp;display_string=Audit"}</definedName>
    <definedName name="_1861__FDSAUDITLINK__">{"fdsup://directions/FAT Viewer?action=UPDATE&amp;creator=factset&amp;DYN_ARGS=TRUE&amp;DOC_NAME=FAT:FQL_AUDITING_CLIENT_TEMPLATE.FAT&amp;display_string=Audit&amp;VAR:KEY=SPQNAPIZIP&amp;VAR:QUERY=RkZfRUJJVERBKENBTCwyMDA3LCwsLEVVUik=&amp;WINDOW=FIRST_POPUP&amp;HEIGHT=450&amp;WIDTH=450&amp;START_MA","XIMIZED=FALSE&amp;VAR:CALENDAR=FIVEDAY&amp;VAR:SYMBOL=0&amp;VAR:INDEX=0"}</definedName>
    <definedName name="_1861__FDSAUDITLINK___1">{"fdsup://Directions/FactSet Auditing Viewer?action=AUDIT_VALUE&amp;DB=129&amp;ID1=471762&amp;VALUEID=03101&amp;SDATE=2010&amp;PERIODTYPE=ANNR_STD&amp;SCFT=3&amp;window=popup_no_bar&amp;width=385&amp;height=120&amp;START_MAXIMIZED=FALSE&amp;creator=factset&amp;display_string=Audit"}</definedName>
    <definedName name="_1862__FDSAUDITLINK__">{"fdsup://directions/FAT Viewer?action=UPDATE&amp;creator=factset&amp;DYN_ARGS=TRUE&amp;DOC_NAME=FAT:FQL_AUDITING_CLIENT_TEMPLATE.FAT&amp;display_string=Audit&amp;VAR:KEY=EBEDOZAHCF&amp;VAR:QUERY=RkZfRUJJVERBKENBTCwyMDA5LCwsLEVVUik=&amp;WINDOW=FIRST_POPUP&amp;HEIGHT=450&amp;WIDTH=450&amp;START_MA","XIMIZED=FALSE&amp;VAR:CALENDAR=FIVEDAY&amp;VAR:SYMBOL=0&amp;VAR:INDEX=0"}</definedName>
    <definedName name="_1862__FDSAUDITLINK___1">{"fdsup://Directions/FactSet Auditing Viewer?action=AUDIT_VALUE&amp;DB=129&amp;ID1=471762&amp;VALUEID=02001&amp;SDATE=2010&amp;PERIODTYPE=ANNR_STD&amp;SCFT=3&amp;window=popup_no_bar&amp;width=385&amp;height=120&amp;START_MAXIMIZED=FALSE&amp;creator=factset&amp;display_string=Audit"}</definedName>
    <definedName name="_1863__FDSAUDITLINK__">{"fdsup://directions/FAT Viewer?action=UPDATE&amp;creator=factset&amp;DYN_ARGS=TRUE&amp;DOC_NAME=FAT:FQL_AUDITING_CLIENT_TEMPLATE.FAT&amp;display_string=Audit&amp;VAR:KEY=GJSVSJUXOB&amp;VAR:QUERY=RkZfRUJJVERBKENBTCwyMDA4LCwsLEVVUik=&amp;WINDOW=FIRST_POPUP&amp;HEIGHT=450&amp;WIDTH=450&amp;START_MA","XIMIZED=FALSE&amp;VAR:CALENDAR=FIVEDAY&amp;VAR:SYMBOL=0&amp;VAR:INDEX=0"}</definedName>
    <definedName name="_1863__FDSAUDITLINK___1">{"fdsup://Directions/FactSet Auditing Viewer?action=AUDIT_VALUE&amp;DB=129&amp;ID1=471762&amp;VALUEID=02201&amp;SDATE=2010&amp;PERIODTYPE=ANNR_STD&amp;SCFT=3&amp;window=popup_no_bar&amp;width=385&amp;height=120&amp;START_MAXIMIZED=FALSE&amp;creator=factset&amp;display_string=Audit"}</definedName>
    <definedName name="_1864__FDSAUDITLINK__">{"fdsup://directions/FAT Viewer?action=UPDATE&amp;creator=factset&amp;DYN_ARGS=TRUE&amp;DOC_NAME=FAT:FQL_AUDITING_CLIENT_TEMPLATE.FAT&amp;display_string=Audit&amp;VAR:KEY=SPQNAPIZIP&amp;VAR:QUERY=RkZfRUJJVERBKENBTCwyMDA3LCwsLEVVUik=&amp;WINDOW=FIRST_POPUP&amp;HEIGHT=450&amp;WIDTH=450&amp;START_MA","XIMIZED=FALSE&amp;VAR:CALENDAR=FIVEDAY&amp;VAR:SYMBOL=0&amp;VAR:INDEX=0"}</definedName>
    <definedName name="_1864__FDSAUDITLINK___1">{"fdsup://Directions/FactSet Auditing Viewer?action=AUDIT_VALUE&amp;DB=129&amp;ID1=471762&amp;VALUEID=03426&amp;SDATE=2010&amp;PERIODTYPE=ANNR_STD&amp;SCFT=3&amp;window=popup_no_bar&amp;width=385&amp;height=120&amp;START_MAXIMIZED=FALSE&amp;creator=factset&amp;display_string=Audit"}</definedName>
    <definedName name="_1865__FDSAUDITLINK__">{"fdsup://directions/FAT Viewer?action=UPDATE&amp;creator=factset&amp;DYN_ARGS=TRUE&amp;DOC_NAME=FAT:FQL_AUDITING_CLIENT_TEMPLATE.FAT&amp;display_string=Audit&amp;VAR:KEY=EBEDOZAHCF&amp;VAR:QUERY=RkZfRUJJVERBKENBTCwyMDA5LCwsLEVVUik=&amp;WINDOW=FIRST_POPUP&amp;HEIGHT=450&amp;WIDTH=450&amp;START_MA","XIMIZED=FALSE&amp;VAR:CALENDAR=FIVEDAY&amp;VAR:SYMBOL=0&amp;VAR:INDEX=0"}</definedName>
    <definedName name="_1865__FDSAUDITLINK___1">{"fdsup://Directions/FactSet Auditing Viewer?action=AUDIT_VALUE&amp;DB=129&amp;ID1=471762&amp;VALUEID=18184&amp;SDATE=2010&amp;PERIODTYPE=ANNR_STD&amp;SCFT=3&amp;window=popup_no_bar&amp;width=385&amp;height=120&amp;START_MAXIMIZED=FALSE&amp;creator=factset&amp;display_string=Audit"}</definedName>
    <definedName name="_1866__FDSAUDITLINK__">{"fdsup://directions/FAT Viewer?action=UPDATE&amp;creator=factset&amp;DYN_ARGS=TRUE&amp;DOC_NAME=FAT:FQL_AUDITING_CLIENT_TEMPLATE.FAT&amp;display_string=Audit&amp;VAR:KEY=GJSVSJUXOB&amp;VAR:QUERY=RkZfRUJJVERBKENBTCwyMDA4LCwsLEVVUik=&amp;WINDOW=FIRST_POPUP&amp;HEIGHT=450&amp;WIDTH=450&amp;START_MA","XIMIZED=FALSE&amp;VAR:CALENDAR=FIVEDAY&amp;VAR:SYMBOL=0&amp;VAR:INDEX=0"}</definedName>
    <definedName name="_1866__FDSAUDITLINK___1">{"fdsup://Directions/FactSet Auditing Viewer?action=AUDIT_VALUE&amp;DB=129&amp;ID1=471762&amp;VALUEID=02999&amp;SDATE=2010&amp;PERIODTYPE=ANNR_STD&amp;SCFT=3&amp;window=popup_no_bar&amp;width=385&amp;height=120&amp;START_MAXIMIZED=FALSE&amp;creator=factset&amp;display_string=Audit"}</definedName>
    <definedName name="_1867__FDSAUDITLINK__">{"fdsup://directions/FAT Viewer?action=UPDATE&amp;creator=factset&amp;DYN_ARGS=TRUE&amp;DOC_NAME=FAT:FQL_AUDITING_CLIENT_TEMPLATE.FAT&amp;display_string=Audit&amp;VAR:KEY=SPQNAPIZIP&amp;VAR:QUERY=RkZfRUJJVERBKENBTCwyMDA3LCwsLEVVUik=&amp;WINDOW=FIRST_POPUP&amp;HEIGHT=450&amp;WIDTH=450&amp;START_MA","XIMIZED=FALSE&amp;VAR:CALENDAR=FIVEDAY&amp;VAR:SYMBOL=0&amp;VAR:INDEX=0"}</definedName>
    <definedName name="_1867__FDSAUDITLINK___1">{"fdsup://Directions/FactSet Auditing Viewer?action=AUDIT_VALUE&amp;DB=129&amp;ID1=471762&amp;VALUEID=04050&amp;SDATE=2010&amp;PERIODTYPE=ANNR_STD&amp;SCFT=3&amp;window=popup_no_bar&amp;width=385&amp;height=120&amp;START_MAXIMIZED=FALSE&amp;creator=factset&amp;display_string=Audit"}</definedName>
    <definedName name="_1868__FDSAUDITLINK__">{"fdsup://directions/FAT Viewer?action=UPDATE&amp;creator=factset&amp;DYN_ARGS=TRUE&amp;DOC_NAME=FAT:FQL_AUDITING_CLIENT_TEMPLATE.FAT&amp;display_string=Audit&amp;VAR:KEY=EBEDOZAHCF&amp;VAR:QUERY=RkZfRUJJVERBKENBTCwyMDA5LCwsLEVVUik=&amp;WINDOW=FIRST_POPUP&amp;HEIGHT=450&amp;WIDTH=450&amp;START_MA","XIMIZED=FALSE&amp;VAR:CALENDAR=FIVEDAY&amp;VAR:SYMBOL=0&amp;VAR:INDEX=0"}</definedName>
    <definedName name="_1868__FDSAUDITLINK___1">{"fdsup://Directions/FactSet Auditing Viewer?action=AUDIT_VALUE&amp;DB=129&amp;ID1=471762&amp;VALUEID=04050&amp;SDATE=2009&amp;PERIODTYPE=ANNR_STD&amp;SCFT=3&amp;window=popup_no_bar&amp;width=385&amp;height=120&amp;START_MAXIMIZED=FALSE&amp;creator=factset&amp;display_string=Audit"}</definedName>
    <definedName name="_1869__FDSAUDITLINK__">{"fdsup://directions/FAT Viewer?action=UPDATE&amp;creator=factset&amp;DYN_ARGS=TRUE&amp;DOC_NAME=FAT:FQL_AUDITING_CLIENT_TEMPLATE.FAT&amp;display_string=Audit&amp;VAR:KEY=GJSVSJUXOB&amp;VAR:QUERY=RkZfRUJJVERBKENBTCwyMDA4LCwsLEVVUik=&amp;WINDOW=FIRST_POPUP&amp;HEIGHT=450&amp;WIDTH=450&amp;START_MA","XIMIZED=FALSE&amp;VAR:CALENDAR=FIVEDAY&amp;VAR:SYMBOL=0&amp;VAR:INDEX=0"}</definedName>
    <definedName name="_1869__FDSAUDITLINK___1">{"fdsup://Directions/FactSet Auditing Viewer?action=AUDIT_VALUE&amp;DB=129&amp;ID1=471762&amp;VALUEID=04049&amp;SDATE=2010&amp;PERIODTYPE=ANNR_STD&amp;SCFT=3&amp;window=popup_no_bar&amp;width=385&amp;height=120&amp;START_MAXIMIZED=FALSE&amp;creator=factset&amp;display_string=Audit"}</definedName>
    <definedName name="_187__FDSAUDITLINK__">{"fdsup://Directions/FAT Viewer?action=UPDATE&amp;creator=factset&amp;DOC_NAME=fat:reuters_annual_source_window.fat&amp;display_string=Audit&amp;DYN_ARGS=TRUE&amp;VAR:ID1=25659T10&amp;VAR:RCODE=NIBX&amp;VAR:SDATE=20070999&amp;VAR:FREQ=Y&amp;VAR:RELITEM=RP&amp;VAR:CURRENCY=USD&amp;VAR:CURRSOURCE=EXSHA","RE&amp;VAR:NATFREQ=ANNUAL&amp;VAR:RFIELD=FINALIZED&amp;VAR:DB_TYPE=&amp;VAR:UNITS=MONTHLY&amp;window=popup&amp;width=450&amp;height=300&amp;START_MAXIMIZED=FALSE"}</definedName>
    <definedName name="_187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1870__FDSAUDITLINK__">{"fdsup://directions/FAT Viewer?action=UPDATE&amp;creator=factset&amp;DYN_ARGS=TRUE&amp;DOC_NAME=FAT:FQL_AUDITING_CLIENT_TEMPLATE.FAT&amp;display_string=Audit&amp;VAR:KEY=SPQNAPIZIP&amp;VAR:QUERY=RkZfRUJJVERBKENBTCwyMDA3LCwsLEVVUik=&amp;WINDOW=FIRST_POPUP&amp;HEIGHT=450&amp;WIDTH=450&amp;START_MA","XIMIZED=FALSE&amp;VAR:CALENDAR=FIVEDAY&amp;VAR:SYMBOL=0&amp;VAR:INDEX=0"}</definedName>
    <definedName name="_1870__FDSAUDITLINK___1">{"fdsup://Directions/FactSet Auditing Viewer?action=AUDIT_VALUE&amp;DB=129&amp;ID1=471762&amp;VALUEID=04049&amp;SDATE=2009&amp;PERIODTYPE=ANNR_STD&amp;SCFT=3&amp;window=popup_no_bar&amp;width=385&amp;height=120&amp;START_MAXIMIZED=FALSE&amp;creator=factset&amp;display_string=Audit"}</definedName>
    <definedName name="_1871__FDSAUDITLINK__">{"fdsup://directions/FAT Viewer?action=UPDATE&amp;creator=factset&amp;DYN_ARGS=TRUE&amp;DOC_NAME=FAT:FQL_AUDITING_CLIENT_TEMPLATE.FAT&amp;display_string=Audit&amp;VAR:KEY=EBEDOZAHCF&amp;VAR:QUERY=RkZfRUJJVERBKENBTCwyMDA5LCwsLEVVUik=&amp;WINDOW=FIRST_POPUP&amp;HEIGHT=450&amp;WIDTH=450&amp;START_MA","XIMIZED=FALSE&amp;VAR:CALENDAR=FIVEDAY&amp;VAR:SYMBOL=0&amp;VAR:INDEX=0"}</definedName>
    <definedName name="_1871__FDSAUDITLINK___1">{"fdsup://Directions/FactSet Auditing Viewer?action=AUDIT_VALUE&amp;DB=129&amp;ID1=471762&amp;VALUEID=04601&amp;SDATE=2010&amp;PERIODTYPE=ANNR_STD&amp;SCFT=3&amp;window=popup_no_bar&amp;width=385&amp;height=120&amp;START_MAXIMIZED=FALSE&amp;creator=factset&amp;display_string=Audit"}</definedName>
    <definedName name="_1872__FDSAUDITLINK__">{"fdsup://directions/FAT Viewer?action=UPDATE&amp;creator=factset&amp;DYN_ARGS=TRUE&amp;DOC_NAME=FAT:FQL_AUDITING_CLIENT_TEMPLATE.FAT&amp;display_string=Audit&amp;VAR:KEY=GJSVSJUXOB&amp;VAR:QUERY=RkZfRUJJVERBKENBTCwyMDA4LCwsLEVVUik=&amp;WINDOW=FIRST_POPUP&amp;HEIGHT=450&amp;WIDTH=450&amp;START_MA","XIMIZED=FALSE&amp;VAR:CALENDAR=FIVEDAY&amp;VAR:SYMBOL=0&amp;VAR:INDEX=0"}</definedName>
    <definedName name="_1872__FDSAUDITLINK___1">{"fdsup://Directions/FactSet Auditing Viewer?action=AUDIT_VALUE&amp;DB=129&amp;ID1=471762&amp;VALUEID=04601&amp;SDATE=2009&amp;PERIODTYPE=ANNR_STD&amp;SCFT=3&amp;window=popup_no_bar&amp;width=385&amp;height=120&amp;START_MAXIMIZED=FALSE&amp;creator=factset&amp;display_string=Audit"}</definedName>
    <definedName name="_1873__FDSAUDITLINK__">{"fdsup://directions/FAT Viewer?action=UPDATE&amp;creator=factset&amp;DYN_ARGS=TRUE&amp;DOC_NAME=FAT:FQL_AUDITING_CLIENT_TEMPLATE.FAT&amp;display_string=Audit&amp;VAR:KEY=SPQNAPIZIP&amp;VAR:QUERY=RkZfRUJJVERBKENBTCwyMDA3LCwsLEVVUik=&amp;WINDOW=FIRST_POPUP&amp;HEIGHT=450&amp;WIDTH=450&amp;START_MA","XIMIZED=FALSE&amp;VAR:CALENDAR=FIVEDAY&amp;VAR:SYMBOL=0&amp;VAR:INDEX=0"}</definedName>
    <definedName name="_1873__FDSAUDITLINK___1">{"fdsup://Directions/FactSet Auditing Viewer?action=AUDIT_VALUE&amp;DB=129&amp;ID1=471762&amp;VALUEID=01250&amp;SDATE=2010&amp;PERIODTYPE=ANNR_STD&amp;SCFT=3&amp;window=popup_no_bar&amp;width=385&amp;height=120&amp;START_MAXIMIZED=FALSE&amp;creator=factset&amp;display_string=Audit"}</definedName>
    <definedName name="_1874__FDSAUDITLINK__">{"fdsup://directions/FAT Viewer?action=UPDATE&amp;creator=factset&amp;DYN_ARGS=TRUE&amp;DOC_NAME=FAT:FQL_AUDITING_CLIENT_TEMPLATE.FAT&amp;display_string=Audit&amp;VAR:KEY=EBEDOZAHCF&amp;VAR:QUERY=RkZfRUJJVERBKENBTCwyMDA5LCwsLEVVUik=&amp;WINDOW=FIRST_POPUP&amp;HEIGHT=450&amp;WIDTH=450&amp;START_MA","XIMIZED=FALSE&amp;VAR:CALENDAR=FIVEDAY&amp;VAR:SYMBOL=0&amp;VAR:INDEX=0"}</definedName>
    <definedName name="_1874__FDSAUDITLINK___1">{"fdsup://Directions/FactSet Auditing Viewer?action=AUDIT_VALUE&amp;DB=129&amp;ID1=471762&amp;VALUEID=01250&amp;SDATE=2009&amp;PERIODTYPE=ANNR_STD&amp;SCFT=3&amp;window=popup_no_bar&amp;width=385&amp;height=120&amp;START_MAXIMIZED=FALSE&amp;creator=factset&amp;display_string=Audit"}</definedName>
    <definedName name="_1875__FDSAUDITLINK__">{"fdsup://directions/FAT Viewer?action=UPDATE&amp;creator=factset&amp;DYN_ARGS=TRUE&amp;DOC_NAME=FAT:FQL_AUDITING_CLIENT_TEMPLATE.FAT&amp;display_string=Audit&amp;VAR:KEY=GJSVSJUXOB&amp;VAR:QUERY=RkZfRUJJVERBKENBTCwyMDA4LCwsLEVVUik=&amp;WINDOW=FIRST_POPUP&amp;HEIGHT=450&amp;WIDTH=450&amp;START_MA","XIMIZED=FALSE&amp;VAR:CALENDAR=FIVEDAY&amp;VAR:SYMBOL=0&amp;VAR:INDEX=0"}</definedName>
    <definedName name="_1875__FDSAUDITLINK___1">{"fdsup://Directions/FactSet Auditing Viewer?action=AUDIT_VALUE&amp;DB=129&amp;ID1=471762&amp;VALUEID=01001&amp;SDATE=2010&amp;PERIODTYPE=ANNR_STD&amp;SCFT=3&amp;window=popup_no_bar&amp;width=385&amp;height=120&amp;START_MAXIMIZED=FALSE&amp;creator=factset&amp;display_string=Audit"}</definedName>
    <definedName name="_1876__FDSAUDITLINK__">{"fdsup://directions/FAT Viewer?action=UPDATE&amp;creator=factset&amp;DYN_ARGS=TRUE&amp;DOC_NAME=FAT:FQL_AUDITING_CLIENT_TEMPLATE.FAT&amp;display_string=Audit&amp;VAR:KEY=SPQNAPIZIP&amp;VAR:QUERY=RkZfRUJJVERBKENBTCwyMDA3LCwsLEVVUik=&amp;WINDOW=FIRST_POPUP&amp;HEIGHT=450&amp;WIDTH=450&amp;START_MA","XIMIZED=FALSE&amp;VAR:CALENDAR=FIVEDAY&amp;VAR:SYMBOL=0&amp;VAR:INDEX=0"}</definedName>
    <definedName name="_1876__FDSAUDITLINK___1">{"fdsup://Directions/FactSet Auditing Viewer?action=AUDIT_VALUE&amp;DB=129&amp;ID1=471762&amp;VALUEID=01001&amp;SDATE=2009&amp;PERIODTYPE=ANNR_STD&amp;SCFT=3&amp;window=popup_no_bar&amp;width=385&amp;height=120&amp;START_MAXIMIZED=FALSE&amp;creator=factset&amp;display_string=Audit"}</definedName>
    <definedName name="_1877__FDSAUDITLINK__">{"fdsup://directions/FAT Viewer?action=UPDATE&amp;creator=factset&amp;DYN_ARGS=TRUE&amp;DOC_NAME=FAT:FQL_AUDITING_CLIENT_TEMPLATE.FAT&amp;display_string=Audit&amp;VAR:KEY=EBEDOZAHCF&amp;VAR:QUERY=RkZfRUJJVERBKENBTCwyMDA5LCwsLEVVUik=&amp;WINDOW=FIRST_POPUP&amp;HEIGHT=450&amp;WIDTH=450&amp;START_MA","XIMIZED=FALSE&amp;VAR:CALENDAR=FIVEDAY&amp;VAR:SYMBOL=0&amp;VAR:INDEX=0"}</definedName>
    <definedName name="_1878__FDSAUDITLINK__">{"fdsup://directions/FAT Viewer?action=UPDATE&amp;creator=factset&amp;DYN_ARGS=TRUE&amp;DOC_NAME=FAT:FQL_AUDITING_CLIENT_TEMPLATE.FAT&amp;display_string=Audit&amp;VAR:KEY=GJSVSJUXOB&amp;VAR:QUERY=RkZfRUJJVERBKENBTCwyMDA4LCwsLEVVUik=&amp;WINDOW=FIRST_POPUP&amp;HEIGHT=450&amp;WIDTH=450&amp;START_MA","XIMIZED=FALSE&amp;VAR:CALENDAR=FIVEDAY&amp;VAR:SYMBOL=0&amp;VAR:INDEX=0"}</definedName>
    <definedName name="_1879__FDSAUDITLINK__">{"fdsup://directions/FAT Viewer?action=UPDATE&amp;creator=factset&amp;DYN_ARGS=TRUE&amp;DOC_NAME=FAT:FQL_AUDITING_CLIENT_TEMPLATE.FAT&amp;display_string=Audit&amp;VAR:KEY=SPQNAPIZIP&amp;VAR:QUERY=RkZfRUJJVERBKENBTCwyMDA3LCwsLEVVUik=&amp;WINDOW=FIRST_POPUP&amp;HEIGHT=450&amp;WIDTH=450&amp;START_MA","XIMIZED=FALSE&amp;VAR:CALENDAR=FIVEDAY&amp;VAR:SYMBOL=0&amp;VAR:INDEX=0"}</definedName>
    <definedName name="_188__FDSAUDITLINK__">{"fdsup://Directions/FAT Viewer?action=UPDATE&amp;creator=factset&amp;DOC_NAME=fat:reuters_annual_source_window.fat&amp;display_string=Audit&amp;DYN_ARGS=TRUE&amp;VAR:ID1=04206810&amp;VAR:RCODE=QTLE&amp;VAR:SDATE=20071299&amp;VAR:FREQ=Y&amp;VAR:RELITEM=RP&amp;VAR:CURRENCY=&amp;VAR:CURRSOURCE=EXSHARE&amp;","VAR:NATFREQ=ANNUAL&amp;VAR:RFIELD=FINALIZED&amp;VAR:DB_TYPE=&amp;VAR:UNITS=M&amp;window=popup&amp;width=450&amp;height=300&amp;START_MAXIMIZED=FALSE"}</definedName>
    <definedName name="_188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1880__FDSAUDITLINK__">{"fdsup://directions/FAT Viewer?action=UPDATE&amp;creator=factset&amp;DYN_ARGS=TRUE&amp;DOC_NAME=FAT:FQL_AUDITING_CLIENT_TEMPLATE.FAT&amp;display_string=Audit&amp;VAR:KEY=EBEDOZAHCF&amp;VAR:QUERY=RkZfRUJJVERBKENBTCwyMDA5LCwsLEVVUik=&amp;WINDOW=FIRST_POPUP&amp;HEIGHT=450&amp;WIDTH=450&amp;START_MA","XIMIZED=FALSE&amp;VAR:CALENDAR=FIVEDAY&amp;VAR:SYMBOL=0&amp;VAR:INDEX=0"}</definedName>
    <definedName name="_1881__FDSAUDITLINK__">{"fdsup://directions/FAT Viewer?action=UPDATE&amp;creator=factset&amp;DYN_ARGS=TRUE&amp;DOC_NAME=FAT:FQL_AUDITING_CLIENT_TEMPLATE.FAT&amp;display_string=Audit&amp;VAR:KEY=GJSVSJUXOB&amp;VAR:QUERY=RkZfRUJJVERBKENBTCwyMDA4LCwsLEVVUik=&amp;WINDOW=FIRST_POPUP&amp;HEIGHT=450&amp;WIDTH=450&amp;START_MA","XIMIZED=FALSE&amp;VAR:CALENDAR=FIVEDAY&amp;VAR:SYMBOL=0&amp;VAR:INDEX=0"}</definedName>
    <definedName name="_1882__FDSAUDITLINK__">{"fdsup://directions/FAT Viewer?action=UPDATE&amp;creator=factset&amp;DYN_ARGS=TRUE&amp;DOC_NAME=FAT:FQL_AUDITING_CLIENT_TEMPLATE.FAT&amp;display_string=Audit&amp;VAR:KEY=SPQNAPIZIP&amp;VAR:QUERY=RkZfRUJJVERBKENBTCwyMDA3LCwsLEVVUik=&amp;WINDOW=FIRST_POPUP&amp;HEIGHT=450&amp;WIDTH=450&amp;START_MA","XIMIZED=FALSE&amp;VAR:CALENDAR=FIVEDAY&amp;VAR:SYMBOL=0&amp;VAR:INDEX=0"}</definedName>
    <definedName name="_1883__FDSAUDITLINK__">{"fdsup://directions/FAT Viewer?action=UPDATE&amp;creator=factset&amp;DYN_ARGS=TRUE&amp;DOC_NAME=FAT:FQL_AUDITING_CLIENT_TEMPLATE.FAT&amp;display_string=Audit&amp;VAR:KEY=EBEDOZAHCF&amp;VAR:QUERY=RkZfRUJJVERBKENBTCwyMDA5LCwsLEVVUik=&amp;WINDOW=FIRST_POPUP&amp;HEIGHT=450&amp;WIDTH=450&amp;START_MA","XIMIZED=FALSE&amp;VAR:CALENDAR=FIVEDAY&amp;VAR:SYMBOL=0&amp;VAR:INDEX=0"}</definedName>
    <definedName name="_1884__FDSAUDITLINK__">{"fdsup://directions/FAT Viewer?action=UPDATE&amp;creator=factset&amp;DYN_ARGS=TRUE&amp;DOC_NAME=FAT:FQL_AUDITING_CLIENT_TEMPLATE.FAT&amp;display_string=Audit&amp;VAR:KEY=GJSVSJUXOB&amp;VAR:QUERY=RkZfRUJJVERBKENBTCwyMDA4LCwsLEVVUik=&amp;WINDOW=FIRST_POPUP&amp;HEIGHT=450&amp;WIDTH=450&amp;START_MA","XIMIZED=FALSE&amp;VAR:CALENDAR=FIVEDAY&amp;VAR:SYMBOL=0&amp;VAR:INDEX=0"}</definedName>
    <definedName name="_1885__FDSAUDITLINK__">{"fdsup://directions/FAT Viewer?action=UPDATE&amp;creator=factset&amp;DYN_ARGS=TRUE&amp;DOC_NAME=FAT:FQL_AUDITING_CLIENT_TEMPLATE.FAT&amp;display_string=Audit&amp;VAR:KEY=SPQNAPIZIP&amp;VAR:QUERY=RkZfRUJJVERBKENBTCwyMDA3LCwsLEVVUik=&amp;WINDOW=FIRST_POPUP&amp;HEIGHT=450&amp;WIDTH=450&amp;START_MA","XIMIZED=FALSE&amp;VAR:CALENDAR=FIVEDAY&amp;VAR:SYMBOL=0&amp;VAR:INDEX=0"}</definedName>
    <definedName name="_1886__FDSAUDITLINK__">{"fdsup://directions/FAT Viewer?action=UPDATE&amp;creator=factset&amp;DYN_ARGS=TRUE&amp;DOC_NAME=FAT:FQL_AUDITING_CLIENT_TEMPLATE.FAT&amp;display_string=Audit&amp;VAR:KEY=EBEDOZAHCF&amp;VAR:QUERY=RkZfRUJJVERBKENBTCwyMDA5LCwsLEVVUik=&amp;WINDOW=FIRST_POPUP&amp;HEIGHT=450&amp;WIDTH=450&amp;START_MA","XIMIZED=FALSE&amp;VAR:CALENDAR=FIVEDAY&amp;VAR:SYMBOL=0&amp;VAR:INDEX=0"}</definedName>
    <definedName name="_1887__FDSAUDITLINK__">{"fdsup://directions/FAT Viewer?action=UPDATE&amp;creator=factset&amp;DYN_ARGS=TRUE&amp;DOC_NAME=FAT:FQL_AUDITING_CLIENT_TEMPLATE.FAT&amp;display_string=Audit&amp;VAR:KEY=GJSVSJUXOB&amp;VAR:QUERY=RkZfRUJJVERBKENBTCwyMDA4LCwsLEVVUik=&amp;WINDOW=FIRST_POPUP&amp;HEIGHT=450&amp;WIDTH=450&amp;START_MA","XIMIZED=FALSE&amp;VAR:CALENDAR=FIVEDAY&amp;VAR:SYMBOL=0&amp;VAR:INDEX=0"}</definedName>
    <definedName name="_1888__FDSAUDITLINK__">{"fdsup://directions/FAT Viewer?action=UPDATE&amp;creator=factset&amp;DYN_ARGS=TRUE&amp;DOC_NAME=FAT:FQL_AUDITING_CLIENT_TEMPLATE.FAT&amp;display_string=Audit&amp;VAR:KEY=SPQNAPIZIP&amp;VAR:QUERY=RkZfRUJJVERBKENBTCwyMDA3LCwsLEVVUik=&amp;WINDOW=FIRST_POPUP&amp;HEIGHT=450&amp;WIDTH=450&amp;START_MA","XIMIZED=FALSE&amp;VAR:CALENDAR=FIVEDAY&amp;VAR:SYMBOL=0&amp;VAR:INDEX=0"}</definedName>
    <definedName name="_1889__FDSAUDITLINK__">{"fdsup://directions/FAT Viewer?action=UPDATE&amp;creator=factset&amp;DYN_ARGS=TRUE&amp;DOC_NAME=FAT:FQL_AUDITING_CLIENT_TEMPLATE.FAT&amp;display_string=Audit&amp;VAR:KEY=EBEDOZAHCF&amp;VAR:QUERY=RkZfRUJJVERBKENBTCwyMDA5LCwsLEVVUik=&amp;WINDOW=FIRST_POPUP&amp;HEIGHT=450&amp;WIDTH=450&amp;START_MA","XIMIZED=FALSE&amp;VAR:CALENDAR=FIVEDAY&amp;VAR:SYMBOL=0&amp;VAR:INDEX=0"}</definedName>
    <definedName name="_189__FDSAUDITLINK__">{"fdsup://Directions/FAT Viewer?action=UPDATE&amp;creator=factset&amp;DOC_NAME=fat:reuters_annual_source_window.fat&amp;display_string=Audit&amp;DYN_ARGS=TRUE&amp;VAR:ID1=04206810&amp;VAR:RCODE=NIBX&amp;VAR:SDATE=20071299&amp;VAR:FREQ=Y&amp;VAR:RELITEM=RP&amp;VAR:CURRENCY=USD&amp;VAR:CURRSOURCE=EXSHA","RE&amp;VAR:NATFREQ=ANNUAL&amp;VAR:RFIELD=FINALIZED&amp;VAR:DB_TYPE=&amp;VAR:UNITS=MONTHLY&amp;window=popup&amp;width=450&amp;height=300&amp;START_MAXIMIZED=FALSE"}</definedName>
    <definedName name="_189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1890__FDSAUDITLINK__">{"fdsup://directions/FAT Viewer?action=UPDATE&amp;creator=factset&amp;DYN_ARGS=TRUE&amp;DOC_NAME=FAT:FQL_AUDITING_CLIENT_TEMPLATE.FAT&amp;display_string=Audit&amp;VAR:KEY=GJSVSJUXOB&amp;VAR:QUERY=RkZfRUJJVERBKENBTCwyMDA4LCwsLEVVUik=&amp;WINDOW=FIRST_POPUP&amp;HEIGHT=450&amp;WIDTH=450&amp;START_MA","XIMIZED=FALSE&amp;VAR:CALENDAR=FIVEDAY&amp;VAR:SYMBOL=0&amp;VAR:INDEX=0"}</definedName>
    <definedName name="_1891__FDSAUDITLINK__">{"fdsup://directions/FAT Viewer?action=UPDATE&amp;creator=factset&amp;DYN_ARGS=TRUE&amp;DOC_NAME=FAT:FQL_AUDITING_CLIENT_TEMPLATE.FAT&amp;display_string=Audit&amp;VAR:KEY=SPQNAPIZIP&amp;VAR:QUERY=RkZfRUJJVERBKENBTCwyMDA3LCwsLEVVUik=&amp;WINDOW=FIRST_POPUP&amp;HEIGHT=450&amp;WIDTH=450&amp;START_MA","XIMIZED=FALSE&amp;VAR:CALENDAR=FIVEDAY&amp;VAR:SYMBOL=0&amp;VAR:INDEX=0"}</definedName>
    <definedName name="_1892__FDSAUDITLINK__">{"fdsup://directions/FAT Viewer?action=UPDATE&amp;creator=factset&amp;DYN_ARGS=TRUE&amp;DOC_NAME=FAT:FQL_AUDITING_CLIENT_TEMPLATE.FAT&amp;display_string=Audit&amp;VAR:KEY=MVUJGHYNAR&amp;VAR:QUERY=RkZfRUJJVChDQUwsMjAwNywsLCxFVVIp&amp;WINDOW=FIRST_POPUP&amp;HEIGHT=450&amp;WIDTH=450&amp;START_MAXIMI","ZED=FALSE&amp;VAR:CALENDAR=FIVEDAY&amp;VAR:SYMBOL=602129&amp;VAR:INDEX=0"}</definedName>
    <definedName name="_1893__FDSAUDITLINK__">{"fdsup://directions/FAT Viewer?action=UPDATE&amp;creator=factset&amp;DYN_ARGS=TRUE&amp;DOC_NAME=FAT:FQL_AUDITING_CLIENT_TEMPLATE.FAT&amp;display_string=Audit&amp;VAR:KEY=MPUDWRIVKR&amp;VAR:QUERY=RkZfRUJJVERBKENBTCwyMDA5LCwsLEVVUik=&amp;WINDOW=FIRST_POPUP&amp;HEIGHT=450&amp;WIDTH=450&amp;START_MA","XIMIZED=FALSE&amp;VAR:CALENDAR=FIVEDAY&amp;VAR:SYMBOL=SIAL&amp;VAR:INDEX=0"}</definedName>
    <definedName name="_1894__FDSAUDITLINK__">{"fdsup://directions/FAT Viewer?action=UPDATE&amp;creator=factset&amp;DYN_ARGS=TRUE&amp;DOC_NAME=FAT:FQL_AUDITING_CLIENT_TEMPLATE.FAT&amp;display_string=Audit&amp;VAR:KEY=SNITCRIDKV&amp;VAR:QUERY=RkZfREVCVF9MVChNT04sMCwsLCxFVVIp&amp;WINDOW=FIRST_POPUP&amp;HEIGHT=450&amp;WIDTH=450&amp;START_MAXIMI","ZED=FALSE&amp;VAR:CALENDAR=FIVEDAY&amp;VAR:SYMBOL=546672&amp;VAR:INDEX=0"}</definedName>
    <definedName name="_1895__FDSAUDITLINK__">{"fdsup://directions/FAT Viewer?action=UPDATE&amp;creator=factset&amp;DYN_ARGS=TRUE&amp;DOC_NAME=FAT:FQL_AUDITING_CLIENT_TEMPLATE.FAT&amp;display_string=Audit&amp;VAR:KEY=OVYHKVERKP&amp;VAR:QUERY=RkZfREVCVF9MVChNT04sMCwsLCxFVVIp&amp;WINDOW=FIRST_POPUP&amp;HEIGHT=450&amp;WIDTH=450&amp;START_MAXIMI","ZED=FALSE&amp;VAR:CALENDAR=FIVEDAY&amp;VAR:SYMBOL=606660&amp;VAR:INDEX=0"}</definedName>
    <definedName name="_1896__FDSAUDITLINK__">{"fdsup://directions/FAT Viewer?action=UPDATE&amp;creator=factset&amp;DYN_ARGS=TRUE&amp;DOC_NAME=FAT:FQL_AUDITING_CLIENT_TEMPLATE.FAT&amp;display_string=Audit&amp;VAR:KEY=WDKTOZMFSZ&amp;VAR:QUERY=RkZfRUJJVERBKENBTCwyMDA5LCwsLEVVUik=&amp;WINDOW=FIRST_POPUP&amp;HEIGHT=450&amp;WIDTH=450&amp;START_MA","XIMIZED=FALSE&amp;VAR:CALENDAR=FIVEDAY&amp;VAR:SYMBOL=FOE&amp;VAR:INDEX=0"}</definedName>
    <definedName name="_1897__FDSAUDITLINK__">{"fdsup://directions/FAT Viewer?action=UPDATE&amp;creator=factset&amp;DYN_ARGS=TRUE&amp;DOC_NAME=FAT:FQL_AUDITING_CLIENT_TEMPLATE.FAT&amp;display_string=Audit&amp;VAR:KEY=GLMFCZQXEN&amp;VAR:QUERY=RkZfRUJJVChDQUwsMjAwOSwsLCxFVVIp&amp;WINDOW=FIRST_POPUP&amp;HEIGHT=450&amp;WIDTH=450&amp;START_MAXIMI","ZED=FALSE&amp;VAR:CALENDAR=FIVEDAY&amp;VAR:SYMBOL=GLW&amp;VAR:INDEX=0"}</definedName>
    <definedName name="_1898__FDSAUDITLINK__">{"fdsup://directions/FAT Viewer?action=UPDATE&amp;creator=factset&amp;DYN_ARGS=TRUE&amp;DOC_NAME=FAT:FQL_AUDITING_CLIENT_TEMPLATE.FAT&amp;display_string=Audit&amp;VAR:KEY=HWNWPEVANU&amp;VAR:QUERY=RkZfRUJJVERBKENBTCwyMDA3LCwsLEVVUik=&amp;WINDOW=FIRST_POPUP&amp;HEIGHT=450&amp;WIDTH=450&amp;START_MA","XIMIZED=FALSE&amp;VAR:CALENDAR=FIVEDAY&amp;VAR:SYMBOL=B0KS38&amp;VAR:INDEX=0"}</definedName>
    <definedName name="_1899__FDSAUDITLINK__">{"fdsup://directions/FAT Viewer?action=UPDATE&amp;creator=factset&amp;DYN_ARGS=TRUE&amp;DOC_NAME=FAT:FQL_AUDITING_CLIENT_TEMPLATE.FAT&amp;display_string=Audit&amp;VAR:KEY=YFEFUXIJIH&amp;VAR:QUERY=RkZfQ0FQRVgoQ0FMLDIwMDgsLCwsRVVSKQ==&amp;WINDOW=FIRST_POPUP&amp;HEIGHT=450&amp;WIDTH=450&amp;START_MA","XIMIZED=FALSE&amp;VAR:CALENDAR=FIVEDAY&amp;VAR:SYMBOL=667984&amp;VAR:INDEX=0"}</definedName>
    <definedName name="_19____0__123Grap">#REF!</definedName>
    <definedName name="_19__123Graph_A_Chart_1A">#REF!</definedName>
    <definedName name="_19__123Graph_ACHART_1">#REF!</definedName>
    <definedName name="_19__123Graph_AChart_3">#REF!</definedName>
    <definedName name="_19__123Graph_CCHART_10">#REF!</definedName>
    <definedName name="_19__123Graph_DCHART_1">#REF!</definedName>
    <definedName name="_19__123Graph_LBL_ACHART_3">#REF!</definedName>
    <definedName name="_19__123Graph_LBL_ACHART_5">#REF!</definedName>
    <definedName name="_19__123Graph_XChart_2">#REF!</definedName>
    <definedName name="_19__123Graph_XChart_3">#REF!</definedName>
    <definedName name="_19__123Graph_XChart_4">#REF!</definedName>
    <definedName name="_19__FDSAUDITLINK__">{"fdsup://Directions/FAT Viewer?action=UPDATE&amp;creator=factset&amp;DOC_NAME=fat:reuters_annual_source_window.fat&amp;display_string=Audit&amp;DYN_ARGS=TRUE&amp;VAR:ID1=33643310&amp;VAR:RCODE=QTLE&amp;VAR:SDATE=20081299&amp;VAR:FREQ=Y&amp;VAR:RELITEM=RP&amp;VAR:CURRENCY=&amp;VAR:CURRSOURCE=EXSHARE&amp;","VAR:NATFREQ=ANNUAL&amp;VAR:RFIELD=FINALIZED&amp;VAR:DB_TYPE=&amp;VAR:UNITS=M&amp;window=popup&amp;width=450&amp;height=300&amp;START_MAXIMIZED=FALSE"}</definedName>
    <definedName name="_19__FDSAUDITLINK___1">{"fdsup://IBCentral/FAT Viewer?action=UPDATE&amp;creator=factset&amp;DOC_NAME=fat:reuters_annual_source_window.fat&amp;display_string=Audit&amp;DYN_ARGS=TRUE&amp;VAR:ID1=067312&amp;VAR:RCODE=SNTD&amp;VAR:SDATE=20080899&amp;VAR:FREQ=Y&amp;VAR:RELITEM=RF&amp;VAR:CURRENCY=LOCAL&amp;VAR:CURRSOURCE=EXSHAR","E&amp;VAR:NATFREQ=ANNUAL&amp;VAR:RFIELD=FINALIZED&amp;VAR:DB_TYPE=&amp;VAR:UNITS=M&amp;window=popup&amp;width=450&amp;height=300&amp;START_MAXIMIZED=FALSE"}</definedName>
    <definedName name="_19_0__123Graph_ACHAR">#REF!</definedName>
    <definedName name="_19_0__123Graph_BCHAR">#REF!</definedName>
    <definedName name="_19_0_Dist_Val">#REF!</definedName>
    <definedName name="_190__FDSAUDITLINK__">{"fdsup://Directions/FAT Viewer?action=UPDATE&amp;creator=factset&amp;DOC_NAME=fat:reuters_annual_source_window.fat&amp;display_string=Audit&amp;DYN_ARGS=TRUE&amp;VAR:ID1=88164L10&amp;VAR:RCODE=QTLE&amp;VAR:SDATE=20071299&amp;VAR:FREQ=Y&amp;VAR:RELITEM=RP&amp;VAR:CURRENCY=&amp;VAR:CURRSOURCE=EXSHARE&amp;","VAR:NATFREQ=ANNUAL&amp;VAR:RFIELD=FINALIZED&amp;VAR:DB_TYPE=&amp;VAR:UNITS=M&amp;window=popup&amp;width=450&amp;height=300&amp;START_MAXIMIZED=FALSE"}</definedName>
    <definedName name="_190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1900__FDSAUDITLINK__">{"fdsup://directions/FAT Viewer?action=UPDATE&amp;creator=factset&amp;DYN_ARGS=TRUE&amp;DOC_NAME=FAT:FQL_AUDITING_CLIENT_TEMPLATE.FAT&amp;display_string=Audit&amp;VAR:KEY=WBOXYVWPYR&amp;VAR:QUERY=RkZfRUJJVChDQUwsMjAwNywsLCxFVVIp&amp;WINDOW=FIRST_POPUP&amp;HEIGHT=450&amp;WIDTH=450&amp;START_MAXIMI","ZED=FALSE&amp;VAR:CALENDAR=FIVEDAY&amp;VAR:SYMBOL=698534&amp;VAR:INDEX=0"}</definedName>
    <definedName name="_1901__FDSAUDITLINK__">{"fdsup://directions/FAT Viewer?action=UPDATE&amp;creator=factset&amp;DYN_ARGS=TRUE&amp;DOC_NAME=FAT:FQL_AUDITING_CLIENT_TEMPLATE.FAT&amp;display_string=Audit&amp;VAR:KEY=KZOVUNUHGN&amp;VAR:QUERY=RkZfRUJJVERBKENBTCwyMDA3LCwsLEVVUik=&amp;WINDOW=FIRST_POPUP&amp;HEIGHT=450&amp;WIDTH=450&amp;START_MA","XIMIZED=FALSE&amp;VAR:CALENDAR=FIVEDAY&amp;VAR:SYMBOL=B1Y47Y&amp;VAR:INDEX=0"}</definedName>
    <definedName name="_1902__FDSAUDITLINK__">{"fdsup://Directions/FactSet Auditing Viewer?action=AUDIT_VALUE&amp;DB=129&amp;ID1=516606&amp;VALUEID=01001&amp;SDATE=2008&amp;PERIODTYPE=ANN_STD&amp;window=popup_no_bar&amp;width=385&amp;height=120&amp;START_MAXIMIZED=FALSE&amp;creator=factset&amp;display_string=Audit"}</definedName>
    <definedName name="_1903__FDSAUDITLINK__">{"fdsup://directions/FAT Viewer?action=UPDATE&amp;creator=factset&amp;DYN_ARGS=TRUE&amp;DOC_NAME=FAT:FQL_AUDITING_CLIENT_TEMPLATE.FAT&amp;display_string=Audit&amp;VAR:KEY=DOJWXMBMLW&amp;VAR:QUERY=RkZfRUJJVChDQUwsMjAwNywsLCxFVVIp&amp;WINDOW=FIRST_POPUP&amp;HEIGHT=450&amp;WIDTH=450&amp;START_MAXIMI","ZED=FALSE&amp;VAR:CALENDAR=FIVEDAY&amp;VAR:SYMBOL=516606&amp;VAR:INDEX=0"}</definedName>
    <definedName name="_1904__FDSAUDITLINK__">{"fdsup://directions/FAT Viewer?action=UPDATE&amp;creator=factset&amp;DYN_ARGS=TRUE&amp;DOC_NAME=FAT:FQL_AUDITING_CLIENT_TEMPLATE.FAT&amp;display_string=Audit&amp;VAR:KEY=TSTGPIXWNY&amp;VAR:QUERY=RkZfRUJJVChDQUwsMjAwNywsLCxFVVIp&amp;WINDOW=FIRST_POPUP&amp;HEIGHT=450&amp;WIDTH=450&amp;START_MAXIMI","ZED=FALSE&amp;VAR:CALENDAR=FIVEDAY&amp;VAR:SYMBOL=677120&amp;VAR:INDEX=0"}</definedName>
    <definedName name="_1905__FDSAUDITLINK__">{"fdsup://Directions/FactSet Auditing Viewer?action=AUDIT_VALUE&amp;DB=129&amp;ID1=677120&amp;VALUEID=01001&amp;SDATE=2009&amp;PERIODTYPE=ANN_STD&amp;window=popup_no_bar&amp;width=385&amp;height=120&amp;START_MAXIMIZED=FALSE&amp;creator=factset&amp;display_string=Audit"}</definedName>
    <definedName name="_1906__FDSAUDITLINK__">{"fdsup://directions/FAT Viewer?action=UPDATE&amp;creator=factset&amp;DYN_ARGS=TRUE&amp;DOC_NAME=FAT:FQL_AUDITING_CLIENT_TEMPLATE.FAT&amp;display_string=Audit&amp;VAR:KEY=CVAPSRIFWR&amp;VAR:QUERY=RkZfRUJJVChDQUwsMjAwOCwsLCxFVVIp&amp;WINDOW=FIRST_POPUP&amp;HEIGHT=450&amp;WIDTH=450&amp;START_MAXIMI","ZED=FALSE&amp;VAR:CALENDAR=FIVEDAY&amp;VAR:SYMBOL=677120&amp;VAR:INDEX=0"}</definedName>
    <definedName name="_1907__FDSAUDITLINK__">{"fdsup://directions/FAT Viewer?action=UPDATE&amp;creator=factset&amp;DYN_ARGS=TRUE&amp;DOC_NAME=FAT:FQL_AUDITING_CLIENT_TEMPLATE.FAT&amp;display_string=Audit&amp;VAR:KEY=CHMXORKZOF&amp;VAR:QUERY=RkZfRUJJVERBKENBTCwyMDA4LCwsLEVVUik=&amp;WINDOW=FIRST_POPUP&amp;HEIGHT=450&amp;WIDTH=450&amp;START_MA","XIMIZED=FALSE&amp;VAR:CALENDAR=FIVEDAY&amp;VAR:SYMBOL=OI&amp;VAR:INDEX=0"}</definedName>
    <definedName name="_1908__FDSAUDITLINK__">{"fdsup://directions/FAT Viewer?action=UPDATE&amp;creator=factset&amp;DYN_ARGS=TRUE&amp;DOC_NAME=FAT:FQL_AUDITING_CLIENT_TEMPLATE.FAT&amp;display_string=Audit&amp;VAR:KEY=SXYDSBWNUL&amp;VAR:QUERY=RkZfQ0FQRVgoQ0FMLDIwMDksLCwsRVVSKQ==&amp;WINDOW=FIRST_POPUP&amp;HEIGHT=450&amp;WIDTH=450&amp;START_MA","XIMIZED=FALSE&amp;VAR:CALENDAR=FIVEDAY&amp;VAR:SYMBOL=OI&amp;VAR:INDEX=0"}</definedName>
    <definedName name="_1909__FDSAUDITLINK__">{"fdsup://directions/FAT Viewer?action=UPDATE&amp;creator=factset&amp;DYN_ARGS=TRUE&amp;DOC_NAME=FAT:FQL_AUDITING_CLIENT_TEMPLATE.FAT&amp;display_string=Audit&amp;VAR:KEY=EHANQFGJYX&amp;VAR:QUERY=RkZfQ0FQRVgoQ0FMLDIwMDgsLCwsRVVSKQ==&amp;WINDOW=FIRST_POPUP&amp;HEIGHT=450&amp;WIDTH=450&amp;START_MA","XIMIZED=FALSE&amp;VAR:CALENDAR=FIVEDAY&amp;VAR:SYMBOL=646706&amp;VAR:INDEX=0"}</definedName>
    <definedName name="_191__FDSAUDITLINK__">{"fdsup://Directions/FAT Viewer?action=UPDATE&amp;creator=factset&amp;DOC_NAME=fat:reuters_annual_source_window.fat&amp;display_string=Audit&amp;DYN_ARGS=TRUE&amp;VAR:ID1=88164L10&amp;VAR:RCODE=NIBX&amp;VAR:SDATE=20071299&amp;VAR:FREQ=Y&amp;VAR:RELITEM=RP&amp;VAR:CURRENCY=USD&amp;VAR:CURRSOURCE=EXSHA","RE&amp;VAR:NATFREQ=ANNUAL&amp;VAR:RFIELD=FINALIZED&amp;VAR:DB_TYPE=&amp;VAR:UNITS=MONTHLY&amp;window=popup&amp;width=450&amp;height=300&amp;START_MAXIMIZED=FALSE"}</definedName>
    <definedName name="_191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1910__FDSAUDITLINK__">{"fdsup://directions/FAT Viewer?action=UPDATE&amp;creator=factset&amp;DYN_ARGS=TRUE&amp;DOC_NAME=FAT:FQL_AUDITING_CLIENT_TEMPLATE.FAT&amp;display_string=Audit&amp;VAR:KEY=QVOTSDWTYB&amp;VAR:QUERY=RkZfRUJJVERBKENBTCwyMDA5LCwsLEVVUik=&amp;WINDOW=FIRST_POPUP&amp;HEIGHT=450&amp;WIDTH=450&amp;START_MA","XIMIZED=FALSE&amp;VAR:CALENDAR=FIVEDAY&amp;VAR:SYMBOL=OI&amp;VAR:INDEX=0"}</definedName>
    <definedName name="_1911__FDSAUDITLINK__">{"fdsup://directions/FAT Viewer?action=UPDATE&amp;creator=factset&amp;DYN_ARGS=TRUE&amp;DOC_NAME=FAT:FQL_AUDITING_CLIENT_TEMPLATE.FAT&amp;display_string=Audit&amp;VAR:KEY=WFYVMVEDML&amp;VAR:QUERY=RkZfRUJJVChDQUwsMjAwOCwsLCxFVVIp&amp;WINDOW=FIRST_POPUP&amp;HEIGHT=450&amp;WIDTH=450&amp;START_MAXIMI","ZED=FALSE&amp;VAR:CALENDAR=FIVEDAY&amp;VAR:SYMBOL=653031&amp;VAR:INDEX=0"}</definedName>
    <definedName name="_1912__FDSAUDITLINK__">{"fdsup://directions/FAT Viewer?action=UPDATE&amp;creator=factset&amp;DYN_ARGS=TRUE&amp;DOC_NAME=FAT:FQL_AUDITING_CLIENT_TEMPLATE.FAT&amp;display_string=Audit&amp;VAR:KEY=ITINAJYVWN&amp;VAR:QUERY=RkZfQ0FQRVgoQ0FMLDIwMDksLCwsRVVSKQ==&amp;WINDOW=FIRST_POPUP&amp;HEIGHT=450&amp;WIDTH=450&amp;START_MA","XIMIZED=FALSE&amp;VAR:CALENDAR=FIVEDAY&amp;VAR:SYMBOL=646706&amp;VAR:INDEX=0"}</definedName>
    <definedName name="_1913__FDSAUDITLINK__">{"fdsup://directions/FAT Viewer?action=UPDATE&amp;creator=factset&amp;DYN_ARGS=TRUE&amp;DOC_NAME=FAT:FQL_AUDITING_CLIENT_TEMPLATE.FAT&amp;display_string=Audit&amp;VAR:KEY=QRETYVYRQD&amp;VAR:QUERY=RkZfQ0FQRVgoQ0FMLDIwMDcsLCwsRVVSKQ==&amp;WINDOW=FIRST_POPUP&amp;HEIGHT=450&amp;WIDTH=450&amp;START_MA","XIMIZED=FALSE&amp;VAR:CALENDAR=FIVEDAY&amp;VAR:SYMBOL=TMO&amp;VAR:INDEX=0"}</definedName>
    <definedName name="_1914__FDSAUDITLINK__">{"fdsup://directions/FAT Viewer?action=UPDATE&amp;creator=factset&amp;DYN_ARGS=TRUE&amp;DOC_NAME=FAT:FQL_AUDITING_CLIENT_TEMPLATE.FAT&amp;display_string=Audit&amp;VAR:KEY=SJAJQFMVEF&amp;VAR:QUERY=RkZfRUJJVERBKENBTCwyMDA4LCwsLEVVUik=&amp;WINDOW=FIRST_POPUP&amp;HEIGHT=450&amp;WIDTH=450&amp;START_MA","XIMIZED=FALSE&amp;VAR:CALENDAR=FIVEDAY&amp;VAR:SYMBOL=602129&amp;VAR:INDEX=0"}</definedName>
    <definedName name="_1915__FDSAUDITLINK__">{"fdsup://directions/FAT Viewer?action=UPDATE&amp;creator=factset&amp;DYN_ARGS=TRUE&amp;DOC_NAME=FAT:FQL_AUDITING_CLIENT_TEMPLATE.FAT&amp;display_string=Audit&amp;VAR:KEY=WLWTKVOVEL&amp;VAR:QUERY=RkZfREVCVF9MVChNT04sMCwsLCxFVVIp&amp;WINDOW=FIRST_POPUP&amp;HEIGHT=450&amp;WIDTH=450&amp;START_MAXIMI","ZED=FALSE&amp;VAR:CALENDAR=FIVEDAY&amp;VAR:SYMBOL=FOE&amp;VAR:INDEX=0"}</definedName>
    <definedName name="_1916__FDSAUDITLINK__">{"fdsup://Directions/FactSet Auditing Viewer?action=AUDIT_VALUE&amp;DB=129&amp;ID1=59268810&amp;VALUEID=01001&amp;SDATE=2007&amp;PERIODTYPE=ANN_STD&amp;window=popup_no_bar&amp;width=385&amp;height=120&amp;START_MAXIMIZED=FALSE&amp;creator=factset&amp;display_string=Audit"}</definedName>
    <definedName name="_1917__FDSAUDITLINK__">{"fdsup://directions/FAT Viewer?action=UPDATE&amp;creator=factset&amp;DYN_ARGS=TRUE&amp;DOC_NAME=FAT:FQL_AUDITING_CLIENT_TEMPLATE.FAT&amp;display_string=Audit&amp;VAR:KEY=OJKLYRGTST&amp;VAR:QUERY=RkZfRUJJVChDQUwsMjAwNywsLCxFVVIp&amp;WINDOW=FIRST_POPUP&amp;HEIGHT=450&amp;WIDTH=450&amp;START_MAXIMI","ZED=FALSE&amp;VAR:CALENDAR=FIVEDAY&amp;VAR:SYMBOL=667984&amp;VAR:INDEX=0"}</definedName>
    <definedName name="_1918__FDSAUDITLINK__">{"fdsup://Directions/FactSet Auditing Viewer?action=AUDIT_VALUE&amp;DB=129&amp;ID1=516606&amp;VALUEID=01001&amp;SDATE=2007&amp;PERIODTYPE=ANN_STD&amp;window=popup_no_bar&amp;width=385&amp;height=120&amp;START_MAXIMIZED=FALSE&amp;creator=factset&amp;display_string=Audit"}</definedName>
    <definedName name="_1919__FDSAUDITLINK__">{"fdsup://directions/FAT Viewer?action=UPDATE&amp;creator=factset&amp;DYN_ARGS=TRUE&amp;DOC_NAME=FAT:FQL_AUDITING_CLIENT_TEMPLATE.FAT&amp;display_string=Audit&amp;VAR:KEY=ELGLADKPGF&amp;VAR:QUERY=RkZfQ0FQRVgoQ0FMLDIwMDksLCwsRVVSKQ==&amp;WINDOW=FIRST_POPUP&amp;HEIGHT=450&amp;WIDTH=450&amp;START_MA","XIMIZED=FALSE&amp;VAR:CALENDAR=FIVEDAY&amp;VAR:SYMBOL=667984&amp;VAR:INDEX=0"}</definedName>
    <definedName name="_192__FDSAUDITLINK__">{"fdsup://Directions/FAT Viewer?action=UPDATE&amp;creator=factset&amp;DOC_NAME=fat:reuters_qtrly_source_window.fat&amp;display_string=Audit&amp;DYN_ARGS=TRUE&amp;VAR:ID1=80004C10&amp;VAR:RCODE=SGAFDS&amp;VAR:SDATE=20080399&amp;VAR:FREQ=Quarterly&amp;VAR:RELITEM=RP&amp;VAR:CURRENCY=&amp;VAR:CURRSOURCE","=EXSHARE&amp;VAR:NATFREQ=QUARTERLY&amp;VAR:RFIELD=FINALIZED&amp;VAR:DB_TYPE=FR&amp;VAR:UNITS=MONTHLY&amp;window=popup&amp;width=450&amp;height=300&amp;START_MAXIMIZED=FALSE"}</definedName>
    <definedName name="_192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1920__FDSAUDITLINK__">{"fdsup://directions/FAT Viewer?action=UPDATE&amp;creator=factset&amp;DYN_ARGS=TRUE&amp;DOC_NAME=FAT:FQL_AUDITING_CLIENT_TEMPLATE.FAT&amp;display_string=Audit&amp;VAR:KEY=CNGBOLCDMP&amp;VAR:QUERY=RkZfQ0FQRVgoQ0FMLDIwMDksLCwsRVVSKQ==&amp;WINDOW=FIRST_POPUP&amp;HEIGHT=450&amp;WIDTH=450&amp;START_MA","XIMIZED=FALSE&amp;VAR:CALENDAR=FIVEDAY&amp;VAR:SYMBOL=546672&amp;VAR:INDEX=0"}</definedName>
    <definedName name="_1921__FDSAUDITLINK__">{"fdsup://directions/FAT Viewer?action=UPDATE&amp;creator=factset&amp;DYN_ARGS=TRUE&amp;DOC_NAME=FAT:FQL_AUDITING_CLIENT_TEMPLATE.FAT&amp;display_string=Audit&amp;VAR:KEY=ETIVSFAJMT&amp;VAR:QUERY=RkZfREVCVF9MVChNT04sMCwsLCxFVVIp&amp;WINDOW=FIRST_POPUP&amp;HEIGHT=450&amp;WIDTH=450&amp;START_MAXIMI","ZED=FALSE&amp;VAR:CALENDAR=FIVEDAY&amp;VAR:SYMBOL=602129&amp;VAR:INDEX=0"}</definedName>
    <definedName name="_1922__FDSAUDITLINK__">{"fdsup://directions/FAT Viewer?action=UPDATE&amp;creator=factset&amp;DYN_ARGS=TRUE&amp;DOC_NAME=FAT:FQL_AUDITING_CLIENT_TEMPLATE.FAT&amp;display_string=Audit&amp;VAR:KEY=IHEJKRAPIN&amp;VAR:QUERY=RkZfREVCVF9MVChNT04sMCwsLCxFVVIp&amp;WINDOW=FIRST_POPUP&amp;HEIGHT=450&amp;WIDTH=450&amp;START_MAXIMI","ZED=FALSE&amp;VAR:CALENDAR=FIVEDAY&amp;VAR:SYMBOL=605520&amp;VAR:INDEX=0"}</definedName>
    <definedName name="_1923__FDSAUDITLINK__">{"fdsup://directions/FAT Viewer?action=UPDATE&amp;creator=factset&amp;DYN_ARGS=TRUE&amp;DOC_NAME=FAT:FQL_AUDITING_CLIENT_TEMPLATE.FAT&amp;display_string=Audit&amp;VAR:KEY=KXYTYDKBQF&amp;VAR:QUERY=RkZfQ0FQRVgoQ0FMLDIwMDksLCwsRVVSKQ==&amp;WINDOW=FIRST_POPUP&amp;HEIGHT=450&amp;WIDTH=450&amp;START_MA","XIMIZED=FALSE&amp;VAR:CALENDAR=FIVEDAY&amp;VAR:SYMBOL=605520&amp;VAR:INDEX=0"}</definedName>
    <definedName name="_1924__FDSAUDITLINK__">{"fdsup://directions/FAT Viewer?action=UPDATE&amp;creator=factset&amp;DYN_ARGS=TRUE&amp;DOC_NAME=FAT:FQL_AUDITING_CLIENT_TEMPLATE.FAT&amp;display_string=Audit&amp;VAR:KEY=GFUBQPYTMJ&amp;VAR:QUERY=RkZfRUJJVChDQUwsMjAwOSwsLCxFVVIp&amp;WINDOW=FIRST_POPUP&amp;HEIGHT=450&amp;WIDTH=450&amp;START_MAXIMI","ZED=FALSE&amp;VAR:CALENDAR=FIVEDAY&amp;VAR:SYMBOL=546672&amp;VAR:INDEX=0"}</definedName>
    <definedName name="_1925__FDSAUDITLINK__">{"fdsup://directions/FAT Viewer?action=UPDATE&amp;creator=factset&amp;DYN_ARGS=TRUE&amp;DOC_NAME=FAT:FQL_AUDITING_CLIENT_TEMPLATE.FAT&amp;display_string=Audit&amp;VAR:KEY=ELCXIRUHEV&amp;VAR:QUERY=RkZfREVCVF9MVChNT04sMCwsLCxFVVIp&amp;WINDOW=FIRST_POPUP&amp;HEIGHT=450&amp;WIDTH=450&amp;START_MAXIMI","ZED=FALSE&amp;VAR:CALENDAR=FIVEDAY&amp;VAR:SYMBOL=07588710&amp;VAR:INDEX=0"}</definedName>
    <definedName name="_1926__FDSAUDITLINK__">{"fdsup://directions/FAT Viewer?action=UPDATE&amp;creator=factset&amp;DYN_ARGS=TRUE&amp;DOC_NAME=FAT:FQL_AUDITING_CLIENT_TEMPLATE.FAT&amp;display_string=Audit&amp;VAR:KEY=WBSDGDOJWH&amp;VAR:QUERY=RkZfRUJJVChDQUwsMjAwOSwsLCxFVVIp&amp;WINDOW=FIRST_POPUP&amp;HEIGHT=450&amp;WIDTH=450&amp;START_MAXIMI","ZED=FALSE&amp;VAR:CALENDAR=FIVEDAY&amp;VAR:SYMBOL=653031&amp;VAR:INDEX=0"}</definedName>
    <definedName name="_1927__FDSAUDITLINK__">{"fdsup://directions/FAT Viewer?action=UPDATE&amp;creator=factset&amp;DYN_ARGS=TRUE&amp;DOC_NAME=FAT:FQL_AUDITING_CLIENT_TEMPLATE.FAT&amp;display_string=Audit&amp;VAR:KEY=KFMFYXENCZ&amp;VAR:QUERY=RkZfRUJJVChDQUwsMjAwOCwsLCxFVVIp&amp;WINDOW=FIRST_POPUP&amp;HEIGHT=450&amp;WIDTH=450&amp;START_MAXIMI","ZED=FALSE&amp;VAR:CALENDAR=FIVEDAY&amp;VAR:SYMBOL=571062&amp;VAR:INDEX=0"}</definedName>
    <definedName name="_1928__FDSAUDITLINK__">{"fdsup://directions/FAT Viewer?action=UPDATE&amp;creator=factset&amp;DYN_ARGS=TRUE&amp;DOC_NAME=FAT:FQL_AUDITING_CLIENT_TEMPLATE.FAT&amp;display_string=Audit&amp;VAR:KEY=FQBQVCBUJK&amp;VAR:QUERY=RkZfQ0FQRVgoQ0FMLDIwMDksLCwsRVVSKQ==&amp;WINDOW=FIRST_POPUP&amp;HEIGHT=450&amp;WIDTH=450&amp;START_MA","XIMIZED=FALSE&amp;VAR:CALENDAR=FIVEDAY&amp;VAR:SYMBOL=B1XHN3&amp;VAR:INDEX=0"}</definedName>
    <definedName name="_1929__FDSAUDITLINK__">{"fdsup://directions/FAT Viewer?action=UPDATE&amp;creator=factset&amp;DYN_ARGS=TRUE&amp;DOC_NAME=FAT:FQL_AUDITING_CLIENT_TEMPLATE.FAT&amp;display_string=Audit&amp;VAR:KEY=QLSTGZOJYV&amp;VAR:QUERY=RkZfQ0FQRVgoQ0FMLDIwMDksLCwsRVVSKQ==&amp;WINDOW=FIRST_POPUP&amp;HEIGHT=450&amp;WIDTH=450&amp;START_MA","XIMIZED=FALSE&amp;VAR:CALENDAR=FIVEDAY&amp;VAR:SYMBOL=653031&amp;VAR:INDEX=0"}</definedName>
    <definedName name="_193__FDSAUDITLINK__">{"fdsup://Directions/FAT Viewer?action=UPDATE&amp;creator=factset&amp;DOC_NAME=fat:reuters_qtrly_source_window.fat&amp;display_string=Audit&amp;DYN_ARGS=TRUE&amp;VAR:ID1=75091710&amp;VAR:RCODE=SGAFDS&amp;VAR:SDATE=20080399&amp;VAR:FREQ=Quarterly&amp;VAR:RELITEM=RP&amp;VAR:CURRENCY=&amp;VAR:CURRSOURCE","=EXSHARE&amp;VAR:NATFREQ=QUARTERLY&amp;VAR:RFIELD=FINALIZED&amp;VAR:DB_TYPE=FR&amp;VAR:UNITS=MONTHLY&amp;window=popup&amp;width=450&amp;height=300&amp;START_MAXIMIZED=FALSE"}</definedName>
    <definedName name="_193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1930__FDSAUDITLINK__">{"fdsup://Directions/FactSet Auditing Viewer?action=AUDIT_VALUE&amp;DB=129&amp;ID1=571062&amp;VALUEID=P05202&amp;SDATE=2008&amp;PERIODTYPE=ANN_STD&amp;window=popup_no_bar&amp;width=385&amp;height=120&amp;START_MAXIMIZED=FALSE&amp;creator=factset&amp;display_string=Audit"}</definedName>
    <definedName name="_1931__FDSAUDITLINK__">{"fdsup://directions/FAT Viewer?action=UPDATE&amp;creator=factset&amp;DYN_ARGS=TRUE&amp;DOC_NAME=FAT:FQL_AUDITING_CLIENT_TEMPLATE.FAT&amp;display_string=Audit&amp;VAR:KEY=YBYXULYHCH&amp;VAR:QUERY=RkZfRUJJVChDQUwsMjAwOSwsLCxFVVIp&amp;WINDOW=FIRST_POPUP&amp;HEIGHT=450&amp;WIDTH=450&amp;START_MAXIMI","ZED=FALSE&amp;VAR:CALENDAR=FIVEDAY&amp;VAR:SYMBOL=605520&amp;VAR:INDEX=0"}</definedName>
    <definedName name="_1932__FDSAUDITLINK__">{"fdsup://Directions/FactSet Auditing Viewer?action=AUDIT_VALUE&amp;DB=129&amp;ID1=571062&amp;VALUEID=01001&amp;SDATE=2008&amp;PERIODTYPE=ANN_STD&amp;window=popup_no_bar&amp;width=385&amp;height=120&amp;START_MAXIMIZED=FALSE&amp;creator=factset&amp;display_string=Audit"}</definedName>
    <definedName name="_1933__FDSAUDITLINK__">{"fdsup://directions/FAT Viewer?action=UPDATE&amp;creator=factset&amp;DYN_ARGS=TRUE&amp;DOC_NAME=FAT:FQL_AUDITING_CLIENT_TEMPLATE.FAT&amp;display_string=Audit&amp;VAR:KEY=RSJMXARUPM&amp;VAR:QUERY=RkZfRUJJVERBKENBTCwyMDA5LCwsLEVVUik=&amp;WINDOW=FIRST_POPUP&amp;HEIGHT=450&amp;WIDTH=450&amp;START_MA","XIMIZED=FALSE&amp;VAR:CALENDAR=FIVEDAY&amp;VAR:SYMBOL=646706&amp;VAR:INDEX=0"}</definedName>
    <definedName name="_1934__FDSAUDITLINK__">{"fdsup://directions/FAT Viewer?action=UPDATE&amp;creator=factset&amp;DYN_ARGS=TRUE&amp;DOC_NAME=FAT:FQL_AUDITING_CLIENT_TEMPLATE.FAT&amp;display_string=Audit&amp;VAR:KEY=UXGBOTQDAX&amp;VAR:QUERY=RkZfQ0FQRVgoQ0FMLDIwMDcsLCwsRVVSKQ==&amp;WINDOW=FIRST_POPUP&amp;HEIGHT=450&amp;WIDTH=450&amp;START_MA","XIMIZED=FALSE&amp;VAR:CALENDAR=FIVEDAY&amp;VAR:SYMBOL=653031&amp;VAR:INDEX=0"}</definedName>
    <definedName name="_1935__FDSAUDITLINK__">{"fdsup://Directions/FactSet Auditing Viewer?action=AUDIT_VALUE&amp;DB=129&amp;ID1=88355610&amp;VALUEID=01001&amp;SDATE=2008&amp;PERIODTYPE=ANN_STD&amp;window=popup_no_bar&amp;width=385&amp;height=120&amp;START_MAXIMIZED=FALSE&amp;creator=factset&amp;display_string=Audit"}</definedName>
    <definedName name="_1936__FDSAUDITLINK__">{"fdsup://directions/FAT Viewer?action=UPDATE&amp;creator=factset&amp;DYN_ARGS=TRUE&amp;DOC_NAME=FAT:FQL_AUDITING_CLIENT_TEMPLATE.FAT&amp;display_string=Audit&amp;VAR:KEY=MBMNUZOTGP&amp;VAR:QUERY=RkZfQ0FQRVgoQ0FMLDIwMDgsLCwsRVVSKQ==&amp;WINDOW=FIRST_POPUP&amp;HEIGHT=450&amp;WIDTH=450&amp;START_MA","XIMIZED=FALSE&amp;VAR:CALENDAR=FIVEDAY&amp;VAR:SYMBOL=TMO&amp;VAR:INDEX=0"}</definedName>
    <definedName name="_1937__FDSAUDITLINK__">{"fdsup://directions/FAT Viewer?action=UPDATE&amp;creator=factset&amp;DYN_ARGS=TRUE&amp;DOC_NAME=FAT:FQL_AUDITING_CLIENT_TEMPLATE.FAT&amp;display_string=Audit&amp;VAR:KEY=OHYVELQJYJ&amp;VAR:QUERY=RkZfRUJJVChDQUwsMjAwOCwsLCxFVVIp&amp;WINDOW=FIRST_POPUP&amp;HEIGHT=450&amp;WIDTH=450&amp;START_MAXIMI","ZED=FALSE&amp;VAR:CALENDAR=FIVEDAY&amp;VAR:SYMBOL=667984&amp;VAR:INDEX=0"}</definedName>
    <definedName name="_1938__FDSAUDITLINK__">{"fdsup://directions/FAT Viewer?action=UPDATE&amp;creator=factset&amp;DYN_ARGS=TRUE&amp;DOC_NAME=FAT:FQL_AUDITING_CLIENT_TEMPLATE.FAT&amp;display_string=Audit&amp;VAR:KEY=ZUFIJGVWTI&amp;VAR:QUERY=RkZfRUJJVERBKENBTCwyMDA4LCwsLEVVUik=&amp;WINDOW=FIRST_POPUP&amp;HEIGHT=450&amp;WIDTH=450&amp;START_MA","XIMIZED=FALSE&amp;VAR:CALENDAR=FIVEDAY&amp;VAR:SYMBOL=605520&amp;VAR:INDEX=0"}</definedName>
    <definedName name="_1939__FDSAUDITLINK__">{"fdsup://directions/FAT Viewer?action=UPDATE&amp;creator=factset&amp;DYN_ARGS=TRUE&amp;DOC_NAME=FAT:FQL_AUDITING_CLIENT_TEMPLATE.FAT&amp;display_string=Audit&amp;VAR:KEY=QNUXSNSLGF&amp;VAR:QUERY=RkZfQ0FQRVgoQ0FMLDIwMDksLCwsRVVSKQ==&amp;WINDOW=FIRST_POPUP&amp;HEIGHT=450&amp;WIDTH=450&amp;START_MA","XIMIZED=FALSE&amp;VAR:CALENDAR=FIVEDAY&amp;VAR:SYMBOL=602129&amp;VAR:INDEX=0"}</definedName>
    <definedName name="_194__FDSAUDITLINK__">{"fdsup://Directions/FAT Viewer?action=UPDATE&amp;creator=factset&amp;DOC_NAME=fat:reuters_qtrly_source_window.fat&amp;display_string=Audit&amp;DYN_ARGS=TRUE&amp;VAR:ID1=57772K10&amp;VAR:RCODE=SGAFDS&amp;VAR:SDATE=20080399&amp;VAR:FREQ=Quarterly&amp;VAR:RELITEM=RP&amp;VAR:CURRENCY=&amp;VAR:CURRSOURCE","=EXSHARE&amp;VAR:NATFREQ=QUARTERLY&amp;VAR:RFIELD=FINALIZED&amp;VAR:DB_TYPE=FR&amp;VAR:UNITS=MONTHLY&amp;window=popup&amp;width=450&amp;height=300&amp;START_MAXIMIZED=FALSE"}</definedName>
    <definedName name="_194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1940__FDSAUDITLINK__">{"fdsup://directions/FAT Viewer?action=UPDATE&amp;creator=factset&amp;DYN_ARGS=TRUE&amp;DOC_NAME=FAT:FQL_AUDITING_CLIENT_TEMPLATE.FAT&amp;display_string=Audit&amp;VAR:KEY=SHCPCLGXAD&amp;VAR:QUERY=RkZfRUJJVChDQUwsMjAwNywsLCxFVVIp&amp;WINDOW=FIRST_POPUP&amp;HEIGHT=450&amp;WIDTH=450&amp;START_MAXIMI","ZED=FALSE&amp;VAR:CALENDAR=FIVEDAY&amp;VAR:SYMBOL=605520&amp;VAR:INDEX=0"}</definedName>
    <definedName name="_1941__FDSAUDITLINK__">{"fdsup://directions/FAT Viewer?action=UPDATE&amp;creator=factset&amp;DYN_ARGS=TRUE&amp;DOC_NAME=FAT:FQL_AUDITING_CLIENT_TEMPLATE.FAT&amp;display_string=Audit&amp;VAR:KEY=LSNKZIFYZE&amp;VAR:QUERY=RkZfRUJJVChDQUwsMjAwOCwsLCxFVVIp&amp;WINDOW=FIRST_POPUP&amp;HEIGHT=450&amp;WIDTH=450&amp;START_MAXIMI","ZED=FALSE&amp;VAR:CALENDAR=FIVEDAY&amp;VAR:SYMBOL=646706&amp;VAR:INDEX=0"}</definedName>
    <definedName name="_1942__FDSAUDITLINK__">{"fdsup://directions/FAT Viewer?action=UPDATE&amp;creator=factset&amp;DYN_ARGS=TRUE&amp;DOC_NAME=FAT:FQL_AUDITING_CLIENT_TEMPLATE.FAT&amp;display_string=Audit&amp;VAR:KEY=ULUTQRWTAX&amp;VAR:QUERY=RkZfREVCVF9MVChNT04sMCwsLCxFVVIp&amp;WINDOW=FIRST_POPUP&amp;HEIGHT=450&amp;WIDTH=450&amp;START_MAXIMI","ZED=FALSE&amp;VAR:CALENDAR=FIVEDAY&amp;VAR:SYMBOL=B1XHN3&amp;VAR:INDEX=0"}</definedName>
    <definedName name="_1943__FDSAUDITLINK__">{"fdsup://Directions/FactSet Auditing Viewer?action=AUDIT_VALUE&amp;DB=129&amp;ID1=546672&amp;VALUEID=01001&amp;SDATE=2009&amp;PERIODTYPE=ANN_STD&amp;window=popup_no_bar&amp;width=385&amp;height=120&amp;START_MAXIMIZED=FALSE&amp;creator=factset&amp;display_string=Audit"}</definedName>
    <definedName name="_1944__FDSAUDITLINK__">{"fdsup://directions/FAT Viewer?action=UPDATE&amp;creator=factset&amp;DYN_ARGS=TRUE&amp;DOC_NAME=FAT:FQL_AUDITING_CLIENT_TEMPLATE.FAT&amp;display_string=Audit&amp;VAR:KEY=IVIRIJYDYV&amp;VAR:QUERY=RkZfQ0FQRVgoQ0FMLDIwMDksLCwsRVVSKQ==&amp;WINDOW=FIRST_POPUP&amp;HEIGHT=450&amp;WIDTH=450&amp;START_MA","XIMIZED=FALSE&amp;VAR:CALENDAR=FIVEDAY&amp;VAR:SYMBOL=698534&amp;VAR:INDEX=0"}</definedName>
    <definedName name="_1945__FDSAUDITLINK__">{"fdsup://directions/FAT Viewer?action=UPDATE&amp;creator=factset&amp;DYN_ARGS=TRUE&amp;DOC_NAME=FAT:FQL_AUDITING_CLIENT_TEMPLATE.FAT&amp;display_string=Audit&amp;VAR:KEY=QPCXEDCHOF&amp;VAR:QUERY=RkZfQ0FQRVgoQ0FMLDIwMDgsLCwsRVVSKQ==&amp;WINDOW=FIRST_POPUP&amp;HEIGHT=450&amp;WIDTH=450&amp;START_MA","XIMIZED=FALSE&amp;VAR:CALENDAR=FIVEDAY&amp;VAR:SYMBOL=698534&amp;VAR:INDEX=0"}</definedName>
    <definedName name="_1946__FDSAUDITLINK__">{"fdsup://Directions/FactSet Auditing Viewer?action=AUDIT_VALUE&amp;DB=129&amp;ID1=516606&amp;VALUEID=P05202&amp;SDATE=2008&amp;PERIODTYPE=ANN_STD&amp;window=popup_no_bar&amp;width=385&amp;height=120&amp;START_MAXIMIZED=FALSE&amp;creator=factset&amp;display_string=Audit"}</definedName>
    <definedName name="_1947__FDSAUDITLINK__">{"fdsup://directions/FAT Viewer?action=UPDATE&amp;creator=factset&amp;DYN_ARGS=TRUE&amp;DOC_NAME=FAT:FQL_AUDITING_CLIENT_TEMPLATE.FAT&amp;display_string=Audit&amp;VAR:KEY=KXMLQDCTQF&amp;VAR:QUERY=RkZfREVCVF9MVChNT04sMCwsLCxFVVIp&amp;WINDOW=FIRST_POPUP&amp;HEIGHT=450&amp;WIDTH=450&amp;START_MAXIMI","ZED=FALSE&amp;VAR:CALENDAR=FIVEDAY&amp;VAR:SYMBOL=223350&amp;VAR:INDEX=0"}</definedName>
    <definedName name="_1948__FDSAUDITLINK__">{"fdsup://directions/FAT Viewer?action=UPDATE&amp;creator=factset&amp;DYN_ARGS=TRUE&amp;DOC_NAME=FAT:FQL_AUDITING_CLIENT_TEMPLATE.FAT&amp;display_string=Audit&amp;VAR:KEY=CRYNQRGRKH&amp;VAR:QUERY=RkZfQ0FQRVgoQ0FMLDIwMDcsLCwsRVVSKQ==&amp;WINDOW=FIRST_POPUP&amp;HEIGHT=450&amp;WIDTH=450&amp;START_MA","XIMIZED=FALSE&amp;VAR:CALENDAR=FIVEDAY&amp;VAR:SYMBOL=GLW&amp;VAR:INDEX=0"}</definedName>
    <definedName name="_1949__FDSAUDITLINK__">{"fdsup://Directions/FactSet Auditing Viewer?action=AUDIT_VALUE&amp;DB=129&amp;ID1=516606&amp;VALUEID=P05202&amp;SDATE=2007&amp;PERIODTYPE=ANN_STD&amp;window=popup_no_bar&amp;width=385&amp;height=120&amp;START_MAXIMIZED=FALSE&amp;creator=factset&amp;display_string=Audit"}</definedName>
    <definedName name="_195__FDSAUDITLINK__">{"fdsup://Directions/FAT Viewer?action=UPDATE&amp;creator=factset&amp;DOC_NAME=fat:reuters_qtrly_source_window.fat&amp;display_string=Audit&amp;DYN_ARGS=TRUE&amp;VAR:ID1=60456710&amp;VAR:RCODE=SGAFDS&amp;VAR:SDATE=20071299&amp;VAR:FREQ=Quarterly&amp;VAR:RELITEM=RP&amp;VAR:CURRENCY=&amp;VAR:CURRSOURCE","=EXSHARE&amp;VAR:NATFREQ=QUARTERLY&amp;VAR:RFIELD=FINALIZED&amp;VAR:DB_TYPE=FR&amp;VAR:UNITS=MONTHLY&amp;window=popup&amp;width=450&amp;height=300&amp;START_MAXIMIZED=FALSE"}</definedName>
    <definedName name="_195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1950__FDSAUDITLINK__">{"fdsup://directions/FAT Viewer?action=UPDATE&amp;creator=factset&amp;DYN_ARGS=TRUE&amp;DOC_NAME=FAT:FQL_AUDITING_CLIENT_TEMPLATE.FAT&amp;display_string=Audit&amp;VAR:KEY=QFEJUDYHWJ&amp;VAR:QUERY=RkZfQ0FQRVgoQ0FMLDIwMDgsLCwsRVVSKQ==&amp;WINDOW=FIRST_POPUP&amp;HEIGHT=450&amp;WIDTH=450&amp;START_MA","XIMIZED=FALSE&amp;VAR:CALENDAR=FIVEDAY&amp;VAR:SYMBOL=GLW&amp;VAR:INDEX=0"}</definedName>
    <definedName name="_1951__FDSAUDITLINK__">{"fdsup://directions/FAT Viewer?action=UPDATE&amp;creator=factset&amp;DYN_ARGS=TRUE&amp;DOC_NAME=FAT:FQL_AUDITING_CLIENT_TEMPLATE.FAT&amp;display_string=Audit&amp;VAR:KEY=SZODQZCBWJ&amp;VAR:QUERY=RkZfRUJJVChDQUwsMjAwOSwsLCxFVVIp&amp;WINDOW=FIRST_POPUP&amp;HEIGHT=450&amp;WIDTH=450&amp;START_MAXIMI","ZED=FALSE&amp;VAR:CALENDAR=FIVEDAY&amp;VAR:SYMBOL=667984&amp;VAR:INDEX=0"}</definedName>
    <definedName name="_1952__FDSAUDITLINK__">{"fdsup://directions/FAT Viewer?action=UPDATE&amp;creator=factset&amp;DYN_ARGS=TRUE&amp;DOC_NAME=FAT:FQL_AUDITING_CLIENT_TEMPLATE.FAT&amp;display_string=Audit&amp;VAR:KEY=WVETSVGNWP&amp;VAR:QUERY=RkZfRUJJVChDQUwsMjAwNywsLCxFVVIp&amp;WINDOW=FIRST_POPUP&amp;HEIGHT=450&amp;WIDTH=450&amp;START_MAXIMI","ZED=FALSE&amp;VAR:CALENDAR=FIVEDAY&amp;VAR:SYMBOL=B0KS38&amp;VAR:INDEX=0"}</definedName>
    <definedName name="_1953__FDSAUDITLINK__">{"fdsup://directions/FAT Viewer?action=UPDATE&amp;creator=factset&amp;DYN_ARGS=TRUE&amp;DOC_NAME=FAT:FQL_AUDITING_CLIENT_TEMPLATE.FAT&amp;display_string=Audit&amp;VAR:KEY=GRSNKPOXQX&amp;VAR:QUERY=RkZfRUJJVERBKENBTCwyMDA3LCwsLEVVUik=&amp;WINDOW=FIRST_POPUP&amp;HEIGHT=450&amp;WIDTH=450&amp;START_MA","XIMIZED=FALSE&amp;VAR:CALENDAR=FIVEDAY&amp;VAR:SYMBOL=223350&amp;VAR:INDEX=0"}</definedName>
    <definedName name="_1954__FDSAUDITLINK__">{"fdsup://directions/FAT Viewer?action=UPDATE&amp;creator=factset&amp;DYN_ARGS=TRUE&amp;DOC_NAME=FAT:FQL_AUDITING_CLIENT_TEMPLATE.FAT&amp;display_string=Audit&amp;VAR:KEY=EZIFCDAFQZ&amp;VAR:QUERY=RkZfRUJJVERBKENBTCwyMDA4LCwsLEVVUik=&amp;WINDOW=FIRST_POPUP&amp;HEIGHT=450&amp;WIDTH=450&amp;START_MA","XIMIZED=FALSE&amp;VAR:CALENDAR=FIVEDAY&amp;VAR:SYMBOL=223350&amp;VAR:INDEX=0"}</definedName>
    <definedName name="_1955__FDSAUDITLINK__">{"fdsup://directions/FAT Viewer?action=UPDATE&amp;creator=factset&amp;DYN_ARGS=TRUE&amp;DOC_NAME=FAT:FQL_AUDITING_CLIENT_TEMPLATE.FAT&amp;display_string=Audit&amp;VAR:KEY=XOLKVWVYXC&amp;VAR:QUERY=RkZfRUJJVChDQUwsMjAwOCwsLCxFVVIp&amp;WINDOW=FIRST_POPUP&amp;HEIGHT=450&amp;WIDTH=450&amp;START_MAXIMI","ZED=FALSE&amp;VAR:CALENDAR=FIVEDAY&amp;VAR:SYMBOL=B1XHN3&amp;VAR:INDEX=0"}</definedName>
    <definedName name="_1956__FDSAUDITLINK__">{"fdsup://directions/FAT Viewer?action=UPDATE&amp;creator=factset&amp;DYN_ARGS=TRUE&amp;DOC_NAME=FAT:FQL_AUDITING_CLIENT_TEMPLATE.FAT&amp;display_string=Audit&amp;VAR:KEY=ATOHMVQTYH&amp;VAR:QUERY=RkZfRUJJVERBKENBTCwyMDA5LCwsLEVVUik=&amp;WINDOW=FIRST_POPUP&amp;HEIGHT=450&amp;WIDTH=450&amp;START_MA","XIMIZED=FALSE&amp;VAR:CALENDAR=FIVEDAY&amp;VAR:SYMBOL=223350&amp;VAR:INDEX=0"}</definedName>
    <definedName name="_1957__FDSAUDITLINK__">{"fdsup://directions/FAT Viewer?action=UPDATE&amp;creator=factset&amp;DYN_ARGS=TRUE&amp;DOC_NAME=FAT:FQL_AUDITING_CLIENT_TEMPLATE.FAT&amp;display_string=Audit&amp;VAR:KEY=QNEDUNQLKT&amp;VAR:QUERY=RkZfRUJJVERBKENBTCwyMDA3LCwsLEVVUik=&amp;WINDOW=FIRST_POPUP&amp;HEIGHT=450&amp;WIDTH=450&amp;START_MA","XIMIZED=FALSE&amp;VAR:CALENDAR=FIVEDAY&amp;VAR:SYMBOL=OI&amp;VAR:INDEX=0"}</definedName>
    <definedName name="_1958__FDSAUDITLINK__">{"fdsup://directions/FAT Viewer?action=UPDATE&amp;creator=factset&amp;DYN_ARGS=TRUE&amp;DOC_NAME=FAT:FQL_AUDITING_CLIENT_TEMPLATE.FAT&amp;display_string=Audit&amp;VAR:KEY=GVUFOZOFOJ&amp;VAR:QUERY=RkZfQ0FQRVgoQ0FMLDIwMDgsLCwsRVVSKQ==&amp;WINDOW=FIRST_POPUP&amp;HEIGHT=450&amp;WIDTH=450&amp;START_MA","XIMIZED=FALSE&amp;VAR:CALENDAR=FIVEDAY&amp;VAR:SYMBOL=B1Y47Y&amp;VAR:INDEX=0"}</definedName>
    <definedName name="_1959__FDSAUDITLINK__">{"fdsup://directions/FAT Viewer?action=UPDATE&amp;creator=factset&amp;DYN_ARGS=TRUE&amp;DOC_NAME=FAT:FQL_AUDITING_CLIENT_TEMPLATE.FAT&amp;display_string=Audit&amp;VAR:KEY=QNYFEVMTML&amp;VAR:QUERY=RkZfRUJJVERBKENBTCwyMDA3LCwsLEVVUik=&amp;WINDOW=FIRST_POPUP&amp;HEIGHT=450&amp;WIDTH=450&amp;START_MA","XIMIZED=FALSE&amp;VAR:CALENDAR=FIVEDAY&amp;VAR:SYMBOL=B0KS38&amp;VAR:INDEX=0"}</definedName>
    <definedName name="_196__FDSAUDITLINK__">{"fdsup://Directions/FAT Viewer?action=UPDATE&amp;creator=factset&amp;DOC_NAME=fat:reuters_qtrly_source_window.fat&amp;display_string=Audit&amp;DYN_ARGS=TRUE&amp;VAR:ID1=53567810&amp;VAR:RCODE=SGAFDS&amp;VAR:SDATE=20080399&amp;VAR:FREQ=Quarterly&amp;VAR:RELITEM=RP&amp;VAR:CURRENCY=&amp;VAR:CURRSOURCE","=EXSHARE&amp;VAR:NATFREQ=QUARTERLY&amp;VAR:RFIELD=FINALIZED&amp;VAR:DB_TYPE=FR&amp;VAR:UNITS=MONTHLY&amp;window=popup&amp;width=450&amp;height=300&amp;START_MAXIMIZED=FALSE"}</definedName>
    <definedName name="_196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197__FDSAUDITLINK__">{"fdsup://Directions/FAT Viewer?action=UPDATE&amp;creator=factset&amp;DOC_NAME=fat:reuters_qtrly_source_window.fat&amp;display_string=Audit&amp;DYN_ARGS=TRUE&amp;VAR:ID1=45867G10&amp;VAR:RCODE=SGAFDS&amp;VAR:SDATE=20071299&amp;VAR:FREQ=Quarterly&amp;VAR:RELITEM=RP&amp;VAR:CURRENCY=&amp;VAR:CURRSOURCE","=EXSHARE&amp;VAR:NATFREQ=QUARTERLY&amp;VAR:RFIELD=FINALIZED&amp;VAR:DB_TYPE=FR&amp;VAR:UNITS=MONTHLY&amp;window=popup&amp;width=450&amp;height=300&amp;START_MAXIMIZED=FALSE"}</definedName>
    <definedName name="_197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198__FDSAUDITLINK__">{"fdsup://Directions/FAT Viewer?action=UPDATE&amp;creator=factset&amp;DOC_NAME=fat:reuters_qtrly_source_window.fat&amp;display_string=Audit&amp;DYN_ARGS=TRUE&amp;VAR:ID1=34637510&amp;VAR:RCODE=SGAFDS&amp;VAR:SDATE=20071299&amp;VAR:FREQ=Quarterly&amp;VAR:RELITEM=RP&amp;VAR:CURRENCY=&amp;VAR:CURRSOURCE","=EXSHARE&amp;VAR:NATFREQ=QUARTERLY&amp;VAR:RFIELD=FINALIZED&amp;VAR:DB_TYPE=FR&amp;VAR:UNITS=MONTHLY&amp;window=popup&amp;width=450&amp;height=300&amp;START_MAXIMIZED=FALSE"}</definedName>
    <definedName name="_198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199__FDSAUDITLINK__">{"fdsup://Directions/FAT Viewer?action=UPDATE&amp;creator=factset&amp;DOC_NAME=fat:reuters_qtrly_source_window.fat&amp;display_string=Audit&amp;DYN_ARGS=TRUE&amp;VAR:ID1=25659T10&amp;VAR:RCODE=SGAFDS&amp;VAR:SDATE=20080399&amp;VAR:FREQ=Quarterly&amp;VAR:RELITEM=RP&amp;VAR:CURRENCY=&amp;VAR:CURRSOURCE","=EXSHARE&amp;VAR:NATFREQ=QUARTERLY&amp;VAR:RFIELD=FINALIZED&amp;VAR:DB_TYPE=FR&amp;VAR:UNITS=MONTHLY&amp;window=popup&amp;width=450&amp;height=300&amp;START_MAXIMIZED=FALSE"}</definedName>
    <definedName name="_199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1ADDITIONAL_COST">#REF!</definedName>
    <definedName name="_1IQ_EARNING_CO_7YR_ANN_GR_WTH">"c350"</definedName>
    <definedName name="_1IQ_GA___INVEST_INS">"c1466"</definedName>
    <definedName name="_1P_L">#REF!</definedName>
    <definedName name="_1S">#REF!</definedName>
    <definedName name="_2">#REF!</definedName>
    <definedName name="_2__123Graph_ACHART_1">#REF!</definedName>
    <definedName name="_2__123Graph_ACHART_10">#REF!</definedName>
    <definedName name="_2__123Graph_ACHART_2">#REF!</definedName>
    <definedName name="_2__123Graph_ACHART_3">#REF!</definedName>
    <definedName name="_2__123Graph_ACHART_4">#REF!</definedName>
    <definedName name="_2__123Graph_BCHART_1">#REF!</definedName>
    <definedName name="_2__123Graph_BCHART_3">#REF!</definedName>
    <definedName name="_2__123Graph_LBL_ACHART_5">#REF!</definedName>
    <definedName name="_2__123Graph_XCHART_2">#REF!</definedName>
    <definedName name="_2__FDSAUDITLINK__">{"fdsup://Directions/FAT Viewer?action=UPDATE&amp;creator=factset&amp;DOC_NAME=fat:reuters_qtrly_source_window.fat&amp;display_string=Audit&amp;DYN_ARGS=TRUE&amp;VAR:ID1=86800C10&amp;VAR:RCODE=FSSGA&amp;VAR:SDATE=20090399&amp;VAR:FREQ=Quarterly&amp;VAR:RELITEM=RP&amp;VAR:CURRENCY=&amp;VAR:CURRSOURCE=","EXSHARE&amp;VAR:NATFREQ=QUARTERLY&amp;VAR:RFIELD=FINALIZED&amp;VAR:DB_TYPE=FR&amp;VAR:UNITS=MONTHLY&amp;window=popup&amp;width=450&amp;height=300&amp;START_MAXIMIZED=FALSE"}</definedName>
    <definedName name="_2__FDSAUDITLINK___1">{"fdsup://IBCentral/FAT Viewer?action=UPDATE&amp;creator=factset&amp;DOC_NAME=fat:reuters_annual_pshs_src_window.fat&amp;display_string=Audit&amp;DYN_ARGS=TRUE&amp;VAR:ID1=0&amp;VAR:RCODE=FDSEPS&amp;VAR:SDATE=0&amp;VAR:FREQ=Y&amp;VAR:RELITEM=RF&amp;VAR:CURRENCY=&amp;VAR:CURRSOURCE=EXSHARE&amp;VAR:NATFREQ","=ANNUAL&amp;VAR:RFIELD=FINALIZED&amp;VAR:DB_TYPE=&amp;VAR:UNITS=M&amp;window=popup&amp;width=450&amp;height=300&amp;START_MAXIMIZED=FALSE"}</definedName>
    <definedName name="_2_0_0_S">#REF!</definedName>
    <definedName name="_2_0_Dist_Val">#REF!</definedName>
    <definedName name="_2_0_S">#REF!</definedName>
    <definedName name="_2_0_Table2_">#REF!</definedName>
    <definedName name="_2_123Grap">#REF!</definedName>
    <definedName name="_20____0__123Graph_A">#REF!</definedName>
    <definedName name="_20__123Graph_A_Chart_1A">#REF!</definedName>
    <definedName name="_20__123Graph_AChart_1">#REF!</definedName>
    <definedName name="_20__123Graph_AChart_4">#REF!</definedName>
    <definedName name="_20__123Graph_ACHART_8">#REF!</definedName>
    <definedName name="_20__123Graph_CCHART_11">#REF!</definedName>
    <definedName name="_20__123Graph_CCHART_3">#REF!</definedName>
    <definedName name="_20__123Graph_LBL_ACHART_1">#REF!</definedName>
    <definedName name="_20__123Graph_LBL_ACHART_2">#REF!</definedName>
    <definedName name="_20__123Graph_LBL_ACHART_6">#REF!</definedName>
    <definedName name="_20__123Graph_XChart_3">#REF!</definedName>
    <definedName name="_20__123Graph_XChart_4">#REF!</definedName>
    <definedName name="_20__123Graph_XChart_5">#REF!</definedName>
    <definedName name="_20__FDSAUDITLINK__">{"fdsup://Directions/FAT Viewer?action=UPDATE&amp;creator=factset&amp;DOC_NAME=fat:reuters_annual_source_window.fat&amp;display_string=Audit&amp;DYN_ARGS=TRUE&amp;VAR:ID1=33643310&amp;VAR:RCODE=NIBX&amp;VAR:SDATE=20081299&amp;VAR:FREQ=Y&amp;VAR:RELITEM=RP&amp;VAR:CURRENCY=USD&amp;VAR:CURRSOURCE=EXSHA","RE&amp;VAR:NATFREQ=ANNUAL&amp;VAR:RFIELD=FINALIZED&amp;VAR:DB_TYPE=&amp;VAR:UNITS=MONTHLY&amp;window=popup&amp;width=450&amp;height=300&amp;START_MAXIMIZED=FALSE"}</definedName>
    <definedName name="_20__FDSAUDITLINK___1">{"fdsup://IBCentral/FAT Viewer?action=UPDATE&amp;creator=factset&amp;DOC_NAME=fat:reuters_annual_pshs_src_window.fat&amp;display_string=Audit&amp;DYN_ARGS=TRUE&amp;VAR:ID1=067312&amp;VAR:RCODE=FDSEPS&amp;VAR:SDATE=20080899&amp;VAR:FREQ=Y&amp;VAR:RELITEM=RF&amp;VAR:CURRENCY=&amp;VAR:CURRSOURCE=EXSHARE","&amp;VAR:NATFREQ=ANNUAL&amp;VAR:RFIELD=FINALIZED&amp;VAR:DB_TYPE=&amp;VAR:UNITS=M&amp;window=popup&amp;width=450&amp;height=300&amp;START_MAXIMIZED=FALSE"}</definedName>
    <definedName name="_20_0__123Graph_BCHAR">#REF!</definedName>
    <definedName name="_20_0__123Graph_BEPS">#REF!</definedName>
    <definedName name="_20_0__123Graph_CCHAR">#REF!</definedName>
    <definedName name="_200__FDSAUDITLINK__">{"fdsup://Directions/FAT Viewer?action=UPDATE&amp;creator=factset&amp;DOC_NAME=fat:reuters_qtrly_source_window.fat&amp;display_string=Audit&amp;DYN_ARGS=TRUE&amp;VAR:ID1=04206810&amp;VAR:RCODE=SGAFDS&amp;VAR:SDATE=20080399&amp;VAR:FREQ=Quarterly&amp;VAR:RELITEM=RP&amp;VAR:CURRENCY=&amp;VAR:CURRSOURCE","=EXSHARE&amp;VAR:NATFREQ=QUARTERLY&amp;VAR:RFIELD=FINALIZED&amp;VAR:DB_TYPE=FR&amp;VAR:UNITS=MONTHLY&amp;window=popup&amp;width=450&amp;height=300&amp;START_MAXIMIZED=FALSE"}</definedName>
    <definedName name="_200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2003_Total">#REF!</definedName>
    <definedName name="_201__FDSAUDITLINK__">{"fdsup://Directions/FAT Viewer?action=UPDATE&amp;creator=factset&amp;DOC_NAME=fat:reuters_qtrly_source_window.fat&amp;display_string=Audit&amp;DYN_ARGS=TRUE&amp;VAR:ID1=88164L10&amp;VAR:RCODE=SGAFDS&amp;VAR:SDATE=20080399&amp;VAR:FREQ=Quarterly&amp;VAR:RELITEM=RP&amp;VAR:CURRENCY=&amp;VAR:CURRSOURCE","=EXSHARE&amp;VAR:NATFREQ=QUARTERLY&amp;VAR:RFIELD=FINALIZED&amp;VAR:DB_TYPE=FR&amp;VAR:UNITS=MONTHLY&amp;window=popup&amp;width=450&amp;height=300&amp;START_MAXIMIZED=FALSE"}</definedName>
    <definedName name="_201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2010_005_BT">#REF!</definedName>
    <definedName name="_2010_005_OL">#REF!</definedName>
    <definedName name="_2010_005_TOTAL">#REF!</definedName>
    <definedName name="_2010_012_BT">#REF!</definedName>
    <definedName name="_2010_012_OL">#REF!</definedName>
    <definedName name="_2010_012_TOTAL">#REF!</definedName>
    <definedName name="_2011_005_BT">#REF!</definedName>
    <definedName name="_2011_005_OL">#REF!</definedName>
    <definedName name="_2011_005_TOTAL">#REF!</definedName>
    <definedName name="_202__FDSAUDITLINK__">{"fdsup://Directions/FAT Viewer?action=UPDATE&amp;creator=factset&amp;DOC_NAME=fat:reuters_annual_source_window.fat&amp;display_string=Audit&amp;DYN_ARGS=TRUE&amp;VAR:ID1=80004C10&amp;VAR:RCODE=QTLE&amp;VAR:SDATE=20071299&amp;VAR:FREQ=Y&amp;VAR:RELITEM=RP&amp;VAR:CURRENCY=&amp;VAR:CURRSOURCE=EXSHARE&amp;","VAR:NATFREQ=ANNUAL&amp;VAR:RFIELD=FINALIZED&amp;VAR:DB_TYPE=&amp;VAR:UNITS=M&amp;window=popup&amp;width=450&amp;height=300&amp;START_MAXIMIZED=FALSE"}</definedName>
    <definedName name="_202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203__FDSAUDITLINK__">{"fdsup://Directions/FAT Viewer?action=UPDATE&amp;creator=factset&amp;DOC_NAME=fat:reuters_annual_source_window.fat&amp;display_string=Audit&amp;DYN_ARGS=TRUE&amp;VAR:ID1=80004C10&amp;VAR:RCODE=NIBX&amp;VAR:SDATE=20071299&amp;VAR:FREQ=Y&amp;VAR:RELITEM=RP&amp;VAR:CURRENCY=USD&amp;VAR:CURRSOURCE=EXSHA","RE&amp;VAR:NATFREQ=ANNUAL&amp;VAR:RFIELD=FINALIZED&amp;VAR:DB_TYPE=&amp;VAR:UNITS=MONTHLY&amp;window=popup&amp;width=450&amp;height=300&amp;START_MAXIMIZED=FALSE"}</definedName>
    <definedName name="_203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2030__FDSAUDITLINK__">{"fdsup://directions/FAT Viewer?action=UPDATE&amp;creator=factset&amp;DYN_ARGS=TRUE&amp;DOC_NAME=FAT:FQL_AUDITING_CLIENT_TEMPLATE.FAT&amp;display_string=Audit&amp;VAR:KEY=QNSLANYTAT&amp;VAR:QUERY=RkZfREVCVF9MVChNT04sMCwsLCxFVVIp&amp;WINDOW=FIRST_POPUP&amp;HEIGHT=450&amp;WIDTH=450&amp;START_MAXIMI","ZED=FALSE&amp;VAR:CALENDAR=FIVEDAY&amp;VAR:SYMBOL=0&amp;VAR:INDEX=0"}</definedName>
    <definedName name="_2033__FDSAUDITLINK__">{"fdsup://directions/FAT Viewer?action=UPDATE&amp;creator=factset&amp;DYN_ARGS=TRUE&amp;DOC_NAME=FAT:FQL_AUDITING_CLIENT_TEMPLATE.FAT&amp;display_string=Audit&amp;VAR:KEY=MFUPUNWLAF&amp;VAR:QUERY=RkZfQ0FQRVgoQ0FMLDIwMDcsLCwsRVVSKQ==&amp;WINDOW=FIRST_POPUP&amp;HEIGHT=450&amp;WIDTH=450&amp;START_MA","XIMIZED=FALSE&amp;VAR:CALENDAR=FIVEDAY&amp;VAR:SYMBOL=0&amp;VAR:INDEX=0"}</definedName>
    <definedName name="_2034__FDSAUDITLINK__">{"fdsup://directions/FAT Viewer?action=UPDATE&amp;creator=factset&amp;DYN_ARGS=TRUE&amp;DOC_NAME=FAT:FQL_AUDITING_CLIENT_TEMPLATE.FAT&amp;display_string=Audit&amp;VAR:KEY=UTMJWLEVAH&amp;VAR:QUERY=RkZfQ0FQRVgoQ0FMLDIwMDksLCwsRVVSKQ==&amp;WINDOW=FIRST_POPUP&amp;HEIGHT=450&amp;WIDTH=450&amp;START_MA","XIMIZED=FALSE&amp;VAR:CALENDAR=FIVEDAY&amp;VAR:SYMBOL=0&amp;VAR:INDEX=0"}</definedName>
    <definedName name="_2035__FDSAUDITLINK__">{"fdsup://directions/FAT Viewer?action=UPDATE&amp;creator=factset&amp;DYN_ARGS=TRUE&amp;DOC_NAME=FAT:FQL_AUDITING_CLIENT_TEMPLATE.FAT&amp;display_string=Audit&amp;VAR:KEY=CFSDKDUNYB&amp;VAR:QUERY=RkZfQ0FQRVgoQ0FMLDIwMDgsLCwsRVVSKQ==&amp;WINDOW=FIRST_POPUP&amp;HEIGHT=450&amp;WIDTH=450&amp;START_MA","XIMIZED=FALSE&amp;VAR:CALENDAR=FIVEDAY&amp;VAR:SYMBOL=0&amp;VAR:INDEX=0"}</definedName>
    <definedName name="_2036__FDSAUDITLINK__">{"fdsup://directions/FAT Viewer?action=UPDATE&amp;creator=factset&amp;DYN_ARGS=TRUE&amp;DOC_NAME=FAT:FQL_AUDITING_CLIENT_TEMPLATE.FAT&amp;display_string=Audit&amp;VAR:KEY=MFUPUNWLAF&amp;VAR:QUERY=RkZfQ0FQRVgoQ0FMLDIwMDcsLCwsRVVSKQ==&amp;WINDOW=FIRST_POPUP&amp;HEIGHT=450&amp;WIDTH=450&amp;START_MA","XIMIZED=FALSE&amp;VAR:CALENDAR=FIVEDAY&amp;VAR:SYMBOL=0&amp;VAR:INDEX=0"}</definedName>
    <definedName name="_2037__FDSAUDITLINK__">{"fdsup://directions/FAT Viewer?action=UPDATE&amp;creator=factset&amp;DYN_ARGS=TRUE&amp;DOC_NAME=FAT:FQL_AUDITING_CLIENT_TEMPLATE.FAT&amp;display_string=Audit&amp;VAR:KEY=UTMJWLEVAH&amp;VAR:QUERY=RkZfQ0FQRVgoQ0FMLDIwMDksLCwsRVVSKQ==&amp;WINDOW=FIRST_POPUP&amp;HEIGHT=450&amp;WIDTH=450&amp;START_MA","XIMIZED=FALSE&amp;VAR:CALENDAR=FIVEDAY&amp;VAR:SYMBOL=0&amp;VAR:INDEX=0"}</definedName>
    <definedName name="_2038__FDSAUDITLINK__">{"fdsup://directions/FAT Viewer?action=UPDATE&amp;creator=factset&amp;DYN_ARGS=TRUE&amp;DOC_NAME=FAT:FQL_AUDITING_CLIENT_TEMPLATE.FAT&amp;display_string=Audit&amp;VAR:KEY=CFSDKDUNYB&amp;VAR:QUERY=RkZfQ0FQRVgoQ0FMLDIwMDgsLCwsRVVSKQ==&amp;WINDOW=FIRST_POPUP&amp;HEIGHT=450&amp;WIDTH=450&amp;START_MA","XIMIZED=FALSE&amp;VAR:CALENDAR=FIVEDAY&amp;VAR:SYMBOL=0&amp;VAR:INDEX=0"}</definedName>
    <definedName name="_2039__FDSAUDITLINK__">{"fdsup://directions/FAT Viewer?action=UPDATE&amp;creator=factset&amp;DYN_ARGS=TRUE&amp;DOC_NAME=FAT:FQL_AUDITING_CLIENT_TEMPLATE.FAT&amp;display_string=Audit&amp;VAR:KEY=MFUPUNWLAF&amp;VAR:QUERY=RkZfQ0FQRVgoQ0FMLDIwMDcsLCwsRVVSKQ==&amp;WINDOW=FIRST_POPUP&amp;HEIGHT=450&amp;WIDTH=450&amp;START_MA","XIMIZED=FALSE&amp;VAR:CALENDAR=FIVEDAY&amp;VAR:SYMBOL=0&amp;VAR:INDEX=0"}</definedName>
    <definedName name="_204__FDSAUDITLINK__">{"fdsup://Directions/FAT Viewer?action=UPDATE&amp;creator=factset&amp;DOC_NAME=fat:reuters_annual_source_window.fat&amp;display_string=Audit&amp;DYN_ARGS=TRUE&amp;VAR:ID1=75091710&amp;VAR:RCODE=QTLE&amp;VAR:SDATE=20071299&amp;VAR:FREQ=Y&amp;VAR:RELITEM=RP&amp;VAR:CURRENCY=&amp;VAR:CURRSOURCE=EXSHARE&amp;","VAR:NATFREQ=ANNUAL&amp;VAR:RFIELD=FINALIZED&amp;VAR:DB_TYPE=&amp;VAR:UNITS=M&amp;window=popup&amp;width=450&amp;height=300&amp;START_MAXIMIZED=FALSE"}</definedName>
    <definedName name="_204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2040__FDSAUDITLINK__">{"fdsup://directions/FAT Viewer?action=UPDATE&amp;creator=factset&amp;DYN_ARGS=TRUE&amp;DOC_NAME=FAT:FQL_AUDITING_CLIENT_TEMPLATE.FAT&amp;display_string=Audit&amp;VAR:KEY=UTMJWLEVAH&amp;VAR:QUERY=RkZfQ0FQRVgoQ0FMLDIwMDksLCwsRVVSKQ==&amp;WINDOW=FIRST_POPUP&amp;HEIGHT=450&amp;WIDTH=450&amp;START_MA","XIMIZED=FALSE&amp;VAR:CALENDAR=FIVEDAY&amp;VAR:SYMBOL=0&amp;VAR:INDEX=0"}</definedName>
    <definedName name="_2041__FDSAUDITLINK__">{"fdsup://directions/FAT Viewer?action=UPDATE&amp;creator=factset&amp;DYN_ARGS=TRUE&amp;DOC_NAME=FAT:FQL_AUDITING_CLIENT_TEMPLATE.FAT&amp;display_string=Audit&amp;VAR:KEY=CFSDKDUNYB&amp;VAR:QUERY=RkZfQ0FQRVgoQ0FMLDIwMDgsLCwsRVVSKQ==&amp;WINDOW=FIRST_POPUP&amp;HEIGHT=450&amp;WIDTH=450&amp;START_MA","XIMIZED=FALSE&amp;VAR:CALENDAR=FIVEDAY&amp;VAR:SYMBOL=0&amp;VAR:INDEX=0"}</definedName>
    <definedName name="_2042__FDSAUDITLINK__">{"fdsup://directions/FAT Viewer?action=UPDATE&amp;creator=factset&amp;DYN_ARGS=TRUE&amp;DOC_NAME=FAT:FQL_AUDITING_CLIENT_TEMPLATE.FAT&amp;display_string=Audit&amp;VAR:KEY=MFUPUNWLAF&amp;VAR:QUERY=RkZfQ0FQRVgoQ0FMLDIwMDcsLCwsRVVSKQ==&amp;WINDOW=FIRST_POPUP&amp;HEIGHT=450&amp;WIDTH=450&amp;START_MA","XIMIZED=FALSE&amp;VAR:CALENDAR=FIVEDAY&amp;VAR:SYMBOL=0&amp;VAR:INDEX=0"}</definedName>
    <definedName name="_2043__FDSAUDITLINK__">{"fdsup://directions/FAT Viewer?action=UPDATE&amp;creator=factset&amp;DYN_ARGS=TRUE&amp;DOC_NAME=FAT:FQL_AUDITING_CLIENT_TEMPLATE.FAT&amp;display_string=Audit&amp;VAR:KEY=UTMJWLEVAH&amp;VAR:QUERY=RkZfQ0FQRVgoQ0FMLDIwMDksLCwsRVVSKQ==&amp;WINDOW=FIRST_POPUP&amp;HEIGHT=450&amp;WIDTH=450&amp;START_MA","XIMIZED=FALSE&amp;VAR:CALENDAR=FIVEDAY&amp;VAR:SYMBOL=0&amp;VAR:INDEX=0"}</definedName>
    <definedName name="_2044__FDSAUDITLINK__">{"fdsup://directions/FAT Viewer?action=UPDATE&amp;creator=factset&amp;DYN_ARGS=TRUE&amp;DOC_NAME=FAT:FQL_AUDITING_CLIENT_TEMPLATE.FAT&amp;display_string=Audit&amp;VAR:KEY=CFSDKDUNYB&amp;VAR:QUERY=RkZfQ0FQRVgoQ0FMLDIwMDgsLCwsRVVSKQ==&amp;WINDOW=FIRST_POPUP&amp;HEIGHT=450&amp;WIDTH=450&amp;START_MA","XIMIZED=FALSE&amp;VAR:CALENDAR=FIVEDAY&amp;VAR:SYMBOL=0&amp;VAR:INDEX=0"}</definedName>
    <definedName name="_2045__FDSAUDITLINK__">{"fdsup://directions/FAT Viewer?action=UPDATE&amp;creator=factset&amp;DYN_ARGS=TRUE&amp;DOC_NAME=FAT:FQL_AUDITING_CLIENT_TEMPLATE.FAT&amp;display_string=Audit&amp;VAR:KEY=MFUPUNWLAF&amp;VAR:QUERY=RkZfQ0FQRVgoQ0FMLDIwMDcsLCwsRVVSKQ==&amp;WINDOW=FIRST_POPUP&amp;HEIGHT=450&amp;WIDTH=450&amp;START_MA","XIMIZED=FALSE&amp;VAR:CALENDAR=FIVEDAY&amp;VAR:SYMBOL=0&amp;VAR:INDEX=0"}</definedName>
    <definedName name="_2046__FDSAUDITLINK__">{"fdsup://directions/FAT Viewer?action=UPDATE&amp;creator=factset&amp;DYN_ARGS=TRUE&amp;DOC_NAME=FAT:FQL_AUDITING_CLIENT_TEMPLATE.FAT&amp;display_string=Audit&amp;VAR:KEY=UTMJWLEVAH&amp;VAR:QUERY=RkZfQ0FQRVgoQ0FMLDIwMDksLCwsRVVSKQ==&amp;WINDOW=FIRST_POPUP&amp;HEIGHT=450&amp;WIDTH=450&amp;START_MA","XIMIZED=FALSE&amp;VAR:CALENDAR=FIVEDAY&amp;VAR:SYMBOL=0&amp;VAR:INDEX=0"}</definedName>
    <definedName name="_2047__FDSAUDITLINK__">{"fdsup://directions/FAT Viewer?action=UPDATE&amp;creator=factset&amp;DYN_ARGS=TRUE&amp;DOC_NAME=FAT:FQL_AUDITING_CLIENT_TEMPLATE.FAT&amp;display_string=Audit&amp;VAR:KEY=CFSDKDUNYB&amp;VAR:QUERY=RkZfQ0FQRVgoQ0FMLDIwMDgsLCwsRVVSKQ==&amp;WINDOW=FIRST_POPUP&amp;HEIGHT=450&amp;WIDTH=450&amp;START_MA","XIMIZED=FALSE&amp;VAR:CALENDAR=FIVEDAY&amp;VAR:SYMBOL=0&amp;VAR:INDEX=0"}</definedName>
    <definedName name="_2048__FDSAUDITLINK__">{"fdsup://directions/FAT Viewer?action=UPDATE&amp;creator=factset&amp;DYN_ARGS=TRUE&amp;DOC_NAME=FAT:FQL_AUDITING_CLIENT_TEMPLATE.FAT&amp;display_string=Audit&amp;VAR:KEY=MFUPUNWLAF&amp;VAR:QUERY=RkZfQ0FQRVgoQ0FMLDIwMDcsLCwsRVVSKQ==&amp;WINDOW=FIRST_POPUP&amp;HEIGHT=450&amp;WIDTH=450&amp;START_MA","XIMIZED=FALSE&amp;VAR:CALENDAR=FIVEDAY&amp;VAR:SYMBOL=0&amp;VAR:INDEX=0"}</definedName>
    <definedName name="_2049__FDSAUDITLINK__">{"fdsup://directions/FAT Viewer?action=UPDATE&amp;creator=factset&amp;DYN_ARGS=TRUE&amp;DOC_NAME=FAT:FQL_AUDITING_CLIENT_TEMPLATE.FAT&amp;display_string=Audit&amp;VAR:KEY=UTMJWLEVAH&amp;VAR:QUERY=RkZfQ0FQRVgoQ0FMLDIwMDksLCwsRVVSKQ==&amp;WINDOW=FIRST_POPUP&amp;HEIGHT=450&amp;WIDTH=450&amp;START_MA","XIMIZED=FALSE&amp;VAR:CALENDAR=FIVEDAY&amp;VAR:SYMBOL=0&amp;VAR:INDEX=0"}</definedName>
    <definedName name="_205__123Graph_DCHART_1">#REF!</definedName>
    <definedName name="_205__FDSAUDITLINK__">{"fdsup://Directions/FAT Viewer?action=UPDATE&amp;creator=factset&amp;DOC_NAME=fat:reuters_annual_source_window.fat&amp;display_string=Audit&amp;DYN_ARGS=TRUE&amp;VAR:ID1=75091710&amp;VAR:RCODE=NIBX&amp;VAR:SDATE=20071299&amp;VAR:FREQ=Y&amp;VAR:RELITEM=RP&amp;VAR:CURRENCY=USD&amp;VAR:CURRSOURCE=EXSHA","RE&amp;VAR:NATFREQ=ANNUAL&amp;VAR:RFIELD=FINALIZED&amp;VAR:DB_TYPE=&amp;VAR:UNITS=MONTHLY&amp;window=popup&amp;width=450&amp;height=300&amp;START_MAXIMIZED=FALSE"}</definedName>
    <definedName name="_205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2050__FDSAUDITLINK__">{"fdsup://directions/FAT Viewer?action=UPDATE&amp;creator=factset&amp;DYN_ARGS=TRUE&amp;DOC_NAME=FAT:FQL_AUDITING_CLIENT_TEMPLATE.FAT&amp;display_string=Audit&amp;VAR:KEY=CFSDKDUNYB&amp;VAR:QUERY=RkZfQ0FQRVgoQ0FMLDIwMDgsLCwsRVVSKQ==&amp;WINDOW=FIRST_POPUP&amp;HEIGHT=450&amp;WIDTH=450&amp;START_MA","XIMIZED=FALSE&amp;VAR:CALENDAR=FIVEDAY&amp;VAR:SYMBOL=0&amp;VAR:INDEX=0"}</definedName>
    <definedName name="_2051__FDSAUDITLINK__">{"fdsup://directions/FAT Viewer?action=UPDATE&amp;creator=factset&amp;DYN_ARGS=TRUE&amp;DOC_NAME=FAT:FQL_AUDITING_CLIENT_TEMPLATE.FAT&amp;display_string=Audit&amp;VAR:KEY=MFUPUNWLAF&amp;VAR:QUERY=RkZfQ0FQRVgoQ0FMLDIwMDcsLCwsRVVSKQ==&amp;WINDOW=FIRST_POPUP&amp;HEIGHT=450&amp;WIDTH=450&amp;START_MA","XIMIZED=FALSE&amp;VAR:CALENDAR=FIVEDAY&amp;VAR:SYMBOL=0&amp;VAR:INDEX=0"}</definedName>
    <definedName name="_2052__FDSAUDITLINK__">{"fdsup://directions/FAT Viewer?action=UPDATE&amp;creator=factset&amp;DYN_ARGS=TRUE&amp;DOC_NAME=FAT:FQL_AUDITING_CLIENT_TEMPLATE.FAT&amp;display_string=Audit&amp;VAR:KEY=UTMJWLEVAH&amp;VAR:QUERY=RkZfQ0FQRVgoQ0FMLDIwMDksLCwsRVVSKQ==&amp;WINDOW=FIRST_POPUP&amp;HEIGHT=450&amp;WIDTH=450&amp;START_MA","XIMIZED=FALSE&amp;VAR:CALENDAR=FIVEDAY&amp;VAR:SYMBOL=0&amp;VAR:INDEX=0"}</definedName>
    <definedName name="_2053__FDSAUDITLINK__">{"fdsup://directions/FAT Viewer?action=UPDATE&amp;creator=factset&amp;DYN_ARGS=TRUE&amp;DOC_NAME=FAT:FQL_AUDITING_CLIENT_TEMPLATE.FAT&amp;display_string=Audit&amp;VAR:KEY=CFSDKDUNYB&amp;VAR:QUERY=RkZfQ0FQRVgoQ0FMLDIwMDgsLCwsRVVSKQ==&amp;WINDOW=FIRST_POPUP&amp;HEIGHT=450&amp;WIDTH=450&amp;START_MA","XIMIZED=FALSE&amp;VAR:CALENDAR=FIVEDAY&amp;VAR:SYMBOL=0&amp;VAR:INDEX=0"}</definedName>
    <definedName name="_2054__FDSAUDITLINK__">{"fdsup://directions/FAT Viewer?action=UPDATE&amp;creator=factset&amp;DYN_ARGS=TRUE&amp;DOC_NAME=FAT:FQL_AUDITING_CLIENT_TEMPLATE.FAT&amp;display_string=Audit&amp;VAR:KEY=MFUPUNWLAF&amp;VAR:QUERY=RkZfQ0FQRVgoQ0FMLDIwMDcsLCwsRVVSKQ==&amp;WINDOW=FIRST_POPUP&amp;HEIGHT=450&amp;WIDTH=450&amp;START_MA","XIMIZED=FALSE&amp;VAR:CALENDAR=FIVEDAY&amp;VAR:SYMBOL=0&amp;VAR:INDEX=0"}</definedName>
    <definedName name="_2055__FDSAUDITLINK__">{"fdsup://directions/FAT Viewer?action=UPDATE&amp;creator=factset&amp;DYN_ARGS=TRUE&amp;DOC_NAME=FAT:FQL_AUDITING_CLIENT_TEMPLATE.FAT&amp;display_string=Audit&amp;VAR:KEY=MFUPUNWLAF&amp;VAR:QUERY=RkZfQ0FQRVgoQ0FMLDIwMDcsLCwsRVVSKQ==&amp;WINDOW=FIRST_POPUP&amp;HEIGHT=450&amp;WIDTH=450&amp;START_MA","XIMIZED=FALSE&amp;VAR:CALENDAR=FIVEDAY&amp;VAR:SYMBOL=0&amp;VAR:INDEX=0"}</definedName>
    <definedName name="_2056__FDSAUDITLINK__">{"fdsup://directions/FAT Viewer?action=UPDATE&amp;creator=factset&amp;DYN_ARGS=TRUE&amp;DOC_NAME=FAT:FQL_AUDITING_CLIENT_TEMPLATE.FAT&amp;display_string=Audit&amp;VAR:KEY=UTMJWLEVAH&amp;VAR:QUERY=RkZfQ0FQRVgoQ0FMLDIwMDksLCwsRVVSKQ==&amp;WINDOW=FIRST_POPUP&amp;HEIGHT=450&amp;WIDTH=450&amp;START_MA","XIMIZED=FALSE&amp;VAR:CALENDAR=FIVEDAY&amp;VAR:SYMBOL=0&amp;VAR:INDEX=0"}</definedName>
    <definedName name="_2057__FDSAUDITLINK__">{"fdsup://directions/FAT Viewer?action=UPDATE&amp;creator=factset&amp;DYN_ARGS=TRUE&amp;DOC_NAME=FAT:FQL_AUDITING_CLIENT_TEMPLATE.FAT&amp;display_string=Audit&amp;VAR:KEY=CFSDKDUNYB&amp;VAR:QUERY=RkZfQ0FQRVgoQ0FMLDIwMDgsLCwsRVVSKQ==&amp;WINDOW=FIRST_POPUP&amp;HEIGHT=450&amp;WIDTH=450&amp;START_MA","XIMIZED=FALSE&amp;VAR:CALENDAR=FIVEDAY&amp;VAR:SYMBOL=0&amp;VAR:INDEX=0"}</definedName>
    <definedName name="_2058__FDSAUDITLINK__">{"fdsup://directions/FAT Viewer?action=UPDATE&amp;creator=factset&amp;DYN_ARGS=TRUE&amp;DOC_NAME=FAT:FQL_AUDITING_CLIENT_TEMPLATE.FAT&amp;display_string=Audit&amp;VAR:KEY=MFUPUNWLAF&amp;VAR:QUERY=RkZfQ0FQRVgoQ0FMLDIwMDcsLCwsRVVSKQ==&amp;WINDOW=FIRST_POPUP&amp;HEIGHT=450&amp;WIDTH=450&amp;START_MA","XIMIZED=FALSE&amp;VAR:CALENDAR=FIVEDAY&amp;VAR:SYMBOL=0&amp;VAR:INDEX=0"}</definedName>
    <definedName name="_2059__FDSAUDITLINK__">{"fdsup://directions/FAT Viewer?action=UPDATE&amp;creator=factset&amp;DYN_ARGS=TRUE&amp;DOC_NAME=FAT:FQL_AUDITING_CLIENT_TEMPLATE.FAT&amp;display_string=Audit&amp;VAR:KEY=UTMJWLEVAH&amp;VAR:QUERY=RkZfQ0FQRVgoQ0FMLDIwMDksLCwsRVVSKQ==&amp;WINDOW=FIRST_POPUP&amp;HEIGHT=450&amp;WIDTH=450&amp;START_MA","XIMIZED=FALSE&amp;VAR:CALENDAR=FIVEDAY&amp;VAR:SYMBOL=0&amp;VAR:INDEX=0"}</definedName>
    <definedName name="_206__123Graph_DCHART_10">#REF!</definedName>
    <definedName name="_206__FDSAUDITLINK__">{"fdsup://directions/FAT Viewer?action=UPDATE&amp;creator=factset&amp;DYN_ARGS=TRUE&amp;DOC_NAME=FAT:FQL_AUDITING_CLIENT_TEMPLATE.FAT&amp;display_string=Audit&amp;VAR:KEY=GTQXUBWPIZ&amp;VAR:QUERY=RkZfRUJJVERBX09QRVIoTFRNUywwLDAsLCxVU0Qp&amp;WINDOW=FIRST_POPUP&amp;HEIGHT=450&amp;WIDTH=450&amp;STAR","T_MAXIMIZED=FALSE&amp;VAR:CALENDAR=US&amp;VAR:SYMBOL=689714&amp;VAR:INDEX=0"}</definedName>
    <definedName name="_206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206__FDSAUDITLINK___2">{"fdsup://directions/FAT Viewer?action=UPDATE&amp;creator=factset&amp;DYN_ARGS=TRUE&amp;DOC_NAME=FAT:FQL_AUDITING_CLIENT_TEMPLATE.FAT&amp;display_string=Audit&amp;VAR:KEY=GTQXUBWPIZ&amp;VAR:QUERY=RkZfRUJJVERBX09QRVIoTFRNUywwLDAsLCxVU0Qp&amp;WINDOW=FIRST_POPUP&amp;HEIGHT=450&amp;WIDTH=450&amp;STAR","T_MAXIMIZED=FALSE&amp;VAR:CALENDAR=US&amp;VAR:SYMBOL=689714&amp;VAR:INDEX=0"}</definedName>
    <definedName name="_206__FDSAUDITLINK___3">{"fdsup://directions/FAT Viewer?action=UPDATE&amp;creator=factset&amp;DYN_ARGS=TRUE&amp;DOC_NAME=FAT:FQL_AUDITING_CLIENT_TEMPLATE.FAT&amp;display_string=Audit&amp;VAR:KEY=GTQXUBWPIZ&amp;VAR:QUERY=RkZfRUJJVERBX09QRVIoTFRNUywwLDAsLCxVU0Qp&amp;WINDOW=FIRST_POPUP&amp;HEIGHT=450&amp;WIDTH=450&amp;STAR","T_MAXIMIZED=FALSE&amp;VAR:CALENDAR=US&amp;VAR:SYMBOL=689714&amp;VAR:INDEX=0"}</definedName>
    <definedName name="_206__FDSAUDITLINK___4">{"fdsup://directions/FAT Viewer?action=UPDATE&amp;creator=factset&amp;DYN_ARGS=TRUE&amp;DOC_NAME=FAT:FQL_AUDITING_CLIENT_TEMPLATE.FAT&amp;display_string=Audit&amp;VAR:KEY=GTQXUBWPIZ&amp;VAR:QUERY=RkZfRUJJVERBX09QRVIoTFRNUywwLDAsLCxVU0Qp&amp;WINDOW=FIRST_POPUP&amp;HEIGHT=450&amp;WIDTH=450&amp;STAR","T_MAXIMIZED=FALSE&amp;VAR:CALENDAR=US&amp;VAR:SYMBOL=689714&amp;VAR:INDEX=0"}</definedName>
    <definedName name="_2060__FDSAUDITLINK__">{"fdsup://directions/FAT Viewer?action=UPDATE&amp;creator=factset&amp;DYN_ARGS=TRUE&amp;DOC_NAME=FAT:FQL_AUDITING_CLIENT_TEMPLATE.FAT&amp;display_string=Audit&amp;VAR:KEY=CFSDKDUNYB&amp;VAR:QUERY=RkZfQ0FQRVgoQ0FMLDIwMDgsLCwsRVVSKQ==&amp;WINDOW=FIRST_POPUP&amp;HEIGHT=450&amp;WIDTH=450&amp;START_MA","XIMIZED=FALSE&amp;VAR:CALENDAR=FIVEDAY&amp;VAR:SYMBOL=0&amp;VAR:INDEX=0"}</definedName>
    <definedName name="_2061__FDSAUDITLINK__">{"fdsup://directions/FAT Viewer?action=UPDATE&amp;creator=factset&amp;DYN_ARGS=TRUE&amp;DOC_NAME=FAT:FQL_AUDITING_CLIENT_TEMPLATE.FAT&amp;display_string=Audit&amp;VAR:KEY=MFUPUNWLAF&amp;VAR:QUERY=RkZfQ0FQRVgoQ0FMLDIwMDcsLCwsRVVSKQ==&amp;WINDOW=FIRST_POPUP&amp;HEIGHT=450&amp;WIDTH=450&amp;START_MA","XIMIZED=FALSE&amp;VAR:CALENDAR=FIVEDAY&amp;VAR:SYMBOL=0&amp;VAR:INDEX=0"}</definedName>
    <definedName name="_20618__FDSAUDITLINK__">{"fdsup://directions/FAT Viewer?action=UPDATE&amp;creator=factset&amp;DYN_ARGS=TRUE&amp;DOC_NAME=FAT:FQL_AUDITING_CLIENT_TEMPLATE.FAT&amp;display_string=Audit&amp;VAR:KEY=FKBKXAVMNK&amp;VAR:QUERY=KChGRl9ERUJUKFFUUiw0MTE2NCwsLCxVU0QpQEZGX0RFQlQoU0VNSSw0MTE2NCwsLCxVU0QpKUBGRl9ERUJUK","EFOTiw0MTE2NCwsLCxVU0QpKQ==&amp;WINDOW=FIRST_POPUP&amp;HEIGHT=450&amp;WIDTH=450&amp;START_MAXIMIZED=FALSE&amp;VAR:CALENDAR=US&amp;VAR:SYMBOL=CSGP&amp;VAR:INDEX=0"}</definedName>
    <definedName name="_2062__FDSAUDITLINK__">{"fdsup://directions/FAT Viewer?action=UPDATE&amp;creator=factset&amp;DYN_ARGS=TRUE&amp;DOC_NAME=FAT:FQL_AUDITING_CLIENT_TEMPLATE.FAT&amp;display_string=Audit&amp;VAR:KEY=UTMJWLEVAH&amp;VAR:QUERY=RkZfQ0FQRVgoQ0FMLDIwMDksLCwsRVVSKQ==&amp;WINDOW=FIRST_POPUP&amp;HEIGHT=450&amp;WIDTH=450&amp;START_MA","XIMIZED=FALSE&amp;VAR:CALENDAR=FIVEDAY&amp;VAR:SYMBOL=0&amp;VAR:INDEX=0"}</definedName>
    <definedName name="_2063__FDSAUDITLINK__">{"fdsup://directions/FAT Viewer?action=UPDATE&amp;creator=factset&amp;DYN_ARGS=TRUE&amp;DOC_NAME=FAT:FQL_AUDITING_CLIENT_TEMPLATE.FAT&amp;display_string=Audit&amp;VAR:KEY=CFSDKDUNYB&amp;VAR:QUERY=RkZfQ0FQRVgoQ0FMLDIwMDgsLCwsRVVSKQ==&amp;WINDOW=FIRST_POPUP&amp;HEIGHT=450&amp;WIDTH=450&amp;START_MA","XIMIZED=FALSE&amp;VAR:CALENDAR=FIVEDAY&amp;VAR:SYMBOL=0&amp;VAR:INDEX=0"}</definedName>
    <definedName name="_20633__FDSAUDITLINK__">{"fdsup://directions/FAT Viewer?action=UPDATE&amp;creator=factset&amp;DYN_ARGS=TRUE&amp;DOC_NAME=FAT:FQL_AUDITING_CLIENT_TEMPLATE.FAT&amp;display_string=Audit&amp;VAR:KEY=DMDATWRMBM&amp;VAR:QUERY=RkZfRUJJVERBKEFOTiwyMDEyLC0yQVksQ1ksLFVTRCk=&amp;WINDOW=FIRST_POPUP&amp;HEIGHT=450&amp;WIDTH=450&amp;","START_MAXIMIZED=FALSE&amp;VAR:CALENDAR=US&amp;VAR:SYMBOL=LSE:REL&amp;VAR:INDEX=0"}</definedName>
    <definedName name="_2064__FDSAUDITLINK__">{"fdsup://directions/FAT Viewer?action=UPDATE&amp;creator=factset&amp;DYN_ARGS=TRUE&amp;DOC_NAME=FAT:FQL_AUDITING_CLIENT_TEMPLATE.FAT&amp;display_string=Audit&amp;VAR:KEY=EDEJOJITQZ&amp;VAR:QUERY=RkZfRUJJVERBKENBTCwyMDA4LCwsLEVVUik=&amp;WINDOW=FIRST_POPUP&amp;HEIGHT=450&amp;WIDTH=450&amp;START_MA","XIMIZED=FALSE&amp;VAR:CALENDAR=FIVEDAY&amp;VAR:SYMBOL=B0KS38&amp;VAR:INDEX=0"}</definedName>
    <definedName name="_2065__FDSAUDITLINK__">{"fdsup://directions/FAT Viewer?action=UPDATE&amp;creator=factset&amp;DYN_ARGS=TRUE&amp;DOC_NAME=FAT:FQL_AUDITING_CLIENT_TEMPLATE.FAT&amp;display_string=Audit&amp;VAR:KEY=RININCXYPE&amp;VAR:QUERY=RkZfQ0FQRVgoQ0FMLDIwMDksLCwsRVVSKQ==&amp;WINDOW=FIRST_POPUP&amp;HEIGHT=450&amp;WIDTH=450&amp;START_MA","XIMIZED=FALSE&amp;VAR:CALENDAR=FIVEDAY&amp;VAR:SYMBOL=OI&amp;VAR:INDEX=0"}</definedName>
    <definedName name="_2066__FDSAUDITLINK__">{"fdsup://directions/FAT Viewer?action=UPDATE&amp;creator=factset&amp;DYN_ARGS=TRUE&amp;DOC_NAME=FAT:FQL_AUDITING_CLIENT_TEMPLATE.FAT&amp;display_string=Audit&amp;VAR:KEY=DETARMLUHM&amp;VAR:QUERY=RkZfRUJJVChDQUwsMjAwOSwsLCxFVVIp&amp;WINDOW=FIRST_POPUP&amp;HEIGHT=450&amp;WIDTH=450&amp;START_MAXIMI","ZED=FALSE&amp;VAR:CALENDAR=FIVEDAY&amp;VAR:SYMBOL=B1XHN3&amp;VAR:INDEX=0"}</definedName>
    <definedName name="_2067__FDSAUDITLINK__">{"fdsup://directions/FAT Viewer?action=UPDATE&amp;creator=factset&amp;DYN_ARGS=TRUE&amp;DOC_NAME=FAT:FQL_AUDITING_CLIENT_TEMPLATE.FAT&amp;display_string=Audit&amp;VAR:KEY=KTIZELYTAH&amp;VAR:QUERY=RkZfRUJJVERBKENBTCwyMDA4LCwsLEVVUik=&amp;WINDOW=FIRST_POPUP&amp;HEIGHT=450&amp;WIDTH=450&amp;START_MA","XIMIZED=FALSE&amp;VAR:CALENDAR=FIVEDAY&amp;VAR:SYMBOL=SIAL&amp;VAR:INDEX=0"}</definedName>
    <definedName name="_2068__FDSAUDITLINK__">{"fdsup://directions/FAT Viewer?action=UPDATE&amp;creator=factset&amp;DYN_ARGS=TRUE&amp;DOC_NAME=FAT:FQL_AUDITING_CLIENT_TEMPLATE.FAT&amp;display_string=Audit&amp;VAR:KEY=OXKBSDEBAP&amp;VAR:QUERY=RkZfRUJJVERBKENBTCwyMDA3LCwsLEVVUik=&amp;WINDOW=FIRST_POPUP&amp;HEIGHT=450&amp;WIDTH=450&amp;START_MA","XIMIZED=FALSE&amp;VAR:CALENDAR=FIVEDAY&amp;VAR:SYMBOL=SIAL&amp;VAR:INDEX=0"}</definedName>
    <definedName name="_2069__FDSAUDITLINK__">{"fdsup://directions/FAT Viewer?action=UPDATE&amp;creator=factset&amp;DYN_ARGS=TRUE&amp;DOC_NAME=FAT:FQL_AUDITING_CLIENT_TEMPLATE.FAT&amp;display_string=Audit&amp;VAR:KEY=UBSZKJINWP&amp;VAR:QUERY=RkZfQ0FQRVgoQ0FMLDIwMDksLCwsRVVSKQ==&amp;WINDOW=FIRST_POPUP&amp;HEIGHT=450&amp;WIDTH=450&amp;START_MA","XIMIZED=FALSE&amp;VAR:CALENDAR=FIVEDAY&amp;VAR:SYMBOL=B1Y47Y&amp;VAR:INDEX=0"}</definedName>
    <definedName name="_207__123Graph_DCHART_11">#REF!</definedName>
    <definedName name="_207__FDSAUDITLINK__">{"fdsup://Directions/FAT Viewer?action=UPDATE&amp;creator=factset&amp;DOC_NAME=fat:reuters_annual_source_window.fat&amp;display_string=Audit&amp;DYN_ARGS=TRUE&amp;VAR:ID1=57772K10&amp;VAR:RCODE=NIBX&amp;VAR:SDATE=20070699&amp;VAR:FREQ=Y&amp;VAR:RELITEM=RP&amp;VAR:CURRENCY=USD&amp;VAR:CURRSOURCE=EXSHA","RE&amp;VAR:NATFREQ=ANNUAL&amp;VAR:RFIELD=FINALIZED&amp;VAR:DB_TYPE=&amp;VAR:UNITS=MONTHLY&amp;window=popup&amp;width=450&amp;height=300&amp;START_MAXIMIZED=FALSE"}</definedName>
    <definedName name="_207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2070__FDSAUDITLINK__">{"fdsup://directions/FAT Viewer?action=UPDATE&amp;creator=factset&amp;DYN_ARGS=TRUE&amp;DOC_NAME=FAT:FQL_AUDITING_CLIENT_TEMPLATE.FAT&amp;display_string=Audit&amp;VAR:KEY=ODGBQXYTKD&amp;VAR:QUERY=RkZfRUJJVChDQUwsMjAwNywsLCxFVVIp&amp;WINDOW=FIRST_POPUP&amp;HEIGHT=450&amp;WIDTH=450&amp;START_MAXIMI","ZED=FALSE&amp;VAR:CALENDAR=FIVEDAY&amp;VAR:SYMBOL=B1Y47Y&amp;VAR:INDEX=0"}</definedName>
    <definedName name="_2071__FDSAUDITLINK__">{"fdsup://Directions/FactSet Auditing Viewer?action=AUDIT_VALUE&amp;DB=129&amp;ID1=59268810&amp;VALUEID=01001&amp;SDATE=2008&amp;PERIODTYPE=ANN_STD&amp;window=popup_no_bar&amp;width=385&amp;height=120&amp;START_MAXIMIZED=FALSE&amp;creator=factset&amp;display_string=Audit"}</definedName>
    <definedName name="_2072__FDSAUDITLINK__">{"fdsup://directions/FAT Viewer?action=UPDATE&amp;creator=factset&amp;DYN_ARGS=TRUE&amp;DOC_NAME=FAT:FQL_AUDITING_CLIENT_TEMPLATE.FAT&amp;display_string=Audit&amp;VAR:KEY=YPAPMHCTAP&amp;VAR:QUERY=RkZfRUJJVERBKENBTCwyMDA4LCwsLEVVUik=&amp;WINDOW=FIRST_POPUP&amp;HEIGHT=450&amp;WIDTH=450&amp;START_MA","XIMIZED=FALSE&amp;VAR:CALENDAR=FIVEDAY&amp;VAR:SYMBOL=GLW&amp;VAR:INDEX=0"}</definedName>
    <definedName name="_2073__FDSAUDITLINK__">{"fdsup://directions/FAT Viewer?action=UPDATE&amp;creator=factset&amp;DYN_ARGS=TRUE&amp;DOC_NAME=FAT:FQL_AUDITING_CLIENT_TEMPLATE.FAT&amp;display_string=Audit&amp;VAR:KEY=AREVWPQTQD&amp;VAR:QUERY=RkZfRUJJVERBKENBTCwyMDA3LCwsLEVVUik=&amp;WINDOW=FIRST_POPUP&amp;HEIGHT=450&amp;WIDTH=450&amp;START_MA","XIMIZED=FALSE&amp;VAR:CALENDAR=FIVEDAY&amp;VAR:SYMBOL=653031&amp;VAR:INDEX=0"}</definedName>
    <definedName name="_2074__FDSAUDITLINK__">{"fdsup://directions/FAT Viewer?action=UPDATE&amp;creator=factset&amp;DYN_ARGS=TRUE&amp;DOC_NAME=FAT:FQL_AUDITING_CLIENT_TEMPLATE.FAT&amp;display_string=Audit&amp;VAR:KEY=ABYZIBKJWT&amp;VAR:QUERY=RkZfRUJJVERBKENBTCwyMDA5LCwsLEVVUik=&amp;WINDOW=FIRST_POPUP&amp;HEIGHT=450&amp;WIDTH=450&amp;START_MA","XIMIZED=FALSE&amp;VAR:CALENDAR=FIVEDAY&amp;VAR:SYMBOL=653031&amp;VAR:INDEX=0"}</definedName>
    <definedName name="_2075__FDSAUDITLINK__">{"fdsup://Directions/FactSet Auditing Viewer?action=AUDIT_VALUE&amp;DB=129&amp;ID1=69076840&amp;VALUEID=01001&amp;SDATE=2007&amp;PERIODTYPE=ANN_STD&amp;window=popup_no_bar&amp;width=385&amp;height=120&amp;START_MAXIMIZED=FALSE&amp;creator=factset&amp;display_string=Audit"}</definedName>
    <definedName name="_2076__FDSAUDITLINK__">{"fdsup://directions/FAT Viewer?action=UPDATE&amp;creator=factset&amp;DYN_ARGS=TRUE&amp;DOC_NAME=FAT:FQL_AUDITING_CLIENT_TEMPLATE.FAT&amp;display_string=Audit&amp;VAR:KEY=WFARCLYZGZ&amp;VAR:QUERY=RkZfRUJJVChDQUwsMjAwOCwsLCxFVVIp&amp;WINDOW=FIRST_POPUP&amp;HEIGHT=450&amp;WIDTH=450&amp;START_MAXIMI","ZED=FALSE&amp;VAR:CALENDAR=FIVEDAY&amp;VAR:SYMBOL=605520&amp;VAR:INDEX=0"}</definedName>
    <definedName name="_2077__FDSAUDITLINK__">{"fdsup://directions/FAT Viewer?action=UPDATE&amp;creator=factset&amp;DYN_ARGS=TRUE&amp;DOC_NAME=FAT:FQL_AUDITING_CLIENT_TEMPLATE.FAT&amp;display_string=Audit&amp;VAR:KEY=XYPYVAFWVA&amp;VAR:QUERY=RkZfQ0FQRVgoQ0FMLDIwMDcsLCwsRVVSKQ==&amp;WINDOW=FIRST_POPUP&amp;HEIGHT=450&amp;WIDTH=450&amp;START_MA","XIMIZED=FALSE&amp;VAR:CALENDAR=FIVEDAY&amp;VAR:SYMBOL=606660&amp;VAR:INDEX=0"}</definedName>
    <definedName name="_2078__FDSAUDITLINK__">{"fdsup://directions/FAT Viewer?action=UPDATE&amp;creator=factset&amp;DYN_ARGS=TRUE&amp;DOC_NAME=FAT:FQL_AUDITING_CLIENT_TEMPLATE.FAT&amp;display_string=Audit&amp;VAR:KEY=SZGZAXCTUJ&amp;VAR:QUERY=RkZfRUJJVERBKENBTCwyMDA4LCwsLEVVUik=&amp;WINDOW=FIRST_POPUP&amp;HEIGHT=450&amp;WIDTH=450&amp;START_MA","XIMIZED=FALSE&amp;VAR:CALENDAR=FIVEDAY&amp;VAR:SYMBOL=07588710&amp;VAR:INDEX=0"}</definedName>
    <definedName name="_2079__FDSAUDITLINK__">{"fdsup://directions/FAT Viewer?action=UPDATE&amp;creator=factset&amp;DYN_ARGS=TRUE&amp;DOC_NAME=FAT:FQL_AUDITING_CLIENT_TEMPLATE.FAT&amp;display_string=Audit&amp;VAR:KEY=CHGDMNMFIJ&amp;VAR:QUERY=RkZfRUJJVChDQUwsMjAwOCwsLCxFVVIp&amp;WINDOW=FIRST_POPUP&amp;HEIGHT=450&amp;WIDTH=450&amp;START_MAXIMI","ZED=FALSE&amp;VAR:CALENDAR=FIVEDAY&amp;VAR:SYMBOL=07588710&amp;VAR:INDEX=0"}</definedName>
    <definedName name="_208__123Graph_DCHART_12">#REF!</definedName>
    <definedName name="_208__FDSAUDITLINK__">{"fdsup://Directions/FAT Viewer?action=UPDATE&amp;creator=factset&amp;DOC_NAME=fat:reuters_annual_source_window.fat&amp;display_string=Audit&amp;DYN_ARGS=TRUE&amp;VAR:ID1=60456710&amp;VAR:RCODE=QTLE&amp;VAR:SDATE=20070699&amp;VAR:FREQ=Y&amp;VAR:RELITEM=RP&amp;VAR:CURRENCY=&amp;VAR:CURRSOURCE=EXSHARE&amp;","VAR:NATFREQ=ANNUAL&amp;VAR:RFIELD=FINALIZED&amp;VAR:DB_TYPE=&amp;VAR:UNITS=M&amp;window=popup&amp;width=450&amp;height=300&amp;START_MAXIMIZED=FALSE"}</definedName>
    <definedName name="_208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2080__FDSAUDITLINK__">{"fdsup://directions/FAT Viewer?action=UPDATE&amp;creator=factset&amp;DYN_ARGS=TRUE&amp;DOC_NAME=FAT:FQL_AUDITING_CLIENT_TEMPLATE.FAT&amp;display_string=Audit&amp;VAR:KEY=VQTYRIVGHQ&amp;VAR:QUERY=RkZfRUJJVERBKENBTCwyMDA3LCwsLEVVUik=&amp;WINDOW=FIRST_POPUP&amp;HEIGHT=450&amp;WIDTH=450&amp;START_MA","XIMIZED=FALSE&amp;VAR:CALENDAR=FIVEDAY&amp;VAR:SYMBOL=646706&amp;VAR:INDEX=0"}</definedName>
    <definedName name="_2081__FDSAUDITLINK__">{"fdsup://directions/FAT Viewer?action=UPDATE&amp;creator=factset&amp;DYN_ARGS=TRUE&amp;DOC_NAME=FAT:FQL_AUDITING_CLIENT_TEMPLATE.FAT&amp;display_string=Audit&amp;VAR:KEY=QNSLANYTAT&amp;VAR:QUERY=RkZfREVCVF9MVChNT04sMCwsLCxFVVIp&amp;WINDOW=FIRST_POPUP&amp;HEIGHT=450&amp;WIDTH=450&amp;START_MAXIMI","ZED=FALSE&amp;VAR:CALENDAR=FIVEDAY&amp;VAR:SYMBOL=0&amp;VAR:INDEX=0"}</definedName>
    <definedName name="_2082__FDSAUDITLINK__">{"fdsup://directions/FAT Viewer?action=UPDATE&amp;creator=factset&amp;DYN_ARGS=TRUE&amp;DOC_NAME=FAT:FQL_AUDITING_CLIENT_TEMPLATE.FAT&amp;display_string=Audit&amp;VAR:KEY=QNSLANYTAT&amp;VAR:QUERY=RkZfREVCVF9MVChNT04sMCwsLCxFVVIp&amp;WINDOW=FIRST_POPUP&amp;HEIGHT=450&amp;WIDTH=450&amp;START_MAXIMI","ZED=FALSE&amp;VAR:CALENDAR=FIVEDAY&amp;VAR:SYMBOL=0&amp;VAR:INDEX=0"}</definedName>
    <definedName name="_2083__FDSAUDITLINK__">{"fdsup://directions/FAT Viewer?action=UPDATE&amp;creator=factset&amp;DYN_ARGS=TRUE&amp;DOC_NAME=FAT:FQL_AUDITING_CLIENT_TEMPLATE.FAT&amp;display_string=Audit&amp;VAR:KEY=QNSLANYTAT&amp;VAR:QUERY=RkZfREVCVF9MVChNT04sMCwsLCxFVVIp&amp;WINDOW=FIRST_POPUP&amp;HEIGHT=450&amp;WIDTH=450&amp;START_MAXIMI","ZED=FALSE&amp;VAR:CALENDAR=FIVEDAY&amp;VAR:SYMBOL=0&amp;VAR:INDEX=0"}</definedName>
    <definedName name="_2084__FDSAUDITLINK__">{"fdsup://directions/FAT Viewer?action=UPDATE&amp;creator=factset&amp;DYN_ARGS=TRUE&amp;DOC_NAME=FAT:FQL_AUDITING_CLIENT_TEMPLATE.FAT&amp;display_string=Audit&amp;VAR:KEY=QNSLANYTAT&amp;VAR:QUERY=RkZfREVCVF9MVChNT04sMCwsLCxFVVIp&amp;WINDOW=FIRST_POPUP&amp;HEIGHT=450&amp;WIDTH=450&amp;START_MAXIMI","ZED=FALSE&amp;VAR:CALENDAR=FIVEDAY&amp;VAR:SYMBOL=0&amp;VAR:INDEX=0"}</definedName>
    <definedName name="_2085__FDSAUDITLINK__">{"fdsup://directions/FAT Viewer?action=UPDATE&amp;creator=factset&amp;DYN_ARGS=TRUE&amp;DOC_NAME=FAT:FQL_AUDITING_CLIENT_TEMPLATE.FAT&amp;display_string=Audit&amp;VAR:KEY=QNSLANYTAT&amp;VAR:QUERY=RkZfREVCVF9MVChNT04sMCwsLCxFVVIp&amp;WINDOW=FIRST_POPUP&amp;HEIGHT=450&amp;WIDTH=450&amp;START_MAXIMI","ZED=FALSE&amp;VAR:CALENDAR=FIVEDAY&amp;VAR:SYMBOL=0&amp;VAR:INDEX=0"}</definedName>
    <definedName name="_2086__FDSAUDITLINK__">{"fdsup://directions/FAT Viewer?action=UPDATE&amp;creator=factset&amp;DYN_ARGS=TRUE&amp;DOC_NAME=FAT:FQL_AUDITING_CLIENT_TEMPLATE.FAT&amp;display_string=Audit&amp;VAR:KEY=QNSLANYTAT&amp;VAR:QUERY=RkZfREVCVF9MVChNT04sMCwsLCxFVVIp&amp;WINDOW=FIRST_POPUP&amp;HEIGHT=450&amp;WIDTH=450&amp;START_MAXIMI","ZED=FALSE&amp;VAR:CALENDAR=FIVEDAY&amp;VAR:SYMBOL=0&amp;VAR:INDEX=0"}</definedName>
    <definedName name="_2087__FDSAUDITLINK__">{"fdsup://directions/FAT Viewer?action=UPDATE&amp;creator=factset&amp;DYN_ARGS=TRUE&amp;DOC_NAME=FAT:FQL_AUDITING_CLIENT_TEMPLATE.FAT&amp;display_string=Audit&amp;VAR:KEY=QNSLANYTAT&amp;VAR:QUERY=RkZfREVCVF9MVChNT04sMCwsLCxFVVIp&amp;WINDOW=FIRST_POPUP&amp;HEIGHT=450&amp;WIDTH=450&amp;START_MAXIMI","ZED=FALSE&amp;VAR:CALENDAR=FIVEDAY&amp;VAR:SYMBOL=0&amp;VAR:INDEX=0"}</definedName>
    <definedName name="_2088__FDSAUDITLINK__">{"fdsup://directions/FAT Viewer?action=UPDATE&amp;creator=factset&amp;DYN_ARGS=TRUE&amp;DOC_NAME=FAT:FQL_AUDITING_CLIENT_TEMPLATE.FAT&amp;display_string=Audit&amp;VAR:KEY=QNSLANYTAT&amp;VAR:QUERY=RkZfREVCVF9MVChNT04sMCwsLCxFVVIp&amp;WINDOW=FIRST_POPUP&amp;HEIGHT=450&amp;WIDTH=450&amp;START_MAXIMI","ZED=FALSE&amp;VAR:CALENDAR=FIVEDAY&amp;VAR:SYMBOL=0&amp;VAR:INDEX=0"}</definedName>
    <definedName name="_2089__FDSAUDITLINK__">{"fdsup://directions/FAT Viewer?action=UPDATE&amp;creator=factset&amp;DYN_ARGS=TRUE&amp;DOC_NAME=FAT:FQL_AUDITING_CLIENT_TEMPLATE.FAT&amp;display_string=Audit&amp;VAR:KEY=QNSLANYTAT&amp;VAR:QUERY=RkZfREVCVF9MVChNT04sMCwsLCxFVVIp&amp;WINDOW=FIRST_POPUP&amp;HEIGHT=450&amp;WIDTH=450&amp;START_MAXIMI","ZED=FALSE&amp;VAR:CALENDAR=FIVEDAY&amp;VAR:SYMBOL=0&amp;VAR:INDEX=0"}</definedName>
    <definedName name="_209__123Graph_DCHART_13">#REF!</definedName>
    <definedName name="_209__FDSAUDITLINK__">{"fdsup://Directions/FAT Viewer?action=UPDATE&amp;creator=factset&amp;DOC_NAME=fat:reuters_annual_source_window.fat&amp;display_string=Audit&amp;DYN_ARGS=TRUE&amp;VAR:ID1=60456710&amp;VAR:RCODE=NIBX&amp;VAR:SDATE=20070699&amp;VAR:FREQ=Y&amp;VAR:RELITEM=RP&amp;VAR:CURRENCY=USD&amp;VAR:CURRSOURCE=EXSHA","RE&amp;VAR:NATFREQ=ANNUAL&amp;VAR:RFIELD=FINALIZED&amp;VAR:DB_TYPE=&amp;VAR:UNITS=MONTHLY&amp;window=popup&amp;width=450&amp;height=300&amp;START_MAXIMIZED=FALSE"}</definedName>
    <definedName name="_209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2090__FDSAUDITLINK__">{"fdsup://directions/FAT Viewer?action=UPDATE&amp;creator=factset&amp;DYN_ARGS=TRUE&amp;DOC_NAME=FAT:FQL_AUDITING_CLIENT_TEMPLATE.FAT&amp;display_string=Audit&amp;VAR:KEY=QNSLANYTAT&amp;VAR:QUERY=RkZfREVCVF9MVChNT04sMCwsLCxFVVIp&amp;WINDOW=FIRST_POPUP&amp;HEIGHT=450&amp;WIDTH=450&amp;START_MAXIMI","ZED=FALSE&amp;VAR:CALENDAR=FIVEDAY&amp;VAR:SYMBOL=0&amp;VAR:INDEX=0"}</definedName>
    <definedName name="_2091__FDSAUDITLINK__">{"fdsup://directions/FAT Viewer?action=UPDATE&amp;creator=factset&amp;DYN_ARGS=TRUE&amp;DOC_NAME=FAT:FQL_AUDITING_CLIENT_TEMPLATE.FAT&amp;display_string=Audit&amp;VAR:KEY=QNSLANYTAT&amp;VAR:QUERY=RkZfREVCVF9MVChNT04sMCwsLCxFVVIp&amp;WINDOW=FIRST_POPUP&amp;HEIGHT=450&amp;WIDTH=450&amp;START_MAXIMI","ZED=FALSE&amp;VAR:CALENDAR=FIVEDAY&amp;VAR:SYMBOL=0&amp;VAR:INDEX=0"}</definedName>
    <definedName name="_2092__FDSAUDITLINK__">{"fdsup://directions/FAT Viewer?action=UPDATE&amp;creator=factset&amp;DYN_ARGS=TRUE&amp;DOC_NAME=FAT:FQL_AUDITING_CLIENT_TEMPLATE.FAT&amp;display_string=Audit&amp;VAR:KEY=QNSLANYTAT&amp;VAR:QUERY=RkZfREVCVF9MVChNT04sMCwsLCxFVVIp&amp;WINDOW=FIRST_POPUP&amp;HEIGHT=450&amp;WIDTH=450&amp;START_MAXIMI","ZED=FALSE&amp;VAR:CALENDAR=FIVEDAY&amp;VAR:SYMBOL=0&amp;VAR:INDEX=0"}</definedName>
    <definedName name="_2093__FDSAUDITLINK__">{"fdsup://directions/FAT Viewer?action=UPDATE&amp;creator=factset&amp;DYN_ARGS=TRUE&amp;DOC_NAME=FAT:FQL_AUDITING_CLIENT_TEMPLATE.FAT&amp;display_string=Audit&amp;VAR:KEY=QNSLANYTAT&amp;VAR:QUERY=RkZfREVCVF9MVChNT04sMCwsLCxFVVIp&amp;WINDOW=FIRST_POPUP&amp;HEIGHT=450&amp;WIDTH=450&amp;START_MAXIMI","ZED=FALSE&amp;VAR:CALENDAR=FIVEDAY&amp;VAR:SYMBOL=0&amp;VAR:INDEX=0"}</definedName>
    <definedName name="_2094__FDSAUDITLINK__">{"fdsup://directions/FAT Viewer?action=UPDATE&amp;creator=factset&amp;DYN_ARGS=TRUE&amp;DOC_NAME=FAT:FQL_AUDITING_CLIENT_TEMPLATE.FAT&amp;display_string=Audit&amp;VAR:KEY=QNSLANYTAT&amp;VAR:QUERY=RkZfREVCVF9MVChNT04sMCwsLCxFVVIp&amp;WINDOW=FIRST_POPUP&amp;HEIGHT=450&amp;WIDTH=450&amp;START_MAXIMI","ZED=FALSE&amp;VAR:CALENDAR=FIVEDAY&amp;VAR:SYMBOL=0&amp;VAR:INDEX=0"}</definedName>
    <definedName name="_2095__FDSAUDITLINK__">{"fdsup://directions/FAT Viewer?action=UPDATE&amp;creator=factset&amp;DYN_ARGS=TRUE&amp;DOC_NAME=FAT:FQL_AUDITING_CLIENT_TEMPLATE.FAT&amp;display_string=Audit&amp;VAR:KEY=QNSLANYTAT&amp;VAR:QUERY=RkZfREVCVF9MVChNT04sMCwsLCxFVVIp&amp;WINDOW=FIRST_POPUP&amp;HEIGHT=450&amp;WIDTH=450&amp;START_MAXIMI","ZED=FALSE&amp;VAR:CALENDAR=FIVEDAY&amp;VAR:SYMBOL=0&amp;VAR:INDEX=0"}</definedName>
    <definedName name="_2096__FDSAUDITLINK__">{"fdsup://directions/FAT Viewer?action=UPDATE&amp;creator=factset&amp;DYN_ARGS=TRUE&amp;DOC_NAME=FAT:FQL_AUDITING_CLIENT_TEMPLATE.FAT&amp;display_string=Audit&amp;VAR:KEY=QNSLANYTAT&amp;VAR:QUERY=RkZfREVCVF9MVChNT04sMCwsLCxFVVIp&amp;WINDOW=FIRST_POPUP&amp;HEIGHT=450&amp;WIDTH=450&amp;START_MAXIMI","ZED=FALSE&amp;VAR:CALENDAR=FIVEDAY&amp;VAR:SYMBOL=0&amp;VAR:INDEX=0"}</definedName>
    <definedName name="_2097__FDSAUDITLINK__">{"fdsup://directions/FAT Viewer?action=UPDATE&amp;creator=factset&amp;DYN_ARGS=TRUE&amp;DOC_NAME=FAT:FQL_AUDITING_CLIENT_TEMPLATE.FAT&amp;display_string=Audit&amp;VAR:KEY=QNSLANYTAT&amp;VAR:QUERY=RkZfREVCVF9MVChNT04sMCwsLCxFVVIp&amp;WINDOW=FIRST_POPUP&amp;HEIGHT=450&amp;WIDTH=450&amp;START_MAXIMI","ZED=FALSE&amp;VAR:CALENDAR=FIVEDAY&amp;VAR:SYMBOL=0&amp;VAR:INDEX=0"}</definedName>
    <definedName name="_2098__FDSAUDITLINK__">{"fdsup://directions/FAT Viewer?action=UPDATE&amp;creator=factset&amp;DYN_ARGS=TRUE&amp;DOC_NAME=FAT:FQL_AUDITING_CLIENT_TEMPLATE.FAT&amp;display_string=Audit&amp;VAR:KEY=QNSLANYTAT&amp;VAR:QUERY=RkZfREVCVF9MVChNT04sMCwsLCxFVVIp&amp;WINDOW=FIRST_POPUP&amp;HEIGHT=450&amp;WIDTH=450&amp;START_MAXIMI","ZED=FALSE&amp;VAR:CALENDAR=FIVEDAY&amp;VAR:SYMBOL=0&amp;VAR:INDEX=0"}</definedName>
    <definedName name="_2099__FDSAUDITLINK__">{"fdsup://directions/FAT Viewer?action=UPDATE&amp;creator=factset&amp;DYN_ARGS=TRUE&amp;DOC_NAME=FAT:FQL_AUDITING_CLIENT_TEMPLATE.FAT&amp;display_string=Audit&amp;VAR:KEY=QNSLANYTAT&amp;VAR:QUERY=RkZfREVCVF9MVChNT04sMCwsLCxFVVIp&amp;WINDOW=FIRST_POPUP&amp;HEIGHT=450&amp;WIDTH=450&amp;START_MAXIMI","ZED=FALSE&amp;VAR:CALENDAR=FIVEDAY&amp;VAR:SYMBOL=0&amp;VAR:INDEX=0"}</definedName>
    <definedName name="_21____0__123Graph_BEPS">#REF!</definedName>
    <definedName name="_21__123Graph_AChart_1">#REF!</definedName>
    <definedName name="_21__123Graph_ACHART_15">#REF!</definedName>
    <definedName name="_21__123Graph_AChart_2">#REF!</definedName>
    <definedName name="_21__123Graph_AChart_5">#REF!</definedName>
    <definedName name="_21__123Graph_CCHART_12">#REF!</definedName>
    <definedName name="_21__123Graph_LBL_ACHART_7">#REF!</definedName>
    <definedName name="_21__123Graph_XChart_4">#REF!</definedName>
    <definedName name="_21__123Graph_XChart_5">#REF!</definedName>
    <definedName name="_21__123Graph_XChart_6">#REF!</definedName>
    <definedName name="_21__FDSAUDITLINK__">{"fdsup://Directions/FAT Viewer?action=UPDATE&amp;creator=factset&amp;DOC_NAME=fat:reuters_annual_source_window.fat&amp;display_string=Audit&amp;DYN_ARGS=TRUE&amp;VAR:ID1=45814010&amp;VAR:RCODE=QTLE&amp;VAR:SDATE=20081299&amp;VAR:FREQ=Y&amp;VAR:RELITEM=RP&amp;VAR:CURRENCY=&amp;VAR:CURRSOURCE=EXSHARE&amp;","VAR:NATFREQ=ANNUAL&amp;VAR:RFIELD=FINALIZED&amp;VAR:DB_TYPE=&amp;VAR:UNITS=M&amp;window=popup&amp;width=450&amp;height=300&amp;START_MAXIMIZED=FALSE"}</definedName>
    <definedName name="_21__FDSAUDITLINK___1">{"fdsup://IBCentral/FAT Viewer?action=UPDATE&amp;creator=factset&amp;DOC_NAME=fat:reuters_annual_source_window.fat&amp;display_string=Audit&amp;DYN_ARGS=TRUE&amp;VAR:ID1=597186&amp;VAR:RCODE=SNTD&amp;VAR:SDATE=20081299&amp;VAR:FREQ=Y&amp;VAR:RELITEM=RF&amp;VAR:CURRENCY=LOCAL&amp;VAR:CURRSOURCE=EXSHAR","E&amp;VAR:NATFREQ=ANNUAL&amp;VAR:RFIELD=FINALIZED&amp;VAR:DB_TYPE=&amp;VAR:UNITS=M&amp;window=popup&amp;width=450&amp;height=300&amp;START_MAXIMIZED=FALSE"}</definedName>
    <definedName name="_21_0__123Graph_CCHAR">#REF!</definedName>
    <definedName name="_21_0__123Graph_LBL_ACHAR">#REF!</definedName>
    <definedName name="_210__123Graph_DCHART_14">#REF!</definedName>
    <definedName name="_210__FDSAUDITLINK__">{"fdsup://Directions/FAT Viewer?action=UPDATE&amp;creator=factset&amp;DOC_NAME=fat:reuters_annual_source_window.fat&amp;display_string=Audit&amp;DYN_ARGS=TRUE&amp;VAR:ID1=53567810&amp;VAR:RCODE=QTLE&amp;VAR:SDATE=20070699&amp;VAR:FREQ=Y&amp;VAR:RELITEM=RP&amp;VAR:CURRENCY=&amp;VAR:CURRSOURCE=EXSHARE&amp;","VAR:NATFREQ=ANNUAL&amp;VAR:RFIELD=FINALIZED&amp;VAR:DB_TYPE=&amp;VAR:UNITS=M&amp;window=popup&amp;width=450&amp;height=300&amp;START_MAXIMIZED=FALSE"}</definedName>
    <definedName name="_210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2100__FDSAUDITLINK__">{"fdsup://directions/FAT Viewer?action=UPDATE&amp;creator=factset&amp;DYN_ARGS=TRUE&amp;DOC_NAME=FAT:FQL_AUDITING_CLIENT_TEMPLATE.FAT&amp;display_string=Audit&amp;VAR:KEY=QNSLANYTAT&amp;VAR:QUERY=RkZfREVCVF9MVChNT04sMCwsLCxFVVIp&amp;WINDOW=FIRST_POPUP&amp;HEIGHT=450&amp;WIDTH=450&amp;START_MAXIMI","ZED=FALSE&amp;VAR:CALENDAR=FIVEDAY&amp;VAR:SYMBOL=0&amp;VAR:INDEX=0"}</definedName>
    <definedName name="_2101__FDSAUDITLINK__">{"fdsup://directions/FAT Viewer?action=UPDATE&amp;creator=factset&amp;DYN_ARGS=TRUE&amp;DOC_NAME=FAT:FQL_AUDITING_CLIENT_TEMPLATE.FAT&amp;display_string=Audit&amp;VAR:KEY=QNSLANYTAT&amp;VAR:QUERY=RkZfREVCVF9MVChNT04sMCwsLCxFVVIp&amp;WINDOW=FIRST_POPUP&amp;HEIGHT=450&amp;WIDTH=450&amp;START_MAXIMI","ZED=FALSE&amp;VAR:CALENDAR=FIVEDAY&amp;VAR:SYMBOL=0&amp;VAR:INDEX=0"}</definedName>
    <definedName name="_2102__FDSAUDITLINK__">{"fdsup://directions/FAT Viewer?action=UPDATE&amp;creator=factset&amp;DYN_ARGS=TRUE&amp;DOC_NAME=FAT:FQL_AUDITING_CLIENT_TEMPLATE.FAT&amp;display_string=Audit&amp;VAR:KEY=QNSLANYTAT&amp;VAR:QUERY=RkZfREVCVF9MVChNT04sMCwsLCxFVVIp&amp;WINDOW=FIRST_POPUP&amp;HEIGHT=450&amp;WIDTH=450&amp;START_MAXIMI","ZED=FALSE&amp;VAR:CALENDAR=FIVEDAY&amp;VAR:SYMBOL=0&amp;VAR:INDEX=0"}</definedName>
    <definedName name="_2103__FDSAUDITLINK__">{"fdsup://directions/FAT Viewer?action=UPDATE&amp;creator=factset&amp;DYN_ARGS=TRUE&amp;DOC_NAME=FAT:FQL_AUDITING_CLIENT_TEMPLATE.FAT&amp;display_string=Audit&amp;VAR:KEY=QNSLANYTAT&amp;VAR:QUERY=RkZfREVCVF9MVChNT04sMCwsLCxFVVIp&amp;WINDOW=FIRST_POPUP&amp;HEIGHT=450&amp;WIDTH=450&amp;START_MAXIMI","ZED=FALSE&amp;VAR:CALENDAR=FIVEDAY&amp;VAR:SYMBOL=0&amp;VAR:INDEX=0"}</definedName>
    <definedName name="_2104__FDSAUDITLINK__">{"fdsup://directions/FAT Viewer?action=UPDATE&amp;creator=factset&amp;DYN_ARGS=TRUE&amp;DOC_NAME=FAT:FQL_AUDITING_CLIENT_TEMPLATE.FAT&amp;display_string=Audit&amp;VAR:KEY=QNSLANYTAT&amp;VAR:QUERY=RkZfREVCVF9MVChNT04sMCwsLCxFVVIp&amp;WINDOW=FIRST_POPUP&amp;HEIGHT=450&amp;WIDTH=450&amp;START_MAXIMI","ZED=FALSE&amp;VAR:CALENDAR=FIVEDAY&amp;VAR:SYMBOL=0&amp;VAR:INDEX=0"}</definedName>
    <definedName name="_2105__FDSAUDITLINK__">{"fdsup://directions/FAT Viewer?action=UPDATE&amp;creator=factset&amp;DYN_ARGS=TRUE&amp;DOC_NAME=FAT:FQL_AUDITING_CLIENT_TEMPLATE.FAT&amp;display_string=Audit&amp;VAR:KEY=QNSLANYTAT&amp;VAR:QUERY=RkZfREVCVF9MVChNT04sMCwsLCxFVVIp&amp;WINDOW=FIRST_POPUP&amp;HEIGHT=450&amp;WIDTH=450&amp;START_MAXIMI","ZED=FALSE&amp;VAR:CALENDAR=FIVEDAY&amp;VAR:SYMBOL=0&amp;VAR:INDEX=0"}</definedName>
    <definedName name="_2106__FDSAUDITLINK__">{"fdsup://directions/FAT Viewer?action=UPDATE&amp;creator=factset&amp;DYN_ARGS=TRUE&amp;DOC_NAME=FAT:FQL_AUDITING_CLIENT_TEMPLATE.FAT&amp;display_string=Audit&amp;VAR:KEY=QNSLANYTAT&amp;VAR:QUERY=RkZfREVCVF9MVChNT04sMCwsLCxFVVIp&amp;WINDOW=FIRST_POPUP&amp;HEIGHT=450&amp;WIDTH=450&amp;START_MAXIMI","ZED=FALSE&amp;VAR:CALENDAR=FIVEDAY&amp;VAR:SYMBOL=0&amp;VAR:INDEX=0"}</definedName>
    <definedName name="_2107__FDSAUDITLINK__">{"fdsup://directions/FAT Viewer?action=UPDATE&amp;creator=factset&amp;DYN_ARGS=TRUE&amp;DOC_NAME=FAT:FQL_AUDITING_CLIENT_TEMPLATE.FAT&amp;display_string=Audit&amp;VAR:KEY=QNSLANYTAT&amp;VAR:QUERY=RkZfREVCVF9MVChNT04sMCwsLCxFVVIp&amp;WINDOW=FIRST_POPUP&amp;HEIGHT=450&amp;WIDTH=450&amp;START_MAXIMI","ZED=FALSE&amp;VAR:CALENDAR=FIVEDAY&amp;VAR:SYMBOL=0&amp;VAR:INDEX=0"}</definedName>
    <definedName name="_2108__FDSAUDITLINK__">{"fdsup://directions/FAT Viewer?action=UPDATE&amp;creator=factset&amp;DYN_ARGS=TRUE&amp;DOC_NAME=FAT:FQL_AUDITING_CLIENT_TEMPLATE.FAT&amp;display_string=Audit&amp;VAR:KEY=QNSLANYTAT&amp;VAR:QUERY=RkZfREVCVF9MVChNT04sMCwsLCxFVVIp&amp;WINDOW=FIRST_POPUP&amp;HEIGHT=450&amp;WIDTH=450&amp;START_MAXIMI","ZED=FALSE&amp;VAR:CALENDAR=FIVEDAY&amp;VAR:SYMBOL=0&amp;VAR:INDEX=0"}</definedName>
    <definedName name="_2109__FDSAUDITLINK__">{"fdsup://directions/FAT Viewer?action=UPDATE&amp;creator=factset&amp;DYN_ARGS=TRUE&amp;DOC_NAME=FAT:FQL_AUDITING_CLIENT_TEMPLATE.FAT&amp;display_string=Audit&amp;VAR:KEY=QNSLANYTAT&amp;VAR:QUERY=RkZfREVCVF9MVChNT04sMCwsLCxFVVIp&amp;WINDOW=FIRST_POPUP&amp;HEIGHT=450&amp;WIDTH=450&amp;START_MAXIMI","ZED=FALSE&amp;VAR:CALENDAR=FIVEDAY&amp;VAR:SYMBOL=0&amp;VAR:INDEX=0"}</definedName>
    <definedName name="_211__123Graph_DCHART_15">#REF!</definedName>
    <definedName name="_211__FDSAUDITLINK__">{"fdsup://Directions/FAT Viewer?action=UPDATE&amp;creator=factset&amp;DOC_NAME=fat:reuters_annual_source_window.fat&amp;display_string=Audit&amp;DYN_ARGS=TRUE&amp;VAR:ID1=53567810&amp;VAR:RCODE=NIBX&amp;VAR:SDATE=20070699&amp;VAR:FREQ=Y&amp;VAR:RELITEM=RP&amp;VAR:CURRENCY=USD&amp;VAR:CURRSOURCE=EXSHA","RE&amp;VAR:NATFREQ=ANNUAL&amp;VAR:RFIELD=FINALIZED&amp;VAR:DB_TYPE=&amp;VAR:UNITS=MONTHLY&amp;window=popup&amp;width=450&amp;height=300&amp;START_MAXIMIZED=FALSE"}</definedName>
    <definedName name="_211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2110__FDSAUDITLINK__">{"fdsup://directions/FAT Viewer?action=UPDATE&amp;creator=factset&amp;DYN_ARGS=TRUE&amp;DOC_NAME=FAT:FQL_AUDITING_CLIENT_TEMPLATE.FAT&amp;display_string=Audit&amp;VAR:KEY=QNSLANYTAT&amp;VAR:QUERY=RkZfREVCVF9MVChNT04sMCwsLCxFVVIp&amp;WINDOW=FIRST_POPUP&amp;HEIGHT=450&amp;WIDTH=450&amp;START_MAXIMI","ZED=FALSE&amp;VAR:CALENDAR=FIVEDAY&amp;VAR:SYMBOL=0&amp;VAR:INDEX=0"}</definedName>
    <definedName name="_2111__FDSAUDITLINK__">{"fdsup://directions/FAT Viewer?action=UPDATE&amp;creator=factset&amp;DYN_ARGS=TRUE&amp;DOC_NAME=FAT:FQL_AUDITING_CLIENT_TEMPLATE.FAT&amp;display_string=Audit&amp;VAR:KEY=QNSLANYTAT&amp;VAR:QUERY=RkZfREVCVF9MVChNT04sMCwsLCxFVVIp&amp;WINDOW=FIRST_POPUP&amp;HEIGHT=450&amp;WIDTH=450&amp;START_MAXIMI","ZED=FALSE&amp;VAR:CALENDAR=FIVEDAY&amp;VAR:SYMBOL=0&amp;VAR:INDEX=0"}</definedName>
    <definedName name="_2112__FDSAUDITLINK__">{"fdsup://directions/FAT Viewer?action=UPDATE&amp;creator=factset&amp;DYN_ARGS=TRUE&amp;DOC_NAME=FAT:FQL_AUDITING_CLIENT_TEMPLATE.FAT&amp;display_string=Audit&amp;VAR:KEY=CBGXUJWVMR&amp;VAR:QUERY=RkZfQ0FQRVgoQ0FMLDIwMDksLCwsRVVSKQ==&amp;WINDOW=FIRST_POPUP&amp;HEIGHT=450&amp;WIDTH=450&amp;START_MA","XIMIZED=FALSE&amp;VAR:CALENDAR=FIVEDAY&amp;VAR:SYMBOL=B0KS38&amp;VAR:INDEX=0"}</definedName>
    <definedName name="_2113__FDSAUDITLINK__">{"fdsup://directions/FAT Viewer?action=UPDATE&amp;creator=factset&amp;DYN_ARGS=TRUE&amp;DOC_NAME=FAT:FQL_AUDITING_CLIENT_TEMPLATE.FAT&amp;display_string=Audit&amp;VAR:KEY=ITQFGZMFML&amp;VAR:QUERY=RkZfRUJJVERBKENBTCwyMDA5LCwsLEVVUik=&amp;WINDOW=FIRST_POPUP&amp;HEIGHT=450&amp;WIDTH=450&amp;START_MA","XIMIZED=FALSE&amp;VAR:CALENDAR=FIVEDAY&amp;VAR:SYMBOL=605520&amp;VAR:INDEX=0"}</definedName>
    <definedName name="_2114__FDSAUDITLINK__">{"fdsup://directions/FAT Viewer?action=UPDATE&amp;creator=factset&amp;DYN_ARGS=TRUE&amp;DOC_NAME=FAT:FQL_AUDITING_CLIENT_TEMPLATE.FAT&amp;display_string=Audit&amp;VAR:KEY=CLEVULKVWT&amp;VAR:QUERY=RkZfRUJJVERBKENBTCwyMDA5LCwsLEVVUik=&amp;WINDOW=FIRST_POPUP&amp;HEIGHT=450&amp;WIDTH=450&amp;START_MA","XIMIZED=FALSE&amp;VAR:CALENDAR=FIVEDAY&amp;VAR:SYMBOL=07588710&amp;VAR:INDEX=0"}</definedName>
    <definedName name="_2115__FDSAUDITLINK__">{"fdsup://directions/FAT Viewer?action=UPDATE&amp;creator=factset&amp;DYN_ARGS=TRUE&amp;DOC_NAME=FAT:FQL_AUDITING_CLIENT_TEMPLATE.FAT&amp;display_string=Audit&amp;VAR:KEY=GXITQFCNQX&amp;VAR:QUERY=RkZfREVCVF9MVChNT04sMCwsLCxFVVIp&amp;WINDOW=FIRST_POPUP&amp;HEIGHT=450&amp;WIDTH=450&amp;START_MAXIMI","ZED=FALSE&amp;VAR:CALENDAR=FIVEDAY&amp;VAR:SYMBOL=SIAL&amp;VAR:INDEX=0"}</definedName>
    <definedName name="_2116__FDSAUDITLINK__">{"fdsup://Directions/FactSet Auditing Viewer?action=AUDIT_VALUE&amp;DB=129&amp;ID1=516606&amp;VALUEID=P05202&amp;SDATE=2008&amp;PERIODTYPE=ANN_STD&amp;window=popup_no_bar&amp;width=385&amp;height=120&amp;START_MAXIMIZED=FALSE&amp;creator=factset&amp;display_string=Audit"}</definedName>
    <definedName name="_2117__FDSAUDITLINK__">{"fdsup://directions/FAT Viewer?action=UPDATE&amp;creator=factset&amp;DYN_ARGS=TRUE&amp;DOC_NAME=FAT:FQL_AUDITING_CLIENT_TEMPLATE.FAT&amp;display_string=Audit&amp;VAR:KEY=FWPQJURQRS&amp;VAR:QUERY=RkZfRUJJVERBKENBTCwyMDA3LCwsLEVVUik=&amp;WINDOW=FIRST_POPUP&amp;HEIGHT=450&amp;WIDTH=450&amp;START_MA","XIMIZED=FALSE&amp;VAR:CALENDAR=FIVEDAY&amp;VAR:SYMBOL=B1XHN3&amp;VAR:INDEX=0"}</definedName>
    <definedName name="_2118__FDSAUDITLINK__">{"fdsup://directions/FAT Viewer?action=UPDATE&amp;creator=factset&amp;DYN_ARGS=TRUE&amp;DOC_NAME=FAT:FQL_AUDITING_CLIENT_TEMPLATE.FAT&amp;display_string=Audit&amp;VAR:KEY=ZKZQPUHITE&amp;VAR:QUERY=RkZfQ0FQRVgoQ0FMLDIwMDgsLCwsRVVSKQ==&amp;WINDOW=FIRST_POPUP&amp;HEIGHT=450&amp;WIDTH=450&amp;START_MA","XIMIZED=FALSE&amp;VAR:CALENDAR=FIVEDAY&amp;VAR:SYMBOL=646706&amp;VAR:INDEX=0"}</definedName>
    <definedName name="_2119__FDSAUDITLINK__">{"fdsup://directions/FAT Viewer?action=UPDATE&amp;creator=factset&amp;DYN_ARGS=TRUE&amp;DOC_NAME=FAT:FQL_AUDITING_CLIENT_TEMPLATE.FAT&amp;display_string=Audit&amp;VAR:KEY=PENYPKXMVQ&amp;VAR:QUERY=RkZfQ0FQRVgoQ0FMLDIwMDksLCwsRVVSKQ==&amp;WINDOW=FIRST_POPUP&amp;HEIGHT=450&amp;WIDTH=450&amp;START_MA","XIMIZED=FALSE&amp;VAR:CALENDAR=FIVEDAY&amp;VAR:SYMBOL=646706&amp;VAR:INDEX=0"}</definedName>
    <definedName name="_212__123Graph_DCHART_16">#REF!</definedName>
    <definedName name="_212__FDSAUDITLINK__">{"fdsup://Directions/FAT Viewer?action=UPDATE&amp;creator=factset&amp;DOC_NAME=fat:reuters_annual_source_window.fat&amp;display_string=Audit&amp;DYN_ARGS=TRUE&amp;VAR:ID1=45867G10&amp;VAR:RCODE=QTLE&amp;VAR:SDATE=20071299&amp;VAR:FREQ=Y&amp;VAR:RELITEM=RP&amp;VAR:CURRENCY=&amp;VAR:CURRSOURCE=EXSHARE&amp;","VAR:NATFREQ=ANNUAL&amp;VAR:RFIELD=FINALIZED&amp;VAR:DB_TYPE=&amp;VAR:UNITS=M&amp;window=popup&amp;width=450&amp;height=300&amp;START_MAXIMIZED=FALSE"}</definedName>
    <definedName name="_212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2120__FDSAUDITLINK__">{"fdsup://directions/FAT Viewer?action=UPDATE&amp;creator=factset&amp;DYN_ARGS=TRUE&amp;DOC_NAME=FAT:FQL_AUDITING_CLIENT_TEMPLATE.FAT&amp;display_string=Audit&amp;VAR:KEY=VUNYBCJMPO&amp;VAR:QUERY=RkZfRUJJVERBKENBTCwyMDA4LCwsLEVVUik=&amp;WINDOW=FIRST_POPUP&amp;HEIGHT=450&amp;WIDTH=450&amp;START_MA","XIMIZED=FALSE&amp;VAR:CALENDAR=FIVEDAY&amp;VAR:SYMBOL=516606&amp;VAR:INDEX=0"}</definedName>
    <definedName name="_2121__FDSAUDITLINK__">{"fdsup://directions/FAT Viewer?action=UPDATE&amp;creator=factset&amp;DYN_ARGS=TRUE&amp;DOC_NAME=FAT:FQL_AUDITING_CLIENT_TEMPLATE.FAT&amp;display_string=Audit&amp;VAR:KEY=HQRMBUVMFS&amp;VAR:QUERY=RkZfRUJJVChDQUwsMjAwNywsLCxFVVIp&amp;WINDOW=FIRST_POPUP&amp;HEIGHT=450&amp;WIDTH=450&amp;START_MAXIMI","ZED=FALSE&amp;VAR:CALENDAR=FIVEDAY&amp;VAR:SYMBOL=B1XHN3&amp;VAR:INDEX=0"}</definedName>
    <definedName name="_2122__FDSAUDITLINK__">{"fdsup://directions/FAT Viewer?action=UPDATE&amp;creator=factset&amp;DYN_ARGS=TRUE&amp;DOC_NAME=FAT:FQL_AUDITING_CLIENT_TEMPLATE.FAT&amp;display_string=Audit&amp;VAR:KEY=TGPWZMVARY&amp;VAR:QUERY=RkZfQ0FQRVgoQ0FMLDIwMDcsLCwsRVVSKQ==&amp;WINDOW=FIRST_POPUP&amp;HEIGHT=450&amp;WIDTH=450&amp;START_MA","XIMIZED=FALSE&amp;VAR:CALENDAR=FIVEDAY&amp;VAR:SYMBOL=B1XHN3&amp;VAR:INDEX=0"}</definedName>
    <definedName name="_2123__FDSAUDITLINK__">{"fdsup://directions/FAT Viewer?action=UPDATE&amp;creator=factset&amp;DYN_ARGS=TRUE&amp;DOC_NAME=FAT:FQL_AUDITING_CLIENT_TEMPLATE.FAT&amp;display_string=Audit&amp;VAR:KEY=HYVANETUVK&amp;VAR:QUERY=RkZfQ0FQRVgoQ0FMLDIwMDgsLCwsRVVSKQ==&amp;WINDOW=FIRST_POPUP&amp;HEIGHT=450&amp;WIDTH=450&amp;START_MA","XIMIZED=FALSE&amp;VAR:CALENDAR=FIVEDAY&amp;VAR:SYMBOL=B1XHN3&amp;VAR:INDEX=0"}</definedName>
    <definedName name="_2124__FDSAUDITLINK__">{"fdsup://directions/FAT Viewer?action=UPDATE&amp;creator=factset&amp;DYN_ARGS=TRUE&amp;DOC_NAME=FAT:FQL_AUDITING_CLIENT_TEMPLATE.FAT&amp;display_string=Audit&amp;VAR:KEY=UFUBMLITKB&amp;VAR:QUERY=RkZfRUJJVERBKENBTCwyMDA5LCwsLEVVUik=&amp;WINDOW=FIRST_POPUP&amp;HEIGHT=450&amp;WIDTH=450&amp;START_MA","XIMIZED=FALSE&amp;VAR:CALENDAR=FIVEDAY&amp;VAR:SYMBOL=546672&amp;VAR:INDEX=0"}</definedName>
    <definedName name="_2125__FDSAUDITLINK__">{"fdsup://directions/FAT Viewer?action=UPDATE&amp;creator=factset&amp;DYN_ARGS=TRUE&amp;DOC_NAME=FAT:FQL_AUDITING_CLIENT_TEMPLATE.FAT&amp;display_string=Audit&amp;VAR:KEY=VWLMPKPQBK&amp;VAR:QUERY=RkZfQ0FQRVgoQ0FMLDIwMDcsLCwsRVVSKQ==&amp;WINDOW=FIRST_POPUP&amp;HEIGHT=450&amp;WIDTH=450&amp;START_MA","XIMIZED=FALSE&amp;VAR:CALENDAR=FIVEDAY&amp;VAR:SYMBOL=646706&amp;VAR:INDEX=0"}</definedName>
    <definedName name="_2126__FDSAUDITLINK__">{"fdsup://directions/FAT Viewer?action=UPDATE&amp;creator=factset&amp;DYN_ARGS=TRUE&amp;DOC_NAME=FAT:FQL_AUDITING_CLIENT_TEMPLATE.FAT&amp;display_string=Audit&amp;VAR:KEY=LUVKJWZKBE&amp;VAR:QUERY=RkZfQ0FQRVgoQ0FMLDIwMDksLCwsRVVSKQ==&amp;WINDOW=FIRST_POPUP&amp;HEIGHT=450&amp;WIDTH=450&amp;START_MA","XIMIZED=FALSE&amp;VAR:CALENDAR=FIVEDAY&amp;VAR:SYMBOL=B0KS38&amp;VAR:INDEX=0"}</definedName>
    <definedName name="_2127__FDSAUDITLINK__">{"fdsup://directions/FAT Viewer?action=UPDATE&amp;creator=factset&amp;DYN_ARGS=TRUE&amp;DOC_NAME=FAT:FQL_AUDITING_CLIENT_TEMPLATE.FAT&amp;display_string=Audit&amp;VAR:KEY=HYVANETUVK&amp;VAR:QUERY=RkZfQ0FQRVgoQ0FMLDIwMDgsLCwsRVVSKQ==&amp;WINDOW=FIRST_POPUP&amp;HEIGHT=450&amp;WIDTH=450&amp;START_MA","XIMIZED=FALSE&amp;VAR:CALENDAR=FIVEDAY&amp;VAR:SYMBOL=B1XHN3&amp;VAR:INDEX=0"}</definedName>
    <definedName name="_2128__FDSAUDITLINK__">{"fdsup://directions/FAT Viewer?action=UPDATE&amp;creator=factset&amp;DYN_ARGS=TRUE&amp;DOC_NAME=FAT:FQL_AUDITING_CLIENT_TEMPLATE.FAT&amp;display_string=Audit&amp;VAR:KEY=KBYDKRKTUN&amp;VAR:QUERY=RkZfRUJJVERBKENBTCwyMDA3LCwsLEVVUik=&amp;WINDOW=FIRST_POPUP&amp;HEIGHT=450&amp;WIDTH=450&amp;START_MA","XIMIZED=FALSE&amp;VAR:CALENDAR=FIVEDAY&amp;VAR:SYMBOL=GLW&amp;VAR:INDEX=0"}</definedName>
    <definedName name="_2129__FDSAUDITLINK__">{"fdsup://directions/FAT Viewer?action=UPDATE&amp;creator=factset&amp;DYN_ARGS=TRUE&amp;DOC_NAME=FAT:FQL_AUDITING_CLIENT_TEMPLATE.FAT&amp;display_string=Audit&amp;VAR:KEY=YRGFKZWTOP&amp;VAR:QUERY=RkZfQ0FQRVgoQ0FMLDIwMDksLCwsRVVSKQ==&amp;WINDOW=FIRST_POPUP&amp;HEIGHT=450&amp;WIDTH=450&amp;START_MA","XIMIZED=FALSE&amp;VAR:CALENDAR=FIVEDAY&amp;VAR:SYMBOL=GLW&amp;VAR:INDEX=0"}</definedName>
    <definedName name="_213__123Graph_DCHART_18">#REF!</definedName>
    <definedName name="_213__FDSAUDITLINK__">{"fdsup://Directions/FAT Viewer?action=UPDATE&amp;creator=factset&amp;DOC_NAME=fat:reuters_annual_source_window.fat&amp;display_string=Audit&amp;DYN_ARGS=TRUE&amp;VAR:ID1=45867G10&amp;VAR:RCODE=NIBX&amp;VAR:SDATE=20071299&amp;VAR:FREQ=Y&amp;VAR:RELITEM=RP&amp;VAR:CURRENCY=USD&amp;VAR:CURRSOURCE=EXSHA","RE&amp;VAR:NATFREQ=ANNUAL&amp;VAR:RFIELD=FINALIZED&amp;VAR:DB_TYPE=&amp;VAR:UNITS=MONTHLY&amp;window=popup&amp;width=450&amp;height=300&amp;START_MAXIMIZED=FALSE"}</definedName>
    <definedName name="_213__FDSAUDITLINK___1">{"fdsup://IBCentral/FAT Viewer?action=UPDATE&amp;creator=factset&amp;DOC_NAME=fat:reuters_annual_source_window.fat&amp;display_string=Audit&amp;DYN_ARGS=TRUE&amp;VAR:ID1=B1VK7X&amp;VAR:RCODE=FDSPFDSTKTOTAL&amp;VAR:SDATE=20071299&amp;VAR:FREQ=Y&amp;VAR:RELITEM=RP&amp;VAR:CURRENCY=&amp;VAR:CURRSOURCE=E","XSHARE&amp;VAR:NATFREQ=ANNUAL&amp;VAR:RFIELD=FINALIZED&amp;VAR:DB_TYPE=&amp;VAR:UNITS=M&amp;window=popup&amp;width=450&amp;height=300&amp;START_MAXIMIZED=FALSE"}</definedName>
    <definedName name="_2130__FDSAUDITLINK__">{"fdsup://Directions/FactSet Auditing Viewer?action=AUDIT_VALUE&amp;DB=129&amp;ID1=58733R10&amp;VALUEID=03501&amp;SDATE=2009&amp;PERIODTYPE=ANN_STD&amp;window=popup_no_bar&amp;width=385&amp;height=120&amp;START_MAXIMIZED=FALSE&amp;creator=factset&amp;display_string=Audit"}</definedName>
    <definedName name="_2131__FDSAUDITLINK__">{"fdsup://Directions/FactSet Auditing Viewer?action=AUDIT_VALUE&amp;DB=129&amp;ID1=36238G10&amp;VALUEID=03501&amp;SDATE=2009&amp;PERIODTYPE=ANN_STD&amp;window=popup_no_bar&amp;width=385&amp;height=120&amp;START_MAXIMIZED=FALSE&amp;creator=factset&amp;display_string=Audit"}</definedName>
    <definedName name="_2132__FDSAUDITLINK__">{"fdsup://Directions/FactSet Auditing Viewer?action=AUDIT_VALUE&amp;DB=129&amp;ID1=27864210&amp;VALUEID=03501&amp;SDATE=2009&amp;PERIODTYPE=ANN_STD&amp;window=popup_no_bar&amp;width=385&amp;height=120&amp;START_MAXIMIZED=FALSE&amp;creator=factset&amp;display_string=Audit"}</definedName>
    <definedName name="_2133__FDSAUDITLINK__">{"fdsup://Directions/FactSet Auditing Viewer?action=AUDIT_VALUE&amp;DB=129&amp;ID1=02313510&amp;VALUEID=03501&amp;SDATE=2009&amp;PERIODTYPE=ANN_STD&amp;window=popup_no_bar&amp;width=385&amp;height=120&amp;START_MAXIMIZED=FALSE&amp;creator=factset&amp;display_string=Audit"}</definedName>
    <definedName name="_2134__FDSAUDITLINK__">{"fdsup://Directions/FactSet Auditing Viewer?action=AUDIT_VALUE&amp;DB=129&amp;ID1=B2R9XL&amp;VALUEID=03501&amp;SDATE=2009&amp;PERIODTYPE=ANN_STD&amp;window=popup_no_bar&amp;width=385&amp;height=120&amp;START_MAXIMIZED=FALSE&amp;creator=factset&amp;display_string=Audit"}</definedName>
    <definedName name="_2135__FDSAUDITLINK__">{"fdsup://Directions/FactSet Auditing Viewer?action=AUDIT_VALUE&amp;DB=129&amp;ID1=622959&amp;VALUEID=03501&amp;SDATE=2009&amp;PERIODTYPE=ANN_STD&amp;window=popup_no_bar&amp;width=385&amp;height=120&amp;START_MAXIMIZED=FALSE&amp;creator=factset&amp;display_string=Audit"}</definedName>
    <definedName name="_2136__FDSAUDITLINK__">{"fdsup://directions/FAT Viewer?action=UPDATE&amp;creator=factset&amp;DYN_ARGS=TRUE&amp;DOC_NAME=FAT:FQL_AUDITING_CLIENT_TEMPLATE.FAT&amp;display_string=Audit&amp;VAR:KEY=ILKFQXAPGL&amp;VAR:QUERY=RkZfRUJJVERBKENBTCwyMDA4LCwsLEVVUik=&amp;WINDOW=FIRST_POPUP&amp;HEIGHT=450&amp;WIDTH=450&amp;START_MA","XIMIZED=FALSE&amp;VAR:CALENDAR=FIVEDAY&amp;VAR:SYMBOL=516606&amp;VAR:INDEX=0"}</definedName>
    <definedName name="_2137__FDSAUDITLINK__">{"fdsup://directions/FAT Viewer?action=UPDATE&amp;creator=factset&amp;DYN_ARGS=TRUE&amp;DOC_NAME=FAT:FQL_AUDITING_CLIENT_TEMPLATE.FAT&amp;display_string=Audit&amp;VAR:KEY=CBQPCBOFMT&amp;VAR:QUERY=RkZfRUJJVERBKENBTCwyMDA5LCwsLEVVUik=&amp;WINDOW=FIRST_POPUP&amp;HEIGHT=450&amp;WIDTH=450&amp;START_MA","XIMIZED=FALSE&amp;VAR:CALENDAR=FIVEDAY&amp;VAR:SYMBOL=516606&amp;VAR:INDEX=0"}</definedName>
    <definedName name="_2138__FDSAUDITLINK__">{"fdsup://directions/FAT Viewer?action=UPDATE&amp;creator=factset&amp;DYN_ARGS=TRUE&amp;DOC_NAME=FAT:FQL_AUDITING_CLIENT_TEMPLATE.FAT&amp;display_string=Audit&amp;VAR:KEY=GPOFEBCRMJ&amp;VAR:QUERY=RkZfRUJJVChDQUwsMjAwNywsLCxFVVIp&amp;WINDOW=FIRST_POPUP&amp;HEIGHT=450&amp;WIDTH=450&amp;START_MAXIMI","ZED=FALSE&amp;VAR:CALENDAR=FIVEDAY&amp;VAR:SYMBOL=516606&amp;VAR:INDEX=0"}</definedName>
    <definedName name="_2139__FDSAUDITLINK__">{"fdsup://directions/FAT Viewer?action=UPDATE&amp;creator=factset&amp;DYN_ARGS=TRUE&amp;DOC_NAME=FAT:FQL_AUDITING_CLIENT_TEMPLATE.FAT&amp;display_string=Audit&amp;VAR:KEY=GPKJWHKTWZ&amp;VAR:QUERY=RkZfQ0FQRVgoQ0FMLDIwMDgsLCwsRVVSKQ==&amp;WINDOW=FIRST_POPUP&amp;HEIGHT=450&amp;WIDTH=450&amp;START_MA","XIMIZED=FALSE&amp;VAR:CALENDAR=FIVEDAY&amp;VAR:SYMBOL=B0KS38&amp;VAR:INDEX=0"}</definedName>
    <definedName name="_214__123Graph_DCHART_2">#REF!</definedName>
    <definedName name="_214__FDSAUDITLINK__">{"fdsup://Directions/FAT Viewer?action=UPDATE&amp;creator=factset&amp;DOC_NAME=fat:reuters_annual_source_window.fat&amp;display_string=Audit&amp;DYN_ARGS=TRUE&amp;VAR:ID1=34637510&amp;VAR:RCODE=QTLE&amp;VAR:SDATE=20071299&amp;VAR:FREQ=Y&amp;VAR:RELITEM=RP&amp;VAR:CURRENCY=&amp;VAR:CURRSOURCE=EXSHARE&amp;","VAR:NATFREQ=ANNUAL&amp;VAR:RFIELD=FINALIZED&amp;VAR:DB_TYPE=&amp;VAR:UNITS=M&amp;window=popup&amp;width=450&amp;height=300&amp;START_MAXIMIZED=FALSE"}</definedName>
    <definedName name="_214__FDSAUDITLINK___1">{"fdsup://IBCentral/FAT Viewer?action=UPDATE&amp;creator=factset&amp;DOC_NAME=fat:reuters_annual_source_window.fat&amp;display_string=Audit&amp;DYN_ARGS=TRUE&amp;VAR:ID1=317297&amp;VAR:RCODE=FDSPFDSTKTOTAL&amp;VAR:SDATE=20080399&amp;VAR:FREQ=Y&amp;VAR:RELITEM=RP&amp;VAR:CURRENCY=&amp;VAR:CURRSOURCE=E","XSHARE&amp;VAR:NATFREQ=ANNUAL&amp;VAR:RFIELD=FINALIZED&amp;VAR:DB_TYPE=&amp;VAR:UNITS=M&amp;window=popup&amp;width=450&amp;height=300&amp;START_MAXIMIZED=FALSE"}</definedName>
    <definedName name="_2140__FDSAUDITLINK__">{"fdsup://directions/FAT Viewer?action=UPDATE&amp;creator=factset&amp;DYN_ARGS=TRUE&amp;DOC_NAME=FAT:FQL_AUDITING_CLIENT_TEMPLATE.FAT&amp;display_string=Audit&amp;VAR:KEY=SDYZOJYHCP&amp;VAR:QUERY=RkZfRUJJVERBKENBTCwyMDA3LCwsLEVVUik=&amp;WINDOW=FIRST_POPUP&amp;HEIGHT=450&amp;WIDTH=450&amp;START_MA","XIMIZED=FALSE&amp;VAR:CALENDAR=FIVEDAY&amp;VAR:SYMBOL=516606&amp;VAR:INDEX=0"}</definedName>
    <definedName name="_2141__FDSAUDITLINK__">{"fdsup://directions/FAT Viewer?action=UPDATE&amp;creator=factset&amp;DYN_ARGS=TRUE&amp;DOC_NAME=FAT:FQL_AUDITING_CLIENT_TEMPLATE.FAT&amp;display_string=Audit&amp;VAR:KEY=MLUVGJADMD&amp;VAR:QUERY=RkZfRUJJVERBKENBTCwyMDA5LCwsLEVVUik=&amp;WINDOW=FIRST_POPUP&amp;HEIGHT=450&amp;WIDTH=450&amp;START_MA","XIMIZED=FALSE&amp;VAR:CALENDAR=FIVEDAY&amp;VAR:SYMBOL=TMO&amp;VAR:INDEX=0"}</definedName>
    <definedName name="_2142__FDSAUDITLINK__">{"fdsup://directions/FAT Viewer?action=UPDATE&amp;creator=factset&amp;DYN_ARGS=TRUE&amp;DOC_NAME=FAT:FQL_AUDITING_CLIENT_TEMPLATE.FAT&amp;display_string=Audit&amp;VAR:KEY=WVAHOVMFWR&amp;VAR:QUERY=RkZfRUJJVChDQUwsMjAwOSwsLCxFVVIp&amp;WINDOW=FIRST_POPUP&amp;HEIGHT=450&amp;WIDTH=450&amp;START_MAXIMI","ZED=FALSE&amp;VAR:CALENDAR=FIVEDAY&amp;VAR:SYMBOL=646706&amp;VAR:INDEX=0"}</definedName>
    <definedName name="_2143__FDSAUDITLINK__">{"fdsup://Directions/FactSet Auditing Viewer?action=AUDIT_VALUE&amp;DB=129&amp;ID1=31540510&amp;VALUEID=01001&amp;SDATE=2009&amp;PERIODTYPE=ANN_STD&amp;window=popup_no_bar&amp;width=385&amp;height=120&amp;START_MAXIMIZED=FALSE&amp;creator=factset&amp;display_string=Audit"}</definedName>
    <definedName name="_2144__FDSAUDITLINK__">{"fdsup://Directions/FactSet Auditing Viewer?action=AUDIT_VALUE&amp;DB=129&amp;ID1=31540510&amp;VALUEID=01001&amp;SDATE=2008&amp;PERIODTYPE=ANN_STD&amp;window=popup_no_bar&amp;width=385&amp;height=120&amp;START_MAXIMIZED=FALSE&amp;creator=factset&amp;display_string=Audit"}</definedName>
    <definedName name="_2145__FDSAUDITLINK__">{"fdsup://Directions/FactSet Auditing Viewer?action=AUDIT_VALUE&amp;DB=129&amp;ID1=31540510&amp;VALUEID=01001&amp;SDATE=2007&amp;PERIODTYPE=ANN_STD&amp;window=popup_no_bar&amp;width=385&amp;height=120&amp;START_MAXIMIZED=FALSE&amp;creator=factset&amp;display_string=Audit"}</definedName>
    <definedName name="_2146__FDSAUDITLINK__">{"fdsup://Directions/FactSet Auditing Viewer?action=AUDIT_VALUE&amp;DB=129&amp;ID1=21935010&amp;VALUEID=01001&amp;SDATE=2009&amp;PERIODTYPE=ANN_STD&amp;window=popup_no_bar&amp;width=385&amp;height=120&amp;START_MAXIMIZED=FALSE&amp;creator=factset&amp;display_string=Audit"}</definedName>
    <definedName name="_2147__FDSAUDITLINK__">{"fdsup://Directions/FactSet Auditing Viewer?action=AUDIT_VALUE&amp;DB=129&amp;ID1=21935010&amp;VALUEID=01001&amp;SDATE=2008&amp;PERIODTYPE=ANN_STD&amp;window=popup_no_bar&amp;width=385&amp;height=120&amp;START_MAXIMIZED=FALSE&amp;creator=factset&amp;display_string=Audit"}</definedName>
    <definedName name="_2148__FDSAUDITLINK__">{"fdsup://Directions/FactSet Auditing Viewer?action=AUDIT_VALUE&amp;DB=129&amp;ID1=21935010&amp;VALUEID=01001&amp;SDATE=2007&amp;PERIODTYPE=ANN_STD&amp;window=popup_no_bar&amp;width=385&amp;height=120&amp;START_MAXIMIZED=FALSE&amp;creator=factset&amp;display_string=Audit"}</definedName>
    <definedName name="_2149__FDSAUDITLINK__">{"fdsup://Directions/FactSet Auditing Viewer?action=AUDIT_VALUE&amp;DB=129&amp;ID1=82655210&amp;VALUEID=01001&amp;SDATE=2009&amp;PERIODTYPE=ANN_STD&amp;window=popup_no_bar&amp;width=385&amp;height=120&amp;START_MAXIMIZED=FALSE&amp;creator=factset&amp;display_string=Audit"}</definedName>
    <definedName name="_215__123Graph_DCHART_20">#REF!</definedName>
    <definedName name="_215__FDSAUDITLINK__">{"fdsup://Directions/FAT Viewer?action=UPDATE&amp;creator=factset&amp;DOC_NAME=fat:reuters_annual_source_window.fat&amp;display_string=Audit&amp;DYN_ARGS=TRUE&amp;VAR:ID1=34637510&amp;VAR:RCODE=NIBX&amp;VAR:SDATE=20071299&amp;VAR:FREQ=Y&amp;VAR:RELITEM=RP&amp;VAR:CURRENCY=USD&amp;VAR:CURRSOURCE=EXSHA","RE&amp;VAR:NATFREQ=ANNUAL&amp;VAR:RFIELD=FINALIZED&amp;VAR:DB_TYPE=&amp;VAR:UNITS=MONTHLY&amp;window=popup&amp;width=450&amp;height=300&amp;START_MAXIMIZED=FALSE"}</definedName>
    <definedName name="_215__FDSAUDITLINK___1">{"fdsup://IBCentral/FAT Viewer?action=UPDATE&amp;creator=factset&amp;DOC_NAME=fat:reuters_annual_source_window.fat&amp;display_string=Audit&amp;DYN_ARGS=TRUE&amp;VAR:ID1=B3CG9C&amp;VAR:RCODE=FDSPFDSTKTOTAL&amp;VAR:SDATE=20080499&amp;VAR:FREQ=Y&amp;VAR:RELITEM=RP&amp;VAR:CURRENCY=&amp;VAR:CURRSOURCE=E","XSHARE&amp;VAR:NATFREQ=ANNUAL&amp;VAR:RFIELD=FINALIZED&amp;VAR:DB_TYPE=&amp;VAR:UNITS=M&amp;window=popup&amp;width=450&amp;height=300&amp;START_MAXIMIZED=FALSE"}</definedName>
    <definedName name="_2150__FDSAUDITLINK__">{"fdsup://Directions/FactSet Auditing Viewer?action=AUDIT_VALUE&amp;DB=129&amp;ID1=82655210&amp;VALUEID=01001&amp;SDATE=2008&amp;PERIODTYPE=ANN_STD&amp;window=popup_no_bar&amp;width=385&amp;height=120&amp;START_MAXIMIZED=FALSE&amp;creator=factset&amp;display_string=Audit"}</definedName>
    <definedName name="_2151__FDSAUDITLINK__">{"fdsup://Directions/FactSet Auditing Viewer?action=AUDIT_VALUE&amp;DB=129&amp;ID1=82655210&amp;VALUEID=01001&amp;SDATE=2007&amp;PERIODTYPE=ANN_STD&amp;window=popup_no_bar&amp;width=385&amp;height=120&amp;START_MAXIMIZED=FALSE&amp;creator=factset&amp;display_string=Audit"}</definedName>
    <definedName name="_2152__FDSAUDITLINK__">{"fdsup://directions/FAT Viewer?action=UPDATE&amp;creator=factset&amp;DYN_ARGS=TRUE&amp;DOC_NAME=FAT:FQL_AUDITING_CLIENT_TEMPLATE.FAT&amp;display_string=Audit&amp;VAR:KEY=UNWZQNEHSZ&amp;VAR:QUERY=RkZfQ0FQRVgoQ0FMLDIwMDksLCwsRVVSKQ==&amp;WINDOW=FIRST_POPUP&amp;HEIGHT=450&amp;WIDTH=450&amp;START_MA","XIMIZED=FALSE&amp;VAR:CALENDAR=FIVEDAY&amp;VAR:SYMBOL=MTD&amp;VAR:INDEX=0"}</definedName>
    <definedName name="_2153__FDSAUDITLINK__">{"fdsup://directions/FAT Viewer?action=UPDATE&amp;creator=factset&amp;DYN_ARGS=TRUE&amp;DOC_NAME=FAT:FQL_AUDITING_CLIENT_TEMPLATE.FAT&amp;display_string=Audit&amp;VAR:KEY=SFAVCBIPYH&amp;VAR:QUERY=RkZfQ0FQRVgoQ0FMLDIwMDgsLCwsRVVSKQ==&amp;WINDOW=FIRST_POPUP&amp;HEIGHT=450&amp;WIDTH=450&amp;START_MA","XIMIZED=FALSE&amp;VAR:CALENDAR=FIVEDAY&amp;VAR:SYMBOL=MTD&amp;VAR:INDEX=0"}</definedName>
    <definedName name="_2154__FDSAUDITLINK__">{"fdsup://directions/FAT Viewer?action=UPDATE&amp;creator=factset&amp;DYN_ARGS=TRUE&amp;DOC_NAME=FAT:FQL_AUDITING_CLIENT_TEMPLATE.FAT&amp;display_string=Audit&amp;VAR:KEY=SNIJETGTYJ&amp;VAR:QUERY=RkZfQ0FQRVgoQ0FMLDIwMDcsLCwsRVVSKQ==&amp;WINDOW=FIRST_POPUP&amp;HEIGHT=450&amp;WIDTH=450&amp;START_MA","XIMIZED=FALSE&amp;VAR:CALENDAR=FIVEDAY&amp;VAR:SYMBOL=MTD&amp;VAR:INDEX=0"}</definedName>
    <definedName name="_2155__FDSAUDITLINK__">{"fdsup://directions/FAT Viewer?action=UPDATE&amp;creator=factset&amp;DYN_ARGS=TRUE&amp;DOC_NAME=FAT:FQL_AUDITING_CLIENT_TEMPLATE.FAT&amp;display_string=Audit&amp;VAR:KEY=SBMHGZGZGJ&amp;VAR:QUERY=RkZfRUJJVChDQUwsMjAwOSwsLCxFVVIp&amp;WINDOW=FIRST_POPUP&amp;HEIGHT=450&amp;WIDTH=450&amp;START_MAXIMI","ZED=FALSE&amp;VAR:CALENDAR=FIVEDAY&amp;VAR:SYMBOL=MTD&amp;VAR:INDEX=0"}</definedName>
    <definedName name="_2156__FDSAUDITLINK__">{"fdsup://directions/FAT Viewer?action=UPDATE&amp;creator=factset&amp;DYN_ARGS=TRUE&amp;DOC_NAME=FAT:FQL_AUDITING_CLIENT_TEMPLATE.FAT&amp;display_string=Audit&amp;VAR:KEY=QFMJSRGVGT&amp;VAR:QUERY=RkZfRUJJVChDQUwsMjAwOCwsLCxFVVIp&amp;WINDOW=FIRST_POPUP&amp;HEIGHT=450&amp;WIDTH=450&amp;START_MAXIMI","ZED=FALSE&amp;VAR:CALENDAR=FIVEDAY&amp;VAR:SYMBOL=MTD&amp;VAR:INDEX=0"}</definedName>
    <definedName name="_2157__FDSAUDITLINK__">{"fdsup://directions/FAT Viewer?action=UPDATE&amp;creator=factset&amp;DYN_ARGS=TRUE&amp;DOC_NAME=FAT:FQL_AUDITING_CLIENT_TEMPLATE.FAT&amp;display_string=Audit&amp;VAR:KEY=UZSDUBEXED&amp;VAR:QUERY=RkZfRUJJVChDQUwsMjAwNywsLCxFVVIp&amp;WINDOW=FIRST_POPUP&amp;HEIGHT=450&amp;WIDTH=450&amp;START_MAXIMI","ZED=FALSE&amp;VAR:CALENDAR=FIVEDAY&amp;VAR:SYMBOL=MTD&amp;VAR:INDEX=0"}</definedName>
    <definedName name="_2158__FDSAUDITLINK__">{"fdsup://directions/FAT Viewer?action=UPDATE&amp;creator=factset&amp;DYN_ARGS=TRUE&amp;DOC_NAME=FAT:FQL_AUDITING_CLIENT_TEMPLATE.FAT&amp;display_string=Audit&amp;VAR:KEY=SPADQLMRGJ&amp;VAR:QUERY=RkZfRUJJVERBKENBTCwyMDA5LCwsLEVVUik=&amp;WINDOW=FIRST_POPUP&amp;HEIGHT=450&amp;WIDTH=450&amp;START_MA","XIMIZED=FALSE&amp;VAR:CALENDAR=FIVEDAY&amp;VAR:SYMBOL=MTD&amp;VAR:INDEX=0"}</definedName>
    <definedName name="_2159__FDSAUDITLINK__">{"fdsup://directions/FAT Viewer?action=UPDATE&amp;creator=factset&amp;DYN_ARGS=TRUE&amp;DOC_NAME=FAT:FQL_AUDITING_CLIENT_TEMPLATE.FAT&amp;display_string=Audit&amp;VAR:KEY=AHYXAJKVMN&amp;VAR:QUERY=RkZfRUJJVERBKENBTCwyMDA4LCwsLEVVUik=&amp;WINDOW=FIRST_POPUP&amp;HEIGHT=450&amp;WIDTH=450&amp;START_MA","XIMIZED=FALSE&amp;VAR:CALENDAR=FIVEDAY&amp;VAR:SYMBOL=MTD&amp;VAR:INDEX=0"}</definedName>
    <definedName name="_216__123Graph_DCHART_21">#REF!</definedName>
    <definedName name="_216__FDSAUDITLINK__">{"fdsup://Directions/FAT Viewer?action=UPDATE&amp;creator=factset&amp;DOC_NAME=fat:reuters_annual_source_window.fat&amp;display_string=Audit&amp;DYN_ARGS=TRUE&amp;VAR:ID1=25659T10&amp;VAR:RCODE=QTLE&amp;VAR:SDATE=20070999&amp;VAR:FREQ=Y&amp;VAR:RELITEM=RP&amp;VAR:CURRENCY=&amp;VAR:CURRSOURCE=EXSHARE&amp;","VAR:NATFREQ=ANNUAL&amp;VAR:RFIELD=FINALIZED&amp;VAR:DB_TYPE=&amp;VAR:UNITS=M&amp;window=popup&amp;width=450&amp;height=300&amp;START_MAXIMIZED=FALSE"}</definedName>
    <definedName name="_216__FDSAUDITLINK___1">{"fdsup://IBCentral/FAT Viewer?action=UPDATE&amp;creator=factset&amp;DOC_NAME=fat:reuters_annual_source_window.fat&amp;display_string=Audit&amp;DYN_ARGS=TRUE&amp;VAR:ID1=079737&amp;VAR:RCODE=FDSPFDSTKTOTAL&amp;VAR:SDATE=20071299&amp;VAR:FREQ=Y&amp;VAR:RELITEM=RP&amp;VAR:CURRENCY=&amp;VAR:CURRSOURCE=E","XSHARE&amp;VAR:NATFREQ=ANNUAL&amp;VAR:RFIELD=FINALIZED&amp;VAR:DB_TYPE=&amp;VAR:UNITS=M&amp;window=popup&amp;width=450&amp;height=300&amp;START_MAXIMIZED=FALSE"}</definedName>
    <definedName name="_2160__FDSAUDITLINK__">{"fdsup://directions/FAT Viewer?action=UPDATE&amp;creator=factset&amp;DYN_ARGS=TRUE&amp;DOC_NAME=FAT:FQL_AUDITING_CLIENT_TEMPLATE.FAT&amp;display_string=Audit&amp;VAR:KEY=EDOXCROLQB&amp;VAR:QUERY=RkZfRUJJVERBKENBTCwyMDA3LCwsLEVVUik=&amp;WINDOW=FIRST_POPUP&amp;HEIGHT=450&amp;WIDTH=450&amp;START_MA","XIMIZED=FALSE&amp;VAR:CALENDAR=FIVEDAY&amp;VAR:SYMBOL=MTD&amp;VAR:INDEX=0"}</definedName>
    <definedName name="_21601__FDSAUDITLINK__">{"fdsup://directions/FAT Viewer?action=UPDATE&amp;creator=factset&amp;DYN_ARGS=TRUE&amp;DOC_NAME=FAT:FQL_AUDITING_CLIENT_TEMPLATE.FAT&amp;display_string=Audit&amp;VAR:KEY=CPSFAHOZEF&amp;VAR:QUERY=KFJHRl9CUFNfVEFORyhRVFIsMzc3MDcpQChSR0ZfQlBTX1RBTkcoU0VNSSwzNzcwNylAUkdGX0JQU19UQU5HK","EFOTiwzNzcwNykpKQ==&amp;WINDOW=FIRST_POPUP&amp;HEIGHT=450&amp;WIDTH=450&amp;START_MAXIMIZED=FALSE&amp;VAR:CALENDAR=US&amp;VAR:SYMBOL=PRU&amp;VAR:INDEX=0"}</definedName>
    <definedName name="_21602__FDSAUDITLINK__">{"fdsup://directions/FAT Viewer?action=UPDATE&amp;creator=factset&amp;DYN_ARGS=TRUE&amp;DOC_NAME=FAT:FQL_AUDITING_CLIENT_TEMPLATE.FAT&amp;display_string=Audit&amp;VAR:KEY=SZKJGNOFMF&amp;VAR:QUERY=KFJHRl9CUFNfVEFORyhRVFIsMzgyNzcpQChSR0ZfQlBTX1RBTkcoU0VNSSwzODI3NylAUkdGX0JQU19UQU5HK","EFOTiwzODI3NykpKQ==&amp;WINDOW=FIRST_POPUP&amp;HEIGHT=450&amp;WIDTH=450&amp;START_MAXIMIZED=FALSE&amp;VAR:CALENDAR=US&amp;VAR:SYMBOL=PRU&amp;VAR:INDEX=0"}</definedName>
    <definedName name="_21603__FDSAUDITLINK__">{"fdsup://directions/FAT Viewer?action=UPDATE&amp;creator=factset&amp;DYN_ARGS=TRUE&amp;DOC_NAME=FAT:FQL_AUDITING_CLIENT_TEMPLATE.FAT&amp;display_string=Audit&amp;VAR:KEY=EBINQBILOD&amp;VAR:QUERY=KFJHRl9CUFNfVEFORyhRVFIsMzg4NDcpQChSR0ZfQlBTX1RBTkcoU0VNSSwzODg0NylAUkdGX0JQU19UQU5HK","EFOTiwzODg0NykpKQ==&amp;WINDOW=FIRST_POPUP&amp;HEIGHT=450&amp;WIDTH=450&amp;START_MAXIMIZED=FALSE&amp;VAR:CALENDAR=US&amp;VAR:SYMBOL=PRU&amp;VAR:INDEX=0"}</definedName>
    <definedName name="_21604__FDSAUDITLINK__">{"fdsup://directions/FAT Viewer?action=UPDATE&amp;creator=factset&amp;DYN_ARGS=TRUE&amp;DOC_NAME=FAT:FQL_AUDITING_CLIENT_TEMPLATE.FAT&amp;display_string=Audit&amp;VAR:KEY=YZAXWNEBWJ&amp;VAR:QUERY=KFJHRl9CUFNfVEFORyhRVFIsMzk0MTcpQChSR0ZfQlBTX1RBTkcoU0VNSSwzOTQxNylAUkdGX0JQU19UQU5HK","EFOTiwzOTQxNykpKQ==&amp;WINDOW=FIRST_POPUP&amp;HEIGHT=450&amp;WIDTH=450&amp;START_MAXIMIZED=FALSE&amp;VAR:CALENDAR=US&amp;VAR:SYMBOL=PRU&amp;VAR:INDEX=0"}</definedName>
    <definedName name="_21605__FDSAUDITLINK__">{"fdsup://directions/FAT Viewer?action=UPDATE&amp;creator=factset&amp;DYN_ARGS=TRUE&amp;DOC_NAME=FAT:FQL_AUDITING_CLIENT_TEMPLATE.FAT&amp;display_string=Audit&amp;VAR:KEY=KJENODWPIV&amp;VAR:QUERY=KFJHRl9CUFNfVEFORyhRVFIsMzk5ODcpQChSR0ZfQlBTX1RBTkcoU0VNSSwzOTk4NylAUkdGX0JQU19UQU5HK","EFOTiwzOTk4NykpKQ==&amp;WINDOW=FIRST_POPUP&amp;HEIGHT=450&amp;WIDTH=450&amp;START_MAXIMIZED=FALSE&amp;VAR:CALENDAR=US&amp;VAR:SYMBOL=PRU&amp;VAR:INDEX=0"}</definedName>
    <definedName name="_21606__FDSAUDITLINK__">{"fdsup://directions/FAT Viewer?action=UPDATE&amp;creator=factset&amp;DYN_ARGS=TRUE&amp;DOC_NAME=FAT:FQL_AUDITING_CLIENT_TEMPLATE.FAT&amp;display_string=Audit&amp;VAR:KEY=IHQRWXKVGN&amp;VAR:QUERY=KFJHRl9CUFNfVEFORyhRVFIsNDA1NTcpQChSR0ZfQlBTX1RBTkcoU0VNSSw0MDU1NylAUkdGX0JQU19UQU5HK","EFOTiw0MDU1NykpKQ==&amp;WINDOW=FIRST_POPUP&amp;HEIGHT=450&amp;WIDTH=450&amp;START_MAXIMIZED=FALSE&amp;VAR:CALENDAR=US&amp;VAR:SYMBOL=PRU&amp;VAR:INDEX=0"}</definedName>
    <definedName name="_21607__FDSAUDITLINK__">{"fdsup://directions/FAT Viewer?action=UPDATE&amp;creator=factset&amp;DYN_ARGS=TRUE&amp;DOC_NAME=FAT:FQL_AUDITING_CLIENT_TEMPLATE.FAT&amp;display_string=Audit&amp;VAR:KEY=CRABARKLIZ&amp;VAR:QUERY=KFJHRl9CUFMoUVRSLDM3NzA3KUAoUkdGX0JQUyhTRU1JLDM3NzA3KUBSR0ZfQlBTKEFOTiwzNzcwNykpKQ==&amp;","WINDOW=FIRST_POPUP&amp;HEIGHT=450&amp;WIDTH=450&amp;START_MAXIMIZED=FALSE&amp;VAR:CALENDAR=US&amp;VAR:SYMBOL=PRU&amp;VAR:INDEX=0"}</definedName>
    <definedName name="_21608__FDSAUDITLINK__">{"fdsup://directions/FAT Viewer?action=UPDATE&amp;creator=factset&amp;DYN_ARGS=TRUE&amp;DOC_NAME=FAT:FQL_AUDITING_CLIENT_TEMPLATE.FAT&amp;display_string=Audit&amp;VAR:KEY=ELGTYPGBSD&amp;VAR:QUERY=KFJHRl9CUFMoUVRSLDM4Mjc3KUAoUkdGX0JQUyhTRU1JLDM4Mjc3KUBSR0ZfQlBTKEFOTiwzODI3NykpKQ==&amp;","WINDOW=FIRST_POPUP&amp;HEIGHT=450&amp;WIDTH=450&amp;START_MAXIMIZED=FALSE&amp;VAR:CALENDAR=US&amp;VAR:SYMBOL=PRU&amp;VAR:INDEX=0"}</definedName>
    <definedName name="_21609__FDSAUDITLINK__">{"fdsup://directions/FAT Viewer?action=UPDATE&amp;creator=factset&amp;DYN_ARGS=TRUE&amp;DOC_NAME=FAT:FQL_AUDITING_CLIENT_TEMPLATE.FAT&amp;display_string=Audit&amp;VAR:KEY=KVKNQJOPUN&amp;VAR:QUERY=KFJHRl9CUFMoUVRSLDM4ODQ3KUAoUkdGX0JQUyhTRU1JLDM4ODQ3KUBSR0ZfQlBTKEFOTiwzODg0NykpKQ==&amp;","WINDOW=FIRST_POPUP&amp;HEIGHT=450&amp;WIDTH=450&amp;START_MAXIMIZED=FALSE&amp;VAR:CALENDAR=US&amp;VAR:SYMBOL=PRU&amp;VAR:INDEX=0"}</definedName>
    <definedName name="_2161__FDSAUDITLINK__">{"fdsup://Directions/FactSet Auditing Viewer?action=AUDIT_VALUE&amp;DB=129&amp;ID1=59268810&amp;VALUEID=01001&amp;SDATE=2009&amp;PERIODTYPE=ANN_STD&amp;window=popup_no_bar&amp;width=385&amp;height=120&amp;START_MAXIMIZED=FALSE&amp;creator=factset&amp;display_string=Audit"}</definedName>
    <definedName name="_21610__FDSAUDITLINK__">{"fdsup://directions/FAT Viewer?action=UPDATE&amp;creator=factset&amp;DYN_ARGS=TRUE&amp;DOC_NAME=FAT:FQL_AUDITING_CLIENT_TEMPLATE.FAT&amp;display_string=Audit&amp;VAR:KEY=SBOFGDIRKP&amp;VAR:QUERY=KFJHRl9CUFMoUVRSLDM5NDE3KUAoUkdGX0JQUyhTRU1JLDM5NDE3KUBSR0ZfQlBTKEFOTiwzOTQxNykpKQ==&amp;","WINDOW=FIRST_POPUP&amp;HEIGHT=450&amp;WIDTH=450&amp;START_MAXIMIZED=FALSE&amp;VAR:CALENDAR=US&amp;VAR:SYMBOL=PRU&amp;VAR:INDEX=0"}</definedName>
    <definedName name="_21611__FDSAUDITLINK__">{"fdsup://directions/FAT Viewer?action=UPDATE&amp;creator=factset&amp;DYN_ARGS=TRUE&amp;DOC_NAME=FAT:FQL_AUDITING_CLIENT_TEMPLATE.FAT&amp;display_string=Audit&amp;VAR:KEY=KVWHOBKVON&amp;VAR:QUERY=KFJHRl9CUFMoUVRSLDM5OTg3KUAoUkdGX0JQUyhTRU1JLDM5OTg3KUBSR0ZfQlBTKEFOTiwzOTk4NykpKQ==&amp;","WINDOW=FIRST_POPUP&amp;HEIGHT=450&amp;WIDTH=450&amp;START_MAXIMIZED=FALSE&amp;VAR:CALENDAR=US&amp;VAR:SYMBOL=PRU&amp;VAR:INDEX=0"}</definedName>
    <definedName name="_21612__FDSAUDITLINK__">{"fdsup://directions/FAT Viewer?action=UPDATE&amp;creator=factset&amp;DYN_ARGS=TRUE&amp;DOC_NAME=FAT:FQL_AUDITING_CLIENT_TEMPLATE.FAT&amp;display_string=Audit&amp;VAR:KEY=YDUJQBMTAB&amp;VAR:QUERY=KFJHRl9CUFMoUVRSLDQwNTU3KUAoUkdGX0JQUyhTRU1JLDQwNTU3KUBSR0ZfQlBTKEFOTiw0MDU1NykpKQ==&amp;","WINDOW=FIRST_POPUP&amp;HEIGHT=450&amp;WIDTH=450&amp;START_MAXIMIZED=FALSE&amp;VAR:CALENDAR=US&amp;VAR:SYMBOL=PRU&amp;VAR:INDEX=0"}</definedName>
    <definedName name="_21613__FDSAUDITLINK__">{"fdsup://directions/FAT Viewer?action=UPDATE&amp;creator=factset&amp;DYN_ARGS=TRUE&amp;DOC_NAME=FAT:FQL_AUDITING_CLIENT_TEMPLATE.FAT&amp;display_string=Audit&amp;VAR:KEY=EFULADOZAD&amp;VAR:QUERY=KFJHRl9CUFNfVEFORyhRVFIsMzc3MDcpQChSR0ZfQlBTX1RBTkcoU0VNSSwzNzcwNylAUkdGX0JQU19UQU5HK","EFOTiwzNzcwNykpKQ==&amp;WINDOW=FIRST_POPUP&amp;HEIGHT=450&amp;WIDTH=450&amp;START_MAXIMIZED=FALSE&amp;VAR:CALENDAR=US&amp;VAR:SYMBOL=MET&amp;VAR:INDEX=0"}</definedName>
    <definedName name="_21614__FDSAUDITLINK__">{"fdsup://directions/FAT Viewer?action=UPDATE&amp;creator=factset&amp;DYN_ARGS=TRUE&amp;DOC_NAME=FAT:FQL_AUDITING_CLIENT_TEMPLATE.FAT&amp;display_string=Audit&amp;VAR:KEY=SJMXCBYZMV&amp;VAR:QUERY=KFJHRl9CUFNfVEFORyhRVFIsMzgyNzcpQChSR0ZfQlBTX1RBTkcoU0VNSSwzODI3NylAUkdGX0JQU19UQU5HK","EFOTiwzODI3NykpKQ==&amp;WINDOW=FIRST_POPUP&amp;HEIGHT=450&amp;WIDTH=450&amp;START_MAXIMIZED=FALSE&amp;VAR:CALENDAR=US&amp;VAR:SYMBOL=MET&amp;VAR:INDEX=0"}</definedName>
    <definedName name="_21615__FDSAUDITLINK__">{"fdsup://directions/FAT Viewer?action=UPDATE&amp;creator=factset&amp;DYN_ARGS=TRUE&amp;DOC_NAME=FAT:FQL_AUDITING_CLIENT_TEMPLATE.FAT&amp;display_string=Audit&amp;VAR:KEY=UZULKLSBIX&amp;VAR:QUERY=KFJHRl9CUFNfVEFORyhRVFIsMzg4NDcpQChSR0ZfQlBTX1RBTkcoU0VNSSwzODg0NylAUkdGX0JQU19UQU5HK","EFOTiwzODg0NykpKQ==&amp;WINDOW=FIRST_POPUP&amp;HEIGHT=450&amp;WIDTH=450&amp;START_MAXIMIZED=FALSE&amp;VAR:CALENDAR=US&amp;VAR:SYMBOL=MET&amp;VAR:INDEX=0"}</definedName>
    <definedName name="_21616__FDSAUDITLINK__">{"fdsup://directions/FAT Viewer?action=UPDATE&amp;creator=factset&amp;DYN_ARGS=TRUE&amp;DOC_NAME=FAT:FQL_AUDITING_CLIENT_TEMPLATE.FAT&amp;display_string=Audit&amp;VAR:KEY=KRMHUFYBAN&amp;VAR:QUERY=KFJHRl9CUFNfVEFORyhRVFIsMzk0MTcpQChSR0ZfQlBTX1RBTkcoU0VNSSwzOTQxNylAUkdGX0JQU19UQU5HK","EFOTiwzOTQxNykpKQ==&amp;WINDOW=FIRST_POPUP&amp;HEIGHT=450&amp;WIDTH=450&amp;START_MAXIMIZED=FALSE&amp;VAR:CALENDAR=US&amp;VAR:SYMBOL=MET&amp;VAR:INDEX=0"}</definedName>
    <definedName name="_21617__FDSAUDITLINK__">{"fdsup://directions/FAT Viewer?action=UPDATE&amp;creator=factset&amp;DYN_ARGS=TRUE&amp;DOC_NAME=FAT:FQL_AUDITING_CLIENT_TEMPLATE.FAT&amp;display_string=Audit&amp;VAR:KEY=WXGTUDKJUX&amp;VAR:QUERY=KFJHRl9CUFNfVEFORyhRVFIsMzk5ODcpQChSR0ZfQlBTX1RBTkcoU0VNSSwzOTk4NylAUkdGX0JQU19UQU5HK","EFOTiwzOTk4NykpKQ==&amp;WINDOW=FIRST_POPUP&amp;HEIGHT=450&amp;WIDTH=450&amp;START_MAXIMIZED=FALSE&amp;VAR:CALENDAR=US&amp;VAR:SYMBOL=MET&amp;VAR:INDEX=0"}</definedName>
    <definedName name="_21618__FDSAUDITLINK__">{"fdsup://directions/FAT Viewer?action=UPDATE&amp;creator=factset&amp;DYN_ARGS=TRUE&amp;DOC_NAME=FAT:FQL_AUDITING_CLIENT_TEMPLATE.FAT&amp;display_string=Audit&amp;VAR:KEY=YRQTQNMNUZ&amp;VAR:QUERY=KFJHRl9CUFNfVEFORyhRVFIsNDA1NTcpQChSR0ZfQlBTX1RBTkcoU0VNSSw0MDU1NylAUkdGX0JQU19UQU5HK","EFOTiw0MDU1NykpKQ==&amp;WINDOW=FIRST_POPUP&amp;HEIGHT=450&amp;WIDTH=450&amp;START_MAXIMIZED=FALSE&amp;VAR:CALENDAR=US&amp;VAR:SYMBOL=MET&amp;VAR:INDEX=0"}</definedName>
    <definedName name="_21619__FDSAUDITLINK__">{"fdsup://directions/FAT Viewer?action=UPDATE&amp;creator=factset&amp;DYN_ARGS=TRUE&amp;DOC_NAME=FAT:FQL_AUDITING_CLIENT_TEMPLATE.FAT&amp;display_string=Audit&amp;VAR:KEY=KBATGHONKR&amp;VAR:QUERY=KFJHRl9CUFMoUVRSLDM3NzA3KUAoUkdGX0JQUyhTRU1JLDM3NzA3KUBSR0ZfQlBTKEFOTiwzNzcwNykpKQ==&amp;","WINDOW=FIRST_POPUP&amp;HEIGHT=450&amp;WIDTH=450&amp;START_MAXIMIZED=FALSE&amp;VAR:CALENDAR=US&amp;VAR:SYMBOL=MET&amp;VAR:INDEX=0"}</definedName>
    <definedName name="_2162__FDSAUDITLINK__">{"fdsup://Directions/FactSet Auditing Viewer?action=AUDIT_VALUE&amp;DB=129&amp;ID1=59268810&amp;VALUEID=01001&amp;SDATE=2008&amp;PERIODTYPE=ANN_STD&amp;window=popup_no_bar&amp;width=385&amp;height=120&amp;START_MAXIMIZED=FALSE&amp;creator=factset&amp;display_string=Audit"}</definedName>
    <definedName name="_21620__FDSAUDITLINK__">{"fdsup://directions/FAT Viewer?action=UPDATE&amp;creator=factset&amp;DYN_ARGS=TRUE&amp;DOC_NAME=FAT:FQL_AUDITING_CLIENT_TEMPLATE.FAT&amp;display_string=Audit&amp;VAR:KEY=QRYZWRGBOR&amp;VAR:QUERY=KFJHRl9CUFMoUVRSLDM4Mjc3KUAoUkdGX0JQUyhTRU1JLDM4Mjc3KUBSR0ZfQlBTKEFOTiwzODI3NykpKQ==&amp;","WINDOW=FIRST_POPUP&amp;HEIGHT=450&amp;WIDTH=450&amp;START_MAXIMIZED=FALSE&amp;VAR:CALENDAR=US&amp;VAR:SYMBOL=MET&amp;VAR:INDEX=0"}</definedName>
    <definedName name="_21621__FDSAUDITLINK__">{"fdsup://directions/FAT Viewer?action=UPDATE&amp;creator=factset&amp;DYN_ARGS=TRUE&amp;DOC_NAME=FAT:FQL_AUDITING_CLIENT_TEMPLATE.FAT&amp;display_string=Audit&amp;VAR:KEY=WJANOBKHYB&amp;VAR:QUERY=KFJHRl9CUFMoUVRSLDM4ODQ3KUAoUkdGX0JQUyhTRU1JLDM4ODQ3KUBSR0ZfQlBTKEFOTiwzODg0NykpKQ==&amp;","WINDOW=FIRST_POPUP&amp;HEIGHT=450&amp;WIDTH=450&amp;START_MAXIMIZED=FALSE&amp;VAR:CALENDAR=US&amp;VAR:SYMBOL=MET&amp;VAR:INDEX=0"}</definedName>
    <definedName name="_21622__FDSAUDITLINK__">{"fdsup://directions/FAT Viewer?action=UPDATE&amp;creator=factset&amp;DYN_ARGS=TRUE&amp;DOC_NAME=FAT:FQL_AUDITING_CLIENT_TEMPLATE.FAT&amp;display_string=Audit&amp;VAR:KEY=KZSPUFWFGL&amp;VAR:QUERY=KFJHRl9CUFMoUVRSLDM5NDE3KUAoUkdGX0JQUyhTRU1JLDM5NDE3KUBSR0ZfQlBTKEFOTiwzOTQxNykpKQ==&amp;","WINDOW=FIRST_POPUP&amp;HEIGHT=450&amp;WIDTH=450&amp;START_MAXIMIZED=FALSE&amp;VAR:CALENDAR=US&amp;VAR:SYMBOL=MET&amp;VAR:INDEX=0"}</definedName>
    <definedName name="_21623__FDSAUDITLINK__">{"fdsup://directions/FAT Viewer?action=UPDATE&amp;creator=factset&amp;DYN_ARGS=TRUE&amp;DOC_NAME=FAT:FQL_AUDITING_CLIENT_TEMPLATE.FAT&amp;display_string=Audit&amp;VAR:KEY=UVMVCXYFCJ&amp;VAR:QUERY=KFJHRl9CUFMoUVRSLDM5OTg3KUAoUkdGX0JQUyhTRU1JLDM5OTg3KUBSR0ZfQlBTKEFOTiwzOTk4NykpKQ==&amp;","WINDOW=FIRST_POPUP&amp;HEIGHT=450&amp;WIDTH=450&amp;START_MAXIMIZED=FALSE&amp;VAR:CALENDAR=US&amp;VAR:SYMBOL=MET&amp;VAR:INDEX=0"}</definedName>
    <definedName name="_21624__FDSAUDITLINK__">{"fdsup://directions/FAT Viewer?action=UPDATE&amp;creator=factset&amp;DYN_ARGS=TRUE&amp;DOC_NAME=FAT:FQL_AUDITING_CLIENT_TEMPLATE.FAT&amp;display_string=Audit&amp;VAR:KEY=IXAXMFIRCD&amp;VAR:QUERY=KFJHRl9CUFMoUVRSLDQwNTU3KUAoUkdGX0JQUyhTRU1JLDQwNTU3KUBSR0ZfQlBTKEFOTiw0MDU1NykpKQ==&amp;","WINDOW=FIRST_POPUP&amp;HEIGHT=450&amp;WIDTH=450&amp;START_MAXIMIZED=FALSE&amp;VAR:CALENDAR=US&amp;VAR:SYMBOL=MET&amp;VAR:INDEX=0"}</definedName>
    <definedName name="_21625__FDSAUDITLINK__">{"fdsup://directions/FAT Viewer?action=UPDATE&amp;creator=factset&amp;DYN_ARGS=TRUE&amp;DOC_NAME=FAT:FQL_AUDITING_CLIENT_TEMPLATE.FAT&amp;display_string=Audit&amp;VAR:KEY=KFIPEXWZEJ&amp;VAR:QUERY=KFJHRl9CUFNfVEFORyhRVFIsMzc3MDcpQChSR0ZfQlBTX1RBTkcoU0VNSSwzNzcwNylAUkdGX0JQU19UQU5HK","EFOTiwzNzcwNykpKQ==&amp;WINDOW=FIRST_POPUP&amp;HEIGHT=450&amp;WIDTH=450&amp;START_MAXIMIZED=FALSE&amp;VAR:CALENDAR=US&amp;VAR:SYMBOL=0&amp;VAR:INDEX=0"}</definedName>
    <definedName name="_21626__FDSAUDITLINK__">{"fdsup://directions/FAT Viewer?action=UPDATE&amp;creator=factset&amp;DYN_ARGS=TRUE&amp;DOC_NAME=FAT:FQL_AUDITING_CLIENT_TEMPLATE.FAT&amp;display_string=Audit&amp;VAR:KEY=AFAPULAHEF&amp;VAR:QUERY=KFJHRl9CUFNfVEFORyhRVFIsMzgyNzcpQChSR0ZfQlBTX1RBTkcoU0VNSSwzODI3NylAUkdGX0JQU19UQU5HK","EFOTiwzODI3NykpKQ==&amp;WINDOW=FIRST_POPUP&amp;HEIGHT=450&amp;WIDTH=450&amp;START_MAXIMIZED=FALSE&amp;VAR:CALENDAR=US&amp;VAR:SYMBOL=0&amp;VAR:INDEX=0"}</definedName>
    <definedName name="_21627__FDSAUDITLINK__">{"fdsup://directions/FAT Viewer?action=UPDATE&amp;creator=factset&amp;DYN_ARGS=TRUE&amp;DOC_NAME=FAT:FQL_AUDITING_CLIENT_TEMPLATE.FAT&amp;display_string=Audit&amp;VAR:KEY=WJSDUHOJIH&amp;VAR:QUERY=KFJHRl9CUFNfVEFORyhRVFIsMzg4NDcpQChSR0ZfQlBTX1RBTkcoU0VNSSwzODg0NylAUkdGX0JQU19UQU5HK","EFOTiwzODg0NykpKQ==&amp;WINDOW=FIRST_POPUP&amp;HEIGHT=450&amp;WIDTH=450&amp;START_MAXIMIZED=FALSE&amp;VAR:CALENDAR=US&amp;VAR:SYMBOL=0&amp;VAR:INDEX=0"}</definedName>
    <definedName name="_21628__FDSAUDITLINK__">{"fdsup://directions/FAT Viewer?action=UPDATE&amp;creator=factset&amp;DYN_ARGS=TRUE&amp;DOC_NAME=FAT:FQL_AUDITING_CLIENT_TEMPLATE.FAT&amp;display_string=Audit&amp;VAR:KEY=GJMNYLQJGZ&amp;VAR:QUERY=KFJHRl9CUFNfVEFORyhRVFIsMzk0MTcpQChSR0ZfQlBTX1RBTkcoU0VNSSwzOTQxNylAUkdGX0JQU19UQU5HK","EFOTiwzOTQxNykpKQ==&amp;WINDOW=FIRST_POPUP&amp;HEIGHT=450&amp;WIDTH=450&amp;START_MAXIMIZED=FALSE&amp;VAR:CALENDAR=US&amp;VAR:SYMBOL=0&amp;VAR:INDEX=0"}</definedName>
    <definedName name="_21629__FDSAUDITLINK__">{"fdsup://directions/FAT Viewer?action=UPDATE&amp;creator=factset&amp;DYN_ARGS=TRUE&amp;DOC_NAME=FAT:FQL_AUDITING_CLIENT_TEMPLATE.FAT&amp;display_string=Audit&amp;VAR:KEY=UBCDEJOBKR&amp;VAR:QUERY=KFJHRl9CUFNfVEFORyhRVFIsMzk5ODcpQChSR0ZfQlBTX1RBTkcoU0VNSSwzOTk4NylAUkdGX0JQU19UQU5HK","EFOTiwzOTk4NykpKQ==&amp;WINDOW=FIRST_POPUP&amp;HEIGHT=450&amp;WIDTH=450&amp;START_MAXIMIZED=FALSE&amp;VAR:CALENDAR=US&amp;VAR:SYMBOL=0&amp;VAR:INDEX=0"}</definedName>
    <definedName name="_2163__FDSAUDITLINK__">{"fdsup://Directions/FactSet Auditing Viewer?action=AUDIT_VALUE&amp;DB=129&amp;ID1=59268810&amp;VALUEID=01001&amp;SDATE=2007&amp;PERIODTYPE=ANN_STD&amp;window=popup_no_bar&amp;width=385&amp;height=120&amp;START_MAXIMIZED=FALSE&amp;creator=factset&amp;display_string=Audit"}</definedName>
    <definedName name="_21630__FDSAUDITLINK__">{"fdsup://directions/FAT Viewer?action=UPDATE&amp;creator=factset&amp;DYN_ARGS=TRUE&amp;DOC_NAME=FAT:FQL_AUDITING_CLIENT_TEMPLATE.FAT&amp;display_string=Audit&amp;VAR:KEY=SHQVGHMZQV&amp;VAR:QUERY=KFJHRl9CUFNfVEFORyhRVFIsNDA1NTcpQChSR0ZfQlBTX1RBTkcoU0VNSSw0MDU1NylAUkdGX0JQU19UQU5HK","EFOTiw0MDU1NykpKQ==&amp;WINDOW=FIRST_POPUP&amp;HEIGHT=450&amp;WIDTH=450&amp;START_MAXIMIZED=FALSE&amp;VAR:CALENDAR=US&amp;VAR:SYMBOL=0&amp;VAR:INDEX=0"}</definedName>
    <definedName name="_21631__FDSAUDITLINK__">{"fdsup://directions/FAT Viewer?action=UPDATE&amp;creator=factset&amp;DYN_ARGS=TRUE&amp;DOC_NAME=FAT:FQL_AUDITING_CLIENT_TEMPLATE.FAT&amp;display_string=Audit&amp;VAR:KEY=YDMPMHWLUX&amp;VAR:QUERY=KFJHRl9CUFMoUVRSLDM3NzA3KUAoUkdGX0JQUyhTRU1JLDM3NzA3KUBSR0ZfQlBTKEFOTiwzNzcwNykpKQ==&amp;","WINDOW=FIRST_POPUP&amp;HEIGHT=450&amp;WIDTH=450&amp;START_MAXIMIZED=FALSE&amp;VAR:CALENDAR=US&amp;VAR:SYMBOL=0&amp;VAR:INDEX=0"}</definedName>
    <definedName name="_21632__FDSAUDITLINK__">{"fdsup://directions/FAT Viewer?action=UPDATE&amp;creator=factset&amp;DYN_ARGS=TRUE&amp;DOC_NAME=FAT:FQL_AUDITING_CLIENT_TEMPLATE.FAT&amp;display_string=Audit&amp;VAR:KEY=KHOPAVYHQR&amp;VAR:QUERY=KFJHRl9CUFMoUVRSLDM4Mjc3KUAoUkdGX0JQUyhTRU1JLDM4Mjc3KUBSR0ZfQlBTKEFOTiwzODI3NykpKQ==&amp;","WINDOW=FIRST_POPUP&amp;HEIGHT=450&amp;WIDTH=450&amp;START_MAXIMIZED=FALSE&amp;VAR:CALENDAR=US&amp;VAR:SYMBOL=0&amp;VAR:INDEX=0"}</definedName>
    <definedName name="_21633__FDSAUDITLINK__">{"fdsup://directions/FAT Viewer?action=UPDATE&amp;creator=factset&amp;DYN_ARGS=TRUE&amp;DOC_NAME=FAT:FQL_AUDITING_CLIENT_TEMPLATE.FAT&amp;display_string=Audit&amp;VAR:KEY=SJGTEHOPWV&amp;VAR:QUERY=KFJHRl9CUFMoUVRSLDM4ODQ3KUAoUkdGX0JQUyhTRU1JLDM4ODQ3KUBSR0ZfQlBTKEFOTiwzODg0NykpKQ==&amp;","WINDOW=FIRST_POPUP&amp;HEIGHT=450&amp;WIDTH=450&amp;START_MAXIMIZED=FALSE&amp;VAR:CALENDAR=US&amp;VAR:SYMBOL=0&amp;VAR:INDEX=0"}</definedName>
    <definedName name="_21634__FDSAUDITLINK__">{"fdsup://directions/FAT Viewer?action=UPDATE&amp;creator=factset&amp;DYN_ARGS=TRUE&amp;DOC_NAME=FAT:FQL_AUDITING_CLIENT_TEMPLATE.FAT&amp;display_string=Audit&amp;VAR:KEY=ENSRWNWTYD&amp;VAR:QUERY=KFJHRl9CUFMoUVRSLDM5NDE3KUAoUkdGX0JQUyhTRU1JLDM5NDE3KUBSR0ZfQlBTKEFOTiwzOTQxNykpKQ==&amp;","WINDOW=FIRST_POPUP&amp;HEIGHT=450&amp;WIDTH=450&amp;START_MAXIMIZED=FALSE&amp;VAR:CALENDAR=US&amp;VAR:SYMBOL=0&amp;VAR:INDEX=0"}</definedName>
    <definedName name="_21635__FDSAUDITLINK__">{"fdsup://directions/FAT Viewer?action=UPDATE&amp;creator=factset&amp;DYN_ARGS=TRUE&amp;DOC_NAME=FAT:FQL_AUDITING_CLIENT_TEMPLATE.FAT&amp;display_string=Audit&amp;VAR:KEY=SHSLWLOFKX&amp;VAR:QUERY=KFJHRl9CUFMoUVRSLDM5OTg3KUAoUkdGX0JQUyhTRU1JLDM5OTg3KUBSR0ZfQlBTKEFOTiwzOTk4NykpKQ==&amp;","WINDOW=FIRST_POPUP&amp;HEIGHT=450&amp;WIDTH=450&amp;START_MAXIMIZED=FALSE&amp;VAR:CALENDAR=US&amp;VAR:SYMBOL=0&amp;VAR:INDEX=0"}</definedName>
    <definedName name="_21636__FDSAUDITLINK__">{"fdsup://directions/FAT Viewer?action=UPDATE&amp;creator=factset&amp;DYN_ARGS=TRUE&amp;DOC_NAME=FAT:FQL_AUDITING_CLIENT_TEMPLATE.FAT&amp;display_string=Audit&amp;VAR:KEY=GPSNUPIJOJ&amp;VAR:QUERY=KFJHRl9CUFMoUVRSLDQwNTU3KUAoUkdGX0JQUyhTRU1JLDQwNTU3KUBSR0ZfQlBTKEFOTiw0MDU1NykpKQ==&amp;","WINDOW=FIRST_POPUP&amp;HEIGHT=450&amp;WIDTH=450&amp;START_MAXIMIZED=FALSE&amp;VAR:CALENDAR=US&amp;VAR:SYMBOL=0&amp;VAR:INDEX=0"}</definedName>
    <definedName name="_21637__FDSAUDITLINK__">{"fdsup://directions/FAT Viewer?action=UPDATE&amp;creator=factset&amp;DYN_ARGS=TRUE&amp;DOC_NAME=FAT:FQL_AUDITING_CLIENT_TEMPLATE.FAT&amp;display_string=Audit&amp;VAR:KEY=KFIPEXWZEJ&amp;VAR:QUERY=KFJHRl9CUFNfVEFORyhRVFIsMzc3MDcpQChSR0ZfQlBTX1RBTkcoU0VNSSwzNzcwNylAUkdGX0JQU19UQU5HK","EFOTiwzNzcwNykpKQ==&amp;WINDOW=FIRST_POPUP&amp;HEIGHT=450&amp;WIDTH=450&amp;START_MAXIMIZED=FALSE&amp;VAR:CALENDAR=US&amp;VAR:SYMBOL=0&amp;VAR:INDEX=0"}</definedName>
    <definedName name="_21638__FDSAUDITLINK__">{"fdsup://directions/FAT Viewer?action=UPDATE&amp;creator=factset&amp;DYN_ARGS=TRUE&amp;DOC_NAME=FAT:FQL_AUDITING_CLIENT_TEMPLATE.FAT&amp;display_string=Audit&amp;VAR:KEY=AFAPULAHEF&amp;VAR:QUERY=KFJHRl9CUFNfVEFORyhRVFIsMzgyNzcpQChSR0ZfQlBTX1RBTkcoU0VNSSwzODI3NylAUkdGX0JQU19UQU5HK","EFOTiwzODI3NykpKQ==&amp;WINDOW=FIRST_POPUP&amp;HEIGHT=450&amp;WIDTH=450&amp;START_MAXIMIZED=FALSE&amp;VAR:CALENDAR=US&amp;VAR:SYMBOL=0&amp;VAR:INDEX=0"}</definedName>
    <definedName name="_21639__FDSAUDITLINK__">{"fdsup://directions/FAT Viewer?action=UPDATE&amp;creator=factset&amp;DYN_ARGS=TRUE&amp;DOC_NAME=FAT:FQL_AUDITING_CLIENT_TEMPLATE.FAT&amp;display_string=Audit&amp;VAR:KEY=WJSDUHOJIH&amp;VAR:QUERY=KFJHRl9CUFNfVEFORyhRVFIsMzg4NDcpQChSR0ZfQlBTX1RBTkcoU0VNSSwzODg0NylAUkdGX0JQU19UQU5HK","EFOTiwzODg0NykpKQ==&amp;WINDOW=FIRST_POPUP&amp;HEIGHT=450&amp;WIDTH=450&amp;START_MAXIMIZED=FALSE&amp;VAR:CALENDAR=US&amp;VAR:SYMBOL=0&amp;VAR:INDEX=0"}</definedName>
    <definedName name="_2164__FDSAUDITLINK__">{"fdsup://Directions/FactSet Auditing Viewer?action=AUDIT_VALUE&amp;DB=129&amp;ID1=571062&amp;VALUEID=P05202&amp;SDATE=2009&amp;PERIODTYPE=ANN_STD&amp;window=popup_no_bar&amp;width=385&amp;height=120&amp;START_MAXIMIZED=FALSE&amp;creator=factset&amp;display_string=Audit"}</definedName>
    <definedName name="_21640__FDSAUDITLINK__">{"fdsup://directions/FAT Viewer?action=UPDATE&amp;creator=factset&amp;DYN_ARGS=TRUE&amp;DOC_NAME=FAT:FQL_AUDITING_CLIENT_TEMPLATE.FAT&amp;display_string=Audit&amp;VAR:KEY=GJMNYLQJGZ&amp;VAR:QUERY=KFJHRl9CUFNfVEFORyhRVFIsMzk0MTcpQChSR0ZfQlBTX1RBTkcoU0VNSSwzOTQxNylAUkdGX0JQU19UQU5HK","EFOTiwzOTQxNykpKQ==&amp;WINDOW=FIRST_POPUP&amp;HEIGHT=450&amp;WIDTH=450&amp;START_MAXIMIZED=FALSE&amp;VAR:CALENDAR=US&amp;VAR:SYMBOL=0&amp;VAR:INDEX=0"}</definedName>
    <definedName name="_21641__FDSAUDITLINK__">{"fdsup://directions/FAT Viewer?action=UPDATE&amp;creator=factset&amp;DYN_ARGS=TRUE&amp;DOC_NAME=FAT:FQL_AUDITING_CLIENT_TEMPLATE.FAT&amp;display_string=Audit&amp;VAR:KEY=UBCDEJOBKR&amp;VAR:QUERY=KFJHRl9CUFNfVEFORyhRVFIsMzk5ODcpQChSR0ZfQlBTX1RBTkcoU0VNSSwzOTk4NylAUkdGX0JQU19UQU5HK","EFOTiwzOTk4NykpKQ==&amp;WINDOW=FIRST_POPUP&amp;HEIGHT=450&amp;WIDTH=450&amp;START_MAXIMIZED=FALSE&amp;VAR:CALENDAR=US&amp;VAR:SYMBOL=0&amp;VAR:INDEX=0"}</definedName>
    <definedName name="_21642__FDSAUDITLINK__">{"fdsup://directions/FAT Viewer?action=UPDATE&amp;creator=factset&amp;DYN_ARGS=TRUE&amp;DOC_NAME=FAT:FQL_AUDITING_CLIENT_TEMPLATE.FAT&amp;display_string=Audit&amp;VAR:KEY=SHQVGHMZQV&amp;VAR:QUERY=KFJHRl9CUFNfVEFORyhRVFIsNDA1NTcpQChSR0ZfQlBTX1RBTkcoU0VNSSw0MDU1NylAUkdGX0JQU19UQU5HK","EFOTiw0MDU1NykpKQ==&amp;WINDOW=FIRST_POPUP&amp;HEIGHT=450&amp;WIDTH=450&amp;START_MAXIMIZED=FALSE&amp;VAR:CALENDAR=US&amp;VAR:SYMBOL=0&amp;VAR:INDEX=0"}</definedName>
    <definedName name="_21643__FDSAUDITLINK__">{"fdsup://directions/FAT Viewer?action=UPDATE&amp;creator=factset&amp;DYN_ARGS=TRUE&amp;DOC_NAME=FAT:FQL_AUDITING_CLIENT_TEMPLATE.FAT&amp;display_string=Audit&amp;VAR:KEY=YDMPMHWLUX&amp;VAR:QUERY=KFJHRl9CUFMoUVRSLDM3NzA3KUAoUkdGX0JQUyhTRU1JLDM3NzA3KUBSR0ZfQlBTKEFOTiwzNzcwNykpKQ==&amp;","WINDOW=FIRST_POPUP&amp;HEIGHT=450&amp;WIDTH=450&amp;START_MAXIMIZED=FALSE&amp;VAR:CALENDAR=US&amp;VAR:SYMBOL=0&amp;VAR:INDEX=0"}</definedName>
    <definedName name="_21644__FDSAUDITLINK__">{"fdsup://directions/FAT Viewer?action=UPDATE&amp;creator=factset&amp;DYN_ARGS=TRUE&amp;DOC_NAME=FAT:FQL_AUDITING_CLIENT_TEMPLATE.FAT&amp;display_string=Audit&amp;VAR:KEY=KHOPAVYHQR&amp;VAR:QUERY=KFJHRl9CUFMoUVRSLDM4Mjc3KUAoUkdGX0JQUyhTRU1JLDM4Mjc3KUBSR0ZfQlBTKEFOTiwzODI3NykpKQ==&amp;","WINDOW=FIRST_POPUP&amp;HEIGHT=450&amp;WIDTH=450&amp;START_MAXIMIZED=FALSE&amp;VAR:CALENDAR=US&amp;VAR:SYMBOL=0&amp;VAR:INDEX=0"}</definedName>
    <definedName name="_21645__FDSAUDITLINK__">{"fdsup://directions/FAT Viewer?action=UPDATE&amp;creator=factset&amp;DYN_ARGS=TRUE&amp;DOC_NAME=FAT:FQL_AUDITING_CLIENT_TEMPLATE.FAT&amp;display_string=Audit&amp;VAR:KEY=SJGTEHOPWV&amp;VAR:QUERY=KFJHRl9CUFMoUVRSLDM4ODQ3KUAoUkdGX0JQUyhTRU1JLDM4ODQ3KUBSR0ZfQlBTKEFOTiwzODg0NykpKQ==&amp;","WINDOW=FIRST_POPUP&amp;HEIGHT=450&amp;WIDTH=450&amp;START_MAXIMIZED=FALSE&amp;VAR:CALENDAR=US&amp;VAR:SYMBOL=0&amp;VAR:INDEX=0"}</definedName>
    <definedName name="_21646__FDSAUDITLINK__">{"fdsup://directions/FAT Viewer?action=UPDATE&amp;creator=factset&amp;DYN_ARGS=TRUE&amp;DOC_NAME=FAT:FQL_AUDITING_CLIENT_TEMPLATE.FAT&amp;display_string=Audit&amp;VAR:KEY=ENSRWNWTYD&amp;VAR:QUERY=KFJHRl9CUFMoUVRSLDM5NDE3KUAoUkdGX0JQUyhTRU1JLDM5NDE3KUBSR0ZfQlBTKEFOTiwzOTQxNykpKQ==&amp;","WINDOW=FIRST_POPUP&amp;HEIGHT=450&amp;WIDTH=450&amp;START_MAXIMIZED=FALSE&amp;VAR:CALENDAR=US&amp;VAR:SYMBOL=0&amp;VAR:INDEX=0"}</definedName>
    <definedName name="_21647__FDSAUDITLINK__">{"fdsup://directions/FAT Viewer?action=UPDATE&amp;creator=factset&amp;DYN_ARGS=TRUE&amp;DOC_NAME=FAT:FQL_AUDITING_CLIENT_TEMPLATE.FAT&amp;display_string=Audit&amp;VAR:KEY=SHSLWLOFKX&amp;VAR:QUERY=KFJHRl9CUFMoUVRSLDM5OTg3KUAoUkdGX0JQUyhTRU1JLDM5OTg3KUBSR0ZfQlBTKEFOTiwzOTk4NykpKQ==&amp;","WINDOW=FIRST_POPUP&amp;HEIGHT=450&amp;WIDTH=450&amp;START_MAXIMIZED=FALSE&amp;VAR:CALENDAR=US&amp;VAR:SYMBOL=0&amp;VAR:INDEX=0"}</definedName>
    <definedName name="_21648__FDSAUDITLINK__">{"fdsup://directions/FAT Viewer?action=UPDATE&amp;creator=factset&amp;DYN_ARGS=TRUE&amp;DOC_NAME=FAT:FQL_AUDITING_CLIENT_TEMPLATE.FAT&amp;display_string=Audit&amp;VAR:KEY=GPSNUPIJOJ&amp;VAR:QUERY=KFJHRl9CUFMoUVRSLDQwNTU3KUAoUkdGX0JQUyhTRU1JLDQwNTU3KUBSR0ZfQlBTKEFOTiw0MDU1NykpKQ==&amp;","WINDOW=FIRST_POPUP&amp;HEIGHT=450&amp;WIDTH=450&amp;START_MAXIMIZED=FALSE&amp;VAR:CALENDAR=US&amp;VAR:SYMBOL=0&amp;VAR:INDEX=0"}</definedName>
    <definedName name="_21649__FDSAUDITLINK__">{"fdsup://directions/FAT Viewer?action=UPDATE&amp;creator=factset&amp;DYN_ARGS=TRUE&amp;DOC_NAME=FAT:FQL_AUDITING_CLIENT_TEMPLATE.FAT&amp;display_string=Audit&amp;VAR:KEY=KFIPEXWZEJ&amp;VAR:QUERY=KFJHRl9CUFNfVEFORyhRVFIsMzc3MDcpQChSR0ZfQlBTX1RBTkcoU0VNSSwzNzcwNylAUkdGX0JQU19UQU5HK","EFOTiwzNzcwNykpKQ==&amp;WINDOW=FIRST_POPUP&amp;HEIGHT=450&amp;WIDTH=450&amp;START_MAXIMIZED=FALSE&amp;VAR:CALENDAR=US&amp;VAR:SYMBOL=0&amp;VAR:INDEX=0"}</definedName>
    <definedName name="_2165__FDSAUDITLINK__">{"fdsup://Directions/FactSet Auditing Viewer?action=AUDIT_VALUE&amp;DB=129&amp;ID1=571062&amp;VALUEID=P05202&amp;SDATE=2008&amp;PERIODTYPE=ANN_STD&amp;window=popup_no_bar&amp;width=385&amp;height=120&amp;START_MAXIMIZED=FALSE&amp;creator=factset&amp;display_string=Audit"}</definedName>
    <definedName name="_21650__FDSAUDITLINK__">{"fdsup://directions/FAT Viewer?action=UPDATE&amp;creator=factset&amp;DYN_ARGS=TRUE&amp;DOC_NAME=FAT:FQL_AUDITING_CLIENT_TEMPLATE.FAT&amp;display_string=Audit&amp;VAR:KEY=AFAPULAHEF&amp;VAR:QUERY=KFJHRl9CUFNfVEFORyhRVFIsMzgyNzcpQChSR0ZfQlBTX1RBTkcoU0VNSSwzODI3NylAUkdGX0JQU19UQU5HK","EFOTiwzODI3NykpKQ==&amp;WINDOW=FIRST_POPUP&amp;HEIGHT=450&amp;WIDTH=450&amp;START_MAXIMIZED=FALSE&amp;VAR:CALENDAR=US&amp;VAR:SYMBOL=0&amp;VAR:INDEX=0"}</definedName>
    <definedName name="_21651__FDSAUDITLINK__">{"fdsup://directions/FAT Viewer?action=UPDATE&amp;creator=factset&amp;DYN_ARGS=TRUE&amp;DOC_NAME=FAT:FQL_AUDITING_CLIENT_TEMPLATE.FAT&amp;display_string=Audit&amp;VAR:KEY=WJSDUHOJIH&amp;VAR:QUERY=KFJHRl9CUFNfVEFORyhRVFIsMzg4NDcpQChSR0ZfQlBTX1RBTkcoU0VNSSwzODg0NylAUkdGX0JQU19UQU5HK","EFOTiwzODg0NykpKQ==&amp;WINDOW=FIRST_POPUP&amp;HEIGHT=450&amp;WIDTH=450&amp;START_MAXIMIZED=FALSE&amp;VAR:CALENDAR=US&amp;VAR:SYMBOL=0&amp;VAR:INDEX=0"}</definedName>
    <definedName name="_21652__FDSAUDITLINK__">{"fdsup://directions/FAT Viewer?action=UPDATE&amp;creator=factset&amp;DYN_ARGS=TRUE&amp;DOC_NAME=FAT:FQL_AUDITING_CLIENT_TEMPLATE.FAT&amp;display_string=Audit&amp;VAR:KEY=GJMNYLQJGZ&amp;VAR:QUERY=KFJHRl9CUFNfVEFORyhRVFIsMzk0MTcpQChSR0ZfQlBTX1RBTkcoU0VNSSwzOTQxNylAUkdGX0JQU19UQU5HK","EFOTiwzOTQxNykpKQ==&amp;WINDOW=FIRST_POPUP&amp;HEIGHT=450&amp;WIDTH=450&amp;START_MAXIMIZED=FALSE&amp;VAR:CALENDAR=US&amp;VAR:SYMBOL=0&amp;VAR:INDEX=0"}</definedName>
    <definedName name="_21653__FDSAUDITLINK__">{"fdsup://directions/FAT Viewer?action=UPDATE&amp;creator=factset&amp;DYN_ARGS=TRUE&amp;DOC_NAME=FAT:FQL_AUDITING_CLIENT_TEMPLATE.FAT&amp;display_string=Audit&amp;VAR:KEY=UBCDEJOBKR&amp;VAR:QUERY=KFJHRl9CUFNfVEFORyhRVFIsMzk5ODcpQChSR0ZfQlBTX1RBTkcoU0VNSSwzOTk4NylAUkdGX0JQU19UQU5HK","EFOTiwzOTk4NykpKQ==&amp;WINDOW=FIRST_POPUP&amp;HEIGHT=450&amp;WIDTH=450&amp;START_MAXIMIZED=FALSE&amp;VAR:CALENDAR=US&amp;VAR:SYMBOL=0&amp;VAR:INDEX=0"}</definedName>
    <definedName name="_21654__FDSAUDITLINK__">{"fdsup://directions/FAT Viewer?action=UPDATE&amp;creator=factset&amp;DYN_ARGS=TRUE&amp;DOC_NAME=FAT:FQL_AUDITING_CLIENT_TEMPLATE.FAT&amp;display_string=Audit&amp;VAR:KEY=SHQVGHMZQV&amp;VAR:QUERY=KFJHRl9CUFNfVEFORyhRVFIsNDA1NTcpQChSR0ZfQlBTX1RBTkcoU0VNSSw0MDU1NylAUkdGX0JQU19UQU5HK","EFOTiw0MDU1NykpKQ==&amp;WINDOW=FIRST_POPUP&amp;HEIGHT=450&amp;WIDTH=450&amp;START_MAXIMIZED=FALSE&amp;VAR:CALENDAR=US&amp;VAR:SYMBOL=0&amp;VAR:INDEX=0"}</definedName>
    <definedName name="_21655__FDSAUDITLINK__">{"fdsup://directions/FAT Viewer?action=UPDATE&amp;creator=factset&amp;DYN_ARGS=TRUE&amp;DOC_NAME=FAT:FQL_AUDITING_CLIENT_TEMPLATE.FAT&amp;display_string=Audit&amp;VAR:KEY=YDMPMHWLUX&amp;VAR:QUERY=KFJHRl9CUFMoUVRSLDM3NzA3KUAoUkdGX0JQUyhTRU1JLDM3NzA3KUBSR0ZfQlBTKEFOTiwzNzcwNykpKQ==&amp;","WINDOW=FIRST_POPUP&amp;HEIGHT=450&amp;WIDTH=450&amp;START_MAXIMIZED=FALSE&amp;VAR:CALENDAR=US&amp;VAR:SYMBOL=0&amp;VAR:INDEX=0"}</definedName>
    <definedName name="_21656__FDSAUDITLINK__">{"fdsup://directions/FAT Viewer?action=UPDATE&amp;creator=factset&amp;DYN_ARGS=TRUE&amp;DOC_NAME=FAT:FQL_AUDITING_CLIENT_TEMPLATE.FAT&amp;display_string=Audit&amp;VAR:KEY=KHOPAVYHQR&amp;VAR:QUERY=KFJHRl9CUFMoUVRSLDM4Mjc3KUAoUkdGX0JQUyhTRU1JLDM4Mjc3KUBSR0ZfQlBTKEFOTiwzODI3NykpKQ==&amp;","WINDOW=FIRST_POPUP&amp;HEIGHT=450&amp;WIDTH=450&amp;START_MAXIMIZED=FALSE&amp;VAR:CALENDAR=US&amp;VAR:SYMBOL=0&amp;VAR:INDEX=0"}</definedName>
    <definedName name="_21657__FDSAUDITLINK__">{"fdsup://directions/FAT Viewer?action=UPDATE&amp;creator=factset&amp;DYN_ARGS=TRUE&amp;DOC_NAME=FAT:FQL_AUDITING_CLIENT_TEMPLATE.FAT&amp;display_string=Audit&amp;VAR:KEY=SJGTEHOPWV&amp;VAR:QUERY=KFJHRl9CUFMoUVRSLDM4ODQ3KUAoUkdGX0JQUyhTRU1JLDM4ODQ3KUBSR0ZfQlBTKEFOTiwzODg0NykpKQ==&amp;","WINDOW=FIRST_POPUP&amp;HEIGHT=450&amp;WIDTH=450&amp;START_MAXIMIZED=FALSE&amp;VAR:CALENDAR=US&amp;VAR:SYMBOL=0&amp;VAR:INDEX=0"}</definedName>
    <definedName name="_21658__FDSAUDITLINK__">{"fdsup://directions/FAT Viewer?action=UPDATE&amp;creator=factset&amp;DYN_ARGS=TRUE&amp;DOC_NAME=FAT:FQL_AUDITING_CLIENT_TEMPLATE.FAT&amp;display_string=Audit&amp;VAR:KEY=ENSRWNWTYD&amp;VAR:QUERY=KFJHRl9CUFMoUVRSLDM5NDE3KUAoUkdGX0JQUyhTRU1JLDM5NDE3KUBSR0ZfQlBTKEFOTiwzOTQxNykpKQ==&amp;","WINDOW=FIRST_POPUP&amp;HEIGHT=450&amp;WIDTH=450&amp;START_MAXIMIZED=FALSE&amp;VAR:CALENDAR=US&amp;VAR:SYMBOL=0&amp;VAR:INDEX=0"}</definedName>
    <definedName name="_21659__FDSAUDITLINK__">{"fdsup://directions/FAT Viewer?action=UPDATE&amp;creator=factset&amp;DYN_ARGS=TRUE&amp;DOC_NAME=FAT:FQL_AUDITING_CLIENT_TEMPLATE.FAT&amp;display_string=Audit&amp;VAR:KEY=SHSLWLOFKX&amp;VAR:QUERY=KFJHRl9CUFMoUVRSLDM5OTg3KUAoUkdGX0JQUyhTRU1JLDM5OTg3KUBSR0ZfQlBTKEFOTiwzOTk4NykpKQ==&amp;","WINDOW=FIRST_POPUP&amp;HEIGHT=450&amp;WIDTH=450&amp;START_MAXIMIZED=FALSE&amp;VAR:CALENDAR=US&amp;VAR:SYMBOL=0&amp;VAR:INDEX=0"}</definedName>
    <definedName name="_2166__FDSAUDITLINK__">{"fdsup://Directions/FactSet Auditing Viewer?action=AUDIT_VALUE&amp;DB=129&amp;ID1=571062&amp;VALUEID=P05202&amp;SDATE=2007&amp;PERIODTYPE=ANN_STD&amp;window=popup_no_bar&amp;width=385&amp;height=120&amp;START_MAXIMIZED=FALSE&amp;creator=factset&amp;display_string=Audit"}</definedName>
    <definedName name="_21660__FDSAUDITLINK__">{"fdsup://directions/FAT Viewer?action=UPDATE&amp;creator=factset&amp;DYN_ARGS=TRUE&amp;DOC_NAME=FAT:FQL_AUDITING_CLIENT_TEMPLATE.FAT&amp;display_string=Audit&amp;VAR:KEY=GPSNUPIJOJ&amp;VAR:QUERY=KFJHRl9CUFMoUVRSLDQwNTU3KUAoUkdGX0JQUyhTRU1JLDQwNTU3KUBSR0ZfQlBTKEFOTiw0MDU1NykpKQ==&amp;","WINDOW=FIRST_POPUP&amp;HEIGHT=450&amp;WIDTH=450&amp;START_MAXIMIZED=FALSE&amp;VAR:CALENDAR=US&amp;VAR:SYMBOL=0&amp;VAR:INDEX=0"}</definedName>
    <definedName name="_21661__FDSAUDITLINK__">{"fdsup://directions/FAT Viewer?action=UPDATE&amp;creator=factset&amp;DYN_ARGS=TRUE&amp;DOC_NAME=FAT:FQL_AUDITING_CLIENT_TEMPLATE.FAT&amp;display_string=Audit&amp;VAR:KEY=KFIPEXWZEJ&amp;VAR:QUERY=KFJHRl9CUFNfVEFORyhRVFIsMzc3MDcpQChSR0ZfQlBTX1RBTkcoU0VNSSwzNzcwNylAUkdGX0JQU19UQU5HK","EFOTiwzNzcwNykpKQ==&amp;WINDOW=FIRST_POPUP&amp;HEIGHT=450&amp;WIDTH=450&amp;START_MAXIMIZED=FALSE&amp;VAR:CALENDAR=US&amp;VAR:SYMBOL=0&amp;VAR:INDEX=0"}</definedName>
    <definedName name="_21662__FDSAUDITLINK__">{"fdsup://directions/FAT Viewer?action=UPDATE&amp;creator=factset&amp;DYN_ARGS=TRUE&amp;DOC_NAME=FAT:FQL_AUDITING_CLIENT_TEMPLATE.FAT&amp;display_string=Audit&amp;VAR:KEY=AFAPULAHEF&amp;VAR:QUERY=KFJHRl9CUFNfVEFORyhRVFIsMzgyNzcpQChSR0ZfQlBTX1RBTkcoU0VNSSwzODI3NylAUkdGX0JQU19UQU5HK","EFOTiwzODI3NykpKQ==&amp;WINDOW=FIRST_POPUP&amp;HEIGHT=450&amp;WIDTH=450&amp;START_MAXIMIZED=FALSE&amp;VAR:CALENDAR=US&amp;VAR:SYMBOL=0&amp;VAR:INDEX=0"}</definedName>
    <definedName name="_21663__FDSAUDITLINK__">{"fdsup://directions/FAT Viewer?action=UPDATE&amp;creator=factset&amp;DYN_ARGS=TRUE&amp;DOC_NAME=FAT:FQL_AUDITING_CLIENT_TEMPLATE.FAT&amp;display_string=Audit&amp;VAR:KEY=WJSDUHOJIH&amp;VAR:QUERY=KFJHRl9CUFNfVEFORyhRVFIsMzg4NDcpQChSR0ZfQlBTX1RBTkcoU0VNSSwzODg0NylAUkdGX0JQU19UQU5HK","EFOTiwzODg0NykpKQ==&amp;WINDOW=FIRST_POPUP&amp;HEIGHT=450&amp;WIDTH=450&amp;START_MAXIMIZED=FALSE&amp;VAR:CALENDAR=US&amp;VAR:SYMBOL=0&amp;VAR:INDEX=0"}</definedName>
    <definedName name="_21664__FDSAUDITLINK__">{"fdsup://directions/FAT Viewer?action=UPDATE&amp;creator=factset&amp;DYN_ARGS=TRUE&amp;DOC_NAME=FAT:FQL_AUDITING_CLIENT_TEMPLATE.FAT&amp;display_string=Audit&amp;VAR:KEY=GJMNYLQJGZ&amp;VAR:QUERY=KFJHRl9CUFNfVEFORyhRVFIsMzk0MTcpQChSR0ZfQlBTX1RBTkcoU0VNSSwzOTQxNylAUkdGX0JQU19UQU5HK","EFOTiwzOTQxNykpKQ==&amp;WINDOW=FIRST_POPUP&amp;HEIGHT=450&amp;WIDTH=450&amp;START_MAXIMIZED=FALSE&amp;VAR:CALENDAR=US&amp;VAR:SYMBOL=0&amp;VAR:INDEX=0"}</definedName>
    <definedName name="_21665__FDSAUDITLINK__">{"fdsup://directions/FAT Viewer?action=UPDATE&amp;creator=factset&amp;DYN_ARGS=TRUE&amp;DOC_NAME=FAT:FQL_AUDITING_CLIENT_TEMPLATE.FAT&amp;display_string=Audit&amp;VAR:KEY=UBCDEJOBKR&amp;VAR:QUERY=KFJHRl9CUFNfVEFORyhRVFIsMzk5ODcpQChSR0ZfQlBTX1RBTkcoU0VNSSwzOTk4NylAUkdGX0JQU19UQU5HK","EFOTiwzOTk4NykpKQ==&amp;WINDOW=FIRST_POPUP&amp;HEIGHT=450&amp;WIDTH=450&amp;START_MAXIMIZED=FALSE&amp;VAR:CALENDAR=US&amp;VAR:SYMBOL=0&amp;VAR:INDEX=0"}</definedName>
    <definedName name="_21666__FDSAUDITLINK__">{"fdsup://directions/FAT Viewer?action=UPDATE&amp;creator=factset&amp;DYN_ARGS=TRUE&amp;DOC_NAME=FAT:FQL_AUDITING_CLIENT_TEMPLATE.FAT&amp;display_string=Audit&amp;VAR:KEY=SHQVGHMZQV&amp;VAR:QUERY=KFJHRl9CUFNfVEFORyhRVFIsNDA1NTcpQChSR0ZfQlBTX1RBTkcoU0VNSSw0MDU1NylAUkdGX0JQU19UQU5HK","EFOTiw0MDU1NykpKQ==&amp;WINDOW=FIRST_POPUP&amp;HEIGHT=450&amp;WIDTH=450&amp;START_MAXIMIZED=FALSE&amp;VAR:CALENDAR=US&amp;VAR:SYMBOL=0&amp;VAR:INDEX=0"}</definedName>
    <definedName name="_21667__FDSAUDITLINK__">{"fdsup://directions/FAT Viewer?action=UPDATE&amp;creator=factset&amp;DYN_ARGS=TRUE&amp;DOC_NAME=FAT:FQL_AUDITING_CLIENT_TEMPLATE.FAT&amp;display_string=Audit&amp;VAR:KEY=YDMPMHWLUX&amp;VAR:QUERY=KFJHRl9CUFMoUVRSLDM3NzA3KUAoUkdGX0JQUyhTRU1JLDM3NzA3KUBSR0ZfQlBTKEFOTiwzNzcwNykpKQ==&amp;","WINDOW=FIRST_POPUP&amp;HEIGHT=450&amp;WIDTH=450&amp;START_MAXIMIZED=FALSE&amp;VAR:CALENDAR=US&amp;VAR:SYMBOL=0&amp;VAR:INDEX=0"}</definedName>
    <definedName name="_21668__FDSAUDITLINK__">{"fdsup://directions/FAT Viewer?action=UPDATE&amp;creator=factset&amp;DYN_ARGS=TRUE&amp;DOC_NAME=FAT:FQL_AUDITING_CLIENT_TEMPLATE.FAT&amp;display_string=Audit&amp;VAR:KEY=KHOPAVYHQR&amp;VAR:QUERY=KFJHRl9CUFMoUVRSLDM4Mjc3KUAoUkdGX0JQUyhTRU1JLDM4Mjc3KUBSR0ZfQlBTKEFOTiwzODI3NykpKQ==&amp;","WINDOW=FIRST_POPUP&amp;HEIGHT=450&amp;WIDTH=450&amp;START_MAXIMIZED=FALSE&amp;VAR:CALENDAR=US&amp;VAR:SYMBOL=0&amp;VAR:INDEX=0"}</definedName>
    <definedName name="_21669__FDSAUDITLINK__">{"fdsup://directions/FAT Viewer?action=UPDATE&amp;creator=factset&amp;DYN_ARGS=TRUE&amp;DOC_NAME=FAT:FQL_AUDITING_CLIENT_TEMPLATE.FAT&amp;display_string=Audit&amp;VAR:KEY=SJGTEHOPWV&amp;VAR:QUERY=KFJHRl9CUFMoUVRSLDM4ODQ3KUAoUkdGX0JQUyhTRU1JLDM4ODQ3KUBSR0ZfQlBTKEFOTiwzODg0NykpKQ==&amp;","WINDOW=FIRST_POPUP&amp;HEIGHT=450&amp;WIDTH=450&amp;START_MAXIMIZED=FALSE&amp;VAR:CALENDAR=US&amp;VAR:SYMBOL=0&amp;VAR:INDEX=0"}</definedName>
    <definedName name="_2167__FDSAUDITLINK__">{"fdsup://directions/FAT Viewer?action=UPDATE&amp;creator=factset&amp;DYN_ARGS=TRUE&amp;DOC_NAME=FAT:FQL_AUDITING_CLIENT_TEMPLATE.FAT&amp;display_string=Audit&amp;VAR:KEY=ETEVKFWNIB&amp;VAR:QUERY=RkZfQ0FQRVgoQ0FMLDIwMDksLCwsRVVSKQ==&amp;WINDOW=FIRST_POPUP&amp;HEIGHT=450&amp;WIDTH=450&amp;START_MA","XIMIZED=FALSE&amp;VAR:CALENDAR=FIVEDAY&amp;VAR:SYMBOL=571062&amp;VAR:INDEX=0"}</definedName>
    <definedName name="_21670__FDSAUDITLINK__">{"fdsup://directions/FAT Viewer?action=UPDATE&amp;creator=factset&amp;DYN_ARGS=TRUE&amp;DOC_NAME=FAT:FQL_AUDITING_CLIENT_TEMPLATE.FAT&amp;display_string=Audit&amp;VAR:KEY=ENSRWNWTYD&amp;VAR:QUERY=KFJHRl9CUFMoUVRSLDM5NDE3KUAoUkdGX0JQUyhTRU1JLDM5NDE3KUBSR0ZfQlBTKEFOTiwzOTQxNykpKQ==&amp;","WINDOW=FIRST_POPUP&amp;HEIGHT=450&amp;WIDTH=450&amp;START_MAXIMIZED=FALSE&amp;VAR:CALENDAR=US&amp;VAR:SYMBOL=0&amp;VAR:INDEX=0"}</definedName>
    <definedName name="_21671__FDSAUDITLINK__">{"fdsup://directions/FAT Viewer?action=UPDATE&amp;creator=factset&amp;DYN_ARGS=TRUE&amp;DOC_NAME=FAT:FQL_AUDITING_CLIENT_TEMPLATE.FAT&amp;display_string=Audit&amp;VAR:KEY=SHSLWLOFKX&amp;VAR:QUERY=KFJHRl9CUFMoUVRSLDM5OTg3KUAoUkdGX0JQUyhTRU1JLDM5OTg3KUBSR0ZfQlBTKEFOTiwzOTk4NykpKQ==&amp;","WINDOW=FIRST_POPUP&amp;HEIGHT=450&amp;WIDTH=450&amp;START_MAXIMIZED=FALSE&amp;VAR:CALENDAR=US&amp;VAR:SYMBOL=0&amp;VAR:INDEX=0"}</definedName>
    <definedName name="_21672__FDSAUDITLINK__">{"fdsup://directions/FAT Viewer?action=UPDATE&amp;creator=factset&amp;DYN_ARGS=TRUE&amp;DOC_NAME=FAT:FQL_AUDITING_CLIENT_TEMPLATE.FAT&amp;display_string=Audit&amp;VAR:KEY=GPSNUPIJOJ&amp;VAR:QUERY=KFJHRl9CUFMoUVRSLDQwNTU3KUAoUkdGX0JQUyhTRU1JLDQwNTU3KUBSR0ZfQlBTKEFOTiw0MDU1NykpKQ==&amp;","WINDOW=FIRST_POPUP&amp;HEIGHT=450&amp;WIDTH=450&amp;START_MAXIMIZED=FALSE&amp;VAR:CALENDAR=US&amp;VAR:SYMBOL=0&amp;VAR:INDEX=0"}</definedName>
    <definedName name="_21673__FDSAUDITLINK__">{"fdsup://directions/FAT Viewer?action=UPDATE&amp;creator=factset&amp;DYN_ARGS=TRUE&amp;DOC_NAME=FAT:FQL_AUDITING_CLIENT_TEMPLATE.FAT&amp;display_string=Audit&amp;VAR:KEY=KFIPEXWZEJ&amp;VAR:QUERY=KFJHRl9CUFNfVEFORyhRVFIsMzc3MDcpQChSR0ZfQlBTX1RBTkcoU0VNSSwzNzcwNylAUkdGX0JQU19UQU5HK","EFOTiwzNzcwNykpKQ==&amp;WINDOW=FIRST_POPUP&amp;HEIGHT=450&amp;WIDTH=450&amp;START_MAXIMIZED=FALSE&amp;VAR:CALENDAR=US&amp;VAR:SYMBOL=0&amp;VAR:INDEX=0"}</definedName>
    <definedName name="_21674__FDSAUDITLINK__">{"fdsup://directions/FAT Viewer?action=UPDATE&amp;creator=factset&amp;DYN_ARGS=TRUE&amp;DOC_NAME=FAT:FQL_AUDITING_CLIENT_TEMPLATE.FAT&amp;display_string=Audit&amp;VAR:KEY=AFAPULAHEF&amp;VAR:QUERY=KFJHRl9CUFNfVEFORyhRVFIsMzgyNzcpQChSR0ZfQlBTX1RBTkcoU0VNSSwzODI3NylAUkdGX0JQU19UQU5HK","EFOTiwzODI3NykpKQ==&amp;WINDOW=FIRST_POPUP&amp;HEIGHT=450&amp;WIDTH=450&amp;START_MAXIMIZED=FALSE&amp;VAR:CALENDAR=US&amp;VAR:SYMBOL=0&amp;VAR:INDEX=0"}</definedName>
    <definedName name="_21675__FDSAUDITLINK__">{"fdsup://directions/FAT Viewer?action=UPDATE&amp;creator=factset&amp;DYN_ARGS=TRUE&amp;DOC_NAME=FAT:FQL_AUDITING_CLIENT_TEMPLATE.FAT&amp;display_string=Audit&amp;VAR:KEY=WJSDUHOJIH&amp;VAR:QUERY=KFJHRl9CUFNfVEFORyhRVFIsMzg4NDcpQChSR0ZfQlBTX1RBTkcoU0VNSSwzODg0NylAUkdGX0JQU19UQU5HK","EFOTiwzODg0NykpKQ==&amp;WINDOW=FIRST_POPUP&amp;HEIGHT=450&amp;WIDTH=450&amp;START_MAXIMIZED=FALSE&amp;VAR:CALENDAR=US&amp;VAR:SYMBOL=0&amp;VAR:INDEX=0"}</definedName>
    <definedName name="_21676__FDSAUDITLINK__">{"fdsup://directions/FAT Viewer?action=UPDATE&amp;creator=factset&amp;DYN_ARGS=TRUE&amp;DOC_NAME=FAT:FQL_AUDITING_CLIENT_TEMPLATE.FAT&amp;display_string=Audit&amp;VAR:KEY=GJMNYLQJGZ&amp;VAR:QUERY=KFJHRl9CUFNfVEFORyhRVFIsMzk0MTcpQChSR0ZfQlBTX1RBTkcoU0VNSSwzOTQxNylAUkdGX0JQU19UQU5HK","EFOTiwzOTQxNykpKQ==&amp;WINDOW=FIRST_POPUP&amp;HEIGHT=450&amp;WIDTH=450&amp;START_MAXIMIZED=FALSE&amp;VAR:CALENDAR=US&amp;VAR:SYMBOL=0&amp;VAR:INDEX=0"}</definedName>
    <definedName name="_21677__FDSAUDITLINK__">{"fdsup://directions/FAT Viewer?action=UPDATE&amp;creator=factset&amp;DYN_ARGS=TRUE&amp;DOC_NAME=FAT:FQL_AUDITING_CLIENT_TEMPLATE.FAT&amp;display_string=Audit&amp;VAR:KEY=UBCDEJOBKR&amp;VAR:QUERY=KFJHRl9CUFNfVEFORyhRVFIsMzk5ODcpQChSR0ZfQlBTX1RBTkcoU0VNSSwzOTk4NylAUkdGX0JQU19UQU5HK","EFOTiwzOTk4NykpKQ==&amp;WINDOW=FIRST_POPUP&amp;HEIGHT=450&amp;WIDTH=450&amp;START_MAXIMIZED=FALSE&amp;VAR:CALENDAR=US&amp;VAR:SYMBOL=0&amp;VAR:INDEX=0"}</definedName>
    <definedName name="_21678__FDSAUDITLINK__">{"fdsup://directions/FAT Viewer?action=UPDATE&amp;creator=factset&amp;DYN_ARGS=TRUE&amp;DOC_NAME=FAT:FQL_AUDITING_CLIENT_TEMPLATE.FAT&amp;display_string=Audit&amp;VAR:KEY=SHQVGHMZQV&amp;VAR:QUERY=KFJHRl9CUFNfVEFORyhRVFIsNDA1NTcpQChSR0ZfQlBTX1RBTkcoU0VNSSw0MDU1NylAUkdGX0JQU19UQU5HK","EFOTiw0MDU1NykpKQ==&amp;WINDOW=FIRST_POPUP&amp;HEIGHT=450&amp;WIDTH=450&amp;START_MAXIMIZED=FALSE&amp;VAR:CALENDAR=US&amp;VAR:SYMBOL=0&amp;VAR:INDEX=0"}</definedName>
    <definedName name="_21679__FDSAUDITLINK__">{"fdsup://directions/FAT Viewer?action=UPDATE&amp;creator=factset&amp;DYN_ARGS=TRUE&amp;DOC_NAME=FAT:FQL_AUDITING_CLIENT_TEMPLATE.FAT&amp;display_string=Audit&amp;VAR:KEY=YDMPMHWLUX&amp;VAR:QUERY=KFJHRl9CUFMoUVRSLDM3NzA3KUAoUkdGX0JQUyhTRU1JLDM3NzA3KUBSR0ZfQlBTKEFOTiwzNzcwNykpKQ==&amp;","WINDOW=FIRST_POPUP&amp;HEIGHT=450&amp;WIDTH=450&amp;START_MAXIMIZED=FALSE&amp;VAR:CALENDAR=US&amp;VAR:SYMBOL=0&amp;VAR:INDEX=0"}</definedName>
    <definedName name="_2168__FDSAUDITLINK__">{"fdsup://directions/FAT Viewer?action=UPDATE&amp;creator=factset&amp;DYN_ARGS=TRUE&amp;DOC_NAME=FAT:FQL_AUDITING_CLIENT_TEMPLATE.FAT&amp;display_string=Audit&amp;VAR:KEY=SXQRANMDSJ&amp;VAR:QUERY=RkZfQ0FQRVgoQ0FMLDIwMDgsLCwsRVVSKQ==&amp;WINDOW=FIRST_POPUP&amp;HEIGHT=450&amp;WIDTH=450&amp;START_MA","XIMIZED=FALSE&amp;VAR:CALENDAR=FIVEDAY&amp;VAR:SYMBOL=571062&amp;VAR:INDEX=0"}</definedName>
    <definedName name="_21680__FDSAUDITLINK__">{"fdsup://directions/FAT Viewer?action=UPDATE&amp;creator=factset&amp;DYN_ARGS=TRUE&amp;DOC_NAME=FAT:FQL_AUDITING_CLIENT_TEMPLATE.FAT&amp;display_string=Audit&amp;VAR:KEY=KHOPAVYHQR&amp;VAR:QUERY=KFJHRl9CUFMoUVRSLDM4Mjc3KUAoUkdGX0JQUyhTRU1JLDM4Mjc3KUBSR0ZfQlBTKEFOTiwzODI3NykpKQ==&amp;","WINDOW=FIRST_POPUP&amp;HEIGHT=450&amp;WIDTH=450&amp;START_MAXIMIZED=FALSE&amp;VAR:CALENDAR=US&amp;VAR:SYMBOL=0&amp;VAR:INDEX=0"}</definedName>
    <definedName name="_21681__FDSAUDITLINK__">{"fdsup://directions/FAT Viewer?action=UPDATE&amp;creator=factset&amp;DYN_ARGS=TRUE&amp;DOC_NAME=FAT:FQL_AUDITING_CLIENT_TEMPLATE.FAT&amp;display_string=Audit&amp;VAR:KEY=SJGTEHOPWV&amp;VAR:QUERY=KFJHRl9CUFMoUVRSLDM4ODQ3KUAoUkdGX0JQUyhTRU1JLDM4ODQ3KUBSR0ZfQlBTKEFOTiwzODg0NykpKQ==&amp;","WINDOW=FIRST_POPUP&amp;HEIGHT=450&amp;WIDTH=450&amp;START_MAXIMIZED=FALSE&amp;VAR:CALENDAR=US&amp;VAR:SYMBOL=0&amp;VAR:INDEX=0"}</definedName>
    <definedName name="_21682__FDSAUDITLINK__">{"fdsup://directions/FAT Viewer?action=UPDATE&amp;creator=factset&amp;DYN_ARGS=TRUE&amp;DOC_NAME=FAT:FQL_AUDITING_CLIENT_TEMPLATE.FAT&amp;display_string=Audit&amp;VAR:KEY=ENSRWNWTYD&amp;VAR:QUERY=KFJHRl9CUFMoUVRSLDM5NDE3KUAoUkdGX0JQUyhTRU1JLDM5NDE3KUBSR0ZfQlBTKEFOTiwzOTQxNykpKQ==&amp;","WINDOW=FIRST_POPUP&amp;HEIGHT=450&amp;WIDTH=450&amp;START_MAXIMIZED=FALSE&amp;VAR:CALENDAR=US&amp;VAR:SYMBOL=0&amp;VAR:INDEX=0"}</definedName>
    <definedName name="_21683__FDSAUDITLINK__">{"fdsup://directions/FAT Viewer?action=UPDATE&amp;creator=factset&amp;DYN_ARGS=TRUE&amp;DOC_NAME=FAT:FQL_AUDITING_CLIENT_TEMPLATE.FAT&amp;display_string=Audit&amp;VAR:KEY=SHSLWLOFKX&amp;VAR:QUERY=KFJHRl9CUFMoUVRSLDM5OTg3KUAoUkdGX0JQUyhTRU1JLDM5OTg3KUBSR0ZfQlBTKEFOTiwzOTk4NykpKQ==&amp;","WINDOW=FIRST_POPUP&amp;HEIGHT=450&amp;WIDTH=450&amp;START_MAXIMIZED=FALSE&amp;VAR:CALENDAR=US&amp;VAR:SYMBOL=0&amp;VAR:INDEX=0"}</definedName>
    <definedName name="_21684__FDSAUDITLINK__">{"fdsup://directions/FAT Viewer?action=UPDATE&amp;creator=factset&amp;DYN_ARGS=TRUE&amp;DOC_NAME=FAT:FQL_AUDITING_CLIENT_TEMPLATE.FAT&amp;display_string=Audit&amp;VAR:KEY=GPSNUPIJOJ&amp;VAR:QUERY=KFJHRl9CUFMoUVRSLDQwNTU3KUAoUkdGX0JQUyhTRU1JLDQwNTU3KUBSR0ZfQlBTKEFOTiw0MDU1NykpKQ==&amp;","WINDOW=FIRST_POPUP&amp;HEIGHT=450&amp;WIDTH=450&amp;START_MAXIMIZED=FALSE&amp;VAR:CALENDAR=US&amp;VAR:SYMBOL=0&amp;VAR:INDEX=0"}</definedName>
    <definedName name="_21685__FDSAUDITLINK__">{"fdsup://directions/FAT Viewer?action=UPDATE&amp;creator=factset&amp;DYN_ARGS=TRUE&amp;DOC_NAME=FAT:FQL_AUDITING_CLIENT_TEMPLATE.FAT&amp;display_string=Audit&amp;VAR:KEY=KFIPEXWZEJ&amp;VAR:QUERY=KFJHRl9CUFNfVEFORyhRVFIsMzc3MDcpQChSR0ZfQlBTX1RBTkcoU0VNSSwzNzcwNylAUkdGX0JQU19UQU5HK","EFOTiwzNzcwNykpKQ==&amp;WINDOW=FIRST_POPUP&amp;HEIGHT=450&amp;WIDTH=450&amp;START_MAXIMIZED=FALSE&amp;VAR:CALENDAR=US&amp;VAR:SYMBOL=0&amp;VAR:INDEX=0"}</definedName>
    <definedName name="_21686__FDSAUDITLINK__">{"fdsup://directions/FAT Viewer?action=UPDATE&amp;creator=factset&amp;DYN_ARGS=TRUE&amp;DOC_NAME=FAT:FQL_AUDITING_CLIENT_TEMPLATE.FAT&amp;display_string=Audit&amp;VAR:KEY=AFAPULAHEF&amp;VAR:QUERY=KFJHRl9CUFNfVEFORyhRVFIsMzgyNzcpQChSR0ZfQlBTX1RBTkcoU0VNSSwzODI3NylAUkdGX0JQU19UQU5HK","EFOTiwzODI3NykpKQ==&amp;WINDOW=FIRST_POPUP&amp;HEIGHT=450&amp;WIDTH=450&amp;START_MAXIMIZED=FALSE&amp;VAR:CALENDAR=US&amp;VAR:SYMBOL=0&amp;VAR:INDEX=0"}</definedName>
    <definedName name="_21687__FDSAUDITLINK__">{"fdsup://directions/FAT Viewer?action=UPDATE&amp;creator=factset&amp;DYN_ARGS=TRUE&amp;DOC_NAME=FAT:FQL_AUDITING_CLIENT_TEMPLATE.FAT&amp;display_string=Audit&amp;VAR:KEY=WJSDUHOJIH&amp;VAR:QUERY=KFJHRl9CUFNfVEFORyhRVFIsMzg4NDcpQChSR0ZfQlBTX1RBTkcoU0VNSSwzODg0NylAUkdGX0JQU19UQU5HK","EFOTiwzODg0NykpKQ==&amp;WINDOW=FIRST_POPUP&amp;HEIGHT=450&amp;WIDTH=450&amp;START_MAXIMIZED=FALSE&amp;VAR:CALENDAR=US&amp;VAR:SYMBOL=0&amp;VAR:INDEX=0"}</definedName>
    <definedName name="_21688__FDSAUDITLINK__">{"fdsup://directions/FAT Viewer?action=UPDATE&amp;creator=factset&amp;DYN_ARGS=TRUE&amp;DOC_NAME=FAT:FQL_AUDITING_CLIENT_TEMPLATE.FAT&amp;display_string=Audit&amp;VAR:KEY=GJMNYLQJGZ&amp;VAR:QUERY=KFJHRl9CUFNfVEFORyhRVFIsMzk0MTcpQChSR0ZfQlBTX1RBTkcoU0VNSSwzOTQxNylAUkdGX0JQU19UQU5HK","EFOTiwzOTQxNykpKQ==&amp;WINDOW=FIRST_POPUP&amp;HEIGHT=450&amp;WIDTH=450&amp;START_MAXIMIZED=FALSE&amp;VAR:CALENDAR=US&amp;VAR:SYMBOL=0&amp;VAR:INDEX=0"}</definedName>
    <definedName name="_21689__FDSAUDITLINK__">{"fdsup://directions/FAT Viewer?action=UPDATE&amp;creator=factset&amp;DYN_ARGS=TRUE&amp;DOC_NAME=FAT:FQL_AUDITING_CLIENT_TEMPLATE.FAT&amp;display_string=Audit&amp;VAR:KEY=UBCDEJOBKR&amp;VAR:QUERY=KFJHRl9CUFNfVEFORyhRVFIsMzk5ODcpQChSR0ZfQlBTX1RBTkcoU0VNSSwzOTk4NylAUkdGX0JQU19UQU5HK","EFOTiwzOTk4NykpKQ==&amp;WINDOW=FIRST_POPUP&amp;HEIGHT=450&amp;WIDTH=450&amp;START_MAXIMIZED=FALSE&amp;VAR:CALENDAR=US&amp;VAR:SYMBOL=0&amp;VAR:INDEX=0"}</definedName>
    <definedName name="_2169__FDSAUDITLINK__">{"fdsup://directions/FAT Viewer?action=UPDATE&amp;creator=factset&amp;DYN_ARGS=TRUE&amp;DOC_NAME=FAT:FQL_AUDITING_CLIENT_TEMPLATE.FAT&amp;display_string=Audit&amp;VAR:KEY=IDGVYRUJIH&amp;VAR:QUERY=RkZfQ0FQRVgoQ0FMLDIwMDcsLCwsRVVSKQ==&amp;WINDOW=FIRST_POPUP&amp;HEIGHT=450&amp;WIDTH=450&amp;START_MA","XIMIZED=FALSE&amp;VAR:CALENDAR=FIVEDAY&amp;VAR:SYMBOL=571062&amp;VAR:INDEX=0"}</definedName>
    <definedName name="_21690__FDSAUDITLINK__">{"fdsup://directions/FAT Viewer?action=UPDATE&amp;creator=factset&amp;DYN_ARGS=TRUE&amp;DOC_NAME=FAT:FQL_AUDITING_CLIENT_TEMPLATE.FAT&amp;display_string=Audit&amp;VAR:KEY=SHQVGHMZQV&amp;VAR:QUERY=KFJHRl9CUFNfVEFORyhRVFIsNDA1NTcpQChSR0ZfQlBTX1RBTkcoU0VNSSw0MDU1NylAUkdGX0JQU19UQU5HK","EFOTiw0MDU1NykpKQ==&amp;WINDOW=FIRST_POPUP&amp;HEIGHT=450&amp;WIDTH=450&amp;START_MAXIMIZED=FALSE&amp;VAR:CALENDAR=US&amp;VAR:SYMBOL=0&amp;VAR:INDEX=0"}</definedName>
    <definedName name="_21691__FDSAUDITLINK__">{"fdsup://directions/FAT Viewer?action=UPDATE&amp;creator=factset&amp;DYN_ARGS=TRUE&amp;DOC_NAME=FAT:FQL_AUDITING_CLIENT_TEMPLATE.FAT&amp;display_string=Audit&amp;VAR:KEY=YDMPMHWLUX&amp;VAR:QUERY=KFJHRl9CUFMoUVRSLDM3NzA3KUAoUkdGX0JQUyhTRU1JLDM3NzA3KUBSR0ZfQlBTKEFOTiwzNzcwNykpKQ==&amp;","WINDOW=FIRST_POPUP&amp;HEIGHT=450&amp;WIDTH=450&amp;START_MAXIMIZED=FALSE&amp;VAR:CALENDAR=US&amp;VAR:SYMBOL=0&amp;VAR:INDEX=0"}</definedName>
    <definedName name="_21692__FDSAUDITLINK__">{"fdsup://directions/FAT Viewer?action=UPDATE&amp;creator=factset&amp;DYN_ARGS=TRUE&amp;DOC_NAME=FAT:FQL_AUDITING_CLIENT_TEMPLATE.FAT&amp;display_string=Audit&amp;VAR:KEY=KHOPAVYHQR&amp;VAR:QUERY=KFJHRl9CUFMoUVRSLDM4Mjc3KUAoUkdGX0JQUyhTRU1JLDM4Mjc3KUBSR0ZfQlBTKEFOTiwzODI3NykpKQ==&amp;","WINDOW=FIRST_POPUP&amp;HEIGHT=450&amp;WIDTH=450&amp;START_MAXIMIZED=FALSE&amp;VAR:CALENDAR=US&amp;VAR:SYMBOL=0&amp;VAR:INDEX=0"}</definedName>
    <definedName name="_21693__FDSAUDITLINK__">{"fdsup://directions/FAT Viewer?action=UPDATE&amp;creator=factset&amp;DYN_ARGS=TRUE&amp;DOC_NAME=FAT:FQL_AUDITING_CLIENT_TEMPLATE.FAT&amp;display_string=Audit&amp;VAR:KEY=SJGTEHOPWV&amp;VAR:QUERY=KFJHRl9CUFMoUVRSLDM4ODQ3KUAoUkdGX0JQUyhTRU1JLDM4ODQ3KUBSR0ZfQlBTKEFOTiwzODg0NykpKQ==&amp;","WINDOW=FIRST_POPUP&amp;HEIGHT=450&amp;WIDTH=450&amp;START_MAXIMIZED=FALSE&amp;VAR:CALENDAR=US&amp;VAR:SYMBOL=0&amp;VAR:INDEX=0"}</definedName>
    <definedName name="_21694__FDSAUDITLINK__">{"fdsup://directions/FAT Viewer?action=UPDATE&amp;creator=factset&amp;DYN_ARGS=TRUE&amp;DOC_NAME=FAT:FQL_AUDITING_CLIENT_TEMPLATE.FAT&amp;display_string=Audit&amp;VAR:KEY=ENSRWNWTYD&amp;VAR:QUERY=KFJHRl9CUFMoUVRSLDM5NDE3KUAoUkdGX0JQUyhTRU1JLDM5NDE3KUBSR0ZfQlBTKEFOTiwzOTQxNykpKQ==&amp;","WINDOW=FIRST_POPUP&amp;HEIGHT=450&amp;WIDTH=450&amp;START_MAXIMIZED=FALSE&amp;VAR:CALENDAR=US&amp;VAR:SYMBOL=0&amp;VAR:INDEX=0"}</definedName>
    <definedName name="_21695__FDSAUDITLINK__">{"fdsup://directions/FAT Viewer?action=UPDATE&amp;creator=factset&amp;DYN_ARGS=TRUE&amp;DOC_NAME=FAT:FQL_AUDITING_CLIENT_TEMPLATE.FAT&amp;display_string=Audit&amp;VAR:KEY=SHSLWLOFKX&amp;VAR:QUERY=KFJHRl9CUFMoUVRSLDM5OTg3KUAoUkdGX0JQUyhTRU1JLDM5OTg3KUBSR0ZfQlBTKEFOTiwzOTk4NykpKQ==&amp;","WINDOW=FIRST_POPUP&amp;HEIGHT=450&amp;WIDTH=450&amp;START_MAXIMIZED=FALSE&amp;VAR:CALENDAR=US&amp;VAR:SYMBOL=0&amp;VAR:INDEX=0"}</definedName>
    <definedName name="_21696__FDSAUDITLINK__">{"fdsup://directions/FAT Viewer?action=UPDATE&amp;creator=factset&amp;DYN_ARGS=TRUE&amp;DOC_NAME=FAT:FQL_AUDITING_CLIENT_TEMPLATE.FAT&amp;display_string=Audit&amp;VAR:KEY=GPSNUPIJOJ&amp;VAR:QUERY=KFJHRl9CUFMoUVRSLDQwNTU3KUAoUkdGX0JQUyhTRU1JLDQwNTU3KUBSR0ZfQlBTKEFOTiw0MDU1NykpKQ==&amp;","WINDOW=FIRST_POPUP&amp;HEIGHT=450&amp;WIDTH=450&amp;START_MAXIMIZED=FALSE&amp;VAR:CALENDAR=US&amp;VAR:SYMBOL=0&amp;VAR:INDEX=0"}</definedName>
    <definedName name="_21697__FDSAUDITLINK__">{"fdsup://directions/FAT Viewer?action=UPDATE&amp;creator=factset&amp;DYN_ARGS=TRUE&amp;DOC_NAME=FAT:FQL_AUDITING_CLIENT_TEMPLATE.FAT&amp;display_string=Audit&amp;VAR:KEY=KFIPEXWZEJ&amp;VAR:QUERY=KFJHRl9CUFNfVEFORyhRVFIsMzc3MDcpQChSR0ZfQlBTX1RBTkcoU0VNSSwzNzcwNylAUkdGX0JQU19UQU5HK","EFOTiwzNzcwNykpKQ==&amp;WINDOW=FIRST_POPUP&amp;HEIGHT=450&amp;WIDTH=450&amp;START_MAXIMIZED=FALSE&amp;VAR:CALENDAR=US&amp;VAR:SYMBOL=0&amp;VAR:INDEX=0"}</definedName>
    <definedName name="_21698__FDSAUDITLINK__">{"fdsup://directions/FAT Viewer?action=UPDATE&amp;creator=factset&amp;DYN_ARGS=TRUE&amp;DOC_NAME=FAT:FQL_AUDITING_CLIENT_TEMPLATE.FAT&amp;display_string=Audit&amp;VAR:KEY=AFAPULAHEF&amp;VAR:QUERY=KFJHRl9CUFNfVEFORyhRVFIsMzgyNzcpQChSR0ZfQlBTX1RBTkcoU0VNSSwzODI3NylAUkdGX0JQU19UQU5HK","EFOTiwzODI3NykpKQ==&amp;WINDOW=FIRST_POPUP&amp;HEIGHT=450&amp;WIDTH=450&amp;START_MAXIMIZED=FALSE&amp;VAR:CALENDAR=US&amp;VAR:SYMBOL=0&amp;VAR:INDEX=0"}</definedName>
    <definedName name="_21699__FDSAUDITLINK__">{"fdsup://directions/FAT Viewer?action=UPDATE&amp;creator=factset&amp;DYN_ARGS=TRUE&amp;DOC_NAME=FAT:FQL_AUDITING_CLIENT_TEMPLATE.FAT&amp;display_string=Audit&amp;VAR:KEY=WJSDUHOJIH&amp;VAR:QUERY=KFJHRl9CUFNfVEFORyhRVFIsMzg4NDcpQChSR0ZfQlBTX1RBTkcoU0VNSSwzODg0NylAUkdGX0JQU19UQU5HK","EFOTiwzODg0NykpKQ==&amp;WINDOW=FIRST_POPUP&amp;HEIGHT=450&amp;WIDTH=450&amp;START_MAXIMIZED=FALSE&amp;VAR:CALENDAR=US&amp;VAR:SYMBOL=0&amp;VAR:INDEX=0"}</definedName>
    <definedName name="_217__123Graph_DCHART_30">#REF!</definedName>
    <definedName name="_217__FDSAUDITLINK__">{"fdsup://Directions/FAT Viewer?action=UPDATE&amp;creator=factset&amp;DOC_NAME=fat:reuters_annual_source_window.fat&amp;display_string=Audit&amp;DYN_ARGS=TRUE&amp;VAR:ID1=25659T10&amp;VAR:RCODE=NIBX&amp;VAR:SDATE=20070999&amp;VAR:FREQ=Y&amp;VAR:RELITEM=RP&amp;VAR:CURRENCY=USD&amp;VAR:CURRSOURCE=EXSHA","RE&amp;VAR:NATFREQ=ANNUAL&amp;VAR:RFIELD=FINALIZED&amp;VAR:DB_TYPE=&amp;VAR:UNITS=MONTHLY&amp;window=popup&amp;width=450&amp;height=300&amp;START_MAXIMIZED=FALSE"}</definedName>
    <definedName name="_217__FDSAUDITLINK___1">{"fdsup://IBCentral/FAT Viewer?action=UPDATE&amp;creator=factset&amp;DOC_NAME=fat:reuters_annual_source_window.fat&amp;display_string=Audit&amp;DYN_ARGS=TRUE&amp;VAR:ID1=316968&amp;VAR:RCODE=FDSPFDSTKTOTAL&amp;VAR:SDATE=20080799&amp;VAR:FREQ=Y&amp;VAR:RELITEM=RP&amp;VAR:CURRENCY=&amp;VAR:CURRSOURCE=E","XSHARE&amp;VAR:NATFREQ=ANNUAL&amp;VAR:RFIELD=FINALIZED&amp;VAR:DB_TYPE=&amp;VAR:UNITS=M&amp;window=popup&amp;width=450&amp;height=300&amp;START_MAXIMIZED=FALSE"}</definedName>
    <definedName name="_2170__FDSAUDITLINK__">{"fdsup://directions/FAT Viewer?action=UPDATE&amp;creator=factset&amp;DYN_ARGS=TRUE&amp;DOC_NAME=FAT:FQL_AUDITING_CLIENT_TEMPLATE.FAT&amp;display_string=Audit&amp;VAR:KEY=ADCRKLSJEF&amp;VAR:QUERY=RkZfRUJJVChDQUwsMjAwOSwsLCxFVVIp&amp;WINDOW=FIRST_POPUP&amp;HEIGHT=450&amp;WIDTH=450&amp;START_MAXIMI","ZED=FALSE&amp;VAR:CALENDAR=FIVEDAY&amp;VAR:SYMBOL=571062&amp;VAR:INDEX=0"}</definedName>
    <definedName name="_21700__FDSAUDITLINK__">{"fdsup://directions/FAT Viewer?action=UPDATE&amp;creator=factset&amp;DYN_ARGS=TRUE&amp;DOC_NAME=FAT:FQL_AUDITING_CLIENT_TEMPLATE.FAT&amp;display_string=Audit&amp;VAR:KEY=GJMNYLQJGZ&amp;VAR:QUERY=KFJHRl9CUFNfVEFORyhRVFIsMzk0MTcpQChSR0ZfQlBTX1RBTkcoU0VNSSwzOTQxNylAUkdGX0JQU19UQU5HK","EFOTiwzOTQxNykpKQ==&amp;WINDOW=FIRST_POPUP&amp;HEIGHT=450&amp;WIDTH=450&amp;START_MAXIMIZED=FALSE&amp;VAR:CALENDAR=US&amp;VAR:SYMBOL=0&amp;VAR:INDEX=0"}</definedName>
    <definedName name="_21701__FDSAUDITLINK__">{"fdsup://directions/FAT Viewer?action=UPDATE&amp;creator=factset&amp;DYN_ARGS=TRUE&amp;DOC_NAME=FAT:FQL_AUDITING_CLIENT_TEMPLATE.FAT&amp;display_string=Audit&amp;VAR:KEY=UBCDEJOBKR&amp;VAR:QUERY=KFJHRl9CUFNfVEFORyhRVFIsMzk5ODcpQChSR0ZfQlBTX1RBTkcoU0VNSSwzOTk4NylAUkdGX0JQU19UQU5HK","EFOTiwzOTk4NykpKQ==&amp;WINDOW=FIRST_POPUP&amp;HEIGHT=450&amp;WIDTH=450&amp;START_MAXIMIZED=FALSE&amp;VAR:CALENDAR=US&amp;VAR:SYMBOL=0&amp;VAR:INDEX=0"}</definedName>
    <definedName name="_21702__FDSAUDITLINK__">{"fdsup://directions/FAT Viewer?action=UPDATE&amp;creator=factset&amp;DYN_ARGS=TRUE&amp;DOC_NAME=FAT:FQL_AUDITING_CLIENT_TEMPLATE.FAT&amp;display_string=Audit&amp;VAR:KEY=SHQVGHMZQV&amp;VAR:QUERY=KFJHRl9CUFNfVEFORyhRVFIsNDA1NTcpQChSR0ZfQlBTX1RBTkcoU0VNSSw0MDU1NylAUkdGX0JQU19UQU5HK","EFOTiw0MDU1NykpKQ==&amp;WINDOW=FIRST_POPUP&amp;HEIGHT=450&amp;WIDTH=450&amp;START_MAXIMIZED=FALSE&amp;VAR:CALENDAR=US&amp;VAR:SYMBOL=0&amp;VAR:INDEX=0"}</definedName>
    <definedName name="_21703__FDSAUDITLINK__">{"fdsup://directions/FAT Viewer?action=UPDATE&amp;creator=factset&amp;DYN_ARGS=TRUE&amp;DOC_NAME=FAT:FQL_AUDITING_CLIENT_TEMPLATE.FAT&amp;display_string=Audit&amp;VAR:KEY=YDMPMHWLUX&amp;VAR:QUERY=KFJHRl9CUFMoUVRSLDM3NzA3KUAoUkdGX0JQUyhTRU1JLDM3NzA3KUBSR0ZfQlBTKEFOTiwzNzcwNykpKQ==&amp;","WINDOW=FIRST_POPUP&amp;HEIGHT=450&amp;WIDTH=450&amp;START_MAXIMIZED=FALSE&amp;VAR:CALENDAR=US&amp;VAR:SYMBOL=0&amp;VAR:INDEX=0"}</definedName>
    <definedName name="_21704__FDSAUDITLINK__">{"fdsup://directions/FAT Viewer?action=UPDATE&amp;creator=factset&amp;DYN_ARGS=TRUE&amp;DOC_NAME=FAT:FQL_AUDITING_CLIENT_TEMPLATE.FAT&amp;display_string=Audit&amp;VAR:KEY=KHOPAVYHQR&amp;VAR:QUERY=KFJHRl9CUFMoUVRSLDM4Mjc3KUAoUkdGX0JQUyhTRU1JLDM4Mjc3KUBSR0ZfQlBTKEFOTiwzODI3NykpKQ==&amp;","WINDOW=FIRST_POPUP&amp;HEIGHT=450&amp;WIDTH=450&amp;START_MAXIMIZED=FALSE&amp;VAR:CALENDAR=US&amp;VAR:SYMBOL=0&amp;VAR:INDEX=0"}</definedName>
    <definedName name="_21705__FDSAUDITLINK__">{"fdsup://directions/FAT Viewer?action=UPDATE&amp;creator=factset&amp;DYN_ARGS=TRUE&amp;DOC_NAME=FAT:FQL_AUDITING_CLIENT_TEMPLATE.FAT&amp;display_string=Audit&amp;VAR:KEY=SJGTEHOPWV&amp;VAR:QUERY=KFJHRl9CUFMoUVRSLDM4ODQ3KUAoUkdGX0JQUyhTRU1JLDM4ODQ3KUBSR0ZfQlBTKEFOTiwzODg0NykpKQ==&amp;","WINDOW=FIRST_POPUP&amp;HEIGHT=450&amp;WIDTH=450&amp;START_MAXIMIZED=FALSE&amp;VAR:CALENDAR=US&amp;VAR:SYMBOL=0&amp;VAR:INDEX=0"}</definedName>
    <definedName name="_21706__FDSAUDITLINK__">{"fdsup://directions/FAT Viewer?action=UPDATE&amp;creator=factset&amp;DYN_ARGS=TRUE&amp;DOC_NAME=FAT:FQL_AUDITING_CLIENT_TEMPLATE.FAT&amp;display_string=Audit&amp;VAR:KEY=ENSRWNWTYD&amp;VAR:QUERY=KFJHRl9CUFMoUVRSLDM5NDE3KUAoUkdGX0JQUyhTRU1JLDM5NDE3KUBSR0ZfQlBTKEFOTiwzOTQxNykpKQ==&amp;","WINDOW=FIRST_POPUP&amp;HEIGHT=450&amp;WIDTH=450&amp;START_MAXIMIZED=FALSE&amp;VAR:CALENDAR=US&amp;VAR:SYMBOL=0&amp;VAR:INDEX=0"}</definedName>
    <definedName name="_21707__FDSAUDITLINK__">{"fdsup://directions/FAT Viewer?action=UPDATE&amp;creator=factset&amp;DYN_ARGS=TRUE&amp;DOC_NAME=FAT:FQL_AUDITING_CLIENT_TEMPLATE.FAT&amp;display_string=Audit&amp;VAR:KEY=SHSLWLOFKX&amp;VAR:QUERY=KFJHRl9CUFMoUVRSLDM5OTg3KUAoUkdGX0JQUyhTRU1JLDM5OTg3KUBSR0ZfQlBTKEFOTiwzOTk4NykpKQ==&amp;","WINDOW=FIRST_POPUP&amp;HEIGHT=450&amp;WIDTH=450&amp;START_MAXIMIZED=FALSE&amp;VAR:CALENDAR=US&amp;VAR:SYMBOL=0&amp;VAR:INDEX=0"}</definedName>
    <definedName name="_21708__FDSAUDITLINK__">{"fdsup://directions/FAT Viewer?action=UPDATE&amp;creator=factset&amp;DYN_ARGS=TRUE&amp;DOC_NAME=FAT:FQL_AUDITING_CLIENT_TEMPLATE.FAT&amp;display_string=Audit&amp;VAR:KEY=GPSNUPIJOJ&amp;VAR:QUERY=KFJHRl9CUFMoUVRSLDQwNTU3KUAoUkdGX0JQUyhTRU1JLDQwNTU3KUBSR0ZfQlBTKEFOTiw0MDU1NykpKQ==&amp;","WINDOW=FIRST_POPUP&amp;HEIGHT=450&amp;WIDTH=450&amp;START_MAXIMIZED=FALSE&amp;VAR:CALENDAR=US&amp;VAR:SYMBOL=0&amp;VAR:INDEX=0"}</definedName>
    <definedName name="_21709__FDSAUDITLINK__">{"fdsup://directions/FAT Viewer?action=UPDATE&amp;creator=factset&amp;DYN_ARGS=TRUE&amp;DOC_NAME=FAT:FQL_AUDITING_CLIENT_TEMPLATE.FAT&amp;display_string=Audit&amp;VAR:KEY=KFIPEXWZEJ&amp;VAR:QUERY=KFJHRl9CUFNfVEFORyhRVFIsMzc3MDcpQChSR0ZfQlBTX1RBTkcoU0VNSSwzNzcwNylAUkdGX0JQU19UQU5HK","EFOTiwzNzcwNykpKQ==&amp;WINDOW=FIRST_POPUP&amp;HEIGHT=450&amp;WIDTH=450&amp;START_MAXIMIZED=FALSE&amp;VAR:CALENDAR=US&amp;VAR:SYMBOL=0&amp;VAR:INDEX=0"}</definedName>
    <definedName name="_2171__FDSAUDITLINK__">{"fdsup://directions/FAT Viewer?action=UPDATE&amp;creator=factset&amp;DYN_ARGS=TRUE&amp;DOC_NAME=FAT:FQL_AUDITING_CLIENT_TEMPLATE.FAT&amp;display_string=Audit&amp;VAR:KEY=KFMFYXENCZ&amp;VAR:QUERY=RkZfRUJJVChDQUwsMjAwOCwsLCxFVVIp&amp;WINDOW=FIRST_POPUP&amp;HEIGHT=450&amp;WIDTH=450&amp;START_MAXIMI","ZED=FALSE&amp;VAR:CALENDAR=FIVEDAY&amp;VAR:SYMBOL=571062&amp;VAR:INDEX=0"}</definedName>
    <definedName name="_21710__FDSAUDITLINK__">{"fdsup://directions/FAT Viewer?action=UPDATE&amp;creator=factset&amp;DYN_ARGS=TRUE&amp;DOC_NAME=FAT:FQL_AUDITING_CLIENT_TEMPLATE.FAT&amp;display_string=Audit&amp;VAR:KEY=AFAPULAHEF&amp;VAR:QUERY=KFJHRl9CUFNfVEFORyhRVFIsMzgyNzcpQChSR0ZfQlBTX1RBTkcoU0VNSSwzODI3NylAUkdGX0JQU19UQU5HK","EFOTiwzODI3NykpKQ==&amp;WINDOW=FIRST_POPUP&amp;HEIGHT=450&amp;WIDTH=450&amp;START_MAXIMIZED=FALSE&amp;VAR:CALENDAR=US&amp;VAR:SYMBOL=0&amp;VAR:INDEX=0"}</definedName>
    <definedName name="_21711__FDSAUDITLINK__">{"fdsup://directions/FAT Viewer?action=UPDATE&amp;creator=factset&amp;DYN_ARGS=TRUE&amp;DOC_NAME=FAT:FQL_AUDITING_CLIENT_TEMPLATE.FAT&amp;display_string=Audit&amp;VAR:KEY=WJSDUHOJIH&amp;VAR:QUERY=KFJHRl9CUFNfVEFORyhRVFIsMzg4NDcpQChSR0ZfQlBTX1RBTkcoU0VNSSwzODg0NylAUkdGX0JQU19UQU5HK","EFOTiwzODg0NykpKQ==&amp;WINDOW=FIRST_POPUP&amp;HEIGHT=450&amp;WIDTH=450&amp;START_MAXIMIZED=FALSE&amp;VAR:CALENDAR=US&amp;VAR:SYMBOL=0&amp;VAR:INDEX=0"}</definedName>
    <definedName name="_21712__FDSAUDITLINK__">{"fdsup://directions/FAT Viewer?action=UPDATE&amp;creator=factset&amp;DYN_ARGS=TRUE&amp;DOC_NAME=FAT:FQL_AUDITING_CLIENT_TEMPLATE.FAT&amp;display_string=Audit&amp;VAR:KEY=GJMNYLQJGZ&amp;VAR:QUERY=KFJHRl9CUFNfVEFORyhRVFIsMzk0MTcpQChSR0ZfQlBTX1RBTkcoU0VNSSwzOTQxNylAUkdGX0JQU19UQU5HK","EFOTiwzOTQxNykpKQ==&amp;WINDOW=FIRST_POPUP&amp;HEIGHT=450&amp;WIDTH=450&amp;START_MAXIMIZED=FALSE&amp;VAR:CALENDAR=US&amp;VAR:SYMBOL=0&amp;VAR:INDEX=0"}</definedName>
    <definedName name="_21713__FDSAUDITLINK__">{"fdsup://directions/FAT Viewer?action=UPDATE&amp;creator=factset&amp;DYN_ARGS=TRUE&amp;DOC_NAME=FAT:FQL_AUDITING_CLIENT_TEMPLATE.FAT&amp;display_string=Audit&amp;VAR:KEY=UBCDEJOBKR&amp;VAR:QUERY=KFJHRl9CUFNfVEFORyhRVFIsMzk5ODcpQChSR0ZfQlBTX1RBTkcoU0VNSSwzOTk4NylAUkdGX0JQU19UQU5HK","EFOTiwzOTk4NykpKQ==&amp;WINDOW=FIRST_POPUP&amp;HEIGHT=450&amp;WIDTH=450&amp;START_MAXIMIZED=FALSE&amp;VAR:CALENDAR=US&amp;VAR:SYMBOL=0&amp;VAR:INDEX=0"}</definedName>
    <definedName name="_21714__FDSAUDITLINK__">{"fdsup://directions/FAT Viewer?action=UPDATE&amp;creator=factset&amp;DYN_ARGS=TRUE&amp;DOC_NAME=FAT:FQL_AUDITING_CLIENT_TEMPLATE.FAT&amp;display_string=Audit&amp;VAR:KEY=SHQVGHMZQV&amp;VAR:QUERY=KFJHRl9CUFNfVEFORyhRVFIsNDA1NTcpQChSR0ZfQlBTX1RBTkcoU0VNSSw0MDU1NylAUkdGX0JQU19UQU5HK","EFOTiw0MDU1NykpKQ==&amp;WINDOW=FIRST_POPUP&amp;HEIGHT=450&amp;WIDTH=450&amp;START_MAXIMIZED=FALSE&amp;VAR:CALENDAR=US&amp;VAR:SYMBOL=0&amp;VAR:INDEX=0"}</definedName>
    <definedName name="_21715__FDSAUDITLINK__">{"fdsup://directions/FAT Viewer?action=UPDATE&amp;creator=factset&amp;DYN_ARGS=TRUE&amp;DOC_NAME=FAT:FQL_AUDITING_CLIENT_TEMPLATE.FAT&amp;display_string=Audit&amp;VAR:KEY=YDMPMHWLUX&amp;VAR:QUERY=KFJHRl9CUFMoUVRSLDM3NzA3KUAoUkdGX0JQUyhTRU1JLDM3NzA3KUBSR0ZfQlBTKEFOTiwzNzcwNykpKQ==&amp;","WINDOW=FIRST_POPUP&amp;HEIGHT=450&amp;WIDTH=450&amp;START_MAXIMIZED=FALSE&amp;VAR:CALENDAR=US&amp;VAR:SYMBOL=0&amp;VAR:INDEX=0"}</definedName>
    <definedName name="_21716__FDSAUDITLINK__">{"fdsup://directions/FAT Viewer?action=UPDATE&amp;creator=factset&amp;DYN_ARGS=TRUE&amp;DOC_NAME=FAT:FQL_AUDITING_CLIENT_TEMPLATE.FAT&amp;display_string=Audit&amp;VAR:KEY=KHOPAVYHQR&amp;VAR:QUERY=KFJHRl9CUFMoUVRSLDM4Mjc3KUAoUkdGX0JQUyhTRU1JLDM4Mjc3KUBSR0ZfQlBTKEFOTiwzODI3NykpKQ==&amp;","WINDOW=FIRST_POPUP&amp;HEIGHT=450&amp;WIDTH=450&amp;START_MAXIMIZED=FALSE&amp;VAR:CALENDAR=US&amp;VAR:SYMBOL=0&amp;VAR:INDEX=0"}</definedName>
    <definedName name="_21717__FDSAUDITLINK__">{"fdsup://directions/FAT Viewer?action=UPDATE&amp;creator=factset&amp;DYN_ARGS=TRUE&amp;DOC_NAME=FAT:FQL_AUDITING_CLIENT_TEMPLATE.FAT&amp;display_string=Audit&amp;VAR:KEY=SJGTEHOPWV&amp;VAR:QUERY=KFJHRl9CUFMoUVRSLDM4ODQ3KUAoUkdGX0JQUyhTRU1JLDM4ODQ3KUBSR0ZfQlBTKEFOTiwzODg0NykpKQ==&amp;","WINDOW=FIRST_POPUP&amp;HEIGHT=450&amp;WIDTH=450&amp;START_MAXIMIZED=FALSE&amp;VAR:CALENDAR=US&amp;VAR:SYMBOL=0&amp;VAR:INDEX=0"}</definedName>
    <definedName name="_21718__FDSAUDITLINK__">{"fdsup://directions/FAT Viewer?action=UPDATE&amp;creator=factset&amp;DYN_ARGS=TRUE&amp;DOC_NAME=FAT:FQL_AUDITING_CLIENT_TEMPLATE.FAT&amp;display_string=Audit&amp;VAR:KEY=ENSRWNWTYD&amp;VAR:QUERY=KFJHRl9CUFMoUVRSLDM5NDE3KUAoUkdGX0JQUyhTRU1JLDM5NDE3KUBSR0ZfQlBTKEFOTiwzOTQxNykpKQ==&amp;","WINDOW=FIRST_POPUP&amp;HEIGHT=450&amp;WIDTH=450&amp;START_MAXIMIZED=FALSE&amp;VAR:CALENDAR=US&amp;VAR:SYMBOL=0&amp;VAR:INDEX=0"}</definedName>
    <definedName name="_21719__FDSAUDITLINK__">{"fdsup://directions/FAT Viewer?action=UPDATE&amp;creator=factset&amp;DYN_ARGS=TRUE&amp;DOC_NAME=FAT:FQL_AUDITING_CLIENT_TEMPLATE.FAT&amp;display_string=Audit&amp;VAR:KEY=SHSLWLOFKX&amp;VAR:QUERY=KFJHRl9CUFMoUVRSLDM5OTg3KUAoUkdGX0JQUyhTRU1JLDM5OTg3KUBSR0ZfQlBTKEFOTiwzOTk4NykpKQ==&amp;","WINDOW=FIRST_POPUP&amp;HEIGHT=450&amp;WIDTH=450&amp;START_MAXIMIZED=FALSE&amp;VAR:CALENDAR=US&amp;VAR:SYMBOL=0&amp;VAR:INDEX=0"}</definedName>
    <definedName name="_2172__FDSAUDITLINK__">{"fdsup://directions/FAT Viewer?action=UPDATE&amp;creator=factset&amp;DYN_ARGS=TRUE&amp;DOC_NAME=FAT:FQL_AUDITING_CLIENT_TEMPLATE.FAT&amp;display_string=Audit&amp;VAR:KEY=QVCZITCPEX&amp;VAR:QUERY=RkZfRUJJVChDQUwsMjAwNywsLCxFVVIp&amp;WINDOW=FIRST_POPUP&amp;HEIGHT=450&amp;WIDTH=450&amp;START_MAXIMI","ZED=FALSE&amp;VAR:CALENDAR=FIVEDAY&amp;VAR:SYMBOL=571062&amp;VAR:INDEX=0"}</definedName>
    <definedName name="_21720__FDSAUDITLINK__">{"fdsup://directions/FAT Viewer?action=UPDATE&amp;creator=factset&amp;DYN_ARGS=TRUE&amp;DOC_NAME=FAT:FQL_AUDITING_CLIENT_TEMPLATE.FAT&amp;display_string=Audit&amp;VAR:KEY=GPSNUPIJOJ&amp;VAR:QUERY=KFJHRl9CUFMoUVRSLDQwNTU3KUAoUkdGX0JQUyhTRU1JLDQwNTU3KUBSR0ZfQlBTKEFOTiw0MDU1NykpKQ==&amp;","WINDOW=FIRST_POPUP&amp;HEIGHT=450&amp;WIDTH=450&amp;START_MAXIMIZED=FALSE&amp;VAR:CALENDAR=US&amp;VAR:SYMBOL=0&amp;VAR:INDEX=0"}</definedName>
    <definedName name="_21721__FDSAUDITLINK__">{"fdsup://directions/FAT Viewer?action=UPDATE&amp;creator=factset&amp;DYN_ARGS=TRUE&amp;DOC_NAME=FAT:FQL_AUDITING_CLIENT_TEMPLATE.FAT&amp;display_string=Audit&amp;VAR:KEY=KFIPEXWZEJ&amp;VAR:QUERY=KFJHRl9CUFNfVEFORyhRVFIsMzc3MDcpQChSR0ZfQlBTX1RBTkcoU0VNSSwzNzcwNylAUkdGX0JQU19UQU5HK","EFOTiwzNzcwNykpKQ==&amp;WINDOW=FIRST_POPUP&amp;HEIGHT=450&amp;WIDTH=450&amp;START_MAXIMIZED=FALSE&amp;VAR:CALENDAR=US&amp;VAR:SYMBOL=0&amp;VAR:INDEX=0"}</definedName>
    <definedName name="_21722__FDSAUDITLINK__">{"fdsup://directions/FAT Viewer?action=UPDATE&amp;creator=factset&amp;DYN_ARGS=TRUE&amp;DOC_NAME=FAT:FQL_AUDITING_CLIENT_TEMPLATE.FAT&amp;display_string=Audit&amp;VAR:KEY=AFAPULAHEF&amp;VAR:QUERY=KFJHRl9CUFNfVEFORyhRVFIsMzgyNzcpQChSR0ZfQlBTX1RBTkcoU0VNSSwzODI3NylAUkdGX0JQU19UQU5HK","EFOTiwzODI3NykpKQ==&amp;WINDOW=FIRST_POPUP&amp;HEIGHT=450&amp;WIDTH=450&amp;START_MAXIMIZED=FALSE&amp;VAR:CALENDAR=US&amp;VAR:SYMBOL=0&amp;VAR:INDEX=0"}</definedName>
    <definedName name="_21723__FDSAUDITLINK__">{"fdsup://directions/FAT Viewer?action=UPDATE&amp;creator=factset&amp;DYN_ARGS=TRUE&amp;DOC_NAME=FAT:FQL_AUDITING_CLIENT_TEMPLATE.FAT&amp;display_string=Audit&amp;VAR:KEY=WJSDUHOJIH&amp;VAR:QUERY=KFJHRl9CUFNfVEFORyhRVFIsMzg4NDcpQChSR0ZfQlBTX1RBTkcoU0VNSSwzODg0NylAUkdGX0JQU19UQU5HK","EFOTiwzODg0NykpKQ==&amp;WINDOW=FIRST_POPUP&amp;HEIGHT=450&amp;WIDTH=450&amp;START_MAXIMIZED=FALSE&amp;VAR:CALENDAR=US&amp;VAR:SYMBOL=0&amp;VAR:INDEX=0"}</definedName>
    <definedName name="_21724__FDSAUDITLINK__">{"fdsup://directions/FAT Viewer?action=UPDATE&amp;creator=factset&amp;DYN_ARGS=TRUE&amp;DOC_NAME=FAT:FQL_AUDITING_CLIENT_TEMPLATE.FAT&amp;display_string=Audit&amp;VAR:KEY=GJMNYLQJGZ&amp;VAR:QUERY=KFJHRl9CUFNfVEFORyhRVFIsMzk0MTcpQChSR0ZfQlBTX1RBTkcoU0VNSSwzOTQxNylAUkdGX0JQU19UQU5HK","EFOTiwzOTQxNykpKQ==&amp;WINDOW=FIRST_POPUP&amp;HEIGHT=450&amp;WIDTH=450&amp;START_MAXIMIZED=FALSE&amp;VAR:CALENDAR=US&amp;VAR:SYMBOL=0&amp;VAR:INDEX=0"}</definedName>
    <definedName name="_21725__FDSAUDITLINK__">{"fdsup://directions/FAT Viewer?action=UPDATE&amp;creator=factset&amp;DYN_ARGS=TRUE&amp;DOC_NAME=FAT:FQL_AUDITING_CLIENT_TEMPLATE.FAT&amp;display_string=Audit&amp;VAR:KEY=UBCDEJOBKR&amp;VAR:QUERY=KFJHRl9CUFNfVEFORyhRVFIsMzk5ODcpQChSR0ZfQlBTX1RBTkcoU0VNSSwzOTk4NylAUkdGX0JQU19UQU5HK","EFOTiwzOTk4NykpKQ==&amp;WINDOW=FIRST_POPUP&amp;HEIGHT=450&amp;WIDTH=450&amp;START_MAXIMIZED=FALSE&amp;VAR:CALENDAR=US&amp;VAR:SYMBOL=0&amp;VAR:INDEX=0"}</definedName>
    <definedName name="_21726__FDSAUDITLINK__">{"fdsup://directions/FAT Viewer?action=UPDATE&amp;creator=factset&amp;DYN_ARGS=TRUE&amp;DOC_NAME=FAT:FQL_AUDITING_CLIENT_TEMPLATE.FAT&amp;display_string=Audit&amp;VAR:KEY=SHQVGHMZQV&amp;VAR:QUERY=KFJHRl9CUFNfVEFORyhRVFIsNDA1NTcpQChSR0ZfQlBTX1RBTkcoU0VNSSw0MDU1NylAUkdGX0JQU19UQU5HK","EFOTiw0MDU1NykpKQ==&amp;WINDOW=FIRST_POPUP&amp;HEIGHT=450&amp;WIDTH=450&amp;START_MAXIMIZED=FALSE&amp;VAR:CALENDAR=US&amp;VAR:SYMBOL=0&amp;VAR:INDEX=0"}</definedName>
    <definedName name="_21727__FDSAUDITLINK__">{"fdsup://directions/FAT Viewer?action=UPDATE&amp;creator=factset&amp;DYN_ARGS=TRUE&amp;DOC_NAME=FAT:FQL_AUDITING_CLIENT_TEMPLATE.FAT&amp;display_string=Audit&amp;VAR:KEY=YDMPMHWLUX&amp;VAR:QUERY=KFJHRl9CUFMoUVRSLDM3NzA3KUAoUkdGX0JQUyhTRU1JLDM3NzA3KUBSR0ZfQlBTKEFOTiwzNzcwNykpKQ==&amp;","WINDOW=FIRST_POPUP&amp;HEIGHT=450&amp;WIDTH=450&amp;START_MAXIMIZED=FALSE&amp;VAR:CALENDAR=US&amp;VAR:SYMBOL=0&amp;VAR:INDEX=0"}</definedName>
    <definedName name="_21728__FDSAUDITLINK__">{"fdsup://directions/FAT Viewer?action=UPDATE&amp;creator=factset&amp;DYN_ARGS=TRUE&amp;DOC_NAME=FAT:FQL_AUDITING_CLIENT_TEMPLATE.FAT&amp;display_string=Audit&amp;VAR:KEY=KHOPAVYHQR&amp;VAR:QUERY=KFJHRl9CUFMoUVRSLDM4Mjc3KUAoUkdGX0JQUyhTRU1JLDM4Mjc3KUBSR0ZfQlBTKEFOTiwzODI3NykpKQ==&amp;","WINDOW=FIRST_POPUP&amp;HEIGHT=450&amp;WIDTH=450&amp;START_MAXIMIZED=FALSE&amp;VAR:CALENDAR=US&amp;VAR:SYMBOL=0&amp;VAR:INDEX=0"}</definedName>
    <definedName name="_21729__FDSAUDITLINK__">{"fdsup://directions/FAT Viewer?action=UPDATE&amp;creator=factset&amp;DYN_ARGS=TRUE&amp;DOC_NAME=FAT:FQL_AUDITING_CLIENT_TEMPLATE.FAT&amp;display_string=Audit&amp;VAR:KEY=SJGTEHOPWV&amp;VAR:QUERY=KFJHRl9CUFMoUVRSLDM4ODQ3KUAoUkdGX0JQUyhTRU1JLDM4ODQ3KUBSR0ZfQlBTKEFOTiwzODg0NykpKQ==&amp;","WINDOW=FIRST_POPUP&amp;HEIGHT=450&amp;WIDTH=450&amp;START_MAXIMIZED=FALSE&amp;VAR:CALENDAR=US&amp;VAR:SYMBOL=0&amp;VAR:INDEX=0"}</definedName>
    <definedName name="_2173__FDSAUDITLINK__">{"fdsup://directions/FAT Viewer?action=UPDATE&amp;creator=factset&amp;DYN_ARGS=TRUE&amp;DOC_NAME=FAT:FQL_AUDITING_CLIENT_TEMPLATE.FAT&amp;display_string=Audit&amp;VAR:KEY=ABOZEXUJSB&amp;VAR:QUERY=RkZfRUJJVERBKENBTCwyMDA5LCwsLEVVUik=&amp;WINDOW=FIRST_POPUP&amp;HEIGHT=450&amp;WIDTH=450&amp;START_MA","XIMIZED=FALSE&amp;VAR:CALENDAR=FIVEDAY&amp;VAR:SYMBOL=571062&amp;VAR:INDEX=0"}</definedName>
    <definedName name="_21730__FDSAUDITLINK__">{"fdsup://directions/FAT Viewer?action=UPDATE&amp;creator=factset&amp;DYN_ARGS=TRUE&amp;DOC_NAME=FAT:FQL_AUDITING_CLIENT_TEMPLATE.FAT&amp;display_string=Audit&amp;VAR:KEY=ENSRWNWTYD&amp;VAR:QUERY=KFJHRl9CUFMoUVRSLDM5NDE3KUAoUkdGX0JQUyhTRU1JLDM5NDE3KUBSR0ZfQlBTKEFOTiwzOTQxNykpKQ==&amp;","WINDOW=FIRST_POPUP&amp;HEIGHT=450&amp;WIDTH=450&amp;START_MAXIMIZED=FALSE&amp;VAR:CALENDAR=US&amp;VAR:SYMBOL=0&amp;VAR:INDEX=0"}</definedName>
    <definedName name="_21731__FDSAUDITLINK__">{"fdsup://directions/FAT Viewer?action=UPDATE&amp;creator=factset&amp;DYN_ARGS=TRUE&amp;DOC_NAME=FAT:FQL_AUDITING_CLIENT_TEMPLATE.FAT&amp;display_string=Audit&amp;VAR:KEY=SHSLWLOFKX&amp;VAR:QUERY=KFJHRl9CUFMoUVRSLDM5OTg3KUAoUkdGX0JQUyhTRU1JLDM5OTg3KUBSR0ZfQlBTKEFOTiwzOTk4NykpKQ==&amp;","WINDOW=FIRST_POPUP&amp;HEIGHT=450&amp;WIDTH=450&amp;START_MAXIMIZED=FALSE&amp;VAR:CALENDAR=US&amp;VAR:SYMBOL=0&amp;VAR:INDEX=0"}</definedName>
    <definedName name="_21732__FDSAUDITLINK__">{"fdsup://directions/FAT Viewer?action=UPDATE&amp;creator=factset&amp;DYN_ARGS=TRUE&amp;DOC_NAME=FAT:FQL_AUDITING_CLIENT_TEMPLATE.FAT&amp;display_string=Audit&amp;VAR:KEY=GPSNUPIJOJ&amp;VAR:QUERY=KFJHRl9CUFMoUVRSLDQwNTU3KUAoUkdGX0JQUyhTRU1JLDQwNTU3KUBSR0ZfQlBTKEFOTiw0MDU1NykpKQ==&amp;","WINDOW=FIRST_POPUP&amp;HEIGHT=450&amp;WIDTH=450&amp;START_MAXIMIZED=FALSE&amp;VAR:CALENDAR=US&amp;VAR:SYMBOL=0&amp;VAR:INDEX=0"}</definedName>
    <definedName name="_21733__FDSAUDITLINK__">{"fdsup://directions/FAT Viewer?action=UPDATE&amp;creator=factset&amp;DYN_ARGS=TRUE&amp;DOC_NAME=FAT:FQL_AUDITING_CLIENT_TEMPLATE.FAT&amp;display_string=Audit&amp;VAR:KEY=KFIPEXWZEJ&amp;VAR:QUERY=KFJHRl9CUFNfVEFORyhRVFIsMzc3MDcpQChSR0ZfQlBTX1RBTkcoU0VNSSwzNzcwNylAUkdGX0JQU19UQU5HK","EFOTiwzNzcwNykpKQ==&amp;WINDOW=FIRST_POPUP&amp;HEIGHT=450&amp;WIDTH=450&amp;START_MAXIMIZED=FALSE&amp;VAR:CALENDAR=US&amp;VAR:SYMBOL=0&amp;VAR:INDEX=0"}</definedName>
    <definedName name="_21734__FDSAUDITLINK__">{"fdsup://directions/FAT Viewer?action=UPDATE&amp;creator=factset&amp;DYN_ARGS=TRUE&amp;DOC_NAME=FAT:FQL_AUDITING_CLIENT_TEMPLATE.FAT&amp;display_string=Audit&amp;VAR:KEY=AFAPULAHEF&amp;VAR:QUERY=KFJHRl9CUFNfVEFORyhRVFIsMzgyNzcpQChSR0ZfQlBTX1RBTkcoU0VNSSwzODI3NylAUkdGX0JQU19UQU5HK","EFOTiwzODI3NykpKQ==&amp;WINDOW=FIRST_POPUP&amp;HEIGHT=450&amp;WIDTH=450&amp;START_MAXIMIZED=FALSE&amp;VAR:CALENDAR=US&amp;VAR:SYMBOL=0&amp;VAR:INDEX=0"}</definedName>
    <definedName name="_21735__FDSAUDITLINK__">{"fdsup://directions/FAT Viewer?action=UPDATE&amp;creator=factset&amp;DYN_ARGS=TRUE&amp;DOC_NAME=FAT:FQL_AUDITING_CLIENT_TEMPLATE.FAT&amp;display_string=Audit&amp;VAR:KEY=WJSDUHOJIH&amp;VAR:QUERY=KFJHRl9CUFNfVEFORyhRVFIsMzg4NDcpQChSR0ZfQlBTX1RBTkcoU0VNSSwzODg0NylAUkdGX0JQU19UQU5HK","EFOTiwzODg0NykpKQ==&amp;WINDOW=FIRST_POPUP&amp;HEIGHT=450&amp;WIDTH=450&amp;START_MAXIMIZED=FALSE&amp;VAR:CALENDAR=US&amp;VAR:SYMBOL=0&amp;VAR:INDEX=0"}</definedName>
    <definedName name="_21736__FDSAUDITLINK__">{"fdsup://directions/FAT Viewer?action=UPDATE&amp;creator=factset&amp;DYN_ARGS=TRUE&amp;DOC_NAME=FAT:FQL_AUDITING_CLIENT_TEMPLATE.FAT&amp;display_string=Audit&amp;VAR:KEY=GJMNYLQJGZ&amp;VAR:QUERY=KFJHRl9CUFNfVEFORyhRVFIsMzk0MTcpQChSR0ZfQlBTX1RBTkcoU0VNSSwzOTQxNylAUkdGX0JQU19UQU5HK","EFOTiwzOTQxNykpKQ==&amp;WINDOW=FIRST_POPUP&amp;HEIGHT=450&amp;WIDTH=450&amp;START_MAXIMIZED=FALSE&amp;VAR:CALENDAR=US&amp;VAR:SYMBOL=0&amp;VAR:INDEX=0"}</definedName>
    <definedName name="_21737__FDSAUDITLINK__">{"fdsup://directions/FAT Viewer?action=UPDATE&amp;creator=factset&amp;DYN_ARGS=TRUE&amp;DOC_NAME=FAT:FQL_AUDITING_CLIENT_TEMPLATE.FAT&amp;display_string=Audit&amp;VAR:KEY=UBCDEJOBKR&amp;VAR:QUERY=KFJHRl9CUFNfVEFORyhRVFIsMzk5ODcpQChSR0ZfQlBTX1RBTkcoU0VNSSwzOTk4NylAUkdGX0JQU19UQU5HK","EFOTiwzOTk4NykpKQ==&amp;WINDOW=FIRST_POPUP&amp;HEIGHT=450&amp;WIDTH=450&amp;START_MAXIMIZED=FALSE&amp;VAR:CALENDAR=US&amp;VAR:SYMBOL=0&amp;VAR:INDEX=0"}</definedName>
    <definedName name="_21738__FDSAUDITLINK__">{"fdsup://directions/FAT Viewer?action=UPDATE&amp;creator=factset&amp;DYN_ARGS=TRUE&amp;DOC_NAME=FAT:FQL_AUDITING_CLIENT_TEMPLATE.FAT&amp;display_string=Audit&amp;VAR:KEY=SHQVGHMZQV&amp;VAR:QUERY=KFJHRl9CUFNfVEFORyhRVFIsNDA1NTcpQChSR0ZfQlBTX1RBTkcoU0VNSSw0MDU1NylAUkdGX0JQU19UQU5HK","EFOTiw0MDU1NykpKQ==&amp;WINDOW=FIRST_POPUP&amp;HEIGHT=450&amp;WIDTH=450&amp;START_MAXIMIZED=FALSE&amp;VAR:CALENDAR=US&amp;VAR:SYMBOL=0&amp;VAR:INDEX=0"}</definedName>
    <definedName name="_21739__FDSAUDITLINK__">{"fdsup://directions/FAT Viewer?action=UPDATE&amp;creator=factset&amp;DYN_ARGS=TRUE&amp;DOC_NAME=FAT:FQL_AUDITING_CLIENT_TEMPLATE.FAT&amp;display_string=Audit&amp;VAR:KEY=YDMPMHWLUX&amp;VAR:QUERY=KFJHRl9CUFMoUVRSLDM3NzA3KUAoUkdGX0JQUyhTRU1JLDM3NzA3KUBSR0ZfQlBTKEFOTiwzNzcwNykpKQ==&amp;","WINDOW=FIRST_POPUP&amp;HEIGHT=450&amp;WIDTH=450&amp;START_MAXIMIZED=FALSE&amp;VAR:CALENDAR=US&amp;VAR:SYMBOL=0&amp;VAR:INDEX=0"}</definedName>
    <definedName name="_2174__FDSAUDITLINK__">{"fdsup://directions/FAT Viewer?action=UPDATE&amp;creator=factset&amp;DYN_ARGS=TRUE&amp;DOC_NAME=FAT:FQL_AUDITING_CLIENT_TEMPLATE.FAT&amp;display_string=Audit&amp;VAR:KEY=IZEPMVUNKN&amp;VAR:QUERY=RkZfRUJJVERBKENBTCwyMDA4LCwsLEVVUik=&amp;WINDOW=FIRST_POPUP&amp;HEIGHT=450&amp;WIDTH=450&amp;START_MA","XIMIZED=FALSE&amp;VAR:CALENDAR=FIVEDAY&amp;VAR:SYMBOL=571062&amp;VAR:INDEX=0"}</definedName>
    <definedName name="_21740__FDSAUDITLINK__">{"fdsup://directions/FAT Viewer?action=UPDATE&amp;creator=factset&amp;DYN_ARGS=TRUE&amp;DOC_NAME=FAT:FQL_AUDITING_CLIENT_TEMPLATE.FAT&amp;display_string=Audit&amp;VAR:KEY=KHOPAVYHQR&amp;VAR:QUERY=KFJHRl9CUFMoUVRSLDM4Mjc3KUAoUkdGX0JQUyhTRU1JLDM4Mjc3KUBSR0ZfQlBTKEFOTiwzODI3NykpKQ==&amp;","WINDOW=FIRST_POPUP&amp;HEIGHT=450&amp;WIDTH=450&amp;START_MAXIMIZED=FALSE&amp;VAR:CALENDAR=US&amp;VAR:SYMBOL=0&amp;VAR:INDEX=0"}</definedName>
    <definedName name="_21741__FDSAUDITLINK__">{"fdsup://directions/FAT Viewer?action=UPDATE&amp;creator=factset&amp;DYN_ARGS=TRUE&amp;DOC_NAME=FAT:FQL_AUDITING_CLIENT_TEMPLATE.FAT&amp;display_string=Audit&amp;VAR:KEY=SJGTEHOPWV&amp;VAR:QUERY=KFJHRl9CUFMoUVRSLDM4ODQ3KUAoUkdGX0JQUyhTRU1JLDM4ODQ3KUBSR0ZfQlBTKEFOTiwzODg0NykpKQ==&amp;","WINDOW=FIRST_POPUP&amp;HEIGHT=450&amp;WIDTH=450&amp;START_MAXIMIZED=FALSE&amp;VAR:CALENDAR=US&amp;VAR:SYMBOL=0&amp;VAR:INDEX=0"}</definedName>
    <definedName name="_21742__FDSAUDITLINK__">{"fdsup://directions/FAT Viewer?action=UPDATE&amp;creator=factset&amp;DYN_ARGS=TRUE&amp;DOC_NAME=FAT:FQL_AUDITING_CLIENT_TEMPLATE.FAT&amp;display_string=Audit&amp;VAR:KEY=ENSRWNWTYD&amp;VAR:QUERY=KFJHRl9CUFMoUVRSLDM5NDE3KUAoUkdGX0JQUyhTRU1JLDM5NDE3KUBSR0ZfQlBTKEFOTiwzOTQxNykpKQ==&amp;","WINDOW=FIRST_POPUP&amp;HEIGHT=450&amp;WIDTH=450&amp;START_MAXIMIZED=FALSE&amp;VAR:CALENDAR=US&amp;VAR:SYMBOL=0&amp;VAR:INDEX=0"}</definedName>
    <definedName name="_21743__FDSAUDITLINK__">{"fdsup://directions/FAT Viewer?action=UPDATE&amp;creator=factset&amp;DYN_ARGS=TRUE&amp;DOC_NAME=FAT:FQL_AUDITING_CLIENT_TEMPLATE.FAT&amp;display_string=Audit&amp;VAR:KEY=SHSLWLOFKX&amp;VAR:QUERY=KFJHRl9CUFMoUVRSLDM5OTg3KUAoUkdGX0JQUyhTRU1JLDM5OTg3KUBSR0ZfQlBTKEFOTiwzOTk4NykpKQ==&amp;","WINDOW=FIRST_POPUP&amp;HEIGHT=450&amp;WIDTH=450&amp;START_MAXIMIZED=FALSE&amp;VAR:CALENDAR=US&amp;VAR:SYMBOL=0&amp;VAR:INDEX=0"}</definedName>
    <definedName name="_21744__FDSAUDITLINK__">{"fdsup://directions/FAT Viewer?action=UPDATE&amp;creator=factset&amp;DYN_ARGS=TRUE&amp;DOC_NAME=FAT:FQL_AUDITING_CLIENT_TEMPLATE.FAT&amp;display_string=Audit&amp;VAR:KEY=GPSNUPIJOJ&amp;VAR:QUERY=KFJHRl9CUFMoUVRSLDQwNTU3KUAoUkdGX0JQUyhTRU1JLDQwNTU3KUBSR0ZfQlBTKEFOTiw0MDU1NykpKQ==&amp;","WINDOW=FIRST_POPUP&amp;HEIGHT=450&amp;WIDTH=450&amp;START_MAXIMIZED=FALSE&amp;VAR:CALENDAR=US&amp;VAR:SYMBOL=0&amp;VAR:INDEX=0"}</definedName>
    <definedName name="_21745__FDSAUDITLINK__">{"fdsup://directions/FAT Viewer?action=UPDATE&amp;creator=factset&amp;DYN_ARGS=TRUE&amp;DOC_NAME=FAT:FQL_AUDITING_CLIENT_TEMPLATE.FAT&amp;display_string=Audit&amp;VAR:KEY=KFIPEXWZEJ&amp;VAR:QUERY=KFJHRl9CUFNfVEFORyhRVFIsMzc3MDcpQChSR0ZfQlBTX1RBTkcoU0VNSSwzNzcwNylAUkdGX0JQU19UQU5HK","EFOTiwzNzcwNykpKQ==&amp;WINDOW=FIRST_POPUP&amp;HEIGHT=450&amp;WIDTH=450&amp;START_MAXIMIZED=FALSE&amp;VAR:CALENDAR=US&amp;VAR:SYMBOL=0&amp;VAR:INDEX=0"}</definedName>
    <definedName name="_21746__FDSAUDITLINK__">{"fdsup://directions/FAT Viewer?action=UPDATE&amp;creator=factset&amp;DYN_ARGS=TRUE&amp;DOC_NAME=FAT:FQL_AUDITING_CLIENT_TEMPLATE.FAT&amp;display_string=Audit&amp;VAR:KEY=AFAPULAHEF&amp;VAR:QUERY=KFJHRl9CUFNfVEFORyhRVFIsMzgyNzcpQChSR0ZfQlBTX1RBTkcoU0VNSSwzODI3NylAUkdGX0JQU19UQU5HK","EFOTiwzODI3NykpKQ==&amp;WINDOW=FIRST_POPUP&amp;HEIGHT=450&amp;WIDTH=450&amp;START_MAXIMIZED=FALSE&amp;VAR:CALENDAR=US&amp;VAR:SYMBOL=0&amp;VAR:INDEX=0"}</definedName>
    <definedName name="_21747__FDSAUDITLINK__">{"fdsup://directions/FAT Viewer?action=UPDATE&amp;creator=factset&amp;DYN_ARGS=TRUE&amp;DOC_NAME=FAT:FQL_AUDITING_CLIENT_TEMPLATE.FAT&amp;display_string=Audit&amp;VAR:KEY=WJSDUHOJIH&amp;VAR:QUERY=KFJHRl9CUFNfVEFORyhRVFIsMzg4NDcpQChSR0ZfQlBTX1RBTkcoU0VNSSwzODg0NylAUkdGX0JQU19UQU5HK","EFOTiwzODg0NykpKQ==&amp;WINDOW=FIRST_POPUP&amp;HEIGHT=450&amp;WIDTH=450&amp;START_MAXIMIZED=FALSE&amp;VAR:CALENDAR=US&amp;VAR:SYMBOL=0&amp;VAR:INDEX=0"}</definedName>
    <definedName name="_21748__FDSAUDITLINK__">{"fdsup://directions/FAT Viewer?action=UPDATE&amp;creator=factset&amp;DYN_ARGS=TRUE&amp;DOC_NAME=FAT:FQL_AUDITING_CLIENT_TEMPLATE.FAT&amp;display_string=Audit&amp;VAR:KEY=GJMNYLQJGZ&amp;VAR:QUERY=KFJHRl9CUFNfVEFORyhRVFIsMzk0MTcpQChSR0ZfQlBTX1RBTkcoU0VNSSwzOTQxNylAUkdGX0JQU19UQU5HK","EFOTiwzOTQxNykpKQ==&amp;WINDOW=FIRST_POPUP&amp;HEIGHT=450&amp;WIDTH=450&amp;START_MAXIMIZED=FALSE&amp;VAR:CALENDAR=US&amp;VAR:SYMBOL=0&amp;VAR:INDEX=0"}</definedName>
    <definedName name="_21749__FDSAUDITLINK__">{"fdsup://directions/FAT Viewer?action=UPDATE&amp;creator=factset&amp;DYN_ARGS=TRUE&amp;DOC_NAME=FAT:FQL_AUDITING_CLIENT_TEMPLATE.FAT&amp;display_string=Audit&amp;VAR:KEY=UBCDEJOBKR&amp;VAR:QUERY=KFJHRl9CUFNfVEFORyhRVFIsMzk5ODcpQChSR0ZfQlBTX1RBTkcoU0VNSSwzOTk4NylAUkdGX0JQU19UQU5HK","EFOTiwzOTk4NykpKQ==&amp;WINDOW=FIRST_POPUP&amp;HEIGHT=450&amp;WIDTH=450&amp;START_MAXIMIZED=FALSE&amp;VAR:CALENDAR=US&amp;VAR:SYMBOL=0&amp;VAR:INDEX=0"}</definedName>
    <definedName name="_2175__FDSAUDITLINK__">{"fdsup://directions/FAT Viewer?action=UPDATE&amp;creator=factset&amp;DYN_ARGS=TRUE&amp;DOC_NAME=FAT:FQL_AUDITING_CLIENT_TEMPLATE.FAT&amp;display_string=Audit&amp;VAR:KEY=MRUXMXORIZ&amp;VAR:QUERY=RkZfRUJJVERBKENBTCwyMDA3LCwsLEVVUik=&amp;WINDOW=FIRST_POPUP&amp;HEIGHT=450&amp;WIDTH=450&amp;START_MA","XIMIZED=FALSE&amp;VAR:CALENDAR=FIVEDAY&amp;VAR:SYMBOL=571062&amp;VAR:INDEX=0"}</definedName>
    <definedName name="_21750__FDSAUDITLINK__">{"fdsup://directions/FAT Viewer?action=UPDATE&amp;creator=factset&amp;DYN_ARGS=TRUE&amp;DOC_NAME=FAT:FQL_AUDITING_CLIENT_TEMPLATE.FAT&amp;display_string=Audit&amp;VAR:KEY=SHQVGHMZQV&amp;VAR:QUERY=KFJHRl9CUFNfVEFORyhRVFIsNDA1NTcpQChSR0ZfQlBTX1RBTkcoU0VNSSw0MDU1NylAUkdGX0JQU19UQU5HK","EFOTiw0MDU1NykpKQ==&amp;WINDOW=FIRST_POPUP&amp;HEIGHT=450&amp;WIDTH=450&amp;START_MAXIMIZED=FALSE&amp;VAR:CALENDAR=US&amp;VAR:SYMBOL=0&amp;VAR:INDEX=0"}</definedName>
    <definedName name="_21751__FDSAUDITLINK__">{"fdsup://directions/FAT Viewer?action=UPDATE&amp;creator=factset&amp;DYN_ARGS=TRUE&amp;DOC_NAME=FAT:FQL_AUDITING_CLIENT_TEMPLATE.FAT&amp;display_string=Audit&amp;VAR:KEY=YDMPMHWLUX&amp;VAR:QUERY=KFJHRl9CUFMoUVRSLDM3NzA3KUAoUkdGX0JQUyhTRU1JLDM3NzA3KUBSR0ZfQlBTKEFOTiwzNzcwNykpKQ==&amp;","WINDOW=FIRST_POPUP&amp;HEIGHT=450&amp;WIDTH=450&amp;START_MAXIMIZED=FALSE&amp;VAR:CALENDAR=US&amp;VAR:SYMBOL=0&amp;VAR:INDEX=0"}</definedName>
    <definedName name="_21752__FDSAUDITLINK__">{"fdsup://directions/FAT Viewer?action=UPDATE&amp;creator=factset&amp;DYN_ARGS=TRUE&amp;DOC_NAME=FAT:FQL_AUDITING_CLIENT_TEMPLATE.FAT&amp;display_string=Audit&amp;VAR:KEY=KHOPAVYHQR&amp;VAR:QUERY=KFJHRl9CUFMoUVRSLDM4Mjc3KUAoUkdGX0JQUyhTRU1JLDM4Mjc3KUBSR0ZfQlBTKEFOTiwzODI3NykpKQ==&amp;","WINDOW=FIRST_POPUP&amp;HEIGHT=450&amp;WIDTH=450&amp;START_MAXIMIZED=FALSE&amp;VAR:CALENDAR=US&amp;VAR:SYMBOL=0&amp;VAR:INDEX=0"}</definedName>
    <definedName name="_21753__FDSAUDITLINK__">{"fdsup://directions/FAT Viewer?action=UPDATE&amp;creator=factset&amp;DYN_ARGS=TRUE&amp;DOC_NAME=FAT:FQL_AUDITING_CLIENT_TEMPLATE.FAT&amp;display_string=Audit&amp;VAR:KEY=SJGTEHOPWV&amp;VAR:QUERY=KFJHRl9CUFMoUVRSLDM4ODQ3KUAoUkdGX0JQUyhTRU1JLDM4ODQ3KUBSR0ZfQlBTKEFOTiwzODg0NykpKQ==&amp;","WINDOW=FIRST_POPUP&amp;HEIGHT=450&amp;WIDTH=450&amp;START_MAXIMIZED=FALSE&amp;VAR:CALENDAR=US&amp;VAR:SYMBOL=0&amp;VAR:INDEX=0"}</definedName>
    <definedName name="_21754__FDSAUDITLINK__">{"fdsup://directions/FAT Viewer?action=UPDATE&amp;creator=factset&amp;DYN_ARGS=TRUE&amp;DOC_NAME=FAT:FQL_AUDITING_CLIENT_TEMPLATE.FAT&amp;display_string=Audit&amp;VAR:KEY=ENSRWNWTYD&amp;VAR:QUERY=KFJHRl9CUFMoUVRSLDM5NDE3KUAoUkdGX0JQUyhTRU1JLDM5NDE3KUBSR0ZfQlBTKEFOTiwzOTQxNykpKQ==&amp;","WINDOW=FIRST_POPUP&amp;HEIGHT=450&amp;WIDTH=450&amp;START_MAXIMIZED=FALSE&amp;VAR:CALENDAR=US&amp;VAR:SYMBOL=0&amp;VAR:INDEX=0"}</definedName>
    <definedName name="_21755__FDSAUDITLINK__">{"fdsup://directions/FAT Viewer?action=UPDATE&amp;creator=factset&amp;DYN_ARGS=TRUE&amp;DOC_NAME=FAT:FQL_AUDITING_CLIENT_TEMPLATE.FAT&amp;display_string=Audit&amp;VAR:KEY=SHSLWLOFKX&amp;VAR:QUERY=KFJHRl9CUFMoUVRSLDM5OTg3KUAoUkdGX0JQUyhTRU1JLDM5OTg3KUBSR0ZfQlBTKEFOTiwzOTk4NykpKQ==&amp;","WINDOW=FIRST_POPUP&amp;HEIGHT=450&amp;WIDTH=450&amp;START_MAXIMIZED=FALSE&amp;VAR:CALENDAR=US&amp;VAR:SYMBOL=0&amp;VAR:INDEX=0"}</definedName>
    <definedName name="_21756__FDSAUDITLINK__">{"fdsup://directions/FAT Viewer?action=UPDATE&amp;creator=factset&amp;DYN_ARGS=TRUE&amp;DOC_NAME=FAT:FQL_AUDITING_CLIENT_TEMPLATE.FAT&amp;display_string=Audit&amp;VAR:KEY=GPSNUPIJOJ&amp;VAR:QUERY=KFJHRl9CUFMoUVRSLDQwNTU3KUAoUkdGX0JQUyhTRU1JLDQwNTU3KUBSR0ZfQlBTKEFOTiw0MDU1NykpKQ==&amp;","WINDOW=FIRST_POPUP&amp;HEIGHT=450&amp;WIDTH=450&amp;START_MAXIMIZED=FALSE&amp;VAR:CALENDAR=US&amp;VAR:SYMBOL=0&amp;VAR:INDEX=0"}</definedName>
    <definedName name="_21757__FDSAUDITLINK__">{"fdsup://directions/FAT Viewer?action=UPDATE&amp;creator=factset&amp;DYN_ARGS=TRUE&amp;DOC_NAME=FAT:FQL_AUDITING_CLIENT_TEMPLATE.FAT&amp;display_string=Audit&amp;VAR:KEY=KFIPEXWZEJ&amp;VAR:QUERY=KFJHRl9CUFNfVEFORyhRVFIsMzc3MDcpQChSR0ZfQlBTX1RBTkcoU0VNSSwzNzcwNylAUkdGX0JQU19UQU5HK","EFOTiwzNzcwNykpKQ==&amp;WINDOW=FIRST_POPUP&amp;HEIGHT=450&amp;WIDTH=450&amp;START_MAXIMIZED=FALSE&amp;VAR:CALENDAR=US&amp;VAR:SYMBOL=0&amp;VAR:INDEX=0"}</definedName>
    <definedName name="_21758__FDSAUDITLINK__">{"fdsup://directions/FAT Viewer?action=UPDATE&amp;creator=factset&amp;DYN_ARGS=TRUE&amp;DOC_NAME=FAT:FQL_AUDITING_CLIENT_TEMPLATE.FAT&amp;display_string=Audit&amp;VAR:KEY=AFAPULAHEF&amp;VAR:QUERY=KFJHRl9CUFNfVEFORyhRVFIsMzgyNzcpQChSR0ZfQlBTX1RBTkcoU0VNSSwzODI3NylAUkdGX0JQU19UQU5HK","EFOTiwzODI3NykpKQ==&amp;WINDOW=FIRST_POPUP&amp;HEIGHT=450&amp;WIDTH=450&amp;START_MAXIMIZED=FALSE&amp;VAR:CALENDAR=US&amp;VAR:SYMBOL=0&amp;VAR:INDEX=0"}</definedName>
    <definedName name="_21759__FDSAUDITLINK__">{"fdsup://directions/FAT Viewer?action=UPDATE&amp;creator=factset&amp;DYN_ARGS=TRUE&amp;DOC_NAME=FAT:FQL_AUDITING_CLIENT_TEMPLATE.FAT&amp;display_string=Audit&amp;VAR:KEY=WJSDUHOJIH&amp;VAR:QUERY=KFJHRl9CUFNfVEFORyhRVFIsMzg4NDcpQChSR0ZfQlBTX1RBTkcoU0VNSSwzODg0NylAUkdGX0JQU19UQU5HK","EFOTiwzODg0NykpKQ==&amp;WINDOW=FIRST_POPUP&amp;HEIGHT=450&amp;WIDTH=450&amp;START_MAXIMIZED=FALSE&amp;VAR:CALENDAR=US&amp;VAR:SYMBOL=0&amp;VAR:INDEX=0"}</definedName>
    <definedName name="_2176__FDSAUDITLINK__">{"fdsup://Directions/FactSet Auditing Viewer?action=AUDIT_VALUE&amp;DB=129&amp;ID1=571062&amp;VALUEID=01001&amp;SDATE=2009&amp;PERIODTYPE=ANN_STD&amp;window=popup_no_bar&amp;width=385&amp;height=120&amp;START_MAXIMIZED=FALSE&amp;creator=factset&amp;display_string=Audit"}</definedName>
    <definedName name="_21760__FDSAUDITLINK__">{"fdsup://directions/FAT Viewer?action=UPDATE&amp;creator=factset&amp;DYN_ARGS=TRUE&amp;DOC_NAME=FAT:FQL_AUDITING_CLIENT_TEMPLATE.FAT&amp;display_string=Audit&amp;VAR:KEY=GJMNYLQJGZ&amp;VAR:QUERY=KFJHRl9CUFNfVEFORyhRVFIsMzk0MTcpQChSR0ZfQlBTX1RBTkcoU0VNSSwzOTQxNylAUkdGX0JQU19UQU5HK","EFOTiwzOTQxNykpKQ==&amp;WINDOW=FIRST_POPUP&amp;HEIGHT=450&amp;WIDTH=450&amp;START_MAXIMIZED=FALSE&amp;VAR:CALENDAR=US&amp;VAR:SYMBOL=0&amp;VAR:INDEX=0"}</definedName>
    <definedName name="_21761__FDSAUDITLINK__">{"fdsup://directions/FAT Viewer?action=UPDATE&amp;creator=factset&amp;DYN_ARGS=TRUE&amp;DOC_NAME=FAT:FQL_AUDITING_CLIENT_TEMPLATE.FAT&amp;display_string=Audit&amp;VAR:KEY=UBCDEJOBKR&amp;VAR:QUERY=KFJHRl9CUFNfVEFORyhRVFIsMzk5ODcpQChSR0ZfQlBTX1RBTkcoU0VNSSwzOTk4NylAUkdGX0JQU19UQU5HK","EFOTiwzOTk4NykpKQ==&amp;WINDOW=FIRST_POPUP&amp;HEIGHT=450&amp;WIDTH=450&amp;START_MAXIMIZED=FALSE&amp;VAR:CALENDAR=US&amp;VAR:SYMBOL=0&amp;VAR:INDEX=0"}</definedName>
    <definedName name="_21762__FDSAUDITLINK__">{"fdsup://directions/FAT Viewer?action=UPDATE&amp;creator=factset&amp;DYN_ARGS=TRUE&amp;DOC_NAME=FAT:FQL_AUDITING_CLIENT_TEMPLATE.FAT&amp;display_string=Audit&amp;VAR:KEY=SHQVGHMZQV&amp;VAR:QUERY=KFJHRl9CUFNfVEFORyhRVFIsNDA1NTcpQChSR0ZfQlBTX1RBTkcoU0VNSSw0MDU1NylAUkdGX0JQU19UQU5HK","EFOTiw0MDU1NykpKQ==&amp;WINDOW=FIRST_POPUP&amp;HEIGHT=450&amp;WIDTH=450&amp;START_MAXIMIZED=FALSE&amp;VAR:CALENDAR=US&amp;VAR:SYMBOL=0&amp;VAR:INDEX=0"}</definedName>
    <definedName name="_21763__FDSAUDITLINK__">{"fdsup://directions/FAT Viewer?action=UPDATE&amp;creator=factset&amp;DYN_ARGS=TRUE&amp;DOC_NAME=FAT:FQL_AUDITING_CLIENT_TEMPLATE.FAT&amp;display_string=Audit&amp;VAR:KEY=YDMPMHWLUX&amp;VAR:QUERY=KFJHRl9CUFMoUVRSLDM3NzA3KUAoUkdGX0JQUyhTRU1JLDM3NzA3KUBSR0ZfQlBTKEFOTiwzNzcwNykpKQ==&amp;","WINDOW=FIRST_POPUP&amp;HEIGHT=450&amp;WIDTH=450&amp;START_MAXIMIZED=FALSE&amp;VAR:CALENDAR=US&amp;VAR:SYMBOL=0&amp;VAR:INDEX=0"}</definedName>
    <definedName name="_21764__FDSAUDITLINK__">{"fdsup://directions/FAT Viewer?action=UPDATE&amp;creator=factset&amp;DYN_ARGS=TRUE&amp;DOC_NAME=FAT:FQL_AUDITING_CLIENT_TEMPLATE.FAT&amp;display_string=Audit&amp;VAR:KEY=KHOPAVYHQR&amp;VAR:QUERY=KFJHRl9CUFMoUVRSLDM4Mjc3KUAoUkdGX0JQUyhTRU1JLDM4Mjc3KUBSR0ZfQlBTKEFOTiwzODI3NykpKQ==&amp;","WINDOW=FIRST_POPUP&amp;HEIGHT=450&amp;WIDTH=450&amp;START_MAXIMIZED=FALSE&amp;VAR:CALENDAR=US&amp;VAR:SYMBOL=0&amp;VAR:INDEX=0"}</definedName>
    <definedName name="_21765__FDSAUDITLINK__">{"fdsup://directions/FAT Viewer?action=UPDATE&amp;creator=factset&amp;DYN_ARGS=TRUE&amp;DOC_NAME=FAT:FQL_AUDITING_CLIENT_TEMPLATE.FAT&amp;display_string=Audit&amp;VAR:KEY=SJGTEHOPWV&amp;VAR:QUERY=KFJHRl9CUFMoUVRSLDM4ODQ3KUAoUkdGX0JQUyhTRU1JLDM4ODQ3KUBSR0ZfQlBTKEFOTiwzODg0NykpKQ==&amp;","WINDOW=FIRST_POPUP&amp;HEIGHT=450&amp;WIDTH=450&amp;START_MAXIMIZED=FALSE&amp;VAR:CALENDAR=US&amp;VAR:SYMBOL=0&amp;VAR:INDEX=0"}</definedName>
    <definedName name="_21766__FDSAUDITLINK__">{"fdsup://directions/FAT Viewer?action=UPDATE&amp;creator=factset&amp;DYN_ARGS=TRUE&amp;DOC_NAME=FAT:FQL_AUDITING_CLIENT_TEMPLATE.FAT&amp;display_string=Audit&amp;VAR:KEY=ENSRWNWTYD&amp;VAR:QUERY=KFJHRl9CUFMoUVRSLDM5NDE3KUAoUkdGX0JQUyhTRU1JLDM5NDE3KUBSR0ZfQlBTKEFOTiwzOTQxNykpKQ==&amp;","WINDOW=FIRST_POPUP&amp;HEIGHT=450&amp;WIDTH=450&amp;START_MAXIMIZED=FALSE&amp;VAR:CALENDAR=US&amp;VAR:SYMBOL=0&amp;VAR:INDEX=0"}</definedName>
    <definedName name="_21767__FDSAUDITLINK__">{"fdsup://directions/FAT Viewer?action=UPDATE&amp;creator=factset&amp;DYN_ARGS=TRUE&amp;DOC_NAME=FAT:FQL_AUDITING_CLIENT_TEMPLATE.FAT&amp;display_string=Audit&amp;VAR:KEY=SHSLWLOFKX&amp;VAR:QUERY=KFJHRl9CUFMoUVRSLDM5OTg3KUAoUkdGX0JQUyhTRU1JLDM5OTg3KUBSR0ZfQlBTKEFOTiwzOTk4NykpKQ==&amp;","WINDOW=FIRST_POPUP&amp;HEIGHT=450&amp;WIDTH=450&amp;START_MAXIMIZED=FALSE&amp;VAR:CALENDAR=US&amp;VAR:SYMBOL=0&amp;VAR:INDEX=0"}</definedName>
    <definedName name="_21768__FDSAUDITLINK__">{"fdsup://directions/FAT Viewer?action=UPDATE&amp;creator=factset&amp;DYN_ARGS=TRUE&amp;DOC_NAME=FAT:FQL_AUDITING_CLIENT_TEMPLATE.FAT&amp;display_string=Audit&amp;VAR:KEY=GPSNUPIJOJ&amp;VAR:QUERY=KFJHRl9CUFMoUVRSLDQwNTU3KUAoUkdGX0JQUyhTRU1JLDQwNTU3KUBSR0ZfQlBTKEFOTiw0MDU1NykpKQ==&amp;","WINDOW=FIRST_POPUP&amp;HEIGHT=450&amp;WIDTH=450&amp;START_MAXIMIZED=FALSE&amp;VAR:CALENDAR=US&amp;VAR:SYMBOL=0&amp;VAR:INDEX=0"}</definedName>
    <definedName name="_21769__FDSAUDITLINK__">{"fdsup://directions/FAT Viewer?action=UPDATE&amp;creator=factset&amp;DYN_ARGS=TRUE&amp;DOC_NAME=FAT:FQL_AUDITING_CLIENT_TEMPLATE.FAT&amp;display_string=Audit&amp;VAR:KEY=KFIPEXWZEJ&amp;VAR:QUERY=KFJHRl9CUFNfVEFORyhRVFIsMzc3MDcpQChSR0ZfQlBTX1RBTkcoU0VNSSwzNzcwNylAUkdGX0JQU19UQU5HK","EFOTiwzNzcwNykpKQ==&amp;WINDOW=FIRST_POPUP&amp;HEIGHT=450&amp;WIDTH=450&amp;START_MAXIMIZED=FALSE&amp;VAR:CALENDAR=US&amp;VAR:SYMBOL=0&amp;VAR:INDEX=0"}</definedName>
    <definedName name="_2177__FDSAUDITLINK__">{"fdsup://Directions/FactSet Auditing Viewer?action=AUDIT_VALUE&amp;DB=129&amp;ID1=571062&amp;VALUEID=01001&amp;SDATE=2008&amp;PERIODTYPE=ANN_STD&amp;window=popup_no_bar&amp;width=385&amp;height=120&amp;START_MAXIMIZED=FALSE&amp;creator=factset&amp;display_string=Audit"}</definedName>
    <definedName name="_21770__FDSAUDITLINK__">{"fdsup://directions/FAT Viewer?action=UPDATE&amp;creator=factset&amp;DYN_ARGS=TRUE&amp;DOC_NAME=FAT:FQL_AUDITING_CLIENT_TEMPLATE.FAT&amp;display_string=Audit&amp;VAR:KEY=AFAPULAHEF&amp;VAR:QUERY=KFJHRl9CUFNfVEFORyhRVFIsMzgyNzcpQChSR0ZfQlBTX1RBTkcoU0VNSSwzODI3NylAUkdGX0JQU19UQU5HK","EFOTiwzODI3NykpKQ==&amp;WINDOW=FIRST_POPUP&amp;HEIGHT=450&amp;WIDTH=450&amp;START_MAXIMIZED=FALSE&amp;VAR:CALENDAR=US&amp;VAR:SYMBOL=0&amp;VAR:INDEX=0"}</definedName>
    <definedName name="_21771__FDSAUDITLINK__">{"fdsup://directions/FAT Viewer?action=UPDATE&amp;creator=factset&amp;DYN_ARGS=TRUE&amp;DOC_NAME=FAT:FQL_AUDITING_CLIENT_TEMPLATE.FAT&amp;display_string=Audit&amp;VAR:KEY=WJSDUHOJIH&amp;VAR:QUERY=KFJHRl9CUFNfVEFORyhRVFIsMzg4NDcpQChSR0ZfQlBTX1RBTkcoU0VNSSwzODg0NylAUkdGX0JQU19UQU5HK","EFOTiwzODg0NykpKQ==&amp;WINDOW=FIRST_POPUP&amp;HEIGHT=450&amp;WIDTH=450&amp;START_MAXIMIZED=FALSE&amp;VAR:CALENDAR=US&amp;VAR:SYMBOL=0&amp;VAR:INDEX=0"}</definedName>
    <definedName name="_21772__FDSAUDITLINK__">{"fdsup://directions/FAT Viewer?action=UPDATE&amp;creator=factset&amp;DYN_ARGS=TRUE&amp;DOC_NAME=FAT:FQL_AUDITING_CLIENT_TEMPLATE.FAT&amp;display_string=Audit&amp;VAR:KEY=GJMNYLQJGZ&amp;VAR:QUERY=KFJHRl9CUFNfVEFORyhRVFIsMzk0MTcpQChSR0ZfQlBTX1RBTkcoU0VNSSwzOTQxNylAUkdGX0JQU19UQU5HK","EFOTiwzOTQxNykpKQ==&amp;WINDOW=FIRST_POPUP&amp;HEIGHT=450&amp;WIDTH=450&amp;START_MAXIMIZED=FALSE&amp;VAR:CALENDAR=US&amp;VAR:SYMBOL=0&amp;VAR:INDEX=0"}</definedName>
    <definedName name="_21773__FDSAUDITLINK__">{"fdsup://directions/FAT Viewer?action=UPDATE&amp;creator=factset&amp;DYN_ARGS=TRUE&amp;DOC_NAME=FAT:FQL_AUDITING_CLIENT_TEMPLATE.FAT&amp;display_string=Audit&amp;VAR:KEY=UBCDEJOBKR&amp;VAR:QUERY=KFJHRl9CUFNfVEFORyhRVFIsMzk5ODcpQChSR0ZfQlBTX1RBTkcoU0VNSSwzOTk4NylAUkdGX0JQU19UQU5HK","EFOTiwzOTk4NykpKQ==&amp;WINDOW=FIRST_POPUP&amp;HEIGHT=450&amp;WIDTH=450&amp;START_MAXIMIZED=FALSE&amp;VAR:CALENDAR=US&amp;VAR:SYMBOL=0&amp;VAR:INDEX=0"}</definedName>
    <definedName name="_21774__FDSAUDITLINK__">{"fdsup://directions/FAT Viewer?action=UPDATE&amp;creator=factset&amp;DYN_ARGS=TRUE&amp;DOC_NAME=FAT:FQL_AUDITING_CLIENT_TEMPLATE.FAT&amp;display_string=Audit&amp;VAR:KEY=SHQVGHMZQV&amp;VAR:QUERY=KFJHRl9CUFNfVEFORyhRVFIsNDA1NTcpQChSR0ZfQlBTX1RBTkcoU0VNSSw0MDU1NylAUkdGX0JQU19UQU5HK","EFOTiw0MDU1NykpKQ==&amp;WINDOW=FIRST_POPUP&amp;HEIGHT=450&amp;WIDTH=450&amp;START_MAXIMIZED=FALSE&amp;VAR:CALENDAR=US&amp;VAR:SYMBOL=0&amp;VAR:INDEX=0"}</definedName>
    <definedName name="_21775__FDSAUDITLINK__">{"fdsup://directions/FAT Viewer?action=UPDATE&amp;creator=factset&amp;DYN_ARGS=TRUE&amp;DOC_NAME=FAT:FQL_AUDITING_CLIENT_TEMPLATE.FAT&amp;display_string=Audit&amp;VAR:KEY=YDMPMHWLUX&amp;VAR:QUERY=KFJHRl9CUFMoUVRSLDM3NzA3KUAoUkdGX0JQUyhTRU1JLDM3NzA3KUBSR0ZfQlBTKEFOTiwzNzcwNykpKQ==&amp;","WINDOW=FIRST_POPUP&amp;HEIGHT=450&amp;WIDTH=450&amp;START_MAXIMIZED=FALSE&amp;VAR:CALENDAR=US&amp;VAR:SYMBOL=0&amp;VAR:INDEX=0"}</definedName>
    <definedName name="_21776__FDSAUDITLINK__">{"fdsup://directions/FAT Viewer?action=UPDATE&amp;creator=factset&amp;DYN_ARGS=TRUE&amp;DOC_NAME=FAT:FQL_AUDITING_CLIENT_TEMPLATE.FAT&amp;display_string=Audit&amp;VAR:KEY=KHOPAVYHQR&amp;VAR:QUERY=KFJHRl9CUFMoUVRSLDM4Mjc3KUAoUkdGX0JQUyhTRU1JLDM4Mjc3KUBSR0ZfQlBTKEFOTiwzODI3NykpKQ==&amp;","WINDOW=FIRST_POPUP&amp;HEIGHT=450&amp;WIDTH=450&amp;START_MAXIMIZED=FALSE&amp;VAR:CALENDAR=US&amp;VAR:SYMBOL=0&amp;VAR:INDEX=0"}</definedName>
    <definedName name="_21777__FDSAUDITLINK__">{"fdsup://directions/FAT Viewer?action=UPDATE&amp;creator=factset&amp;DYN_ARGS=TRUE&amp;DOC_NAME=FAT:FQL_AUDITING_CLIENT_TEMPLATE.FAT&amp;display_string=Audit&amp;VAR:KEY=SJGTEHOPWV&amp;VAR:QUERY=KFJHRl9CUFMoUVRSLDM4ODQ3KUAoUkdGX0JQUyhTRU1JLDM4ODQ3KUBSR0ZfQlBTKEFOTiwzODg0NykpKQ==&amp;","WINDOW=FIRST_POPUP&amp;HEIGHT=450&amp;WIDTH=450&amp;START_MAXIMIZED=FALSE&amp;VAR:CALENDAR=US&amp;VAR:SYMBOL=0&amp;VAR:INDEX=0"}</definedName>
    <definedName name="_21778__FDSAUDITLINK__">{"fdsup://directions/FAT Viewer?action=UPDATE&amp;creator=factset&amp;DYN_ARGS=TRUE&amp;DOC_NAME=FAT:FQL_AUDITING_CLIENT_TEMPLATE.FAT&amp;display_string=Audit&amp;VAR:KEY=ENSRWNWTYD&amp;VAR:QUERY=KFJHRl9CUFMoUVRSLDM5NDE3KUAoUkdGX0JQUyhTRU1JLDM5NDE3KUBSR0ZfQlBTKEFOTiwzOTQxNykpKQ==&amp;","WINDOW=FIRST_POPUP&amp;HEIGHT=450&amp;WIDTH=450&amp;START_MAXIMIZED=FALSE&amp;VAR:CALENDAR=US&amp;VAR:SYMBOL=0&amp;VAR:INDEX=0"}</definedName>
    <definedName name="_21779__FDSAUDITLINK__">{"fdsup://directions/FAT Viewer?action=UPDATE&amp;creator=factset&amp;DYN_ARGS=TRUE&amp;DOC_NAME=FAT:FQL_AUDITING_CLIENT_TEMPLATE.FAT&amp;display_string=Audit&amp;VAR:KEY=SHSLWLOFKX&amp;VAR:QUERY=KFJHRl9CUFMoUVRSLDM5OTg3KUAoUkdGX0JQUyhTRU1JLDM5OTg3KUBSR0ZfQlBTKEFOTiwzOTk4NykpKQ==&amp;","WINDOW=FIRST_POPUP&amp;HEIGHT=450&amp;WIDTH=450&amp;START_MAXIMIZED=FALSE&amp;VAR:CALENDAR=US&amp;VAR:SYMBOL=0&amp;VAR:INDEX=0"}</definedName>
    <definedName name="_2178__FDSAUDITLINK__">{"fdsup://Directions/FactSet Auditing Viewer?action=AUDIT_VALUE&amp;DB=129&amp;ID1=571062&amp;VALUEID=01001&amp;SDATE=2007&amp;PERIODTYPE=ANN_STD&amp;window=popup_no_bar&amp;width=385&amp;height=120&amp;START_MAXIMIZED=FALSE&amp;creator=factset&amp;display_string=Audit"}</definedName>
    <definedName name="_21780__FDSAUDITLINK__">{"fdsup://directions/FAT Viewer?action=UPDATE&amp;creator=factset&amp;DYN_ARGS=TRUE&amp;DOC_NAME=FAT:FQL_AUDITING_CLIENT_TEMPLATE.FAT&amp;display_string=Audit&amp;VAR:KEY=GPSNUPIJOJ&amp;VAR:QUERY=KFJHRl9CUFMoUVRSLDQwNTU3KUAoUkdGX0JQUyhTRU1JLDQwNTU3KUBSR0ZfQlBTKEFOTiw0MDU1NykpKQ==&amp;","WINDOW=FIRST_POPUP&amp;HEIGHT=450&amp;WIDTH=450&amp;START_MAXIMIZED=FALSE&amp;VAR:CALENDAR=US&amp;VAR:SYMBOL=0&amp;VAR:INDEX=0"}</definedName>
    <definedName name="_21781__FDSAUDITLINK__">{"fdsup://directions/FAT Viewer?action=UPDATE&amp;creator=factset&amp;DYN_ARGS=TRUE&amp;DOC_NAME=FAT:FQL_AUDITING_CLIENT_TEMPLATE.FAT&amp;display_string=Audit&amp;VAR:KEY=KFIPEXWZEJ&amp;VAR:QUERY=KFJHRl9CUFNfVEFORyhRVFIsMzc3MDcpQChSR0ZfQlBTX1RBTkcoU0VNSSwzNzcwNylAUkdGX0JQU19UQU5HK","EFOTiwzNzcwNykpKQ==&amp;WINDOW=FIRST_POPUP&amp;HEIGHT=450&amp;WIDTH=450&amp;START_MAXIMIZED=FALSE&amp;VAR:CALENDAR=US&amp;VAR:SYMBOL=0&amp;VAR:INDEX=0"}</definedName>
    <definedName name="_21782__FDSAUDITLINK__">{"fdsup://directions/FAT Viewer?action=UPDATE&amp;creator=factset&amp;DYN_ARGS=TRUE&amp;DOC_NAME=FAT:FQL_AUDITING_CLIENT_TEMPLATE.FAT&amp;display_string=Audit&amp;VAR:KEY=AFAPULAHEF&amp;VAR:QUERY=KFJHRl9CUFNfVEFORyhRVFIsMzgyNzcpQChSR0ZfQlBTX1RBTkcoU0VNSSwzODI3NylAUkdGX0JQU19UQU5HK","EFOTiwzODI3NykpKQ==&amp;WINDOW=FIRST_POPUP&amp;HEIGHT=450&amp;WIDTH=450&amp;START_MAXIMIZED=FALSE&amp;VAR:CALENDAR=US&amp;VAR:SYMBOL=0&amp;VAR:INDEX=0"}</definedName>
    <definedName name="_21783__FDSAUDITLINK__">{"fdsup://directions/FAT Viewer?action=UPDATE&amp;creator=factset&amp;DYN_ARGS=TRUE&amp;DOC_NAME=FAT:FQL_AUDITING_CLIENT_TEMPLATE.FAT&amp;display_string=Audit&amp;VAR:KEY=WJSDUHOJIH&amp;VAR:QUERY=KFJHRl9CUFNfVEFORyhRVFIsMzg4NDcpQChSR0ZfQlBTX1RBTkcoU0VNSSwzODg0NylAUkdGX0JQU19UQU5HK","EFOTiwzODg0NykpKQ==&amp;WINDOW=FIRST_POPUP&amp;HEIGHT=450&amp;WIDTH=450&amp;START_MAXIMIZED=FALSE&amp;VAR:CALENDAR=US&amp;VAR:SYMBOL=0&amp;VAR:INDEX=0"}</definedName>
    <definedName name="_21784__FDSAUDITLINK__">{"fdsup://directions/FAT Viewer?action=UPDATE&amp;creator=factset&amp;DYN_ARGS=TRUE&amp;DOC_NAME=FAT:FQL_AUDITING_CLIENT_TEMPLATE.FAT&amp;display_string=Audit&amp;VAR:KEY=GJMNYLQJGZ&amp;VAR:QUERY=KFJHRl9CUFNfVEFORyhRVFIsMzk0MTcpQChSR0ZfQlBTX1RBTkcoU0VNSSwzOTQxNylAUkdGX0JQU19UQU5HK","EFOTiwzOTQxNykpKQ==&amp;WINDOW=FIRST_POPUP&amp;HEIGHT=450&amp;WIDTH=450&amp;START_MAXIMIZED=FALSE&amp;VAR:CALENDAR=US&amp;VAR:SYMBOL=0&amp;VAR:INDEX=0"}</definedName>
    <definedName name="_21785__FDSAUDITLINK__">{"fdsup://directions/FAT Viewer?action=UPDATE&amp;creator=factset&amp;DYN_ARGS=TRUE&amp;DOC_NAME=FAT:FQL_AUDITING_CLIENT_TEMPLATE.FAT&amp;display_string=Audit&amp;VAR:KEY=UBCDEJOBKR&amp;VAR:QUERY=KFJHRl9CUFNfVEFORyhRVFIsMzk5ODcpQChSR0ZfQlBTX1RBTkcoU0VNSSwzOTk4NylAUkdGX0JQU19UQU5HK","EFOTiwzOTk4NykpKQ==&amp;WINDOW=FIRST_POPUP&amp;HEIGHT=450&amp;WIDTH=450&amp;START_MAXIMIZED=FALSE&amp;VAR:CALENDAR=US&amp;VAR:SYMBOL=0&amp;VAR:INDEX=0"}</definedName>
    <definedName name="_21786__FDSAUDITLINK__">{"fdsup://directions/FAT Viewer?action=UPDATE&amp;creator=factset&amp;DYN_ARGS=TRUE&amp;DOC_NAME=FAT:FQL_AUDITING_CLIENT_TEMPLATE.FAT&amp;display_string=Audit&amp;VAR:KEY=SHQVGHMZQV&amp;VAR:QUERY=KFJHRl9CUFNfVEFORyhRVFIsNDA1NTcpQChSR0ZfQlBTX1RBTkcoU0VNSSw0MDU1NylAUkdGX0JQU19UQU5HK","EFOTiw0MDU1NykpKQ==&amp;WINDOW=FIRST_POPUP&amp;HEIGHT=450&amp;WIDTH=450&amp;START_MAXIMIZED=FALSE&amp;VAR:CALENDAR=US&amp;VAR:SYMBOL=0&amp;VAR:INDEX=0"}</definedName>
    <definedName name="_21787__FDSAUDITLINK__">{"fdsup://directions/FAT Viewer?action=UPDATE&amp;creator=factset&amp;DYN_ARGS=TRUE&amp;DOC_NAME=FAT:FQL_AUDITING_CLIENT_TEMPLATE.FAT&amp;display_string=Audit&amp;VAR:KEY=YDMPMHWLUX&amp;VAR:QUERY=KFJHRl9CUFMoUVRSLDM3NzA3KUAoUkdGX0JQUyhTRU1JLDM3NzA3KUBSR0ZfQlBTKEFOTiwzNzcwNykpKQ==&amp;","WINDOW=FIRST_POPUP&amp;HEIGHT=450&amp;WIDTH=450&amp;START_MAXIMIZED=FALSE&amp;VAR:CALENDAR=US&amp;VAR:SYMBOL=0&amp;VAR:INDEX=0"}</definedName>
    <definedName name="_21788__FDSAUDITLINK__">{"fdsup://directions/FAT Viewer?action=UPDATE&amp;creator=factset&amp;DYN_ARGS=TRUE&amp;DOC_NAME=FAT:FQL_AUDITING_CLIENT_TEMPLATE.FAT&amp;display_string=Audit&amp;VAR:KEY=KHOPAVYHQR&amp;VAR:QUERY=KFJHRl9CUFMoUVRSLDM4Mjc3KUAoUkdGX0JQUyhTRU1JLDM4Mjc3KUBSR0ZfQlBTKEFOTiwzODI3NykpKQ==&amp;","WINDOW=FIRST_POPUP&amp;HEIGHT=450&amp;WIDTH=450&amp;START_MAXIMIZED=FALSE&amp;VAR:CALENDAR=US&amp;VAR:SYMBOL=0&amp;VAR:INDEX=0"}</definedName>
    <definedName name="_21789__FDSAUDITLINK__">{"fdsup://directions/FAT Viewer?action=UPDATE&amp;creator=factset&amp;DYN_ARGS=TRUE&amp;DOC_NAME=FAT:FQL_AUDITING_CLIENT_TEMPLATE.FAT&amp;display_string=Audit&amp;VAR:KEY=SJGTEHOPWV&amp;VAR:QUERY=KFJHRl9CUFMoUVRSLDM4ODQ3KUAoUkdGX0JQUyhTRU1JLDM4ODQ3KUBSR0ZfQlBTKEFOTiwzODg0NykpKQ==&amp;","WINDOW=FIRST_POPUP&amp;HEIGHT=450&amp;WIDTH=450&amp;START_MAXIMIZED=FALSE&amp;VAR:CALENDAR=US&amp;VAR:SYMBOL=0&amp;VAR:INDEX=0"}</definedName>
    <definedName name="_2179__FDSAUDITLINK__">{"fdsup://directions/FAT Viewer?action=UPDATE&amp;creator=factset&amp;DYN_ARGS=TRUE&amp;DOC_NAME=FAT:FQL_AUDITING_CLIENT_TEMPLATE.FAT&amp;display_string=Audit&amp;VAR:KEY=ARWFITULYD&amp;VAR:QUERY=RkZfREVCVF9MVChNT04sMCwsLCxFVVIp&amp;WINDOW=FIRST_POPUP&amp;HEIGHT=450&amp;WIDTH=450&amp;START_MAXIMI","ZED=FALSE&amp;VAR:CALENDAR=FIVEDAY&amp;VAR:SYMBOL=MTD&amp;VAR:INDEX=0"}</definedName>
    <definedName name="_21790__FDSAUDITLINK__">{"fdsup://directions/FAT Viewer?action=UPDATE&amp;creator=factset&amp;DYN_ARGS=TRUE&amp;DOC_NAME=FAT:FQL_AUDITING_CLIENT_TEMPLATE.FAT&amp;display_string=Audit&amp;VAR:KEY=ENSRWNWTYD&amp;VAR:QUERY=KFJHRl9CUFMoUVRSLDM5NDE3KUAoUkdGX0JQUyhTRU1JLDM5NDE3KUBSR0ZfQlBTKEFOTiwzOTQxNykpKQ==&amp;","WINDOW=FIRST_POPUP&amp;HEIGHT=450&amp;WIDTH=450&amp;START_MAXIMIZED=FALSE&amp;VAR:CALENDAR=US&amp;VAR:SYMBOL=0&amp;VAR:INDEX=0"}</definedName>
    <definedName name="_21791__FDSAUDITLINK__">{"fdsup://directions/FAT Viewer?action=UPDATE&amp;creator=factset&amp;DYN_ARGS=TRUE&amp;DOC_NAME=FAT:FQL_AUDITING_CLIENT_TEMPLATE.FAT&amp;display_string=Audit&amp;VAR:KEY=SHSLWLOFKX&amp;VAR:QUERY=KFJHRl9CUFMoUVRSLDM5OTg3KUAoUkdGX0JQUyhTRU1JLDM5OTg3KUBSR0ZfQlBTKEFOTiwzOTk4NykpKQ==&amp;","WINDOW=FIRST_POPUP&amp;HEIGHT=450&amp;WIDTH=450&amp;START_MAXIMIZED=FALSE&amp;VAR:CALENDAR=US&amp;VAR:SYMBOL=0&amp;VAR:INDEX=0"}</definedName>
    <definedName name="_21792__FDSAUDITLINK__">{"fdsup://directions/FAT Viewer?action=UPDATE&amp;creator=factset&amp;DYN_ARGS=TRUE&amp;DOC_NAME=FAT:FQL_AUDITING_CLIENT_TEMPLATE.FAT&amp;display_string=Audit&amp;VAR:KEY=GPSNUPIJOJ&amp;VAR:QUERY=KFJHRl9CUFMoUVRSLDQwNTU3KUAoUkdGX0JQUyhTRU1JLDQwNTU3KUBSR0ZfQlBTKEFOTiw0MDU1NykpKQ==&amp;","WINDOW=FIRST_POPUP&amp;HEIGHT=450&amp;WIDTH=450&amp;START_MAXIMIZED=FALSE&amp;VAR:CALENDAR=US&amp;VAR:SYMBOL=0&amp;VAR:INDEX=0"}</definedName>
    <definedName name="_21793__FDSAUDITLINK__">{"fdsup://directions/FAT Viewer?action=UPDATE&amp;creator=factset&amp;DYN_ARGS=TRUE&amp;DOC_NAME=FAT:FQL_AUDITING_CLIENT_TEMPLATE.FAT&amp;display_string=Audit&amp;VAR:KEY=KFIPEXWZEJ&amp;VAR:QUERY=KFJHRl9CUFNfVEFORyhRVFIsMzc3MDcpQChSR0ZfQlBTX1RBTkcoU0VNSSwzNzcwNylAUkdGX0JQU19UQU5HK","EFOTiwzNzcwNykpKQ==&amp;WINDOW=FIRST_POPUP&amp;HEIGHT=450&amp;WIDTH=450&amp;START_MAXIMIZED=FALSE&amp;VAR:CALENDAR=US&amp;VAR:SYMBOL=0&amp;VAR:INDEX=0"}</definedName>
    <definedName name="_21794__FDSAUDITLINK__">{"fdsup://directions/FAT Viewer?action=UPDATE&amp;creator=factset&amp;DYN_ARGS=TRUE&amp;DOC_NAME=FAT:FQL_AUDITING_CLIENT_TEMPLATE.FAT&amp;display_string=Audit&amp;VAR:KEY=AFAPULAHEF&amp;VAR:QUERY=KFJHRl9CUFNfVEFORyhRVFIsMzgyNzcpQChSR0ZfQlBTX1RBTkcoU0VNSSwzODI3NylAUkdGX0JQU19UQU5HK","EFOTiwzODI3NykpKQ==&amp;WINDOW=FIRST_POPUP&amp;HEIGHT=450&amp;WIDTH=450&amp;START_MAXIMIZED=FALSE&amp;VAR:CALENDAR=US&amp;VAR:SYMBOL=0&amp;VAR:INDEX=0"}</definedName>
    <definedName name="_21795__FDSAUDITLINK__">{"fdsup://directions/FAT Viewer?action=UPDATE&amp;creator=factset&amp;DYN_ARGS=TRUE&amp;DOC_NAME=FAT:FQL_AUDITING_CLIENT_TEMPLATE.FAT&amp;display_string=Audit&amp;VAR:KEY=WJSDUHOJIH&amp;VAR:QUERY=KFJHRl9CUFNfVEFORyhRVFIsMzg4NDcpQChSR0ZfQlBTX1RBTkcoU0VNSSwzODg0NylAUkdGX0JQU19UQU5HK","EFOTiwzODg0NykpKQ==&amp;WINDOW=FIRST_POPUP&amp;HEIGHT=450&amp;WIDTH=450&amp;START_MAXIMIZED=FALSE&amp;VAR:CALENDAR=US&amp;VAR:SYMBOL=0&amp;VAR:INDEX=0"}</definedName>
    <definedName name="_21796__FDSAUDITLINK__">{"fdsup://directions/FAT Viewer?action=UPDATE&amp;creator=factset&amp;DYN_ARGS=TRUE&amp;DOC_NAME=FAT:FQL_AUDITING_CLIENT_TEMPLATE.FAT&amp;display_string=Audit&amp;VAR:KEY=GJMNYLQJGZ&amp;VAR:QUERY=KFJHRl9CUFNfVEFORyhRVFIsMzk0MTcpQChSR0ZfQlBTX1RBTkcoU0VNSSwzOTQxNylAUkdGX0JQU19UQU5HK","EFOTiwzOTQxNykpKQ==&amp;WINDOW=FIRST_POPUP&amp;HEIGHT=450&amp;WIDTH=450&amp;START_MAXIMIZED=FALSE&amp;VAR:CALENDAR=US&amp;VAR:SYMBOL=0&amp;VAR:INDEX=0"}</definedName>
    <definedName name="_21797__FDSAUDITLINK__">{"fdsup://directions/FAT Viewer?action=UPDATE&amp;creator=factset&amp;DYN_ARGS=TRUE&amp;DOC_NAME=FAT:FQL_AUDITING_CLIENT_TEMPLATE.FAT&amp;display_string=Audit&amp;VAR:KEY=UBCDEJOBKR&amp;VAR:QUERY=KFJHRl9CUFNfVEFORyhRVFIsMzk5ODcpQChSR0ZfQlBTX1RBTkcoU0VNSSwzOTk4NylAUkdGX0JQU19UQU5HK","EFOTiwzOTk4NykpKQ==&amp;WINDOW=FIRST_POPUP&amp;HEIGHT=450&amp;WIDTH=450&amp;START_MAXIMIZED=FALSE&amp;VAR:CALENDAR=US&amp;VAR:SYMBOL=0&amp;VAR:INDEX=0"}</definedName>
    <definedName name="_21798__FDSAUDITLINK__">{"fdsup://directions/FAT Viewer?action=UPDATE&amp;creator=factset&amp;DYN_ARGS=TRUE&amp;DOC_NAME=FAT:FQL_AUDITING_CLIENT_TEMPLATE.FAT&amp;display_string=Audit&amp;VAR:KEY=SHQVGHMZQV&amp;VAR:QUERY=KFJHRl9CUFNfVEFORyhRVFIsNDA1NTcpQChSR0ZfQlBTX1RBTkcoU0VNSSw0MDU1NylAUkdGX0JQU19UQU5HK","EFOTiw0MDU1NykpKQ==&amp;WINDOW=FIRST_POPUP&amp;HEIGHT=450&amp;WIDTH=450&amp;START_MAXIMIZED=FALSE&amp;VAR:CALENDAR=US&amp;VAR:SYMBOL=0&amp;VAR:INDEX=0"}</definedName>
    <definedName name="_21799__FDSAUDITLINK__">{"fdsup://directions/FAT Viewer?action=UPDATE&amp;creator=factset&amp;DYN_ARGS=TRUE&amp;DOC_NAME=FAT:FQL_AUDITING_CLIENT_TEMPLATE.FAT&amp;display_string=Audit&amp;VAR:KEY=YDMPMHWLUX&amp;VAR:QUERY=KFJHRl9CUFMoUVRSLDM3NzA3KUAoUkdGX0JQUyhTRU1JLDM3NzA3KUBSR0ZfQlBTKEFOTiwzNzcwNykpKQ==&amp;","WINDOW=FIRST_POPUP&amp;HEIGHT=450&amp;WIDTH=450&amp;START_MAXIMIZED=FALSE&amp;VAR:CALENDAR=US&amp;VAR:SYMBOL=0&amp;VAR:INDEX=0"}</definedName>
    <definedName name="_218__123Graph_DCHART_33">#REF!</definedName>
    <definedName name="_218__FDSAUDITLINK__">{"fdsup://Directions/FAT Viewer?action=UPDATE&amp;creator=factset&amp;DOC_NAME=fat:reuters_annual_source_window.fat&amp;display_string=Audit&amp;DYN_ARGS=TRUE&amp;VAR:ID1=04206810&amp;VAR:RCODE=QTLE&amp;VAR:SDATE=20071299&amp;VAR:FREQ=Y&amp;VAR:RELITEM=RP&amp;VAR:CURRENCY=&amp;VAR:CURRSOURCE=EXSHARE&amp;","VAR:NATFREQ=ANNUAL&amp;VAR:RFIELD=FINALIZED&amp;VAR:DB_TYPE=&amp;VAR:UNITS=M&amp;window=popup&amp;width=450&amp;height=300&amp;START_MAXIMIZED=FALSE"}</definedName>
    <definedName name="_218__FDSAUDITLINK___1">{"fdsup://IBCentral/FAT Viewer?action=UPDATE&amp;creator=factset&amp;DOC_NAME=fat:reuters_annual_source_window.fat&amp;display_string=Audit&amp;DYN_ARGS=TRUE&amp;VAR:ID1=046574&amp;VAR:RCODE=FDSPFDSTKTOTAL&amp;VAR:SDATE=20080399&amp;VAR:FREQ=Y&amp;VAR:RELITEM=RP&amp;VAR:CURRENCY=&amp;VAR:CURRSOURCE=E","XSHARE&amp;VAR:NATFREQ=ANNUAL&amp;VAR:RFIELD=FINALIZED&amp;VAR:DB_TYPE=&amp;VAR:UNITS=M&amp;window=popup&amp;width=450&amp;height=300&amp;START_MAXIMIZED=FALSE"}</definedName>
    <definedName name="_2180__FDSAUDITLINK__">{"fdsup://directions/FAT Viewer?action=UPDATE&amp;creator=factset&amp;DYN_ARGS=TRUE&amp;DOC_NAME=FAT:FQL_AUDITING_CLIENT_TEMPLATE.FAT&amp;display_string=Audit&amp;VAR:KEY=CXQRONKDGJ&amp;VAR:QUERY=RkZfREVCVF9MVChNT04sMCwsLCxFVVIp&amp;WINDOW=FIRST_POPUP&amp;HEIGHT=450&amp;WIDTH=450&amp;START_MAXIMI","ZED=FALSE&amp;VAR:CALENDAR=FIVEDAY&amp;VAR:SYMBOL=571062&amp;VAR:INDEX=0"}</definedName>
    <definedName name="_21800__FDSAUDITLINK__">{"fdsup://directions/FAT Viewer?action=UPDATE&amp;creator=factset&amp;DYN_ARGS=TRUE&amp;DOC_NAME=FAT:FQL_AUDITING_CLIENT_TEMPLATE.FAT&amp;display_string=Audit&amp;VAR:KEY=KHOPAVYHQR&amp;VAR:QUERY=KFJHRl9CUFMoUVRSLDM4Mjc3KUAoUkdGX0JQUyhTRU1JLDM4Mjc3KUBSR0ZfQlBTKEFOTiwzODI3NykpKQ==&amp;","WINDOW=FIRST_POPUP&amp;HEIGHT=450&amp;WIDTH=450&amp;START_MAXIMIZED=FALSE&amp;VAR:CALENDAR=US&amp;VAR:SYMBOL=0&amp;VAR:INDEX=0"}</definedName>
    <definedName name="_21801__FDSAUDITLINK__">{"fdsup://directions/FAT Viewer?action=UPDATE&amp;creator=factset&amp;DYN_ARGS=TRUE&amp;DOC_NAME=FAT:FQL_AUDITING_CLIENT_TEMPLATE.FAT&amp;display_string=Audit&amp;VAR:KEY=SJGTEHOPWV&amp;VAR:QUERY=KFJHRl9CUFMoUVRSLDM4ODQ3KUAoUkdGX0JQUyhTRU1JLDM4ODQ3KUBSR0ZfQlBTKEFOTiwzODg0NykpKQ==&amp;","WINDOW=FIRST_POPUP&amp;HEIGHT=450&amp;WIDTH=450&amp;START_MAXIMIZED=FALSE&amp;VAR:CALENDAR=US&amp;VAR:SYMBOL=0&amp;VAR:INDEX=0"}</definedName>
    <definedName name="_21802__FDSAUDITLINK__">{"fdsup://directions/FAT Viewer?action=UPDATE&amp;creator=factset&amp;DYN_ARGS=TRUE&amp;DOC_NAME=FAT:FQL_AUDITING_CLIENT_TEMPLATE.FAT&amp;display_string=Audit&amp;VAR:KEY=ENSRWNWTYD&amp;VAR:QUERY=KFJHRl9CUFMoUVRSLDM5NDE3KUAoUkdGX0JQUyhTRU1JLDM5NDE3KUBSR0ZfQlBTKEFOTiwzOTQxNykpKQ==&amp;","WINDOW=FIRST_POPUP&amp;HEIGHT=450&amp;WIDTH=450&amp;START_MAXIMIZED=FALSE&amp;VAR:CALENDAR=US&amp;VAR:SYMBOL=0&amp;VAR:INDEX=0"}</definedName>
    <definedName name="_21803__FDSAUDITLINK__">{"fdsup://directions/FAT Viewer?action=UPDATE&amp;creator=factset&amp;DYN_ARGS=TRUE&amp;DOC_NAME=FAT:FQL_AUDITING_CLIENT_TEMPLATE.FAT&amp;display_string=Audit&amp;VAR:KEY=SHSLWLOFKX&amp;VAR:QUERY=KFJHRl9CUFMoUVRSLDM5OTg3KUAoUkdGX0JQUyhTRU1JLDM5OTg3KUBSR0ZfQlBTKEFOTiwzOTk4NykpKQ==&amp;","WINDOW=FIRST_POPUP&amp;HEIGHT=450&amp;WIDTH=450&amp;START_MAXIMIZED=FALSE&amp;VAR:CALENDAR=US&amp;VAR:SYMBOL=0&amp;VAR:INDEX=0"}</definedName>
    <definedName name="_21804__FDSAUDITLINK__">{"fdsup://directions/FAT Viewer?action=UPDATE&amp;creator=factset&amp;DYN_ARGS=TRUE&amp;DOC_NAME=FAT:FQL_AUDITING_CLIENT_TEMPLATE.FAT&amp;display_string=Audit&amp;VAR:KEY=GPSNUPIJOJ&amp;VAR:QUERY=KFJHRl9CUFMoUVRSLDQwNTU3KUAoUkdGX0JQUyhTRU1JLDQwNTU3KUBSR0ZfQlBTKEFOTiw0MDU1NykpKQ==&amp;","WINDOW=FIRST_POPUP&amp;HEIGHT=450&amp;WIDTH=450&amp;START_MAXIMIZED=FALSE&amp;VAR:CALENDAR=US&amp;VAR:SYMBOL=0&amp;VAR:INDEX=0"}</definedName>
    <definedName name="_21805__FDSAUDITLINK__">{"fdsup://directions/FAT Viewer?action=UPDATE&amp;creator=factset&amp;DYN_ARGS=TRUE&amp;DOC_NAME=FAT:FQL_AUDITING_CLIENT_TEMPLATE.FAT&amp;display_string=Audit&amp;VAR:KEY=KFIPEXWZEJ&amp;VAR:QUERY=KFJHRl9CUFNfVEFORyhRVFIsMzc3MDcpQChSR0ZfQlBTX1RBTkcoU0VNSSwzNzcwNylAUkdGX0JQU19UQU5HK","EFOTiwzNzcwNykpKQ==&amp;WINDOW=FIRST_POPUP&amp;HEIGHT=450&amp;WIDTH=450&amp;START_MAXIMIZED=FALSE&amp;VAR:CALENDAR=US&amp;VAR:SYMBOL=0&amp;VAR:INDEX=0"}</definedName>
    <definedName name="_21806__FDSAUDITLINK__">{"fdsup://directions/FAT Viewer?action=UPDATE&amp;creator=factset&amp;DYN_ARGS=TRUE&amp;DOC_NAME=FAT:FQL_AUDITING_CLIENT_TEMPLATE.FAT&amp;display_string=Audit&amp;VAR:KEY=AFAPULAHEF&amp;VAR:QUERY=KFJHRl9CUFNfVEFORyhRVFIsMzgyNzcpQChSR0ZfQlBTX1RBTkcoU0VNSSwzODI3NylAUkdGX0JQU19UQU5HK","EFOTiwzODI3NykpKQ==&amp;WINDOW=FIRST_POPUP&amp;HEIGHT=450&amp;WIDTH=450&amp;START_MAXIMIZED=FALSE&amp;VAR:CALENDAR=US&amp;VAR:SYMBOL=0&amp;VAR:INDEX=0"}</definedName>
    <definedName name="_21807__FDSAUDITLINK__">{"fdsup://directions/FAT Viewer?action=UPDATE&amp;creator=factset&amp;DYN_ARGS=TRUE&amp;DOC_NAME=FAT:FQL_AUDITING_CLIENT_TEMPLATE.FAT&amp;display_string=Audit&amp;VAR:KEY=WJSDUHOJIH&amp;VAR:QUERY=KFJHRl9CUFNfVEFORyhRVFIsMzg4NDcpQChSR0ZfQlBTX1RBTkcoU0VNSSwzODg0NylAUkdGX0JQU19UQU5HK","EFOTiwzODg0NykpKQ==&amp;WINDOW=FIRST_POPUP&amp;HEIGHT=450&amp;WIDTH=450&amp;START_MAXIMIZED=FALSE&amp;VAR:CALENDAR=US&amp;VAR:SYMBOL=0&amp;VAR:INDEX=0"}</definedName>
    <definedName name="_21808__FDSAUDITLINK__">{"fdsup://directions/FAT Viewer?action=UPDATE&amp;creator=factset&amp;DYN_ARGS=TRUE&amp;DOC_NAME=FAT:FQL_AUDITING_CLIENT_TEMPLATE.FAT&amp;display_string=Audit&amp;VAR:KEY=GJMNYLQJGZ&amp;VAR:QUERY=KFJHRl9CUFNfVEFORyhRVFIsMzk0MTcpQChSR0ZfQlBTX1RBTkcoU0VNSSwzOTQxNylAUkdGX0JQU19UQU5HK","EFOTiwzOTQxNykpKQ==&amp;WINDOW=FIRST_POPUP&amp;HEIGHT=450&amp;WIDTH=450&amp;START_MAXIMIZED=FALSE&amp;VAR:CALENDAR=US&amp;VAR:SYMBOL=0&amp;VAR:INDEX=0"}</definedName>
    <definedName name="_21809__FDSAUDITLINK__">{"fdsup://directions/FAT Viewer?action=UPDATE&amp;creator=factset&amp;DYN_ARGS=TRUE&amp;DOC_NAME=FAT:FQL_AUDITING_CLIENT_TEMPLATE.FAT&amp;display_string=Audit&amp;VAR:KEY=UBCDEJOBKR&amp;VAR:QUERY=KFJHRl9CUFNfVEFORyhRVFIsMzk5ODcpQChSR0ZfQlBTX1RBTkcoU0VNSSwzOTk4NylAUkdGX0JQU19UQU5HK","EFOTiwzOTk4NykpKQ==&amp;WINDOW=FIRST_POPUP&amp;HEIGHT=450&amp;WIDTH=450&amp;START_MAXIMIZED=FALSE&amp;VAR:CALENDAR=US&amp;VAR:SYMBOL=0&amp;VAR:INDEX=0"}</definedName>
    <definedName name="_2181__FDSAUDITLINK__">{"fdsup://directions/FAT Viewer?action=UPDATE&amp;creator=factset&amp;DYN_ARGS=TRUE&amp;DOC_NAME=FAT:FQL_AUDITING_CLIENT_TEMPLATE.FAT&amp;display_string=Audit&amp;VAR:KEY=GRSVMRWHSV&amp;VAR:QUERY=RkZfRUJJVChDQUwsMjAwNywsLCxFVVIp&amp;WINDOW=FIRST_POPUP&amp;HEIGHT=450&amp;WIDTH=450&amp;START_MAXIMI","ZED=FALSE&amp;VAR:CALENDAR=FIVEDAY&amp;VAR:SYMBOL=OI&amp;VAR:INDEX=0"}</definedName>
    <definedName name="_21810__FDSAUDITLINK__">{"fdsup://directions/FAT Viewer?action=UPDATE&amp;creator=factset&amp;DYN_ARGS=TRUE&amp;DOC_NAME=FAT:FQL_AUDITING_CLIENT_TEMPLATE.FAT&amp;display_string=Audit&amp;VAR:KEY=SHQVGHMZQV&amp;VAR:QUERY=KFJHRl9CUFNfVEFORyhRVFIsNDA1NTcpQChSR0ZfQlBTX1RBTkcoU0VNSSw0MDU1NylAUkdGX0JQU19UQU5HK","EFOTiw0MDU1NykpKQ==&amp;WINDOW=FIRST_POPUP&amp;HEIGHT=450&amp;WIDTH=450&amp;START_MAXIMIZED=FALSE&amp;VAR:CALENDAR=US&amp;VAR:SYMBOL=0&amp;VAR:INDEX=0"}</definedName>
    <definedName name="_21811__FDSAUDITLINK__">{"fdsup://directions/FAT Viewer?action=UPDATE&amp;creator=factset&amp;DYN_ARGS=TRUE&amp;DOC_NAME=FAT:FQL_AUDITING_CLIENT_TEMPLATE.FAT&amp;display_string=Audit&amp;VAR:KEY=YDMPMHWLUX&amp;VAR:QUERY=KFJHRl9CUFMoUVRSLDM3NzA3KUAoUkdGX0JQUyhTRU1JLDM3NzA3KUBSR0ZfQlBTKEFOTiwzNzcwNykpKQ==&amp;","WINDOW=FIRST_POPUP&amp;HEIGHT=450&amp;WIDTH=450&amp;START_MAXIMIZED=FALSE&amp;VAR:CALENDAR=US&amp;VAR:SYMBOL=0&amp;VAR:INDEX=0"}</definedName>
    <definedName name="_21812__FDSAUDITLINK__">{"fdsup://directions/FAT Viewer?action=UPDATE&amp;creator=factset&amp;DYN_ARGS=TRUE&amp;DOC_NAME=FAT:FQL_AUDITING_CLIENT_TEMPLATE.FAT&amp;display_string=Audit&amp;VAR:KEY=KHOPAVYHQR&amp;VAR:QUERY=KFJHRl9CUFMoUVRSLDM4Mjc3KUAoUkdGX0JQUyhTRU1JLDM4Mjc3KUBSR0ZfQlBTKEFOTiwzODI3NykpKQ==&amp;","WINDOW=FIRST_POPUP&amp;HEIGHT=450&amp;WIDTH=450&amp;START_MAXIMIZED=FALSE&amp;VAR:CALENDAR=US&amp;VAR:SYMBOL=0&amp;VAR:INDEX=0"}</definedName>
    <definedName name="_21813__FDSAUDITLINK__">{"fdsup://directions/FAT Viewer?action=UPDATE&amp;creator=factset&amp;DYN_ARGS=TRUE&amp;DOC_NAME=FAT:FQL_AUDITING_CLIENT_TEMPLATE.FAT&amp;display_string=Audit&amp;VAR:KEY=SJGTEHOPWV&amp;VAR:QUERY=KFJHRl9CUFMoUVRSLDM4ODQ3KUAoUkdGX0JQUyhTRU1JLDM4ODQ3KUBSR0ZfQlBTKEFOTiwzODg0NykpKQ==&amp;","WINDOW=FIRST_POPUP&amp;HEIGHT=450&amp;WIDTH=450&amp;START_MAXIMIZED=FALSE&amp;VAR:CALENDAR=US&amp;VAR:SYMBOL=0&amp;VAR:INDEX=0"}</definedName>
    <definedName name="_21814__FDSAUDITLINK__">{"fdsup://directions/FAT Viewer?action=UPDATE&amp;creator=factset&amp;DYN_ARGS=TRUE&amp;DOC_NAME=FAT:FQL_AUDITING_CLIENT_TEMPLATE.FAT&amp;display_string=Audit&amp;VAR:KEY=ENSRWNWTYD&amp;VAR:QUERY=KFJHRl9CUFMoUVRSLDM5NDE3KUAoUkdGX0JQUyhTRU1JLDM5NDE3KUBSR0ZfQlBTKEFOTiwzOTQxNykpKQ==&amp;","WINDOW=FIRST_POPUP&amp;HEIGHT=450&amp;WIDTH=450&amp;START_MAXIMIZED=FALSE&amp;VAR:CALENDAR=US&amp;VAR:SYMBOL=0&amp;VAR:INDEX=0"}</definedName>
    <definedName name="_21815__FDSAUDITLINK__">{"fdsup://directions/FAT Viewer?action=UPDATE&amp;creator=factset&amp;DYN_ARGS=TRUE&amp;DOC_NAME=FAT:FQL_AUDITING_CLIENT_TEMPLATE.FAT&amp;display_string=Audit&amp;VAR:KEY=SHSLWLOFKX&amp;VAR:QUERY=KFJHRl9CUFMoUVRSLDM5OTg3KUAoUkdGX0JQUyhTRU1JLDM5OTg3KUBSR0ZfQlBTKEFOTiwzOTk4NykpKQ==&amp;","WINDOW=FIRST_POPUP&amp;HEIGHT=450&amp;WIDTH=450&amp;START_MAXIMIZED=FALSE&amp;VAR:CALENDAR=US&amp;VAR:SYMBOL=0&amp;VAR:INDEX=0"}</definedName>
    <definedName name="_21816__FDSAUDITLINK__">{"fdsup://directions/FAT Viewer?action=UPDATE&amp;creator=factset&amp;DYN_ARGS=TRUE&amp;DOC_NAME=FAT:FQL_AUDITING_CLIENT_TEMPLATE.FAT&amp;display_string=Audit&amp;VAR:KEY=GPSNUPIJOJ&amp;VAR:QUERY=KFJHRl9CUFMoUVRSLDQwNTU3KUAoUkdGX0JQUyhTRU1JLDQwNTU3KUBSR0ZfQlBTKEFOTiw0MDU1NykpKQ==&amp;","WINDOW=FIRST_POPUP&amp;HEIGHT=450&amp;WIDTH=450&amp;START_MAXIMIZED=FALSE&amp;VAR:CALENDAR=US&amp;VAR:SYMBOL=0&amp;VAR:INDEX=0"}</definedName>
    <definedName name="_21817__FDSAUDITLINK__">{"fdsup://directions/FAT Viewer?action=UPDATE&amp;creator=factset&amp;DYN_ARGS=TRUE&amp;DOC_NAME=FAT:FQL_AUDITING_CLIENT_TEMPLATE.FAT&amp;display_string=Audit&amp;VAR:KEY=KFIPEXWZEJ&amp;VAR:QUERY=KFJHRl9CUFNfVEFORyhRVFIsMzc3MDcpQChSR0ZfQlBTX1RBTkcoU0VNSSwzNzcwNylAUkdGX0JQU19UQU5HK","EFOTiwzNzcwNykpKQ==&amp;WINDOW=FIRST_POPUP&amp;HEIGHT=450&amp;WIDTH=450&amp;START_MAXIMIZED=FALSE&amp;VAR:CALENDAR=US&amp;VAR:SYMBOL=0&amp;VAR:INDEX=0"}</definedName>
    <definedName name="_21818__FDSAUDITLINK__">{"fdsup://directions/FAT Viewer?action=UPDATE&amp;creator=factset&amp;DYN_ARGS=TRUE&amp;DOC_NAME=FAT:FQL_AUDITING_CLIENT_TEMPLATE.FAT&amp;display_string=Audit&amp;VAR:KEY=AFAPULAHEF&amp;VAR:QUERY=KFJHRl9CUFNfVEFORyhRVFIsMzgyNzcpQChSR0ZfQlBTX1RBTkcoU0VNSSwzODI3NylAUkdGX0JQU19UQU5HK","EFOTiwzODI3NykpKQ==&amp;WINDOW=FIRST_POPUP&amp;HEIGHT=450&amp;WIDTH=450&amp;START_MAXIMIZED=FALSE&amp;VAR:CALENDAR=US&amp;VAR:SYMBOL=0&amp;VAR:INDEX=0"}</definedName>
    <definedName name="_21819__FDSAUDITLINK__">{"fdsup://directions/FAT Viewer?action=UPDATE&amp;creator=factset&amp;DYN_ARGS=TRUE&amp;DOC_NAME=FAT:FQL_AUDITING_CLIENT_TEMPLATE.FAT&amp;display_string=Audit&amp;VAR:KEY=WJSDUHOJIH&amp;VAR:QUERY=KFJHRl9CUFNfVEFORyhRVFIsMzg4NDcpQChSR0ZfQlBTX1RBTkcoU0VNSSwzODg0NylAUkdGX0JQU19UQU5HK","EFOTiwzODg0NykpKQ==&amp;WINDOW=FIRST_POPUP&amp;HEIGHT=450&amp;WIDTH=450&amp;START_MAXIMIZED=FALSE&amp;VAR:CALENDAR=US&amp;VAR:SYMBOL=0&amp;VAR:INDEX=0"}</definedName>
    <definedName name="_2182__FDSAUDITLINK__">{"fdsup://directions/FAT Viewer?action=UPDATE&amp;creator=factset&amp;DYN_ARGS=TRUE&amp;DOC_NAME=FAT:FQL_AUDITING_CLIENT_TEMPLATE.FAT&amp;display_string=Audit&amp;VAR:KEY=MLODSVETER&amp;VAR:QUERY=RkZfRUJJVChDQUwsMjAwOCwsLCxFVVIp&amp;WINDOW=FIRST_POPUP&amp;HEIGHT=450&amp;WIDTH=450&amp;START_MAXIMI","ZED=FALSE&amp;VAR:CALENDAR=FIVEDAY&amp;VAR:SYMBOL=OI&amp;VAR:INDEX=0"}</definedName>
    <definedName name="_21820__FDSAUDITLINK__">{"fdsup://directions/FAT Viewer?action=UPDATE&amp;creator=factset&amp;DYN_ARGS=TRUE&amp;DOC_NAME=FAT:FQL_AUDITING_CLIENT_TEMPLATE.FAT&amp;display_string=Audit&amp;VAR:KEY=GJMNYLQJGZ&amp;VAR:QUERY=KFJHRl9CUFNfVEFORyhRVFIsMzk0MTcpQChSR0ZfQlBTX1RBTkcoU0VNSSwzOTQxNylAUkdGX0JQU19UQU5HK","EFOTiwzOTQxNykpKQ==&amp;WINDOW=FIRST_POPUP&amp;HEIGHT=450&amp;WIDTH=450&amp;START_MAXIMIZED=FALSE&amp;VAR:CALENDAR=US&amp;VAR:SYMBOL=0&amp;VAR:INDEX=0"}</definedName>
    <definedName name="_21821__FDSAUDITLINK__">{"fdsup://directions/FAT Viewer?action=UPDATE&amp;creator=factset&amp;DYN_ARGS=TRUE&amp;DOC_NAME=FAT:FQL_AUDITING_CLIENT_TEMPLATE.FAT&amp;display_string=Audit&amp;VAR:KEY=UBCDEJOBKR&amp;VAR:QUERY=KFJHRl9CUFNfVEFORyhRVFIsMzk5ODcpQChSR0ZfQlBTX1RBTkcoU0VNSSwzOTk4NylAUkdGX0JQU19UQU5HK","EFOTiwzOTk4NykpKQ==&amp;WINDOW=FIRST_POPUP&amp;HEIGHT=450&amp;WIDTH=450&amp;START_MAXIMIZED=FALSE&amp;VAR:CALENDAR=US&amp;VAR:SYMBOL=0&amp;VAR:INDEX=0"}</definedName>
    <definedName name="_21822__FDSAUDITLINK__">{"fdsup://directions/FAT Viewer?action=UPDATE&amp;creator=factset&amp;DYN_ARGS=TRUE&amp;DOC_NAME=FAT:FQL_AUDITING_CLIENT_TEMPLATE.FAT&amp;display_string=Audit&amp;VAR:KEY=SHQVGHMZQV&amp;VAR:QUERY=KFJHRl9CUFNfVEFORyhRVFIsNDA1NTcpQChSR0ZfQlBTX1RBTkcoU0VNSSw0MDU1NylAUkdGX0JQU19UQU5HK","EFOTiw0MDU1NykpKQ==&amp;WINDOW=FIRST_POPUP&amp;HEIGHT=450&amp;WIDTH=450&amp;START_MAXIMIZED=FALSE&amp;VAR:CALENDAR=US&amp;VAR:SYMBOL=0&amp;VAR:INDEX=0"}</definedName>
    <definedName name="_21823__FDSAUDITLINK__">{"fdsup://directions/FAT Viewer?action=UPDATE&amp;creator=factset&amp;DYN_ARGS=TRUE&amp;DOC_NAME=FAT:FQL_AUDITING_CLIENT_TEMPLATE.FAT&amp;display_string=Audit&amp;VAR:KEY=YDMPMHWLUX&amp;VAR:QUERY=KFJHRl9CUFMoUVRSLDM3NzA3KUAoUkdGX0JQUyhTRU1JLDM3NzA3KUBSR0ZfQlBTKEFOTiwzNzcwNykpKQ==&amp;","WINDOW=FIRST_POPUP&amp;HEIGHT=450&amp;WIDTH=450&amp;START_MAXIMIZED=FALSE&amp;VAR:CALENDAR=US&amp;VAR:SYMBOL=0&amp;VAR:INDEX=0"}</definedName>
    <definedName name="_21824__FDSAUDITLINK__">{"fdsup://directions/FAT Viewer?action=UPDATE&amp;creator=factset&amp;DYN_ARGS=TRUE&amp;DOC_NAME=FAT:FQL_AUDITING_CLIENT_TEMPLATE.FAT&amp;display_string=Audit&amp;VAR:KEY=KHOPAVYHQR&amp;VAR:QUERY=KFJHRl9CUFMoUVRSLDM4Mjc3KUAoUkdGX0JQUyhTRU1JLDM4Mjc3KUBSR0ZfQlBTKEFOTiwzODI3NykpKQ==&amp;","WINDOW=FIRST_POPUP&amp;HEIGHT=450&amp;WIDTH=450&amp;START_MAXIMIZED=FALSE&amp;VAR:CALENDAR=US&amp;VAR:SYMBOL=0&amp;VAR:INDEX=0"}</definedName>
    <definedName name="_21825__FDSAUDITLINK__">{"fdsup://directions/FAT Viewer?action=UPDATE&amp;creator=factset&amp;DYN_ARGS=TRUE&amp;DOC_NAME=FAT:FQL_AUDITING_CLIENT_TEMPLATE.FAT&amp;display_string=Audit&amp;VAR:KEY=SJGTEHOPWV&amp;VAR:QUERY=KFJHRl9CUFMoUVRSLDM4ODQ3KUAoUkdGX0JQUyhTRU1JLDM4ODQ3KUBSR0ZfQlBTKEFOTiwzODg0NykpKQ==&amp;","WINDOW=FIRST_POPUP&amp;HEIGHT=450&amp;WIDTH=450&amp;START_MAXIMIZED=FALSE&amp;VAR:CALENDAR=US&amp;VAR:SYMBOL=0&amp;VAR:INDEX=0"}</definedName>
    <definedName name="_21826__FDSAUDITLINK__">{"fdsup://directions/FAT Viewer?action=UPDATE&amp;creator=factset&amp;DYN_ARGS=TRUE&amp;DOC_NAME=FAT:FQL_AUDITING_CLIENT_TEMPLATE.FAT&amp;display_string=Audit&amp;VAR:KEY=ENSRWNWTYD&amp;VAR:QUERY=KFJHRl9CUFMoUVRSLDM5NDE3KUAoUkdGX0JQUyhTRU1JLDM5NDE3KUBSR0ZfQlBTKEFOTiwzOTQxNykpKQ==&amp;","WINDOW=FIRST_POPUP&amp;HEIGHT=450&amp;WIDTH=450&amp;START_MAXIMIZED=FALSE&amp;VAR:CALENDAR=US&amp;VAR:SYMBOL=0&amp;VAR:INDEX=0"}</definedName>
    <definedName name="_21827__FDSAUDITLINK__">{"fdsup://directions/FAT Viewer?action=UPDATE&amp;creator=factset&amp;DYN_ARGS=TRUE&amp;DOC_NAME=FAT:FQL_AUDITING_CLIENT_TEMPLATE.FAT&amp;display_string=Audit&amp;VAR:KEY=SHSLWLOFKX&amp;VAR:QUERY=KFJHRl9CUFMoUVRSLDM5OTg3KUAoUkdGX0JQUyhTRU1JLDM5OTg3KUBSR0ZfQlBTKEFOTiwzOTk4NykpKQ==&amp;","WINDOW=FIRST_POPUP&amp;HEIGHT=450&amp;WIDTH=450&amp;START_MAXIMIZED=FALSE&amp;VAR:CALENDAR=US&amp;VAR:SYMBOL=0&amp;VAR:INDEX=0"}</definedName>
    <definedName name="_21828__FDSAUDITLINK__">{"fdsup://directions/FAT Viewer?action=UPDATE&amp;creator=factset&amp;DYN_ARGS=TRUE&amp;DOC_NAME=FAT:FQL_AUDITING_CLIENT_TEMPLATE.FAT&amp;display_string=Audit&amp;VAR:KEY=GPSNUPIJOJ&amp;VAR:QUERY=KFJHRl9CUFMoUVRSLDQwNTU3KUAoUkdGX0JQUyhTRU1JLDQwNTU3KUBSR0ZfQlBTKEFOTiw0MDU1NykpKQ==&amp;","WINDOW=FIRST_POPUP&amp;HEIGHT=450&amp;WIDTH=450&amp;START_MAXIMIZED=FALSE&amp;VAR:CALENDAR=US&amp;VAR:SYMBOL=0&amp;VAR:INDEX=0"}</definedName>
    <definedName name="_21829__FDSAUDITLINK__">{"fdsup://directions/FAT Viewer?action=UPDATE&amp;creator=factset&amp;DYN_ARGS=TRUE&amp;DOC_NAME=FAT:FQL_AUDITING_CLIENT_TEMPLATE.FAT&amp;display_string=Audit&amp;VAR:KEY=KFIPEXWZEJ&amp;VAR:QUERY=KFJHRl9CUFNfVEFORyhRVFIsMzc3MDcpQChSR0ZfQlBTX1RBTkcoU0VNSSwzNzcwNylAUkdGX0JQU19UQU5HK","EFOTiwzNzcwNykpKQ==&amp;WINDOW=FIRST_POPUP&amp;HEIGHT=450&amp;WIDTH=450&amp;START_MAXIMIZED=FALSE&amp;VAR:CALENDAR=US&amp;VAR:SYMBOL=0&amp;VAR:INDEX=0"}</definedName>
    <definedName name="_2183__FDSAUDITLINK__">{"fdsup://directions/FAT Viewer?action=UPDATE&amp;creator=factset&amp;DYN_ARGS=TRUE&amp;DOC_NAME=FAT:FQL_AUDITING_CLIENT_TEMPLATE.FAT&amp;display_string=Audit&amp;VAR:KEY=SFUPWXINMF&amp;VAR:QUERY=RkZfRUJJVChDQUwsMjAwOSwsLCxFVVIp&amp;WINDOW=FIRST_POPUP&amp;HEIGHT=450&amp;WIDTH=450&amp;START_MAXIMI","ZED=FALSE&amp;VAR:CALENDAR=FIVEDAY&amp;VAR:SYMBOL=OI&amp;VAR:INDEX=0"}</definedName>
    <definedName name="_21830__FDSAUDITLINK__">{"fdsup://directions/FAT Viewer?action=UPDATE&amp;creator=factset&amp;DYN_ARGS=TRUE&amp;DOC_NAME=FAT:FQL_AUDITING_CLIENT_TEMPLATE.FAT&amp;display_string=Audit&amp;VAR:KEY=AFAPULAHEF&amp;VAR:QUERY=KFJHRl9CUFNfVEFORyhRVFIsMzgyNzcpQChSR0ZfQlBTX1RBTkcoU0VNSSwzODI3NylAUkdGX0JQU19UQU5HK","EFOTiwzODI3NykpKQ==&amp;WINDOW=FIRST_POPUP&amp;HEIGHT=450&amp;WIDTH=450&amp;START_MAXIMIZED=FALSE&amp;VAR:CALENDAR=US&amp;VAR:SYMBOL=0&amp;VAR:INDEX=0"}</definedName>
    <definedName name="_21831__FDSAUDITLINK__">{"fdsup://directions/FAT Viewer?action=UPDATE&amp;creator=factset&amp;DYN_ARGS=TRUE&amp;DOC_NAME=FAT:FQL_AUDITING_CLIENT_TEMPLATE.FAT&amp;display_string=Audit&amp;VAR:KEY=WJSDUHOJIH&amp;VAR:QUERY=KFJHRl9CUFNfVEFORyhRVFIsMzg4NDcpQChSR0ZfQlBTX1RBTkcoU0VNSSwzODg0NylAUkdGX0JQU19UQU5HK","EFOTiwzODg0NykpKQ==&amp;WINDOW=FIRST_POPUP&amp;HEIGHT=450&amp;WIDTH=450&amp;START_MAXIMIZED=FALSE&amp;VAR:CALENDAR=US&amp;VAR:SYMBOL=0&amp;VAR:INDEX=0"}</definedName>
    <definedName name="_21832__FDSAUDITLINK__">{"fdsup://directions/FAT Viewer?action=UPDATE&amp;creator=factset&amp;DYN_ARGS=TRUE&amp;DOC_NAME=FAT:FQL_AUDITING_CLIENT_TEMPLATE.FAT&amp;display_string=Audit&amp;VAR:KEY=GJMNYLQJGZ&amp;VAR:QUERY=KFJHRl9CUFNfVEFORyhRVFIsMzk0MTcpQChSR0ZfQlBTX1RBTkcoU0VNSSwzOTQxNylAUkdGX0JQU19UQU5HK","EFOTiwzOTQxNykpKQ==&amp;WINDOW=FIRST_POPUP&amp;HEIGHT=450&amp;WIDTH=450&amp;START_MAXIMIZED=FALSE&amp;VAR:CALENDAR=US&amp;VAR:SYMBOL=0&amp;VAR:INDEX=0"}</definedName>
    <definedName name="_21833__FDSAUDITLINK__">{"fdsup://directions/FAT Viewer?action=UPDATE&amp;creator=factset&amp;DYN_ARGS=TRUE&amp;DOC_NAME=FAT:FQL_AUDITING_CLIENT_TEMPLATE.FAT&amp;display_string=Audit&amp;VAR:KEY=UBCDEJOBKR&amp;VAR:QUERY=KFJHRl9CUFNfVEFORyhRVFIsMzk5ODcpQChSR0ZfQlBTX1RBTkcoU0VNSSwzOTk4NylAUkdGX0JQU19UQU5HK","EFOTiwzOTk4NykpKQ==&amp;WINDOW=FIRST_POPUP&amp;HEIGHT=450&amp;WIDTH=450&amp;START_MAXIMIZED=FALSE&amp;VAR:CALENDAR=US&amp;VAR:SYMBOL=0&amp;VAR:INDEX=0"}</definedName>
    <definedName name="_21834__FDSAUDITLINK__">{"fdsup://directions/FAT Viewer?action=UPDATE&amp;creator=factset&amp;DYN_ARGS=TRUE&amp;DOC_NAME=FAT:FQL_AUDITING_CLIENT_TEMPLATE.FAT&amp;display_string=Audit&amp;VAR:KEY=SHQVGHMZQV&amp;VAR:QUERY=KFJHRl9CUFNfVEFORyhRVFIsNDA1NTcpQChSR0ZfQlBTX1RBTkcoU0VNSSw0MDU1NylAUkdGX0JQU19UQU5HK","EFOTiw0MDU1NykpKQ==&amp;WINDOW=FIRST_POPUP&amp;HEIGHT=450&amp;WIDTH=450&amp;START_MAXIMIZED=FALSE&amp;VAR:CALENDAR=US&amp;VAR:SYMBOL=0&amp;VAR:INDEX=0"}</definedName>
    <definedName name="_21835__FDSAUDITLINK__">{"fdsup://directions/FAT Viewer?action=UPDATE&amp;creator=factset&amp;DYN_ARGS=TRUE&amp;DOC_NAME=FAT:FQL_AUDITING_CLIENT_TEMPLATE.FAT&amp;display_string=Audit&amp;VAR:KEY=YDMPMHWLUX&amp;VAR:QUERY=KFJHRl9CUFMoUVRSLDM3NzA3KUAoUkdGX0JQUyhTRU1JLDM3NzA3KUBSR0ZfQlBTKEFOTiwzNzcwNykpKQ==&amp;","WINDOW=FIRST_POPUP&amp;HEIGHT=450&amp;WIDTH=450&amp;START_MAXIMIZED=FALSE&amp;VAR:CALENDAR=US&amp;VAR:SYMBOL=0&amp;VAR:INDEX=0"}</definedName>
    <definedName name="_21836__FDSAUDITLINK__">{"fdsup://directions/FAT Viewer?action=UPDATE&amp;creator=factset&amp;DYN_ARGS=TRUE&amp;DOC_NAME=FAT:FQL_AUDITING_CLIENT_TEMPLATE.FAT&amp;display_string=Audit&amp;VAR:KEY=KHOPAVYHQR&amp;VAR:QUERY=KFJHRl9CUFMoUVRSLDM4Mjc3KUAoUkdGX0JQUyhTRU1JLDM4Mjc3KUBSR0ZfQlBTKEFOTiwzODI3NykpKQ==&amp;","WINDOW=FIRST_POPUP&amp;HEIGHT=450&amp;WIDTH=450&amp;START_MAXIMIZED=FALSE&amp;VAR:CALENDAR=US&amp;VAR:SYMBOL=0&amp;VAR:INDEX=0"}</definedName>
    <definedName name="_21837__FDSAUDITLINK__">{"fdsup://directions/FAT Viewer?action=UPDATE&amp;creator=factset&amp;DYN_ARGS=TRUE&amp;DOC_NAME=FAT:FQL_AUDITING_CLIENT_TEMPLATE.FAT&amp;display_string=Audit&amp;VAR:KEY=SJGTEHOPWV&amp;VAR:QUERY=KFJHRl9CUFMoUVRSLDM4ODQ3KUAoUkdGX0JQUyhTRU1JLDM4ODQ3KUBSR0ZfQlBTKEFOTiwzODg0NykpKQ==&amp;","WINDOW=FIRST_POPUP&amp;HEIGHT=450&amp;WIDTH=450&amp;START_MAXIMIZED=FALSE&amp;VAR:CALENDAR=US&amp;VAR:SYMBOL=0&amp;VAR:INDEX=0"}</definedName>
    <definedName name="_21838__FDSAUDITLINK__">{"fdsup://directions/FAT Viewer?action=UPDATE&amp;creator=factset&amp;DYN_ARGS=TRUE&amp;DOC_NAME=FAT:FQL_AUDITING_CLIENT_TEMPLATE.FAT&amp;display_string=Audit&amp;VAR:KEY=ENSRWNWTYD&amp;VAR:QUERY=KFJHRl9CUFMoUVRSLDM5NDE3KUAoUkdGX0JQUyhTRU1JLDM5NDE3KUBSR0ZfQlBTKEFOTiwzOTQxNykpKQ==&amp;","WINDOW=FIRST_POPUP&amp;HEIGHT=450&amp;WIDTH=450&amp;START_MAXIMIZED=FALSE&amp;VAR:CALENDAR=US&amp;VAR:SYMBOL=0&amp;VAR:INDEX=0"}</definedName>
    <definedName name="_21839__FDSAUDITLINK__">{"fdsup://directions/FAT Viewer?action=UPDATE&amp;creator=factset&amp;DYN_ARGS=TRUE&amp;DOC_NAME=FAT:FQL_AUDITING_CLIENT_TEMPLATE.FAT&amp;display_string=Audit&amp;VAR:KEY=SHSLWLOFKX&amp;VAR:QUERY=KFJHRl9CUFMoUVRSLDM5OTg3KUAoUkdGX0JQUyhTRU1JLDM5OTg3KUBSR0ZfQlBTKEFOTiwzOTk4NykpKQ==&amp;","WINDOW=FIRST_POPUP&amp;HEIGHT=450&amp;WIDTH=450&amp;START_MAXIMIZED=FALSE&amp;VAR:CALENDAR=US&amp;VAR:SYMBOL=0&amp;VAR:INDEX=0"}</definedName>
    <definedName name="_2184__FDSAUDITLINK__">{"fdsup://Directions/FactSet Auditing Viewer?action=AUDIT_VALUE&amp;DB=129&amp;ID1=69076840&amp;VALUEID=01001&amp;SDATE=2007&amp;PERIODTYPE=ANN_STD&amp;window=popup_no_bar&amp;width=385&amp;height=120&amp;START_MAXIMIZED=FALSE&amp;creator=factset&amp;display_string=Audit"}</definedName>
    <definedName name="_21840__FDSAUDITLINK__">{"fdsup://directions/FAT Viewer?action=UPDATE&amp;creator=factset&amp;DYN_ARGS=TRUE&amp;DOC_NAME=FAT:FQL_AUDITING_CLIENT_TEMPLATE.FAT&amp;display_string=Audit&amp;VAR:KEY=GPSNUPIJOJ&amp;VAR:QUERY=KFJHRl9CUFMoUVRSLDQwNTU3KUAoUkdGX0JQUyhTRU1JLDQwNTU3KUBSR0ZfQlBTKEFOTiw0MDU1NykpKQ==&amp;","WINDOW=FIRST_POPUP&amp;HEIGHT=450&amp;WIDTH=450&amp;START_MAXIMIZED=FALSE&amp;VAR:CALENDAR=US&amp;VAR:SYMBOL=0&amp;VAR:INDEX=0"}</definedName>
    <definedName name="_21841__FDSAUDITLINK__">{"fdsup://directions/FAT Viewer?action=UPDATE&amp;creator=factset&amp;DYN_ARGS=TRUE&amp;DOC_NAME=FAT:FQL_AUDITING_CLIENT_TEMPLATE.FAT&amp;display_string=Audit&amp;VAR:KEY=KFIPEXWZEJ&amp;VAR:QUERY=KFJHRl9CUFNfVEFORyhRVFIsMzc3MDcpQChSR0ZfQlBTX1RBTkcoU0VNSSwzNzcwNylAUkdGX0JQU19UQU5HK","EFOTiwzNzcwNykpKQ==&amp;WINDOW=FIRST_POPUP&amp;HEIGHT=450&amp;WIDTH=450&amp;START_MAXIMIZED=FALSE&amp;VAR:CALENDAR=US&amp;VAR:SYMBOL=0&amp;VAR:INDEX=0"}</definedName>
    <definedName name="_21842__FDSAUDITLINK__">{"fdsup://directions/FAT Viewer?action=UPDATE&amp;creator=factset&amp;DYN_ARGS=TRUE&amp;DOC_NAME=FAT:FQL_AUDITING_CLIENT_TEMPLATE.FAT&amp;display_string=Audit&amp;VAR:KEY=AFAPULAHEF&amp;VAR:QUERY=KFJHRl9CUFNfVEFORyhRVFIsMzgyNzcpQChSR0ZfQlBTX1RBTkcoU0VNSSwzODI3NylAUkdGX0JQU19UQU5HK","EFOTiwzODI3NykpKQ==&amp;WINDOW=FIRST_POPUP&amp;HEIGHT=450&amp;WIDTH=450&amp;START_MAXIMIZED=FALSE&amp;VAR:CALENDAR=US&amp;VAR:SYMBOL=0&amp;VAR:INDEX=0"}</definedName>
    <definedName name="_21843__FDSAUDITLINK__">{"fdsup://directions/FAT Viewer?action=UPDATE&amp;creator=factset&amp;DYN_ARGS=TRUE&amp;DOC_NAME=FAT:FQL_AUDITING_CLIENT_TEMPLATE.FAT&amp;display_string=Audit&amp;VAR:KEY=WJSDUHOJIH&amp;VAR:QUERY=KFJHRl9CUFNfVEFORyhRVFIsMzg4NDcpQChSR0ZfQlBTX1RBTkcoU0VNSSwzODg0NylAUkdGX0JQU19UQU5HK","EFOTiwzODg0NykpKQ==&amp;WINDOW=FIRST_POPUP&amp;HEIGHT=450&amp;WIDTH=450&amp;START_MAXIMIZED=FALSE&amp;VAR:CALENDAR=US&amp;VAR:SYMBOL=0&amp;VAR:INDEX=0"}</definedName>
    <definedName name="_21844__FDSAUDITLINK__">{"fdsup://directions/FAT Viewer?action=UPDATE&amp;creator=factset&amp;DYN_ARGS=TRUE&amp;DOC_NAME=FAT:FQL_AUDITING_CLIENT_TEMPLATE.FAT&amp;display_string=Audit&amp;VAR:KEY=GJMNYLQJGZ&amp;VAR:QUERY=KFJHRl9CUFNfVEFORyhRVFIsMzk0MTcpQChSR0ZfQlBTX1RBTkcoU0VNSSwzOTQxNylAUkdGX0JQU19UQU5HK","EFOTiwzOTQxNykpKQ==&amp;WINDOW=FIRST_POPUP&amp;HEIGHT=450&amp;WIDTH=450&amp;START_MAXIMIZED=FALSE&amp;VAR:CALENDAR=US&amp;VAR:SYMBOL=0&amp;VAR:INDEX=0"}</definedName>
    <definedName name="_21845__FDSAUDITLINK__">{"fdsup://directions/FAT Viewer?action=UPDATE&amp;creator=factset&amp;DYN_ARGS=TRUE&amp;DOC_NAME=FAT:FQL_AUDITING_CLIENT_TEMPLATE.FAT&amp;display_string=Audit&amp;VAR:KEY=UBCDEJOBKR&amp;VAR:QUERY=KFJHRl9CUFNfVEFORyhRVFIsMzk5ODcpQChSR0ZfQlBTX1RBTkcoU0VNSSwzOTk4NylAUkdGX0JQU19UQU5HK","EFOTiwzOTk4NykpKQ==&amp;WINDOW=FIRST_POPUP&amp;HEIGHT=450&amp;WIDTH=450&amp;START_MAXIMIZED=FALSE&amp;VAR:CALENDAR=US&amp;VAR:SYMBOL=0&amp;VAR:INDEX=0"}</definedName>
    <definedName name="_21846__FDSAUDITLINK__">{"fdsup://directions/FAT Viewer?action=UPDATE&amp;creator=factset&amp;DYN_ARGS=TRUE&amp;DOC_NAME=FAT:FQL_AUDITING_CLIENT_TEMPLATE.FAT&amp;display_string=Audit&amp;VAR:KEY=SHQVGHMZQV&amp;VAR:QUERY=KFJHRl9CUFNfVEFORyhRVFIsNDA1NTcpQChSR0ZfQlBTX1RBTkcoU0VNSSw0MDU1NylAUkdGX0JQU19UQU5HK","EFOTiw0MDU1NykpKQ==&amp;WINDOW=FIRST_POPUP&amp;HEIGHT=450&amp;WIDTH=450&amp;START_MAXIMIZED=FALSE&amp;VAR:CALENDAR=US&amp;VAR:SYMBOL=0&amp;VAR:INDEX=0"}</definedName>
    <definedName name="_21847__FDSAUDITLINK__">{"fdsup://directions/FAT Viewer?action=UPDATE&amp;creator=factset&amp;DYN_ARGS=TRUE&amp;DOC_NAME=FAT:FQL_AUDITING_CLIENT_TEMPLATE.FAT&amp;display_string=Audit&amp;VAR:KEY=YDMPMHWLUX&amp;VAR:QUERY=KFJHRl9CUFMoUVRSLDM3NzA3KUAoUkdGX0JQUyhTRU1JLDM3NzA3KUBSR0ZfQlBTKEFOTiwzNzcwNykpKQ==&amp;","WINDOW=FIRST_POPUP&amp;HEIGHT=450&amp;WIDTH=450&amp;START_MAXIMIZED=FALSE&amp;VAR:CALENDAR=US&amp;VAR:SYMBOL=0&amp;VAR:INDEX=0"}</definedName>
    <definedName name="_21848__FDSAUDITLINK__">{"fdsup://directions/FAT Viewer?action=UPDATE&amp;creator=factset&amp;DYN_ARGS=TRUE&amp;DOC_NAME=FAT:FQL_AUDITING_CLIENT_TEMPLATE.FAT&amp;display_string=Audit&amp;VAR:KEY=KHOPAVYHQR&amp;VAR:QUERY=KFJHRl9CUFMoUVRSLDM4Mjc3KUAoUkdGX0JQUyhTRU1JLDM4Mjc3KUBSR0ZfQlBTKEFOTiwzODI3NykpKQ==&amp;","WINDOW=FIRST_POPUP&amp;HEIGHT=450&amp;WIDTH=450&amp;START_MAXIMIZED=FALSE&amp;VAR:CALENDAR=US&amp;VAR:SYMBOL=0&amp;VAR:INDEX=0"}</definedName>
    <definedName name="_21849__FDSAUDITLINK__">{"fdsup://directions/FAT Viewer?action=UPDATE&amp;creator=factset&amp;DYN_ARGS=TRUE&amp;DOC_NAME=FAT:FQL_AUDITING_CLIENT_TEMPLATE.FAT&amp;display_string=Audit&amp;VAR:KEY=SJGTEHOPWV&amp;VAR:QUERY=KFJHRl9CUFMoUVRSLDM4ODQ3KUAoUkdGX0JQUyhTRU1JLDM4ODQ3KUBSR0ZfQlBTKEFOTiwzODg0NykpKQ==&amp;","WINDOW=FIRST_POPUP&amp;HEIGHT=450&amp;WIDTH=450&amp;START_MAXIMIZED=FALSE&amp;VAR:CALENDAR=US&amp;VAR:SYMBOL=0&amp;VAR:INDEX=0"}</definedName>
    <definedName name="_2185__FDSAUDITLINK__">{"fdsup://directions/FAT Viewer?action=UPDATE&amp;creator=factset&amp;DYN_ARGS=TRUE&amp;DOC_NAME=FAT:FQL_AUDITING_CLIENT_TEMPLATE.FAT&amp;display_string=Audit&amp;VAR:KEY=EHANQFGJYX&amp;VAR:QUERY=RkZfQ0FQRVgoQ0FMLDIwMDgsLCwsRVVSKQ==&amp;WINDOW=FIRST_POPUP&amp;HEIGHT=450&amp;WIDTH=450&amp;START_MA","XIMIZED=FALSE&amp;VAR:CALENDAR=FIVEDAY&amp;VAR:SYMBOL=646706&amp;VAR:INDEX=0"}</definedName>
    <definedName name="_21850__FDSAUDITLINK__">{"fdsup://directions/FAT Viewer?action=UPDATE&amp;creator=factset&amp;DYN_ARGS=TRUE&amp;DOC_NAME=FAT:FQL_AUDITING_CLIENT_TEMPLATE.FAT&amp;display_string=Audit&amp;VAR:KEY=ENSRWNWTYD&amp;VAR:QUERY=KFJHRl9CUFMoUVRSLDM5NDE3KUAoUkdGX0JQUyhTRU1JLDM5NDE3KUBSR0ZfQlBTKEFOTiwzOTQxNykpKQ==&amp;","WINDOW=FIRST_POPUP&amp;HEIGHT=450&amp;WIDTH=450&amp;START_MAXIMIZED=FALSE&amp;VAR:CALENDAR=US&amp;VAR:SYMBOL=0&amp;VAR:INDEX=0"}</definedName>
    <definedName name="_21851__FDSAUDITLINK__">{"fdsup://directions/FAT Viewer?action=UPDATE&amp;creator=factset&amp;DYN_ARGS=TRUE&amp;DOC_NAME=FAT:FQL_AUDITING_CLIENT_TEMPLATE.FAT&amp;display_string=Audit&amp;VAR:KEY=SHSLWLOFKX&amp;VAR:QUERY=KFJHRl9CUFMoUVRSLDM5OTg3KUAoUkdGX0JQUyhTRU1JLDM5OTg3KUBSR0ZfQlBTKEFOTiwzOTk4NykpKQ==&amp;","WINDOW=FIRST_POPUP&amp;HEIGHT=450&amp;WIDTH=450&amp;START_MAXIMIZED=FALSE&amp;VAR:CALENDAR=US&amp;VAR:SYMBOL=0&amp;VAR:INDEX=0"}</definedName>
    <definedName name="_21852__FDSAUDITLINK__">{"fdsup://directions/FAT Viewer?action=UPDATE&amp;creator=factset&amp;DYN_ARGS=TRUE&amp;DOC_NAME=FAT:FQL_AUDITING_CLIENT_TEMPLATE.FAT&amp;display_string=Audit&amp;VAR:KEY=GPSNUPIJOJ&amp;VAR:QUERY=KFJHRl9CUFMoUVRSLDQwNTU3KUAoUkdGX0JQUyhTRU1JLDQwNTU3KUBSR0ZfQlBTKEFOTiw0MDU1NykpKQ==&amp;","WINDOW=FIRST_POPUP&amp;HEIGHT=450&amp;WIDTH=450&amp;START_MAXIMIZED=FALSE&amp;VAR:CALENDAR=US&amp;VAR:SYMBOL=0&amp;VAR:INDEX=0"}</definedName>
    <definedName name="_21853__FDSAUDITLINK__">{"fdsup://directions/FAT Viewer?action=UPDATE&amp;creator=factset&amp;DYN_ARGS=TRUE&amp;DOC_NAME=FAT:FQL_AUDITING_CLIENT_TEMPLATE.FAT&amp;display_string=Audit&amp;VAR:KEY=KFIPEXWZEJ&amp;VAR:QUERY=KFJHRl9CUFNfVEFORyhRVFIsMzc3MDcpQChSR0ZfQlBTX1RBTkcoU0VNSSwzNzcwNylAUkdGX0JQU19UQU5HK","EFOTiwzNzcwNykpKQ==&amp;WINDOW=FIRST_POPUP&amp;HEIGHT=450&amp;WIDTH=450&amp;START_MAXIMIZED=FALSE&amp;VAR:CALENDAR=US&amp;VAR:SYMBOL=0&amp;VAR:INDEX=0"}</definedName>
    <definedName name="_21854__FDSAUDITLINK__">{"fdsup://directions/FAT Viewer?action=UPDATE&amp;creator=factset&amp;DYN_ARGS=TRUE&amp;DOC_NAME=FAT:FQL_AUDITING_CLIENT_TEMPLATE.FAT&amp;display_string=Audit&amp;VAR:KEY=AFAPULAHEF&amp;VAR:QUERY=KFJHRl9CUFNfVEFORyhRVFIsMzgyNzcpQChSR0ZfQlBTX1RBTkcoU0VNSSwzODI3NylAUkdGX0JQU19UQU5HK","EFOTiwzODI3NykpKQ==&amp;WINDOW=FIRST_POPUP&amp;HEIGHT=450&amp;WIDTH=450&amp;START_MAXIMIZED=FALSE&amp;VAR:CALENDAR=US&amp;VAR:SYMBOL=0&amp;VAR:INDEX=0"}</definedName>
    <definedName name="_21855__FDSAUDITLINK__">{"fdsup://directions/FAT Viewer?action=UPDATE&amp;creator=factset&amp;DYN_ARGS=TRUE&amp;DOC_NAME=FAT:FQL_AUDITING_CLIENT_TEMPLATE.FAT&amp;display_string=Audit&amp;VAR:KEY=WJSDUHOJIH&amp;VAR:QUERY=KFJHRl9CUFNfVEFORyhRVFIsMzg4NDcpQChSR0ZfQlBTX1RBTkcoU0VNSSwzODg0NylAUkdGX0JQU19UQU5HK","EFOTiwzODg0NykpKQ==&amp;WINDOW=FIRST_POPUP&amp;HEIGHT=450&amp;WIDTH=450&amp;START_MAXIMIZED=FALSE&amp;VAR:CALENDAR=US&amp;VAR:SYMBOL=0&amp;VAR:INDEX=0"}</definedName>
    <definedName name="_21856__FDSAUDITLINK__">{"fdsup://directions/FAT Viewer?action=UPDATE&amp;creator=factset&amp;DYN_ARGS=TRUE&amp;DOC_NAME=FAT:FQL_AUDITING_CLIENT_TEMPLATE.FAT&amp;display_string=Audit&amp;VAR:KEY=GJMNYLQJGZ&amp;VAR:QUERY=KFJHRl9CUFNfVEFORyhRVFIsMzk0MTcpQChSR0ZfQlBTX1RBTkcoU0VNSSwzOTQxNylAUkdGX0JQU19UQU5HK","EFOTiwzOTQxNykpKQ==&amp;WINDOW=FIRST_POPUP&amp;HEIGHT=450&amp;WIDTH=450&amp;START_MAXIMIZED=FALSE&amp;VAR:CALENDAR=US&amp;VAR:SYMBOL=0&amp;VAR:INDEX=0"}</definedName>
    <definedName name="_21857__FDSAUDITLINK__">{"fdsup://directions/FAT Viewer?action=UPDATE&amp;creator=factset&amp;DYN_ARGS=TRUE&amp;DOC_NAME=FAT:FQL_AUDITING_CLIENT_TEMPLATE.FAT&amp;display_string=Audit&amp;VAR:KEY=UBCDEJOBKR&amp;VAR:QUERY=KFJHRl9CUFNfVEFORyhRVFIsMzk5ODcpQChSR0ZfQlBTX1RBTkcoU0VNSSwzOTk4NylAUkdGX0JQU19UQU5HK","EFOTiwzOTk4NykpKQ==&amp;WINDOW=FIRST_POPUP&amp;HEIGHT=450&amp;WIDTH=450&amp;START_MAXIMIZED=FALSE&amp;VAR:CALENDAR=US&amp;VAR:SYMBOL=0&amp;VAR:INDEX=0"}</definedName>
    <definedName name="_21858__FDSAUDITLINK__">{"fdsup://directions/FAT Viewer?action=UPDATE&amp;creator=factset&amp;DYN_ARGS=TRUE&amp;DOC_NAME=FAT:FQL_AUDITING_CLIENT_TEMPLATE.FAT&amp;display_string=Audit&amp;VAR:KEY=SHQVGHMZQV&amp;VAR:QUERY=KFJHRl9CUFNfVEFORyhRVFIsNDA1NTcpQChSR0ZfQlBTX1RBTkcoU0VNSSw0MDU1NylAUkdGX0JQU19UQU5HK","EFOTiw0MDU1NykpKQ==&amp;WINDOW=FIRST_POPUP&amp;HEIGHT=450&amp;WIDTH=450&amp;START_MAXIMIZED=FALSE&amp;VAR:CALENDAR=US&amp;VAR:SYMBOL=0&amp;VAR:INDEX=0"}</definedName>
    <definedName name="_21859__FDSAUDITLINK__">{"fdsup://directions/FAT Viewer?action=UPDATE&amp;creator=factset&amp;DYN_ARGS=TRUE&amp;DOC_NAME=FAT:FQL_AUDITING_CLIENT_TEMPLATE.FAT&amp;display_string=Audit&amp;VAR:KEY=YDMPMHWLUX&amp;VAR:QUERY=KFJHRl9CUFMoUVRSLDM3NzA3KUAoUkdGX0JQUyhTRU1JLDM3NzA3KUBSR0ZfQlBTKEFOTiwzNzcwNykpKQ==&amp;","WINDOW=FIRST_POPUP&amp;HEIGHT=450&amp;WIDTH=450&amp;START_MAXIMIZED=FALSE&amp;VAR:CALENDAR=US&amp;VAR:SYMBOL=0&amp;VAR:INDEX=0"}</definedName>
    <definedName name="_2186__FDSAUDITLINK__">{"fdsup://directions/FAT Viewer?action=UPDATE&amp;creator=factset&amp;DYN_ARGS=TRUE&amp;DOC_NAME=FAT:FQL_AUDITING_CLIENT_TEMPLATE.FAT&amp;display_string=Audit&amp;VAR:KEY=MTUBWHYHKT&amp;VAR:QUERY=RkZfTkVUX0RFQlQoQU5OLDAp&amp;WINDOW=FIRST_POPUP&amp;HEIGHT=450&amp;WIDTH=450&amp;START_MAXIMIZED=FALS","E&amp;VAR:CALENDAR=FIVEDAY&amp;VAR:SYMBOL=606660&amp;VAR:INDEX=0"}</definedName>
    <definedName name="_21860__FDSAUDITLINK__">{"fdsup://directions/FAT Viewer?action=UPDATE&amp;creator=factset&amp;DYN_ARGS=TRUE&amp;DOC_NAME=FAT:FQL_AUDITING_CLIENT_TEMPLATE.FAT&amp;display_string=Audit&amp;VAR:KEY=KHOPAVYHQR&amp;VAR:QUERY=KFJHRl9CUFMoUVRSLDM4Mjc3KUAoUkdGX0JQUyhTRU1JLDM4Mjc3KUBSR0ZfQlBTKEFOTiwzODI3NykpKQ==&amp;","WINDOW=FIRST_POPUP&amp;HEIGHT=450&amp;WIDTH=450&amp;START_MAXIMIZED=FALSE&amp;VAR:CALENDAR=US&amp;VAR:SYMBOL=0&amp;VAR:INDEX=0"}</definedName>
    <definedName name="_21861__FDSAUDITLINK__">{"fdsup://directions/FAT Viewer?action=UPDATE&amp;creator=factset&amp;DYN_ARGS=TRUE&amp;DOC_NAME=FAT:FQL_AUDITING_CLIENT_TEMPLATE.FAT&amp;display_string=Audit&amp;VAR:KEY=SJGTEHOPWV&amp;VAR:QUERY=KFJHRl9CUFMoUVRSLDM4ODQ3KUAoUkdGX0JQUyhTRU1JLDM4ODQ3KUBSR0ZfQlBTKEFOTiwzODg0NykpKQ==&amp;","WINDOW=FIRST_POPUP&amp;HEIGHT=450&amp;WIDTH=450&amp;START_MAXIMIZED=FALSE&amp;VAR:CALENDAR=US&amp;VAR:SYMBOL=0&amp;VAR:INDEX=0"}</definedName>
    <definedName name="_21862__FDSAUDITLINK__">{"fdsup://directions/FAT Viewer?action=UPDATE&amp;creator=factset&amp;DYN_ARGS=TRUE&amp;DOC_NAME=FAT:FQL_AUDITING_CLIENT_TEMPLATE.FAT&amp;display_string=Audit&amp;VAR:KEY=ENSRWNWTYD&amp;VAR:QUERY=KFJHRl9CUFMoUVRSLDM5NDE3KUAoUkdGX0JQUyhTRU1JLDM5NDE3KUBSR0ZfQlBTKEFOTiwzOTQxNykpKQ==&amp;","WINDOW=FIRST_POPUP&amp;HEIGHT=450&amp;WIDTH=450&amp;START_MAXIMIZED=FALSE&amp;VAR:CALENDAR=US&amp;VAR:SYMBOL=0&amp;VAR:INDEX=0"}</definedName>
    <definedName name="_21863__FDSAUDITLINK__">{"fdsup://directions/FAT Viewer?action=UPDATE&amp;creator=factset&amp;DYN_ARGS=TRUE&amp;DOC_NAME=FAT:FQL_AUDITING_CLIENT_TEMPLATE.FAT&amp;display_string=Audit&amp;VAR:KEY=SHSLWLOFKX&amp;VAR:QUERY=KFJHRl9CUFMoUVRSLDM5OTg3KUAoUkdGX0JQUyhTRU1JLDM5OTg3KUBSR0ZfQlBTKEFOTiwzOTk4NykpKQ==&amp;","WINDOW=FIRST_POPUP&amp;HEIGHT=450&amp;WIDTH=450&amp;START_MAXIMIZED=FALSE&amp;VAR:CALENDAR=US&amp;VAR:SYMBOL=0&amp;VAR:INDEX=0"}</definedName>
    <definedName name="_21864__FDSAUDITLINK__">{"fdsup://directions/FAT Viewer?action=UPDATE&amp;creator=factset&amp;DYN_ARGS=TRUE&amp;DOC_NAME=FAT:FQL_AUDITING_CLIENT_TEMPLATE.FAT&amp;display_string=Audit&amp;VAR:KEY=GPSNUPIJOJ&amp;VAR:QUERY=KFJHRl9CUFMoUVRSLDQwNTU3KUAoUkdGX0JQUyhTRU1JLDQwNTU3KUBSR0ZfQlBTKEFOTiw0MDU1NykpKQ==&amp;","WINDOW=FIRST_POPUP&amp;HEIGHT=450&amp;WIDTH=450&amp;START_MAXIMIZED=FALSE&amp;VAR:CALENDAR=US&amp;VAR:SYMBOL=0&amp;VAR:INDEX=0"}</definedName>
    <definedName name="_21865__FDSAUDITLINK__">{"fdsup://directions/FAT Viewer?action=UPDATE&amp;creator=factset&amp;DYN_ARGS=TRUE&amp;DOC_NAME=FAT:FQL_AUDITING_CLIENT_TEMPLATE.FAT&amp;display_string=Audit&amp;VAR:KEY=KFIPEXWZEJ&amp;VAR:QUERY=KFJHRl9CUFNfVEFORyhRVFIsMzc3MDcpQChSR0ZfQlBTX1RBTkcoU0VNSSwzNzcwNylAUkdGX0JQU19UQU5HK","EFOTiwzNzcwNykpKQ==&amp;WINDOW=FIRST_POPUP&amp;HEIGHT=450&amp;WIDTH=450&amp;START_MAXIMIZED=FALSE&amp;VAR:CALENDAR=US&amp;VAR:SYMBOL=0&amp;VAR:INDEX=0"}</definedName>
    <definedName name="_21866__FDSAUDITLINK__">{"fdsup://directions/FAT Viewer?action=UPDATE&amp;creator=factset&amp;DYN_ARGS=TRUE&amp;DOC_NAME=FAT:FQL_AUDITING_CLIENT_TEMPLATE.FAT&amp;display_string=Audit&amp;VAR:KEY=AFAPULAHEF&amp;VAR:QUERY=KFJHRl9CUFNfVEFORyhRVFIsMzgyNzcpQChSR0ZfQlBTX1RBTkcoU0VNSSwzODI3NylAUkdGX0JQU19UQU5HK","EFOTiwzODI3NykpKQ==&amp;WINDOW=FIRST_POPUP&amp;HEIGHT=450&amp;WIDTH=450&amp;START_MAXIMIZED=FALSE&amp;VAR:CALENDAR=US&amp;VAR:SYMBOL=0&amp;VAR:INDEX=0"}</definedName>
    <definedName name="_21867__FDSAUDITLINK__">{"fdsup://directions/FAT Viewer?action=UPDATE&amp;creator=factset&amp;DYN_ARGS=TRUE&amp;DOC_NAME=FAT:FQL_AUDITING_CLIENT_TEMPLATE.FAT&amp;display_string=Audit&amp;VAR:KEY=WJSDUHOJIH&amp;VAR:QUERY=KFJHRl9CUFNfVEFORyhRVFIsMzg4NDcpQChSR0ZfQlBTX1RBTkcoU0VNSSwzODg0NylAUkdGX0JQU19UQU5HK","EFOTiwzODg0NykpKQ==&amp;WINDOW=FIRST_POPUP&amp;HEIGHT=450&amp;WIDTH=450&amp;START_MAXIMIZED=FALSE&amp;VAR:CALENDAR=US&amp;VAR:SYMBOL=0&amp;VAR:INDEX=0"}</definedName>
    <definedName name="_21868__FDSAUDITLINK__">{"fdsup://directions/FAT Viewer?action=UPDATE&amp;creator=factset&amp;DYN_ARGS=TRUE&amp;DOC_NAME=FAT:FQL_AUDITING_CLIENT_TEMPLATE.FAT&amp;display_string=Audit&amp;VAR:KEY=GJMNYLQJGZ&amp;VAR:QUERY=KFJHRl9CUFNfVEFORyhRVFIsMzk0MTcpQChSR0ZfQlBTX1RBTkcoU0VNSSwzOTQxNylAUkdGX0JQU19UQU5HK","EFOTiwzOTQxNykpKQ==&amp;WINDOW=FIRST_POPUP&amp;HEIGHT=450&amp;WIDTH=450&amp;START_MAXIMIZED=FALSE&amp;VAR:CALENDAR=US&amp;VAR:SYMBOL=0&amp;VAR:INDEX=0"}</definedName>
    <definedName name="_21869__FDSAUDITLINK__">{"fdsup://directions/FAT Viewer?action=UPDATE&amp;creator=factset&amp;DYN_ARGS=TRUE&amp;DOC_NAME=FAT:FQL_AUDITING_CLIENT_TEMPLATE.FAT&amp;display_string=Audit&amp;VAR:KEY=UBCDEJOBKR&amp;VAR:QUERY=KFJHRl9CUFNfVEFORyhRVFIsMzk5ODcpQChSR0ZfQlBTX1RBTkcoU0VNSSwzOTk4NylAUkdGX0JQU19UQU5HK","EFOTiwzOTk4NykpKQ==&amp;WINDOW=FIRST_POPUP&amp;HEIGHT=450&amp;WIDTH=450&amp;START_MAXIMIZED=FALSE&amp;VAR:CALENDAR=US&amp;VAR:SYMBOL=0&amp;VAR:INDEX=0"}</definedName>
    <definedName name="_2187__FDSAUDITLINK__">{"fdsup://directions/FAT Viewer?action=UPDATE&amp;creator=factset&amp;DYN_ARGS=TRUE&amp;DOC_NAME=FAT:FQL_AUDITING_CLIENT_TEMPLATE.FAT&amp;display_string=Audit&amp;VAR:KEY=ANMJOBCVAF&amp;VAR:QUERY=RkZfRUJJVChDQUwsMjAwOCwsLCxFVVIp&amp;WINDOW=FIRST_POPUP&amp;HEIGHT=450&amp;WIDTH=450&amp;START_MAXIMI","ZED=FALSE&amp;VAR:CALENDAR=FIVEDAY&amp;VAR:SYMBOL=TMO&amp;VAR:INDEX=0"}</definedName>
    <definedName name="_21870__FDSAUDITLINK__">{"fdsup://directions/FAT Viewer?action=UPDATE&amp;creator=factset&amp;DYN_ARGS=TRUE&amp;DOC_NAME=FAT:FQL_AUDITING_CLIENT_TEMPLATE.FAT&amp;display_string=Audit&amp;VAR:KEY=SHQVGHMZQV&amp;VAR:QUERY=KFJHRl9CUFNfVEFORyhRVFIsNDA1NTcpQChSR0ZfQlBTX1RBTkcoU0VNSSw0MDU1NylAUkdGX0JQU19UQU5HK","EFOTiw0MDU1NykpKQ==&amp;WINDOW=FIRST_POPUP&amp;HEIGHT=450&amp;WIDTH=450&amp;START_MAXIMIZED=FALSE&amp;VAR:CALENDAR=US&amp;VAR:SYMBOL=0&amp;VAR:INDEX=0"}</definedName>
    <definedName name="_21871__FDSAUDITLINK__">{"fdsup://directions/FAT Viewer?action=UPDATE&amp;creator=factset&amp;DYN_ARGS=TRUE&amp;DOC_NAME=FAT:FQL_AUDITING_CLIENT_TEMPLATE.FAT&amp;display_string=Audit&amp;VAR:KEY=YDMPMHWLUX&amp;VAR:QUERY=KFJHRl9CUFMoUVRSLDM3NzA3KUAoUkdGX0JQUyhTRU1JLDM3NzA3KUBSR0ZfQlBTKEFOTiwzNzcwNykpKQ==&amp;","WINDOW=FIRST_POPUP&amp;HEIGHT=450&amp;WIDTH=450&amp;START_MAXIMIZED=FALSE&amp;VAR:CALENDAR=US&amp;VAR:SYMBOL=0&amp;VAR:INDEX=0"}</definedName>
    <definedName name="_21872__FDSAUDITLINK__">{"fdsup://directions/FAT Viewer?action=UPDATE&amp;creator=factset&amp;DYN_ARGS=TRUE&amp;DOC_NAME=FAT:FQL_AUDITING_CLIENT_TEMPLATE.FAT&amp;display_string=Audit&amp;VAR:KEY=KHOPAVYHQR&amp;VAR:QUERY=KFJHRl9CUFMoUVRSLDM4Mjc3KUAoUkdGX0JQUyhTRU1JLDM4Mjc3KUBSR0ZfQlBTKEFOTiwzODI3NykpKQ==&amp;","WINDOW=FIRST_POPUP&amp;HEIGHT=450&amp;WIDTH=450&amp;START_MAXIMIZED=FALSE&amp;VAR:CALENDAR=US&amp;VAR:SYMBOL=0&amp;VAR:INDEX=0"}</definedName>
    <definedName name="_21873__FDSAUDITLINK__">{"fdsup://directions/FAT Viewer?action=UPDATE&amp;creator=factset&amp;DYN_ARGS=TRUE&amp;DOC_NAME=FAT:FQL_AUDITING_CLIENT_TEMPLATE.FAT&amp;display_string=Audit&amp;VAR:KEY=SJGTEHOPWV&amp;VAR:QUERY=KFJHRl9CUFMoUVRSLDM4ODQ3KUAoUkdGX0JQUyhTRU1JLDM4ODQ3KUBSR0ZfQlBTKEFOTiwzODg0NykpKQ==&amp;","WINDOW=FIRST_POPUP&amp;HEIGHT=450&amp;WIDTH=450&amp;START_MAXIMIZED=FALSE&amp;VAR:CALENDAR=US&amp;VAR:SYMBOL=0&amp;VAR:INDEX=0"}</definedName>
    <definedName name="_21874__FDSAUDITLINK__">{"fdsup://directions/FAT Viewer?action=UPDATE&amp;creator=factset&amp;DYN_ARGS=TRUE&amp;DOC_NAME=FAT:FQL_AUDITING_CLIENT_TEMPLATE.FAT&amp;display_string=Audit&amp;VAR:KEY=ENSRWNWTYD&amp;VAR:QUERY=KFJHRl9CUFMoUVRSLDM5NDE3KUAoUkdGX0JQUyhTRU1JLDM5NDE3KUBSR0ZfQlBTKEFOTiwzOTQxNykpKQ==&amp;","WINDOW=FIRST_POPUP&amp;HEIGHT=450&amp;WIDTH=450&amp;START_MAXIMIZED=FALSE&amp;VAR:CALENDAR=US&amp;VAR:SYMBOL=0&amp;VAR:INDEX=0"}</definedName>
    <definedName name="_21875__FDSAUDITLINK__">{"fdsup://directions/FAT Viewer?action=UPDATE&amp;creator=factset&amp;DYN_ARGS=TRUE&amp;DOC_NAME=FAT:FQL_AUDITING_CLIENT_TEMPLATE.FAT&amp;display_string=Audit&amp;VAR:KEY=SHSLWLOFKX&amp;VAR:QUERY=KFJHRl9CUFMoUVRSLDM5OTg3KUAoUkdGX0JQUyhTRU1JLDM5OTg3KUBSR0ZfQlBTKEFOTiwzOTk4NykpKQ==&amp;","WINDOW=FIRST_POPUP&amp;HEIGHT=450&amp;WIDTH=450&amp;START_MAXIMIZED=FALSE&amp;VAR:CALENDAR=US&amp;VAR:SYMBOL=0&amp;VAR:INDEX=0"}</definedName>
    <definedName name="_21876__FDSAUDITLINK__">{"fdsup://directions/FAT Viewer?action=UPDATE&amp;creator=factset&amp;DYN_ARGS=TRUE&amp;DOC_NAME=FAT:FQL_AUDITING_CLIENT_TEMPLATE.FAT&amp;display_string=Audit&amp;VAR:KEY=GPSNUPIJOJ&amp;VAR:QUERY=KFJHRl9CUFMoUVRSLDQwNTU3KUAoUkdGX0JQUyhTRU1JLDQwNTU3KUBSR0ZfQlBTKEFOTiw0MDU1NykpKQ==&amp;","WINDOW=FIRST_POPUP&amp;HEIGHT=450&amp;WIDTH=450&amp;START_MAXIMIZED=FALSE&amp;VAR:CALENDAR=US&amp;VAR:SYMBOL=0&amp;VAR:INDEX=0"}</definedName>
    <definedName name="_21877__FDSAUDITLINK__">{"fdsup://directions/FAT Viewer?action=UPDATE&amp;creator=factset&amp;DYN_ARGS=TRUE&amp;DOC_NAME=FAT:FQL_AUDITING_CLIENT_TEMPLATE.FAT&amp;display_string=Audit&amp;VAR:KEY=KFIPEXWZEJ&amp;VAR:QUERY=KFJHRl9CUFNfVEFORyhRVFIsMzc3MDcpQChSR0ZfQlBTX1RBTkcoU0VNSSwzNzcwNylAUkdGX0JQU19UQU5HK","EFOTiwzNzcwNykpKQ==&amp;WINDOW=FIRST_POPUP&amp;HEIGHT=450&amp;WIDTH=450&amp;START_MAXIMIZED=FALSE&amp;VAR:CALENDAR=US&amp;VAR:SYMBOL=0&amp;VAR:INDEX=0"}</definedName>
    <definedName name="_21878__FDSAUDITLINK__">{"fdsup://directions/FAT Viewer?action=UPDATE&amp;creator=factset&amp;DYN_ARGS=TRUE&amp;DOC_NAME=FAT:FQL_AUDITING_CLIENT_TEMPLATE.FAT&amp;display_string=Audit&amp;VAR:KEY=AFAPULAHEF&amp;VAR:QUERY=KFJHRl9CUFNfVEFORyhRVFIsMzgyNzcpQChSR0ZfQlBTX1RBTkcoU0VNSSwzODI3NylAUkdGX0JQU19UQU5HK","EFOTiwzODI3NykpKQ==&amp;WINDOW=FIRST_POPUP&amp;HEIGHT=450&amp;WIDTH=450&amp;START_MAXIMIZED=FALSE&amp;VAR:CALENDAR=US&amp;VAR:SYMBOL=0&amp;VAR:INDEX=0"}</definedName>
    <definedName name="_21879__FDSAUDITLINK__">{"fdsup://directions/FAT Viewer?action=UPDATE&amp;creator=factset&amp;DYN_ARGS=TRUE&amp;DOC_NAME=FAT:FQL_AUDITING_CLIENT_TEMPLATE.FAT&amp;display_string=Audit&amp;VAR:KEY=WJSDUHOJIH&amp;VAR:QUERY=KFJHRl9CUFNfVEFORyhRVFIsMzg4NDcpQChSR0ZfQlBTX1RBTkcoU0VNSSwzODg0NylAUkdGX0JQU19UQU5HK","EFOTiwzODg0NykpKQ==&amp;WINDOW=FIRST_POPUP&amp;HEIGHT=450&amp;WIDTH=450&amp;START_MAXIMIZED=FALSE&amp;VAR:CALENDAR=US&amp;VAR:SYMBOL=0&amp;VAR:INDEX=0"}</definedName>
    <definedName name="_2188__FDSAUDITLINK__">{"fdsup://directions/FAT Viewer?action=UPDATE&amp;creator=factset&amp;DYN_ARGS=TRUE&amp;DOC_NAME=FAT:FQL_AUDITING_CLIENT_TEMPLATE.FAT&amp;display_string=Audit&amp;VAR:KEY=QBCFYXALYL&amp;VAR:QUERY=RkZfRUJJVERBKENBTCwyMDA3LCwsLEVVUik=&amp;WINDOW=FIRST_POPUP&amp;HEIGHT=450&amp;WIDTH=450&amp;START_MA","XIMIZED=FALSE&amp;VAR:CALENDAR=FIVEDAY&amp;VAR:SYMBOL=07588710&amp;VAR:INDEX=0"}</definedName>
    <definedName name="_21880__FDSAUDITLINK__">{"fdsup://directions/FAT Viewer?action=UPDATE&amp;creator=factset&amp;DYN_ARGS=TRUE&amp;DOC_NAME=FAT:FQL_AUDITING_CLIENT_TEMPLATE.FAT&amp;display_string=Audit&amp;VAR:KEY=GJMNYLQJGZ&amp;VAR:QUERY=KFJHRl9CUFNfVEFORyhRVFIsMzk0MTcpQChSR0ZfQlBTX1RBTkcoU0VNSSwzOTQxNylAUkdGX0JQU19UQU5HK","EFOTiwzOTQxNykpKQ==&amp;WINDOW=FIRST_POPUP&amp;HEIGHT=450&amp;WIDTH=450&amp;START_MAXIMIZED=FALSE&amp;VAR:CALENDAR=US&amp;VAR:SYMBOL=0&amp;VAR:INDEX=0"}</definedName>
    <definedName name="_21881__FDSAUDITLINK__">{"fdsup://directions/FAT Viewer?action=UPDATE&amp;creator=factset&amp;DYN_ARGS=TRUE&amp;DOC_NAME=FAT:FQL_AUDITING_CLIENT_TEMPLATE.FAT&amp;display_string=Audit&amp;VAR:KEY=UBCDEJOBKR&amp;VAR:QUERY=KFJHRl9CUFNfVEFORyhRVFIsMzk5ODcpQChSR0ZfQlBTX1RBTkcoU0VNSSwzOTk4NylAUkdGX0JQU19UQU5HK","EFOTiwzOTk4NykpKQ==&amp;WINDOW=FIRST_POPUP&amp;HEIGHT=450&amp;WIDTH=450&amp;START_MAXIMIZED=FALSE&amp;VAR:CALENDAR=US&amp;VAR:SYMBOL=0&amp;VAR:INDEX=0"}</definedName>
    <definedName name="_21882__FDSAUDITLINK__">{"fdsup://directions/FAT Viewer?action=UPDATE&amp;creator=factset&amp;DYN_ARGS=TRUE&amp;DOC_NAME=FAT:FQL_AUDITING_CLIENT_TEMPLATE.FAT&amp;display_string=Audit&amp;VAR:KEY=SHQVGHMZQV&amp;VAR:QUERY=KFJHRl9CUFNfVEFORyhRVFIsNDA1NTcpQChSR0ZfQlBTX1RBTkcoU0VNSSw0MDU1NylAUkdGX0JQU19UQU5HK","EFOTiw0MDU1NykpKQ==&amp;WINDOW=FIRST_POPUP&amp;HEIGHT=450&amp;WIDTH=450&amp;START_MAXIMIZED=FALSE&amp;VAR:CALENDAR=US&amp;VAR:SYMBOL=0&amp;VAR:INDEX=0"}</definedName>
    <definedName name="_21883__FDSAUDITLINK__">{"fdsup://directions/FAT Viewer?action=UPDATE&amp;creator=factset&amp;DYN_ARGS=TRUE&amp;DOC_NAME=FAT:FQL_AUDITING_CLIENT_TEMPLATE.FAT&amp;display_string=Audit&amp;VAR:KEY=YDMPMHWLUX&amp;VAR:QUERY=KFJHRl9CUFMoUVRSLDM3NzA3KUAoUkdGX0JQUyhTRU1JLDM3NzA3KUBSR0ZfQlBTKEFOTiwzNzcwNykpKQ==&amp;","WINDOW=FIRST_POPUP&amp;HEIGHT=450&amp;WIDTH=450&amp;START_MAXIMIZED=FALSE&amp;VAR:CALENDAR=US&amp;VAR:SYMBOL=0&amp;VAR:INDEX=0"}</definedName>
    <definedName name="_21884__FDSAUDITLINK__">{"fdsup://directions/FAT Viewer?action=UPDATE&amp;creator=factset&amp;DYN_ARGS=TRUE&amp;DOC_NAME=FAT:FQL_AUDITING_CLIENT_TEMPLATE.FAT&amp;display_string=Audit&amp;VAR:KEY=KHOPAVYHQR&amp;VAR:QUERY=KFJHRl9CUFMoUVRSLDM4Mjc3KUAoUkdGX0JQUyhTRU1JLDM4Mjc3KUBSR0ZfQlBTKEFOTiwzODI3NykpKQ==&amp;","WINDOW=FIRST_POPUP&amp;HEIGHT=450&amp;WIDTH=450&amp;START_MAXIMIZED=FALSE&amp;VAR:CALENDAR=US&amp;VAR:SYMBOL=0&amp;VAR:INDEX=0"}</definedName>
    <definedName name="_21885__FDSAUDITLINK__">{"fdsup://directions/FAT Viewer?action=UPDATE&amp;creator=factset&amp;DYN_ARGS=TRUE&amp;DOC_NAME=FAT:FQL_AUDITING_CLIENT_TEMPLATE.FAT&amp;display_string=Audit&amp;VAR:KEY=SJGTEHOPWV&amp;VAR:QUERY=KFJHRl9CUFMoUVRSLDM4ODQ3KUAoUkdGX0JQUyhTRU1JLDM4ODQ3KUBSR0ZfQlBTKEFOTiwzODg0NykpKQ==&amp;","WINDOW=FIRST_POPUP&amp;HEIGHT=450&amp;WIDTH=450&amp;START_MAXIMIZED=FALSE&amp;VAR:CALENDAR=US&amp;VAR:SYMBOL=0&amp;VAR:INDEX=0"}</definedName>
    <definedName name="_21886__FDSAUDITLINK__">{"fdsup://directions/FAT Viewer?action=UPDATE&amp;creator=factset&amp;DYN_ARGS=TRUE&amp;DOC_NAME=FAT:FQL_AUDITING_CLIENT_TEMPLATE.FAT&amp;display_string=Audit&amp;VAR:KEY=ENSRWNWTYD&amp;VAR:QUERY=KFJHRl9CUFMoUVRSLDM5NDE3KUAoUkdGX0JQUyhTRU1JLDM5NDE3KUBSR0ZfQlBTKEFOTiwzOTQxNykpKQ==&amp;","WINDOW=FIRST_POPUP&amp;HEIGHT=450&amp;WIDTH=450&amp;START_MAXIMIZED=FALSE&amp;VAR:CALENDAR=US&amp;VAR:SYMBOL=0&amp;VAR:INDEX=0"}</definedName>
    <definedName name="_21887__FDSAUDITLINK__">{"fdsup://directions/FAT Viewer?action=UPDATE&amp;creator=factset&amp;DYN_ARGS=TRUE&amp;DOC_NAME=FAT:FQL_AUDITING_CLIENT_TEMPLATE.FAT&amp;display_string=Audit&amp;VAR:KEY=SHSLWLOFKX&amp;VAR:QUERY=KFJHRl9CUFMoUVRSLDM5OTg3KUAoUkdGX0JQUyhTRU1JLDM5OTg3KUBSR0ZfQlBTKEFOTiwzOTk4NykpKQ==&amp;","WINDOW=FIRST_POPUP&amp;HEIGHT=450&amp;WIDTH=450&amp;START_MAXIMIZED=FALSE&amp;VAR:CALENDAR=US&amp;VAR:SYMBOL=0&amp;VAR:INDEX=0"}</definedName>
    <definedName name="_21888__FDSAUDITLINK__">{"fdsup://directions/FAT Viewer?action=UPDATE&amp;creator=factset&amp;DYN_ARGS=TRUE&amp;DOC_NAME=FAT:FQL_AUDITING_CLIENT_TEMPLATE.FAT&amp;display_string=Audit&amp;VAR:KEY=GPSNUPIJOJ&amp;VAR:QUERY=KFJHRl9CUFMoUVRSLDQwNTU3KUAoUkdGX0JQUyhTRU1JLDQwNTU3KUBSR0ZfQlBTKEFOTiw0MDU1NykpKQ==&amp;","WINDOW=FIRST_POPUP&amp;HEIGHT=450&amp;WIDTH=450&amp;START_MAXIMIZED=FALSE&amp;VAR:CALENDAR=US&amp;VAR:SYMBOL=0&amp;VAR:INDEX=0"}</definedName>
    <definedName name="_21889__FDSAUDITLINK__">{"fdsup://directions/FAT Viewer?action=UPDATE&amp;creator=factset&amp;DYN_ARGS=TRUE&amp;DOC_NAME=FAT:FQL_AUDITING_CLIENT_TEMPLATE.FAT&amp;display_string=Audit&amp;VAR:KEY=KFIPEXWZEJ&amp;VAR:QUERY=KFJHRl9CUFNfVEFORyhRVFIsMzc3MDcpQChSR0ZfQlBTX1RBTkcoU0VNSSwzNzcwNylAUkdGX0JQU19UQU5HK","EFOTiwzNzcwNykpKQ==&amp;WINDOW=FIRST_POPUP&amp;HEIGHT=450&amp;WIDTH=450&amp;START_MAXIMIZED=FALSE&amp;VAR:CALENDAR=US&amp;VAR:SYMBOL=0&amp;VAR:INDEX=0"}</definedName>
    <definedName name="_2189__FDSAUDITLINK__">{"fdsup://directions/FAT Viewer?action=UPDATE&amp;creator=factset&amp;DYN_ARGS=TRUE&amp;DOC_NAME=FAT:FQL_AUDITING_CLIENT_TEMPLATE.FAT&amp;display_string=Audit&amp;VAR:KEY=ELCXIRUHEV&amp;VAR:QUERY=RkZfREVCVF9MVChNT04sMCwsLCxFVVIp&amp;WINDOW=FIRST_POPUP&amp;HEIGHT=450&amp;WIDTH=450&amp;START_MAXIMI","ZED=FALSE&amp;VAR:CALENDAR=FIVEDAY&amp;VAR:SYMBOL=07588710&amp;VAR:INDEX=0"}</definedName>
    <definedName name="_21890__FDSAUDITLINK__">{"fdsup://directions/FAT Viewer?action=UPDATE&amp;creator=factset&amp;DYN_ARGS=TRUE&amp;DOC_NAME=FAT:FQL_AUDITING_CLIENT_TEMPLATE.FAT&amp;display_string=Audit&amp;VAR:KEY=AFAPULAHEF&amp;VAR:QUERY=KFJHRl9CUFNfVEFORyhRVFIsMzgyNzcpQChSR0ZfQlBTX1RBTkcoU0VNSSwzODI3NylAUkdGX0JQU19UQU5HK","EFOTiwzODI3NykpKQ==&amp;WINDOW=FIRST_POPUP&amp;HEIGHT=450&amp;WIDTH=450&amp;START_MAXIMIZED=FALSE&amp;VAR:CALENDAR=US&amp;VAR:SYMBOL=0&amp;VAR:INDEX=0"}</definedName>
    <definedName name="_21891__FDSAUDITLINK__">{"fdsup://directions/FAT Viewer?action=UPDATE&amp;creator=factset&amp;DYN_ARGS=TRUE&amp;DOC_NAME=FAT:FQL_AUDITING_CLIENT_TEMPLATE.FAT&amp;display_string=Audit&amp;VAR:KEY=WJSDUHOJIH&amp;VAR:QUERY=KFJHRl9CUFNfVEFORyhRVFIsMzg4NDcpQChSR0ZfQlBTX1RBTkcoU0VNSSwzODg0NylAUkdGX0JQU19UQU5HK","EFOTiwzODg0NykpKQ==&amp;WINDOW=FIRST_POPUP&amp;HEIGHT=450&amp;WIDTH=450&amp;START_MAXIMIZED=FALSE&amp;VAR:CALENDAR=US&amp;VAR:SYMBOL=0&amp;VAR:INDEX=0"}</definedName>
    <definedName name="_21892__FDSAUDITLINK__">{"fdsup://directions/FAT Viewer?action=UPDATE&amp;creator=factset&amp;DYN_ARGS=TRUE&amp;DOC_NAME=FAT:FQL_AUDITING_CLIENT_TEMPLATE.FAT&amp;display_string=Audit&amp;VAR:KEY=GJMNYLQJGZ&amp;VAR:QUERY=KFJHRl9CUFNfVEFORyhRVFIsMzk0MTcpQChSR0ZfQlBTX1RBTkcoU0VNSSwzOTQxNylAUkdGX0JQU19UQU5HK","EFOTiwzOTQxNykpKQ==&amp;WINDOW=FIRST_POPUP&amp;HEIGHT=450&amp;WIDTH=450&amp;START_MAXIMIZED=FALSE&amp;VAR:CALENDAR=US&amp;VAR:SYMBOL=0&amp;VAR:INDEX=0"}</definedName>
    <definedName name="_21893__FDSAUDITLINK__">{"fdsup://directions/FAT Viewer?action=UPDATE&amp;creator=factset&amp;DYN_ARGS=TRUE&amp;DOC_NAME=FAT:FQL_AUDITING_CLIENT_TEMPLATE.FAT&amp;display_string=Audit&amp;VAR:KEY=UBCDEJOBKR&amp;VAR:QUERY=KFJHRl9CUFNfVEFORyhRVFIsMzk5ODcpQChSR0ZfQlBTX1RBTkcoU0VNSSwzOTk4NylAUkdGX0JQU19UQU5HK","EFOTiwzOTk4NykpKQ==&amp;WINDOW=FIRST_POPUP&amp;HEIGHT=450&amp;WIDTH=450&amp;START_MAXIMIZED=FALSE&amp;VAR:CALENDAR=US&amp;VAR:SYMBOL=0&amp;VAR:INDEX=0"}</definedName>
    <definedName name="_21894__FDSAUDITLINK__">{"fdsup://directions/FAT Viewer?action=UPDATE&amp;creator=factset&amp;DYN_ARGS=TRUE&amp;DOC_NAME=FAT:FQL_AUDITING_CLIENT_TEMPLATE.FAT&amp;display_string=Audit&amp;VAR:KEY=SHQVGHMZQV&amp;VAR:QUERY=KFJHRl9CUFNfVEFORyhRVFIsNDA1NTcpQChSR0ZfQlBTX1RBTkcoU0VNSSw0MDU1NylAUkdGX0JQU19UQU5HK","EFOTiw0MDU1NykpKQ==&amp;WINDOW=FIRST_POPUP&amp;HEIGHT=450&amp;WIDTH=450&amp;START_MAXIMIZED=FALSE&amp;VAR:CALENDAR=US&amp;VAR:SYMBOL=0&amp;VAR:INDEX=0"}</definedName>
    <definedName name="_21895__FDSAUDITLINK__">{"fdsup://directions/FAT Viewer?action=UPDATE&amp;creator=factset&amp;DYN_ARGS=TRUE&amp;DOC_NAME=FAT:FQL_AUDITING_CLIENT_TEMPLATE.FAT&amp;display_string=Audit&amp;VAR:KEY=YDMPMHWLUX&amp;VAR:QUERY=KFJHRl9CUFMoUVRSLDM3NzA3KUAoUkdGX0JQUyhTRU1JLDM3NzA3KUBSR0ZfQlBTKEFOTiwzNzcwNykpKQ==&amp;","WINDOW=FIRST_POPUP&amp;HEIGHT=450&amp;WIDTH=450&amp;START_MAXIMIZED=FALSE&amp;VAR:CALENDAR=US&amp;VAR:SYMBOL=0&amp;VAR:INDEX=0"}</definedName>
    <definedName name="_21896__FDSAUDITLINK__">{"fdsup://directions/FAT Viewer?action=UPDATE&amp;creator=factset&amp;DYN_ARGS=TRUE&amp;DOC_NAME=FAT:FQL_AUDITING_CLIENT_TEMPLATE.FAT&amp;display_string=Audit&amp;VAR:KEY=KHOPAVYHQR&amp;VAR:QUERY=KFJHRl9CUFMoUVRSLDM4Mjc3KUAoUkdGX0JQUyhTRU1JLDM4Mjc3KUBSR0ZfQlBTKEFOTiwzODI3NykpKQ==&amp;","WINDOW=FIRST_POPUP&amp;HEIGHT=450&amp;WIDTH=450&amp;START_MAXIMIZED=FALSE&amp;VAR:CALENDAR=US&amp;VAR:SYMBOL=0&amp;VAR:INDEX=0"}</definedName>
    <definedName name="_21897__FDSAUDITLINK__">{"fdsup://directions/FAT Viewer?action=UPDATE&amp;creator=factset&amp;DYN_ARGS=TRUE&amp;DOC_NAME=FAT:FQL_AUDITING_CLIENT_TEMPLATE.FAT&amp;display_string=Audit&amp;VAR:KEY=SJGTEHOPWV&amp;VAR:QUERY=KFJHRl9CUFMoUVRSLDM4ODQ3KUAoUkdGX0JQUyhTRU1JLDM4ODQ3KUBSR0ZfQlBTKEFOTiwzODg0NykpKQ==&amp;","WINDOW=FIRST_POPUP&amp;HEIGHT=450&amp;WIDTH=450&amp;START_MAXIMIZED=FALSE&amp;VAR:CALENDAR=US&amp;VAR:SYMBOL=0&amp;VAR:INDEX=0"}</definedName>
    <definedName name="_21898__FDSAUDITLINK__">{"fdsup://directions/FAT Viewer?action=UPDATE&amp;creator=factset&amp;DYN_ARGS=TRUE&amp;DOC_NAME=FAT:FQL_AUDITING_CLIENT_TEMPLATE.FAT&amp;display_string=Audit&amp;VAR:KEY=ENSRWNWTYD&amp;VAR:QUERY=KFJHRl9CUFMoUVRSLDM5NDE3KUAoUkdGX0JQUyhTRU1JLDM5NDE3KUBSR0ZfQlBTKEFOTiwzOTQxNykpKQ==&amp;","WINDOW=FIRST_POPUP&amp;HEIGHT=450&amp;WIDTH=450&amp;START_MAXIMIZED=FALSE&amp;VAR:CALENDAR=US&amp;VAR:SYMBOL=0&amp;VAR:INDEX=0"}</definedName>
    <definedName name="_21899__FDSAUDITLINK__">{"fdsup://directions/FAT Viewer?action=UPDATE&amp;creator=factset&amp;DYN_ARGS=TRUE&amp;DOC_NAME=FAT:FQL_AUDITING_CLIENT_TEMPLATE.FAT&amp;display_string=Audit&amp;VAR:KEY=SHSLWLOFKX&amp;VAR:QUERY=KFJHRl9CUFMoUVRSLDM5OTg3KUAoUkdGX0JQUyhTRU1JLDM5OTg3KUBSR0ZfQlBTKEFOTiwzOTk4NykpKQ==&amp;","WINDOW=FIRST_POPUP&amp;HEIGHT=450&amp;WIDTH=450&amp;START_MAXIMIZED=FALSE&amp;VAR:CALENDAR=US&amp;VAR:SYMBOL=0&amp;VAR:INDEX=0"}</definedName>
    <definedName name="_219__123Graph_DCHART_34">#REF!</definedName>
    <definedName name="_219__FDSAUDITLINK__">{"fdsup://Directions/FAT Viewer?action=UPDATE&amp;creator=factset&amp;DOC_NAME=fat:reuters_annual_source_window.fat&amp;display_string=Audit&amp;DYN_ARGS=TRUE&amp;VAR:ID1=04206810&amp;VAR:RCODE=NIBX&amp;VAR:SDATE=20071299&amp;VAR:FREQ=Y&amp;VAR:RELITEM=RP&amp;VAR:CURRENCY=USD&amp;VAR:CURRSOURCE=EXSHA","RE&amp;VAR:NATFREQ=ANNUAL&amp;VAR:RFIELD=FINALIZED&amp;VAR:DB_TYPE=&amp;VAR:UNITS=MONTHLY&amp;window=popup&amp;width=450&amp;height=300&amp;START_MAXIMIZED=FALSE"}</definedName>
    <definedName name="_219__FDSAUDITLINK___1">{"fdsup://IBCentral/FAT Viewer?action=UPDATE&amp;creator=factset&amp;DOC_NAME=fat:reuters_annual_source_window.fat&amp;display_string=Audit&amp;DYN_ARGS=TRUE&amp;VAR:ID1=056304&amp;VAR:RCODE=FDSPFDSTKTOTAL&amp;VAR:SDATE=20071299&amp;VAR:FREQ=Y&amp;VAR:RELITEM=RP&amp;VAR:CURRENCY=&amp;VAR:CURRSOURCE=E","XSHARE&amp;VAR:NATFREQ=ANNUAL&amp;VAR:RFIELD=FINALIZED&amp;VAR:DB_TYPE=&amp;VAR:UNITS=M&amp;window=popup&amp;width=450&amp;height=300&amp;START_MAXIMIZED=FALSE"}</definedName>
    <definedName name="_2190__FDSAUDITLINK__">{"fdsup://directions/FAT Viewer?action=UPDATE&amp;creator=factset&amp;DYN_ARGS=TRUE&amp;DOC_NAME=FAT:FQL_AUDITING_CLIENT_TEMPLATE.FAT&amp;display_string=Audit&amp;VAR:KEY=GZGTAJGFAX&amp;VAR:QUERY=RkZfQ0FQRVgoQ0FMLDIwMDgsLCwsRVVSKQ==&amp;WINDOW=FIRST_POPUP&amp;HEIGHT=450&amp;WIDTH=450&amp;START_MA","XIMIZED=FALSE&amp;VAR:CALENDAR=FIVEDAY&amp;VAR:SYMBOL=605520&amp;VAR:INDEX=0"}</definedName>
    <definedName name="_21900__FDSAUDITLINK__">{"fdsup://directions/FAT Viewer?action=UPDATE&amp;creator=factset&amp;DYN_ARGS=TRUE&amp;DOC_NAME=FAT:FQL_AUDITING_CLIENT_TEMPLATE.FAT&amp;display_string=Audit&amp;VAR:KEY=GPSNUPIJOJ&amp;VAR:QUERY=KFJHRl9CUFMoUVRSLDQwNTU3KUAoUkdGX0JQUyhTRU1JLDQwNTU3KUBSR0ZfQlBTKEFOTiw0MDU1NykpKQ==&amp;","WINDOW=FIRST_POPUP&amp;HEIGHT=450&amp;WIDTH=450&amp;START_MAXIMIZED=FALSE&amp;VAR:CALENDAR=US&amp;VAR:SYMBOL=0&amp;VAR:INDEX=0"}</definedName>
    <definedName name="_21901__FDSAUDITLINK__">{"fdsup://directions/FAT Viewer?action=UPDATE&amp;creator=factset&amp;DYN_ARGS=TRUE&amp;DOC_NAME=FAT:FQL_AUDITING_CLIENT_TEMPLATE.FAT&amp;display_string=Audit&amp;VAR:KEY=KFIPEXWZEJ&amp;VAR:QUERY=KFJHRl9CUFNfVEFORyhRVFIsMzc3MDcpQChSR0ZfQlBTX1RBTkcoU0VNSSwzNzcwNylAUkdGX0JQU19UQU5HK","EFOTiwzNzcwNykpKQ==&amp;WINDOW=FIRST_POPUP&amp;HEIGHT=450&amp;WIDTH=450&amp;START_MAXIMIZED=FALSE&amp;VAR:CALENDAR=US&amp;VAR:SYMBOL=0&amp;VAR:INDEX=0"}</definedName>
    <definedName name="_21902__FDSAUDITLINK__">{"fdsup://directions/FAT Viewer?action=UPDATE&amp;creator=factset&amp;DYN_ARGS=TRUE&amp;DOC_NAME=FAT:FQL_AUDITING_CLIENT_TEMPLATE.FAT&amp;display_string=Audit&amp;VAR:KEY=AFAPULAHEF&amp;VAR:QUERY=KFJHRl9CUFNfVEFORyhRVFIsMzgyNzcpQChSR0ZfQlBTX1RBTkcoU0VNSSwzODI3NylAUkdGX0JQU19UQU5HK","EFOTiwzODI3NykpKQ==&amp;WINDOW=FIRST_POPUP&amp;HEIGHT=450&amp;WIDTH=450&amp;START_MAXIMIZED=FALSE&amp;VAR:CALENDAR=US&amp;VAR:SYMBOL=0&amp;VAR:INDEX=0"}</definedName>
    <definedName name="_21903__FDSAUDITLINK__">{"fdsup://directions/FAT Viewer?action=UPDATE&amp;creator=factset&amp;DYN_ARGS=TRUE&amp;DOC_NAME=FAT:FQL_AUDITING_CLIENT_TEMPLATE.FAT&amp;display_string=Audit&amp;VAR:KEY=WJSDUHOJIH&amp;VAR:QUERY=KFJHRl9CUFNfVEFORyhRVFIsMzg4NDcpQChSR0ZfQlBTX1RBTkcoU0VNSSwzODg0NylAUkdGX0JQU19UQU5HK","EFOTiwzODg0NykpKQ==&amp;WINDOW=FIRST_POPUP&amp;HEIGHT=450&amp;WIDTH=450&amp;START_MAXIMIZED=FALSE&amp;VAR:CALENDAR=US&amp;VAR:SYMBOL=0&amp;VAR:INDEX=0"}</definedName>
    <definedName name="_21904__FDSAUDITLINK__">{"fdsup://directions/FAT Viewer?action=UPDATE&amp;creator=factset&amp;DYN_ARGS=TRUE&amp;DOC_NAME=FAT:FQL_AUDITING_CLIENT_TEMPLATE.FAT&amp;display_string=Audit&amp;VAR:KEY=GJMNYLQJGZ&amp;VAR:QUERY=KFJHRl9CUFNfVEFORyhRVFIsMzk0MTcpQChSR0ZfQlBTX1RBTkcoU0VNSSwzOTQxNylAUkdGX0JQU19UQU5HK","EFOTiwzOTQxNykpKQ==&amp;WINDOW=FIRST_POPUP&amp;HEIGHT=450&amp;WIDTH=450&amp;START_MAXIMIZED=FALSE&amp;VAR:CALENDAR=US&amp;VAR:SYMBOL=0&amp;VAR:INDEX=0"}</definedName>
    <definedName name="_21905__FDSAUDITLINK__">{"fdsup://directions/FAT Viewer?action=UPDATE&amp;creator=factset&amp;DYN_ARGS=TRUE&amp;DOC_NAME=FAT:FQL_AUDITING_CLIENT_TEMPLATE.FAT&amp;display_string=Audit&amp;VAR:KEY=UBCDEJOBKR&amp;VAR:QUERY=KFJHRl9CUFNfVEFORyhRVFIsMzk5ODcpQChSR0ZfQlBTX1RBTkcoU0VNSSwzOTk4NylAUkdGX0JQU19UQU5HK","EFOTiwzOTk4NykpKQ==&amp;WINDOW=FIRST_POPUP&amp;HEIGHT=450&amp;WIDTH=450&amp;START_MAXIMIZED=FALSE&amp;VAR:CALENDAR=US&amp;VAR:SYMBOL=0&amp;VAR:INDEX=0"}</definedName>
    <definedName name="_21906__FDSAUDITLINK__">{"fdsup://directions/FAT Viewer?action=UPDATE&amp;creator=factset&amp;DYN_ARGS=TRUE&amp;DOC_NAME=FAT:FQL_AUDITING_CLIENT_TEMPLATE.FAT&amp;display_string=Audit&amp;VAR:KEY=SHQVGHMZQV&amp;VAR:QUERY=KFJHRl9CUFNfVEFORyhRVFIsNDA1NTcpQChSR0ZfQlBTX1RBTkcoU0VNSSw0MDU1NylAUkdGX0JQU19UQU5HK","EFOTiw0MDU1NykpKQ==&amp;WINDOW=FIRST_POPUP&amp;HEIGHT=450&amp;WIDTH=450&amp;START_MAXIMIZED=FALSE&amp;VAR:CALENDAR=US&amp;VAR:SYMBOL=0&amp;VAR:INDEX=0"}</definedName>
    <definedName name="_21907__FDSAUDITLINK__">{"fdsup://directions/FAT Viewer?action=UPDATE&amp;creator=factset&amp;DYN_ARGS=TRUE&amp;DOC_NAME=FAT:FQL_AUDITING_CLIENT_TEMPLATE.FAT&amp;display_string=Audit&amp;VAR:KEY=YDMPMHWLUX&amp;VAR:QUERY=KFJHRl9CUFMoUVRSLDM3NzA3KUAoUkdGX0JQUyhTRU1JLDM3NzA3KUBSR0ZfQlBTKEFOTiwzNzcwNykpKQ==&amp;","WINDOW=FIRST_POPUP&amp;HEIGHT=450&amp;WIDTH=450&amp;START_MAXIMIZED=FALSE&amp;VAR:CALENDAR=US&amp;VAR:SYMBOL=0&amp;VAR:INDEX=0"}</definedName>
    <definedName name="_21908__FDSAUDITLINK__">{"fdsup://directions/FAT Viewer?action=UPDATE&amp;creator=factset&amp;DYN_ARGS=TRUE&amp;DOC_NAME=FAT:FQL_AUDITING_CLIENT_TEMPLATE.FAT&amp;display_string=Audit&amp;VAR:KEY=KHOPAVYHQR&amp;VAR:QUERY=KFJHRl9CUFMoUVRSLDM4Mjc3KUAoUkdGX0JQUyhTRU1JLDM4Mjc3KUBSR0ZfQlBTKEFOTiwzODI3NykpKQ==&amp;","WINDOW=FIRST_POPUP&amp;HEIGHT=450&amp;WIDTH=450&amp;START_MAXIMIZED=FALSE&amp;VAR:CALENDAR=US&amp;VAR:SYMBOL=0&amp;VAR:INDEX=0"}</definedName>
    <definedName name="_21909__FDSAUDITLINK__">{"fdsup://directions/FAT Viewer?action=UPDATE&amp;creator=factset&amp;DYN_ARGS=TRUE&amp;DOC_NAME=FAT:FQL_AUDITING_CLIENT_TEMPLATE.FAT&amp;display_string=Audit&amp;VAR:KEY=SJGTEHOPWV&amp;VAR:QUERY=KFJHRl9CUFMoUVRSLDM4ODQ3KUAoUkdGX0JQUyhTRU1JLDM4ODQ3KUBSR0ZfQlBTKEFOTiwzODg0NykpKQ==&amp;","WINDOW=FIRST_POPUP&amp;HEIGHT=450&amp;WIDTH=450&amp;START_MAXIMIZED=FALSE&amp;VAR:CALENDAR=US&amp;VAR:SYMBOL=0&amp;VAR:INDEX=0"}</definedName>
    <definedName name="_2191__FDSAUDITLINK__">{"fdsup://directions/FAT Viewer?action=UPDATE&amp;creator=factset&amp;DYN_ARGS=TRUE&amp;DOC_NAME=FAT:FQL_AUDITING_CLIENT_TEMPLATE.FAT&amp;display_string=Audit&amp;VAR:KEY=ALQBYZUPWP&amp;VAR:QUERY=RkZfRUJJVERBKENBTCwyMDA4LCwsLEVVUik=&amp;WINDOW=FIRST_POPUP&amp;HEIGHT=450&amp;WIDTH=450&amp;START_MA","XIMIZED=FALSE&amp;VAR:CALENDAR=FIVEDAY&amp;VAR:SYMBOL=B1XHN3&amp;VAR:INDEX=0"}</definedName>
    <definedName name="_21910__FDSAUDITLINK__">{"fdsup://directions/FAT Viewer?action=UPDATE&amp;creator=factset&amp;DYN_ARGS=TRUE&amp;DOC_NAME=FAT:FQL_AUDITING_CLIENT_TEMPLATE.FAT&amp;display_string=Audit&amp;VAR:KEY=ENSRWNWTYD&amp;VAR:QUERY=KFJHRl9CUFMoUVRSLDM5NDE3KUAoUkdGX0JQUyhTRU1JLDM5NDE3KUBSR0ZfQlBTKEFOTiwzOTQxNykpKQ==&amp;","WINDOW=FIRST_POPUP&amp;HEIGHT=450&amp;WIDTH=450&amp;START_MAXIMIZED=FALSE&amp;VAR:CALENDAR=US&amp;VAR:SYMBOL=0&amp;VAR:INDEX=0"}</definedName>
    <definedName name="_21911__FDSAUDITLINK__">{"fdsup://directions/FAT Viewer?action=UPDATE&amp;creator=factset&amp;DYN_ARGS=TRUE&amp;DOC_NAME=FAT:FQL_AUDITING_CLIENT_TEMPLATE.FAT&amp;display_string=Audit&amp;VAR:KEY=SHSLWLOFKX&amp;VAR:QUERY=KFJHRl9CUFMoUVRSLDM5OTg3KUAoUkdGX0JQUyhTRU1JLDM5OTg3KUBSR0ZfQlBTKEFOTiwzOTk4NykpKQ==&amp;","WINDOW=FIRST_POPUP&amp;HEIGHT=450&amp;WIDTH=450&amp;START_MAXIMIZED=FALSE&amp;VAR:CALENDAR=US&amp;VAR:SYMBOL=0&amp;VAR:INDEX=0"}</definedName>
    <definedName name="_21912__FDSAUDITLINK__">{"fdsup://directions/FAT Viewer?action=UPDATE&amp;creator=factset&amp;DYN_ARGS=TRUE&amp;DOC_NAME=FAT:FQL_AUDITING_CLIENT_TEMPLATE.FAT&amp;display_string=Audit&amp;VAR:KEY=GPSNUPIJOJ&amp;VAR:QUERY=KFJHRl9CUFMoUVRSLDQwNTU3KUAoUkdGX0JQUyhTRU1JLDQwNTU3KUBSR0ZfQlBTKEFOTiw0MDU1NykpKQ==&amp;","WINDOW=FIRST_POPUP&amp;HEIGHT=450&amp;WIDTH=450&amp;START_MAXIMIZED=FALSE&amp;VAR:CALENDAR=US&amp;VAR:SYMBOL=0&amp;VAR:INDEX=0"}</definedName>
    <definedName name="_21913__FDSAUDITLINK__">{"fdsup://directions/FAT Viewer?action=UPDATE&amp;creator=factset&amp;DYN_ARGS=TRUE&amp;DOC_NAME=FAT:FQL_AUDITING_CLIENT_TEMPLATE.FAT&amp;display_string=Audit&amp;VAR:KEY=KFIPEXWZEJ&amp;VAR:QUERY=KFJHRl9CUFNfVEFORyhRVFIsMzc3MDcpQChSR0ZfQlBTX1RBTkcoU0VNSSwzNzcwNylAUkdGX0JQU19UQU5HK","EFOTiwzNzcwNykpKQ==&amp;WINDOW=FIRST_POPUP&amp;HEIGHT=450&amp;WIDTH=450&amp;START_MAXIMIZED=FALSE&amp;VAR:CALENDAR=US&amp;VAR:SYMBOL=0&amp;VAR:INDEX=0"}</definedName>
    <definedName name="_21914__FDSAUDITLINK__">{"fdsup://directions/FAT Viewer?action=UPDATE&amp;creator=factset&amp;DYN_ARGS=TRUE&amp;DOC_NAME=FAT:FQL_AUDITING_CLIENT_TEMPLATE.FAT&amp;display_string=Audit&amp;VAR:KEY=AFAPULAHEF&amp;VAR:QUERY=KFJHRl9CUFNfVEFORyhRVFIsMzgyNzcpQChSR0ZfQlBTX1RBTkcoU0VNSSwzODI3NylAUkdGX0JQU19UQU5HK","EFOTiwzODI3NykpKQ==&amp;WINDOW=FIRST_POPUP&amp;HEIGHT=450&amp;WIDTH=450&amp;START_MAXIMIZED=FALSE&amp;VAR:CALENDAR=US&amp;VAR:SYMBOL=0&amp;VAR:INDEX=0"}</definedName>
    <definedName name="_21915__FDSAUDITLINK__">{"fdsup://directions/FAT Viewer?action=UPDATE&amp;creator=factset&amp;DYN_ARGS=TRUE&amp;DOC_NAME=FAT:FQL_AUDITING_CLIENT_TEMPLATE.FAT&amp;display_string=Audit&amp;VAR:KEY=WJSDUHOJIH&amp;VAR:QUERY=KFJHRl9CUFNfVEFORyhRVFIsMzg4NDcpQChSR0ZfQlBTX1RBTkcoU0VNSSwzODg0NylAUkdGX0JQU19UQU5HK","EFOTiwzODg0NykpKQ==&amp;WINDOW=FIRST_POPUP&amp;HEIGHT=450&amp;WIDTH=450&amp;START_MAXIMIZED=FALSE&amp;VAR:CALENDAR=US&amp;VAR:SYMBOL=0&amp;VAR:INDEX=0"}</definedName>
    <definedName name="_21916__FDSAUDITLINK__">{"fdsup://directions/FAT Viewer?action=UPDATE&amp;creator=factset&amp;DYN_ARGS=TRUE&amp;DOC_NAME=FAT:FQL_AUDITING_CLIENT_TEMPLATE.FAT&amp;display_string=Audit&amp;VAR:KEY=GJMNYLQJGZ&amp;VAR:QUERY=KFJHRl9CUFNfVEFORyhRVFIsMzk0MTcpQChSR0ZfQlBTX1RBTkcoU0VNSSwzOTQxNylAUkdGX0JQU19UQU5HK","EFOTiwzOTQxNykpKQ==&amp;WINDOW=FIRST_POPUP&amp;HEIGHT=450&amp;WIDTH=450&amp;START_MAXIMIZED=FALSE&amp;VAR:CALENDAR=US&amp;VAR:SYMBOL=0&amp;VAR:INDEX=0"}</definedName>
    <definedName name="_21917__FDSAUDITLINK__">{"fdsup://directions/FAT Viewer?action=UPDATE&amp;creator=factset&amp;DYN_ARGS=TRUE&amp;DOC_NAME=FAT:FQL_AUDITING_CLIENT_TEMPLATE.FAT&amp;display_string=Audit&amp;VAR:KEY=UBCDEJOBKR&amp;VAR:QUERY=KFJHRl9CUFNfVEFORyhRVFIsMzk5ODcpQChSR0ZfQlBTX1RBTkcoU0VNSSwzOTk4NylAUkdGX0JQU19UQU5HK","EFOTiwzOTk4NykpKQ==&amp;WINDOW=FIRST_POPUP&amp;HEIGHT=450&amp;WIDTH=450&amp;START_MAXIMIZED=FALSE&amp;VAR:CALENDAR=US&amp;VAR:SYMBOL=0&amp;VAR:INDEX=0"}</definedName>
    <definedName name="_21918__FDSAUDITLINK__">{"fdsup://directions/FAT Viewer?action=UPDATE&amp;creator=factset&amp;DYN_ARGS=TRUE&amp;DOC_NAME=FAT:FQL_AUDITING_CLIENT_TEMPLATE.FAT&amp;display_string=Audit&amp;VAR:KEY=SHQVGHMZQV&amp;VAR:QUERY=KFJHRl9CUFNfVEFORyhRVFIsNDA1NTcpQChSR0ZfQlBTX1RBTkcoU0VNSSw0MDU1NylAUkdGX0JQU19UQU5HK","EFOTiw0MDU1NykpKQ==&amp;WINDOW=FIRST_POPUP&amp;HEIGHT=450&amp;WIDTH=450&amp;START_MAXIMIZED=FALSE&amp;VAR:CALENDAR=US&amp;VAR:SYMBOL=0&amp;VAR:INDEX=0"}</definedName>
    <definedName name="_21919__FDSAUDITLINK__">{"fdsup://directions/FAT Viewer?action=UPDATE&amp;creator=factset&amp;DYN_ARGS=TRUE&amp;DOC_NAME=FAT:FQL_AUDITING_CLIENT_TEMPLATE.FAT&amp;display_string=Audit&amp;VAR:KEY=YDMPMHWLUX&amp;VAR:QUERY=KFJHRl9CUFMoUVRSLDM3NzA3KUAoUkdGX0JQUyhTRU1JLDM3NzA3KUBSR0ZfQlBTKEFOTiwzNzcwNykpKQ==&amp;","WINDOW=FIRST_POPUP&amp;HEIGHT=450&amp;WIDTH=450&amp;START_MAXIMIZED=FALSE&amp;VAR:CALENDAR=US&amp;VAR:SYMBOL=0&amp;VAR:INDEX=0"}</definedName>
    <definedName name="_21920__FDSAUDITLINK__">{"fdsup://directions/FAT Viewer?action=UPDATE&amp;creator=factset&amp;DYN_ARGS=TRUE&amp;DOC_NAME=FAT:FQL_AUDITING_CLIENT_TEMPLATE.FAT&amp;display_string=Audit&amp;VAR:KEY=KHOPAVYHQR&amp;VAR:QUERY=KFJHRl9CUFMoUVRSLDM4Mjc3KUAoUkdGX0JQUyhTRU1JLDM4Mjc3KUBSR0ZfQlBTKEFOTiwzODI3NykpKQ==&amp;","WINDOW=FIRST_POPUP&amp;HEIGHT=450&amp;WIDTH=450&amp;START_MAXIMIZED=FALSE&amp;VAR:CALENDAR=US&amp;VAR:SYMBOL=0&amp;VAR:INDEX=0"}</definedName>
    <definedName name="_21921__FDSAUDITLINK__">{"fdsup://directions/FAT Viewer?action=UPDATE&amp;creator=factset&amp;DYN_ARGS=TRUE&amp;DOC_NAME=FAT:FQL_AUDITING_CLIENT_TEMPLATE.FAT&amp;display_string=Audit&amp;VAR:KEY=SJGTEHOPWV&amp;VAR:QUERY=KFJHRl9CUFMoUVRSLDM4ODQ3KUAoUkdGX0JQUyhTRU1JLDM4ODQ3KUBSR0ZfQlBTKEFOTiwzODg0NykpKQ==&amp;","WINDOW=FIRST_POPUP&amp;HEIGHT=450&amp;WIDTH=450&amp;START_MAXIMIZED=FALSE&amp;VAR:CALENDAR=US&amp;VAR:SYMBOL=0&amp;VAR:INDEX=0"}</definedName>
    <definedName name="_21922__FDSAUDITLINK__">{"fdsup://directions/FAT Viewer?action=UPDATE&amp;creator=factset&amp;DYN_ARGS=TRUE&amp;DOC_NAME=FAT:FQL_AUDITING_CLIENT_TEMPLATE.FAT&amp;display_string=Audit&amp;VAR:KEY=ENSRWNWTYD&amp;VAR:QUERY=KFJHRl9CUFMoUVRSLDM5NDE3KUAoUkdGX0JQUyhTRU1JLDM5NDE3KUBSR0ZfQlBTKEFOTiwzOTQxNykpKQ==&amp;","WINDOW=FIRST_POPUP&amp;HEIGHT=450&amp;WIDTH=450&amp;START_MAXIMIZED=FALSE&amp;VAR:CALENDAR=US&amp;VAR:SYMBOL=0&amp;VAR:INDEX=0"}</definedName>
    <definedName name="_21923__FDSAUDITLINK__">{"fdsup://directions/FAT Viewer?action=UPDATE&amp;creator=factset&amp;DYN_ARGS=TRUE&amp;DOC_NAME=FAT:FQL_AUDITING_CLIENT_TEMPLATE.FAT&amp;display_string=Audit&amp;VAR:KEY=SHSLWLOFKX&amp;VAR:QUERY=KFJHRl9CUFMoUVRSLDM5OTg3KUAoUkdGX0JQUyhTRU1JLDM5OTg3KUBSR0ZfQlBTKEFOTiwzOTk4NykpKQ==&amp;","WINDOW=FIRST_POPUP&amp;HEIGHT=450&amp;WIDTH=450&amp;START_MAXIMIZED=FALSE&amp;VAR:CALENDAR=US&amp;VAR:SYMBOL=0&amp;VAR:INDEX=0"}</definedName>
    <definedName name="_21924__FDSAUDITLINK__">{"fdsup://directions/FAT Viewer?action=UPDATE&amp;creator=factset&amp;DYN_ARGS=TRUE&amp;DOC_NAME=FAT:FQL_AUDITING_CLIENT_TEMPLATE.FAT&amp;display_string=Audit&amp;VAR:KEY=GPSNUPIJOJ&amp;VAR:QUERY=KFJHRl9CUFMoUVRSLDQwNTU3KUAoUkdGX0JQUyhTRU1JLDQwNTU3KUBSR0ZfQlBTKEFOTiw0MDU1NykpKQ==&amp;","WINDOW=FIRST_POPUP&amp;HEIGHT=450&amp;WIDTH=450&amp;START_MAXIMIZED=FALSE&amp;VAR:CALENDAR=US&amp;VAR:SYMBOL=0&amp;VAR:INDEX=0"}</definedName>
    <definedName name="_21925__FDSAUDITLINK__">{"fdsup://directions/FAT Viewer?action=UPDATE&amp;creator=factset&amp;DYN_ARGS=TRUE&amp;DOC_NAME=FAT:FQL_AUDITING_CLIENT_TEMPLATE.FAT&amp;display_string=Audit&amp;VAR:KEY=KFIPEXWZEJ&amp;VAR:QUERY=KFJHRl9CUFNfVEFORyhRVFIsMzc3MDcpQChSR0ZfQlBTX1RBTkcoU0VNSSwzNzcwNylAUkdGX0JQU19UQU5HK","EFOTiwzNzcwNykpKQ==&amp;WINDOW=FIRST_POPUP&amp;HEIGHT=450&amp;WIDTH=450&amp;START_MAXIMIZED=FALSE&amp;VAR:CALENDAR=US&amp;VAR:SYMBOL=0&amp;VAR:INDEX=0"}</definedName>
    <definedName name="_21926__FDSAUDITLINK__">{"fdsup://directions/FAT Viewer?action=UPDATE&amp;creator=factset&amp;DYN_ARGS=TRUE&amp;DOC_NAME=FAT:FQL_AUDITING_CLIENT_TEMPLATE.FAT&amp;display_string=Audit&amp;VAR:KEY=AFAPULAHEF&amp;VAR:QUERY=KFJHRl9CUFNfVEFORyhRVFIsMzgyNzcpQChSR0ZfQlBTX1RBTkcoU0VNSSwzODI3NylAUkdGX0JQU19UQU5HK","EFOTiwzODI3NykpKQ==&amp;WINDOW=FIRST_POPUP&amp;HEIGHT=450&amp;WIDTH=450&amp;START_MAXIMIZED=FALSE&amp;VAR:CALENDAR=US&amp;VAR:SYMBOL=0&amp;VAR:INDEX=0"}</definedName>
    <definedName name="_21927__FDSAUDITLINK__">{"fdsup://directions/FAT Viewer?action=UPDATE&amp;creator=factset&amp;DYN_ARGS=TRUE&amp;DOC_NAME=FAT:FQL_AUDITING_CLIENT_TEMPLATE.FAT&amp;display_string=Audit&amp;VAR:KEY=WJSDUHOJIH&amp;VAR:QUERY=KFJHRl9CUFNfVEFORyhRVFIsMzg4NDcpQChSR0ZfQlBTX1RBTkcoU0VNSSwzODg0NylAUkdGX0JQU19UQU5HK","EFOTiwzODg0NykpKQ==&amp;WINDOW=FIRST_POPUP&amp;HEIGHT=450&amp;WIDTH=450&amp;START_MAXIMIZED=FALSE&amp;VAR:CALENDAR=US&amp;VAR:SYMBOL=0&amp;VAR:INDEX=0"}</definedName>
    <definedName name="_21928__FDSAUDITLINK__">{"fdsup://directions/FAT Viewer?action=UPDATE&amp;creator=factset&amp;DYN_ARGS=TRUE&amp;DOC_NAME=FAT:FQL_AUDITING_CLIENT_TEMPLATE.FAT&amp;display_string=Audit&amp;VAR:KEY=GJMNYLQJGZ&amp;VAR:QUERY=KFJHRl9CUFNfVEFORyhRVFIsMzk0MTcpQChSR0ZfQlBTX1RBTkcoU0VNSSwzOTQxNylAUkdGX0JQU19UQU5HK","EFOTiwzOTQxNykpKQ==&amp;WINDOW=FIRST_POPUP&amp;HEIGHT=450&amp;WIDTH=450&amp;START_MAXIMIZED=FALSE&amp;VAR:CALENDAR=US&amp;VAR:SYMBOL=0&amp;VAR:INDEX=0"}</definedName>
    <definedName name="_21929__FDSAUDITLINK__">{"fdsup://directions/FAT Viewer?action=UPDATE&amp;creator=factset&amp;DYN_ARGS=TRUE&amp;DOC_NAME=FAT:FQL_AUDITING_CLIENT_TEMPLATE.FAT&amp;display_string=Audit&amp;VAR:KEY=UBCDEJOBKR&amp;VAR:QUERY=KFJHRl9CUFNfVEFORyhRVFIsMzk5ODcpQChSR0ZfQlBTX1RBTkcoU0VNSSwzOTk4NylAUkdGX0JQU19UQU5HK","EFOTiwzOTk4NykpKQ==&amp;WINDOW=FIRST_POPUP&amp;HEIGHT=450&amp;WIDTH=450&amp;START_MAXIMIZED=FALSE&amp;VAR:CALENDAR=US&amp;VAR:SYMBOL=0&amp;VAR:INDEX=0"}</definedName>
    <definedName name="_21930__FDSAUDITLINK__">{"fdsup://directions/FAT Viewer?action=UPDATE&amp;creator=factset&amp;DYN_ARGS=TRUE&amp;DOC_NAME=FAT:FQL_AUDITING_CLIENT_TEMPLATE.FAT&amp;display_string=Audit&amp;VAR:KEY=SHQVGHMZQV&amp;VAR:QUERY=KFJHRl9CUFNfVEFORyhRVFIsNDA1NTcpQChSR0ZfQlBTX1RBTkcoU0VNSSw0MDU1NylAUkdGX0JQU19UQU5HK","EFOTiw0MDU1NykpKQ==&amp;WINDOW=FIRST_POPUP&amp;HEIGHT=450&amp;WIDTH=450&amp;START_MAXIMIZED=FALSE&amp;VAR:CALENDAR=US&amp;VAR:SYMBOL=0&amp;VAR:INDEX=0"}</definedName>
    <definedName name="_21931__FDSAUDITLINK__">{"fdsup://directions/FAT Viewer?action=UPDATE&amp;creator=factset&amp;DYN_ARGS=TRUE&amp;DOC_NAME=FAT:FQL_AUDITING_CLIENT_TEMPLATE.FAT&amp;display_string=Audit&amp;VAR:KEY=YDMPMHWLUX&amp;VAR:QUERY=KFJHRl9CUFMoUVRSLDM3NzA3KUAoUkdGX0JQUyhTRU1JLDM3NzA3KUBSR0ZfQlBTKEFOTiwzNzcwNykpKQ==&amp;","WINDOW=FIRST_POPUP&amp;HEIGHT=450&amp;WIDTH=450&amp;START_MAXIMIZED=FALSE&amp;VAR:CALENDAR=US&amp;VAR:SYMBOL=0&amp;VAR:INDEX=0"}</definedName>
    <definedName name="_21932__FDSAUDITLINK__">{"fdsup://directions/FAT Viewer?action=UPDATE&amp;creator=factset&amp;DYN_ARGS=TRUE&amp;DOC_NAME=FAT:FQL_AUDITING_CLIENT_TEMPLATE.FAT&amp;display_string=Audit&amp;VAR:KEY=KHOPAVYHQR&amp;VAR:QUERY=KFJHRl9CUFMoUVRSLDM4Mjc3KUAoUkdGX0JQUyhTRU1JLDM4Mjc3KUBSR0ZfQlBTKEFOTiwzODI3NykpKQ==&amp;","WINDOW=FIRST_POPUP&amp;HEIGHT=450&amp;WIDTH=450&amp;START_MAXIMIZED=FALSE&amp;VAR:CALENDAR=US&amp;VAR:SYMBOL=0&amp;VAR:INDEX=0"}</definedName>
    <definedName name="_21933__FDSAUDITLINK__">{"fdsup://directions/FAT Viewer?action=UPDATE&amp;creator=factset&amp;DYN_ARGS=TRUE&amp;DOC_NAME=FAT:FQL_AUDITING_CLIENT_TEMPLATE.FAT&amp;display_string=Audit&amp;VAR:KEY=SJGTEHOPWV&amp;VAR:QUERY=KFJHRl9CUFMoUVRSLDM4ODQ3KUAoUkdGX0JQUyhTRU1JLDM4ODQ3KUBSR0ZfQlBTKEFOTiwzODg0NykpKQ==&amp;","WINDOW=FIRST_POPUP&amp;HEIGHT=450&amp;WIDTH=450&amp;START_MAXIMIZED=FALSE&amp;VAR:CALENDAR=US&amp;VAR:SYMBOL=0&amp;VAR:INDEX=0"}</definedName>
    <definedName name="_21934__FDSAUDITLINK__">{"fdsup://directions/FAT Viewer?action=UPDATE&amp;creator=factset&amp;DYN_ARGS=TRUE&amp;DOC_NAME=FAT:FQL_AUDITING_CLIENT_TEMPLATE.FAT&amp;display_string=Audit&amp;VAR:KEY=ENSRWNWTYD&amp;VAR:QUERY=KFJHRl9CUFMoUVRSLDM5NDE3KUAoUkdGX0JQUyhTRU1JLDM5NDE3KUBSR0ZfQlBTKEFOTiwzOTQxNykpKQ==&amp;","WINDOW=FIRST_POPUP&amp;HEIGHT=450&amp;WIDTH=450&amp;START_MAXIMIZED=FALSE&amp;VAR:CALENDAR=US&amp;VAR:SYMBOL=0&amp;VAR:INDEX=0"}</definedName>
    <definedName name="_21935__FDSAUDITLINK__">{"fdsup://directions/FAT Viewer?action=UPDATE&amp;creator=factset&amp;DYN_ARGS=TRUE&amp;DOC_NAME=FAT:FQL_AUDITING_CLIENT_TEMPLATE.FAT&amp;display_string=Audit&amp;VAR:KEY=SHSLWLOFKX&amp;VAR:QUERY=KFJHRl9CUFMoUVRSLDM5OTg3KUAoUkdGX0JQUyhTRU1JLDM5OTg3KUBSR0ZfQlBTKEFOTiwzOTk4NykpKQ==&amp;","WINDOW=FIRST_POPUP&amp;HEIGHT=450&amp;WIDTH=450&amp;START_MAXIMIZED=FALSE&amp;VAR:CALENDAR=US&amp;VAR:SYMBOL=0&amp;VAR:INDEX=0"}</definedName>
    <definedName name="_21936__FDSAUDITLINK__">{"fdsup://directions/FAT Viewer?action=UPDATE&amp;creator=factset&amp;DYN_ARGS=TRUE&amp;DOC_NAME=FAT:FQL_AUDITING_CLIENT_TEMPLATE.FAT&amp;display_string=Audit&amp;VAR:KEY=GPSNUPIJOJ&amp;VAR:QUERY=KFJHRl9CUFMoUVRSLDQwNTU3KUAoUkdGX0JQUyhTRU1JLDQwNTU3KUBSR0ZfQlBTKEFOTiw0MDU1NykpKQ==&amp;","WINDOW=FIRST_POPUP&amp;HEIGHT=450&amp;WIDTH=450&amp;START_MAXIMIZED=FALSE&amp;VAR:CALENDAR=US&amp;VAR:SYMBOL=0&amp;VAR:INDEX=0"}</definedName>
    <definedName name="_21937__FDSAUDITLINK__">{"fdsup://directions/FAT Viewer?action=UPDATE&amp;creator=factset&amp;DYN_ARGS=TRUE&amp;DOC_NAME=FAT:FQL_AUDITING_CLIENT_TEMPLATE.FAT&amp;display_string=Audit&amp;VAR:KEY=KFIPEXWZEJ&amp;VAR:QUERY=KFJHRl9CUFNfVEFORyhRVFIsMzc3MDcpQChSR0ZfQlBTX1RBTkcoU0VNSSwzNzcwNylAUkdGX0JQU19UQU5HK","EFOTiwzNzcwNykpKQ==&amp;WINDOW=FIRST_POPUP&amp;HEIGHT=450&amp;WIDTH=450&amp;START_MAXIMIZED=FALSE&amp;VAR:CALENDAR=US&amp;VAR:SYMBOL=0&amp;VAR:INDEX=0"}</definedName>
    <definedName name="_21938__FDSAUDITLINK__">{"fdsup://directions/FAT Viewer?action=UPDATE&amp;creator=factset&amp;DYN_ARGS=TRUE&amp;DOC_NAME=FAT:FQL_AUDITING_CLIENT_TEMPLATE.FAT&amp;display_string=Audit&amp;VAR:KEY=AFAPULAHEF&amp;VAR:QUERY=KFJHRl9CUFNfVEFORyhRVFIsMzgyNzcpQChSR0ZfQlBTX1RBTkcoU0VNSSwzODI3NylAUkdGX0JQU19UQU5HK","EFOTiwzODI3NykpKQ==&amp;WINDOW=FIRST_POPUP&amp;HEIGHT=450&amp;WIDTH=450&amp;START_MAXIMIZED=FALSE&amp;VAR:CALENDAR=US&amp;VAR:SYMBOL=0&amp;VAR:INDEX=0"}</definedName>
    <definedName name="_21939__FDSAUDITLINK__">{"fdsup://directions/FAT Viewer?action=UPDATE&amp;creator=factset&amp;DYN_ARGS=TRUE&amp;DOC_NAME=FAT:FQL_AUDITING_CLIENT_TEMPLATE.FAT&amp;display_string=Audit&amp;VAR:KEY=WJSDUHOJIH&amp;VAR:QUERY=KFJHRl9CUFNfVEFORyhRVFIsMzg4NDcpQChSR0ZfQlBTX1RBTkcoU0VNSSwzODg0NylAUkdGX0JQU19UQU5HK","EFOTiwzODg0NykpKQ==&amp;WINDOW=FIRST_POPUP&amp;HEIGHT=450&amp;WIDTH=450&amp;START_MAXIMIZED=FALSE&amp;VAR:CALENDAR=US&amp;VAR:SYMBOL=0&amp;VAR:INDEX=0"}</definedName>
    <definedName name="_21940__FDSAUDITLINK__">{"fdsup://directions/FAT Viewer?action=UPDATE&amp;creator=factset&amp;DYN_ARGS=TRUE&amp;DOC_NAME=FAT:FQL_AUDITING_CLIENT_TEMPLATE.FAT&amp;display_string=Audit&amp;VAR:KEY=GJMNYLQJGZ&amp;VAR:QUERY=KFJHRl9CUFNfVEFORyhRVFIsMzk0MTcpQChSR0ZfQlBTX1RBTkcoU0VNSSwzOTQxNylAUkdGX0JQU19UQU5HK","EFOTiwzOTQxNykpKQ==&amp;WINDOW=FIRST_POPUP&amp;HEIGHT=450&amp;WIDTH=450&amp;START_MAXIMIZED=FALSE&amp;VAR:CALENDAR=US&amp;VAR:SYMBOL=0&amp;VAR:INDEX=0"}</definedName>
    <definedName name="_21941__FDSAUDITLINK__">{"fdsup://directions/FAT Viewer?action=UPDATE&amp;creator=factset&amp;DYN_ARGS=TRUE&amp;DOC_NAME=FAT:FQL_AUDITING_CLIENT_TEMPLATE.FAT&amp;display_string=Audit&amp;VAR:KEY=UBCDEJOBKR&amp;VAR:QUERY=KFJHRl9CUFNfVEFORyhRVFIsMzk5ODcpQChSR0ZfQlBTX1RBTkcoU0VNSSwzOTk4NylAUkdGX0JQU19UQU5HK","EFOTiwzOTk4NykpKQ==&amp;WINDOW=FIRST_POPUP&amp;HEIGHT=450&amp;WIDTH=450&amp;START_MAXIMIZED=FALSE&amp;VAR:CALENDAR=US&amp;VAR:SYMBOL=0&amp;VAR:INDEX=0"}</definedName>
    <definedName name="_21942__FDSAUDITLINK__">{"fdsup://directions/FAT Viewer?action=UPDATE&amp;creator=factset&amp;DYN_ARGS=TRUE&amp;DOC_NAME=FAT:FQL_AUDITING_CLIENT_TEMPLATE.FAT&amp;display_string=Audit&amp;VAR:KEY=SHQVGHMZQV&amp;VAR:QUERY=KFJHRl9CUFNfVEFORyhRVFIsNDA1NTcpQChSR0ZfQlBTX1RBTkcoU0VNSSw0MDU1NylAUkdGX0JQU19UQU5HK","EFOTiw0MDU1NykpKQ==&amp;WINDOW=FIRST_POPUP&amp;HEIGHT=450&amp;WIDTH=450&amp;START_MAXIMIZED=FALSE&amp;VAR:CALENDAR=US&amp;VAR:SYMBOL=0&amp;VAR:INDEX=0"}</definedName>
    <definedName name="_21943__FDSAUDITLINK__">{"fdsup://directions/FAT Viewer?action=UPDATE&amp;creator=factset&amp;DYN_ARGS=TRUE&amp;DOC_NAME=FAT:FQL_AUDITING_CLIENT_TEMPLATE.FAT&amp;display_string=Audit&amp;VAR:KEY=YDMPMHWLUX&amp;VAR:QUERY=KFJHRl9CUFMoUVRSLDM3NzA3KUAoUkdGX0JQUyhTRU1JLDM3NzA3KUBSR0ZfQlBTKEFOTiwzNzcwNykpKQ==&amp;","WINDOW=FIRST_POPUP&amp;HEIGHT=450&amp;WIDTH=450&amp;START_MAXIMIZED=FALSE&amp;VAR:CALENDAR=US&amp;VAR:SYMBOL=0&amp;VAR:INDEX=0"}</definedName>
    <definedName name="_21944__FDSAUDITLINK__">{"fdsup://directions/FAT Viewer?action=UPDATE&amp;creator=factset&amp;DYN_ARGS=TRUE&amp;DOC_NAME=FAT:FQL_AUDITING_CLIENT_TEMPLATE.FAT&amp;display_string=Audit&amp;VAR:KEY=KHOPAVYHQR&amp;VAR:QUERY=KFJHRl9CUFMoUVRSLDM4Mjc3KUAoUkdGX0JQUyhTRU1JLDM4Mjc3KUBSR0ZfQlBTKEFOTiwzODI3NykpKQ==&amp;","WINDOW=FIRST_POPUP&amp;HEIGHT=450&amp;WIDTH=450&amp;START_MAXIMIZED=FALSE&amp;VAR:CALENDAR=US&amp;VAR:SYMBOL=0&amp;VAR:INDEX=0"}</definedName>
    <definedName name="_21945__FDSAUDITLINK__">{"fdsup://directions/FAT Viewer?action=UPDATE&amp;creator=factset&amp;DYN_ARGS=TRUE&amp;DOC_NAME=FAT:FQL_AUDITING_CLIENT_TEMPLATE.FAT&amp;display_string=Audit&amp;VAR:KEY=SJGTEHOPWV&amp;VAR:QUERY=KFJHRl9CUFMoUVRSLDM4ODQ3KUAoUkdGX0JQUyhTRU1JLDM4ODQ3KUBSR0ZfQlBTKEFOTiwzODg0NykpKQ==&amp;","WINDOW=FIRST_POPUP&amp;HEIGHT=450&amp;WIDTH=450&amp;START_MAXIMIZED=FALSE&amp;VAR:CALENDAR=US&amp;VAR:SYMBOL=0&amp;VAR:INDEX=0"}</definedName>
    <definedName name="_21946__FDSAUDITLINK__">{"fdsup://directions/FAT Viewer?action=UPDATE&amp;creator=factset&amp;DYN_ARGS=TRUE&amp;DOC_NAME=FAT:FQL_AUDITING_CLIENT_TEMPLATE.FAT&amp;display_string=Audit&amp;VAR:KEY=ENSRWNWTYD&amp;VAR:QUERY=KFJHRl9CUFMoUVRSLDM5NDE3KUAoUkdGX0JQUyhTRU1JLDM5NDE3KUBSR0ZfQlBTKEFOTiwzOTQxNykpKQ==&amp;","WINDOW=FIRST_POPUP&amp;HEIGHT=450&amp;WIDTH=450&amp;START_MAXIMIZED=FALSE&amp;VAR:CALENDAR=US&amp;VAR:SYMBOL=0&amp;VAR:INDEX=0"}</definedName>
    <definedName name="_21947__FDSAUDITLINK__">{"fdsup://directions/FAT Viewer?action=UPDATE&amp;creator=factset&amp;DYN_ARGS=TRUE&amp;DOC_NAME=FAT:FQL_AUDITING_CLIENT_TEMPLATE.FAT&amp;display_string=Audit&amp;VAR:KEY=SHSLWLOFKX&amp;VAR:QUERY=KFJHRl9CUFMoUVRSLDM5OTg3KUAoUkdGX0JQUyhTRU1JLDM5OTg3KUBSR0ZfQlBTKEFOTiwzOTk4NykpKQ==&amp;","WINDOW=FIRST_POPUP&amp;HEIGHT=450&amp;WIDTH=450&amp;START_MAXIMIZED=FALSE&amp;VAR:CALENDAR=US&amp;VAR:SYMBOL=0&amp;VAR:INDEX=0"}</definedName>
    <definedName name="_21948__FDSAUDITLINK__">{"fdsup://directions/FAT Viewer?action=UPDATE&amp;creator=factset&amp;DYN_ARGS=TRUE&amp;DOC_NAME=FAT:FQL_AUDITING_CLIENT_TEMPLATE.FAT&amp;display_string=Audit&amp;VAR:KEY=GPSNUPIJOJ&amp;VAR:QUERY=KFJHRl9CUFMoUVRSLDQwNTU3KUAoUkdGX0JQUyhTRU1JLDQwNTU3KUBSR0ZfQlBTKEFOTiw0MDU1NykpKQ==&amp;","WINDOW=FIRST_POPUP&amp;HEIGHT=450&amp;WIDTH=450&amp;START_MAXIMIZED=FALSE&amp;VAR:CALENDAR=US&amp;VAR:SYMBOL=0&amp;VAR:INDEX=0"}</definedName>
    <definedName name="_21949__FDSAUDITLINK__">{"fdsup://directions/FAT Viewer?action=UPDATE&amp;creator=factset&amp;DYN_ARGS=TRUE&amp;DOC_NAME=FAT:FQL_AUDITING_CLIENT_TEMPLATE.FAT&amp;display_string=Audit&amp;VAR:KEY=KFIPEXWZEJ&amp;VAR:QUERY=KFJHRl9CUFNfVEFORyhRVFIsMzc3MDcpQChSR0ZfQlBTX1RBTkcoU0VNSSwzNzcwNylAUkdGX0JQU19UQU5HK","EFOTiwzNzcwNykpKQ==&amp;WINDOW=FIRST_POPUP&amp;HEIGHT=450&amp;WIDTH=450&amp;START_MAXIMIZED=FALSE&amp;VAR:CALENDAR=US&amp;VAR:SYMBOL=0&amp;VAR:INDEX=0"}</definedName>
    <definedName name="_21950__FDSAUDITLINK__">{"fdsup://directions/FAT Viewer?action=UPDATE&amp;creator=factset&amp;DYN_ARGS=TRUE&amp;DOC_NAME=FAT:FQL_AUDITING_CLIENT_TEMPLATE.FAT&amp;display_string=Audit&amp;VAR:KEY=AFAPULAHEF&amp;VAR:QUERY=KFJHRl9CUFNfVEFORyhRVFIsMzgyNzcpQChSR0ZfQlBTX1RBTkcoU0VNSSwzODI3NylAUkdGX0JQU19UQU5HK","EFOTiwzODI3NykpKQ==&amp;WINDOW=FIRST_POPUP&amp;HEIGHT=450&amp;WIDTH=450&amp;START_MAXIMIZED=FALSE&amp;VAR:CALENDAR=US&amp;VAR:SYMBOL=0&amp;VAR:INDEX=0"}</definedName>
    <definedName name="_21951__FDSAUDITLINK__">{"fdsup://directions/FAT Viewer?action=UPDATE&amp;creator=factset&amp;DYN_ARGS=TRUE&amp;DOC_NAME=FAT:FQL_AUDITING_CLIENT_TEMPLATE.FAT&amp;display_string=Audit&amp;VAR:KEY=WJSDUHOJIH&amp;VAR:QUERY=KFJHRl9CUFNfVEFORyhRVFIsMzg4NDcpQChSR0ZfQlBTX1RBTkcoU0VNSSwzODg0NylAUkdGX0JQU19UQU5HK","EFOTiwzODg0NykpKQ==&amp;WINDOW=FIRST_POPUP&amp;HEIGHT=450&amp;WIDTH=450&amp;START_MAXIMIZED=FALSE&amp;VAR:CALENDAR=US&amp;VAR:SYMBOL=0&amp;VAR:INDEX=0"}</definedName>
    <definedName name="_21952__FDSAUDITLINK__">{"fdsup://directions/FAT Viewer?action=UPDATE&amp;creator=factset&amp;DYN_ARGS=TRUE&amp;DOC_NAME=FAT:FQL_AUDITING_CLIENT_TEMPLATE.FAT&amp;display_string=Audit&amp;VAR:KEY=GJMNYLQJGZ&amp;VAR:QUERY=KFJHRl9CUFNfVEFORyhRVFIsMzk0MTcpQChSR0ZfQlBTX1RBTkcoU0VNSSwzOTQxNylAUkdGX0JQU19UQU5HK","EFOTiwzOTQxNykpKQ==&amp;WINDOW=FIRST_POPUP&amp;HEIGHT=450&amp;WIDTH=450&amp;START_MAXIMIZED=FALSE&amp;VAR:CALENDAR=US&amp;VAR:SYMBOL=0&amp;VAR:INDEX=0"}</definedName>
    <definedName name="_21953__FDSAUDITLINK__">{"fdsup://directions/FAT Viewer?action=UPDATE&amp;creator=factset&amp;DYN_ARGS=TRUE&amp;DOC_NAME=FAT:FQL_AUDITING_CLIENT_TEMPLATE.FAT&amp;display_string=Audit&amp;VAR:KEY=UBCDEJOBKR&amp;VAR:QUERY=KFJHRl9CUFNfVEFORyhRVFIsMzk5ODcpQChSR0ZfQlBTX1RBTkcoU0VNSSwzOTk4NylAUkdGX0JQU19UQU5HK","EFOTiwzOTk4NykpKQ==&amp;WINDOW=FIRST_POPUP&amp;HEIGHT=450&amp;WIDTH=450&amp;START_MAXIMIZED=FALSE&amp;VAR:CALENDAR=US&amp;VAR:SYMBOL=0&amp;VAR:INDEX=0"}</definedName>
    <definedName name="_21954__FDSAUDITLINK__">{"fdsup://directions/FAT Viewer?action=UPDATE&amp;creator=factset&amp;DYN_ARGS=TRUE&amp;DOC_NAME=FAT:FQL_AUDITING_CLIENT_TEMPLATE.FAT&amp;display_string=Audit&amp;VAR:KEY=SHQVGHMZQV&amp;VAR:QUERY=KFJHRl9CUFNfVEFORyhRVFIsNDA1NTcpQChSR0ZfQlBTX1RBTkcoU0VNSSw0MDU1NylAUkdGX0JQU19UQU5HK","EFOTiw0MDU1NykpKQ==&amp;WINDOW=FIRST_POPUP&amp;HEIGHT=450&amp;WIDTH=450&amp;START_MAXIMIZED=FALSE&amp;VAR:CALENDAR=US&amp;VAR:SYMBOL=0&amp;VAR:INDEX=0"}</definedName>
    <definedName name="_21955__FDSAUDITLINK__">{"fdsup://directions/FAT Viewer?action=UPDATE&amp;creator=factset&amp;DYN_ARGS=TRUE&amp;DOC_NAME=FAT:FQL_AUDITING_CLIENT_TEMPLATE.FAT&amp;display_string=Audit&amp;VAR:KEY=YDMPMHWLUX&amp;VAR:QUERY=KFJHRl9CUFMoUVRSLDM3NzA3KUAoUkdGX0JQUyhTRU1JLDM3NzA3KUBSR0ZfQlBTKEFOTiwzNzcwNykpKQ==&amp;","WINDOW=FIRST_POPUP&amp;HEIGHT=450&amp;WIDTH=450&amp;START_MAXIMIZED=FALSE&amp;VAR:CALENDAR=US&amp;VAR:SYMBOL=0&amp;VAR:INDEX=0"}</definedName>
    <definedName name="_21956__FDSAUDITLINK__">{"fdsup://directions/FAT Viewer?action=UPDATE&amp;creator=factset&amp;DYN_ARGS=TRUE&amp;DOC_NAME=FAT:FQL_AUDITING_CLIENT_TEMPLATE.FAT&amp;display_string=Audit&amp;VAR:KEY=KHOPAVYHQR&amp;VAR:QUERY=KFJHRl9CUFMoUVRSLDM4Mjc3KUAoUkdGX0JQUyhTRU1JLDM4Mjc3KUBSR0ZfQlBTKEFOTiwzODI3NykpKQ==&amp;","WINDOW=FIRST_POPUP&amp;HEIGHT=450&amp;WIDTH=450&amp;START_MAXIMIZED=FALSE&amp;VAR:CALENDAR=US&amp;VAR:SYMBOL=0&amp;VAR:INDEX=0"}</definedName>
    <definedName name="_21957__FDSAUDITLINK__">{"fdsup://directions/FAT Viewer?action=UPDATE&amp;creator=factset&amp;DYN_ARGS=TRUE&amp;DOC_NAME=FAT:FQL_AUDITING_CLIENT_TEMPLATE.FAT&amp;display_string=Audit&amp;VAR:KEY=SJGTEHOPWV&amp;VAR:QUERY=KFJHRl9CUFMoUVRSLDM4ODQ3KUAoUkdGX0JQUyhTRU1JLDM4ODQ3KUBSR0ZfQlBTKEFOTiwzODg0NykpKQ==&amp;","WINDOW=FIRST_POPUP&amp;HEIGHT=450&amp;WIDTH=450&amp;START_MAXIMIZED=FALSE&amp;VAR:CALENDAR=US&amp;VAR:SYMBOL=0&amp;VAR:INDEX=0"}</definedName>
    <definedName name="_21958__FDSAUDITLINK__">{"fdsup://directions/FAT Viewer?action=UPDATE&amp;creator=factset&amp;DYN_ARGS=TRUE&amp;DOC_NAME=FAT:FQL_AUDITING_CLIENT_TEMPLATE.FAT&amp;display_string=Audit&amp;VAR:KEY=ENSRWNWTYD&amp;VAR:QUERY=KFJHRl9CUFMoUVRSLDM5NDE3KUAoUkdGX0JQUyhTRU1JLDM5NDE3KUBSR0ZfQlBTKEFOTiwzOTQxNykpKQ==&amp;","WINDOW=FIRST_POPUP&amp;HEIGHT=450&amp;WIDTH=450&amp;START_MAXIMIZED=FALSE&amp;VAR:CALENDAR=US&amp;VAR:SYMBOL=0&amp;VAR:INDEX=0"}</definedName>
    <definedName name="_21959__FDSAUDITLINK__">{"fdsup://directions/FAT Viewer?action=UPDATE&amp;creator=factset&amp;DYN_ARGS=TRUE&amp;DOC_NAME=FAT:FQL_AUDITING_CLIENT_TEMPLATE.FAT&amp;display_string=Audit&amp;VAR:KEY=SHSLWLOFKX&amp;VAR:QUERY=KFJHRl9CUFMoUVRSLDM5OTg3KUAoUkdGX0JQUyhTRU1JLDM5OTg3KUBSR0ZfQlBTKEFOTiwzOTk4NykpKQ==&amp;","WINDOW=FIRST_POPUP&amp;HEIGHT=450&amp;WIDTH=450&amp;START_MAXIMIZED=FALSE&amp;VAR:CALENDAR=US&amp;VAR:SYMBOL=0&amp;VAR:INDEX=0"}</definedName>
    <definedName name="_21960__FDSAUDITLINK__">{"fdsup://directions/FAT Viewer?action=UPDATE&amp;creator=factset&amp;DYN_ARGS=TRUE&amp;DOC_NAME=FAT:FQL_AUDITING_CLIENT_TEMPLATE.FAT&amp;display_string=Audit&amp;VAR:KEY=GPSNUPIJOJ&amp;VAR:QUERY=KFJHRl9CUFMoUVRSLDQwNTU3KUAoUkdGX0JQUyhTRU1JLDQwNTU3KUBSR0ZfQlBTKEFOTiw0MDU1NykpKQ==&amp;","WINDOW=FIRST_POPUP&amp;HEIGHT=450&amp;WIDTH=450&amp;START_MAXIMIZED=FALSE&amp;VAR:CALENDAR=US&amp;VAR:SYMBOL=0&amp;VAR:INDEX=0"}</definedName>
    <definedName name="_21961__FDSAUDITLINK__">{"fdsup://directions/FAT Viewer?action=UPDATE&amp;creator=factset&amp;DYN_ARGS=TRUE&amp;DOC_NAME=FAT:FQL_AUDITING_CLIENT_TEMPLATE.FAT&amp;display_string=Audit&amp;VAR:KEY=KFIPEXWZEJ&amp;VAR:QUERY=KFJHRl9CUFNfVEFORyhRVFIsMzc3MDcpQChSR0ZfQlBTX1RBTkcoU0VNSSwzNzcwNylAUkdGX0JQU19UQU5HK","EFOTiwzNzcwNykpKQ==&amp;WINDOW=FIRST_POPUP&amp;HEIGHT=450&amp;WIDTH=450&amp;START_MAXIMIZED=FALSE&amp;VAR:CALENDAR=US&amp;VAR:SYMBOL=0&amp;VAR:INDEX=0"}</definedName>
    <definedName name="_21962__FDSAUDITLINK__">{"fdsup://directions/FAT Viewer?action=UPDATE&amp;creator=factset&amp;DYN_ARGS=TRUE&amp;DOC_NAME=FAT:FQL_AUDITING_CLIENT_TEMPLATE.FAT&amp;display_string=Audit&amp;VAR:KEY=AFAPULAHEF&amp;VAR:QUERY=KFJHRl9CUFNfVEFORyhRVFIsMzgyNzcpQChSR0ZfQlBTX1RBTkcoU0VNSSwzODI3NylAUkdGX0JQU19UQU5HK","EFOTiwzODI3NykpKQ==&amp;WINDOW=FIRST_POPUP&amp;HEIGHT=450&amp;WIDTH=450&amp;START_MAXIMIZED=FALSE&amp;VAR:CALENDAR=US&amp;VAR:SYMBOL=0&amp;VAR:INDEX=0"}</definedName>
    <definedName name="_21963__FDSAUDITLINK__">{"fdsup://directions/FAT Viewer?action=UPDATE&amp;creator=factset&amp;DYN_ARGS=TRUE&amp;DOC_NAME=FAT:FQL_AUDITING_CLIENT_TEMPLATE.FAT&amp;display_string=Audit&amp;VAR:KEY=WJSDUHOJIH&amp;VAR:QUERY=KFJHRl9CUFNfVEFORyhRVFIsMzg4NDcpQChSR0ZfQlBTX1RBTkcoU0VNSSwzODg0NylAUkdGX0JQU19UQU5HK","EFOTiwzODg0NykpKQ==&amp;WINDOW=FIRST_POPUP&amp;HEIGHT=450&amp;WIDTH=450&amp;START_MAXIMIZED=FALSE&amp;VAR:CALENDAR=US&amp;VAR:SYMBOL=0&amp;VAR:INDEX=0"}</definedName>
    <definedName name="_21964__FDSAUDITLINK__">{"fdsup://directions/FAT Viewer?action=UPDATE&amp;creator=factset&amp;DYN_ARGS=TRUE&amp;DOC_NAME=FAT:FQL_AUDITING_CLIENT_TEMPLATE.FAT&amp;display_string=Audit&amp;VAR:KEY=GJMNYLQJGZ&amp;VAR:QUERY=KFJHRl9CUFNfVEFORyhRVFIsMzk0MTcpQChSR0ZfQlBTX1RBTkcoU0VNSSwzOTQxNylAUkdGX0JQU19UQU5HK","EFOTiwzOTQxNykpKQ==&amp;WINDOW=FIRST_POPUP&amp;HEIGHT=450&amp;WIDTH=450&amp;START_MAXIMIZED=FALSE&amp;VAR:CALENDAR=US&amp;VAR:SYMBOL=0&amp;VAR:INDEX=0"}</definedName>
    <definedName name="_21965__FDSAUDITLINK__">{"fdsup://directions/FAT Viewer?action=UPDATE&amp;creator=factset&amp;DYN_ARGS=TRUE&amp;DOC_NAME=FAT:FQL_AUDITING_CLIENT_TEMPLATE.FAT&amp;display_string=Audit&amp;VAR:KEY=UBCDEJOBKR&amp;VAR:QUERY=KFJHRl9CUFNfVEFORyhRVFIsMzk5ODcpQChSR0ZfQlBTX1RBTkcoU0VNSSwzOTk4NylAUkdGX0JQU19UQU5HK","EFOTiwzOTk4NykpKQ==&amp;WINDOW=FIRST_POPUP&amp;HEIGHT=450&amp;WIDTH=450&amp;START_MAXIMIZED=FALSE&amp;VAR:CALENDAR=US&amp;VAR:SYMBOL=0&amp;VAR:INDEX=0"}</definedName>
    <definedName name="_21966__FDSAUDITLINK__">{"fdsup://directions/FAT Viewer?action=UPDATE&amp;creator=factset&amp;DYN_ARGS=TRUE&amp;DOC_NAME=FAT:FQL_AUDITING_CLIENT_TEMPLATE.FAT&amp;display_string=Audit&amp;VAR:KEY=SHQVGHMZQV&amp;VAR:QUERY=KFJHRl9CUFNfVEFORyhRVFIsNDA1NTcpQChSR0ZfQlBTX1RBTkcoU0VNSSw0MDU1NylAUkdGX0JQU19UQU5HK","EFOTiw0MDU1NykpKQ==&amp;WINDOW=FIRST_POPUP&amp;HEIGHT=450&amp;WIDTH=450&amp;START_MAXIMIZED=FALSE&amp;VAR:CALENDAR=US&amp;VAR:SYMBOL=0&amp;VAR:INDEX=0"}</definedName>
    <definedName name="_21967__FDSAUDITLINK__">{"fdsup://directions/FAT Viewer?action=UPDATE&amp;creator=factset&amp;DYN_ARGS=TRUE&amp;DOC_NAME=FAT:FQL_AUDITING_CLIENT_TEMPLATE.FAT&amp;display_string=Audit&amp;VAR:KEY=YDMPMHWLUX&amp;VAR:QUERY=KFJHRl9CUFMoUVRSLDM3NzA3KUAoUkdGX0JQUyhTRU1JLDM3NzA3KUBSR0ZfQlBTKEFOTiwzNzcwNykpKQ==&amp;","WINDOW=FIRST_POPUP&amp;HEIGHT=450&amp;WIDTH=450&amp;START_MAXIMIZED=FALSE&amp;VAR:CALENDAR=US&amp;VAR:SYMBOL=0&amp;VAR:INDEX=0"}</definedName>
    <definedName name="_21968__FDSAUDITLINK__">{"fdsup://directions/FAT Viewer?action=UPDATE&amp;creator=factset&amp;DYN_ARGS=TRUE&amp;DOC_NAME=FAT:FQL_AUDITING_CLIENT_TEMPLATE.FAT&amp;display_string=Audit&amp;VAR:KEY=KHOPAVYHQR&amp;VAR:QUERY=KFJHRl9CUFMoUVRSLDM4Mjc3KUAoUkdGX0JQUyhTRU1JLDM4Mjc3KUBSR0ZfQlBTKEFOTiwzODI3NykpKQ==&amp;","WINDOW=FIRST_POPUP&amp;HEIGHT=450&amp;WIDTH=450&amp;START_MAXIMIZED=FALSE&amp;VAR:CALENDAR=US&amp;VAR:SYMBOL=0&amp;VAR:INDEX=0"}</definedName>
    <definedName name="_21969__FDSAUDITLINK__">{"fdsup://directions/FAT Viewer?action=UPDATE&amp;creator=factset&amp;DYN_ARGS=TRUE&amp;DOC_NAME=FAT:FQL_AUDITING_CLIENT_TEMPLATE.FAT&amp;display_string=Audit&amp;VAR:KEY=SJGTEHOPWV&amp;VAR:QUERY=KFJHRl9CUFMoUVRSLDM4ODQ3KUAoUkdGX0JQUyhTRU1JLDM4ODQ3KUBSR0ZfQlBTKEFOTiwzODg0NykpKQ==&amp;","WINDOW=FIRST_POPUP&amp;HEIGHT=450&amp;WIDTH=450&amp;START_MAXIMIZED=FALSE&amp;VAR:CALENDAR=US&amp;VAR:SYMBOL=0&amp;VAR:INDEX=0"}</definedName>
    <definedName name="_21970__FDSAUDITLINK__">{"fdsup://directions/FAT Viewer?action=UPDATE&amp;creator=factset&amp;DYN_ARGS=TRUE&amp;DOC_NAME=FAT:FQL_AUDITING_CLIENT_TEMPLATE.FAT&amp;display_string=Audit&amp;VAR:KEY=ENSRWNWTYD&amp;VAR:QUERY=KFJHRl9CUFMoUVRSLDM5NDE3KUAoUkdGX0JQUyhTRU1JLDM5NDE3KUBSR0ZfQlBTKEFOTiwzOTQxNykpKQ==&amp;","WINDOW=FIRST_POPUP&amp;HEIGHT=450&amp;WIDTH=450&amp;START_MAXIMIZED=FALSE&amp;VAR:CALENDAR=US&amp;VAR:SYMBOL=0&amp;VAR:INDEX=0"}</definedName>
    <definedName name="_21971__FDSAUDITLINK__">{"fdsup://directions/FAT Viewer?action=UPDATE&amp;creator=factset&amp;DYN_ARGS=TRUE&amp;DOC_NAME=FAT:FQL_AUDITING_CLIENT_TEMPLATE.FAT&amp;display_string=Audit&amp;VAR:KEY=SHSLWLOFKX&amp;VAR:QUERY=KFJHRl9CUFMoUVRSLDM5OTg3KUAoUkdGX0JQUyhTRU1JLDM5OTg3KUBSR0ZfQlBTKEFOTiwzOTk4NykpKQ==&amp;","WINDOW=FIRST_POPUP&amp;HEIGHT=450&amp;WIDTH=450&amp;START_MAXIMIZED=FALSE&amp;VAR:CALENDAR=US&amp;VAR:SYMBOL=0&amp;VAR:INDEX=0"}</definedName>
    <definedName name="_21972__FDSAUDITLINK__">{"fdsup://directions/FAT Viewer?action=UPDATE&amp;creator=factset&amp;DYN_ARGS=TRUE&amp;DOC_NAME=FAT:FQL_AUDITING_CLIENT_TEMPLATE.FAT&amp;display_string=Audit&amp;VAR:KEY=GPSNUPIJOJ&amp;VAR:QUERY=KFJHRl9CUFMoUVRSLDQwNTU3KUAoUkdGX0JQUyhTRU1JLDQwNTU3KUBSR0ZfQlBTKEFOTiw0MDU1NykpKQ==&amp;","WINDOW=FIRST_POPUP&amp;HEIGHT=450&amp;WIDTH=450&amp;START_MAXIMIZED=FALSE&amp;VAR:CALENDAR=US&amp;VAR:SYMBOL=0&amp;VAR:INDEX=0"}</definedName>
    <definedName name="_21973__FDSAUDITLINK__">{"fdsup://directions/FAT Viewer?action=UPDATE&amp;creator=factset&amp;DYN_ARGS=TRUE&amp;DOC_NAME=FAT:FQL_AUDITING_CLIENT_TEMPLATE.FAT&amp;display_string=Audit&amp;VAR:KEY=KFIPEXWZEJ&amp;VAR:QUERY=KFJHRl9CUFNfVEFORyhRVFIsMzc3MDcpQChSR0ZfQlBTX1RBTkcoU0VNSSwzNzcwNylAUkdGX0JQU19UQU5HK","EFOTiwzNzcwNykpKQ==&amp;WINDOW=FIRST_POPUP&amp;HEIGHT=450&amp;WIDTH=450&amp;START_MAXIMIZED=FALSE&amp;VAR:CALENDAR=US&amp;VAR:SYMBOL=0&amp;VAR:INDEX=0"}</definedName>
    <definedName name="_21974__FDSAUDITLINK__">{"fdsup://directions/FAT Viewer?action=UPDATE&amp;creator=factset&amp;DYN_ARGS=TRUE&amp;DOC_NAME=FAT:FQL_AUDITING_CLIENT_TEMPLATE.FAT&amp;display_string=Audit&amp;VAR:KEY=AFAPULAHEF&amp;VAR:QUERY=KFJHRl9CUFNfVEFORyhRVFIsMzgyNzcpQChSR0ZfQlBTX1RBTkcoU0VNSSwzODI3NylAUkdGX0JQU19UQU5HK","EFOTiwzODI3NykpKQ==&amp;WINDOW=FIRST_POPUP&amp;HEIGHT=450&amp;WIDTH=450&amp;START_MAXIMIZED=FALSE&amp;VAR:CALENDAR=US&amp;VAR:SYMBOL=0&amp;VAR:INDEX=0"}</definedName>
    <definedName name="_21975__FDSAUDITLINK__">{"fdsup://directions/FAT Viewer?action=UPDATE&amp;creator=factset&amp;DYN_ARGS=TRUE&amp;DOC_NAME=FAT:FQL_AUDITING_CLIENT_TEMPLATE.FAT&amp;display_string=Audit&amp;VAR:KEY=WJSDUHOJIH&amp;VAR:QUERY=KFJHRl9CUFNfVEFORyhRVFIsMzg4NDcpQChSR0ZfQlBTX1RBTkcoU0VNSSwzODg0NylAUkdGX0JQU19UQU5HK","EFOTiwzODg0NykpKQ==&amp;WINDOW=FIRST_POPUP&amp;HEIGHT=450&amp;WIDTH=450&amp;START_MAXIMIZED=FALSE&amp;VAR:CALENDAR=US&amp;VAR:SYMBOL=0&amp;VAR:INDEX=0"}</definedName>
    <definedName name="_21976__FDSAUDITLINK__">{"fdsup://directions/FAT Viewer?action=UPDATE&amp;creator=factset&amp;DYN_ARGS=TRUE&amp;DOC_NAME=FAT:FQL_AUDITING_CLIENT_TEMPLATE.FAT&amp;display_string=Audit&amp;VAR:KEY=GJMNYLQJGZ&amp;VAR:QUERY=KFJHRl9CUFNfVEFORyhRVFIsMzk0MTcpQChSR0ZfQlBTX1RBTkcoU0VNSSwzOTQxNylAUkdGX0JQU19UQU5HK","EFOTiwzOTQxNykpKQ==&amp;WINDOW=FIRST_POPUP&amp;HEIGHT=450&amp;WIDTH=450&amp;START_MAXIMIZED=FALSE&amp;VAR:CALENDAR=US&amp;VAR:SYMBOL=0&amp;VAR:INDEX=0"}</definedName>
    <definedName name="_21977__FDSAUDITLINK__">{"fdsup://directions/FAT Viewer?action=UPDATE&amp;creator=factset&amp;DYN_ARGS=TRUE&amp;DOC_NAME=FAT:FQL_AUDITING_CLIENT_TEMPLATE.FAT&amp;display_string=Audit&amp;VAR:KEY=UBCDEJOBKR&amp;VAR:QUERY=KFJHRl9CUFNfVEFORyhRVFIsMzk5ODcpQChSR0ZfQlBTX1RBTkcoU0VNSSwzOTk4NylAUkdGX0JQU19UQU5HK","EFOTiwzOTk4NykpKQ==&amp;WINDOW=FIRST_POPUP&amp;HEIGHT=450&amp;WIDTH=450&amp;START_MAXIMIZED=FALSE&amp;VAR:CALENDAR=US&amp;VAR:SYMBOL=0&amp;VAR:INDEX=0"}</definedName>
    <definedName name="_21978__FDSAUDITLINK__">{"fdsup://directions/FAT Viewer?action=UPDATE&amp;creator=factset&amp;DYN_ARGS=TRUE&amp;DOC_NAME=FAT:FQL_AUDITING_CLIENT_TEMPLATE.FAT&amp;display_string=Audit&amp;VAR:KEY=SHQVGHMZQV&amp;VAR:QUERY=KFJHRl9CUFNfVEFORyhRVFIsNDA1NTcpQChSR0ZfQlBTX1RBTkcoU0VNSSw0MDU1NylAUkdGX0JQU19UQU5HK","EFOTiw0MDU1NykpKQ==&amp;WINDOW=FIRST_POPUP&amp;HEIGHT=450&amp;WIDTH=450&amp;START_MAXIMIZED=FALSE&amp;VAR:CALENDAR=US&amp;VAR:SYMBOL=0&amp;VAR:INDEX=0"}</definedName>
    <definedName name="_21979__FDSAUDITLINK__">{"fdsup://directions/FAT Viewer?action=UPDATE&amp;creator=factset&amp;DYN_ARGS=TRUE&amp;DOC_NAME=FAT:FQL_AUDITING_CLIENT_TEMPLATE.FAT&amp;display_string=Audit&amp;VAR:KEY=YDMPMHWLUX&amp;VAR:QUERY=KFJHRl9CUFMoUVRSLDM3NzA3KUAoUkdGX0JQUyhTRU1JLDM3NzA3KUBSR0ZfQlBTKEFOTiwzNzcwNykpKQ==&amp;","WINDOW=FIRST_POPUP&amp;HEIGHT=450&amp;WIDTH=450&amp;START_MAXIMIZED=FALSE&amp;VAR:CALENDAR=US&amp;VAR:SYMBOL=0&amp;VAR:INDEX=0"}</definedName>
    <definedName name="_21980__FDSAUDITLINK__">{"fdsup://directions/FAT Viewer?action=UPDATE&amp;creator=factset&amp;DYN_ARGS=TRUE&amp;DOC_NAME=FAT:FQL_AUDITING_CLIENT_TEMPLATE.FAT&amp;display_string=Audit&amp;VAR:KEY=KHOPAVYHQR&amp;VAR:QUERY=KFJHRl9CUFMoUVRSLDM4Mjc3KUAoUkdGX0JQUyhTRU1JLDM4Mjc3KUBSR0ZfQlBTKEFOTiwzODI3NykpKQ==&amp;","WINDOW=FIRST_POPUP&amp;HEIGHT=450&amp;WIDTH=450&amp;START_MAXIMIZED=FALSE&amp;VAR:CALENDAR=US&amp;VAR:SYMBOL=0&amp;VAR:INDEX=0"}</definedName>
    <definedName name="_21981__FDSAUDITLINK__">{"fdsup://directions/FAT Viewer?action=UPDATE&amp;creator=factset&amp;DYN_ARGS=TRUE&amp;DOC_NAME=FAT:FQL_AUDITING_CLIENT_TEMPLATE.FAT&amp;display_string=Audit&amp;VAR:KEY=SJGTEHOPWV&amp;VAR:QUERY=KFJHRl9CUFMoUVRSLDM4ODQ3KUAoUkdGX0JQUyhTRU1JLDM4ODQ3KUBSR0ZfQlBTKEFOTiwzODg0NykpKQ==&amp;","WINDOW=FIRST_POPUP&amp;HEIGHT=450&amp;WIDTH=450&amp;START_MAXIMIZED=FALSE&amp;VAR:CALENDAR=US&amp;VAR:SYMBOL=0&amp;VAR:INDEX=0"}</definedName>
    <definedName name="_21982__FDSAUDITLINK__">{"fdsup://directions/FAT Viewer?action=UPDATE&amp;creator=factset&amp;DYN_ARGS=TRUE&amp;DOC_NAME=FAT:FQL_AUDITING_CLIENT_TEMPLATE.FAT&amp;display_string=Audit&amp;VAR:KEY=ENSRWNWTYD&amp;VAR:QUERY=KFJHRl9CUFMoUVRSLDM5NDE3KUAoUkdGX0JQUyhTRU1JLDM5NDE3KUBSR0ZfQlBTKEFOTiwzOTQxNykpKQ==&amp;","WINDOW=FIRST_POPUP&amp;HEIGHT=450&amp;WIDTH=450&amp;START_MAXIMIZED=FALSE&amp;VAR:CALENDAR=US&amp;VAR:SYMBOL=0&amp;VAR:INDEX=0"}</definedName>
    <definedName name="_21983__FDSAUDITLINK__">{"fdsup://directions/FAT Viewer?action=UPDATE&amp;creator=factset&amp;DYN_ARGS=TRUE&amp;DOC_NAME=FAT:FQL_AUDITING_CLIENT_TEMPLATE.FAT&amp;display_string=Audit&amp;VAR:KEY=SHSLWLOFKX&amp;VAR:QUERY=KFJHRl9CUFMoUVRSLDM5OTg3KUAoUkdGX0JQUyhTRU1JLDM5OTg3KUBSR0ZfQlBTKEFOTiwzOTk4NykpKQ==&amp;","WINDOW=FIRST_POPUP&amp;HEIGHT=450&amp;WIDTH=450&amp;START_MAXIMIZED=FALSE&amp;VAR:CALENDAR=US&amp;VAR:SYMBOL=0&amp;VAR:INDEX=0"}</definedName>
    <definedName name="_21984__FDSAUDITLINK__">{"fdsup://directions/FAT Viewer?action=UPDATE&amp;creator=factset&amp;DYN_ARGS=TRUE&amp;DOC_NAME=FAT:FQL_AUDITING_CLIENT_TEMPLATE.FAT&amp;display_string=Audit&amp;VAR:KEY=GPSNUPIJOJ&amp;VAR:QUERY=KFJHRl9CUFMoUVRSLDQwNTU3KUAoUkdGX0JQUyhTRU1JLDQwNTU3KUBSR0ZfQlBTKEFOTiw0MDU1NykpKQ==&amp;","WINDOW=FIRST_POPUP&amp;HEIGHT=450&amp;WIDTH=450&amp;START_MAXIMIZED=FALSE&amp;VAR:CALENDAR=US&amp;VAR:SYMBOL=0&amp;VAR:INDEX=0"}</definedName>
    <definedName name="_21985__FDSAUDITLINK__">{"fdsup://directions/FAT Viewer?action=UPDATE&amp;creator=factset&amp;DYN_ARGS=TRUE&amp;DOC_NAME=FAT:FQL_AUDITING_CLIENT_TEMPLATE.FAT&amp;display_string=Audit&amp;VAR:KEY=KFIPEXWZEJ&amp;VAR:QUERY=KFJHRl9CUFNfVEFORyhRVFIsMzc3MDcpQChSR0ZfQlBTX1RBTkcoU0VNSSwzNzcwNylAUkdGX0JQU19UQU5HK","EFOTiwzNzcwNykpKQ==&amp;WINDOW=FIRST_POPUP&amp;HEIGHT=450&amp;WIDTH=450&amp;START_MAXIMIZED=FALSE&amp;VAR:CALENDAR=US&amp;VAR:SYMBOL=0&amp;VAR:INDEX=0"}</definedName>
    <definedName name="_21986__FDSAUDITLINK__">{"fdsup://directions/FAT Viewer?action=UPDATE&amp;creator=factset&amp;DYN_ARGS=TRUE&amp;DOC_NAME=FAT:FQL_AUDITING_CLIENT_TEMPLATE.FAT&amp;display_string=Audit&amp;VAR:KEY=AFAPULAHEF&amp;VAR:QUERY=KFJHRl9CUFNfVEFORyhRVFIsMzgyNzcpQChSR0ZfQlBTX1RBTkcoU0VNSSwzODI3NylAUkdGX0JQU19UQU5HK","EFOTiwzODI3NykpKQ==&amp;WINDOW=FIRST_POPUP&amp;HEIGHT=450&amp;WIDTH=450&amp;START_MAXIMIZED=FALSE&amp;VAR:CALENDAR=US&amp;VAR:SYMBOL=0&amp;VAR:INDEX=0"}</definedName>
    <definedName name="_21987__FDSAUDITLINK__">{"fdsup://directions/FAT Viewer?action=UPDATE&amp;creator=factset&amp;DYN_ARGS=TRUE&amp;DOC_NAME=FAT:FQL_AUDITING_CLIENT_TEMPLATE.FAT&amp;display_string=Audit&amp;VAR:KEY=WJSDUHOJIH&amp;VAR:QUERY=KFJHRl9CUFNfVEFORyhRVFIsMzg4NDcpQChSR0ZfQlBTX1RBTkcoU0VNSSwzODg0NylAUkdGX0JQU19UQU5HK","EFOTiwzODg0NykpKQ==&amp;WINDOW=FIRST_POPUP&amp;HEIGHT=450&amp;WIDTH=450&amp;START_MAXIMIZED=FALSE&amp;VAR:CALENDAR=US&amp;VAR:SYMBOL=0&amp;VAR:INDEX=0"}</definedName>
    <definedName name="_21988__FDSAUDITLINK__">{"fdsup://directions/FAT Viewer?action=UPDATE&amp;creator=factset&amp;DYN_ARGS=TRUE&amp;DOC_NAME=FAT:FQL_AUDITING_CLIENT_TEMPLATE.FAT&amp;display_string=Audit&amp;VAR:KEY=GJMNYLQJGZ&amp;VAR:QUERY=KFJHRl9CUFNfVEFORyhRVFIsMzk0MTcpQChSR0ZfQlBTX1RBTkcoU0VNSSwzOTQxNylAUkdGX0JQU19UQU5HK","EFOTiwzOTQxNykpKQ==&amp;WINDOW=FIRST_POPUP&amp;HEIGHT=450&amp;WIDTH=450&amp;START_MAXIMIZED=FALSE&amp;VAR:CALENDAR=US&amp;VAR:SYMBOL=0&amp;VAR:INDEX=0"}</definedName>
    <definedName name="_21989__FDSAUDITLINK__">{"fdsup://directions/FAT Viewer?action=UPDATE&amp;creator=factset&amp;DYN_ARGS=TRUE&amp;DOC_NAME=FAT:FQL_AUDITING_CLIENT_TEMPLATE.FAT&amp;display_string=Audit&amp;VAR:KEY=UBCDEJOBKR&amp;VAR:QUERY=KFJHRl9CUFNfVEFORyhRVFIsMzk5ODcpQChSR0ZfQlBTX1RBTkcoU0VNSSwzOTk4NylAUkdGX0JQU19UQU5HK","EFOTiwzOTk4NykpKQ==&amp;WINDOW=FIRST_POPUP&amp;HEIGHT=450&amp;WIDTH=450&amp;START_MAXIMIZED=FALSE&amp;VAR:CALENDAR=US&amp;VAR:SYMBOL=0&amp;VAR:INDEX=0"}</definedName>
    <definedName name="_21990__FDSAUDITLINK__">{"fdsup://directions/FAT Viewer?action=UPDATE&amp;creator=factset&amp;DYN_ARGS=TRUE&amp;DOC_NAME=FAT:FQL_AUDITING_CLIENT_TEMPLATE.FAT&amp;display_string=Audit&amp;VAR:KEY=SHQVGHMZQV&amp;VAR:QUERY=KFJHRl9CUFNfVEFORyhRVFIsNDA1NTcpQChSR0ZfQlBTX1RBTkcoU0VNSSw0MDU1NylAUkdGX0JQU19UQU5HK","EFOTiw0MDU1NykpKQ==&amp;WINDOW=FIRST_POPUP&amp;HEIGHT=450&amp;WIDTH=450&amp;START_MAXIMIZED=FALSE&amp;VAR:CALENDAR=US&amp;VAR:SYMBOL=0&amp;VAR:INDEX=0"}</definedName>
    <definedName name="_21991__FDSAUDITLINK__">{"fdsup://directions/FAT Viewer?action=UPDATE&amp;creator=factset&amp;DYN_ARGS=TRUE&amp;DOC_NAME=FAT:FQL_AUDITING_CLIENT_TEMPLATE.FAT&amp;display_string=Audit&amp;VAR:KEY=YDMPMHWLUX&amp;VAR:QUERY=KFJHRl9CUFMoUVRSLDM3NzA3KUAoUkdGX0JQUyhTRU1JLDM3NzA3KUBSR0ZfQlBTKEFOTiwzNzcwNykpKQ==&amp;","WINDOW=FIRST_POPUP&amp;HEIGHT=450&amp;WIDTH=450&amp;START_MAXIMIZED=FALSE&amp;VAR:CALENDAR=US&amp;VAR:SYMBOL=0&amp;VAR:INDEX=0"}</definedName>
    <definedName name="_21992__FDSAUDITLINK__">{"fdsup://directions/FAT Viewer?action=UPDATE&amp;creator=factset&amp;DYN_ARGS=TRUE&amp;DOC_NAME=FAT:FQL_AUDITING_CLIENT_TEMPLATE.FAT&amp;display_string=Audit&amp;VAR:KEY=KHOPAVYHQR&amp;VAR:QUERY=KFJHRl9CUFMoUVRSLDM4Mjc3KUAoUkdGX0JQUyhTRU1JLDM4Mjc3KUBSR0ZfQlBTKEFOTiwzODI3NykpKQ==&amp;","WINDOW=FIRST_POPUP&amp;HEIGHT=450&amp;WIDTH=450&amp;START_MAXIMIZED=FALSE&amp;VAR:CALENDAR=US&amp;VAR:SYMBOL=0&amp;VAR:INDEX=0"}</definedName>
    <definedName name="_21993__FDSAUDITLINK__">{"fdsup://directions/FAT Viewer?action=UPDATE&amp;creator=factset&amp;DYN_ARGS=TRUE&amp;DOC_NAME=FAT:FQL_AUDITING_CLIENT_TEMPLATE.FAT&amp;display_string=Audit&amp;VAR:KEY=SJGTEHOPWV&amp;VAR:QUERY=KFJHRl9CUFMoUVRSLDM4ODQ3KUAoUkdGX0JQUyhTRU1JLDM4ODQ3KUBSR0ZfQlBTKEFOTiwzODg0NykpKQ==&amp;","WINDOW=FIRST_POPUP&amp;HEIGHT=450&amp;WIDTH=450&amp;START_MAXIMIZED=FALSE&amp;VAR:CALENDAR=US&amp;VAR:SYMBOL=0&amp;VAR:INDEX=0"}</definedName>
    <definedName name="_21994__FDSAUDITLINK__">{"fdsup://directions/FAT Viewer?action=UPDATE&amp;creator=factset&amp;DYN_ARGS=TRUE&amp;DOC_NAME=FAT:FQL_AUDITING_CLIENT_TEMPLATE.FAT&amp;display_string=Audit&amp;VAR:KEY=ENSRWNWTYD&amp;VAR:QUERY=KFJHRl9CUFMoUVRSLDM5NDE3KUAoUkdGX0JQUyhTRU1JLDM5NDE3KUBSR0ZfQlBTKEFOTiwzOTQxNykpKQ==&amp;","WINDOW=FIRST_POPUP&amp;HEIGHT=450&amp;WIDTH=450&amp;START_MAXIMIZED=FALSE&amp;VAR:CALENDAR=US&amp;VAR:SYMBOL=0&amp;VAR:INDEX=0"}</definedName>
    <definedName name="_21995__FDSAUDITLINK__">{"fdsup://directions/FAT Viewer?action=UPDATE&amp;creator=factset&amp;DYN_ARGS=TRUE&amp;DOC_NAME=FAT:FQL_AUDITING_CLIENT_TEMPLATE.FAT&amp;display_string=Audit&amp;VAR:KEY=SHSLWLOFKX&amp;VAR:QUERY=KFJHRl9CUFMoUVRSLDM5OTg3KUAoUkdGX0JQUyhTRU1JLDM5OTg3KUBSR0ZfQlBTKEFOTiwzOTk4NykpKQ==&amp;","WINDOW=FIRST_POPUP&amp;HEIGHT=450&amp;WIDTH=450&amp;START_MAXIMIZED=FALSE&amp;VAR:CALENDAR=US&amp;VAR:SYMBOL=0&amp;VAR:INDEX=0"}</definedName>
    <definedName name="_21996__FDSAUDITLINK__">{"fdsup://directions/FAT Viewer?action=UPDATE&amp;creator=factset&amp;DYN_ARGS=TRUE&amp;DOC_NAME=FAT:FQL_AUDITING_CLIENT_TEMPLATE.FAT&amp;display_string=Audit&amp;VAR:KEY=GPSNUPIJOJ&amp;VAR:QUERY=KFJHRl9CUFMoUVRSLDQwNTU3KUAoUkdGX0JQUyhTRU1JLDQwNTU3KUBSR0ZfQlBTKEFOTiw0MDU1NykpKQ==&amp;","WINDOW=FIRST_POPUP&amp;HEIGHT=450&amp;WIDTH=450&amp;START_MAXIMIZED=FALSE&amp;VAR:CALENDAR=US&amp;VAR:SYMBOL=0&amp;VAR:INDEX=0"}</definedName>
    <definedName name="_21997__FDSAUDITLINK__">{"fdsup://directions/FAT Viewer?action=UPDATE&amp;creator=factset&amp;DYN_ARGS=TRUE&amp;DOC_NAME=FAT:FQL_AUDITING_CLIENT_TEMPLATE.FAT&amp;display_string=Audit&amp;VAR:KEY=KFIPEXWZEJ&amp;VAR:QUERY=KFJHRl9CUFNfVEFORyhRVFIsMzc3MDcpQChSR0ZfQlBTX1RBTkcoU0VNSSwzNzcwNylAUkdGX0JQU19UQU5HK","EFOTiwzNzcwNykpKQ==&amp;WINDOW=FIRST_POPUP&amp;HEIGHT=450&amp;WIDTH=450&amp;START_MAXIMIZED=FALSE&amp;VAR:CALENDAR=US&amp;VAR:SYMBOL=0&amp;VAR:INDEX=0"}</definedName>
    <definedName name="_21998__FDSAUDITLINK__">{"fdsup://directions/FAT Viewer?action=UPDATE&amp;creator=factset&amp;DYN_ARGS=TRUE&amp;DOC_NAME=FAT:FQL_AUDITING_CLIENT_TEMPLATE.FAT&amp;display_string=Audit&amp;VAR:KEY=AFAPULAHEF&amp;VAR:QUERY=KFJHRl9CUFNfVEFORyhRVFIsMzgyNzcpQChSR0ZfQlBTX1RBTkcoU0VNSSwzODI3NylAUkdGX0JQU19UQU5HK","EFOTiwzODI3NykpKQ==&amp;WINDOW=FIRST_POPUP&amp;HEIGHT=450&amp;WIDTH=450&amp;START_MAXIMIZED=FALSE&amp;VAR:CALENDAR=US&amp;VAR:SYMBOL=0&amp;VAR:INDEX=0"}</definedName>
    <definedName name="_21999__FDSAUDITLINK__">{"fdsup://directions/FAT Viewer?action=UPDATE&amp;creator=factset&amp;DYN_ARGS=TRUE&amp;DOC_NAME=FAT:FQL_AUDITING_CLIENT_TEMPLATE.FAT&amp;display_string=Audit&amp;VAR:KEY=WJSDUHOJIH&amp;VAR:QUERY=KFJHRl9CUFNfVEFORyhRVFIsMzg4NDcpQChSR0ZfQlBTX1RBTkcoU0VNSSwzODg0NylAUkdGX0JQU19UQU5HK","EFOTiwzODg0NykpKQ==&amp;WINDOW=FIRST_POPUP&amp;HEIGHT=450&amp;WIDTH=450&amp;START_MAXIMIZED=FALSE&amp;VAR:CALENDAR=US&amp;VAR:SYMBOL=0&amp;VAR:INDEX=0"}</definedName>
    <definedName name="_22____0__123Grap">#REF!</definedName>
    <definedName name="_22__123Graph_A_Chart_1A">#REF!</definedName>
    <definedName name="_22__123Graph_AChart_2">#REF!</definedName>
    <definedName name="_22__123Graph_AChart_3">#REF!</definedName>
    <definedName name="_22__123Graph_AChart_6">#REF!</definedName>
    <definedName name="_22__123Graph_ACHART_9">#REF!</definedName>
    <definedName name="_22__123Graph_CCHART_13">#REF!</definedName>
    <definedName name="_22__123Graph_CCHART_8">#REF!</definedName>
    <definedName name="_22__123Graph_DCHART_2">#REF!</definedName>
    <definedName name="_22__123Graph_LBL_ACHART_3">#REF!</definedName>
    <definedName name="_22__123Graph_XCHART_10">#REF!</definedName>
    <definedName name="_22__123Graph_XChart_5">#REF!</definedName>
    <definedName name="_22__123Graph_XChart_6">#REF!</definedName>
    <definedName name="_22__123Graph_XGROWTH_9">#REF!</definedName>
    <definedName name="_22__FDSAUDITLINK__">{"fdsup://Directions/FAT Viewer?action=UPDATE&amp;creator=factset&amp;DOC_NAME=fat:reuters_annual_source_window.fat&amp;display_string=Audit&amp;DYN_ARGS=TRUE&amp;VAR:ID1=45814010&amp;VAR:RCODE=NIBX&amp;VAR:SDATE=20081299&amp;VAR:FREQ=Y&amp;VAR:RELITEM=RP&amp;VAR:CURRENCY=USD&amp;VAR:CURRSOURCE=EXSHA","RE&amp;VAR:NATFREQ=ANNUAL&amp;VAR:RFIELD=FINALIZED&amp;VAR:DB_TYPE=&amp;VAR:UNITS=MONTHLY&amp;window=popup&amp;width=450&amp;height=300&amp;START_MAXIMIZED=FALSE"}</definedName>
    <definedName name="_22__FDSAUDITLINK___1">{"fdsup://IBCentral/FAT Viewer?action=UPDATE&amp;creator=factset&amp;DOC_NAME=fat:reuters_annual_pshs_src_window.fat&amp;display_string=Audit&amp;DYN_ARGS=TRUE&amp;VAR:ID1=597186&amp;VAR:RCODE=FDSEPS&amp;VAR:SDATE=20081299&amp;VAR:FREQ=Y&amp;VAR:RELITEM=RF&amp;VAR:CURRENCY=&amp;VAR:CURRSOURCE=EXSHARE","&amp;VAR:NATFREQ=ANNUAL&amp;VAR:RFIELD=FINALIZED&amp;VAR:DB_TYPE=&amp;VAR:UNITS=M&amp;window=popup&amp;width=450&amp;height=300&amp;START_MAXIMIZED=FALSE"}</definedName>
    <definedName name="_22_0__123Graph_LBL_ACHAR">#REF!</definedName>
    <definedName name="_220__123Graph_DCHART_39">#REF!</definedName>
    <definedName name="_220__FDSAUDITLINK__">{"fdsup://Directions/FAT Viewer?action=UPDATE&amp;creator=factset&amp;DOC_NAME=fat:reuters_annual_source_window.fat&amp;display_string=Audit&amp;DYN_ARGS=TRUE&amp;VAR:ID1=88164L10&amp;VAR:RCODE=QTLE&amp;VAR:SDATE=20071299&amp;VAR:FREQ=Y&amp;VAR:RELITEM=RP&amp;VAR:CURRENCY=&amp;VAR:CURRSOURCE=EXSHARE&amp;","VAR:NATFREQ=ANNUAL&amp;VAR:RFIELD=FINALIZED&amp;VAR:DB_TYPE=&amp;VAR:UNITS=M&amp;window=popup&amp;width=450&amp;height=300&amp;START_MAXIMIZED=FALSE"}</definedName>
    <definedName name="_220__FDSAUDITLINK___1">{"fdsup://IBCentral/FAT Viewer?action=UPDATE&amp;creator=factset&amp;DOC_NAME=fat:reuters_annual_source_window.fat&amp;display_string=Audit&amp;DYN_ARGS=TRUE&amp;VAR:ID1=B1528L&amp;VAR:RCODE=FDSPFDSTKTOTAL&amp;VAR:SDATE=20080399&amp;VAR:FREQ=Y&amp;VAR:RELITEM=RP&amp;VAR:CURRENCY=&amp;VAR:CURRSOURCE=E","XSHARE&amp;VAR:NATFREQ=ANNUAL&amp;VAR:RFIELD=FINALIZED&amp;VAR:DB_TYPE=&amp;VAR:UNITS=M&amp;window=popup&amp;width=450&amp;height=300&amp;START_MAXIMIZED=FALSE"}</definedName>
    <definedName name="_22000__FDSAUDITLINK__">{"fdsup://directions/FAT Viewer?action=UPDATE&amp;creator=factset&amp;DYN_ARGS=TRUE&amp;DOC_NAME=FAT:FQL_AUDITING_CLIENT_TEMPLATE.FAT&amp;display_string=Audit&amp;VAR:KEY=GJMNYLQJGZ&amp;VAR:QUERY=KFJHRl9CUFNfVEFORyhRVFIsMzk0MTcpQChSR0ZfQlBTX1RBTkcoU0VNSSwzOTQxNylAUkdGX0JQU19UQU5HK","EFOTiwzOTQxNykpKQ==&amp;WINDOW=FIRST_POPUP&amp;HEIGHT=450&amp;WIDTH=450&amp;START_MAXIMIZED=FALSE&amp;VAR:CALENDAR=US&amp;VAR:SYMBOL=0&amp;VAR:INDEX=0"}</definedName>
    <definedName name="_22001__FDSAUDITLINK__">{"fdsup://directions/FAT Viewer?action=UPDATE&amp;creator=factset&amp;DYN_ARGS=TRUE&amp;DOC_NAME=FAT:FQL_AUDITING_CLIENT_TEMPLATE.FAT&amp;display_string=Audit&amp;VAR:KEY=UBCDEJOBKR&amp;VAR:QUERY=KFJHRl9CUFNfVEFORyhRVFIsMzk5ODcpQChSR0ZfQlBTX1RBTkcoU0VNSSwzOTk4NylAUkdGX0JQU19UQU5HK","EFOTiwzOTk4NykpKQ==&amp;WINDOW=FIRST_POPUP&amp;HEIGHT=450&amp;WIDTH=450&amp;START_MAXIMIZED=FALSE&amp;VAR:CALENDAR=US&amp;VAR:SYMBOL=0&amp;VAR:INDEX=0"}</definedName>
    <definedName name="_22002__FDSAUDITLINK__">{"fdsup://directions/FAT Viewer?action=UPDATE&amp;creator=factset&amp;DYN_ARGS=TRUE&amp;DOC_NAME=FAT:FQL_AUDITING_CLIENT_TEMPLATE.FAT&amp;display_string=Audit&amp;VAR:KEY=SHQVGHMZQV&amp;VAR:QUERY=KFJHRl9CUFNfVEFORyhRVFIsNDA1NTcpQChSR0ZfQlBTX1RBTkcoU0VNSSw0MDU1NylAUkdGX0JQU19UQU5HK","EFOTiw0MDU1NykpKQ==&amp;WINDOW=FIRST_POPUP&amp;HEIGHT=450&amp;WIDTH=450&amp;START_MAXIMIZED=FALSE&amp;VAR:CALENDAR=US&amp;VAR:SYMBOL=0&amp;VAR:INDEX=0"}</definedName>
    <definedName name="_22003__FDSAUDITLINK__">{"fdsup://directions/FAT Viewer?action=UPDATE&amp;creator=factset&amp;DYN_ARGS=TRUE&amp;DOC_NAME=FAT:FQL_AUDITING_CLIENT_TEMPLATE.FAT&amp;display_string=Audit&amp;VAR:KEY=YDMPMHWLUX&amp;VAR:QUERY=KFJHRl9CUFMoUVRSLDM3NzA3KUAoUkdGX0JQUyhTRU1JLDM3NzA3KUBSR0ZfQlBTKEFOTiwzNzcwNykpKQ==&amp;","WINDOW=FIRST_POPUP&amp;HEIGHT=450&amp;WIDTH=450&amp;START_MAXIMIZED=FALSE&amp;VAR:CALENDAR=US&amp;VAR:SYMBOL=0&amp;VAR:INDEX=0"}</definedName>
    <definedName name="_22004__FDSAUDITLINK__">{"fdsup://directions/FAT Viewer?action=UPDATE&amp;creator=factset&amp;DYN_ARGS=TRUE&amp;DOC_NAME=FAT:FQL_AUDITING_CLIENT_TEMPLATE.FAT&amp;display_string=Audit&amp;VAR:KEY=KHOPAVYHQR&amp;VAR:QUERY=KFJHRl9CUFMoUVRSLDM4Mjc3KUAoUkdGX0JQUyhTRU1JLDM4Mjc3KUBSR0ZfQlBTKEFOTiwzODI3NykpKQ==&amp;","WINDOW=FIRST_POPUP&amp;HEIGHT=450&amp;WIDTH=450&amp;START_MAXIMIZED=FALSE&amp;VAR:CALENDAR=US&amp;VAR:SYMBOL=0&amp;VAR:INDEX=0"}</definedName>
    <definedName name="_22005__FDSAUDITLINK__">{"fdsup://directions/FAT Viewer?action=UPDATE&amp;creator=factset&amp;DYN_ARGS=TRUE&amp;DOC_NAME=FAT:FQL_AUDITING_CLIENT_TEMPLATE.FAT&amp;display_string=Audit&amp;VAR:KEY=SJGTEHOPWV&amp;VAR:QUERY=KFJHRl9CUFMoUVRSLDM4ODQ3KUAoUkdGX0JQUyhTRU1JLDM4ODQ3KUBSR0ZfQlBTKEFOTiwzODg0NykpKQ==&amp;","WINDOW=FIRST_POPUP&amp;HEIGHT=450&amp;WIDTH=450&amp;START_MAXIMIZED=FALSE&amp;VAR:CALENDAR=US&amp;VAR:SYMBOL=0&amp;VAR:INDEX=0"}</definedName>
    <definedName name="_22006__FDSAUDITLINK__">{"fdsup://directions/FAT Viewer?action=UPDATE&amp;creator=factset&amp;DYN_ARGS=TRUE&amp;DOC_NAME=FAT:FQL_AUDITING_CLIENT_TEMPLATE.FAT&amp;display_string=Audit&amp;VAR:KEY=ENSRWNWTYD&amp;VAR:QUERY=KFJHRl9CUFMoUVRSLDM5NDE3KUAoUkdGX0JQUyhTRU1JLDM5NDE3KUBSR0ZfQlBTKEFOTiwzOTQxNykpKQ==&amp;","WINDOW=FIRST_POPUP&amp;HEIGHT=450&amp;WIDTH=450&amp;START_MAXIMIZED=FALSE&amp;VAR:CALENDAR=US&amp;VAR:SYMBOL=0&amp;VAR:INDEX=0"}</definedName>
    <definedName name="_22007__FDSAUDITLINK__">{"fdsup://directions/FAT Viewer?action=UPDATE&amp;creator=factset&amp;DYN_ARGS=TRUE&amp;DOC_NAME=FAT:FQL_AUDITING_CLIENT_TEMPLATE.FAT&amp;display_string=Audit&amp;VAR:KEY=SHSLWLOFKX&amp;VAR:QUERY=KFJHRl9CUFMoUVRSLDM5OTg3KUAoUkdGX0JQUyhTRU1JLDM5OTg3KUBSR0ZfQlBTKEFOTiwzOTk4NykpKQ==&amp;","WINDOW=FIRST_POPUP&amp;HEIGHT=450&amp;WIDTH=450&amp;START_MAXIMIZED=FALSE&amp;VAR:CALENDAR=US&amp;VAR:SYMBOL=0&amp;VAR:INDEX=0"}</definedName>
    <definedName name="_22008__FDSAUDITLINK__">{"fdsup://directions/FAT Viewer?action=UPDATE&amp;creator=factset&amp;DYN_ARGS=TRUE&amp;DOC_NAME=FAT:FQL_AUDITING_CLIENT_TEMPLATE.FAT&amp;display_string=Audit&amp;VAR:KEY=GPSNUPIJOJ&amp;VAR:QUERY=KFJHRl9CUFMoUVRSLDQwNTU3KUAoUkdGX0JQUyhTRU1JLDQwNTU3KUBSR0ZfQlBTKEFOTiw0MDU1NykpKQ==&amp;","WINDOW=FIRST_POPUP&amp;HEIGHT=450&amp;WIDTH=450&amp;START_MAXIMIZED=FALSE&amp;VAR:CALENDAR=US&amp;VAR:SYMBOL=0&amp;VAR:INDEX=0"}</definedName>
    <definedName name="_22009__FDSAUDITLINK__">{"fdsup://directions/FAT Viewer?action=UPDATE&amp;creator=factset&amp;DYN_ARGS=TRUE&amp;DOC_NAME=FAT:FQL_AUDITING_CLIENT_TEMPLATE.FAT&amp;display_string=Audit&amp;VAR:KEY=KFIPEXWZEJ&amp;VAR:QUERY=KFJHRl9CUFNfVEFORyhRVFIsMzc3MDcpQChSR0ZfQlBTX1RBTkcoU0VNSSwzNzcwNylAUkdGX0JQU19UQU5HK","EFOTiwzNzcwNykpKQ==&amp;WINDOW=FIRST_POPUP&amp;HEIGHT=450&amp;WIDTH=450&amp;START_MAXIMIZED=FALSE&amp;VAR:CALENDAR=US&amp;VAR:SYMBOL=0&amp;VAR:INDEX=0"}</definedName>
    <definedName name="_22010__FDSAUDITLINK__">{"fdsup://directions/FAT Viewer?action=UPDATE&amp;creator=factset&amp;DYN_ARGS=TRUE&amp;DOC_NAME=FAT:FQL_AUDITING_CLIENT_TEMPLATE.FAT&amp;display_string=Audit&amp;VAR:KEY=AFAPULAHEF&amp;VAR:QUERY=KFJHRl9CUFNfVEFORyhRVFIsMzgyNzcpQChSR0ZfQlBTX1RBTkcoU0VNSSwzODI3NylAUkdGX0JQU19UQU5HK","EFOTiwzODI3NykpKQ==&amp;WINDOW=FIRST_POPUP&amp;HEIGHT=450&amp;WIDTH=450&amp;START_MAXIMIZED=FALSE&amp;VAR:CALENDAR=US&amp;VAR:SYMBOL=0&amp;VAR:INDEX=0"}</definedName>
    <definedName name="_22011__FDSAUDITLINK__">{"fdsup://directions/FAT Viewer?action=UPDATE&amp;creator=factset&amp;DYN_ARGS=TRUE&amp;DOC_NAME=FAT:FQL_AUDITING_CLIENT_TEMPLATE.FAT&amp;display_string=Audit&amp;VAR:KEY=WJSDUHOJIH&amp;VAR:QUERY=KFJHRl9CUFNfVEFORyhRVFIsMzg4NDcpQChSR0ZfQlBTX1RBTkcoU0VNSSwzODg0NylAUkdGX0JQU19UQU5HK","EFOTiwzODg0NykpKQ==&amp;WINDOW=FIRST_POPUP&amp;HEIGHT=450&amp;WIDTH=450&amp;START_MAXIMIZED=FALSE&amp;VAR:CALENDAR=US&amp;VAR:SYMBOL=0&amp;VAR:INDEX=0"}</definedName>
    <definedName name="_22012__FDSAUDITLINK__">{"fdsup://directions/FAT Viewer?action=UPDATE&amp;creator=factset&amp;DYN_ARGS=TRUE&amp;DOC_NAME=FAT:FQL_AUDITING_CLIENT_TEMPLATE.FAT&amp;display_string=Audit&amp;VAR:KEY=GJMNYLQJGZ&amp;VAR:QUERY=KFJHRl9CUFNfVEFORyhRVFIsMzk0MTcpQChSR0ZfQlBTX1RBTkcoU0VNSSwzOTQxNylAUkdGX0JQU19UQU5HK","EFOTiwzOTQxNykpKQ==&amp;WINDOW=FIRST_POPUP&amp;HEIGHT=450&amp;WIDTH=450&amp;START_MAXIMIZED=FALSE&amp;VAR:CALENDAR=US&amp;VAR:SYMBOL=0&amp;VAR:INDEX=0"}</definedName>
    <definedName name="_22013__FDSAUDITLINK__">{"fdsup://directions/FAT Viewer?action=UPDATE&amp;creator=factset&amp;DYN_ARGS=TRUE&amp;DOC_NAME=FAT:FQL_AUDITING_CLIENT_TEMPLATE.FAT&amp;display_string=Audit&amp;VAR:KEY=UBCDEJOBKR&amp;VAR:QUERY=KFJHRl9CUFNfVEFORyhRVFIsMzk5ODcpQChSR0ZfQlBTX1RBTkcoU0VNSSwzOTk4NylAUkdGX0JQU19UQU5HK","EFOTiwzOTk4NykpKQ==&amp;WINDOW=FIRST_POPUP&amp;HEIGHT=450&amp;WIDTH=450&amp;START_MAXIMIZED=FALSE&amp;VAR:CALENDAR=US&amp;VAR:SYMBOL=0&amp;VAR:INDEX=0"}</definedName>
    <definedName name="_22014__FDSAUDITLINK__">{"fdsup://directions/FAT Viewer?action=UPDATE&amp;creator=factset&amp;DYN_ARGS=TRUE&amp;DOC_NAME=FAT:FQL_AUDITING_CLIENT_TEMPLATE.FAT&amp;display_string=Audit&amp;VAR:KEY=SHQVGHMZQV&amp;VAR:QUERY=KFJHRl9CUFNfVEFORyhRVFIsNDA1NTcpQChSR0ZfQlBTX1RBTkcoU0VNSSw0MDU1NylAUkdGX0JQU19UQU5HK","EFOTiw0MDU1NykpKQ==&amp;WINDOW=FIRST_POPUP&amp;HEIGHT=450&amp;WIDTH=450&amp;START_MAXIMIZED=FALSE&amp;VAR:CALENDAR=US&amp;VAR:SYMBOL=0&amp;VAR:INDEX=0"}</definedName>
    <definedName name="_22015__FDSAUDITLINK__">{"fdsup://directions/FAT Viewer?action=UPDATE&amp;creator=factset&amp;DYN_ARGS=TRUE&amp;DOC_NAME=FAT:FQL_AUDITING_CLIENT_TEMPLATE.FAT&amp;display_string=Audit&amp;VAR:KEY=YDMPMHWLUX&amp;VAR:QUERY=KFJHRl9CUFMoUVRSLDM3NzA3KUAoUkdGX0JQUyhTRU1JLDM3NzA3KUBSR0ZfQlBTKEFOTiwzNzcwNykpKQ==&amp;","WINDOW=FIRST_POPUP&amp;HEIGHT=450&amp;WIDTH=450&amp;START_MAXIMIZED=FALSE&amp;VAR:CALENDAR=US&amp;VAR:SYMBOL=0&amp;VAR:INDEX=0"}</definedName>
    <definedName name="_22016__FDSAUDITLINK__">{"fdsup://directions/FAT Viewer?action=UPDATE&amp;creator=factset&amp;DYN_ARGS=TRUE&amp;DOC_NAME=FAT:FQL_AUDITING_CLIENT_TEMPLATE.FAT&amp;display_string=Audit&amp;VAR:KEY=KHOPAVYHQR&amp;VAR:QUERY=KFJHRl9CUFMoUVRSLDM4Mjc3KUAoUkdGX0JQUyhTRU1JLDM4Mjc3KUBSR0ZfQlBTKEFOTiwzODI3NykpKQ==&amp;","WINDOW=FIRST_POPUP&amp;HEIGHT=450&amp;WIDTH=450&amp;START_MAXIMIZED=FALSE&amp;VAR:CALENDAR=US&amp;VAR:SYMBOL=0&amp;VAR:INDEX=0"}</definedName>
    <definedName name="_22017__FDSAUDITLINK__">{"fdsup://directions/FAT Viewer?action=UPDATE&amp;creator=factset&amp;DYN_ARGS=TRUE&amp;DOC_NAME=FAT:FQL_AUDITING_CLIENT_TEMPLATE.FAT&amp;display_string=Audit&amp;VAR:KEY=SJGTEHOPWV&amp;VAR:QUERY=KFJHRl9CUFMoUVRSLDM4ODQ3KUAoUkdGX0JQUyhTRU1JLDM4ODQ3KUBSR0ZfQlBTKEFOTiwzODg0NykpKQ==&amp;","WINDOW=FIRST_POPUP&amp;HEIGHT=450&amp;WIDTH=450&amp;START_MAXIMIZED=FALSE&amp;VAR:CALENDAR=US&amp;VAR:SYMBOL=0&amp;VAR:INDEX=0"}</definedName>
    <definedName name="_22018__FDSAUDITLINK__">{"fdsup://directions/FAT Viewer?action=UPDATE&amp;creator=factset&amp;DYN_ARGS=TRUE&amp;DOC_NAME=FAT:FQL_AUDITING_CLIENT_TEMPLATE.FAT&amp;display_string=Audit&amp;VAR:KEY=ENSRWNWTYD&amp;VAR:QUERY=KFJHRl9CUFMoUVRSLDM5NDE3KUAoUkdGX0JQUyhTRU1JLDM5NDE3KUBSR0ZfQlBTKEFOTiwzOTQxNykpKQ==&amp;","WINDOW=FIRST_POPUP&amp;HEIGHT=450&amp;WIDTH=450&amp;START_MAXIMIZED=FALSE&amp;VAR:CALENDAR=US&amp;VAR:SYMBOL=0&amp;VAR:INDEX=0"}</definedName>
    <definedName name="_22019__FDSAUDITLINK__">{"fdsup://directions/FAT Viewer?action=UPDATE&amp;creator=factset&amp;DYN_ARGS=TRUE&amp;DOC_NAME=FAT:FQL_AUDITING_CLIENT_TEMPLATE.FAT&amp;display_string=Audit&amp;VAR:KEY=SHSLWLOFKX&amp;VAR:QUERY=KFJHRl9CUFMoUVRSLDM5OTg3KUAoUkdGX0JQUyhTRU1JLDM5OTg3KUBSR0ZfQlBTKEFOTiwzOTk4NykpKQ==&amp;","WINDOW=FIRST_POPUP&amp;HEIGHT=450&amp;WIDTH=450&amp;START_MAXIMIZED=FALSE&amp;VAR:CALENDAR=US&amp;VAR:SYMBOL=0&amp;VAR:INDEX=0"}</definedName>
    <definedName name="_22020__FDSAUDITLINK__">{"fdsup://directions/FAT Viewer?action=UPDATE&amp;creator=factset&amp;DYN_ARGS=TRUE&amp;DOC_NAME=FAT:FQL_AUDITING_CLIENT_TEMPLATE.FAT&amp;display_string=Audit&amp;VAR:KEY=GPSNUPIJOJ&amp;VAR:QUERY=KFJHRl9CUFMoUVRSLDQwNTU3KUAoUkdGX0JQUyhTRU1JLDQwNTU3KUBSR0ZfQlBTKEFOTiw0MDU1NykpKQ==&amp;","WINDOW=FIRST_POPUP&amp;HEIGHT=450&amp;WIDTH=450&amp;START_MAXIMIZED=FALSE&amp;VAR:CALENDAR=US&amp;VAR:SYMBOL=0&amp;VAR:INDEX=0"}</definedName>
    <definedName name="_22021__FDSAUDITLINK__">{"fdsup://directions/FAT Viewer?action=UPDATE&amp;creator=factset&amp;DYN_ARGS=TRUE&amp;DOC_NAME=FAT:FQL_AUDITING_CLIENT_TEMPLATE.FAT&amp;display_string=Audit&amp;VAR:KEY=KFIPEXWZEJ&amp;VAR:QUERY=KFJHRl9CUFNfVEFORyhRVFIsMzc3MDcpQChSR0ZfQlBTX1RBTkcoU0VNSSwzNzcwNylAUkdGX0JQU19UQU5HK","EFOTiwzNzcwNykpKQ==&amp;WINDOW=FIRST_POPUP&amp;HEIGHT=450&amp;WIDTH=450&amp;START_MAXIMIZED=FALSE&amp;VAR:CALENDAR=US&amp;VAR:SYMBOL=0&amp;VAR:INDEX=0"}</definedName>
    <definedName name="_22022__FDSAUDITLINK__">{"fdsup://directions/FAT Viewer?action=UPDATE&amp;creator=factset&amp;DYN_ARGS=TRUE&amp;DOC_NAME=FAT:FQL_AUDITING_CLIENT_TEMPLATE.FAT&amp;display_string=Audit&amp;VAR:KEY=AFAPULAHEF&amp;VAR:QUERY=KFJHRl9CUFNfVEFORyhRVFIsMzgyNzcpQChSR0ZfQlBTX1RBTkcoU0VNSSwzODI3NylAUkdGX0JQU19UQU5HK","EFOTiwzODI3NykpKQ==&amp;WINDOW=FIRST_POPUP&amp;HEIGHT=450&amp;WIDTH=450&amp;START_MAXIMIZED=FALSE&amp;VAR:CALENDAR=US&amp;VAR:SYMBOL=0&amp;VAR:INDEX=0"}</definedName>
    <definedName name="_22023__FDSAUDITLINK__">{"fdsup://directions/FAT Viewer?action=UPDATE&amp;creator=factset&amp;DYN_ARGS=TRUE&amp;DOC_NAME=FAT:FQL_AUDITING_CLIENT_TEMPLATE.FAT&amp;display_string=Audit&amp;VAR:KEY=WJSDUHOJIH&amp;VAR:QUERY=KFJHRl9CUFNfVEFORyhRVFIsMzg4NDcpQChSR0ZfQlBTX1RBTkcoU0VNSSwzODg0NylAUkdGX0JQU19UQU5HK","EFOTiwzODg0NykpKQ==&amp;WINDOW=FIRST_POPUP&amp;HEIGHT=450&amp;WIDTH=450&amp;START_MAXIMIZED=FALSE&amp;VAR:CALENDAR=US&amp;VAR:SYMBOL=0&amp;VAR:INDEX=0"}</definedName>
    <definedName name="_22024__FDSAUDITLINK__">{"fdsup://directions/FAT Viewer?action=UPDATE&amp;creator=factset&amp;DYN_ARGS=TRUE&amp;DOC_NAME=FAT:FQL_AUDITING_CLIENT_TEMPLATE.FAT&amp;display_string=Audit&amp;VAR:KEY=GJMNYLQJGZ&amp;VAR:QUERY=KFJHRl9CUFNfVEFORyhRVFIsMzk0MTcpQChSR0ZfQlBTX1RBTkcoU0VNSSwzOTQxNylAUkdGX0JQU19UQU5HK","EFOTiwzOTQxNykpKQ==&amp;WINDOW=FIRST_POPUP&amp;HEIGHT=450&amp;WIDTH=450&amp;START_MAXIMIZED=FALSE&amp;VAR:CALENDAR=US&amp;VAR:SYMBOL=0&amp;VAR:INDEX=0"}</definedName>
    <definedName name="_22025__FDSAUDITLINK__">{"fdsup://directions/FAT Viewer?action=UPDATE&amp;creator=factset&amp;DYN_ARGS=TRUE&amp;DOC_NAME=FAT:FQL_AUDITING_CLIENT_TEMPLATE.FAT&amp;display_string=Audit&amp;VAR:KEY=UBCDEJOBKR&amp;VAR:QUERY=KFJHRl9CUFNfVEFORyhRVFIsMzk5ODcpQChSR0ZfQlBTX1RBTkcoU0VNSSwzOTk4NylAUkdGX0JQU19UQU5HK","EFOTiwzOTk4NykpKQ==&amp;WINDOW=FIRST_POPUP&amp;HEIGHT=450&amp;WIDTH=450&amp;START_MAXIMIZED=FALSE&amp;VAR:CALENDAR=US&amp;VAR:SYMBOL=0&amp;VAR:INDEX=0"}</definedName>
    <definedName name="_22026__FDSAUDITLINK__">{"fdsup://directions/FAT Viewer?action=UPDATE&amp;creator=factset&amp;DYN_ARGS=TRUE&amp;DOC_NAME=FAT:FQL_AUDITING_CLIENT_TEMPLATE.FAT&amp;display_string=Audit&amp;VAR:KEY=SHQVGHMZQV&amp;VAR:QUERY=KFJHRl9CUFNfVEFORyhRVFIsNDA1NTcpQChSR0ZfQlBTX1RBTkcoU0VNSSw0MDU1NylAUkdGX0JQU19UQU5HK","EFOTiw0MDU1NykpKQ==&amp;WINDOW=FIRST_POPUP&amp;HEIGHT=450&amp;WIDTH=450&amp;START_MAXIMIZED=FALSE&amp;VAR:CALENDAR=US&amp;VAR:SYMBOL=0&amp;VAR:INDEX=0"}</definedName>
    <definedName name="_22027__FDSAUDITLINK__">{"fdsup://directions/FAT Viewer?action=UPDATE&amp;creator=factset&amp;DYN_ARGS=TRUE&amp;DOC_NAME=FAT:FQL_AUDITING_CLIENT_TEMPLATE.FAT&amp;display_string=Audit&amp;VAR:KEY=YDMPMHWLUX&amp;VAR:QUERY=KFJHRl9CUFMoUVRSLDM3NzA3KUAoUkdGX0JQUyhTRU1JLDM3NzA3KUBSR0ZfQlBTKEFOTiwzNzcwNykpKQ==&amp;","WINDOW=FIRST_POPUP&amp;HEIGHT=450&amp;WIDTH=450&amp;START_MAXIMIZED=FALSE&amp;VAR:CALENDAR=US&amp;VAR:SYMBOL=0&amp;VAR:INDEX=0"}</definedName>
    <definedName name="_22028__FDSAUDITLINK__">{"fdsup://directions/FAT Viewer?action=UPDATE&amp;creator=factset&amp;DYN_ARGS=TRUE&amp;DOC_NAME=FAT:FQL_AUDITING_CLIENT_TEMPLATE.FAT&amp;display_string=Audit&amp;VAR:KEY=KHOPAVYHQR&amp;VAR:QUERY=KFJHRl9CUFMoUVRSLDM4Mjc3KUAoUkdGX0JQUyhTRU1JLDM4Mjc3KUBSR0ZfQlBTKEFOTiwzODI3NykpKQ==&amp;","WINDOW=FIRST_POPUP&amp;HEIGHT=450&amp;WIDTH=450&amp;START_MAXIMIZED=FALSE&amp;VAR:CALENDAR=US&amp;VAR:SYMBOL=0&amp;VAR:INDEX=0"}</definedName>
    <definedName name="_22029__FDSAUDITLINK__">{"fdsup://directions/FAT Viewer?action=UPDATE&amp;creator=factset&amp;DYN_ARGS=TRUE&amp;DOC_NAME=FAT:FQL_AUDITING_CLIENT_TEMPLATE.FAT&amp;display_string=Audit&amp;VAR:KEY=SJGTEHOPWV&amp;VAR:QUERY=KFJHRl9CUFMoUVRSLDM4ODQ3KUAoUkdGX0JQUyhTRU1JLDM4ODQ3KUBSR0ZfQlBTKEFOTiwzODg0NykpKQ==&amp;","WINDOW=FIRST_POPUP&amp;HEIGHT=450&amp;WIDTH=450&amp;START_MAXIMIZED=FALSE&amp;VAR:CALENDAR=US&amp;VAR:SYMBOL=0&amp;VAR:INDEX=0"}</definedName>
    <definedName name="_22030__FDSAUDITLINK__">{"fdsup://directions/FAT Viewer?action=UPDATE&amp;creator=factset&amp;DYN_ARGS=TRUE&amp;DOC_NAME=FAT:FQL_AUDITING_CLIENT_TEMPLATE.FAT&amp;display_string=Audit&amp;VAR:KEY=ENSRWNWTYD&amp;VAR:QUERY=KFJHRl9CUFMoUVRSLDM5NDE3KUAoUkdGX0JQUyhTRU1JLDM5NDE3KUBSR0ZfQlBTKEFOTiwzOTQxNykpKQ==&amp;","WINDOW=FIRST_POPUP&amp;HEIGHT=450&amp;WIDTH=450&amp;START_MAXIMIZED=FALSE&amp;VAR:CALENDAR=US&amp;VAR:SYMBOL=0&amp;VAR:INDEX=0"}</definedName>
    <definedName name="_22031__FDSAUDITLINK__">{"fdsup://directions/FAT Viewer?action=UPDATE&amp;creator=factset&amp;DYN_ARGS=TRUE&amp;DOC_NAME=FAT:FQL_AUDITING_CLIENT_TEMPLATE.FAT&amp;display_string=Audit&amp;VAR:KEY=SHSLWLOFKX&amp;VAR:QUERY=KFJHRl9CUFMoUVRSLDM5OTg3KUAoUkdGX0JQUyhTRU1JLDM5OTg3KUBSR0ZfQlBTKEFOTiwzOTk4NykpKQ==&amp;","WINDOW=FIRST_POPUP&amp;HEIGHT=450&amp;WIDTH=450&amp;START_MAXIMIZED=FALSE&amp;VAR:CALENDAR=US&amp;VAR:SYMBOL=0&amp;VAR:INDEX=0"}</definedName>
    <definedName name="_22032__FDSAUDITLINK__">{"fdsup://directions/FAT Viewer?action=UPDATE&amp;creator=factset&amp;DYN_ARGS=TRUE&amp;DOC_NAME=FAT:FQL_AUDITING_CLIENT_TEMPLATE.FAT&amp;display_string=Audit&amp;VAR:KEY=GPSNUPIJOJ&amp;VAR:QUERY=KFJHRl9CUFMoUVRSLDQwNTU3KUAoUkdGX0JQUyhTRU1JLDQwNTU3KUBSR0ZfQlBTKEFOTiw0MDU1NykpKQ==&amp;","WINDOW=FIRST_POPUP&amp;HEIGHT=450&amp;WIDTH=450&amp;START_MAXIMIZED=FALSE&amp;VAR:CALENDAR=US&amp;VAR:SYMBOL=0&amp;VAR:INDEX=0"}</definedName>
    <definedName name="_22033__FDSAUDITLINK__">{"fdsup://directions/FAT Viewer?action=UPDATE&amp;creator=factset&amp;DYN_ARGS=TRUE&amp;DOC_NAME=FAT:FQL_AUDITING_CLIENT_TEMPLATE.FAT&amp;display_string=Audit&amp;VAR:KEY=KFIPEXWZEJ&amp;VAR:QUERY=KFJHRl9CUFNfVEFORyhRVFIsMzc3MDcpQChSR0ZfQlBTX1RBTkcoU0VNSSwzNzcwNylAUkdGX0JQU19UQU5HK","EFOTiwzNzcwNykpKQ==&amp;WINDOW=FIRST_POPUP&amp;HEIGHT=450&amp;WIDTH=450&amp;START_MAXIMIZED=FALSE&amp;VAR:CALENDAR=US&amp;VAR:SYMBOL=0&amp;VAR:INDEX=0"}</definedName>
    <definedName name="_22034__FDSAUDITLINK__">{"fdsup://directions/FAT Viewer?action=UPDATE&amp;creator=factset&amp;DYN_ARGS=TRUE&amp;DOC_NAME=FAT:FQL_AUDITING_CLIENT_TEMPLATE.FAT&amp;display_string=Audit&amp;VAR:KEY=AFAPULAHEF&amp;VAR:QUERY=KFJHRl9CUFNfVEFORyhRVFIsMzgyNzcpQChSR0ZfQlBTX1RBTkcoU0VNSSwzODI3NylAUkdGX0JQU19UQU5HK","EFOTiwzODI3NykpKQ==&amp;WINDOW=FIRST_POPUP&amp;HEIGHT=450&amp;WIDTH=450&amp;START_MAXIMIZED=FALSE&amp;VAR:CALENDAR=US&amp;VAR:SYMBOL=0&amp;VAR:INDEX=0"}</definedName>
    <definedName name="_22035__FDSAUDITLINK__">{"fdsup://directions/FAT Viewer?action=UPDATE&amp;creator=factset&amp;DYN_ARGS=TRUE&amp;DOC_NAME=FAT:FQL_AUDITING_CLIENT_TEMPLATE.FAT&amp;display_string=Audit&amp;VAR:KEY=WJSDUHOJIH&amp;VAR:QUERY=KFJHRl9CUFNfVEFORyhRVFIsMzg4NDcpQChSR0ZfQlBTX1RBTkcoU0VNSSwzODg0NylAUkdGX0JQU19UQU5HK","EFOTiwzODg0NykpKQ==&amp;WINDOW=FIRST_POPUP&amp;HEIGHT=450&amp;WIDTH=450&amp;START_MAXIMIZED=FALSE&amp;VAR:CALENDAR=US&amp;VAR:SYMBOL=0&amp;VAR:INDEX=0"}</definedName>
    <definedName name="_22036__FDSAUDITLINK__">{"fdsup://directions/FAT Viewer?action=UPDATE&amp;creator=factset&amp;DYN_ARGS=TRUE&amp;DOC_NAME=FAT:FQL_AUDITING_CLIENT_TEMPLATE.FAT&amp;display_string=Audit&amp;VAR:KEY=GJMNYLQJGZ&amp;VAR:QUERY=KFJHRl9CUFNfVEFORyhRVFIsMzk0MTcpQChSR0ZfQlBTX1RBTkcoU0VNSSwzOTQxNylAUkdGX0JQU19UQU5HK","EFOTiwzOTQxNykpKQ==&amp;WINDOW=FIRST_POPUP&amp;HEIGHT=450&amp;WIDTH=450&amp;START_MAXIMIZED=FALSE&amp;VAR:CALENDAR=US&amp;VAR:SYMBOL=0&amp;VAR:INDEX=0"}</definedName>
    <definedName name="_22037__FDSAUDITLINK__">{"fdsup://directions/FAT Viewer?action=UPDATE&amp;creator=factset&amp;DYN_ARGS=TRUE&amp;DOC_NAME=FAT:FQL_AUDITING_CLIENT_TEMPLATE.FAT&amp;display_string=Audit&amp;VAR:KEY=UBCDEJOBKR&amp;VAR:QUERY=KFJHRl9CUFNfVEFORyhRVFIsMzk5ODcpQChSR0ZfQlBTX1RBTkcoU0VNSSwzOTk4NylAUkdGX0JQU19UQU5HK","EFOTiwzOTk4NykpKQ==&amp;WINDOW=FIRST_POPUP&amp;HEIGHT=450&amp;WIDTH=450&amp;START_MAXIMIZED=FALSE&amp;VAR:CALENDAR=US&amp;VAR:SYMBOL=0&amp;VAR:INDEX=0"}</definedName>
    <definedName name="_22038__FDSAUDITLINK__">{"fdsup://directions/FAT Viewer?action=UPDATE&amp;creator=factset&amp;DYN_ARGS=TRUE&amp;DOC_NAME=FAT:FQL_AUDITING_CLIENT_TEMPLATE.FAT&amp;display_string=Audit&amp;VAR:KEY=SHQVGHMZQV&amp;VAR:QUERY=KFJHRl9CUFNfVEFORyhRVFIsNDA1NTcpQChSR0ZfQlBTX1RBTkcoU0VNSSw0MDU1NylAUkdGX0JQU19UQU5HK","EFOTiw0MDU1NykpKQ==&amp;WINDOW=FIRST_POPUP&amp;HEIGHT=450&amp;WIDTH=450&amp;START_MAXIMIZED=FALSE&amp;VAR:CALENDAR=US&amp;VAR:SYMBOL=0&amp;VAR:INDEX=0"}</definedName>
    <definedName name="_22039__FDSAUDITLINK__">{"fdsup://directions/FAT Viewer?action=UPDATE&amp;creator=factset&amp;DYN_ARGS=TRUE&amp;DOC_NAME=FAT:FQL_AUDITING_CLIENT_TEMPLATE.FAT&amp;display_string=Audit&amp;VAR:KEY=YDMPMHWLUX&amp;VAR:QUERY=KFJHRl9CUFMoUVRSLDM3NzA3KUAoUkdGX0JQUyhTRU1JLDM3NzA3KUBSR0ZfQlBTKEFOTiwzNzcwNykpKQ==&amp;","WINDOW=FIRST_POPUP&amp;HEIGHT=450&amp;WIDTH=450&amp;START_MAXIMIZED=FALSE&amp;VAR:CALENDAR=US&amp;VAR:SYMBOL=0&amp;VAR:INDEX=0"}</definedName>
    <definedName name="_22040__FDSAUDITLINK__">{"fdsup://directions/FAT Viewer?action=UPDATE&amp;creator=factset&amp;DYN_ARGS=TRUE&amp;DOC_NAME=FAT:FQL_AUDITING_CLIENT_TEMPLATE.FAT&amp;display_string=Audit&amp;VAR:KEY=KHOPAVYHQR&amp;VAR:QUERY=KFJHRl9CUFMoUVRSLDM4Mjc3KUAoUkdGX0JQUyhTRU1JLDM4Mjc3KUBSR0ZfQlBTKEFOTiwzODI3NykpKQ==&amp;","WINDOW=FIRST_POPUP&amp;HEIGHT=450&amp;WIDTH=450&amp;START_MAXIMIZED=FALSE&amp;VAR:CALENDAR=US&amp;VAR:SYMBOL=0&amp;VAR:INDEX=0"}</definedName>
    <definedName name="_22041__FDSAUDITLINK__">{"fdsup://directions/FAT Viewer?action=UPDATE&amp;creator=factset&amp;DYN_ARGS=TRUE&amp;DOC_NAME=FAT:FQL_AUDITING_CLIENT_TEMPLATE.FAT&amp;display_string=Audit&amp;VAR:KEY=SJGTEHOPWV&amp;VAR:QUERY=KFJHRl9CUFMoUVRSLDM4ODQ3KUAoUkdGX0JQUyhTRU1JLDM4ODQ3KUBSR0ZfQlBTKEFOTiwzODg0NykpKQ==&amp;","WINDOW=FIRST_POPUP&amp;HEIGHT=450&amp;WIDTH=450&amp;START_MAXIMIZED=FALSE&amp;VAR:CALENDAR=US&amp;VAR:SYMBOL=0&amp;VAR:INDEX=0"}</definedName>
    <definedName name="_22042__FDSAUDITLINK__">{"fdsup://directions/FAT Viewer?action=UPDATE&amp;creator=factset&amp;DYN_ARGS=TRUE&amp;DOC_NAME=FAT:FQL_AUDITING_CLIENT_TEMPLATE.FAT&amp;display_string=Audit&amp;VAR:KEY=ENSRWNWTYD&amp;VAR:QUERY=KFJHRl9CUFMoUVRSLDM5NDE3KUAoUkdGX0JQUyhTRU1JLDM5NDE3KUBSR0ZfQlBTKEFOTiwzOTQxNykpKQ==&amp;","WINDOW=FIRST_POPUP&amp;HEIGHT=450&amp;WIDTH=450&amp;START_MAXIMIZED=FALSE&amp;VAR:CALENDAR=US&amp;VAR:SYMBOL=0&amp;VAR:INDEX=0"}</definedName>
    <definedName name="_22043__FDSAUDITLINK__">{"fdsup://directions/FAT Viewer?action=UPDATE&amp;creator=factset&amp;DYN_ARGS=TRUE&amp;DOC_NAME=FAT:FQL_AUDITING_CLIENT_TEMPLATE.FAT&amp;display_string=Audit&amp;VAR:KEY=SHSLWLOFKX&amp;VAR:QUERY=KFJHRl9CUFMoUVRSLDM5OTg3KUAoUkdGX0JQUyhTRU1JLDM5OTg3KUBSR0ZfQlBTKEFOTiwzOTk4NykpKQ==&amp;","WINDOW=FIRST_POPUP&amp;HEIGHT=450&amp;WIDTH=450&amp;START_MAXIMIZED=FALSE&amp;VAR:CALENDAR=US&amp;VAR:SYMBOL=0&amp;VAR:INDEX=0"}</definedName>
    <definedName name="_22044__FDSAUDITLINK__">{"fdsup://directions/FAT Viewer?action=UPDATE&amp;creator=factset&amp;DYN_ARGS=TRUE&amp;DOC_NAME=FAT:FQL_AUDITING_CLIENT_TEMPLATE.FAT&amp;display_string=Audit&amp;VAR:KEY=GPSNUPIJOJ&amp;VAR:QUERY=KFJHRl9CUFMoUVRSLDQwNTU3KUAoUkdGX0JQUyhTRU1JLDQwNTU3KUBSR0ZfQlBTKEFOTiw0MDU1NykpKQ==&amp;","WINDOW=FIRST_POPUP&amp;HEIGHT=450&amp;WIDTH=450&amp;START_MAXIMIZED=FALSE&amp;VAR:CALENDAR=US&amp;VAR:SYMBOL=0&amp;VAR:INDEX=0"}</definedName>
    <definedName name="_22045__FDSAUDITLINK__">{"fdsup://directions/FAT Viewer?action=UPDATE&amp;creator=factset&amp;DYN_ARGS=TRUE&amp;DOC_NAME=FAT:FQL_AUDITING_CLIENT_TEMPLATE.FAT&amp;display_string=Audit&amp;VAR:KEY=KFIPEXWZEJ&amp;VAR:QUERY=KFJHRl9CUFNfVEFORyhRVFIsMzc3MDcpQChSR0ZfQlBTX1RBTkcoU0VNSSwzNzcwNylAUkdGX0JQU19UQU5HK","EFOTiwzNzcwNykpKQ==&amp;WINDOW=FIRST_POPUP&amp;HEIGHT=450&amp;WIDTH=450&amp;START_MAXIMIZED=FALSE&amp;VAR:CALENDAR=US&amp;VAR:SYMBOL=0&amp;VAR:INDEX=0"}</definedName>
    <definedName name="_22046__FDSAUDITLINK__">{"fdsup://directions/FAT Viewer?action=UPDATE&amp;creator=factset&amp;DYN_ARGS=TRUE&amp;DOC_NAME=FAT:FQL_AUDITING_CLIENT_TEMPLATE.FAT&amp;display_string=Audit&amp;VAR:KEY=AFAPULAHEF&amp;VAR:QUERY=KFJHRl9CUFNfVEFORyhRVFIsMzgyNzcpQChSR0ZfQlBTX1RBTkcoU0VNSSwzODI3NylAUkdGX0JQU19UQU5HK","EFOTiwzODI3NykpKQ==&amp;WINDOW=FIRST_POPUP&amp;HEIGHT=450&amp;WIDTH=450&amp;START_MAXIMIZED=FALSE&amp;VAR:CALENDAR=US&amp;VAR:SYMBOL=0&amp;VAR:INDEX=0"}</definedName>
    <definedName name="_22047__FDSAUDITLINK__">{"fdsup://directions/FAT Viewer?action=UPDATE&amp;creator=factset&amp;DYN_ARGS=TRUE&amp;DOC_NAME=FAT:FQL_AUDITING_CLIENT_TEMPLATE.FAT&amp;display_string=Audit&amp;VAR:KEY=WJSDUHOJIH&amp;VAR:QUERY=KFJHRl9CUFNfVEFORyhRVFIsMzg4NDcpQChSR0ZfQlBTX1RBTkcoU0VNSSwzODg0NylAUkdGX0JQU19UQU5HK","EFOTiwzODg0NykpKQ==&amp;WINDOW=FIRST_POPUP&amp;HEIGHT=450&amp;WIDTH=450&amp;START_MAXIMIZED=FALSE&amp;VAR:CALENDAR=US&amp;VAR:SYMBOL=0&amp;VAR:INDEX=0"}</definedName>
    <definedName name="_22048__FDSAUDITLINK__">{"fdsup://directions/FAT Viewer?action=UPDATE&amp;creator=factset&amp;DYN_ARGS=TRUE&amp;DOC_NAME=FAT:FQL_AUDITING_CLIENT_TEMPLATE.FAT&amp;display_string=Audit&amp;VAR:KEY=GJMNYLQJGZ&amp;VAR:QUERY=KFJHRl9CUFNfVEFORyhRVFIsMzk0MTcpQChSR0ZfQlBTX1RBTkcoU0VNSSwzOTQxNylAUkdGX0JQU19UQU5HK","EFOTiwzOTQxNykpKQ==&amp;WINDOW=FIRST_POPUP&amp;HEIGHT=450&amp;WIDTH=450&amp;START_MAXIMIZED=FALSE&amp;VAR:CALENDAR=US&amp;VAR:SYMBOL=0&amp;VAR:INDEX=0"}</definedName>
    <definedName name="_22049__FDSAUDITLINK__">{"fdsup://directions/FAT Viewer?action=UPDATE&amp;creator=factset&amp;DYN_ARGS=TRUE&amp;DOC_NAME=FAT:FQL_AUDITING_CLIENT_TEMPLATE.FAT&amp;display_string=Audit&amp;VAR:KEY=UBCDEJOBKR&amp;VAR:QUERY=KFJHRl9CUFNfVEFORyhRVFIsMzk5ODcpQChSR0ZfQlBTX1RBTkcoU0VNSSwzOTk4NylAUkdGX0JQU19UQU5HK","EFOTiwzOTk4NykpKQ==&amp;WINDOW=FIRST_POPUP&amp;HEIGHT=450&amp;WIDTH=450&amp;START_MAXIMIZED=FALSE&amp;VAR:CALENDAR=US&amp;VAR:SYMBOL=0&amp;VAR:INDEX=0"}</definedName>
    <definedName name="_22050__FDSAUDITLINK__">{"fdsup://directions/FAT Viewer?action=UPDATE&amp;creator=factset&amp;DYN_ARGS=TRUE&amp;DOC_NAME=FAT:FQL_AUDITING_CLIENT_TEMPLATE.FAT&amp;display_string=Audit&amp;VAR:KEY=SHQVGHMZQV&amp;VAR:QUERY=KFJHRl9CUFNfVEFORyhRVFIsNDA1NTcpQChSR0ZfQlBTX1RBTkcoU0VNSSw0MDU1NylAUkdGX0JQU19UQU5HK","EFOTiw0MDU1NykpKQ==&amp;WINDOW=FIRST_POPUP&amp;HEIGHT=450&amp;WIDTH=450&amp;START_MAXIMIZED=FALSE&amp;VAR:CALENDAR=US&amp;VAR:SYMBOL=0&amp;VAR:INDEX=0"}</definedName>
    <definedName name="_22051__FDSAUDITLINK__">{"fdsup://directions/FAT Viewer?action=UPDATE&amp;creator=factset&amp;DYN_ARGS=TRUE&amp;DOC_NAME=FAT:FQL_AUDITING_CLIENT_TEMPLATE.FAT&amp;display_string=Audit&amp;VAR:KEY=YDMPMHWLUX&amp;VAR:QUERY=KFJHRl9CUFMoUVRSLDM3NzA3KUAoUkdGX0JQUyhTRU1JLDM3NzA3KUBSR0ZfQlBTKEFOTiwzNzcwNykpKQ==&amp;","WINDOW=FIRST_POPUP&amp;HEIGHT=450&amp;WIDTH=450&amp;START_MAXIMIZED=FALSE&amp;VAR:CALENDAR=US&amp;VAR:SYMBOL=0&amp;VAR:INDEX=0"}</definedName>
    <definedName name="_22052__FDSAUDITLINK__">{"fdsup://directions/FAT Viewer?action=UPDATE&amp;creator=factset&amp;DYN_ARGS=TRUE&amp;DOC_NAME=FAT:FQL_AUDITING_CLIENT_TEMPLATE.FAT&amp;display_string=Audit&amp;VAR:KEY=KHOPAVYHQR&amp;VAR:QUERY=KFJHRl9CUFMoUVRSLDM4Mjc3KUAoUkdGX0JQUyhTRU1JLDM4Mjc3KUBSR0ZfQlBTKEFOTiwzODI3NykpKQ==&amp;","WINDOW=FIRST_POPUP&amp;HEIGHT=450&amp;WIDTH=450&amp;START_MAXIMIZED=FALSE&amp;VAR:CALENDAR=US&amp;VAR:SYMBOL=0&amp;VAR:INDEX=0"}</definedName>
    <definedName name="_22053__FDSAUDITLINK__">{"fdsup://directions/FAT Viewer?action=UPDATE&amp;creator=factset&amp;DYN_ARGS=TRUE&amp;DOC_NAME=FAT:FQL_AUDITING_CLIENT_TEMPLATE.FAT&amp;display_string=Audit&amp;VAR:KEY=SJGTEHOPWV&amp;VAR:QUERY=KFJHRl9CUFMoUVRSLDM4ODQ3KUAoUkdGX0JQUyhTRU1JLDM4ODQ3KUBSR0ZfQlBTKEFOTiwzODg0NykpKQ==&amp;","WINDOW=FIRST_POPUP&amp;HEIGHT=450&amp;WIDTH=450&amp;START_MAXIMIZED=FALSE&amp;VAR:CALENDAR=US&amp;VAR:SYMBOL=0&amp;VAR:INDEX=0"}</definedName>
    <definedName name="_22054__FDSAUDITLINK__">{"fdsup://directions/FAT Viewer?action=UPDATE&amp;creator=factset&amp;DYN_ARGS=TRUE&amp;DOC_NAME=FAT:FQL_AUDITING_CLIENT_TEMPLATE.FAT&amp;display_string=Audit&amp;VAR:KEY=ENSRWNWTYD&amp;VAR:QUERY=KFJHRl9CUFMoUVRSLDM5NDE3KUAoUkdGX0JQUyhTRU1JLDM5NDE3KUBSR0ZfQlBTKEFOTiwzOTQxNykpKQ==&amp;","WINDOW=FIRST_POPUP&amp;HEIGHT=450&amp;WIDTH=450&amp;START_MAXIMIZED=FALSE&amp;VAR:CALENDAR=US&amp;VAR:SYMBOL=0&amp;VAR:INDEX=0"}</definedName>
    <definedName name="_22055__FDSAUDITLINK__">{"fdsup://directions/FAT Viewer?action=UPDATE&amp;creator=factset&amp;DYN_ARGS=TRUE&amp;DOC_NAME=FAT:FQL_AUDITING_CLIENT_TEMPLATE.FAT&amp;display_string=Audit&amp;VAR:KEY=SHSLWLOFKX&amp;VAR:QUERY=KFJHRl9CUFMoUVRSLDM5OTg3KUAoUkdGX0JQUyhTRU1JLDM5OTg3KUBSR0ZfQlBTKEFOTiwzOTk4NykpKQ==&amp;","WINDOW=FIRST_POPUP&amp;HEIGHT=450&amp;WIDTH=450&amp;START_MAXIMIZED=FALSE&amp;VAR:CALENDAR=US&amp;VAR:SYMBOL=0&amp;VAR:INDEX=0"}</definedName>
    <definedName name="_22056__FDSAUDITLINK__">{"fdsup://directions/FAT Viewer?action=UPDATE&amp;creator=factset&amp;DYN_ARGS=TRUE&amp;DOC_NAME=FAT:FQL_AUDITING_CLIENT_TEMPLATE.FAT&amp;display_string=Audit&amp;VAR:KEY=GPSNUPIJOJ&amp;VAR:QUERY=KFJHRl9CUFMoUVRSLDQwNTU3KUAoUkdGX0JQUyhTRU1JLDQwNTU3KUBSR0ZfQlBTKEFOTiw0MDU1NykpKQ==&amp;","WINDOW=FIRST_POPUP&amp;HEIGHT=450&amp;WIDTH=450&amp;START_MAXIMIZED=FALSE&amp;VAR:CALENDAR=US&amp;VAR:SYMBOL=0&amp;VAR:INDEX=0"}</definedName>
    <definedName name="_22057__FDSAUDITLINK__">{"fdsup://directions/FAT Viewer?action=UPDATE&amp;creator=factset&amp;DYN_ARGS=TRUE&amp;DOC_NAME=FAT:FQL_AUDITING_CLIENT_TEMPLATE.FAT&amp;display_string=Audit&amp;VAR:KEY=KFIPEXWZEJ&amp;VAR:QUERY=KFJHRl9CUFNfVEFORyhRVFIsMzc3MDcpQChSR0ZfQlBTX1RBTkcoU0VNSSwzNzcwNylAUkdGX0JQU19UQU5HK","EFOTiwzNzcwNykpKQ==&amp;WINDOW=FIRST_POPUP&amp;HEIGHT=450&amp;WIDTH=450&amp;START_MAXIMIZED=FALSE&amp;VAR:CALENDAR=US&amp;VAR:SYMBOL=0&amp;VAR:INDEX=0"}</definedName>
    <definedName name="_22058__FDSAUDITLINK__">{"fdsup://directions/FAT Viewer?action=UPDATE&amp;creator=factset&amp;DYN_ARGS=TRUE&amp;DOC_NAME=FAT:FQL_AUDITING_CLIENT_TEMPLATE.FAT&amp;display_string=Audit&amp;VAR:KEY=AFAPULAHEF&amp;VAR:QUERY=KFJHRl9CUFNfVEFORyhRVFIsMzgyNzcpQChSR0ZfQlBTX1RBTkcoU0VNSSwzODI3NylAUkdGX0JQU19UQU5HK","EFOTiwzODI3NykpKQ==&amp;WINDOW=FIRST_POPUP&amp;HEIGHT=450&amp;WIDTH=450&amp;START_MAXIMIZED=FALSE&amp;VAR:CALENDAR=US&amp;VAR:SYMBOL=0&amp;VAR:INDEX=0"}</definedName>
    <definedName name="_22059__FDSAUDITLINK__">{"fdsup://directions/FAT Viewer?action=UPDATE&amp;creator=factset&amp;DYN_ARGS=TRUE&amp;DOC_NAME=FAT:FQL_AUDITING_CLIENT_TEMPLATE.FAT&amp;display_string=Audit&amp;VAR:KEY=WJSDUHOJIH&amp;VAR:QUERY=KFJHRl9CUFNfVEFORyhRVFIsMzg4NDcpQChSR0ZfQlBTX1RBTkcoU0VNSSwzODg0NylAUkdGX0JQU19UQU5HK","EFOTiwzODg0NykpKQ==&amp;WINDOW=FIRST_POPUP&amp;HEIGHT=450&amp;WIDTH=450&amp;START_MAXIMIZED=FALSE&amp;VAR:CALENDAR=US&amp;VAR:SYMBOL=0&amp;VAR:INDEX=0"}</definedName>
    <definedName name="_22060__FDSAUDITLINK__">{"fdsup://directions/FAT Viewer?action=UPDATE&amp;creator=factset&amp;DYN_ARGS=TRUE&amp;DOC_NAME=FAT:FQL_AUDITING_CLIENT_TEMPLATE.FAT&amp;display_string=Audit&amp;VAR:KEY=GJMNYLQJGZ&amp;VAR:QUERY=KFJHRl9CUFNfVEFORyhRVFIsMzk0MTcpQChSR0ZfQlBTX1RBTkcoU0VNSSwzOTQxNylAUkdGX0JQU19UQU5HK","EFOTiwzOTQxNykpKQ==&amp;WINDOW=FIRST_POPUP&amp;HEIGHT=450&amp;WIDTH=450&amp;START_MAXIMIZED=FALSE&amp;VAR:CALENDAR=US&amp;VAR:SYMBOL=0&amp;VAR:INDEX=0"}</definedName>
    <definedName name="_22061__FDSAUDITLINK__">{"fdsup://directions/FAT Viewer?action=UPDATE&amp;creator=factset&amp;DYN_ARGS=TRUE&amp;DOC_NAME=FAT:FQL_AUDITING_CLIENT_TEMPLATE.FAT&amp;display_string=Audit&amp;VAR:KEY=UBCDEJOBKR&amp;VAR:QUERY=KFJHRl9CUFNfVEFORyhRVFIsMzk5ODcpQChSR0ZfQlBTX1RBTkcoU0VNSSwzOTk4NylAUkdGX0JQU19UQU5HK","EFOTiwzOTk4NykpKQ==&amp;WINDOW=FIRST_POPUP&amp;HEIGHT=450&amp;WIDTH=450&amp;START_MAXIMIZED=FALSE&amp;VAR:CALENDAR=US&amp;VAR:SYMBOL=0&amp;VAR:INDEX=0"}</definedName>
    <definedName name="_22062__FDSAUDITLINK__">{"fdsup://directions/FAT Viewer?action=UPDATE&amp;creator=factset&amp;DYN_ARGS=TRUE&amp;DOC_NAME=FAT:FQL_AUDITING_CLIENT_TEMPLATE.FAT&amp;display_string=Audit&amp;VAR:KEY=SHQVGHMZQV&amp;VAR:QUERY=KFJHRl9CUFNfVEFORyhRVFIsNDA1NTcpQChSR0ZfQlBTX1RBTkcoU0VNSSw0MDU1NylAUkdGX0JQU19UQU5HK","EFOTiw0MDU1NykpKQ==&amp;WINDOW=FIRST_POPUP&amp;HEIGHT=450&amp;WIDTH=450&amp;START_MAXIMIZED=FALSE&amp;VAR:CALENDAR=US&amp;VAR:SYMBOL=0&amp;VAR:INDEX=0"}</definedName>
    <definedName name="_22063__FDSAUDITLINK__">{"fdsup://directions/FAT Viewer?action=UPDATE&amp;creator=factset&amp;DYN_ARGS=TRUE&amp;DOC_NAME=FAT:FQL_AUDITING_CLIENT_TEMPLATE.FAT&amp;display_string=Audit&amp;VAR:KEY=YDMPMHWLUX&amp;VAR:QUERY=KFJHRl9CUFMoUVRSLDM3NzA3KUAoUkdGX0JQUyhTRU1JLDM3NzA3KUBSR0ZfQlBTKEFOTiwzNzcwNykpKQ==&amp;","WINDOW=FIRST_POPUP&amp;HEIGHT=450&amp;WIDTH=450&amp;START_MAXIMIZED=FALSE&amp;VAR:CALENDAR=US&amp;VAR:SYMBOL=0&amp;VAR:INDEX=0"}</definedName>
    <definedName name="_22064__FDSAUDITLINK__">{"fdsup://directions/FAT Viewer?action=UPDATE&amp;creator=factset&amp;DYN_ARGS=TRUE&amp;DOC_NAME=FAT:FQL_AUDITING_CLIENT_TEMPLATE.FAT&amp;display_string=Audit&amp;VAR:KEY=KHOPAVYHQR&amp;VAR:QUERY=KFJHRl9CUFMoUVRSLDM4Mjc3KUAoUkdGX0JQUyhTRU1JLDM4Mjc3KUBSR0ZfQlBTKEFOTiwzODI3NykpKQ==&amp;","WINDOW=FIRST_POPUP&amp;HEIGHT=450&amp;WIDTH=450&amp;START_MAXIMIZED=FALSE&amp;VAR:CALENDAR=US&amp;VAR:SYMBOL=0&amp;VAR:INDEX=0"}</definedName>
    <definedName name="_22065__FDSAUDITLINK__">{"fdsup://directions/FAT Viewer?action=UPDATE&amp;creator=factset&amp;DYN_ARGS=TRUE&amp;DOC_NAME=FAT:FQL_AUDITING_CLIENT_TEMPLATE.FAT&amp;display_string=Audit&amp;VAR:KEY=SJGTEHOPWV&amp;VAR:QUERY=KFJHRl9CUFMoUVRSLDM4ODQ3KUAoUkdGX0JQUyhTRU1JLDM4ODQ3KUBSR0ZfQlBTKEFOTiwzODg0NykpKQ==&amp;","WINDOW=FIRST_POPUP&amp;HEIGHT=450&amp;WIDTH=450&amp;START_MAXIMIZED=FALSE&amp;VAR:CALENDAR=US&amp;VAR:SYMBOL=0&amp;VAR:INDEX=0"}</definedName>
    <definedName name="_22066__FDSAUDITLINK__">{"fdsup://directions/FAT Viewer?action=UPDATE&amp;creator=factset&amp;DYN_ARGS=TRUE&amp;DOC_NAME=FAT:FQL_AUDITING_CLIENT_TEMPLATE.FAT&amp;display_string=Audit&amp;VAR:KEY=ENSRWNWTYD&amp;VAR:QUERY=KFJHRl9CUFMoUVRSLDM5NDE3KUAoUkdGX0JQUyhTRU1JLDM5NDE3KUBSR0ZfQlBTKEFOTiwzOTQxNykpKQ==&amp;","WINDOW=FIRST_POPUP&amp;HEIGHT=450&amp;WIDTH=450&amp;START_MAXIMIZED=FALSE&amp;VAR:CALENDAR=US&amp;VAR:SYMBOL=0&amp;VAR:INDEX=0"}</definedName>
    <definedName name="_22067__FDSAUDITLINK__">{"fdsup://directions/FAT Viewer?action=UPDATE&amp;creator=factset&amp;DYN_ARGS=TRUE&amp;DOC_NAME=FAT:FQL_AUDITING_CLIENT_TEMPLATE.FAT&amp;display_string=Audit&amp;VAR:KEY=SHSLWLOFKX&amp;VAR:QUERY=KFJHRl9CUFMoUVRSLDM5OTg3KUAoUkdGX0JQUyhTRU1JLDM5OTg3KUBSR0ZfQlBTKEFOTiwzOTk4NykpKQ==&amp;","WINDOW=FIRST_POPUP&amp;HEIGHT=450&amp;WIDTH=450&amp;START_MAXIMIZED=FALSE&amp;VAR:CALENDAR=US&amp;VAR:SYMBOL=0&amp;VAR:INDEX=0"}</definedName>
    <definedName name="_22068__FDSAUDITLINK__">{"fdsup://directions/FAT Viewer?action=UPDATE&amp;creator=factset&amp;DYN_ARGS=TRUE&amp;DOC_NAME=FAT:FQL_AUDITING_CLIENT_TEMPLATE.FAT&amp;display_string=Audit&amp;VAR:KEY=GPSNUPIJOJ&amp;VAR:QUERY=KFJHRl9CUFMoUVRSLDQwNTU3KUAoUkdGX0JQUyhTRU1JLDQwNTU3KUBSR0ZfQlBTKEFOTiw0MDU1NykpKQ==&amp;","WINDOW=FIRST_POPUP&amp;HEIGHT=450&amp;WIDTH=450&amp;START_MAXIMIZED=FALSE&amp;VAR:CALENDAR=US&amp;VAR:SYMBOL=0&amp;VAR:INDEX=0"}</definedName>
    <definedName name="_22069__FDSAUDITLINK__">{"fdsup://directions/FAT Viewer?action=UPDATE&amp;creator=factset&amp;DYN_ARGS=TRUE&amp;DOC_NAME=FAT:FQL_AUDITING_CLIENT_TEMPLATE.FAT&amp;display_string=Audit&amp;VAR:KEY=KFIPEXWZEJ&amp;VAR:QUERY=KFJHRl9CUFNfVEFORyhRVFIsMzc3MDcpQChSR0ZfQlBTX1RBTkcoU0VNSSwzNzcwNylAUkdGX0JQU19UQU5HK","EFOTiwzNzcwNykpKQ==&amp;WINDOW=FIRST_POPUP&amp;HEIGHT=450&amp;WIDTH=450&amp;START_MAXIMIZED=FALSE&amp;VAR:CALENDAR=US&amp;VAR:SYMBOL=0&amp;VAR:INDEX=0"}</definedName>
    <definedName name="_22070__FDSAUDITLINK__">{"fdsup://directions/FAT Viewer?action=UPDATE&amp;creator=factset&amp;DYN_ARGS=TRUE&amp;DOC_NAME=FAT:FQL_AUDITING_CLIENT_TEMPLATE.FAT&amp;display_string=Audit&amp;VAR:KEY=AFAPULAHEF&amp;VAR:QUERY=KFJHRl9CUFNfVEFORyhRVFIsMzgyNzcpQChSR0ZfQlBTX1RBTkcoU0VNSSwzODI3NylAUkdGX0JQU19UQU5HK","EFOTiwzODI3NykpKQ==&amp;WINDOW=FIRST_POPUP&amp;HEIGHT=450&amp;WIDTH=450&amp;START_MAXIMIZED=FALSE&amp;VAR:CALENDAR=US&amp;VAR:SYMBOL=0&amp;VAR:INDEX=0"}</definedName>
    <definedName name="_22071__FDSAUDITLINK__">{"fdsup://directions/FAT Viewer?action=UPDATE&amp;creator=factset&amp;DYN_ARGS=TRUE&amp;DOC_NAME=FAT:FQL_AUDITING_CLIENT_TEMPLATE.FAT&amp;display_string=Audit&amp;VAR:KEY=WJSDUHOJIH&amp;VAR:QUERY=KFJHRl9CUFNfVEFORyhRVFIsMzg4NDcpQChSR0ZfQlBTX1RBTkcoU0VNSSwzODg0NylAUkdGX0JQU19UQU5HK","EFOTiwzODg0NykpKQ==&amp;WINDOW=FIRST_POPUP&amp;HEIGHT=450&amp;WIDTH=450&amp;START_MAXIMIZED=FALSE&amp;VAR:CALENDAR=US&amp;VAR:SYMBOL=0&amp;VAR:INDEX=0"}</definedName>
    <definedName name="_22072__FDSAUDITLINK__">{"fdsup://directions/FAT Viewer?action=UPDATE&amp;creator=factset&amp;DYN_ARGS=TRUE&amp;DOC_NAME=FAT:FQL_AUDITING_CLIENT_TEMPLATE.FAT&amp;display_string=Audit&amp;VAR:KEY=GJMNYLQJGZ&amp;VAR:QUERY=KFJHRl9CUFNfVEFORyhRVFIsMzk0MTcpQChSR0ZfQlBTX1RBTkcoU0VNSSwzOTQxNylAUkdGX0JQU19UQU5HK","EFOTiwzOTQxNykpKQ==&amp;WINDOW=FIRST_POPUP&amp;HEIGHT=450&amp;WIDTH=450&amp;START_MAXIMIZED=FALSE&amp;VAR:CALENDAR=US&amp;VAR:SYMBOL=0&amp;VAR:INDEX=0"}</definedName>
    <definedName name="_22073__FDSAUDITLINK__">{"fdsup://directions/FAT Viewer?action=UPDATE&amp;creator=factset&amp;DYN_ARGS=TRUE&amp;DOC_NAME=FAT:FQL_AUDITING_CLIENT_TEMPLATE.FAT&amp;display_string=Audit&amp;VAR:KEY=UBCDEJOBKR&amp;VAR:QUERY=KFJHRl9CUFNfVEFORyhRVFIsMzk5ODcpQChSR0ZfQlBTX1RBTkcoU0VNSSwzOTk4NylAUkdGX0JQU19UQU5HK","EFOTiwzOTk4NykpKQ==&amp;WINDOW=FIRST_POPUP&amp;HEIGHT=450&amp;WIDTH=450&amp;START_MAXIMIZED=FALSE&amp;VAR:CALENDAR=US&amp;VAR:SYMBOL=0&amp;VAR:INDEX=0"}</definedName>
    <definedName name="_22074__FDSAUDITLINK__">{"fdsup://directions/FAT Viewer?action=UPDATE&amp;creator=factset&amp;DYN_ARGS=TRUE&amp;DOC_NAME=FAT:FQL_AUDITING_CLIENT_TEMPLATE.FAT&amp;display_string=Audit&amp;VAR:KEY=SHQVGHMZQV&amp;VAR:QUERY=KFJHRl9CUFNfVEFORyhRVFIsNDA1NTcpQChSR0ZfQlBTX1RBTkcoU0VNSSw0MDU1NylAUkdGX0JQU19UQU5HK","EFOTiw0MDU1NykpKQ==&amp;WINDOW=FIRST_POPUP&amp;HEIGHT=450&amp;WIDTH=450&amp;START_MAXIMIZED=FALSE&amp;VAR:CALENDAR=US&amp;VAR:SYMBOL=0&amp;VAR:INDEX=0"}</definedName>
    <definedName name="_22075__FDSAUDITLINK__">{"fdsup://directions/FAT Viewer?action=UPDATE&amp;creator=factset&amp;DYN_ARGS=TRUE&amp;DOC_NAME=FAT:FQL_AUDITING_CLIENT_TEMPLATE.FAT&amp;display_string=Audit&amp;VAR:KEY=YDMPMHWLUX&amp;VAR:QUERY=KFJHRl9CUFMoUVRSLDM3NzA3KUAoUkdGX0JQUyhTRU1JLDM3NzA3KUBSR0ZfQlBTKEFOTiwzNzcwNykpKQ==&amp;","WINDOW=FIRST_POPUP&amp;HEIGHT=450&amp;WIDTH=450&amp;START_MAXIMIZED=FALSE&amp;VAR:CALENDAR=US&amp;VAR:SYMBOL=0&amp;VAR:INDEX=0"}</definedName>
    <definedName name="_22076__FDSAUDITLINK__">{"fdsup://directions/FAT Viewer?action=UPDATE&amp;creator=factset&amp;DYN_ARGS=TRUE&amp;DOC_NAME=FAT:FQL_AUDITING_CLIENT_TEMPLATE.FAT&amp;display_string=Audit&amp;VAR:KEY=KHOPAVYHQR&amp;VAR:QUERY=KFJHRl9CUFMoUVRSLDM4Mjc3KUAoUkdGX0JQUyhTRU1JLDM4Mjc3KUBSR0ZfQlBTKEFOTiwzODI3NykpKQ==&amp;","WINDOW=FIRST_POPUP&amp;HEIGHT=450&amp;WIDTH=450&amp;START_MAXIMIZED=FALSE&amp;VAR:CALENDAR=US&amp;VAR:SYMBOL=0&amp;VAR:INDEX=0"}</definedName>
    <definedName name="_22077__FDSAUDITLINK__">{"fdsup://directions/FAT Viewer?action=UPDATE&amp;creator=factset&amp;DYN_ARGS=TRUE&amp;DOC_NAME=FAT:FQL_AUDITING_CLIENT_TEMPLATE.FAT&amp;display_string=Audit&amp;VAR:KEY=SJGTEHOPWV&amp;VAR:QUERY=KFJHRl9CUFMoUVRSLDM4ODQ3KUAoUkdGX0JQUyhTRU1JLDM4ODQ3KUBSR0ZfQlBTKEFOTiwzODg0NykpKQ==&amp;","WINDOW=FIRST_POPUP&amp;HEIGHT=450&amp;WIDTH=450&amp;START_MAXIMIZED=FALSE&amp;VAR:CALENDAR=US&amp;VAR:SYMBOL=0&amp;VAR:INDEX=0"}</definedName>
    <definedName name="_22078__FDSAUDITLINK__">{"fdsup://directions/FAT Viewer?action=UPDATE&amp;creator=factset&amp;DYN_ARGS=TRUE&amp;DOC_NAME=FAT:FQL_AUDITING_CLIENT_TEMPLATE.FAT&amp;display_string=Audit&amp;VAR:KEY=ENSRWNWTYD&amp;VAR:QUERY=KFJHRl9CUFMoUVRSLDM5NDE3KUAoUkdGX0JQUyhTRU1JLDM5NDE3KUBSR0ZfQlBTKEFOTiwzOTQxNykpKQ==&amp;","WINDOW=FIRST_POPUP&amp;HEIGHT=450&amp;WIDTH=450&amp;START_MAXIMIZED=FALSE&amp;VAR:CALENDAR=US&amp;VAR:SYMBOL=0&amp;VAR:INDEX=0"}</definedName>
    <definedName name="_22079__FDSAUDITLINK__">{"fdsup://directions/FAT Viewer?action=UPDATE&amp;creator=factset&amp;DYN_ARGS=TRUE&amp;DOC_NAME=FAT:FQL_AUDITING_CLIENT_TEMPLATE.FAT&amp;display_string=Audit&amp;VAR:KEY=SHSLWLOFKX&amp;VAR:QUERY=KFJHRl9CUFMoUVRSLDM5OTg3KUAoUkdGX0JQUyhTRU1JLDM5OTg3KUBSR0ZfQlBTKEFOTiwzOTk4NykpKQ==&amp;","WINDOW=FIRST_POPUP&amp;HEIGHT=450&amp;WIDTH=450&amp;START_MAXIMIZED=FALSE&amp;VAR:CALENDAR=US&amp;VAR:SYMBOL=0&amp;VAR:INDEX=0"}</definedName>
    <definedName name="_22080__FDSAUDITLINK__">{"fdsup://directions/FAT Viewer?action=UPDATE&amp;creator=factset&amp;DYN_ARGS=TRUE&amp;DOC_NAME=FAT:FQL_AUDITING_CLIENT_TEMPLATE.FAT&amp;display_string=Audit&amp;VAR:KEY=GPSNUPIJOJ&amp;VAR:QUERY=KFJHRl9CUFMoUVRSLDQwNTU3KUAoUkdGX0JQUyhTRU1JLDQwNTU3KUBSR0ZfQlBTKEFOTiw0MDU1NykpKQ==&amp;","WINDOW=FIRST_POPUP&amp;HEIGHT=450&amp;WIDTH=450&amp;START_MAXIMIZED=FALSE&amp;VAR:CALENDAR=US&amp;VAR:SYMBOL=0&amp;VAR:INDEX=0"}</definedName>
    <definedName name="_22081__FDSAUDITLINK__">{"fdsup://directions/FAT Viewer?action=UPDATE&amp;creator=factset&amp;DYN_ARGS=TRUE&amp;DOC_NAME=FAT:FQL_AUDITING_CLIENT_TEMPLATE.FAT&amp;display_string=Audit&amp;VAR:KEY=KFIPEXWZEJ&amp;VAR:QUERY=KFJHRl9CUFNfVEFORyhRVFIsMzc3MDcpQChSR0ZfQlBTX1RBTkcoU0VNSSwzNzcwNylAUkdGX0JQU19UQU5HK","EFOTiwzNzcwNykpKQ==&amp;WINDOW=FIRST_POPUP&amp;HEIGHT=450&amp;WIDTH=450&amp;START_MAXIMIZED=FALSE&amp;VAR:CALENDAR=US&amp;VAR:SYMBOL=0&amp;VAR:INDEX=0"}</definedName>
    <definedName name="_22082__FDSAUDITLINK__">{"fdsup://directions/FAT Viewer?action=UPDATE&amp;creator=factset&amp;DYN_ARGS=TRUE&amp;DOC_NAME=FAT:FQL_AUDITING_CLIENT_TEMPLATE.FAT&amp;display_string=Audit&amp;VAR:KEY=AFAPULAHEF&amp;VAR:QUERY=KFJHRl9CUFNfVEFORyhRVFIsMzgyNzcpQChSR0ZfQlBTX1RBTkcoU0VNSSwzODI3NylAUkdGX0JQU19UQU5HK","EFOTiwzODI3NykpKQ==&amp;WINDOW=FIRST_POPUP&amp;HEIGHT=450&amp;WIDTH=450&amp;START_MAXIMIZED=FALSE&amp;VAR:CALENDAR=US&amp;VAR:SYMBOL=0&amp;VAR:INDEX=0"}</definedName>
    <definedName name="_22083__FDSAUDITLINK__">{"fdsup://directions/FAT Viewer?action=UPDATE&amp;creator=factset&amp;DYN_ARGS=TRUE&amp;DOC_NAME=FAT:FQL_AUDITING_CLIENT_TEMPLATE.FAT&amp;display_string=Audit&amp;VAR:KEY=WJSDUHOJIH&amp;VAR:QUERY=KFJHRl9CUFNfVEFORyhRVFIsMzg4NDcpQChSR0ZfQlBTX1RBTkcoU0VNSSwzODg0NylAUkdGX0JQU19UQU5HK","EFOTiwzODg0NykpKQ==&amp;WINDOW=FIRST_POPUP&amp;HEIGHT=450&amp;WIDTH=450&amp;START_MAXIMIZED=FALSE&amp;VAR:CALENDAR=US&amp;VAR:SYMBOL=0&amp;VAR:INDEX=0"}</definedName>
    <definedName name="_22084__FDSAUDITLINK__">{"fdsup://directions/FAT Viewer?action=UPDATE&amp;creator=factset&amp;DYN_ARGS=TRUE&amp;DOC_NAME=FAT:FQL_AUDITING_CLIENT_TEMPLATE.FAT&amp;display_string=Audit&amp;VAR:KEY=GJMNYLQJGZ&amp;VAR:QUERY=KFJHRl9CUFNfVEFORyhRVFIsMzk0MTcpQChSR0ZfQlBTX1RBTkcoU0VNSSwzOTQxNylAUkdGX0JQU19UQU5HK","EFOTiwzOTQxNykpKQ==&amp;WINDOW=FIRST_POPUP&amp;HEIGHT=450&amp;WIDTH=450&amp;START_MAXIMIZED=FALSE&amp;VAR:CALENDAR=US&amp;VAR:SYMBOL=0&amp;VAR:INDEX=0"}</definedName>
    <definedName name="_22085__FDSAUDITLINK__">{"fdsup://directions/FAT Viewer?action=UPDATE&amp;creator=factset&amp;DYN_ARGS=TRUE&amp;DOC_NAME=FAT:FQL_AUDITING_CLIENT_TEMPLATE.FAT&amp;display_string=Audit&amp;VAR:KEY=UBCDEJOBKR&amp;VAR:QUERY=KFJHRl9CUFNfVEFORyhRVFIsMzk5ODcpQChSR0ZfQlBTX1RBTkcoU0VNSSwzOTk4NylAUkdGX0JQU19UQU5HK","EFOTiwzOTk4NykpKQ==&amp;WINDOW=FIRST_POPUP&amp;HEIGHT=450&amp;WIDTH=450&amp;START_MAXIMIZED=FALSE&amp;VAR:CALENDAR=US&amp;VAR:SYMBOL=0&amp;VAR:INDEX=0"}</definedName>
    <definedName name="_22086__FDSAUDITLINK__">{"fdsup://directions/FAT Viewer?action=UPDATE&amp;creator=factset&amp;DYN_ARGS=TRUE&amp;DOC_NAME=FAT:FQL_AUDITING_CLIENT_TEMPLATE.FAT&amp;display_string=Audit&amp;VAR:KEY=SHQVGHMZQV&amp;VAR:QUERY=KFJHRl9CUFNfVEFORyhRVFIsNDA1NTcpQChSR0ZfQlBTX1RBTkcoU0VNSSw0MDU1NylAUkdGX0JQU19UQU5HK","EFOTiw0MDU1NykpKQ==&amp;WINDOW=FIRST_POPUP&amp;HEIGHT=450&amp;WIDTH=450&amp;START_MAXIMIZED=FALSE&amp;VAR:CALENDAR=US&amp;VAR:SYMBOL=0&amp;VAR:INDEX=0"}</definedName>
    <definedName name="_22087__FDSAUDITLINK__">{"fdsup://directions/FAT Viewer?action=UPDATE&amp;creator=factset&amp;DYN_ARGS=TRUE&amp;DOC_NAME=FAT:FQL_AUDITING_CLIENT_TEMPLATE.FAT&amp;display_string=Audit&amp;VAR:KEY=YDMPMHWLUX&amp;VAR:QUERY=KFJHRl9CUFMoUVRSLDM3NzA3KUAoUkdGX0JQUyhTRU1JLDM3NzA3KUBSR0ZfQlBTKEFOTiwzNzcwNykpKQ==&amp;","WINDOW=FIRST_POPUP&amp;HEIGHT=450&amp;WIDTH=450&amp;START_MAXIMIZED=FALSE&amp;VAR:CALENDAR=US&amp;VAR:SYMBOL=0&amp;VAR:INDEX=0"}</definedName>
    <definedName name="_22088__FDSAUDITLINK__">{"fdsup://directions/FAT Viewer?action=UPDATE&amp;creator=factset&amp;DYN_ARGS=TRUE&amp;DOC_NAME=FAT:FQL_AUDITING_CLIENT_TEMPLATE.FAT&amp;display_string=Audit&amp;VAR:KEY=KHOPAVYHQR&amp;VAR:QUERY=KFJHRl9CUFMoUVRSLDM4Mjc3KUAoUkdGX0JQUyhTRU1JLDM4Mjc3KUBSR0ZfQlBTKEFOTiwzODI3NykpKQ==&amp;","WINDOW=FIRST_POPUP&amp;HEIGHT=450&amp;WIDTH=450&amp;START_MAXIMIZED=FALSE&amp;VAR:CALENDAR=US&amp;VAR:SYMBOL=0&amp;VAR:INDEX=0"}</definedName>
    <definedName name="_22089__FDSAUDITLINK__">{"fdsup://directions/FAT Viewer?action=UPDATE&amp;creator=factset&amp;DYN_ARGS=TRUE&amp;DOC_NAME=FAT:FQL_AUDITING_CLIENT_TEMPLATE.FAT&amp;display_string=Audit&amp;VAR:KEY=SJGTEHOPWV&amp;VAR:QUERY=KFJHRl9CUFMoUVRSLDM4ODQ3KUAoUkdGX0JQUyhTRU1JLDM4ODQ3KUBSR0ZfQlBTKEFOTiwzODg0NykpKQ==&amp;","WINDOW=FIRST_POPUP&amp;HEIGHT=450&amp;WIDTH=450&amp;START_MAXIMIZED=FALSE&amp;VAR:CALENDAR=US&amp;VAR:SYMBOL=0&amp;VAR:INDEX=0"}</definedName>
    <definedName name="_22090__FDSAUDITLINK__">{"fdsup://directions/FAT Viewer?action=UPDATE&amp;creator=factset&amp;DYN_ARGS=TRUE&amp;DOC_NAME=FAT:FQL_AUDITING_CLIENT_TEMPLATE.FAT&amp;display_string=Audit&amp;VAR:KEY=ENSRWNWTYD&amp;VAR:QUERY=KFJHRl9CUFMoUVRSLDM5NDE3KUAoUkdGX0JQUyhTRU1JLDM5NDE3KUBSR0ZfQlBTKEFOTiwzOTQxNykpKQ==&amp;","WINDOW=FIRST_POPUP&amp;HEIGHT=450&amp;WIDTH=450&amp;START_MAXIMIZED=FALSE&amp;VAR:CALENDAR=US&amp;VAR:SYMBOL=0&amp;VAR:INDEX=0"}</definedName>
    <definedName name="_22091__FDSAUDITLINK__">{"fdsup://directions/FAT Viewer?action=UPDATE&amp;creator=factset&amp;DYN_ARGS=TRUE&amp;DOC_NAME=FAT:FQL_AUDITING_CLIENT_TEMPLATE.FAT&amp;display_string=Audit&amp;VAR:KEY=SHSLWLOFKX&amp;VAR:QUERY=KFJHRl9CUFMoUVRSLDM5OTg3KUAoUkdGX0JQUyhTRU1JLDM5OTg3KUBSR0ZfQlBTKEFOTiwzOTk4NykpKQ==&amp;","WINDOW=FIRST_POPUP&amp;HEIGHT=450&amp;WIDTH=450&amp;START_MAXIMIZED=FALSE&amp;VAR:CALENDAR=US&amp;VAR:SYMBOL=0&amp;VAR:INDEX=0"}</definedName>
    <definedName name="_22092__FDSAUDITLINK__">{"fdsup://directions/FAT Viewer?action=UPDATE&amp;creator=factset&amp;DYN_ARGS=TRUE&amp;DOC_NAME=FAT:FQL_AUDITING_CLIENT_TEMPLATE.FAT&amp;display_string=Audit&amp;VAR:KEY=GPSNUPIJOJ&amp;VAR:QUERY=KFJHRl9CUFMoUVRSLDQwNTU3KUAoUkdGX0JQUyhTRU1JLDQwNTU3KUBSR0ZfQlBTKEFOTiw0MDU1NykpKQ==&amp;","WINDOW=FIRST_POPUP&amp;HEIGHT=450&amp;WIDTH=450&amp;START_MAXIMIZED=FALSE&amp;VAR:CALENDAR=US&amp;VAR:SYMBOL=0&amp;VAR:INDEX=0"}</definedName>
    <definedName name="_22093__FDSAUDITLINK__">{"fdsup://directions/FAT Viewer?action=UPDATE&amp;creator=factset&amp;DYN_ARGS=TRUE&amp;DOC_NAME=FAT:FQL_AUDITING_CLIENT_TEMPLATE.FAT&amp;display_string=Audit&amp;VAR:KEY=KFIPEXWZEJ&amp;VAR:QUERY=KFJHRl9CUFNfVEFORyhRVFIsMzc3MDcpQChSR0ZfQlBTX1RBTkcoU0VNSSwzNzcwNylAUkdGX0JQU19UQU5HK","EFOTiwzNzcwNykpKQ==&amp;WINDOW=FIRST_POPUP&amp;HEIGHT=450&amp;WIDTH=450&amp;START_MAXIMIZED=FALSE&amp;VAR:CALENDAR=US&amp;VAR:SYMBOL=0&amp;VAR:INDEX=0"}</definedName>
    <definedName name="_22094__FDSAUDITLINK__">{"fdsup://directions/FAT Viewer?action=UPDATE&amp;creator=factset&amp;DYN_ARGS=TRUE&amp;DOC_NAME=FAT:FQL_AUDITING_CLIENT_TEMPLATE.FAT&amp;display_string=Audit&amp;VAR:KEY=AFAPULAHEF&amp;VAR:QUERY=KFJHRl9CUFNfVEFORyhRVFIsMzgyNzcpQChSR0ZfQlBTX1RBTkcoU0VNSSwzODI3NylAUkdGX0JQU19UQU5HK","EFOTiwzODI3NykpKQ==&amp;WINDOW=FIRST_POPUP&amp;HEIGHT=450&amp;WIDTH=450&amp;START_MAXIMIZED=FALSE&amp;VAR:CALENDAR=US&amp;VAR:SYMBOL=0&amp;VAR:INDEX=0"}</definedName>
    <definedName name="_22095__FDSAUDITLINK__">{"fdsup://directions/FAT Viewer?action=UPDATE&amp;creator=factset&amp;DYN_ARGS=TRUE&amp;DOC_NAME=FAT:FQL_AUDITING_CLIENT_TEMPLATE.FAT&amp;display_string=Audit&amp;VAR:KEY=WJSDUHOJIH&amp;VAR:QUERY=KFJHRl9CUFNfVEFORyhRVFIsMzg4NDcpQChSR0ZfQlBTX1RBTkcoU0VNSSwzODg0NylAUkdGX0JQU19UQU5HK","EFOTiwzODg0NykpKQ==&amp;WINDOW=FIRST_POPUP&amp;HEIGHT=450&amp;WIDTH=450&amp;START_MAXIMIZED=FALSE&amp;VAR:CALENDAR=US&amp;VAR:SYMBOL=0&amp;VAR:INDEX=0"}</definedName>
    <definedName name="_22096__FDSAUDITLINK__">{"fdsup://directions/FAT Viewer?action=UPDATE&amp;creator=factset&amp;DYN_ARGS=TRUE&amp;DOC_NAME=FAT:FQL_AUDITING_CLIENT_TEMPLATE.FAT&amp;display_string=Audit&amp;VAR:KEY=GJMNYLQJGZ&amp;VAR:QUERY=KFJHRl9CUFNfVEFORyhRVFIsMzk0MTcpQChSR0ZfQlBTX1RBTkcoU0VNSSwzOTQxNylAUkdGX0JQU19UQU5HK","EFOTiwzOTQxNykpKQ==&amp;WINDOW=FIRST_POPUP&amp;HEIGHT=450&amp;WIDTH=450&amp;START_MAXIMIZED=FALSE&amp;VAR:CALENDAR=US&amp;VAR:SYMBOL=0&amp;VAR:INDEX=0"}</definedName>
    <definedName name="_22097__FDSAUDITLINK__">{"fdsup://directions/FAT Viewer?action=UPDATE&amp;creator=factset&amp;DYN_ARGS=TRUE&amp;DOC_NAME=FAT:FQL_AUDITING_CLIENT_TEMPLATE.FAT&amp;display_string=Audit&amp;VAR:KEY=UBCDEJOBKR&amp;VAR:QUERY=KFJHRl9CUFNfVEFORyhRVFIsMzk5ODcpQChSR0ZfQlBTX1RBTkcoU0VNSSwzOTk4NylAUkdGX0JQU19UQU5HK","EFOTiwzOTk4NykpKQ==&amp;WINDOW=FIRST_POPUP&amp;HEIGHT=450&amp;WIDTH=450&amp;START_MAXIMIZED=FALSE&amp;VAR:CALENDAR=US&amp;VAR:SYMBOL=0&amp;VAR:INDEX=0"}</definedName>
    <definedName name="_22098__FDSAUDITLINK__">{"fdsup://directions/FAT Viewer?action=UPDATE&amp;creator=factset&amp;DYN_ARGS=TRUE&amp;DOC_NAME=FAT:FQL_AUDITING_CLIENT_TEMPLATE.FAT&amp;display_string=Audit&amp;VAR:KEY=SHQVGHMZQV&amp;VAR:QUERY=KFJHRl9CUFNfVEFORyhRVFIsNDA1NTcpQChSR0ZfQlBTX1RBTkcoU0VNSSw0MDU1NylAUkdGX0JQU19UQU5HK","EFOTiw0MDU1NykpKQ==&amp;WINDOW=FIRST_POPUP&amp;HEIGHT=450&amp;WIDTH=450&amp;START_MAXIMIZED=FALSE&amp;VAR:CALENDAR=US&amp;VAR:SYMBOL=0&amp;VAR:INDEX=0"}</definedName>
    <definedName name="_22099__FDSAUDITLINK__">{"fdsup://directions/FAT Viewer?action=UPDATE&amp;creator=factset&amp;DYN_ARGS=TRUE&amp;DOC_NAME=FAT:FQL_AUDITING_CLIENT_TEMPLATE.FAT&amp;display_string=Audit&amp;VAR:KEY=YDMPMHWLUX&amp;VAR:QUERY=KFJHRl9CUFMoUVRSLDM3NzA3KUAoUkdGX0JQUyhTRU1JLDM3NzA3KUBSR0ZfQlBTKEFOTiwzNzcwNykpKQ==&amp;","WINDOW=FIRST_POPUP&amp;HEIGHT=450&amp;WIDTH=450&amp;START_MAXIMIZED=FALSE&amp;VAR:CALENDAR=US&amp;VAR:SYMBOL=0&amp;VAR:INDEX=0"}</definedName>
    <definedName name="_221__123Graph_DCHART_4">#REF!</definedName>
    <definedName name="_221__FDSAUDITLINK__">{"fdsup://Directions/FAT Viewer?action=UPDATE&amp;creator=factset&amp;DOC_NAME=fat:reuters_annual_source_window.fat&amp;display_string=Audit&amp;DYN_ARGS=TRUE&amp;VAR:ID1=88164L10&amp;VAR:RCODE=NIBX&amp;VAR:SDATE=20071299&amp;VAR:FREQ=Y&amp;VAR:RELITEM=RP&amp;VAR:CURRENCY=USD&amp;VAR:CURRSOURCE=EXSHA","RE&amp;VAR:NATFREQ=ANNUAL&amp;VAR:RFIELD=FINALIZED&amp;VAR:DB_TYPE=&amp;VAR:UNITS=MONTHLY&amp;window=popup&amp;width=450&amp;height=300&amp;START_MAXIMIZED=FALSE"}</definedName>
    <definedName name="_221__FDSAUDITLINK___1">{"fdsup://IBCentral/FAT Viewer?action=UPDATE&amp;creator=factset&amp;DOC_NAME=fat:reuters_annual_source_window.fat&amp;display_string=Audit&amp;DYN_ARGS=TRUE&amp;VAR:ID1=343211&amp;VAR:RCODE=FDSPFDSTKTOTAL&amp;VAR:SDATE=20080399&amp;VAR:FREQ=Y&amp;VAR:RELITEM=RP&amp;VAR:CURRENCY=&amp;VAR:CURRSOURCE=E","XSHARE&amp;VAR:NATFREQ=ANNUAL&amp;VAR:RFIELD=FINALIZED&amp;VAR:DB_TYPE=&amp;VAR:UNITS=M&amp;window=popup&amp;width=450&amp;height=300&amp;START_MAXIMIZED=FALSE"}</definedName>
    <definedName name="_22100__FDSAUDITLINK__">{"fdsup://directions/FAT Viewer?action=UPDATE&amp;creator=factset&amp;DYN_ARGS=TRUE&amp;DOC_NAME=FAT:FQL_AUDITING_CLIENT_TEMPLATE.FAT&amp;display_string=Audit&amp;VAR:KEY=KHOPAVYHQR&amp;VAR:QUERY=KFJHRl9CUFMoUVRSLDM4Mjc3KUAoUkdGX0JQUyhTRU1JLDM4Mjc3KUBSR0ZfQlBTKEFOTiwzODI3NykpKQ==&amp;","WINDOW=FIRST_POPUP&amp;HEIGHT=450&amp;WIDTH=450&amp;START_MAXIMIZED=FALSE&amp;VAR:CALENDAR=US&amp;VAR:SYMBOL=0&amp;VAR:INDEX=0"}</definedName>
    <definedName name="_22101__FDSAUDITLINK__">{"fdsup://directions/FAT Viewer?action=UPDATE&amp;creator=factset&amp;DYN_ARGS=TRUE&amp;DOC_NAME=FAT:FQL_AUDITING_CLIENT_TEMPLATE.FAT&amp;display_string=Audit&amp;VAR:KEY=SJGTEHOPWV&amp;VAR:QUERY=KFJHRl9CUFMoUVRSLDM4ODQ3KUAoUkdGX0JQUyhTRU1JLDM4ODQ3KUBSR0ZfQlBTKEFOTiwzODg0NykpKQ==&amp;","WINDOW=FIRST_POPUP&amp;HEIGHT=450&amp;WIDTH=450&amp;START_MAXIMIZED=FALSE&amp;VAR:CALENDAR=US&amp;VAR:SYMBOL=0&amp;VAR:INDEX=0"}</definedName>
    <definedName name="_22102__FDSAUDITLINK__">{"fdsup://directions/FAT Viewer?action=UPDATE&amp;creator=factset&amp;DYN_ARGS=TRUE&amp;DOC_NAME=FAT:FQL_AUDITING_CLIENT_TEMPLATE.FAT&amp;display_string=Audit&amp;VAR:KEY=ENSRWNWTYD&amp;VAR:QUERY=KFJHRl9CUFMoUVRSLDM5NDE3KUAoUkdGX0JQUyhTRU1JLDM5NDE3KUBSR0ZfQlBTKEFOTiwzOTQxNykpKQ==&amp;","WINDOW=FIRST_POPUP&amp;HEIGHT=450&amp;WIDTH=450&amp;START_MAXIMIZED=FALSE&amp;VAR:CALENDAR=US&amp;VAR:SYMBOL=0&amp;VAR:INDEX=0"}</definedName>
    <definedName name="_22103__FDSAUDITLINK__">{"fdsup://directions/FAT Viewer?action=UPDATE&amp;creator=factset&amp;DYN_ARGS=TRUE&amp;DOC_NAME=FAT:FQL_AUDITING_CLIENT_TEMPLATE.FAT&amp;display_string=Audit&amp;VAR:KEY=SHSLWLOFKX&amp;VAR:QUERY=KFJHRl9CUFMoUVRSLDM5OTg3KUAoUkdGX0JQUyhTRU1JLDM5OTg3KUBSR0ZfQlBTKEFOTiwzOTk4NykpKQ==&amp;","WINDOW=FIRST_POPUP&amp;HEIGHT=450&amp;WIDTH=450&amp;START_MAXIMIZED=FALSE&amp;VAR:CALENDAR=US&amp;VAR:SYMBOL=0&amp;VAR:INDEX=0"}</definedName>
    <definedName name="_22104__FDSAUDITLINK__">{"fdsup://directions/FAT Viewer?action=UPDATE&amp;creator=factset&amp;DYN_ARGS=TRUE&amp;DOC_NAME=FAT:FQL_AUDITING_CLIENT_TEMPLATE.FAT&amp;display_string=Audit&amp;VAR:KEY=GPSNUPIJOJ&amp;VAR:QUERY=KFJHRl9CUFMoUVRSLDQwNTU3KUAoUkdGX0JQUyhTRU1JLDQwNTU3KUBSR0ZfQlBTKEFOTiw0MDU1NykpKQ==&amp;","WINDOW=FIRST_POPUP&amp;HEIGHT=450&amp;WIDTH=450&amp;START_MAXIMIZED=FALSE&amp;VAR:CALENDAR=US&amp;VAR:SYMBOL=0&amp;VAR:INDEX=0"}</definedName>
    <definedName name="_22105__FDSAUDITLINK__">{"fdsup://directions/FAT Viewer?action=UPDATE&amp;creator=factset&amp;DYN_ARGS=TRUE&amp;DOC_NAME=FAT:FQL_AUDITING_CLIENT_TEMPLATE.FAT&amp;display_string=Audit&amp;VAR:KEY=KFIPEXWZEJ&amp;VAR:QUERY=KFJHRl9CUFNfVEFORyhRVFIsMzc3MDcpQChSR0ZfQlBTX1RBTkcoU0VNSSwzNzcwNylAUkdGX0JQU19UQU5HK","EFOTiwzNzcwNykpKQ==&amp;WINDOW=FIRST_POPUP&amp;HEIGHT=450&amp;WIDTH=450&amp;START_MAXIMIZED=FALSE&amp;VAR:CALENDAR=US&amp;VAR:SYMBOL=0&amp;VAR:INDEX=0"}</definedName>
    <definedName name="_22106__FDSAUDITLINK__">{"fdsup://directions/FAT Viewer?action=UPDATE&amp;creator=factset&amp;DYN_ARGS=TRUE&amp;DOC_NAME=FAT:FQL_AUDITING_CLIENT_TEMPLATE.FAT&amp;display_string=Audit&amp;VAR:KEY=AFAPULAHEF&amp;VAR:QUERY=KFJHRl9CUFNfVEFORyhRVFIsMzgyNzcpQChSR0ZfQlBTX1RBTkcoU0VNSSwzODI3NylAUkdGX0JQU19UQU5HK","EFOTiwzODI3NykpKQ==&amp;WINDOW=FIRST_POPUP&amp;HEIGHT=450&amp;WIDTH=450&amp;START_MAXIMIZED=FALSE&amp;VAR:CALENDAR=US&amp;VAR:SYMBOL=0&amp;VAR:INDEX=0"}</definedName>
    <definedName name="_22107__FDSAUDITLINK__">{"fdsup://directions/FAT Viewer?action=UPDATE&amp;creator=factset&amp;DYN_ARGS=TRUE&amp;DOC_NAME=FAT:FQL_AUDITING_CLIENT_TEMPLATE.FAT&amp;display_string=Audit&amp;VAR:KEY=WJSDUHOJIH&amp;VAR:QUERY=KFJHRl9CUFNfVEFORyhRVFIsMzg4NDcpQChSR0ZfQlBTX1RBTkcoU0VNSSwzODg0NylAUkdGX0JQU19UQU5HK","EFOTiwzODg0NykpKQ==&amp;WINDOW=FIRST_POPUP&amp;HEIGHT=450&amp;WIDTH=450&amp;START_MAXIMIZED=FALSE&amp;VAR:CALENDAR=US&amp;VAR:SYMBOL=0&amp;VAR:INDEX=0"}</definedName>
    <definedName name="_22108__FDSAUDITLINK__">{"fdsup://directions/FAT Viewer?action=UPDATE&amp;creator=factset&amp;DYN_ARGS=TRUE&amp;DOC_NAME=FAT:FQL_AUDITING_CLIENT_TEMPLATE.FAT&amp;display_string=Audit&amp;VAR:KEY=GJMNYLQJGZ&amp;VAR:QUERY=KFJHRl9CUFNfVEFORyhRVFIsMzk0MTcpQChSR0ZfQlBTX1RBTkcoU0VNSSwzOTQxNylAUkdGX0JQU19UQU5HK","EFOTiwzOTQxNykpKQ==&amp;WINDOW=FIRST_POPUP&amp;HEIGHT=450&amp;WIDTH=450&amp;START_MAXIMIZED=FALSE&amp;VAR:CALENDAR=US&amp;VAR:SYMBOL=0&amp;VAR:INDEX=0"}</definedName>
    <definedName name="_22109__FDSAUDITLINK__">{"fdsup://directions/FAT Viewer?action=UPDATE&amp;creator=factset&amp;DYN_ARGS=TRUE&amp;DOC_NAME=FAT:FQL_AUDITING_CLIENT_TEMPLATE.FAT&amp;display_string=Audit&amp;VAR:KEY=UBCDEJOBKR&amp;VAR:QUERY=KFJHRl9CUFNfVEFORyhRVFIsMzk5ODcpQChSR0ZfQlBTX1RBTkcoU0VNSSwzOTk4NylAUkdGX0JQU19UQU5HK","EFOTiwzOTk4NykpKQ==&amp;WINDOW=FIRST_POPUP&amp;HEIGHT=450&amp;WIDTH=450&amp;START_MAXIMIZED=FALSE&amp;VAR:CALENDAR=US&amp;VAR:SYMBOL=0&amp;VAR:INDEX=0"}</definedName>
    <definedName name="_22110__FDSAUDITLINK__">{"fdsup://directions/FAT Viewer?action=UPDATE&amp;creator=factset&amp;DYN_ARGS=TRUE&amp;DOC_NAME=FAT:FQL_AUDITING_CLIENT_TEMPLATE.FAT&amp;display_string=Audit&amp;VAR:KEY=SHQVGHMZQV&amp;VAR:QUERY=KFJHRl9CUFNfVEFORyhRVFIsNDA1NTcpQChSR0ZfQlBTX1RBTkcoU0VNSSw0MDU1NylAUkdGX0JQU19UQU5HK","EFOTiw0MDU1NykpKQ==&amp;WINDOW=FIRST_POPUP&amp;HEIGHT=450&amp;WIDTH=450&amp;START_MAXIMIZED=FALSE&amp;VAR:CALENDAR=US&amp;VAR:SYMBOL=0&amp;VAR:INDEX=0"}</definedName>
    <definedName name="_22111__FDSAUDITLINK__">{"fdsup://directions/FAT Viewer?action=UPDATE&amp;creator=factset&amp;DYN_ARGS=TRUE&amp;DOC_NAME=FAT:FQL_AUDITING_CLIENT_TEMPLATE.FAT&amp;display_string=Audit&amp;VAR:KEY=YDMPMHWLUX&amp;VAR:QUERY=KFJHRl9CUFMoUVRSLDM3NzA3KUAoUkdGX0JQUyhTRU1JLDM3NzA3KUBSR0ZfQlBTKEFOTiwzNzcwNykpKQ==&amp;","WINDOW=FIRST_POPUP&amp;HEIGHT=450&amp;WIDTH=450&amp;START_MAXIMIZED=FALSE&amp;VAR:CALENDAR=US&amp;VAR:SYMBOL=0&amp;VAR:INDEX=0"}</definedName>
    <definedName name="_22112__FDSAUDITLINK__">{"fdsup://directions/FAT Viewer?action=UPDATE&amp;creator=factset&amp;DYN_ARGS=TRUE&amp;DOC_NAME=FAT:FQL_AUDITING_CLIENT_TEMPLATE.FAT&amp;display_string=Audit&amp;VAR:KEY=KHOPAVYHQR&amp;VAR:QUERY=KFJHRl9CUFMoUVRSLDM4Mjc3KUAoUkdGX0JQUyhTRU1JLDM4Mjc3KUBSR0ZfQlBTKEFOTiwzODI3NykpKQ==&amp;","WINDOW=FIRST_POPUP&amp;HEIGHT=450&amp;WIDTH=450&amp;START_MAXIMIZED=FALSE&amp;VAR:CALENDAR=US&amp;VAR:SYMBOL=0&amp;VAR:INDEX=0"}</definedName>
    <definedName name="_22113__FDSAUDITLINK__">{"fdsup://directions/FAT Viewer?action=UPDATE&amp;creator=factset&amp;DYN_ARGS=TRUE&amp;DOC_NAME=FAT:FQL_AUDITING_CLIENT_TEMPLATE.FAT&amp;display_string=Audit&amp;VAR:KEY=SJGTEHOPWV&amp;VAR:QUERY=KFJHRl9CUFMoUVRSLDM4ODQ3KUAoUkdGX0JQUyhTRU1JLDM4ODQ3KUBSR0ZfQlBTKEFOTiwzODg0NykpKQ==&amp;","WINDOW=FIRST_POPUP&amp;HEIGHT=450&amp;WIDTH=450&amp;START_MAXIMIZED=FALSE&amp;VAR:CALENDAR=US&amp;VAR:SYMBOL=0&amp;VAR:INDEX=0"}</definedName>
    <definedName name="_22114__FDSAUDITLINK__">{"fdsup://directions/FAT Viewer?action=UPDATE&amp;creator=factset&amp;DYN_ARGS=TRUE&amp;DOC_NAME=FAT:FQL_AUDITING_CLIENT_TEMPLATE.FAT&amp;display_string=Audit&amp;VAR:KEY=ENSRWNWTYD&amp;VAR:QUERY=KFJHRl9CUFMoUVRSLDM5NDE3KUAoUkdGX0JQUyhTRU1JLDM5NDE3KUBSR0ZfQlBTKEFOTiwzOTQxNykpKQ==&amp;","WINDOW=FIRST_POPUP&amp;HEIGHT=450&amp;WIDTH=450&amp;START_MAXIMIZED=FALSE&amp;VAR:CALENDAR=US&amp;VAR:SYMBOL=0&amp;VAR:INDEX=0"}</definedName>
    <definedName name="_22115__FDSAUDITLINK__">{"fdsup://directions/FAT Viewer?action=UPDATE&amp;creator=factset&amp;DYN_ARGS=TRUE&amp;DOC_NAME=FAT:FQL_AUDITING_CLIENT_TEMPLATE.FAT&amp;display_string=Audit&amp;VAR:KEY=SHSLWLOFKX&amp;VAR:QUERY=KFJHRl9CUFMoUVRSLDM5OTg3KUAoUkdGX0JQUyhTRU1JLDM5OTg3KUBSR0ZfQlBTKEFOTiwzOTk4NykpKQ==&amp;","WINDOW=FIRST_POPUP&amp;HEIGHT=450&amp;WIDTH=450&amp;START_MAXIMIZED=FALSE&amp;VAR:CALENDAR=US&amp;VAR:SYMBOL=0&amp;VAR:INDEX=0"}</definedName>
    <definedName name="_22116__FDSAUDITLINK__">{"fdsup://directions/FAT Viewer?action=UPDATE&amp;creator=factset&amp;DYN_ARGS=TRUE&amp;DOC_NAME=FAT:FQL_AUDITING_CLIENT_TEMPLATE.FAT&amp;display_string=Audit&amp;VAR:KEY=GPSNUPIJOJ&amp;VAR:QUERY=KFJHRl9CUFMoUVRSLDQwNTU3KUAoUkdGX0JQUyhTRU1JLDQwNTU3KUBSR0ZfQlBTKEFOTiw0MDU1NykpKQ==&amp;","WINDOW=FIRST_POPUP&amp;HEIGHT=450&amp;WIDTH=450&amp;START_MAXIMIZED=FALSE&amp;VAR:CALENDAR=US&amp;VAR:SYMBOL=0&amp;VAR:INDEX=0"}</definedName>
    <definedName name="_22117__FDSAUDITLINK__">{"fdsup://directions/FAT Viewer?action=UPDATE&amp;creator=factset&amp;DYN_ARGS=TRUE&amp;DOC_NAME=FAT:FQL_AUDITING_CLIENT_TEMPLATE.FAT&amp;display_string=Audit&amp;VAR:KEY=KFIPEXWZEJ&amp;VAR:QUERY=KFJHRl9CUFNfVEFORyhRVFIsMzc3MDcpQChSR0ZfQlBTX1RBTkcoU0VNSSwzNzcwNylAUkdGX0JQU19UQU5HK","EFOTiwzNzcwNykpKQ==&amp;WINDOW=FIRST_POPUP&amp;HEIGHT=450&amp;WIDTH=450&amp;START_MAXIMIZED=FALSE&amp;VAR:CALENDAR=US&amp;VAR:SYMBOL=0&amp;VAR:INDEX=0"}</definedName>
    <definedName name="_22118__FDSAUDITLINK__">{"fdsup://directions/FAT Viewer?action=UPDATE&amp;creator=factset&amp;DYN_ARGS=TRUE&amp;DOC_NAME=FAT:FQL_AUDITING_CLIENT_TEMPLATE.FAT&amp;display_string=Audit&amp;VAR:KEY=AFAPULAHEF&amp;VAR:QUERY=KFJHRl9CUFNfVEFORyhRVFIsMzgyNzcpQChSR0ZfQlBTX1RBTkcoU0VNSSwzODI3NylAUkdGX0JQU19UQU5HK","EFOTiwzODI3NykpKQ==&amp;WINDOW=FIRST_POPUP&amp;HEIGHT=450&amp;WIDTH=450&amp;START_MAXIMIZED=FALSE&amp;VAR:CALENDAR=US&amp;VAR:SYMBOL=0&amp;VAR:INDEX=0"}</definedName>
    <definedName name="_22119__FDSAUDITLINK__">{"fdsup://directions/FAT Viewer?action=UPDATE&amp;creator=factset&amp;DYN_ARGS=TRUE&amp;DOC_NAME=FAT:FQL_AUDITING_CLIENT_TEMPLATE.FAT&amp;display_string=Audit&amp;VAR:KEY=WJSDUHOJIH&amp;VAR:QUERY=KFJHRl9CUFNfVEFORyhRVFIsMzg4NDcpQChSR0ZfQlBTX1RBTkcoU0VNSSwzODg0NylAUkdGX0JQU19UQU5HK","EFOTiwzODg0NykpKQ==&amp;WINDOW=FIRST_POPUP&amp;HEIGHT=450&amp;WIDTH=450&amp;START_MAXIMIZED=FALSE&amp;VAR:CALENDAR=US&amp;VAR:SYMBOL=0&amp;VAR:INDEX=0"}</definedName>
    <definedName name="_22120__FDSAUDITLINK__">{"fdsup://directions/FAT Viewer?action=UPDATE&amp;creator=factset&amp;DYN_ARGS=TRUE&amp;DOC_NAME=FAT:FQL_AUDITING_CLIENT_TEMPLATE.FAT&amp;display_string=Audit&amp;VAR:KEY=GJMNYLQJGZ&amp;VAR:QUERY=KFJHRl9CUFNfVEFORyhRVFIsMzk0MTcpQChSR0ZfQlBTX1RBTkcoU0VNSSwzOTQxNylAUkdGX0JQU19UQU5HK","EFOTiwzOTQxNykpKQ==&amp;WINDOW=FIRST_POPUP&amp;HEIGHT=450&amp;WIDTH=450&amp;START_MAXIMIZED=FALSE&amp;VAR:CALENDAR=US&amp;VAR:SYMBOL=0&amp;VAR:INDEX=0"}</definedName>
    <definedName name="_22121__FDSAUDITLINK__">{"fdsup://directions/FAT Viewer?action=UPDATE&amp;creator=factset&amp;DYN_ARGS=TRUE&amp;DOC_NAME=FAT:FQL_AUDITING_CLIENT_TEMPLATE.FAT&amp;display_string=Audit&amp;VAR:KEY=UBCDEJOBKR&amp;VAR:QUERY=KFJHRl9CUFNfVEFORyhRVFIsMzk5ODcpQChSR0ZfQlBTX1RBTkcoU0VNSSwzOTk4NylAUkdGX0JQU19UQU5HK","EFOTiwzOTk4NykpKQ==&amp;WINDOW=FIRST_POPUP&amp;HEIGHT=450&amp;WIDTH=450&amp;START_MAXIMIZED=FALSE&amp;VAR:CALENDAR=US&amp;VAR:SYMBOL=0&amp;VAR:INDEX=0"}</definedName>
    <definedName name="_22122__FDSAUDITLINK__">{"fdsup://directions/FAT Viewer?action=UPDATE&amp;creator=factset&amp;DYN_ARGS=TRUE&amp;DOC_NAME=FAT:FQL_AUDITING_CLIENT_TEMPLATE.FAT&amp;display_string=Audit&amp;VAR:KEY=SHQVGHMZQV&amp;VAR:QUERY=KFJHRl9CUFNfVEFORyhRVFIsNDA1NTcpQChSR0ZfQlBTX1RBTkcoU0VNSSw0MDU1NylAUkdGX0JQU19UQU5HK","EFOTiw0MDU1NykpKQ==&amp;WINDOW=FIRST_POPUP&amp;HEIGHT=450&amp;WIDTH=450&amp;START_MAXIMIZED=FALSE&amp;VAR:CALENDAR=US&amp;VAR:SYMBOL=0&amp;VAR:INDEX=0"}</definedName>
    <definedName name="_22123__FDSAUDITLINK__">{"fdsup://directions/FAT Viewer?action=UPDATE&amp;creator=factset&amp;DYN_ARGS=TRUE&amp;DOC_NAME=FAT:FQL_AUDITING_CLIENT_TEMPLATE.FAT&amp;display_string=Audit&amp;VAR:KEY=YDMPMHWLUX&amp;VAR:QUERY=KFJHRl9CUFMoUVRSLDM3NzA3KUAoUkdGX0JQUyhTRU1JLDM3NzA3KUBSR0ZfQlBTKEFOTiwzNzcwNykpKQ==&amp;","WINDOW=FIRST_POPUP&amp;HEIGHT=450&amp;WIDTH=450&amp;START_MAXIMIZED=FALSE&amp;VAR:CALENDAR=US&amp;VAR:SYMBOL=0&amp;VAR:INDEX=0"}</definedName>
    <definedName name="_22124__FDSAUDITLINK__">{"fdsup://directions/FAT Viewer?action=UPDATE&amp;creator=factset&amp;DYN_ARGS=TRUE&amp;DOC_NAME=FAT:FQL_AUDITING_CLIENT_TEMPLATE.FAT&amp;display_string=Audit&amp;VAR:KEY=KHOPAVYHQR&amp;VAR:QUERY=KFJHRl9CUFMoUVRSLDM4Mjc3KUAoUkdGX0JQUyhTRU1JLDM4Mjc3KUBSR0ZfQlBTKEFOTiwzODI3NykpKQ==&amp;","WINDOW=FIRST_POPUP&amp;HEIGHT=450&amp;WIDTH=450&amp;START_MAXIMIZED=FALSE&amp;VAR:CALENDAR=US&amp;VAR:SYMBOL=0&amp;VAR:INDEX=0"}</definedName>
    <definedName name="_22125__FDSAUDITLINK__">{"fdsup://directions/FAT Viewer?action=UPDATE&amp;creator=factset&amp;DYN_ARGS=TRUE&amp;DOC_NAME=FAT:FQL_AUDITING_CLIENT_TEMPLATE.FAT&amp;display_string=Audit&amp;VAR:KEY=SJGTEHOPWV&amp;VAR:QUERY=KFJHRl9CUFMoUVRSLDM4ODQ3KUAoUkdGX0JQUyhTRU1JLDM4ODQ3KUBSR0ZfQlBTKEFOTiwzODg0NykpKQ==&amp;","WINDOW=FIRST_POPUP&amp;HEIGHT=450&amp;WIDTH=450&amp;START_MAXIMIZED=FALSE&amp;VAR:CALENDAR=US&amp;VAR:SYMBOL=0&amp;VAR:INDEX=0"}</definedName>
    <definedName name="_22126__FDSAUDITLINK__">{"fdsup://directions/FAT Viewer?action=UPDATE&amp;creator=factset&amp;DYN_ARGS=TRUE&amp;DOC_NAME=FAT:FQL_AUDITING_CLIENT_TEMPLATE.FAT&amp;display_string=Audit&amp;VAR:KEY=ENSRWNWTYD&amp;VAR:QUERY=KFJHRl9CUFMoUVRSLDM5NDE3KUAoUkdGX0JQUyhTRU1JLDM5NDE3KUBSR0ZfQlBTKEFOTiwzOTQxNykpKQ==&amp;","WINDOW=FIRST_POPUP&amp;HEIGHT=450&amp;WIDTH=450&amp;START_MAXIMIZED=FALSE&amp;VAR:CALENDAR=US&amp;VAR:SYMBOL=0&amp;VAR:INDEX=0"}</definedName>
    <definedName name="_22127__FDSAUDITLINK__">{"fdsup://directions/FAT Viewer?action=UPDATE&amp;creator=factset&amp;DYN_ARGS=TRUE&amp;DOC_NAME=FAT:FQL_AUDITING_CLIENT_TEMPLATE.FAT&amp;display_string=Audit&amp;VAR:KEY=SHSLWLOFKX&amp;VAR:QUERY=KFJHRl9CUFMoUVRSLDM5OTg3KUAoUkdGX0JQUyhTRU1JLDM5OTg3KUBSR0ZfQlBTKEFOTiwzOTk4NykpKQ==&amp;","WINDOW=FIRST_POPUP&amp;HEIGHT=450&amp;WIDTH=450&amp;START_MAXIMIZED=FALSE&amp;VAR:CALENDAR=US&amp;VAR:SYMBOL=0&amp;VAR:INDEX=0"}</definedName>
    <definedName name="_22128__FDSAUDITLINK__">{"fdsup://directions/FAT Viewer?action=UPDATE&amp;creator=factset&amp;DYN_ARGS=TRUE&amp;DOC_NAME=FAT:FQL_AUDITING_CLIENT_TEMPLATE.FAT&amp;display_string=Audit&amp;VAR:KEY=GPSNUPIJOJ&amp;VAR:QUERY=KFJHRl9CUFMoUVRSLDQwNTU3KUAoUkdGX0JQUyhTRU1JLDQwNTU3KUBSR0ZfQlBTKEFOTiw0MDU1NykpKQ==&amp;","WINDOW=FIRST_POPUP&amp;HEIGHT=450&amp;WIDTH=450&amp;START_MAXIMIZED=FALSE&amp;VAR:CALENDAR=US&amp;VAR:SYMBOL=0&amp;VAR:INDEX=0"}</definedName>
    <definedName name="_22129__FDSAUDITLINK__">{"fdsup://directions/FAT Viewer?action=UPDATE&amp;creator=factset&amp;DYN_ARGS=TRUE&amp;DOC_NAME=FAT:FQL_AUDITING_CLIENT_TEMPLATE.FAT&amp;display_string=Audit&amp;VAR:KEY=KFIPEXWZEJ&amp;VAR:QUERY=KFJHRl9CUFNfVEFORyhRVFIsMzc3MDcpQChSR0ZfQlBTX1RBTkcoU0VNSSwzNzcwNylAUkdGX0JQU19UQU5HK","EFOTiwzNzcwNykpKQ==&amp;WINDOW=FIRST_POPUP&amp;HEIGHT=450&amp;WIDTH=450&amp;START_MAXIMIZED=FALSE&amp;VAR:CALENDAR=US&amp;VAR:SYMBOL=0&amp;VAR:INDEX=0"}</definedName>
    <definedName name="_22130__FDSAUDITLINK__">{"fdsup://directions/FAT Viewer?action=UPDATE&amp;creator=factset&amp;DYN_ARGS=TRUE&amp;DOC_NAME=FAT:FQL_AUDITING_CLIENT_TEMPLATE.FAT&amp;display_string=Audit&amp;VAR:KEY=AFAPULAHEF&amp;VAR:QUERY=KFJHRl9CUFNfVEFORyhRVFIsMzgyNzcpQChSR0ZfQlBTX1RBTkcoU0VNSSwzODI3NylAUkdGX0JQU19UQU5HK","EFOTiwzODI3NykpKQ==&amp;WINDOW=FIRST_POPUP&amp;HEIGHT=450&amp;WIDTH=450&amp;START_MAXIMIZED=FALSE&amp;VAR:CALENDAR=US&amp;VAR:SYMBOL=0&amp;VAR:INDEX=0"}</definedName>
    <definedName name="_22131__FDSAUDITLINK__">{"fdsup://directions/FAT Viewer?action=UPDATE&amp;creator=factset&amp;DYN_ARGS=TRUE&amp;DOC_NAME=FAT:FQL_AUDITING_CLIENT_TEMPLATE.FAT&amp;display_string=Audit&amp;VAR:KEY=WJSDUHOJIH&amp;VAR:QUERY=KFJHRl9CUFNfVEFORyhRVFIsMzg4NDcpQChSR0ZfQlBTX1RBTkcoU0VNSSwzODg0NylAUkdGX0JQU19UQU5HK","EFOTiwzODg0NykpKQ==&amp;WINDOW=FIRST_POPUP&amp;HEIGHT=450&amp;WIDTH=450&amp;START_MAXIMIZED=FALSE&amp;VAR:CALENDAR=US&amp;VAR:SYMBOL=0&amp;VAR:INDEX=0"}</definedName>
    <definedName name="_22132__FDSAUDITLINK__">{"fdsup://directions/FAT Viewer?action=UPDATE&amp;creator=factset&amp;DYN_ARGS=TRUE&amp;DOC_NAME=FAT:FQL_AUDITING_CLIENT_TEMPLATE.FAT&amp;display_string=Audit&amp;VAR:KEY=GJMNYLQJGZ&amp;VAR:QUERY=KFJHRl9CUFNfVEFORyhRVFIsMzk0MTcpQChSR0ZfQlBTX1RBTkcoU0VNSSwzOTQxNylAUkdGX0JQU19UQU5HK","EFOTiwzOTQxNykpKQ==&amp;WINDOW=FIRST_POPUP&amp;HEIGHT=450&amp;WIDTH=450&amp;START_MAXIMIZED=FALSE&amp;VAR:CALENDAR=US&amp;VAR:SYMBOL=0&amp;VAR:INDEX=0"}</definedName>
    <definedName name="_22133__FDSAUDITLINK__">{"fdsup://directions/FAT Viewer?action=UPDATE&amp;creator=factset&amp;DYN_ARGS=TRUE&amp;DOC_NAME=FAT:FQL_AUDITING_CLIENT_TEMPLATE.FAT&amp;display_string=Audit&amp;VAR:KEY=UBCDEJOBKR&amp;VAR:QUERY=KFJHRl9CUFNfVEFORyhRVFIsMzk5ODcpQChSR0ZfQlBTX1RBTkcoU0VNSSwzOTk4NylAUkdGX0JQU19UQU5HK","EFOTiwzOTk4NykpKQ==&amp;WINDOW=FIRST_POPUP&amp;HEIGHT=450&amp;WIDTH=450&amp;START_MAXIMIZED=FALSE&amp;VAR:CALENDAR=US&amp;VAR:SYMBOL=0&amp;VAR:INDEX=0"}</definedName>
    <definedName name="_22134__FDSAUDITLINK__">{"fdsup://directions/FAT Viewer?action=UPDATE&amp;creator=factset&amp;DYN_ARGS=TRUE&amp;DOC_NAME=FAT:FQL_AUDITING_CLIENT_TEMPLATE.FAT&amp;display_string=Audit&amp;VAR:KEY=SHQVGHMZQV&amp;VAR:QUERY=KFJHRl9CUFNfVEFORyhRVFIsNDA1NTcpQChSR0ZfQlBTX1RBTkcoU0VNSSw0MDU1NylAUkdGX0JQU19UQU5HK","EFOTiw0MDU1NykpKQ==&amp;WINDOW=FIRST_POPUP&amp;HEIGHT=450&amp;WIDTH=450&amp;START_MAXIMIZED=FALSE&amp;VAR:CALENDAR=US&amp;VAR:SYMBOL=0&amp;VAR:INDEX=0"}</definedName>
    <definedName name="_22135__FDSAUDITLINK__">{"fdsup://directions/FAT Viewer?action=UPDATE&amp;creator=factset&amp;DYN_ARGS=TRUE&amp;DOC_NAME=FAT:FQL_AUDITING_CLIENT_TEMPLATE.FAT&amp;display_string=Audit&amp;VAR:KEY=YDMPMHWLUX&amp;VAR:QUERY=KFJHRl9CUFMoUVRSLDM3NzA3KUAoUkdGX0JQUyhTRU1JLDM3NzA3KUBSR0ZfQlBTKEFOTiwzNzcwNykpKQ==&amp;","WINDOW=FIRST_POPUP&amp;HEIGHT=450&amp;WIDTH=450&amp;START_MAXIMIZED=FALSE&amp;VAR:CALENDAR=US&amp;VAR:SYMBOL=0&amp;VAR:INDEX=0"}</definedName>
    <definedName name="_22136__FDSAUDITLINK__">{"fdsup://directions/FAT Viewer?action=UPDATE&amp;creator=factset&amp;DYN_ARGS=TRUE&amp;DOC_NAME=FAT:FQL_AUDITING_CLIENT_TEMPLATE.FAT&amp;display_string=Audit&amp;VAR:KEY=KHOPAVYHQR&amp;VAR:QUERY=KFJHRl9CUFMoUVRSLDM4Mjc3KUAoUkdGX0JQUyhTRU1JLDM4Mjc3KUBSR0ZfQlBTKEFOTiwzODI3NykpKQ==&amp;","WINDOW=FIRST_POPUP&amp;HEIGHT=450&amp;WIDTH=450&amp;START_MAXIMIZED=FALSE&amp;VAR:CALENDAR=US&amp;VAR:SYMBOL=0&amp;VAR:INDEX=0"}</definedName>
    <definedName name="_22137__FDSAUDITLINK__">{"fdsup://directions/FAT Viewer?action=UPDATE&amp;creator=factset&amp;DYN_ARGS=TRUE&amp;DOC_NAME=FAT:FQL_AUDITING_CLIENT_TEMPLATE.FAT&amp;display_string=Audit&amp;VAR:KEY=SJGTEHOPWV&amp;VAR:QUERY=KFJHRl9CUFMoUVRSLDM4ODQ3KUAoUkdGX0JQUyhTRU1JLDM4ODQ3KUBSR0ZfQlBTKEFOTiwzODg0NykpKQ==&amp;","WINDOW=FIRST_POPUP&amp;HEIGHT=450&amp;WIDTH=450&amp;START_MAXIMIZED=FALSE&amp;VAR:CALENDAR=US&amp;VAR:SYMBOL=0&amp;VAR:INDEX=0"}</definedName>
    <definedName name="_22138__FDSAUDITLINK__">{"fdsup://directions/FAT Viewer?action=UPDATE&amp;creator=factset&amp;DYN_ARGS=TRUE&amp;DOC_NAME=FAT:FQL_AUDITING_CLIENT_TEMPLATE.FAT&amp;display_string=Audit&amp;VAR:KEY=ENSRWNWTYD&amp;VAR:QUERY=KFJHRl9CUFMoUVRSLDM5NDE3KUAoUkdGX0JQUyhTRU1JLDM5NDE3KUBSR0ZfQlBTKEFOTiwzOTQxNykpKQ==&amp;","WINDOW=FIRST_POPUP&amp;HEIGHT=450&amp;WIDTH=450&amp;START_MAXIMIZED=FALSE&amp;VAR:CALENDAR=US&amp;VAR:SYMBOL=0&amp;VAR:INDEX=0"}</definedName>
    <definedName name="_22139__FDSAUDITLINK__">{"fdsup://directions/FAT Viewer?action=UPDATE&amp;creator=factset&amp;DYN_ARGS=TRUE&amp;DOC_NAME=FAT:FQL_AUDITING_CLIENT_TEMPLATE.FAT&amp;display_string=Audit&amp;VAR:KEY=SHSLWLOFKX&amp;VAR:QUERY=KFJHRl9CUFMoUVRSLDM5OTg3KUAoUkdGX0JQUyhTRU1JLDM5OTg3KUBSR0ZfQlBTKEFOTiwzOTk4NykpKQ==&amp;","WINDOW=FIRST_POPUP&amp;HEIGHT=450&amp;WIDTH=450&amp;START_MAXIMIZED=FALSE&amp;VAR:CALENDAR=US&amp;VAR:SYMBOL=0&amp;VAR:INDEX=0"}</definedName>
    <definedName name="_22140__FDSAUDITLINK__">{"fdsup://directions/FAT Viewer?action=UPDATE&amp;creator=factset&amp;DYN_ARGS=TRUE&amp;DOC_NAME=FAT:FQL_AUDITING_CLIENT_TEMPLATE.FAT&amp;display_string=Audit&amp;VAR:KEY=GPSNUPIJOJ&amp;VAR:QUERY=KFJHRl9CUFMoUVRSLDQwNTU3KUAoUkdGX0JQUyhTRU1JLDQwNTU3KUBSR0ZfQlBTKEFOTiw0MDU1NykpKQ==&amp;","WINDOW=FIRST_POPUP&amp;HEIGHT=450&amp;WIDTH=450&amp;START_MAXIMIZED=FALSE&amp;VAR:CALENDAR=US&amp;VAR:SYMBOL=0&amp;VAR:INDEX=0"}</definedName>
    <definedName name="_22141__FDSAUDITLINK__">{"fdsup://directions/FAT Viewer?action=UPDATE&amp;creator=factset&amp;DYN_ARGS=TRUE&amp;DOC_NAME=FAT:FQL_AUDITING_CLIENT_TEMPLATE.FAT&amp;display_string=Audit&amp;VAR:KEY=KFIPEXWZEJ&amp;VAR:QUERY=KFJHRl9CUFNfVEFORyhRVFIsMzc3MDcpQChSR0ZfQlBTX1RBTkcoU0VNSSwzNzcwNylAUkdGX0JQU19UQU5HK","EFOTiwzNzcwNykpKQ==&amp;WINDOW=FIRST_POPUP&amp;HEIGHT=450&amp;WIDTH=450&amp;START_MAXIMIZED=FALSE&amp;VAR:CALENDAR=US&amp;VAR:SYMBOL=0&amp;VAR:INDEX=0"}</definedName>
    <definedName name="_22142__FDSAUDITLINK__">{"fdsup://directions/FAT Viewer?action=UPDATE&amp;creator=factset&amp;DYN_ARGS=TRUE&amp;DOC_NAME=FAT:FQL_AUDITING_CLIENT_TEMPLATE.FAT&amp;display_string=Audit&amp;VAR:KEY=AFAPULAHEF&amp;VAR:QUERY=KFJHRl9CUFNfVEFORyhRVFIsMzgyNzcpQChSR0ZfQlBTX1RBTkcoU0VNSSwzODI3NylAUkdGX0JQU19UQU5HK","EFOTiwzODI3NykpKQ==&amp;WINDOW=FIRST_POPUP&amp;HEIGHT=450&amp;WIDTH=450&amp;START_MAXIMIZED=FALSE&amp;VAR:CALENDAR=US&amp;VAR:SYMBOL=0&amp;VAR:INDEX=0"}</definedName>
    <definedName name="_22143__FDSAUDITLINK__">{"fdsup://directions/FAT Viewer?action=UPDATE&amp;creator=factset&amp;DYN_ARGS=TRUE&amp;DOC_NAME=FAT:FQL_AUDITING_CLIENT_TEMPLATE.FAT&amp;display_string=Audit&amp;VAR:KEY=WJSDUHOJIH&amp;VAR:QUERY=KFJHRl9CUFNfVEFORyhRVFIsMzg4NDcpQChSR0ZfQlBTX1RBTkcoU0VNSSwzODg0NylAUkdGX0JQU19UQU5HK","EFOTiwzODg0NykpKQ==&amp;WINDOW=FIRST_POPUP&amp;HEIGHT=450&amp;WIDTH=450&amp;START_MAXIMIZED=FALSE&amp;VAR:CALENDAR=US&amp;VAR:SYMBOL=0&amp;VAR:INDEX=0"}</definedName>
    <definedName name="_22144__FDSAUDITLINK__">{"fdsup://directions/FAT Viewer?action=UPDATE&amp;creator=factset&amp;DYN_ARGS=TRUE&amp;DOC_NAME=FAT:FQL_AUDITING_CLIENT_TEMPLATE.FAT&amp;display_string=Audit&amp;VAR:KEY=GJMNYLQJGZ&amp;VAR:QUERY=KFJHRl9CUFNfVEFORyhRVFIsMzk0MTcpQChSR0ZfQlBTX1RBTkcoU0VNSSwzOTQxNylAUkdGX0JQU19UQU5HK","EFOTiwzOTQxNykpKQ==&amp;WINDOW=FIRST_POPUP&amp;HEIGHT=450&amp;WIDTH=450&amp;START_MAXIMIZED=FALSE&amp;VAR:CALENDAR=US&amp;VAR:SYMBOL=0&amp;VAR:INDEX=0"}</definedName>
    <definedName name="_22145__FDSAUDITLINK__">{"fdsup://directions/FAT Viewer?action=UPDATE&amp;creator=factset&amp;DYN_ARGS=TRUE&amp;DOC_NAME=FAT:FQL_AUDITING_CLIENT_TEMPLATE.FAT&amp;display_string=Audit&amp;VAR:KEY=UBCDEJOBKR&amp;VAR:QUERY=KFJHRl9CUFNfVEFORyhRVFIsMzk5ODcpQChSR0ZfQlBTX1RBTkcoU0VNSSwzOTk4NylAUkdGX0JQU19UQU5HK","EFOTiwzOTk4NykpKQ==&amp;WINDOW=FIRST_POPUP&amp;HEIGHT=450&amp;WIDTH=450&amp;START_MAXIMIZED=FALSE&amp;VAR:CALENDAR=US&amp;VAR:SYMBOL=0&amp;VAR:INDEX=0"}</definedName>
    <definedName name="_22146__FDSAUDITLINK__">{"fdsup://directions/FAT Viewer?action=UPDATE&amp;creator=factset&amp;DYN_ARGS=TRUE&amp;DOC_NAME=FAT:FQL_AUDITING_CLIENT_TEMPLATE.FAT&amp;display_string=Audit&amp;VAR:KEY=SHQVGHMZQV&amp;VAR:QUERY=KFJHRl9CUFNfVEFORyhRVFIsNDA1NTcpQChSR0ZfQlBTX1RBTkcoU0VNSSw0MDU1NylAUkdGX0JQU19UQU5HK","EFOTiw0MDU1NykpKQ==&amp;WINDOW=FIRST_POPUP&amp;HEIGHT=450&amp;WIDTH=450&amp;START_MAXIMIZED=FALSE&amp;VAR:CALENDAR=US&amp;VAR:SYMBOL=0&amp;VAR:INDEX=0"}</definedName>
    <definedName name="_22147__FDSAUDITLINK__">{"fdsup://directions/FAT Viewer?action=UPDATE&amp;creator=factset&amp;DYN_ARGS=TRUE&amp;DOC_NAME=FAT:FQL_AUDITING_CLIENT_TEMPLATE.FAT&amp;display_string=Audit&amp;VAR:KEY=YDMPMHWLUX&amp;VAR:QUERY=KFJHRl9CUFMoUVRSLDM3NzA3KUAoUkdGX0JQUyhTRU1JLDM3NzA3KUBSR0ZfQlBTKEFOTiwzNzcwNykpKQ==&amp;","WINDOW=FIRST_POPUP&amp;HEIGHT=450&amp;WIDTH=450&amp;START_MAXIMIZED=FALSE&amp;VAR:CALENDAR=US&amp;VAR:SYMBOL=0&amp;VAR:INDEX=0"}</definedName>
    <definedName name="_22148__FDSAUDITLINK__">{"fdsup://directions/FAT Viewer?action=UPDATE&amp;creator=factset&amp;DYN_ARGS=TRUE&amp;DOC_NAME=FAT:FQL_AUDITING_CLIENT_TEMPLATE.FAT&amp;display_string=Audit&amp;VAR:KEY=KHOPAVYHQR&amp;VAR:QUERY=KFJHRl9CUFMoUVRSLDM4Mjc3KUAoUkdGX0JQUyhTRU1JLDM4Mjc3KUBSR0ZfQlBTKEFOTiwzODI3NykpKQ==&amp;","WINDOW=FIRST_POPUP&amp;HEIGHT=450&amp;WIDTH=450&amp;START_MAXIMIZED=FALSE&amp;VAR:CALENDAR=US&amp;VAR:SYMBOL=0&amp;VAR:INDEX=0"}</definedName>
    <definedName name="_22149__FDSAUDITLINK__">{"fdsup://directions/FAT Viewer?action=UPDATE&amp;creator=factset&amp;DYN_ARGS=TRUE&amp;DOC_NAME=FAT:FQL_AUDITING_CLIENT_TEMPLATE.FAT&amp;display_string=Audit&amp;VAR:KEY=SJGTEHOPWV&amp;VAR:QUERY=KFJHRl9CUFMoUVRSLDM4ODQ3KUAoUkdGX0JQUyhTRU1JLDM4ODQ3KUBSR0ZfQlBTKEFOTiwzODg0NykpKQ==&amp;","WINDOW=FIRST_POPUP&amp;HEIGHT=450&amp;WIDTH=450&amp;START_MAXIMIZED=FALSE&amp;VAR:CALENDAR=US&amp;VAR:SYMBOL=0&amp;VAR:INDEX=0"}</definedName>
    <definedName name="_22150__FDSAUDITLINK__">{"fdsup://directions/FAT Viewer?action=UPDATE&amp;creator=factset&amp;DYN_ARGS=TRUE&amp;DOC_NAME=FAT:FQL_AUDITING_CLIENT_TEMPLATE.FAT&amp;display_string=Audit&amp;VAR:KEY=ENSRWNWTYD&amp;VAR:QUERY=KFJHRl9CUFMoUVRSLDM5NDE3KUAoUkdGX0JQUyhTRU1JLDM5NDE3KUBSR0ZfQlBTKEFOTiwzOTQxNykpKQ==&amp;","WINDOW=FIRST_POPUP&amp;HEIGHT=450&amp;WIDTH=450&amp;START_MAXIMIZED=FALSE&amp;VAR:CALENDAR=US&amp;VAR:SYMBOL=0&amp;VAR:INDEX=0"}</definedName>
    <definedName name="_22151__FDSAUDITLINK__">{"fdsup://directions/FAT Viewer?action=UPDATE&amp;creator=factset&amp;DYN_ARGS=TRUE&amp;DOC_NAME=FAT:FQL_AUDITING_CLIENT_TEMPLATE.FAT&amp;display_string=Audit&amp;VAR:KEY=SHSLWLOFKX&amp;VAR:QUERY=KFJHRl9CUFMoUVRSLDM5OTg3KUAoUkdGX0JQUyhTRU1JLDM5OTg3KUBSR0ZfQlBTKEFOTiwzOTk4NykpKQ==&amp;","WINDOW=FIRST_POPUP&amp;HEIGHT=450&amp;WIDTH=450&amp;START_MAXIMIZED=FALSE&amp;VAR:CALENDAR=US&amp;VAR:SYMBOL=0&amp;VAR:INDEX=0"}</definedName>
    <definedName name="_22152__FDSAUDITLINK__">{"fdsup://directions/FAT Viewer?action=UPDATE&amp;creator=factset&amp;DYN_ARGS=TRUE&amp;DOC_NAME=FAT:FQL_AUDITING_CLIENT_TEMPLATE.FAT&amp;display_string=Audit&amp;VAR:KEY=GPSNUPIJOJ&amp;VAR:QUERY=KFJHRl9CUFMoUVRSLDQwNTU3KUAoUkdGX0JQUyhTRU1JLDQwNTU3KUBSR0ZfQlBTKEFOTiw0MDU1NykpKQ==&amp;","WINDOW=FIRST_POPUP&amp;HEIGHT=450&amp;WIDTH=450&amp;START_MAXIMIZED=FALSE&amp;VAR:CALENDAR=US&amp;VAR:SYMBOL=0&amp;VAR:INDEX=0"}</definedName>
    <definedName name="_22153__FDSAUDITLINK__">{"fdsup://directions/FAT Viewer?action=UPDATE&amp;creator=factset&amp;DYN_ARGS=TRUE&amp;DOC_NAME=FAT:FQL_AUDITING_CLIENT_TEMPLATE.FAT&amp;display_string=Audit&amp;VAR:KEY=KFIPEXWZEJ&amp;VAR:QUERY=KFJHRl9CUFNfVEFORyhRVFIsMzc3MDcpQChSR0ZfQlBTX1RBTkcoU0VNSSwzNzcwNylAUkdGX0JQU19UQU5HK","EFOTiwzNzcwNykpKQ==&amp;WINDOW=FIRST_POPUP&amp;HEIGHT=450&amp;WIDTH=450&amp;START_MAXIMIZED=FALSE&amp;VAR:CALENDAR=US&amp;VAR:SYMBOL=0&amp;VAR:INDEX=0"}</definedName>
    <definedName name="_22154__FDSAUDITLINK__">{"fdsup://directions/FAT Viewer?action=UPDATE&amp;creator=factset&amp;DYN_ARGS=TRUE&amp;DOC_NAME=FAT:FQL_AUDITING_CLIENT_TEMPLATE.FAT&amp;display_string=Audit&amp;VAR:KEY=AFAPULAHEF&amp;VAR:QUERY=KFJHRl9CUFNfVEFORyhRVFIsMzgyNzcpQChSR0ZfQlBTX1RBTkcoU0VNSSwzODI3NylAUkdGX0JQU19UQU5HK","EFOTiwzODI3NykpKQ==&amp;WINDOW=FIRST_POPUP&amp;HEIGHT=450&amp;WIDTH=450&amp;START_MAXIMIZED=FALSE&amp;VAR:CALENDAR=US&amp;VAR:SYMBOL=0&amp;VAR:INDEX=0"}</definedName>
    <definedName name="_22155__FDSAUDITLINK__">{"fdsup://directions/FAT Viewer?action=UPDATE&amp;creator=factset&amp;DYN_ARGS=TRUE&amp;DOC_NAME=FAT:FQL_AUDITING_CLIENT_TEMPLATE.FAT&amp;display_string=Audit&amp;VAR:KEY=WJSDUHOJIH&amp;VAR:QUERY=KFJHRl9CUFNfVEFORyhRVFIsMzg4NDcpQChSR0ZfQlBTX1RBTkcoU0VNSSwzODg0NylAUkdGX0JQU19UQU5HK","EFOTiwzODg0NykpKQ==&amp;WINDOW=FIRST_POPUP&amp;HEIGHT=450&amp;WIDTH=450&amp;START_MAXIMIZED=FALSE&amp;VAR:CALENDAR=US&amp;VAR:SYMBOL=0&amp;VAR:INDEX=0"}</definedName>
    <definedName name="_22156__FDSAUDITLINK__">{"fdsup://directions/FAT Viewer?action=UPDATE&amp;creator=factset&amp;DYN_ARGS=TRUE&amp;DOC_NAME=FAT:FQL_AUDITING_CLIENT_TEMPLATE.FAT&amp;display_string=Audit&amp;VAR:KEY=GJMNYLQJGZ&amp;VAR:QUERY=KFJHRl9CUFNfVEFORyhRVFIsMzk0MTcpQChSR0ZfQlBTX1RBTkcoU0VNSSwzOTQxNylAUkdGX0JQU19UQU5HK","EFOTiwzOTQxNykpKQ==&amp;WINDOW=FIRST_POPUP&amp;HEIGHT=450&amp;WIDTH=450&amp;START_MAXIMIZED=FALSE&amp;VAR:CALENDAR=US&amp;VAR:SYMBOL=0&amp;VAR:INDEX=0"}</definedName>
    <definedName name="_22157__FDSAUDITLINK__">{"fdsup://directions/FAT Viewer?action=UPDATE&amp;creator=factset&amp;DYN_ARGS=TRUE&amp;DOC_NAME=FAT:FQL_AUDITING_CLIENT_TEMPLATE.FAT&amp;display_string=Audit&amp;VAR:KEY=UBCDEJOBKR&amp;VAR:QUERY=KFJHRl9CUFNfVEFORyhRVFIsMzk5ODcpQChSR0ZfQlBTX1RBTkcoU0VNSSwzOTk4NylAUkdGX0JQU19UQU5HK","EFOTiwzOTk4NykpKQ==&amp;WINDOW=FIRST_POPUP&amp;HEIGHT=450&amp;WIDTH=450&amp;START_MAXIMIZED=FALSE&amp;VAR:CALENDAR=US&amp;VAR:SYMBOL=0&amp;VAR:INDEX=0"}</definedName>
    <definedName name="_22158__FDSAUDITLINK__">{"fdsup://directions/FAT Viewer?action=UPDATE&amp;creator=factset&amp;DYN_ARGS=TRUE&amp;DOC_NAME=FAT:FQL_AUDITING_CLIENT_TEMPLATE.FAT&amp;display_string=Audit&amp;VAR:KEY=SHQVGHMZQV&amp;VAR:QUERY=KFJHRl9CUFNfVEFORyhRVFIsNDA1NTcpQChSR0ZfQlBTX1RBTkcoU0VNSSw0MDU1NylAUkdGX0JQU19UQU5HK","EFOTiw0MDU1NykpKQ==&amp;WINDOW=FIRST_POPUP&amp;HEIGHT=450&amp;WIDTH=450&amp;START_MAXIMIZED=FALSE&amp;VAR:CALENDAR=US&amp;VAR:SYMBOL=0&amp;VAR:INDEX=0"}</definedName>
    <definedName name="_22159__FDSAUDITLINK__">{"fdsup://directions/FAT Viewer?action=UPDATE&amp;creator=factset&amp;DYN_ARGS=TRUE&amp;DOC_NAME=FAT:FQL_AUDITING_CLIENT_TEMPLATE.FAT&amp;display_string=Audit&amp;VAR:KEY=YDMPMHWLUX&amp;VAR:QUERY=KFJHRl9CUFMoUVRSLDM3NzA3KUAoUkdGX0JQUyhTRU1JLDM3NzA3KUBSR0ZfQlBTKEFOTiwzNzcwNykpKQ==&amp;","WINDOW=FIRST_POPUP&amp;HEIGHT=450&amp;WIDTH=450&amp;START_MAXIMIZED=FALSE&amp;VAR:CALENDAR=US&amp;VAR:SYMBOL=0&amp;VAR:INDEX=0"}</definedName>
    <definedName name="_22160__FDSAUDITLINK__">{"fdsup://directions/FAT Viewer?action=UPDATE&amp;creator=factset&amp;DYN_ARGS=TRUE&amp;DOC_NAME=FAT:FQL_AUDITING_CLIENT_TEMPLATE.FAT&amp;display_string=Audit&amp;VAR:KEY=KHOPAVYHQR&amp;VAR:QUERY=KFJHRl9CUFMoUVRSLDM4Mjc3KUAoUkdGX0JQUyhTRU1JLDM4Mjc3KUBSR0ZfQlBTKEFOTiwzODI3NykpKQ==&amp;","WINDOW=FIRST_POPUP&amp;HEIGHT=450&amp;WIDTH=450&amp;START_MAXIMIZED=FALSE&amp;VAR:CALENDAR=US&amp;VAR:SYMBOL=0&amp;VAR:INDEX=0"}</definedName>
    <definedName name="_22161__FDSAUDITLINK__">{"fdsup://directions/FAT Viewer?action=UPDATE&amp;creator=factset&amp;DYN_ARGS=TRUE&amp;DOC_NAME=FAT:FQL_AUDITING_CLIENT_TEMPLATE.FAT&amp;display_string=Audit&amp;VAR:KEY=SJGTEHOPWV&amp;VAR:QUERY=KFJHRl9CUFMoUVRSLDM4ODQ3KUAoUkdGX0JQUyhTRU1JLDM4ODQ3KUBSR0ZfQlBTKEFOTiwzODg0NykpKQ==&amp;","WINDOW=FIRST_POPUP&amp;HEIGHT=450&amp;WIDTH=450&amp;START_MAXIMIZED=FALSE&amp;VAR:CALENDAR=US&amp;VAR:SYMBOL=0&amp;VAR:INDEX=0"}</definedName>
    <definedName name="_22162__FDSAUDITLINK__">{"fdsup://directions/FAT Viewer?action=UPDATE&amp;creator=factset&amp;DYN_ARGS=TRUE&amp;DOC_NAME=FAT:FQL_AUDITING_CLIENT_TEMPLATE.FAT&amp;display_string=Audit&amp;VAR:KEY=ENSRWNWTYD&amp;VAR:QUERY=KFJHRl9CUFMoUVRSLDM5NDE3KUAoUkdGX0JQUyhTRU1JLDM5NDE3KUBSR0ZfQlBTKEFOTiwzOTQxNykpKQ==&amp;","WINDOW=FIRST_POPUP&amp;HEIGHT=450&amp;WIDTH=450&amp;START_MAXIMIZED=FALSE&amp;VAR:CALENDAR=US&amp;VAR:SYMBOL=0&amp;VAR:INDEX=0"}</definedName>
    <definedName name="_22163__FDSAUDITLINK__">{"fdsup://directions/FAT Viewer?action=UPDATE&amp;creator=factset&amp;DYN_ARGS=TRUE&amp;DOC_NAME=FAT:FQL_AUDITING_CLIENT_TEMPLATE.FAT&amp;display_string=Audit&amp;VAR:KEY=SHSLWLOFKX&amp;VAR:QUERY=KFJHRl9CUFMoUVRSLDM5OTg3KUAoUkdGX0JQUyhTRU1JLDM5OTg3KUBSR0ZfQlBTKEFOTiwzOTk4NykpKQ==&amp;","WINDOW=FIRST_POPUP&amp;HEIGHT=450&amp;WIDTH=450&amp;START_MAXIMIZED=FALSE&amp;VAR:CALENDAR=US&amp;VAR:SYMBOL=0&amp;VAR:INDEX=0"}</definedName>
    <definedName name="_22164__FDSAUDITLINK__">{"fdsup://directions/FAT Viewer?action=UPDATE&amp;creator=factset&amp;DYN_ARGS=TRUE&amp;DOC_NAME=FAT:FQL_AUDITING_CLIENT_TEMPLATE.FAT&amp;display_string=Audit&amp;VAR:KEY=GPSNUPIJOJ&amp;VAR:QUERY=KFJHRl9CUFMoUVRSLDQwNTU3KUAoUkdGX0JQUyhTRU1JLDQwNTU3KUBSR0ZfQlBTKEFOTiw0MDU1NykpKQ==&amp;","WINDOW=FIRST_POPUP&amp;HEIGHT=450&amp;WIDTH=450&amp;START_MAXIMIZED=FALSE&amp;VAR:CALENDAR=US&amp;VAR:SYMBOL=0&amp;VAR:INDEX=0"}</definedName>
    <definedName name="_222__123Graph_DCHART_40">#REF!</definedName>
    <definedName name="_222__FDSAUDITLINK__">{"fdsup://Directions/FAT Viewer?action=UPDATE&amp;creator=factset&amp;DOC_NAME=fat:reuters_qtrly_source_window.fat&amp;display_string=Audit&amp;DYN_ARGS=TRUE&amp;VAR:ID1=80004C10&amp;VAR:RCODE=SGAFDS&amp;VAR:SDATE=20080399&amp;VAR:FREQ=Quarterly&amp;VAR:RELITEM=RP&amp;VAR:CURRENCY=&amp;VAR:CURRSOURCE","=EXSHARE&amp;VAR:NATFREQ=QUARTERLY&amp;VAR:RFIELD=FINALIZED&amp;VAR:DB_TYPE=FR&amp;VAR:UNITS=MONTHLY&amp;window=popup&amp;width=450&amp;height=300&amp;START_MAXIMIZED=FALSE"}</definedName>
    <definedName name="_222__FDSAUDITLINK___1">{"fdsup://IBCentral/FAT Viewer?action=UPDATE&amp;creator=factset&amp;DOC_NAME=fat:reuters_annual_source_window.fat&amp;display_string=Audit&amp;DYN_ARGS=TRUE&amp;VAR:ID1=B1P758&amp;VAR:RCODE=FDSPFDSTKTOTAL&amp;VAR:SDATE=20080599&amp;VAR:FREQ=Y&amp;VAR:RELITEM=RP&amp;VAR:CURRENCY=&amp;VAR:CURRSOURCE=E","XSHARE&amp;VAR:NATFREQ=ANNUAL&amp;VAR:RFIELD=FINALIZED&amp;VAR:DB_TYPE=&amp;VAR:UNITS=M&amp;window=popup&amp;width=450&amp;height=300&amp;START_MAXIMIZED=FALSE"}</definedName>
    <definedName name="_223__123Graph_DCHART_5">#REF!</definedName>
    <definedName name="_223__FDSAUDITLINK__">{"fdsup://Directions/FAT Viewer?action=UPDATE&amp;creator=factset&amp;DOC_NAME=fat:reuters_qtrly_source_window.fat&amp;display_string=Audit&amp;DYN_ARGS=TRUE&amp;VAR:ID1=75091710&amp;VAR:RCODE=SGAFDS&amp;VAR:SDATE=20080399&amp;VAR:FREQ=Quarterly&amp;VAR:RELITEM=RP&amp;VAR:CURRENCY=&amp;VAR:CURRSOURCE","=EXSHARE&amp;VAR:NATFREQ=QUARTERLY&amp;VAR:RFIELD=FINALIZED&amp;VAR:DB_TYPE=FR&amp;VAR:UNITS=MONTHLY&amp;window=popup&amp;width=450&amp;height=300&amp;START_MAXIMIZED=FALSE"}</definedName>
    <definedName name="_223__FDSAUDITLINK___1">{"fdsup://IBCentral/FAT Viewer?action=UPDATE&amp;creator=factset&amp;DOC_NAME=fat:reuters_annual_source_window.fat&amp;display_string=Audit&amp;DYN_ARGS=TRUE&amp;VAR:ID1=B139BQ&amp;VAR:RCODE=FDSPFDSTKTOTAL&amp;VAR:SDATE=20080899&amp;VAR:FREQ=Y&amp;VAR:RELITEM=RP&amp;VAR:CURRENCY=&amp;VAR:CURRSOURCE=E","XSHARE&amp;VAR:NATFREQ=ANNUAL&amp;VAR:RFIELD=FINALIZED&amp;VAR:DB_TYPE=&amp;VAR:UNITS=M&amp;window=popup&amp;width=450&amp;height=300&amp;START_MAXIMIZED=FALSE"}</definedName>
    <definedName name="_224__123Graph_AChart_1G">#REF!</definedName>
    <definedName name="_224__123Graph_DCHART_6">#REF!</definedName>
    <definedName name="_224__FDSAUDITLINK__">{"fdsup://Directions/FAT Viewer?action=UPDATE&amp;creator=factset&amp;DOC_NAME=fat:reuters_qtrly_source_window.fat&amp;display_string=Audit&amp;DYN_ARGS=TRUE&amp;VAR:ID1=57772K10&amp;VAR:RCODE=SGAFDS&amp;VAR:SDATE=20080399&amp;VAR:FREQ=Quarterly&amp;VAR:RELITEM=RP&amp;VAR:CURRENCY=&amp;VAR:CURRSOURCE","=EXSHARE&amp;VAR:NATFREQ=QUARTERLY&amp;VAR:RFIELD=FINALIZED&amp;VAR:DB_TYPE=FR&amp;VAR:UNITS=MONTHLY&amp;window=popup&amp;width=450&amp;height=300&amp;START_MAXIMIZED=FALSE"}</definedName>
    <definedName name="_224__FDSAUDITLINK___1">{"fdsup://IBCentral/FAT Viewer?action=UPDATE&amp;creator=factset&amp;DOC_NAME=fat:reuters_annual_source_window.fat&amp;display_string=Audit&amp;DYN_ARGS=TRUE&amp;VAR:ID1=B23K0M&amp;VAR:RCODE=FDSPFDSTKTOTAL&amp;VAR:SDATE=20071299&amp;VAR:FREQ=Y&amp;VAR:RELITEM=RP&amp;VAR:CURRENCY=&amp;VAR:CURRSOURCE=E","XSHARE&amp;VAR:NATFREQ=ANNUAL&amp;VAR:RFIELD=FINALIZED&amp;VAR:DB_TYPE=&amp;VAR:UNITS=M&amp;window=popup&amp;width=450&amp;height=300&amp;START_MAXIMIZED=FALSE"}</definedName>
    <definedName name="_225__123Graph_DCHART_7">#REF!</definedName>
    <definedName name="_225__FDSAUDITLINK__">{"fdsup://Directions/FAT Viewer?action=UPDATE&amp;creator=factset&amp;DOC_NAME=fat:reuters_qtrly_source_window.fat&amp;display_string=Audit&amp;DYN_ARGS=TRUE&amp;VAR:ID1=60456710&amp;VAR:RCODE=SGAFDS&amp;VAR:SDATE=20071299&amp;VAR:FREQ=Quarterly&amp;VAR:RELITEM=RP&amp;VAR:CURRENCY=&amp;VAR:CURRSOURCE","=EXSHARE&amp;VAR:NATFREQ=QUARTERLY&amp;VAR:RFIELD=FINALIZED&amp;VAR:DB_TYPE=FR&amp;VAR:UNITS=MONTHLY&amp;window=popup&amp;width=450&amp;height=300&amp;START_MAXIMIZED=FALSE"}</definedName>
    <definedName name="_225__FDSAUDITLINK___1">{"fdsup://IBCentral/FAT Viewer?action=UPDATE&amp;creator=factset&amp;DOC_NAME=fat:reuters_annual_source_window.fat&amp;display_string=Audit&amp;DYN_ARGS=TRUE&amp;VAR:ID1=096970&amp;VAR:RCODE=FDSPFDSTKTOTAL&amp;VAR:SDATE=20080399&amp;VAR:FREQ=Y&amp;VAR:RELITEM=RP&amp;VAR:CURRENCY=&amp;VAR:CURRSOURCE=E","XSHARE&amp;VAR:NATFREQ=ANNUAL&amp;VAR:RFIELD=FINALIZED&amp;VAR:DB_TYPE=&amp;VAR:UNITS=M&amp;window=popup&amp;width=450&amp;height=300&amp;START_MAXIMIZED=FALSE"}</definedName>
    <definedName name="_226__123Graph_DCHART_8">#REF!</definedName>
    <definedName name="_226__FDSAUDITLINK__">{"fdsup://Directions/FAT Viewer?action=UPDATE&amp;creator=factset&amp;DOC_NAME=fat:reuters_qtrly_source_window.fat&amp;display_string=Audit&amp;DYN_ARGS=TRUE&amp;VAR:ID1=53567810&amp;VAR:RCODE=SGAFDS&amp;VAR:SDATE=20080399&amp;VAR:FREQ=Quarterly&amp;VAR:RELITEM=RP&amp;VAR:CURRENCY=&amp;VAR:CURRSOURCE","=EXSHARE&amp;VAR:NATFREQ=QUARTERLY&amp;VAR:RFIELD=FINALIZED&amp;VAR:DB_TYPE=FR&amp;VAR:UNITS=MONTHLY&amp;window=popup&amp;width=450&amp;height=300&amp;START_MAXIMIZED=FALSE"}</definedName>
    <definedName name="_226__FDSAUDITLINK___1">{"fdsup://IBCentral/FAT Viewer?action=UPDATE&amp;creator=factset&amp;DOC_NAME=fat:reuters_annual_source_window.fat&amp;display_string=Audit&amp;DYN_ARGS=TRUE&amp;VAR:ID1=002826&amp;VAR:RCODE=FDSPFDSTKTOTAL&amp;VAR:SDATE=20071299&amp;VAR:FREQ=Y&amp;VAR:RELITEM=RP&amp;VAR:CURRENCY=&amp;VAR:CURRSOURCE=E","XSHARE&amp;VAR:NATFREQ=ANNUAL&amp;VAR:RFIELD=FINALIZED&amp;VAR:DB_TYPE=&amp;VAR:UNITS=M&amp;window=popup&amp;width=450&amp;height=300&amp;START_MAXIMIZED=FALSE"}</definedName>
    <definedName name="_227__123Graph_DCHART_9">#REF!</definedName>
    <definedName name="_227__FDSAUDITLINK__">{"fdsup://Directions/FAT Viewer?action=UPDATE&amp;creator=factset&amp;DOC_NAME=fat:reuters_qtrly_source_window.fat&amp;display_string=Audit&amp;DYN_ARGS=TRUE&amp;VAR:ID1=45867G10&amp;VAR:RCODE=SGAFDS&amp;VAR:SDATE=20071299&amp;VAR:FREQ=Quarterly&amp;VAR:RELITEM=RP&amp;VAR:CURRENCY=&amp;VAR:CURRSOURCE","=EXSHARE&amp;VAR:NATFREQ=QUARTERLY&amp;VAR:RFIELD=FINALIZED&amp;VAR:DB_TYPE=FR&amp;VAR:UNITS=MONTHLY&amp;window=popup&amp;width=450&amp;height=300&amp;START_MAXIMIZED=FALSE"}</definedName>
    <definedName name="_227__FDSAUDITLINK___1">{"fdsup://IBCentral/FAT Viewer?action=UPDATE&amp;creator=factset&amp;DOC_NAME=fat:reuters_annual_source_window.fat&amp;display_string=Audit&amp;DYN_ARGS=TRUE&amp;VAR:ID1=B1VK7X&amp;VAR:RCODE=FDSPFDSTKTOTAL&amp;VAR:SDATE=20071299&amp;VAR:FREQ=Y&amp;VAR:RELITEM=RP&amp;VAR:CURRENCY=&amp;VAR:CURRSOURCE=E","XSHARE&amp;VAR:NATFREQ=ANNUAL&amp;VAR:RFIELD=FINALIZED&amp;VAR:DB_TYPE=&amp;VAR:UNITS=M&amp;window=popup&amp;width=450&amp;height=300&amp;START_MAXIMIZED=FALSE"}</definedName>
    <definedName name="_228__123Graph_ECHART_1">#REF!</definedName>
    <definedName name="_228__FDSAUDITLINK__">{"fdsup://Directions/FAT Viewer?action=UPDATE&amp;creator=factset&amp;DOC_NAME=fat:reuters_qtrly_source_window.fat&amp;display_string=Audit&amp;DYN_ARGS=TRUE&amp;VAR:ID1=34637510&amp;VAR:RCODE=SGAFDS&amp;VAR:SDATE=20071299&amp;VAR:FREQ=Quarterly&amp;VAR:RELITEM=RP&amp;VAR:CURRENCY=&amp;VAR:CURRSOURCE","=EXSHARE&amp;VAR:NATFREQ=QUARTERLY&amp;VAR:RFIELD=FINALIZED&amp;VAR:DB_TYPE=FR&amp;VAR:UNITS=MONTHLY&amp;window=popup&amp;width=450&amp;height=300&amp;START_MAXIMIZED=FALSE"}</definedName>
    <definedName name="_228__FDSAUDITLINK___1">{"fdsup://IBCentral/FAT Viewer?action=UPDATE&amp;creator=factset&amp;DOC_NAME=fat:reuters_annual_source_window.fat&amp;display_string=Audit&amp;DYN_ARGS=TRUE&amp;VAR:ID1=317297&amp;VAR:RCODE=FDSPFDSTKTOTAL&amp;VAR:SDATE=20080399&amp;VAR:FREQ=Y&amp;VAR:RELITEM=RP&amp;VAR:CURRENCY=&amp;VAR:CURRSOURCE=E","XSHARE&amp;VAR:NATFREQ=ANNUAL&amp;VAR:RFIELD=FINALIZED&amp;VAR:DB_TYPE=&amp;VAR:UNITS=M&amp;window=popup&amp;width=450&amp;height=300&amp;START_MAXIMIZED=FALSE"}</definedName>
    <definedName name="_229__123Graph_ECHART_10">#REF!</definedName>
    <definedName name="_229__FDSAUDITLINK__">{"fdsup://Directions/FAT Viewer?action=UPDATE&amp;creator=factset&amp;DOC_NAME=fat:reuters_qtrly_source_window.fat&amp;display_string=Audit&amp;DYN_ARGS=TRUE&amp;VAR:ID1=25659T10&amp;VAR:RCODE=SGAFDS&amp;VAR:SDATE=20080399&amp;VAR:FREQ=Quarterly&amp;VAR:RELITEM=RP&amp;VAR:CURRENCY=&amp;VAR:CURRSOURCE","=EXSHARE&amp;VAR:NATFREQ=QUARTERLY&amp;VAR:RFIELD=FINALIZED&amp;VAR:DB_TYPE=FR&amp;VAR:UNITS=MONTHLY&amp;window=popup&amp;width=450&amp;height=300&amp;START_MAXIMIZED=FALSE"}</definedName>
    <definedName name="_229__FDSAUDITLINK___1">{"fdsup://IBCentral/FAT Viewer?action=UPDATE&amp;creator=factset&amp;DOC_NAME=fat:reuters_annual_source_window.fat&amp;display_string=Audit&amp;DYN_ARGS=TRUE&amp;VAR:ID1=B3CG9C&amp;VAR:RCODE=FDSPFDSTKTOTAL&amp;VAR:SDATE=20080499&amp;VAR:FREQ=Y&amp;VAR:RELITEM=RP&amp;VAR:CURRENCY=&amp;VAR:CURRSOURCE=E","XSHARE&amp;VAR:NATFREQ=ANNUAL&amp;VAR:RFIELD=FINALIZED&amp;VAR:DB_TYPE=&amp;VAR:UNITS=M&amp;window=popup&amp;width=450&amp;height=300&amp;START_MAXIMIZED=FALSE"}</definedName>
    <definedName name="_22IQ_CURRENCY_GAIN_INS">"c238"</definedName>
    <definedName name="_23__123Graph_AChart_1">#REF!</definedName>
    <definedName name="_23__123Graph_AChart_3">#REF!</definedName>
    <definedName name="_23__123Graph_AChart_4">#REF!</definedName>
    <definedName name="_23__123Graph_BGROSS_MARGINS">#REF!</definedName>
    <definedName name="_23__123Graph_CCHART_14">#REF!</definedName>
    <definedName name="_23__123Graph_DCHART_3">#REF!</definedName>
    <definedName name="_23__123Graph_LBL_DCHART_1">#REF!</definedName>
    <definedName name="_23__123Graph_XChart_1">#REF!</definedName>
    <definedName name="_23__123Graph_XCHART_11">#REF!</definedName>
    <definedName name="_23__123Graph_XCHART_2">#REF!</definedName>
    <definedName name="_23__123Graph_XChart_6">#REF!</definedName>
    <definedName name="_23__FDSAUDITLINK__">{"fdsup://Directions/FAT Viewer?action=UPDATE&amp;creator=factset&amp;DOC_NAME=fat:reuters_annual_source_window.fat&amp;display_string=Audit&amp;DYN_ARGS=TRUE&amp;VAR:ID1=86800C10&amp;VAR:RCODE=QTLE&amp;VAR:SDATE=20081299&amp;VAR:FREQ=Y&amp;VAR:RELITEM=RP&amp;VAR:CURRENCY=&amp;VAR:CURRSOURCE=EXSHARE&amp;","VAR:NATFREQ=ANNUAL&amp;VAR:RFIELD=FINALIZED&amp;VAR:DB_TYPE=&amp;VAR:UNITS=M&amp;window=popup&amp;width=450&amp;height=300&amp;START_MAXIMIZED=FALSE"}</definedName>
    <definedName name="_23__FDSAUDITLINK___1">{"fdsup://IBCentral/FAT Viewer?action=UPDATE&amp;creator=factset&amp;DOC_NAME=fat:reuters_annual_pshs_src_window.fat&amp;display_string=Audit&amp;DYN_ARGS=TRUE&amp;VAR:ID1=0&amp;VAR:RCODE=FDSEPS&amp;VAR:SDATE=0&amp;VAR:FREQ=Y&amp;VAR:RELITEM=RF&amp;VAR:CURRENCY=&amp;VAR:CURRSOURCE=EXSHARE&amp;VAR:NATFREQ","=ANNUAL&amp;VAR:RFIELD=FINALIZED&amp;VAR:DB_TYPE=&amp;VAR:UNITS=M&amp;window=popup&amp;width=450&amp;height=300&amp;START_MAXIMIZED=FALSE"}</definedName>
    <definedName name="_230__123Graph_ECHART_11">#REF!</definedName>
    <definedName name="_230__FDSAUDITLINK__">{"fdsup://Directions/FAT Viewer?action=UPDATE&amp;creator=factset&amp;DOC_NAME=fat:reuters_qtrly_source_window.fat&amp;display_string=Audit&amp;DYN_ARGS=TRUE&amp;VAR:ID1=04206810&amp;VAR:RCODE=SGAFDS&amp;VAR:SDATE=20080399&amp;VAR:FREQ=Quarterly&amp;VAR:RELITEM=RP&amp;VAR:CURRENCY=&amp;VAR:CURRSOURCE","=EXSHARE&amp;VAR:NATFREQ=QUARTERLY&amp;VAR:RFIELD=FINALIZED&amp;VAR:DB_TYPE=FR&amp;VAR:UNITS=MONTHLY&amp;window=popup&amp;width=450&amp;height=300&amp;START_MAXIMIZED=FALSE"}</definedName>
    <definedName name="_230__FDSAUDITLINK___1">{"fdsup://IBCentral/FAT Viewer?action=UPDATE&amp;creator=factset&amp;DOC_NAME=fat:reuters_annual_source_window.fat&amp;display_string=Audit&amp;DYN_ARGS=TRUE&amp;VAR:ID1=079737&amp;VAR:RCODE=FDSPFDSTKTOTAL&amp;VAR:SDATE=20071299&amp;VAR:FREQ=Y&amp;VAR:RELITEM=RP&amp;VAR:CURRENCY=&amp;VAR:CURRSOURCE=E","XSHARE&amp;VAR:NATFREQ=ANNUAL&amp;VAR:RFIELD=FINALIZED&amp;VAR:DB_TYPE=&amp;VAR:UNITS=M&amp;window=popup&amp;width=450&amp;height=300&amp;START_MAXIMIZED=FALSE"}</definedName>
    <definedName name="_231__123Graph_ECHART_12">#REF!</definedName>
    <definedName name="_231__FDSAUDITLINK__">{"fdsup://Directions/FAT Viewer?action=UPDATE&amp;creator=factset&amp;DOC_NAME=fat:reuters_qtrly_source_window.fat&amp;display_string=Audit&amp;DYN_ARGS=TRUE&amp;VAR:ID1=88164L10&amp;VAR:RCODE=SGAFDS&amp;VAR:SDATE=20080399&amp;VAR:FREQ=Quarterly&amp;VAR:RELITEM=RP&amp;VAR:CURRENCY=&amp;VAR:CURRSOURCE","=EXSHARE&amp;VAR:NATFREQ=QUARTERLY&amp;VAR:RFIELD=FINALIZED&amp;VAR:DB_TYPE=FR&amp;VAR:UNITS=MONTHLY&amp;window=popup&amp;width=450&amp;height=300&amp;START_MAXIMIZED=FALSE"}</definedName>
    <definedName name="_231__FDSAUDITLINK___1">{"fdsup://IBCentral/FAT Viewer?action=UPDATE&amp;creator=factset&amp;DOC_NAME=fat:reuters_annual_source_window.fat&amp;display_string=Audit&amp;DYN_ARGS=TRUE&amp;VAR:ID1=316968&amp;VAR:RCODE=FDSPFDSTKTOTAL&amp;VAR:SDATE=20080799&amp;VAR:FREQ=Y&amp;VAR:RELITEM=RP&amp;VAR:CURRENCY=&amp;VAR:CURRSOURCE=E","XSHARE&amp;VAR:NATFREQ=ANNUAL&amp;VAR:RFIELD=FINALIZED&amp;VAR:DB_TYPE=&amp;VAR:UNITS=M&amp;window=popup&amp;width=450&amp;height=300&amp;START_MAXIMIZED=FALSE"}</definedName>
    <definedName name="_232__123Graph_ECHART_13">#REF!</definedName>
    <definedName name="_232__FDSAUDITLINK__">{"fdsup://Directions/FAT Viewer?action=UPDATE&amp;creator=factset&amp;DOC_NAME=fat:reuters_annual_source_window.fat&amp;display_string=Audit&amp;DYN_ARGS=TRUE&amp;VAR:ID1=80004C10&amp;VAR:RCODE=QTLE&amp;VAR:SDATE=20071299&amp;VAR:FREQ=Y&amp;VAR:RELITEM=RP&amp;VAR:CURRENCY=&amp;VAR:CURRSOURCE=EXSHARE&amp;","VAR:NATFREQ=ANNUAL&amp;VAR:RFIELD=FINALIZED&amp;VAR:DB_TYPE=&amp;VAR:UNITS=M&amp;window=popup&amp;width=450&amp;height=300&amp;START_MAXIMIZED=FALSE"}</definedName>
    <definedName name="_232__FDSAUDITLINK___1">{"fdsup://IBCentral/FAT Viewer?action=UPDATE&amp;creator=factset&amp;DOC_NAME=fat:reuters_annual_source_window.fat&amp;display_string=Audit&amp;DYN_ARGS=TRUE&amp;VAR:ID1=046574&amp;VAR:RCODE=FDSPFDSTKTOTAL&amp;VAR:SDATE=20080399&amp;VAR:FREQ=Y&amp;VAR:RELITEM=RP&amp;VAR:CURRENCY=&amp;VAR:CURRSOURCE=E","XSHARE&amp;VAR:NATFREQ=ANNUAL&amp;VAR:RFIELD=FINALIZED&amp;VAR:DB_TYPE=&amp;VAR:UNITS=M&amp;window=popup&amp;width=450&amp;height=300&amp;START_MAXIMIZED=FALSE"}</definedName>
    <definedName name="_233__123Graph_ECHART_14">#REF!</definedName>
    <definedName name="_233__FDSAUDITLINK__">{"fdsup://Directions/FAT Viewer?action=UPDATE&amp;creator=factset&amp;DOC_NAME=fat:reuters_annual_source_window.fat&amp;display_string=Audit&amp;DYN_ARGS=TRUE&amp;VAR:ID1=80004C10&amp;VAR:RCODE=NIBX&amp;VAR:SDATE=20071299&amp;VAR:FREQ=Y&amp;VAR:RELITEM=RP&amp;VAR:CURRENCY=USD&amp;VAR:CURRSOURCE=EXSHA","RE&amp;VAR:NATFREQ=ANNUAL&amp;VAR:RFIELD=FINALIZED&amp;VAR:DB_TYPE=&amp;VAR:UNITS=MONTHLY&amp;window=popup&amp;width=450&amp;height=300&amp;START_MAXIMIZED=FALSE"}</definedName>
    <definedName name="_233__FDSAUDITLINK___1">{"fdsup://IBCentral/FAT Viewer?action=UPDATE&amp;creator=factset&amp;DOC_NAME=fat:reuters_annual_source_window.fat&amp;display_string=Audit&amp;DYN_ARGS=TRUE&amp;VAR:ID1=056304&amp;VAR:RCODE=FDSPFDSTKTOTAL&amp;VAR:SDATE=20071299&amp;VAR:FREQ=Y&amp;VAR:RELITEM=RP&amp;VAR:CURRENCY=&amp;VAR:CURRSOURCE=E","XSHARE&amp;VAR:NATFREQ=ANNUAL&amp;VAR:RFIELD=FINALIZED&amp;VAR:DB_TYPE=&amp;VAR:UNITS=M&amp;window=popup&amp;width=450&amp;height=300&amp;START_MAXIMIZED=FALSE"}</definedName>
    <definedName name="_234__123Graph_ECHART_15">#REF!</definedName>
    <definedName name="_234__FDSAUDITLINK__">{"fdsup://Directions/FAT Viewer?action=UPDATE&amp;creator=factset&amp;DOC_NAME=fat:reuters_annual_source_window.fat&amp;display_string=Audit&amp;DYN_ARGS=TRUE&amp;VAR:ID1=75091710&amp;VAR:RCODE=QTLE&amp;VAR:SDATE=20071299&amp;VAR:FREQ=Y&amp;VAR:RELITEM=RP&amp;VAR:CURRENCY=&amp;VAR:CURRSOURCE=EXSHARE&amp;","VAR:NATFREQ=ANNUAL&amp;VAR:RFIELD=FINALIZED&amp;VAR:DB_TYPE=&amp;VAR:UNITS=M&amp;window=popup&amp;width=450&amp;height=300&amp;START_MAXIMIZED=FALSE"}</definedName>
    <definedName name="_234__FDSAUDITLINK___1">{"fdsup://IBCentral/FAT Viewer?action=UPDATE&amp;creator=factset&amp;DOC_NAME=fat:reuters_annual_source_window.fat&amp;display_string=Audit&amp;DYN_ARGS=TRUE&amp;VAR:ID1=B1528L&amp;VAR:RCODE=FDSPFDSTKTOTAL&amp;VAR:SDATE=20080399&amp;VAR:FREQ=Y&amp;VAR:RELITEM=RP&amp;VAR:CURRENCY=&amp;VAR:CURRSOURCE=E","XSHARE&amp;VAR:NATFREQ=ANNUAL&amp;VAR:RFIELD=FINALIZED&amp;VAR:DB_TYPE=&amp;VAR:UNITS=M&amp;window=popup&amp;width=450&amp;height=300&amp;START_MAXIMIZED=FALSE"}</definedName>
    <definedName name="_235__123Graph_ECHART_16">#REF!</definedName>
    <definedName name="_235__FDSAUDITLINK__">{"fdsup://Directions/FAT Viewer?action=UPDATE&amp;creator=factset&amp;DOC_NAME=fat:reuters_annual_source_window.fat&amp;display_string=Audit&amp;DYN_ARGS=TRUE&amp;VAR:ID1=75091710&amp;VAR:RCODE=NIBX&amp;VAR:SDATE=20071299&amp;VAR:FREQ=Y&amp;VAR:RELITEM=RP&amp;VAR:CURRENCY=USD&amp;VAR:CURRSOURCE=EXSHA","RE&amp;VAR:NATFREQ=ANNUAL&amp;VAR:RFIELD=FINALIZED&amp;VAR:DB_TYPE=&amp;VAR:UNITS=MONTHLY&amp;window=popup&amp;width=450&amp;height=300&amp;START_MAXIMIZED=FALSE"}</definedName>
    <definedName name="_235__FDSAUDITLINK___1">{"fdsup://IBCentral/FAT Viewer?action=UPDATE&amp;creator=factset&amp;DOC_NAME=fat:reuters_annual_source_window.fat&amp;display_string=Audit&amp;DYN_ARGS=TRUE&amp;VAR:ID1=343211&amp;VAR:RCODE=FDSPFDSTKTOTAL&amp;VAR:SDATE=20080399&amp;VAR:FREQ=Y&amp;VAR:RELITEM=RP&amp;VAR:CURRENCY=&amp;VAR:CURRSOURCE=E","XSHARE&amp;VAR:NATFREQ=ANNUAL&amp;VAR:RFIELD=FINALIZED&amp;VAR:DB_TYPE=&amp;VAR:UNITS=M&amp;window=popup&amp;width=450&amp;height=300&amp;START_MAXIMIZED=FALSE"}</definedName>
    <definedName name="_236__123Graph_ECHART_17">#REF!</definedName>
    <definedName name="_236__FDSAUDITLINK__">{"fdsup://Directions/FAT Viewer?action=UPDATE&amp;creator=factset&amp;DOC_NAME=fat:reuters_annual_source_window.fat&amp;display_string=Audit&amp;DYN_ARGS=TRUE&amp;VAR:ID1=57772K10&amp;VAR:RCODE=QTLE&amp;VAR:SDATE=20070699&amp;VAR:FREQ=Y&amp;VAR:RELITEM=RP&amp;VAR:CURRENCY=&amp;VAR:CURRSOURCE=EXSHARE&amp;","VAR:NATFREQ=ANNUAL&amp;VAR:RFIELD=FINALIZED&amp;VAR:DB_TYPE=&amp;VAR:UNITS=M&amp;window=popup&amp;width=450&amp;height=300&amp;START_MAXIMIZED=FALSE"}</definedName>
    <definedName name="_236__FDSAUDITLINK___1">{"fdsup://IBCentral/FAT Viewer?action=UPDATE&amp;creator=factset&amp;DOC_NAME=fat:reuters_annual_source_window.fat&amp;display_string=Audit&amp;DYN_ARGS=TRUE&amp;VAR:ID1=B1P758&amp;VAR:RCODE=FDSPFDSTKTOTAL&amp;VAR:SDATE=20080599&amp;VAR:FREQ=Y&amp;VAR:RELITEM=RP&amp;VAR:CURRENCY=&amp;VAR:CURRSOURCE=E","XSHARE&amp;VAR:NATFREQ=ANNUAL&amp;VAR:RFIELD=FINALIZED&amp;VAR:DB_TYPE=&amp;VAR:UNITS=M&amp;window=popup&amp;width=450&amp;height=300&amp;START_MAXIMIZED=FALSE"}</definedName>
    <definedName name="_237__123Graph_ECHART_18">#REF!</definedName>
    <definedName name="_237__FDSAUDITLINK__">{"fdsup://Directions/FAT Viewer?action=UPDATE&amp;creator=factset&amp;DOC_NAME=fat:reuters_annual_source_window.fat&amp;display_string=Audit&amp;DYN_ARGS=TRUE&amp;VAR:ID1=57772K10&amp;VAR:RCODE=NIBX&amp;VAR:SDATE=20070699&amp;VAR:FREQ=Y&amp;VAR:RELITEM=RP&amp;VAR:CURRENCY=USD&amp;VAR:CURRSOURCE=EXSHA","RE&amp;VAR:NATFREQ=ANNUAL&amp;VAR:RFIELD=FINALIZED&amp;VAR:DB_TYPE=&amp;VAR:UNITS=MONTHLY&amp;window=popup&amp;width=450&amp;height=300&amp;START_MAXIMIZED=FALSE"}</definedName>
    <definedName name="_237__FDSAUDITLINK___1">{"fdsup://IBCentral/FAT Viewer?action=UPDATE&amp;creator=factset&amp;DOC_NAME=fat:reuters_annual_source_window.fat&amp;display_string=Audit&amp;DYN_ARGS=TRUE&amp;VAR:ID1=B139BQ&amp;VAR:RCODE=FDSPFDSTKTOTAL&amp;VAR:SDATE=20080899&amp;VAR:FREQ=Y&amp;VAR:RELITEM=RP&amp;VAR:CURRENCY=&amp;VAR:CURRSOURCE=E","XSHARE&amp;VAR:NATFREQ=ANNUAL&amp;VAR:RFIELD=FINALIZED&amp;VAR:DB_TYPE=&amp;VAR:UNITS=M&amp;window=popup&amp;width=450&amp;height=300&amp;START_MAXIMIZED=FALSE"}</definedName>
    <definedName name="_23797__FDSAUDITLINK__">{"fdsup://Directions/FactSet Auditing Viewer?action=AUDIT_VALUE&amp;DB=129&amp;ID1=30208110&amp;VALUEID=18321_YTD&amp;SDATE=201202&amp;PERIODTYPE=QTR_STD&amp;SCFT=3&amp;window=popup_no_bar&amp;width=385&amp;height=120&amp;START_MAXIMIZED=FALSE&amp;creator=factset&amp;display_string=Audit"}</definedName>
    <definedName name="_238__123Graph_ECHART_2">#REF!</definedName>
    <definedName name="_238__FDSAUDITLINK__">{"fdsup://Directions/FAT Viewer?action=UPDATE&amp;creator=factset&amp;DOC_NAME=fat:reuters_annual_source_window.fat&amp;display_string=Audit&amp;DYN_ARGS=TRUE&amp;VAR:ID1=60456710&amp;VAR:RCODE=QTLE&amp;VAR:SDATE=20070699&amp;VAR:FREQ=Y&amp;VAR:RELITEM=RP&amp;VAR:CURRENCY=&amp;VAR:CURRSOURCE=EXSHARE&amp;","VAR:NATFREQ=ANNUAL&amp;VAR:RFIELD=FINALIZED&amp;VAR:DB_TYPE=&amp;VAR:UNITS=M&amp;window=popup&amp;width=450&amp;height=300&amp;START_MAXIMIZED=FALSE"}</definedName>
    <definedName name="_238__FDSAUDITLINK___1">{"fdsup://IBCentral/FAT Viewer?action=UPDATE&amp;creator=factset&amp;DOC_NAME=fat:reuters_annual_source_window.fat&amp;display_string=Audit&amp;DYN_ARGS=TRUE&amp;VAR:ID1=B23K0M&amp;VAR:RCODE=FDSPFDSTKTOTAL&amp;VAR:SDATE=20071299&amp;VAR:FREQ=Y&amp;VAR:RELITEM=RP&amp;VAR:CURRENCY=&amp;VAR:CURRSOURCE=E","XSHARE&amp;VAR:NATFREQ=ANNUAL&amp;VAR:RFIELD=FINALIZED&amp;VAR:DB_TYPE=&amp;VAR:UNITS=M&amp;window=popup&amp;width=450&amp;height=300&amp;START_MAXIMIZED=FALSE"}</definedName>
    <definedName name="_239__123Graph_ECHART_21">#REF!</definedName>
    <definedName name="_239__FDSAUDITLINK__">{"fdsup://Directions/FAT Viewer?action=UPDATE&amp;creator=factset&amp;DOC_NAME=fat:reuters_annual_source_window.fat&amp;display_string=Audit&amp;DYN_ARGS=TRUE&amp;VAR:ID1=60456710&amp;VAR:RCODE=NIBX&amp;VAR:SDATE=20070699&amp;VAR:FREQ=Y&amp;VAR:RELITEM=RP&amp;VAR:CURRENCY=USD&amp;VAR:CURRSOURCE=EXSHA","RE&amp;VAR:NATFREQ=ANNUAL&amp;VAR:RFIELD=FINALIZED&amp;VAR:DB_TYPE=&amp;VAR:UNITS=MONTHLY&amp;window=popup&amp;width=450&amp;height=300&amp;START_MAXIMIZED=FALSE"}</definedName>
    <definedName name="_239__FDSAUDITLINK___1">{"fdsup://IBCentral/FAT Viewer?action=UPDATE&amp;creator=factset&amp;DOC_NAME=fat:reuters_annual_source_window.fat&amp;display_string=Audit&amp;DYN_ARGS=TRUE&amp;VAR:ID1=096970&amp;VAR:RCODE=FDSPFDSTKTOTAL&amp;VAR:SDATE=20080399&amp;VAR:FREQ=Y&amp;VAR:RELITEM=RP&amp;VAR:CURRENCY=&amp;VAR:CURRSOURCE=E","XSHARE&amp;VAR:NATFREQ=ANNUAL&amp;VAR:RFIELD=FINALIZED&amp;VAR:DB_TYPE=&amp;VAR:UNITS=M&amp;window=popup&amp;width=450&amp;height=300&amp;START_MAXIMIZED=FALSE"}</definedName>
    <definedName name="_24____0__123Graph_A">#REF!</definedName>
    <definedName name="_24___0__123Grap">#REF!</definedName>
    <definedName name="_24__123Graph_ACHART_12">#REF!</definedName>
    <definedName name="_24__123Graph_ACHART_16">#REF!</definedName>
    <definedName name="_24__123Graph_AChart_2">#REF!</definedName>
    <definedName name="_24__123Graph_AChart_4">#REF!</definedName>
    <definedName name="_24__123Graph_AChart_5">#REF!</definedName>
    <definedName name="_24__123Graph_BCHART_11">#REF!</definedName>
    <definedName name="_24__123Graph_BGROWTH_REVS_A">#REF!</definedName>
    <definedName name="_24__123Graph_CCHART_15">#REF!</definedName>
    <definedName name="_24__123Graph_DCHART_1">#REF!</definedName>
    <definedName name="_24__123Graph_LBL_DCHART_1">#REF!</definedName>
    <definedName name="_24__123Graph_XCHART_12">#REF!</definedName>
    <definedName name="_24__123Graph_XChart_2">#REF!</definedName>
    <definedName name="_24__123Graph_XCHART_4">#REF!</definedName>
    <definedName name="_24__FDSAUDITLINK__">{"fdsup://Directions/FAT Viewer?action=UPDATE&amp;creator=factset&amp;DOC_NAME=fat:reuters_annual_source_window.fat&amp;display_string=Audit&amp;DYN_ARGS=TRUE&amp;VAR:ID1=86800C10&amp;VAR:RCODE=NIBX&amp;VAR:SDATE=20081299&amp;VAR:FREQ=Y&amp;VAR:RELITEM=RP&amp;VAR:CURRENCY=USD&amp;VAR:CURRSOURCE=EXSHA","RE&amp;VAR:NATFREQ=ANNUAL&amp;VAR:RFIELD=FINALIZED&amp;VAR:DB_TYPE=&amp;VAR:UNITS=MONTHLY&amp;window=popup&amp;width=450&amp;height=300&amp;START_MAXIMIZED=FALSE"}</definedName>
    <definedName name="_24__FDSAUDITLINK___1">{"fdsup://IBCentral/FAT Viewer?action=UPDATE&amp;creator=factset&amp;DOC_NAME=fat:reuters_annual_pshs_src_window.fat&amp;display_string=Audit&amp;DYN_ARGS=TRUE&amp;VAR:ID1=0&amp;VAR:RCODE=FDSEPS&amp;VAR:SDATE=0&amp;VAR:FREQ=Y&amp;VAR:RELITEM=RF&amp;VAR:CURRENCY=&amp;VAR:CURRSOURCE=EXSHARE&amp;VAR:NATFREQ","=ANNUAL&amp;VAR:RFIELD=FINALIZED&amp;VAR:DB_TYPE=&amp;VAR:UNITS=M&amp;window=popup&amp;width=450&amp;height=300&amp;START_MAXIMIZED=FALSE"}</definedName>
    <definedName name="_24_0__123Graph_ACHAR">#REF!</definedName>
    <definedName name="_240__123Graph_ECHART_30">#REF!</definedName>
    <definedName name="_240__FDSAUDITLINK__">{"fdsup://Directions/FAT Viewer?action=UPDATE&amp;creator=factset&amp;DOC_NAME=fat:reuters_annual_source_window.fat&amp;display_string=Audit&amp;DYN_ARGS=TRUE&amp;VAR:ID1=53567810&amp;VAR:RCODE=QTLE&amp;VAR:SDATE=20070699&amp;VAR:FREQ=Y&amp;VAR:RELITEM=RP&amp;VAR:CURRENCY=&amp;VAR:CURRSOURCE=EXSHARE&amp;","VAR:NATFREQ=ANNUAL&amp;VAR:RFIELD=FINALIZED&amp;VAR:DB_TYPE=&amp;VAR:UNITS=M&amp;window=popup&amp;width=450&amp;height=300&amp;START_MAXIMIZED=FALSE"}</definedName>
    <definedName name="_240__FDSAUDITLINK___1">{"fdsup://IBCentral/FAT Viewer?action=UPDATE&amp;creator=factset&amp;DOC_NAME=fat:reuters_annual_source_window.fat&amp;display_string=Audit&amp;DYN_ARGS=TRUE&amp;VAR:ID1=002826&amp;VAR:RCODE=FDSPFDSTKTOTAL&amp;VAR:SDATE=20071299&amp;VAR:FREQ=Y&amp;VAR:RELITEM=RP&amp;VAR:CURRENCY=&amp;VAR:CURRSOURCE=E","XSHARE&amp;VAR:NATFREQ=ANNUAL&amp;VAR:RFIELD=FINALIZED&amp;VAR:DB_TYPE=&amp;VAR:UNITS=M&amp;window=popup&amp;width=450&amp;height=300&amp;START_MAXIMIZED=FALSE"}</definedName>
    <definedName name="_241__123Graph_ECHART_39">#REF!</definedName>
    <definedName name="_241__FDSAUDITLINK__">{"fdsup://Directions/FAT Viewer?action=UPDATE&amp;creator=factset&amp;DOC_NAME=fat:reuters_annual_source_window.fat&amp;display_string=Audit&amp;DYN_ARGS=TRUE&amp;VAR:ID1=53567810&amp;VAR:RCODE=NIBX&amp;VAR:SDATE=20070699&amp;VAR:FREQ=Y&amp;VAR:RELITEM=RP&amp;VAR:CURRENCY=USD&amp;VAR:CURRSOURCE=EXSHA","RE&amp;VAR:NATFREQ=ANNUAL&amp;VAR:RFIELD=FINALIZED&amp;VAR:DB_TYPE=&amp;VAR:UNITS=MONTHLY&amp;window=popup&amp;width=450&amp;height=300&amp;START_MAXIMIZED=FALSE"}</definedName>
    <definedName name="_241__FDSAUDITLINK___1">{"fdsup://IBCentral/FAT Viewer?action=UPDATE&amp;creator=factset&amp;DOC_NAME=fat:reuters_annual_source_window.fat&amp;display_string=Audit&amp;DYN_ARGS=TRUE&amp;VAR:ID1=B1VK7X&amp;VAR:RCODE=FDSPFDSTKTOTAL&amp;VAR:SDATE=20071299&amp;VAR:FREQ=Y&amp;VAR:RELITEM=RP&amp;VAR:CURRENCY=&amp;VAR:CURRSOURCE=E","XSHARE&amp;VAR:NATFREQ=ANNUAL&amp;VAR:RFIELD=FINALIZED&amp;VAR:DB_TYPE=&amp;VAR:UNITS=M&amp;window=popup&amp;width=450&amp;height=300&amp;START_MAXIMIZED=FALSE"}</definedName>
    <definedName name="_242__123Graph_ECHART_4">#REF!</definedName>
    <definedName name="_242__FDSAUDITLINK__">{"fdsup://Directions/FAT Viewer?action=UPDATE&amp;creator=factset&amp;DOC_NAME=fat:reuters_annual_source_window.fat&amp;display_string=Audit&amp;DYN_ARGS=TRUE&amp;VAR:ID1=45867G10&amp;VAR:RCODE=QTLE&amp;VAR:SDATE=20071299&amp;VAR:FREQ=Y&amp;VAR:RELITEM=RP&amp;VAR:CURRENCY=&amp;VAR:CURRSOURCE=EXSHARE&amp;","VAR:NATFREQ=ANNUAL&amp;VAR:RFIELD=FINALIZED&amp;VAR:DB_TYPE=&amp;VAR:UNITS=M&amp;window=popup&amp;width=450&amp;height=300&amp;START_MAXIMIZED=FALSE"}</definedName>
    <definedName name="_242__FDSAUDITLINK___1">{"fdsup://IBCentral/FAT Viewer?action=UPDATE&amp;creator=factset&amp;DOC_NAME=fat:reuters_annual_source_window.fat&amp;display_string=Audit&amp;DYN_ARGS=TRUE&amp;VAR:ID1=317297&amp;VAR:RCODE=FDSPFDSTKTOTAL&amp;VAR:SDATE=20080399&amp;VAR:FREQ=Y&amp;VAR:RELITEM=RP&amp;VAR:CURRENCY=&amp;VAR:CURRSOURCE=E","XSHARE&amp;VAR:NATFREQ=ANNUAL&amp;VAR:RFIELD=FINALIZED&amp;VAR:DB_TYPE=&amp;VAR:UNITS=M&amp;window=popup&amp;width=450&amp;height=300&amp;START_MAXIMIZED=FALSE"}</definedName>
    <definedName name="_243__123Graph_ECHART_40">#REF!</definedName>
    <definedName name="_243__FDSAUDITLINK__">{"fdsup://Directions/FAT Viewer?action=UPDATE&amp;creator=factset&amp;DOC_NAME=fat:reuters_annual_source_window.fat&amp;display_string=Audit&amp;DYN_ARGS=TRUE&amp;VAR:ID1=45867G10&amp;VAR:RCODE=NIBX&amp;VAR:SDATE=20071299&amp;VAR:FREQ=Y&amp;VAR:RELITEM=RP&amp;VAR:CURRENCY=USD&amp;VAR:CURRSOURCE=EXSHA","RE&amp;VAR:NATFREQ=ANNUAL&amp;VAR:RFIELD=FINALIZED&amp;VAR:DB_TYPE=&amp;VAR:UNITS=MONTHLY&amp;window=popup&amp;width=450&amp;height=300&amp;START_MAXIMIZED=FALSE"}</definedName>
    <definedName name="_243__FDSAUDITLINK___1">{"fdsup://IBCentral/FAT Viewer?action=UPDATE&amp;creator=factset&amp;DOC_NAME=fat:reuters_annual_source_window.fat&amp;display_string=Audit&amp;DYN_ARGS=TRUE&amp;VAR:ID1=B3CG9C&amp;VAR:RCODE=FDSPFDSTKTOTAL&amp;VAR:SDATE=20080499&amp;VAR:FREQ=Y&amp;VAR:RELITEM=RP&amp;VAR:CURRENCY=&amp;VAR:CURRSOURCE=E","XSHARE&amp;VAR:NATFREQ=ANNUAL&amp;VAR:RFIELD=FINALIZED&amp;VAR:DB_TYPE=&amp;VAR:UNITS=M&amp;window=popup&amp;width=450&amp;height=300&amp;START_MAXIMIZED=FALSE"}</definedName>
    <definedName name="_244__123Graph_ECHART_5">#REF!</definedName>
    <definedName name="_244__FDSAUDITLINK__">{"fdsup://Directions/FAT Viewer?action=UPDATE&amp;creator=factset&amp;DOC_NAME=fat:reuters_annual_source_window.fat&amp;display_string=Audit&amp;DYN_ARGS=TRUE&amp;VAR:ID1=34637510&amp;VAR:RCODE=QTLE&amp;VAR:SDATE=20071299&amp;VAR:FREQ=Y&amp;VAR:RELITEM=RP&amp;VAR:CURRENCY=&amp;VAR:CURRSOURCE=EXSHARE&amp;","VAR:NATFREQ=ANNUAL&amp;VAR:RFIELD=FINALIZED&amp;VAR:DB_TYPE=&amp;VAR:UNITS=M&amp;window=popup&amp;width=450&amp;height=300&amp;START_MAXIMIZED=FALSE"}</definedName>
    <definedName name="_244__FDSAUDITLINK___1">{"fdsup://IBCentral/FAT Viewer?action=UPDATE&amp;creator=factset&amp;DOC_NAME=fat:reuters_annual_source_window.fat&amp;display_string=Audit&amp;DYN_ARGS=TRUE&amp;VAR:ID1=079737&amp;VAR:RCODE=FDSPFDSTKTOTAL&amp;VAR:SDATE=20071299&amp;VAR:FREQ=Y&amp;VAR:RELITEM=RP&amp;VAR:CURRENCY=&amp;VAR:CURRSOURCE=E","XSHARE&amp;VAR:NATFREQ=ANNUAL&amp;VAR:RFIELD=FINALIZED&amp;VAR:DB_TYPE=&amp;VAR:UNITS=M&amp;window=popup&amp;width=450&amp;height=300&amp;START_MAXIMIZED=FALSE"}</definedName>
    <definedName name="_245__123Graph_ECHART_6">#REF!</definedName>
    <definedName name="_245__FDSAUDITLINK__">{"fdsup://Directions/FAT Viewer?action=UPDATE&amp;creator=factset&amp;DOC_NAME=fat:reuters_annual_source_window.fat&amp;display_string=Audit&amp;DYN_ARGS=TRUE&amp;VAR:ID1=34637510&amp;VAR:RCODE=NIBX&amp;VAR:SDATE=20071299&amp;VAR:FREQ=Y&amp;VAR:RELITEM=RP&amp;VAR:CURRENCY=USD&amp;VAR:CURRSOURCE=EXSHA","RE&amp;VAR:NATFREQ=ANNUAL&amp;VAR:RFIELD=FINALIZED&amp;VAR:DB_TYPE=&amp;VAR:UNITS=MONTHLY&amp;window=popup&amp;width=450&amp;height=300&amp;START_MAXIMIZED=FALSE"}</definedName>
    <definedName name="_245__FDSAUDITLINK___1">{"fdsup://IBCentral/FAT Viewer?action=UPDATE&amp;creator=factset&amp;DOC_NAME=fat:reuters_annual_source_window.fat&amp;display_string=Audit&amp;DYN_ARGS=TRUE&amp;VAR:ID1=316968&amp;VAR:RCODE=FDSPFDSTKTOTAL&amp;VAR:SDATE=20080799&amp;VAR:FREQ=Y&amp;VAR:RELITEM=RP&amp;VAR:CURRENCY=&amp;VAR:CURRSOURCE=E","XSHARE&amp;VAR:NATFREQ=ANNUAL&amp;VAR:RFIELD=FINALIZED&amp;VAR:DB_TYPE=&amp;VAR:UNITS=M&amp;window=popup&amp;width=450&amp;height=300&amp;START_MAXIMIZED=FALSE"}</definedName>
    <definedName name="_246__123Graph_ECHART_7">#REF!</definedName>
    <definedName name="_246__FDSAUDITLINK__">{"fdsup://Directions/FAT Viewer?action=UPDATE&amp;creator=factset&amp;DOC_NAME=fat:reuters_annual_source_window.fat&amp;display_string=Audit&amp;DYN_ARGS=TRUE&amp;VAR:ID1=25659T10&amp;VAR:RCODE=QTLE&amp;VAR:SDATE=20070999&amp;VAR:FREQ=Y&amp;VAR:RELITEM=RP&amp;VAR:CURRENCY=&amp;VAR:CURRSOURCE=EXSHARE&amp;","VAR:NATFREQ=ANNUAL&amp;VAR:RFIELD=FINALIZED&amp;VAR:DB_TYPE=&amp;VAR:UNITS=M&amp;window=popup&amp;width=450&amp;height=300&amp;START_MAXIMIZED=FALSE"}</definedName>
    <definedName name="_246__FDSAUDITLINK___1">{"fdsup://IBCentral/FAT Viewer?action=UPDATE&amp;creator=factset&amp;DOC_NAME=fat:reuters_annual_source_window.fat&amp;display_string=Audit&amp;DYN_ARGS=TRUE&amp;VAR:ID1=046574&amp;VAR:RCODE=FDSPFDSTKTOTAL&amp;VAR:SDATE=20080399&amp;VAR:FREQ=Y&amp;VAR:RELITEM=RP&amp;VAR:CURRENCY=&amp;VAR:CURRSOURCE=E","XSHARE&amp;VAR:NATFREQ=ANNUAL&amp;VAR:RFIELD=FINALIZED&amp;VAR:DB_TYPE=&amp;VAR:UNITS=M&amp;window=popup&amp;width=450&amp;height=300&amp;START_MAXIMIZED=FALSE"}</definedName>
    <definedName name="_247__123Graph_ECHART_8">#REF!</definedName>
    <definedName name="_247__FDSAUDITLINK__">{"fdsup://Directions/FAT Viewer?action=UPDATE&amp;creator=factset&amp;DOC_NAME=fat:reuters_annual_source_window.fat&amp;display_string=Audit&amp;DYN_ARGS=TRUE&amp;VAR:ID1=25659T10&amp;VAR:RCODE=NIBX&amp;VAR:SDATE=20070999&amp;VAR:FREQ=Y&amp;VAR:RELITEM=RP&amp;VAR:CURRENCY=USD&amp;VAR:CURRSOURCE=EXSHA","RE&amp;VAR:NATFREQ=ANNUAL&amp;VAR:RFIELD=FINALIZED&amp;VAR:DB_TYPE=&amp;VAR:UNITS=MONTHLY&amp;window=popup&amp;width=450&amp;height=300&amp;START_MAXIMIZED=FALSE"}</definedName>
    <definedName name="_247__FDSAUDITLINK___1">{"fdsup://IBCentral/FAT Viewer?action=UPDATE&amp;creator=factset&amp;DOC_NAME=fat:reuters_annual_source_window.fat&amp;display_string=Audit&amp;DYN_ARGS=TRUE&amp;VAR:ID1=056304&amp;VAR:RCODE=FDSPFDSTKTOTAL&amp;VAR:SDATE=20071299&amp;VAR:FREQ=Y&amp;VAR:RELITEM=RP&amp;VAR:CURRENCY=&amp;VAR:CURRSOURCE=E","XSHARE&amp;VAR:NATFREQ=ANNUAL&amp;VAR:RFIELD=FINALIZED&amp;VAR:DB_TYPE=&amp;VAR:UNITS=M&amp;window=popup&amp;width=450&amp;height=300&amp;START_MAXIMIZED=FALSE"}</definedName>
    <definedName name="_248__123Graph_ECHART_9">#REF!</definedName>
    <definedName name="_248__FDSAUDITLINK__">{"fdsup://Directions/FAT Viewer?action=UPDATE&amp;creator=factset&amp;DOC_NAME=fat:reuters_annual_source_window.fat&amp;display_string=Audit&amp;DYN_ARGS=TRUE&amp;VAR:ID1=04206810&amp;VAR:RCODE=QTLE&amp;VAR:SDATE=20071299&amp;VAR:FREQ=Y&amp;VAR:RELITEM=RP&amp;VAR:CURRENCY=&amp;VAR:CURRSOURCE=EXSHARE&amp;","VAR:NATFREQ=ANNUAL&amp;VAR:RFIELD=FINALIZED&amp;VAR:DB_TYPE=&amp;VAR:UNITS=M&amp;window=popup&amp;width=450&amp;height=300&amp;START_MAXIMIZED=FALSE"}</definedName>
    <definedName name="_248__FDSAUDITLINK___1">{"fdsup://IBCentral/FAT Viewer?action=UPDATE&amp;creator=factset&amp;DOC_NAME=fat:reuters_annual_source_window.fat&amp;display_string=Audit&amp;DYN_ARGS=TRUE&amp;VAR:ID1=B1528L&amp;VAR:RCODE=FDSPFDSTKTOTAL&amp;VAR:SDATE=20080399&amp;VAR:FREQ=Y&amp;VAR:RELITEM=RP&amp;VAR:CURRENCY=&amp;VAR:CURRSOURCE=E","XSHARE&amp;VAR:NATFREQ=ANNUAL&amp;VAR:RFIELD=FINALIZED&amp;VAR:DB_TYPE=&amp;VAR:UNITS=M&amp;window=popup&amp;width=450&amp;height=300&amp;START_MAXIMIZED=FALSE"}</definedName>
    <definedName name="_249__123Graph_FCHART_1">#REF!</definedName>
    <definedName name="_249__FDSAUDITLINK__">{"fdsup://Directions/FAT Viewer?action=UPDATE&amp;creator=factset&amp;DOC_NAME=fat:reuters_annual_source_window.fat&amp;display_string=Audit&amp;DYN_ARGS=TRUE&amp;VAR:ID1=04206810&amp;VAR:RCODE=NIBX&amp;VAR:SDATE=20071299&amp;VAR:FREQ=Y&amp;VAR:RELITEM=RP&amp;VAR:CURRENCY=USD&amp;VAR:CURRSOURCE=EXSHA","RE&amp;VAR:NATFREQ=ANNUAL&amp;VAR:RFIELD=FINALIZED&amp;VAR:DB_TYPE=&amp;VAR:UNITS=MONTHLY&amp;window=popup&amp;width=450&amp;height=300&amp;START_MAXIMIZED=FALSE"}</definedName>
    <definedName name="_249__FDSAUDITLINK___1">{"fdsup://IBCentral/FAT Viewer?action=UPDATE&amp;creator=factset&amp;DOC_NAME=fat:reuters_annual_source_window.fat&amp;display_string=Audit&amp;DYN_ARGS=TRUE&amp;VAR:ID1=343211&amp;VAR:RCODE=FDSPFDSTKTOTAL&amp;VAR:SDATE=20080399&amp;VAR:FREQ=Y&amp;VAR:RELITEM=RP&amp;VAR:CURRENCY=&amp;VAR:CURRSOURCE=E","XSHARE&amp;VAR:NATFREQ=ANNUAL&amp;VAR:RFIELD=FINALIZED&amp;VAR:DB_TYPE=&amp;VAR:UNITS=M&amp;window=popup&amp;width=450&amp;height=300&amp;START_MAXIMIZED=FALSE"}</definedName>
    <definedName name="_25____0__123Grap">#REF!</definedName>
    <definedName name="_25___0__123Graph_A">#REF!</definedName>
    <definedName name="_25__123Graph_ACHART_2">#REF!</definedName>
    <definedName name="_25__123Graph_AChart_3">#REF!</definedName>
    <definedName name="_25__123Graph_AChart_5">#REF!</definedName>
    <definedName name="_25__123Graph_AChart_6">#REF!</definedName>
    <definedName name="_25__123Graph_BGROWTH_REVS_B">#REF!</definedName>
    <definedName name="_25__123Graph_CCHART_16">#REF!</definedName>
    <definedName name="_25__123Graph_XCHART_13">#REF!</definedName>
    <definedName name="_25__123Graph_XChart_3">#REF!</definedName>
    <definedName name="_25__123Graph_XCHART_5">#REF!</definedName>
    <definedName name="_25__123Graph_XGROWTH_9">#REF!</definedName>
    <definedName name="_25__FDSAUDITLINK__">{"fdsup://Directions/FAT Viewer?action=UPDATE&amp;creator=factset&amp;DOC_NAME=fat:reuters_annual_source_window.fat&amp;display_string=Audit&amp;DYN_ARGS=TRUE&amp;VAR:ID1=86765210&amp;VAR:RCODE=QTLE&amp;VAR:SDATE=20081299&amp;VAR:FREQ=Y&amp;VAR:RELITEM=RP&amp;VAR:CURRENCY=&amp;VAR:CURRSOURCE=EXSHARE&amp;","VAR:NATFREQ=ANNUAL&amp;VAR:RFIELD=FINALIZED&amp;VAR:DB_TYPE=&amp;VAR:UNITS=M&amp;window=popup&amp;width=450&amp;height=300&amp;START_MAXIMIZED=FALSE"}</definedName>
    <definedName name="_25__FDSAUDITLINK___1">{"fdsup://IBCentral/FAT Viewer?action=UPDATE&amp;creator=factset&amp;DOC_NAME=fat:reuters_annual_pshs_src_window.fat&amp;display_string=Audit&amp;DYN_ARGS=TRUE&amp;VAR:ID1=0&amp;VAR:RCODE=FDSEPS&amp;VAR:SDATE=0&amp;VAR:FREQ=Y&amp;VAR:RELITEM=RF&amp;VAR:CURRENCY=&amp;VAR:CURRSOURCE=EXSHARE&amp;VAR:NATFREQ","=ANNUAL&amp;VAR:RFIELD=FINALIZED&amp;VAR:DB_TYPE=&amp;VAR:UNITS=M&amp;window=popup&amp;width=450&amp;height=300&amp;START_MAXIMIZED=FALSE"}</definedName>
    <definedName name="_25_0_0__123Grap">#REF!</definedName>
    <definedName name="_250__123Graph_FCHART_13">#REF!</definedName>
    <definedName name="_250__FDSAUDITLINK__">{"fdsup://Directions/FAT Viewer?action=UPDATE&amp;creator=factset&amp;DOC_NAME=fat:reuters_annual_source_window.fat&amp;display_string=Audit&amp;DYN_ARGS=TRUE&amp;VAR:ID1=88164L10&amp;VAR:RCODE=QTLE&amp;VAR:SDATE=20071299&amp;VAR:FREQ=Y&amp;VAR:RELITEM=RP&amp;VAR:CURRENCY=&amp;VAR:CURRSOURCE=EXSHARE&amp;","VAR:NATFREQ=ANNUAL&amp;VAR:RFIELD=FINALIZED&amp;VAR:DB_TYPE=&amp;VAR:UNITS=M&amp;window=popup&amp;width=450&amp;height=300&amp;START_MAXIMIZED=FALSE"}</definedName>
    <definedName name="_250__FDSAUDITLINK___1">{"fdsup://IBCentral/FAT Viewer?action=UPDATE&amp;creator=factset&amp;DOC_NAME=fat:reuters_annual_source_window.fat&amp;display_string=Audit&amp;DYN_ARGS=TRUE&amp;VAR:ID1=B1P758&amp;VAR:RCODE=FDSPFDSTKTOTAL&amp;VAR:SDATE=20080599&amp;VAR:FREQ=Y&amp;VAR:RELITEM=RP&amp;VAR:CURRENCY=&amp;VAR:CURRSOURCE=E","XSHARE&amp;VAR:NATFREQ=ANNUAL&amp;VAR:RFIELD=FINALIZED&amp;VAR:DB_TYPE=&amp;VAR:UNITS=M&amp;window=popup&amp;width=450&amp;height=300&amp;START_MAXIMIZED=FALSE"}</definedName>
    <definedName name="_251__123Graph_FCHART_14">#REF!</definedName>
    <definedName name="_251__FDSAUDITLINK__">{"fdsup://Directions/FAT Viewer?action=UPDATE&amp;creator=factset&amp;DOC_NAME=fat:reuters_annual_source_window.fat&amp;display_string=Audit&amp;DYN_ARGS=TRUE&amp;VAR:ID1=88164L10&amp;VAR:RCODE=NIBX&amp;VAR:SDATE=20071299&amp;VAR:FREQ=Y&amp;VAR:RELITEM=RP&amp;VAR:CURRENCY=USD&amp;VAR:CURRSOURCE=EXSHA","RE&amp;VAR:NATFREQ=ANNUAL&amp;VAR:RFIELD=FINALIZED&amp;VAR:DB_TYPE=&amp;VAR:UNITS=MONTHLY&amp;window=popup&amp;width=450&amp;height=300&amp;START_MAXIMIZED=FALSE"}</definedName>
    <definedName name="_251__FDSAUDITLINK___1">{"fdsup://IBCentral/FAT Viewer?action=UPDATE&amp;creator=factset&amp;DOC_NAME=fat:reuters_annual_source_window.fat&amp;display_string=Audit&amp;DYN_ARGS=TRUE&amp;VAR:ID1=B139BQ&amp;VAR:RCODE=FDSPFDSTKTOTAL&amp;VAR:SDATE=20080899&amp;VAR:FREQ=Y&amp;VAR:RELITEM=RP&amp;VAR:CURRENCY=&amp;VAR:CURRSOURCE=E","XSHARE&amp;VAR:NATFREQ=ANNUAL&amp;VAR:RFIELD=FINALIZED&amp;VAR:DB_TYPE=&amp;VAR:UNITS=M&amp;window=popup&amp;width=450&amp;height=300&amp;START_MAXIMIZED=FALSE"}</definedName>
    <definedName name="_252__123Graph_FCHART_16">#REF!</definedName>
    <definedName name="_252__FDSAUDITLINK__">{"fdsup://Directions/FAT Viewer?action=UPDATE&amp;creator=factset&amp;DOC_NAME=fat:reuters_qtrly_source_window.fat&amp;display_string=Audit&amp;DYN_ARGS=TRUE&amp;VAR:ID1=80004C10&amp;VAR:RCODE=SGAFDS&amp;VAR:SDATE=20080399&amp;VAR:FREQ=Quarterly&amp;VAR:RELITEM=RP&amp;VAR:CURRENCY=&amp;VAR:CURRSOURCE","=EXSHARE&amp;VAR:NATFREQ=QUARTERLY&amp;VAR:RFIELD=FINALIZED&amp;VAR:DB_TYPE=FR&amp;VAR:UNITS=MONTHLY&amp;window=popup&amp;width=450&amp;height=300&amp;START_MAXIMIZED=FALSE"}</definedName>
    <definedName name="_252__FDSAUDITLINK___1">{"fdsup://IBCentral/FAT Viewer?action=UPDATE&amp;creator=factset&amp;DOC_NAME=fat:reuters_annual_source_window.fat&amp;display_string=Audit&amp;DYN_ARGS=TRUE&amp;VAR:ID1=B23K0M&amp;VAR:RCODE=FDSPFDSTKTOTAL&amp;VAR:SDATE=20071299&amp;VAR:FREQ=Y&amp;VAR:RELITEM=RP&amp;VAR:CURRENCY=&amp;VAR:CURRSOURCE=E","XSHARE&amp;VAR:NATFREQ=ANNUAL&amp;VAR:RFIELD=FINALIZED&amp;VAR:DB_TYPE=&amp;VAR:UNITS=M&amp;window=popup&amp;width=450&amp;height=300&amp;START_MAXIMIZED=FALSE"}</definedName>
    <definedName name="_253__123Graph_FCHART_17">#REF!</definedName>
    <definedName name="_253__FDSAUDITLINK__">{"fdsup://Directions/FAT Viewer?action=UPDATE&amp;creator=factset&amp;DOC_NAME=fat:reuters_qtrly_source_window.fat&amp;display_string=Audit&amp;DYN_ARGS=TRUE&amp;VAR:ID1=75091710&amp;VAR:RCODE=SGAFDS&amp;VAR:SDATE=20080399&amp;VAR:FREQ=Quarterly&amp;VAR:RELITEM=RP&amp;VAR:CURRENCY=&amp;VAR:CURRSOURCE","=EXSHARE&amp;VAR:NATFREQ=QUARTERLY&amp;VAR:RFIELD=FINALIZED&amp;VAR:DB_TYPE=FR&amp;VAR:UNITS=MONTHLY&amp;window=popup&amp;width=450&amp;height=300&amp;START_MAXIMIZED=FALSE"}</definedName>
    <definedName name="_253__FDSAUDITLINK___1">{"fdsup://IBCentral/FAT Viewer?action=UPDATE&amp;creator=factset&amp;DOC_NAME=fat:reuters_annual_source_window.fat&amp;display_string=Audit&amp;DYN_ARGS=TRUE&amp;VAR:ID1=096970&amp;VAR:RCODE=FDSPFDSTKTOTAL&amp;VAR:SDATE=20080399&amp;VAR:FREQ=Y&amp;VAR:RELITEM=RP&amp;VAR:CURRENCY=&amp;VAR:CURRSOURCE=E","XSHARE&amp;VAR:NATFREQ=ANNUAL&amp;VAR:RFIELD=FINALIZED&amp;VAR:DB_TYPE=&amp;VAR:UNITS=M&amp;window=popup&amp;width=450&amp;height=300&amp;START_MAXIMIZED=FALSE"}</definedName>
    <definedName name="_254__123Graph_FCHART_2">#REF!</definedName>
    <definedName name="_254__FDSAUDITLINK__">{"fdsup://Directions/FAT Viewer?action=UPDATE&amp;creator=factset&amp;DOC_NAME=fat:reuters_qtrly_source_window.fat&amp;display_string=Audit&amp;DYN_ARGS=TRUE&amp;VAR:ID1=57772K10&amp;VAR:RCODE=SGAFDS&amp;VAR:SDATE=20080399&amp;VAR:FREQ=Quarterly&amp;VAR:RELITEM=RP&amp;VAR:CURRENCY=&amp;VAR:CURRSOURCE","=EXSHARE&amp;VAR:NATFREQ=QUARTERLY&amp;VAR:RFIELD=FINALIZED&amp;VAR:DB_TYPE=FR&amp;VAR:UNITS=MONTHLY&amp;window=popup&amp;width=450&amp;height=300&amp;START_MAXIMIZED=FALSE"}</definedName>
    <definedName name="_254__FDSAUDITLINK___1">{"fdsup://IBCentral/FAT Viewer?action=UPDATE&amp;creator=factset&amp;DOC_NAME=fat:reuters_annual_source_window.fat&amp;display_string=Audit&amp;DYN_ARGS=TRUE&amp;VAR:ID1=002826&amp;VAR:RCODE=FDSPFDSTKTOTAL&amp;VAR:SDATE=20071299&amp;VAR:FREQ=Y&amp;VAR:RELITEM=RP&amp;VAR:CURRENCY=&amp;VAR:CURRSOURCE=E","XSHARE&amp;VAR:NATFREQ=ANNUAL&amp;VAR:RFIELD=FINALIZED&amp;VAR:DB_TYPE=&amp;VAR:UNITS=M&amp;window=popup&amp;width=450&amp;height=300&amp;START_MAXIMIZED=FALSE"}</definedName>
    <definedName name="_255__123Graph_FCHART_21">#REF!</definedName>
    <definedName name="_255__FDSAUDITLINK__">{"fdsup://Directions/FAT Viewer?action=UPDATE&amp;creator=factset&amp;DOC_NAME=fat:reuters_qtrly_source_window.fat&amp;display_string=Audit&amp;DYN_ARGS=TRUE&amp;VAR:ID1=60456710&amp;VAR:RCODE=SGAFDS&amp;VAR:SDATE=20071299&amp;VAR:FREQ=Quarterly&amp;VAR:RELITEM=RP&amp;VAR:CURRENCY=&amp;VAR:CURRSOURCE","=EXSHARE&amp;VAR:NATFREQ=QUARTERLY&amp;VAR:RFIELD=FINALIZED&amp;VAR:DB_TYPE=FR&amp;VAR:UNITS=MONTHLY&amp;window=popup&amp;width=450&amp;height=300&amp;START_MAXIMIZED=FALSE"}</definedName>
    <definedName name="_255__FDSAUDITLINK___1">{"fdsup://IBCentral/FAT Viewer?action=UPDATE&amp;creator=factset&amp;DOC_NAME=fat:reuters_annual_pshs_src_window.fat&amp;display_string=Audit&amp;DYN_ARGS=TRUE&amp;VAR:ID1=B1VK7X&amp;VAR:RCODE=FDSEPS&amp;VAR:SDATE=20071299&amp;VAR:FREQ=Y&amp;VAR:RELITEM=RF&amp;VAR:CURRENCY=&amp;VAR:CURRSOURCE=EXSHARE","&amp;VAR:NATFREQ=ANNUAL&amp;VAR:RFIELD=FINALIZED&amp;VAR:DB_TYPE=&amp;VAR:UNITS=M&amp;window=popup&amp;width=450&amp;height=300&amp;START_MAXIMIZED=FALSE"}</definedName>
    <definedName name="_256__123Graph_FCHART_30">#REF!</definedName>
    <definedName name="_256__FDSAUDITLINK__">{"fdsup://Directions/FAT Viewer?action=UPDATE&amp;creator=factset&amp;DOC_NAME=fat:reuters_qtrly_source_window.fat&amp;display_string=Audit&amp;DYN_ARGS=TRUE&amp;VAR:ID1=53567810&amp;VAR:RCODE=SGAFDS&amp;VAR:SDATE=20080399&amp;VAR:FREQ=Quarterly&amp;VAR:RELITEM=RP&amp;VAR:CURRENCY=&amp;VAR:CURRSOURCE","=EXSHARE&amp;VAR:NATFREQ=QUARTERLY&amp;VAR:RFIELD=FINALIZED&amp;VAR:DB_TYPE=FR&amp;VAR:UNITS=MONTHLY&amp;window=popup&amp;width=450&amp;height=300&amp;START_MAXIMIZED=FALSE"}</definedName>
    <definedName name="_256__FDSAUDITLINK___1">{"fdsup://IBCentral/FAT Viewer?action=UPDATE&amp;creator=factset&amp;DOC_NAME=fat:reuters_annual_pshs_src_window.fat&amp;display_string=Audit&amp;DYN_ARGS=TRUE&amp;VAR:ID1=317297&amp;VAR:RCODE=FDSEPS&amp;VAR:SDATE=20080399&amp;VAR:FREQ=Y&amp;VAR:RELITEM=RF&amp;VAR:CURRENCY=&amp;VAR:CURRSOURCE=EXSHARE","&amp;VAR:NATFREQ=ANNUAL&amp;VAR:RFIELD=FINALIZED&amp;VAR:DB_TYPE=&amp;VAR:UNITS=M&amp;window=popup&amp;width=450&amp;height=300&amp;START_MAXIMIZED=FALSE"}</definedName>
    <definedName name="_257__123Graph_FCHART_39">#REF!</definedName>
    <definedName name="_257__FDSAUDITLINK__">{"fdsup://Directions/FAT Viewer?action=UPDATE&amp;creator=factset&amp;DOC_NAME=fat:reuters_qtrly_source_window.fat&amp;display_string=Audit&amp;DYN_ARGS=TRUE&amp;VAR:ID1=45867G10&amp;VAR:RCODE=SGAFDS&amp;VAR:SDATE=20071299&amp;VAR:FREQ=Quarterly&amp;VAR:RELITEM=RP&amp;VAR:CURRENCY=&amp;VAR:CURRSOURCE","=EXSHARE&amp;VAR:NATFREQ=QUARTERLY&amp;VAR:RFIELD=FINALIZED&amp;VAR:DB_TYPE=FR&amp;VAR:UNITS=MONTHLY&amp;window=popup&amp;width=450&amp;height=300&amp;START_MAXIMIZED=FALSE"}</definedName>
    <definedName name="_257__FDSAUDITLINK___1">{"fdsup://IBCentral/FAT Viewer?action=UPDATE&amp;creator=factset&amp;DOC_NAME=fat:reuters_annual_pshs_src_window.fat&amp;display_string=Audit&amp;DYN_ARGS=TRUE&amp;VAR:ID1=B3CG9C&amp;VAR:RCODE=FDSEPS&amp;VAR:SDATE=20080499&amp;VAR:FREQ=Y&amp;VAR:RELITEM=RF&amp;VAR:CURRENCY=&amp;VAR:CURRSOURCE=EXSHARE","&amp;VAR:NATFREQ=ANNUAL&amp;VAR:RFIELD=FINALIZED&amp;VAR:DB_TYPE=&amp;VAR:UNITS=M&amp;window=popup&amp;width=450&amp;height=300&amp;START_MAXIMIZED=FALSE"}</definedName>
    <definedName name="_258__123Graph_FCHART_4">#REF!</definedName>
    <definedName name="_258__FDSAUDITLINK__">{"fdsup://Directions/FAT Viewer?action=UPDATE&amp;creator=factset&amp;DOC_NAME=fat:reuters_qtrly_source_window.fat&amp;display_string=Audit&amp;DYN_ARGS=TRUE&amp;VAR:ID1=34637510&amp;VAR:RCODE=SGAFDS&amp;VAR:SDATE=20071299&amp;VAR:FREQ=Quarterly&amp;VAR:RELITEM=RP&amp;VAR:CURRENCY=&amp;VAR:CURRSOURCE","=EXSHARE&amp;VAR:NATFREQ=QUARTERLY&amp;VAR:RFIELD=FINALIZED&amp;VAR:DB_TYPE=FR&amp;VAR:UNITS=MONTHLY&amp;window=popup&amp;width=450&amp;height=300&amp;START_MAXIMIZED=FALSE"}</definedName>
    <definedName name="_258__FDSAUDITLINK___1">{"fdsup://IBCentral/FAT Viewer?action=UPDATE&amp;creator=factset&amp;DOC_NAME=fat:reuters_annual_pshs_src_window.fat&amp;display_string=Audit&amp;DYN_ARGS=TRUE&amp;VAR:ID1=079737&amp;VAR:RCODE=FDSEPS&amp;VAR:SDATE=20071299&amp;VAR:FREQ=Y&amp;VAR:RELITEM=RF&amp;VAR:CURRENCY=&amp;VAR:CURRSOURCE=EXSHARE","&amp;VAR:NATFREQ=ANNUAL&amp;VAR:RFIELD=FINALIZED&amp;VAR:DB_TYPE=&amp;VAR:UNITS=M&amp;window=popup&amp;width=450&amp;height=300&amp;START_MAXIMIZED=FALSE"}</definedName>
    <definedName name="_259__123Graph_FCHART_40">#REF!</definedName>
    <definedName name="_259__FDSAUDITLINK__">{"fdsup://Directions/FAT Viewer?action=UPDATE&amp;creator=factset&amp;DOC_NAME=fat:reuters_qtrly_source_window.fat&amp;display_string=Audit&amp;DYN_ARGS=TRUE&amp;VAR:ID1=25659T10&amp;VAR:RCODE=SGAFDS&amp;VAR:SDATE=20080399&amp;VAR:FREQ=Quarterly&amp;VAR:RELITEM=RP&amp;VAR:CURRENCY=&amp;VAR:CURRSOURCE","=EXSHARE&amp;VAR:NATFREQ=QUARTERLY&amp;VAR:RFIELD=FINALIZED&amp;VAR:DB_TYPE=FR&amp;VAR:UNITS=MONTHLY&amp;window=popup&amp;width=450&amp;height=300&amp;START_MAXIMIZED=FALSE"}</definedName>
    <definedName name="_259__FDSAUDITLINK___1">{"fdsup://IBCentral/FAT Viewer?action=UPDATE&amp;creator=factset&amp;DOC_NAME=fat:reuters_annual_pshs_src_window.fat&amp;display_string=Audit&amp;DYN_ARGS=TRUE&amp;VAR:ID1=316968&amp;VAR:RCODE=FDSEPS&amp;VAR:SDATE=20070799&amp;VAR:FREQ=Y&amp;VAR:RELITEM=RF&amp;VAR:CURRENCY=&amp;VAR:CURRSOURCE=EXSHARE","&amp;VAR:NATFREQ=ANNUAL&amp;VAR:RFIELD=FINALIZED&amp;VAR:DB_TYPE=&amp;VAR:UNITS=M&amp;window=popup&amp;width=450&amp;height=300&amp;START_MAXIMIZED=FALSE"}</definedName>
    <definedName name="_25IQ_CURRENCY_GAIN_INS">"c238"</definedName>
    <definedName name="_26____0__123Graph_BEPS">#REF!</definedName>
    <definedName name="_26___0__123Graph_BEPS">#REF!</definedName>
    <definedName name="_26___123Graph_BEPS_CF">#REF!</definedName>
    <definedName name="_26__123Graph_ACHART_1">#REF!</definedName>
    <definedName name="_26__123Graph_ACHART_3">#REF!</definedName>
    <definedName name="_26__123Graph_AChart_4">#REF!</definedName>
    <definedName name="_26__123Graph_AChart_6">#REF!</definedName>
    <definedName name="_26__123Graph_B_Chart_1A">#REF!</definedName>
    <definedName name="_26__123Graph_CCHART_11">#REF!</definedName>
    <definedName name="_26__123Graph_CCHART_17">#REF!</definedName>
    <definedName name="_26__123Graph_DCHART_4">#REF!</definedName>
    <definedName name="_26__123Graph_DCHART_8">#REF!</definedName>
    <definedName name="_26__123Graph_LBL_DCHART_2">#REF!</definedName>
    <definedName name="_26__123Graph_XCHART_14">#REF!</definedName>
    <definedName name="_26__123Graph_XChart_4">#REF!</definedName>
    <definedName name="_26__FDSAUDITLINK__">{"fdsup://Directions/FAT Viewer?action=UPDATE&amp;creator=factset&amp;DOC_NAME=fat:reuters_annual_source_window.fat&amp;display_string=Audit&amp;DYN_ARGS=TRUE&amp;VAR:ID1=86765210&amp;VAR:RCODE=NIBX&amp;VAR:SDATE=20081299&amp;VAR:FREQ=Y&amp;VAR:RELITEM=RP&amp;VAR:CURRENCY=USD&amp;VAR:CURRSOURCE=EXSHA","RE&amp;VAR:NATFREQ=ANNUAL&amp;VAR:RFIELD=FINALIZED&amp;VAR:DB_TYPE=&amp;VAR:UNITS=MONTHLY&amp;window=popup&amp;width=450&amp;height=300&amp;START_MAXIMIZED=FALSE"}</definedName>
    <definedName name="_26__FDSAUDITLINK___1">{"fdsup://IBCentral/FAT Viewer?action=UPDATE&amp;creator=factset&amp;DOC_NAME=fat:reuters_annual_pshs_src_window.fat&amp;display_string=Audit&amp;DYN_ARGS=TRUE&amp;VAR:ID1=0&amp;VAR:RCODE=FDSEPS&amp;VAR:SDATE=0&amp;VAR:FREQ=Y&amp;VAR:RELITEM=RF&amp;VAR:CURRENCY=&amp;VAR:CURRSOURCE=EXSHARE&amp;VAR:NATFREQ","=ANNUAL&amp;VAR:RFIELD=FINALIZED&amp;VAR:DB_TYPE=&amp;VAR:UNITS=M&amp;window=popup&amp;width=450&amp;height=300&amp;START_MAXIMIZED=FALSE"}</definedName>
    <definedName name="_26_0__123Graph_BCHAR">#REF!</definedName>
    <definedName name="_26_0_0__123Graph_AB92">#REF!</definedName>
    <definedName name="_260__123Graph_FCHART_5">#REF!</definedName>
    <definedName name="_260__FDSAUDITLINK__">{"fdsup://Directions/FAT Viewer?action=UPDATE&amp;creator=factset&amp;DOC_NAME=fat:reuters_qtrly_source_window.fat&amp;display_string=Audit&amp;DYN_ARGS=TRUE&amp;VAR:ID1=04206810&amp;VAR:RCODE=SGAFDS&amp;VAR:SDATE=20080399&amp;VAR:FREQ=Quarterly&amp;VAR:RELITEM=RP&amp;VAR:CURRENCY=&amp;VAR:CURRSOURCE","=EXSHARE&amp;VAR:NATFREQ=QUARTERLY&amp;VAR:RFIELD=FINALIZED&amp;VAR:DB_TYPE=FR&amp;VAR:UNITS=MONTHLY&amp;window=popup&amp;width=450&amp;height=300&amp;START_MAXIMIZED=FALSE"}</definedName>
    <definedName name="_260__FDSAUDITLINK___1">{"fdsup://IBCentral/FAT Viewer?action=UPDATE&amp;creator=factset&amp;DOC_NAME=fat:reuters_annual_pshs_src_window.fat&amp;display_string=Audit&amp;DYN_ARGS=TRUE&amp;VAR:ID1=046574&amp;VAR:RCODE=FDSEPS&amp;VAR:SDATE=20080399&amp;VAR:FREQ=Y&amp;VAR:RELITEM=RF&amp;VAR:CURRENCY=&amp;VAR:CURRSOURCE=EXSHARE","&amp;VAR:NATFREQ=ANNUAL&amp;VAR:RFIELD=FINALIZED&amp;VAR:DB_TYPE=&amp;VAR:UNITS=M&amp;window=popup&amp;width=450&amp;height=300&amp;START_MAXIMIZED=FALSE"}</definedName>
    <definedName name="_261__123Graph_FCHART_6">#REF!</definedName>
    <definedName name="_261__FDSAUDITLINK__">{"fdsup://Directions/FAT Viewer?action=UPDATE&amp;creator=factset&amp;DOC_NAME=fat:reuters_qtrly_source_window.fat&amp;display_string=Audit&amp;DYN_ARGS=TRUE&amp;VAR:ID1=88164L10&amp;VAR:RCODE=SGAFDS&amp;VAR:SDATE=20080399&amp;VAR:FREQ=Quarterly&amp;VAR:RELITEM=RP&amp;VAR:CURRENCY=&amp;VAR:CURRSOURCE","=EXSHARE&amp;VAR:NATFREQ=QUARTERLY&amp;VAR:RFIELD=FINALIZED&amp;VAR:DB_TYPE=FR&amp;VAR:UNITS=MONTHLY&amp;window=popup&amp;width=450&amp;height=300&amp;START_MAXIMIZED=FALSE"}</definedName>
    <definedName name="_261__FDSAUDITLINK___1">{"fdsup://IBCentral/FAT Viewer?action=UPDATE&amp;creator=factset&amp;DOC_NAME=fat:reuters_annual_pshs_src_window.fat&amp;display_string=Audit&amp;DYN_ARGS=TRUE&amp;VAR:ID1=056304&amp;VAR:RCODE=FDSEPS&amp;VAR:SDATE=20071299&amp;VAR:FREQ=Y&amp;VAR:RELITEM=RF&amp;VAR:CURRENCY=&amp;VAR:CURRSOURCE=EXSHARE","&amp;VAR:NATFREQ=ANNUAL&amp;VAR:RFIELD=FINALIZED&amp;VAR:DB_TYPE=&amp;VAR:UNITS=M&amp;window=popup&amp;width=450&amp;height=300&amp;START_MAXIMIZED=FALSE"}</definedName>
    <definedName name="_262__123Graph_FCHART_7">#REF!</definedName>
    <definedName name="_262__FDSAUDITLINK__">{"fdsup://Directions/FAT Viewer?action=UPDATE&amp;creator=factset&amp;DOC_NAME=fat:reuters_annual_source_window.fat&amp;display_string=Audit&amp;DYN_ARGS=TRUE&amp;VAR:ID1=80004C10&amp;VAR:RCODE=QTLE&amp;VAR:SDATE=20071299&amp;VAR:FREQ=Y&amp;VAR:RELITEM=RP&amp;VAR:CURRENCY=&amp;VAR:CURRSOURCE=EXSHARE&amp;","VAR:NATFREQ=ANNUAL&amp;VAR:RFIELD=FINALIZED&amp;VAR:DB_TYPE=&amp;VAR:UNITS=M&amp;window=popup&amp;width=450&amp;height=300&amp;START_MAXIMIZED=FALSE"}</definedName>
    <definedName name="_262__FDSAUDITLINK___1">{"fdsup://IBCentral/FAT Viewer?action=UPDATE&amp;creator=factset&amp;DOC_NAME=fat:reuters_annual_pshs_src_window.fat&amp;display_string=Audit&amp;DYN_ARGS=TRUE&amp;VAR:ID1=B1528L&amp;VAR:RCODE=FDSEPS&amp;VAR:SDATE=20070399&amp;VAR:FREQ=Y&amp;VAR:RELITEM=RF&amp;VAR:CURRENCY=&amp;VAR:CURRSOURCE=EXSHARE","&amp;VAR:NATFREQ=ANNUAL&amp;VAR:RFIELD=FINALIZED&amp;VAR:DB_TYPE=&amp;VAR:UNITS=M&amp;window=popup&amp;width=450&amp;height=300&amp;START_MAXIMIZED=FALSE"}</definedName>
    <definedName name="_263__FDSAUDITLINK__">{"fdsup://Directions/FAT Viewer?action=UPDATE&amp;creator=factset&amp;DOC_NAME=fat:reuters_annual_source_window.fat&amp;display_string=Audit&amp;DYN_ARGS=TRUE&amp;VAR:ID1=80004C10&amp;VAR:RCODE=NIBX&amp;VAR:SDATE=20071299&amp;VAR:FREQ=Y&amp;VAR:RELITEM=RP&amp;VAR:CURRENCY=USD&amp;VAR:CURRSOURCE=EXSHA","RE&amp;VAR:NATFREQ=ANNUAL&amp;VAR:RFIELD=FINALIZED&amp;VAR:DB_TYPE=&amp;VAR:UNITS=MONTHLY&amp;window=popup&amp;width=450&amp;height=300&amp;START_MAXIMIZED=FALSE"}</definedName>
    <definedName name="_263__FDSAUDITLINK___1">{"fdsup://IBCentral/FAT Viewer?action=UPDATE&amp;creator=factset&amp;DOC_NAME=fat:reuters_annual_pshs_src_window.fat&amp;display_string=Audit&amp;DYN_ARGS=TRUE&amp;VAR:ID1=343211&amp;VAR:RCODE=FDSEPS&amp;VAR:SDATE=20080399&amp;VAR:FREQ=Y&amp;VAR:RELITEM=RF&amp;VAR:CURRENCY=&amp;VAR:CURRSOURCE=EXSHARE","&amp;VAR:NATFREQ=ANNUAL&amp;VAR:RFIELD=FINALIZED&amp;VAR:DB_TYPE=&amp;VAR:UNITS=M&amp;window=popup&amp;width=450&amp;height=300&amp;START_MAXIMIZED=FALSE"}</definedName>
    <definedName name="_264__FDSAUDITLINK__">{"fdsup://Directions/FAT Viewer?action=UPDATE&amp;creator=factset&amp;DOC_NAME=fat:reuters_qtrly_source_window.fat&amp;display_string=Audit&amp;DYN_ARGS=TRUE&amp;VAR:ID1=80004C10&amp;VAR:RCODE=SGAFDS&amp;VAR:SDATE=20080399&amp;VAR:FREQ=Quarterly&amp;VAR:RELITEM=RP&amp;VAR:CURRENCY=&amp;VAR:CURRSOURCE","=EXSHARE&amp;VAR:NATFREQ=QUARTERLY&amp;VAR:RFIELD=FINALIZED&amp;VAR:DB_TYPE=FR&amp;VAR:UNITS=MONTHLY&amp;window=popup&amp;width=450&amp;height=300&amp;START_MAXIMIZED=FALSE"}</definedName>
    <definedName name="_264__FDSAUDITLINK___1">{"fdsup://IBCentral/FAT Viewer?action=UPDATE&amp;creator=factset&amp;DOC_NAME=fat:reuters_annual_pshs_src_window.fat&amp;display_string=Audit&amp;DYN_ARGS=TRUE&amp;VAR:ID1=B1P758&amp;VAR:RCODE=FDSEPS&amp;VAR:SDATE=20080599&amp;VAR:FREQ=Y&amp;VAR:RELITEM=RF&amp;VAR:CURRENCY=&amp;VAR:CURRSOURCE=EXSHARE","&amp;VAR:NATFREQ=ANNUAL&amp;VAR:RFIELD=FINALIZED&amp;VAR:DB_TYPE=&amp;VAR:UNITS=M&amp;window=popup&amp;width=450&amp;height=300&amp;START_MAXIMIZED=FALSE"}</definedName>
    <definedName name="_265__FDSAUDITLINK__">{"fdsup://Directions/FAT Viewer?action=UPDATE&amp;creator=factset&amp;DOC_NAME=fat:reuters_annual_source_window.fat&amp;display_string=Audit&amp;DYN_ARGS=TRUE&amp;VAR:ID1=75091710&amp;VAR:RCODE=QTLE&amp;VAR:SDATE=20071299&amp;VAR:FREQ=Y&amp;VAR:RELITEM=RP&amp;VAR:CURRENCY=&amp;VAR:CURRSOURCE=EXSHARE&amp;","VAR:NATFREQ=ANNUAL&amp;VAR:RFIELD=FINALIZED&amp;VAR:DB_TYPE=&amp;VAR:UNITS=M&amp;window=popup&amp;width=450&amp;height=300&amp;START_MAXIMIZED=FALSE"}</definedName>
    <definedName name="_265__FDSAUDITLINK___1">{"fdsup://IBCentral/FAT Viewer?action=UPDATE&amp;creator=factset&amp;DOC_NAME=fat:reuters_annual_pshs_src_window.fat&amp;display_string=Audit&amp;DYN_ARGS=TRUE&amp;VAR:ID1=B139BQ&amp;VAR:RCODE=FDSEPS&amp;VAR:SDATE=20070899&amp;VAR:FREQ=Y&amp;VAR:RELITEM=RF&amp;VAR:CURRENCY=&amp;VAR:CURRSOURCE=EXSHARE","&amp;VAR:NATFREQ=ANNUAL&amp;VAR:RFIELD=FINALIZED&amp;VAR:DB_TYPE=&amp;VAR:UNITS=M&amp;window=popup&amp;width=450&amp;height=300&amp;START_MAXIMIZED=FALSE"}</definedName>
    <definedName name="_266__FDSAUDITLINK__">{"fdsup://Directions/FAT Viewer?action=UPDATE&amp;creator=factset&amp;DOC_NAME=fat:reuters_annual_source_window.fat&amp;display_string=Audit&amp;DYN_ARGS=TRUE&amp;VAR:ID1=75091710&amp;VAR:RCODE=NIBX&amp;VAR:SDATE=20071299&amp;VAR:FREQ=Y&amp;VAR:RELITEM=RP&amp;VAR:CURRENCY=USD&amp;VAR:CURRSOURCE=EXSHA","RE&amp;VAR:NATFREQ=ANNUAL&amp;VAR:RFIELD=FINALIZED&amp;VAR:DB_TYPE=&amp;VAR:UNITS=MONTHLY&amp;window=popup&amp;width=450&amp;height=300&amp;START_MAXIMIZED=FALSE"}</definedName>
    <definedName name="_266__FDSAUDITLINK___1">{"fdsup://IBCentral/FAT Viewer?action=UPDATE&amp;creator=factset&amp;DOC_NAME=fat:reuters_annual_pshs_src_window.fat&amp;display_string=Audit&amp;DYN_ARGS=TRUE&amp;VAR:ID1=B23K0M&amp;VAR:RCODE=FDSEPS&amp;VAR:SDATE=20071299&amp;VAR:FREQ=Y&amp;VAR:RELITEM=RF&amp;VAR:CURRENCY=&amp;VAR:CURRSOURCE=EXSHARE","&amp;VAR:NATFREQ=ANNUAL&amp;VAR:RFIELD=FINALIZED&amp;VAR:DB_TYPE=&amp;VAR:UNITS=M&amp;window=popup&amp;width=450&amp;height=300&amp;START_MAXIMIZED=FALSE"}</definedName>
    <definedName name="_267__FDSAUDITLINK__">{"fdsup://Directions/FAT Viewer?action=UPDATE&amp;creator=factset&amp;DOC_NAME=fat:reuters_qtrly_source_window.fat&amp;display_string=Audit&amp;DYN_ARGS=TRUE&amp;VAR:ID1=75091710&amp;VAR:RCODE=SGAFDS&amp;VAR:SDATE=20080399&amp;VAR:FREQ=Quarterly&amp;VAR:RELITEM=RP&amp;VAR:CURRENCY=&amp;VAR:CURRSOURCE","=EXSHARE&amp;VAR:NATFREQ=QUARTERLY&amp;VAR:RFIELD=FINALIZED&amp;VAR:DB_TYPE=FR&amp;VAR:UNITS=MONTHLY&amp;window=popup&amp;width=450&amp;height=300&amp;START_MAXIMIZED=FALSE"}</definedName>
    <definedName name="_267__FDSAUDITLINK___1">{"fdsup://IBCentral/FAT Viewer?action=UPDATE&amp;creator=factset&amp;DOC_NAME=fat:reuters_annual_pshs_src_window.fat&amp;display_string=Audit&amp;DYN_ARGS=TRUE&amp;VAR:ID1=096970&amp;VAR:RCODE=FDSEPS&amp;VAR:SDATE=20080399&amp;VAR:FREQ=Y&amp;VAR:RELITEM=RF&amp;VAR:CURRENCY=&amp;VAR:CURRSOURCE=EXSHARE","&amp;VAR:NATFREQ=ANNUAL&amp;VAR:RFIELD=FINALIZED&amp;VAR:DB_TYPE=&amp;VAR:UNITS=M&amp;window=popup&amp;width=450&amp;height=300&amp;START_MAXIMIZED=FALSE"}</definedName>
    <definedName name="_268__FDSAUDITLINK__">{"fdsup://Directions/FAT Viewer?action=UPDATE&amp;creator=factset&amp;DOC_NAME=fat:reuters_annual_source_window.fat&amp;display_string=Audit&amp;DYN_ARGS=TRUE&amp;VAR:ID1=57772K10&amp;VAR:RCODE=QTLE&amp;VAR:SDATE=20070699&amp;VAR:FREQ=Y&amp;VAR:RELITEM=RP&amp;VAR:CURRENCY=&amp;VAR:CURRSOURCE=EXSHARE&amp;","VAR:NATFREQ=ANNUAL&amp;VAR:RFIELD=FINALIZED&amp;VAR:DB_TYPE=&amp;VAR:UNITS=M&amp;window=popup&amp;width=450&amp;height=300&amp;START_MAXIMIZED=FALSE"}</definedName>
    <definedName name="_268__FDSAUDITLINK___1">{"fdsup://IBCentral/FAT Viewer?action=UPDATE&amp;creator=factset&amp;DOC_NAME=fat:reuters_annual_pshs_src_window.fat&amp;display_string=Audit&amp;DYN_ARGS=TRUE&amp;VAR:ID1=002826&amp;VAR:RCODE=FDSEPS&amp;VAR:SDATE=20071299&amp;VAR:FREQ=Y&amp;VAR:RELITEM=RF&amp;VAR:CURRENCY=&amp;VAR:CURRSOURCE=EXSHARE","&amp;VAR:NATFREQ=ANNUAL&amp;VAR:RFIELD=FINALIZED&amp;VAR:DB_TYPE=&amp;VAR:UNITS=M&amp;window=popup&amp;width=450&amp;height=300&amp;START_MAXIMIZED=FALSE"}</definedName>
    <definedName name="_269__FDSAUDITLINK__">{"fdsup://Directions/FAT Viewer?action=UPDATE&amp;creator=factset&amp;DOC_NAME=fat:reuters_annual_source_window.fat&amp;display_string=Audit&amp;DYN_ARGS=TRUE&amp;VAR:ID1=57772K10&amp;VAR:RCODE=NIBX&amp;VAR:SDATE=20070699&amp;VAR:FREQ=Y&amp;VAR:RELITEM=RP&amp;VAR:CURRENCY=USD&amp;VAR:CURRSOURCE=EXSHA","RE&amp;VAR:NATFREQ=ANNUAL&amp;VAR:RFIELD=FINALIZED&amp;VAR:DB_TYPE=&amp;VAR:UNITS=MONTHLY&amp;window=popup&amp;width=450&amp;height=300&amp;START_MAXIMIZED=FALSE"}</definedName>
    <definedName name="_269__FDSAUDITLINK___1">{"fdsup://IBCentral/FAT Viewer?action=UPDATE&amp;creator=factset&amp;DOC_NAME=fat:reuters_annual_pshs_src_window.fat&amp;display_string=Audit&amp;DYN_ARGS=TRUE&amp;VAR:ID1=B1VK7X&amp;VAR:RCODE=FDSEPS&amp;VAR:SDATE=20071299&amp;VAR:FREQ=Y&amp;VAR:RELITEM=RF&amp;VAR:CURRENCY=&amp;VAR:CURRSOURCE=EXSHARE","&amp;VAR:NATFREQ=ANNUAL&amp;VAR:RFIELD=FINALIZED&amp;VAR:DB_TYPE=&amp;VAR:UNITS=M&amp;window=popup&amp;width=450&amp;height=300&amp;START_MAXIMIZED=FALSE"}</definedName>
    <definedName name="_27__123Graph_AChart_5">#REF!</definedName>
    <definedName name="_27__123Graph_B_Chart_1A">#REF!</definedName>
    <definedName name="_27__123Graph_BEPS_CF">#REF!</definedName>
    <definedName name="_27__123Graph_C_Chart_1A">#REF!</definedName>
    <definedName name="_27__123Graph_CCHART_18">#REF!</definedName>
    <definedName name="_27__123Graph_ECHART_1">#REF!</definedName>
    <definedName name="_27__123Graph_XCHART_15">#REF!</definedName>
    <definedName name="_27__123Graph_XChart_5">#REF!</definedName>
    <definedName name="_27__FDSAUDITLINK__">{"fdsup://Directions/FAT Viewer?action=UPDATE&amp;creator=factset&amp;DOC_NAME=fat:reuters_annual_source_window.fat&amp;display_string=Audit&amp;DYN_ARGS=TRUE&amp;VAR:ID1=33643310&amp;VAR:RCODE=QTLE&amp;VAR:SDATE=20081299&amp;VAR:FREQ=Y&amp;VAR:RELITEM=RP&amp;VAR:CURRENCY=&amp;VAR:CURRSOURCE=EXSHARE&amp;","VAR:NATFREQ=ANNUAL&amp;VAR:RFIELD=FINALIZED&amp;VAR:DB_TYPE=&amp;VAR:UNITS=M&amp;window=popup&amp;width=450&amp;height=300&amp;START_MAXIMIZED=FALSE"}</definedName>
    <definedName name="_27__FDSAUDITLINK___1">{"fdsup://IBCentral/FAT Viewer?action=UPDATE&amp;creator=factset&amp;DOC_NAME=fat:reuters_annual_pshs_src_window.fat&amp;display_string=Audit&amp;DYN_ARGS=TRUE&amp;VAR:ID1=0&amp;VAR:RCODE=FDSEPS&amp;VAR:SDATE=0&amp;VAR:FREQ=Y&amp;VAR:RELITEM=RF&amp;VAR:CURRENCY=&amp;VAR:CURRSOURCE=EXSHARE&amp;VAR:NATFREQ","=ANNUAL&amp;VAR:RFIELD=FINALIZED&amp;VAR:DB_TYPE=&amp;VAR:UNITS=M&amp;window=popup&amp;width=450&amp;height=300&amp;START_MAXIMIZED=FALSE"}</definedName>
    <definedName name="_27_0_0__123Graph_AB92S">#REF!</definedName>
    <definedName name="_270__FDSAUDITLINK__">{"fdsup://Directions/FAT Viewer?action=UPDATE&amp;creator=factset&amp;DOC_NAME=fat:reuters_qtrly_source_window.fat&amp;display_string=Audit&amp;DYN_ARGS=TRUE&amp;VAR:ID1=57772K10&amp;VAR:RCODE=SGAFDS&amp;VAR:SDATE=20080399&amp;VAR:FREQ=Quarterly&amp;VAR:RELITEM=RP&amp;VAR:CURRENCY=&amp;VAR:CURRSOURCE","=EXSHARE&amp;VAR:NATFREQ=QUARTERLY&amp;VAR:RFIELD=FINALIZED&amp;VAR:DB_TYPE=FR&amp;VAR:UNITS=MONTHLY&amp;window=popup&amp;width=450&amp;height=300&amp;START_MAXIMIZED=FALSE"}</definedName>
    <definedName name="_270__FDSAUDITLINK___1">{"fdsup://IBCentral/FAT Viewer?action=UPDATE&amp;creator=factset&amp;DOC_NAME=fat:reuters_annual_pshs_src_window.fat&amp;display_string=Audit&amp;DYN_ARGS=TRUE&amp;VAR:ID1=317297&amp;VAR:RCODE=FDSEPS&amp;VAR:SDATE=20080399&amp;VAR:FREQ=Y&amp;VAR:RELITEM=RF&amp;VAR:CURRENCY=&amp;VAR:CURRSOURCE=EXSHARE","&amp;VAR:NATFREQ=ANNUAL&amp;VAR:RFIELD=FINALIZED&amp;VAR:DB_TYPE=&amp;VAR:UNITS=M&amp;window=popup&amp;width=450&amp;height=300&amp;START_MAXIMIZED=FALSE"}</definedName>
    <definedName name="_271__FDSAUDITLINK__">{"fdsup://Directions/FAT Viewer?action=UPDATE&amp;creator=factset&amp;DOC_NAME=fat:reuters_annual_source_window.fat&amp;display_string=Audit&amp;DYN_ARGS=TRUE&amp;VAR:ID1=60456710&amp;VAR:RCODE=QTLE&amp;VAR:SDATE=20070699&amp;VAR:FREQ=Y&amp;VAR:RELITEM=RP&amp;VAR:CURRENCY=&amp;VAR:CURRSOURCE=EXSHARE&amp;","VAR:NATFREQ=ANNUAL&amp;VAR:RFIELD=FINALIZED&amp;VAR:DB_TYPE=&amp;VAR:UNITS=M&amp;window=popup&amp;width=450&amp;height=300&amp;START_MAXIMIZED=FALSE"}</definedName>
    <definedName name="_271__FDSAUDITLINK___1">{"fdsup://IBCentral/FAT Viewer?action=UPDATE&amp;creator=factset&amp;DOC_NAME=fat:reuters_annual_pshs_src_window.fat&amp;display_string=Audit&amp;DYN_ARGS=TRUE&amp;VAR:ID1=B3CG9C&amp;VAR:RCODE=FDSEPS&amp;VAR:SDATE=20080499&amp;VAR:FREQ=Y&amp;VAR:RELITEM=RF&amp;VAR:CURRENCY=&amp;VAR:CURRSOURCE=EXSHARE","&amp;VAR:NATFREQ=ANNUAL&amp;VAR:RFIELD=FINALIZED&amp;VAR:DB_TYPE=&amp;VAR:UNITS=M&amp;window=popup&amp;width=450&amp;height=300&amp;START_MAXIMIZED=FALSE"}</definedName>
    <definedName name="_272__FDSAUDITLINK__">{"fdsup://Directions/FAT Viewer?action=UPDATE&amp;creator=factset&amp;DOC_NAME=fat:reuters_annual_source_window.fat&amp;display_string=Audit&amp;DYN_ARGS=TRUE&amp;VAR:ID1=60456710&amp;VAR:RCODE=NIBX&amp;VAR:SDATE=20070699&amp;VAR:FREQ=Y&amp;VAR:RELITEM=RP&amp;VAR:CURRENCY=USD&amp;VAR:CURRSOURCE=EXSHA","RE&amp;VAR:NATFREQ=ANNUAL&amp;VAR:RFIELD=FINALIZED&amp;VAR:DB_TYPE=&amp;VAR:UNITS=MONTHLY&amp;window=popup&amp;width=450&amp;height=300&amp;START_MAXIMIZED=FALSE"}</definedName>
    <definedName name="_272__FDSAUDITLINK___1">{"fdsup://IBCentral/FAT Viewer?action=UPDATE&amp;creator=factset&amp;DOC_NAME=fat:reuters_annual_pshs_src_window.fat&amp;display_string=Audit&amp;DYN_ARGS=TRUE&amp;VAR:ID1=079737&amp;VAR:RCODE=FDSEPS&amp;VAR:SDATE=20071299&amp;VAR:FREQ=Y&amp;VAR:RELITEM=RF&amp;VAR:CURRENCY=&amp;VAR:CURRSOURCE=EXSHARE","&amp;VAR:NATFREQ=ANNUAL&amp;VAR:RFIELD=FINALIZED&amp;VAR:DB_TYPE=&amp;VAR:UNITS=M&amp;window=popup&amp;width=450&amp;height=300&amp;START_MAXIMIZED=FALSE"}</definedName>
    <definedName name="_273__123Graph_AChart_2G">#REF!</definedName>
    <definedName name="_273__FDSAUDITLINK__">{"fdsup://Directions/FAT Viewer?action=UPDATE&amp;creator=factset&amp;DOC_NAME=fat:reuters_qtrly_source_window.fat&amp;display_string=Audit&amp;DYN_ARGS=TRUE&amp;VAR:ID1=60456710&amp;VAR:RCODE=SGAFDS&amp;VAR:SDATE=20071299&amp;VAR:FREQ=Quarterly&amp;VAR:RELITEM=RP&amp;VAR:CURRENCY=&amp;VAR:CURRSOURCE","=EXSHARE&amp;VAR:NATFREQ=QUARTERLY&amp;VAR:RFIELD=FINALIZED&amp;VAR:DB_TYPE=FR&amp;VAR:UNITS=MONTHLY&amp;window=popup&amp;width=450&amp;height=300&amp;START_MAXIMIZED=FALSE"}</definedName>
    <definedName name="_273__FDSAUDITLINK___1">{"fdsup://IBCentral/FAT Viewer?action=UPDATE&amp;creator=factset&amp;DOC_NAME=fat:reuters_annual_pshs_src_window.fat&amp;display_string=Audit&amp;DYN_ARGS=TRUE&amp;VAR:ID1=316968&amp;VAR:RCODE=FDSEPS&amp;VAR:SDATE=20070799&amp;VAR:FREQ=Y&amp;VAR:RELITEM=RF&amp;VAR:CURRENCY=&amp;VAR:CURRSOURCE=EXSHARE","&amp;VAR:NATFREQ=ANNUAL&amp;VAR:RFIELD=FINALIZED&amp;VAR:DB_TYPE=&amp;VAR:UNITS=M&amp;window=popup&amp;width=450&amp;height=300&amp;START_MAXIMIZED=FALSE"}</definedName>
    <definedName name="_274__FDSAUDITLINK__">{"fdsup://Directions/FAT Viewer?action=UPDATE&amp;creator=factset&amp;DOC_NAME=fat:reuters_annual_source_window.fat&amp;display_string=Audit&amp;DYN_ARGS=TRUE&amp;VAR:ID1=53567810&amp;VAR:RCODE=QTLE&amp;VAR:SDATE=20070699&amp;VAR:FREQ=Y&amp;VAR:RELITEM=RP&amp;VAR:CURRENCY=&amp;VAR:CURRSOURCE=EXSHARE&amp;","VAR:NATFREQ=ANNUAL&amp;VAR:RFIELD=FINALIZED&amp;VAR:DB_TYPE=&amp;VAR:UNITS=M&amp;window=popup&amp;width=450&amp;height=300&amp;START_MAXIMIZED=FALSE"}</definedName>
    <definedName name="_274__FDSAUDITLINK___1">{"fdsup://IBCentral/FAT Viewer?action=UPDATE&amp;creator=factset&amp;DOC_NAME=fat:reuters_annual_pshs_src_window.fat&amp;display_string=Audit&amp;DYN_ARGS=TRUE&amp;VAR:ID1=046574&amp;VAR:RCODE=FDSEPS&amp;VAR:SDATE=20080399&amp;VAR:FREQ=Y&amp;VAR:RELITEM=RF&amp;VAR:CURRENCY=&amp;VAR:CURRSOURCE=EXSHARE","&amp;VAR:NATFREQ=ANNUAL&amp;VAR:RFIELD=FINALIZED&amp;VAR:DB_TYPE=&amp;VAR:UNITS=M&amp;window=popup&amp;width=450&amp;height=300&amp;START_MAXIMIZED=FALSE"}</definedName>
    <definedName name="_275__FDSAUDITLINK__">{"fdsup://Directions/FAT Viewer?action=UPDATE&amp;creator=factset&amp;DOC_NAME=fat:reuters_annual_source_window.fat&amp;display_string=Audit&amp;DYN_ARGS=TRUE&amp;VAR:ID1=53567810&amp;VAR:RCODE=NIBX&amp;VAR:SDATE=20070699&amp;VAR:FREQ=Y&amp;VAR:RELITEM=RP&amp;VAR:CURRENCY=USD&amp;VAR:CURRSOURCE=EXSHA","RE&amp;VAR:NATFREQ=ANNUAL&amp;VAR:RFIELD=FINALIZED&amp;VAR:DB_TYPE=&amp;VAR:UNITS=MONTHLY&amp;window=popup&amp;width=450&amp;height=300&amp;START_MAXIMIZED=FALSE"}</definedName>
    <definedName name="_275__FDSAUDITLINK___1">{"fdsup://IBCentral/FAT Viewer?action=UPDATE&amp;creator=factset&amp;DOC_NAME=fat:reuters_annual_pshs_src_window.fat&amp;display_string=Audit&amp;DYN_ARGS=TRUE&amp;VAR:ID1=056304&amp;VAR:RCODE=FDSEPS&amp;VAR:SDATE=20071299&amp;VAR:FREQ=Y&amp;VAR:RELITEM=RF&amp;VAR:CURRENCY=&amp;VAR:CURRSOURCE=EXSHARE","&amp;VAR:NATFREQ=ANNUAL&amp;VAR:RFIELD=FINALIZED&amp;VAR:DB_TYPE=&amp;VAR:UNITS=M&amp;window=popup&amp;width=450&amp;height=300&amp;START_MAXIMIZED=FALSE"}</definedName>
    <definedName name="_276__FDSAUDITLINK__">{"fdsup://Directions/FAT Viewer?action=UPDATE&amp;creator=factset&amp;DOC_NAME=fat:reuters_qtrly_source_window.fat&amp;display_string=Audit&amp;DYN_ARGS=TRUE&amp;VAR:ID1=53567810&amp;VAR:RCODE=SGAFDS&amp;VAR:SDATE=20080399&amp;VAR:FREQ=Quarterly&amp;VAR:RELITEM=RP&amp;VAR:CURRENCY=&amp;VAR:CURRSOURCE","=EXSHARE&amp;VAR:NATFREQ=QUARTERLY&amp;VAR:RFIELD=FINALIZED&amp;VAR:DB_TYPE=FR&amp;VAR:UNITS=MONTHLY&amp;window=popup&amp;width=450&amp;height=300&amp;START_MAXIMIZED=FALSE"}</definedName>
    <definedName name="_276__FDSAUDITLINK___1">{"fdsup://IBCentral/FAT Viewer?action=UPDATE&amp;creator=factset&amp;DOC_NAME=fat:reuters_annual_pshs_src_window.fat&amp;display_string=Audit&amp;DYN_ARGS=TRUE&amp;VAR:ID1=B1528L&amp;VAR:RCODE=FDSEPS&amp;VAR:SDATE=20070399&amp;VAR:FREQ=Y&amp;VAR:RELITEM=RF&amp;VAR:CURRENCY=&amp;VAR:CURRSOURCE=EXSHARE","&amp;VAR:NATFREQ=ANNUAL&amp;VAR:RFIELD=FINALIZED&amp;VAR:DB_TYPE=&amp;VAR:UNITS=M&amp;window=popup&amp;width=450&amp;height=300&amp;START_MAXIMIZED=FALSE"}</definedName>
    <definedName name="_277__FDSAUDITLINK__">{"fdsup://Directions/FAT Viewer?action=UPDATE&amp;creator=factset&amp;DOC_NAME=fat:reuters_annual_source_window.fat&amp;display_string=Audit&amp;DYN_ARGS=TRUE&amp;VAR:ID1=45867G10&amp;VAR:RCODE=QTLE&amp;VAR:SDATE=20071299&amp;VAR:FREQ=Y&amp;VAR:RELITEM=RP&amp;VAR:CURRENCY=&amp;VAR:CURRSOURCE=EXSHARE&amp;","VAR:NATFREQ=ANNUAL&amp;VAR:RFIELD=FINALIZED&amp;VAR:DB_TYPE=&amp;VAR:UNITS=M&amp;window=popup&amp;width=450&amp;height=300&amp;START_MAXIMIZED=FALSE"}</definedName>
    <definedName name="_277__FDSAUDITLINK___1">{"fdsup://IBCentral/FAT Viewer?action=UPDATE&amp;creator=factset&amp;DOC_NAME=fat:reuters_annual_pshs_src_window.fat&amp;display_string=Audit&amp;DYN_ARGS=TRUE&amp;VAR:ID1=343211&amp;VAR:RCODE=FDSEPS&amp;VAR:SDATE=20080399&amp;VAR:FREQ=Y&amp;VAR:RELITEM=RF&amp;VAR:CURRENCY=&amp;VAR:CURRSOURCE=EXSHARE","&amp;VAR:NATFREQ=ANNUAL&amp;VAR:RFIELD=FINALIZED&amp;VAR:DB_TYPE=&amp;VAR:UNITS=M&amp;window=popup&amp;width=450&amp;height=300&amp;START_MAXIMIZED=FALSE"}</definedName>
    <definedName name="_278__FDSAUDITLINK__">{"fdsup://Directions/FAT Viewer?action=UPDATE&amp;creator=factset&amp;DOC_NAME=fat:reuters_annual_source_window.fat&amp;display_string=Audit&amp;DYN_ARGS=TRUE&amp;VAR:ID1=45867G10&amp;VAR:RCODE=NIBX&amp;VAR:SDATE=20071299&amp;VAR:FREQ=Y&amp;VAR:RELITEM=RP&amp;VAR:CURRENCY=USD&amp;VAR:CURRSOURCE=EXSHA","RE&amp;VAR:NATFREQ=ANNUAL&amp;VAR:RFIELD=FINALIZED&amp;VAR:DB_TYPE=&amp;VAR:UNITS=MONTHLY&amp;window=popup&amp;width=450&amp;height=300&amp;START_MAXIMIZED=FALSE"}</definedName>
    <definedName name="_278__FDSAUDITLINK___1">{"fdsup://IBCentral/FAT Viewer?action=UPDATE&amp;creator=factset&amp;DOC_NAME=fat:reuters_annual_pshs_src_window.fat&amp;display_string=Audit&amp;DYN_ARGS=TRUE&amp;VAR:ID1=B1P758&amp;VAR:RCODE=FDSEPS&amp;VAR:SDATE=20080599&amp;VAR:FREQ=Y&amp;VAR:RELITEM=RF&amp;VAR:CURRENCY=&amp;VAR:CURRSOURCE=EXSHARE","&amp;VAR:NATFREQ=ANNUAL&amp;VAR:RFIELD=FINALIZED&amp;VAR:DB_TYPE=&amp;VAR:UNITS=M&amp;window=popup&amp;width=450&amp;height=300&amp;START_MAXIMIZED=FALSE"}</definedName>
    <definedName name="_27856__FDSAUDITLINK__">{"fdsup://directions/FAT Viewer?action=UPDATE&amp;creator=factset&amp;DYN_ARGS=TRUE&amp;DOC_NAME=FAT:FQL_AUDITING_CLIENT_TEMPLATE.FAT&amp;display_string=Audit&amp;VAR:KEY=VUPQLEFGTY&amp;VAR:QUERY=KEZGX0NBUEVYKExUTSw0MTE2NCwsLCxVU0QpQEZGX0NBUEVYKExUTV9TRU1JLDQxMTY0LCwsLFVTRCkp&amp;WIND","OW=FIRST_POPUP&amp;HEIGHT=450&amp;WIDTH=450&amp;START_MAXIMIZED=FALSE&amp;VAR:CALENDAR=US&amp;VAR:SYMBOL=NYSE:RUK&amp;VAR:INDEX=0"}</definedName>
    <definedName name="_27857__FDSAUDITLINK__">{"fdsup://directions/FAT Viewer?action=UPDATE&amp;creator=factset&amp;DYN_ARGS=TRUE&amp;DOC_NAME=FAT:FQL_AUDITING_CLIENT_TEMPLATE.FAT&amp;display_string=Audit&amp;VAR:KEY=ZWJQJULIRO&amp;VAR:QUERY=KEZGX09QRVJfQ0YoTFRNLDQxMTY0LCwsLFVTRClARkZfT1BFUl9DRihMVE1fU0VNSSw0MTE2NCwsLCxVU0QpK","Q==&amp;WINDOW=FIRST_POPUP&amp;HEIGHT=450&amp;WIDTH=450&amp;START_MAXIMIZED=FALSE&amp;VAR:CALENDAR=US&amp;VAR:SYMBOL=NYSE:RUK&amp;VAR:INDEX=0"}</definedName>
    <definedName name="_27858__FDSAUDITLINK__">{"fdsup://directions/FAT Viewer?action=UPDATE&amp;creator=factset&amp;DYN_ARGS=TRUE&amp;DOC_NAME=FAT:FQL_AUDITING_CLIENT_TEMPLATE.FAT&amp;display_string=Audit&amp;VAR:KEY=PAPURERMTG&amp;VAR:QUERY=RkZfRUJJVERBKEFOTiwyMDExLC0yQVksQ1ksLFVTRCk=&amp;WINDOW=FIRST_POPUP&amp;HEIGHT=450&amp;WIDTH=450&amp;","START_MAXIMIZED=FALSE&amp;VAR:CALENDAR=US&amp;VAR:SYMBOL=NYSE:RUK&amp;VAR:INDEX=0"}</definedName>
    <definedName name="_27859__FDSAUDITLINK__">{"fdsup://directions/FAT Viewer?action=UPDATE&amp;creator=factset&amp;DYN_ARGS=TRUE&amp;DOC_NAME=FAT:FQL_AUDITING_CLIENT_TEMPLATE.FAT&amp;display_string=Audit&amp;VAR:KEY=TMRKRGJINY&amp;VAR:QUERY=RkZfRUJJVERBKEFOTiwyMDEwLC0yQVksQ1ksLFVTRCk=&amp;WINDOW=FIRST_POPUP&amp;HEIGHT=450&amp;WIDTH=450&amp;","START_MAXIMIZED=FALSE&amp;VAR:CALENDAR=US&amp;VAR:SYMBOL=NYSE:RUK&amp;VAR:INDEX=0"}</definedName>
    <definedName name="_27860__FDSAUDITLINK__">{"fdsup://directions/FAT Viewer?action=UPDATE&amp;creator=factset&amp;DYN_ARGS=TRUE&amp;DOC_NAME=FAT:FQL_AUDITING_CLIENT_TEMPLATE.FAT&amp;display_string=Audit&amp;VAR:KEY=HYVQVQBEVA&amp;VAR:QUERY=RkZfRUJJVERBKEFOTiwyMDA5LC0zQVksQ1ksLFVTRCk=&amp;WINDOW=FIRST_POPUP&amp;HEIGHT=450&amp;WIDTH=450&amp;","START_MAXIMIZED=FALSE&amp;VAR:CALENDAR=US&amp;VAR:SYMBOL=NYSE:RUK&amp;VAR:INDEX=0"}</definedName>
    <definedName name="_27861__FDSAUDITLINK__">{"fdsup://directions/FAT Viewer?action=UPDATE&amp;creator=factset&amp;DYN_ARGS=TRUE&amp;DOC_NAME=FAT:FQL_AUDITING_CLIENT_TEMPLATE.FAT&amp;display_string=Audit&amp;VAR:KEY=PQLQLCRKBM&amp;VAR:QUERY=RkZfRUJJVERBKEFOTiwyMDEyLC0yQVksQ1ksLFVTRCk=&amp;WINDOW=FIRST_POPUP&amp;HEIGHT=450&amp;WIDTH=450&amp;","START_MAXIMIZED=FALSE&amp;VAR:CALENDAR=US&amp;VAR:SYMBOL=NYSE:RUK&amp;VAR:INDEX=0"}</definedName>
    <definedName name="_27862__FDSAUDITLINK__">{"fdsup://directions/FAT Viewer?action=UPDATE&amp;creator=factset&amp;DYN_ARGS=TRUE&amp;DOC_NAME=FAT:FQL_AUDITING_CLIENT_TEMPLATE.FAT&amp;display_string=Audit&amp;VAR:KEY=QTONENWFKB&amp;VAR:QUERY=KEZGX05FVF9JTkMoWVRELDQxMTY0LCwsLFVTRClARkZfTkVUX0lOQyhZVERfU0VNSSw0MTE2NCwsLCxVU0QpK","Q==&amp;WINDOW=FIRST_POPUP&amp;HEIGHT=450&amp;WIDTH=450&amp;START_MAXIMIZED=FALSE&amp;VAR:CALENDAR=US&amp;VAR:SYMBOL=NYSE:RUK&amp;VAR:INDEX=0"}</definedName>
    <definedName name="_27863__FDSAUDITLINK__">{"fdsup://directions/FAT Viewer?action=UPDATE&amp;creator=factset&amp;DYN_ARGS=TRUE&amp;DOC_NAME=FAT:FQL_AUDITING_CLIENT_TEMPLATE.FAT&amp;display_string=Audit&amp;VAR:KEY=PAZOHMHERE&amp;VAR:QUERY=KEZGX05FVF9JTkMoQU5OLDQxMTY0LCwsLFVTRClARkZfTkVUX0lOQyhBTk4sMCwsLCxVU0QpKQ==&amp;WINDOW=F","IRST_POPUP&amp;HEIGHT=450&amp;WIDTH=450&amp;START_MAXIMIZED=FALSE&amp;VAR:CALENDAR=US&amp;VAR:SYMBOL=NYSE:RUK&amp;VAR:INDEX=0"}</definedName>
    <definedName name="_27864__FDSAUDITLINK__">{"fdsup://directions/FAT Viewer?action=UPDATE&amp;creator=factset&amp;DYN_ARGS=TRUE&amp;DOC_NAME=FAT:FQL_AUDITING_CLIENT_TEMPLATE.FAT&amp;display_string=Audit&amp;VAR:KEY=TUNKBSNYBA&amp;VAR:QUERY=RkZfRVBTX0RJTF9BRlRfWE9SRChMVE0sNDExNjQsLCwsVVNEKQ==&amp;WINDOW=FIRST_POPUP&amp;HEIGHT=450&amp;WI","DTH=450&amp;START_MAXIMIZED=FALSE&amp;VAR:CALENDAR=US&amp;VAR:SYMBOL=NYSE:RUK&amp;VAR:INDEX=0"}</definedName>
    <definedName name="_27865__FDSAUDITLINK__">{"fdsup://directions/FAT Viewer?action=UPDATE&amp;creator=factset&amp;DYN_ARGS=TRUE&amp;DOC_NAME=FAT:FQL_AUDITING_CLIENT_TEMPLATE.FAT&amp;display_string=Audit&amp;VAR:KEY=VAXCJGLIPK&amp;VAR:QUERY=KEZGX0VCSVQoWVRELDQxMTY0IC0gMUFZLCwsLFVTRClARkZfRUJJVChZVERfU0VNSSw0MTE2NCAtIDFBWSwsL","CxVU0QpKQ==&amp;WINDOW=FIRST_POPUP&amp;HEIGHT=450&amp;WIDTH=450&amp;START_MAXIMIZED=FALSE&amp;VAR:CALENDAR=US&amp;VAR:SYMBOL=NYSE:RUK&amp;VAR:INDEX=0"}</definedName>
    <definedName name="_27866__FDSAUDITLINK__">{"fdsup://directions/FAT Viewer?action=UPDATE&amp;creator=factset&amp;DYN_ARGS=TRUE&amp;DOC_NAME=FAT:FQL_AUDITING_CLIENT_TEMPLATE.FAT&amp;display_string=Audit&amp;VAR:KEY=GDEZABIRWP&amp;VAR:QUERY=KEZGX0VCSVQoWVRELDQxMTY0LCwsLFVTRClARkZfRUJJVChZVERfU0VNSSw0MTE2NCwsLCxVU0QpKQ==&amp;WIND","OW=FIRST_POPUP&amp;HEIGHT=450&amp;WIDTH=450&amp;START_MAXIMIZED=FALSE&amp;VAR:CALENDAR=US&amp;VAR:SYMBOL=NYSE:RUK&amp;VAR:INDEX=0"}</definedName>
    <definedName name="_27867__FDSAUDITLINK__">{"fdsup://directions/FAT Viewer?action=UPDATE&amp;creator=factset&amp;DYN_ARGS=TRUE&amp;DOC_NAME=FAT:FQL_AUDITING_CLIENT_TEMPLATE.FAT&amp;display_string=Audit&amp;VAR:KEY=YJATCDQLIT&amp;VAR:QUERY=RkZfRUJJVChBTk4sNDExNjQsLCwsVVNEKQ==&amp;WINDOW=FIRST_POPUP&amp;HEIGHT=450&amp;WIDTH=450&amp;START_MA","XIMIZED=FALSE&amp;VAR:CALENDAR=US&amp;VAR:SYMBOL=NYSE:RUK&amp;VAR:INDEX=0"}</definedName>
    <definedName name="_27868__FDSAUDITLINK__">{"fdsup://directions/FAT Viewer?action=UPDATE&amp;creator=factset&amp;DYN_ARGS=TRUE&amp;DOC_NAME=FAT:FQL_AUDITING_CLIENT_TEMPLATE.FAT&amp;display_string=Audit&amp;VAR:KEY=KVWNOZGNEJ&amp;VAR:QUERY=KChGRl9ERUJUKFFUUiw0MTE2NCwsLCxVU0QpQEZGX0RFQlQoU0VNSSw0MTE2NCwsLCxVU0QpKUBGRl9ERUJUK","EFOTiw0MTE2NCwsLCxVU0QpKQ==&amp;WINDOW=FIRST_POPUP&amp;HEIGHT=450&amp;WIDTH=450&amp;START_MAXIMIZED=FALSE&amp;VAR:CALENDAR=US&amp;VAR:SYMBOL=NYSE:RUK&amp;VAR:INDEX=0"}</definedName>
    <definedName name="_27869__FDSAUDITLINK__">{"fdsup://directions/FAT Viewer?action=UPDATE&amp;creator=factset&amp;DYN_ARGS=TRUE&amp;DOC_NAME=FAT:FQL_AUDITING_CLIENT_TEMPLATE.FAT&amp;display_string=Audit&amp;VAR:KEY=VUPQLEFGTY&amp;VAR:QUERY=KEZGX0NBUEVYKExUTSw0MTE2NCwsLCxVU0QpQEZGX0NBUEVYKExUTV9TRU1JLDQxMTY0LCwsLFVTRCkp&amp;WIND","OW=FIRST_POPUP&amp;HEIGHT=450&amp;WIDTH=450&amp;START_MAXIMIZED=FALSE&amp;VAR:CALENDAR=US&amp;VAR:SYMBOL=NYSE:RUK&amp;VAR:INDEX=0"}</definedName>
    <definedName name="_27870__FDSAUDITLINK__">{"fdsup://directions/FAT Viewer?action=UPDATE&amp;creator=factset&amp;DYN_ARGS=TRUE&amp;DOC_NAME=FAT:FQL_AUDITING_CLIENT_TEMPLATE.FAT&amp;display_string=Audit&amp;VAR:KEY=ZWJQJULIRO&amp;VAR:QUERY=KEZGX09QRVJfQ0YoTFRNLDQxMTY0LCwsLFVTRClARkZfT1BFUl9DRihMVE1fU0VNSSw0MTE2NCwsLCxVU0QpK","Q==&amp;WINDOW=FIRST_POPUP&amp;HEIGHT=450&amp;WIDTH=450&amp;START_MAXIMIZED=FALSE&amp;VAR:CALENDAR=US&amp;VAR:SYMBOL=NYSE:RUK&amp;VAR:INDEX=0"}</definedName>
    <definedName name="_27871__FDSAUDITLINK__">{"fdsup://directions/FAT Viewer?action=UPDATE&amp;creator=factset&amp;DYN_ARGS=TRUE&amp;DOC_NAME=FAT:FQL_AUDITING_CLIENT_TEMPLATE.FAT&amp;display_string=Audit&amp;VAR:KEY=PAPURERMTG&amp;VAR:QUERY=RkZfRUJJVERBKEFOTiwyMDExLC0yQVksQ1ksLFVTRCk=&amp;WINDOW=FIRST_POPUP&amp;HEIGHT=450&amp;WIDTH=450&amp;","START_MAXIMIZED=FALSE&amp;VAR:CALENDAR=US&amp;VAR:SYMBOL=NYSE:RUK&amp;VAR:INDEX=0"}</definedName>
    <definedName name="_27872__FDSAUDITLINK__">{"fdsup://directions/FAT Viewer?action=UPDATE&amp;creator=factset&amp;DYN_ARGS=TRUE&amp;DOC_NAME=FAT:FQL_AUDITING_CLIENT_TEMPLATE.FAT&amp;display_string=Audit&amp;VAR:KEY=TMRKRGJINY&amp;VAR:QUERY=RkZfRUJJVERBKEFOTiwyMDEwLC0yQVksQ1ksLFVTRCk=&amp;WINDOW=FIRST_POPUP&amp;HEIGHT=450&amp;WIDTH=450&amp;","START_MAXIMIZED=FALSE&amp;VAR:CALENDAR=US&amp;VAR:SYMBOL=NYSE:RUK&amp;VAR:INDEX=0"}</definedName>
    <definedName name="_27873__FDSAUDITLINK__">{"fdsup://directions/FAT Viewer?action=UPDATE&amp;creator=factset&amp;DYN_ARGS=TRUE&amp;DOC_NAME=FAT:FQL_AUDITING_CLIENT_TEMPLATE.FAT&amp;display_string=Audit&amp;VAR:KEY=HYVQVQBEVA&amp;VAR:QUERY=RkZfRUJJVERBKEFOTiwyMDA5LC0zQVksQ1ksLFVTRCk=&amp;WINDOW=FIRST_POPUP&amp;HEIGHT=450&amp;WIDTH=450&amp;","START_MAXIMIZED=FALSE&amp;VAR:CALENDAR=US&amp;VAR:SYMBOL=NYSE:RUK&amp;VAR:INDEX=0"}</definedName>
    <definedName name="_27874__FDSAUDITLINK__">{"fdsup://directions/FAT Viewer?action=UPDATE&amp;creator=factset&amp;DYN_ARGS=TRUE&amp;DOC_NAME=FAT:FQL_AUDITING_CLIENT_TEMPLATE.FAT&amp;display_string=Audit&amp;VAR:KEY=PQLQLCRKBM&amp;VAR:QUERY=RkZfRUJJVERBKEFOTiwyMDEyLC0yQVksQ1ksLFVTRCk=&amp;WINDOW=FIRST_POPUP&amp;HEIGHT=450&amp;WIDTH=450&amp;","START_MAXIMIZED=FALSE&amp;VAR:CALENDAR=US&amp;VAR:SYMBOL=NYSE:RUK&amp;VAR:INDEX=0"}</definedName>
    <definedName name="_27875__FDSAUDITLINK__">{"fdsup://directions/FAT Viewer?action=UPDATE&amp;creator=factset&amp;DYN_ARGS=TRUE&amp;DOC_NAME=FAT:FQL_AUDITING_CLIENT_TEMPLATE.FAT&amp;display_string=Audit&amp;VAR:KEY=QTONENWFKB&amp;VAR:QUERY=KEZGX05FVF9JTkMoWVRELDQxMTY0LCwsLFVTRClARkZfTkVUX0lOQyhZVERfU0VNSSw0MTE2NCwsLCxVU0QpK","Q==&amp;WINDOW=FIRST_POPUP&amp;HEIGHT=450&amp;WIDTH=450&amp;START_MAXIMIZED=FALSE&amp;VAR:CALENDAR=US&amp;VAR:SYMBOL=NYSE:RUK&amp;VAR:INDEX=0"}</definedName>
    <definedName name="_27876__FDSAUDITLINK__">{"fdsup://directions/FAT Viewer?action=UPDATE&amp;creator=factset&amp;DYN_ARGS=TRUE&amp;DOC_NAME=FAT:FQL_AUDITING_CLIENT_TEMPLATE.FAT&amp;display_string=Audit&amp;VAR:KEY=PAZOHMHERE&amp;VAR:QUERY=KEZGX05FVF9JTkMoQU5OLDQxMTY0LCwsLFVTRClARkZfTkVUX0lOQyhBTk4sMCwsLCxVU0QpKQ==&amp;WINDOW=F","IRST_POPUP&amp;HEIGHT=450&amp;WIDTH=450&amp;START_MAXIMIZED=FALSE&amp;VAR:CALENDAR=US&amp;VAR:SYMBOL=NYSE:RUK&amp;VAR:INDEX=0"}</definedName>
    <definedName name="_27877__FDSAUDITLINK__">{"fdsup://directions/FAT Viewer?action=UPDATE&amp;creator=factset&amp;DYN_ARGS=TRUE&amp;DOC_NAME=FAT:FQL_AUDITING_CLIENT_TEMPLATE.FAT&amp;display_string=Audit&amp;VAR:KEY=TUNKBSNYBA&amp;VAR:QUERY=RkZfRVBTX0RJTF9BRlRfWE9SRChMVE0sNDExNjQsLCwsVVNEKQ==&amp;WINDOW=FIRST_POPUP&amp;HEIGHT=450&amp;WI","DTH=450&amp;START_MAXIMIZED=FALSE&amp;VAR:CALENDAR=US&amp;VAR:SYMBOL=NYSE:RUK&amp;VAR:INDEX=0"}</definedName>
    <definedName name="_27878__FDSAUDITLINK__">{"fdsup://directions/FAT Viewer?action=UPDATE&amp;creator=factset&amp;DYN_ARGS=TRUE&amp;DOC_NAME=FAT:FQL_AUDITING_CLIENT_TEMPLATE.FAT&amp;display_string=Audit&amp;VAR:KEY=VAXCJGLIPK&amp;VAR:QUERY=KEZGX0VCSVQoWVRELDQxMTY0IC0gMUFZLCwsLFVTRClARkZfRUJJVChZVERfU0VNSSw0MTE2NCAtIDFBWSwsL","CxVU0QpKQ==&amp;WINDOW=FIRST_POPUP&amp;HEIGHT=450&amp;WIDTH=450&amp;START_MAXIMIZED=FALSE&amp;VAR:CALENDAR=US&amp;VAR:SYMBOL=NYSE:RUK&amp;VAR:INDEX=0"}</definedName>
    <definedName name="_27879__FDSAUDITLINK__">{"fdsup://directions/FAT Viewer?action=UPDATE&amp;creator=factset&amp;DYN_ARGS=TRUE&amp;DOC_NAME=FAT:FQL_AUDITING_CLIENT_TEMPLATE.FAT&amp;display_string=Audit&amp;VAR:KEY=GDEZABIRWP&amp;VAR:QUERY=KEZGX0VCSVQoWVRELDQxMTY0LCwsLFVTRClARkZfRUJJVChZVERfU0VNSSw0MTE2NCwsLCxVU0QpKQ==&amp;WIND","OW=FIRST_POPUP&amp;HEIGHT=450&amp;WIDTH=450&amp;START_MAXIMIZED=FALSE&amp;VAR:CALENDAR=US&amp;VAR:SYMBOL=NYSE:RUK&amp;VAR:INDEX=0"}</definedName>
    <definedName name="_27880__FDSAUDITLINK__">{"fdsup://directions/FAT Viewer?action=UPDATE&amp;creator=factset&amp;DYN_ARGS=TRUE&amp;DOC_NAME=FAT:FQL_AUDITING_CLIENT_TEMPLATE.FAT&amp;display_string=Audit&amp;VAR:KEY=YJATCDQLIT&amp;VAR:QUERY=RkZfRUJJVChBTk4sNDExNjQsLCwsVVNEKQ==&amp;WINDOW=FIRST_POPUP&amp;HEIGHT=450&amp;WIDTH=450&amp;START_MA","XIMIZED=FALSE&amp;VAR:CALENDAR=US&amp;VAR:SYMBOL=NYSE:RUK&amp;VAR:INDEX=0"}</definedName>
    <definedName name="_27881__FDSAUDITLINK__">{"fdsup://directions/FAT Viewer?action=UPDATE&amp;creator=factset&amp;DYN_ARGS=TRUE&amp;DOC_NAME=FAT:FQL_AUDITING_CLIENT_TEMPLATE.FAT&amp;display_string=Audit&amp;VAR:KEY=KVWNOZGNEJ&amp;VAR:QUERY=KChGRl9ERUJUKFFUUiw0MTE2NCwsLCxVU0QpQEZGX0RFQlQoU0VNSSw0MTE2NCwsLCxVU0QpKUBGRl9ERUJUK","EFOTiw0MTE2NCwsLCxVU0QpKQ==&amp;WINDOW=FIRST_POPUP&amp;HEIGHT=450&amp;WIDTH=450&amp;START_MAXIMIZED=FALSE&amp;VAR:CALENDAR=US&amp;VAR:SYMBOL=NYSE:RUK&amp;VAR:INDEX=0"}</definedName>
    <definedName name="_27882__FDSAUDITLINK__">{"fdsup://directions/FAT Viewer?action=UPDATE&amp;creator=factset&amp;DYN_ARGS=TRUE&amp;DOC_NAME=FAT:FQL_AUDITING_CLIENT_TEMPLATE.FAT&amp;display_string=Audit&amp;VAR:KEY=VUPQLEFGTY&amp;VAR:QUERY=KEZGX0NBUEVYKExUTSw0MTE2NCwsLCxVU0QpQEZGX0NBUEVYKExUTV9TRU1JLDQxMTY0LCwsLFVTRCkp&amp;WIND","OW=FIRST_POPUP&amp;HEIGHT=450&amp;WIDTH=450&amp;START_MAXIMIZED=FALSE&amp;VAR:CALENDAR=US&amp;VAR:SYMBOL=NYSE:RUK&amp;VAR:INDEX=0"}</definedName>
    <definedName name="_27883__FDSAUDITLINK__">{"fdsup://directions/FAT Viewer?action=UPDATE&amp;creator=factset&amp;DYN_ARGS=TRUE&amp;DOC_NAME=FAT:FQL_AUDITING_CLIENT_TEMPLATE.FAT&amp;display_string=Audit&amp;VAR:KEY=ZWJQJULIRO&amp;VAR:QUERY=KEZGX09QRVJfQ0YoTFRNLDQxMTY0LCwsLFVTRClARkZfT1BFUl9DRihMVE1fU0VNSSw0MTE2NCwsLCxVU0QpK","Q==&amp;WINDOW=FIRST_POPUP&amp;HEIGHT=450&amp;WIDTH=450&amp;START_MAXIMIZED=FALSE&amp;VAR:CALENDAR=US&amp;VAR:SYMBOL=NYSE:RUK&amp;VAR:INDEX=0"}</definedName>
    <definedName name="_27884__FDSAUDITLINK__">{"fdsup://directions/FAT Viewer?action=UPDATE&amp;creator=factset&amp;DYN_ARGS=TRUE&amp;DOC_NAME=FAT:FQL_AUDITING_CLIENT_TEMPLATE.FAT&amp;display_string=Audit&amp;VAR:KEY=PAPURERMTG&amp;VAR:QUERY=RkZfRUJJVERBKEFOTiwyMDExLC0yQVksQ1ksLFVTRCk=&amp;WINDOW=FIRST_POPUP&amp;HEIGHT=450&amp;WIDTH=450&amp;","START_MAXIMIZED=FALSE&amp;VAR:CALENDAR=US&amp;VAR:SYMBOL=NYSE:RUK&amp;VAR:INDEX=0"}</definedName>
    <definedName name="_27885__FDSAUDITLINK__">{"fdsup://directions/FAT Viewer?action=UPDATE&amp;creator=factset&amp;DYN_ARGS=TRUE&amp;DOC_NAME=FAT:FQL_AUDITING_CLIENT_TEMPLATE.FAT&amp;display_string=Audit&amp;VAR:KEY=TMRKRGJINY&amp;VAR:QUERY=RkZfRUJJVERBKEFOTiwyMDEwLC0yQVksQ1ksLFVTRCk=&amp;WINDOW=FIRST_POPUP&amp;HEIGHT=450&amp;WIDTH=450&amp;","START_MAXIMIZED=FALSE&amp;VAR:CALENDAR=US&amp;VAR:SYMBOL=NYSE:RUK&amp;VAR:INDEX=0"}</definedName>
    <definedName name="_27886__FDSAUDITLINK__">{"fdsup://directions/FAT Viewer?action=UPDATE&amp;creator=factset&amp;DYN_ARGS=TRUE&amp;DOC_NAME=FAT:FQL_AUDITING_CLIENT_TEMPLATE.FAT&amp;display_string=Audit&amp;VAR:KEY=HYVQVQBEVA&amp;VAR:QUERY=RkZfRUJJVERBKEFOTiwyMDA5LC0zQVksQ1ksLFVTRCk=&amp;WINDOW=FIRST_POPUP&amp;HEIGHT=450&amp;WIDTH=450&amp;","START_MAXIMIZED=FALSE&amp;VAR:CALENDAR=US&amp;VAR:SYMBOL=NYSE:RUK&amp;VAR:INDEX=0"}</definedName>
    <definedName name="_27887__FDSAUDITLINK__">{"fdsup://directions/FAT Viewer?action=UPDATE&amp;creator=factset&amp;DYN_ARGS=TRUE&amp;DOC_NAME=FAT:FQL_AUDITING_CLIENT_TEMPLATE.FAT&amp;display_string=Audit&amp;VAR:KEY=PQLQLCRKBM&amp;VAR:QUERY=RkZfRUJJVERBKEFOTiwyMDEyLC0yQVksQ1ksLFVTRCk=&amp;WINDOW=FIRST_POPUP&amp;HEIGHT=450&amp;WIDTH=450&amp;","START_MAXIMIZED=FALSE&amp;VAR:CALENDAR=US&amp;VAR:SYMBOL=NYSE:RUK&amp;VAR:INDEX=0"}</definedName>
    <definedName name="_27888__FDSAUDITLINK__">{"fdsup://directions/FAT Viewer?action=UPDATE&amp;creator=factset&amp;DYN_ARGS=TRUE&amp;DOC_NAME=FAT:FQL_AUDITING_CLIENT_TEMPLATE.FAT&amp;display_string=Audit&amp;VAR:KEY=QTONENWFKB&amp;VAR:QUERY=KEZGX05FVF9JTkMoWVRELDQxMTY0LCwsLFVTRClARkZfTkVUX0lOQyhZVERfU0VNSSw0MTE2NCwsLCxVU0QpK","Q==&amp;WINDOW=FIRST_POPUP&amp;HEIGHT=450&amp;WIDTH=450&amp;START_MAXIMIZED=FALSE&amp;VAR:CALENDAR=US&amp;VAR:SYMBOL=NYSE:RUK&amp;VAR:INDEX=0"}</definedName>
    <definedName name="_27889__FDSAUDITLINK__">{"fdsup://directions/FAT Viewer?action=UPDATE&amp;creator=factset&amp;DYN_ARGS=TRUE&amp;DOC_NAME=FAT:FQL_AUDITING_CLIENT_TEMPLATE.FAT&amp;display_string=Audit&amp;VAR:KEY=PAZOHMHERE&amp;VAR:QUERY=KEZGX05FVF9JTkMoQU5OLDQxMTY0LCwsLFVTRClARkZfTkVUX0lOQyhBTk4sMCwsLCxVU0QpKQ==&amp;WINDOW=F","IRST_POPUP&amp;HEIGHT=450&amp;WIDTH=450&amp;START_MAXIMIZED=FALSE&amp;VAR:CALENDAR=US&amp;VAR:SYMBOL=NYSE:RUK&amp;VAR:INDEX=0"}</definedName>
    <definedName name="_27890__FDSAUDITLINK__">{"fdsup://directions/FAT Viewer?action=UPDATE&amp;creator=factset&amp;DYN_ARGS=TRUE&amp;DOC_NAME=FAT:FQL_AUDITING_CLIENT_TEMPLATE.FAT&amp;display_string=Audit&amp;VAR:KEY=TUNKBSNYBA&amp;VAR:QUERY=RkZfRVBTX0RJTF9BRlRfWE9SRChMVE0sNDExNjQsLCwsVVNEKQ==&amp;WINDOW=FIRST_POPUP&amp;HEIGHT=450&amp;WI","DTH=450&amp;START_MAXIMIZED=FALSE&amp;VAR:CALENDAR=US&amp;VAR:SYMBOL=NYSE:RUK&amp;VAR:INDEX=0"}</definedName>
    <definedName name="_27891__FDSAUDITLINK__">{"fdsup://directions/FAT Viewer?action=UPDATE&amp;creator=factset&amp;DYN_ARGS=TRUE&amp;DOC_NAME=FAT:FQL_AUDITING_CLIENT_TEMPLATE.FAT&amp;display_string=Audit&amp;VAR:KEY=VAXCJGLIPK&amp;VAR:QUERY=KEZGX0VCSVQoWVRELDQxMTY0IC0gMUFZLCwsLFVTRClARkZfRUJJVChZVERfU0VNSSw0MTE2NCAtIDFBWSwsL","CxVU0QpKQ==&amp;WINDOW=FIRST_POPUP&amp;HEIGHT=450&amp;WIDTH=450&amp;START_MAXIMIZED=FALSE&amp;VAR:CALENDAR=US&amp;VAR:SYMBOL=NYSE:RUK&amp;VAR:INDEX=0"}</definedName>
    <definedName name="_27892__FDSAUDITLINK__">{"fdsup://directions/FAT Viewer?action=UPDATE&amp;creator=factset&amp;DYN_ARGS=TRUE&amp;DOC_NAME=FAT:FQL_AUDITING_CLIENT_TEMPLATE.FAT&amp;display_string=Audit&amp;VAR:KEY=GDEZABIRWP&amp;VAR:QUERY=KEZGX0VCSVQoWVRELDQxMTY0LCwsLFVTRClARkZfRUJJVChZVERfU0VNSSw0MTE2NCwsLCxVU0QpKQ==&amp;WIND","OW=FIRST_POPUP&amp;HEIGHT=450&amp;WIDTH=450&amp;START_MAXIMIZED=FALSE&amp;VAR:CALENDAR=US&amp;VAR:SYMBOL=NYSE:RUK&amp;VAR:INDEX=0"}</definedName>
    <definedName name="_27893__FDSAUDITLINK__">{"fdsup://directions/FAT Viewer?action=UPDATE&amp;creator=factset&amp;DYN_ARGS=TRUE&amp;DOC_NAME=FAT:FQL_AUDITING_CLIENT_TEMPLATE.FAT&amp;display_string=Audit&amp;VAR:KEY=YJATCDQLIT&amp;VAR:QUERY=RkZfRUJJVChBTk4sNDExNjQsLCwsVVNEKQ==&amp;WINDOW=FIRST_POPUP&amp;HEIGHT=450&amp;WIDTH=450&amp;START_MA","XIMIZED=FALSE&amp;VAR:CALENDAR=US&amp;VAR:SYMBOL=NYSE:RUK&amp;VAR:INDEX=0"}</definedName>
    <definedName name="_27894__FDSAUDITLINK__">{"fdsup://directions/FAT Viewer?action=UPDATE&amp;creator=factset&amp;DYN_ARGS=TRUE&amp;DOC_NAME=FAT:FQL_AUDITING_CLIENT_TEMPLATE.FAT&amp;display_string=Audit&amp;VAR:KEY=KVWNOZGNEJ&amp;VAR:QUERY=KChGRl9ERUJUKFFUUiw0MTE2NCwsLCxVU0QpQEZGX0RFQlQoU0VNSSw0MTE2NCwsLCxVU0QpKUBGRl9ERUJUK","EFOTiw0MTE2NCwsLCxVU0QpKQ==&amp;WINDOW=FIRST_POPUP&amp;HEIGHT=450&amp;WIDTH=450&amp;START_MAXIMIZED=FALSE&amp;VAR:CALENDAR=US&amp;VAR:SYMBOL=NYSE:RUK&amp;VAR:INDEX=0"}</definedName>
    <definedName name="_27895__FDSAUDITLINK__">{"fdsup://directions/FAT Viewer?action=UPDATE&amp;creator=factset&amp;DYN_ARGS=TRUE&amp;DOC_NAME=FAT:FQL_AUDITING_CLIENT_TEMPLATE.FAT&amp;display_string=Audit&amp;VAR:KEY=MVQVQLGRWF&amp;VAR:QUERY=KEZGX05FVF9JTkMoWVRELDQwOTA4IC0gMUFZLCwsLFVTRClARkZfTkVUX0lOQyhZVERfU0VNSSw0MDkwOCAtI","DFBWSwsLCxVU0QpKQ==&amp;WINDOW=FIRST_POPUP&amp;HEIGHT=450&amp;WIDTH=450&amp;START_MAXIMIZED=FALSE&amp;VAR:CALENDAR=US&amp;VAR:SYMBOL=B2B0DG&amp;VAR:INDEX=0"}</definedName>
    <definedName name="_27896__FDSAUDITLINK__">{"fdsup://directions/FAT Viewer?action=UPDATE&amp;creator=factset&amp;DYN_ARGS=TRUE&amp;DOC_NAME=FAT:FQL_AUDITING_CLIENT_TEMPLATE.FAT&amp;display_string=Audit&amp;VAR:KEY=UDAPKVCLQX&amp;VAR:QUERY=KEZGX05FVF9JTkMoWVRELDQxMDkwIC0gMUFZLCwsLFVTRClARkZfTkVUX0lOQyhZVERfU0VNSSw0MTA5MCAtI","DFBWSwsLCxVU0QpKQ==&amp;WINDOW=FIRST_POPUP&amp;HEIGHT=450&amp;WIDTH=450&amp;START_MAXIMIZED=FALSE&amp;VAR:CALENDAR=US&amp;VAR:SYMBOL=WNS&amp;VAR:INDEX=0"}</definedName>
    <definedName name="_27897__FDSAUDITLINK__">{"fdsup://directions/FAT Viewer?action=UPDATE&amp;creator=factset&amp;DYN_ARGS=TRUE&amp;DOC_NAME=FAT:FQL_AUDITING_CLIENT_TEMPLATE.FAT&amp;display_string=Audit&amp;VAR:KEY=HSROFWFETA&amp;VAR:QUERY=KEZGX0VCSVQoWVRELDQxMDkwIC0gMUFZLCwsLFVTRClARkZfRUJJVChZVERfU0VNSSw0MTA5MCAtIDFBWSwsL","CxVU0QpKQ==&amp;WINDOW=FIRST_POPUP&amp;HEIGHT=450&amp;WIDTH=450&amp;START_MAXIMIZED=FALSE&amp;VAR:CALENDAR=US&amp;VAR:SYMBOL=WNS&amp;VAR:INDEX=0"}</definedName>
    <definedName name="_27898__FDSAUDITLINK__">{"fdsup://directions/FAT Viewer?action=UPDATE&amp;creator=factset&amp;DYN_ARGS=TRUE&amp;DOC_NAME=FAT:FQL_AUDITING_CLIENT_TEMPLATE.FAT&amp;display_string=Audit&amp;VAR:KEY=UDAPKVCLQX&amp;VAR:QUERY=KEZGX05FVF9JTkMoWVRELDQxMDkwIC0gMUFZLCwsLFVTRClARkZfTkVUX0lOQyhZVERfU0VNSSw0MTA5MCAtI","DFBWSwsLCxVU0QpKQ==&amp;WINDOW=FIRST_POPUP&amp;HEIGHT=450&amp;WIDTH=450&amp;START_MAXIMIZED=FALSE&amp;VAR:CALENDAR=US&amp;VAR:SYMBOL=WNS&amp;VAR:INDEX=0"}</definedName>
    <definedName name="_27899__FDSAUDITLINK__">{"fdsup://directions/FAT Viewer?action=UPDATE&amp;creator=factset&amp;DYN_ARGS=TRUE&amp;DOC_NAME=FAT:FQL_AUDITING_CLIENT_TEMPLATE.FAT&amp;display_string=Audit&amp;VAR:KEY=HSROFWFETA&amp;VAR:QUERY=KEZGX0VCSVQoWVRELDQxMDkwIC0gMUFZLCwsLFVTRClARkZfRUJJVChZVERfU0VNSSw0MTA5MCAtIDFBWSwsL","CxVU0QpKQ==&amp;WINDOW=FIRST_POPUP&amp;HEIGHT=450&amp;WIDTH=450&amp;START_MAXIMIZED=FALSE&amp;VAR:CALENDAR=US&amp;VAR:SYMBOL=WNS&amp;VAR:INDEX=0"}</definedName>
    <definedName name="_279__FDSAUDITLINK__">{"fdsup://Directions/FAT Viewer?action=UPDATE&amp;creator=factset&amp;DOC_NAME=fat:reuters_qtrly_source_window.fat&amp;display_string=Audit&amp;DYN_ARGS=TRUE&amp;VAR:ID1=45867G10&amp;VAR:RCODE=SGAFDS&amp;VAR:SDATE=20071299&amp;VAR:FREQ=Quarterly&amp;VAR:RELITEM=RP&amp;VAR:CURRENCY=&amp;VAR:CURRSOURCE","=EXSHARE&amp;VAR:NATFREQ=QUARTERLY&amp;VAR:RFIELD=FINALIZED&amp;VAR:DB_TYPE=FR&amp;VAR:UNITS=MONTHLY&amp;window=popup&amp;width=450&amp;height=300&amp;START_MAXIMIZED=FALSE"}</definedName>
    <definedName name="_279__FDSAUDITLINK___1">{"fdsup://IBCentral/FAT Viewer?action=UPDATE&amp;creator=factset&amp;DOC_NAME=fat:reuters_annual_pshs_src_window.fat&amp;display_string=Audit&amp;DYN_ARGS=TRUE&amp;VAR:ID1=B139BQ&amp;VAR:RCODE=FDSEPS&amp;VAR:SDATE=20070899&amp;VAR:FREQ=Y&amp;VAR:RELITEM=RF&amp;VAR:CURRENCY=&amp;VAR:CURRSOURCE=EXSHARE","&amp;VAR:NATFREQ=ANNUAL&amp;VAR:RFIELD=FINALIZED&amp;VAR:DB_TYPE=&amp;VAR:UNITS=M&amp;window=popup&amp;width=450&amp;height=300&amp;START_MAXIMIZED=FALSE"}</definedName>
    <definedName name="_27IQ_CURRENCY_GAIN_INS">"c238"</definedName>
    <definedName name="_28____0__123Graph_A">#REF!</definedName>
    <definedName name="_28__123Graph_AChart_6">#REF!</definedName>
    <definedName name="_28__123Graph_BCHART_1">#REF!</definedName>
    <definedName name="_28__123Graph_BCHART_2">#REF!</definedName>
    <definedName name="_28__123Graph_C_Chart_1A">#REF!</definedName>
    <definedName name="_28__123Graph_CCHART_4">#REF!</definedName>
    <definedName name="_28__123Graph_D_Chart_1A">#REF!</definedName>
    <definedName name="_28__123Graph_LBL_ACHART_3">#REF!</definedName>
    <definedName name="_28__123Graph_XCHART_16">#REF!</definedName>
    <definedName name="_28__123Graph_XCHART_2">#REF!</definedName>
    <definedName name="_28__123Graph_XChart_6">#REF!</definedName>
    <definedName name="_28__FDSAUDITLINK__">{"fdsup://Directions/FAT Viewer?action=UPDATE&amp;creator=factset&amp;DOC_NAME=fat:reuters_annual_source_window.fat&amp;display_string=Audit&amp;DYN_ARGS=TRUE&amp;VAR:ID1=33643310&amp;VAR:RCODE=NIBX&amp;VAR:SDATE=20081299&amp;VAR:FREQ=Y&amp;VAR:RELITEM=RP&amp;VAR:CURRENCY=USD&amp;VAR:CURRSOURCE=EXSHA","RE&amp;VAR:NATFREQ=ANNUAL&amp;VAR:RFIELD=FINALIZED&amp;VAR:DB_TYPE=&amp;VAR:UNITS=MONTHLY&amp;window=popup&amp;width=450&amp;height=300&amp;START_MAXIMIZED=FALSE"}</definedName>
    <definedName name="_28__FDSAUDITLINK___1">{"fdsup://IBCentral/FAT Viewer?action=UPDATE&amp;creator=factset&amp;DOC_NAME=fat:reuters_annual_pshs_src_window.fat&amp;display_string=Audit&amp;DYN_ARGS=TRUE&amp;VAR:ID1=0&amp;VAR:RCODE=FDSEPS&amp;VAR:SDATE=0&amp;VAR:FREQ=Y&amp;VAR:RELITEM=RF&amp;VAR:CURRENCY=&amp;VAR:CURRSOURCE=EXSHARE&amp;VAR:NATFREQ","=ANNUAL&amp;VAR:RFIELD=FINALIZED&amp;VAR:DB_TYPE=&amp;VAR:UNITS=M&amp;window=popup&amp;width=450&amp;height=300&amp;START_MAXIMIZED=FALSE"}</definedName>
    <definedName name="_28_0__123Graph_CCHAR">#REF!</definedName>
    <definedName name="_28_0_0__123Graph_AB93S">#REF!</definedName>
    <definedName name="_280__FDSAUDITLINK__">{"fdsup://Directions/FAT Viewer?action=UPDATE&amp;creator=factset&amp;DOC_NAME=fat:reuters_annual_source_window.fat&amp;display_string=Audit&amp;DYN_ARGS=TRUE&amp;VAR:ID1=34637510&amp;VAR:RCODE=QTLE&amp;VAR:SDATE=20071299&amp;VAR:FREQ=Y&amp;VAR:RELITEM=RP&amp;VAR:CURRENCY=&amp;VAR:CURRSOURCE=EXSHARE&amp;","VAR:NATFREQ=ANNUAL&amp;VAR:RFIELD=FINALIZED&amp;VAR:DB_TYPE=&amp;VAR:UNITS=M&amp;window=popup&amp;width=450&amp;height=300&amp;START_MAXIMIZED=FALSE"}</definedName>
    <definedName name="_280__FDSAUDITLINK___1">{"fdsup://IBCentral/FAT Viewer?action=UPDATE&amp;creator=factset&amp;DOC_NAME=fat:reuters_annual_pshs_src_window.fat&amp;display_string=Audit&amp;DYN_ARGS=TRUE&amp;VAR:ID1=B23K0M&amp;VAR:RCODE=FDSEPS&amp;VAR:SDATE=20071299&amp;VAR:FREQ=Y&amp;VAR:RELITEM=RF&amp;VAR:CURRENCY=&amp;VAR:CURRSOURCE=EXSHARE","&amp;VAR:NATFREQ=ANNUAL&amp;VAR:RFIELD=FINALIZED&amp;VAR:DB_TYPE=&amp;VAR:UNITS=M&amp;window=popup&amp;width=450&amp;height=300&amp;START_MAXIMIZED=FALSE"}</definedName>
    <definedName name="_281__FDSAUDITLINK__">{"fdsup://Directions/FAT Viewer?action=UPDATE&amp;creator=factset&amp;DOC_NAME=fat:reuters_annual_source_window.fat&amp;display_string=Audit&amp;DYN_ARGS=TRUE&amp;VAR:ID1=34637510&amp;VAR:RCODE=NIBX&amp;VAR:SDATE=20071299&amp;VAR:FREQ=Y&amp;VAR:RELITEM=RP&amp;VAR:CURRENCY=USD&amp;VAR:CURRSOURCE=EXSHA","RE&amp;VAR:NATFREQ=ANNUAL&amp;VAR:RFIELD=FINALIZED&amp;VAR:DB_TYPE=&amp;VAR:UNITS=MONTHLY&amp;window=popup&amp;width=450&amp;height=300&amp;START_MAXIMIZED=FALSE"}</definedName>
    <definedName name="_281__FDSAUDITLINK___1">{"fdsup://IBCentral/FAT Viewer?action=UPDATE&amp;creator=factset&amp;DOC_NAME=fat:reuters_annual_pshs_src_window.fat&amp;display_string=Audit&amp;DYN_ARGS=TRUE&amp;VAR:ID1=096970&amp;VAR:RCODE=FDSEPS&amp;VAR:SDATE=20080399&amp;VAR:FREQ=Y&amp;VAR:RELITEM=RF&amp;VAR:CURRENCY=&amp;VAR:CURRSOURCE=EXSHARE","&amp;VAR:NATFREQ=ANNUAL&amp;VAR:RFIELD=FINALIZED&amp;VAR:DB_TYPE=&amp;VAR:UNITS=M&amp;window=popup&amp;width=450&amp;height=300&amp;START_MAXIMIZED=FALSE"}</definedName>
    <definedName name="_282__FDSAUDITLINK__">{"fdsup://Directions/FAT Viewer?action=UPDATE&amp;creator=factset&amp;DOC_NAME=fat:reuters_qtrly_source_window.fat&amp;display_string=Audit&amp;DYN_ARGS=TRUE&amp;VAR:ID1=34637510&amp;VAR:RCODE=SGAFDS&amp;VAR:SDATE=20071299&amp;VAR:FREQ=Quarterly&amp;VAR:RELITEM=RP&amp;VAR:CURRENCY=&amp;VAR:CURRSOURCE","=EXSHARE&amp;VAR:NATFREQ=QUARTERLY&amp;VAR:RFIELD=FINALIZED&amp;VAR:DB_TYPE=FR&amp;VAR:UNITS=MONTHLY&amp;window=popup&amp;width=450&amp;height=300&amp;START_MAXIMIZED=FALSE"}</definedName>
    <definedName name="_282__FDSAUDITLINK___1">{"fdsup://IBCentral/FAT Viewer?action=UPDATE&amp;creator=factset&amp;DOC_NAME=fat:reuters_annual_pshs_src_window.fat&amp;display_string=Audit&amp;DYN_ARGS=TRUE&amp;VAR:ID1=002826&amp;VAR:RCODE=FDSEPS&amp;VAR:SDATE=20071299&amp;VAR:FREQ=Y&amp;VAR:RELITEM=RF&amp;VAR:CURRENCY=&amp;VAR:CURRSOURCE=EXSHARE","&amp;VAR:NATFREQ=ANNUAL&amp;VAR:RFIELD=FINALIZED&amp;VAR:DB_TYPE=&amp;VAR:UNITS=M&amp;window=popup&amp;width=450&amp;height=300&amp;START_MAXIMIZED=FALSE"}</definedName>
    <definedName name="_28281__FDSAUDITLINK__">{"fdsup://directions/FAT Viewer?action=UPDATE&amp;creator=factset&amp;DYN_ARGS=TRUE&amp;DOC_NAME=FAT:FQL_AUDITING_CLIENT_TEMPLATE.FAT&amp;display_string=Audit&amp;VAR:KEY=FOBGZADUTO&amp;VAR:QUERY=RkZfRUJJVERBKEFOTiwyMDEyLC0yQVksQ1ksLFVTRCk=&amp;WINDOW=FIRST_POPUP&amp;HEIGHT=450&amp;WIDTH=450&amp;","START_MAXIMIZED=FALSE&amp;VAR:CALENDAR=US&amp;VAR:SYMBOL=ENXTAM:REN&amp;VAR:INDEX=0"}</definedName>
    <definedName name="_28282__FDSAUDITLINK__">{"fdsup://directions/FAT Viewer?action=UPDATE&amp;creator=factset&amp;DYN_ARGS=TRUE&amp;DOC_NAME=FAT:FQL_AUDITING_CLIENT_TEMPLATE.FAT&amp;display_string=Audit&amp;VAR:KEY=PQLQLCRKBM&amp;VAR:QUERY=RkZfRUJJVERBKEFOTiwyMDEyLC0yQVksQ1ksLFVTRCk=&amp;WINDOW=FIRST_POPUP&amp;HEIGHT=450&amp;WIDTH=450&amp;","START_MAXIMIZED=FALSE&amp;VAR:CALENDAR=US&amp;VAR:SYMBOL=NYSE:RUK&amp;VAR:INDEX=0"}</definedName>
    <definedName name="_283__FDSAUDITLINK__">{"fdsup://Directions/FAT Viewer?action=UPDATE&amp;creator=factset&amp;DOC_NAME=fat:reuters_annual_source_window.fat&amp;display_string=Audit&amp;DYN_ARGS=TRUE&amp;VAR:ID1=25659T10&amp;VAR:RCODE=QTLE&amp;VAR:SDATE=20070999&amp;VAR:FREQ=Y&amp;VAR:RELITEM=RP&amp;VAR:CURRENCY=&amp;VAR:CURRSOURCE=EXSHARE&amp;","VAR:NATFREQ=ANNUAL&amp;VAR:RFIELD=FINALIZED&amp;VAR:DB_TYPE=&amp;VAR:UNITS=M&amp;window=popup&amp;width=450&amp;height=300&amp;START_MAXIMIZED=FALSE"}</definedName>
    <definedName name="_283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284__FDSAUDITLINK__">{"fdsup://Directions/FAT Viewer?action=UPDATE&amp;creator=factset&amp;DOC_NAME=fat:reuters_annual_source_window.fat&amp;display_string=Audit&amp;DYN_ARGS=TRUE&amp;VAR:ID1=25659T10&amp;VAR:RCODE=NIBX&amp;VAR:SDATE=20070999&amp;VAR:FREQ=Y&amp;VAR:RELITEM=RP&amp;VAR:CURRENCY=USD&amp;VAR:CURRSOURCE=EXSHA","RE&amp;VAR:NATFREQ=ANNUAL&amp;VAR:RFIELD=FINALIZED&amp;VAR:DB_TYPE=&amp;VAR:UNITS=MONTHLY&amp;window=popup&amp;width=450&amp;height=300&amp;START_MAXIMIZED=FALSE"}</definedName>
    <definedName name="_284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285__FDSAUDITLINK__">{"fdsup://Directions/FAT Viewer?action=UPDATE&amp;creator=factset&amp;DOC_NAME=fat:reuters_qtrly_source_window.fat&amp;display_string=Audit&amp;DYN_ARGS=TRUE&amp;VAR:ID1=25659T10&amp;VAR:RCODE=SGAFDS&amp;VAR:SDATE=20080399&amp;VAR:FREQ=Quarterly&amp;VAR:RELITEM=RP&amp;VAR:CURRENCY=&amp;VAR:CURRSOURCE","=EXSHARE&amp;VAR:NATFREQ=QUARTERLY&amp;VAR:RFIELD=FINALIZED&amp;VAR:DB_TYPE=FR&amp;VAR:UNITS=MONTHLY&amp;window=popup&amp;width=450&amp;height=300&amp;START_MAXIMIZED=FALSE"}</definedName>
    <definedName name="_285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286__FDSAUDITLINK__">{"fdsup://Directions/FAT Viewer?action=UPDATE&amp;creator=factset&amp;DOC_NAME=fat:reuters_annual_source_window.fat&amp;display_string=Audit&amp;DYN_ARGS=TRUE&amp;VAR:ID1=04206810&amp;VAR:RCODE=QTLE&amp;VAR:SDATE=20071299&amp;VAR:FREQ=Y&amp;VAR:RELITEM=RP&amp;VAR:CURRENCY=&amp;VAR:CURRSOURCE=EXSHARE&amp;","VAR:NATFREQ=ANNUAL&amp;VAR:RFIELD=FINALIZED&amp;VAR:DB_TYPE=&amp;VAR:UNITS=M&amp;window=popup&amp;width=450&amp;height=300&amp;START_MAXIMIZED=FALSE"}</definedName>
    <definedName name="_286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287__FDSAUDITLINK__">{"fdsup://Directions/FAT Viewer?action=UPDATE&amp;creator=factset&amp;DOC_NAME=fat:reuters_annual_source_window.fat&amp;display_string=Audit&amp;DYN_ARGS=TRUE&amp;VAR:ID1=04206810&amp;VAR:RCODE=NIBX&amp;VAR:SDATE=20071299&amp;VAR:FREQ=Y&amp;VAR:RELITEM=RP&amp;VAR:CURRENCY=USD&amp;VAR:CURRSOURCE=EXSHA","RE&amp;VAR:NATFREQ=ANNUAL&amp;VAR:RFIELD=FINALIZED&amp;VAR:DB_TYPE=&amp;VAR:UNITS=MONTHLY&amp;window=popup&amp;width=450&amp;height=300&amp;START_MAXIMIZED=FALSE"}</definedName>
    <definedName name="_287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288__FDSAUDITLINK__">{"fdsup://Directions/FAT Viewer?action=UPDATE&amp;creator=factset&amp;DOC_NAME=fat:reuters_qtrly_source_window.fat&amp;display_string=Audit&amp;DYN_ARGS=TRUE&amp;VAR:ID1=04206810&amp;VAR:RCODE=SGAFDS&amp;VAR:SDATE=20080399&amp;VAR:FREQ=Quarterly&amp;VAR:RELITEM=RP&amp;VAR:CURRENCY=&amp;VAR:CURRSOURCE","=EXSHARE&amp;VAR:NATFREQ=QUARTERLY&amp;VAR:RFIELD=FINALIZED&amp;VAR:DB_TYPE=FR&amp;VAR:UNITS=MONTHLY&amp;window=popup&amp;width=450&amp;height=300&amp;START_MAXIMIZED=FALSE"}</definedName>
    <definedName name="_288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289__FDSAUDITLINK__">{"fdsup://Directions/FAT Viewer?action=UPDATE&amp;creator=factset&amp;DOC_NAME=fat:reuters_qtrly_source_window.fat&amp;display_string=Audit&amp;DYN_ARGS=TRUE&amp;VAR:ID1=57772K10&amp;VAR:RCODE=SGAFDS&amp;VAR:SDATE=20071299&amp;VAR:FREQ=Quarterly&amp;VAR:RELITEM=RP&amp;VAR:CURRENCY=&amp;VAR:CURRSOURCE","=EXSHARE&amp;VAR:NATFREQ=QUARTERLY&amp;VAR:RFIELD=FINALIZED&amp;VAR:DB_TYPE=FR&amp;VAR:UNITS=MONTHLY&amp;window=popup&amp;width=450&amp;height=300&amp;START_MAXIMIZED=FALSE"}</definedName>
    <definedName name="_289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28IQ_CURRENCY_GAIN_INS">"c238"</definedName>
    <definedName name="_29__123Graph_A_Chart_1A">#REF!</definedName>
    <definedName name="_29__123Graph_AChart_1G">#REF!</definedName>
    <definedName name="_29__123Graph_B_Chart_1A">#REF!</definedName>
    <definedName name="_29__123Graph_BCHART_3">#REF!</definedName>
    <definedName name="_29__123Graph_CCHART_6">#REF!</definedName>
    <definedName name="_29__123Graph_D_Chart_1A">#REF!</definedName>
    <definedName name="_29__123Graph_E_Chart_1A">#REF!</definedName>
    <definedName name="_29__123Graph_XCHART_2">#REF!</definedName>
    <definedName name="_29__FDSAUDITLINK__">{"fdsup://Directions/FAT Viewer?action=UPDATE&amp;creator=factset&amp;DOC_NAME=fat:reuters_annual_source_window.fat&amp;display_string=Audit&amp;DYN_ARGS=TRUE&amp;VAR:ID1=45814010&amp;VAR:RCODE=QTLE&amp;VAR:SDATE=20081299&amp;VAR:FREQ=Y&amp;VAR:RELITEM=RP&amp;VAR:CURRENCY=&amp;VAR:CURRSOURCE=EXSHARE&amp;","VAR:NATFREQ=ANNUAL&amp;VAR:RFIELD=FINALIZED&amp;VAR:DB_TYPE=&amp;VAR:UNITS=M&amp;window=popup&amp;width=450&amp;height=300&amp;START_MAXIMIZED=FALSE"}</definedName>
    <definedName name="_29__FDSAUDITLINK___1">{"fdsup://IBCentral/FAT Viewer?action=UPDATE&amp;creator=factset&amp;DOC_NAME=fat:reuters_annual_source_window.fat&amp;display_string=Audit&amp;DYN_ARGS=TRUE&amp;VAR:ID1=B1HDWM&amp;VAR:RCODE=SNTD&amp;VAR:SDATE=20081299&amp;VAR:FREQ=Y&amp;VAR:RELITEM=RF&amp;VAR:CURRENCY=GBP&amp;VAR:CURRSOURCE=EXSHARE&amp;","VAR:NATFREQ=ANNUAL&amp;VAR:RFIELD=FINALIZED&amp;VAR:DB_TYPE=&amp;VAR:UNITS=M&amp;window=popup&amp;width=450&amp;height=300&amp;START_MAXIMIZED=FALSE"}</definedName>
    <definedName name="_29_0_0__123Graph_AB94S">#REF!</definedName>
    <definedName name="_290__FDSAUDITLINK__">{"fdsup://Directions/FAT Viewer?action=UPDATE&amp;creator=factset&amp;DOC_NAME=fat:reuters_annual_source_window.fat&amp;display_string=Audit&amp;DYN_ARGS=TRUE&amp;VAR:ID1=53567810&amp;VAR:RCODE=QTLE&amp;VAR:SDATE=20060699&amp;VAR:FREQ=Y&amp;VAR:RELITEM=RP&amp;VAR:CURRENCY=&amp;VAR:CURRSOURCE=EXSHARE&amp;","VAR:NATFREQ=ANNUAL&amp;VAR:RFIELD=FINALIZED&amp;VAR:DB_TYPE=&amp;VAR:UNITS=M&amp;window=popup&amp;width=450&amp;height=300&amp;START_MAXIMIZED=FALSE"}</definedName>
    <definedName name="_290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291__FDSAUDITLINK__">{"fdsup://Directions/FAT Viewer?action=UPDATE&amp;creator=factset&amp;DOC_NAME=fat:reuters_annual_source_window.fat&amp;display_string=Audit&amp;DYN_ARGS=TRUE&amp;VAR:ID1=57772K10&amp;VAR:RCODE=QTLE&amp;VAR:SDATE=20060699&amp;VAR:FREQ=Y&amp;VAR:RELITEM=RP&amp;VAR:CURRENCY=&amp;VAR:CURRSOURCE=EXSHARE&amp;","VAR:NATFREQ=ANNUAL&amp;VAR:RFIELD=FINALIZED&amp;VAR:DB_TYPE=&amp;VAR:UNITS=M&amp;window=popup&amp;width=450&amp;height=300&amp;START_MAXIMIZED=FALSE"}</definedName>
    <definedName name="_291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292__123Graph_LBL_ACHART_1">#REF!</definedName>
    <definedName name="_292__FDSAUDITLINK__">{"fdsup://Directions/FAT Viewer?action=UPDATE&amp;creator=factset&amp;DOC_NAME=fat:reuters_annual_source_window.fat&amp;display_string=Audit&amp;DYN_ARGS=TRUE&amp;VAR:ID1=57772K10&amp;VAR:RCODE=NIBX&amp;VAR:SDATE=20060699&amp;VAR:FREQ=Y&amp;VAR:RELITEM=RP&amp;VAR:CURRENCY=USD&amp;VAR:CURRSOURCE=EXSHA","RE&amp;VAR:NATFREQ=ANNUAL&amp;VAR:RFIELD=FINALIZED&amp;VAR:DB_TYPE=&amp;VAR:UNITS=MONTHLY&amp;window=popup&amp;width=450&amp;height=300&amp;START_MAXIMIZED=FALSE"}</definedName>
    <definedName name="_292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293__123Graph_LBL_ACHART_3">#REF!</definedName>
    <definedName name="_293__FDSAUDITLINK__">{"fdsup://IBCentral/FAT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293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294__FDSAUDITLINK__">{"fdsup://IBCentral/FAT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294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295__FDSAUDITLINK__">{"fdsup://IBCentral/FAT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295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296__FDSAUDITLINK__">{"fdsup://directions/FAT Viewer?action=UPDATE&amp;creator=factset&amp;DYN_ARGS=TRUE&amp;DOC_NAME=FAT:FQL_AUDITING_CLIENT_TEMPLATE.FAT&amp;display_string=Audit&amp;VAR:KEY=PANAPGTCFW&amp;VAR:QUERY=RkZfRUJJVERBX0lCKEFOTiwyMDA3LCwsUkYsRVVSKQ==&amp;WINDOW=FIRST_POPUP&amp;HEIGHT=450&amp;WIDTH=450&amp;","START_MAXIMIZED=FALSE&amp;VAR:CALENDAR=FIVEDAY&amp;VAR:SYMBOL=0&amp;VAR:INDEX=0"}</definedName>
    <definedName name="_296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297__FDSAUDITLINK__">{"fdsup://directions/FAT Viewer?action=UPDATE&amp;creator=factset&amp;DYN_ARGS=TRUE&amp;DOC_NAME=FAT:FQL_AUDITING_CLIENT_TEMPLATE.FAT&amp;display_string=Audit&amp;VAR:KEY=PIXOJGHWVG&amp;VAR:QUERY=RkZfRUJJVERBX0lCKEFOTiwyMDA5LCwsUkYsRVVSKQ==&amp;WINDOW=FIRST_POPUP&amp;HEIGHT=450&amp;WIDTH=450&amp;","START_MAXIMIZED=FALSE&amp;VAR:CALENDAR=FIVEDAY&amp;VAR:SYMBOL=0&amp;VAR:INDEX=0"}</definedName>
    <definedName name="_297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298__FDSAUDITLINK__">{"fdsup://directions/FAT Viewer?action=UPDATE&amp;creator=factset&amp;DYN_ARGS=TRUE&amp;DOC_NAME=FAT:FQL_AUDITING_CLIENT_TEMPLATE.FAT&amp;display_string=Audit&amp;VAR:KEY=RGTMTARKTQ&amp;VAR:QUERY=RkZfRUJJVERBX0lCKEFOTiwyMDA4LCwsUkYsRVVSKQ==&amp;WINDOW=FIRST_POPUP&amp;HEIGHT=450&amp;WIDTH=450&amp;","START_MAXIMIZED=FALSE&amp;VAR:CALENDAR=FIVEDAY&amp;VAR:SYMBOL=0&amp;VAR:INDEX=0"}</definedName>
    <definedName name="_298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299__FDSAUDITLINK__">{"fdsup://directions/FAT Viewer?action=UPDATE&amp;creator=factset&amp;DYN_ARGS=TRUE&amp;DOC_NAME=FAT:FQL_AUDITING_CLIENT_TEMPLATE.FAT&amp;display_string=Audit&amp;VAR:KEY=PANAPGTCFW&amp;VAR:QUERY=RkZfRUJJVERBX0lCKEFOTiwyMDA3LCwsUkYsRVVSKQ==&amp;WINDOW=FIRST_POPUP&amp;HEIGHT=450&amp;WIDTH=450&amp;","START_MAXIMIZED=FALSE&amp;VAR:CALENDAR=FIVEDAY&amp;VAR:SYMBOL=0&amp;VAR:INDEX=0"}</definedName>
    <definedName name="_299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29IQ_CURRENCY_GAIN_INS">"c238"</definedName>
    <definedName name="_2BAL_SHEET">#REF!</definedName>
    <definedName name="_3__123Graph_ACHART_1">#REF!</definedName>
    <definedName name="_3__123Graph_ACHART_11">#REF!</definedName>
    <definedName name="_3__123Graph_ACHART_19">#REF!</definedName>
    <definedName name="_3__123Graph_AChart_1A">#REF!</definedName>
    <definedName name="_3__123Graph_AChart_2">#REF!</definedName>
    <definedName name="_3__123Graph_ACHART_3">#REF!</definedName>
    <definedName name="_3__123Graph_ACHART_4">#REF!</definedName>
    <definedName name="_3__123Graph_BCHART_1">#REF!</definedName>
    <definedName name="_3__123Graph_LBL_ACHART_1">#REF!</definedName>
    <definedName name="_3__123Graph_LBL_BCHART_4">#REF!</definedName>
    <definedName name="_3__FDSAUDITLINK__">{"fdsup://Directions/FAT Viewer?action=UPDATE&amp;creator=factset&amp;DOC_NAME=fat:reuters_annual_source_window.fat&amp;display_string=Audit&amp;DYN_ARGS=TRUE&amp;VAR:ID1=680458&amp;VAR:RCODE=NIBX&amp;VAR:SDATE=20090399&amp;VAR:FREQ=Y&amp;VAR:RELITEM=RP&amp;VAR:CURRENCY=USD&amp;VAR:CURRSOURCE=EXSHARE","&amp;VAR:NATFREQ=ANNUAL&amp;VAR:RFIELD=FINALIZED&amp;VAR:DB_TYPE=&amp;VAR:UNITS=MONTHLY&amp;window=popup&amp;width=450&amp;height=300&amp;START_MAXIMIZED=FALSE"}</definedName>
    <definedName name="_3__FDSAUDITLINK___1">{"fdsup://IBCentral/FAT Viewer?action=UPDATE&amp;creator=factset&amp;DOC_NAME=fat:reuters_annual_pshs_src_window.fat&amp;display_string=Audit&amp;DYN_ARGS=TRUE&amp;VAR:ID1=0&amp;VAR:RCODE=FDSEPS&amp;VAR:SDATE=0&amp;VAR:FREQ=Y&amp;VAR:RELITEM=RF&amp;VAR:CURRENCY=&amp;VAR:CURRSOURCE=EXSHARE&amp;VAR:NATFREQ","=ANNUAL&amp;VAR:RFIELD=FINALIZED&amp;VAR:DB_TYPE=&amp;VAR:UNITS=M&amp;window=popup&amp;width=450&amp;height=300&amp;START_MAXIMIZED=FALSE"}</definedName>
    <definedName name="_3_0__123Grap">#REF!</definedName>
    <definedName name="_3_0_S">#REF!</definedName>
    <definedName name="_3_0_Table2_">#REF!</definedName>
    <definedName name="_3_123Graph_AB92">#REF!</definedName>
    <definedName name="_30__123Graph_AChart_1">#REF!</definedName>
    <definedName name="_30__123Graph_ACHART_13">#REF!</definedName>
    <definedName name="_30__123Graph_BEPS_CF">#REF!</definedName>
    <definedName name="_30__123Graph_C_Chart_1A">#REF!</definedName>
    <definedName name="_30__123Graph_CCHART_1">#REF!</definedName>
    <definedName name="_30__123Graph_CCHART_7">#REF!</definedName>
    <definedName name="_30__123Graph_CGROWTH_REVS_A">#REF!</definedName>
    <definedName name="_30__123Graph_E_Chart_1A">#REF!</definedName>
    <definedName name="_30__123Graph_ECHART_2">#REF!</definedName>
    <definedName name="_30__123Graph_F_Chart_1A">#REF!</definedName>
    <definedName name="_30__123Graph_LBL_ACHART_4">#REF!</definedName>
    <definedName name="_30__123Graph_XCHART_10">#REF!</definedName>
    <definedName name="_30__123Graph_XChart_2G">#REF!</definedName>
    <definedName name="_30__FDSAUDITLINK__">{"fdsup://Directions/FAT Viewer?action=UPDATE&amp;creator=factset&amp;DOC_NAME=fat:reuters_annual_source_window.fat&amp;display_string=Audit&amp;DYN_ARGS=TRUE&amp;VAR:ID1=45814010&amp;VAR:RCODE=NIBX&amp;VAR:SDATE=20081299&amp;VAR:FREQ=Y&amp;VAR:RELITEM=RP&amp;VAR:CURRENCY=USD&amp;VAR:CURRSOURCE=EXSHA","RE&amp;VAR:NATFREQ=ANNUAL&amp;VAR:RFIELD=FINALIZED&amp;VAR:DB_TYPE=&amp;VAR:UNITS=MONTHLY&amp;window=popup&amp;width=450&amp;height=300&amp;START_MAXIMIZED=FALSE"}</definedName>
    <definedName name="_30__FDSAUDITLINK___1">{"fdsup://IBCentral/FAT Viewer?action=UPDATE&amp;creator=factset&amp;DOC_NAME=fat:reuters_annual_pshs_src_window.fat&amp;display_string=Audit&amp;DYN_ARGS=TRUE&amp;VAR:ID1=B1HDWM&amp;VAR:RCODE=FDSEPS&amp;VAR:SDATE=20081299&amp;VAR:FREQ=Y&amp;VAR:RELITEM=RF&amp;VAR:CURRENCY=&amp;VAR:CURRSOURCE=EXSHARE","&amp;VAR:NATFREQ=ANNUAL&amp;VAR:RFIELD=FINALIZED&amp;VAR:DB_TYPE=&amp;VAR:UNITS=M&amp;window=popup&amp;width=450&amp;height=300&amp;START_MAXIMIZED=FALSE"}</definedName>
    <definedName name="_30_0__123Graph_LBL_ACHAR">#REF!</definedName>
    <definedName name="_30_0_0__123Graph_ADEL">#REF!</definedName>
    <definedName name="_30_09_2001">#REF!</definedName>
    <definedName name="_300__FDSAUDITLINK__">{"fdsup://directions/FAT Viewer?action=UPDATE&amp;creator=factset&amp;DYN_ARGS=TRUE&amp;DOC_NAME=FAT:FQL_AUDITING_CLIENT_TEMPLATE.FAT&amp;display_string=Audit&amp;VAR:KEY=PIXOJGHWVG&amp;VAR:QUERY=RkZfRUJJVERBX0lCKEFOTiwyMDA5LCwsUkYsRVVSKQ==&amp;WINDOW=FIRST_POPUP&amp;HEIGHT=450&amp;WIDTH=450&amp;","START_MAXIMIZED=FALSE&amp;VAR:CALENDAR=FIVEDAY&amp;VAR:SYMBOL=0&amp;VAR:INDEX=0"}</definedName>
    <definedName name="_300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301__FDSAUDITLINK__">{"fdsup://directions/FAT Viewer?action=UPDATE&amp;creator=factset&amp;DYN_ARGS=TRUE&amp;DOC_NAME=FAT:FQL_AUDITING_CLIENT_TEMPLATE.FAT&amp;display_string=Audit&amp;VAR:KEY=RGTMTARKTQ&amp;VAR:QUERY=RkZfRUJJVERBX0lCKEFOTiwyMDA4LCwsUkYsRVVSKQ==&amp;WINDOW=FIRST_POPUP&amp;HEIGHT=450&amp;WIDTH=450&amp;","START_MAXIMIZED=FALSE&amp;VAR:CALENDAR=FIVEDAY&amp;VAR:SYMBOL=0&amp;VAR:INDEX=0"}</definedName>
    <definedName name="_301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302__FDSAUDITLINK__">{"fdsup://directions/FAT Viewer?action=UPDATE&amp;creator=factset&amp;DYN_ARGS=TRUE&amp;DOC_NAME=FAT:FQL_AUDITING_CLIENT_TEMPLATE.FAT&amp;display_string=Audit&amp;VAR:KEY=PANAPGTCFW&amp;VAR:QUERY=RkZfRUJJVERBX0lCKEFOTiwyMDA3LCwsUkYsRVVSKQ==&amp;WINDOW=FIRST_POPUP&amp;HEIGHT=450&amp;WIDTH=450&amp;","START_MAXIMIZED=FALSE&amp;VAR:CALENDAR=FIVEDAY&amp;VAR:SYMBOL=0&amp;VAR:INDEX=0"}</definedName>
    <definedName name="_302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303__FDSAUDITLINK__">{"fdsup://directions/FAT Viewer?action=UPDATE&amp;creator=factset&amp;DYN_ARGS=TRUE&amp;DOC_NAME=FAT:FQL_AUDITING_CLIENT_TEMPLATE.FAT&amp;display_string=Audit&amp;VAR:KEY=PIXOJGHWVG&amp;VAR:QUERY=RkZfRUJJVERBX0lCKEFOTiwyMDA5LCwsUkYsRVVSKQ==&amp;WINDOW=FIRST_POPUP&amp;HEIGHT=450&amp;WIDTH=450&amp;","START_MAXIMIZED=FALSE&amp;VAR:CALENDAR=FIVEDAY&amp;VAR:SYMBOL=0&amp;VAR:INDEX=0"}</definedName>
    <definedName name="_303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304__FDSAUDITLINK__">{"fdsup://directions/FAT Viewer?action=UPDATE&amp;creator=factset&amp;DYN_ARGS=TRUE&amp;DOC_NAME=FAT:FQL_AUDITING_CLIENT_TEMPLATE.FAT&amp;display_string=Audit&amp;VAR:KEY=RGTMTARKTQ&amp;VAR:QUERY=RkZfRUJJVERBX0lCKEFOTiwyMDA4LCwsUkYsRVVSKQ==&amp;WINDOW=FIRST_POPUP&amp;HEIGHT=450&amp;WIDTH=450&amp;","START_MAXIMIZED=FALSE&amp;VAR:CALENDAR=FIVEDAY&amp;VAR:SYMBOL=0&amp;VAR:INDEX=0"}</definedName>
    <definedName name="_304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305__FDSAUDITLINK__">{"fdsup://directions/FAT Viewer?action=UPDATE&amp;creator=factset&amp;DYN_ARGS=TRUE&amp;DOC_NAME=FAT:FQL_AUDITING_CLIENT_TEMPLATE.FAT&amp;display_string=Audit&amp;VAR:KEY=PANAPGTCFW&amp;VAR:QUERY=RkZfRUJJVERBX0lCKEFOTiwyMDA3LCwsUkYsRVVSKQ==&amp;WINDOW=FIRST_POPUP&amp;HEIGHT=450&amp;WIDTH=450&amp;","START_MAXIMIZED=FALSE&amp;VAR:CALENDAR=FIVEDAY&amp;VAR:SYMBOL=0&amp;VAR:INDEX=0"}</definedName>
    <definedName name="_305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306__FDSAUDITLINK__">{"fdsup://directions/FAT Viewer?action=UPDATE&amp;creator=factset&amp;DYN_ARGS=TRUE&amp;DOC_NAME=FAT:FQL_AUDITING_CLIENT_TEMPLATE.FAT&amp;display_string=Audit&amp;VAR:KEY=PIXOJGHWVG&amp;VAR:QUERY=RkZfRUJJVERBX0lCKEFOTiwyMDA5LCwsUkYsRVVSKQ==&amp;WINDOW=FIRST_POPUP&amp;HEIGHT=450&amp;WIDTH=450&amp;","START_MAXIMIZED=FALSE&amp;VAR:CALENDAR=FIVEDAY&amp;VAR:SYMBOL=0&amp;VAR:INDEX=0"}</definedName>
    <definedName name="_306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307__FDSAUDITLINK__">{"fdsup://directions/FAT Viewer?action=UPDATE&amp;creator=factset&amp;DYN_ARGS=TRUE&amp;DOC_NAME=FAT:FQL_AUDITING_CLIENT_TEMPLATE.FAT&amp;display_string=Audit&amp;VAR:KEY=RGTMTARKTQ&amp;VAR:QUERY=RkZfRUJJVERBX0lCKEFOTiwyMDA4LCwsUkYsRVVSKQ==&amp;WINDOW=FIRST_POPUP&amp;HEIGHT=450&amp;WIDTH=450&amp;","START_MAXIMIZED=FALSE&amp;VAR:CALENDAR=FIVEDAY&amp;VAR:SYMBOL=0&amp;VAR:INDEX=0"}</definedName>
    <definedName name="_307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308__FDSAUDITLINK__">{"fdsup://directions/FAT Viewer?action=UPDATE&amp;creator=factset&amp;DYN_ARGS=TRUE&amp;DOC_NAME=FAT:FQL_AUDITING_CLIENT_TEMPLATE.FAT&amp;display_string=Audit&amp;VAR:KEY=PANAPGTCFW&amp;VAR:QUERY=RkZfRUJJVERBX0lCKEFOTiwyMDA3LCwsUkYsRVVSKQ==&amp;WINDOW=FIRST_POPUP&amp;HEIGHT=450&amp;WIDTH=450&amp;","START_MAXIMIZED=FALSE&amp;VAR:CALENDAR=FIVEDAY&amp;VAR:SYMBOL=0&amp;VAR:INDEX=0"}</definedName>
    <definedName name="_308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309__FDSAUDITLINK__">{"fdsup://directions/FAT Viewer?action=UPDATE&amp;creator=factset&amp;DYN_ARGS=TRUE&amp;DOC_NAME=FAT:FQL_AUDITING_CLIENT_TEMPLATE.FAT&amp;display_string=Audit&amp;VAR:KEY=PIXOJGHWVG&amp;VAR:QUERY=RkZfRUJJVERBX0lCKEFOTiwyMDA5LCwsUkYsRVVSKQ==&amp;WINDOW=FIRST_POPUP&amp;HEIGHT=450&amp;WIDTH=450&amp;","START_MAXIMIZED=FALSE&amp;VAR:CALENDAR=FIVEDAY&amp;VAR:SYMBOL=0&amp;VAR:INDEX=0"}</definedName>
    <definedName name="_309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31____0__123Graph_BEPS">#REF!</definedName>
    <definedName name="_31__123Graph_AChart_2">#REF!</definedName>
    <definedName name="_31__123Graph_CCHART_8">#REF!</definedName>
    <definedName name="_31__123Graph_CGROWTH_REVS_B">#REF!</definedName>
    <definedName name="_31__123Graph_D_Chart_1A">#REF!</definedName>
    <definedName name="_31__123Graph_ECHART_3">#REF!</definedName>
    <definedName name="_31__123Graph_F_Chart_1A">#REF!</definedName>
    <definedName name="_31__123Graph_X_Chart_1A">#REF!</definedName>
    <definedName name="_31__123Graph_XCHART_3">#REF!</definedName>
    <definedName name="_31__FDSAUDITLINK__">{"fdsup://Directions/FAT Viewer?action=UPDATE&amp;creator=factset&amp;DOC_NAME=fat:reuters_annual_source_window.fat&amp;display_string=Audit&amp;DYN_ARGS=TRUE&amp;VAR:ID1=86800C10&amp;VAR:RCODE=QTLE&amp;VAR:SDATE=20081299&amp;VAR:FREQ=Y&amp;VAR:RELITEM=RP&amp;VAR:CURRENCY=&amp;VAR:CURRSOURCE=EXSHARE&amp;","VAR:NATFREQ=ANNUAL&amp;VAR:RFIELD=FINALIZED&amp;VAR:DB_TYPE=&amp;VAR:UNITS=M&amp;window=popup&amp;width=450&amp;height=300&amp;START_MAXIMIZED=FALSE"}</definedName>
    <definedName name="_31__FDSAUDITLINK___1">{"fdsup://IBCentral/FAT Viewer?action=UPDATE&amp;creator=factset&amp;DOC_NAME=fat:reuters_annual_source_window.fat&amp;display_string=Audit&amp;DYN_ARGS=TRUE&amp;VAR:ID1=432965&amp;VAR:RCODE=SNTD&amp;VAR:SDATE=20081299&amp;VAR:FREQ=Y&amp;VAR:RELITEM=RF&amp;VAR:CURRENCY=GBP&amp;VAR:CURRSOURCE=EXSHARE&amp;","VAR:NATFREQ=ANNUAL&amp;VAR:RFIELD=FINALIZED&amp;VAR:DB_TYPE=&amp;VAR:UNITS=M&amp;window=popup&amp;width=450&amp;height=300&amp;START_MAXIMIZED=FALSE"}</definedName>
    <definedName name="_31_0_0__123Graph_ADELCO">#REF!</definedName>
    <definedName name="_31_12_2004">#REF!</definedName>
    <definedName name="_310__FDSAUDITLINK__">{"fdsup://directions/FAT Viewer?action=UPDATE&amp;creator=factset&amp;DYN_ARGS=TRUE&amp;DOC_NAME=FAT:FQL_AUDITING_CLIENT_TEMPLATE.FAT&amp;display_string=Audit&amp;VAR:KEY=RGTMTARKTQ&amp;VAR:QUERY=RkZfRUJJVERBX0lCKEFOTiwyMDA4LCwsUkYsRVVSKQ==&amp;WINDOW=FIRST_POPUP&amp;HEIGHT=450&amp;WIDTH=450&amp;","START_MAXIMIZED=FALSE&amp;VAR:CALENDAR=FIVEDAY&amp;VAR:SYMBOL=0&amp;VAR:INDEX=0"}</definedName>
    <definedName name="_310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311__FDSAUDITLINK__">{"fdsup://directions/FAT Viewer?action=UPDATE&amp;creator=factset&amp;DYN_ARGS=TRUE&amp;DOC_NAME=FAT:FQL_AUDITING_CLIENT_TEMPLATE.FAT&amp;display_string=Audit&amp;VAR:KEY=PANAPGTCFW&amp;VAR:QUERY=RkZfRUJJVERBX0lCKEFOTiwyMDA3LCwsUkYsRVVSKQ==&amp;WINDOW=FIRST_POPUP&amp;HEIGHT=450&amp;WIDTH=450&amp;","START_MAXIMIZED=FALSE&amp;VAR:CALENDAR=FIVEDAY&amp;VAR:SYMBOL=0&amp;VAR:INDEX=0"}</definedName>
    <definedName name="_311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312__FDSAUDITLINK__">{"fdsup://directions/FAT Viewer?action=UPDATE&amp;creator=factset&amp;DYN_ARGS=TRUE&amp;DOC_NAME=FAT:FQL_AUDITING_CLIENT_TEMPLATE.FAT&amp;display_string=Audit&amp;VAR:KEY=PIXOJGHWVG&amp;VAR:QUERY=RkZfRUJJVERBX0lCKEFOTiwyMDA5LCwsUkYsRVVSKQ==&amp;WINDOW=FIRST_POPUP&amp;HEIGHT=450&amp;WIDTH=450&amp;","START_MAXIMIZED=FALSE&amp;VAR:CALENDAR=FIVEDAY&amp;VAR:SYMBOL=0&amp;VAR:INDEX=0"}</definedName>
    <definedName name="_312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313__FDSAUDITLINK__">{"fdsup://directions/FAT Viewer?action=UPDATE&amp;creator=factset&amp;DYN_ARGS=TRUE&amp;DOC_NAME=FAT:FQL_AUDITING_CLIENT_TEMPLATE.FAT&amp;display_string=Audit&amp;VAR:KEY=RGTMTARKTQ&amp;VAR:QUERY=RkZfRUJJVERBX0lCKEFOTiwyMDA4LCwsUkYsRVVSKQ==&amp;WINDOW=FIRST_POPUP&amp;HEIGHT=450&amp;WIDTH=450&amp;","START_MAXIMIZED=FALSE&amp;VAR:CALENDAR=FIVEDAY&amp;VAR:SYMBOL=0&amp;VAR:INDEX=0"}</definedName>
    <definedName name="_313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314__FDSAUDITLINK__">{"fdsup://directions/FAT Viewer?action=UPDATE&amp;creator=factset&amp;DYN_ARGS=TRUE&amp;DOC_NAME=FAT:FQL_AUDITING_CLIENT_TEMPLATE.FAT&amp;display_string=Audit&amp;VAR:KEY=PANAPGTCFW&amp;VAR:QUERY=RkZfRUJJVERBX0lCKEFOTiwyMDA3LCwsUkYsRVVSKQ==&amp;WINDOW=FIRST_POPUP&amp;HEIGHT=450&amp;WIDTH=450&amp;","START_MAXIMIZED=FALSE&amp;VAR:CALENDAR=FIVEDAY&amp;VAR:SYMBOL=0&amp;VAR:INDEX=0"}</definedName>
    <definedName name="_314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315__FDSAUDITLINK__">{"fdsup://directions/FAT Viewer?action=UPDATE&amp;creator=factset&amp;DYN_ARGS=TRUE&amp;DOC_NAME=FAT:FQL_AUDITING_CLIENT_TEMPLATE.FAT&amp;display_string=Audit&amp;VAR:KEY=PIXOJGHWVG&amp;VAR:QUERY=RkZfRUJJVERBX0lCKEFOTiwyMDA5LCwsUkYsRVVSKQ==&amp;WINDOW=FIRST_POPUP&amp;HEIGHT=450&amp;WIDTH=450&amp;","START_MAXIMIZED=FALSE&amp;VAR:CALENDAR=FIVEDAY&amp;VAR:SYMBOL=0&amp;VAR:INDEX=0"}</definedName>
    <definedName name="_315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316__FDSAUDITLINK__">{"fdsup://directions/FAT Viewer?action=UPDATE&amp;creator=factset&amp;DYN_ARGS=TRUE&amp;DOC_NAME=FAT:FQL_AUDITING_CLIENT_TEMPLATE.FAT&amp;display_string=Audit&amp;VAR:KEY=RGTMTARKTQ&amp;VAR:QUERY=RkZfRUJJVERBX0lCKEFOTiwyMDA4LCwsUkYsRVVSKQ==&amp;WINDOW=FIRST_POPUP&amp;HEIGHT=450&amp;WIDTH=450&amp;","START_MAXIMIZED=FALSE&amp;VAR:CALENDAR=FIVEDAY&amp;VAR:SYMBOL=0&amp;VAR:INDEX=0"}</definedName>
    <definedName name="_316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317__FDSAUDITLINK__">{"fdsup://directions/FAT Viewer?action=UPDATE&amp;creator=factset&amp;DYN_ARGS=TRUE&amp;DOC_NAME=FAT:FQL_AUDITING_CLIENT_TEMPLATE.FAT&amp;display_string=Audit&amp;VAR:KEY=PANAPGTCFW&amp;VAR:QUERY=RkZfRUJJVERBX0lCKEFOTiwyMDA3LCwsUkYsRVVSKQ==&amp;WINDOW=FIRST_POPUP&amp;HEIGHT=450&amp;WIDTH=450&amp;","START_MAXIMIZED=FALSE&amp;VAR:CALENDAR=FIVEDAY&amp;VAR:SYMBOL=0&amp;VAR:INDEX=0"}</definedName>
    <definedName name="_317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318__FDSAUDITLINK__">{"fdsup://directions/FAT Viewer?action=UPDATE&amp;creator=factset&amp;DYN_ARGS=TRUE&amp;DOC_NAME=FAT:FQL_AUDITING_CLIENT_TEMPLATE.FAT&amp;display_string=Audit&amp;VAR:KEY=PIXOJGHWVG&amp;VAR:QUERY=RkZfRUJJVERBX0lCKEFOTiwyMDA5LCwsUkYsRVVSKQ==&amp;WINDOW=FIRST_POPUP&amp;HEIGHT=450&amp;WIDTH=450&amp;","START_MAXIMIZED=FALSE&amp;VAR:CALENDAR=FIVEDAY&amp;VAR:SYMBOL=0&amp;VAR:INDEX=0"}</definedName>
    <definedName name="_318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319__FDSAUDITLINK__">{"fdsup://directions/FAT Viewer?action=UPDATE&amp;creator=factset&amp;DYN_ARGS=TRUE&amp;DOC_NAME=FAT:FQL_AUDITING_CLIENT_TEMPLATE.FAT&amp;display_string=Audit&amp;VAR:KEY=RGTMTARKTQ&amp;VAR:QUERY=RkZfRUJJVERBX0lCKEFOTiwyMDA4LCwsUkYsRVVSKQ==&amp;WINDOW=FIRST_POPUP&amp;HEIGHT=450&amp;WIDTH=450&amp;","START_MAXIMIZED=FALSE&amp;VAR:CALENDAR=FIVEDAY&amp;VAR:SYMBOL=0&amp;VAR:INDEX=0"}</definedName>
    <definedName name="_319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31IQ_CURRENCY_GAIN_INS">"c238"</definedName>
    <definedName name="_32____0__123Grap">#REF!</definedName>
    <definedName name="_32__123Graph_ACHART_1">#REF!</definedName>
    <definedName name="_32__123Graph_ACHART_2">#REF!</definedName>
    <definedName name="_32__123Graph_AChart_3">#REF!</definedName>
    <definedName name="_32__123Graph_CCHART_9">#REF!</definedName>
    <definedName name="_32__123Graph_DCHART_2">#REF!</definedName>
    <definedName name="_32__123Graph_E_Chart_1A">#REF!</definedName>
    <definedName name="_32__123Graph_LBL_ACHART_1">#REF!</definedName>
    <definedName name="_32__123Graph_LBL_BCHART_3">#REF!</definedName>
    <definedName name="_32__123Graph_X_Chart_1A">#REF!</definedName>
    <definedName name="_32__123Graph_XChart_1">#REF!</definedName>
    <definedName name="_32__123Graph_XCHART_4">#REF!</definedName>
    <definedName name="_32__FDSAUDITLINK__">{"fdsup://Directions/FAT Viewer?action=UPDATE&amp;creator=factset&amp;DOC_NAME=fat:reuters_annual_source_window.fat&amp;display_string=Audit&amp;DYN_ARGS=TRUE&amp;VAR:ID1=86800C10&amp;VAR:RCODE=NIBX&amp;VAR:SDATE=20081299&amp;VAR:FREQ=Y&amp;VAR:RELITEM=RP&amp;VAR:CURRENCY=USD&amp;VAR:CURRSOURCE=EXSHA","RE&amp;VAR:NATFREQ=ANNUAL&amp;VAR:RFIELD=FINALIZED&amp;VAR:DB_TYPE=&amp;VAR:UNITS=MONTHLY&amp;window=popup&amp;width=450&amp;height=300&amp;START_MAXIMIZED=FALSE"}</definedName>
    <definedName name="_32__FDSAUDITLINK___1">{"fdsup://IBCentral/FAT Viewer?action=UPDATE&amp;creator=factset&amp;DOC_NAME=fat:reuters_annual_pshs_src_window.fat&amp;display_string=Audit&amp;DYN_ARGS=TRUE&amp;VAR:ID1=432965&amp;VAR:RCODE=FDSEPS&amp;VAR:SDATE=20081299&amp;VAR:FREQ=Y&amp;VAR:RELITEM=RF&amp;VAR:CURRENCY=&amp;VAR:CURRSOURCE=EXSHARE","&amp;VAR:NATFREQ=ANNUAL&amp;VAR:RFIELD=FINALIZED&amp;VAR:DB_TYPE=&amp;VAR:UNITS=M&amp;window=popup&amp;width=450&amp;height=300&amp;START_MAXIMIZED=FALSE"}</definedName>
    <definedName name="_32_0_0__123Graph_ADETS">#REF!</definedName>
    <definedName name="_320__FDSAUDITLINK__">{"fdsup://directions/FAT Viewer?action=UPDATE&amp;creator=factset&amp;DYN_ARGS=TRUE&amp;DOC_NAME=FAT:FQL_AUDITING_CLIENT_TEMPLATE.FAT&amp;display_string=Audit&amp;VAR:KEY=PANAPGTCFW&amp;VAR:QUERY=RkZfRUJJVERBX0lCKEFOTiwyMDA3LCwsUkYsRVVSKQ==&amp;WINDOW=FIRST_POPUP&amp;HEIGHT=450&amp;WIDTH=450&amp;","START_MAXIMIZED=FALSE&amp;VAR:CALENDAR=FIVEDAY&amp;VAR:SYMBOL=0&amp;VAR:INDEX=0"}</definedName>
    <definedName name="_320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321__FDSAUDITLINK__">{"fdsup://directions/FAT Viewer?action=UPDATE&amp;creator=factset&amp;DYN_ARGS=TRUE&amp;DOC_NAME=FAT:FQL_AUDITING_CLIENT_TEMPLATE.FAT&amp;display_string=Audit&amp;VAR:KEY=PIXOJGHWVG&amp;VAR:QUERY=RkZfRUJJVERBX0lCKEFOTiwyMDA5LCwsUkYsRVVSKQ==&amp;WINDOW=FIRST_POPUP&amp;HEIGHT=450&amp;WIDTH=450&amp;","START_MAXIMIZED=FALSE&amp;VAR:CALENDAR=FIVEDAY&amp;VAR:SYMBOL=0&amp;VAR:INDEX=0"}</definedName>
    <definedName name="_321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322__FDSAUDITLINK__">{"fdsup://directions/FAT Viewer?action=UPDATE&amp;creator=factset&amp;DYN_ARGS=TRUE&amp;DOC_NAME=FAT:FQL_AUDITING_CLIENT_TEMPLATE.FAT&amp;display_string=Audit&amp;VAR:KEY=RGTMTARKTQ&amp;VAR:QUERY=RkZfRUJJVERBX0lCKEFOTiwyMDA4LCwsUkYsRVVSKQ==&amp;WINDOW=FIRST_POPUP&amp;HEIGHT=450&amp;WIDTH=450&amp;","START_MAXIMIZED=FALSE&amp;VAR:CALENDAR=FIVEDAY&amp;VAR:SYMBOL=0&amp;VAR:INDEX=0"}</definedName>
    <definedName name="_322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323__123Graph_LBL_DCHART_1">#REF!</definedName>
    <definedName name="_323__FDSAUDITLINK__">{"fdsup://directions/FAT Viewer?action=UPDATE&amp;creator=factset&amp;DYN_ARGS=TRUE&amp;DOC_NAME=FAT:FQL_AUDITING_CLIENT_TEMPLATE.FAT&amp;display_string=Audit&amp;VAR:KEY=PANAPGTCFW&amp;VAR:QUERY=RkZfRUJJVERBX0lCKEFOTiwyMDA3LCwsUkYsRVVSKQ==&amp;WINDOW=FIRST_POPUP&amp;HEIGHT=450&amp;WIDTH=450&amp;","START_MAXIMIZED=FALSE&amp;VAR:CALENDAR=FIVEDAY&amp;VAR:SYMBOL=0&amp;VAR:INDEX=0"}</definedName>
    <definedName name="_323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324__123Graph_XCHART_1">#REF!</definedName>
    <definedName name="_324__FDSAUDITLINK__">{"fdsup://directions/FAT Viewer?action=UPDATE&amp;creator=factset&amp;DYN_ARGS=TRUE&amp;DOC_NAME=FAT:FQL_AUDITING_CLIENT_TEMPLATE.FAT&amp;display_string=Audit&amp;VAR:KEY=RGTATIHCRA&amp;VAR:QUERY=RkZfRUJJVERBX0lCKEFOTiwyMDA5LCwsUkYsRVVSKQ==&amp;WINDOW=FIRST_POPUP&amp;HEIGHT=450&amp;WIDTH=450&amp;","START_MAXIMIZED=FALSE&amp;VAR:CALENDAR=FIVEDAY&amp;VAR:SYMBOL=710352&amp;VAR:INDEX=0"}</definedName>
    <definedName name="_324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325__123Graph_XCHART_10">#REF!</definedName>
    <definedName name="_325__FDSAUDITLINK__">{"fdsup://directions/FAT Viewer?action=UPDATE&amp;creator=factset&amp;DYN_ARGS=TRUE&amp;DOC_NAME=FAT:FQL_AUDITING_CLIENT_TEMPLATE.FAT&amp;display_string=Audit&amp;VAR:KEY=VCJSLOVMZS&amp;VAR:QUERY=RkZfRUJJVERBX0lCKEFOTiwyMDA4LCwsUkYsRVVSKQ==&amp;WINDOW=FIRST_POPUP&amp;HEIGHT=450&amp;WIDTH=450&amp;","START_MAXIMIZED=FALSE&amp;VAR:CALENDAR=FIVEDAY&amp;VAR:SYMBOL=710352&amp;VAR:INDEX=0"}</definedName>
    <definedName name="_325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326__123Graph_XCHART_11">#REF!</definedName>
    <definedName name="_326__FDSAUDITLINK__">{"fdsup://directions/FAT Viewer?action=UPDATE&amp;creator=factset&amp;DYN_ARGS=TRUE&amp;DOC_NAME=FAT:FQL_AUDITING_CLIENT_TEMPLATE.FAT&amp;display_string=Audit&amp;VAR:KEY=NSVCTETUDA&amp;VAR:QUERY=RkZfRUJJVERBX0lCKEFOTiwyMDA3LCwsUkYsRVVSKQ==&amp;WINDOW=FIRST_POPUP&amp;HEIGHT=450&amp;WIDTH=450&amp;","START_MAXIMIZED=FALSE&amp;VAR:CALENDAR=FIVEDAY&amp;VAR:SYMBOL=710352&amp;VAR:INDEX=0"}</definedName>
    <definedName name="_326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327__123Graph_XCHART_12">#REF!</definedName>
    <definedName name="_327__FDSAUDITLINK__">{"fdsup://directions/FAT Viewer?action=UPDATE&amp;creator=factset&amp;DYN_ARGS=TRUE&amp;DOC_NAME=FAT:FQL_AUDITING_CLIENT_TEMPLATE.FAT&amp;display_string=Audit&amp;VAR:KEY=FKRCBODIFW&amp;VAR:QUERY=RkZfRUJJVERBX0lCKEFOTiwyMDA5LCwsUkYsRVVSKQ==&amp;WINDOW=FIRST_POPUP&amp;HEIGHT=450&amp;WIDTH=450&amp;","START_MAXIMIZED=FALSE&amp;VAR:CALENDAR=FIVEDAY&amp;VAR:SYMBOL=471279&amp;VAR:INDEX=0"}</definedName>
    <definedName name="_327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328__123Graph_XCHART_14">#REF!</definedName>
    <definedName name="_328__FDSAUDITLINK__">{"fdsup://directions/FAT Viewer?action=UPDATE&amp;creator=factset&amp;DYN_ARGS=TRUE&amp;DOC_NAME=FAT:FQL_AUDITING_CLIENT_TEMPLATE.FAT&amp;display_string=Audit&amp;VAR:KEY=FEJALWXQLW&amp;VAR:QUERY=RkZfRUJJVERBX0lCKEFOTiwyMDA4LCwsUkYsRVVSKQ==&amp;WINDOW=FIRST_POPUP&amp;HEIGHT=450&amp;WIDTH=450&amp;","START_MAXIMIZED=FALSE&amp;VAR:CALENDAR=FIVEDAY&amp;VAR:SYMBOL=471279&amp;VAR:INDEX=0"}</definedName>
    <definedName name="_328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329__123Graph_XCHART_15">#REF!</definedName>
    <definedName name="_329__FDSAUDITLINK__">{"fdsup://Directions/FactSet Auditing Viewer?action=AUDIT_VALUE&amp;DB=129&amp;ID1=710352&amp;VALUEID=01001&amp;SDATE=2008&amp;PERIODTYPE=ANN_STD&amp;window=popup_no_bar&amp;width=385&amp;height=120&amp;START_MAXIMIZED=FALSE&amp;creator=factset&amp;display_string=Audit"}</definedName>
    <definedName name="_329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33____0__123Graph_A">#REF!</definedName>
    <definedName name="_33___0__123Grap">#REF!</definedName>
    <definedName name="_33__123Graph_ACHART_10">#REF!</definedName>
    <definedName name="_33__123Graph_AChart_4">#REF!</definedName>
    <definedName name="_33__123Graph_D_Chart_1A">#REF!</definedName>
    <definedName name="_33__123Graph_DGROWTH_REVS_A">#REF!</definedName>
    <definedName name="_33__123Graph_F_Chart_1A">#REF!</definedName>
    <definedName name="_33__123Graph_XChart_1">#REF!</definedName>
    <definedName name="_33__123Graph_XChart_2">#REF!</definedName>
    <definedName name="_33__123Graph_XCHART_5">#REF!</definedName>
    <definedName name="_33__FDSAUDITLINK__">{"fdsup://Directions/FAT Viewer?action=UPDATE&amp;creator=factset&amp;DOC_NAME=fat:reuters_annual_source_window.fat&amp;display_string=Audit&amp;DYN_ARGS=TRUE&amp;VAR:ID1=86765210&amp;VAR:RCODE=QTLE&amp;VAR:SDATE=20081299&amp;VAR:FREQ=Y&amp;VAR:RELITEM=RP&amp;VAR:CURRENCY=&amp;VAR:CURRSOURCE=EXSHARE&amp;","VAR:NATFREQ=ANNUAL&amp;VAR:RFIELD=FINALIZED&amp;VAR:DB_TYPE=&amp;VAR:UNITS=M&amp;window=popup&amp;width=450&amp;height=300&amp;START_MAXIMIZED=FALSE"}</definedName>
    <definedName name="_33__FDSAUDITLINK___1">{"fdsup://IBCentral/FAT Viewer?action=UPDATE&amp;creator=factset&amp;DOC_NAME=fat:reuters_annual_source_window.fat&amp;display_string=Audit&amp;DYN_ARGS=TRUE&amp;VAR:ID1=451957&amp;VAR:RCODE=SNTD&amp;VAR:SDATE=20081299&amp;VAR:FREQ=Y&amp;VAR:RELITEM=RF&amp;VAR:CURRENCY=GBP&amp;VAR:CURRSOURCE=EXSHARE&amp;","VAR:NATFREQ=ANNUAL&amp;VAR:RFIELD=FINALIZED&amp;VAR:DB_TYPE=&amp;VAR:UNITS=M&amp;window=popup&amp;width=450&amp;height=300&amp;START_MAXIMIZED=FALSE"}</definedName>
    <definedName name="_33_0_0__123Graph_LB">#REF!</definedName>
    <definedName name="_330__123Graph_XCHART_16">#REF!</definedName>
    <definedName name="_330__FDSAUDITLINK__">{"fdsup://Directions/FactSet Auditing Viewer?action=AUDIT_VALUE&amp;DB=129&amp;ID1=710352&amp;VALUEID=01001&amp;SDATE=2007&amp;PERIODTYPE=ANN_STD&amp;window=popup_no_bar&amp;width=385&amp;height=120&amp;START_MAXIMIZED=FALSE&amp;creator=factset&amp;display_string=Audit"}</definedName>
    <definedName name="_330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331__123Graph_XCHART_18">#REF!</definedName>
    <definedName name="_331__FDSAUDITLINK__">{"fdsup://Directions/FactSet Auditing Viewer?action=AUDIT_VALUE&amp;DB=129&amp;ID1=549710&amp;VALUEID=01001&amp;SDATE=2008&amp;PERIODTYPE=ANN_STD&amp;window=popup_no_bar&amp;width=385&amp;height=120&amp;START_MAXIMIZED=FALSE&amp;creator=factset&amp;display_string=Audit"}</definedName>
    <definedName name="_331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332__123Graph_XCHART_19">#REF!</definedName>
    <definedName name="_332__FDSAUDITLINK__">{"fdsup://Directions/FactSet Auditing Viewer?action=AUDIT_VALUE&amp;DB=129&amp;ID1=34537086&amp;VALUEID=01001&amp;SDATE=2008&amp;PERIODTYPE=ANN_STD&amp;window=popup_no_bar&amp;width=385&amp;height=120&amp;START_MAXIMIZED=FALSE&amp;creator=factset&amp;display_string=Audit"}</definedName>
    <definedName name="_332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333__123Graph_XCHART_2">#REF!</definedName>
    <definedName name="_333__FDSAUDITLINK__">{"fdsup://Directions/FactSet Auditing Viewer?action=AUDIT_VALUE&amp;DB=129&amp;ID1=575602&amp;VALUEID=01001&amp;SDATE=2008&amp;PERIODTYPE=ANN_STD&amp;window=popup_no_bar&amp;width=385&amp;height=120&amp;START_MAXIMIZED=FALSE&amp;creator=factset&amp;display_string=Audit"}</definedName>
    <definedName name="_333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334__123Graph_XCHART_20">#REF!</definedName>
    <definedName name="_334__FDSAUDITLINK__">{"fdsup://Directions/FactSet Auditing Viewer?action=AUDIT_VALUE&amp;DB=129&amp;ID1=575602&amp;VALUEID=01001&amp;SDATE=2007&amp;PERIODTYPE=ANN_STD&amp;window=popup_no_bar&amp;width=385&amp;height=120&amp;START_MAXIMIZED=FALSE&amp;creator=factset&amp;display_string=Audit"}</definedName>
    <definedName name="_334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335__123Graph_XCHART_3">#REF!</definedName>
    <definedName name="_335__FDSAUDITLINK__">{"fdsup://Directions/FactSet Auditing Viewer?action=AUDIT_VALUE&amp;DB=129&amp;ID1=710352&amp;VALUEID=18352&amp;SDATE=2009&amp;PERIODTYPE=ANN_STD&amp;window=popup_no_bar&amp;width=385&amp;height=120&amp;START_MAXIMIZED=FALSE&amp;creator=factset&amp;display_string=Audit"}</definedName>
    <definedName name="_335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336__123Graph_XCHART_38">#REF!</definedName>
    <definedName name="_336__FDSAUDITLINK__">{"fdsup://Directions/FactSet Auditing Viewer?action=AUDIT_VALUE&amp;DB=129&amp;ID1=710352&amp;VALUEID=18352&amp;SDATE=2008&amp;PERIODTYPE=ANN_STD&amp;window=popup_no_bar&amp;width=385&amp;height=120&amp;START_MAXIMIZED=FALSE&amp;creator=factset&amp;display_string=Audit"}</definedName>
    <definedName name="_336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337__123Graph_XCHART_39">#REF!</definedName>
    <definedName name="_337__FDSAUDITLINK__">{"fdsup://Directions/FactSet Auditing Viewer?action=AUDIT_VALUE&amp;DB=129&amp;ID1=710352&amp;VALUEID=18352&amp;SDATE=2007&amp;PERIODTYPE=ANN_STD&amp;window=popup_no_bar&amp;width=385&amp;height=120&amp;START_MAXIMIZED=FALSE&amp;creator=factset&amp;display_string=Audit"}</definedName>
    <definedName name="_337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338__123Graph_XCHART_4">#REF!</definedName>
    <definedName name="_338__FDSAUDITLINK__">{"fdsup://Directions/FactSet Auditing Viewer?action=AUDIT_VALUE&amp;DB=129&amp;ID1=471279&amp;VALUEID=18352&amp;SDATE=2009&amp;PERIODTYPE=ANN_STD&amp;window=popup_no_bar&amp;width=385&amp;height=120&amp;START_MAXIMIZED=FALSE&amp;creator=factset&amp;display_string=Audit"}</definedName>
    <definedName name="_338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339__123Graph_XCHART_5">#REF!</definedName>
    <definedName name="_339__FDSAUDITLINK__">{"fdsup://Directions/FactSet Auditing Viewer?action=AUDIT_VALUE&amp;DB=129&amp;ID1=471279&amp;VALUEID=18352&amp;SDATE=2007&amp;PERIODTYPE=ANN_STD&amp;window=popup_no_bar&amp;width=385&amp;height=120&amp;START_MAXIMIZED=FALSE&amp;creator=factset&amp;display_string=Audit"}</definedName>
    <definedName name="_339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34____0__123Graph_BEPS">#REF!</definedName>
    <definedName name="_34___0__123Graph_A">#REF!</definedName>
    <definedName name="_34__123Graph_ACHART_11">#REF!</definedName>
    <definedName name="_34__123Graph_AChart_5">#REF!</definedName>
    <definedName name="_34__123Graph_DCHART_1">#REF!</definedName>
    <definedName name="_34__123Graph_DGROWTH_REVS_B">#REF!</definedName>
    <definedName name="_34__123Graph_ECHART_4">#REF!</definedName>
    <definedName name="_34__123Graph_LBL_ACHART_2">#REF!</definedName>
    <definedName name="_34__123Graph_LBL_BCHART_4">#REF!</definedName>
    <definedName name="_34__123Graph_X_Chart_1A">#REF!</definedName>
    <definedName name="_34__123Graph_XChart_2">#REF!</definedName>
    <definedName name="_34__123Graph_XChart_3">#REF!</definedName>
    <definedName name="_34__123Graph_XCHART_6">#REF!</definedName>
    <definedName name="_34__FDSAUDITLINK__">{"fdsup://Directions/FAT Viewer?action=UPDATE&amp;creator=factset&amp;DOC_NAME=fat:reuters_annual_source_window.fat&amp;display_string=Audit&amp;DYN_ARGS=TRUE&amp;VAR:ID1=86765210&amp;VAR:RCODE=NIBX&amp;VAR:SDATE=20081299&amp;VAR:FREQ=Y&amp;VAR:RELITEM=RP&amp;VAR:CURRENCY=USD&amp;VAR:CURRSOURCE=EXSHA","RE&amp;VAR:NATFREQ=ANNUAL&amp;VAR:RFIELD=FINALIZED&amp;VAR:DB_TYPE=&amp;VAR:UNITS=MONTHLY&amp;window=popup&amp;width=450&amp;height=300&amp;START_MAXIMIZED=FALSE"}</definedName>
    <definedName name="_34__FDSAUDITLINK___1">{"fdsup://IBCentral/FAT Viewer?action=UPDATE&amp;creator=factset&amp;DOC_NAME=fat:reuters_annual_pshs_src_window.fat&amp;display_string=Audit&amp;DYN_ARGS=TRUE&amp;VAR:ID1=451957&amp;VAR:RCODE=FDSEPS&amp;VAR:SDATE=20081299&amp;VAR:FREQ=Y&amp;VAR:RELITEM=RF&amp;VAR:CURRENCY=&amp;VAR:CURRSOURCE=EXSHARE","&amp;VAR:NATFREQ=ANNUAL&amp;VAR:RFIELD=FINALIZED&amp;VAR:DB_TYPE=&amp;VAR:UNITS=M&amp;window=popup&amp;width=450&amp;height=300&amp;START_MAXIMIZED=FALSE"}</definedName>
    <definedName name="_34_0_0__123Graph_LBL_AB94S">#REF!</definedName>
    <definedName name="_340__123Graph_XCHART_6">#REF!</definedName>
    <definedName name="_340__FDSAUDITLINK__">{"fdsup://Directions/FactSet Auditing Viewer?action=AUDIT_VALUE&amp;DB=129&amp;ID1=549710&amp;VALUEID=18352&amp;SDATE=2009&amp;PERIODTYPE=ANN_STD&amp;window=popup_no_bar&amp;width=385&amp;height=120&amp;START_MAXIMIZED=FALSE&amp;creator=factset&amp;display_string=Audit"}</definedName>
    <definedName name="_340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341__123Graph_XCHART_7">#REF!</definedName>
    <definedName name="_341__FDSAUDITLINK__">{"fdsup://Directions/FactSet Auditing Viewer?action=AUDIT_VALUE&amp;DB=129&amp;ID1=549710&amp;VALUEID=18352&amp;SDATE=2008&amp;PERIODTYPE=ANN_STD&amp;window=popup_no_bar&amp;width=385&amp;height=120&amp;START_MAXIMIZED=FALSE&amp;creator=factset&amp;display_string=Audit"}</definedName>
    <definedName name="_341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342__123Graph_XCHART_8">#REF!</definedName>
    <definedName name="_342__FDSAUDITLINK__">{"fdsup://Directions/FactSet Auditing Viewer?action=AUDIT_VALUE&amp;DB=129&amp;ID1=549710&amp;VALUEID=18352&amp;SDATE=2007&amp;PERIODTYPE=ANN_STD&amp;window=popup_no_bar&amp;width=385&amp;height=120&amp;START_MAXIMIZED=FALSE&amp;creator=factset&amp;display_string=Audit"}</definedName>
    <definedName name="_342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343__123Graph_XCHART_9">#REF!</definedName>
    <definedName name="_343__FDSAUDITLINK__">{"fdsup://Directions/FactSet Auditing Viewer?action=AUDIT_VALUE&amp;DB=129&amp;ID1=574852&amp;VALUEID=18352&amp;SDATE=2009&amp;PERIODTYPE=ANN_STD&amp;window=popup_no_bar&amp;width=385&amp;height=120&amp;START_MAXIMIZED=FALSE&amp;creator=factset&amp;display_string=Audit"}</definedName>
    <definedName name="_343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344__FDSAUDITLINK__">{"fdsup://Directions/FactSet Auditing Viewer?action=AUDIT_VALUE&amp;DB=129&amp;ID1=574852&amp;VALUEID=18352&amp;SDATE=2007&amp;PERIODTYPE=ANN_STD&amp;window=popup_no_bar&amp;width=385&amp;height=120&amp;START_MAXIMIZED=FALSE&amp;creator=factset&amp;display_string=Audit"}</definedName>
    <definedName name="_344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345__FDSAUDITLINK__">{"fdsup://Directions/FactSet Auditing Viewer?action=AUDIT_VALUE&amp;DB=129&amp;ID1=34537086&amp;VALUEID=18352&amp;SDATE=2009&amp;PERIODTYPE=ANN_STD&amp;window=popup_no_bar&amp;width=385&amp;height=120&amp;START_MAXIMIZED=FALSE&amp;creator=factset&amp;display_string=Audit"}</definedName>
    <definedName name="_345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346__FDSAUDITLINK__">{"fdsup://Directions/FactSet Auditing Viewer?action=AUDIT_VALUE&amp;DB=129&amp;ID1=34537086&amp;VALUEID=18352&amp;SDATE=2008&amp;PERIODTYPE=ANN_STD&amp;window=popup_no_bar&amp;width=385&amp;height=120&amp;START_MAXIMIZED=FALSE&amp;creator=factset&amp;display_string=Audit"}</definedName>
    <definedName name="_346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347__FDSAUDITLINK__">{"fdsup://Directions/FactSet Auditing Viewer?action=AUDIT_VALUE&amp;DB=129&amp;ID1=34537086&amp;VALUEID=18352&amp;SDATE=2007&amp;PERIODTYPE=ANN_STD&amp;window=popup_no_bar&amp;width=385&amp;height=120&amp;START_MAXIMIZED=FALSE&amp;creator=factset&amp;display_string=Audit"}</definedName>
    <definedName name="_347__FDSAUDITLINK___1">{"fdsup://IBCentral/FAT Viewer?action=UPDATE&amp;creator=factset&amp;DOC_NAME=fat:reuters_annual_source_window.fat&amp;display_string=Audit&amp;DYN_ARGS=TRUE&amp;VAR:ID1=B1VK7X&amp;VAR:RCODE=FDSPFDSTKTOTAL&amp;VAR:SDATE=20071299&amp;VAR:FREQ=Y&amp;VAR:RELITEM=RP&amp;VAR:CURRENCY=&amp;VAR:CURRSOURCE=E","XSHARE&amp;VAR:NATFREQ=ANNUAL&amp;VAR:RFIELD=FINALIZED&amp;VAR:DB_TYPE=&amp;VAR:UNITS=M&amp;window=popup&amp;width=450&amp;height=300&amp;START_MAXIMIZED=FALSE"}</definedName>
    <definedName name="_348__FDSAUDITLINK__">{"fdsup://Directions/FactSet Auditing Viewer?action=AUDIT_VALUE&amp;DB=129&amp;ID1=575602&amp;VALUEID=18352&amp;SDATE=2009&amp;PERIODTYPE=ANN_STD&amp;window=popup_no_bar&amp;width=385&amp;height=120&amp;START_MAXIMIZED=FALSE&amp;creator=factset&amp;display_string=Audit"}</definedName>
    <definedName name="_348__FDSAUDITLINK___1">{"fdsup://IBCentral/FAT Viewer?action=UPDATE&amp;creator=factset&amp;DOC_NAME=fat:reuters_annual_source_window.fat&amp;display_string=Audit&amp;DYN_ARGS=TRUE&amp;VAR:ID1=317297&amp;VAR:RCODE=FDSPFDSTKTOTAL&amp;VAR:SDATE=20080399&amp;VAR:FREQ=Y&amp;VAR:RELITEM=RP&amp;VAR:CURRENCY=&amp;VAR:CURRSOURCE=E","XSHARE&amp;VAR:NATFREQ=ANNUAL&amp;VAR:RFIELD=FINALIZED&amp;VAR:DB_TYPE=&amp;VAR:UNITS=M&amp;window=popup&amp;width=450&amp;height=300&amp;START_MAXIMIZED=FALSE"}</definedName>
    <definedName name="_349__FDSAUDITLINK__">{"fdsup://Directions/FactSet Auditing Viewer?action=AUDIT_VALUE&amp;DB=129&amp;ID1=575602&amp;VALUEID=18352&amp;SDATE=2008&amp;PERIODTYPE=ANN_STD&amp;window=popup_no_bar&amp;width=385&amp;height=120&amp;START_MAXIMIZED=FALSE&amp;creator=factset&amp;display_string=Audit"}</definedName>
    <definedName name="_349__FDSAUDITLINK___1">{"fdsup://IBCentral/FAT Viewer?action=UPDATE&amp;creator=factset&amp;DOC_NAME=fat:reuters_annual_source_window.fat&amp;display_string=Audit&amp;DYN_ARGS=TRUE&amp;VAR:ID1=B3CG9C&amp;VAR:RCODE=FDSPFDSTKTOTAL&amp;VAR:SDATE=20080499&amp;VAR:FREQ=Y&amp;VAR:RELITEM=RP&amp;VAR:CURRENCY=&amp;VAR:CURRSOURCE=E","XSHARE&amp;VAR:NATFREQ=ANNUAL&amp;VAR:RFIELD=FINALIZED&amp;VAR:DB_TYPE=&amp;VAR:UNITS=M&amp;window=popup&amp;width=450&amp;height=300&amp;START_MAXIMIZED=FALSE"}</definedName>
    <definedName name="_35___0__123Graph_BEPS">#REF!</definedName>
    <definedName name="_35__123Graph_ACHART_12">#REF!</definedName>
    <definedName name="_35__123Graph_AChart_6">#REF!</definedName>
    <definedName name="_35__123Graph_BEPS_CF">#REF!</definedName>
    <definedName name="_35__123Graph_DCHART_10">#REF!</definedName>
    <definedName name="_35__123Graph_LBL_ACHART_3">#REF!</definedName>
    <definedName name="_35__123Graph_XChart_1">#REF!</definedName>
    <definedName name="_35__123Graph_XCHART_2">#REF!</definedName>
    <definedName name="_35__123Graph_XChart_3">#REF!</definedName>
    <definedName name="_35__123Graph_XChart_4">#REF!</definedName>
    <definedName name="_35__123Graph_XCHART_7">#REF!</definedName>
    <definedName name="_35__FDSAUDITLINK__">{"fdsup://Directions/FAT Viewer?action=UPDATE&amp;creator=factset&amp;DOC_NAME=fat:reuters_annual_source_window.fat&amp;display_string=Audit&amp;DYN_ARGS=TRUE&amp;VAR:ID1=55271510&amp;VAR:RCODE=QTLE&amp;VAR:SDATE=20081299&amp;VAR:FREQ=Y&amp;VAR:RELITEM=RP&amp;VAR:CURRENCY=&amp;VAR:CURRSOURCE=EXSHARE&amp;","VAR:NATFREQ=ANNUAL&amp;VAR:RFIELD=FINALIZED&amp;VAR:DB_TYPE=&amp;VAR:UNITS=M&amp;window=popup&amp;width=450&amp;height=300&amp;START_MAXIMIZED=FALSE"}</definedName>
    <definedName name="_35__FDSAUDITLINK___1">{"fdsup://IBCentral/FAT Viewer?action=UPDATE&amp;creator=factset&amp;DOC_NAME=fat:reuters_annual_source_window.fat&amp;display_string=Audit&amp;DYN_ARGS=TRUE&amp;VAR:ID1=B01QLV&amp;VAR:RCODE=SNTD&amp;VAR:SDATE=20081299&amp;VAR:FREQ=Y&amp;VAR:RELITEM=RF&amp;VAR:CURRENCY=GBP&amp;VAR:CURRSOURCE=EXSHARE&amp;","VAR:NATFREQ=ANNUAL&amp;VAR:RFIELD=FINALIZED&amp;VAR:DB_TYPE=&amp;VAR:UNITS=M&amp;window=popup&amp;width=450&amp;height=300&amp;START_MAXIMIZED=FALSE"}</definedName>
    <definedName name="_35_0_0__123Graph_XB92">#REF!</definedName>
    <definedName name="_350__FDSAUDITLINK__">{"fdsup://Directions/FactSet Auditing Viewer?action=AUDIT_VALUE&amp;DB=129&amp;ID1=575602&amp;VALUEID=18352&amp;SDATE=2007&amp;PERIODTYPE=ANN_STD&amp;window=popup_no_bar&amp;width=385&amp;height=120&amp;START_MAXIMIZED=FALSE&amp;creator=factset&amp;display_string=Audit"}</definedName>
    <definedName name="_350__FDSAUDITLINK___1">{"fdsup://IBCentral/FAT Viewer?action=UPDATE&amp;creator=factset&amp;DOC_NAME=fat:reuters_annual_source_window.fat&amp;display_string=Audit&amp;DYN_ARGS=TRUE&amp;VAR:ID1=079737&amp;VAR:RCODE=FDSPFDSTKTOTAL&amp;VAR:SDATE=20071299&amp;VAR:FREQ=Y&amp;VAR:RELITEM=RP&amp;VAR:CURRENCY=&amp;VAR:CURRSOURCE=E","XSHARE&amp;VAR:NATFREQ=ANNUAL&amp;VAR:RFIELD=FINALIZED&amp;VAR:DB_TYPE=&amp;VAR:UNITS=M&amp;window=popup&amp;width=450&amp;height=300&amp;START_MAXIMIZED=FALSE"}</definedName>
    <definedName name="_351__FDSAUDITLINK__">{"fdsup://Directions/FactSet Auditing Viewer?action=AUDIT_VALUE&amp;DB=129&amp;ID1=710352&amp;VALUEID=18813&amp;SDATE=2009&amp;PERIODTYPE=ANN_STD&amp;window=popup_no_bar&amp;width=385&amp;height=120&amp;START_MAXIMIZED=FALSE&amp;creator=factset&amp;display_string=Audit"}</definedName>
    <definedName name="_351__FDSAUDITLINK___1">{"fdsup://IBCentral/FAT Viewer?action=UPDATE&amp;creator=factset&amp;DOC_NAME=fat:reuters_annual_source_window.fat&amp;display_string=Audit&amp;DYN_ARGS=TRUE&amp;VAR:ID1=316968&amp;VAR:RCODE=FDSPFDSTKTOTAL&amp;VAR:SDATE=20080799&amp;VAR:FREQ=Y&amp;VAR:RELITEM=RP&amp;VAR:CURRENCY=&amp;VAR:CURRSOURCE=E","XSHARE&amp;VAR:NATFREQ=ANNUAL&amp;VAR:RFIELD=FINALIZED&amp;VAR:DB_TYPE=&amp;VAR:UNITS=M&amp;window=popup&amp;width=450&amp;height=300&amp;START_MAXIMIZED=FALSE"}</definedName>
    <definedName name="_352__FDSAUDITLINK__">{"fdsup://IBCentral/FAT Viewer?action=UPDATE&amp;creator=factset&amp;DOC_NAME=fat:reuters_annual_source_window.fat&amp;display_string=Audit&amp;DYN_ARGS=TRUE&amp;VAR:ID1=046574&amp;VAR:RCODE=FDSPFDSTKTOTAL&amp;VAR:SDATE=20080399&amp;VAR:FREQ=Y&amp;VAR:RELITEM=RP&amp;VAR:CURRENCY=&amp;VAR:CURRSOURCE=E","XSHARE&amp;VAR:NATFREQ=ANNUAL&amp;VAR:RFIELD=FINALIZED&amp;VAR:DB_TYPE=&amp;VAR:UNITS=M&amp;window=popup&amp;width=450&amp;height=300&amp;START_MAXIMIZED=FALSE"}</definedName>
    <definedName name="_352__FDSAUDITLINK___1">{"fdsup://IBCentral/FAT Viewer?action=UPDATE&amp;creator=factset&amp;DOC_NAME=fat:reuters_annual_source_window.fat&amp;display_string=Audit&amp;DYN_ARGS=TRUE&amp;VAR:ID1=046574&amp;VAR:RCODE=FDSPFDSTKTOTAL&amp;VAR:SDATE=20080399&amp;VAR:FREQ=Y&amp;VAR:RELITEM=RP&amp;VAR:CURRENCY=&amp;VAR:CURRSOURCE=E","XSHARE&amp;VAR:NATFREQ=ANNUAL&amp;VAR:RFIELD=FINALIZED&amp;VAR:DB_TYPE=&amp;VAR:UNITS=M&amp;window=popup&amp;width=450&amp;height=300&amp;START_MAXIMIZED=FALSE"}</definedName>
    <definedName name="_353__FDSAUDITLINK__">{"fdsup://directions/FAT Viewer?action=UPDATE&amp;creator=factset&amp;DYN_ARGS=TRUE&amp;DOC_NAME=FAT:FQL_AUDITING_CLIENT_TEMPLATE.FAT&amp;display_string=Audit&amp;VAR:KEY=UPIXOFMBWJ&amp;VAR:QUERY=RkZfRUJJVERBX09QRVIoTFRNUywwLDAsLCxVU0Qp&amp;WINDOW=FIRST_POPUP&amp;HEIGHT=450&amp;WIDTH=450&amp;STAR","T_MAXIMIZED=FALSE&amp;VAR:CALENDAR=US&amp;VAR:SYMBOL=688050&amp;VAR:INDEX=0"}</definedName>
    <definedName name="_353__FDSAUDITLINK___1">{"fdsup://IBCentral/FAT Viewer?action=UPDATE&amp;creator=factset&amp;DOC_NAME=fat:reuters_annual_source_window.fat&amp;display_string=Audit&amp;DYN_ARGS=TRUE&amp;VAR:ID1=056304&amp;VAR:RCODE=FDSPFDSTKTOTAL&amp;VAR:SDATE=20071299&amp;VAR:FREQ=Y&amp;VAR:RELITEM=RP&amp;VAR:CURRENCY=&amp;VAR:CURRSOURCE=E","XSHARE&amp;VAR:NATFREQ=ANNUAL&amp;VAR:RFIELD=FINALIZED&amp;VAR:DB_TYPE=&amp;VAR:UNITS=M&amp;window=popup&amp;width=450&amp;height=300&amp;START_MAXIMIZED=FALSE"}</definedName>
    <definedName name="_353__FDSAUDITLINK___2">{"fdsup://directions/FAT Viewer?action=UPDATE&amp;creator=factset&amp;DYN_ARGS=TRUE&amp;DOC_NAME=FAT:FQL_AUDITING_CLIENT_TEMPLATE.FAT&amp;display_string=Audit&amp;VAR:KEY=UPIXOFMBWJ&amp;VAR:QUERY=RkZfRUJJVERBX09QRVIoTFRNUywwLDAsLCxVU0Qp&amp;WINDOW=FIRST_POPUP&amp;HEIGHT=450&amp;WIDTH=450&amp;STAR","T_MAXIMIZED=FALSE&amp;VAR:CALENDAR=US&amp;VAR:SYMBOL=688050&amp;VAR:INDEX=0"}</definedName>
    <definedName name="_353__FDSAUDITLINK___3">{"fdsup://directions/FAT Viewer?action=UPDATE&amp;creator=factset&amp;DYN_ARGS=TRUE&amp;DOC_NAME=FAT:FQL_AUDITING_CLIENT_TEMPLATE.FAT&amp;display_string=Audit&amp;VAR:KEY=UPIXOFMBWJ&amp;VAR:QUERY=RkZfRUJJVERBX09QRVIoTFRNUywwLDAsLCxVU0Qp&amp;WINDOW=FIRST_POPUP&amp;HEIGHT=450&amp;WIDTH=450&amp;STAR","T_MAXIMIZED=FALSE&amp;VAR:CALENDAR=US&amp;VAR:SYMBOL=688050&amp;VAR:INDEX=0"}</definedName>
    <definedName name="_353__FDSAUDITLINK___4">{"fdsup://directions/FAT Viewer?action=UPDATE&amp;creator=factset&amp;DYN_ARGS=TRUE&amp;DOC_NAME=FAT:FQL_AUDITING_CLIENT_TEMPLATE.FAT&amp;display_string=Audit&amp;VAR:KEY=UPIXOFMBWJ&amp;VAR:QUERY=RkZfRUJJVERBX09QRVIoTFRNUywwLDAsLCxVU0Qp&amp;WINDOW=FIRST_POPUP&amp;HEIGHT=450&amp;WIDTH=450&amp;STAR","T_MAXIMIZED=FALSE&amp;VAR:CALENDAR=US&amp;VAR:SYMBOL=688050&amp;VAR:INDEX=0"}</definedName>
    <definedName name="_354__FDSAUDITLINK__">{"fdsup://Directions/FactSet Auditing Viewer?action=AUDIT_VALUE&amp;DB=129&amp;ID1=549710&amp;VALUEID=18813&amp;SDATE=2009&amp;PERIODTYPE=ANN_STD&amp;window=popup_no_bar&amp;width=385&amp;height=120&amp;START_MAXIMIZED=FALSE&amp;creator=factset&amp;display_string=Audit"}</definedName>
    <definedName name="_354__FDSAUDITLINK___1">{"fdsup://IBCentral/FAT Viewer?action=UPDATE&amp;creator=factset&amp;DOC_NAME=fat:reuters_annual_source_window.fat&amp;display_string=Audit&amp;DYN_ARGS=TRUE&amp;VAR:ID1=B1528L&amp;VAR:RCODE=FDSPFDSTKTOTAL&amp;VAR:SDATE=20080399&amp;VAR:FREQ=Y&amp;VAR:RELITEM=RP&amp;VAR:CURRENCY=&amp;VAR:CURRSOURCE=E","XSHARE&amp;VAR:NATFREQ=ANNUAL&amp;VAR:RFIELD=FINALIZED&amp;VAR:DB_TYPE=&amp;VAR:UNITS=M&amp;window=popup&amp;width=450&amp;height=300&amp;START_MAXIMIZED=FALSE"}</definedName>
    <definedName name="_355__FDSAUDITLINK__">{"fdsup://Directions/FactSet Auditing Viewer?action=AUDIT_VALUE&amp;DB=129&amp;ID1=549710&amp;VALUEID=18813&amp;SDATE=2008&amp;PERIODTYPE=ANN_STD&amp;window=popup_no_bar&amp;width=385&amp;height=120&amp;START_MAXIMIZED=FALSE&amp;creator=factset&amp;display_string=Audit"}</definedName>
    <definedName name="_355__FDSAUDITLINK___1">{"fdsup://IBCentral/FAT Viewer?action=UPDATE&amp;creator=factset&amp;DOC_NAME=fat:reuters_annual_source_window.fat&amp;display_string=Audit&amp;DYN_ARGS=TRUE&amp;VAR:ID1=343211&amp;VAR:RCODE=FDSPFDSTKTOTAL&amp;VAR:SDATE=20080399&amp;VAR:FREQ=Y&amp;VAR:RELITEM=RP&amp;VAR:CURRENCY=&amp;VAR:CURRSOURCE=E","XSHARE&amp;VAR:NATFREQ=ANNUAL&amp;VAR:RFIELD=FINALIZED&amp;VAR:DB_TYPE=&amp;VAR:UNITS=M&amp;window=popup&amp;width=450&amp;height=300&amp;START_MAXIMIZED=FALSE"}</definedName>
    <definedName name="_356__FDSAUDITLINK__">{"fdsup://Directions/FactSet Auditing Viewer?action=AUDIT_VALUE&amp;DB=129&amp;ID1=549710&amp;VALUEID=18813&amp;SDATE=2007&amp;PERIODTYPE=ANN_STD&amp;window=popup_no_bar&amp;width=385&amp;height=120&amp;START_MAXIMIZED=FALSE&amp;creator=factset&amp;display_string=Audit"}</definedName>
    <definedName name="_356__FDSAUDITLINK___1">{"fdsup://IBCentral/FAT Viewer?action=UPDATE&amp;creator=factset&amp;DOC_NAME=fat:reuters_annual_source_window.fat&amp;display_string=Audit&amp;DYN_ARGS=TRUE&amp;VAR:ID1=B1P758&amp;VAR:RCODE=FDSPFDSTKTOTAL&amp;VAR:SDATE=20080599&amp;VAR:FREQ=Y&amp;VAR:RELITEM=RP&amp;VAR:CURRENCY=&amp;VAR:CURRSOURCE=E","XSHARE&amp;VAR:NATFREQ=ANNUAL&amp;VAR:RFIELD=FINALIZED&amp;VAR:DB_TYPE=&amp;VAR:UNITS=M&amp;window=popup&amp;width=450&amp;height=300&amp;START_MAXIMIZED=FALSE"}</definedName>
    <definedName name="_357__FDSAUDITLINK__">{"fdsup://Directions/FactSet Auditing Viewer?action=AUDIT_VALUE&amp;DB=129&amp;ID1=574852&amp;VALUEID=18813&amp;SDATE=2009&amp;PERIODTYPE=ANN_STD&amp;window=popup_no_bar&amp;width=385&amp;height=120&amp;START_MAXIMIZED=FALSE&amp;creator=factset&amp;display_string=Audit"}</definedName>
    <definedName name="_357__FDSAUDITLINK___1">{"fdsup://IBCentral/FAT Viewer?action=UPDATE&amp;creator=factset&amp;DOC_NAME=fat:reuters_annual_source_window.fat&amp;display_string=Audit&amp;DYN_ARGS=TRUE&amp;VAR:ID1=B139BQ&amp;VAR:RCODE=FDSPFDSTKTOTAL&amp;VAR:SDATE=20080899&amp;VAR:FREQ=Y&amp;VAR:RELITEM=RP&amp;VAR:CURRENCY=&amp;VAR:CURRSOURCE=E","XSHARE&amp;VAR:NATFREQ=ANNUAL&amp;VAR:RFIELD=FINALIZED&amp;VAR:DB_TYPE=&amp;VAR:UNITS=M&amp;window=popup&amp;width=450&amp;height=300&amp;START_MAXIMIZED=FALSE"}</definedName>
    <definedName name="_358__FDSAUDITLINK__">{"fdsup://Directions/FactSet Auditing Viewer?action=AUDIT_VALUE&amp;DB=129&amp;ID1=574852&amp;VALUEID=18813&amp;SDATE=2007&amp;PERIODTYPE=ANN_STD&amp;window=popup_no_bar&amp;width=385&amp;height=120&amp;START_MAXIMIZED=FALSE&amp;creator=factset&amp;display_string=Audit"}</definedName>
    <definedName name="_358__FDSAUDITLINK___1">{"fdsup://IBCentral/FAT Viewer?action=UPDATE&amp;creator=factset&amp;DOC_NAME=fat:reuters_annual_source_window.fat&amp;display_string=Audit&amp;DYN_ARGS=TRUE&amp;VAR:ID1=B23K0M&amp;VAR:RCODE=FDSPFDSTKTOTAL&amp;VAR:SDATE=20071299&amp;VAR:FREQ=Y&amp;VAR:RELITEM=RP&amp;VAR:CURRENCY=&amp;VAR:CURRSOURCE=E","XSHARE&amp;VAR:NATFREQ=ANNUAL&amp;VAR:RFIELD=FINALIZED&amp;VAR:DB_TYPE=&amp;VAR:UNITS=M&amp;window=popup&amp;width=450&amp;height=300&amp;START_MAXIMIZED=FALSE"}</definedName>
    <definedName name="_359__FDSAUDITLINK__">{"fdsup://Directions/FactSet Auditing Viewer?action=AUDIT_VALUE&amp;DB=129&amp;ID1=34537086&amp;VALUEID=18813&amp;SDATE=2009&amp;PERIODTYPE=ANN_STD&amp;window=popup_no_bar&amp;width=385&amp;height=120&amp;START_MAXIMIZED=FALSE&amp;creator=factset&amp;display_string=Audit"}</definedName>
    <definedName name="_359__FDSAUDITLINK___1">{"fdsup://IBCentral/FAT Viewer?action=UPDATE&amp;creator=factset&amp;DOC_NAME=fat:reuters_annual_source_window.fat&amp;display_string=Audit&amp;DYN_ARGS=TRUE&amp;VAR:ID1=096970&amp;VAR:RCODE=FDSPFDSTKTOTAL&amp;VAR:SDATE=20080399&amp;VAR:FREQ=Y&amp;VAR:RELITEM=RP&amp;VAR:CURRENCY=&amp;VAR:CURRSOURCE=E","XSHARE&amp;VAR:NATFREQ=ANNUAL&amp;VAR:RFIELD=FINALIZED&amp;VAR:DB_TYPE=&amp;VAR:UNITS=M&amp;window=popup&amp;width=450&amp;height=300&amp;START_MAXIMIZED=FALSE"}</definedName>
    <definedName name="_36__123Graph_ACHART_13">#REF!</definedName>
    <definedName name="_36__123Graph_ACHART_14">#REF!</definedName>
    <definedName name="_36__123Graph_AGROWTH_9">#REF!</definedName>
    <definedName name="_36__123Graph_DCHART_11">#REF!</definedName>
    <definedName name="_36__123Graph_LBL_CCHART_3">#REF!</definedName>
    <definedName name="_36__123Graph_XChart_2">#REF!</definedName>
    <definedName name="_36__123Graph_XChart_4">#REF!</definedName>
    <definedName name="_36__123Graph_XChart_5">#REF!</definedName>
    <definedName name="_36__123Graph_XCHART_8">#REF!</definedName>
    <definedName name="_36__FDSAUDITLINK__">{"fdsup://Directions/FAT Viewer?action=UPDATE&amp;creator=factset&amp;DOC_NAME=fat:reuters_annual_source_window.fat&amp;display_string=Audit&amp;DYN_ARGS=TRUE&amp;VAR:ID1=55271510&amp;VAR:RCODE=NIBX&amp;VAR:SDATE=20081299&amp;VAR:FREQ=Y&amp;VAR:RELITEM=RP&amp;VAR:CURRENCY=USD&amp;VAR:CURRSOURCE=EXSHA","RE&amp;VAR:NATFREQ=ANNUAL&amp;VAR:RFIELD=FINALIZED&amp;VAR:DB_TYPE=&amp;VAR:UNITS=MONTHLY&amp;window=popup&amp;width=450&amp;height=300&amp;START_MAXIMIZED=FALSE"}</definedName>
    <definedName name="_36__FDSAUDITLINK___1">{"fdsup://IBCentral/FAT Viewer?action=UPDATE&amp;creator=factset&amp;DOC_NAME=fat:reuters_annual_pshs_src_window.fat&amp;display_string=Audit&amp;DYN_ARGS=TRUE&amp;VAR:ID1=B01QLV&amp;VAR:RCODE=FDSEPS&amp;VAR:SDATE=20081299&amp;VAR:FREQ=Y&amp;VAR:RELITEM=RF&amp;VAR:CURRENCY=&amp;VAR:CURRSOURCE=EXSHARE","&amp;VAR:NATFREQ=ANNUAL&amp;VAR:RFIELD=FINALIZED&amp;VAR:DB_TYPE=&amp;VAR:UNITS=M&amp;window=popup&amp;width=450&amp;height=300&amp;START_MAXIMIZED=FALSE"}</definedName>
    <definedName name="_36_0__123Graph_ACHAR">#REF!</definedName>
    <definedName name="_36_0_0__123Graph_XB92S">#REF!</definedName>
    <definedName name="_360__FDSAUDITLINK__">{"fdsup://Directions/FactSet Auditing Viewer?action=AUDIT_VALUE&amp;DB=129&amp;ID1=34537086&amp;VALUEID=18813&amp;SDATE=2008&amp;PERIODTYPE=ANN_STD&amp;window=popup_no_bar&amp;width=385&amp;height=120&amp;START_MAXIMIZED=FALSE&amp;creator=factset&amp;display_string=Audit"}</definedName>
    <definedName name="_360__FDSAUDITLINK___1">{"fdsup://IBCentral/FAT Viewer?action=UPDATE&amp;creator=factset&amp;DOC_NAME=fat:reuters_annual_source_window.fat&amp;display_string=Audit&amp;DYN_ARGS=TRUE&amp;VAR:ID1=002826&amp;VAR:RCODE=FDSPFDSTKTOTAL&amp;VAR:SDATE=20071299&amp;VAR:FREQ=Y&amp;VAR:RELITEM=RP&amp;VAR:CURRENCY=&amp;VAR:CURRSOURCE=E","XSHARE&amp;VAR:NATFREQ=ANNUAL&amp;VAR:RFIELD=FINALIZED&amp;VAR:DB_TYPE=&amp;VAR:UNITS=M&amp;window=popup&amp;width=450&amp;height=300&amp;START_MAXIMIZED=FALSE"}</definedName>
    <definedName name="_361__FDSAUDITLINK__">{"fdsup://Directions/FactSet Auditing Viewer?action=AUDIT_VALUE&amp;DB=129&amp;ID1=34537086&amp;VALUEID=18813&amp;SDATE=2007&amp;PERIODTYPE=ANN_STD&amp;window=popup_no_bar&amp;width=385&amp;height=120&amp;START_MAXIMIZED=FALSE&amp;creator=factset&amp;display_string=Audit"}</definedName>
    <definedName name="_361__FDSAUDITLINK___1">{"fdsup://IBCentral/FAT Viewer?action=UPDATE&amp;creator=factset&amp;DOC_NAME=fat:reuters_annual_source_window.fat&amp;display_string=Audit&amp;DYN_ARGS=TRUE&amp;VAR:ID1=B1VK7X&amp;VAR:RCODE=FDSPFDSTKTOTAL&amp;VAR:SDATE=20071299&amp;VAR:FREQ=Y&amp;VAR:RELITEM=RP&amp;VAR:CURRENCY=&amp;VAR:CURRSOURCE=E","XSHARE&amp;VAR:NATFREQ=ANNUAL&amp;VAR:RFIELD=FINALIZED&amp;VAR:DB_TYPE=&amp;VAR:UNITS=M&amp;window=popup&amp;width=450&amp;height=300&amp;START_MAXIMIZED=FALSE"}</definedName>
    <definedName name="_362__FDSAUDITLINK__">{"fdsup://Directions/FactSet Auditing Viewer?action=AUDIT_VALUE&amp;DB=129&amp;ID1=552902&amp;VALUEID=18813&amp;SDATE=2009&amp;PERIODTYPE=ANN_STD&amp;window=popup_no_bar&amp;width=385&amp;height=120&amp;START_MAXIMIZED=FALSE&amp;creator=factset&amp;display_string=Audit"}</definedName>
    <definedName name="_362__FDSAUDITLINK___1">{"fdsup://IBCentral/FAT Viewer?action=UPDATE&amp;creator=factset&amp;DOC_NAME=fat:reuters_annual_source_window.fat&amp;display_string=Audit&amp;DYN_ARGS=TRUE&amp;VAR:ID1=317297&amp;VAR:RCODE=FDSPFDSTKTOTAL&amp;VAR:SDATE=20080399&amp;VAR:FREQ=Y&amp;VAR:RELITEM=RP&amp;VAR:CURRENCY=&amp;VAR:CURRSOURCE=E","XSHARE&amp;VAR:NATFREQ=ANNUAL&amp;VAR:RFIELD=FINALIZED&amp;VAR:DB_TYPE=&amp;VAR:UNITS=M&amp;window=popup&amp;width=450&amp;height=300&amp;START_MAXIMIZED=FALSE"}</definedName>
    <definedName name="_363__FDSAUDITLINK__">{"fdsup://IBCentral/FAT Viewer?action=UPDATE&amp;creator=factset&amp;DOC_NAME=fat:reuters_annual_source_window.fat&amp;display_string=Audit&amp;DYN_ARGS=TRUE&amp;VAR:ID1=B3CG9C&amp;VAR:RCODE=FDSPFDSTKTOTAL&amp;VAR:SDATE=20080499&amp;VAR:FREQ=Y&amp;VAR:RELITEM=RP&amp;VAR:CURRENCY=&amp;VAR:CURRSOURCE=E","XSHARE&amp;VAR:NATFREQ=ANNUAL&amp;VAR:RFIELD=FINALIZED&amp;VAR:DB_TYPE=&amp;VAR:UNITS=M&amp;window=popup&amp;width=450&amp;height=300&amp;START_MAXIMIZED=FALSE"}</definedName>
    <definedName name="_363__FDSAUDITLINK___1">{"fdsup://IBCentral/FAT Viewer?action=UPDATE&amp;creator=factset&amp;DOC_NAME=fat:reuters_annual_source_window.fat&amp;display_string=Audit&amp;DYN_ARGS=TRUE&amp;VAR:ID1=B3CG9C&amp;VAR:RCODE=FDSPFDSTKTOTAL&amp;VAR:SDATE=20080499&amp;VAR:FREQ=Y&amp;VAR:RELITEM=RP&amp;VAR:CURRENCY=&amp;VAR:CURRSOURCE=E","XSHARE&amp;VAR:NATFREQ=ANNUAL&amp;VAR:RFIELD=FINALIZED&amp;VAR:DB_TYPE=&amp;VAR:UNITS=M&amp;window=popup&amp;width=450&amp;height=300&amp;START_MAXIMIZED=FALSE"}</definedName>
    <definedName name="_364__FDSAUDITLINK__">{"fdsup://Directions/FactSet Auditing Viewer?action=AUDIT_VALUE&amp;DB=129&amp;ID1=471279&amp;VALUEID=18140&amp;SDATE=2007&amp;PERIODTYPE=ANN_STD&amp;window=popup_no_bar&amp;width=385&amp;height=120&amp;START_MAXIMIZED=FALSE&amp;creator=factset&amp;display_string=Audit"}</definedName>
    <definedName name="_364__FDSAUDITLINK___1">{"fdsup://IBCentral/FAT Viewer?action=UPDATE&amp;creator=factset&amp;DOC_NAME=fat:reuters_annual_source_window.fat&amp;display_string=Audit&amp;DYN_ARGS=TRUE&amp;VAR:ID1=079737&amp;VAR:RCODE=FDSPFDSTKTOTAL&amp;VAR:SDATE=20071299&amp;VAR:FREQ=Y&amp;VAR:RELITEM=RP&amp;VAR:CURRENCY=&amp;VAR:CURRSOURCE=E","XSHARE&amp;VAR:NATFREQ=ANNUAL&amp;VAR:RFIELD=FINALIZED&amp;VAR:DB_TYPE=&amp;VAR:UNITS=M&amp;window=popup&amp;width=450&amp;height=300&amp;START_MAXIMIZED=FALSE"}</definedName>
    <definedName name="_365__FDSAUDITLINK__">{"fdsup://Directions/FactSet Auditing Viewer?action=AUDIT_VALUE&amp;DB=129&amp;ID1=549710&amp;VALUEID=18140&amp;SDATE=2009&amp;PERIODTYPE=ANN_STD&amp;window=popup_no_bar&amp;width=385&amp;height=120&amp;START_MAXIMIZED=FALSE&amp;creator=factset&amp;display_string=Audit"}</definedName>
    <definedName name="_365__FDSAUDITLINK___1">{"fdsup://IBCentral/FAT Viewer?action=UPDATE&amp;creator=factset&amp;DOC_NAME=fat:reuters_annual_source_window.fat&amp;display_string=Audit&amp;DYN_ARGS=TRUE&amp;VAR:ID1=316968&amp;VAR:RCODE=FDSPFDSTKTOTAL&amp;VAR:SDATE=20080799&amp;VAR:FREQ=Y&amp;VAR:RELITEM=RP&amp;VAR:CURRENCY=&amp;VAR:CURRSOURCE=E","XSHARE&amp;VAR:NATFREQ=ANNUAL&amp;VAR:RFIELD=FINALIZED&amp;VAR:DB_TYPE=&amp;VAR:UNITS=M&amp;window=popup&amp;width=450&amp;height=300&amp;START_MAXIMIZED=FALSE"}</definedName>
    <definedName name="_366__FDSAUDITLINK__">{"fdsup://Directions/FactSet Auditing Viewer?action=AUDIT_VALUE&amp;DB=129&amp;ID1=549710&amp;VALUEID=18140&amp;SDATE=2008&amp;PERIODTYPE=ANN_STD&amp;window=popup_no_bar&amp;width=385&amp;height=120&amp;START_MAXIMIZED=FALSE&amp;creator=factset&amp;display_string=Audit"}</definedName>
    <definedName name="_366__FDSAUDITLINK___1">{"fdsup://IBCentral/FAT Viewer?action=UPDATE&amp;creator=factset&amp;DOC_NAME=fat:reuters_annual_source_window.fat&amp;display_string=Audit&amp;DYN_ARGS=TRUE&amp;VAR:ID1=046574&amp;VAR:RCODE=FDSPFDSTKTOTAL&amp;VAR:SDATE=20080399&amp;VAR:FREQ=Y&amp;VAR:RELITEM=RP&amp;VAR:CURRENCY=&amp;VAR:CURRSOURCE=E","XSHARE&amp;VAR:NATFREQ=ANNUAL&amp;VAR:RFIELD=FINALIZED&amp;VAR:DB_TYPE=&amp;VAR:UNITS=M&amp;window=popup&amp;width=450&amp;height=300&amp;START_MAXIMIZED=FALSE"}</definedName>
    <definedName name="_367__FDSAUDITLINK__">{"fdsup://Directions/FactSet Auditing Viewer?action=AUDIT_VALUE&amp;DB=129&amp;ID1=549710&amp;VALUEID=18140&amp;SDATE=2007&amp;PERIODTYPE=ANN_STD&amp;window=popup_no_bar&amp;width=385&amp;height=120&amp;START_MAXIMIZED=FALSE&amp;creator=factset&amp;display_string=Audit"}</definedName>
    <definedName name="_367__FDSAUDITLINK___1">{"fdsup://IBCentral/FAT Viewer?action=UPDATE&amp;creator=factset&amp;DOC_NAME=fat:reuters_annual_source_window.fat&amp;display_string=Audit&amp;DYN_ARGS=TRUE&amp;VAR:ID1=056304&amp;VAR:RCODE=FDSPFDSTKTOTAL&amp;VAR:SDATE=20071299&amp;VAR:FREQ=Y&amp;VAR:RELITEM=RP&amp;VAR:CURRENCY=&amp;VAR:CURRSOURCE=E","XSHARE&amp;VAR:NATFREQ=ANNUAL&amp;VAR:RFIELD=FINALIZED&amp;VAR:DB_TYPE=&amp;VAR:UNITS=M&amp;window=popup&amp;width=450&amp;height=300&amp;START_MAXIMIZED=FALSE"}</definedName>
    <definedName name="_368__FDSAUDITLINK__">{"fdsup://Directions/FactSet Auditing Viewer?action=AUDIT_VALUE&amp;DB=129&amp;ID1=574852&amp;VALUEID=18140&amp;SDATE=2009&amp;PERIODTYPE=ANN_STD&amp;window=popup_no_bar&amp;width=385&amp;height=120&amp;START_MAXIMIZED=FALSE&amp;creator=factset&amp;display_string=Audit"}</definedName>
    <definedName name="_368__FDSAUDITLINK___1">{"fdsup://IBCentral/FAT Viewer?action=UPDATE&amp;creator=factset&amp;DOC_NAME=fat:reuters_annual_source_window.fat&amp;display_string=Audit&amp;DYN_ARGS=TRUE&amp;VAR:ID1=B1528L&amp;VAR:RCODE=FDSPFDSTKTOTAL&amp;VAR:SDATE=20080399&amp;VAR:FREQ=Y&amp;VAR:RELITEM=RP&amp;VAR:CURRENCY=&amp;VAR:CURRSOURCE=E","XSHARE&amp;VAR:NATFREQ=ANNUAL&amp;VAR:RFIELD=FINALIZED&amp;VAR:DB_TYPE=&amp;VAR:UNITS=M&amp;window=popup&amp;width=450&amp;height=300&amp;START_MAXIMIZED=FALSE"}</definedName>
    <definedName name="_369__FDSAUDITLINK__">{"fdsup://Directions/FactSet Auditing Viewer?action=AUDIT_VALUE&amp;DB=129&amp;ID1=574852&amp;VALUEID=18140&amp;SDATE=2007&amp;PERIODTYPE=ANN_STD&amp;window=popup_no_bar&amp;width=385&amp;height=120&amp;START_MAXIMIZED=FALSE&amp;creator=factset&amp;display_string=Audit"}</definedName>
    <definedName name="_369__FDSAUDITLINK___1">{"fdsup://IBCentral/FAT Viewer?action=UPDATE&amp;creator=factset&amp;DOC_NAME=fat:reuters_annual_source_window.fat&amp;display_string=Audit&amp;DYN_ARGS=TRUE&amp;VAR:ID1=343211&amp;VAR:RCODE=FDSPFDSTKTOTAL&amp;VAR:SDATE=20080399&amp;VAR:FREQ=Y&amp;VAR:RELITEM=RP&amp;VAR:CURRENCY=&amp;VAR:CURRSOURCE=E","XSHARE&amp;VAR:NATFREQ=ANNUAL&amp;VAR:RFIELD=FINALIZED&amp;VAR:DB_TYPE=&amp;VAR:UNITS=M&amp;window=popup&amp;width=450&amp;height=300&amp;START_MAXIMIZED=FALSE"}</definedName>
    <definedName name="_37__123Graph_ACHART_14">#REF!</definedName>
    <definedName name="_37__123Graph_AChart_2G">#REF!</definedName>
    <definedName name="_37__123Graph_B_Chart_1A">#REF!</definedName>
    <definedName name="_37__123Graph_DCHART_12">#REF!</definedName>
    <definedName name="_37__123Graph_LBL_DCHART_2">#REF!</definedName>
    <definedName name="_37__123Graph_XChart_3">#REF!</definedName>
    <definedName name="_37__123Graph_XChart_5">#REF!</definedName>
    <definedName name="_37__123Graph_XChart_6">#REF!</definedName>
    <definedName name="_37__123Graph_XCHART_9">#REF!</definedName>
    <definedName name="_37__FDSAUDITLINK__">{"fdsup://Directions/FAT Viewer?action=UPDATE&amp;creator=factset&amp;DOC_NAME=fat:reuters_annual_source_window.fat&amp;display_string=Audit&amp;DYN_ARGS=TRUE&amp;VAR:ID1=60456710&amp;VAR:RCODE=QTLE&amp;VAR:SDATE=20070699&amp;VAR:FREQ=Y&amp;VAR:RELITEM=RP&amp;VAR:CURRENCY=&amp;VAR:CURRSOURCE=EXSHARE&amp;","VAR:NATFREQ=ANNUAL&amp;VAR:RFIELD=FINALIZED&amp;VAR:DB_TYPE=&amp;VAR:UNITS=M&amp;window=popup&amp;width=450&amp;height=300&amp;START_MAXIMIZED=FALSE"}</definedName>
    <definedName name="_37__FDSAUDITLINK___1">{"fdsup://IBCentral/FAT Viewer?action=UPDATE&amp;creator=factset&amp;DOC_NAME=fat:reuters_annual_source_window.fat&amp;display_string=Audit&amp;DYN_ARGS=TRUE&amp;VAR:ID1=064660&amp;VAR:RCODE=SNTD&amp;VAR:SDATE=20080399&amp;VAR:FREQ=Y&amp;VAR:RELITEM=RF&amp;VAR:CURRENCY=GBP&amp;VAR:CURRSOURCE=EXSHARE&amp;","VAR:NATFREQ=ANNUAL&amp;VAR:RFIELD=FINALIZED&amp;VAR:DB_TYPE=&amp;VAR:UNITS=M&amp;window=popup&amp;width=450&amp;height=300&amp;START_MAXIMIZED=FALSE"}</definedName>
    <definedName name="_37_0_0__123Graph_XB93S">#REF!</definedName>
    <definedName name="_370__FDSAUDITLINK__">{"fdsup://Directions/FactSet Auditing Viewer?action=AUDIT_VALUE&amp;DB=129&amp;ID1=34537086&amp;VALUEID=18140&amp;SDATE=2009&amp;PERIODTYPE=ANN_STD&amp;window=popup_no_bar&amp;width=385&amp;height=120&amp;START_MAXIMIZED=FALSE&amp;creator=factset&amp;display_string=Audit"}</definedName>
    <definedName name="_370__FDSAUDITLINK___1">{"fdsup://IBCentral/FAT Viewer?action=UPDATE&amp;creator=factset&amp;DOC_NAME=fat:reuters_annual_source_window.fat&amp;display_string=Audit&amp;DYN_ARGS=TRUE&amp;VAR:ID1=B1P758&amp;VAR:RCODE=FDSPFDSTKTOTAL&amp;VAR:SDATE=20080599&amp;VAR:FREQ=Y&amp;VAR:RELITEM=RP&amp;VAR:CURRENCY=&amp;VAR:CURRSOURCE=E","XSHARE&amp;VAR:NATFREQ=ANNUAL&amp;VAR:RFIELD=FINALIZED&amp;VAR:DB_TYPE=&amp;VAR:UNITS=M&amp;window=popup&amp;width=450&amp;height=300&amp;START_MAXIMIZED=FALSE"}</definedName>
    <definedName name="_371__FDSAUDITLINK__">{"fdsup://directions/FAT Viewer?action=UPDATE&amp;creator=factset&amp;DYN_ARGS=TRUE&amp;DOC_NAME=FAT:FQL_AUDITING_CLIENT_TEMPLATE.FAT&amp;display_string=Audit&amp;VAR:KEY=PIHMNIPKZC&amp;VAR:QUERY=RkZfRUJJVF9PUEVSKExUTVMsMCwwLCwsVVNEKQ==&amp;WINDOW=FIRST_POPUP&amp;HEIGHT=450&amp;WIDTH=450&amp;STAR","T_MAXIMIZED=FALSE&amp;VAR:CALENDAR=US&amp;VAR:SYMBOL=0&amp;VAR:INDEX=0"}</definedName>
    <definedName name="_371__FDSAUDITLINK___1">{"fdsup://IBCentral/FAT Viewer?action=UPDATE&amp;creator=factset&amp;DOC_NAME=fat:reuters_annual_source_window.fat&amp;display_string=Audit&amp;DYN_ARGS=TRUE&amp;VAR:ID1=B139BQ&amp;VAR:RCODE=FDSPFDSTKTOTAL&amp;VAR:SDATE=20080899&amp;VAR:FREQ=Y&amp;VAR:RELITEM=RP&amp;VAR:CURRENCY=&amp;VAR:CURRSOURCE=E","XSHARE&amp;VAR:NATFREQ=ANNUAL&amp;VAR:RFIELD=FINALIZED&amp;VAR:DB_TYPE=&amp;VAR:UNITS=M&amp;window=popup&amp;width=450&amp;height=300&amp;START_MAXIMIZED=FALSE"}</definedName>
    <definedName name="_371__FDSAUDITLINK___2">{"fdsup://directions/FAT Viewer?action=UPDATE&amp;creator=factset&amp;DYN_ARGS=TRUE&amp;DOC_NAME=FAT:FQL_AUDITING_CLIENT_TEMPLATE.FAT&amp;display_string=Audit&amp;VAR:KEY=PIHMNIPKZC&amp;VAR:QUERY=RkZfRUJJVF9PUEVSKExUTVMsMCwwLCwsVVNEKQ==&amp;WINDOW=FIRST_POPUP&amp;HEIGHT=450&amp;WIDTH=450&amp;STAR","T_MAXIMIZED=FALSE&amp;VAR:CALENDAR=US&amp;VAR:SYMBOL=0&amp;VAR:INDEX=0"}</definedName>
    <definedName name="_371__FDSAUDITLINK___3">{"fdsup://directions/FAT Viewer?action=UPDATE&amp;creator=factset&amp;DYN_ARGS=TRUE&amp;DOC_NAME=FAT:FQL_AUDITING_CLIENT_TEMPLATE.FAT&amp;display_string=Audit&amp;VAR:KEY=PIHMNIPKZC&amp;VAR:QUERY=RkZfRUJJVF9PUEVSKExUTVMsMCwwLCwsVVNEKQ==&amp;WINDOW=FIRST_POPUP&amp;HEIGHT=450&amp;WIDTH=450&amp;STAR","T_MAXIMIZED=FALSE&amp;VAR:CALENDAR=US&amp;VAR:SYMBOL=0&amp;VAR:INDEX=0"}</definedName>
    <definedName name="_371__FDSAUDITLINK___4">{"fdsup://directions/FAT Viewer?action=UPDATE&amp;creator=factset&amp;DYN_ARGS=TRUE&amp;DOC_NAME=FAT:FQL_AUDITING_CLIENT_TEMPLATE.FAT&amp;display_string=Audit&amp;VAR:KEY=PIHMNIPKZC&amp;VAR:QUERY=RkZfRUJJVF9PUEVSKExUTVMsMCwwLCwsVVNEKQ==&amp;WINDOW=FIRST_POPUP&amp;HEIGHT=450&amp;WIDTH=450&amp;STAR","T_MAXIMIZED=FALSE&amp;VAR:CALENDAR=US&amp;VAR:SYMBOL=0&amp;VAR:INDEX=0"}</definedName>
    <definedName name="_372__FDSAUDITLINK__">{"fdsup://Directions/FactSet Auditing Viewer?action=AUDIT_VALUE&amp;DB=129&amp;ID1=34537086&amp;VALUEID=18140&amp;SDATE=2007&amp;PERIODTYPE=ANN_STD&amp;window=popup_no_bar&amp;width=385&amp;height=120&amp;START_MAXIMIZED=FALSE&amp;creator=factset&amp;display_string=Audit"}</definedName>
    <definedName name="_372__FDSAUDITLINK___1">{"fdsup://IBCentral/FAT Viewer?action=UPDATE&amp;creator=factset&amp;DOC_NAME=fat:reuters_annual_source_window.fat&amp;display_string=Audit&amp;DYN_ARGS=TRUE&amp;VAR:ID1=B23K0M&amp;VAR:RCODE=FDSPFDSTKTOTAL&amp;VAR:SDATE=20071299&amp;VAR:FREQ=Y&amp;VAR:RELITEM=RP&amp;VAR:CURRENCY=&amp;VAR:CURRSOURCE=E","XSHARE&amp;VAR:NATFREQ=ANNUAL&amp;VAR:RFIELD=FINALIZED&amp;VAR:DB_TYPE=&amp;VAR:UNITS=M&amp;window=popup&amp;width=450&amp;height=300&amp;START_MAXIMIZED=FALSE"}</definedName>
    <definedName name="_373__FDSAUDITLINK__">{"fdsup://Directions/FactSet Auditing Viewer?action=AUDIT_VALUE&amp;DB=129&amp;ID1=575602&amp;VALUEID=18140&amp;SDATE=2007&amp;PERIODTYPE=ANN_STD&amp;window=popup_no_bar&amp;width=385&amp;height=120&amp;START_MAXIMIZED=FALSE&amp;creator=factset&amp;display_string=Audit"}</definedName>
    <definedName name="_373__FDSAUDITLINK___1">{"fdsup://IBCentral/FAT Viewer?action=UPDATE&amp;creator=factset&amp;DOC_NAME=fat:reuters_annual_source_window.fat&amp;display_string=Audit&amp;DYN_ARGS=TRUE&amp;VAR:ID1=096970&amp;VAR:RCODE=FDSPFDSTKTOTAL&amp;VAR:SDATE=20080399&amp;VAR:FREQ=Y&amp;VAR:RELITEM=RP&amp;VAR:CURRENCY=&amp;VAR:CURRSOURCE=E","XSHARE&amp;VAR:NATFREQ=ANNUAL&amp;VAR:RFIELD=FINALIZED&amp;VAR:DB_TYPE=&amp;VAR:UNITS=M&amp;window=popup&amp;width=450&amp;height=300&amp;START_MAXIMIZED=FALSE"}</definedName>
    <definedName name="_374__FDSAUDITLINK__">{"fdsup://Directions/FactSet Auditing Viewer?action=AUDIT_VALUE&amp;DB=129&amp;ID1=552902&amp;VALUEID=18140&amp;SDATE=2009&amp;PERIODTYPE=ANN_STD&amp;window=popup_no_bar&amp;width=385&amp;height=120&amp;START_MAXIMIZED=FALSE&amp;creator=factset&amp;display_string=Audit"}</definedName>
    <definedName name="_374__FDSAUDITLINK___1">{"fdsup://IBCentral/FAT Viewer?action=UPDATE&amp;creator=factset&amp;DOC_NAME=fat:reuters_annual_source_window.fat&amp;display_string=Audit&amp;DYN_ARGS=TRUE&amp;VAR:ID1=002826&amp;VAR:RCODE=FDSPFDSTKTOTAL&amp;VAR:SDATE=20071299&amp;VAR:FREQ=Y&amp;VAR:RELITEM=RP&amp;VAR:CURRENCY=&amp;VAR:CURRSOURCE=E","XSHARE&amp;VAR:NATFREQ=ANNUAL&amp;VAR:RFIELD=FINALIZED&amp;VAR:DB_TYPE=&amp;VAR:UNITS=M&amp;window=popup&amp;width=450&amp;height=300&amp;START_MAXIMIZED=FALSE"}</definedName>
    <definedName name="_375__FDSAUDITLINK__">{"fdsup://IBCentral/FAT Viewer?action=UPDATE&amp;creator=factset&amp;DOC_NAME=fat:reuters_annual_source_window.fat&amp;display_string=Audit&amp;DYN_ARGS=TRUE&amp;VAR:ID1=B1VK7X&amp;VAR:RCODE=FDSPFDSTKTOTAL&amp;VAR:SDATE=20071299&amp;VAR:FREQ=Y&amp;VAR:RELITEM=RP&amp;VAR:CURRENCY=&amp;VAR:CURRSOURCE=E","XSHARE&amp;VAR:NATFREQ=ANNUAL&amp;VAR:RFIELD=FINALIZED&amp;VAR:DB_TYPE=&amp;VAR:UNITS=M&amp;window=popup&amp;width=450&amp;height=300&amp;START_MAXIMIZED=FALSE"}</definedName>
    <definedName name="_375__FDSAUDITLINK___1">{"fdsup://IBCentral/FAT Viewer?action=UPDATE&amp;creator=factset&amp;DOC_NAME=fat:reuters_annual_source_window.fat&amp;display_string=Audit&amp;DYN_ARGS=TRUE&amp;VAR:ID1=B1VK7X&amp;VAR:RCODE=FDSPFDSTKTOTAL&amp;VAR:SDATE=20071299&amp;VAR:FREQ=Y&amp;VAR:RELITEM=RP&amp;VAR:CURRENCY=&amp;VAR:CURRSOURCE=E","XSHARE&amp;VAR:NATFREQ=ANNUAL&amp;VAR:RFIELD=FINALIZED&amp;VAR:DB_TYPE=&amp;VAR:UNITS=M&amp;window=popup&amp;width=450&amp;height=300&amp;START_MAXIMIZED=FALSE"}</definedName>
    <definedName name="_376__FDSAUDITLINK__">{"fdsup://directions/FAT Viewer?action=UPDATE&amp;creator=factset&amp;DYN_ARGS=TRUE&amp;DOC_NAME=FAT:FQL_AUDITING_CLIENT_TEMPLATE.FAT&amp;display_string=Audit&amp;VAR:KEY=IRCLOZKZCH&amp;VAR:QUERY=RkZfRU5UUlBSX1ZBTF9EQUlMWSgwLCwsLCwnRElMJyk=&amp;WINDOW=FIRST_POPUP&amp;HEIGHT=450&amp;WIDTH=450&amp;","START_MAXIMIZED=FALSE&amp;VAR:CALENDAR=US&amp;VAR:SYMBOL=710352&amp;VAR:INDEX=0"}</definedName>
    <definedName name="_376__FDSAUDITLINK___1">{"fdsup://IBCentral/FAT Viewer?action=UPDATE&amp;creator=factset&amp;DOC_NAME=fat:reuters_annual_source_window.fat&amp;display_string=Audit&amp;DYN_ARGS=TRUE&amp;VAR:ID1=317297&amp;VAR:RCODE=FDSPFDSTKTOTAL&amp;VAR:SDATE=20080399&amp;VAR:FREQ=Y&amp;VAR:RELITEM=RP&amp;VAR:CURRENCY=&amp;VAR:CURRSOURCE=E","XSHARE&amp;VAR:NATFREQ=ANNUAL&amp;VAR:RFIELD=FINALIZED&amp;VAR:DB_TYPE=&amp;VAR:UNITS=M&amp;window=popup&amp;width=450&amp;height=300&amp;START_MAXIMIZED=FALSE"}</definedName>
    <definedName name="_377__FDSAUDITLINK__">{"fdsup://directions/FAT Viewer?action=UPDATE&amp;creator=factset&amp;DYN_ARGS=TRUE&amp;DOC_NAME=FAT:FQL_AUDITING_CLIENT_TEMPLATE.FAT&amp;display_string=Audit&amp;VAR:KEY=UPYVONUTKJ&amp;VAR:QUERY=RkZfRU5UUlBSX1ZBTF9EQUlMWSgwLCwsLCwnRElMJyk=&amp;WINDOW=FIRST_POPUP&amp;HEIGHT=450&amp;WIDTH=450&amp;","START_MAXIMIZED=FALSE&amp;VAR:CALENDAR=US&amp;VAR:SYMBOL=471279&amp;VAR:INDEX=0"}</definedName>
    <definedName name="_377__FDSAUDITLINK___1">{"fdsup://IBCentral/FAT Viewer?action=UPDATE&amp;creator=factset&amp;DOC_NAME=fat:reuters_annual_source_window.fat&amp;display_string=Audit&amp;DYN_ARGS=TRUE&amp;VAR:ID1=B3CG9C&amp;VAR:RCODE=FDSPFDSTKTOTAL&amp;VAR:SDATE=20080499&amp;VAR:FREQ=Y&amp;VAR:RELITEM=RP&amp;VAR:CURRENCY=&amp;VAR:CURRSOURCE=E","XSHARE&amp;VAR:NATFREQ=ANNUAL&amp;VAR:RFIELD=FINALIZED&amp;VAR:DB_TYPE=&amp;VAR:UNITS=M&amp;window=popup&amp;width=450&amp;height=300&amp;START_MAXIMIZED=FALSE"}</definedName>
    <definedName name="_378__FDSAUDITLINK__">{"fdsup://directions/FAT Viewer?action=UPDATE&amp;creator=factset&amp;DYN_ARGS=TRUE&amp;DOC_NAME=FAT:FQL_AUDITING_CLIENT_TEMPLATE.FAT&amp;display_string=Audit&amp;VAR:KEY=OLKFUDSDCP&amp;VAR:QUERY=RkZfRU5UUlBSX1ZBTF9EQUlMWSgwLCwsLCwnRElMJyk=&amp;WINDOW=FIRST_POPUP&amp;HEIGHT=450&amp;WIDTH=450&amp;","START_MAXIMIZED=FALSE&amp;VAR:CALENDAR=US&amp;VAR:SYMBOL=549710&amp;VAR:INDEX=0"}</definedName>
    <definedName name="_378__FDSAUDITLINK___1">{"fdsup://IBCentral/FAT Viewer?action=UPDATE&amp;creator=factset&amp;DOC_NAME=fat:reuters_annual_source_window.fat&amp;display_string=Audit&amp;DYN_ARGS=TRUE&amp;VAR:ID1=079737&amp;VAR:RCODE=FDSPFDSTKTOTAL&amp;VAR:SDATE=20071299&amp;VAR:FREQ=Y&amp;VAR:RELITEM=RP&amp;VAR:CURRENCY=&amp;VAR:CURRSOURCE=E","XSHARE&amp;VAR:NATFREQ=ANNUAL&amp;VAR:RFIELD=FINALIZED&amp;VAR:DB_TYPE=&amp;VAR:UNITS=M&amp;window=popup&amp;width=450&amp;height=300&amp;START_MAXIMIZED=FALSE"}</definedName>
    <definedName name="_379__FDSAUDITLINK__">{"fdsup://directions/FAT Viewer?action=UPDATE&amp;creator=factset&amp;DYN_ARGS=TRUE&amp;DOC_NAME=FAT:FQL_AUDITING_CLIENT_TEMPLATE.FAT&amp;display_string=Audit&amp;VAR:KEY=ARWJQDQDIH&amp;VAR:QUERY=RkZfRU5UUlBSX1ZBTF9EQUlMWSgwLCwsLCwnRElMJyk=&amp;WINDOW=FIRST_POPUP&amp;HEIGHT=450&amp;WIDTH=450&amp;","START_MAXIMIZED=FALSE&amp;VAR:CALENDAR=US&amp;VAR:SYMBOL=574852&amp;VAR:INDEX=0"}</definedName>
    <definedName name="_379__FDSAUDITLINK___1">{"fdsup://IBCentral/FAT Viewer?action=UPDATE&amp;creator=factset&amp;DOC_NAME=fat:reuters_annual_source_window.fat&amp;display_string=Audit&amp;DYN_ARGS=TRUE&amp;VAR:ID1=316968&amp;VAR:RCODE=FDSPFDSTKTOTAL&amp;VAR:SDATE=20080799&amp;VAR:FREQ=Y&amp;VAR:RELITEM=RP&amp;VAR:CURRENCY=&amp;VAR:CURRSOURCE=E","XSHARE&amp;VAR:NATFREQ=ANNUAL&amp;VAR:RFIELD=FINALIZED&amp;VAR:DB_TYPE=&amp;VAR:UNITS=M&amp;window=popup&amp;width=450&amp;height=300&amp;START_MAXIMIZED=FALSE"}</definedName>
    <definedName name="_38__123Graph_ACHART_15">#REF!</definedName>
    <definedName name="_38__123Graph_BGROWTH_9">#REF!</definedName>
    <definedName name="_38__123Graph_DCHART_13">#REF!</definedName>
    <definedName name="_38__123Graph_XCHART_1">#REF!</definedName>
    <definedName name="_38__123Graph_XCHART_2">#REF!</definedName>
    <definedName name="_38__123Graph_XCHART_4">#REF!</definedName>
    <definedName name="_38__123Graph_XChart_6">#REF!</definedName>
    <definedName name="_38__FDSAUDITLINK__">{"fdsup://Directions/FAT Viewer?action=UPDATE&amp;creator=factset&amp;DOC_NAME=fat:reuters_annual_source_window.fat&amp;display_string=Audit&amp;DYN_ARGS=TRUE&amp;VAR:ID1=60456710&amp;VAR:RCODE=NIBX&amp;VAR:SDATE=20070699&amp;VAR:FREQ=Y&amp;VAR:RELITEM=RP&amp;VAR:CURRENCY=USD&amp;VAR:CURRSOURCE=EXSHA","RE&amp;VAR:NATFREQ=ANNUAL&amp;VAR:RFIELD=FINALIZED&amp;VAR:DB_TYPE=&amp;VAR:UNITS=MONTHLY&amp;window=popup&amp;width=450&amp;height=300&amp;START_MAXIMIZED=FALSE"}</definedName>
    <definedName name="_38__FDSAUDITLINK___1">{"fdsup://IBCentral/FAT Viewer?action=UPDATE&amp;creator=factset&amp;DOC_NAME=fat:reuters_annual_pshs_src_window.fat&amp;display_string=Audit&amp;DYN_ARGS=TRUE&amp;VAR:ID1=064660&amp;VAR:RCODE=FDSEPS&amp;VAR:SDATE=20080399&amp;VAR:FREQ=Y&amp;VAR:RELITEM=RF&amp;VAR:CURRENCY=&amp;VAR:CURRSOURCE=EXSHARE","&amp;VAR:NATFREQ=ANNUAL&amp;VAR:RFIELD=FINALIZED&amp;VAR:DB_TYPE=&amp;VAR:UNITS=M&amp;window=popup&amp;width=450&amp;height=300&amp;START_MAXIMIZED=FALSE"}</definedName>
    <definedName name="_38_0__123Grap">#REF!</definedName>
    <definedName name="_38_0__123Graph_BCHAR">#REF!</definedName>
    <definedName name="_38_0_0__123Graph_XB94S">#REF!</definedName>
    <definedName name="_380__FDSAUDITLINK__">{"fdsup://directions/FAT Viewer?action=UPDATE&amp;creator=factset&amp;DYN_ARGS=TRUE&amp;DOC_NAME=FAT:FQL_AUDITING_CLIENT_TEMPLATE.FAT&amp;display_string=Audit&amp;VAR:KEY=CLIFCJUPKV&amp;VAR:QUERY=RkZfRU5UUlBSX1ZBTF9EQUlMWSgwLCwsLCwnRElMJyk=&amp;WINDOW=FIRST_POPUP&amp;HEIGHT=450&amp;WIDTH=450&amp;","START_MAXIMIZED=FALSE&amp;VAR:CALENDAR=US&amp;VAR:SYMBOL=34537086&amp;VAR:INDEX=0"}</definedName>
    <definedName name="_380__FDSAUDITLINK___1">{"fdsup://IBCentral/FAT Viewer?action=UPDATE&amp;creator=factset&amp;DOC_NAME=fat:reuters_annual_source_window.fat&amp;display_string=Audit&amp;DYN_ARGS=TRUE&amp;VAR:ID1=046574&amp;VAR:RCODE=FDSPFDSTKTOTAL&amp;VAR:SDATE=20080399&amp;VAR:FREQ=Y&amp;VAR:RELITEM=RP&amp;VAR:CURRENCY=&amp;VAR:CURRSOURCE=E","XSHARE&amp;VAR:NATFREQ=ANNUAL&amp;VAR:RFIELD=FINALIZED&amp;VAR:DB_TYPE=&amp;VAR:UNITS=M&amp;window=popup&amp;width=450&amp;height=300&amp;START_MAXIMIZED=FALSE"}</definedName>
    <definedName name="_381__FDSAUDITLINK__">{"fdsup://directions/FAT Viewer?action=UPDATE&amp;creator=factset&amp;DYN_ARGS=TRUE&amp;DOC_NAME=FAT:FQL_AUDITING_CLIENT_TEMPLATE.FAT&amp;display_string=Audit&amp;VAR:KEY=CBSNUFKZIH&amp;VAR:QUERY=RkZfRU5UUlBSX1ZBTF9EQUlMWSgwLCwsLCwnRElMJyk=&amp;WINDOW=FIRST_POPUP&amp;HEIGHT=450&amp;WIDTH=450&amp;","START_MAXIMIZED=FALSE&amp;VAR:CALENDAR=US&amp;VAR:SYMBOL=575602&amp;VAR:INDEX=0"}</definedName>
    <definedName name="_381__FDSAUDITLINK___1">{"fdsup://IBCentral/FAT Viewer?action=UPDATE&amp;creator=factset&amp;DOC_NAME=fat:reuters_annual_source_window.fat&amp;display_string=Audit&amp;DYN_ARGS=TRUE&amp;VAR:ID1=056304&amp;VAR:RCODE=FDSPFDSTKTOTAL&amp;VAR:SDATE=20071299&amp;VAR:FREQ=Y&amp;VAR:RELITEM=RP&amp;VAR:CURRENCY=&amp;VAR:CURRSOURCE=E","XSHARE&amp;VAR:NATFREQ=ANNUAL&amp;VAR:RFIELD=FINALIZED&amp;VAR:DB_TYPE=&amp;VAR:UNITS=M&amp;window=popup&amp;width=450&amp;height=300&amp;START_MAXIMIZED=FALSE"}</definedName>
    <definedName name="_382__FDSAUDITLINK__">{"fdsup://directions/FAT Viewer?action=UPDATE&amp;creator=factset&amp;DYN_ARGS=TRUE&amp;DOC_NAME=FAT:FQL_AUDITING_CLIENT_TEMPLATE.FAT&amp;display_string=Audit&amp;VAR:KEY=SJGFWHORAL&amp;VAR:QUERY=RkZfRU5UUlBSX1ZBTF9EQUlMWSgwLCwsLCwnRElMJyk=&amp;WINDOW=FIRST_POPUP&amp;HEIGHT=450&amp;WIDTH=450&amp;","START_MAXIMIZED=FALSE&amp;VAR:CALENDAR=US&amp;VAR:SYMBOL=552902&amp;VAR:INDEX=0"}</definedName>
    <definedName name="_382__FDSAUDITLINK___1">{"fdsup://IBCentral/FAT Viewer?action=UPDATE&amp;creator=factset&amp;DOC_NAME=fat:reuters_annual_source_window.fat&amp;display_string=Audit&amp;DYN_ARGS=TRUE&amp;VAR:ID1=B1528L&amp;VAR:RCODE=FDSPFDSTKTOTAL&amp;VAR:SDATE=20080399&amp;VAR:FREQ=Y&amp;VAR:RELITEM=RP&amp;VAR:CURRENCY=&amp;VAR:CURRSOURCE=E","XSHARE&amp;VAR:NATFREQ=ANNUAL&amp;VAR:RFIELD=FINALIZED&amp;VAR:DB_TYPE=&amp;VAR:UNITS=M&amp;window=popup&amp;width=450&amp;height=300&amp;START_MAXIMIZED=FALSE"}</definedName>
    <definedName name="_383__FDSAUDITLINK__">{"fdsup://IBCentral/FAT Viewer?action=UPDATE&amp;creator=factset&amp;DOC_NAME=fat:reuters_annual_source_window.fat&amp;display_string=Audit&amp;DYN_ARGS=TRUE&amp;VAR:ID1=343211&amp;VAR:RCODE=FDSPFDSTKTOTAL&amp;VAR:SDATE=20080399&amp;VAR:FREQ=Y&amp;VAR:RELITEM=RP&amp;VAR:CURRENCY=&amp;VAR:CURRSOURCE=E","XSHARE&amp;VAR:NATFREQ=ANNUAL&amp;VAR:RFIELD=FINALIZED&amp;VAR:DB_TYPE=&amp;VAR:UNITS=M&amp;window=popup&amp;width=450&amp;height=300&amp;START_MAXIMIZED=FALSE"}</definedName>
    <definedName name="_383__FDSAUDITLINK___1">{"fdsup://IBCentral/FAT Viewer?action=UPDATE&amp;creator=factset&amp;DOC_NAME=fat:reuters_annual_source_window.fat&amp;display_string=Audit&amp;DYN_ARGS=TRUE&amp;VAR:ID1=343211&amp;VAR:RCODE=FDSPFDSTKTOTAL&amp;VAR:SDATE=20080399&amp;VAR:FREQ=Y&amp;VAR:RELITEM=RP&amp;VAR:CURRENCY=&amp;VAR:CURRSOURCE=E","XSHARE&amp;VAR:NATFREQ=ANNUAL&amp;VAR:RFIELD=FINALIZED&amp;VAR:DB_TYPE=&amp;VAR:UNITS=M&amp;window=popup&amp;width=450&amp;height=300&amp;START_MAXIMIZED=FALSE"}</definedName>
    <definedName name="_384__FDSAUDITLINK__">{"fdsup://IBCentral/FAT Viewer?action=UPDATE&amp;creator=factset&amp;DOC_NAME=fat:reuters_annual_source_window.fat&amp;display_string=Audit&amp;DYN_ARGS=TRUE&amp;VAR:ID1=B1P758&amp;VAR:RCODE=FDSPFDSTKTOTAL&amp;VAR:SDATE=20080599&amp;VAR:FREQ=Y&amp;VAR:RELITEM=RP&amp;VAR:CURRENCY=&amp;VAR:CURRSOURCE=E","XSHARE&amp;VAR:NATFREQ=ANNUAL&amp;VAR:RFIELD=FINALIZED&amp;VAR:DB_TYPE=&amp;VAR:UNITS=M&amp;window=popup&amp;width=450&amp;height=300&amp;START_MAXIMIZED=FALSE"}</definedName>
    <definedName name="_384__FDSAUDITLINK___1">{"fdsup://IBCentral/FAT Viewer?action=UPDATE&amp;creator=factset&amp;DOC_NAME=fat:reuters_annual_source_window.fat&amp;display_string=Audit&amp;DYN_ARGS=TRUE&amp;VAR:ID1=B1P758&amp;VAR:RCODE=FDSPFDSTKTOTAL&amp;VAR:SDATE=20080599&amp;VAR:FREQ=Y&amp;VAR:RELITEM=RP&amp;VAR:CURRENCY=&amp;VAR:CURRSOURCE=E","XSHARE&amp;VAR:NATFREQ=ANNUAL&amp;VAR:RFIELD=FINALIZED&amp;VAR:DB_TYPE=&amp;VAR:UNITS=M&amp;window=popup&amp;width=450&amp;height=300&amp;START_MAXIMIZED=FALSE"}</definedName>
    <definedName name="_385__FDSAUDITLINK__">{"fdsup://IBCentral/FAT Viewer?action=UPDATE&amp;creator=factset&amp;DOC_NAME=fat:reuters_annual_source_window.fat&amp;display_string=Audit&amp;DYN_ARGS=TRUE&amp;VAR:ID1=B139BQ&amp;VAR:RCODE=FDSPFDSTKTOTAL&amp;VAR:SDATE=20080899&amp;VAR:FREQ=Y&amp;VAR:RELITEM=RP&amp;VAR:CURRENCY=&amp;VAR:CURRSOURCE=E","XSHARE&amp;VAR:NATFREQ=ANNUAL&amp;VAR:RFIELD=FINALIZED&amp;VAR:DB_TYPE=&amp;VAR:UNITS=M&amp;window=popup&amp;width=450&amp;height=300&amp;START_MAXIMIZED=FALSE"}</definedName>
    <definedName name="_385__FDSAUDITLINK___1">{"fdsup://IBCentral/FAT Viewer?action=UPDATE&amp;creator=factset&amp;DOC_NAME=fat:reuters_annual_source_window.fat&amp;display_string=Audit&amp;DYN_ARGS=TRUE&amp;VAR:ID1=B139BQ&amp;VAR:RCODE=FDSPFDSTKTOTAL&amp;VAR:SDATE=20080899&amp;VAR:FREQ=Y&amp;VAR:RELITEM=RP&amp;VAR:CURRENCY=&amp;VAR:CURRSOURCE=E","XSHARE&amp;VAR:NATFREQ=ANNUAL&amp;VAR:RFIELD=FINALIZED&amp;VAR:DB_TYPE=&amp;VAR:UNITS=M&amp;window=popup&amp;width=450&amp;height=300&amp;START_MAXIMIZED=FALSE"}</definedName>
    <definedName name="_386__FDSAUDITLINK__">{"fdsup://IBCentral/FAT Viewer?action=UPDATE&amp;creator=factset&amp;DOC_NAME=fat:reuters_annual_source_window.fat&amp;display_string=Audit&amp;DYN_ARGS=TRUE&amp;VAR:ID1=B23K0M&amp;VAR:RCODE=FDSPFDSTKTOTAL&amp;VAR:SDATE=20071299&amp;VAR:FREQ=Y&amp;VAR:RELITEM=RP&amp;VAR:CURRENCY=&amp;VAR:CURRSOURCE=E","XSHARE&amp;VAR:NATFREQ=ANNUAL&amp;VAR:RFIELD=FINALIZED&amp;VAR:DB_TYPE=&amp;VAR:UNITS=M&amp;window=popup&amp;width=450&amp;height=300&amp;START_MAXIMIZED=FALSE"}</definedName>
    <definedName name="_386__FDSAUDITLINK___1">{"fdsup://IBCentral/FAT Viewer?action=UPDATE&amp;creator=factset&amp;DOC_NAME=fat:reuters_annual_source_window.fat&amp;display_string=Audit&amp;DYN_ARGS=TRUE&amp;VAR:ID1=B23K0M&amp;VAR:RCODE=FDSPFDSTKTOTAL&amp;VAR:SDATE=20071299&amp;VAR:FREQ=Y&amp;VAR:RELITEM=RP&amp;VAR:CURRENCY=&amp;VAR:CURRSOURCE=E","XSHARE&amp;VAR:NATFREQ=ANNUAL&amp;VAR:RFIELD=FINALIZED&amp;VAR:DB_TYPE=&amp;VAR:UNITS=M&amp;window=popup&amp;width=450&amp;height=300&amp;START_MAXIMIZED=FALSE"}</definedName>
    <definedName name="_387__FDSAUDITLINK__">{"fdsup://IBCentral/FAT Viewer?action=UPDATE&amp;creator=factset&amp;DOC_NAME=fat:reuters_annual_source_window.fat&amp;display_string=Audit&amp;DYN_ARGS=TRUE&amp;VAR:ID1=096970&amp;VAR:RCODE=FDSPFDSTKTOTAL&amp;VAR:SDATE=20080399&amp;VAR:FREQ=Y&amp;VAR:RELITEM=RP&amp;VAR:CURRENCY=&amp;VAR:CURRSOURCE=E","XSHARE&amp;VAR:NATFREQ=ANNUAL&amp;VAR:RFIELD=FINALIZED&amp;VAR:DB_TYPE=&amp;VAR:UNITS=M&amp;window=popup&amp;width=450&amp;height=300&amp;START_MAXIMIZED=FALSE"}</definedName>
    <definedName name="_387__FDSAUDITLINK___1">{"fdsup://IBCentral/FAT Viewer?action=UPDATE&amp;creator=factset&amp;DOC_NAME=fat:reuters_annual_source_window.fat&amp;display_string=Audit&amp;DYN_ARGS=TRUE&amp;VAR:ID1=096970&amp;VAR:RCODE=FDSPFDSTKTOTAL&amp;VAR:SDATE=20080399&amp;VAR:FREQ=Y&amp;VAR:RELITEM=RP&amp;VAR:CURRENCY=&amp;VAR:CURRSOURCE=E","XSHARE&amp;VAR:NATFREQ=ANNUAL&amp;VAR:RFIELD=FINALIZED&amp;VAR:DB_TYPE=&amp;VAR:UNITS=M&amp;window=popup&amp;width=450&amp;height=300&amp;START_MAXIMIZED=FALSE"}</definedName>
    <definedName name="_388__FDSAUDITLINK__">{"fdsup://IBCentral/FAT Viewer?action=UPDATE&amp;creator=factset&amp;DOC_NAME=fat:reuters_annual_source_window.fat&amp;display_string=Audit&amp;DYN_ARGS=TRUE&amp;VAR:ID1=002826&amp;VAR:RCODE=FDSPFDSTKTOTAL&amp;VAR:SDATE=20071299&amp;VAR:FREQ=Y&amp;VAR:RELITEM=RP&amp;VAR:CURRENCY=&amp;VAR:CURRSOURCE=E","XSHARE&amp;VAR:NATFREQ=ANNUAL&amp;VAR:RFIELD=FINALIZED&amp;VAR:DB_TYPE=&amp;VAR:UNITS=M&amp;window=popup&amp;width=450&amp;height=300&amp;START_MAXIMIZED=FALSE"}</definedName>
    <definedName name="_388__FDSAUDITLINK___1">{"fdsup://IBCentral/FAT Viewer?action=UPDATE&amp;creator=factset&amp;DOC_NAME=fat:reuters_annual_source_window.fat&amp;display_string=Audit&amp;DYN_ARGS=TRUE&amp;VAR:ID1=002826&amp;VAR:RCODE=FDSPFDSTKTOTAL&amp;VAR:SDATE=20071299&amp;VAR:FREQ=Y&amp;VAR:RELITEM=RP&amp;VAR:CURRENCY=&amp;VAR:CURRSOURCE=E","XSHARE&amp;VAR:NATFREQ=ANNUAL&amp;VAR:RFIELD=FINALIZED&amp;VAR:DB_TYPE=&amp;VAR:UNITS=M&amp;window=popup&amp;width=450&amp;height=300&amp;START_MAXIMIZED=FALSE"}</definedName>
    <definedName name="_389__FDSAUDITLINK__">{"fdsup://IBCentral/FAT Viewer?action=UPDATE&amp;creator=factset&amp;DOC_NAME=fat:reuters_annual_pshs_src_window.fat&amp;display_string=Audit&amp;DYN_ARGS=TRUE&amp;VAR:ID1=B1VK7X&amp;VAR:RCODE=FDSEPS&amp;VAR:SDATE=20071299&amp;VAR:FREQ=Y&amp;VAR:RELITEM=RF&amp;VAR:CURRENCY=&amp;VAR:CURRSOURCE=EXSHARE","&amp;VAR:NATFREQ=ANNUAL&amp;VAR:RFIELD=FINALIZED&amp;VAR:DB_TYPE=&amp;VAR:UNITS=M&amp;window=popup&amp;width=450&amp;height=300&amp;START_MAXIMIZED=FALSE"}</definedName>
    <definedName name="_389__FDSAUDITLINK___1">{"fdsup://IBCentral/FAT Viewer?action=UPDATE&amp;creator=factset&amp;DOC_NAME=fat:reuters_annual_pshs_src_window.fat&amp;display_string=Audit&amp;DYN_ARGS=TRUE&amp;VAR:ID1=B1VK7X&amp;VAR:RCODE=FDSEPS&amp;VAR:SDATE=20071299&amp;VAR:FREQ=Y&amp;VAR:RELITEM=RF&amp;VAR:CURRENCY=&amp;VAR:CURRSOURCE=EXSHARE","&amp;VAR:NATFREQ=ANNUAL&amp;VAR:RFIELD=FINALIZED&amp;VAR:DB_TYPE=&amp;VAR:UNITS=M&amp;window=popup&amp;width=450&amp;height=300&amp;START_MAXIMIZED=FALSE"}</definedName>
    <definedName name="_39__123Graph_ACHART_16">#REF!</definedName>
    <definedName name="_39__123Graph_C_Chart_1A">#REF!</definedName>
    <definedName name="_39__123Graph_DCHART_14">#REF!</definedName>
    <definedName name="_39__123Graph_XChart_5">#REF!</definedName>
    <definedName name="_39__FDSAUDITLINK__">{"fdsup://Directions/FAT Viewer?action=UPDATE&amp;creator=factset&amp;DOC_NAME=fat:reuters_annual_source_window.fat&amp;display_string=Audit&amp;DYN_ARGS=TRUE&amp;VAR:ID1=53567810&amp;VAR:RCODE=QTLE&amp;VAR:SDATE=20060699&amp;VAR:FREQ=Y&amp;VAR:RELITEM=RP&amp;VAR:CURRENCY=&amp;VAR:CURRSOURCE=EXSHARE&amp;","VAR:NATFREQ=ANNUAL&amp;VAR:RFIELD=FINALIZED&amp;VAR:DB_TYPE=&amp;VAR:UNITS=M&amp;window=popup&amp;width=450&amp;height=300&amp;START_MAXIMIZED=FALSE"}</definedName>
    <definedName name="_39__FDSAUDITLINK___1">{"fdsup://IBCentral/FAT Viewer?action=UPDATE&amp;creator=factset&amp;DOC_NAME=fat:reuters_annual_source_window.fat&amp;display_string=Audit&amp;DYN_ARGS=TRUE&amp;VAR:ID1=501383&amp;VAR:RCODE=SNTD&amp;VAR:SDATE=20080999&amp;VAR:FREQ=Y&amp;VAR:RELITEM=RF&amp;VAR:CURRENCY=GBP&amp;VAR:CURRSOURCE=EXSHARE&amp;","VAR:NATFREQ=ANNUAL&amp;VAR:RFIELD=FINALIZED&amp;VAR:DB_TYPE=&amp;VAR:UNITS=M&amp;window=popup&amp;width=450&amp;height=300&amp;START_MAXIMIZED=FALSE"}</definedName>
    <definedName name="_39_0__123Graph_A">#REF!</definedName>
    <definedName name="_39_0_0__123Graph_XDEL">#REF!</definedName>
    <definedName name="_39_0_S">#REF!</definedName>
    <definedName name="_390__FDSAUDITLINK__">{"fdsup://Directions/FactSet Auditing Viewer?action=AUDIT_VALUE&amp;DB=129&amp;ID1=710352&amp;VALUEID=01001&amp;SDATE=2009&amp;PERIODTYPE=ANN_STD&amp;window=popup_no_bar&amp;width=385&amp;height=120&amp;START_MAXIMIZED=FALSE&amp;creator=factset&amp;display_string=Audit"}</definedName>
    <definedName name="_390__FDSAUDITLINK___1">{"fdsup://IBCentral/FAT Viewer?action=UPDATE&amp;creator=factset&amp;DOC_NAME=fat:reuters_annual_pshs_src_window.fat&amp;display_string=Audit&amp;DYN_ARGS=TRUE&amp;VAR:ID1=317297&amp;VAR:RCODE=FDSEPS&amp;VAR:SDATE=20080399&amp;VAR:FREQ=Y&amp;VAR:RELITEM=RF&amp;VAR:CURRENCY=&amp;VAR:CURRSOURCE=EXSHARE","&amp;VAR:NATFREQ=ANNUAL&amp;VAR:RFIELD=FINALIZED&amp;VAR:DB_TYPE=&amp;VAR:UNITS=M&amp;window=popup&amp;width=450&amp;height=300&amp;START_MAXIMIZED=FALSE"}</definedName>
    <definedName name="_391__FDSAUDITLINK__">{"fdsup://Directions/FactSet Auditing Viewer?action=AUDIT_VALUE&amp;DB=129&amp;ID1=710352&amp;VALUEID=01001&amp;SDATE=2008&amp;PERIODTYPE=ANN_STD&amp;window=popup_no_bar&amp;width=385&amp;height=120&amp;START_MAXIMIZED=FALSE&amp;creator=factset&amp;display_string=Audit"}</definedName>
    <definedName name="_391__FDSAUDITLINK___1">{"fdsup://IBCentral/FAT Viewer?action=UPDATE&amp;creator=factset&amp;DOC_NAME=fat:reuters_annual_pshs_src_window.fat&amp;display_string=Audit&amp;DYN_ARGS=TRUE&amp;VAR:ID1=B3CG9C&amp;VAR:RCODE=FDSEPS&amp;VAR:SDATE=20080499&amp;VAR:FREQ=Y&amp;VAR:RELITEM=RF&amp;VAR:CURRENCY=&amp;VAR:CURRSOURCE=EXSHARE","&amp;VAR:NATFREQ=ANNUAL&amp;VAR:RFIELD=FINALIZED&amp;VAR:DB_TYPE=&amp;VAR:UNITS=M&amp;window=popup&amp;width=450&amp;height=300&amp;START_MAXIMIZED=FALSE"}</definedName>
    <definedName name="_392__FDSAUDITLINK__">{"fdsup://Directions/FactSet Auditing Viewer?action=AUDIT_VALUE&amp;DB=129&amp;ID1=710352&amp;VALUEID=01001&amp;SDATE=2007&amp;PERIODTYPE=ANN_STD&amp;window=popup_no_bar&amp;width=385&amp;height=120&amp;START_MAXIMIZED=FALSE&amp;creator=factset&amp;display_string=Audit"}</definedName>
    <definedName name="_392__FDSAUDITLINK___1">{"fdsup://IBCentral/FAT Viewer?action=UPDATE&amp;creator=factset&amp;DOC_NAME=fat:reuters_annual_pshs_src_window.fat&amp;display_string=Audit&amp;DYN_ARGS=TRUE&amp;VAR:ID1=079737&amp;VAR:RCODE=FDSEPS&amp;VAR:SDATE=20071299&amp;VAR:FREQ=Y&amp;VAR:RELITEM=RF&amp;VAR:CURRENCY=&amp;VAR:CURRSOURCE=EXSHARE","&amp;VAR:NATFREQ=ANNUAL&amp;VAR:RFIELD=FINALIZED&amp;VAR:DB_TYPE=&amp;VAR:UNITS=M&amp;window=popup&amp;width=450&amp;height=300&amp;START_MAXIMIZED=FALSE"}</definedName>
    <definedName name="_393__FDSAUDITLINK__">{"fdsup://Directions/FactSet Auditing Viewer?action=AUDIT_VALUE&amp;DB=129&amp;ID1=471279&amp;VALUEID=01001&amp;SDATE=2009&amp;PERIODTYPE=ANN_STD&amp;window=popup_no_bar&amp;width=385&amp;height=120&amp;START_MAXIMIZED=FALSE&amp;creator=factset&amp;display_string=Audit"}</definedName>
    <definedName name="_393__FDSAUDITLINK___1">{"fdsup://IBCentral/FAT Viewer?action=UPDATE&amp;creator=factset&amp;DOC_NAME=fat:reuters_annual_pshs_src_window.fat&amp;display_string=Audit&amp;DYN_ARGS=TRUE&amp;VAR:ID1=316968&amp;VAR:RCODE=FDSEPS&amp;VAR:SDATE=20070799&amp;VAR:FREQ=Y&amp;VAR:RELITEM=RF&amp;VAR:CURRENCY=&amp;VAR:CURRSOURCE=EXSHARE","&amp;VAR:NATFREQ=ANNUAL&amp;VAR:RFIELD=FINALIZED&amp;VAR:DB_TYPE=&amp;VAR:UNITS=M&amp;window=popup&amp;width=450&amp;height=300&amp;START_MAXIMIZED=FALSE"}</definedName>
    <definedName name="_394__FDSAUDITLINK__">{"fdsup://Directions/FactSet Auditing Viewer?action=AUDIT_VALUE&amp;DB=129&amp;ID1=549710&amp;VALUEID=01001&amp;SDATE=2009&amp;PERIODTYPE=ANN_STD&amp;window=popup_no_bar&amp;width=385&amp;height=120&amp;START_MAXIMIZED=FALSE&amp;creator=factset&amp;display_string=Audit"}</definedName>
    <definedName name="_394__FDSAUDITLINK___1">{"fdsup://IBCentral/FAT Viewer?action=UPDATE&amp;creator=factset&amp;DOC_NAME=fat:reuters_annual_pshs_src_window.fat&amp;display_string=Audit&amp;DYN_ARGS=TRUE&amp;VAR:ID1=046574&amp;VAR:RCODE=FDSEPS&amp;VAR:SDATE=20080399&amp;VAR:FREQ=Y&amp;VAR:RELITEM=RF&amp;VAR:CURRENCY=&amp;VAR:CURRSOURCE=EXSHARE","&amp;VAR:NATFREQ=ANNUAL&amp;VAR:RFIELD=FINALIZED&amp;VAR:DB_TYPE=&amp;VAR:UNITS=M&amp;window=popup&amp;width=450&amp;height=300&amp;START_MAXIMIZED=FALSE"}</definedName>
    <definedName name="_395__FDSAUDITLINK__">{"fdsup://Directions/FactSet Auditing Viewer?action=AUDIT_VALUE&amp;DB=129&amp;ID1=549710&amp;VALUEID=01001&amp;SDATE=2008&amp;PERIODTYPE=ANN_STD&amp;window=popup_no_bar&amp;width=385&amp;height=120&amp;START_MAXIMIZED=FALSE&amp;creator=factset&amp;display_string=Audit"}</definedName>
    <definedName name="_395__FDSAUDITLINK___1">{"fdsup://IBCentral/FAT Viewer?action=UPDATE&amp;creator=factset&amp;DOC_NAME=fat:reuters_annual_pshs_src_window.fat&amp;display_string=Audit&amp;DYN_ARGS=TRUE&amp;VAR:ID1=056304&amp;VAR:RCODE=FDSEPS&amp;VAR:SDATE=20071299&amp;VAR:FREQ=Y&amp;VAR:RELITEM=RF&amp;VAR:CURRENCY=&amp;VAR:CURRSOURCE=EXSHARE","&amp;VAR:NATFREQ=ANNUAL&amp;VAR:RFIELD=FINALIZED&amp;VAR:DB_TYPE=&amp;VAR:UNITS=M&amp;window=popup&amp;width=450&amp;height=300&amp;START_MAXIMIZED=FALSE"}</definedName>
    <definedName name="_396__FDSAUDITLINK__">{"fdsup://Directions/FactSet Auditing Viewer?action=AUDIT_VALUE&amp;DB=129&amp;ID1=549710&amp;VALUEID=01001&amp;SDATE=2007&amp;PERIODTYPE=ANN_STD&amp;window=popup_no_bar&amp;width=385&amp;height=120&amp;START_MAXIMIZED=FALSE&amp;creator=factset&amp;display_string=Audit"}</definedName>
    <definedName name="_396__FDSAUDITLINK___1">{"fdsup://IBCentral/FAT Viewer?action=UPDATE&amp;creator=factset&amp;DOC_NAME=fat:reuters_annual_pshs_src_window.fat&amp;display_string=Audit&amp;DYN_ARGS=TRUE&amp;VAR:ID1=B1528L&amp;VAR:RCODE=FDSEPS&amp;VAR:SDATE=20070399&amp;VAR:FREQ=Y&amp;VAR:RELITEM=RF&amp;VAR:CURRENCY=&amp;VAR:CURRSOURCE=EXSHARE","&amp;VAR:NATFREQ=ANNUAL&amp;VAR:RFIELD=FINALIZED&amp;VAR:DB_TYPE=&amp;VAR:UNITS=M&amp;window=popup&amp;width=450&amp;height=300&amp;START_MAXIMIZED=FALSE"}</definedName>
    <definedName name="_397__FDSAUDITLINK__">{"fdsup://Directions/FactSet Auditing Viewer?action=AUDIT_VALUE&amp;DB=129&amp;ID1=574852&amp;VALUEID=01001&amp;SDATE=2009&amp;PERIODTYPE=ANN_STD&amp;window=popup_no_bar&amp;width=385&amp;height=120&amp;START_MAXIMIZED=FALSE&amp;creator=factset&amp;display_string=Audit"}</definedName>
    <definedName name="_397__FDSAUDITLINK___1">{"fdsup://IBCentral/FAT Viewer?action=UPDATE&amp;creator=factset&amp;DOC_NAME=fat:reuters_annual_pshs_src_window.fat&amp;display_string=Audit&amp;DYN_ARGS=TRUE&amp;VAR:ID1=343211&amp;VAR:RCODE=FDSEPS&amp;VAR:SDATE=20080399&amp;VAR:FREQ=Y&amp;VAR:RELITEM=RF&amp;VAR:CURRENCY=&amp;VAR:CURRSOURCE=EXSHARE","&amp;VAR:NATFREQ=ANNUAL&amp;VAR:RFIELD=FINALIZED&amp;VAR:DB_TYPE=&amp;VAR:UNITS=M&amp;window=popup&amp;width=450&amp;height=300&amp;START_MAXIMIZED=FALSE"}</definedName>
    <definedName name="_398__FDSAUDITLINK__">{"fdsup://Directions/FactSet Auditing Viewer?action=AUDIT_VALUE&amp;DB=129&amp;ID1=574852&amp;VALUEID=01001&amp;SDATE=2007&amp;PERIODTYPE=ANN_STD&amp;window=popup_no_bar&amp;width=385&amp;height=120&amp;START_MAXIMIZED=FALSE&amp;creator=factset&amp;display_string=Audit"}</definedName>
    <definedName name="_398__FDSAUDITLINK___1">{"fdsup://IBCentral/FAT Viewer?action=UPDATE&amp;creator=factset&amp;DOC_NAME=fat:reuters_annual_pshs_src_window.fat&amp;display_string=Audit&amp;DYN_ARGS=TRUE&amp;VAR:ID1=B1P758&amp;VAR:RCODE=FDSEPS&amp;VAR:SDATE=20080599&amp;VAR:FREQ=Y&amp;VAR:RELITEM=RF&amp;VAR:CURRENCY=&amp;VAR:CURRSOURCE=EXSHARE","&amp;VAR:NATFREQ=ANNUAL&amp;VAR:RFIELD=FINALIZED&amp;VAR:DB_TYPE=&amp;VAR:UNITS=M&amp;window=popup&amp;width=450&amp;height=300&amp;START_MAXIMIZED=FALSE"}</definedName>
    <definedName name="_399__FDSAUDITLINK__">{"fdsup://Directions/FactSet Auditing Viewer?action=AUDIT_VALUE&amp;DB=129&amp;ID1=34537086&amp;VALUEID=01001&amp;SDATE=2009&amp;PERIODTYPE=ANN_STD&amp;window=popup_no_bar&amp;width=385&amp;height=120&amp;START_MAXIMIZED=FALSE&amp;creator=factset&amp;display_string=Audit"}</definedName>
    <definedName name="_399__FDSAUDITLINK___1">{"fdsup://IBCentral/FAT Viewer?action=UPDATE&amp;creator=factset&amp;DOC_NAME=fat:reuters_annual_pshs_src_window.fat&amp;display_string=Audit&amp;DYN_ARGS=TRUE&amp;VAR:ID1=B139BQ&amp;VAR:RCODE=FDSEPS&amp;VAR:SDATE=20070899&amp;VAR:FREQ=Y&amp;VAR:RELITEM=RF&amp;VAR:CURRENCY=&amp;VAR:CURRSOURCE=EXSHARE","&amp;VAR:NATFREQ=ANNUAL&amp;VAR:RFIELD=FINALIZED&amp;VAR:DB_TYPE=&amp;VAR:UNITS=M&amp;window=popup&amp;width=450&amp;height=300&amp;START_MAXIMIZED=FALSE"}</definedName>
    <definedName name="_3CASE_CHANGE">#REF!</definedName>
    <definedName name="_3IQ_CURRENCY_GAIN_INS">"c238"</definedName>
    <definedName name="_3IQ_SALE_¤¤__CF_FIN">"c1140"</definedName>
    <definedName name="_4____123Graph_BEPS_CF">#REF!</definedName>
    <definedName name="_4__123Graph_ACHART_1">#REF!</definedName>
    <definedName name="_4__123Graph_ACHART_12">#REF!</definedName>
    <definedName name="_4__123Graph_AChart_2">#REF!</definedName>
    <definedName name="_4__123Graph_AChart_3">#REF!</definedName>
    <definedName name="_4__123Graph_ACHART_4">#REF!</definedName>
    <definedName name="_4__123Graph_AChart_58B">#REF!</definedName>
    <definedName name="_4__123Graph_ACHART_8">#REF!</definedName>
    <definedName name="_4__123Graph_BCHART_1">#REF!</definedName>
    <definedName name="_4__123Graph_BCHART_3">#REF!</definedName>
    <definedName name="_4__123Graph_LBL_ACHART_2">#REF!</definedName>
    <definedName name="_4__FDSAUDITLINK__">{"fdsup://Directions/FAT Viewer?action=UPDATE&amp;creator=factset&amp;DOC_NAME=fat:reuters_annual_source_window.fat&amp;display_string=Audit&amp;DYN_ARGS=TRUE&amp;VAR:ID1=680458&amp;VAR:RCODE=NIBX&amp;VAR:SDATE=20090399&amp;VAR:FREQ=Y&amp;VAR:RELITEM=RP&amp;VAR:CURRENCY=USD&amp;VAR:CURRSOURCE=EXSHARE","&amp;VAR:NATFREQ=ANNUAL&amp;VAR:RFIELD=FINALIZED&amp;VAR:DB_TYPE=&amp;VAR:UNITS=MONTHLY&amp;window=popup&amp;width=450&amp;height=300&amp;START_MAXIMIZED=FALSE"}</definedName>
    <definedName name="_4__FDSAUDITLINK___1">{"fdsup://IBCentral/FAT Viewer?action=UPDATE&amp;creator=factset&amp;DOC_NAME=fat:reuters_annual_pshs_src_window.fat&amp;display_string=Audit&amp;DYN_ARGS=TRUE&amp;VAR:ID1=0&amp;VAR:RCODE=FDSEPS&amp;VAR:SDATE=0&amp;VAR:FREQ=Y&amp;VAR:RELITEM=RF&amp;VAR:CURRENCY=&amp;VAR:CURRSOURCE=EXSHARE&amp;VAR:NATFREQ","=ANNUAL&amp;VAR:RFIELD=FINALIZED&amp;VAR:DB_TYPE=&amp;VAR:UNITS=M&amp;window=popup&amp;width=450&amp;height=300&amp;START_MAXIMIZED=FALSE"}</definedName>
    <definedName name="_4_0__123Grap">#REF!</definedName>
    <definedName name="_4_0_Table2_">#REF!</definedName>
    <definedName name="_4_123Grap">#REF!</definedName>
    <definedName name="_4_123Graph_AB92S">#REF!</definedName>
    <definedName name="_40__123Graph_ACHART_17">#REF!</definedName>
    <definedName name="_40__123Graph_ACHART_3">#REF!</definedName>
    <definedName name="_40__123Graph_BEPS_CF">#REF!</definedName>
    <definedName name="_40__123Graph_D_Chart_1A">#REF!</definedName>
    <definedName name="_40__123Graph_DCHART_15">#REF!</definedName>
    <definedName name="_40__123Graph_XCHART_3">#REF!</definedName>
    <definedName name="_40__123Graph_XChart_6">#REF!</definedName>
    <definedName name="_40__FDSAUDITLINK__">{"fdsup://Directions/FAT Viewer?action=UPDATE&amp;creator=factset&amp;DOC_NAME=fat:reuters_annual_source_window.fat&amp;display_string=Audit&amp;DYN_ARGS=TRUE&amp;VAR:ID1=53567810&amp;VAR:RCODE=NIBX&amp;VAR:SDATE=20070699&amp;VAR:FREQ=Y&amp;VAR:RELITEM=RP&amp;VAR:CURRENCY=USD&amp;VAR:CURRSOURCE=EXSHA","RE&amp;VAR:NATFREQ=ANNUAL&amp;VAR:RFIELD=FINALIZED&amp;VAR:DB_TYPE=&amp;VAR:UNITS=MONTHLY&amp;window=popup&amp;width=450&amp;height=300&amp;START_MAXIMIZED=FALSE"}</definedName>
    <definedName name="_40__FDSAUDITLINK___1">{"fdsup://IBCentral/FAT Viewer?action=UPDATE&amp;creator=factset&amp;DOC_NAME=fat:reuters_annual_pshs_src_window.fat&amp;display_string=Audit&amp;DYN_ARGS=TRUE&amp;VAR:ID1=501383&amp;VAR:RCODE=FDSEPS&amp;VAR:SDATE=20080999&amp;VAR:FREQ=Y&amp;VAR:RELITEM=RF&amp;VAR:CURRENCY=&amp;VAR:CURRSOURCE=EXSHARE","&amp;VAR:NATFREQ=ANNUAL&amp;VAR:RFIELD=FINALIZED&amp;VAR:DB_TYPE=&amp;VAR:UNITS=M&amp;window=popup&amp;width=450&amp;height=300&amp;START_MAXIMIZED=FALSE"}</definedName>
    <definedName name="_40_0__123Graph_BEPS">#REF!</definedName>
    <definedName name="_40_0__123Graph_CCHAR">#REF!</definedName>
    <definedName name="_40_0_0__123Graph_XDELCO">#REF!</definedName>
    <definedName name="_40_0_Table2_">#REF!</definedName>
    <definedName name="_400__FDSAUDITLINK__">{"fdsup://Directions/FactSet Auditing Viewer?action=AUDIT_VALUE&amp;DB=129&amp;ID1=34537086&amp;VALUEID=01001&amp;SDATE=2008&amp;PERIODTYPE=ANN_STD&amp;window=popup_no_bar&amp;width=385&amp;height=120&amp;START_MAXIMIZED=FALSE&amp;creator=factset&amp;display_string=Audit"}</definedName>
    <definedName name="_400__FDSAUDITLINK___1">{"fdsup://IBCentral/FAT Viewer?action=UPDATE&amp;creator=factset&amp;DOC_NAME=fat:reuters_annual_pshs_src_window.fat&amp;display_string=Audit&amp;DYN_ARGS=TRUE&amp;VAR:ID1=B23K0M&amp;VAR:RCODE=FDSEPS&amp;VAR:SDATE=20071299&amp;VAR:FREQ=Y&amp;VAR:RELITEM=RF&amp;VAR:CURRENCY=&amp;VAR:CURRSOURCE=EXSHARE","&amp;VAR:NATFREQ=ANNUAL&amp;VAR:RFIELD=FINALIZED&amp;VAR:DB_TYPE=&amp;VAR:UNITS=M&amp;window=popup&amp;width=450&amp;height=300&amp;START_MAXIMIZED=FALSE"}</definedName>
    <definedName name="_401__FDSAUDITLINK__">{"fdsup://Directions/FactSet Auditing Viewer?action=AUDIT_VALUE&amp;DB=129&amp;ID1=34537086&amp;VALUEID=01001&amp;SDATE=2007&amp;PERIODTYPE=ANN_STD&amp;window=popup_no_bar&amp;width=385&amp;height=120&amp;START_MAXIMIZED=FALSE&amp;creator=factset&amp;display_string=Audit"}</definedName>
    <definedName name="_401__FDSAUDITLINK___1">{"fdsup://IBCentral/FAT Viewer?action=UPDATE&amp;creator=factset&amp;DOC_NAME=fat:reuters_annual_pshs_src_window.fat&amp;display_string=Audit&amp;DYN_ARGS=TRUE&amp;VAR:ID1=096970&amp;VAR:RCODE=FDSEPS&amp;VAR:SDATE=20080399&amp;VAR:FREQ=Y&amp;VAR:RELITEM=RF&amp;VAR:CURRENCY=&amp;VAR:CURRSOURCE=EXSHARE","&amp;VAR:NATFREQ=ANNUAL&amp;VAR:RFIELD=FINALIZED&amp;VAR:DB_TYPE=&amp;VAR:UNITS=M&amp;window=popup&amp;width=450&amp;height=300&amp;START_MAXIMIZED=FALSE"}</definedName>
    <definedName name="_402__FDSAUDITLINK__">{"fdsup://Directions/FactSet Auditing Viewer?action=AUDIT_VALUE&amp;DB=129&amp;ID1=575602&amp;VALUEID=01001&amp;SDATE=2009&amp;PERIODTYPE=ANN_STD&amp;window=popup_no_bar&amp;width=385&amp;height=120&amp;START_MAXIMIZED=FALSE&amp;creator=factset&amp;display_string=Audit"}</definedName>
    <definedName name="_402__FDSAUDITLINK___1">{"fdsup://IBCentral/FAT Viewer?action=UPDATE&amp;creator=factset&amp;DOC_NAME=fat:reuters_annual_pshs_src_window.fat&amp;display_string=Audit&amp;DYN_ARGS=TRUE&amp;VAR:ID1=002826&amp;VAR:RCODE=FDSEPS&amp;VAR:SDATE=20071299&amp;VAR:FREQ=Y&amp;VAR:RELITEM=RF&amp;VAR:CURRENCY=&amp;VAR:CURRSOURCE=EXSHARE","&amp;VAR:NATFREQ=ANNUAL&amp;VAR:RFIELD=FINALIZED&amp;VAR:DB_TYPE=&amp;VAR:UNITS=M&amp;window=popup&amp;width=450&amp;height=300&amp;START_MAXIMIZED=FALSE"}</definedName>
    <definedName name="_403__FDSAUDITLINK__">{"fdsup://Directions/FactSet Auditing Viewer?action=AUDIT_VALUE&amp;DB=129&amp;ID1=575602&amp;VALUEID=01001&amp;SDATE=2008&amp;PERIODTYPE=ANN_STD&amp;window=popup_no_bar&amp;width=385&amp;height=120&amp;START_MAXIMIZED=FALSE&amp;creator=factset&amp;display_string=Audit"}</definedName>
    <definedName name="_403__FDSAUDITLINK___1">{"fdsup://IBCentral/FAT Viewer?action=UPDATE&amp;creator=factset&amp;DOC_NAME=fat:reuters_annual_pshs_src_window.fat&amp;display_string=Audit&amp;DYN_ARGS=TRUE&amp;VAR:ID1=B1VK7X&amp;VAR:RCODE=FDSEPS&amp;VAR:SDATE=20071299&amp;VAR:FREQ=Y&amp;VAR:RELITEM=RF&amp;VAR:CURRENCY=&amp;VAR:CURRSOURCE=EXSHARE","&amp;VAR:NATFREQ=ANNUAL&amp;VAR:RFIELD=FINALIZED&amp;VAR:DB_TYPE=&amp;VAR:UNITS=M&amp;window=popup&amp;width=450&amp;height=300&amp;START_MAXIMIZED=FALSE"}</definedName>
    <definedName name="_404__FDSAUDITLINK__">{"fdsup://Directions/FactSet Auditing Viewer?action=AUDIT_VALUE&amp;DB=129&amp;ID1=575602&amp;VALUEID=01001&amp;SDATE=2007&amp;PERIODTYPE=ANN_STD&amp;window=popup_no_bar&amp;width=385&amp;height=120&amp;START_MAXIMIZED=FALSE&amp;creator=factset&amp;display_string=Audit"}</definedName>
    <definedName name="_404__FDSAUDITLINK___1">{"fdsup://IBCentral/FAT Viewer?action=UPDATE&amp;creator=factset&amp;DOC_NAME=fat:reuters_annual_pshs_src_window.fat&amp;display_string=Audit&amp;DYN_ARGS=TRUE&amp;VAR:ID1=317297&amp;VAR:RCODE=FDSEPS&amp;VAR:SDATE=20080399&amp;VAR:FREQ=Y&amp;VAR:RELITEM=RF&amp;VAR:CURRENCY=&amp;VAR:CURRSOURCE=EXSHARE","&amp;VAR:NATFREQ=ANNUAL&amp;VAR:RFIELD=FINALIZED&amp;VAR:DB_TYPE=&amp;VAR:UNITS=M&amp;window=popup&amp;width=450&amp;height=300&amp;START_MAXIMIZED=FALSE"}</definedName>
    <definedName name="_405__FDSAUDITLINK__">{"fdsup://Directions/FactSet Auditing Viewer?action=AUDIT_VALUE&amp;DB=129&amp;ID1=552902&amp;VALUEID=01001&amp;SDATE=2009&amp;PERIODTYPE=ANN_STD&amp;window=popup_no_bar&amp;width=385&amp;height=120&amp;START_MAXIMIZED=FALSE&amp;creator=factset&amp;display_string=Audit"}</definedName>
    <definedName name="_405__FDSAUDITLINK___1">{"fdsup://IBCentral/FAT Viewer?action=UPDATE&amp;creator=factset&amp;DOC_NAME=fat:reuters_annual_pshs_src_window.fat&amp;display_string=Audit&amp;DYN_ARGS=TRUE&amp;VAR:ID1=B3CG9C&amp;VAR:RCODE=FDSEPS&amp;VAR:SDATE=20080499&amp;VAR:FREQ=Y&amp;VAR:RELITEM=RF&amp;VAR:CURRENCY=&amp;VAR:CURRSOURCE=EXSHARE","&amp;VAR:NATFREQ=ANNUAL&amp;VAR:RFIELD=FINALIZED&amp;VAR:DB_TYPE=&amp;VAR:UNITS=M&amp;window=popup&amp;width=450&amp;height=300&amp;START_MAXIMIZED=FALSE"}</definedName>
    <definedName name="_406__FDSAUDITLINK__">{"fdsup://Directions/FactSet Auditing Viewer?action=AUDIT_VALUE&amp;DB=129&amp;ID1=552902&amp;VALUEID=01001&amp;SDATE=2007&amp;PERIODTYPE=ANN_STD&amp;window=popup_no_bar&amp;width=385&amp;height=120&amp;START_MAXIMIZED=FALSE&amp;creator=factset&amp;display_string=Audit"}</definedName>
    <definedName name="_406__FDSAUDITLINK___1">{"fdsup://IBCentral/FAT Viewer?action=UPDATE&amp;creator=factset&amp;DOC_NAME=fat:reuters_annual_pshs_src_window.fat&amp;display_string=Audit&amp;DYN_ARGS=TRUE&amp;VAR:ID1=079737&amp;VAR:RCODE=FDSEPS&amp;VAR:SDATE=20071299&amp;VAR:FREQ=Y&amp;VAR:RELITEM=RF&amp;VAR:CURRENCY=&amp;VAR:CURRSOURCE=EXSHARE","&amp;VAR:NATFREQ=ANNUAL&amp;VAR:RFIELD=FINALIZED&amp;VAR:DB_TYPE=&amp;VAR:UNITS=M&amp;window=popup&amp;width=450&amp;height=300&amp;START_MAXIMIZED=FALSE"}</definedName>
    <definedName name="_407__FDSAUDITLINK__">{"fdsup://IBCentral/FAT Viewer?action=UPDATE&amp;creator=factset&amp;DOC_NAME=fat:reuters_annual_pshs_src_window.fat&amp;display_string=Audit&amp;DYN_ARGS=TRUE&amp;VAR:ID1=316968&amp;VAR:RCODE=FDSEPS&amp;VAR:SDATE=20070799&amp;VAR:FREQ=Y&amp;VAR:RELITEM=RF&amp;VAR:CURRENCY=&amp;VAR:CURRSOURCE=EXSHARE","&amp;VAR:NATFREQ=ANNUAL&amp;VAR:RFIELD=FINALIZED&amp;VAR:DB_TYPE=&amp;VAR:UNITS=M&amp;window=popup&amp;width=450&amp;height=300&amp;START_MAXIMIZED=FALSE"}</definedName>
    <definedName name="_407__FDSAUDITLINK___1">{"fdsup://IBCentral/FAT Viewer?action=UPDATE&amp;creator=factset&amp;DOC_NAME=fat:reuters_annual_pshs_src_window.fat&amp;display_string=Audit&amp;DYN_ARGS=TRUE&amp;VAR:ID1=316968&amp;VAR:RCODE=FDSEPS&amp;VAR:SDATE=20070799&amp;VAR:FREQ=Y&amp;VAR:RELITEM=RF&amp;VAR:CURRENCY=&amp;VAR:CURRSOURCE=EXSHARE","&amp;VAR:NATFREQ=ANNUAL&amp;VAR:RFIELD=FINALIZED&amp;VAR:DB_TYPE=&amp;VAR:UNITS=M&amp;window=popup&amp;width=450&amp;height=300&amp;START_MAXIMIZED=FALSE"}</definedName>
    <definedName name="_408__FDSAUDITLINK__">{"fdsup://IBCentral/FAT Viewer?action=UPDATE&amp;creator=factset&amp;DOC_NAME=fat:reuters_annual_pshs_src_window.fat&amp;display_string=Audit&amp;DYN_ARGS=TRUE&amp;VAR:ID1=046574&amp;VAR:RCODE=FDSEPS&amp;VAR:SDATE=20080399&amp;VAR:FREQ=Y&amp;VAR:RELITEM=RF&amp;VAR:CURRENCY=&amp;VAR:CURRSOURCE=EXSHARE","&amp;VAR:NATFREQ=ANNUAL&amp;VAR:RFIELD=FINALIZED&amp;VAR:DB_TYPE=&amp;VAR:UNITS=M&amp;window=popup&amp;width=450&amp;height=300&amp;START_MAXIMIZED=FALSE"}</definedName>
    <definedName name="_408__FDSAUDITLINK___1">{"fdsup://IBCentral/FAT Viewer?action=UPDATE&amp;creator=factset&amp;DOC_NAME=fat:reuters_annual_pshs_src_window.fat&amp;display_string=Audit&amp;DYN_ARGS=TRUE&amp;VAR:ID1=046574&amp;VAR:RCODE=FDSEPS&amp;VAR:SDATE=20080399&amp;VAR:FREQ=Y&amp;VAR:RELITEM=RF&amp;VAR:CURRENCY=&amp;VAR:CURRSOURCE=EXSHARE","&amp;VAR:NATFREQ=ANNUAL&amp;VAR:RFIELD=FINALIZED&amp;VAR:DB_TYPE=&amp;VAR:UNITS=M&amp;window=popup&amp;width=450&amp;height=300&amp;START_MAXIMIZED=FALSE"}</definedName>
    <definedName name="_409__FDSAUDITLINK__">{"fdsup://IBCentral/FAT Viewer?action=UPDATE&amp;creator=factset&amp;DOC_NAME=fat:reuters_annual_pshs_src_window.fat&amp;display_string=Audit&amp;DYN_ARGS=TRUE&amp;VAR:ID1=056304&amp;VAR:RCODE=FDSEPS&amp;VAR:SDATE=20071299&amp;VAR:FREQ=Y&amp;VAR:RELITEM=RF&amp;VAR:CURRENCY=&amp;VAR:CURRSOURCE=EXSHARE","&amp;VAR:NATFREQ=ANNUAL&amp;VAR:RFIELD=FINALIZED&amp;VAR:DB_TYPE=&amp;VAR:UNITS=M&amp;window=popup&amp;width=450&amp;height=300&amp;START_MAXIMIZED=FALSE"}</definedName>
    <definedName name="_409__FDSAUDITLINK___1">{"fdsup://IBCentral/FAT Viewer?action=UPDATE&amp;creator=factset&amp;DOC_NAME=fat:reuters_annual_pshs_src_window.fat&amp;display_string=Audit&amp;DYN_ARGS=TRUE&amp;VAR:ID1=056304&amp;VAR:RCODE=FDSEPS&amp;VAR:SDATE=20071299&amp;VAR:FREQ=Y&amp;VAR:RELITEM=RF&amp;VAR:CURRENCY=&amp;VAR:CURRSOURCE=EXSHARE","&amp;VAR:NATFREQ=ANNUAL&amp;VAR:RFIELD=FINALIZED&amp;VAR:DB_TYPE=&amp;VAR:UNITS=M&amp;window=popup&amp;width=450&amp;height=300&amp;START_MAXIMIZED=FALSE"}</definedName>
    <definedName name="_41__123Graph_ACHART_18">#REF!</definedName>
    <definedName name="_41__123Graph_DCHART_16">#REF!</definedName>
    <definedName name="_41__123Graph_E_Chart_1A">#REF!</definedName>
    <definedName name="_41__FDSAUDITLINK__">{"fdsup://Directions/FAT Viewer?action=UPDATE&amp;creator=factset&amp;DOC_NAME=fat:reuters_annual_source_window.fat&amp;display_string=Audit&amp;DYN_ARGS=TRUE&amp;VAR:ID1=45867G10&amp;VAR:RCODE=QTLE&amp;VAR:SDATE=20071299&amp;VAR:FREQ=Y&amp;VAR:RELITEM=RP&amp;VAR:CURRENCY=&amp;VAR:CURRSOURCE=EXSHARE&amp;","VAR:NATFREQ=ANNUAL&amp;VAR:RFIELD=FINALIZED&amp;VAR:DB_TYPE=&amp;VAR:UNITS=M&amp;window=popup&amp;width=450&amp;height=300&amp;START_MAXIMIZED=FALSE"}</definedName>
    <definedName name="_41__FDSAUDITLINK___1">{"fdsup://IBCentral/FAT Viewer?action=UPDATE&amp;creator=factset&amp;DOC_NAME=fat:reuters_annual_source_window.fat&amp;display_string=Audit&amp;DYN_ARGS=TRUE&amp;VAR:ID1=067312&amp;VAR:RCODE=SNTD&amp;VAR:SDATE=20080899&amp;VAR:FREQ=Y&amp;VAR:RELITEM=RF&amp;VAR:CURRENCY=GBP&amp;VAR:CURRSOURCE=EXSHARE&amp;","VAR:NATFREQ=ANNUAL&amp;VAR:RFIELD=FINALIZED&amp;VAR:DB_TYPE=&amp;VAR:UNITS=M&amp;window=popup&amp;width=450&amp;height=300&amp;START_MAXIMIZED=FALSE"}</definedName>
    <definedName name="_41_0_0__123Graph_XDETS">#REF!</definedName>
    <definedName name="_41_0_Table2_">#REF!</definedName>
    <definedName name="_410__FDSAUDITLINK__">{"fdsup://IBCentral/FAT Viewer?action=UPDATE&amp;creator=factset&amp;DOC_NAME=fat:reuters_annual_pshs_src_window.fat&amp;display_string=Audit&amp;DYN_ARGS=TRUE&amp;VAR:ID1=B1528L&amp;VAR:RCODE=FDSEPS&amp;VAR:SDATE=20070399&amp;VAR:FREQ=Y&amp;VAR:RELITEM=RF&amp;VAR:CURRENCY=&amp;VAR:CURRSOURCE=EXSHARE","&amp;VAR:NATFREQ=ANNUAL&amp;VAR:RFIELD=FINALIZED&amp;VAR:DB_TYPE=&amp;VAR:UNITS=M&amp;window=popup&amp;width=450&amp;height=300&amp;START_MAXIMIZED=FALSE"}</definedName>
    <definedName name="_410__FDSAUDITLINK___1">{"fdsup://IBCentral/FAT Viewer?action=UPDATE&amp;creator=factset&amp;DOC_NAME=fat:reuters_annual_pshs_src_window.fat&amp;display_string=Audit&amp;DYN_ARGS=TRUE&amp;VAR:ID1=B1528L&amp;VAR:RCODE=FDSEPS&amp;VAR:SDATE=20070399&amp;VAR:FREQ=Y&amp;VAR:RELITEM=RF&amp;VAR:CURRENCY=&amp;VAR:CURRSOURCE=EXSHARE","&amp;VAR:NATFREQ=ANNUAL&amp;VAR:RFIELD=FINALIZED&amp;VAR:DB_TYPE=&amp;VAR:UNITS=M&amp;window=popup&amp;width=450&amp;height=300&amp;START_MAXIMIZED=FALSE"}</definedName>
    <definedName name="_411__FDSAUDITLINK__">{"fdsup://IBCentral/FAT Viewer?action=UPDATE&amp;creator=factset&amp;DOC_NAME=fat:reuters_annual_pshs_src_window.fat&amp;display_string=Audit&amp;DYN_ARGS=TRUE&amp;VAR:ID1=343211&amp;VAR:RCODE=FDSEPS&amp;VAR:SDATE=20080399&amp;VAR:FREQ=Y&amp;VAR:RELITEM=RF&amp;VAR:CURRENCY=&amp;VAR:CURRSOURCE=EXSHARE","&amp;VAR:NATFREQ=ANNUAL&amp;VAR:RFIELD=FINALIZED&amp;VAR:DB_TYPE=&amp;VAR:UNITS=M&amp;window=popup&amp;width=450&amp;height=300&amp;START_MAXIMIZED=FALSE"}</definedName>
    <definedName name="_411__FDSAUDITLINK___1">{"fdsup://IBCentral/FAT Viewer?action=UPDATE&amp;creator=factset&amp;DOC_NAME=fat:reuters_annual_pshs_src_window.fat&amp;display_string=Audit&amp;DYN_ARGS=TRUE&amp;VAR:ID1=343211&amp;VAR:RCODE=FDSEPS&amp;VAR:SDATE=20080399&amp;VAR:FREQ=Y&amp;VAR:RELITEM=RF&amp;VAR:CURRENCY=&amp;VAR:CURRSOURCE=EXSHARE","&amp;VAR:NATFREQ=ANNUAL&amp;VAR:RFIELD=FINALIZED&amp;VAR:DB_TYPE=&amp;VAR:UNITS=M&amp;window=popup&amp;width=450&amp;height=300&amp;START_MAXIMIZED=FALSE"}</definedName>
    <definedName name="_412__FDSAUDITLINK__">{"fdsup://Directions/FactSet Auditing Viewer?action=AUDIT_VALUE&amp;DB=129&amp;ID1=710352&amp;VALUEID=01001&amp;SDATE=2009&amp;PERIODTYPE=ANN_STD&amp;window=popup_no_bar&amp;width=385&amp;height=120&amp;START_MAXIMIZED=FALSE&amp;creator=factset&amp;display_string=Audit"}</definedName>
    <definedName name="_412__FDSAUDITLINK___1">{"fdsup://IBCentral/FAT Viewer?action=UPDATE&amp;creator=factset&amp;DOC_NAME=fat:reuters_annual_pshs_src_window.fat&amp;display_string=Audit&amp;DYN_ARGS=TRUE&amp;VAR:ID1=B1P758&amp;VAR:RCODE=FDSEPS&amp;VAR:SDATE=20080599&amp;VAR:FREQ=Y&amp;VAR:RELITEM=RF&amp;VAR:CURRENCY=&amp;VAR:CURRSOURCE=EXSHARE","&amp;VAR:NATFREQ=ANNUAL&amp;VAR:RFIELD=FINALIZED&amp;VAR:DB_TYPE=&amp;VAR:UNITS=M&amp;window=popup&amp;width=450&amp;height=300&amp;START_MAXIMIZED=FALSE"}</definedName>
    <definedName name="_413__FDSAUDITLINK__">{"fdsup://Directions/FactSet Auditing Viewer?action=AUDIT_VALUE&amp;DB=129&amp;ID1=471279&amp;VALUEID=01001&amp;SDATE=2009&amp;PERIODTYPE=ANN_STD&amp;window=popup_no_bar&amp;width=385&amp;height=120&amp;START_MAXIMIZED=FALSE&amp;creator=factset&amp;display_string=Audit"}</definedName>
    <definedName name="_413__FDSAUDITLINK___1">{"fdsup://IBCentral/FAT Viewer?action=UPDATE&amp;creator=factset&amp;DOC_NAME=fat:reuters_annual_pshs_src_window.fat&amp;display_string=Audit&amp;DYN_ARGS=TRUE&amp;VAR:ID1=B139BQ&amp;VAR:RCODE=FDSEPS&amp;VAR:SDATE=20070899&amp;VAR:FREQ=Y&amp;VAR:RELITEM=RF&amp;VAR:CURRENCY=&amp;VAR:CURRSOURCE=EXSHARE","&amp;VAR:NATFREQ=ANNUAL&amp;VAR:RFIELD=FINALIZED&amp;VAR:DB_TYPE=&amp;VAR:UNITS=M&amp;window=popup&amp;width=450&amp;height=300&amp;START_MAXIMIZED=FALSE"}</definedName>
    <definedName name="_414__FDSAUDITLINK__">{"fdsup://Directions/FactSet Auditing Viewer?action=AUDIT_VALUE&amp;DB=129&amp;ID1=549710&amp;VALUEID=01001&amp;SDATE=2009&amp;PERIODTYPE=ANN_STD&amp;window=popup_no_bar&amp;width=385&amp;height=120&amp;START_MAXIMIZED=FALSE&amp;creator=factset&amp;display_string=Audit"}</definedName>
    <definedName name="_414__FDSAUDITLINK___1">{"fdsup://IBCentral/FAT Viewer?action=UPDATE&amp;creator=factset&amp;DOC_NAME=fat:reuters_annual_pshs_src_window.fat&amp;display_string=Audit&amp;DYN_ARGS=TRUE&amp;VAR:ID1=B23K0M&amp;VAR:RCODE=FDSEPS&amp;VAR:SDATE=20071299&amp;VAR:FREQ=Y&amp;VAR:RELITEM=RF&amp;VAR:CURRENCY=&amp;VAR:CURRSOURCE=EXSHARE","&amp;VAR:NATFREQ=ANNUAL&amp;VAR:RFIELD=FINALIZED&amp;VAR:DB_TYPE=&amp;VAR:UNITS=M&amp;window=popup&amp;width=450&amp;height=300&amp;START_MAXIMIZED=FALSE"}</definedName>
    <definedName name="_415__FDSAUDITLINK__">{"fdsup://Directions/FactSet Auditing Viewer?action=AUDIT_VALUE&amp;DB=129&amp;ID1=575602&amp;VALUEID=01001&amp;SDATE=2009&amp;PERIODTYPE=ANN_STD&amp;window=popup_no_bar&amp;width=385&amp;height=120&amp;START_MAXIMIZED=FALSE&amp;creator=factset&amp;display_string=Audit"}</definedName>
    <definedName name="_415__FDSAUDITLINK___1">{"fdsup://IBCentral/FAT Viewer?action=UPDATE&amp;creator=factset&amp;DOC_NAME=fat:reuters_annual_pshs_src_window.fat&amp;display_string=Audit&amp;DYN_ARGS=TRUE&amp;VAR:ID1=096970&amp;VAR:RCODE=FDSEPS&amp;VAR:SDATE=20080399&amp;VAR:FREQ=Y&amp;VAR:RELITEM=RF&amp;VAR:CURRENCY=&amp;VAR:CURRSOURCE=EXSHARE","&amp;VAR:NATFREQ=ANNUAL&amp;VAR:RFIELD=FINALIZED&amp;VAR:DB_TYPE=&amp;VAR:UNITS=M&amp;window=popup&amp;width=450&amp;height=300&amp;START_MAXIMIZED=FALSE"}</definedName>
    <definedName name="_416__FDSAUDITLINK__">{"fdsup://IBCentral/FAT Viewer?action=UPDATE&amp;creator=factset&amp;DOC_NAME=fat:reuters_annual_pshs_src_window.fat&amp;display_string=Audit&amp;DYN_ARGS=TRUE&amp;VAR:ID1=002826&amp;VAR:RCODE=FDSEPS&amp;VAR:SDATE=20071299&amp;VAR:FREQ=Y&amp;VAR:RELITEM=RF&amp;VAR:CURRENCY=&amp;VAR:CURRSOURCE=EXSHARE","&amp;VAR:NATFREQ=ANNUAL&amp;VAR:RFIELD=FINALIZED&amp;VAR:DB_TYPE=&amp;VAR:UNITS=M&amp;window=popup&amp;width=450&amp;height=300&amp;START_MAXIMIZED=FALSE"}</definedName>
    <definedName name="_416__FDSAUDITLINK___1">{"fdsup://IBCentral/FAT Viewer?action=UPDATE&amp;creator=factset&amp;DOC_NAME=fat:reuters_annual_pshs_src_window.fat&amp;display_string=Audit&amp;DYN_ARGS=TRUE&amp;VAR:ID1=002826&amp;VAR:RCODE=FDSEPS&amp;VAR:SDATE=20071299&amp;VAR:FREQ=Y&amp;VAR:RELITEM=RF&amp;VAR:CURRENCY=&amp;VAR:CURRSOURCE=EXSHARE","&amp;VAR:NATFREQ=ANNUAL&amp;VAR:RFIELD=FINALIZED&amp;VAR:DB_TYPE=&amp;VAR:UNITS=M&amp;window=popup&amp;width=450&amp;height=300&amp;START_MAXIMIZED=FALSE"}</definedName>
    <definedName name="_417__FDSAUDITLINK__">{"fdsup://IBCentral/FAT Viewer?action=UPDATE&amp;creator=factset&amp;DOC_NAME=fat:reuters_annual_source_window.fat&amp;display_string=Audit&amp;DYN_ARGS=TRUE&amp;VAR:ID1=B1VK7X&amp;VAR:RCODE=FDSPFDSTKTOTAL&amp;VAR:SDATE=20071299&amp;VAR:FREQ=Y&amp;VAR:RELITEM=RP&amp;VAR:CURRENCY=&amp;VAR:CURRSOURCE=E","XSHARE&amp;VAR:NATFREQ=ANNUAL&amp;VAR:RFIELD=FINALIZED&amp;VAR:DB_TYPE=&amp;VAR:UNITS=M&amp;window=popup&amp;width=450&amp;height=300&amp;START_MAXIMIZED=FALSE"}</definedName>
    <definedName name="_417__FDSAUDITLINK___1">{"fdsup://IBCentral/FAT Viewer?action=UPDATE&amp;creator=factset&amp;DOC_NAME=fat:reuters_annual_source_window.fat&amp;display_string=Audit&amp;DYN_ARGS=TRUE&amp;VAR:ID1=B1VK7X&amp;VAR:RCODE=FDSPFDSTKTOTAL&amp;VAR:SDATE=20071299&amp;VAR:FREQ=Y&amp;VAR:RELITEM=RP&amp;VAR:CURRENCY=&amp;VAR:CURRSOURCE=E","XSHARE&amp;VAR:NATFREQ=ANNUAL&amp;VAR:RFIELD=FINALIZED&amp;VAR:DB_TYPE=&amp;VAR:UNITS=M&amp;window=popup&amp;width=450&amp;height=300&amp;START_MAXIMIZED=FALSE"}</definedName>
    <definedName name="_418__FDSAUDITLINK__">{"fdsup://Directions/FactSet Auditing Viewer?action=AUDIT_VALUE&amp;DB=129&amp;ID1=471279&amp;VALUEID=01001&amp;SDATE=2007&amp;PERIODTYPE=ANN_STD&amp;window=popup_no_bar&amp;width=385&amp;height=120&amp;START_MAXIMIZED=FALSE&amp;creator=factset&amp;display_string=Audit"}</definedName>
    <definedName name="_418__FDSAUDITLINK___1">{"fdsup://IBCentral/FAT Viewer?action=UPDATE&amp;creator=factset&amp;DOC_NAME=fat:reuters_annual_source_window.fat&amp;display_string=Audit&amp;DYN_ARGS=TRUE&amp;VAR:ID1=317297&amp;VAR:RCODE=FDSPFDSTKTOTAL&amp;VAR:SDATE=20080399&amp;VAR:FREQ=Y&amp;VAR:RELITEM=RP&amp;VAR:CURRENCY=&amp;VAR:CURRSOURCE=E","XSHARE&amp;VAR:NATFREQ=ANNUAL&amp;VAR:RFIELD=FINALIZED&amp;VAR:DB_TYPE=&amp;VAR:UNITS=M&amp;window=popup&amp;width=450&amp;height=300&amp;START_MAXIMIZED=FALSE"}</definedName>
    <definedName name="_419__FDSAUDITLINK__">{"fdsup://IBCentral/FAT Viewer?action=UPDATE&amp;creator=factset&amp;DOC_NAME=fat:reuters_annual_source_window.fat&amp;display_string=Audit&amp;DYN_ARGS=TRUE&amp;VAR:ID1=B3CG9C&amp;VAR:RCODE=FDSPFDSTKTOTAL&amp;VAR:SDATE=20080499&amp;VAR:FREQ=Y&amp;VAR:RELITEM=RP&amp;VAR:CURRENCY=&amp;VAR:CURRSOURCE=E","XSHARE&amp;VAR:NATFREQ=ANNUAL&amp;VAR:RFIELD=FINALIZED&amp;VAR:DB_TYPE=&amp;VAR:UNITS=M&amp;window=popup&amp;width=450&amp;height=300&amp;START_MAXIMIZED=FALSE"}</definedName>
    <definedName name="_419__FDSAUDITLINK___1">{"fdsup://IBCentral/FAT Viewer?action=UPDATE&amp;creator=factset&amp;DOC_NAME=fat:reuters_annual_source_window.fat&amp;display_string=Audit&amp;DYN_ARGS=TRUE&amp;VAR:ID1=B3CG9C&amp;VAR:RCODE=FDSPFDSTKTOTAL&amp;VAR:SDATE=20080499&amp;VAR:FREQ=Y&amp;VAR:RELITEM=RP&amp;VAR:CURRENCY=&amp;VAR:CURRSOURCE=E","XSHARE&amp;VAR:NATFREQ=ANNUAL&amp;VAR:RFIELD=FINALIZED&amp;VAR:DB_TYPE=&amp;VAR:UNITS=M&amp;window=popup&amp;width=450&amp;height=300&amp;START_MAXIMIZED=FALSE"}</definedName>
    <definedName name="_42___0__123Grap">#REF!</definedName>
    <definedName name="_42__123Graph_ACHART_19">#REF!</definedName>
    <definedName name="_42__123Graph_DCHART_17">#REF!</definedName>
    <definedName name="_42__123Graph_F_Chart_1A">#REF!</definedName>
    <definedName name="_42__123Graph_XCHART_4">#REF!</definedName>
    <definedName name="_42__FDSAUDITLINK__">{"fdsup://Directions/FAT Viewer?action=UPDATE&amp;creator=factset&amp;DOC_NAME=fat:reuters_annual_source_window.fat&amp;display_string=Audit&amp;DYN_ARGS=TRUE&amp;VAR:ID1=45867G10&amp;VAR:RCODE=NIBX&amp;VAR:SDATE=20071299&amp;VAR:FREQ=Y&amp;VAR:RELITEM=RP&amp;VAR:CURRENCY=USD&amp;VAR:CURRSOURCE=EXSHA","RE&amp;VAR:NATFREQ=ANNUAL&amp;VAR:RFIELD=FINALIZED&amp;VAR:DB_TYPE=&amp;VAR:UNITS=MONTHLY&amp;window=popup&amp;width=450&amp;height=300&amp;START_MAXIMIZED=FALSE"}</definedName>
    <definedName name="_42__FDSAUDITLINK___1">{"fdsup://IBCentral/FAT Viewer?action=UPDATE&amp;creator=factset&amp;DOC_NAME=fat:reuters_annual_pshs_src_window.fat&amp;display_string=Audit&amp;DYN_ARGS=TRUE&amp;VAR:ID1=067312&amp;VAR:RCODE=FDSEPS&amp;VAR:SDATE=20080899&amp;VAR:FREQ=Y&amp;VAR:RELITEM=RF&amp;VAR:CURRENCY=&amp;VAR:CURRSOURCE=EXSHARE","&amp;VAR:NATFREQ=ANNUAL&amp;VAR:RFIELD=FINALIZED&amp;VAR:DB_TYPE=&amp;VAR:UNITS=M&amp;window=popup&amp;width=450&amp;height=300&amp;START_MAXIMIZED=FALSE"}</definedName>
    <definedName name="_42_0__123Graph_LBL_ACHAR">#REF!</definedName>
    <definedName name="_420__FDSAUDITLINK__">{"fdsup://Directions/FactSet Auditing Viewer?action=AUDIT_VALUE&amp;DB=129&amp;ID1=549710&amp;VALUEID=01001&amp;SDATE=2007&amp;PERIODTYPE=ANN_STD&amp;window=popup_no_bar&amp;width=385&amp;height=120&amp;START_MAXIMIZED=FALSE&amp;creator=factset&amp;display_string=Audit"}</definedName>
    <definedName name="_420__FDSAUDITLINK___1">{"fdsup://IBCentral/FAT Viewer?action=UPDATE&amp;creator=factset&amp;DOC_NAME=fat:reuters_annual_source_window.fat&amp;display_string=Audit&amp;DYN_ARGS=TRUE&amp;VAR:ID1=079737&amp;VAR:RCODE=FDSPFDSTKTOTAL&amp;VAR:SDATE=20071299&amp;VAR:FREQ=Y&amp;VAR:RELITEM=RP&amp;VAR:CURRENCY=&amp;VAR:CURRSOURCE=E","XSHARE&amp;VAR:NATFREQ=ANNUAL&amp;VAR:RFIELD=FINALIZED&amp;VAR:DB_TYPE=&amp;VAR:UNITS=M&amp;window=popup&amp;width=450&amp;height=300&amp;START_MAXIMIZED=FALSE"}</definedName>
    <definedName name="_421__FDSAUDITLINK__">{"fdsup://IBCentral/FAT Viewer?action=UPDATE&amp;creator=factset&amp;DOC_NAME=fat:reuters_annual_source_window.fat&amp;display_string=Audit&amp;DYN_ARGS=TRUE&amp;VAR:ID1=316968&amp;VAR:RCODE=FDSPFDSTKTOTAL&amp;VAR:SDATE=20080799&amp;VAR:FREQ=Y&amp;VAR:RELITEM=RP&amp;VAR:CURRENCY=&amp;VAR:CURRSOURCE=E","XSHARE&amp;VAR:NATFREQ=ANNUAL&amp;VAR:RFIELD=FINALIZED&amp;VAR:DB_TYPE=&amp;VAR:UNITS=M&amp;window=popup&amp;width=450&amp;height=300&amp;START_MAXIMIZED=FALSE"}</definedName>
    <definedName name="_421__FDSAUDITLINK___1">{"fdsup://IBCentral/FAT Viewer?action=UPDATE&amp;creator=factset&amp;DOC_NAME=fat:reuters_annual_source_window.fat&amp;display_string=Audit&amp;DYN_ARGS=TRUE&amp;VAR:ID1=316968&amp;VAR:RCODE=FDSPFDSTKTOTAL&amp;VAR:SDATE=20080799&amp;VAR:FREQ=Y&amp;VAR:RELITEM=RP&amp;VAR:CURRENCY=&amp;VAR:CURRSOURCE=E","XSHARE&amp;VAR:NATFREQ=ANNUAL&amp;VAR:RFIELD=FINALIZED&amp;VAR:DB_TYPE=&amp;VAR:UNITS=M&amp;window=popup&amp;width=450&amp;height=300&amp;START_MAXIMIZED=FALSE"}</definedName>
    <definedName name="_422__FDSAUDITLINK__">{"fdsup://Directions/FactSet Auditing Viewer?action=AUDIT_VALUE&amp;DB=129&amp;ID1=574852&amp;VALUEID=01001&amp;SDATE=2007&amp;PERIODTYPE=ANN_STD&amp;window=popup_no_bar&amp;width=385&amp;height=120&amp;START_MAXIMIZED=FALSE&amp;creator=factset&amp;display_string=Audit"}</definedName>
    <definedName name="_422__FDSAUDITLINK___1">{"fdsup://IBCentral/FAT Viewer?action=UPDATE&amp;creator=factset&amp;DOC_NAME=fat:reuters_annual_source_window.fat&amp;display_string=Audit&amp;DYN_ARGS=TRUE&amp;VAR:ID1=046574&amp;VAR:RCODE=FDSPFDSTKTOTAL&amp;VAR:SDATE=20080399&amp;VAR:FREQ=Y&amp;VAR:RELITEM=RP&amp;VAR:CURRENCY=&amp;VAR:CURRSOURCE=E","XSHARE&amp;VAR:NATFREQ=ANNUAL&amp;VAR:RFIELD=FINALIZED&amp;VAR:DB_TYPE=&amp;VAR:UNITS=M&amp;window=popup&amp;width=450&amp;height=300&amp;START_MAXIMIZED=FALSE"}</definedName>
    <definedName name="_423__FDSAUDITLINK__">{"fdsup://IBCentral/FAT Viewer?action=UPDATE&amp;creator=factset&amp;DOC_NAME=fat:reuters_annual_source_window.fat&amp;display_string=Audit&amp;DYN_ARGS=TRUE&amp;VAR:ID1=056304&amp;VAR:RCODE=FDSPFDSTKTOTAL&amp;VAR:SDATE=20071299&amp;VAR:FREQ=Y&amp;VAR:RELITEM=RP&amp;VAR:CURRENCY=&amp;VAR:CURRSOURCE=E","XSHARE&amp;VAR:NATFREQ=ANNUAL&amp;VAR:RFIELD=FINALIZED&amp;VAR:DB_TYPE=&amp;VAR:UNITS=M&amp;window=popup&amp;width=450&amp;height=300&amp;START_MAXIMIZED=FALSE"}</definedName>
    <definedName name="_423__FDSAUDITLINK___1">{"fdsup://IBCentral/FAT Viewer?action=UPDATE&amp;creator=factset&amp;DOC_NAME=fat:reuters_annual_source_window.fat&amp;display_string=Audit&amp;DYN_ARGS=TRUE&amp;VAR:ID1=056304&amp;VAR:RCODE=FDSPFDSTKTOTAL&amp;VAR:SDATE=20071299&amp;VAR:FREQ=Y&amp;VAR:RELITEM=RP&amp;VAR:CURRENCY=&amp;VAR:CURRSOURCE=E","XSHARE&amp;VAR:NATFREQ=ANNUAL&amp;VAR:RFIELD=FINALIZED&amp;VAR:DB_TYPE=&amp;VAR:UNITS=M&amp;window=popup&amp;width=450&amp;height=300&amp;START_MAXIMIZED=FALSE"}</definedName>
    <definedName name="_424__FDSAUDITLINK__">{"fdsup://Directions/FactSet Auditing Viewer?action=AUDIT_VALUE&amp;DB=129&amp;ID1=34537086&amp;VALUEID=01001&amp;SDATE=2007&amp;PERIODTYPE=ANN_STD&amp;window=popup_no_bar&amp;width=385&amp;height=120&amp;START_MAXIMIZED=FALSE&amp;creator=factset&amp;display_string=Audit"}</definedName>
    <definedName name="_424__FDSAUDITLINK___1">{"fdsup://IBCentral/FAT Viewer?action=UPDATE&amp;creator=factset&amp;DOC_NAME=fat:reuters_annual_source_window.fat&amp;display_string=Audit&amp;DYN_ARGS=TRUE&amp;VAR:ID1=B1528L&amp;VAR:RCODE=FDSPFDSTKTOTAL&amp;VAR:SDATE=20080399&amp;VAR:FREQ=Y&amp;VAR:RELITEM=RP&amp;VAR:CURRENCY=&amp;VAR:CURRSOURCE=E","XSHARE&amp;VAR:NATFREQ=ANNUAL&amp;VAR:RFIELD=FINALIZED&amp;VAR:DB_TYPE=&amp;VAR:UNITS=M&amp;window=popup&amp;width=450&amp;height=300&amp;START_MAXIMIZED=FALSE"}</definedName>
    <definedName name="_425__FDSAUDITLINK__">{"fdsup://IBCentral/FAT Viewer?action=UPDATE&amp;creator=factset&amp;DOC_NAME=fat:reuters_annual_source_window.fat&amp;display_string=Audit&amp;DYN_ARGS=TRUE&amp;VAR:ID1=343211&amp;VAR:RCODE=FDSPFDSTKTOTAL&amp;VAR:SDATE=20080399&amp;VAR:FREQ=Y&amp;VAR:RELITEM=RP&amp;VAR:CURRENCY=&amp;VAR:CURRSOURCE=E","XSHARE&amp;VAR:NATFREQ=ANNUAL&amp;VAR:RFIELD=FINALIZED&amp;VAR:DB_TYPE=&amp;VAR:UNITS=M&amp;window=popup&amp;width=450&amp;height=300&amp;START_MAXIMIZED=FALSE"}</definedName>
    <definedName name="_425__FDSAUDITLINK___1">{"fdsup://IBCentral/FAT Viewer?action=UPDATE&amp;creator=factset&amp;DOC_NAME=fat:reuters_annual_source_window.fat&amp;display_string=Audit&amp;DYN_ARGS=TRUE&amp;VAR:ID1=343211&amp;VAR:RCODE=FDSPFDSTKTOTAL&amp;VAR:SDATE=20080399&amp;VAR:FREQ=Y&amp;VAR:RELITEM=RP&amp;VAR:CURRENCY=&amp;VAR:CURRSOURCE=E","XSHARE&amp;VAR:NATFREQ=ANNUAL&amp;VAR:RFIELD=FINALIZED&amp;VAR:DB_TYPE=&amp;VAR:UNITS=M&amp;window=popup&amp;width=450&amp;height=300&amp;START_MAXIMIZED=FALSE"}</definedName>
    <definedName name="_426__FDSAUDITLINK__">{"fdsup://Directions/FactSet Auditing Viewer?action=AUDIT_VALUE&amp;DB=129&amp;ID1=575602&amp;VALUEID=01001&amp;SDATE=2007&amp;PERIODTYPE=ANN_STD&amp;window=popup_no_bar&amp;width=385&amp;height=120&amp;START_MAXIMIZED=FALSE&amp;creator=factset&amp;display_string=Audit"}</definedName>
    <definedName name="_426__FDSAUDITLINK___1">{"fdsup://IBCentral/FAT Viewer?action=UPDATE&amp;creator=factset&amp;DOC_NAME=fat:reuters_annual_source_window.fat&amp;display_string=Audit&amp;DYN_ARGS=TRUE&amp;VAR:ID1=B1P758&amp;VAR:RCODE=FDSPFDSTKTOTAL&amp;VAR:SDATE=20080599&amp;VAR:FREQ=Y&amp;VAR:RELITEM=RP&amp;VAR:CURRENCY=&amp;VAR:CURRSOURCE=E","XSHARE&amp;VAR:NATFREQ=ANNUAL&amp;VAR:RFIELD=FINALIZED&amp;VAR:DB_TYPE=&amp;VAR:UNITS=M&amp;window=popup&amp;width=450&amp;height=300&amp;START_MAXIMIZED=FALSE"}</definedName>
    <definedName name="_427__FDSAUDITLINK__">{"fdsup://directions/FAT Viewer?action=UPDATE&amp;creator=factset&amp;DYN_ARGS=TRUE&amp;DOC_NAME=FAT:FQL_AUDITING_CLIENT_TEMPLATE.FAT&amp;display_string=Audit&amp;VAR:KEY=XEJEHQPCXU&amp;VAR:QUERY=RkZfRUJJVERBKENBTCwyMDA5LCwsLEVVUik=&amp;WINDOW=FIRST_POPUP&amp;HEIGHT=450&amp;WIDTH=450&amp;START_MA","XIMIZED=FALSE&amp;VAR:CALENDAR=FIVEDAY&amp;VAR:SYMBOL=0&amp;VAR:INDEX=0"}</definedName>
    <definedName name="_427__FDSAUDITLINK___1">{"fdsup://IBCentral/FAT Viewer?action=UPDATE&amp;creator=factset&amp;DOC_NAME=fat:reuters_annual_source_window.fat&amp;display_string=Audit&amp;DYN_ARGS=TRUE&amp;VAR:ID1=B139BQ&amp;VAR:RCODE=FDSPFDSTKTOTAL&amp;VAR:SDATE=20080899&amp;VAR:FREQ=Y&amp;VAR:RELITEM=RP&amp;VAR:CURRENCY=&amp;VAR:CURRSOURCE=E","XSHARE&amp;VAR:NATFREQ=ANNUAL&amp;VAR:RFIELD=FINALIZED&amp;VAR:DB_TYPE=&amp;VAR:UNITS=M&amp;window=popup&amp;width=450&amp;height=300&amp;START_MAXIMIZED=FALSE"}</definedName>
    <definedName name="_428__FDSAUDITLINK__">{"fdsup://IBCentral/FAT Viewer?action=UPDATE&amp;creator=factset&amp;DOC_NAME=fat:reuters_annual_source_window.fat&amp;display_string=Audit&amp;DYN_ARGS=TRUE&amp;VAR:ID1=B23K0M&amp;VAR:RCODE=FDSPFDSTKTOTAL&amp;VAR:SDATE=20071299&amp;VAR:FREQ=Y&amp;VAR:RELITEM=RP&amp;VAR:CURRENCY=&amp;VAR:CURRSOURCE=E","XSHARE&amp;VAR:NATFREQ=ANNUAL&amp;VAR:RFIELD=FINALIZED&amp;VAR:DB_TYPE=&amp;VAR:UNITS=M&amp;window=popup&amp;width=450&amp;height=300&amp;START_MAXIMIZED=FALSE"}</definedName>
    <definedName name="_428__FDSAUDITLINK___1">{"fdsup://IBCentral/FAT Viewer?action=UPDATE&amp;creator=factset&amp;DOC_NAME=fat:reuters_annual_source_window.fat&amp;display_string=Audit&amp;DYN_ARGS=TRUE&amp;VAR:ID1=B23K0M&amp;VAR:RCODE=FDSPFDSTKTOTAL&amp;VAR:SDATE=20071299&amp;VAR:FREQ=Y&amp;VAR:RELITEM=RP&amp;VAR:CURRENCY=&amp;VAR:CURRSOURCE=E","XSHARE&amp;VAR:NATFREQ=ANNUAL&amp;VAR:RFIELD=FINALIZED&amp;VAR:DB_TYPE=&amp;VAR:UNITS=M&amp;window=popup&amp;width=450&amp;height=300&amp;START_MAXIMIZED=FALSE"}</definedName>
    <definedName name="_429__FDSAUDITLINK__">{"fdsup://IBCentral/FAT Viewer?action=UPDATE&amp;creator=factset&amp;DOC_NAME=fat:reuters_annual_source_window.fat&amp;display_string=Audit&amp;DYN_ARGS=TRUE&amp;VAR:ID1=096970&amp;VAR:RCODE=FDSPFDSTKTOTAL&amp;VAR:SDATE=20080399&amp;VAR:FREQ=Y&amp;VAR:RELITEM=RP&amp;VAR:CURRENCY=&amp;VAR:CURRSOURCE=E","XSHARE&amp;VAR:NATFREQ=ANNUAL&amp;VAR:RFIELD=FINALIZED&amp;VAR:DB_TYPE=&amp;VAR:UNITS=M&amp;window=popup&amp;width=450&amp;height=300&amp;START_MAXIMIZED=FALSE"}</definedName>
    <definedName name="_429__FDSAUDITLINK___1">{"fdsup://IBCentral/FAT Viewer?action=UPDATE&amp;creator=factset&amp;DOC_NAME=fat:reuters_annual_source_window.fat&amp;display_string=Audit&amp;DYN_ARGS=TRUE&amp;VAR:ID1=096970&amp;VAR:RCODE=FDSPFDSTKTOTAL&amp;VAR:SDATE=20080399&amp;VAR:FREQ=Y&amp;VAR:RELITEM=RP&amp;VAR:CURRENCY=&amp;VAR:CURRSOURCE=E","XSHARE&amp;VAR:NATFREQ=ANNUAL&amp;VAR:RFIELD=FINALIZED&amp;VAR:DB_TYPE=&amp;VAR:UNITS=M&amp;window=popup&amp;width=450&amp;height=300&amp;START_MAXIMIZED=FALSE"}</definedName>
    <definedName name="_43__123Graph_ACHART_2">#REF!</definedName>
    <definedName name="_43__123Graph_ACHART_4">#REF!</definedName>
    <definedName name="_43__123Graph_BEPS_CF">#REF!</definedName>
    <definedName name="_43__123Graph_DCHART_18">#REF!</definedName>
    <definedName name="_43__123Graph_X_Chart_1A">#REF!</definedName>
    <definedName name="_43__FDSAUDITLINK__">{"fdsup://Directions/FAT Viewer?action=UPDATE&amp;creator=factset&amp;DOC_NAME=fat:reuters_annual_source_window.fat&amp;display_string=Audit&amp;DYN_ARGS=TRUE&amp;VAR:ID1=34637510&amp;VAR:RCODE=QTLE&amp;VAR:SDATE=20071299&amp;VAR:FREQ=Y&amp;VAR:RELITEM=RP&amp;VAR:CURRENCY=&amp;VAR:CURRSOURCE=EXSHARE&amp;","VAR:NATFREQ=ANNUAL&amp;VAR:RFIELD=FINALIZED&amp;VAR:DB_TYPE=&amp;VAR:UNITS=M&amp;window=popup&amp;width=450&amp;height=300&amp;START_MAXIMIZED=FALSE"}</definedName>
    <definedName name="_43__FDSAUDITLINK___1">{"fdsup://IBCentral/FAT Viewer?action=UPDATE&amp;creator=factset&amp;DOC_NAME=fat:reuters_annual_source_window.fat&amp;display_string=Audit&amp;DYN_ARGS=TRUE&amp;VAR:ID1=597186&amp;VAR:RCODE=SNTD&amp;VAR:SDATE=20081299&amp;VAR:FREQ=Y&amp;VAR:RELITEM=RF&amp;VAR:CURRENCY=GBP&amp;VAR:CURRSOURCE=EXSHARE&amp;","VAR:NATFREQ=ANNUAL&amp;VAR:RFIELD=FINALIZED&amp;VAR:DB_TYPE=&amp;VAR:UNITS=M&amp;window=popup&amp;width=450&amp;height=300&amp;START_MAXIMIZED=FALSE"}</definedName>
    <definedName name="_43_0__123Grap">#REF!</definedName>
    <definedName name="_430__FDSAUDITLINK__">{"fdsup://IBCentral/FAT Viewer?action=UPDATE&amp;creator=factset&amp;DOC_NAME=fat:reuters_annual_source_window.fat&amp;display_string=Audit&amp;DYN_ARGS=TRUE&amp;VAR:ID1=002826&amp;VAR:RCODE=FDSPFDSTKTOTAL&amp;VAR:SDATE=20071299&amp;VAR:FREQ=Y&amp;VAR:RELITEM=RP&amp;VAR:CURRENCY=&amp;VAR:CURRSOURCE=E","XSHARE&amp;VAR:NATFREQ=ANNUAL&amp;VAR:RFIELD=FINALIZED&amp;VAR:DB_TYPE=&amp;VAR:UNITS=M&amp;window=popup&amp;width=450&amp;height=300&amp;START_MAXIMIZED=FALSE"}</definedName>
    <definedName name="_430__FDSAUDITLINK___1">{"fdsup://IBCentral/FAT Viewer?action=UPDATE&amp;creator=factset&amp;DOC_NAME=fat:reuters_annual_source_window.fat&amp;display_string=Audit&amp;DYN_ARGS=TRUE&amp;VAR:ID1=002826&amp;VAR:RCODE=FDSPFDSTKTOTAL&amp;VAR:SDATE=20071299&amp;VAR:FREQ=Y&amp;VAR:RELITEM=RP&amp;VAR:CURRENCY=&amp;VAR:CURRSOURCE=E","XSHARE&amp;VAR:NATFREQ=ANNUAL&amp;VAR:RFIELD=FINALIZED&amp;VAR:DB_TYPE=&amp;VAR:UNITS=M&amp;window=popup&amp;width=450&amp;height=300&amp;START_MAXIMIZED=FALSE"}</definedName>
    <definedName name="_431__FDSAUDITLINK__">{"fdsup://IBCentral/FAT Viewer?action=UPDATE&amp;creator=factset&amp;DOC_NAME=fat:reuters_annual_source_window.fat&amp;display_string=Audit&amp;DYN_ARGS=TRUE&amp;VAR:ID1=317297&amp;VAR:RCODE=FDSPFDSTKTOTAL&amp;VAR:SDATE=20080399&amp;VAR:FREQ=Y&amp;VAR:RELITEM=RP&amp;VAR:CURRENCY=&amp;VAR:CURRSOURCE=E","XSHARE&amp;VAR:NATFREQ=ANNUAL&amp;VAR:RFIELD=FINALIZED&amp;VAR:DB_TYPE=&amp;VAR:UNITS=M&amp;window=popup&amp;width=450&amp;height=300&amp;START_MAXIMIZED=FALSE"}</definedName>
    <definedName name="_431__FDSAUDITLINK___1">{"fdsup://IBCentral/FAT Viewer?action=UPDATE&amp;creator=factset&amp;DOC_NAME=fat:reuters_annual_source_window.fat&amp;display_string=Audit&amp;DYN_ARGS=TRUE&amp;VAR:ID1=317297&amp;VAR:RCODE=FDSPFDSTKTOTAL&amp;VAR:SDATE=20080399&amp;VAR:FREQ=Y&amp;VAR:RELITEM=RP&amp;VAR:CURRENCY=&amp;VAR:CURRSOURCE=E","XSHARE&amp;VAR:NATFREQ=ANNUAL&amp;VAR:RFIELD=FINALIZED&amp;VAR:DB_TYPE=&amp;VAR:UNITS=M&amp;window=popup&amp;width=450&amp;height=300&amp;START_MAXIMIZED=FALSE"}</definedName>
    <definedName name="_432__FDSAUDITLINK__">{"fdsup://IBCentral/FAT Viewer?action=UPDATE&amp;creator=factset&amp;DOC_NAME=fat:reuters_annual_source_window.fat&amp;display_string=Audit&amp;DYN_ARGS=TRUE&amp;VAR:ID1=079737&amp;VAR:RCODE=FDSPFDSTKTOTAL&amp;VAR:SDATE=20071299&amp;VAR:FREQ=Y&amp;VAR:RELITEM=RP&amp;VAR:CURRENCY=&amp;VAR:CURRSOURCE=E","XSHARE&amp;VAR:NATFREQ=ANNUAL&amp;VAR:RFIELD=FINALIZED&amp;VAR:DB_TYPE=&amp;VAR:UNITS=M&amp;window=popup&amp;width=450&amp;height=300&amp;START_MAXIMIZED=FALSE"}</definedName>
    <definedName name="_432__FDSAUDITLINK___1">{"fdsup://IBCentral/FAT Viewer?action=UPDATE&amp;creator=factset&amp;DOC_NAME=fat:reuters_annual_source_window.fat&amp;display_string=Audit&amp;DYN_ARGS=TRUE&amp;VAR:ID1=079737&amp;VAR:RCODE=FDSPFDSTKTOTAL&amp;VAR:SDATE=20071299&amp;VAR:FREQ=Y&amp;VAR:RELITEM=RP&amp;VAR:CURRENCY=&amp;VAR:CURRSOURCE=E","XSHARE&amp;VAR:NATFREQ=ANNUAL&amp;VAR:RFIELD=FINALIZED&amp;VAR:DB_TYPE=&amp;VAR:UNITS=M&amp;window=popup&amp;width=450&amp;height=300&amp;START_MAXIMIZED=FALSE"}</definedName>
    <definedName name="_433__FDSAUDITLINK__">{"fdsup://IBCentral/FAT Viewer?action=UPDATE&amp;creator=factset&amp;DOC_NAME=fat:reuters_annual_source_window.fat&amp;display_string=Audit&amp;DYN_ARGS=TRUE&amp;VAR:ID1=046574&amp;VAR:RCODE=FDSPFDSTKTOTAL&amp;VAR:SDATE=20080399&amp;VAR:FREQ=Y&amp;VAR:RELITEM=RP&amp;VAR:CURRENCY=&amp;VAR:CURRSOURCE=E","XSHARE&amp;VAR:NATFREQ=ANNUAL&amp;VAR:RFIELD=FINALIZED&amp;VAR:DB_TYPE=&amp;VAR:UNITS=M&amp;window=popup&amp;width=450&amp;height=300&amp;START_MAXIMIZED=FALSE"}</definedName>
    <definedName name="_433__FDSAUDITLINK___1">{"fdsup://IBCentral/FAT Viewer?action=UPDATE&amp;creator=factset&amp;DOC_NAME=fat:reuters_annual_source_window.fat&amp;display_string=Audit&amp;DYN_ARGS=TRUE&amp;VAR:ID1=046574&amp;VAR:RCODE=FDSPFDSTKTOTAL&amp;VAR:SDATE=20080399&amp;VAR:FREQ=Y&amp;VAR:RELITEM=RP&amp;VAR:CURRENCY=&amp;VAR:CURRSOURCE=E","XSHARE&amp;VAR:NATFREQ=ANNUAL&amp;VAR:RFIELD=FINALIZED&amp;VAR:DB_TYPE=&amp;VAR:UNITS=M&amp;window=popup&amp;width=450&amp;height=300&amp;START_MAXIMIZED=FALSE"}</definedName>
    <definedName name="_434__FDSAUDITLINK__">{"fdsup://IBCentral/FAT Viewer?action=UPDATE&amp;creator=factset&amp;DOC_NAME=fat:reuters_annual_source_window.fat&amp;display_string=Audit&amp;DYN_ARGS=TRUE&amp;VAR:ID1=B1528L&amp;VAR:RCODE=FDSPFDSTKTOTAL&amp;VAR:SDATE=20080399&amp;VAR:FREQ=Y&amp;VAR:RELITEM=RP&amp;VAR:CURRENCY=&amp;VAR:CURRSOURCE=E","XSHARE&amp;VAR:NATFREQ=ANNUAL&amp;VAR:RFIELD=FINALIZED&amp;VAR:DB_TYPE=&amp;VAR:UNITS=M&amp;window=popup&amp;width=450&amp;height=300&amp;START_MAXIMIZED=FALSE"}</definedName>
    <definedName name="_434__FDSAUDITLINK___1">{"fdsup://IBCentral/FAT Viewer?action=UPDATE&amp;creator=factset&amp;DOC_NAME=fat:reuters_annual_source_window.fat&amp;display_string=Audit&amp;DYN_ARGS=TRUE&amp;VAR:ID1=B1528L&amp;VAR:RCODE=FDSPFDSTKTOTAL&amp;VAR:SDATE=20080399&amp;VAR:FREQ=Y&amp;VAR:RELITEM=RP&amp;VAR:CURRENCY=&amp;VAR:CURRSOURCE=E","XSHARE&amp;VAR:NATFREQ=ANNUAL&amp;VAR:RFIELD=FINALIZED&amp;VAR:DB_TYPE=&amp;VAR:UNITS=M&amp;window=popup&amp;width=450&amp;height=300&amp;START_MAXIMIZED=FALSE"}</definedName>
    <definedName name="_435__FDSAUDITLINK__">{"fdsup://IBCentral/FAT Viewer?action=UPDATE&amp;creator=factset&amp;DOC_NAME=fat:reuters_annual_source_window.fat&amp;display_string=Audit&amp;DYN_ARGS=TRUE&amp;VAR:ID1=B1P758&amp;VAR:RCODE=FDSPFDSTKTOTAL&amp;VAR:SDATE=20080599&amp;VAR:FREQ=Y&amp;VAR:RELITEM=RP&amp;VAR:CURRENCY=&amp;VAR:CURRSOURCE=E","XSHARE&amp;VAR:NATFREQ=ANNUAL&amp;VAR:RFIELD=FINALIZED&amp;VAR:DB_TYPE=&amp;VAR:UNITS=M&amp;window=popup&amp;width=450&amp;height=300&amp;START_MAXIMIZED=FALSE"}</definedName>
    <definedName name="_435__FDSAUDITLINK___1">{"fdsup://IBCentral/FAT Viewer?action=UPDATE&amp;creator=factset&amp;DOC_NAME=fat:reuters_annual_source_window.fat&amp;display_string=Audit&amp;DYN_ARGS=TRUE&amp;VAR:ID1=B1P758&amp;VAR:RCODE=FDSPFDSTKTOTAL&amp;VAR:SDATE=20080599&amp;VAR:FREQ=Y&amp;VAR:RELITEM=RP&amp;VAR:CURRENCY=&amp;VAR:CURRSOURCE=E","XSHARE&amp;VAR:NATFREQ=ANNUAL&amp;VAR:RFIELD=FINALIZED&amp;VAR:DB_TYPE=&amp;VAR:UNITS=M&amp;window=popup&amp;width=450&amp;height=300&amp;START_MAXIMIZED=FALSE"}</definedName>
    <definedName name="_436__FDSAUDITLINK__">{"fdsup://IBCentral/FAT Viewer?action=UPDATE&amp;creator=factset&amp;DOC_NAME=fat:reuters_annual_source_window.fat&amp;display_string=Audit&amp;DYN_ARGS=TRUE&amp;VAR:ID1=B23K0M&amp;VAR:RCODE=FDSPFDSTKTOTAL&amp;VAR:SDATE=20071299&amp;VAR:FREQ=Y&amp;VAR:RELITEM=RP&amp;VAR:CURRENCY=&amp;VAR:CURRSOURCE=E","XSHARE&amp;VAR:NATFREQ=ANNUAL&amp;VAR:RFIELD=FINALIZED&amp;VAR:DB_TYPE=&amp;VAR:UNITS=M&amp;window=popup&amp;width=450&amp;height=300&amp;START_MAXIMIZED=FALSE"}</definedName>
    <definedName name="_436__FDSAUDITLINK___1">{"fdsup://IBCentral/FAT Viewer?action=UPDATE&amp;creator=factset&amp;DOC_NAME=fat:reuters_annual_source_window.fat&amp;display_string=Audit&amp;DYN_ARGS=TRUE&amp;VAR:ID1=B23K0M&amp;VAR:RCODE=FDSPFDSTKTOTAL&amp;VAR:SDATE=20071299&amp;VAR:FREQ=Y&amp;VAR:RELITEM=RP&amp;VAR:CURRENCY=&amp;VAR:CURRSOURCE=E","XSHARE&amp;VAR:NATFREQ=ANNUAL&amp;VAR:RFIELD=FINALIZED&amp;VAR:DB_TYPE=&amp;VAR:UNITS=M&amp;window=popup&amp;width=450&amp;height=300&amp;START_MAXIMIZED=FALSE"}</definedName>
    <definedName name="_437__FDSAUDITLINK__">{"fdsup://IBCentral/FAT Viewer?action=UPDATE&amp;creator=factset&amp;DOC_NAME=fat:reuters_annual_source_window.fat&amp;display_string=Audit&amp;DYN_ARGS=TRUE&amp;VAR:ID1=B1VK7X&amp;VAR:RCODE=FDSPFDSTKTOTAL&amp;VAR:SDATE=20071299&amp;VAR:FREQ=Y&amp;VAR:RELITEM=RP&amp;VAR:CURRENCY=&amp;VAR:CURRSOURCE=E","XSHARE&amp;VAR:NATFREQ=ANNUAL&amp;VAR:RFIELD=FINALIZED&amp;VAR:DB_TYPE=&amp;VAR:UNITS=M&amp;window=popup&amp;width=450&amp;height=300&amp;START_MAXIMIZED=FALSE"}</definedName>
    <definedName name="_437__FDSAUDITLINK___1">{"fdsup://IBCentral/FAT Viewer?action=UPDATE&amp;creator=factset&amp;DOC_NAME=fat:reuters_annual_source_window.fat&amp;display_string=Audit&amp;DYN_ARGS=TRUE&amp;VAR:ID1=B1VK7X&amp;VAR:RCODE=FDSPFDSTKTOTAL&amp;VAR:SDATE=20071299&amp;VAR:FREQ=Y&amp;VAR:RELITEM=RP&amp;VAR:CURRENCY=&amp;VAR:CURRSOURCE=E","XSHARE&amp;VAR:NATFREQ=ANNUAL&amp;VAR:RFIELD=FINALIZED&amp;VAR:DB_TYPE=&amp;VAR:UNITS=M&amp;window=popup&amp;width=450&amp;height=300&amp;START_MAXIMIZED=FALSE"}</definedName>
    <definedName name="_438__FDSAUDITLINK__">{"fdsup://IBCentral/FAT Viewer?action=UPDATE&amp;creator=factset&amp;DOC_NAME=fat:reuters_annual_source_window.fat&amp;display_string=Audit&amp;DYN_ARGS=TRUE&amp;VAR:ID1=317297&amp;VAR:RCODE=FDSPFDSTKTOTAL&amp;VAR:SDATE=20080399&amp;VAR:FREQ=Y&amp;VAR:RELITEM=RP&amp;VAR:CURRENCY=&amp;VAR:CURRSOURCE=E","XSHARE&amp;VAR:NATFREQ=ANNUAL&amp;VAR:RFIELD=FINALIZED&amp;VAR:DB_TYPE=&amp;VAR:UNITS=M&amp;window=popup&amp;width=450&amp;height=300&amp;START_MAXIMIZED=FALSE"}</definedName>
    <definedName name="_438__FDSAUDITLINK___1">{"fdsup://IBCentral/FAT Viewer?action=UPDATE&amp;creator=factset&amp;DOC_NAME=fat:reuters_annual_source_window.fat&amp;display_string=Audit&amp;DYN_ARGS=TRUE&amp;VAR:ID1=317297&amp;VAR:RCODE=FDSPFDSTKTOTAL&amp;VAR:SDATE=20080399&amp;VAR:FREQ=Y&amp;VAR:RELITEM=RP&amp;VAR:CURRENCY=&amp;VAR:CURRSOURCE=E","XSHARE&amp;VAR:NATFREQ=ANNUAL&amp;VAR:RFIELD=FINALIZED&amp;VAR:DB_TYPE=&amp;VAR:UNITS=M&amp;window=popup&amp;width=450&amp;height=300&amp;START_MAXIMIZED=FALSE"}</definedName>
    <definedName name="_439__FDSAUDITLINK__">{"fdsup://IBCentral/FAT Viewer?action=UPDATE&amp;creator=factset&amp;DOC_NAME=fat:reuters_annual_source_window.fat&amp;display_string=Audit&amp;DYN_ARGS=TRUE&amp;VAR:ID1=B3CG9C&amp;VAR:RCODE=FDSPFDSTKTOTAL&amp;VAR:SDATE=20080499&amp;VAR:FREQ=Y&amp;VAR:RELITEM=RP&amp;VAR:CURRENCY=&amp;VAR:CURRSOURCE=E","XSHARE&amp;VAR:NATFREQ=ANNUAL&amp;VAR:RFIELD=FINALIZED&amp;VAR:DB_TYPE=&amp;VAR:UNITS=M&amp;window=popup&amp;width=450&amp;height=300&amp;START_MAXIMIZED=FALSE"}</definedName>
    <definedName name="_439__FDSAUDITLINK___1">{"fdsup://IBCentral/FAT Viewer?action=UPDATE&amp;creator=factset&amp;DOC_NAME=fat:reuters_annual_source_window.fat&amp;display_string=Audit&amp;DYN_ARGS=TRUE&amp;VAR:ID1=B3CG9C&amp;VAR:RCODE=FDSPFDSTKTOTAL&amp;VAR:SDATE=20080499&amp;VAR:FREQ=Y&amp;VAR:RELITEM=RP&amp;VAR:CURRENCY=&amp;VAR:CURRSOURCE=E","XSHARE&amp;VAR:NATFREQ=ANNUAL&amp;VAR:RFIELD=FINALIZED&amp;VAR:DB_TYPE=&amp;VAR:UNITS=M&amp;window=popup&amp;width=450&amp;height=300&amp;START_MAXIMIZED=FALSE"}</definedName>
    <definedName name="_44___0__123Graph_A">#REF!</definedName>
    <definedName name="_44__123Graph_A_Chart_1A">#REF!</definedName>
    <definedName name="_44__123Graph_ACHART_20">#REF!</definedName>
    <definedName name="_44__123Graph_DCHART_4">#REF!</definedName>
    <definedName name="_44__123Graph_XChart_1">#REF!</definedName>
    <definedName name="_44__123Graph_XCHART_8">#REF!</definedName>
    <definedName name="_44__FDSAUDITLINK__">{"fdsup://Directions/FAT Viewer?action=UPDATE&amp;creator=factset&amp;DOC_NAME=fat:reuters_annual_source_window.fat&amp;display_string=Audit&amp;DYN_ARGS=TRUE&amp;VAR:ID1=34637510&amp;VAR:RCODE=NIBX&amp;VAR:SDATE=20071299&amp;VAR:FREQ=Y&amp;VAR:RELITEM=RP&amp;VAR:CURRENCY=USD&amp;VAR:CURRSOURCE=EXSHA","RE&amp;VAR:NATFREQ=ANNUAL&amp;VAR:RFIELD=FINALIZED&amp;VAR:DB_TYPE=&amp;VAR:UNITS=MONTHLY&amp;window=popup&amp;width=450&amp;height=300&amp;START_MAXIMIZED=FALSE"}</definedName>
    <definedName name="_44__FDSAUDITLINK___1">{"fdsup://IBCentral/FAT Viewer?action=UPDATE&amp;creator=factset&amp;DOC_NAME=fat:reuters_annual_pshs_src_window.fat&amp;display_string=Audit&amp;DYN_ARGS=TRUE&amp;VAR:ID1=597186&amp;VAR:RCODE=FDSEPS&amp;VAR:SDATE=20081299&amp;VAR:FREQ=Y&amp;VAR:RELITEM=RF&amp;VAR:CURRENCY=&amp;VAR:CURRSOURCE=EXSHARE","&amp;VAR:NATFREQ=ANNUAL&amp;VAR:RFIELD=FINALIZED&amp;VAR:DB_TYPE=&amp;VAR:UNITS=M&amp;window=popup&amp;width=450&amp;height=300&amp;START_MAXIMIZED=FALSE"}</definedName>
    <definedName name="_440__FDSAUDITLINK__">{"fdsup://IBCentral/FAT Viewer?action=UPDATE&amp;creator=factset&amp;DOC_NAME=fat:reuters_annual_source_window.fat&amp;display_string=Audit&amp;DYN_ARGS=TRUE&amp;VAR:ID1=079737&amp;VAR:RCODE=FDSPFDSTKTOTAL&amp;VAR:SDATE=20071299&amp;VAR:FREQ=Y&amp;VAR:RELITEM=RP&amp;VAR:CURRENCY=&amp;VAR:CURRSOURCE=E","XSHARE&amp;VAR:NATFREQ=ANNUAL&amp;VAR:RFIELD=FINALIZED&amp;VAR:DB_TYPE=&amp;VAR:UNITS=M&amp;window=popup&amp;width=450&amp;height=300&amp;START_MAXIMIZED=FALSE"}</definedName>
    <definedName name="_440__FDSAUDITLINK___1">{"fdsup://IBCentral/FAT Viewer?action=UPDATE&amp;creator=factset&amp;DOC_NAME=fat:reuters_annual_source_window.fat&amp;display_string=Audit&amp;DYN_ARGS=TRUE&amp;VAR:ID1=079737&amp;VAR:RCODE=FDSPFDSTKTOTAL&amp;VAR:SDATE=20071299&amp;VAR:FREQ=Y&amp;VAR:RELITEM=RP&amp;VAR:CURRENCY=&amp;VAR:CURRSOURCE=E","XSHARE&amp;VAR:NATFREQ=ANNUAL&amp;VAR:RFIELD=FINALIZED&amp;VAR:DB_TYPE=&amp;VAR:UNITS=M&amp;window=popup&amp;width=450&amp;height=300&amp;START_MAXIMIZED=FALSE"}</definedName>
    <definedName name="_441__FDSAUDITLINK__">{"fdsup://IBCentral/FAT Viewer?action=UPDATE&amp;creator=factset&amp;DOC_NAME=fat:reuters_annual_source_window.fat&amp;display_string=Audit&amp;DYN_ARGS=TRUE&amp;VAR:ID1=316968&amp;VAR:RCODE=FDSPFDSTKTOTAL&amp;VAR:SDATE=20080799&amp;VAR:FREQ=Y&amp;VAR:RELITEM=RP&amp;VAR:CURRENCY=&amp;VAR:CURRSOURCE=E","XSHARE&amp;VAR:NATFREQ=ANNUAL&amp;VAR:RFIELD=FINALIZED&amp;VAR:DB_TYPE=&amp;VAR:UNITS=M&amp;window=popup&amp;width=450&amp;height=300&amp;START_MAXIMIZED=FALSE"}</definedName>
    <definedName name="_441__FDSAUDITLINK___1">{"fdsup://IBCentral/FAT Viewer?action=UPDATE&amp;creator=factset&amp;DOC_NAME=fat:reuters_annual_source_window.fat&amp;display_string=Audit&amp;DYN_ARGS=TRUE&amp;VAR:ID1=316968&amp;VAR:RCODE=FDSPFDSTKTOTAL&amp;VAR:SDATE=20080799&amp;VAR:FREQ=Y&amp;VAR:RELITEM=RP&amp;VAR:CURRENCY=&amp;VAR:CURRSOURCE=E","XSHARE&amp;VAR:NATFREQ=ANNUAL&amp;VAR:RFIELD=FINALIZED&amp;VAR:DB_TYPE=&amp;VAR:UNITS=M&amp;window=popup&amp;width=450&amp;height=300&amp;START_MAXIMIZED=FALSE"}</definedName>
    <definedName name="_442__FDSAUDITLINK__">{"fdsup://IBCentral/FAT Viewer?action=UPDATE&amp;creator=factset&amp;DOC_NAME=fat:reuters_annual_source_window.fat&amp;display_string=Audit&amp;DYN_ARGS=TRUE&amp;VAR:ID1=046574&amp;VAR:RCODE=FDSPFDSTKTOTAL&amp;VAR:SDATE=20080399&amp;VAR:FREQ=Y&amp;VAR:RELITEM=RP&amp;VAR:CURRENCY=&amp;VAR:CURRSOURCE=E","XSHARE&amp;VAR:NATFREQ=ANNUAL&amp;VAR:RFIELD=FINALIZED&amp;VAR:DB_TYPE=&amp;VAR:UNITS=M&amp;window=popup&amp;width=450&amp;height=300&amp;START_MAXIMIZED=FALSE"}</definedName>
    <definedName name="_442__FDSAUDITLINK___1">{"fdsup://IBCentral/FAT Viewer?action=UPDATE&amp;creator=factset&amp;DOC_NAME=fat:reuters_annual_source_window.fat&amp;display_string=Audit&amp;DYN_ARGS=TRUE&amp;VAR:ID1=046574&amp;VAR:RCODE=FDSPFDSTKTOTAL&amp;VAR:SDATE=20080399&amp;VAR:FREQ=Y&amp;VAR:RELITEM=RP&amp;VAR:CURRENCY=&amp;VAR:CURRSOURCE=E","XSHARE&amp;VAR:NATFREQ=ANNUAL&amp;VAR:RFIELD=FINALIZED&amp;VAR:DB_TYPE=&amp;VAR:UNITS=M&amp;window=popup&amp;width=450&amp;height=300&amp;START_MAXIMIZED=FALSE"}</definedName>
    <definedName name="_443__FDSAUDITLINK__">{"fdsup://IBCentral/FAT Viewer?action=UPDATE&amp;creator=factset&amp;DOC_NAME=fat:reuters_annual_source_window.fat&amp;display_string=Audit&amp;DYN_ARGS=TRUE&amp;VAR:ID1=056304&amp;VAR:RCODE=FDSPFDSTKTOTAL&amp;VAR:SDATE=20071299&amp;VAR:FREQ=Y&amp;VAR:RELITEM=RP&amp;VAR:CURRENCY=&amp;VAR:CURRSOURCE=E","XSHARE&amp;VAR:NATFREQ=ANNUAL&amp;VAR:RFIELD=FINALIZED&amp;VAR:DB_TYPE=&amp;VAR:UNITS=M&amp;window=popup&amp;width=450&amp;height=300&amp;START_MAXIMIZED=FALSE"}</definedName>
    <definedName name="_443__FDSAUDITLINK___1">{"fdsup://IBCentral/FAT Viewer?action=UPDATE&amp;creator=factset&amp;DOC_NAME=fat:reuters_annual_source_window.fat&amp;display_string=Audit&amp;DYN_ARGS=TRUE&amp;VAR:ID1=056304&amp;VAR:RCODE=FDSPFDSTKTOTAL&amp;VAR:SDATE=20071299&amp;VAR:FREQ=Y&amp;VAR:RELITEM=RP&amp;VAR:CURRENCY=&amp;VAR:CURRSOURCE=E","XSHARE&amp;VAR:NATFREQ=ANNUAL&amp;VAR:RFIELD=FINALIZED&amp;VAR:DB_TYPE=&amp;VAR:UNITS=M&amp;window=popup&amp;width=450&amp;height=300&amp;START_MAXIMIZED=FALSE"}</definedName>
    <definedName name="_444__FDSAUDITLINK__">{"fdsup://IBCentral/FAT Viewer?action=UPDATE&amp;creator=factset&amp;DOC_NAME=fat:reuters_annual_source_window.fat&amp;display_string=Audit&amp;DYN_ARGS=TRUE&amp;VAR:ID1=B1528L&amp;VAR:RCODE=FDSPFDSTKTOTAL&amp;VAR:SDATE=20080399&amp;VAR:FREQ=Y&amp;VAR:RELITEM=RP&amp;VAR:CURRENCY=&amp;VAR:CURRSOURCE=E","XSHARE&amp;VAR:NATFREQ=ANNUAL&amp;VAR:RFIELD=FINALIZED&amp;VAR:DB_TYPE=&amp;VAR:UNITS=M&amp;window=popup&amp;width=450&amp;height=300&amp;START_MAXIMIZED=FALSE"}</definedName>
    <definedName name="_444__FDSAUDITLINK___1">{"fdsup://IBCentral/FAT Viewer?action=UPDATE&amp;creator=factset&amp;DOC_NAME=fat:reuters_annual_source_window.fat&amp;display_string=Audit&amp;DYN_ARGS=TRUE&amp;VAR:ID1=B1528L&amp;VAR:RCODE=FDSPFDSTKTOTAL&amp;VAR:SDATE=20080399&amp;VAR:FREQ=Y&amp;VAR:RELITEM=RP&amp;VAR:CURRENCY=&amp;VAR:CURRSOURCE=E","XSHARE&amp;VAR:NATFREQ=ANNUAL&amp;VAR:RFIELD=FINALIZED&amp;VAR:DB_TYPE=&amp;VAR:UNITS=M&amp;window=popup&amp;width=450&amp;height=300&amp;START_MAXIMIZED=FALSE"}</definedName>
    <definedName name="_445__FDSAUDITLINK__">{"fdsup://IBCentral/FAT Viewer?action=UPDATE&amp;creator=factset&amp;DOC_NAME=fat:reuters_annual_source_window.fat&amp;display_string=Audit&amp;DYN_ARGS=TRUE&amp;VAR:ID1=343211&amp;VAR:RCODE=FDSPFDSTKTOTAL&amp;VAR:SDATE=20080399&amp;VAR:FREQ=Y&amp;VAR:RELITEM=RP&amp;VAR:CURRENCY=&amp;VAR:CURRSOURCE=E","XSHARE&amp;VAR:NATFREQ=ANNUAL&amp;VAR:RFIELD=FINALIZED&amp;VAR:DB_TYPE=&amp;VAR:UNITS=M&amp;window=popup&amp;width=450&amp;height=300&amp;START_MAXIMIZED=FALSE"}</definedName>
    <definedName name="_445__FDSAUDITLINK___1">{"fdsup://IBCentral/FAT Viewer?action=UPDATE&amp;creator=factset&amp;DOC_NAME=fat:reuters_annual_source_window.fat&amp;display_string=Audit&amp;DYN_ARGS=TRUE&amp;VAR:ID1=343211&amp;VAR:RCODE=FDSPFDSTKTOTAL&amp;VAR:SDATE=20080399&amp;VAR:FREQ=Y&amp;VAR:RELITEM=RP&amp;VAR:CURRENCY=&amp;VAR:CURRSOURCE=E","XSHARE&amp;VAR:NATFREQ=ANNUAL&amp;VAR:RFIELD=FINALIZED&amp;VAR:DB_TYPE=&amp;VAR:UNITS=M&amp;window=popup&amp;width=450&amp;height=300&amp;START_MAXIMIZED=FALSE"}</definedName>
    <definedName name="_446__FDSAUDITLINK__">{"fdsup://IBCentral/FAT Viewer?action=UPDATE&amp;creator=factset&amp;DOC_NAME=fat:reuters_annual_source_window.fat&amp;display_string=Audit&amp;DYN_ARGS=TRUE&amp;VAR:ID1=B1P758&amp;VAR:RCODE=FDSPFDSTKTOTAL&amp;VAR:SDATE=20080599&amp;VAR:FREQ=Y&amp;VAR:RELITEM=RP&amp;VAR:CURRENCY=&amp;VAR:CURRSOURCE=E","XSHARE&amp;VAR:NATFREQ=ANNUAL&amp;VAR:RFIELD=FINALIZED&amp;VAR:DB_TYPE=&amp;VAR:UNITS=M&amp;window=popup&amp;width=450&amp;height=300&amp;START_MAXIMIZED=FALSE"}</definedName>
    <definedName name="_446__FDSAUDITLINK___1">{"fdsup://IBCentral/FAT Viewer?action=UPDATE&amp;creator=factset&amp;DOC_NAME=fat:reuters_annual_source_window.fat&amp;display_string=Audit&amp;DYN_ARGS=TRUE&amp;VAR:ID1=B1P758&amp;VAR:RCODE=FDSPFDSTKTOTAL&amp;VAR:SDATE=20080599&amp;VAR:FREQ=Y&amp;VAR:RELITEM=RP&amp;VAR:CURRENCY=&amp;VAR:CURRSOURCE=E","XSHARE&amp;VAR:NATFREQ=ANNUAL&amp;VAR:RFIELD=FINALIZED&amp;VAR:DB_TYPE=&amp;VAR:UNITS=M&amp;window=popup&amp;width=450&amp;height=300&amp;START_MAXIMIZED=FALSE"}</definedName>
    <definedName name="_447__FDSAUDITLINK__">{"fdsup://IBCentral/FAT Viewer?action=UPDATE&amp;creator=factset&amp;DOC_NAME=fat:reuters_annual_source_window.fat&amp;display_string=Audit&amp;DYN_ARGS=TRUE&amp;VAR:ID1=B139BQ&amp;VAR:RCODE=FDSPFDSTKTOTAL&amp;VAR:SDATE=20080899&amp;VAR:FREQ=Y&amp;VAR:RELITEM=RP&amp;VAR:CURRENCY=&amp;VAR:CURRSOURCE=E","XSHARE&amp;VAR:NATFREQ=ANNUAL&amp;VAR:RFIELD=FINALIZED&amp;VAR:DB_TYPE=&amp;VAR:UNITS=M&amp;window=popup&amp;width=450&amp;height=300&amp;START_MAXIMIZED=FALSE"}</definedName>
    <definedName name="_447__FDSAUDITLINK___1">{"fdsup://IBCentral/FAT Viewer?action=UPDATE&amp;creator=factset&amp;DOC_NAME=fat:reuters_annual_source_window.fat&amp;display_string=Audit&amp;DYN_ARGS=TRUE&amp;VAR:ID1=B139BQ&amp;VAR:RCODE=FDSPFDSTKTOTAL&amp;VAR:SDATE=20080899&amp;VAR:FREQ=Y&amp;VAR:RELITEM=RP&amp;VAR:CURRENCY=&amp;VAR:CURRSOURCE=E","XSHARE&amp;VAR:NATFREQ=ANNUAL&amp;VAR:RFIELD=FINALIZED&amp;VAR:DB_TYPE=&amp;VAR:UNITS=M&amp;window=popup&amp;width=450&amp;height=300&amp;START_MAXIMIZED=FALSE"}</definedName>
    <definedName name="_448__FDSAUDITLINK__">{"fdsup://IBCentral/FAT Viewer?action=UPDATE&amp;creator=factset&amp;DOC_NAME=fat:reuters_annual_source_window.fat&amp;display_string=Audit&amp;DYN_ARGS=TRUE&amp;VAR:ID1=B23K0M&amp;VAR:RCODE=FDSPFDSTKTOTAL&amp;VAR:SDATE=20071299&amp;VAR:FREQ=Y&amp;VAR:RELITEM=RP&amp;VAR:CURRENCY=&amp;VAR:CURRSOURCE=E","XSHARE&amp;VAR:NATFREQ=ANNUAL&amp;VAR:RFIELD=FINALIZED&amp;VAR:DB_TYPE=&amp;VAR:UNITS=M&amp;window=popup&amp;width=450&amp;height=300&amp;START_MAXIMIZED=FALSE"}</definedName>
    <definedName name="_448__FDSAUDITLINK___1">{"fdsup://IBCentral/FAT Viewer?action=UPDATE&amp;creator=factset&amp;DOC_NAME=fat:reuters_annual_source_window.fat&amp;display_string=Audit&amp;DYN_ARGS=TRUE&amp;VAR:ID1=B23K0M&amp;VAR:RCODE=FDSPFDSTKTOTAL&amp;VAR:SDATE=20071299&amp;VAR:FREQ=Y&amp;VAR:RELITEM=RP&amp;VAR:CURRENCY=&amp;VAR:CURRSOURCE=E","XSHARE&amp;VAR:NATFREQ=ANNUAL&amp;VAR:RFIELD=FINALIZED&amp;VAR:DB_TYPE=&amp;VAR:UNITS=M&amp;window=popup&amp;width=450&amp;height=300&amp;START_MAXIMIZED=FALSE"}</definedName>
    <definedName name="_449__FDSAUDITLINK__">{"fdsup://IBCentral/FAT Viewer?action=UPDATE&amp;creator=factset&amp;DOC_NAME=fat:reuters_annual_source_window.fat&amp;display_string=Audit&amp;DYN_ARGS=TRUE&amp;VAR:ID1=096970&amp;VAR:RCODE=FDSPFDSTKTOTAL&amp;VAR:SDATE=20080399&amp;VAR:FREQ=Y&amp;VAR:RELITEM=RP&amp;VAR:CURRENCY=&amp;VAR:CURRSOURCE=E","XSHARE&amp;VAR:NATFREQ=ANNUAL&amp;VAR:RFIELD=FINALIZED&amp;VAR:DB_TYPE=&amp;VAR:UNITS=M&amp;window=popup&amp;width=450&amp;height=300&amp;START_MAXIMIZED=FALSE"}</definedName>
    <definedName name="_449__FDSAUDITLINK___1">{"fdsup://IBCentral/FAT Viewer?action=UPDATE&amp;creator=factset&amp;DOC_NAME=fat:reuters_annual_source_window.fat&amp;display_string=Audit&amp;DYN_ARGS=TRUE&amp;VAR:ID1=096970&amp;VAR:RCODE=FDSPFDSTKTOTAL&amp;VAR:SDATE=20080399&amp;VAR:FREQ=Y&amp;VAR:RELITEM=RP&amp;VAR:CURRENCY=&amp;VAR:CURRSOURCE=E","XSHARE&amp;VAR:NATFREQ=ANNUAL&amp;VAR:RFIELD=FINALIZED&amp;VAR:DB_TYPE=&amp;VAR:UNITS=M&amp;window=popup&amp;width=450&amp;height=300&amp;START_MAXIMIZED=FALSE"}</definedName>
    <definedName name="_45__123Graph_AChart_1">#REF!</definedName>
    <definedName name="_45__123Graph_ACHART_21">#REF!</definedName>
    <definedName name="_45__123Graph_DCHART_6">#REF!</definedName>
    <definedName name="_45__123Graph_XChart_2">#REF!</definedName>
    <definedName name="_45__FDSAUDITLINK__">{"fdsup://Directions/FAT Viewer?action=UPDATE&amp;creator=factset&amp;DOC_NAME=fat:reuters_annual_source_window.fat&amp;display_string=Audit&amp;DYN_ARGS=TRUE&amp;VAR:ID1=25659T10&amp;VAR:RCODE=QTLE&amp;VAR:SDATE=20070999&amp;VAR:FREQ=Y&amp;VAR:RELITEM=RP&amp;VAR:CURRENCY=&amp;VAR:CURRSOURCE=EXSHARE&amp;","VAR:NATFREQ=ANNUAL&amp;VAR:RFIELD=FINALIZED&amp;VAR:DB_TYPE=&amp;VAR:UNITS=M&amp;window=popup&amp;width=450&amp;height=300&amp;START_MAXIMIZED=FALSE"}</definedName>
    <definedName name="_45__FDSAUDITLINK___1">{"fdsup://IBCentral/FAT Viewer?action=UPDATE&amp;creator=factset&amp;DOC_NAME=fat:reuters_annual_source_window.fat&amp;display_string=Audit&amp;DYN_ARGS=TRUE&amp;VAR:ID1=B1HDWM&amp;VAR:RCODE=FDSPFDSTKTOTAL&amp;VAR:SDATE=20081299&amp;VAR:FREQ=Y&amp;VAR:RELITEM=RP&amp;VAR:CURRENCY=&amp;VAR:CURRSOURCE=E","XSHARE&amp;VAR:NATFREQ=ANNUAL&amp;VAR:RFIELD=FINALIZED&amp;VAR:DB_TYPE=&amp;VAR:UNITS=M&amp;window=popup&amp;width=450&amp;height=300&amp;START_MAXIMIZED=FALSE"}</definedName>
    <definedName name="_45_0__123Graph_A">#REF!</definedName>
    <definedName name="_450__FDSAUDITLINK__">{"fdsup://IBCentral/FAT Viewer?action=UPDATE&amp;creator=factset&amp;DOC_NAME=fat:reuters_annual_source_window.fat&amp;display_string=Audit&amp;DYN_ARGS=TRUE&amp;VAR:ID1=B1VK7X&amp;VAR:RCODE=FDSPFDSTKTOTAL&amp;VAR:SDATE=20071299&amp;VAR:FREQ=Y&amp;VAR:RELITEM=RP&amp;VAR:CURRENCY=&amp;VAR:CURRSOURCE=E","XSHARE&amp;VAR:NATFREQ=ANNUAL&amp;VAR:RFIELD=FINALIZED&amp;VAR:DB_TYPE=&amp;VAR:UNITS=M&amp;window=popup&amp;width=450&amp;height=300&amp;START_MAXIMIZED=FALSE"}</definedName>
    <definedName name="_450__FDSAUDITLINK___1">{"fdsup://IBCentral/FAT Viewer?action=UPDATE&amp;creator=factset&amp;DOC_NAME=fat:reuters_annual_source_window.fat&amp;display_string=Audit&amp;DYN_ARGS=TRUE&amp;VAR:ID1=B1VK7X&amp;VAR:RCODE=FDSPFDSTKTOTAL&amp;VAR:SDATE=20071299&amp;VAR:FREQ=Y&amp;VAR:RELITEM=RP&amp;VAR:CURRENCY=&amp;VAR:CURRSOURCE=E","XSHARE&amp;VAR:NATFREQ=ANNUAL&amp;VAR:RFIELD=FINALIZED&amp;VAR:DB_TYPE=&amp;VAR:UNITS=M&amp;window=popup&amp;width=450&amp;height=300&amp;START_MAXIMIZED=FALSE"}</definedName>
    <definedName name="_451__FDSAUDITLINK__">{"fdsup://IBCentral/FAT Viewer?action=UPDATE&amp;creator=factset&amp;DOC_NAME=fat:reuters_annual_source_window.fat&amp;display_string=Audit&amp;DYN_ARGS=TRUE&amp;VAR:ID1=317297&amp;VAR:RCODE=FDSPFDSTKTOTAL&amp;VAR:SDATE=20080399&amp;VAR:FREQ=Y&amp;VAR:RELITEM=RP&amp;VAR:CURRENCY=&amp;VAR:CURRSOURCE=E","XSHARE&amp;VAR:NATFREQ=ANNUAL&amp;VAR:RFIELD=FINALIZED&amp;VAR:DB_TYPE=&amp;VAR:UNITS=M&amp;window=popup&amp;width=450&amp;height=300&amp;START_MAXIMIZED=FALSE"}</definedName>
    <definedName name="_451__FDSAUDITLINK___1">{"fdsup://IBCentral/FAT Viewer?action=UPDATE&amp;creator=factset&amp;DOC_NAME=fat:reuters_annual_source_window.fat&amp;display_string=Audit&amp;DYN_ARGS=TRUE&amp;VAR:ID1=317297&amp;VAR:RCODE=FDSPFDSTKTOTAL&amp;VAR:SDATE=20080399&amp;VAR:FREQ=Y&amp;VAR:RELITEM=RP&amp;VAR:CURRENCY=&amp;VAR:CURRSOURCE=E","XSHARE&amp;VAR:NATFREQ=ANNUAL&amp;VAR:RFIELD=FINALIZED&amp;VAR:DB_TYPE=&amp;VAR:UNITS=M&amp;window=popup&amp;width=450&amp;height=300&amp;START_MAXIMIZED=FALSE"}</definedName>
    <definedName name="_452__FDSAUDITLINK__">{"fdsup://IBCentral/FAT Viewer?action=UPDATE&amp;creator=factset&amp;DOC_NAME=fat:reuters_annual_source_window.fat&amp;display_string=Audit&amp;DYN_ARGS=TRUE&amp;VAR:ID1=B3CG9C&amp;VAR:RCODE=FDSPFDSTKTOTAL&amp;VAR:SDATE=20080499&amp;VAR:FREQ=Y&amp;VAR:RELITEM=RP&amp;VAR:CURRENCY=&amp;VAR:CURRSOURCE=E","XSHARE&amp;VAR:NATFREQ=ANNUAL&amp;VAR:RFIELD=FINALIZED&amp;VAR:DB_TYPE=&amp;VAR:UNITS=M&amp;window=popup&amp;width=450&amp;height=300&amp;START_MAXIMIZED=FALSE"}</definedName>
    <definedName name="_452__FDSAUDITLINK___1">{"fdsup://IBCentral/FAT Viewer?action=UPDATE&amp;creator=factset&amp;DOC_NAME=fat:reuters_annual_source_window.fat&amp;display_string=Audit&amp;DYN_ARGS=TRUE&amp;VAR:ID1=B3CG9C&amp;VAR:RCODE=FDSPFDSTKTOTAL&amp;VAR:SDATE=20080499&amp;VAR:FREQ=Y&amp;VAR:RELITEM=RP&amp;VAR:CURRENCY=&amp;VAR:CURRSOURCE=E","XSHARE&amp;VAR:NATFREQ=ANNUAL&amp;VAR:RFIELD=FINALIZED&amp;VAR:DB_TYPE=&amp;VAR:UNITS=M&amp;window=popup&amp;width=450&amp;height=300&amp;START_MAXIMIZED=FALSE"}</definedName>
    <definedName name="_453__FDSAUDITLINK__">{"fdsup://IBCentral/FAT Viewer?action=UPDATE&amp;creator=factset&amp;DOC_NAME=fat:reuters_annual_source_window.fat&amp;display_string=Audit&amp;DYN_ARGS=TRUE&amp;VAR:ID1=079737&amp;VAR:RCODE=FDSPFDSTKTOTAL&amp;VAR:SDATE=20071299&amp;VAR:FREQ=Y&amp;VAR:RELITEM=RP&amp;VAR:CURRENCY=&amp;VAR:CURRSOURCE=E","XSHARE&amp;VAR:NATFREQ=ANNUAL&amp;VAR:RFIELD=FINALIZED&amp;VAR:DB_TYPE=&amp;VAR:UNITS=M&amp;window=popup&amp;width=450&amp;height=300&amp;START_MAXIMIZED=FALSE"}</definedName>
    <definedName name="_453__FDSAUDITLINK___1">{"fdsup://IBCentral/FAT Viewer?action=UPDATE&amp;creator=factset&amp;DOC_NAME=fat:reuters_annual_source_window.fat&amp;display_string=Audit&amp;DYN_ARGS=TRUE&amp;VAR:ID1=079737&amp;VAR:RCODE=FDSPFDSTKTOTAL&amp;VAR:SDATE=20071299&amp;VAR:FREQ=Y&amp;VAR:RELITEM=RP&amp;VAR:CURRENCY=&amp;VAR:CURRSOURCE=E","XSHARE&amp;VAR:NATFREQ=ANNUAL&amp;VAR:RFIELD=FINALIZED&amp;VAR:DB_TYPE=&amp;VAR:UNITS=M&amp;window=popup&amp;width=450&amp;height=300&amp;START_MAXIMIZED=FALSE"}</definedName>
    <definedName name="_454__FDSAUDITLINK__">{"fdsup://IBCentral/FAT Viewer?action=UPDATE&amp;creator=factset&amp;DOC_NAME=fat:reuters_annual_source_window.fat&amp;display_string=Audit&amp;DYN_ARGS=TRUE&amp;VAR:ID1=316968&amp;VAR:RCODE=FDSPFDSTKTOTAL&amp;VAR:SDATE=20080799&amp;VAR:FREQ=Y&amp;VAR:RELITEM=RP&amp;VAR:CURRENCY=&amp;VAR:CURRSOURCE=E","XSHARE&amp;VAR:NATFREQ=ANNUAL&amp;VAR:RFIELD=FINALIZED&amp;VAR:DB_TYPE=&amp;VAR:UNITS=M&amp;window=popup&amp;width=450&amp;height=300&amp;START_MAXIMIZED=FALSE"}</definedName>
    <definedName name="_454__FDSAUDITLINK___1">{"fdsup://IBCentral/FAT Viewer?action=UPDATE&amp;creator=factset&amp;DOC_NAME=fat:reuters_annual_source_window.fat&amp;display_string=Audit&amp;DYN_ARGS=TRUE&amp;VAR:ID1=316968&amp;VAR:RCODE=FDSPFDSTKTOTAL&amp;VAR:SDATE=20080799&amp;VAR:FREQ=Y&amp;VAR:RELITEM=RP&amp;VAR:CURRENCY=&amp;VAR:CURRSOURCE=E","XSHARE&amp;VAR:NATFREQ=ANNUAL&amp;VAR:RFIELD=FINALIZED&amp;VAR:DB_TYPE=&amp;VAR:UNITS=M&amp;window=popup&amp;width=450&amp;height=300&amp;START_MAXIMIZED=FALSE"}</definedName>
    <definedName name="_455__FDSAUDITLINK__">{"fdsup://IBCentral/FAT Viewer?action=UPDATE&amp;creator=factset&amp;DOC_NAME=fat:reuters_annual_source_window.fat&amp;display_string=Audit&amp;DYN_ARGS=TRUE&amp;VAR:ID1=046574&amp;VAR:RCODE=FDSPFDSTKTOTAL&amp;VAR:SDATE=20080399&amp;VAR:FREQ=Y&amp;VAR:RELITEM=RP&amp;VAR:CURRENCY=&amp;VAR:CURRSOURCE=E","XSHARE&amp;VAR:NATFREQ=ANNUAL&amp;VAR:RFIELD=FINALIZED&amp;VAR:DB_TYPE=&amp;VAR:UNITS=M&amp;window=popup&amp;width=450&amp;height=300&amp;START_MAXIMIZED=FALSE"}</definedName>
    <definedName name="_455__FDSAUDITLINK___1">{"fdsup://IBCentral/FAT Viewer?action=UPDATE&amp;creator=factset&amp;DOC_NAME=fat:reuters_annual_source_window.fat&amp;display_string=Audit&amp;DYN_ARGS=TRUE&amp;VAR:ID1=046574&amp;VAR:RCODE=FDSPFDSTKTOTAL&amp;VAR:SDATE=20080399&amp;VAR:FREQ=Y&amp;VAR:RELITEM=RP&amp;VAR:CURRENCY=&amp;VAR:CURRSOURCE=E","XSHARE&amp;VAR:NATFREQ=ANNUAL&amp;VAR:RFIELD=FINALIZED&amp;VAR:DB_TYPE=&amp;VAR:UNITS=M&amp;window=popup&amp;width=450&amp;height=300&amp;START_MAXIMIZED=FALSE"}</definedName>
    <definedName name="_456__FDSAUDITLINK__">{"fdsup://IBCentral/FAT Viewer?action=UPDATE&amp;creator=factset&amp;DOC_NAME=fat:reuters_annual_source_window.fat&amp;display_string=Audit&amp;DYN_ARGS=TRUE&amp;VAR:ID1=056304&amp;VAR:RCODE=FDSPFDSTKTOTAL&amp;VAR:SDATE=20071299&amp;VAR:FREQ=Y&amp;VAR:RELITEM=RP&amp;VAR:CURRENCY=&amp;VAR:CURRSOURCE=E","XSHARE&amp;VAR:NATFREQ=ANNUAL&amp;VAR:RFIELD=FINALIZED&amp;VAR:DB_TYPE=&amp;VAR:UNITS=M&amp;window=popup&amp;width=450&amp;height=300&amp;START_MAXIMIZED=FALSE"}</definedName>
    <definedName name="_456__FDSAUDITLINK___1">{"fdsup://IBCentral/FAT Viewer?action=UPDATE&amp;creator=factset&amp;DOC_NAME=fat:reuters_annual_source_window.fat&amp;display_string=Audit&amp;DYN_ARGS=TRUE&amp;VAR:ID1=056304&amp;VAR:RCODE=FDSPFDSTKTOTAL&amp;VAR:SDATE=20071299&amp;VAR:FREQ=Y&amp;VAR:RELITEM=RP&amp;VAR:CURRENCY=&amp;VAR:CURRSOURCE=E","XSHARE&amp;VAR:NATFREQ=ANNUAL&amp;VAR:RFIELD=FINALIZED&amp;VAR:DB_TYPE=&amp;VAR:UNITS=M&amp;window=popup&amp;width=450&amp;height=300&amp;START_MAXIMIZED=FALSE"}</definedName>
    <definedName name="_457__FDSAUDITLINK__">{"fdsup://IBCentral/FAT Viewer?action=UPDATE&amp;creator=factset&amp;DOC_NAME=fat:reuters_annual_source_window.fat&amp;display_string=Audit&amp;DYN_ARGS=TRUE&amp;VAR:ID1=B1528L&amp;VAR:RCODE=FDSPFDSTKTOTAL&amp;VAR:SDATE=20080399&amp;VAR:FREQ=Y&amp;VAR:RELITEM=RP&amp;VAR:CURRENCY=&amp;VAR:CURRSOURCE=E","XSHARE&amp;VAR:NATFREQ=ANNUAL&amp;VAR:RFIELD=FINALIZED&amp;VAR:DB_TYPE=&amp;VAR:UNITS=M&amp;window=popup&amp;width=450&amp;height=300&amp;START_MAXIMIZED=FALSE"}</definedName>
    <definedName name="_457__FDSAUDITLINK___1">{"fdsup://IBCentral/FAT Viewer?action=UPDATE&amp;creator=factset&amp;DOC_NAME=fat:reuters_annual_source_window.fat&amp;display_string=Audit&amp;DYN_ARGS=TRUE&amp;VAR:ID1=B1528L&amp;VAR:RCODE=FDSPFDSTKTOTAL&amp;VAR:SDATE=20080399&amp;VAR:FREQ=Y&amp;VAR:RELITEM=RP&amp;VAR:CURRENCY=&amp;VAR:CURRSOURCE=E","XSHARE&amp;VAR:NATFREQ=ANNUAL&amp;VAR:RFIELD=FINALIZED&amp;VAR:DB_TYPE=&amp;VAR:UNITS=M&amp;window=popup&amp;width=450&amp;height=300&amp;START_MAXIMIZED=FALSE"}</definedName>
    <definedName name="_458__FDSAUDITLINK__">{"fdsup://IBCentral/FAT Viewer?action=UPDATE&amp;creator=factset&amp;DOC_NAME=fat:reuters_annual_source_window.fat&amp;display_string=Audit&amp;DYN_ARGS=TRUE&amp;VAR:ID1=343211&amp;VAR:RCODE=FDSPFDSTKTOTAL&amp;VAR:SDATE=20080399&amp;VAR:FREQ=Y&amp;VAR:RELITEM=RP&amp;VAR:CURRENCY=&amp;VAR:CURRSOURCE=E","XSHARE&amp;VAR:NATFREQ=ANNUAL&amp;VAR:RFIELD=FINALIZED&amp;VAR:DB_TYPE=&amp;VAR:UNITS=M&amp;window=popup&amp;width=450&amp;height=300&amp;START_MAXIMIZED=FALSE"}</definedName>
    <definedName name="_458__FDSAUDITLINK___1">{"fdsup://IBCentral/FAT Viewer?action=UPDATE&amp;creator=factset&amp;DOC_NAME=fat:reuters_annual_source_window.fat&amp;display_string=Audit&amp;DYN_ARGS=TRUE&amp;VAR:ID1=343211&amp;VAR:RCODE=FDSPFDSTKTOTAL&amp;VAR:SDATE=20080399&amp;VAR:FREQ=Y&amp;VAR:RELITEM=RP&amp;VAR:CURRENCY=&amp;VAR:CURRSOURCE=E","XSHARE&amp;VAR:NATFREQ=ANNUAL&amp;VAR:RFIELD=FINALIZED&amp;VAR:DB_TYPE=&amp;VAR:UNITS=M&amp;window=popup&amp;width=450&amp;height=300&amp;START_MAXIMIZED=FALSE"}</definedName>
    <definedName name="_459__FDSAUDITLINK__">{"fdsup://IBCentral/FAT Viewer?action=UPDATE&amp;creator=factset&amp;DOC_NAME=fat:reuters_annual_source_window.fat&amp;display_string=Audit&amp;DYN_ARGS=TRUE&amp;VAR:ID1=B1P758&amp;VAR:RCODE=FDSPFDSTKTOTAL&amp;VAR:SDATE=20080599&amp;VAR:FREQ=Y&amp;VAR:RELITEM=RP&amp;VAR:CURRENCY=&amp;VAR:CURRSOURCE=E","XSHARE&amp;VAR:NATFREQ=ANNUAL&amp;VAR:RFIELD=FINALIZED&amp;VAR:DB_TYPE=&amp;VAR:UNITS=M&amp;window=popup&amp;width=450&amp;height=300&amp;START_MAXIMIZED=FALSE"}</definedName>
    <definedName name="_459__FDSAUDITLINK___1">{"fdsup://IBCentral/FAT Viewer?action=UPDATE&amp;creator=factset&amp;DOC_NAME=fat:reuters_annual_source_window.fat&amp;display_string=Audit&amp;DYN_ARGS=TRUE&amp;VAR:ID1=B1P758&amp;VAR:RCODE=FDSPFDSTKTOTAL&amp;VAR:SDATE=20080599&amp;VAR:FREQ=Y&amp;VAR:RELITEM=RP&amp;VAR:CURRENCY=&amp;VAR:CURRSOURCE=E","XSHARE&amp;VAR:NATFREQ=ANNUAL&amp;VAR:RFIELD=FINALIZED&amp;VAR:DB_TYPE=&amp;VAR:UNITS=M&amp;window=popup&amp;width=450&amp;height=300&amp;START_MAXIMIZED=FALSE"}</definedName>
    <definedName name="_46___0__123Grap">#REF!</definedName>
    <definedName name="_46___0__123Graph_BEPS">#REF!</definedName>
    <definedName name="_46__123Graph_AChart_2">#REF!</definedName>
    <definedName name="_46__123Graph_ACHART_26">#REF!</definedName>
    <definedName name="_46__123Graph_ACHART_5">#REF!</definedName>
    <definedName name="_46__123Graph_DCHART_7">#REF!</definedName>
    <definedName name="_46__123Graph_XChart_3">#REF!</definedName>
    <definedName name="_46__123Graph_XCHART_7">#REF!</definedName>
    <definedName name="_46__FDSAUDITLINK__">{"fdsup://Directions/FAT Viewer?action=UPDATE&amp;creator=factset&amp;DOC_NAME=fat:reuters_annual_source_window.fat&amp;display_string=Audit&amp;DYN_ARGS=TRUE&amp;VAR:ID1=25659T10&amp;VAR:RCODE=NIBX&amp;VAR:SDATE=20070999&amp;VAR:FREQ=Y&amp;VAR:RELITEM=RP&amp;VAR:CURRENCY=USD&amp;VAR:CURRSOURCE=EXSHA","RE&amp;VAR:NATFREQ=ANNUAL&amp;VAR:RFIELD=FINALIZED&amp;VAR:DB_TYPE=&amp;VAR:UNITS=MONTHLY&amp;window=popup&amp;width=450&amp;height=300&amp;START_MAXIMIZED=FALSE"}</definedName>
    <definedName name="_46__FDSAUDITLINK___1">{"fdsup://IBCentral/FAT Viewer?action=UPDATE&amp;creator=factset&amp;DOC_NAME=fat:reuters_annual_source_window.fat&amp;display_string=Audit&amp;DYN_ARGS=TRUE&amp;VAR:ID1=432965&amp;VAR:RCODE=FDSPFDSTKTOTAL&amp;VAR:SDATE=20081299&amp;VAR:FREQ=Y&amp;VAR:RELITEM=RP&amp;VAR:CURRENCY=&amp;VAR:CURRSOURCE=E","XSHARE&amp;VAR:NATFREQ=ANNUAL&amp;VAR:RFIELD=FINALIZED&amp;VAR:DB_TYPE=&amp;VAR:UNITS=M&amp;window=popup&amp;width=450&amp;height=300&amp;START_MAXIMIZED=FALSE"}</definedName>
    <definedName name="_460__FDSAUDITLINK__">{"fdsup://IBCentral/FAT Viewer?action=UPDATE&amp;creator=factset&amp;DOC_NAME=fat:reuters_annual_source_window.fat&amp;display_string=Audit&amp;DYN_ARGS=TRUE&amp;VAR:ID1=B139BQ&amp;VAR:RCODE=FDSPFDSTKTOTAL&amp;VAR:SDATE=20080899&amp;VAR:FREQ=Y&amp;VAR:RELITEM=RP&amp;VAR:CURRENCY=&amp;VAR:CURRSOURCE=E","XSHARE&amp;VAR:NATFREQ=ANNUAL&amp;VAR:RFIELD=FINALIZED&amp;VAR:DB_TYPE=&amp;VAR:UNITS=M&amp;window=popup&amp;width=450&amp;height=300&amp;START_MAXIMIZED=FALSE"}</definedName>
    <definedName name="_460__FDSAUDITLINK___1">{"fdsup://IBCentral/FAT Viewer?action=UPDATE&amp;creator=factset&amp;DOC_NAME=fat:reuters_annual_source_window.fat&amp;display_string=Audit&amp;DYN_ARGS=TRUE&amp;VAR:ID1=B139BQ&amp;VAR:RCODE=FDSPFDSTKTOTAL&amp;VAR:SDATE=20080899&amp;VAR:FREQ=Y&amp;VAR:RELITEM=RP&amp;VAR:CURRENCY=&amp;VAR:CURRSOURCE=E","XSHARE&amp;VAR:NATFREQ=ANNUAL&amp;VAR:RFIELD=FINALIZED&amp;VAR:DB_TYPE=&amp;VAR:UNITS=M&amp;window=popup&amp;width=450&amp;height=300&amp;START_MAXIMIZED=FALSE"}</definedName>
    <definedName name="_461__FDSAUDITLINK__">{"fdsup://IBCentral/FAT Viewer?action=UPDATE&amp;creator=factset&amp;DOC_NAME=fat:reuters_annual_source_window.fat&amp;display_string=Audit&amp;DYN_ARGS=TRUE&amp;VAR:ID1=B23K0M&amp;VAR:RCODE=FDSPFDSTKTOTAL&amp;VAR:SDATE=20071299&amp;VAR:FREQ=Y&amp;VAR:RELITEM=RP&amp;VAR:CURRENCY=&amp;VAR:CURRSOURCE=E","XSHARE&amp;VAR:NATFREQ=ANNUAL&amp;VAR:RFIELD=FINALIZED&amp;VAR:DB_TYPE=&amp;VAR:UNITS=M&amp;window=popup&amp;width=450&amp;height=300&amp;START_MAXIMIZED=FALSE"}</definedName>
    <definedName name="_461__FDSAUDITLINK___1">{"fdsup://IBCentral/FAT Viewer?action=UPDATE&amp;creator=factset&amp;DOC_NAME=fat:reuters_annual_source_window.fat&amp;display_string=Audit&amp;DYN_ARGS=TRUE&amp;VAR:ID1=B23K0M&amp;VAR:RCODE=FDSPFDSTKTOTAL&amp;VAR:SDATE=20071299&amp;VAR:FREQ=Y&amp;VAR:RELITEM=RP&amp;VAR:CURRENCY=&amp;VAR:CURRSOURCE=E","XSHARE&amp;VAR:NATFREQ=ANNUAL&amp;VAR:RFIELD=FINALIZED&amp;VAR:DB_TYPE=&amp;VAR:UNITS=M&amp;window=popup&amp;width=450&amp;height=300&amp;START_MAXIMIZED=FALSE"}</definedName>
    <definedName name="_462__FDSAUDITLINK__">{"fdsup://IBCentral/FAT Viewer?action=UPDATE&amp;creator=factset&amp;DOC_NAME=fat:reuters_annual_source_window.fat&amp;display_string=Audit&amp;DYN_ARGS=TRUE&amp;VAR:ID1=096970&amp;VAR:RCODE=FDSPFDSTKTOTAL&amp;VAR:SDATE=20080399&amp;VAR:FREQ=Y&amp;VAR:RELITEM=RP&amp;VAR:CURRENCY=&amp;VAR:CURRSOURCE=E","XSHARE&amp;VAR:NATFREQ=ANNUAL&amp;VAR:RFIELD=FINALIZED&amp;VAR:DB_TYPE=&amp;VAR:UNITS=M&amp;window=popup&amp;width=450&amp;height=300&amp;START_MAXIMIZED=FALSE"}</definedName>
    <definedName name="_462__FDSAUDITLINK___1">{"fdsup://IBCentral/FAT Viewer?action=UPDATE&amp;creator=factset&amp;DOC_NAME=fat:reuters_annual_source_window.fat&amp;display_string=Audit&amp;DYN_ARGS=TRUE&amp;VAR:ID1=096970&amp;VAR:RCODE=FDSPFDSTKTOTAL&amp;VAR:SDATE=20080399&amp;VAR:FREQ=Y&amp;VAR:RELITEM=RP&amp;VAR:CURRENCY=&amp;VAR:CURRSOURCE=E","XSHARE&amp;VAR:NATFREQ=ANNUAL&amp;VAR:RFIELD=FINALIZED&amp;VAR:DB_TYPE=&amp;VAR:UNITS=M&amp;window=popup&amp;width=450&amp;height=300&amp;START_MAXIMIZED=FALSE"}</definedName>
    <definedName name="_463__FDSAUDITLINK__">{"fdsup://IBCentral/FAT Viewer?action=UPDATE&amp;creator=factset&amp;DOC_NAME=fat:reuters_annual_source_window.fat&amp;display_string=Audit&amp;DYN_ARGS=TRUE&amp;VAR:ID1=002826&amp;VAR:RCODE=FDSPFDSTKTOTAL&amp;VAR:SDATE=20071299&amp;VAR:FREQ=Y&amp;VAR:RELITEM=RP&amp;VAR:CURRENCY=&amp;VAR:CURRSOURCE=E","XSHARE&amp;VAR:NATFREQ=ANNUAL&amp;VAR:RFIELD=FINALIZED&amp;VAR:DB_TYPE=&amp;VAR:UNITS=M&amp;window=popup&amp;width=450&amp;height=300&amp;START_MAXIMIZED=FALSE"}</definedName>
    <definedName name="_463__FDSAUDITLINK___1">{"fdsup://IBCentral/FAT Viewer?action=UPDATE&amp;creator=factset&amp;DOC_NAME=fat:reuters_annual_source_window.fat&amp;display_string=Audit&amp;DYN_ARGS=TRUE&amp;VAR:ID1=002826&amp;VAR:RCODE=FDSPFDSTKTOTAL&amp;VAR:SDATE=20071299&amp;VAR:FREQ=Y&amp;VAR:RELITEM=RP&amp;VAR:CURRENCY=&amp;VAR:CURRSOURCE=E","XSHARE&amp;VAR:NATFREQ=ANNUAL&amp;VAR:RFIELD=FINALIZED&amp;VAR:DB_TYPE=&amp;VAR:UNITS=M&amp;window=popup&amp;width=450&amp;height=300&amp;START_MAXIMIZED=FALSE"}</definedName>
    <definedName name="_464__FDSAUDITLINK__">{"fdsup://IBCentral/FAT Viewer?action=UPDATE&amp;creator=factset&amp;DOC_NAME=fat:reuters_annual_source_window.fat&amp;display_string=Audit&amp;DYN_ARGS=TRUE&amp;VAR:ID1=002826&amp;VAR:RCODE=FDSPFDSTKTOTAL&amp;VAR:SDATE=20071299&amp;VAR:FREQ=Y&amp;VAR:RELITEM=RP&amp;VAR:CURRENCY=&amp;VAR:CURRSOURCE=E","XSHARE&amp;VAR:NATFREQ=ANNUAL&amp;VAR:RFIELD=FINALIZED&amp;VAR:DB_TYPE=&amp;VAR:UNITS=M&amp;window=popup&amp;width=450&amp;height=300&amp;START_MAXIMIZED=FALSE"}</definedName>
    <definedName name="_464__FDSAUDITLINK___1">{"fdsup://IBCentral/FAT Viewer?action=UPDATE&amp;creator=factset&amp;DOC_NAME=fat:reuters_annual_source_window.fat&amp;display_string=Audit&amp;DYN_ARGS=TRUE&amp;VAR:ID1=002826&amp;VAR:RCODE=FDSPFDSTKTOTAL&amp;VAR:SDATE=20071299&amp;VAR:FREQ=Y&amp;VAR:RELITEM=RP&amp;VAR:CURRENCY=&amp;VAR:CURRSOURCE=E","XSHARE&amp;VAR:NATFREQ=ANNUAL&amp;VAR:RFIELD=FINALIZED&amp;VAR:DB_TYPE=&amp;VAR:UNITS=M&amp;window=popup&amp;width=450&amp;height=300&amp;START_MAXIMIZED=FALSE"}</definedName>
    <definedName name="_465__FDSAUDITLINK__">{"fdsup://IBCentral/FAT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465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466__FDSAUDITLINK__">{"fdsup://IBCentral/FAT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466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467__FDSAUDITLINK__">{"fdsup://IBCentral/FAT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467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468__FDSAUDITLINK__">{"fdsup://IBCentral/FAT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468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469__FDSAUDITLINK__">{"fdsup://IBCentral/FAT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469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47___0__123Graph_A">#REF!</definedName>
    <definedName name="_47__123Graph_A_Chart_1A">#REF!</definedName>
    <definedName name="_47__123Graph_AChart_3">#REF!</definedName>
    <definedName name="_47__123Graph_DCHART_8">#REF!</definedName>
    <definedName name="_47__123Graph_XChart_4">#REF!</definedName>
    <definedName name="_47__FDSAUDITLINK__">{"fdsup://Directions/FAT Viewer?action=UPDATE&amp;creator=factset&amp;DOC_NAME=fat:reuters_annual_source_window.fat&amp;display_string=Audit&amp;DYN_ARGS=TRUE&amp;VAR:ID1=04206810&amp;VAR:RCODE=QTLE&amp;VAR:SDATE=20071299&amp;VAR:FREQ=Y&amp;VAR:RELITEM=RP&amp;VAR:CURRENCY=&amp;VAR:CURRSOURCE=EXSHARE&amp;","VAR:NATFREQ=ANNUAL&amp;VAR:RFIELD=FINALIZED&amp;VAR:DB_TYPE=&amp;VAR:UNITS=M&amp;window=popup&amp;width=450&amp;height=300&amp;START_MAXIMIZED=FALSE"}</definedName>
    <definedName name="_47__FDSAUDITLINK___1">{"fdsup://IBCentral/FAT Viewer?action=UPDATE&amp;creator=factset&amp;DOC_NAME=fat:reuters_annual_source_window.fat&amp;display_string=Audit&amp;DYN_ARGS=TRUE&amp;VAR:ID1=451957&amp;VAR:RCODE=FDSPFDSTKTOTAL&amp;VAR:SDATE=20081299&amp;VAR:FREQ=Y&amp;VAR:RELITEM=RP&amp;VAR:CURRENCY=&amp;VAR:CURRSOURCE=E","XSHARE&amp;VAR:NATFREQ=ANNUAL&amp;VAR:RFIELD=FINALIZED&amp;VAR:DB_TYPE=&amp;VAR:UNITS=M&amp;window=popup&amp;width=450&amp;height=300&amp;START_MAXIMIZED=FALSE"}</definedName>
    <definedName name="_47_0__123Graph_BEPS">#REF!</definedName>
    <definedName name="_470__FDSAUDITLINK__">{"fdsup://IBCentral/FAT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470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471__FDSAUDITLINK__">{"fdsup://IBCentral/FAT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471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472__FDSAUDITLINK__">{"fdsup://IBCentral/FAT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472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473__FDSAUDITLINK__">{"fdsup://IBCentral/FAT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473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474__FDSAUDITLINK__">{"fdsup://IBCentral/FAT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474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475__FDSAUDITLINK__">{"fdsup://IBCentral/FAT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475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476__FDSAUDITLINK__">{"fdsup://IBCentral/FAT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476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477__FDSAUDITLINK__">{"fdsup://IBCentral/FAT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477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478__FDSAUDITLINK__">{"fdsup://IBCentral/FAT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478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479__FDSAUDITLINK__">{"fdsup://IBCentral/FAT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479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47IQ_CURRENCY_GAIN_INS">"c238"</definedName>
    <definedName name="_48___0__123Graph_BEPS">#REF!</definedName>
    <definedName name="_48__123Graph_AChart_1">#REF!</definedName>
    <definedName name="_48__123Graph_ACHART_16">#REF!</definedName>
    <definedName name="_48__123Graph_ACHART_30">#REF!</definedName>
    <definedName name="_48__123Graph_AChart_4">#REF!</definedName>
    <definedName name="_48__123Graph_DCHART_9">#REF!</definedName>
    <definedName name="_48__123Graph_XChart_5">#REF!</definedName>
    <definedName name="_48__FDSAUDITLINK__">{"fdsup://Directions/FAT Viewer?action=UPDATE&amp;creator=factset&amp;DOC_NAME=fat:reuters_annual_source_window.fat&amp;display_string=Audit&amp;DYN_ARGS=TRUE&amp;VAR:ID1=04206810&amp;VAR:RCODE=NIBX&amp;VAR:SDATE=20071299&amp;VAR:FREQ=Y&amp;VAR:RELITEM=RP&amp;VAR:CURRENCY=USD&amp;VAR:CURRSOURCE=EXSHA","RE&amp;VAR:NATFREQ=ANNUAL&amp;VAR:RFIELD=FINALIZED&amp;VAR:DB_TYPE=&amp;VAR:UNITS=MONTHLY&amp;window=popup&amp;width=450&amp;height=300&amp;START_MAXIMIZED=FALSE"}</definedName>
    <definedName name="_48__FDSAUDITLINK___1">{"fdsup://IBCentral/FAT Viewer?action=UPDATE&amp;creator=factset&amp;DOC_NAME=fat:reuters_annual_source_window.fat&amp;display_string=Audit&amp;DYN_ARGS=TRUE&amp;VAR:ID1=B01QLV&amp;VAR:RCODE=FDSPFDSTKTOTAL&amp;VAR:SDATE=20081299&amp;VAR:FREQ=Y&amp;VAR:RELITEM=RP&amp;VAR:CURRENCY=&amp;VAR:CURRSOURCE=E","XSHARE&amp;VAR:NATFREQ=ANNUAL&amp;VAR:RFIELD=FINALIZED&amp;VAR:DB_TYPE=&amp;VAR:UNITS=M&amp;window=popup&amp;width=450&amp;height=300&amp;START_MAXIMIZED=FALSE"}</definedName>
    <definedName name="_480__FDSAUDITLINK__">{"fdsup://IBCentral/FAT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480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481__FDSAUDITLINK__">{"fdsup://IBCentral/FAT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481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482__FDSAUDITLINK__">{"fdsup://IBCentral/FAT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482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483__FDSAUDITLINK__">{"fdsup://IBCentral/FAT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483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484__FDSAUDITLINK__">{"fdsup://IBCentral/FAT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484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485__FDSAUDITLINK__">{"fdsup://directions/FAT Viewer?action=UPDATE&amp;creator=factset&amp;DYN_ARGS=TRUE&amp;DOC_NAME=FAT:FQL_AUDITING_CLIENT_TEMPLATE.FAT&amp;display_string=Audit&amp;VAR:KEY=QTMBGLWHEP&amp;VAR:QUERY=MzE5NzIuMTYyMTA5L0ZGX0VCSVQoQ0FMLDIwMDksLCwsRVVSKQ==&amp;WINDOW=FIRST_POPUP&amp;HEIGHT=450&amp;WI","DTH=450&amp;START_MAXIMIZED=FALSE&amp;VAR:CALENDAR=FIVEDAY&amp;VAR:SYMBOL=471279&amp;VAR:INDEX=0"}</definedName>
    <definedName name="_485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486__FDSAUDITLINK__">{"fdsup://directions/FAT Viewer?action=UPDATE&amp;creator=factset&amp;DYN_ARGS=TRUE&amp;DOC_NAME=FAT:FQL_AUDITING_CLIENT_TEMPLATE.FAT&amp;display_string=Audit&amp;VAR:KEY=YHWBUVONAH&amp;VAR:QUERY=ODY0NzcuNzU3ODEyL0ZGX0VCSVQoQ0FMLDIwMDksLCwsRVVSKQ==&amp;WINDOW=FIRST_POPUP&amp;HEIGHT=450&amp;WI","DTH=450&amp;START_MAXIMIZED=FALSE&amp;VAR:CALENDAR=FIVEDAY&amp;VAR:SYMBOL=549710&amp;VAR:INDEX=0"}</definedName>
    <definedName name="_486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487__FDSAUDITLINK__">{"fdsup://IBCentral/FAT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487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488__FDSAUDITLINK__">{"fdsup://IBCentral/FAT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488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489__FDSAUDITLINK__">{"fdsup://IBCentral/FAT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489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49__123Graph_AChart_2">#REF!</definedName>
    <definedName name="_49__123Graph_ACHART_33">#REF!</definedName>
    <definedName name="_49__123Graph_AChart_5">#REF!</definedName>
    <definedName name="_49__123Graph_ACHART_6">#REF!</definedName>
    <definedName name="_49__123Graph_E_Chart_1A">#REF!</definedName>
    <definedName name="_49__123Graph_XChart_6">#REF!</definedName>
    <definedName name="_49__FDSAUDITLINK__">{"fdsup://Directions/FAT Viewer?action=UPDATE&amp;creator=factset&amp;DOC_NAME=fat:reuters_annual_source_window.fat&amp;display_string=Audit&amp;DYN_ARGS=TRUE&amp;VAR:ID1=88164L10&amp;VAR:RCODE=QTLE&amp;VAR:SDATE=20071299&amp;VAR:FREQ=Y&amp;VAR:RELITEM=RP&amp;VAR:CURRENCY=&amp;VAR:CURRSOURCE=EXSHARE&amp;","VAR:NATFREQ=ANNUAL&amp;VAR:RFIELD=FINALIZED&amp;VAR:DB_TYPE=&amp;VAR:UNITS=M&amp;window=popup&amp;width=450&amp;height=300&amp;START_MAXIMIZED=FALSE"}</definedName>
    <definedName name="_49__FDSAUDITLINK___1">{"fdsup://IBCentral/FAT Viewer?action=UPDATE&amp;creator=factset&amp;DOC_NAME=fat:reuters_annual_source_window.fat&amp;display_string=Audit&amp;DYN_ARGS=TRUE&amp;VAR:ID1=064660&amp;VAR:RCODE=FDSPFDSTKTOTAL&amp;VAR:SDATE=20090399&amp;VAR:FREQ=Y&amp;VAR:RELITEM=RP&amp;VAR:CURRENCY=&amp;VAR:CURRSOURCE=E","XSHARE&amp;VAR:NATFREQ=ANNUAL&amp;VAR:RFIELD=FINALIZED&amp;VAR:DB_TYPE=&amp;VAR:UNITS=M&amp;window=popup&amp;width=450&amp;height=300&amp;START_MAXIMIZED=FALSE"}</definedName>
    <definedName name="_490__FDSAUDITLINK__">{"fdsup://IBCentral/FAT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490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491__FDSAUDITLINK__">{"fdsup://directions/FAT Viewer?action=UPDATE&amp;creator=factset&amp;DYN_ARGS=TRUE&amp;DOC_NAME=FAT:FQL_AUDITING_CLIENT_TEMPLATE.FAT&amp;display_string=Audit&amp;VAR:KEY=UVYJCBGJQZ&amp;VAR:QUERY=MjcxNDguNDY2Nzk3L0ZGX0VCSVREQShDQUwsMjAwOSwsLCxFVVIp&amp;WINDOW=FIRST_POPUP&amp;HEIGHT=450&amp;WI","DTH=450&amp;START_MAXIMIZED=FALSE&amp;VAR:CALENDAR=FIVEDAY&amp;VAR:SYMBOL=710352&amp;VAR:INDEX=0"}</definedName>
    <definedName name="_491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492__FDSAUDITLINK__">{"fdsup://directions/FAT Viewer?action=UPDATE&amp;creator=factset&amp;DYN_ARGS=TRUE&amp;DOC_NAME=FAT:FQL_AUDITING_CLIENT_TEMPLATE.FAT&amp;display_string=Audit&amp;VAR:KEY=GVUZWFGLQL&amp;VAR:QUERY=MzE5NzIuMTYyMTA5L0ZGX0VCSVREQShDQUwsMjAwOSwsLCxFVVIp&amp;WINDOW=FIRST_POPUP&amp;HEIGHT=450&amp;WI","DTH=450&amp;START_MAXIMIZED=FALSE&amp;VAR:CALENDAR=FIVEDAY&amp;VAR:SYMBOL=471279&amp;VAR:INDEX=0"}</definedName>
    <definedName name="_492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493__FDSAUDITLINK__">{"fdsup://directions/FAT Viewer?action=UPDATE&amp;creator=factset&amp;DYN_ARGS=TRUE&amp;DOC_NAME=FAT:FQL_AUDITING_CLIENT_TEMPLATE.FAT&amp;display_string=Audit&amp;VAR:KEY=YROXULQPAD&amp;VAR:QUERY=ODY0NzcuNzU3ODEyL0ZGX0VCSVREQShDQUwsMjAwOSwsLCxFVVIp&amp;WINDOW=FIRST_POPUP&amp;HEIGHT=450&amp;WI","DTH=450&amp;START_MAXIMIZED=FALSE&amp;VAR:CALENDAR=FIVEDAY&amp;VAR:SYMBOL=549710&amp;VAR:INDEX=0"}</definedName>
    <definedName name="_493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494__FDSAUDITLINK__">{"fdsup://IBCentral/FAT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494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495__FDSAUDITLINK__">{"fdsup://IBCentral/FAT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495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496__FDSAUDITLINK__">{"fdsup://IBCentral/FAT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496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497__FDSAUDITLINK__">{"fdsup://IBCentral/FAT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497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498__FDSAUDITLINK__">{"fdsup://IBCentral/FAT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498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499__FDSAUDITLINK__">{"fdsup://directions/FAT Viewer?action=UPDATE&amp;creator=factset&amp;DYN_ARGS=TRUE&amp;DOC_NAME=FAT:FQL_AUDITING_CLIENT_TEMPLATE.FAT&amp;display_string=Audit&amp;VAR:KEY=GPKXADCXST&amp;VAR:QUERY=RkZfVEFYX1JBVEUoQU5OLDAp&amp;WINDOW=FIRST_POPUP&amp;HEIGHT=450&amp;WIDTH=450&amp;START_MAXIMIZED=FALS","E&amp;VAR:CALENDAR=FIVEDAY&amp;VAR:SYMBOL=03209510&amp;VAR:INDEX=0"}</definedName>
    <definedName name="_499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4DEBT_AMORT">#REF!</definedName>
    <definedName name="_4IQ_CURRENCY_GAIN_INS">"c238"</definedName>
    <definedName name="_5">{"Fecha_Novembro",#N/A,FALSE,"FECHAMENTO-2002 ";"Defer_Novembro",#N/A,FALSE,"DIFERIDO";"Pis_Novembro",#N/A,FALSE,"PIS COFINS";"Iss_Novembro",#N/A,FALSE,"ISS"}</definedName>
    <definedName name="_5____123Graph_BEPS_CF">#REF!</definedName>
    <definedName name="_5__123Graph_ACHART_1">#REF!</definedName>
    <definedName name="_5__123Graph_ACHART_13">#REF!</definedName>
    <definedName name="_5__123Graph_ACHART_2">#REF!</definedName>
    <definedName name="_5__123Graph_ACHART_20">#REF!</definedName>
    <definedName name="_5__123Graph_ACHART_3">#REF!</definedName>
    <definedName name="_5__123Graph_AChart_4">#REF!</definedName>
    <definedName name="_5__123Graph_ACHART_9">#REF!</definedName>
    <definedName name="_5__123Graph_BChart_1A">#REF!</definedName>
    <definedName name="_5__123Graph_BCHART_2">#REF!</definedName>
    <definedName name="_5__123Graph_DCHART_1">#REF!</definedName>
    <definedName name="_5__123Graph_XCHART_1">#REF!</definedName>
    <definedName name="_5__FDSAUDITLINK__">{"fdsup://Directions/FAT Viewer?action=UPDATE&amp;creator=factset&amp;DOC_NAME=fat:reuters_qtrly_source_window.fat&amp;display_string=Audit&amp;DYN_ARGS=TRUE&amp;VAR:ID1=B11Y56&amp;VAR:RCODE=FSSGA&amp;VAR:SDATE=20090399&amp;VAR:FREQ=Quarterly&amp;VAR:RELITEM=RP&amp;VAR:CURRENCY=&amp;VAR:CURRSOURCE=EX","SHARE&amp;VAR:NATFREQ=QUARTERLY&amp;VAR:RFIELD=FINALIZED&amp;VAR:DB_TYPE=FR&amp;VAR:UNITS=MONTHLY&amp;window=popup&amp;width=450&amp;height=300&amp;START_MAXIMIZED=FALSE"}</definedName>
    <definedName name="_5__FDSAUDITLINK___1">{"fdsup://IBCentral/FAT Viewer?action=UPDATE&amp;creator=factset&amp;DOC_NAME=fat:reuters_annual_pshs_src_window.fat&amp;display_string=Audit&amp;DYN_ARGS=TRUE&amp;VAR:ID1=0&amp;VAR:RCODE=FDSEPS&amp;VAR:SDATE=0&amp;VAR:FREQ=Y&amp;VAR:RELITEM=RF&amp;VAR:CURRENCY=&amp;VAR:CURRSOURCE=EXSHARE&amp;VAR:NATFREQ","=ANNUAL&amp;VAR:RFIELD=FINALIZED&amp;VAR:DB_TYPE=&amp;VAR:UNITS=M&amp;window=popup&amp;width=450&amp;height=300&amp;START_MAXIMIZED=FALSE"}</definedName>
    <definedName name="_5_0ACwvu.Pag">#REF!</definedName>
    <definedName name="_5_123Graph_AB93S">#REF!</definedName>
    <definedName name="_5_IQ_CURRENCY_GAIN_INS">"c238"</definedName>
    <definedName name="_50__123Graph_ACHART_1">#REF!</definedName>
    <definedName name="_50__123Graph_AChart_3">#REF!</definedName>
    <definedName name="_50__123Graph_ACHART_34">#REF!</definedName>
    <definedName name="_50__123Graph_AChart_6">#REF!</definedName>
    <definedName name="_50__123Graph_ECHART_10">#REF!</definedName>
    <definedName name="_50__123Graph_XGROWTH_9">#REF!</definedName>
    <definedName name="_50__FDSAUDITLINK__">{"fdsup://Directions/FAT Viewer?action=UPDATE&amp;creator=factset&amp;DOC_NAME=fat:reuters_annual_source_window.fat&amp;display_string=Audit&amp;DYN_ARGS=TRUE&amp;VAR:ID1=88164L10&amp;VAR:RCODE=NIBX&amp;VAR:SDATE=20071299&amp;VAR:FREQ=Y&amp;VAR:RELITEM=RP&amp;VAR:CURRENCY=USD&amp;VAR:CURRSOURCE=EXSHA","RE&amp;VAR:NATFREQ=ANNUAL&amp;VAR:RFIELD=FINALIZED&amp;VAR:DB_TYPE=&amp;VAR:UNITS=MONTHLY&amp;window=popup&amp;width=450&amp;height=300&amp;START_MAXIMIZED=FALSE"}</definedName>
    <definedName name="_50__FDSAUDITLINK___1">{"fdsup://Directions/FactSet Auditing Viewer?action=AUDIT_VALUE&amp;DB=129&amp;ID1=592877&amp;VALUEID=02001&amp;SDATE=201002&amp;PERIODTYPE=QTR_STD&amp;window=popup_no_bar&amp;width=385&amp;height=120&amp;START_MAXIMIZED=FALSE&amp;creator=factset&amp;display_string=Audit"}</definedName>
    <definedName name="_500__FDSAUDITLINK__">{"fdsup://IBCentral/FAT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500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501__FDSAUDITLINK__">{"fdsup://IBCentral/FAT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501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502__FDSAUDITLINK__">{"fdsup://IBCentral/FAT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502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503__FDSAUDITLINK__">{"fdsup://directions/FAT Viewer?action=UPDATE&amp;creator=factset&amp;DYN_ARGS=TRUE&amp;DOC_NAME=FAT:FQL_AUDITING_CLIENT_TEMPLATE.FAT&amp;display_string=Audit&amp;VAR:KEY=CLKXATQFIP&amp;VAR:QUERY=RkZfSU1QQUlSX1BQRShBTk5fUiw0MDQyOCwsLFJGLEdCUCk=&amp;WINDOW=FIRST_POPUP&amp;HEIGHT=450&amp;WIDTH=","450&amp;START_MAXIMIZED=FALSE&amp;VAR:CALENDAR=FIVEDAY&amp;VAR:SYMBOL=0&amp;VAR:INDEX=0"}</definedName>
    <definedName name="_503__FDSAUDITLINK___1">{"fdsup://directions/FAT Viewer?action=UPDATE&amp;creator=factset&amp;DYN_ARGS=TRUE&amp;DOC_NAME=FAT:FQL_AUDITING_CLIENT_TEMPLATE.FAT&amp;display_string=Audit&amp;VAR:KEY=CLKXATQFIP&amp;VAR:QUERY=RkZfSU1QQUlSX1BQRShBTk5fUiw0MDQyOCwsLFJGLEdCUCk=&amp;WINDOW=FIRST_POPUP&amp;HEIGHT=450&amp;WIDTH=","450&amp;START_MAXIMIZED=FALSE&amp;VAR:CALENDAR=FIVEDAY&amp;VAR:SYMBOL=0&amp;VAR:INDEX=0"}</definedName>
    <definedName name="_504__FDSAUDITLINK__">{"fdsup://directions/FAT Viewer?action=UPDATE&amp;creator=factset&amp;DYN_ARGS=TRUE&amp;DOC_NAME=FAT:FQL_AUDITING_CLIENT_TEMPLATE.FAT&amp;display_string=Audit&amp;VAR:KEY=KNOZMVUPQN&amp;VAR:QUERY=RkZfSU1QQUlSX1BQRShBTk5fUiw0MDQyOC0xWSwsLFJGLEdCUCk=&amp;WINDOW=FIRST_POPUP&amp;HEIGHT=450&amp;WI","DTH=450&amp;START_MAXIMIZED=FALSE&amp;VAR:CALENDAR=FIVEDAY&amp;VAR:SYMBOL=0&amp;VAR:INDEX=0"}</definedName>
    <definedName name="_504__FDSAUDITLINK___1">{"fdsup://directions/FAT Viewer?action=UPDATE&amp;creator=factset&amp;DYN_ARGS=TRUE&amp;DOC_NAME=FAT:FQL_AUDITING_CLIENT_TEMPLATE.FAT&amp;display_string=Audit&amp;VAR:KEY=KNOZMVUPQN&amp;VAR:QUERY=RkZfSU1QQUlSX1BQRShBTk5fUiw0MDQyOC0xWSwsLFJGLEdCUCk=&amp;WINDOW=FIRST_POPUP&amp;HEIGHT=450&amp;WI","DTH=450&amp;START_MAXIMIZED=FALSE&amp;VAR:CALENDAR=FIVEDAY&amp;VAR:SYMBOL=0&amp;VAR:INDEX=0"}</definedName>
    <definedName name="_505__FDSAUDITLINK__">{"fdsup://IBCentral/FAT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505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506__FDSAUDITLINK__">{"fdsup://IBCentral/FAT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506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507__FDSAUDITLINK__">{"fdsup://IBCentral/FAT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507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508__FDSAUDITLINK__">{"fdsup://directions/FAT Viewer?action=UPDATE&amp;creator=factset&amp;DYN_ARGS=TRUE&amp;DOC_NAME=FAT:FQL_AUDITING_CLIENT_TEMPLATE.FAT&amp;display_string=Audit&amp;VAR:KEY=WXIXYLEPIN&amp;VAR:QUERY=NzkzLjE2NDY3My9GRl9FQklUKENBTCwyMDA5LCwsLEVVUik=&amp;WINDOW=FIRST_POPUP&amp;HEIGHT=450&amp;WIDTH=","450&amp;START_MAXIMIZED=FALSE&amp;VAR:CALENDAR=FIVEDAY&amp;VAR:SYMBOL=B0P9M7&amp;VAR:INDEX=0"}</definedName>
    <definedName name="_508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509__FDSAUDITLINK__">{"fdsup://directions/FAT Viewer?action=UPDATE&amp;creator=factset&amp;DYN_ARGS=TRUE&amp;DOC_NAME=FAT:FQL_AUDITING_CLIENT_TEMPLATE.FAT&amp;display_string=Audit&amp;VAR:KEY=SVWLURQXSH&amp;VAR:QUERY=NzkzLjE2NDY3My9GRl9FQklUREEoQ0FMLDIwMDksLCwsRVVSKQ==&amp;WINDOW=FIRST_POPUP&amp;HEIGHT=450&amp;WI","DTH=450&amp;START_MAXIMIZED=FALSE&amp;VAR:CALENDAR=FIVEDAY&amp;VAR:SYMBOL=B0P9M7&amp;VAR:INDEX=0"}</definedName>
    <definedName name="_509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51___0__123Grap">#REF!</definedName>
    <definedName name="_51__123Graph_ACHART_37">#REF!</definedName>
    <definedName name="_51__123Graph_AChart_4">#REF!</definedName>
    <definedName name="_51__123Graph_AGROWTH_9">#REF!</definedName>
    <definedName name="_51__123Graph_ECHART_11">#REF!</definedName>
    <definedName name="_51__FDSAUDITLINK__">{"fdsup://Directions/FAT Viewer?action=UPDATE&amp;creator=factset&amp;DOC_NAME=fat:reuters_qtrly_source_window.fat&amp;display_string=Audit&amp;DYN_ARGS=TRUE&amp;VAR:ID1=80004C10&amp;VAR:RCODE=SGAFDS&amp;VAR:SDATE=20080399&amp;VAR:FREQ=Quarterly&amp;VAR:RELITEM=RP&amp;VAR:CURRENCY=&amp;VAR:CURRSOURCE","=EXSHARE&amp;VAR:NATFREQ=QUARTERLY&amp;VAR:RFIELD=FINALIZED&amp;VAR:DB_TYPE=FR&amp;VAR:UNITS=MONTHLY&amp;window=popup&amp;width=450&amp;height=300&amp;START_MAXIMIZED=FALSE"}</definedName>
    <definedName name="_51__FDSAUDITLINK___1">{"fdsup://Directions/FactSet Auditing Viewer?action=AUDIT_VALUE&amp;DB=129&amp;ID1=592877&amp;VALUEID=03426&amp;SDATE=201002&amp;PERIODTYPE=QTR_STD&amp;window=popup_no_bar&amp;width=385&amp;height=120&amp;START_MAXIMIZED=FALSE&amp;creator=factset&amp;display_string=Audit"}</definedName>
    <definedName name="_510__FDSAUDITLINK__">{"fdsup://IBCentral/FAT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510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511__FDSAUDITLINK__">{"fdsup://IBCentral/FAT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511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512__FDSAUDITLINK__">{"fdsup://IBCentral/FAT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512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513__FDSAUDITLINK__">{"fdsup://IBCentral/FAT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513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514__FDSAUDITLINK__">{"fdsup://IBCentral/FAT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514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515__FDSAUDITLINK__">{"fdsup://IBCentral/FAT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515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516__FDSAUDITLINK__">{"fdsup://IBCentral/FAT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516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517__FDSAUDITLINK__">{"fdsup://IBCentral/FAT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517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518__FDSAUDITLINK__">{"fdsup://IBCentral/FAT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518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519__FDSAUDITLINK__">{"fdsup://IBCentral/FAT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519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51IQ_CURRENCY_GAIN_INS">"c238"</definedName>
    <definedName name="_52__123Graph_A_Chart_1A">#REF!</definedName>
    <definedName name="_52__123Graph_ACHART_38">#REF!</definedName>
    <definedName name="_52__123Graph_AChart_5">#REF!</definedName>
    <definedName name="_52__123Graph_ACHART_7">#REF!</definedName>
    <definedName name="_52__123Graph_B_Chart_1A">#REF!</definedName>
    <definedName name="_52__123Graph_BCHART_1">#REF!</definedName>
    <definedName name="_52__123Graph_ECHART_12">#REF!</definedName>
    <definedName name="_52__FDSAUDITLINK__">{"fdsup://Directions/FAT Viewer?action=UPDATE&amp;creator=factset&amp;DOC_NAME=fat:reuters_qtrly_source_window.fat&amp;display_string=Audit&amp;DYN_ARGS=TRUE&amp;VAR:ID1=75091710&amp;VAR:RCODE=SGAFDS&amp;VAR:SDATE=20080399&amp;VAR:FREQ=Quarterly&amp;VAR:RELITEM=RP&amp;VAR:CURRENCY=&amp;VAR:CURRSOURCE","=EXSHARE&amp;VAR:NATFREQ=QUARTERLY&amp;VAR:RFIELD=FINALIZED&amp;VAR:DB_TYPE=FR&amp;VAR:UNITS=MONTHLY&amp;window=popup&amp;width=450&amp;height=300&amp;START_MAXIMIZED=FALSE"}</definedName>
    <definedName name="_52__FDSAUDITLINK___1">{"fdsup://IBCentral/FAT Viewer?action=UPDATE&amp;creator=factset&amp;DOC_NAME=fat:reuters_annual_source_window.fat&amp;display_string=Audit&amp;DYN_ARGS=TRUE&amp;VAR:ID1=597186&amp;VAR:RCODE=FDSPFDSTKTOTAL&amp;VAR:SDATE=20081299&amp;VAR:FREQ=Y&amp;VAR:RELITEM=RP&amp;VAR:CURRENCY=&amp;VAR:CURRSOURCE=E","XSHARE&amp;VAR:NATFREQ=ANNUAL&amp;VAR:RFIELD=FINALIZED&amp;VAR:DB_TYPE=&amp;VAR:UNITS=M&amp;window=popup&amp;width=450&amp;height=300&amp;START_MAXIMIZED=FALSE"}</definedName>
    <definedName name="_52_0__123Grap">#REF!</definedName>
    <definedName name="_520__FDSAUDITLINK__">{"fdsup://IBCentral/FAT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520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521__FDSAUDITLINK__">{"fdsup://IBCentral/FAT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521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522__FDSAUDITLINK__">{"fdsup://IBCentral/FAT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522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523__FDSAUDITLINK__">{"fdsup://IBCentral/FAT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523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524__FDSAUDITLINK__">{"fdsup://IBCentral/FAT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524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525__FDSAUDITLINK__">{"fdsup://IBCentral/FAT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525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526__FDSAUDITLINK__">{"fdsup://IBCentral/FAT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526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527__FDSAUDITLINK__">{"fdsup://IBCentral/FAT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527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528__FDSAUDITLINK__">{"fdsup://IBCentral/FAT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528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529__FDSAUDITLINK__">{"fdsup://IBCentral/FAT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529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53__123Graph_AChart_1">#REF!</definedName>
    <definedName name="_53__123Graph_ACHART_39">#REF!</definedName>
    <definedName name="_53__123Graph_AChart_6">#REF!</definedName>
    <definedName name="_53__123Graph_BGROWTH_9">#REF!</definedName>
    <definedName name="_53__123Graph_ECHART_13">#REF!</definedName>
    <definedName name="_53__FDSAUDITLINK__">{"fdsup://Directions/FAT Viewer?action=UPDATE&amp;creator=factset&amp;DOC_NAME=fat:reuters_qtrly_source_window.fat&amp;display_string=Audit&amp;DYN_ARGS=TRUE&amp;VAR:ID1=57772K10&amp;VAR:RCODE=SGAFDS&amp;VAR:SDATE=20071299&amp;VAR:FREQ=Quarterly&amp;VAR:RELITEM=RP&amp;VAR:CURRENCY=&amp;VAR:CURRSOURCE","=EXSHARE&amp;VAR:NATFREQ=QUARTERLY&amp;VAR:RFIELD=FINALIZED&amp;VAR:DB_TYPE=FR&amp;VAR:UNITS=MONTHLY&amp;window=popup&amp;width=450&amp;height=300&amp;START_MAXIMIZED=FALSE"}</definedName>
    <definedName name="_53__FDSAUDITLINK___1">{"fdsup://IBCentral/FAT Viewer?action=UPDATE&amp;creator=factset&amp;DOC_NAME=fat:reuters_annual_source_window.fat&amp;display_string=Audit&amp;DYN_ARGS=TRUE&amp;VAR:ID1=B1HDWM&amp;VAR:RCODE=FDSPFDSTKTOTAL&amp;VAR:SDATE=20081299&amp;VAR:FREQ=Y&amp;VAR:RELITEM=RP&amp;VAR:CURRENCY=&amp;VAR:CURRSOURCE=E","XSHARE&amp;VAR:NATFREQ=ANNUAL&amp;VAR:RFIELD=FINALIZED&amp;VAR:DB_TYPE=&amp;VAR:UNITS=M&amp;window=popup&amp;width=450&amp;height=300&amp;START_MAXIMIZED=FALSE"}</definedName>
    <definedName name="_530__FDSAUDITLINK__">{"fdsup://IBCentral/FAT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530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531__FDSAUDITLINK__">{"fdsup://IBCentral/FAT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531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532__FDSAUDITLINK__">{"fdsup://IBCentral/FAT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532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533__FDSAUDITLINK__">{"fdsup://IBCentral/FAT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533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534__FDSAUDITLINK__">{"fdsup://IBCentral/FAT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534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535__FDSAUDITLINK__">{"fdsup://directions/FAT Viewer?action=UPDATE&amp;creator=factset&amp;DYN_ARGS=TRUE&amp;DOC_NAME=FAT:FQL_AUDITING_CLIENT_TEMPLATE.FAT&amp;display_string=Audit&amp;VAR:KEY=EFQZSHOLQN&amp;VAR:QUERY=RkZfRUJJVERBX09QRVIoLDIwMDgsLCwsKQ==&amp;WINDOW=FIRST_POPUP&amp;HEIGHT=450&amp;WIDTH=450&amp;START_MA","XIMIZED=FALSE&amp;VAR:CALENDAR=FIVEDAY&amp;VAR:SYMBOL=605526&amp;VAR:INDEX=0"}</definedName>
    <definedName name="_535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536__FDSAUDITLINK__">{"fdsup://IBCentral/FAT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536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537__FDSAUDITLINK__">{"fdsup://IBCentral/FAT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537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538__FDSAUDITLINK__">{"fdsup://IBCentral/FAT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538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539__FDSAUDITLINK__">{"fdsup://IBCentral/FAT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539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54___0__123Graph_A">#REF!</definedName>
    <definedName name="_54__123Graph_AChart_2">#REF!</definedName>
    <definedName name="_54__123Graph_ACHART_4">#REF!</definedName>
    <definedName name="_54__123Graph_B_Chart_1A">#REF!</definedName>
    <definedName name="_54__123Graph_C_Chart_1A">#REF!</definedName>
    <definedName name="_54__123Graph_CCHART_1">#REF!</definedName>
    <definedName name="_54__123Graph_ECHART_14">#REF!</definedName>
    <definedName name="_54__FDSAUDITLINK__">{"fdsup://Directions/FAT Viewer?action=UPDATE&amp;creator=factset&amp;DOC_NAME=fat:reuters_qtrly_source_window.fat&amp;display_string=Audit&amp;DYN_ARGS=TRUE&amp;VAR:ID1=60456710&amp;VAR:RCODE=SGAFDS&amp;VAR:SDATE=20080399&amp;VAR:FREQ=Quarterly&amp;VAR:RELITEM=RP&amp;VAR:CURRENCY=&amp;VAR:CURRSOURCE","=EXSHARE&amp;VAR:NATFREQ=QUARTERLY&amp;VAR:RFIELD=FINALIZED&amp;VAR:DB_TYPE=FR&amp;VAR:UNITS=MONTHLY&amp;window=popup&amp;width=450&amp;height=300&amp;START_MAXIMIZED=FALSE"}</definedName>
    <definedName name="_54__FDSAUDITLINK___1">{"fdsup://IBCentral/FAT Viewer?action=UPDATE&amp;creator=factset&amp;DOC_NAME=fat:reuters_annual_source_window.fat&amp;display_string=Audit&amp;DYN_ARGS=TRUE&amp;VAR:ID1=432965&amp;VAR:RCODE=FDSPFDSTKTOTAL&amp;VAR:SDATE=20081299&amp;VAR:FREQ=Y&amp;VAR:RELITEM=RP&amp;VAR:CURRENCY=&amp;VAR:CURRSOURCE=E","XSHARE&amp;VAR:NATFREQ=ANNUAL&amp;VAR:RFIELD=FINALIZED&amp;VAR:DB_TYPE=&amp;VAR:UNITS=M&amp;window=popup&amp;width=450&amp;height=300&amp;START_MAXIMIZED=FALSE"}</definedName>
    <definedName name="_54_0__123Grap">#REF!</definedName>
    <definedName name="_54_0__123Graph_A">#REF!</definedName>
    <definedName name="_540__FDSAUDITLINK__">{"fdsup://IBCentral/FAT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540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541__FDSAUDITLINK__">{"fdsup://IBCentral/FAT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541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542__FDSAUDITLINK__">{"fdsup://IBCentral/FAT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542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543__FDSAUDITLINK__">{"fdsup://IBCentral/FAT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543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544__FDSAUDITLINK__">{"fdsup://IBCentral/FAT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544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545__FDSAUDITLINK__">{"fdsup://IBCentral/FAT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545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546__FDSAUDITLINK__">{"fdsup://IBCentral/FAT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546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547__FDSAUDITLINK__">{"fdsup://Directions/FactSet Auditing Viewer?action=AUDIT_VALUE&amp;DB=129&amp;ID1=B1WT1L&amp;VALUEID=03426&amp;SDATE=2009&amp;PERIODTYPE=ANN_STD&amp;window=popup_no_bar&amp;width=385&amp;height=120&amp;START_MAXIMIZED=FALSE&amp;creator=factset&amp;display_string=Audit"}</definedName>
    <definedName name="_547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548__FDSAUDITLINK__">{"fdsup://Directions/FactSet Auditing Viewer?action=AUDIT_VALUE&amp;DB=129&amp;ID1=B1Y4GT&amp;VALUEID=03426&amp;SDATE=2009&amp;PERIODTYPE=ANN_STD&amp;window=popup_no_bar&amp;width=385&amp;height=120&amp;START_MAXIMIZED=FALSE&amp;creator=factset&amp;display_string=Audit"}</definedName>
    <definedName name="_548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549__FDSAUDITLINK__">{"fdsup://Directions/FactSet Auditing Viewer?action=AUDIT_VALUE&amp;DB=129&amp;ID1=576920&amp;VALUEID=03426&amp;SDATE=2009&amp;PERIODTYPE=ANN_STD&amp;window=popup_no_bar&amp;width=385&amp;height=120&amp;START_MAXIMIZED=FALSE&amp;creator=factset&amp;display_string=Audit"}</definedName>
    <definedName name="_549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55__123Graph_AChart_3">#REF!</definedName>
    <definedName name="_55__123Graph_ACHART_40">#REF!</definedName>
    <definedName name="_55__123Graph_ACHART_8">#REF!</definedName>
    <definedName name="_55__123Graph_C_Chart_1A">#REF!</definedName>
    <definedName name="_55__123Graph_D_Chart_1A">#REF!</definedName>
    <definedName name="_55__123Graph_ECHART_15">#REF!</definedName>
    <definedName name="_55__FDSAUDITLINK__">{"fdsup://Directions/FAT Viewer?action=UPDATE&amp;creator=factset&amp;DOC_NAME=fat:reuters_qtrly_source_window.fat&amp;display_string=Audit&amp;DYN_ARGS=TRUE&amp;VAR:ID1=53567810&amp;VAR:RCODE=SGAFDS&amp;VAR:SDATE=20080399&amp;VAR:FREQ=Quarterly&amp;VAR:RELITEM=RP&amp;VAR:CURRENCY=&amp;VAR:CURRSOURCE","=EXSHARE&amp;VAR:NATFREQ=QUARTERLY&amp;VAR:RFIELD=FINALIZED&amp;VAR:DB_TYPE=FR&amp;VAR:UNITS=MONTHLY&amp;window=popup&amp;width=450&amp;height=300&amp;START_MAXIMIZED=FALSE"}</definedName>
    <definedName name="_55__FDSAUDITLINK___1">{"fdsup://IBCentral/FAT Viewer?action=UPDATE&amp;creator=factset&amp;DOC_NAME=fat:reuters_annual_source_window.fat&amp;display_string=Audit&amp;DYN_ARGS=TRUE&amp;VAR:ID1=451957&amp;VAR:RCODE=FDSPFDSTKTOTAL&amp;VAR:SDATE=20081299&amp;VAR:FREQ=Y&amp;VAR:RELITEM=RP&amp;VAR:CURRENCY=&amp;VAR:CURRSOURCE=E","XSHARE&amp;VAR:NATFREQ=ANNUAL&amp;VAR:RFIELD=FINALIZED&amp;VAR:DB_TYPE=&amp;VAR:UNITS=M&amp;window=popup&amp;width=450&amp;height=300&amp;START_MAXIMIZED=FALSE"}</definedName>
    <definedName name="_55_0__123Graph_A">#REF!</definedName>
    <definedName name="_550__FDSAUDITLINK__">{"fdsup://Directions/FactSet Auditing Viewer?action=AUDIT_VALUE&amp;DB=129&amp;ID1=093237&amp;VALUEID=03426&amp;SDATE=2009&amp;PERIODTYPE=ANN_STD&amp;window=popup_no_bar&amp;width=385&amp;height=120&amp;START_MAXIMIZED=FALSE&amp;creator=factset&amp;display_string=Audit"}</definedName>
    <definedName name="_550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551__FDSAUDITLINK__">{"fdsup://IBCentral/FAT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551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552__FDSAUDITLINK__">{"fdsup://directions/FAT Viewer?action=UPDATE&amp;creator=factset&amp;DYN_ARGS=TRUE&amp;DOC_NAME=FAT:FQL_AUDITING_CLIENT_TEMPLATE.FAT&amp;display_string=Audit&amp;VAR:KEY=OJMXCVYHCF&amp;VAR:QUERY=RkZfRklOX0FTU0VUU19JTVBBSVIoQU5OX1IsNDA0MjgsLCxSRiwp&amp;WINDOW=FIRST_POPUP&amp;HEIGHT=450&amp;WI","DTH=450&amp;START_MAXIMIZED=FALSE&amp;VAR:CALENDAR=FIVEDAY&amp;VAR:SYMBOL=0&amp;VAR:INDEX=0"}</definedName>
    <definedName name="_552__FDSAUDITLINK___1">{"fdsup://directions/FAT Viewer?action=UPDATE&amp;creator=factset&amp;DYN_ARGS=TRUE&amp;DOC_NAME=FAT:FQL_AUDITING_CLIENT_TEMPLATE.FAT&amp;display_string=Audit&amp;VAR:KEY=OJMXCVYHCF&amp;VAR:QUERY=RkZfRklOX0FTU0VUU19JTVBBSVIoQU5OX1IsNDA0MjgsLCxSRiwp&amp;WINDOW=FIRST_POPUP&amp;HEIGHT=450&amp;WI","DTH=450&amp;START_MAXIMIZED=FALSE&amp;VAR:CALENDAR=FIVEDAY&amp;VAR:SYMBOL=0&amp;VAR:INDEX=0"}</definedName>
    <definedName name="_553__FDSAUDITLINK__">{"fdsup://directions/FAT Viewer?action=UPDATE&amp;creator=factset&amp;DYN_ARGS=TRUE&amp;DOC_NAME=FAT:FQL_AUDITING_CLIENT_TEMPLATE.FAT&amp;display_string=Audit&amp;VAR:KEY=KXGXWTWFYN&amp;VAR:QUERY=RkZfRklOX0FTU0VUU19JTVBBSVIoQU5OX1IsNDA0MjgtMVksLCxSRiwp&amp;WINDOW=FIRST_POPUP&amp;HEIGHT=45","0&amp;WIDTH=450&amp;START_MAXIMIZED=FALSE&amp;VAR:CALENDAR=FIVEDAY&amp;VAR:SYMBOL=0&amp;VAR:INDEX=0"}</definedName>
    <definedName name="_553__FDSAUDITLINK___1">{"fdsup://directions/FAT Viewer?action=UPDATE&amp;creator=factset&amp;DYN_ARGS=TRUE&amp;DOC_NAME=FAT:FQL_AUDITING_CLIENT_TEMPLATE.FAT&amp;display_string=Audit&amp;VAR:KEY=KXGXWTWFYN&amp;VAR:QUERY=RkZfRklOX0FTU0VUU19JTVBBSVIoQU5OX1IsNDA0MjgtMVksLCxSRiwp&amp;WINDOW=FIRST_POPUP&amp;HEIGHT=45","0&amp;WIDTH=450&amp;START_MAXIMIZED=FALSE&amp;VAR:CALENDAR=FIVEDAY&amp;VAR:SYMBOL=0&amp;VAR:INDEX=0"}</definedName>
    <definedName name="_554__FDSAUDITLINK__">{"fdsup://directions/FAT Viewer?action=UPDATE&amp;creator=factset&amp;DYN_ARGS=TRUE&amp;DOC_NAME=FAT:FQL_AUDITING_CLIENT_TEMPLATE.FAT&amp;display_string=Audit&amp;VAR:KEY=ADYLWDMXWN&amp;VAR:QUERY=RkZfSU1QQUlSX1BQRShBTk5fUiw0MDQyOCwsLFJGLCk=&amp;WINDOW=FIRST_POPUP&amp;HEIGHT=450&amp;WIDTH=450&amp;","START_MAXIMIZED=FALSE&amp;VAR:CALENDAR=FIVEDAY&amp;VAR:SYMBOL=0&amp;VAR:INDEX=0"}</definedName>
    <definedName name="_554__FDSAUDITLINK___1">{"fdsup://directions/FAT Viewer?action=UPDATE&amp;creator=factset&amp;DYN_ARGS=TRUE&amp;DOC_NAME=FAT:FQL_AUDITING_CLIENT_TEMPLATE.FAT&amp;display_string=Audit&amp;VAR:KEY=ADYLWDMXWN&amp;VAR:QUERY=RkZfSU1QQUlSX1BQRShBTk5fUiw0MDQyOCwsLFJGLCk=&amp;WINDOW=FIRST_POPUP&amp;HEIGHT=450&amp;WIDTH=450&amp;","START_MAXIMIZED=FALSE&amp;VAR:CALENDAR=FIVEDAY&amp;VAR:SYMBOL=0&amp;VAR:INDEX=0"}</definedName>
    <definedName name="_555__FDSAUDITLINK__">{"fdsup://directions/FAT Viewer?action=UPDATE&amp;creator=factset&amp;DYN_ARGS=TRUE&amp;DOC_NAME=FAT:FQL_AUDITING_CLIENT_TEMPLATE.FAT&amp;display_string=Audit&amp;VAR:KEY=KTWXAFKRKF&amp;VAR:QUERY=RkZfSU1QQUlSX1BQRShBTk5fUiw0MDQyOC0xWSwsLFJGLCk=&amp;WINDOW=FIRST_POPUP&amp;HEIGHT=450&amp;WIDTH=","450&amp;START_MAXIMIZED=FALSE&amp;VAR:CALENDAR=FIVEDAY&amp;VAR:SYMBOL=0&amp;VAR:INDEX=0"}</definedName>
    <definedName name="_555__FDSAUDITLINK___1">{"fdsup://directions/FAT Viewer?action=UPDATE&amp;creator=factset&amp;DYN_ARGS=TRUE&amp;DOC_NAME=FAT:FQL_AUDITING_CLIENT_TEMPLATE.FAT&amp;display_string=Audit&amp;VAR:KEY=KTWXAFKRKF&amp;VAR:QUERY=RkZfSU1QQUlSX1BQRShBTk5fUiw0MDQyOC0xWSwsLFJGLCk=&amp;WINDOW=FIRST_POPUP&amp;HEIGHT=450&amp;WIDTH=","450&amp;START_MAXIMIZED=FALSE&amp;VAR:CALENDAR=FIVEDAY&amp;VAR:SYMBOL=0&amp;VAR:INDEX=0"}</definedName>
    <definedName name="_556__FDSAUDITLINK__">{"fdsup://directions/FAT Viewer?action=UPDATE&amp;creator=factset&amp;DYN_ARGS=TRUE&amp;DOC_NAME=FAT:FQL_AUDITING_CLIENT_TEMPLATE.FAT&amp;display_string=Audit&amp;VAR:KEY=OJMXCVYHCF&amp;VAR:QUERY=RkZfRklOX0FTU0VUU19JTVBBSVIoQU5OX1IsNDA0MjgsLCxSRiwp&amp;WINDOW=FIRST_POPUP&amp;HEIGHT=450&amp;WI","DTH=450&amp;START_MAXIMIZED=FALSE&amp;VAR:CALENDAR=FIVEDAY&amp;VAR:SYMBOL=0&amp;VAR:INDEX=0"}</definedName>
    <definedName name="_556__FDSAUDITLINK___1">{"fdsup://directions/FAT Viewer?action=UPDATE&amp;creator=factset&amp;DYN_ARGS=TRUE&amp;DOC_NAME=FAT:FQL_AUDITING_CLIENT_TEMPLATE.FAT&amp;display_string=Audit&amp;VAR:KEY=OJMXCVYHCF&amp;VAR:QUERY=RkZfRklOX0FTU0VUU19JTVBBSVIoQU5OX1IsNDA0MjgsLCxSRiwp&amp;WINDOW=FIRST_POPUP&amp;HEIGHT=450&amp;WI","DTH=450&amp;START_MAXIMIZED=FALSE&amp;VAR:CALENDAR=FIVEDAY&amp;VAR:SYMBOL=0&amp;VAR:INDEX=0"}</definedName>
    <definedName name="_557__FDSAUDITLINK__">{"fdsup://directions/FAT Viewer?action=UPDATE&amp;creator=factset&amp;DYN_ARGS=TRUE&amp;DOC_NAME=FAT:FQL_AUDITING_CLIENT_TEMPLATE.FAT&amp;display_string=Audit&amp;VAR:KEY=KXGXWTWFYN&amp;VAR:QUERY=RkZfRklOX0FTU0VUU19JTVBBSVIoQU5OX1IsNDA0MjgtMVksLCxSRiwp&amp;WINDOW=FIRST_POPUP&amp;HEIGHT=45","0&amp;WIDTH=450&amp;START_MAXIMIZED=FALSE&amp;VAR:CALENDAR=FIVEDAY&amp;VAR:SYMBOL=0&amp;VAR:INDEX=0"}</definedName>
    <definedName name="_557__FDSAUDITLINK___1">{"fdsup://directions/FAT Viewer?action=UPDATE&amp;creator=factset&amp;DYN_ARGS=TRUE&amp;DOC_NAME=FAT:FQL_AUDITING_CLIENT_TEMPLATE.FAT&amp;display_string=Audit&amp;VAR:KEY=KXGXWTWFYN&amp;VAR:QUERY=RkZfRklOX0FTU0VUU19JTVBBSVIoQU5OX1IsNDA0MjgtMVksLCxSRiwp&amp;WINDOW=FIRST_POPUP&amp;HEIGHT=45","0&amp;WIDTH=450&amp;START_MAXIMIZED=FALSE&amp;VAR:CALENDAR=FIVEDAY&amp;VAR:SYMBOL=0&amp;VAR:INDEX=0"}</definedName>
    <definedName name="_558__FDSAUDITLINK__">{"fdsup://directions/FAT Viewer?action=UPDATE&amp;creator=factset&amp;DYN_ARGS=TRUE&amp;DOC_NAME=FAT:FQL_AUDITING_CLIENT_TEMPLATE.FAT&amp;display_string=Audit&amp;VAR:KEY=ADYLWDMXWN&amp;VAR:QUERY=RkZfSU1QQUlSX1BQRShBTk5fUiw0MDQyOCwsLFJGLCk=&amp;WINDOW=FIRST_POPUP&amp;HEIGHT=450&amp;WIDTH=450&amp;","START_MAXIMIZED=FALSE&amp;VAR:CALENDAR=FIVEDAY&amp;VAR:SYMBOL=0&amp;VAR:INDEX=0"}</definedName>
    <definedName name="_558__FDSAUDITLINK___1">{"fdsup://directions/FAT Viewer?action=UPDATE&amp;creator=factset&amp;DYN_ARGS=TRUE&amp;DOC_NAME=FAT:FQL_AUDITING_CLIENT_TEMPLATE.FAT&amp;display_string=Audit&amp;VAR:KEY=ADYLWDMXWN&amp;VAR:QUERY=RkZfSU1QQUlSX1BQRShBTk5fUiw0MDQyOCwsLFJGLCk=&amp;WINDOW=FIRST_POPUP&amp;HEIGHT=450&amp;WIDTH=450&amp;","START_MAXIMIZED=FALSE&amp;VAR:CALENDAR=FIVEDAY&amp;VAR:SYMBOL=0&amp;VAR:INDEX=0"}</definedName>
    <definedName name="_559__FDSAUDITLINK__">{"fdsup://directions/FAT Viewer?action=UPDATE&amp;creator=factset&amp;DYN_ARGS=TRUE&amp;DOC_NAME=FAT:FQL_AUDITING_CLIENT_TEMPLATE.FAT&amp;display_string=Audit&amp;VAR:KEY=KTWXAFKRKF&amp;VAR:QUERY=RkZfSU1QQUlSX1BQRShBTk5fUiw0MDQyOC0xWSwsLFJGLCk=&amp;WINDOW=FIRST_POPUP&amp;HEIGHT=450&amp;WIDTH=","450&amp;START_MAXIMIZED=FALSE&amp;VAR:CALENDAR=FIVEDAY&amp;VAR:SYMBOL=0&amp;VAR:INDEX=0"}</definedName>
    <definedName name="_559__FDSAUDITLINK___1">{"fdsup://directions/FAT Viewer?action=UPDATE&amp;creator=factset&amp;DYN_ARGS=TRUE&amp;DOC_NAME=FAT:FQL_AUDITING_CLIENT_TEMPLATE.FAT&amp;display_string=Audit&amp;VAR:KEY=KTWXAFKRKF&amp;VAR:QUERY=RkZfSU1QQUlSX1BQRShBTk5fUiw0MDQyOC0xWSwsLFJGLCk=&amp;WINDOW=FIRST_POPUP&amp;HEIGHT=450&amp;WIDTH=","450&amp;START_MAXIMIZED=FALSE&amp;VAR:CALENDAR=FIVEDAY&amp;VAR:SYMBOL=0&amp;VAR:INDEX=0"}</definedName>
    <definedName name="_56__123Graph_AChart_4">#REF!</definedName>
    <definedName name="_56__123Graph_ACHART_5">#REF!</definedName>
    <definedName name="_56__123Graph_D_Chart_1A">#REF!</definedName>
    <definedName name="_56__123Graph_E_Chart_1A">#REF!</definedName>
    <definedName name="_56__123Graph_ECHART_16">#REF!</definedName>
    <definedName name="_56__123Graph_LBL_ACHART_1">#REF!</definedName>
    <definedName name="_56__FDSAUDITLINK__">{"fdsup://Directions/FAT Viewer?action=UPDATE&amp;creator=factset&amp;DOC_NAME=fat:reuters_qtrly_source_window.fat&amp;display_string=Audit&amp;DYN_ARGS=TRUE&amp;VAR:ID1=45867G10&amp;VAR:RCODE=SGAFDS&amp;VAR:SDATE=20080399&amp;VAR:FREQ=Quarterly&amp;VAR:RELITEM=RP&amp;VAR:CURRENCY=&amp;VAR:CURRSOURCE","=EXSHARE&amp;VAR:NATFREQ=QUARTERLY&amp;VAR:RFIELD=FINALIZED&amp;VAR:DB_TYPE=FR&amp;VAR:UNITS=MONTHLY&amp;window=popup&amp;width=450&amp;height=300&amp;START_MAXIMIZED=FALSE"}</definedName>
    <definedName name="_56__FDSAUDITLINK___1">{"fdsup://IBCentral/FAT Viewer?action=UPDATE&amp;creator=factset&amp;DOC_NAME=fat:reuters_annual_source_window.fat&amp;display_string=Audit&amp;DYN_ARGS=TRUE&amp;VAR:ID1=B01QLV&amp;VAR:RCODE=FDSPFDSTKTOTAL&amp;VAR:SDATE=20081299&amp;VAR:FREQ=Y&amp;VAR:RELITEM=RP&amp;VAR:CURRENCY=&amp;VAR:CURRSOURCE=E","XSHARE&amp;VAR:NATFREQ=ANNUAL&amp;VAR:RFIELD=FINALIZED&amp;VAR:DB_TYPE=&amp;VAR:UNITS=M&amp;window=popup&amp;width=450&amp;height=300&amp;START_MAXIMIZED=FALSE"}</definedName>
    <definedName name="_56_0__123Graph_BEPS">#REF!</definedName>
    <definedName name="_560__FDSAUDITLINK__">{"fdsup://directions/FAT Viewer?action=UPDATE&amp;creator=factset&amp;DYN_ARGS=TRUE&amp;DOC_NAME=FAT:FQL_AUDITING_CLIENT_TEMPLATE.FAT&amp;display_string=Audit&amp;VAR:KEY=OJMXCVYHCF&amp;VAR:QUERY=RkZfRklOX0FTU0VUU19JTVBBSVIoQU5OX1IsNDA0MjgsLCxSRiwp&amp;WINDOW=FIRST_POPUP&amp;HEIGHT=450&amp;WI","DTH=450&amp;START_MAXIMIZED=FALSE&amp;VAR:CALENDAR=FIVEDAY&amp;VAR:SYMBOL=0&amp;VAR:INDEX=0"}</definedName>
    <definedName name="_560__FDSAUDITLINK___1">{"fdsup://directions/FAT Viewer?action=UPDATE&amp;creator=factset&amp;DYN_ARGS=TRUE&amp;DOC_NAME=FAT:FQL_AUDITING_CLIENT_TEMPLATE.FAT&amp;display_string=Audit&amp;VAR:KEY=OJMXCVYHCF&amp;VAR:QUERY=RkZfRklOX0FTU0VUU19JTVBBSVIoQU5OX1IsNDA0MjgsLCxSRiwp&amp;WINDOW=FIRST_POPUP&amp;HEIGHT=450&amp;WI","DTH=450&amp;START_MAXIMIZED=FALSE&amp;VAR:CALENDAR=FIVEDAY&amp;VAR:SYMBOL=0&amp;VAR:INDEX=0"}</definedName>
    <definedName name="_561__FDSAUDITLINK__">{"fdsup://directions/FAT Viewer?action=UPDATE&amp;creator=factset&amp;DYN_ARGS=TRUE&amp;DOC_NAME=FAT:FQL_AUDITING_CLIENT_TEMPLATE.FAT&amp;display_string=Audit&amp;VAR:KEY=KXGXWTWFYN&amp;VAR:QUERY=RkZfRklOX0FTU0VUU19JTVBBSVIoQU5OX1IsNDA0MjgtMVksLCxSRiwp&amp;WINDOW=FIRST_POPUP&amp;HEIGHT=45","0&amp;WIDTH=450&amp;START_MAXIMIZED=FALSE&amp;VAR:CALENDAR=FIVEDAY&amp;VAR:SYMBOL=0&amp;VAR:INDEX=0"}</definedName>
    <definedName name="_561__FDSAUDITLINK___1">{"fdsup://directions/FAT Viewer?action=UPDATE&amp;creator=factset&amp;DYN_ARGS=TRUE&amp;DOC_NAME=FAT:FQL_AUDITING_CLIENT_TEMPLATE.FAT&amp;display_string=Audit&amp;VAR:KEY=KXGXWTWFYN&amp;VAR:QUERY=RkZfRklOX0FTU0VUU19JTVBBSVIoQU5OX1IsNDA0MjgtMVksLCxSRiwp&amp;WINDOW=FIRST_POPUP&amp;HEIGHT=45","0&amp;WIDTH=450&amp;START_MAXIMIZED=FALSE&amp;VAR:CALENDAR=FIVEDAY&amp;VAR:SYMBOL=0&amp;VAR:INDEX=0"}</definedName>
    <definedName name="_562__FDSAUDITLINK__">{"fdsup://directions/FAT Viewer?action=UPDATE&amp;creator=factset&amp;DYN_ARGS=TRUE&amp;DOC_NAME=FAT:FQL_AUDITING_CLIENT_TEMPLATE.FAT&amp;display_string=Audit&amp;VAR:KEY=ADYLWDMXWN&amp;VAR:QUERY=RkZfSU1QQUlSX1BQRShBTk5fUiw0MDQyOCwsLFJGLCk=&amp;WINDOW=FIRST_POPUP&amp;HEIGHT=450&amp;WIDTH=450&amp;","START_MAXIMIZED=FALSE&amp;VAR:CALENDAR=FIVEDAY&amp;VAR:SYMBOL=0&amp;VAR:INDEX=0"}</definedName>
    <definedName name="_562__FDSAUDITLINK___1">{"fdsup://directions/FAT Viewer?action=UPDATE&amp;creator=factset&amp;DYN_ARGS=TRUE&amp;DOC_NAME=FAT:FQL_AUDITING_CLIENT_TEMPLATE.FAT&amp;display_string=Audit&amp;VAR:KEY=ADYLWDMXWN&amp;VAR:QUERY=RkZfSU1QQUlSX1BQRShBTk5fUiw0MDQyOCwsLFJGLCk=&amp;WINDOW=FIRST_POPUP&amp;HEIGHT=450&amp;WIDTH=450&amp;","START_MAXIMIZED=FALSE&amp;VAR:CALENDAR=FIVEDAY&amp;VAR:SYMBOL=0&amp;VAR:INDEX=0"}</definedName>
    <definedName name="_563__FDSAUDITLINK__">{"fdsup://directions/FAT Viewer?action=UPDATE&amp;creator=factset&amp;DYN_ARGS=TRUE&amp;DOC_NAME=FAT:FQL_AUDITING_CLIENT_TEMPLATE.FAT&amp;display_string=Audit&amp;VAR:KEY=KTWXAFKRKF&amp;VAR:QUERY=RkZfSU1QQUlSX1BQRShBTk5fUiw0MDQyOC0xWSwsLFJGLCk=&amp;WINDOW=FIRST_POPUP&amp;HEIGHT=450&amp;WIDTH=","450&amp;START_MAXIMIZED=FALSE&amp;VAR:CALENDAR=FIVEDAY&amp;VAR:SYMBOL=0&amp;VAR:INDEX=0"}</definedName>
    <definedName name="_563__FDSAUDITLINK___1">{"fdsup://directions/FAT Viewer?action=UPDATE&amp;creator=factset&amp;DYN_ARGS=TRUE&amp;DOC_NAME=FAT:FQL_AUDITING_CLIENT_TEMPLATE.FAT&amp;display_string=Audit&amp;VAR:KEY=KTWXAFKRKF&amp;VAR:QUERY=RkZfSU1QQUlSX1BQRShBTk5fUiw0MDQyOC0xWSwsLFJGLCk=&amp;WINDOW=FIRST_POPUP&amp;HEIGHT=450&amp;WIDTH=","450&amp;START_MAXIMIZED=FALSE&amp;VAR:CALENDAR=FIVEDAY&amp;VAR:SYMBOL=0&amp;VAR:INDEX=0"}</definedName>
    <definedName name="_564__FDSAUDITLINK__">{"fdsup://directions/FAT Viewer?action=UPDATE&amp;creator=factset&amp;DYN_ARGS=TRUE&amp;DOC_NAME=FAT:FQL_AUDITING_CLIENT_TEMPLATE.FAT&amp;display_string=Audit&amp;VAR:KEY=OJMXCVYHCF&amp;VAR:QUERY=RkZfRklOX0FTU0VUU19JTVBBSVIoQU5OX1IsNDA0MjgsLCxSRiwp&amp;WINDOW=FIRST_POPUP&amp;HEIGHT=450&amp;WI","DTH=450&amp;START_MAXIMIZED=FALSE&amp;VAR:CALENDAR=FIVEDAY&amp;VAR:SYMBOL=0&amp;VAR:INDEX=0"}</definedName>
    <definedName name="_564__FDSAUDITLINK___1">{"fdsup://directions/FAT Viewer?action=UPDATE&amp;creator=factset&amp;DYN_ARGS=TRUE&amp;DOC_NAME=FAT:FQL_AUDITING_CLIENT_TEMPLATE.FAT&amp;display_string=Audit&amp;VAR:KEY=OJMXCVYHCF&amp;VAR:QUERY=RkZfRklOX0FTU0VUU19JTVBBSVIoQU5OX1IsNDA0MjgsLCxSRiwp&amp;WINDOW=FIRST_POPUP&amp;HEIGHT=450&amp;WI","DTH=450&amp;START_MAXIMIZED=FALSE&amp;VAR:CALENDAR=FIVEDAY&amp;VAR:SYMBOL=0&amp;VAR:INDEX=0"}</definedName>
    <definedName name="_565__FDSAUDITLINK__">{"fdsup://directions/FAT Viewer?action=UPDATE&amp;creator=factset&amp;DYN_ARGS=TRUE&amp;DOC_NAME=FAT:FQL_AUDITING_CLIENT_TEMPLATE.FAT&amp;display_string=Audit&amp;VAR:KEY=KXGXWTWFYN&amp;VAR:QUERY=RkZfRklOX0FTU0VUU19JTVBBSVIoQU5OX1IsNDA0MjgtMVksLCxSRiwp&amp;WINDOW=FIRST_POPUP&amp;HEIGHT=45","0&amp;WIDTH=450&amp;START_MAXIMIZED=FALSE&amp;VAR:CALENDAR=FIVEDAY&amp;VAR:SYMBOL=0&amp;VAR:INDEX=0"}</definedName>
    <definedName name="_565__FDSAUDITLINK___1">{"fdsup://directions/FAT Viewer?action=UPDATE&amp;creator=factset&amp;DYN_ARGS=TRUE&amp;DOC_NAME=FAT:FQL_AUDITING_CLIENT_TEMPLATE.FAT&amp;display_string=Audit&amp;VAR:KEY=KXGXWTWFYN&amp;VAR:QUERY=RkZfRklOX0FTU0VUU19JTVBBSVIoQU5OX1IsNDA0MjgtMVksLCxSRiwp&amp;WINDOW=FIRST_POPUP&amp;HEIGHT=45","0&amp;WIDTH=450&amp;START_MAXIMIZED=FALSE&amp;VAR:CALENDAR=FIVEDAY&amp;VAR:SYMBOL=0&amp;VAR:INDEX=0"}</definedName>
    <definedName name="_566__FDSAUDITLINK__">{"fdsup://directions/FAT Viewer?action=UPDATE&amp;creator=factset&amp;DYN_ARGS=TRUE&amp;DOC_NAME=FAT:FQL_AUDITING_CLIENT_TEMPLATE.FAT&amp;display_string=Audit&amp;VAR:KEY=ADYLWDMXWN&amp;VAR:QUERY=RkZfSU1QQUlSX1BQRShBTk5fUiw0MDQyOCwsLFJGLCk=&amp;WINDOW=FIRST_POPUP&amp;HEIGHT=450&amp;WIDTH=450&amp;","START_MAXIMIZED=FALSE&amp;VAR:CALENDAR=FIVEDAY&amp;VAR:SYMBOL=0&amp;VAR:INDEX=0"}</definedName>
    <definedName name="_566__FDSAUDITLINK___1">{"fdsup://directions/FAT Viewer?action=UPDATE&amp;creator=factset&amp;DYN_ARGS=TRUE&amp;DOC_NAME=FAT:FQL_AUDITING_CLIENT_TEMPLATE.FAT&amp;display_string=Audit&amp;VAR:KEY=ADYLWDMXWN&amp;VAR:QUERY=RkZfSU1QQUlSX1BQRShBTk5fUiw0MDQyOCwsLFJGLCk=&amp;WINDOW=FIRST_POPUP&amp;HEIGHT=450&amp;WIDTH=450&amp;","START_MAXIMIZED=FALSE&amp;VAR:CALENDAR=FIVEDAY&amp;VAR:SYMBOL=0&amp;VAR:INDEX=0"}</definedName>
    <definedName name="_567__FDSAUDITLINK__">{"fdsup://directions/FAT Viewer?action=UPDATE&amp;creator=factset&amp;DYN_ARGS=TRUE&amp;DOC_NAME=FAT:FQL_AUDITING_CLIENT_TEMPLATE.FAT&amp;display_string=Audit&amp;VAR:KEY=KTWXAFKRKF&amp;VAR:QUERY=RkZfSU1QQUlSX1BQRShBTk5fUiw0MDQyOC0xWSwsLFJGLCk=&amp;WINDOW=FIRST_POPUP&amp;HEIGHT=450&amp;WIDTH=","450&amp;START_MAXIMIZED=FALSE&amp;VAR:CALENDAR=FIVEDAY&amp;VAR:SYMBOL=0&amp;VAR:INDEX=0"}</definedName>
    <definedName name="_567__FDSAUDITLINK___1">{"fdsup://directions/FAT Viewer?action=UPDATE&amp;creator=factset&amp;DYN_ARGS=TRUE&amp;DOC_NAME=FAT:FQL_AUDITING_CLIENT_TEMPLATE.FAT&amp;display_string=Audit&amp;VAR:KEY=KTWXAFKRKF&amp;VAR:QUERY=RkZfSU1QQUlSX1BQRShBTk5fUiw0MDQyOC0xWSwsLFJGLCk=&amp;WINDOW=FIRST_POPUP&amp;HEIGHT=450&amp;WIDTH=","450&amp;START_MAXIMIZED=FALSE&amp;VAR:CALENDAR=FIVEDAY&amp;VAR:SYMBOL=0&amp;VAR:INDEX=0"}</definedName>
    <definedName name="_568__FDSAUDITLINK__">{"fdsup://directions/FAT Viewer?action=UPDATE&amp;creator=factset&amp;DYN_ARGS=TRUE&amp;DOC_NAME=FAT:FQL_AUDITING_CLIENT_TEMPLATE.FAT&amp;display_string=Audit&amp;VAR:KEY=OJMXCVYHCF&amp;VAR:QUERY=RkZfRklOX0FTU0VUU19JTVBBSVIoQU5OX1IsNDA0MjgsLCxSRiwp&amp;WINDOW=FIRST_POPUP&amp;HEIGHT=450&amp;WI","DTH=450&amp;START_MAXIMIZED=FALSE&amp;VAR:CALENDAR=FIVEDAY&amp;VAR:SYMBOL=0&amp;VAR:INDEX=0"}</definedName>
    <definedName name="_568__FDSAUDITLINK___1">{"fdsup://directions/FAT Viewer?action=UPDATE&amp;creator=factset&amp;DYN_ARGS=TRUE&amp;DOC_NAME=FAT:FQL_AUDITING_CLIENT_TEMPLATE.FAT&amp;display_string=Audit&amp;VAR:KEY=OJMXCVYHCF&amp;VAR:QUERY=RkZfRklOX0FTU0VUU19JTVBBSVIoQU5OX1IsNDA0MjgsLCxSRiwp&amp;WINDOW=FIRST_POPUP&amp;HEIGHT=450&amp;WI","DTH=450&amp;START_MAXIMIZED=FALSE&amp;VAR:CALENDAR=FIVEDAY&amp;VAR:SYMBOL=0&amp;VAR:INDEX=0"}</definedName>
    <definedName name="_569__FDSAUDITLINK__">{"fdsup://directions/FAT Viewer?action=UPDATE&amp;creator=factset&amp;DYN_ARGS=TRUE&amp;DOC_NAME=FAT:FQL_AUDITING_CLIENT_TEMPLATE.FAT&amp;display_string=Audit&amp;VAR:KEY=KXGXWTWFYN&amp;VAR:QUERY=RkZfRklOX0FTU0VUU19JTVBBSVIoQU5OX1IsNDA0MjgtMVksLCxSRiwp&amp;WINDOW=FIRST_POPUP&amp;HEIGHT=45","0&amp;WIDTH=450&amp;START_MAXIMIZED=FALSE&amp;VAR:CALENDAR=FIVEDAY&amp;VAR:SYMBOL=0&amp;VAR:INDEX=0"}</definedName>
    <definedName name="_569__FDSAUDITLINK___1">{"fdsup://directions/FAT Viewer?action=UPDATE&amp;creator=factset&amp;DYN_ARGS=TRUE&amp;DOC_NAME=FAT:FQL_AUDITING_CLIENT_TEMPLATE.FAT&amp;display_string=Audit&amp;VAR:KEY=KXGXWTWFYN&amp;VAR:QUERY=RkZfRklOX0FTU0VUU19JTVBBSVIoQU5OX1IsNDA0MjgtMVksLCxSRiwp&amp;WINDOW=FIRST_POPUP&amp;HEIGHT=45","0&amp;WIDTH=450&amp;START_MAXIMIZED=FALSE&amp;VAR:CALENDAR=FIVEDAY&amp;VAR:SYMBOL=0&amp;VAR:INDEX=0"}</definedName>
    <definedName name="_57___0__123Graph_BEPS">#REF!</definedName>
    <definedName name="_57__123Graph_AChart_5">#REF!</definedName>
    <definedName name="_57__123Graph_ACHART_6">#REF!</definedName>
    <definedName name="_57__123Graph_E_Chart_1A">#REF!</definedName>
    <definedName name="_57__123Graph_ECHART_17">#REF!</definedName>
    <definedName name="_57__123Graph_F_Chart_1A">#REF!</definedName>
    <definedName name="_57__123Graph_XChart_2G">#REF!</definedName>
    <definedName name="_57__FDSAUDITLINK__">{"fdsup://Directions/FAT Viewer?action=UPDATE&amp;creator=factset&amp;DOC_NAME=fat:reuters_qtrly_source_window.fat&amp;display_string=Audit&amp;DYN_ARGS=TRUE&amp;VAR:ID1=34637510&amp;VAR:RCODE=SGAFDS&amp;VAR:SDATE=20080399&amp;VAR:FREQ=Quarterly&amp;VAR:RELITEM=RP&amp;VAR:CURRENCY=&amp;VAR:CURRSOURCE","=EXSHARE&amp;VAR:NATFREQ=QUARTERLY&amp;VAR:RFIELD=FINALIZED&amp;VAR:DB_TYPE=FR&amp;VAR:UNITS=MONTHLY&amp;window=popup&amp;width=450&amp;height=300&amp;START_MAXIMIZED=FALSE"}</definedName>
    <definedName name="_57__FDSAUDITLINK___1">{"fdsup://IBCentral/FAT Viewer?action=UPDATE&amp;creator=factset&amp;DOC_NAME=fat:reuters_annual_source_window.fat&amp;display_string=Audit&amp;DYN_ARGS=TRUE&amp;VAR:ID1=064660&amp;VAR:RCODE=FDSPFDSTKTOTAL&amp;VAR:SDATE=20090399&amp;VAR:FREQ=Y&amp;VAR:RELITEM=RP&amp;VAR:CURRENCY=&amp;VAR:CURRSOURCE=E","XSHARE&amp;VAR:NATFREQ=ANNUAL&amp;VAR:RFIELD=FINALIZED&amp;VAR:DB_TYPE=&amp;VAR:UNITS=M&amp;window=popup&amp;width=450&amp;height=300&amp;START_MAXIMIZED=FALSE"}</definedName>
    <definedName name="_570__FDSAUDITLINK__">{"fdsup://directions/FAT Viewer?action=UPDATE&amp;creator=factset&amp;DYN_ARGS=TRUE&amp;DOC_NAME=FAT:FQL_AUDITING_CLIENT_TEMPLATE.FAT&amp;display_string=Audit&amp;VAR:KEY=ADYLWDMXWN&amp;VAR:QUERY=RkZfSU1QQUlSX1BQRShBTk5fUiw0MDQyOCwsLFJGLCk=&amp;WINDOW=FIRST_POPUP&amp;HEIGHT=450&amp;WIDTH=450&amp;","START_MAXIMIZED=FALSE&amp;VAR:CALENDAR=FIVEDAY&amp;VAR:SYMBOL=0&amp;VAR:INDEX=0"}</definedName>
    <definedName name="_570__FDSAUDITLINK___1">{"fdsup://directions/FAT Viewer?action=UPDATE&amp;creator=factset&amp;DYN_ARGS=TRUE&amp;DOC_NAME=FAT:FQL_AUDITING_CLIENT_TEMPLATE.FAT&amp;display_string=Audit&amp;VAR:KEY=ADYLWDMXWN&amp;VAR:QUERY=RkZfSU1QQUlSX1BQRShBTk5fUiw0MDQyOCwsLFJGLCk=&amp;WINDOW=FIRST_POPUP&amp;HEIGHT=450&amp;WIDTH=450&amp;","START_MAXIMIZED=FALSE&amp;VAR:CALENDAR=FIVEDAY&amp;VAR:SYMBOL=0&amp;VAR:INDEX=0"}</definedName>
    <definedName name="_571__FDSAUDITLINK__">{"fdsup://directions/FAT Viewer?action=UPDATE&amp;creator=factset&amp;DYN_ARGS=TRUE&amp;DOC_NAME=FAT:FQL_AUDITING_CLIENT_TEMPLATE.FAT&amp;display_string=Audit&amp;VAR:KEY=KTWXAFKRKF&amp;VAR:QUERY=RkZfSU1QQUlSX1BQRShBTk5fUiw0MDQyOC0xWSwsLFJGLCk=&amp;WINDOW=FIRST_POPUP&amp;HEIGHT=450&amp;WIDTH=","450&amp;START_MAXIMIZED=FALSE&amp;VAR:CALENDAR=FIVEDAY&amp;VAR:SYMBOL=0&amp;VAR:INDEX=0"}</definedName>
    <definedName name="_571__FDSAUDITLINK___1">{"fdsup://directions/FAT Viewer?action=UPDATE&amp;creator=factset&amp;DYN_ARGS=TRUE&amp;DOC_NAME=FAT:FQL_AUDITING_CLIENT_TEMPLATE.FAT&amp;display_string=Audit&amp;VAR:KEY=KTWXAFKRKF&amp;VAR:QUERY=RkZfSU1QQUlSX1BQRShBTk5fUiw0MDQyOC0xWSwsLFJGLCk=&amp;WINDOW=FIRST_POPUP&amp;HEIGHT=450&amp;WIDTH=","450&amp;START_MAXIMIZED=FALSE&amp;VAR:CALENDAR=FIVEDAY&amp;VAR:SYMBOL=0&amp;VAR:INDEX=0"}</definedName>
    <definedName name="_572__FDSAUDITLINK__">{"fdsup://IBCentral/FAT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572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573__FDSAUDITLINK__">{"fdsup://IBCentral/FAT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573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574__FDSAUDITLINK__">{"fdsup://IBCentral/FAT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574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575__FDSAUDITLINK__">{"fdsup://directions/FAT Viewer?action=UPDATE&amp;creator=factset&amp;DYN_ARGS=TRUE&amp;DOC_NAME=FAT:FQL_AUDITING_CLIENT_TEMPLATE.FAT&amp;display_string=Audit&amp;VAR:KEY=CZWPORSTUB&amp;VAR:QUERY=ODMzNTguODEyNTAwL0ZGX0VCSVREQShDQUwsMjAwOSwsLCxFVVIp&amp;WINDOW=FIRST_POPUP&amp;HEIGHT=450&amp;WI","DTH=450&amp;START_MAXIMIZED=FALSE&amp;VAR:CALENDAR=FIVEDAY&amp;VAR:SYMBOL=552902&amp;VAR:INDEX=0"}</definedName>
    <definedName name="_575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576__FDSAUDITLINK__">{"fdsup://IBCentral/FAT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576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577__FDSAUDITLINK__">{"fdsup://IBCentral/FAT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577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578__FDSAUDITLINK__">{"fdsup://IBCentral/FAT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578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579__FDSAUDITLINK__">{"fdsup://IBCentral/FAT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579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58__123Graph_AChart_6">#REF!</definedName>
    <definedName name="_58__123Graph_ACHART_7">#REF!</definedName>
    <definedName name="_58__123Graph_ACHART_9">#REF!</definedName>
    <definedName name="_58__123Graph_ECHART_18">#REF!</definedName>
    <definedName name="_58__123Graph_F_Chart_1A">#REF!</definedName>
    <definedName name="_58__123Graph_X_Chart_1A">#REF!</definedName>
    <definedName name="_58__FDSAUDITLINK__">{"fdsup://Directions/FAT Viewer?action=UPDATE&amp;creator=factset&amp;DOC_NAME=fat:reuters_qtrly_source_window.fat&amp;display_string=Audit&amp;DYN_ARGS=TRUE&amp;VAR:ID1=25659T10&amp;VAR:RCODE=SGAFDS&amp;VAR:SDATE=20080399&amp;VAR:FREQ=Quarterly&amp;VAR:RELITEM=RP&amp;VAR:CURRENCY=&amp;VAR:CURRSOURCE","=EXSHARE&amp;VAR:NATFREQ=QUARTERLY&amp;VAR:RFIELD=FINALIZED&amp;VAR:DB_TYPE=FR&amp;VAR:UNITS=MONTHLY&amp;window=popup&amp;width=450&amp;height=300&amp;START_MAXIMIZED=FALSE"}</definedName>
    <definedName name="_58__FDSAUDITLINK___1">{"fdsup://IBCentral/FAT Viewer?action=UPDATE&amp;creator=factset&amp;DOC_NAME=fat:reuters_annual_source_window.fat&amp;display_string=Audit&amp;DYN_ARGS=TRUE&amp;VAR:ID1=501383&amp;VAR:RCODE=FDSPFDSTKTOTAL&amp;VAR:SDATE=20080999&amp;VAR:FREQ=Y&amp;VAR:RELITEM=RP&amp;VAR:CURRENCY=&amp;VAR:CURRSOURCE=E","XSHARE&amp;VAR:NATFREQ=ANNUAL&amp;VAR:RFIELD=FINALIZED&amp;VAR:DB_TYPE=&amp;VAR:UNITS=M&amp;window=popup&amp;width=450&amp;height=300&amp;START_MAXIMIZED=FALSE"}</definedName>
    <definedName name="_58_0__123Graph_ACHAR">#REF!</definedName>
    <definedName name="_580__FDSAUDITLINK__">{"fdsup://IBCentral/FAT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580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581__FDSAUDITLINK__">{"fdsup://IBCentral/FAT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581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582__FDSAUDITLINK__">{"fdsup://IBCentral/FAT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582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583__FDSAUDITLINK__">{"fdsup://IBCentral/FAT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583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584__FDSAUDITLINK__">{"fdsup://IBCentral/FAT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584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585__FDSAUDITLINK__">{"fdsup://IBCentral/FAT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585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586__FDSAUDITLINK__">{"fdsup://IBCentral/FAT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586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587__FDSAUDITLINK__">{"fdsup://IBCentral/FAT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587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588__FDSAUDITLINK__">{"fdsup://IBCentral/FAT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588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589__FDSAUDITLINK__">{"fdsup://IBCentral/FAT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589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59__123Graph_B_Chart_1A">#REF!</definedName>
    <definedName name="_59__123Graph_ECHART_4">#REF!</definedName>
    <definedName name="_59__123Graph_X_Chart_1A">#REF!</definedName>
    <definedName name="_59__123Graph_XChart_1">#REF!</definedName>
    <definedName name="_59__FDSAUDITLINK__">{"fdsup://Directions/FAT Viewer?action=UPDATE&amp;creator=factset&amp;DOC_NAME=fat:reuters_qtrly_source_window.fat&amp;display_string=Audit&amp;DYN_ARGS=TRUE&amp;VAR:ID1=04206810&amp;VAR:RCODE=SGAFDS&amp;VAR:SDATE=20080399&amp;VAR:FREQ=Quarterly&amp;VAR:RELITEM=RP&amp;VAR:CURRENCY=&amp;VAR:CURRSOURCE","=EXSHARE&amp;VAR:NATFREQ=QUARTERLY&amp;VAR:RFIELD=FINALIZED&amp;VAR:DB_TYPE=FR&amp;VAR:UNITS=MONTHLY&amp;window=popup&amp;width=450&amp;height=300&amp;START_MAXIMIZED=FALSE"}</definedName>
    <definedName name="_59__FDSAUDITLINK___1">{"fdsup://IBCentral/FAT Viewer?action=UPDATE&amp;creator=factset&amp;DOC_NAME=fat:reuters_annual_source_window.fat&amp;display_string=Audit&amp;DYN_ARGS=TRUE&amp;VAR:ID1=067312&amp;VAR:RCODE=FDSPFDSTKTOTAL&amp;VAR:SDATE=20080899&amp;VAR:FREQ=Y&amp;VAR:RELITEM=RP&amp;VAR:CURRENCY=&amp;VAR:CURRSOURCE=E","XSHARE&amp;VAR:NATFREQ=ANNUAL&amp;VAR:RFIELD=FINALIZED&amp;VAR:DB_TYPE=&amp;VAR:UNITS=M&amp;window=popup&amp;width=450&amp;height=300&amp;START_MAXIMIZED=FALSE"}</definedName>
    <definedName name="_590__FDSAUDITLINK__">{"fdsup://IBCentral/FAT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590__FDSAUDITLINK___1">{"fdsup://IBCentral/FAT Viewer?action=UPDATE&amp;creator=factset&amp;DOC_NAME=fat:reuters_annual_source_window.fat&amp;display_string=Audit&amp;DYN_ARGS=TRUE&amp;VAR:ID1=0&amp;VAR:RCODE=FDSPFDSTKTOTAL&amp;VAR:SDATE=0&amp;VAR:FREQ=Y&amp;VAR:RELITEM=RP&amp;VAR:CURRENCY=&amp;VAR:CURRSOURCE=EXSHARE&amp;VAR:N","ATFREQ=ANNUAL&amp;VAR:RFIELD=FINALIZED&amp;VAR:DB_TYPE=&amp;VAR:UNITS=M&amp;window=popup&amp;width=450&amp;height=300&amp;START_MAXIMIZED=FALSE"}</definedName>
    <definedName name="_591__FDSAUDITLINK__">{"fdsup://directions/FAT Viewer?action=UPDATE&amp;creator=factset&amp;DYN_ARGS=TRUE&amp;DOC_NAME=FAT:FQL_AUDITING_CLIENT_TEMPLATE.FAT&amp;display_string=Audit&amp;VAR:KEY=EPARIVMLMT&amp;VAR:QUERY=MTAxMC4yMjk0OTIvRkZfRUJJVChDQUwsMjAwOSwsLCxFVVIp&amp;WINDOW=FIRST_POPUP&amp;HEIGHT=450&amp;WIDTH=","450&amp;START_MAXIMIZED=FALSE&amp;VAR:CALENDAR=FIVEDAY&amp;VAR:SYMBOL=509233&amp;VAR:INDEX=0"}</definedName>
    <definedName name="_591__FDSAUDITLINK___1">{"fdsup://IBCentral/FAT Viewer?action=UPDATE&amp;creator=factset&amp;DOC_NAME=fat:reuters_annual_source_window.fat&amp;display_string=Audit&amp;DYN_ARGS=TRUE&amp;VAR:ID1=002826&amp;VAR:RCODE=FDSPFDSTKTOTAL&amp;VAR:SDATE=0&amp;VAR:FREQ=Y&amp;VAR:RELITEM=RP&amp;VAR:CURRENCY=&amp;VAR:CURRSOURCE=EXSHARE&amp;","VAR:NATFREQ=ANNUAL&amp;VAR:RFIELD=FINALIZED&amp;VAR:DB_TYPE=&amp;VAR:UNITS=M&amp;window=popup&amp;width=450&amp;height=300&amp;START_MAXIMIZED=FALSE"}</definedName>
    <definedName name="_592__FDSAUDITLINK__">{"fdsup://directions/FAT Viewer?action=UPDATE&amp;creator=factset&amp;DYN_ARGS=TRUE&amp;DOC_NAME=FAT:FQL_AUDITING_CLIENT_TEMPLATE.FAT&amp;display_string=Audit&amp;VAR:KEY=WRCXAZKNUV&amp;VAR:QUERY=MTAxMC4yMjk0OTIvRkZfRUJJVERBKENBTCwyMDA5LCwsLEVVUik=&amp;WINDOW=FIRST_POPUP&amp;HEIGHT=450&amp;WI","DTH=450&amp;START_MAXIMIZED=FALSE&amp;VAR:CALENDAR=FIVEDAY&amp;VAR:SYMBOL=509233&amp;VAR:INDEX=0"}</definedName>
    <definedName name="_592__FDSAUDITLINK___1">{"fdsup://IBCentral/FAT Viewer?action=UPDATE&amp;creator=factset&amp;DOC_NAME=fat:reuters_annual_source_window.fat&amp;display_string=Audit&amp;DYN_ARGS=TRUE&amp;VAR:ID1=B1VK7X&amp;VAR:RCODE=FDSPFDSTKTOTAL&amp;VAR:SDATE=0&amp;VAR:FREQ=Y&amp;VAR:RELITEM=RP&amp;VAR:CURRENCY=&amp;VAR:CURRSOURCE=EXSHARE&amp;","VAR:NATFREQ=ANNUAL&amp;VAR:RFIELD=FINALIZED&amp;VAR:DB_TYPE=&amp;VAR:UNITS=M&amp;window=popup&amp;width=450&amp;height=300&amp;START_MAXIMIZED=FALSE"}</definedName>
    <definedName name="_593__FDSAUDITLINK__">{"fdsup://IBCentral/FAT Viewer?action=UPDATE&amp;creator=factset&amp;DOC_NAME=fat:reuters_annual_source_window.fat&amp;display_string=Audit&amp;DYN_ARGS=TRUE&amp;VAR:ID1=317297&amp;VAR:RCODE=FDSPFDSTKTOTAL&amp;VAR:SDATE=0&amp;VAR:FREQ=Y&amp;VAR:RELITEM=RP&amp;VAR:CURRENCY=&amp;VAR:CURRSOURCE=EXSHARE&amp;","VAR:NATFREQ=ANNUAL&amp;VAR:RFIELD=FINALIZED&amp;VAR:DB_TYPE=&amp;VAR:UNITS=M&amp;window=popup&amp;width=450&amp;height=300&amp;START_MAXIMIZED=FALSE"}</definedName>
    <definedName name="_593__FDSAUDITLINK___1">{"fdsup://IBCentral/FAT Viewer?action=UPDATE&amp;creator=factset&amp;DOC_NAME=fat:reuters_annual_source_window.fat&amp;display_string=Audit&amp;DYN_ARGS=TRUE&amp;VAR:ID1=317297&amp;VAR:RCODE=FDSPFDSTKTOTAL&amp;VAR:SDATE=0&amp;VAR:FREQ=Y&amp;VAR:RELITEM=RP&amp;VAR:CURRENCY=&amp;VAR:CURRSOURCE=EXSHARE&amp;","VAR:NATFREQ=ANNUAL&amp;VAR:RFIELD=FINALIZED&amp;VAR:DB_TYPE=&amp;VAR:UNITS=M&amp;window=popup&amp;width=450&amp;height=300&amp;START_MAXIMIZED=FALSE"}</definedName>
    <definedName name="_594__FDSAUDITLINK__">{"fdsup://IBCentral/FAT Viewer?action=UPDATE&amp;creator=factset&amp;DOC_NAME=fat:reuters_annual_source_window.fat&amp;display_string=Audit&amp;DYN_ARGS=TRUE&amp;VAR:ID1=B3CG9C&amp;VAR:RCODE=FDSPFDSTKTOTAL&amp;VAR:SDATE=0&amp;VAR:FREQ=Y&amp;VAR:RELITEM=RP&amp;VAR:CURRENCY=&amp;VAR:CURRSOURCE=EXSHARE&amp;","VAR:NATFREQ=ANNUAL&amp;VAR:RFIELD=FINALIZED&amp;VAR:DB_TYPE=&amp;VAR:UNITS=M&amp;window=popup&amp;width=450&amp;height=300&amp;START_MAXIMIZED=FALSE"}</definedName>
    <definedName name="_594__FDSAUDITLINK___1">{"fdsup://IBCentral/FAT Viewer?action=UPDATE&amp;creator=factset&amp;DOC_NAME=fat:reuters_annual_source_window.fat&amp;display_string=Audit&amp;DYN_ARGS=TRUE&amp;VAR:ID1=B3CG9C&amp;VAR:RCODE=FDSPFDSTKTOTAL&amp;VAR:SDATE=0&amp;VAR:FREQ=Y&amp;VAR:RELITEM=RP&amp;VAR:CURRENCY=&amp;VAR:CURRSOURCE=EXSHARE&amp;","VAR:NATFREQ=ANNUAL&amp;VAR:RFIELD=FINALIZED&amp;VAR:DB_TYPE=&amp;VAR:UNITS=M&amp;window=popup&amp;width=450&amp;height=300&amp;START_MAXIMIZED=FALSE"}</definedName>
    <definedName name="_595__FDSAUDITLINK__">{"fdsup://IBCentral/FAT Viewer?action=UPDATE&amp;creator=factset&amp;DOC_NAME=fat:reuters_annual_source_window.fat&amp;display_string=Audit&amp;DYN_ARGS=TRUE&amp;VAR:ID1=079737&amp;VAR:RCODE=FDSPFDSTKTOTAL&amp;VAR:SDATE=0&amp;VAR:FREQ=Y&amp;VAR:RELITEM=RP&amp;VAR:CURRENCY=&amp;VAR:CURRSOURCE=EXSHARE&amp;","VAR:NATFREQ=ANNUAL&amp;VAR:RFIELD=FINALIZED&amp;VAR:DB_TYPE=&amp;VAR:UNITS=M&amp;window=popup&amp;width=450&amp;height=300&amp;START_MAXIMIZED=FALSE"}</definedName>
    <definedName name="_595__FDSAUDITLINK___1">{"fdsup://IBCentral/FAT Viewer?action=UPDATE&amp;creator=factset&amp;DOC_NAME=fat:reuters_annual_source_window.fat&amp;display_string=Audit&amp;DYN_ARGS=TRUE&amp;VAR:ID1=079737&amp;VAR:RCODE=FDSPFDSTKTOTAL&amp;VAR:SDATE=0&amp;VAR:FREQ=Y&amp;VAR:RELITEM=RP&amp;VAR:CURRENCY=&amp;VAR:CURRSOURCE=EXSHARE&amp;","VAR:NATFREQ=ANNUAL&amp;VAR:RFIELD=FINALIZED&amp;VAR:DB_TYPE=&amp;VAR:UNITS=M&amp;window=popup&amp;width=450&amp;height=300&amp;START_MAXIMIZED=FALSE"}</definedName>
    <definedName name="_596__FDSAUDITLINK__">{"fdsup://IBCentral/FAT Viewer?action=UPDATE&amp;creator=factset&amp;DOC_NAME=fat:reuters_annual_source_window.fat&amp;display_string=Audit&amp;DYN_ARGS=TRUE&amp;VAR:ID1=316968&amp;VAR:RCODE=FDSPFDSTKTOTAL&amp;VAR:SDATE=0&amp;VAR:FREQ=Y&amp;VAR:RELITEM=RP&amp;VAR:CURRENCY=&amp;VAR:CURRSOURCE=EXSHARE&amp;","VAR:NATFREQ=ANNUAL&amp;VAR:RFIELD=FINALIZED&amp;VAR:DB_TYPE=&amp;VAR:UNITS=M&amp;window=popup&amp;width=450&amp;height=300&amp;START_MAXIMIZED=FALSE"}</definedName>
    <definedName name="_596__FDSAUDITLINK___1">{"fdsup://IBCentral/FAT Viewer?action=UPDATE&amp;creator=factset&amp;DOC_NAME=fat:reuters_annual_source_window.fat&amp;display_string=Audit&amp;DYN_ARGS=TRUE&amp;VAR:ID1=316968&amp;VAR:RCODE=FDSPFDSTKTOTAL&amp;VAR:SDATE=0&amp;VAR:FREQ=Y&amp;VAR:RELITEM=RP&amp;VAR:CURRENCY=&amp;VAR:CURRSOURCE=EXSHARE&amp;","VAR:NATFREQ=ANNUAL&amp;VAR:RFIELD=FINALIZED&amp;VAR:DB_TYPE=&amp;VAR:UNITS=M&amp;window=popup&amp;width=450&amp;height=300&amp;START_MAXIMIZED=FALSE"}</definedName>
    <definedName name="_597__FDSAUDITLINK__">{"fdsup://directions/FAT Viewer?action=UPDATE&amp;creator=factset&amp;DYN_ARGS=TRUE&amp;DOC_NAME=FAT:FQL_AUDITING_CLIENT_TEMPLATE.FAT&amp;display_string=Audit&amp;VAR:KEY=KNOZMVUPQN&amp;VAR:QUERY=RkZfSU1QQUlSX1BQRShBTk5fUiw0MDQyOC0xWSwsLFJGLEdCUCk=&amp;WINDOW=FIRST_POPUP&amp;HEIGHT=450&amp;WI","DTH=450&amp;START_MAXIMIZED=FALSE&amp;VAR:CALENDAR=FIVEDAY&amp;VAR:SYMBOL=0&amp;VAR:INDEX=0"}</definedName>
    <definedName name="_597__FDSAUDITLINK___1">{"fdsup://directions/FAT Viewer?action=UPDATE&amp;creator=factset&amp;DYN_ARGS=TRUE&amp;DOC_NAME=FAT:FQL_AUDITING_CLIENT_TEMPLATE.FAT&amp;display_string=Audit&amp;VAR:KEY=KNOZMVUPQN&amp;VAR:QUERY=RkZfSU1QQUlSX1BQRShBTk5fUiw0MDQyOC0xWSwsLFJGLEdCUCk=&amp;WINDOW=FIRST_POPUP&amp;HEIGHT=450&amp;WI","DTH=450&amp;START_MAXIMIZED=FALSE&amp;VAR:CALENDAR=FIVEDAY&amp;VAR:SYMBOL=0&amp;VAR:INDEX=0"}</definedName>
    <definedName name="_598__FDSAUDITLINK__">{"fdsup://directions/FAT Viewer?action=UPDATE&amp;creator=factset&amp;DYN_ARGS=TRUE&amp;DOC_NAME=FAT:FQL_AUDITING_CLIENT_TEMPLATE.FAT&amp;display_string=Audit&amp;VAR:KEY=KNOZMVUPQN&amp;VAR:QUERY=RkZfSU1QQUlSX1BQRShBTk5fUiw0MDQyOC0xWSwsLFJGLEdCUCk=&amp;WINDOW=FIRST_POPUP&amp;HEIGHT=450&amp;WI","DTH=450&amp;START_MAXIMIZED=FALSE&amp;VAR:CALENDAR=FIVEDAY&amp;VAR:SYMBOL=0&amp;VAR:INDEX=0"}</definedName>
    <definedName name="_598__FDSAUDITLINK___1">{"fdsup://directions/FAT Viewer?action=UPDATE&amp;creator=factset&amp;DYN_ARGS=TRUE&amp;DOC_NAME=FAT:FQL_AUDITING_CLIENT_TEMPLATE.FAT&amp;display_string=Audit&amp;VAR:KEY=KNOZMVUPQN&amp;VAR:QUERY=RkZfSU1QQUlSX1BQRShBTk5fUiw0MDQyOC0xWSwsLFJGLEdCUCk=&amp;WINDOW=FIRST_POPUP&amp;HEIGHT=450&amp;WI","DTH=450&amp;START_MAXIMIZED=FALSE&amp;VAR:CALENDAR=FIVEDAY&amp;VAR:SYMBOL=0&amp;VAR:INDEX=0"}</definedName>
    <definedName name="_599__FDSAUDITLINK__">{"fdsup://IBCentral/FAT Viewer?action=UPDATE&amp;creator=factset&amp;DOC_NAME=fat:reuters_annual_source_window.fat&amp;display_string=Audit&amp;DYN_ARGS=TRUE&amp;VAR:ID1=B1528L&amp;VAR:RCODE=FDSPFDSTKTOTAL&amp;VAR:SDATE=0&amp;VAR:FREQ=Y&amp;VAR:RELITEM=RP&amp;VAR:CURRENCY=&amp;VAR:CURRSOURCE=EXSHARE&amp;","VAR:NATFREQ=ANNUAL&amp;VAR:RFIELD=FINALIZED&amp;VAR:DB_TYPE=&amp;VAR:UNITS=M&amp;window=popup&amp;width=450&amp;height=300&amp;START_MAXIMIZED=FALSE"}</definedName>
    <definedName name="_599__FDSAUDITLINK___1">{"fdsup://IBCentral/FAT Viewer?action=UPDATE&amp;creator=factset&amp;DOC_NAME=fat:reuters_annual_source_window.fat&amp;display_string=Audit&amp;DYN_ARGS=TRUE&amp;VAR:ID1=B1528L&amp;VAR:RCODE=FDSPFDSTKTOTAL&amp;VAR:SDATE=0&amp;VAR:FREQ=Y&amp;VAR:RELITEM=RP&amp;VAR:CURRENCY=&amp;VAR:CURRSOURCE=EXSHARE&amp;","VAR:NATFREQ=ANNUAL&amp;VAR:RFIELD=FINALIZED&amp;VAR:DB_TYPE=&amp;VAR:UNITS=M&amp;window=popup&amp;width=450&amp;height=300&amp;START_MAXIMIZED=FALSE"}</definedName>
    <definedName name="_5F_F">#REF!</definedName>
    <definedName name="_5IQ_CURRENCY_GAIN_INS">"c238"</definedName>
    <definedName name="_6____123Graph_BEPS_CF">#REF!</definedName>
    <definedName name="_6____123Graph_LBL_ACHART_2">#REF!</definedName>
    <definedName name="_6__123Graph_ACHART_10">#REF!</definedName>
    <definedName name="_6__123Graph_ACHART_14">#REF!</definedName>
    <definedName name="_6__123Graph_ACHART_22">#REF!</definedName>
    <definedName name="_6__123Graph_ACHART_3">#REF!</definedName>
    <definedName name="_6__123Graph_ACHART_4">#REF!</definedName>
    <definedName name="_6__123Graph_AChart_5">#REF!</definedName>
    <definedName name="_6__123Graph_BCHART_1">#REF!</definedName>
    <definedName name="_6__123Graph_BCHART_3">#REF!</definedName>
    <definedName name="_6__123Graph_BChart_58B">#REF!</definedName>
    <definedName name="_6__123Graph_BEPS_CF">#REF!</definedName>
    <definedName name="_6__123Graph_CCHART_1">#REF!</definedName>
    <definedName name="_6__123Graph_LBL_ACHART_1">#REF!</definedName>
    <definedName name="_6__123Graph_XCHART_2">#REF!</definedName>
    <definedName name="_6__FDSAUDITLINK__">{"fdsup://Directions/FAT Viewer?action=UPDATE&amp;creator=factset&amp;DOC_NAME=fat:reuters_qtrly_source_window.fat&amp;display_string=Audit&amp;DYN_ARGS=TRUE&amp;VAR:ID1=B01VHW&amp;VAR:RCODE=FSSGA&amp;VAR:SDATE=20090399&amp;VAR:FREQ=Quarterly&amp;VAR:RELITEM=RP&amp;VAR:CURRENCY=&amp;VAR:CURRSOURCE=EX","SHARE&amp;VAR:NATFREQ=QUARTERLY&amp;VAR:RFIELD=FINALIZED&amp;VAR:DB_TYPE=FR&amp;VAR:UNITS=MONTHLY&amp;window=popup&amp;width=450&amp;height=300&amp;START_MAXIMIZED=FALSE"}</definedName>
    <definedName name="_6__FDSAUDITLINK___1">{"fdsup://IBCentral/FAT Viewer?action=UPDATE&amp;creator=factset&amp;DOC_NAME=fat:reuters_annual_pshs_src_window.fat&amp;display_string=Audit&amp;DYN_ARGS=TRUE&amp;VAR:ID1=0&amp;VAR:RCODE=FDSEPS&amp;VAR:SDATE=0&amp;VAR:FREQ=Y&amp;VAR:RELITEM=RF&amp;VAR:CURRENCY=&amp;VAR:CURRSOURCE=EXSHARE&amp;VAR:NATFREQ","=ANNUAL&amp;VAR:RFIELD=FINALIZED&amp;VAR:DB_TYPE=&amp;VAR:UNITS=M&amp;window=popup&amp;width=450&amp;height=300&amp;START_MAXIMIZED=FALSE"}</definedName>
    <definedName name="_6_0__123Grap">#REF!</definedName>
    <definedName name="_6_0Swvu.Pag">#REF!</definedName>
    <definedName name="_6_123Grap">#REF!</definedName>
    <definedName name="_6_123Graph_AB94S">#REF!</definedName>
    <definedName name="_60__123Graph_C_Chart_1A">#REF!</definedName>
    <definedName name="_60__123Graph_ECHART_6">#REF!</definedName>
    <definedName name="_60__123Graph_XChart_1">#REF!</definedName>
    <definedName name="_60__123Graph_XChart_2">#REF!</definedName>
    <definedName name="_60__FDSAUDITLINK__">{"fdsup://Directions/FAT Viewer?action=UPDATE&amp;creator=factset&amp;DOC_NAME=fat:reuters_qtrly_source_window.fat&amp;display_string=Audit&amp;DYN_ARGS=TRUE&amp;VAR:ID1=88164L10&amp;VAR:RCODE=SGAFDS&amp;VAR:SDATE=20080399&amp;VAR:FREQ=Quarterly&amp;VAR:RELITEM=RP&amp;VAR:CURRENCY=&amp;VAR:CURRSOURCE","=EXSHARE&amp;VAR:NATFREQ=QUARTERLY&amp;VAR:RFIELD=FINALIZED&amp;VAR:DB_TYPE=FR&amp;VAR:UNITS=MONTHLY&amp;window=popup&amp;width=450&amp;height=300&amp;START_MAXIMIZED=FALSE"}</definedName>
    <definedName name="_60__FDSAUDITLINK___1">{"fdsup://IBCentral/FAT Viewer?action=UPDATE&amp;creator=factset&amp;DOC_NAME=fat:reuters_annual_source_window.fat&amp;display_string=Audit&amp;DYN_ARGS=TRUE&amp;VAR:ID1=597186&amp;VAR:RCODE=FDSPFDSTKTOTAL&amp;VAR:SDATE=20081299&amp;VAR:FREQ=Y&amp;VAR:RELITEM=RP&amp;VAR:CURRENCY=&amp;VAR:CURRSOURCE=E","XSHARE&amp;VAR:NATFREQ=ANNUAL&amp;VAR:RFIELD=FINALIZED&amp;VAR:DB_TYPE=&amp;VAR:UNITS=M&amp;window=popup&amp;width=450&amp;height=300&amp;START_MAXIMIZED=FALSE"}</definedName>
    <definedName name="_60_0__123Graph_ACHAR">#REF!</definedName>
    <definedName name="_60_0__123Graph_BCHAR">#REF!</definedName>
    <definedName name="_600__FDSAUDITLINK__">{"fdsup://IBCentral/FAT Viewer?action=UPDATE&amp;creator=factset&amp;DOC_NAME=fat:reuters_annual_source_window.fat&amp;display_string=Audit&amp;DYN_ARGS=TRUE&amp;VAR:ID1=343211&amp;VAR:RCODE=FDSPFDSTKTOTAL&amp;VAR:SDATE=0&amp;VAR:FREQ=Y&amp;VAR:RELITEM=RP&amp;VAR:CURRENCY=&amp;VAR:CURRSOURCE=EXSHARE&amp;","VAR:NATFREQ=ANNUAL&amp;VAR:RFIELD=FINALIZED&amp;VAR:DB_TYPE=&amp;VAR:UNITS=M&amp;window=popup&amp;width=450&amp;height=300&amp;START_MAXIMIZED=FALSE"}</definedName>
    <definedName name="_600__FDSAUDITLINK___1">{"fdsup://IBCentral/FAT Viewer?action=UPDATE&amp;creator=factset&amp;DOC_NAME=fat:reuters_annual_source_window.fat&amp;display_string=Audit&amp;DYN_ARGS=TRUE&amp;VAR:ID1=343211&amp;VAR:RCODE=FDSPFDSTKTOTAL&amp;VAR:SDATE=0&amp;VAR:FREQ=Y&amp;VAR:RELITEM=RP&amp;VAR:CURRENCY=&amp;VAR:CURRSOURCE=EXSHARE&amp;","VAR:NATFREQ=ANNUAL&amp;VAR:RFIELD=FINALIZED&amp;VAR:DB_TYPE=&amp;VAR:UNITS=M&amp;window=popup&amp;width=450&amp;height=300&amp;START_MAXIMIZED=FALSE"}</definedName>
    <definedName name="_601__FDSAUDITLINK__">{"fdsup://directions/FAT Viewer?action=UPDATE&amp;creator=factset&amp;DYN_ARGS=TRUE&amp;DOC_NAME=FAT:FQL_AUDITING_CLIENT_TEMPLATE.FAT&amp;display_string=Audit&amp;VAR:KEY=IJURSPOXER&amp;VAR:QUERY=NTQyMjAuMDE1NjI1L0ZGX0VCSVQoQ0FMLDIwMDksLCwsRVVSKQ==&amp;WINDOW=FIRST_POPUP&amp;HEIGHT=450&amp;WI","DTH=450&amp;START_MAXIMIZED=FALSE&amp;VAR:CALENDAR=FIVEDAY&amp;VAR:SYMBOL=659678&amp;VAR:INDEX=0"}</definedName>
    <definedName name="_601__FDSAUDITLINK___1">{"fdsup://directions/FAT Viewer?action=UPDATE&amp;creator=factset&amp;DYN_ARGS=TRUE&amp;DOC_NAME=FAT:FQL_AUDITING_CLIENT_TEMPLATE.FAT&amp;display_string=Audit&amp;VAR:KEY=UJSZAXKTOR&amp;VAR:QUERY=RkZfRklOX0FTU0VUU19JTVBBSVIoQU5OX1IsNDA0MjgsLCxSRixHQlAp&amp;WINDOW=FIRST_POPUP&amp;HEIGHT=45","0&amp;WIDTH=450&amp;START_MAXIMIZED=FALSE&amp;VAR:CALENDAR=FIVEDAY&amp;VAR:SYMBOL=0&amp;VAR:INDEX=0"}</definedName>
    <definedName name="_602__FDSAUDITLINK__">{"fdsup://directions/FAT Viewer?action=UPDATE&amp;creator=factset&amp;DYN_ARGS=TRUE&amp;DOC_NAME=FAT:FQL_AUDITING_CLIENT_TEMPLATE.FAT&amp;display_string=Audit&amp;VAR:KEY=CFQFCNIRAL&amp;VAR:QUERY=NTQyMjAuMDE1NjI1L0ZGX0VCSVREQShDQUwsMjAwOSwsLCxFVVIp&amp;WINDOW=FIRST_POPUP&amp;HEIGHT=450&amp;WI","DTH=450&amp;START_MAXIMIZED=FALSE&amp;VAR:CALENDAR=FIVEDAY&amp;VAR:SYMBOL=659678&amp;VAR:INDEX=0"}</definedName>
    <definedName name="_602__FDSAUDITLINK___1">{"fdsup://directions/FAT Viewer?action=UPDATE&amp;creator=factset&amp;DYN_ARGS=TRUE&amp;DOC_NAME=FAT:FQL_AUDITING_CLIENT_TEMPLATE.FAT&amp;display_string=Audit&amp;VAR:KEY=SNUFYDSPUH&amp;VAR:QUERY=RkZfRklOX0FTU0VUU19JTVBBSVIoQU5OX1IsNDA0MjgtMVksLCxSRixHQlAp&amp;WINDOW=FIRST_POPUP&amp;HEIGH","T=450&amp;WIDTH=450&amp;START_MAXIMIZED=FALSE&amp;VAR:CALENDAR=FIVEDAY&amp;VAR:SYMBOL=0&amp;VAR:INDEX=0"}</definedName>
    <definedName name="_603__FDSAUDITLINK__">{"fdsup://directions/FAT Viewer?action=UPDATE&amp;creator=factset&amp;DYN_ARGS=TRUE&amp;DOC_NAME=FAT:FQL_AUDITING_CLIENT_TEMPLATE.FAT&amp;display_string=Audit&amp;VAR:KEY=CLKXATQFIP&amp;VAR:QUERY=RkZfSU1QQUlSX1BQRShBTk5fUiw0MDQyOCwsLFJGLEdCUCk=&amp;WINDOW=FIRST_POPUP&amp;HEIGHT=450&amp;WIDTH=","450&amp;START_MAXIMIZED=FALSE&amp;VAR:CALENDAR=FIVEDAY&amp;VAR:SYMBOL=0&amp;VAR:INDEX=0"}</definedName>
    <definedName name="_603__FDSAUDITLINK___1">{"fdsup://directions/FAT Viewer?action=UPDATE&amp;creator=factset&amp;DYN_ARGS=TRUE&amp;DOC_NAME=FAT:FQL_AUDITING_CLIENT_TEMPLATE.FAT&amp;display_string=Audit&amp;VAR:KEY=CLKXATQFIP&amp;VAR:QUERY=RkZfSU1QQUlSX1BQRShBTk5fUiw0MDQyOCwsLFJGLEdCUCk=&amp;WINDOW=FIRST_POPUP&amp;HEIGHT=450&amp;WIDTH=","450&amp;START_MAXIMIZED=FALSE&amp;VAR:CALENDAR=FIVEDAY&amp;VAR:SYMBOL=0&amp;VAR:INDEX=0"}</definedName>
    <definedName name="_604__FDSAUDITLINK__">{"fdsup://directions/FAT Viewer?action=UPDATE&amp;creator=factset&amp;DYN_ARGS=TRUE&amp;DOC_NAME=FAT:FQL_AUDITING_CLIENT_TEMPLATE.FAT&amp;display_string=Audit&amp;VAR:KEY=KNOZMVUPQN&amp;VAR:QUERY=RkZfSU1QQUlSX1BQRShBTk5fUiw0MDQyOC0xWSwsLFJGLEdCUCk=&amp;WINDOW=FIRST_POPUP&amp;HEIGHT=450&amp;WI","DTH=450&amp;START_MAXIMIZED=FALSE&amp;VAR:CALENDAR=FIVEDAY&amp;VAR:SYMBOL=0&amp;VAR:INDEX=0"}</definedName>
    <definedName name="_604__FDSAUDITLINK___1">{"fdsup://directions/FAT Viewer?action=UPDATE&amp;creator=factset&amp;DYN_ARGS=TRUE&amp;DOC_NAME=FAT:FQL_AUDITING_CLIENT_TEMPLATE.FAT&amp;display_string=Audit&amp;VAR:KEY=KNOZMVUPQN&amp;VAR:QUERY=RkZfSU1QQUlSX1BQRShBTk5fUiw0MDQyOC0xWSwsLFJGLEdCUCk=&amp;WINDOW=FIRST_POPUP&amp;HEIGHT=450&amp;WI","DTH=450&amp;START_MAXIMIZED=FALSE&amp;VAR:CALENDAR=FIVEDAY&amp;VAR:SYMBOL=0&amp;VAR:INDEX=0"}</definedName>
    <definedName name="_605__FDSAUDITLINK__">{"fdsup://directions/FAT Viewer?action=UPDATE&amp;creator=factset&amp;DYN_ARGS=TRUE&amp;DOC_NAME=FAT:FQL_AUDITING_CLIENT_TEMPLATE.FAT&amp;display_string=Audit&amp;VAR:KEY=UJSZAXKTOR&amp;VAR:QUERY=RkZfRklOX0FTU0VUU19JTVBBSVIoQU5OX1IsNDA0MjgsLCxSRixHQlAp&amp;WINDOW=FIRST_POPUP&amp;HEIGHT=45","0&amp;WIDTH=450&amp;START_MAXIMIZED=FALSE&amp;VAR:CALENDAR=FIVEDAY&amp;VAR:SYMBOL=0&amp;VAR:INDEX=0"}</definedName>
    <definedName name="_605__FDSAUDITLINK___1">{"fdsup://directions/FAT Viewer?action=UPDATE&amp;creator=factset&amp;DYN_ARGS=TRUE&amp;DOC_NAME=FAT:FQL_AUDITING_CLIENT_TEMPLATE.FAT&amp;display_string=Audit&amp;VAR:KEY=UJSZAXKTOR&amp;VAR:QUERY=RkZfRklOX0FTU0VUU19JTVBBSVIoQU5OX1IsNDA0MjgsLCxSRixHQlAp&amp;WINDOW=FIRST_POPUP&amp;HEIGHT=45","0&amp;WIDTH=450&amp;START_MAXIMIZED=FALSE&amp;VAR:CALENDAR=FIVEDAY&amp;VAR:SYMBOL=0&amp;VAR:INDEX=0"}</definedName>
    <definedName name="_606__FDSAUDITLINK__">{"fdsup://directions/FAT Viewer?action=UPDATE&amp;creator=factset&amp;DYN_ARGS=TRUE&amp;DOC_NAME=FAT:FQL_AUDITING_CLIENT_TEMPLATE.FAT&amp;display_string=Audit&amp;VAR:KEY=SNUFYDSPUH&amp;VAR:QUERY=RkZfRklOX0FTU0VUU19JTVBBSVIoQU5OX1IsNDA0MjgtMVksLCxSRixHQlAp&amp;WINDOW=FIRST_POPUP&amp;HEIGH","T=450&amp;WIDTH=450&amp;START_MAXIMIZED=FALSE&amp;VAR:CALENDAR=FIVEDAY&amp;VAR:SYMBOL=0&amp;VAR:INDEX=0"}</definedName>
    <definedName name="_606__FDSAUDITLINK___1">{"fdsup://directions/FAT Viewer?action=UPDATE&amp;creator=factset&amp;DYN_ARGS=TRUE&amp;DOC_NAME=FAT:FQL_AUDITING_CLIENT_TEMPLATE.FAT&amp;display_string=Audit&amp;VAR:KEY=SNUFYDSPUH&amp;VAR:QUERY=RkZfRklOX0FTU0VUU19JTVBBSVIoQU5OX1IsNDA0MjgtMVksLCxSRixHQlAp&amp;WINDOW=FIRST_POPUP&amp;HEIGH","T=450&amp;WIDTH=450&amp;START_MAXIMIZED=FALSE&amp;VAR:CALENDAR=FIVEDAY&amp;VAR:SYMBOL=0&amp;VAR:INDEX=0"}</definedName>
    <definedName name="_607__FDSAUDITLINK__">{"fdsup://directions/FAT Viewer?action=UPDATE&amp;creator=factset&amp;DYN_ARGS=TRUE&amp;DOC_NAME=FAT:FQL_AUDITING_CLIENT_TEMPLATE.FAT&amp;display_string=Audit&amp;VAR:KEY=CLKXATQFIP&amp;VAR:QUERY=RkZfSU1QQUlSX1BQRShBTk5fUiw0MDQyOCwsLFJGLEdCUCk=&amp;WINDOW=FIRST_POPUP&amp;HEIGHT=450&amp;WIDTH=","450&amp;START_MAXIMIZED=FALSE&amp;VAR:CALENDAR=FIVEDAY&amp;VAR:SYMBOL=0&amp;VAR:INDEX=0"}</definedName>
    <definedName name="_607__FDSAUDITLINK___1">{"fdsup://directions/FAT Viewer?action=UPDATE&amp;creator=factset&amp;DYN_ARGS=TRUE&amp;DOC_NAME=FAT:FQL_AUDITING_CLIENT_TEMPLATE.FAT&amp;display_string=Audit&amp;VAR:KEY=CLKXATQFIP&amp;VAR:QUERY=RkZfSU1QQUlSX1BQRShBTk5fUiw0MDQyOCwsLFJGLEdCUCk=&amp;WINDOW=FIRST_POPUP&amp;HEIGHT=450&amp;WIDTH=","450&amp;START_MAXIMIZED=FALSE&amp;VAR:CALENDAR=FIVEDAY&amp;VAR:SYMBOL=0&amp;VAR:INDEX=0"}</definedName>
    <definedName name="_608__FDSAUDITLINK__">{"fdsup://directions/FAT Viewer?action=UPDATE&amp;creator=factset&amp;DYN_ARGS=TRUE&amp;DOC_NAME=FAT:FQL_AUDITING_CLIENT_TEMPLATE.FAT&amp;display_string=Audit&amp;VAR:KEY=KNOZMVUPQN&amp;VAR:QUERY=RkZfSU1QQUlSX1BQRShBTk5fUiw0MDQyOC0xWSwsLFJGLEdCUCk=&amp;WINDOW=FIRST_POPUP&amp;HEIGHT=450&amp;WI","DTH=450&amp;START_MAXIMIZED=FALSE&amp;VAR:CALENDAR=FIVEDAY&amp;VAR:SYMBOL=0&amp;VAR:INDEX=0"}</definedName>
    <definedName name="_608__FDSAUDITLINK___1">{"fdsup://directions/FAT Viewer?action=UPDATE&amp;creator=factset&amp;DYN_ARGS=TRUE&amp;DOC_NAME=FAT:FQL_AUDITING_CLIENT_TEMPLATE.FAT&amp;display_string=Audit&amp;VAR:KEY=KNOZMVUPQN&amp;VAR:QUERY=RkZfSU1QQUlSX1BQRShBTk5fUiw0MDQyOC0xWSwsLFJGLEdCUCk=&amp;WINDOW=FIRST_POPUP&amp;HEIGHT=450&amp;WI","DTH=450&amp;START_MAXIMIZED=FALSE&amp;VAR:CALENDAR=FIVEDAY&amp;VAR:SYMBOL=0&amp;VAR:INDEX=0"}</definedName>
    <definedName name="_609__FDSAUDITLINK__">{"fdsup://directions/FAT Viewer?action=UPDATE&amp;creator=factset&amp;DYN_ARGS=TRUE&amp;DOC_NAME=FAT:FQL_AUDITING_CLIENT_TEMPLATE.FAT&amp;display_string=Audit&amp;VAR:KEY=UJSZAXKTOR&amp;VAR:QUERY=RkZfRklOX0FTU0VUU19JTVBBSVIoQU5OX1IsNDA0MjgsLCxSRixHQlAp&amp;WINDOW=FIRST_POPUP&amp;HEIGHT=45","0&amp;WIDTH=450&amp;START_MAXIMIZED=FALSE&amp;VAR:CALENDAR=FIVEDAY&amp;VAR:SYMBOL=0&amp;VAR:INDEX=0"}</definedName>
    <definedName name="_609__FDSAUDITLINK___1">{"fdsup://directions/FAT Viewer?action=UPDATE&amp;creator=factset&amp;DYN_ARGS=TRUE&amp;DOC_NAME=FAT:FQL_AUDITING_CLIENT_TEMPLATE.FAT&amp;display_string=Audit&amp;VAR:KEY=UJSZAXKTOR&amp;VAR:QUERY=RkZfRklOX0FTU0VUU19JTVBBSVIoQU5OX1IsNDA0MjgsLCxSRixHQlAp&amp;WINDOW=FIRST_POPUP&amp;HEIGHT=45","0&amp;WIDTH=450&amp;START_MAXIMIZED=FALSE&amp;VAR:CALENDAR=FIVEDAY&amp;VAR:SYMBOL=0&amp;VAR:INDEX=0"}</definedName>
    <definedName name="_61__123Graph_A_Chart_1A">#REF!</definedName>
    <definedName name="_61__123Graph_D_Chart_1A">#REF!</definedName>
    <definedName name="_61__123Graph_ECHART_7">#REF!</definedName>
    <definedName name="_61__123Graph_LBL_ACHART_5">#REF!</definedName>
    <definedName name="_61__123Graph_XChart_2">#REF!</definedName>
    <definedName name="_61__123Graph_XChart_3">#REF!</definedName>
    <definedName name="_61__FDSAUDITLINK__">{"fdsup://Directions/FAT Viewer?action=UPDATE&amp;creator=factset&amp;DOC_NAME=fat:reuters_annual_source_window.fat&amp;display_string=Audit&amp;DYN_ARGS=TRUE&amp;VAR:ID1=80004C10&amp;VAR:RCODE=QTLE&amp;VAR:SDATE=20071299&amp;VAR:FREQ=Y&amp;VAR:RELITEM=RP&amp;VAR:CURRENCY=&amp;VAR:CURRSOURCE=EXSHARE&amp;","VAR:NATFREQ=ANNUAL&amp;VAR:RFIELD=FINALIZED&amp;VAR:DB_TYPE=&amp;VAR:UNITS=M&amp;window=popup&amp;width=450&amp;height=300&amp;START_MAXIMIZED=FALSE"}</definedName>
    <definedName name="_61__FDSAUDITLINK___1">{"fdsup://IBCentral/FAT Viewer?action=UPDATE&amp;creator=factset&amp;DOC_NAME=fat:reuters_annual_source_window.fat&amp;display_string=Audit&amp;DYN_ARGS=TRUE&amp;VAR:ID1=096970&amp;VAR:RCODE=FDSPFDSTKTOTAL&amp;VAR:SDATE=20080399&amp;VAR:FREQ=Y&amp;VAR:RELITEM=RP&amp;VAR:CURRENCY=&amp;VAR:CURRSOURCE=E","XSHARE&amp;VAR:NATFREQ=ANNUAL&amp;VAR:RFIELD=FINALIZED&amp;VAR:DB_TYPE=&amp;VAR:UNITS=M&amp;window=popup&amp;width=450&amp;height=300&amp;START_MAXIMIZED=FALSE"}</definedName>
    <definedName name="_610__FDSAUDITLINK__">{"fdsup://directions/FAT Viewer?action=UPDATE&amp;creator=factset&amp;DYN_ARGS=TRUE&amp;DOC_NAME=FAT:FQL_AUDITING_CLIENT_TEMPLATE.FAT&amp;display_string=Audit&amp;VAR:KEY=SNUFYDSPUH&amp;VAR:QUERY=RkZfRklOX0FTU0VUU19JTVBBSVIoQU5OX1IsNDA0MjgtMVksLCxSRixHQlAp&amp;WINDOW=FIRST_POPUP&amp;HEIGH","T=450&amp;WIDTH=450&amp;START_MAXIMIZED=FALSE&amp;VAR:CALENDAR=FIVEDAY&amp;VAR:SYMBOL=0&amp;VAR:INDEX=0"}</definedName>
    <definedName name="_610__FDSAUDITLINK___1">{"fdsup://directions/FAT Viewer?action=UPDATE&amp;creator=factset&amp;DYN_ARGS=TRUE&amp;DOC_NAME=FAT:FQL_AUDITING_CLIENT_TEMPLATE.FAT&amp;display_string=Audit&amp;VAR:KEY=SNUFYDSPUH&amp;VAR:QUERY=RkZfRklOX0FTU0VUU19JTVBBSVIoQU5OX1IsNDA0MjgtMVksLCxSRixHQlAp&amp;WINDOW=FIRST_POPUP&amp;HEIGH","T=450&amp;WIDTH=450&amp;START_MAXIMIZED=FALSE&amp;VAR:CALENDAR=FIVEDAY&amp;VAR:SYMBOL=0&amp;VAR:INDEX=0"}</definedName>
    <definedName name="_611__FDSAUDITLINK__">{"fdsup://directions/FAT Viewer?action=UPDATE&amp;creator=factset&amp;DYN_ARGS=TRUE&amp;DOC_NAME=FAT:FQL_AUDITING_CLIENT_TEMPLATE.FAT&amp;display_string=Audit&amp;VAR:KEY=CLKXATQFIP&amp;VAR:QUERY=RkZfSU1QQUlSX1BQRShBTk5fUiw0MDQyOCwsLFJGLEdCUCk=&amp;WINDOW=FIRST_POPUP&amp;HEIGHT=450&amp;WIDTH=","450&amp;START_MAXIMIZED=FALSE&amp;VAR:CALENDAR=FIVEDAY&amp;VAR:SYMBOL=0&amp;VAR:INDEX=0"}</definedName>
    <definedName name="_611__FDSAUDITLINK___1">{"fdsup://directions/FAT Viewer?action=UPDATE&amp;creator=factset&amp;DYN_ARGS=TRUE&amp;DOC_NAME=FAT:FQL_AUDITING_CLIENT_TEMPLATE.FAT&amp;display_string=Audit&amp;VAR:KEY=CLKXATQFIP&amp;VAR:QUERY=RkZfSU1QQUlSX1BQRShBTk5fUiw0MDQyOCwsLFJGLEdCUCk=&amp;WINDOW=FIRST_POPUP&amp;HEIGHT=450&amp;WIDTH=","450&amp;START_MAXIMIZED=FALSE&amp;VAR:CALENDAR=FIVEDAY&amp;VAR:SYMBOL=0&amp;VAR:INDEX=0"}</definedName>
    <definedName name="_612__FDSAUDITLINK__">{"fdsup://directions/FAT Viewer?action=UPDATE&amp;creator=factset&amp;DYN_ARGS=TRUE&amp;DOC_NAME=FAT:FQL_AUDITING_CLIENT_TEMPLATE.FAT&amp;display_string=Audit&amp;VAR:KEY=KNOZMVUPQN&amp;VAR:QUERY=RkZfSU1QQUlSX1BQRShBTk5fUiw0MDQyOC0xWSwsLFJGLEdCUCk=&amp;WINDOW=FIRST_POPUP&amp;HEIGHT=450&amp;WI","DTH=450&amp;START_MAXIMIZED=FALSE&amp;VAR:CALENDAR=FIVEDAY&amp;VAR:SYMBOL=0&amp;VAR:INDEX=0"}</definedName>
    <definedName name="_612__FDSAUDITLINK___1">{"fdsup://directions/FAT Viewer?action=UPDATE&amp;creator=factset&amp;DYN_ARGS=TRUE&amp;DOC_NAME=FAT:FQL_AUDITING_CLIENT_TEMPLATE.FAT&amp;display_string=Audit&amp;VAR:KEY=KNOZMVUPQN&amp;VAR:QUERY=RkZfSU1QQUlSX1BQRShBTk5fUiw0MDQyOC0xWSwsLFJGLEdCUCk=&amp;WINDOW=FIRST_POPUP&amp;HEIGHT=450&amp;WI","DTH=450&amp;START_MAXIMIZED=FALSE&amp;VAR:CALENDAR=FIVEDAY&amp;VAR:SYMBOL=0&amp;VAR:INDEX=0"}</definedName>
    <definedName name="_613__FDSAUDITLINK__">{"fdsup://directions/FAT Viewer?action=UPDATE&amp;creator=factset&amp;DYN_ARGS=TRUE&amp;DOC_NAME=FAT:FQL_AUDITING_CLIENT_TEMPLATE.FAT&amp;display_string=Audit&amp;VAR:KEY=UJSZAXKTOR&amp;VAR:QUERY=RkZfRklOX0FTU0VUU19JTVBBSVIoQU5OX1IsNDA0MjgsLCxSRixHQlAp&amp;WINDOW=FIRST_POPUP&amp;HEIGHT=45","0&amp;WIDTH=450&amp;START_MAXIMIZED=FALSE&amp;VAR:CALENDAR=FIVEDAY&amp;VAR:SYMBOL=0&amp;VAR:INDEX=0"}</definedName>
    <definedName name="_613__FDSAUDITLINK___1">{"fdsup://directions/FAT Viewer?action=UPDATE&amp;creator=factset&amp;DYN_ARGS=TRUE&amp;DOC_NAME=FAT:FQL_AUDITING_CLIENT_TEMPLATE.FAT&amp;display_string=Audit&amp;VAR:KEY=UJSZAXKTOR&amp;VAR:QUERY=RkZfRklOX0FTU0VUU19JTVBBSVIoQU5OX1IsNDA0MjgsLCxSRixHQlAp&amp;WINDOW=FIRST_POPUP&amp;HEIGHT=45","0&amp;WIDTH=450&amp;START_MAXIMIZED=FALSE&amp;VAR:CALENDAR=FIVEDAY&amp;VAR:SYMBOL=0&amp;VAR:INDEX=0"}</definedName>
    <definedName name="_614__FDSAUDITLINK__">{"fdsup://directions/FAT Viewer?action=UPDATE&amp;creator=factset&amp;DYN_ARGS=TRUE&amp;DOC_NAME=FAT:FQL_AUDITING_CLIENT_TEMPLATE.FAT&amp;display_string=Audit&amp;VAR:KEY=SNUFYDSPUH&amp;VAR:QUERY=RkZfRklOX0FTU0VUU19JTVBBSVIoQU5OX1IsNDA0MjgtMVksLCxSRixHQlAp&amp;WINDOW=FIRST_POPUP&amp;HEIGH","T=450&amp;WIDTH=450&amp;START_MAXIMIZED=FALSE&amp;VAR:CALENDAR=FIVEDAY&amp;VAR:SYMBOL=0&amp;VAR:INDEX=0"}</definedName>
    <definedName name="_614__FDSAUDITLINK___1">{"fdsup://directions/FAT Viewer?action=UPDATE&amp;creator=factset&amp;DYN_ARGS=TRUE&amp;DOC_NAME=FAT:FQL_AUDITING_CLIENT_TEMPLATE.FAT&amp;display_string=Audit&amp;VAR:KEY=SNUFYDSPUH&amp;VAR:QUERY=RkZfRklOX0FTU0VUU19JTVBBSVIoQU5OX1IsNDA0MjgtMVksLCxSRixHQlAp&amp;WINDOW=FIRST_POPUP&amp;HEIGH","T=450&amp;WIDTH=450&amp;START_MAXIMIZED=FALSE&amp;VAR:CALENDAR=FIVEDAY&amp;VAR:SYMBOL=0&amp;VAR:INDEX=0"}</definedName>
    <definedName name="_615__FDSAUDITLINK__">{"fdsup://directions/FAT Viewer?action=UPDATE&amp;creator=factset&amp;DYN_ARGS=TRUE&amp;DOC_NAME=FAT:FQL_AUDITING_CLIENT_TEMPLATE.FAT&amp;display_string=Audit&amp;VAR:KEY=CLKXATQFIP&amp;VAR:QUERY=RkZfSU1QQUlSX1BQRShBTk5fUiw0MDQyOCwsLFJGLEdCUCk=&amp;WINDOW=FIRST_POPUP&amp;HEIGHT=450&amp;WIDTH=","450&amp;START_MAXIMIZED=FALSE&amp;VAR:CALENDAR=FIVEDAY&amp;VAR:SYMBOL=0&amp;VAR:INDEX=0"}</definedName>
    <definedName name="_615__FDSAUDITLINK___1">{"fdsup://directions/FAT Viewer?action=UPDATE&amp;creator=factset&amp;DYN_ARGS=TRUE&amp;DOC_NAME=FAT:FQL_AUDITING_CLIENT_TEMPLATE.FAT&amp;display_string=Audit&amp;VAR:KEY=CLKXATQFIP&amp;VAR:QUERY=RkZfSU1QQUlSX1BQRShBTk5fUiw0MDQyOCwsLFJGLEdCUCk=&amp;WINDOW=FIRST_POPUP&amp;HEIGHT=450&amp;WIDTH=","450&amp;START_MAXIMIZED=FALSE&amp;VAR:CALENDAR=FIVEDAY&amp;VAR:SYMBOL=0&amp;VAR:INDEX=0"}</definedName>
    <definedName name="_616__FDSAUDITLINK__">{"fdsup://directions/FAT Viewer?action=UPDATE&amp;creator=factset&amp;DYN_ARGS=TRUE&amp;DOC_NAME=FAT:FQL_AUDITING_CLIENT_TEMPLATE.FAT&amp;display_string=Audit&amp;VAR:KEY=KNOZMVUPQN&amp;VAR:QUERY=RkZfSU1QQUlSX1BQRShBTk5fUiw0MDQyOC0xWSwsLFJGLEdCUCk=&amp;WINDOW=FIRST_POPUP&amp;HEIGHT=450&amp;WI","DTH=450&amp;START_MAXIMIZED=FALSE&amp;VAR:CALENDAR=FIVEDAY&amp;VAR:SYMBOL=0&amp;VAR:INDEX=0"}</definedName>
    <definedName name="_616__FDSAUDITLINK___1">{"fdsup://directions/FAT Viewer?action=UPDATE&amp;creator=factset&amp;DYN_ARGS=TRUE&amp;DOC_NAME=FAT:FQL_AUDITING_CLIENT_TEMPLATE.FAT&amp;display_string=Audit&amp;VAR:KEY=KNOZMVUPQN&amp;VAR:QUERY=RkZfSU1QQUlSX1BQRShBTk5fUiw0MDQyOC0xWSwsLFJGLEdCUCk=&amp;WINDOW=FIRST_POPUP&amp;HEIGHT=450&amp;WI","DTH=450&amp;START_MAXIMIZED=FALSE&amp;VAR:CALENDAR=FIVEDAY&amp;VAR:SYMBOL=0&amp;VAR:INDEX=0"}</definedName>
    <definedName name="_617__FDSAUDITLINK__">{"fdsup://directions/FAT Viewer?action=UPDATE&amp;creator=factset&amp;DYN_ARGS=TRUE&amp;DOC_NAME=FAT:FQL_AUDITING_CLIENT_TEMPLATE.FAT&amp;display_string=Audit&amp;VAR:KEY=UJSZAXKTOR&amp;VAR:QUERY=RkZfRklOX0FTU0VUU19JTVBBSVIoQU5OX1IsNDA0MjgsLCxSRixHQlAp&amp;WINDOW=FIRST_POPUP&amp;HEIGHT=45","0&amp;WIDTH=450&amp;START_MAXIMIZED=FALSE&amp;VAR:CALENDAR=FIVEDAY&amp;VAR:SYMBOL=0&amp;VAR:INDEX=0"}</definedName>
    <definedName name="_617__FDSAUDITLINK___1">{"fdsup://directions/FAT Viewer?action=UPDATE&amp;creator=factset&amp;DYN_ARGS=TRUE&amp;DOC_NAME=FAT:FQL_AUDITING_CLIENT_TEMPLATE.FAT&amp;display_string=Audit&amp;VAR:KEY=UJSZAXKTOR&amp;VAR:QUERY=RkZfRklOX0FTU0VUU19JTVBBSVIoQU5OX1IsNDA0MjgsLCxSRixHQlAp&amp;WINDOW=FIRST_POPUP&amp;HEIGHT=45","0&amp;WIDTH=450&amp;START_MAXIMIZED=FALSE&amp;VAR:CALENDAR=FIVEDAY&amp;VAR:SYMBOL=0&amp;VAR:INDEX=0"}</definedName>
    <definedName name="_618__FDSAUDITLINK__">{"fdsup://directions/FAT Viewer?action=UPDATE&amp;creator=factset&amp;DYN_ARGS=TRUE&amp;DOC_NAME=FAT:FQL_AUDITING_CLIENT_TEMPLATE.FAT&amp;display_string=Audit&amp;VAR:KEY=SNUFYDSPUH&amp;VAR:QUERY=RkZfRklOX0FTU0VUU19JTVBBSVIoQU5OX1IsNDA0MjgtMVksLCxSRixHQlAp&amp;WINDOW=FIRST_POPUP&amp;HEIGH","T=450&amp;WIDTH=450&amp;START_MAXIMIZED=FALSE&amp;VAR:CALENDAR=FIVEDAY&amp;VAR:SYMBOL=0&amp;VAR:INDEX=0"}</definedName>
    <definedName name="_618__FDSAUDITLINK___1">{"fdsup://directions/FAT Viewer?action=UPDATE&amp;creator=factset&amp;DYN_ARGS=TRUE&amp;DOC_NAME=FAT:FQL_AUDITING_CLIENT_TEMPLATE.FAT&amp;display_string=Audit&amp;VAR:KEY=SNUFYDSPUH&amp;VAR:QUERY=RkZfRklOX0FTU0VUU19JTVBBSVIoQU5OX1IsNDA0MjgtMVksLCxSRixHQlAp&amp;WINDOW=FIRST_POPUP&amp;HEIGH","T=450&amp;WIDTH=450&amp;START_MAXIMIZED=FALSE&amp;VAR:CALENDAR=FIVEDAY&amp;VAR:SYMBOL=0&amp;VAR:INDEX=0"}</definedName>
    <definedName name="_619__FDSAUDITLINK__">{"fdsup://directions/FAT Viewer?action=UPDATE&amp;creator=factset&amp;DYN_ARGS=TRUE&amp;DOC_NAME=FAT:FQL_AUDITING_CLIENT_TEMPLATE.FAT&amp;display_string=Audit&amp;VAR:KEY=CLKXATQFIP&amp;VAR:QUERY=RkZfSU1QQUlSX1BQRShBTk5fUiw0MDQyOCwsLFJGLEdCUCk=&amp;WINDOW=FIRST_POPUP&amp;HEIGHT=450&amp;WIDTH=","450&amp;START_MAXIMIZED=FALSE&amp;VAR:CALENDAR=FIVEDAY&amp;VAR:SYMBOL=0&amp;VAR:INDEX=0"}</definedName>
    <definedName name="_619__FDSAUDITLINK___1">{"fdsup://directions/FAT Viewer?action=UPDATE&amp;creator=factset&amp;DYN_ARGS=TRUE&amp;DOC_NAME=FAT:FQL_AUDITING_CLIENT_TEMPLATE.FAT&amp;display_string=Audit&amp;VAR:KEY=CLKXATQFIP&amp;VAR:QUERY=RkZfSU1QQUlSX1BQRShBTk5fUiw0MDQyOCwsLFJGLEdCUCk=&amp;WINDOW=FIRST_POPUP&amp;HEIGHT=450&amp;WIDTH=","450&amp;START_MAXIMIZED=FALSE&amp;VAR:CALENDAR=FIVEDAY&amp;VAR:SYMBOL=0&amp;VAR:INDEX=0"}</definedName>
    <definedName name="_62__123Graph_AChart_1">#REF!</definedName>
    <definedName name="_62__123Graph_E_Chart_1A">#REF!</definedName>
    <definedName name="_62__123Graph_ECHART_8">#REF!</definedName>
    <definedName name="_62__123Graph_XChart_3">#REF!</definedName>
    <definedName name="_62__123Graph_XChart_4">#REF!</definedName>
    <definedName name="_62__FDSAUDITLINK__">{"fdsup://Directions/FAT Viewer?action=UPDATE&amp;creator=factset&amp;DOC_NAME=fat:reuters_annual_source_window.fat&amp;display_string=Audit&amp;DYN_ARGS=TRUE&amp;VAR:ID1=80004C10&amp;VAR:RCODE=NIBX&amp;VAR:SDATE=20071299&amp;VAR:FREQ=Y&amp;VAR:RELITEM=RP&amp;VAR:CURRENCY=USD&amp;VAR:CURRSOURCE=EXSHA","RE&amp;VAR:NATFREQ=ANNUAL&amp;VAR:RFIELD=FINALIZED&amp;VAR:DB_TYPE=&amp;VAR:UNITS=MONTHLY&amp;window=popup&amp;width=450&amp;height=300&amp;START_MAXIMIZED=FALSE"}</definedName>
    <definedName name="_62__FDSAUDITLINK___1">{"fdsup://IBCentral/FAT Viewer?action=UPDATE&amp;creator=factset&amp;DOC_NAME=fat:reuters_annual_source_window.fat&amp;display_string=Audit&amp;DYN_ARGS=TRUE&amp;VAR:ID1=002826&amp;VAR:RCODE=FDSPFDSTKTOTAL&amp;VAR:SDATE=20071299&amp;VAR:FREQ=Y&amp;VAR:RELITEM=RP&amp;VAR:CURRENCY=&amp;VAR:CURRSOURCE=E","XSHARE&amp;VAR:NATFREQ=ANNUAL&amp;VAR:RFIELD=FINALIZED&amp;VAR:DB_TYPE=&amp;VAR:UNITS=M&amp;window=popup&amp;width=450&amp;height=300&amp;START_MAXIMIZED=FALSE"}</definedName>
    <definedName name="_62_0__123Graph_BCHAR">#REF!</definedName>
    <definedName name="_620__FDSAUDITLINK__">{"fdsup://directions/FAT Viewer?action=UPDATE&amp;creator=factset&amp;DYN_ARGS=TRUE&amp;DOC_NAME=FAT:FQL_AUDITING_CLIENT_TEMPLATE.FAT&amp;display_string=Audit&amp;VAR:KEY=KNOZMVUPQN&amp;VAR:QUERY=RkZfSU1QQUlSX1BQRShBTk5fUiw0MDQyOC0xWSwsLFJGLEdCUCk=&amp;WINDOW=FIRST_POPUP&amp;HEIGHT=450&amp;WI","DTH=450&amp;START_MAXIMIZED=FALSE&amp;VAR:CALENDAR=FIVEDAY&amp;VAR:SYMBOL=0&amp;VAR:INDEX=0"}</definedName>
    <definedName name="_620__FDSAUDITLINK___1">{"fdsup://directions/FAT Viewer?action=UPDATE&amp;creator=factset&amp;DYN_ARGS=TRUE&amp;DOC_NAME=FAT:FQL_AUDITING_CLIENT_TEMPLATE.FAT&amp;display_string=Audit&amp;VAR:KEY=KNOZMVUPQN&amp;VAR:QUERY=RkZfSU1QQUlSX1BQRShBTk5fUiw0MDQyOC0xWSwsLFJGLEdCUCk=&amp;WINDOW=FIRST_POPUP&amp;HEIGHT=450&amp;WI","DTH=450&amp;START_MAXIMIZED=FALSE&amp;VAR:CALENDAR=FIVEDAY&amp;VAR:SYMBOL=0&amp;VAR:INDEX=0"}</definedName>
    <definedName name="_621__FDSAUDITLINK__">{"fdsup://directions/FAT Viewer?action=UPDATE&amp;creator=factset&amp;DYN_ARGS=TRUE&amp;DOC_NAME=FAT:FQL_AUDITING_CLIENT_TEMPLATE.FAT&amp;display_string=Audit&amp;VAR:KEY=UJSZAXKTOR&amp;VAR:QUERY=RkZfRklOX0FTU0VUU19JTVBBSVIoQU5OX1IsNDA0MjgsLCxSRixHQlAp&amp;WINDOW=FIRST_POPUP&amp;HEIGHT=45","0&amp;WIDTH=450&amp;START_MAXIMIZED=FALSE&amp;VAR:CALENDAR=FIVEDAY&amp;VAR:SYMBOL=0&amp;VAR:INDEX=0"}</definedName>
    <definedName name="_621__FDSAUDITLINK___1">{"fdsup://directions/FAT Viewer?action=UPDATE&amp;creator=factset&amp;DYN_ARGS=TRUE&amp;DOC_NAME=FAT:FQL_AUDITING_CLIENT_TEMPLATE.FAT&amp;display_string=Audit&amp;VAR:KEY=UJSZAXKTOR&amp;VAR:QUERY=RkZfRklOX0FTU0VUU19JTVBBSVIoQU5OX1IsNDA0MjgsLCxSRixHQlAp&amp;WINDOW=FIRST_POPUP&amp;HEIGHT=45","0&amp;WIDTH=450&amp;START_MAXIMIZED=FALSE&amp;VAR:CALENDAR=FIVEDAY&amp;VAR:SYMBOL=0&amp;VAR:INDEX=0"}</definedName>
    <definedName name="_622__FDSAUDITLINK__">{"fdsup://directions/FAT Viewer?action=UPDATE&amp;creator=factset&amp;DYN_ARGS=TRUE&amp;DOC_NAME=FAT:FQL_AUDITING_CLIENT_TEMPLATE.FAT&amp;display_string=Audit&amp;VAR:KEY=SNUFYDSPUH&amp;VAR:QUERY=RkZfRklOX0FTU0VUU19JTVBBSVIoQU5OX1IsNDA0MjgtMVksLCxSRixHQlAp&amp;WINDOW=FIRST_POPUP&amp;HEIGH","T=450&amp;WIDTH=450&amp;START_MAXIMIZED=FALSE&amp;VAR:CALENDAR=FIVEDAY&amp;VAR:SYMBOL=0&amp;VAR:INDEX=0"}</definedName>
    <definedName name="_622__FDSAUDITLINK___1">{"fdsup://directions/FAT Viewer?action=UPDATE&amp;creator=factset&amp;DYN_ARGS=TRUE&amp;DOC_NAME=FAT:FQL_AUDITING_CLIENT_TEMPLATE.FAT&amp;display_string=Audit&amp;VAR:KEY=SNUFYDSPUH&amp;VAR:QUERY=RkZfRklOX0FTU0VUU19JTVBBSVIoQU5OX1IsNDA0MjgtMVksLCxSRixHQlAp&amp;WINDOW=FIRST_POPUP&amp;HEIGH","T=450&amp;WIDTH=450&amp;START_MAXIMIZED=FALSE&amp;VAR:CALENDAR=FIVEDAY&amp;VAR:SYMBOL=0&amp;VAR:INDEX=0"}</definedName>
    <definedName name="_623__FDSAUDITLINK__">{"fdsup://directions/FAT Viewer?action=UPDATE&amp;creator=factset&amp;DYN_ARGS=TRUE&amp;DOC_NAME=FAT:FQL_AUDITING_CLIENT_TEMPLATE.FAT&amp;display_string=Audit&amp;VAR:KEY=CLKXATQFIP&amp;VAR:QUERY=RkZfSU1QQUlSX1BQRShBTk5fUiw0MDQyOCwsLFJGLEdCUCk=&amp;WINDOW=FIRST_POPUP&amp;HEIGHT=450&amp;WIDTH=","450&amp;START_MAXIMIZED=FALSE&amp;VAR:CALENDAR=FIVEDAY&amp;VAR:SYMBOL=0&amp;VAR:INDEX=0"}</definedName>
    <definedName name="_623__FDSAUDITLINK___1">{"fdsup://directions/FAT Viewer?action=UPDATE&amp;creator=factset&amp;DYN_ARGS=TRUE&amp;DOC_NAME=FAT:FQL_AUDITING_CLIENT_TEMPLATE.FAT&amp;display_string=Audit&amp;VAR:KEY=CLKXATQFIP&amp;VAR:QUERY=RkZfSU1QQUlSX1BQRShBTk5fUiw0MDQyOCwsLFJGLEdCUCk=&amp;WINDOW=FIRST_POPUP&amp;HEIGHT=450&amp;WIDTH=","450&amp;START_MAXIMIZED=FALSE&amp;VAR:CALENDAR=FIVEDAY&amp;VAR:SYMBOL=0&amp;VAR:INDEX=0"}</definedName>
    <definedName name="_624__FDSAUDITLINK__">{"fdsup://directions/FAT Viewer?action=UPDATE&amp;creator=factset&amp;DYN_ARGS=TRUE&amp;DOC_NAME=FAT:FQL_AUDITING_CLIENT_TEMPLATE.FAT&amp;display_string=Audit&amp;VAR:KEY=KNOZMVUPQN&amp;VAR:QUERY=RkZfSU1QQUlSX1BQRShBTk5fUiw0MDQyOC0xWSwsLFJGLEdCUCk=&amp;WINDOW=FIRST_POPUP&amp;HEIGHT=450&amp;WI","DTH=450&amp;START_MAXIMIZED=FALSE&amp;VAR:CALENDAR=FIVEDAY&amp;VAR:SYMBOL=0&amp;VAR:INDEX=0"}</definedName>
    <definedName name="_624__FDSAUDITLINK___1">{"fdsup://directions/FAT Viewer?action=UPDATE&amp;creator=factset&amp;DYN_ARGS=TRUE&amp;DOC_NAME=FAT:FQL_AUDITING_CLIENT_TEMPLATE.FAT&amp;display_string=Audit&amp;VAR:KEY=KNOZMVUPQN&amp;VAR:QUERY=RkZfSU1QQUlSX1BQRShBTk5fUiw0MDQyOC0xWSwsLFJGLEdCUCk=&amp;WINDOW=FIRST_POPUP&amp;HEIGHT=450&amp;WI","DTH=450&amp;START_MAXIMIZED=FALSE&amp;VAR:CALENDAR=FIVEDAY&amp;VAR:SYMBOL=0&amp;VAR:INDEX=0"}</definedName>
    <definedName name="_625__FDSAUDITLINK__">{"fdsup://directions/FAT Viewer?action=UPDATE&amp;creator=factset&amp;DYN_ARGS=TRUE&amp;DOC_NAME=FAT:FQL_AUDITING_CLIENT_TEMPLATE.FAT&amp;display_string=Audit&amp;VAR:KEY=UJSZAXKTOR&amp;VAR:QUERY=RkZfRklOX0FTU0VUU19JTVBBSVIoQU5OX1IsNDA0MjgsLCxSRixHQlAp&amp;WINDOW=FIRST_POPUP&amp;HEIGHT=45","0&amp;WIDTH=450&amp;START_MAXIMIZED=FALSE&amp;VAR:CALENDAR=FIVEDAY&amp;VAR:SYMBOL=0&amp;VAR:INDEX=0"}</definedName>
    <definedName name="_625__FDSAUDITLINK___1">{"fdsup://directions/FAT Viewer?action=UPDATE&amp;creator=factset&amp;DYN_ARGS=TRUE&amp;DOC_NAME=FAT:FQL_AUDITING_CLIENT_TEMPLATE.FAT&amp;display_string=Audit&amp;VAR:KEY=UJSZAXKTOR&amp;VAR:QUERY=RkZfRklOX0FTU0VUU19JTVBBSVIoQU5OX1IsNDA0MjgsLCxSRixHQlAp&amp;WINDOW=FIRST_POPUP&amp;HEIGHT=45","0&amp;WIDTH=450&amp;START_MAXIMIZED=FALSE&amp;VAR:CALENDAR=FIVEDAY&amp;VAR:SYMBOL=0&amp;VAR:INDEX=0"}</definedName>
    <definedName name="_626__FDSAUDITLINK__">{"fdsup://directions/FAT Viewer?action=UPDATE&amp;creator=factset&amp;DYN_ARGS=TRUE&amp;DOC_NAME=FAT:FQL_AUDITING_CLIENT_TEMPLATE.FAT&amp;display_string=Audit&amp;VAR:KEY=SNUFYDSPUH&amp;VAR:QUERY=RkZfRklOX0FTU0VUU19JTVBBSVIoQU5OX1IsNDA0MjgtMVksLCxSRixHQlAp&amp;WINDOW=FIRST_POPUP&amp;HEIGH","T=450&amp;WIDTH=450&amp;START_MAXIMIZED=FALSE&amp;VAR:CALENDAR=FIVEDAY&amp;VAR:SYMBOL=0&amp;VAR:INDEX=0"}</definedName>
    <definedName name="_626__FDSAUDITLINK___1">{"fdsup://directions/FAT Viewer?action=UPDATE&amp;creator=factset&amp;DYN_ARGS=TRUE&amp;DOC_NAME=FAT:FQL_AUDITING_CLIENT_TEMPLATE.FAT&amp;display_string=Audit&amp;VAR:KEY=SNUFYDSPUH&amp;VAR:QUERY=RkZfRklOX0FTU0VUU19JTVBBSVIoQU5OX1IsNDA0MjgtMVksLCxSRixHQlAp&amp;WINDOW=FIRST_POPUP&amp;HEIGH","T=450&amp;WIDTH=450&amp;START_MAXIMIZED=FALSE&amp;VAR:CALENDAR=FIVEDAY&amp;VAR:SYMBOL=0&amp;VAR:INDEX=0"}</definedName>
    <definedName name="_627__FDSAUDITLINK__">{"fdsup://directions/FAT Viewer?action=UPDATE&amp;creator=factset&amp;DYN_ARGS=TRUE&amp;DOC_NAME=FAT:FQL_AUDITING_CLIENT_TEMPLATE.FAT&amp;display_string=Audit&amp;VAR:KEY=CLKXATQFIP&amp;VAR:QUERY=RkZfSU1QQUlSX1BQRShBTk5fUiw0MDQyOCwsLFJGLEdCUCk=&amp;WINDOW=FIRST_POPUP&amp;HEIGHT=450&amp;WIDTH=","450&amp;START_MAXIMIZED=FALSE&amp;VAR:CALENDAR=FIVEDAY&amp;VAR:SYMBOL=0&amp;VAR:INDEX=0"}</definedName>
    <definedName name="_627__FDSAUDITLINK___1">{"fdsup://directions/FAT Viewer?action=UPDATE&amp;creator=factset&amp;DYN_ARGS=TRUE&amp;DOC_NAME=FAT:FQL_AUDITING_CLIENT_TEMPLATE.FAT&amp;display_string=Audit&amp;VAR:KEY=CLKXATQFIP&amp;VAR:QUERY=RkZfSU1QQUlSX1BQRShBTk5fUiw0MDQyOCwsLFJGLEdCUCk=&amp;WINDOW=FIRST_POPUP&amp;HEIGHT=450&amp;WIDTH=","450&amp;START_MAXIMIZED=FALSE&amp;VAR:CALENDAR=FIVEDAY&amp;VAR:SYMBOL=0&amp;VAR:INDEX=0"}</definedName>
    <definedName name="_628__FDSAUDITLINK__">{"fdsup://directions/FAT Viewer?action=UPDATE&amp;creator=factset&amp;DYN_ARGS=TRUE&amp;DOC_NAME=FAT:FQL_AUDITING_CLIENT_TEMPLATE.FAT&amp;display_string=Audit&amp;VAR:KEY=KNOZMVUPQN&amp;VAR:QUERY=RkZfSU1QQUlSX1BQRShBTk5fUiw0MDQyOC0xWSwsLFJGLEdCUCk=&amp;WINDOW=FIRST_POPUP&amp;HEIGHT=450&amp;WI","DTH=450&amp;START_MAXIMIZED=FALSE&amp;VAR:CALENDAR=FIVEDAY&amp;VAR:SYMBOL=0&amp;VAR:INDEX=0"}</definedName>
    <definedName name="_628__FDSAUDITLINK___1">{"fdsup://directions/FAT Viewer?action=UPDATE&amp;creator=factset&amp;DYN_ARGS=TRUE&amp;DOC_NAME=FAT:FQL_AUDITING_CLIENT_TEMPLATE.FAT&amp;display_string=Audit&amp;VAR:KEY=KNOZMVUPQN&amp;VAR:QUERY=RkZfSU1QQUlSX1BQRShBTk5fUiw0MDQyOC0xWSwsLFJGLEdCUCk=&amp;WINDOW=FIRST_POPUP&amp;HEIGHT=450&amp;WI","DTH=450&amp;START_MAXIMIZED=FALSE&amp;VAR:CALENDAR=FIVEDAY&amp;VAR:SYMBOL=0&amp;VAR:INDEX=0"}</definedName>
    <definedName name="_629__FDSAUDITLINK__">{"fdsup://directions/FAT Viewer?action=UPDATE&amp;creator=factset&amp;DYN_ARGS=TRUE&amp;DOC_NAME=FAT:FQL_AUDITING_CLIENT_TEMPLATE.FAT&amp;display_string=Audit&amp;VAR:KEY=UJSZAXKTOR&amp;VAR:QUERY=RkZfRklOX0FTU0VUU19JTVBBSVIoQU5OX1IsNDA0MjgsLCxSRixHQlAp&amp;WINDOW=FIRST_POPUP&amp;HEIGHT=45","0&amp;WIDTH=450&amp;START_MAXIMIZED=FALSE&amp;VAR:CALENDAR=FIVEDAY&amp;VAR:SYMBOL=0&amp;VAR:INDEX=0"}</definedName>
    <definedName name="_629__FDSAUDITLINK___1">{"fdsup://directions/FAT Viewer?action=UPDATE&amp;creator=factset&amp;DYN_ARGS=TRUE&amp;DOC_NAME=FAT:FQL_AUDITING_CLIENT_TEMPLATE.FAT&amp;display_string=Audit&amp;VAR:KEY=UJSZAXKTOR&amp;VAR:QUERY=RkZfRklOX0FTU0VUU19JTVBBSVIoQU5OX1IsNDA0MjgsLCxSRixHQlAp&amp;WINDOW=FIRST_POPUP&amp;HEIGHT=45","0&amp;WIDTH=450&amp;START_MAXIMIZED=FALSE&amp;VAR:CALENDAR=FIVEDAY&amp;VAR:SYMBOL=0&amp;VAR:INDEX=0"}</definedName>
    <definedName name="_63__123Graph_AChart_2">#REF!</definedName>
    <definedName name="_63__123Graph_ECHART_9">#REF!</definedName>
    <definedName name="_63__123Graph_F_Chart_1A">#REF!</definedName>
    <definedName name="_63__123Graph_XChart_4">#REF!</definedName>
    <definedName name="_63__123Graph_XChart_5">#REF!</definedName>
    <definedName name="_63__FDSAUDITLINK__">{"fdsup://Directions/FAT Viewer?action=UPDATE&amp;creator=factset&amp;DOC_NAME=fat:reuters_annual_source_window.fat&amp;display_string=Audit&amp;DYN_ARGS=TRUE&amp;VAR:ID1=75091710&amp;VAR:RCODE=QTLE&amp;VAR:SDATE=20071299&amp;VAR:FREQ=Y&amp;VAR:RELITEM=RP&amp;VAR:CURRENCY=&amp;VAR:CURRSOURCE=EXSHARE&amp;","VAR:NATFREQ=ANNUAL&amp;VAR:RFIELD=FINALIZED&amp;VAR:DB_TYPE=&amp;VAR:UNITS=M&amp;window=popup&amp;width=450&amp;height=300&amp;START_MAXIMIZED=FALSE"}</definedName>
    <definedName name="_63__FDSAUDITLINK___1">{"fdsup://IBCentral/FAT Viewer?action=UPDATE&amp;creator=factset&amp;DOC_NAME=fat:reuters_annual_pshs_src_window.fat&amp;display_string=Audit&amp;DYN_ARGS=TRUE&amp;VAR:ID1=B1VK7X&amp;VAR:RCODE=FDSEPS&amp;VAR:SDATE=20071299&amp;VAR:FREQ=Y&amp;VAR:RELITEM=RF&amp;VAR:CURRENCY=&amp;VAR:CURRSOURCE=EXSHARE","&amp;VAR:NATFREQ=ANNUAL&amp;VAR:RFIELD=FINALIZED&amp;VAR:DB_TYPE=&amp;VAR:UNITS=M&amp;window=popup&amp;width=450&amp;height=300&amp;START_MAXIMIZED=FALSE"}</definedName>
    <definedName name="_630__FDSAUDITLINK__">{"fdsup://directions/FAT Viewer?action=UPDATE&amp;creator=factset&amp;DYN_ARGS=TRUE&amp;DOC_NAME=FAT:FQL_AUDITING_CLIENT_TEMPLATE.FAT&amp;display_string=Audit&amp;VAR:KEY=SNUFYDSPUH&amp;VAR:QUERY=RkZfRklOX0FTU0VUU19JTVBBSVIoQU5OX1IsNDA0MjgtMVksLCxSRixHQlAp&amp;WINDOW=FIRST_POPUP&amp;HEIGH","T=450&amp;WIDTH=450&amp;START_MAXIMIZED=FALSE&amp;VAR:CALENDAR=FIVEDAY&amp;VAR:SYMBOL=0&amp;VAR:INDEX=0"}</definedName>
    <definedName name="_630__FDSAUDITLINK___1">{"fdsup://directions/FAT Viewer?action=UPDATE&amp;creator=factset&amp;DYN_ARGS=TRUE&amp;DOC_NAME=FAT:FQL_AUDITING_CLIENT_TEMPLATE.FAT&amp;display_string=Audit&amp;VAR:KEY=SNUFYDSPUH&amp;VAR:QUERY=RkZfRklOX0FTU0VUU19JTVBBSVIoQU5OX1IsNDA0MjgtMVksLCxSRixHQlAp&amp;WINDOW=FIRST_POPUP&amp;HEIGH","T=450&amp;WIDTH=450&amp;START_MAXIMIZED=FALSE&amp;VAR:CALENDAR=FIVEDAY&amp;VAR:SYMBOL=0&amp;VAR:INDEX=0"}</definedName>
    <definedName name="_631__FDSAUDITLINK__">{"fdsup://directions/FAT Viewer?action=UPDATE&amp;creator=factset&amp;DYN_ARGS=TRUE&amp;DOC_NAME=FAT:FQL_AUDITING_CLIENT_TEMPLATE.FAT&amp;display_string=Audit&amp;VAR:KEY=CLKXATQFIP&amp;VAR:QUERY=RkZfSU1QQUlSX1BQRShBTk5fUiw0MDQyOCwsLFJGLEdCUCk=&amp;WINDOW=FIRST_POPUP&amp;HEIGHT=450&amp;WIDTH=","450&amp;START_MAXIMIZED=FALSE&amp;VAR:CALENDAR=FIVEDAY&amp;VAR:SYMBOL=0&amp;VAR:INDEX=0"}</definedName>
    <definedName name="_631__FDSAUDITLINK___1">{"fdsup://directions/FAT Viewer?action=UPDATE&amp;creator=factset&amp;DYN_ARGS=TRUE&amp;DOC_NAME=FAT:FQL_AUDITING_CLIENT_TEMPLATE.FAT&amp;display_string=Audit&amp;VAR:KEY=CLKXATQFIP&amp;VAR:QUERY=RkZfSU1QQUlSX1BQRShBTk5fUiw0MDQyOCwsLFJGLEdCUCk=&amp;WINDOW=FIRST_POPUP&amp;HEIGHT=450&amp;WIDTH=","450&amp;START_MAXIMIZED=FALSE&amp;VAR:CALENDAR=FIVEDAY&amp;VAR:SYMBOL=0&amp;VAR:INDEX=0"}</definedName>
    <definedName name="_632__FDSAUDITLINK__">{"fdsup://directions/FAT Viewer?action=UPDATE&amp;creator=factset&amp;DYN_ARGS=TRUE&amp;DOC_NAME=FAT:FQL_AUDITING_CLIENT_TEMPLATE.FAT&amp;display_string=Audit&amp;VAR:KEY=KNOZMVUPQN&amp;VAR:QUERY=RkZfSU1QQUlSX1BQRShBTk5fUiw0MDQyOC0xWSwsLFJGLEdCUCk=&amp;WINDOW=FIRST_POPUP&amp;HEIGHT=450&amp;WI","DTH=450&amp;START_MAXIMIZED=FALSE&amp;VAR:CALENDAR=FIVEDAY&amp;VAR:SYMBOL=0&amp;VAR:INDEX=0"}</definedName>
    <definedName name="_632__FDSAUDITLINK___1">{"fdsup://directions/FAT Viewer?action=UPDATE&amp;creator=factset&amp;DYN_ARGS=TRUE&amp;DOC_NAME=FAT:FQL_AUDITING_CLIENT_TEMPLATE.FAT&amp;display_string=Audit&amp;VAR:KEY=KNOZMVUPQN&amp;VAR:QUERY=RkZfSU1QQUlSX1BQRShBTk5fUiw0MDQyOC0xWSwsLFJGLEdCUCk=&amp;WINDOW=FIRST_POPUP&amp;HEIGHT=450&amp;WI","DTH=450&amp;START_MAXIMIZED=FALSE&amp;VAR:CALENDAR=FIVEDAY&amp;VAR:SYMBOL=0&amp;VAR:INDEX=0"}</definedName>
    <definedName name="_633__FDSAUDITLINK__">{"fdsup://directions/FAT Viewer?action=UPDATE&amp;creator=factset&amp;DYN_ARGS=TRUE&amp;DOC_NAME=FAT:FQL_AUDITING_CLIENT_TEMPLATE.FAT&amp;display_string=Audit&amp;VAR:KEY=UJSZAXKTOR&amp;VAR:QUERY=RkZfRklOX0FTU0VUU19JTVBBSVIoQU5OX1IsNDA0MjgsLCxSRixHQlAp&amp;WINDOW=FIRST_POPUP&amp;HEIGHT=45","0&amp;WIDTH=450&amp;START_MAXIMIZED=FALSE&amp;VAR:CALENDAR=FIVEDAY&amp;VAR:SYMBOL=0&amp;VAR:INDEX=0"}</definedName>
    <definedName name="_633__FDSAUDITLINK___1">{"fdsup://directions/FAT Viewer?action=UPDATE&amp;creator=factset&amp;DYN_ARGS=TRUE&amp;DOC_NAME=FAT:FQL_AUDITING_CLIENT_TEMPLATE.FAT&amp;display_string=Audit&amp;VAR:KEY=UJSZAXKTOR&amp;VAR:QUERY=RkZfRklOX0FTU0VUU19JTVBBSVIoQU5OX1IsNDA0MjgsLCxSRixHQlAp&amp;WINDOW=FIRST_POPUP&amp;HEIGHT=45","0&amp;WIDTH=450&amp;START_MAXIMIZED=FALSE&amp;VAR:CALENDAR=FIVEDAY&amp;VAR:SYMBOL=0&amp;VAR:INDEX=0"}</definedName>
    <definedName name="_634__FDSAUDITLINK__">{"fdsup://directions/FAT Viewer?action=UPDATE&amp;creator=factset&amp;DYN_ARGS=TRUE&amp;DOC_NAME=FAT:FQL_AUDITING_CLIENT_TEMPLATE.FAT&amp;display_string=Audit&amp;VAR:KEY=SNUFYDSPUH&amp;VAR:QUERY=RkZfRklOX0FTU0VUU19JTVBBSVIoQU5OX1IsNDA0MjgtMVksLCxSRixHQlAp&amp;WINDOW=FIRST_POPUP&amp;HEIGH","T=450&amp;WIDTH=450&amp;START_MAXIMIZED=FALSE&amp;VAR:CALENDAR=FIVEDAY&amp;VAR:SYMBOL=0&amp;VAR:INDEX=0"}</definedName>
    <definedName name="_634__FDSAUDITLINK___1">{"fdsup://directions/FAT Viewer?action=UPDATE&amp;creator=factset&amp;DYN_ARGS=TRUE&amp;DOC_NAME=FAT:FQL_AUDITING_CLIENT_TEMPLATE.FAT&amp;display_string=Audit&amp;VAR:KEY=SNUFYDSPUH&amp;VAR:QUERY=RkZfRklOX0FTU0VUU19JTVBBSVIoQU5OX1IsNDA0MjgtMVksLCxSRixHQlAp&amp;WINDOW=FIRST_POPUP&amp;HEIGH","T=450&amp;WIDTH=450&amp;START_MAXIMIZED=FALSE&amp;VAR:CALENDAR=FIVEDAY&amp;VAR:SYMBOL=0&amp;VAR:INDEX=0"}</definedName>
    <definedName name="_635__FDSAUDITLINK__">{"fdsup://directions/FAT Viewer?action=UPDATE&amp;creator=factset&amp;DYN_ARGS=TRUE&amp;DOC_NAME=FAT:FQL_AUDITING_CLIENT_TEMPLATE.FAT&amp;display_string=Audit&amp;VAR:KEY=CLKXATQFIP&amp;VAR:QUERY=RkZfSU1QQUlSX1BQRShBTk5fUiw0MDQyOCwsLFJGLEdCUCk=&amp;WINDOW=FIRST_POPUP&amp;HEIGHT=450&amp;WIDTH=","450&amp;START_MAXIMIZED=FALSE&amp;VAR:CALENDAR=FIVEDAY&amp;VAR:SYMBOL=0&amp;VAR:INDEX=0"}</definedName>
    <definedName name="_635__FDSAUDITLINK___1">{"fdsup://directions/FAT Viewer?action=UPDATE&amp;creator=factset&amp;DYN_ARGS=TRUE&amp;DOC_NAME=FAT:FQL_AUDITING_CLIENT_TEMPLATE.FAT&amp;display_string=Audit&amp;VAR:KEY=CLKXATQFIP&amp;VAR:QUERY=RkZfSU1QQUlSX1BQRShBTk5fUiw0MDQyOCwsLFJGLEdCUCk=&amp;WINDOW=FIRST_POPUP&amp;HEIGHT=450&amp;WIDTH=","450&amp;START_MAXIMIZED=FALSE&amp;VAR:CALENDAR=FIVEDAY&amp;VAR:SYMBOL=0&amp;VAR:INDEX=0"}</definedName>
    <definedName name="_636__FDSAUDITLINK__">{"fdsup://directions/FAT Viewer?action=UPDATE&amp;creator=factset&amp;DYN_ARGS=TRUE&amp;DOC_NAME=FAT:FQL_AUDITING_CLIENT_TEMPLATE.FAT&amp;display_string=Audit&amp;VAR:KEY=KNOZMVUPQN&amp;VAR:QUERY=RkZfSU1QQUlSX1BQRShBTk5fUiw0MDQyOC0xWSwsLFJGLEdCUCk=&amp;WINDOW=FIRST_POPUP&amp;HEIGHT=450&amp;WI","DTH=450&amp;START_MAXIMIZED=FALSE&amp;VAR:CALENDAR=FIVEDAY&amp;VAR:SYMBOL=0&amp;VAR:INDEX=0"}</definedName>
    <definedName name="_636__FDSAUDITLINK___1">{"fdsup://directions/FAT Viewer?action=UPDATE&amp;creator=factset&amp;DYN_ARGS=TRUE&amp;DOC_NAME=FAT:FQL_AUDITING_CLIENT_TEMPLATE.FAT&amp;display_string=Audit&amp;VAR:KEY=KNOZMVUPQN&amp;VAR:QUERY=RkZfSU1QQUlSX1BQRShBTk5fUiw0MDQyOC0xWSwsLFJGLEdCUCk=&amp;WINDOW=FIRST_POPUP&amp;HEIGHT=450&amp;WI","DTH=450&amp;START_MAXIMIZED=FALSE&amp;VAR:CALENDAR=FIVEDAY&amp;VAR:SYMBOL=0&amp;VAR:INDEX=0"}</definedName>
    <definedName name="_637__FDSAUDITLINK__">{"fdsup://directions/FAT Viewer?action=UPDATE&amp;creator=factset&amp;DYN_ARGS=TRUE&amp;DOC_NAME=FAT:FQL_AUDITING_CLIENT_TEMPLATE.FAT&amp;display_string=Audit&amp;VAR:KEY=UJSZAXKTOR&amp;VAR:QUERY=RkZfRklOX0FTU0VUU19JTVBBSVIoQU5OX1IsNDA0MjgsLCxSRixHQlAp&amp;WINDOW=FIRST_POPUP&amp;HEIGHT=45","0&amp;WIDTH=450&amp;START_MAXIMIZED=FALSE&amp;VAR:CALENDAR=FIVEDAY&amp;VAR:SYMBOL=0&amp;VAR:INDEX=0"}</definedName>
    <definedName name="_637__FDSAUDITLINK___1">{"fdsup://directions/FAT Viewer?action=UPDATE&amp;creator=factset&amp;DYN_ARGS=TRUE&amp;DOC_NAME=FAT:FQL_AUDITING_CLIENT_TEMPLATE.FAT&amp;display_string=Audit&amp;VAR:KEY=UJSZAXKTOR&amp;VAR:QUERY=RkZfRklOX0FTU0VUU19JTVBBSVIoQU5OX1IsNDA0MjgsLCxSRixHQlAp&amp;WINDOW=FIRST_POPUP&amp;HEIGHT=45","0&amp;WIDTH=450&amp;START_MAXIMIZED=FALSE&amp;VAR:CALENDAR=FIVEDAY&amp;VAR:SYMBOL=0&amp;VAR:INDEX=0"}</definedName>
    <definedName name="_638__FDSAUDITLINK__">{"fdsup://directions/FAT Viewer?action=UPDATE&amp;creator=factset&amp;DYN_ARGS=TRUE&amp;DOC_NAME=FAT:FQL_AUDITING_CLIENT_TEMPLATE.FAT&amp;display_string=Audit&amp;VAR:KEY=SNUFYDSPUH&amp;VAR:QUERY=RkZfRklOX0FTU0VUU19JTVBBSVIoQU5OX1IsNDA0MjgtMVksLCxSRixHQlAp&amp;WINDOW=FIRST_POPUP&amp;HEIGH","T=450&amp;WIDTH=450&amp;START_MAXIMIZED=FALSE&amp;VAR:CALENDAR=FIVEDAY&amp;VAR:SYMBOL=0&amp;VAR:INDEX=0"}</definedName>
    <definedName name="_638__FDSAUDITLINK___1">{"fdsup://directions/FAT Viewer?action=UPDATE&amp;creator=factset&amp;DYN_ARGS=TRUE&amp;DOC_NAME=FAT:FQL_AUDITING_CLIENT_TEMPLATE.FAT&amp;display_string=Audit&amp;VAR:KEY=SNUFYDSPUH&amp;VAR:QUERY=RkZfRklOX0FTU0VUU19JTVBBSVIoQU5OX1IsNDA0MjgtMVksLCxSRixHQlAp&amp;WINDOW=FIRST_POPUP&amp;HEIGH","T=450&amp;WIDTH=450&amp;START_MAXIMIZED=FALSE&amp;VAR:CALENDAR=FIVEDAY&amp;VAR:SYMBOL=0&amp;VAR:INDEX=0"}</definedName>
    <definedName name="_639__FDSAUDITLINK__">{"fdsup://directions/FAT Viewer?action=UPDATE&amp;creator=factset&amp;DYN_ARGS=TRUE&amp;DOC_NAME=FAT:FQL_AUDITING_CLIENT_TEMPLATE.FAT&amp;display_string=Audit&amp;VAR:KEY=CLKXATQFIP&amp;VAR:QUERY=RkZfSU1QQUlSX1BQRShBTk5fUiw0MDQyOCwsLFJGLEdCUCk=&amp;WINDOW=FIRST_POPUP&amp;HEIGHT=450&amp;WIDTH=","450&amp;START_MAXIMIZED=FALSE&amp;VAR:CALENDAR=FIVEDAY&amp;VAR:SYMBOL=0&amp;VAR:INDEX=0"}</definedName>
    <definedName name="_639__FDSAUDITLINK___1">{"fdsup://directions/FAT Viewer?action=UPDATE&amp;creator=factset&amp;DYN_ARGS=TRUE&amp;DOC_NAME=FAT:FQL_AUDITING_CLIENT_TEMPLATE.FAT&amp;display_string=Audit&amp;VAR:KEY=CLKXATQFIP&amp;VAR:QUERY=RkZfSU1QQUlSX1BQRShBTk5fUiw0MDQyOCwsLFJGLEdCUCk=&amp;WINDOW=FIRST_POPUP&amp;HEIGHT=450&amp;WIDTH=","450&amp;START_MAXIMIZED=FALSE&amp;VAR:CALENDAR=FIVEDAY&amp;VAR:SYMBOL=0&amp;VAR:INDEX=0"}</definedName>
    <definedName name="_64__123Graph_AChart_3">#REF!</definedName>
    <definedName name="_64__123Graph_F_Chart_1A">#REF!</definedName>
    <definedName name="_64__123Graph_LBL_ACHART_6">#REF!</definedName>
    <definedName name="_64__123Graph_X_Chart_1A">#REF!</definedName>
    <definedName name="_64__123Graph_XChart_5">#REF!</definedName>
    <definedName name="_64__123Graph_XChart_6">#REF!</definedName>
    <definedName name="_64__FDSAUDITLINK__">{"fdsup://Directions/FAT Viewer?action=UPDATE&amp;creator=factset&amp;DOC_NAME=fat:reuters_annual_source_window.fat&amp;display_string=Audit&amp;DYN_ARGS=TRUE&amp;VAR:ID1=75091710&amp;VAR:RCODE=NIBX&amp;VAR:SDATE=20071299&amp;VAR:FREQ=Y&amp;VAR:RELITEM=RP&amp;VAR:CURRENCY=USD&amp;VAR:CURRSOURCE=EXSHA","RE&amp;VAR:NATFREQ=ANNUAL&amp;VAR:RFIELD=FINALIZED&amp;VAR:DB_TYPE=&amp;VAR:UNITS=MONTHLY&amp;window=popup&amp;width=450&amp;height=300&amp;START_MAXIMIZED=FALSE"}</definedName>
    <definedName name="_64__FDSAUDITLINK___1">{"fdsup://IBCentral/FAT Viewer?action=UPDATE&amp;creator=factset&amp;DOC_NAME=fat:reuters_annual_pshs_src_window.fat&amp;display_string=Audit&amp;DYN_ARGS=TRUE&amp;VAR:ID1=317297&amp;VAR:RCODE=FDSEPS&amp;VAR:SDATE=20080399&amp;VAR:FREQ=Y&amp;VAR:RELITEM=RF&amp;VAR:CURRENCY=&amp;VAR:CURRSOURCE=EXSHARE","&amp;VAR:NATFREQ=ANNUAL&amp;VAR:RFIELD=FINALIZED&amp;VAR:DB_TYPE=&amp;VAR:UNITS=M&amp;window=popup&amp;width=450&amp;height=300&amp;START_MAXIMIZED=FALSE"}</definedName>
    <definedName name="_64_0__123Graph_BCHAR">#REF!</definedName>
    <definedName name="_64_0__123Graph_CCHAR">#REF!</definedName>
    <definedName name="_640__FDSAUDITLINK__">{"fdsup://directions/FAT Viewer?action=UPDATE&amp;creator=factset&amp;DYN_ARGS=TRUE&amp;DOC_NAME=FAT:FQL_AUDITING_CLIENT_TEMPLATE.FAT&amp;display_string=Audit&amp;VAR:KEY=KNOZMVUPQN&amp;VAR:QUERY=RkZfSU1QQUlSX1BQRShBTk5fUiw0MDQyOC0xWSwsLFJGLEdCUCk=&amp;WINDOW=FIRST_POPUP&amp;HEIGHT=450&amp;WI","DTH=450&amp;START_MAXIMIZED=FALSE&amp;VAR:CALENDAR=FIVEDAY&amp;VAR:SYMBOL=0&amp;VAR:INDEX=0"}</definedName>
    <definedName name="_640__FDSAUDITLINK___1">{"fdsup://directions/FAT Viewer?action=UPDATE&amp;creator=factset&amp;DYN_ARGS=TRUE&amp;DOC_NAME=FAT:FQL_AUDITING_CLIENT_TEMPLATE.FAT&amp;display_string=Audit&amp;VAR:KEY=KNOZMVUPQN&amp;VAR:QUERY=RkZfSU1QQUlSX1BQRShBTk5fUiw0MDQyOC0xWSwsLFJGLEdCUCk=&amp;WINDOW=FIRST_POPUP&amp;HEIGHT=450&amp;WI","DTH=450&amp;START_MAXIMIZED=FALSE&amp;VAR:CALENDAR=FIVEDAY&amp;VAR:SYMBOL=0&amp;VAR:INDEX=0"}</definedName>
    <definedName name="_641__FDSAUDITLINK__">{"fdsup://directions/FAT Viewer?action=UPDATE&amp;creator=factset&amp;DYN_ARGS=TRUE&amp;DOC_NAME=FAT:FQL_AUDITING_CLIENT_TEMPLATE.FAT&amp;display_string=Audit&amp;VAR:KEY=UJSZAXKTOR&amp;VAR:QUERY=RkZfRklOX0FTU0VUU19JTVBBSVIoQU5OX1IsNDA0MjgsLCxSRixHQlAp&amp;WINDOW=FIRST_POPUP&amp;HEIGHT=45","0&amp;WIDTH=450&amp;START_MAXIMIZED=FALSE&amp;VAR:CALENDAR=FIVEDAY&amp;VAR:SYMBOL=0&amp;VAR:INDEX=0"}</definedName>
    <definedName name="_641__FDSAUDITLINK___1">{"fdsup://directions/FAT Viewer?action=UPDATE&amp;creator=factset&amp;DYN_ARGS=TRUE&amp;DOC_NAME=FAT:FQL_AUDITING_CLIENT_TEMPLATE.FAT&amp;display_string=Audit&amp;VAR:KEY=UJSZAXKTOR&amp;VAR:QUERY=RkZfRklOX0FTU0VUU19JTVBBSVIoQU5OX1IsNDA0MjgsLCxSRixHQlAp&amp;WINDOW=FIRST_POPUP&amp;HEIGHT=45","0&amp;WIDTH=450&amp;START_MAXIMIZED=FALSE&amp;VAR:CALENDAR=FIVEDAY&amp;VAR:SYMBOL=0&amp;VAR:INDEX=0"}</definedName>
    <definedName name="_642__FDSAUDITLINK__">{"fdsup://directions/FAT Viewer?action=UPDATE&amp;creator=factset&amp;DYN_ARGS=TRUE&amp;DOC_NAME=FAT:FQL_AUDITING_CLIENT_TEMPLATE.FAT&amp;display_string=Audit&amp;VAR:KEY=SNUFYDSPUH&amp;VAR:QUERY=RkZfRklOX0FTU0VUU19JTVBBSVIoQU5OX1IsNDA0MjgtMVksLCxSRixHQlAp&amp;WINDOW=FIRST_POPUP&amp;HEIGH","T=450&amp;WIDTH=450&amp;START_MAXIMIZED=FALSE&amp;VAR:CALENDAR=FIVEDAY&amp;VAR:SYMBOL=0&amp;VAR:INDEX=0"}</definedName>
    <definedName name="_642__FDSAUDITLINK___1">{"fdsup://directions/FAT Viewer?action=UPDATE&amp;creator=factset&amp;DYN_ARGS=TRUE&amp;DOC_NAME=FAT:FQL_AUDITING_CLIENT_TEMPLATE.FAT&amp;display_string=Audit&amp;VAR:KEY=SNUFYDSPUH&amp;VAR:QUERY=RkZfRklOX0FTU0VUU19JTVBBSVIoQU5OX1IsNDA0MjgtMVksLCxSRixHQlAp&amp;WINDOW=FIRST_POPUP&amp;HEIGH","T=450&amp;WIDTH=450&amp;START_MAXIMIZED=FALSE&amp;VAR:CALENDAR=FIVEDAY&amp;VAR:SYMBOL=0&amp;VAR:INDEX=0"}</definedName>
    <definedName name="_643__FDSAUDITLINK__">{"fdsup://directions/FAT Viewer?action=UPDATE&amp;creator=factset&amp;DYN_ARGS=TRUE&amp;DOC_NAME=FAT:FQL_AUDITING_CLIENT_TEMPLATE.FAT&amp;display_string=Audit&amp;VAR:KEY=PMZIFATYZW&amp;VAR:QUERY=RkZfRUJJVERBKENBTCwyMDA4LCwsLCk=&amp;WINDOW=FIRST_POPUP&amp;HEIGHT=450&amp;WIDTH=450&amp;START_MAXIMI","ZED=FALSE&amp;VAR:CALENDAR=FIVEDAY&amp;VAR:SYMBOL=0&amp;VAR:INDEX=0"}</definedName>
    <definedName name="_643__FDSAUDITLINK___1">{"fdsup://directions/FAT Viewer?action=UPDATE&amp;creator=factset&amp;DYN_ARGS=TRUE&amp;DOC_NAME=FAT:FQL_AUDITING_CLIENT_TEMPLATE.FAT&amp;display_string=Audit&amp;VAR:KEY=CLKXATQFIP&amp;VAR:QUERY=RkZfSU1QQUlSX1BQRShBTk5fUiw0MDQyOCwsLFJGLEdCUCk=&amp;WINDOW=FIRST_POPUP&amp;HEIGHT=450&amp;WIDTH=","450&amp;START_MAXIMIZED=FALSE&amp;VAR:CALENDAR=FIVEDAY&amp;VAR:SYMBOL=0&amp;VAR:INDEX=0"}</definedName>
    <definedName name="_644__FDSAUDITLINK__">{"fdsup://directions/FAT Viewer?action=UPDATE&amp;creator=factset&amp;DYN_ARGS=TRUE&amp;DOC_NAME=FAT:FQL_AUDITING_CLIENT_TEMPLATE.FAT&amp;display_string=Audit&amp;VAR:KEY=KNOZMVUPQN&amp;VAR:QUERY=RkZfSU1QQUlSX1BQRShBTk5fUiw0MDQyOC0xWSwsLFJGLEdCUCk=&amp;WINDOW=FIRST_POPUP&amp;HEIGHT=450&amp;WI","DTH=450&amp;START_MAXIMIZED=FALSE&amp;VAR:CALENDAR=FIVEDAY&amp;VAR:SYMBOL=0&amp;VAR:INDEX=0"}</definedName>
    <definedName name="_644__FDSAUDITLINK___1">{"fdsup://directions/FAT Viewer?action=UPDATE&amp;creator=factset&amp;DYN_ARGS=TRUE&amp;DOC_NAME=FAT:FQL_AUDITING_CLIENT_TEMPLATE.FAT&amp;display_string=Audit&amp;VAR:KEY=KNOZMVUPQN&amp;VAR:QUERY=RkZfSU1QQUlSX1BQRShBTk5fUiw0MDQyOC0xWSwsLFJGLEdCUCk=&amp;WINDOW=FIRST_POPUP&amp;HEIGHT=450&amp;WI","DTH=450&amp;START_MAXIMIZED=FALSE&amp;VAR:CALENDAR=FIVEDAY&amp;VAR:SYMBOL=0&amp;VAR:INDEX=0"}</definedName>
    <definedName name="_645__FDSAUDITLINK__">{"fdsup://directions/FAT Viewer?action=UPDATE&amp;creator=factset&amp;DYN_ARGS=TRUE&amp;DOC_NAME=FAT:FQL_AUDITING_CLIENT_TEMPLATE.FAT&amp;display_string=Audit&amp;VAR:KEY=FMTCRYVSHO&amp;VAR:QUERY=RkZfQ0FQRVgoLDIwMDgsLCwsKQ==&amp;WINDOW=FIRST_POPUP&amp;HEIGHT=450&amp;WIDTH=450&amp;START_MAXIMIZED=","FALSE&amp;VAR:CALENDAR=FIVEDAY&amp;VAR:SYMBOL=0&amp;VAR:INDEX=0"}</definedName>
    <definedName name="_645__FDSAUDITLINK___1">{"fdsup://directions/FAT Viewer?action=UPDATE&amp;creator=factset&amp;DYN_ARGS=TRUE&amp;DOC_NAME=FAT:FQL_AUDITING_CLIENT_TEMPLATE.FAT&amp;display_string=Audit&amp;VAR:KEY=UJSZAXKTOR&amp;VAR:QUERY=RkZfRklOX0FTU0VUU19JTVBBSVIoQU5OX1IsNDA0MjgsLCxSRixHQlAp&amp;WINDOW=FIRST_POPUP&amp;HEIGHT=45","0&amp;WIDTH=450&amp;START_MAXIMIZED=FALSE&amp;VAR:CALENDAR=FIVEDAY&amp;VAR:SYMBOL=0&amp;VAR:INDEX=0"}</definedName>
    <definedName name="_646__FDSAUDITLINK__">{"fdsup://directions/FAT Viewer?action=UPDATE&amp;creator=factset&amp;DYN_ARGS=TRUE&amp;DOC_NAME=FAT:FQL_AUDITING_CLIENT_TEMPLATE.FAT&amp;display_string=Audit&amp;VAR:KEY=SNUFYDSPUH&amp;VAR:QUERY=RkZfRklOX0FTU0VUU19JTVBBSVIoQU5OX1IsNDA0MjgtMVksLCxSRixHQlAp&amp;WINDOW=FIRST_POPUP&amp;HEIGH","T=450&amp;WIDTH=450&amp;START_MAXIMIZED=FALSE&amp;VAR:CALENDAR=FIVEDAY&amp;VAR:SYMBOL=0&amp;VAR:INDEX=0"}</definedName>
    <definedName name="_646__FDSAUDITLINK___1">{"fdsup://directions/FAT Viewer?action=UPDATE&amp;creator=factset&amp;DYN_ARGS=TRUE&amp;DOC_NAME=FAT:FQL_AUDITING_CLIENT_TEMPLATE.FAT&amp;display_string=Audit&amp;VAR:KEY=SNUFYDSPUH&amp;VAR:QUERY=RkZfRklOX0FTU0VUU19JTVBBSVIoQU5OX1IsNDA0MjgtMVksLCxSRixHQlAp&amp;WINDOW=FIRST_POPUP&amp;HEIGH","T=450&amp;WIDTH=450&amp;START_MAXIMIZED=FALSE&amp;VAR:CALENDAR=FIVEDAY&amp;VAR:SYMBOL=0&amp;VAR:INDEX=0"}</definedName>
    <definedName name="_647__FDSAUDITLINK__">{"fdsup://directions/FAT Viewer?action=UPDATE&amp;creator=factset&amp;DYN_ARGS=TRUE&amp;DOC_NAME=FAT:FQL_AUDITING_CLIENT_TEMPLATE.FAT&amp;display_string=Audit&amp;VAR:KEY=RGLENMHWRK&amp;VAR:QUERY=RkZfQ0FQRVgoQ0FMLDIwMDksLCwsKQ==&amp;WINDOW=FIRST_POPUP&amp;HEIGHT=450&amp;WIDTH=450&amp;START_MAXIMI","ZED=FALSE&amp;VAR:CALENDAR=FIVEDAY&amp;VAR:SYMBOL=052270&amp;VAR:INDEX=0"}</definedName>
    <definedName name="_647__FDSAUDITLINK___1">{"fdsup://directions/FAT Viewer?action=UPDATE&amp;creator=factset&amp;DYN_ARGS=TRUE&amp;DOC_NAME=FAT:FQL_AUDITING_CLIENT_TEMPLATE.FAT&amp;display_string=Audit&amp;VAR:KEY=OJMXCVYHCF&amp;VAR:QUERY=RkZfRklOX0FTU0VUU19JTVBBSVIoQU5OX1IsNDA0MjgsLCxSRiwp&amp;WINDOW=FIRST_POPUP&amp;HEIGHT=450&amp;WI","DTH=450&amp;START_MAXIMIZED=FALSE&amp;VAR:CALENDAR=FIVEDAY&amp;VAR:SYMBOL=0&amp;VAR:INDEX=0"}</definedName>
    <definedName name="_648__FDSAUDITLINK__">{"fdsup://directions/FAT Viewer?action=UPDATE&amp;creator=factset&amp;DYN_ARGS=TRUE&amp;DOC_NAME=FAT:FQL_AUDITING_CLIENT_TEMPLATE.FAT&amp;display_string=Audit&amp;VAR:KEY=FANCTCZINY&amp;VAR:QUERY=RkZfRUJJVChDQUwsMjAwOCwsLCwp&amp;WINDOW=FIRST_POPUP&amp;HEIGHT=450&amp;WIDTH=450&amp;START_MAXIMIZED=","FALSE&amp;VAR:CALENDAR=FIVEDAY&amp;VAR:SYMBOL=0&amp;VAR:INDEX=0"}</definedName>
    <definedName name="_648__FDSAUDITLINK___1">{"fdsup://directions/FAT Viewer?action=UPDATE&amp;creator=factset&amp;DYN_ARGS=TRUE&amp;DOC_NAME=FAT:FQL_AUDITING_CLIENT_TEMPLATE.FAT&amp;display_string=Audit&amp;VAR:KEY=KXGXWTWFYN&amp;VAR:QUERY=RkZfRklOX0FTU0VUU19JTVBBSVIoQU5OX1IsNDA0MjgtMVksLCxSRiwp&amp;WINDOW=FIRST_POPUP&amp;HEIGHT=45","0&amp;WIDTH=450&amp;START_MAXIMIZED=FALSE&amp;VAR:CALENDAR=FIVEDAY&amp;VAR:SYMBOL=0&amp;VAR:INDEX=0"}</definedName>
    <definedName name="_649__FDSAUDITLINK__">{"fdsup://directions/FAT Viewer?action=UPDATE&amp;creator=factset&amp;DYN_ARGS=TRUE&amp;DOC_NAME=FAT:FQL_AUDITING_CLIENT_TEMPLATE.FAT&amp;display_string=Audit&amp;VAR:KEY=FMTCRYVSHO&amp;VAR:QUERY=RkZfQ0FQRVgoLDIwMDgsLCwsKQ==&amp;WINDOW=FIRST_POPUP&amp;HEIGHT=450&amp;WIDTH=450&amp;START_MAXIMIZED=","FALSE&amp;VAR:CALENDAR=FIVEDAY&amp;VAR:SYMBOL=0&amp;VAR:INDEX=0"}</definedName>
    <definedName name="_649__FDSAUDITLINK___1">{"fdsup://directions/FAT Viewer?action=UPDATE&amp;creator=factset&amp;DYN_ARGS=TRUE&amp;DOC_NAME=FAT:FQL_AUDITING_CLIENT_TEMPLATE.FAT&amp;display_string=Audit&amp;VAR:KEY=ADYLWDMXWN&amp;VAR:QUERY=RkZfSU1QQUlSX1BQRShBTk5fUiw0MDQyOCwsLFJGLCk=&amp;WINDOW=FIRST_POPUP&amp;HEIGHT=450&amp;WIDTH=450&amp;","START_MAXIMIZED=FALSE&amp;VAR:CALENDAR=FIVEDAY&amp;VAR:SYMBOL=0&amp;VAR:INDEX=0"}</definedName>
    <definedName name="_65__123Graph_AChart_4">#REF!</definedName>
    <definedName name="_65__123Graph_FCHART_10">#REF!</definedName>
    <definedName name="_65__123Graph_XChart_1">#REF!</definedName>
    <definedName name="_65__123Graph_XChart_6">#REF!</definedName>
    <definedName name="_65__123Graph_XGROWTH_9">#REF!</definedName>
    <definedName name="_65__FDSAUDITLINK__">{"fdsup://Directions/FAT Viewer?action=UPDATE&amp;creator=factset&amp;DOC_NAME=fat:reuters_annual_source_window.fat&amp;display_string=Audit&amp;DYN_ARGS=TRUE&amp;VAR:ID1=57772K10&amp;VAR:RCODE=QTLE&amp;VAR:SDATE=20060699&amp;VAR:FREQ=Y&amp;VAR:RELITEM=RP&amp;VAR:CURRENCY=&amp;VAR:CURRSOURCE=EXSHARE&amp;","VAR:NATFREQ=ANNUAL&amp;VAR:RFIELD=FINALIZED&amp;VAR:DB_TYPE=&amp;VAR:UNITS=M&amp;window=popup&amp;width=450&amp;height=300&amp;START_MAXIMIZED=FALSE"}</definedName>
    <definedName name="_65__FDSAUDITLINK___1">{"fdsup://IBCentral/FAT Viewer?action=UPDATE&amp;creator=factset&amp;DOC_NAME=fat:reuters_annual_pshs_src_window.fat&amp;display_string=Audit&amp;DYN_ARGS=TRUE&amp;VAR:ID1=B3CG9C&amp;VAR:RCODE=FDSEPS&amp;VAR:SDATE=20080499&amp;VAR:FREQ=Y&amp;VAR:RELITEM=RF&amp;VAR:CURRENCY=&amp;VAR:CURRSOURCE=EXSHARE","&amp;VAR:NATFREQ=ANNUAL&amp;VAR:RFIELD=FINALIZED&amp;VAR:DB_TYPE=&amp;VAR:UNITS=M&amp;window=popup&amp;width=450&amp;height=300&amp;START_MAXIMIZED=FALSE"}</definedName>
    <definedName name="_650__FDSAUDITLINK__">{"fdsup://directions/FAT Viewer?action=UPDATE&amp;creator=factset&amp;DYN_ARGS=TRUE&amp;DOC_NAME=FAT:FQL_AUDITING_CLIENT_TEMPLATE.FAT&amp;display_string=Audit&amp;VAR:KEY=JKRSFQJINK&amp;VAR:QUERY=RkZfRUJJVChDQUwsMjAwOCwsLCwp&amp;WINDOW=FIRST_POPUP&amp;HEIGHT=450&amp;WIDTH=450&amp;START_MAXIMIZED=","FALSE&amp;VAR:CALENDAR=FIVEDAY&amp;VAR:SYMBOL=565478&amp;VAR:INDEX=0"}</definedName>
    <definedName name="_650__FDSAUDITLINK___1">{"fdsup://directions/FAT Viewer?action=UPDATE&amp;creator=factset&amp;DYN_ARGS=TRUE&amp;DOC_NAME=FAT:FQL_AUDITING_CLIENT_TEMPLATE.FAT&amp;display_string=Audit&amp;VAR:KEY=KTWXAFKRKF&amp;VAR:QUERY=RkZfSU1QQUlSX1BQRShBTk5fUiw0MDQyOC0xWSwsLFJGLCk=&amp;WINDOW=FIRST_POPUP&amp;HEIGHT=450&amp;WIDTH=","450&amp;START_MAXIMIZED=FALSE&amp;VAR:CALENDAR=FIVEDAY&amp;VAR:SYMBOL=0&amp;VAR:INDEX=0"}</definedName>
    <definedName name="_651__FDSAUDITLINK__">{"fdsup://directions/FAT Viewer?action=UPDATE&amp;creator=factset&amp;DYN_ARGS=TRUE&amp;DOC_NAME=FAT:FQL_AUDITING_CLIENT_TEMPLATE.FAT&amp;display_string=Audit&amp;VAR:KEY=BELANGFWRS&amp;VAR:QUERY=RkZfRUJJVCgsMjAwOSwsLCwp&amp;WINDOW=FIRST_POPUP&amp;HEIGHT=450&amp;WIDTH=450&amp;START_MAXIMIZED=FALS","E&amp;VAR:CALENDAR=FIVEDAY&amp;VAR:SYMBOL=0&amp;VAR:INDEX=0"}</definedName>
    <definedName name="_651__FDSAUDITLINK___1">{"fdsup://directions/FAT Viewer?action=UPDATE&amp;creator=factset&amp;DYN_ARGS=TRUE&amp;DOC_NAME=FAT:FQL_AUDITING_CLIENT_TEMPLATE.FAT&amp;display_string=Audit&amp;VAR:KEY=OJMXCVYHCF&amp;VAR:QUERY=RkZfRklOX0FTU0VUU19JTVBBSVIoQU5OX1IsNDA0MjgsLCxSRiwp&amp;WINDOW=FIRST_POPUP&amp;HEIGHT=450&amp;WI","DTH=450&amp;START_MAXIMIZED=FALSE&amp;VAR:CALENDAR=FIVEDAY&amp;VAR:SYMBOL=0&amp;VAR:INDEX=0"}</definedName>
    <definedName name="_652__FDSAUDITLINK__">{"fdsup://directions/FAT Viewer?action=UPDATE&amp;creator=factset&amp;DYN_ARGS=TRUE&amp;DOC_NAME=FAT:FQL_AUDITING_CLIENT_TEMPLATE.FAT&amp;display_string=Audit&amp;VAR:KEY=KXGXWTWFYN&amp;VAR:QUERY=RkZfRklOX0FTU0VUU19JTVBBSVIoQU5OX1IsNDA0MjgtMVksLCxSRiwp&amp;WINDOW=FIRST_POPUP&amp;HEIGHT=45","0&amp;WIDTH=450&amp;START_MAXIMIZED=FALSE&amp;VAR:CALENDAR=FIVEDAY&amp;VAR:SYMBOL=0&amp;VAR:INDEX=0"}</definedName>
    <definedName name="_652__FDSAUDITLINK___1">{"fdsup://directions/FAT Viewer?action=UPDATE&amp;creator=factset&amp;DYN_ARGS=TRUE&amp;DOC_NAME=FAT:FQL_AUDITING_CLIENT_TEMPLATE.FAT&amp;display_string=Audit&amp;VAR:KEY=KXGXWTWFYN&amp;VAR:QUERY=RkZfRklOX0FTU0VUU19JTVBBSVIoQU5OX1IsNDA0MjgtMVksLCxSRiwp&amp;WINDOW=FIRST_POPUP&amp;HEIGHT=45","0&amp;WIDTH=450&amp;START_MAXIMIZED=FALSE&amp;VAR:CALENDAR=FIVEDAY&amp;VAR:SYMBOL=0&amp;VAR:INDEX=0"}</definedName>
    <definedName name="_653__FDSAUDITLINK__">{"fdsup://directions/FAT Viewer?action=UPDATE&amp;creator=factset&amp;DYN_ARGS=TRUE&amp;DOC_NAME=FAT:FQL_AUDITING_CLIENT_TEMPLATE.FAT&amp;display_string=Audit&amp;VAR:KEY=FWZGFOTMBE&amp;VAR:QUERY=RkZfRUJJVERBKCwyMDA3LCwsLCk=&amp;WINDOW=FIRST_POPUP&amp;HEIGHT=450&amp;WIDTH=450&amp;START_MAXIMIZED=","FALSE&amp;VAR:CALENDAR=FIVEDAY&amp;VAR:SYMBOL=0&amp;VAR:INDEX=0"}</definedName>
    <definedName name="_653__FDSAUDITLINK___1">{"fdsup://directions/FAT Viewer?action=UPDATE&amp;creator=factset&amp;DYN_ARGS=TRUE&amp;DOC_NAME=FAT:FQL_AUDITING_CLIENT_TEMPLATE.FAT&amp;display_string=Audit&amp;VAR:KEY=ADYLWDMXWN&amp;VAR:QUERY=RkZfSU1QQUlSX1BQRShBTk5fUiw0MDQyOCwsLFJGLCk=&amp;WINDOW=FIRST_POPUP&amp;HEIGHT=450&amp;WIDTH=450&amp;","START_MAXIMIZED=FALSE&amp;VAR:CALENDAR=FIVEDAY&amp;VAR:SYMBOL=0&amp;VAR:INDEX=0"}</definedName>
    <definedName name="_654__FDSAUDITLINK__">{"fdsup://directions/FAT Viewer?action=UPDATE&amp;creator=factset&amp;DYN_ARGS=TRUE&amp;DOC_NAME=FAT:FQL_AUDITING_CLIENT_TEMPLATE.FAT&amp;display_string=Audit&amp;VAR:KEY=VKPQLSPOJG&amp;VAR:QUERY=RkZfQ0FQRVgoQ0FMLDIwMDgsLCwsKQ==&amp;WINDOW=FIRST_POPUP&amp;HEIGHT=450&amp;WIDTH=450&amp;START_MAXIMI","ZED=FALSE&amp;VAR:CALENDAR=FIVEDAY&amp;VAR:SYMBOL=0&amp;VAR:INDEX=0"}</definedName>
    <definedName name="_654__FDSAUDITLINK___1">{"fdsup://directions/FAT Viewer?action=UPDATE&amp;creator=factset&amp;DYN_ARGS=TRUE&amp;DOC_NAME=FAT:FQL_AUDITING_CLIENT_TEMPLATE.FAT&amp;display_string=Audit&amp;VAR:KEY=KTWXAFKRKF&amp;VAR:QUERY=RkZfSU1QQUlSX1BQRShBTk5fUiw0MDQyOC0xWSwsLFJGLCk=&amp;WINDOW=FIRST_POPUP&amp;HEIGHT=450&amp;WIDTH=","450&amp;START_MAXIMIZED=FALSE&amp;VAR:CALENDAR=FIVEDAY&amp;VAR:SYMBOL=0&amp;VAR:INDEX=0"}</definedName>
    <definedName name="_655__FDSAUDITLINK__">{"fdsup://directions/FAT Viewer?action=UPDATE&amp;creator=factset&amp;DYN_ARGS=TRUE&amp;DOC_NAME=FAT:FQL_AUDITING_CLIENT_TEMPLATE.FAT&amp;display_string=Audit&amp;VAR:KEY=TKNCJAPKPQ&amp;VAR:QUERY=RkZfRUJJVChDQUwsMjAxMCwsLCwp&amp;WINDOW=FIRST_POPUP&amp;HEIGHT=450&amp;WIDTH=450&amp;START_MAXIMIZED=","FALSE&amp;VAR:CALENDAR=FIVEDAY&amp;VAR:SYMBOL=0&amp;VAR:INDEX=0"}</definedName>
    <definedName name="_655__FDSAUDITLINK___1">{"fdsup://directions/FAT Viewer?action=UPDATE&amp;creator=factset&amp;DYN_ARGS=TRUE&amp;DOC_NAME=FAT:FQL_AUDITING_CLIENT_TEMPLATE.FAT&amp;display_string=Audit&amp;VAR:KEY=OJMXCVYHCF&amp;VAR:QUERY=RkZfRklOX0FTU0VUU19JTVBBSVIoQU5OX1IsNDA0MjgsLCxSRiwp&amp;WINDOW=FIRST_POPUP&amp;HEIGHT=450&amp;WI","DTH=450&amp;START_MAXIMIZED=FALSE&amp;VAR:CALENDAR=FIVEDAY&amp;VAR:SYMBOL=0&amp;VAR:INDEX=0"}</definedName>
    <definedName name="_656__FDSAUDITLINK__">{"fdsup://directions/FAT Viewer?action=UPDATE&amp;creator=factset&amp;DYN_ARGS=TRUE&amp;DOC_NAME=FAT:FQL_AUDITING_CLIENT_TEMPLATE.FAT&amp;display_string=Audit&amp;VAR:KEY=BELANGFWRS&amp;VAR:QUERY=RkZfRUJJVCgsMjAwOSwsLCwp&amp;WINDOW=FIRST_POPUP&amp;HEIGHT=450&amp;WIDTH=450&amp;START_MAXIMIZED=FALS","E&amp;VAR:CALENDAR=FIVEDAY&amp;VAR:SYMBOL=0&amp;VAR:INDEX=0"}</definedName>
    <definedName name="_656__FDSAUDITLINK___1">{"fdsup://directions/FAT Viewer?action=UPDATE&amp;creator=factset&amp;DYN_ARGS=TRUE&amp;DOC_NAME=FAT:FQL_AUDITING_CLIENT_TEMPLATE.FAT&amp;display_string=Audit&amp;VAR:KEY=KXGXWTWFYN&amp;VAR:QUERY=RkZfRklOX0FTU0VUU19JTVBBSVIoQU5OX1IsNDA0MjgtMVksLCxSRiwp&amp;WINDOW=FIRST_POPUP&amp;HEIGHT=45","0&amp;WIDTH=450&amp;START_MAXIMIZED=FALSE&amp;VAR:CALENDAR=FIVEDAY&amp;VAR:SYMBOL=0&amp;VAR:INDEX=0"}</definedName>
    <definedName name="_657__FDSAUDITLINK__">{"fdsup://directions/FAT Viewer?action=UPDATE&amp;creator=factset&amp;DYN_ARGS=TRUE&amp;DOC_NAME=FAT:FQL_AUDITING_CLIENT_TEMPLATE.FAT&amp;display_string=Audit&amp;VAR:KEY=ADYLWDMXWN&amp;VAR:QUERY=RkZfSU1QQUlSX1BQRShBTk5fUiw0MDQyOCwsLFJGLCk=&amp;WINDOW=FIRST_POPUP&amp;HEIGHT=450&amp;WIDTH=450&amp;","START_MAXIMIZED=FALSE&amp;VAR:CALENDAR=FIVEDAY&amp;VAR:SYMBOL=0&amp;VAR:INDEX=0"}</definedName>
    <definedName name="_657__FDSAUDITLINK___1">{"fdsup://directions/FAT Viewer?action=UPDATE&amp;creator=factset&amp;DYN_ARGS=TRUE&amp;DOC_NAME=FAT:FQL_AUDITING_CLIENT_TEMPLATE.FAT&amp;display_string=Audit&amp;VAR:KEY=ADYLWDMXWN&amp;VAR:QUERY=RkZfSU1QQUlSX1BQRShBTk5fUiw0MDQyOCwsLFJGLCk=&amp;WINDOW=FIRST_POPUP&amp;HEIGHT=450&amp;WIDTH=450&amp;","START_MAXIMIZED=FALSE&amp;VAR:CALENDAR=FIVEDAY&amp;VAR:SYMBOL=0&amp;VAR:INDEX=0"}</definedName>
    <definedName name="_658__FDSAUDITLINK__">{"fdsup://Directions/FactSet Auditing Viewer?action=AUDIT_VALUE&amp;DB=129&amp;ID1=548991&amp;VALUEID=03426&amp;SDATE=201002&amp;PERIODTYPE=SEMI_STD&amp;window=popup_no_bar&amp;width=385&amp;height=120&amp;START_MAXIMIZED=FALSE&amp;creator=factset&amp;display_string=Audit"}</definedName>
    <definedName name="_658__FDSAUDITLINK___1">{"fdsup://directions/FAT Viewer?action=UPDATE&amp;creator=factset&amp;DYN_ARGS=TRUE&amp;DOC_NAME=FAT:FQL_AUDITING_CLIENT_TEMPLATE.FAT&amp;display_string=Audit&amp;VAR:KEY=KTWXAFKRKF&amp;VAR:QUERY=RkZfSU1QQUlSX1BQRShBTk5fUiw0MDQyOC0xWSwsLFJGLCk=&amp;WINDOW=FIRST_POPUP&amp;HEIGHT=450&amp;WIDTH=","450&amp;START_MAXIMIZED=FALSE&amp;VAR:CALENDAR=FIVEDAY&amp;VAR:SYMBOL=0&amp;VAR:INDEX=0"}</definedName>
    <definedName name="_659__FDSAUDITLINK__">{"fdsup://directions/FAT Viewer?action=UPDATE&amp;creator=factset&amp;DYN_ARGS=TRUE&amp;DOC_NAME=FAT:FQL_AUDITING_CLIENT_TEMPLATE.FAT&amp;display_string=Audit&amp;VAR:KEY=OJMXCVYHCF&amp;VAR:QUERY=RkZfRklOX0FTU0VUU19JTVBBSVIoQU5OX1IsNDA0MjgsLCxSRiwp&amp;WINDOW=FIRST_POPUP&amp;HEIGHT=450&amp;WI","DTH=450&amp;START_MAXIMIZED=FALSE&amp;VAR:CALENDAR=FIVEDAY&amp;VAR:SYMBOL=0&amp;VAR:INDEX=0"}</definedName>
    <definedName name="_659__FDSAUDITLINK___1">{"fdsup://directions/FAT Viewer?action=UPDATE&amp;creator=factset&amp;DYN_ARGS=TRUE&amp;DOC_NAME=FAT:FQL_AUDITING_CLIENT_TEMPLATE.FAT&amp;display_string=Audit&amp;VAR:KEY=OJMXCVYHCF&amp;VAR:QUERY=RkZfRklOX0FTU0VUU19JTVBBSVIoQU5OX1IsNDA0MjgsLCxSRiwp&amp;WINDOW=FIRST_POPUP&amp;HEIGHT=450&amp;WI","DTH=450&amp;START_MAXIMIZED=FALSE&amp;VAR:CALENDAR=FIVEDAY&amp;VAR:SYMBOL=0&amp;VAR:INDEX=0"}</definedName>
    <definedName name="_65IQ_CURRENCY_GAIN_INS">"c238"</definedName>
    <definedName name="_66__123Graph_AChart_5">#REF!</definedName>
    <definedName name="_66__123Graph_FCHART_11">#REF!</definedName>
    <definedName name="_66__123Graph_XChart_2">#REF!</definedName>
    <definedName name="_66__FDSAUDITLINK__">{"fdsup://Directions/FAT Viewer?action=UPDATE&amp;creator=factset&amp;DOC_NAME=fat:reuters_annual_source_window.fat&amp;display_string=Audit&amp;DYN_ARGS=TRUE&amp;VAR:ID1=57772K10&amp;VAR:RCODE=NIBX&amp;VAR:SDATE=20060699&amp;VAR:FREQ=Y&amp;VAR:RELITEM=RP&amp;VAR:CURRENCY=USD&amp;VAR:CURRSOURCE=EXSHA","RE&amp;VAR:NATFREQ=ANNUAL&amp;VAR:RFIELD=FINALIZED&amp;VAR:DB_TYPE=&amp;VAR:UNITS=MONTHLY&amp;window=popup&amp;width=450&amp;height=300&amp;START_MAXIMIZED=FALSE"}</definedName>
    <definedName name="_66__FDSAUDITLINK___1">{"fdsup://IBCentral/FAT Viewer?action=UPDATE&amp;creator=factset&amp;DOC_NAME=fat:reuters_annual_pshs_src_window.fat&amp;display_string=Audit&amp;DYN_ARGS=TRUE&amp;VAR:ID1=079737&amp;VAR:RCODE=FDSEPS&amp;VAR:SDATE=20071299&amp;VAR:FREQ=Y&amp;VAR:RELITEM=RF&amp;VAR:CURRENCY=&amp;VAR:CURRSOURCE=EXSHARE","&amp;VAR:NATFREQ=ANNUAL&amp;VAR:RFIELD=FINALIZED&amp;VAR:DB_TYPE=&amp;VAR:UNITS=M&amp;window=popup&amp;width=450&amp;height=300&amp;START_MAXIMIZED=FALSE"}</definedName>
    <definedName name="_66_0__123Grap">#REF!</definedName>
    <definedName name="_66_0__123Graph_CCHAR">#REF!</definedName>
    <definedName name="_66_0__123Graph_LBL_ACHAR">#REF!</definedName>
    <definedName name="_660__FDSAUDITLINK__">{"fdsup://directions/FAT Viewer?action=UPDATE&amp;creator=factset&amp;DYN_ARGS=TRUE&amp;DOC_NAME=FAT:FQL_AUDITING_CLIENT_TEMPLATE.FAT&amp;display_string=Audit&amp;VAR:KEY=BSNQBOTSPC&amp;VAR:QUERY=RkZfRUJJVChDQUwsMjAwOSwsLCwp&amp;WINDOW=FIRST_POPUP&amp;HEIGHT=450&amp;WIDTH=450&amp;START_MAXIMIZED=","FALSE&amp;VAR:CALENDAR=FIVEDAY&amp;VAR:SYMBOL=0&amp;VAR:INDEX=0"}</definedName>
    <definedName name="_660__FDSAUDITLINK___1">{"fdsup://directions/FAT Viewer?action=UPDATE&amp;creator=factset&amp;DYN_ARGS=TRUE&amp;DOC_NAME=FAT:FQL_AUDITING_CLIENT_TEMPLATE.FAT&amp;display_string=Audit&amp;VAR:KEY=KXGXWTWFYN&amp;VAR:QUERY=RkZfRklOX0FTU0VUU19JTVBBSVIoQU5OX1IsNDA0MjgtMVksLCxSRiwp&amp;WINDOW=FIRST_POPUP&amp;HEIGHT=45","0&amp;WIDTH=450&amp;START_MAXIMIZED=FALSE&amp;VAR:CALENDAR=FIVEDAY&amp;VAR:SYMBOL=0&amp;VAR:INDEX=0"}</definedName>
    <definedName name="_661__FDSAUDITLINK__">{"fdsup://directions/FAT Viewer?action=UPDATE&amp;creator=factset&amp;DYN_ARGS=TRUE&amp;DOC_NAME=FAT:FQL_AUDITING_CLIENT_TEMPLATE.FAT&amp;display_string=Audit&amp;VAR:KEY=ADYLWDMXWN&amp;VAR:QUERY=RkZfSU1QQUlSX1BQRShBTk5fUiw0MDQyOCwsLFJGLCk=&amp;WINDOW=FIRST_POPUP&amp;HEIGHT=450&amp;WIDTH=450&amp;","START_MAXIMIZED=FALSE&amp;VAR:CALENDAR=FIVEDAY&amp;VAR:SYMBOL=0&amp;VAR:INDEX=0"}</definedName>
    <definedName name="_661__FDSAUDITLINK___1">{"fdsup://directions/FAT Viewer?action=UPDATE&amp;creator=factset&amp;DYN_ARGS=TRUE&amp;DOC_NAME=FAT:FQL_AUDITING_CLIENT_TEMPLATE.FAT&amp;display_string=Audit&amp;VAR:KEY=ADYLWDMXWN&amp;VAR:QUERY=RkZfSU1QQUlSX1BQRShBTk5fUiw0MDQyOCwsLFJGLCk=&amp;WINDOW=FIRST_POPUP&amp;HEIGHT=450&amp;WIDTH=450&amp;","START_MAXIMIZED=FALSE&amp;VAR:CALENDAR=FIVEDAY&amp;VAR:SYMBOL=0&amp;VAR:INDEX=0"}</definedName>
    <definedName name="_662__FDSAUDITLINK__">{"fdsup://directions/FAT Viewer?action=UPDATE&amp;creator=factset&amp;DYN_ARGS=TRUE&amp;DOC_NAME=FAT:FQL_AUDITING_CLIENT_TEMPLATE.FAT&amp;display_string=Audit&amp;VAR:KEY=KTWXAFKRKF&amp;VAR:QUERY=RkZfSU1QQUlSX1BQRShBTk5fUiw0MDQyOC0xWSwsLFJGLCk=&amp;WINDOW=FIRST_POPUP&amp;HEIGHT=450&amp;WIDTH=","450&amp;START_MAXIMIZED=FALSE&amp;VAR:CALENDAR=FIVEDAY&amp;VAR:SYMBOL=0&amp;VAR:INDEX=0"}</definedName>
    <definedName name="_662__FDSAUDITLINK___1">{"fdsup://directions/FAT Viewer?action=UPDATE&amp;creator=factset&amp;DYN_ARGS=TRUE&amp;DOC_NAME=FAT:FQL_AUDITING_CLIENT_TEMPLATE.FAT&amp;display_string=Audit&amp;VAR:KEY=KTWXAFKRKF&amp;VAR:QUERY=RkZfSU1QQUlSX1BQRShBTk5fUiw0MDQyOC0xWSwsLFJGLCk=&amp;WINDOW=FIRST_POPUP&amp;HEIGHT=450&amp;WIDTH=","450&amp;START_MAXIMIZED=FALSE&amp;VAR:CALENDAR=FIVEDAY&amp;VAR:SYMBOL=0&amp;VAR:INDEX=0"}</definedName>
    <definedName name="_663__FDSAUDITLINK__">{"fdsup://directions/FAT Viewer?action=UPDATE&amp;creator=factset&amp;DYN_ARGS=TRUE&amp;DOC_NAME=FAT:FQL_AUDITING_CLIENT_TEMPLATE.FAT&amp;display_string=Audit&amp;VAR:KEY=BSNQBOTSPC&amp;VAR:QUERY=RkZfRUJJVChDQUwsMjAwOSwsLCwp&amp;WINDOW=FIRST_POPUP&amp;HEIGHT=450&amp;WIDTH=450&amp;START_MAXIMIZED=","FALSE&amp;VAR:CALENDAR=FIVEDAY&amp;VAR:SYMBOL=0&amp;VAR:INDEX=0"}</definedName>
    <definedName name="_663__FDSAUDITLINK___1">{"fdsup://directions/FAT Viewer?action=UPDATE&amp;creator=factset&amp;DYN_ARGS=TRUE&amp;DOC_NAME=FAT:FQL_AUDITING_CLIENT_TEMPLATE.FAT&amp;display_string=Audit&amp;VAR:KEY=OJMXCVYHCF&amp;VAR:QUERY=RkZfRklOX0FTU0VUU19JTVBBSVIoQU5OX1IsNDA0MjgsLCxSRiwp&amp;WINDOW=FIRST_POPUP&amp;HEIGHT=450&amp;WI","DTH=450&amp;START_MAXIMIZED=FALSE&amp;VAR:CALENDAR=FIVEDAY&amp;VAR:SYMBOL=0&amp;VAR:INDEX=0"}</definedName>
    <definedName name="_664__FDSAUDITLINK__">{"fdsup://directions/FAT Viewer?action=UPDATE&amp;creator=factset&amp;DYN_ARGS=TRUE&amp;DOC_NAME=FAT:FQL_AUDITING_CLIENT_TEMPLATE.FAT&amp;display_string=Audit&amp;VAR:KEY=KXGXWTWFYN&amp;VAR:QUERY=RkZfRklOX0FTU0VUU19JTVBBSVIoQU5OX1IsNDA0MjgtMVksLCxSRiwp&amp;WINDOW=FIRST_POPUP&amp;HEIGHT=45","0&amp;WIDTH=450&amp;START_MAXIMIZED=FALSE&amp;VAR:CALENDAR=FIVEDAY&amp;VAR:SYMBOL=0&amp;VAR:INDEX=0"}</definedName>
    <definedName name="_664__FDSAUDITLINK___1">{"fdsup://directions/FAT Viewer?action=UPDATE&amp;creator=factset&amp;DYN_ARGS=TRUE&amp;DOC_NAME=FAT:FQL_AUDITING_CLIENT_TEMPLATE.FAT&amp;display_string=Audit&amp;VAR:KEY=KXGXWTWFYN&amp;VAR:QUERY=RkZfRklOX0FTU0VUU19JTVBBSVIoQU5OX1IsNDA0MjgtMVksLCxSRiwp&amp;WINDOW=FIRST_POPUP&amp;HEIGHT=45","0&amp;WIDTH=450&amp;START_MAXIMIZED=FALSE&amp;VAR:CALENDAR=FIVEDAY&amp;VAR:SYMBOL=0&amp;VAR:INDEX=0"}</definedName>
    <definedName name="_665__FDSAUDITLINK__">{"fdsup://directions/FAT Viewer?action=UPDATE&amp;creator=factset&amp;DYN_ARGS=TRUE&amp;DOC_NAME=FAT:FQL_AUDITING_CLIENT_TEMPLATE.FAT&amp;display_string=Audit&amp;VAR:KEY=ADYLWDMXWN&amp;VAR:QUERY=RkZfSU1QQUlSX1BQRShBTk5fUiw0MDQyOCwsLFJGLCk=&amp;WINDOW=FIRST_POPUP&amp;HEIGHT=450&amp;WIDTH=450&amp;","START_MAXIMIZED=FALSE&amp;VAR:CALENDAR=FIVEDAY&amp;VAR:SYMBOL=0&amp;VAR:INDEX=0"}</definedName>
    <definedName name="_665__FDSAUDITLINK___1">{"fdsup://directions/FAT Viewer?action=UPDATE&amp;creator=factset&amp;DYN_ARGS=TRUE&amp;DOC_NAME=FAT:FQL_AUDITING_CLIENT_TEMPLATE.FAT&amp;display_string=Audit&amp;VAR:KEY=ADYLWDMXWN&amp;VAR:QUERY=RkZfSU1QQUlSX1BQRShBTk5fUiw0MDQyOCwsLFJGLCk=&amp;WINDOW=FIRST_POPUP&amp;HEIGHT=450&amp;WIDTH=450&amp;","START_MAXIMIZED=FALSE&amp;VAR:CALENDAR=FIVEDAY&amp;VAR:SYMBOL=0&amp;VAR:INDEX=0"}</definedName>
    <definedName name="_666__FDSAUDITLINK__">{"fdsup://directions/FAT Viewer?action=UPDATE&amp;creator=factset&amp;DYN_ARGS=TRUE&amp;DOC_NAME=FAT:FQL_AUDITING_CLIENT_TEMPLATE.FAT&amp;display_string=Audit&amp;VAR:KEY=PMZIFATYZW&amp;VAR:QUERY=RkZfRUJJVERBKENBTCwyMDA4LCwsLCk=&amp;WINDOW=FIRST_POPUP&amp;HEIGHT=450&amp;WIDTH=450&amp;START_MAXIMI","ZED=FALSE&amp;VAR:CALENDAR=FIVEDAY&amp;VAR:SYMBOL=0&amp;VAR:INDEX=0"}</definedName>
    <definedName name="_666__FDSAUDITLINK___1">{"fdsup://directions/FAT Viewer?action=UPDATE&amp;creator=factset&amp;DYN_ARGS=TRUE&amp;DOC_NAME=FAT:FQL_AUDITING_CLIENT_TEMPLATE.FAT&amp;display_string=Audit&amp;VAR:KEY=KTWXAFKRKF&amp;VAR:QUERY=RkZfSU1QQUlSX1BQRShBTk5fUiw0MDQyOC0xWSwsLFJGLCk=&amp;WINDOW=FIRST_POPUP&amp;HEIGHT=450&amp;WIDTH=","450&amp;START_MAXIMIZED=FALSE&amp;VAR:CALENDAR=FIVEDAY&amp;VAR:SYMBOL=0&amp;VAR:INDEX=0"}</definedName>
    <definedName name="_667__FDSAUDITLINK__">{"fdsup://directions/FAT Viewer?action=UPDATE&amp;creator=factset&amp;DYN_ARGS=TRUE&amp;DOC_NAME=FAT:FQL_AUDITING_CLIENT_TEMPLATE.FAT&amp;display_string=Audit&amp;VAR:KEY=ZOVEXKHEBW&amp;VAR:QUERY=RkZfQ0FQRVgoLDIwMDksLCwsKQ==&amp;WINDOW=FIRST_POPUP&amp;HEIGHT=450&amp;WIDTH=450&amp;START_MAXIMIZED=","FALSE&amp;VAR:CALENDAR=FIVEDAY&amp;VAR:SYMBOL=0&amp;VAR:INDEX=0"}</definedName>
    <definedName name="_667__FDSAUDITLINK___1">{"fdsup://directions/FAT Viewer?action=UPDATE&amp;creator=factset&amp;DYN_ARGS=TRUE&amp;DOC_NAME=FAT:FQL_AUDITING_CLIENT_TEMPLATE.FAT&amp;display_string=Audit&amp;VAR:KEY=OJMXCVYHCF&amp;VAR:QUERY=RkZfRklOX0FTU0VUU19JTVBBSVIoQU5OX1IsNDA0MjgsLCxSRiwp&amp;WINDOW=FIRST_POPUP&amp;HEIGHT=450&amp;WI","DTH=450&amp;START_MAXIMIZED=FALSE&amp;VAR:CALENDAR=FIVEDAY&amp;VAR:SYMBOL=0&amp;VAR:INDEX=0"}</definedName>
    <definedName name="_668__FDSAUDITLINK__">{"fdsup://directions/FAT Viewer?action=UPDATE&amp;creator=factset&amp;DYN_ARGS=TRUE&amp;DOC_NAME=FAT:FQL_AUDITING_CLIENT_TEMPLATE.FAT&amp;display_string=Audit&amp;VAR:KEY=BSTCFWHOXW&amp;VAR:QUERY=RkZfRUJJVChDQUwsMjAwOSwsLCwp&amp;WINDOW=FIRST_POPUP&amp;HEIGHT=450&amp;WIDTH=450&amp;START_MAXIMIZED=","FALSE&amp;VAR:CALENDAR=FIVEDAY&amp;VAR:SYMBOL=447621&amp;VAR:INDEX=0"}</definedName>
    <definedName name="_668__FDSAUDITLINK___1">{"fdsup://directions/FAT Viewer?action=UPDATE&amp;creator=factset&amp;DYN_ARGS=TRUE&amp;DOC_NAME=FAT:FQL_AUDITING_CLIENT_TEMPLATE.FAT&amp;display_string=Audit&amp;VAR:KEY=KXGXWTWFYN&amp;VAR:QUERY=RkZfRklOX0FTU0VUU19JTVBBSVIoQU5OX1IsNDA0MjgtMVksLCxSRiwp&amp;WINDOW=FIRST_POPUP&amp;HEIGHT=45","0&amp;WIDTH=450&amp;START_MAXIMIZED=FALSE&amp;VAR:CALENDAR=FIVEDAY&amp;VAR:SYMBOL=0&amp;VAR:INDEX=0"}</definedName>
    <definedName name="_669__FDSAUDITLINK__">{"fdsup://directions/FAT Viewer?action=UPDATE&amp;creator=factset&amp;DYN_ARGS=TRUE&amp;DOC_NAME=FAT:FQL_AUDITING_CLIENT_TEMPLATE.FAT&amp;display_string=Audit&amp;VAR:KEY=VOBMZCVSBG&amp;VAR:QUERY=RkZfRUJJVERBKCwyMDA4LCwsLCk=&amp;WINDOW=FIRST_POPUP&amp;HEIGHT=450&amp;WIDTH=450&amp;START_MAXIMIZED=","FALSE&amp;VAR:CALENDAR=FIVEDAY&amp;VAR:SYMBOL=0&amp;VAR:INDEX=0"}</definedName>
    <definedName name="_669__FDSAUDITLINK___1">{"fdsup://directions/FAT Viewer?action=UPDATE&amp;creator=factset&amp;DYN_ARGS=TRUE&amp;DOC_NAME=FAT:FQL_AUDITING_CLIENT_TEMPLATE.FAT&amp;display_string=Audit&amp;VAR:KEY=ADYLWDMXWN&amp;VAR:QUERY=RkZfSU1QQUlSX1BQRShBTk5fUiw0MDQyOCwsLFJGLCk=&amp;WINDOW=FIRST_POPUP&amp;HEIGHT=450&amp;WIDTH=450&amp;","START_MAXIMIZED=FALSE&amp;VAR:CALENDAR=FIVEDAY&amp;VAR:SYMBOL=0&amp;VAR:INDEX=0"}</definedName>
    <definedName name="_67__123Graph_AChart_6">#REF!</definedName>
    <definedName name="_67__123Graph_FCHART_12">#REF!</definedName>
    <definedName name="_67__123Graph_LBL_ACHART_7">#REF!</definedName>
    <definedName name="_67__123Graph_XChart_3">#REF!</definedName>
    <definedName name="_67__FDSAUDITLINK__">{"fdsup://Directions/FAT Viewer?action=UPDATE&amp;creator=factset&amp;DOC_NAME=fat:reuters_annual_source_window.fat&amp;display_string=Audit&amp;DYN_ARGS=TRUE&amp;VAR:ID1=60456710&amp;VAR:RCODE=QTLE&amp;VAR:SDATE=20070699&amp;VAR:FREQ=Y&amp;VAR:RELITEM=RP&amp;VAR:CURRENCY=&amp;VAR:CURRSOURCE=EXSHARE&amp;","VAR:NATFREQ=ANNUAL&amp;VAR:RFIELD=FINALIZED&amp;VAR:DB_TYPE=&amp;VAR:UNITS=M&amp;window=popup&amp;width=450&amp;height=300&amp;START_MAXIMIZED=FALSE"}</definedName>
    <definedName name="_67__FDSAUDITLINK___1">{"fdsup://IBCentral/FAT Viewer?action=UPDATE&amp;creator=factset&amp;DOC_NAME=fat:reuters_annual_pshs_src_window.fat&amp;display_string=Audit&amp;DYN_ARGS=TRUE&amp;VAR:ID1=316968&amp;VAR:RCODE=FDSEPS&amp;VAR:SDATE=20070799&amp;VAR:FREQ=Y&amp;VAR:RELITEM=RF&amp;VAR:CURRENCY=&amp;VAR:CURRSOURCE=EXSHARE","&amp;VAR:NATFREQ=ANNUAL&amp;VAR:RFIELD=FINALIZED&amp;VAR:DB_TYPE=&amp;VAR:UNITS=M&amp;window=popup&amp;width=450&amp;height=300&amp;START_MAXIMIZED=FALSE"}</definedName>
    <definedName name="_670__FDSAUDITLINK__">{"fdsup://directions/FAT Viewer?action=UPDATE&amp;creator=factset&amp;DYN_ARGS=TRUE&amp;DOC_NAME=FAT:FQL_AUDITING_CLIENT_TEMPLATE.FAT&amp;display_string=Audit&amp;VAR:KEY=KTWXAFKRKF&amp;VAR:QUERY=RkZfSU1QQUlSX1BQRShBTk5fUiw0MDQyOC0xWSwsLFJGLCk=&amp;WINDOW=FIRST_POPUP&amp;HEIGHT=450&amp;WIDTH=","450&amp;START_MAXIMIZED=FALSE&amp;VAR:CALENDAR=FIVEDAY&amp;VAR:SYMBOL=0&amp;VAR:INDEX=0"}</definedName>
    <definedName name="_670__FDSAUDITLINK___1">{"fdsup://directions/FAT Viewer?action=UPDATE&amp;creator=factset&amp;DYN_ARGS=TRUE&amp;DOC_NAME=FAT:FQL_AUDITING_CLIENT_TEMPLATE.FAT&amp;display_string=Audit&amp;VAR:KEY=KTWXAFKRKF&amp;VAR:QUERY=RkZfSU1QQUlSX1BQRShBTk5fUiw0MDQyOC0xWSwsLFJGLCk=&amp;WINDOW=FIRST_POPUP&amp;HEIGHT=450&amp;WIDTH=","450&amp;START_MAXIMIZED=FALSE&amp;VAR:CALENDAR=FIVEDAY&amp;VAR:SYMBOL=0&amp;VAR:INDEX=0"}</definedName>
    <definedName name="_671__FDSAUDITLINK__">{"fdsup://directions/FAT Viewer?action=UPDATE&amp;creator=factset&amp;DYN_ARGS=TRUE&amp;DOC_NAME=FAT:FQL_AUDITING_CLIENT_TEMPLATE.FAT&amp;display_string=Audit&amp;VAR:KEY=VKPQLSPOJG&amp;VAR:QUERY=RkZfQ0FQRVgoQ0FMLDIwMDgsLCwsKQ==&amp;WINDOW=FIRST_POPUP&amp;HEIGHT=450&amp;WIDTH=450&amp;START_MAXIMI","ZED=FALSE&amp;VAR:CALENDAR=FIVEDAY&amp;VAR:SYMBOL=0&amp;VAR:INDEX=0"}</definedName>
    <definedName name="_671__FDSAUDITLINK___1">{"fdsup://directions/FAT Viewer?action=UPDATE&amp;creator=factset&amp;DYN_ARGS=TRUE&amp;DOC_NAME=FAT:FQL_AUDITING_CLIENT_TEMPLATE.FAT&amp;display_string=Audit&amp;VAR:KEY=OJMXCVYHCF&amp;VAR:QUERY=RkZfRklOX0FTU0VUU19JTVBBSVIoQU5OX1IsNDA0MjgsLCxSRiwp&amp;WINDOW=FIRST_POPUP&amp;HEIGHT=450&amp;WI","DTH=450&amp;START_MAXIMIZED=FALSE&amp;VAR:CALENDAR=FIVEDAY&amp;VAR:SYMBOL=0&amp;VAR:INDEX=0"}</definedName>
    <definedName name="_672__FDSAUDITLINK__">{"fdsup://directions/FAT Viewer?action=UPDATE&amp;creator=factset&amp;DYN_ARGS=TRUE&amp;DOC_NAME=FAT:FQL_AUDITING_CLIENT_TEMPLATE.FAT&amp;display_string=Audit&amp;VAR:KEY=KXGXWTWFYN&amp;VAR:QUERY=RkZfRklOX0FTU0VUU19JTVBBSVIoQU5OX1IsNDA0MjgtMVksLCxSRiwp&amp;WINDOW=FIRST_POPUP&amp;HEIGHT=45","0&amp;WIDTH=450&amp;START_MAXIMIZED=FALSE&amp;VAR:CALENDAR=FIVEDAY&amp;VAR:SYMBOL=0&amp;VAR:INDEX=0"}</definedName>
    <definedName name="_672__FDSAUDITLINK___1">{"fdsup://directions/FAT Viewer?action=UPDATE&amp;creator=factset&amp;DYN_ARGS=TRUE&amp;DOC_NAME=FAT:FQL_AUDITING_CLIENT_TEMPLATE.FAT&amp;display_string=Audit&amp;VAR:KEY=KXGXWTWFYN&amp;VAR:QUERY=RkZfRklOX0FTU0VUU19JTVBBSVIoQU5OX1IsNDA0MjgtMVksLCxSRiwp&amp;WINDOW=FIRST_POPUP&amp;HEIGHT=45","0&amp;WIDTH=450&amp;START_MAXIMIZED=FALSE&amp;VAR:CALENDAR=FIVEDAY&amp;VAR:SYMBOL=0&amp;VAR:INDEX=0"}</definedName>
    <definedName name="_673__FDSAUDITLINK__">{"fdsup://directions/FAT Viewer?action=UPDATE&amp;creator=factset&amp;DYN_ARGS=TRUE&amp;DOC_NAME=FAT:FQL_AUDITING_CLIENT_TEMPLATE.FAT&amp;display_string=Audit&amp;VAR:KEY=VSNADMXAFS&amp;VAR:QUERY=RkZfRUJJVERBKCwyMDA5LCwsLCk=&amp;WINDOW=FIRST_POPUP&amp;HEIGHT=450&amp;WIDTH=450&amp;START_MAXIMIZED=","FALSE&amp;VAR:CALENDAR=FIVEDAY&amp;VAR:SYMBOL=0&amp;VAR:INDEX=0"}</definedName>
    <definedName name="_673__FDSAUDITLINK___1">{"fdsup://directions/FAT Viewer?action=UPDATE&amp;creator=factset&amp;DYN_ARGS=TRUE&amp;DOC_NAME=FAT:FQL_AUDITING_CLIENT_TEMPLATE.FAT&amp;display_string=Audit&amp;VAR:KEY=ADYLWDMXWN&amp;VAR:QUERY=RkZfSU1QQUlSX1BQRShBTk5fUiw0MDQyOCwsLFJGLCk=&amp;WINDOW=FIRST_POPUP&amp;HEIGHT=450&amp;WIDTH=450&amp;","START_MAXIMIZED=FALSE&amp;VAR:CALENDAR=FIVEDAY&amp;VAR:SYMBOL=0&amp;VAR:INDEX=0"}</definedName>
    <definedName name="_674__FDSAUDITLINK__">{"fdsup://directions/FAT Viewer?action=UPDATE&amp;creator=factset&amp;DYN_ARGS=TRUE&amp;DOC_NAME=FAT:FQL_AUDITING_CLIENT_TEMPLATE.FAT&amp;display_string=Audit&amp;VAR:KEY=ZQLYBQJQRI&amp;VAR:QUERY=RkZfQ0FQRVgoQ0FMLDIwMTAsLCwsKQ==&amp;WINDOW=FIRST_POPUP&amp;HEIGHT=450&amp;WIDTH=450&amp;START_MAXIMI","ZED=FALSE&amp;VAR:CALENDAR=FIVEDAY&amp;VAR:SYMBOL=0&amp;VAR:INDEX=0"}</definedName>
    <definedName name="_674__FDSAUDITLINK___1">{"fdsup://directions/FAT Viewer?action=UPDATE&amp;creator=factset&amp;DYN_ARGS=TRUE&amp;DOC_NAME=FAT:FQL_AUDITING_CLIENT_TEMPLATE.FAT&amp;display_string=Audit&amp;VAR:KEY=KTWXAFKRKF&amp;VAR:QUERY=RkZfSU1QQUlSX1BQRShBTk5fUiw0MDQyOC0xWSwsLFJGLCk=&amp;WINDOW=FIRST_POPUP&amp;HEIGHT=450&amp;WIDTH=","450&amp;START_MAXIMIZED=FALSE&amp;VAR:CALENDAR=FIVEDAY&amp;VAR:SYMBOL=0&amp;VAR:INDEX=0"}</definedName>
    <definedName name="_675__FDSAUDITLINK__">{"fdsup://directions/FAT Viewer?action=UPDATE&amp;creator=factset&amp;DYN_ARGS=TRUE&amp;DOC_NAME=FAT:FQL_AUDITING_CLIENT_TEMPLATE.FAT&amp;display_string=Audit&amp;VAR:KEY=OJMXCVYHCF&amp;VAR:QUERY=RkZfRklOX0FTU0VUU19JTVBBSVIoQU5OX1IsNDA0MjgsLCxSRiwp&amp;WINDOW=FIRST_POPUP&amp;HEIGHT=450&amp;WI","DTH=450&amp;START_MAXIMIZED=FALSE&amp;VAR:CALENDAR=FIVEDAY&amp;VAR:SYMBOL=0&amp;VAR:INDEX=0"}</definedName>
    <definedName name="_675__FDSAUDITLINK___1">{"fdsup://directions/FAT Viewer?action=UPDATE&amp;creator=factset&amp;DYN_ARGS=TRUE&amp;DOC_NAME=FAT:FQL_AUDITING_CLIENT_TEMPLATE.FAT&amp;display_string=Audit&amp;VAR:KEY=OJMXCVYHCF&amp;VAR:QUERY=RkZfRklOX0FTU0VUU19JTVBBSVIoQU5OX1IsNDA0MjgsLCxSRiwp&amp;WINDOW=FIRST_POPUP&amp;HEIGHT=450&amp;WI","DTH=450&amp;START_MAXIMIZED=FALSE&amp;VAR:CALENDAR=FIVEDAY&amp;VAR:SYMBOL=0&amp;VAR:INDEX=0"}</definedName>
    <definedName name="_676__FDSAUDITLINK__">{"fdsup://directions/FAT Viewer?action=UPDATE&amp;creator=factset&amp;DYN_ARGS=TRUE&amp;DOC_NAME=FAT:FQL_AUDITING_CLIENT_TEMPLATE.FAT&amp;display_string=Audit&amp;VAR:KEY=HYVARWJYRO&amp;VAR:QUERY=RkZfRUJJVERBKENBTCwyMDA5LCwsLCk=&amp;WINDOW=FIRST_POPUP&amp;HEIGHT=450&amp;WIDTH=450&amp;START_MAXIMI","ZED=FALSE&amp;VAR:CALENDAR=FIVEDAY&amp;VAR:SYMBOL=0&amp;VAR:INDEX=0"}</definedName>
    <definedName name="_676__FDSAUDITLINK___1">{"fdsup://directions/FAT Viewer?action=UPDATE&amp;creator=factset&amp;DYN_ARGS=TRUE&amp;DOC_NAME=FAT:FQL_AUDITING_CLIENT_TEMPLATE.FAT&amp;display_string=Audit&amp;VAR:KEY=KXGXWTWFYN&amp;VAR:QUERY=RkZfRklOX0FTU0VUU19JTVBBSVIoQU5OX1IsNDA0MjgtMVksLCxSRiwp&amp;WINDOW=FIRST_POPUP&amp;HEIGHT=45","0&amp;WIDTH=450&amp;START_MAXIMIZED=FALSE&amp;VAR:CALENDAR=FIVEDAY&amp;VAR:SYMBOL=0&amp;VAR:INDEX=0"}</definedName>
    <definedName name="_677__FDSAUDITLINK__">{"fdsup://directions/FAT Viewer?action=UPDATE&amp;creator=factset&amp;DYN_ARGS=TRUE&amp;DOC_NAME=FAT:FQL_AUDITING_CLIENT_TEMPLATE.FAT&amp;display_string=Audit&amp;VAR:KEY=TKNCJAPKPQ&amp;VAR:QUERY=RkZfRUJJVChDQUwsMjAxMCwsLCwp&amp;WINDOW=FIRST_POPUP&amp;HEIGHT=450&amp;WIDTH=450&amp;START_MAXIMIZED=","FALSE&amp;VAR:CALENDAR=FIVEDAY&amp;VAR:SYMBOL=0&amp;VAR:INDEX=0"}</definedName>
    <definedName name="_677__FDSAUDITLINK___1">{"fdsup://directions/FAT Viewer?action=UPDATE&amp;creator=factset&amp;DYN_ARGS=TRUE&amp;DOC_NAME=FAT:FQL_AUDITING_CLIENT_TEMPLATE.FAT&amp;display_string=Audit&amp;VAR:KEY=ADYLWDMXWN&amp;VAR:QUERY=RkZfSU1QQUlSX1BQRShBTk5fUiw0MDQyOCwsLFJGLCk=&amp;WINDOW=FIRST_POPUP&amp;HEIGHT=450&amp;WIDTH=450&amp;","START_MAXIMIZED=FALSE&amp;VAR:CALENDAR=FIVEDAY&amp;VAR:SYMBOL=0&amp;VAR:INDEX=0"}</definedName>
    <definedName name="_678__FDSAUDITLINK__">{"fdsup://directions/FAT Viewer?action=UPDATE&amp;creator=factset&amp;DYN_ARGS=TRUE&amp;DOC_NAME=FAT:FQL_AUDITING_CLIENT_TEMPLATE.FAT&amp;display_string=Audit&amp;VAR:KEY=KTWXAFKRKF&amp;VAR:QUERY=RkZfSU1QQUlSX1BQRShBTk5fUiw0MDQyOC0xWSwsLFJGLCk=&amp;WINDOW=FIRST_POPUP&amp;HEIGHT=450&amp;WIDTH=","450&amp;START_MAXIMIZED=FALSE&amp;VAR:CALENDAR=FIVEDAY&amp;VAR:SYMBOL=0&amp;VAR:INDEX=0"}</definedName>
    <definedName name="_678__FDSAUDITLINK___1">{"fdsup://directions/FAT Viewer?action=UPDATE&amp;creator=factset&amp;DYN_ARGS=TRUE&amp;DOC_NAME=FAT:FQL_AUDITING_CLIENT_TEMPLATE.FAT&amp;display_string=Audit&amp;VAR:KEY=KTWXAFKRKF&amp;VAR:QUERY=RkZfSU1QQUlSX1BQRShBTk5fUiw0MDQyOC0xWSwsLFJGLCk=&amp;WINDOW=FIRST_POPUP&amp;HEIGHT=450&amp;WIDTH=","450&amp;START_MAXIMIZED=FALSE&amp;VAR:CALENDAR=FIVEDAY&amp;VAR:SYMBOL=0&amp;VAR:INDEX=0"}</definedName>
    <definedName name="_679__FDSAUDITLINK__">{"fdsup://directions/FAT Viewer?action=UPDATE&amp;creator=factset&amp;DYN_ARGS=TRUE&amp;DOC_NAME=FAT:FQL_AUDITING_CLIENT_TEMPLATE.FAT&amp;display_string=Audit&amp;VAR:KEY=OJMXCVYHCF&amp;VAR:QUERY=RkZfRklOX0FTU0VUU19JTVBBSVIoQU5OX1IsNDA0MjgsLCxSRiwp&amp;WINDOW=FIRST_POPUP&amp;HEIGHT=450&amp;WI","DTH=450&amp;START_MAXIMIZED=FALSE&amp;VAR:CALENDAR=FIVEDAY&amp;VAR:SYMBOL=0&amp;VAR:INDEX=0"}</definedName>
    <definedName name="_679__FDSAUDITLINK___1">{"fdsup://directions/FAT Viewer?action=UPDATE&amp;creator=factset&amp;DYN_ARGS=TRUE&amp;DOC_NAME=FAT:FQL_AUDITING_CLIENT_TEMPLATE.FAT&amp;display_string=Audit&amp;VAR:KEY=OJMXCVYHCF&amp;VAR:QUERY=RkZfRklOX0FTU0VUU19JTVBBSVIoQU5OX1IsNDA0MjgsLCxSRiwp&amp;WINDOW=FIRST_POPUP&amp;HEIGHT=450&amp;WI","DTH=450&amp;START_MAXIMIZED=FALSE&amp;VAR:CALENDAR=FIVEDAY&amp;VAR:SYMBOL=0&amp;VAR:INDEX=0"}</definedName>
    <definedName name="_68__123Graph_A_Chart_1A">#REF!</definedName>
    <definedName name="_68__123Graph_B_Chart_1A">#REF!</definedName>
    <definedName name="_68__123Graph_FCHART_13">#REF!</definedName>
    <definedName name="_68__123Graph_XChart_4">#REF!</definedName>
    <definedName name="_68__FDSAUDITLINK__">{"fdsup://directions/FAT Viewer?action=UPDATE&amp;creator=factset&amp;DYN_ARGS=TRUE&amp;DOC_NAME=FAT:FQL_AUDITING_CLIENT_TEMPLATE.FAT&amp;display_string=Audit&amp;VAR:KEY=GTQXUBWPIZ&amp;VAR:QUERY=RkZfRUJJVERBX09QRVIoTFRNUywwLDAsLCxVU0Qp&amp;WINDOW=FIRST_POPUP&amp;HEIGHT=450&amp;WIDTH=450&amp;STAR","T_MAXIMIZED=FALSE&amp;VAR:CALENDAR=US&amp;VAR:SYMBOL=689714&amp;VAR:INDEX=0"}</definedName>
    <definedName name="_68__FDSAUDITLINK___1">{"fdsup://IBCentral/FAT Viewer?action=UPDATE&amp;creator=factset&amp;DOC_NAME=fat:reuters_annual_pshs_src_window.fat&amp;display_string=Audit&amp;DYN_ARGS=TRUE&amp;VAR:ID1=046574&amp;VAR:RCODE=FDSEPS&amp;VAR:SDATE=20080399&amp;VAR:FREQ=Y&amp;VAR:RELITEM=RF&amp;VAR:CURRENCY=&amp;VAR:CURRSOURCE=EXSHARE","&amp;VAR:NATFREQ=ANNUAL&amp;VAR:RFIELD=FINALIZED&amp;VAR:DB_TYPE=&amp;VAR:UNITS=M&amp;window=popup&amp;width=450&amp;height=300&amp;START_MAXIMIZED=FALSE"}</definedName>
    <definedName name="_68__FDSAUDITLINK___2">{"fdsup://directions/FAT Viewer?action=UPDATE&amp;creator=factset&amp;DYN_ARGS=TRUE&amp;DOC_NAME=FAT:FQL_AUDITING_CLIENT_TEMPLATE.FAT&amp;display_string=Audit&amp;VAR:KEY=GTQXUBWPIZ&amp;VAR:QUERY=RkZfRUJJVERBX09QRVIoTFRNUywwLDAsLCxVU0Qp&amp;WINDOW=FIRST_POPUP&amp;HEIGHT=450&amp;WIDTH=450&amp;STAR","T_MAXIMIZED=FALSE&amp;VAR:CALENDAR=US&amp;VAR:SYMBOL=689714&amp;VAR:INDEX=0"}</definedName>
    <definedName name="_68__FDSAUDITLINK___3">{"fdsup://directions/FAT Viewer?action=UPDATE&amp;creator=factset&amp;DYN_ARGS=TRUE&amp;DOC_NAME=FAT:FQL_AUDITING_CLIENT_TEMPLATE.FAT&amp;display_string=Audit&amp;VAR:KEY=GTQXUBWPIZ&amp;VAR:QUERY=RkZfRUJJVERBX09QRVIoTFRNUywwLDAsLCxVU0Qp&amp;WINDOW=FIRST_POPUP&amp;HEIGHT=450&amp;WIDTH=450&amp;STAR","T_MAXIMIZED=FALSE&amp;VAR:CALENDAR=US&amp;VAR:SYMBOL=689714&amp;VAR:INDEX=0"}</definedName>
    <definedName name="_68__FDSAUDITLINK___4">{"fdsup://directions/FAT Viewer?action=UPDATE&amp;creator=factset&amp;DYN_ARGS=TRUE&amp;DOC_NAME=FAT:FQL_AUDITING_CLIENT_TEMPLATE.FAT&amp;display_string=Audit&amp;VAR:KEY=GTQXUBWPIZ&amp;VAR:QUERY=RkZfRUJJVERBX09QRVIoTFRNUywwLDAsLCxVU0Qp&amp;WINDOW=FIRST_POPUP&amp;HEIGHT=450&amp;WIDTH=450&amp;STAR","T_MAXIMIZED=FALSE&amp;VAR:CALENDAR=US&amp;VAR:SYMBOL=689714&amp;VAR:INDEX=0"}</definedName>
    <definedName name="_68_0__123Graph_DCHAR">#REF!</definedName>
    <definedName name="_680__FDSAUDITLINK__">{"fdsup://directions/FAT Viewer?action=UPDATE&amp;creator=factset&amp;DYN_ARGS=TRUE&amp;DOC_NAME=FAT:FQL_AUDITING_CLIENT_TEMPLATE.FAT&amp;display_string=Audit&amp;VAR:KEY=TKNCJAPKPQ&amp;VAR:QUERY=RkZfRUJJVChDQUwsMjAxMCwsLCwp&amp;WINDOW=FIRST_POPUP&amp;HEIGHT=450&amp;WIDTH=450&amp;START_MAXIMIZED=","FALSE&amp;VAR:CALENDAR=FIVEDAY&amp;VAR:SYMBOL=0&amp;VAR:INDEX=0"}</definedName>
    <definedName name="_680__FDSAUDITLINK___1">{"fdsup://directions/FAT Viewer?action=UPDATE&amp;creator=factset&amp;DYN_ARGS=TRUE&amp;DOC_NAME=FAT:FQL_AUDITING_CLIENT_TEMPLATE.FAT&amp;display_string=Audit&amp;VAR:KEY=KXGXWTWFYN&amp;VAR:QUERY=RkZfRklOX0FTU0VUU19JTVBBSVIoQU5OX1IsNDA0MjgtMVksLCxSRiwp&amp;WINDOW=FIRST_POPUP&amp;HEIGHT=45","0&amp;WIDTH=450&amp;START_MAXIMIZED=FALSE&amp;VAR:CALENDAR=FIVEDAY&amp;VAR:SYMBOL=0&amp;VAR:INDEX=0"}</definedName>
    <definedName name="_681__FDSAUDITLINK__">{"fdsup://directions/FAT Viewer?action=UPDATE&amp;creator=factset&amp;DYN_ARGS=TRUE&amp;DOC_NAME=FAT:FQL_AUDITING_CLIENT_TEMPLATE.FAT&amp;display_string=Audit&amp;VAR:KEY=NWZUNUVCNG&amp;VAR:QUERY=RkZfQ0FQRVgoLDIwMDcsLCwsKQ==&amp;WINDOW=FIRST_POPUP&amp;HEIGHT=450&amp;WIDTH=450&amp;START_MAXIMIZED=","FALSE&amp;VAR:CALENDAR=FIVEDAY&amp;VAR:SYMBOL=0&amp;VAR:INDEX=0"}</definedName>
    <definedName name="_681__FDSAUDITLINK___1">{"fdsup://directions/FAT Viewer?action=UPDATE&amp;creator=factset&amp;DYN_ARGS=TRUE&amp;DOC_NAME=FAT:FQL_AUDITING_CLIENT_TEMPLATE.FAT&amp;display_string=Audit&amp;VAR:KEY=ADYLWDMXWN&amp;VAR:QUERY=RkZfSU1QQUlSX1BQRShBTk5fUiw0MDQyOCwsLFJGLCk=&amp;WINDOW=FIRST_POPUP&amp;HEIGHT=450&amp;WIDTH=450&amp;","START_MAXIMIZED=FALSE&amp;VAR:CALENDAR=FIVEDAY&amp;VAR:SYMBOL=0&amp;VAR:INDEX=0"}</definedName>
    <definedName name="_682__FDSAUDITLINK__">{"fdsup://directions/FAT Viewer?action=UPDATE&amp;creator=factset&amp;DYN_ARGS=TRUE&amp;DOC_NAME=FAT:FQL_AUDITING_CLIENT_TEMPLATE.FAT&amp;display_string=Audit&amp;VAR:KEY=RGDIRMZSJM&amp;VAR:QUERY=RkZfQ0FQRVgoQ0FMLDIwMDksLCwsKQ==&amp;WINDOW=FIRST_POPUP&amp;HEIGHT=450&amp;WIDTH=450&amp;START_MAXIMI","ZED=FALSE&amp;VAR:CALENDAR=FIVEDAY&amp;VAR:SYMBOL=596787&amp;VAR:INDEX=0"}</definedName>
    <definedName name="_682__FDSAUDITLINK___1">{"fdsup://directions/FAT Viewer?action=UPDATE&amp;creator=factset&amp;DYN_ARGS=TRUE&amp;DOC_NAME=FAT:FQL_AUDITING_CLIENT_TEMPLATE.FAT&amp;display_string=Audit&amp;VAR:KEY=KTWXAFKRKF&amp;VAR:QUERY=RkZfSU1QQUlSX1BQRShBTk5fUiw0MDQyOC0xWSwsLFJGLCk=&amp;WINDOW=FIRST_POPUP&amp;HEIGHT=450&amp;WIDTH=","450&amp;START_MAXIMIZED=FALSE&amp;VAR:CALENDAR=FIVEDAY&amp;VAR:SYMBOL=0&amp;VAR:INDEX=0"}</definedName>
    <definedName name="_683__FDSAUDITLINK__">{"fdsup://directions/FAT Viewer?action=UPDATE&amp;creator=factSet&amp;DYN_ARGS=true&amp;DOC_NAME=FAT:RGQ_ENTRPR_VAL_EV_SOURCE_WINDOW.FAT&amp;VAR:ID1=ORC-SE&amp;window=popup&amp;width=535&amp;height=425&amp;START_MAXIMIZED=FALSE&amp;Y=120"}</definedName>
    <definedName name="_684__FDSAUDITLINK__">{"fdsup://directions/FAT Viewer?action=UPDATE&amp;creator=factset&amp;DYN_ARGS=TRUE&amp;DOC_NAME=FAT:FQL_AUDITING_CLIENT_TEMPLATE.FAT&amp;display_string=Audit&amp;VAR:KEY=FANCTCZINY&amp;VAR:QUERY=RkZfRUJJVChDQUwsMjAwOCwsLCwp&amp;WINDOW=FIRST_POPUP&amp;HEIGHT=450&amp;WIDTH=450&amp;START_MAXIMIZED=","FALSE&amp;VAR:CALENDAR=FIVEDAY&amp;VAR:SYMBOL=0&amp;VAR:INDEX=0"}</definedName>
    <definedName name="_685__FDSAUDITLINK__">{"fdsup://directions/FAT Viewer?action=UPDATE&amp;creator=factset&amp;DYN_ARGS=TRUE&amp;DOC_NAME=FAT:FQL_AUDITING_CLIENT_TEMPLATE.FAT&amp;display_string=Audit&amp;VAR:KEY=EFULUXSRAX&amp;VAR:QUERY=KChGRl9ERUJUKFFUUiwwLCwsLEdCUClARkZfREVCVChTRU1JLDAsLCwsR0JQKSlARkZfREVCVChBTk4sMCwsL","CxHQlApKQ==&amp;WINDOW=FIRST_POPUP&amp;HEIGHT=450&amp;WIDTH=450&amp;START_MAXIMIZED=FALSE&amp;VAR:CALENDAR=FIVEDAY&amp;VAR:SYMBOL=098952&amp;VAR:INDEX=0"}</definedName>
    <definedName name="_685__FDSAUDITLINK___1">{"fdsup://directions/FAT Viewer?action=UPDATE&amp;creator=factset&amp;DYN_ARGS=TRUE&amp;DOC_NAME=FAT:FQL_AUDITING_CLIENT_TEMPLATE.FAT&amp;display_string=Audit&amp;VAR:KEY=EFULUXSRAX&amp;VAR:QUERY=KChGRl9ERUJUKFFUUiwwLCwsLEdCUClARkZfREVCVChTRU1JLDAsLCwsR0JQKSlARkZfREVCVChBTk4sMCwsL","CxHQlApKQ==&amp;WINDOW=FIRST_POPUP&amp;HEIGHT=450&amp;WIDTH=450&amp;START_MAXIMIZED=FALSE&amp;VAR:CALENDAR=FIVEDAY&amp;VAR:SYMBOL=098952&amp;VAR:INDEX=0"}</definedName>
    <definedName name="_686__FDSAUDITLINK__">{"fdsup://directions/FAT Viewer?action=UPDATE&amp;creator=factset&amp;DYN_ARGS=TRUE&amp;DOC_NAME=FAT:FQL_AUDITING_CLIENT_TEMPLATE.FAT&amp;display_string=Audit&amp;VAR:KEY=JUJETQFYRI&amp;VAR:QUERY=RkZfQ0FQRVgoLDIwMDksLCwsKQ==&amp;WINDOW=FIRST_POPUP&amp;HEIGHT=450&amp;WIDTH=450&amp;START_MAXIMIZED=","FALSE&amp;VAR:CALENDAR=FIVEDAY&amp;VAR:SYMBOL=0&amp;VAR:INDEX=0"}</definedName>
    <definedName name="_687__FDSAUDITLINK__">{"fdsup://directions/FAT Viewer?action=UPDATE&amp;creator=factset&amp;DYN_ARGS=TRUE&amp;DOC_NAME=FAT:FQL_AUDITING_CLIENT_TEMPLATE.FAT&amp;display_string=Audit&amp;VAR:KEY=XQDOXYTARC&amp;VAR:QUERY=RkZfRUJJVERBKCwyMDA5LCwsLCk=&amp;WINDOW=FIRST_POPUP&amp;HEIGHT=450&amp;WIDTH=450&amp;START_MAXIMIZED=","FALSE&amp;VAR:CALENDAR=FIVEDAY&amp;VAR:SYMBOL=0&amp;VAR:INDEX=0"}</definedName>
    <definedName name="_688__FDSAUDITLINK__">{"fdsup://directions/FAT Viewer?action=UPDATE&amp;creator=factset&amp;DYN_ARGS=TRUE&amp;DOC_NAME=FAT:FQL_AUDITING_CLIENT_TEMPLATE.FAT&amp;display_string=Audit&amp;VAR:KEY=JUJETQFYRI&amp;VAR:QUERY=RkZfQ0FQRVgoLDIwMDksLCwsKQ==&amp;WINDOW=FIRST_POPUP&amp;HEIGHT=450&amp;WIDTH=450&amp;START_MAXIMIZED=","FALSE&amp;VAR:CALENDAR=FIVEDAY&amp;VAR:SYMBOL=0&amp;VAR:INDEX=0"}</definedName>
    <definedName name="_689__FDSAUDITLINK__">{"fdsup://directions/FAT Viewer?action=UPDATE&amp;creator=factset&amp;DYN_ARGS=TRUE&amp;DOC_NAME=FAT:FQL_AUDITING_CLIENT_TEMPLATE.FAT&amp;display_string=Audit&amp;VAR:KEY=VOBMZCVSBG&amp;VAR:QUERY=RkZfRUJJVERBKCwyMDA4LCwsLCk=&amp;WINDOW=FIRST_POPUP&amp;HEIGHT=450&amp;WIDTH=450&amp;START_MAXIMIZED=","FALSE&amp;VAR:CALENDAR=FIVEDAY&amp;VAR:SYMBOL=0&amp;VAR:INDEX=0"}</definedName>
    <definedName name="_69__123Graph_AChart_1">#REF!</definedName>
    <definedName name="_69__123Graph_C_Chart_1A">#REF!</definedName>
    <definedName name="_69__123Graph_FCHART_14">#REF!</definedName>
    <definedName name="_69__123Graph_XChart_5">#REF!</definedName>
    <definedName name="_69__FDSAUDITLINK__">{"fdsup://Directions/FAT Viewer?action=UPDATE&amp;creator=factset&amp;DOC_NAME=fat:reuters_annual_source_window.fat&amp;display_string=Audit&amp;DYN_ARGS=TRUE&amp;VAR:ID1=53567810&amp;VAR:RCODE=QTLE&amp;VAR:SDATE=20060699&amp;VAR:FREQ=Y&amp;VAR:RELITEM=RP&amp;VAR:CURRENCY=&amp;VAR:CURRSOURCE=EXSHARE&amp;","VAR:NATFREQ=ANNUAL&amp;VAR:RFIELD=FINALIZED&amp;VAR:DB_TYPE=&amp;VAR:UNITS=M&amp;window=popup&amp;width=450&amp;height=300&amp;START_MAXIMIZED=FALSE"}</definedName>
    <definedName name="_69__FDSAUDITLINK___1">{"fdsup://IBCentral/FAT Viewer?action=UPDATE&amp;creator=factset&amp;DOC_NAME=fat:reuters_annual_pshs_src_window.fat&amp;display_string=Audit&amp;DYN_ARGS=TRUE&amp;VAR:ID1=056304&amp;VAR:RCODE=FDSEPS&amp;VAR:SDATE=20071299&amp;VAR:FREQ=Y&amp;VAR:RELITEM=RF&amp;VAR:CURRENCY=&amp;VAR:CURRSOURCE=EXSHARE","&amp;VAR:NATFREQ=ANNUAL&amp;VAR:RFIELD=FINALIZED&amp;VAR:DB_TYPE=&amp;VAR:UNITS=M&amp;window=popup&amp;width=450&amp;height=300&amp;START_MAXIMIZED=FALSE"}</definedName>
    <definedName name="_69_0__123Graph_A">#REF!</definedName>
    <definedName name="_69_0__FDS_HYPERLINK_TOGGLE_STATE_">#REF!</definedName>
    <definedName name="_690__FDSAUDITLINK__">{"fdsup://directions/FAT Viewer?action=UPDATE&amp;creator=factset&amp;DYN_ARGS=TRUE&amp;DOC_NAME=FAT:FQL_AUDITING_CLIENT_TEMPLATE.FAT&amp;display_string=Audit&amp;VAR:KEY=JCVSJMNEJE&amp;VAR:QUERY=RkZfQ0FQRVgoQ0FMLDIwMDksLCwsKQ==&amp;WINDOW=FIRST_POPUP&amp;HEIGHT=450&amp;WIDTH=450&amp;START_MAXIMI","ZED=FALSE&amp;VAR:CALENDAR=FIVEDAY&amp;VAR:SYMBOL=565478&amp;VAR:INDEX=0"}</definedName>
    <definedName name="_691__FDSAUDITLINK__">{"fdsup://directions/FAT Viewer?action=UPDATE&amp;creator=factset&amp;DYN_ARGS=TRUE&amp;DOC_NAME=FAT:FQL_AUDITING_CLIENT_TEMPLATE.FAT&amp;display_string=Audit&amp;VAR:KEY=FANCTCZINY&amp;VAR:QUERY=RkZfRUJJVChDQUwsMjAwOCwsLCwp&amp;WINDOW=FIRST_POPUP&amp;HEIGHT=450&amp;WIDTH=450&amp;START_MAXIMIZED=","FALSE&amp;VAR:CALENDAR=FIVEDAY&amp;VAR:SYMBOL=0&amp;VAR:INDEX=0"}</definedName>
    <definedName name="_692__FDSAUDITLINK__">{"fdsup://directions/FAT Viewer?action=UPDATE&amp;creator=factset&amp;DYN_ARGS=TRUE&amp;DOC_NAME=FAT:FQL_AUDITING_CLIENT_TEMPLATE.FAT&amp;display_string=Audit&amp;VAR:KEY=HYVARWJYRO&amp;VAR:QUERY=RkZfRUJJVERBKENBTCwyMDA5LCwsLCk=&amp;WINDOW=FIRST_POPUP&amp;HEIGHT=450&amp;WIDTH=450&amp;START_MAXIMI","ZED=FALSE&amp;VAR:CALENDAR=FIVEDAY&amp;VAR:SYMBOL=0&amp;VAR:INDEX=0"}</definedName>
    <definedName name="_693__FDSAUDITLINK__">{"fdsup://directions/FAT Viewer?action=UPDATE&amp;creator=factSet&amp;DYN_ARGS=true&amp;DOC_NAME=FAT:RGQ_ENTRPR_VAL_EV_SOURCE_WINDOW.FAT&amp;VAR:ID1=LIN-FR&amp;window=popup&amp;width=535&amp;height=425&amp;START_MAXIMIZED=FALSE&amp;Y=120"}</definedName>
    <definedName name="_694__FDSAUDITLINK__">{"fdsup://directions/FAT Viewer?action=UPDATE&amp;creator=factSet&amp;DYN_ARGS=true&amp;DOC_NAME=FAT:RGQ_ENTRPR_VAL_EV_SOURCE_WINDOW.FAT&amp;VAR:ID1=LIN-FR&amp;window=popup&amp;width=535&amp;height=425&amp;START_MAXIMIZED=FALSE&amp;Y=120"}</definedName>
    <definedName name="_695__FDSAUDITLINK__">{"fdsup://directions/FAT Viewer?action=UPDATE&amp;creator=factset&amp;DYN_ARGS=TRUE&amp;DOC_NAME=FAT:FQL_AUDITING_CLIENT_TEMPLATE.FAT&amp;display_string=Audit&amp;VAR:KEY=DWFIJIFWBW&amp;VAR:QUERY=RkZfQ0FQRVgoQ0FMLDIwMDksLCwsKQ==&amp;WINDOW=FIRST_POPUP&amp;HEIGHT=450&amp;WIDTH=450&amp;START_MAXIMI","ZED=FALSE&amp;VAR:CALENDAR=FIVEDAY&amp;VAR:SYMBOL=0&amp;VAR:INDEX=0"}</definedName>
    <definedName name="_696__FDSAUDITLINK__">{"fdsup://directions/FAT Viewer?action=UPDATE&amp;creator=factset&amp;DYN_ARGS=TRUE&amp;DOC_NAME=FAT:FQL_AUDITING_CLIENT_TEMPLATE.FAT&amp;display_string=Audit&amp;VAR:KEY=XATMLCNQRW&amp;VAR:QUERY=RkZfRUJJVERBKENBTCwyMDEwLCwsLCk=&amp;WINDOW=FIRST_POPUP&amp;HEIGHT=450&amp;WIDTH=450&amp;START_MAXIMI","ZED=FALSE&amp;VAR:CALENDAR=FIVEDAY&amp;VAR:SYMBOL=0&amp;VAR:INDEX=0"}</definedName>
    <definedName name="_697__FDSAUDITLINK__">{"fdsup://directions/FAT Viewer?action=UPDATE&amp;creator=factset&amp;DYN_ARGS=TRUE&amp;DOC_NAME=FAT:FQL_AUDITING_CLIENT_TEMPLATE.FAT&amp;display_string=Audit&amp;VAR:KEY=XATMLCNQRW&amp;VAR:QUERY=RkZfRUJJVERBKENBTCwyMDEwLCwsLCk=&amp;WINDOW=FIRST_POPUP&amp;HEIGHT=450&amp;WIDTH=450&amp;START_MAXIMI","ZED=FALSE&amp;VAR:CALENDAR=FIVEDAY&amp;VAR:SYMBOL=0&amp;VAR:INDEX=0"}</definedName>
    <definedName name="_698__FDSAUDITLINK__">{"fdsup://directions/FAT Viewer?action=UPDATE&amp;creator=factset&amp;DYN_ARGS=TRUE&amp;DOC_NAME=FAT:FQL_AUDITING_CLIENT_TEMPLATE.FAT&amp;display_string=Audit&amp;VAR:KEY=FWZGFOTMBE&amp;VAR:QUERY=RkZfRUJJVERBKCwyMDA3LCwsLCk=&amp;WINDOW=FIRST_POPUP&amp;HEIGHT=450&amp;WIDTH=450&amp;START_MAXIMIZED=","FALSE&amp;VAR:CALENDAR=FIVEDAY&amp;VAR:SYMBOL=0&amp;VAR:INDEX=0"}</definedName>
    <definedName name="_699__FDSAUDITLINK__">{"fdsup://directions/FAT Viewer?action=UPDATE&amp;creator=factset&amp;DYN_ARGS=TRUE&amp;DOC_NAME=FAT:FQL_AUDITING_CLIENT_TEMPLATE.FAT&amp;display_string=Audit&amp;VAR:KEY=FMTCRYVSHO&amp;VAR:QUERY=RkZfQ0FQRVgoLDIwMDgsLCwsKQ==&amp;WINDOW=FIRST_POPUP&amp;HEIGHT=450&amp;WIDTH=450&amp;START_MAXIMIZED=","FALSE&amp;VAR:CALENDAR=FIVEDAY&amp;VAR:SYMBOL=0&amp;VAR:INDEX=0"}</definedName>
    <definedName name="_6GOODWILL_AMORT">#REF!</definedName>
    <definedName name="_6IQ_CURRENCY_GAIN_INS">"c238"</definedName>
    <definedName name="_7____123Graph_LBL_BCHART_1">#REF!</definedName>
    <definedName name="_7__123Graph_ACHART_1">#REF!</definedName>
    <definedName name="_7__123Graph_ACHART_15">#REF!</definedName>
    <definedName name="_7__123Graph_ACHART_23">#REF!</definedName>
    <definedName name="_7__123Graph_AChart_6">#REF!</definedName>
    <definedName name="_7__123Graph_BCHART_1">#REF!</definedName>
    <definedName name="_7__123Graph_BCHART_10">#REF!</definedName>
    <definedName name="_7__123Graph_DCHART_1">#REF!</definedName>
    <definedName name="_7__123Graph_LBL_ACHART_3">#REF!</definedName>
    <definedName name="_7__123Graph_XChart_1A">#REF!</definedName>
    <definedName name="_7__123Graph_XCHART_3">#REF!</definedName>
    <definedName name="_7__FDSAUDITLINK__">{"fdsup://Directions/FAT Viewer?action=UPDATE&amp;creator=factset&amp;DOC_NAME=fat:reuters_qtrly_source_window.fat&amp;display_string=Audit&amp;DYN_ARGS=TRUE&amp;VAR:ID1=03822210&amp;VAR:RCODE=FSSGA&amp;VAR:SDATE=20090499&amp;VAR:FREQ=Quarterly&amp;VAR:RELITEM=RP&amp;VAR:CURRENCY=&amp;VAR:CURRSOURCE=","EXSHARE&amp;VAR:NATFREQ=QUARTERLY&amp;VAR:RFIELD=FINALIZED&amp;VAR:DB_TYPE=FR&amp;VAR:UNITS=MONTHLY&amp;window=popup&amp;width=450&amp;height=300&amp;START_MAXIMIZED=FALSE"}</definedName>
    <definedName name="_7__FDSAUDITLINK___1">{"fdsup://IBCentral/FAT Viewer?action=UPDATE&amp;creator=factset&amp;DOC_NAME=fat:reuters_annual_source_window.fat&amp;display_string=Audit&amp;DYN_ARGS=TRUE&amp;VAR:ID1=B1HDWM&amp;VAR:RCODE=SNTD&amp;VAR:SDATE=20081299&amp;VAR:FREQ=Y&amp;VAR:RELITEM=RF&amp;VAR:CURRENCY=LOCAL&amp;VAR:CURRSOURCE=EXSHAR","E&amp;VAR:NATFREQ=ANNUAL&amp;VAR:RFIELD=FINALIZED&amp;VAR:DB_TYPE=&amp;VAR:UNITS=M&amp;window=popup&amp;width=450&amp;height=300&amp;START_MAXIMIZED=FALSE"}</definedName>
    <definedName name="_7_123Graph_ADEL">#REF!</definedName>
    <definedName name="_70__123Graph_AChart_2">#REF!</definedName>
    <definedName name="_70__123Graph_ACHART_8">#REF!</definedName>
    <definedName name="_70__123Graph_D_Chart_1A">#REF!</definedName>
    <definedName name="_70__123Graph_FCHART_15">#REF!</definedName>
    <definedName name="_70__123Graph_XCHART_10">#REF!</definedName>
    <definedName name="_70__123Graph_XChart_6">#REF!</definedName>
    <definedName name="_70__FDSAUDITLINK__">{"fdsup://Directions/FAT Viewer?action=UPDATE&amp;creator=factset&amp;DOC_NAME=fat:reuters_annual_source_window.fat&amp;display_string=Audit&amp;DYN_ARGS=TRUE&amp;VAR:ID1=53567810&amp;VAR:RCODE=NIBX&amp;VAR:SDATE=20070699&amp;VAR:FREQ=Y&amp;VAR:RELITEM=RP&amp;VAR:CURRENCY=USD&amp;VAR:CURRSOURCE=EXSHA","RE&amp;VAR:NATFREQ=ANNUAL&amp;VAR:RFIELD=FINALIZED&amp;VAR:DB_TYPE=&amp;VAR:UNITS=MONTHLY&amp;window=popup&amp;width=450&amp;height=300&amp;START_MAXIMIZED=FALSE"}</definedName>
    <definedName name="_70__FDSAUDITLINK___1">{"fdsup://IBCentral/FAT Viewer?action=UPDATE&amp;creator=factset&amp;DOC_NAME=fat:reuters_annual_pshs_src_window.fat&amp;display_string=Audit&amp;DYN_ARGS=TRUE&amp;VAR:ID1=B1528L&amp;VAR:RCODE=FDSEPS&amp;VAR:SDATE=20070399&amp;VAR:FREQ=Y&amp;VAR:RELITEM=RF&amp;VAR:CURRENCY=&amp;VAR:CURRSOURCE=EXSHARE","&amp;VAR:NATFREQ=ANNUAL&amp;VAR:RFIELD=FINALIZED&amp;VAR:DB_TYPE=&amp;VAR:UNITS=M&amp;window=popup&amp;width=450&amp;height=300&amp;START_MAXIMIZED=FALSE"}</definedName>
    <definedName name="_700__FDSAUDITLINK__">{"fdsup://directions/FAT Viewer?action=UPDATE&amp;creator=factSet&amp;DYN_ARGS=true&amp;DOC_NAME=FAT:RGQ_ENTRPR_VAL_EV_SOURCE_WINDOW.FAT&amp;VAR:ID1=LIN-FR&amp;window=popup&amp;width=535&amp;height=425&amp;START_MAXIMIZED=FALSE&amp;Y=120"}</definedName>
    <definedName name="_701__FDSAUDITLINK__">{"fdsup://directions/FAT Viewer?action=UPDATE&amp;creator=factset&amp;DYN_ARGS=TRUE&amp;DOC_NAME=FAT:FQL_AUDITING_CLIENT_TEMPLATE.FAT&amp;display_string=Audit&amp;VAR:KEY=DWFIJIFWBW&amp;VAR:QUERY=RkZfQ0FQRVgoQ0FMLDIwMDksLCwsKQ==&amp;WINDOW=FIRST_POPUP&amp;HEIGHT=450&amp;WIDTH=450&amp;START_MAXIMI","ZED=FALSE&amp;VAR:CALENDAR=FIVEDAY&amp;VAR:SYMBOL=0&amp;VAR:INDEX=0"}</definedName>
    <definedName name="_702__FDSAUDITLINK__">{"fdsup://directions/FAT Viewer?action=UPDATE&amp;creator=factset&amp;DYN_ARGS=TRUE&amp;DOC_NAME=FAT:FQL_AUDITING_CLIENT_TEMPLATE.FAT&amp;display_string=Audit&amp;VAR:KEY=RYFIDORCJO&amp;VAR:QUERY=RkZfRUJJVCgsMjAwOCwsLCwp&amp;WINDOW=FIRST_POPUP&amp;HEIGHT=450&amp;WIDTH=450&amp;START_MAXIMIZED=FALS","E&amp;VAR:CALENDAR=FIVEDAY&amp;VAR:SYMBOL=0&amp;VAR:INDEX=0"}</definedName>
    <definedName name="_703__FDSAUDITLINK__">{"fdsup://directions/FAT Viewer?action=UPDATE&amp;creator=factset&amp;DYN_ARGS=TRUE&amp;DOC_NAME=FAT:FQL_AUDITING_CLIENT_TEMPLATE.FAT&amp;display_string=Audit&amp;VAR:KEY=TKNCJAPKPQ&amp;VAR:QUERY=RkZfRUJJVChDQUwsMjAxMCwsLCwp&amp;WINDOW=FIRST_POPUP&amp;HEIGHT=450&amp;WIDTH=450&amp;START_MAXIMIZED=","FALSE&amp;VAR:CALENDAR=FIVEDAY&amp;VAR:SYMBOL=0&amp;VAR:INDEX=0"}</definedName>
    <definedName name="_704__FDSAUDITLINK__">{"fdsup://directions/FAT Viewer?action=UPDATE&amp;creator=factset&amp;DYN_ARGS=TRUE&amp;DOC_NAME=FAT:FQL_AUDITING_CLIENT_TEMPLATE.FAT&amp;display_string=Audit&amp;VAR:KEY=RYFIDORCJO&amp;VAR:QUERY=RkZfRUJJVCgsMjAwOCwsLCwp&amp;WINDOW=FIRST_POPUP&amp;HEIGHT=450&amp;WIDTH=450&amp;START_MAXIMIZED=FALS","E&amp;VAR:CALENDAR=FIVEDAY&amp;VAR:SYMBOL=0&amp;VAR:INDEX=0"}</definedName>
    <definedName name="_705__FDSAUDITLINK__">{"fdsup://directions/FAT Viewer?action=UPDATE&amp;creator=factset&amp;DYN_ARGS=TRUE&amp;DOC_NAME=FAT:FQL_AUDITING_CLIENT_TEMPLATE.FAT&amp;display_string=Audit&amp;VAR:KEY=NWZUNUVCNG&amp;VAR:QUERY=RkZfQ0FQRVgoLDIwMDcsLCwsKQ==&amp;WINDOW=FIRST_POPUP&amp;HEIGHT=450&amp;WIDTH=450&amp;START_MAXIMIZED=","FALSE&amp;VAR:CALENDAR=FIVEDAY&amp;VAR:SYMBOL=0&amp;VAR:INDEX=0"}</definedName>
    <definedName name="_706__FDSAUDITLINK__">{"fdsup://directions/FAT Viewer?action=UPDATE&amp;creator=factset&amp;DYN_ARGS=TRUE&amp;DOC_NAME=FAT:FQL_AUDITING_CLIENT_TEMPLATE.FAT&amp;display_string=Audit&amp;VAR:KEY=FKZOHCJKZM&amp;VAR:QUERY=RkZfU0FMRVMoQ0FMLDIwMDgsLCwsKQ==&amp;WINDOW=FIRST_POPUP&amp;HEIGHT=450&amp;WIDTH=450&amp;START_MAXIMI","ZED=FALSE&amp;VAR:CALENDAR=FIVEDAY&amp;VAR:SYMBOL=0&amp;VAR:INDEX=0"}</definedName>
    <definedName name="_707__FDSAUDITLINK__">{"fdsup://Directions/FAT Viewer?action=UPDATE&amp;creator=factset&amp;DOC_NAME=fat:reuters_semi_source_window.fat&amp;display_string=Audit&amp;DYN_ARGS=TRUE&amp;VAR:ID1=596787&amp;VAR:RCODE=FDSENTRPRVAL&amp;VAR:SDATE=37802&amp;VAR:FREQ=Daily&amp;VAR:RELITEM=&amp;VAR:CURRENCY=EUR&amp;VAR:CURRSOURCE=EX","SHARE&amp;VAR:NATFREQ=FSA&amp;VAR:RFIELD=FINALIZED&amp;VAR:DB_TYPE=&amp;VAR:UNITS=M&amp;window=popup&amp;width=450&amp;height=300&amp;START_MAXIMIZED=FALSE"}</definedName>
    <definedName name="_708__FDSAUDITLINK__">{"fdsup://directions/FAT Viewer?action=UPDATE&amp;creator=factset&amp;DYN_ARGS=TRUE&amp;DOC_NAME=FAT:FQL_AUDITING_CLIENT_TEMPLATE.FAT&amp;display_string=Audit&amp;VAR:KEY=BSNQBOTSPC&amp;VAR:QUERY=RkZfRUJJVChDQUwsMjAwOSwsLCwp&amp;WINDOW=FIRST_POPUP&amp;HEIGHT=450&amp;WIDTH=450&amp;START_MAXIMIZED=","FALSE&amp;VAR:CALENDAR=FIVEDAY&amp;VAR:SYMBOL=0&amp;VAR:INDEX=0"}</definedName>
    <definedName name="_709__FDSAUDITLINK__">{"fdsup://directions/FAT Viewer?action=UPDATE&amp;creator=factset&amp;DYN_ARGS=TRUE&amp;DOC_NAME=FAT:FQL_AUDITING_CLIENT_TEMPLATE.FAT&amp;display_string=Audit&amp;VAR:KEY=XATMLCNQRW&amp;VAR:QUERY=RkZfRUJJVERBKENBTCwyMDEwLCwsLCk=&amp;WINDOW=FIRST_POPUP&amp;HEIGHT=450&amp;WIDTH=450&amp;START_MAXIMI","ZED=FALSE&amp;VAR:CALENDAR=FIVEDAY&amp;VAR:SYMBOL=0&amp;VAR:INDEX=0"}</definedName>
    <definedName name="_71__123Graph_AChart_3">#REF!</definedName>
    <definedName name="_71__123Graph_ACHART_9">#REF!</definedName>
    <definedName name="_71__123Graph_E_Chart_1A">#REF!</definedName>
    <definedName name="_71__123Graph_FCHART_16">#REF!</definedName>
    <definedName name="_71__FDSAUDITLINK__">{"fdsup://Directions/FAT Viewer?action=UPDATE&amp;creator=factset&amp;DOC_NAME=fat:reuters_annual_source_window.fat&amp;display_string=Audit&amp;DYN_ARGS=TRUE&amp;VAR:ID1=45867G10&amp;VAR:RCODE=QTLE&amp;VAR:SDATE=20071299&amp;VAR:FREQ=Y&amp;VAR:RELITEM=RP&amp;VAR:CURRENCY=&amp;VAR:CURRSOURCE=EXSHARE&amp;","VAR:NATFREQ=ANNUAL&amp;VAR:RFIELD=FINALIZED&amp;VAR:DB_TYPE=&amp;VAR:UNITS=M&amp;window=popup&amp;width=450&amp;height=300&amp;START_MAXIMIZED=FALSE"}</definedName>
    <definedName name="_71__FDSAUDITLINK___1">{"fdsup://IBCentral/FAT Viewer?action=UPDATE&amp;creator=factset&amp;DOC_NAME=fat:reuters_annual_pshs_src_window.fat&amp;display_string=Audit&amp;DYN_ARGS=TRUE&amp;VAR:ID1=343211&amp;VAR:RCODE=FDSEPS&amp;VAR:SDATE=20080399&amp;VAR:FREQ=Y&amp;VAR:RELITEM=RF&amp;VAR:CURRENCY=&amp;VAR:CURRSOURCE=EXSHARE","&amp;VAR:NATFREQ=ANNUAL&amp;VAR:RFIELD=FINALIZED&amp;VAR:DB_TYPE=&amp;VAR:UNITS=M&amp;window=popup&amp;width=450&amp;height=300&amp;START_MAXIMIZED=FALSE"}</definedName>
    <definedName name="_710__FDSAUDITLINK__">{"fdsup://Directions/FAT Viewer?action=UPDATE&amp;creator=factset&amp;DOC_NAME=fat:reuters_semi_source_window.fat&amp;display_string=Audit&amp;DYN_ARGS=TRUE&amp;VAR:ID1=596787&amp;VAR:RCODE=FDSENTRPRVAL&amp;VAR:SDATE=38077&amp;VAR:FREQ=Daily&amp;VAR:RELITEM=&amp;VAR:CURRENCY=EUR&amp;VAR:CURRSOURCE=EX","SHARE&amp;VAR:NATFREQ=FSA&amp;VAR:RFIELD=FINALIZED&amp;VAR:DB_TYPE=&amp;VAR:UNITS=M&amp;window=popup&amp;width=450&amp;height=300&amp;START_MAXIMIZED=FALSE"}</definedName>
    <definedName name="_711__FDSAUDITLINK__">{"fdsup://directions/FAT Viewer?action=UPDATE&amp;creator=factset&amp;DYN_ARGS=TRUE&amp;DOC_NAME=FAT:FQL_AUDITING_CLIENT_TEMPLATE.FAT&amp;display_string=Audit&amp;VAR:KEY=ZQLYBQJQRI&amp;VAR:QUERY=RkZfQ0FQRVgoQ0FMLDIwMTAsLCwsKQ==&amp;WINDOW=FIRST_POPUP&amp;HEIGHT=450&amp;WIDTH=450&amp;START_MAXIMI","ZED=FALSE&amp;VAR:CALENDAR=FIVEDAY&amp;VAR:SYMBOL=0&amp;VAR:INDEX=0"}</definedName>
    <definedName name="_712__FDSAUDITLINK__">{"fdsup://Directions/FAT Viewer?action=UPDATE&amp;creator=factset&amp;DOC_NAME=fat:reuters_semi_source_window.fat&amp;display_string=Audit&amp;DYN_ARGS=TRUE&amp;VAR:ID1=596787&amp;VAR:RCODE=FDSENTRPRVAL&amp;VAR:SDATE=38260&amp;VAR:FREQ=Daily&amp;VAR:RELITEM=&amp;VAR:CURRENCY=EUR&amp;VAR:CURRSOURCE=EX","SHARE&amp;VAR:NATFREQ=FSA&amp;VAR:RFIELD=FINALIZED&amp;VAR:DB_TYPE=&amp;VAR:UNITS=M&amp;window=popup&amp;width=450&amp;height=300&amp;START_MAXIMIZED=FALSE"}</definedName>
    <definedName name="_713__FDSAUDITLINK__">{"fdsup://directions/FAT Viewer?action=UPDATE&amp;creator=factset&amp;DYN_ARGS=TRUE&amp;DOC_NAME=FAT:FQL_AUDITING_CLIENT_TEMPLATE.FAT&amp;display_string=Audit&amp;VAR:KEY=FMTCRYVSHO&amp;VAR:QUERY=RkZfQ0FQRVgoLDIwMDgsLCwsKQ==&amp;WINDOW=FIRST_POPUP&amp;HEIGHT=450&amp;WIDTH=450&amp;START_MAXIMIZED=","FALSE&amp;VAR:CALENDAR=FIVEDAY&amp;VAR:SYMBOL=0&amp;VAR:INDEX=0"}</definedName>
    <definedName name="_714__FDSAUDITLINK__">{"fdsup://directions/FAT Viewer?action=UPDATE&amp;creator=factset&amp;DYN_ARGS=TRUE&amp;DOC_NAME=FAT:FQL_AUDITING_CLIENT_TEMPLATE.FAT&amp;display_string=Audit&amp;VAR:KEY=DGXGPGRIZE&amp;VAR:QUERY=RkZfRUJJVChDQUwsMjAxMCwsLCwp&amp;WINDOW=FIRST_POPUP&amp;HEIGHT=450&amp;WIDTH=450&amp;START_MAXIMIZED=","FALSE&amp;VAR:CALENDAR=FIVEDAY&amp;VAR:SYMBOL=416343&amp;VAR:INDEX=0"}</definedName>
    <definedName name="_715__FDSAUDITLINK__">{"fdsup://directions/FAT Viewer?action=UPDATE&amp;creator=factset&amp;DYN_ARGS=TRUE&amp;DOC_NAME=FAT:FQL_AUDITING_CLIENT_TEMPLATE.FAT&amp;display_string=Audit&amp;VAR:KEY=PMZIFATYZW&amp;VAR:QUERY=RkZfRUJJVERBKENBTCwyMDA4LCwsLCk=&amp;WINDOW=FIRST_POPUP&amp;HEIGHT=450&amp;WIDTH=450&amp;START_MAXIMI","ZED=FALSE&amp;VAR:CALENDAR=FIVEDAY&amp;VAR:SYMBOL=0&amp;VAR:INDEX=0"}</definedName>
    <definedName name="_716__FDSAUDITLINK__">{"fdsup://directions/FAT Viewer?action=UPDATE&amp;creator=factset&amp;DYN_ARGS=TRUE&amp;DOC_NAME=FAT:FQL_AUDITING_CLIENT_TEMPLATE.FAT&amp;display_string=Audit&amp;VAR:KEY=FANCTCZINY&amp;VAR:QUERY=RkZfRUJJVChDQUwsMjAwOCwsLCwp&amp;WINDOW=FIRST_POPUP&amp;HEIGHT=450&amp;WIDTH=450&amp;START_MAXIMIZED=","FALSE&amp;VAR:CALENDAR=FIVEDAY&amp;VAR:SYMBOL=0&amp;VAR:INDEX=0"}</definedName>
    <definedName name="_717__FDSAUDITLINK__">{"fdsup://Directions/FAT Viewer?action=UPDATE&amp;creator=factset&amp;DOC_NAME=fat:reuters_semi_source_window.fat&amp;display_string=Audit&amp;DYN_ARGS=TRUE&amp;VAR:ID1=596787&amp;VAR:RCODE=FDSENTRPRVAL&amp;VAR:SDATE=38717&amp;VAR:FREQ=Daily&amp;VAR:RELITEM=&amp;VAR:CURRENCY=EUR&amp;VAR:CURRSOURCE=EX","SHARE&amp;VAR:NATFREQ=FSA&amp;VAR:RFIELD=FINALIZED&amp;VAR:DB_TYPE=&amp;VAR:UNITS=M&amp;window=popup&amp;width=450&amp;height=300&amp;START_MAXIMIZED=FALSE"}</definedName>
    <definedName name="_718__FDSAUDITLINK__">{"fdsup://directions/FAT Viewer?action=UPDATE&amp;creator=factset&amp;DYN_ARGS=TRUE&amp;DOC_NAME=FAT:FQL_AUDITING_CLIENT_TEMPLATE.FAT&amp;display_string=Audit&amp;VAR:KEY=FANCTCZINY&amp;VAR:QUERY=RkZfRUJJVChDQUwsMjAwOCwsLCwp&amp;WINDOW=FIRST_POPUP&amp;HEIGHT=450&amp;WIDTH=450&amp;START_MAXIMIZED=","FALSE&amp;VAR:CALENDAR=FIVEDAY&amp;VAR:SYMBOL=0&amp;VAR:INDEX=0"}</definedName>
    <definedName name="_719__FDSAUDITLINK__">{"fdsup://directions/FAT Viewer?action=UPDATE&amp;creator=factset&amp;DYN_ARGS=TRUE&amp;DOC_NAME=FAT:FQL_AUDITING_CLIENT_TEMPLATE.FAT&amp;display_string=Audit&amp;VAR:KEY=FANCTCZINY&amp;VAR:QUERY=RkZfRUJJVChDQUwsMjAwOCwsLCwp&amp;WINDOW=FIRST_POPUP&amp;HEIGHT=450&amp;WIDTH=450&amp;START_MAXIMIZED=","FALSE&amp;VAR:CALENDAR=FIVEDAY&amp;VAR:SYMBOL=0&amp;VAR:INDEX=0"}</definedName>
    <definedName name="_72__123Graph_AChart_4">#REF!</definedName>
    <definedName name="_72__123Graph_F_Chart_1A">#REF!</definedName>
    <definedName name="_72__123Graph_FCHART_4">#REF!</definedName>
    <definedName name="_72__FDSAUDITLINK__">{"fdsup://Directions/FAT Viewer?action=UPDATE&amp;creator=factset&amp;DOC_NAME=fat:reuters_annual_source_window.fat&amp;display_string=Audit&amp;DYN_ARGS=TRUE&amp;VAR:ID1=45867G10&amp;VAR:RCODE=NIBX&amp;VAR:SDATE=20071299&amp;VAR:FREQ=Y&amp;VAR:RELITEM=RP&amp;VAR:CURRENCY=USD&amp;VAR:CURRSOURCE=EXSHA","RE&amp;VAR:NATFREQ=ANNUAL&amp;VAR:RFIELD=FINALIZED&amp;VAR:DB_TYPE=&amp;VAR:UNITS=MONTHLY&amp;window=popup&amp;width=450&amp;height=300&amp;START_MAXIMIZED=FALSE"}</definedName>
    <definedName name="_72__FDSAUDITLINK___1">{"fdsup://IBCentral/FAT Viewer?action=UPDATE&amp;creator=factset&amp;DOC_NAME=fat:reuters_annual_pshs_src_window.fat&amp;display_string=Audit&amp;DYN_ARGS=TRUE&amp;VAR:ID1=B1P758&amp;VAR:RCODE=FDSEPS&amp;VAR:SDATE=20080599&amp;VAR:FREQ=Y&amp;VAR:RELITEM=RF&amp;VAR:CURRENCY=&amp;VAR:CURRSOURCE=EXSHARE","&amp;VAR:NATFREQ=ANNUAL&amp;VAR:RFIELD=FINALIZED&amp;VAR:DB_TYPE=&amp;VAR:UNITS=M&amp;window=popup&amp;width=450&amp;height=300&amp;START_MAXIMIZED=FALSE"}</definedName>
    <definedName name="_72_0__123Graph_BEPS">#REF!</definedName>
    <definedName name="_720__FDSAUDITLINK__">{"fdsup://directions/FAT Viewer?action=UPDATE&amp;creator=factset&amp;DYN_ARGS=TRUE&amp;DOC_NAME=FAT:FQL_AUDITING_CLIENT_TEMPLATE.FAT&amp;display_string=Audit&amp;VAR:KEY=FWZGFOTMBE&amp;VAR:QUERY=RkZfRUJJVERBKCwyMDA3LCwsLCk=&amp;WINDOW=FIRST_POPUP&amp;HEIGHT=450&amp;WIDTH=450&amp;START_MAXIMIZED=","FALSE&amp;VAR:CALENDAR=FIVEDAY&amp;VAR:SYMBOL=0&amp;VAR:INDEX=0"}</definedName>
    <definedName name="_721__FDSAUDITLINK__">{"fdsup://Directions/FAT Viewer?action=UPDATE&amp;creator=factset&amp;DOC_NAME=fat:reuters_semi_source_window.fat&amp;display_string=Audit&amp;DYN_ARGS=TRUE&amp;VAR:ID1=596787&amp;VAR:RCODE=FDSENTRPRVAL&amp;VAR:SDATE=39082&amp;VAR:FREQ=Daily&amp;VAR:RELITEM=&amp;VAR:CURRENCY=EUR&amp;VAR:CURRSOURCE=EX","SHARE&amp;VAR:NATFREQ=FSA&amp;VAR:RFIELD=FINALIZED&amp;VAR:DB_TYPE=&amp;VAR:UNITS=M&amp;window=popup&amp;width=450&amp;height=300&amp;START_MAXIMIZED=FALSE"}</definedName>
    <definedName name="_722__FDSAUDITLINK__">{"fdsup://Directions/FAT Viewer?action=UPDATE&amp;creator=factset&amp;DOC_NAME=fat:reuters_semi_source_window.fat&amp;display_string=Audit&amp;DYN_ARGS=TRUE&amp;VAR:ID1=596787&amp;VAR:RCODE=FDSENTRPRVAL&amp;VAR:SDATE=39172&amp;VAR:FREQ=Daily&amp;VAR:RELITEM=&amp;VAR:CURRENCY=EUR&amp;VAR:CURRSOURCE=EX","SHARE&amp;VAR:NATFREQ=FSA&amp;VAR:RFIELD=FINALIZED&amp;VAR:DB_TYPE=&amp;VAR:UNITS=M&amp;window=popup&amp;width=450&amp;height=300&amp;START_MAXIMIZED=FALSE"}</definedName>
    <definedName name="_723__FDSAUDITLINK__">{"fdsup://directions/FAT Viewer?action=UPDATE&amp;creator=factset&amp;DYN_ARGS=TRUE&amp;DOC_NAME=FAT:FQL_AUDITING_CLIENT_TEMPLATE.FAT&amp;display_string=Audit&amp;VAR:KEY=BSNQBOTSPC&amp;VAR:QUERY=RkZfRUJJVChDQUwsMjAwOSwsLCwp&amp;WINDOW=FIRST_POPUP&amp;HEIGHT=450&amp;WIDTH=450&amp;START_MAXIMIZED=","FALSE&amp;VAR:CALENDAR=FIVEDAY&amp;VAR:SYMBOL=0&amp;VAR:INDEX=0"}</definedName>
    <definedName name="_724__FDSAUDITLINK__">{"fdsup://Directions/FAT Viewer?action=UPDATE&amp;creator=factset&amp;DOC_NAME=fat:reuters_semi_source_window.fat&amp;display_string=Audit&amp;DYN_ARGS=TRUE&amp;VAR:ID1=596787&amp;VAR:RCODE=FDSENTRPRVAL&amp;VAR:SDATE=39355&amp;VAR:FREQ=Daily&amp;VAR:RELITEM=&amp;VAR:CURRENCY=EUR&amp;VAR:CURRSOURCE=EX","SHARE&amp;VAR:NATFREQ=FSA&amp;VAR:RFIELD=FINALIZED&amp;VAR:DB_TYPE=&amp;VAR:UNITS=M&amp;window=popup&amp;width=450&amp;height=300&amp;START_MAXIMIZED=FALSE"}</definedName>
    <definedName name="_725__FDSAUDITLINK__">{"fdsup://Directions/FactSet Auditing Viewer?action=AUDIT_VALUE&amp;DB=129&amp;ID1=570994&amp;VALUEID=03501&amp;SDATE=2010&amp;PERIODTYPE=ANN_STD&amp;SCFT=3&amp;window=popup_no_bar&amp;width=385&amp;height=120&amp;START_MAXIMIZED=FALSE&amp;creator=factset&amp;display_string=Audit"}</definedName>
    <definedName name="_726__FDSAUDITLINK__">{"fdsup://Directions/FAT Viewer?action=UPDATE&amp;creator=factset&amp;DOC_NAME=fat:reuters_semi_source_window.fat&amp;display_string=Audit&amp;DYN_ARGS=TRUE&amp;VAR:ID1=596787&amp;VAR:RCODE=FDSENTRPRVAL&amp;VAR:SDATE=39538&amp;VAR:FREQ=Daily&amp;VAR:RELITEM=&amp;VAR:CURRENCY=EUR&amp;VAR:CURRSOURCE=EX","SHARE&amp;VAR:NATFREQ=FSA&amp;VAR:RFIELD=FINALIZED&amp;VAR:DB_TYPE=&amp;VAR:UNITS=M&amp;window=popup&amp;width=450&amp;height=300&amp;START_MAXIMIZED=FALSE"}</definedName>
    <definedName name="_727__FDSAUDITLINK__">{"fdsup://directions/FAT Viewer?action=UPDATE&amp;creator=factset&amp;DYN_ARGS=TRUE&amp;DOC_NAME=FAT:FQL_AUDITING_CLIENT_TEMPLATE.FAT&amp;display_string=Audit&amp;VAR:KEY=JUJETQFYRI&amp;VAR:QUERY=RkZfQ0FQRVgoLDIwMDksLCwsKQ==&amp;WINDOW=FIRST_POPUP&amp;HEIGHT=450&amp;WIDTH=450&amp;START_MAXIMIZED=","FALSE&amp;VAR:CALENDAR=FIVEDAY&amp;VAR:SYMBOL=0&amp;VAR:INDEX=0"}</definedName>
    <definedName name="_728__FDSAUDITLINK__">{"fdsup://directions/FAT Viewer?action=UPDATE&amp;creator=factset&amp;DYN_ARGS=TRUE&amp;DOC_NAME=FAT:FQL_AUDITING_CLIENT_TEMPLATE.FAT&amp;display_string=Audit&amp;VAR:KEY=DWFIJIFWBW&amp;VAR:QUERY=RkZfQ0FQRVgoQ0FMLDIwMDksLCwsKQ==&amp;WINDOW=FIRST_POPUP&amp;HEIGHT=450&amp;WIDTH=450&amp;START_MAXIMI","ZED=FALSE&amp;VAR:CALENDAR=FIVEDAY&amp;VAR:SYMBOL=0&amp;VAR:INDEX=0"}</definedName>
    <definedName name="_729__FDSAUDITLINK__">{"fdsup://directions/FAT Viewer?action=UPDATE&amp;creator=factset&amp;DYN_ARGS=TRUE&amp;DOC_NAME=FAT:FQL_AUDITING_CLIENT_TEMPLATE.FAT&amp;display_string=Audit&amp;VAR:KEY=BQXGFERGNM&amp;VAR:QUERY=RkZfRUJJVChDQUwsMjAwOSwsLCwp&amp;WINDOW=FIRST_POPUP&amp;HEIGHT=450&amp;WIDTH=450&amp;START_MAXIMIZED=","FALSE&amp;VAR:CALENDAR=FIVEDAY&amp;VAR:SYMBOL=052270&amp;VAR:INDEX=0"}</definedName>
    <definedName name="_73__123Graph_A_Chart_1A">#REF!</definedName>
    <definedName name="_73__123Graph_AChart_5">#REF!</definedName>
    <definedName name="_73__123Graph_FCHART_6">#REF!</definedName>
    <definedName name="_73__123Graph_X_Chart_1A">#REF!</definedName>
    <definedName name="_73__123Graph_XCHART_11">#REF!</definedName>
    <definedName name="_73__FDSAUDITLINK__">{"fdsup://Directions/FAT Viewer?action=UPDATE&amp;creator=factset&amp;DOC_NAME=fat:reuters_annual_source_window.fat&amp;display_string=Audit&amp;DYN_ARGS=TRUE&amp;VAR:ID1=34637510&amp;VAR:RCODE=QTLE&amp;VAR:SDATE=20071299&amp;VAR:FREQ=Y&amp;VAR:RELITEM=RP&amp;VAR:CURRENCY=&amp;VAR:CURRSOURCE=EXSHARE&amp;","VAR:NATFREQ=ANNUAL&amp;VAR:RFIELD=FINALIZED&amp;VAR:DB_TYPE=&amp;VAR:UNITS=M&amp;window=popup&amp;width=450&amp;height=300&amp;START_MAXIMIZED=FALSE"}</definedName>
    <definedName name="_73__FDSAUDITLINK___1">{"fdsup://IBCentral/FAT Viewer?action=UPDATE&amp;creator=factset&amp;DOC_NAME=fat:reuters_annual_pshs_src_window.fat&amp;display_string=Audit&amp;DYN_ARGS=TRUE&amp;VAR:ID1=B139BQ&amp;VAR:RCODE=FDSEPS&amp;VAR:SDATE=20070899&amp;VAR:FREQ=Y&amp;VAR:RELITEM=RF&amp;VAR:CURRENCY=&amp;VAR:CURRSOURCE=EXSHARE","&amp;VAR:NATFREQ=ANNUAL&amp;VAR:RFIELD=FINALIZED&amp;VAR:DB_TYPE=&amp;VAR:UNITS=M&amp;window=popup&amp;width=450&amp;height=300&amp;START_MAXIMIZED=FALSE"}</definedName>
    <definedName name="_730__FDSAUDITLINK__">{"fdsup://directions/FAT Viewer?action=UPDATE&amp;creator=factset&amp;DYN_ARGS=TRUE&amp;DOC_NAME=FAT:FQL_AUDITING_CLIENT_TEMPLATE.FAT&amp;display_string=Audit&amp;VAR:KEY=FMTCRYVSHO&amp;VAR:QUERY=RkZfQ0FQRVgoLDIwMDgsLCwsKQ==&amp;WINDOW=FIRST_POPUP&amp;HEIGHT=450&amp;WIDTH=450&amp;START_MAXIMIZED=","FALSE&amp;VAR:CALENDAR=FIVEDAY&amp;VAR:SYMBOL=0&amp;VAR:INDEX=0"}</definedName>
    <definedName name="_731__FDSAUDITLINK__">{"fdsup://directions/FAT Viewer?action=UPDATE&amp;creator=factset&amp;DYN_ARGS=TRUE&amp;DOC_NAME=FAT:FQL_AUDITING_CLIENT_TEMPLATE.FAT&amp;display_string=Audit&amp;VAR:KEY=ZQLYBQJQRI&amp;VAR:QUERY=RkZfQ0FQRVgoQ0FMLDIwMTAsLCwsKQ==&amp;WINDOW=FIRST_POPUP&amp;HEIGHT=450&amp;WIDTH=450&amp;START_MAXIMI","ZED=FALSE&amp;VAR:CALENDAR=FIVEDAY&amp;VAR:SYMBOL=0&amp;VAR:INDEX=0"}</definedName>
    <definedName name="_732__FDSAUDITLINK__">{"fdsup://directions/FAT Viewer?action=UPDATE&amp;creator=factSet&amp;DYN_ARGS=true&amp;DOC_NAME=FAT:RGQ_ENTRPR_VAL_EV_SOURCE_WINDOW.FAT&amp;VAR:ID1=DST-US&amp;window=popup&amp;width=535&amp;height=425&amp;START_MAXIMIZED=FALSE&amp;Y=120"}</definedName>
    <definedName name="_733__FDSAUDITLINK__">{"fdsup://directions/FAT Viewer?action=UPDATE&amp;creator=factSet&amp;DYN_ARGS=true&amp;DOC_NAME=FAT:RGQ_ENTRPR_VAL_EV_SOURCE_WINDOW.FAT&amp;VAR:ID1=DST-US&amp;window=popup&amp;width=535&amp;height=425&amp;START_MAXIMIZED=FALSE&amp;Y=120"}</definedName>
    <definedName name="_734__FDSAUDITLINK__">{"fdsup://directions/FAT Viewer?action=UPDATE&amp;creator=factset&amp;DYN_ARGS=TRUE&amp;DOC_NAME=FAT:FQL_AUDITING_CLIENT_TEMPLATE.FAT&amp;display_string=Audit&amp;VAR:KEY=TKNCJAPKPQ&amp;VAR:QUERY=RkZfRUJJVChDQUwsMjAxMCwsLCwp&amp;WINDOW=FIRST_POPUP&amp;HEIGHT=450&amp;WIDTH=450&amp;START_MAXIMIZED=","FALSE&amp;VAR:CALENDAR=FIVEDAY&amp;VAR:SYMBOL=0&amp;VAR:INDEX=0"}</definedName>
    <definedName name="_735__FDSAUDITLINK__">{"fdsup://directions/FAT Viewer?action=UPDATE&amp;creator=factset&amp;DYN_ARGS=TRUE&amp;DOC_NAME=FAT:FQL_AUDITING_CLIENT_TEMPLATE.FAT&amp;display_string=Audit&amp;VAR:KEY=JUJETQFYRI&amp;VAR:QUERY=RkZfQ0FQRVgoLDIwMDksLCwsKQ==&amp;WINDOW=FIRST_POPUP&amp;HEIGHT=450&amp;WIDTH=450&amp;START_MAXIMIZED=","FALSE&amp;VAR:CALENDAR=FIVEDAY&amp;VAR:SYMBOL=0&amp;VAR:INDEX=0"}</definedName>
    <definedName name="_736__FDSAUDITLINK__">{"fdsup://directions/FAT Viewer?action=UPDATE&amp;creator=factset&amp;DYN_ARGS=TRUE&amp;DOC_NAME=FAT:FQL_AUDITING_CLIENT_TEMPLATE.FAT&amp;display_string=Audit&amp;VAR:KEY=FMTCRYVSHO&amp;VAR:QUERY=RkZfQ0FQRVgoLDIwMDgsLCwsKQ==&amp;WINDOW=FIRST_POPUP&amp;HEIGHT=450&amp;WIDTH=450&amp;START_MAXIMIZED=","FALSE&amp;VAR:CALENDAR=FIVEDAY&amp;VAR:SYMBOL=0&amp;VAR:INDEX=0"}</definedName>
    <definedName name="_737__FDSAUDITLINK__">{"fdsup://directions/FAT Viewer?action=UPDATE&amp;creator=factset&amp;DYN_ARGS=TRUE&amp;DOC_NAME=FAT:FQL_AUDITING_CLIENT_TEMPLATE.FAT&amp;display_string=Audit&amp;VAR:KEY=TKNCJAPKPQ&amp;VAR:QUERY=RkZfRUJJVChDQUwsMjAxMCwsLCwp&amp;WINDOW=FIRST_POPUP&amp;HEIGHT=450&amp;WIDTH=450&amp;START_MAXIMIZED=","FALSE&amp;VAR:CALENDAR=FIVEDAY&amp;VAR:SYMBOL=0&amp;VAR:INDEX=0"}</definedName>
    <definedName name="_738__FDSAUDITLINK__">{"fdsup://directions/FAT Viewer?action=UPDATE&amp;creator=factset&amp;DYN_ARGS=TRUE&amp;DOC_NAME=FAT:FQL_AUDITING_CLIENT_TEMPLATE.FAT&amp;display_string=Audit&amp;VAR:KEY=TKNCJAPKPQ&amp;VAR:QUERY=RkZfRUJJVChDQUwsMjAxMCwsLCwp&amp;WINDOW=FIRST_POPUP&amp;HEIGHT=450&amp;WIDTH=450&amp;START_MAXIMIZED=","FALSE&amp;VAR:CALENDAR=FIVEDAY&amp;VAR:SYMBOL=0&amp;VAR:INDEX=0"}</definedName>
    <definedName name="_739__FDSAUDITLINK__">{"fdsup://directions/FAT Viewer?action=UPDATE&amp;creator=factSet&amp;DYN_ARGS=true&amp;DOC_NAME=FAT:RGQ_ENTRPR_VAL_EV_SOURCE_WINDOW.FAT&amp;VAR:ID1=DST-US&amp;window=popup&amp;width=535&amp;height=425&amp;START_MAXIMIZED=FALSE&amp;Y=120"}</definedName>
    <definedName name="_74__123Graph_AChart_1">#REF!</definedName>
    <definedName name="_74__123Graph_AChart_6">#REF!</definedName>
    <definedName name="_74__123Graph_FCHART_7">#REF!</definedName>
    <definedName name="_74__123Graph_XChart_1">#REF!</definedName>
    <definedName name="_74__FDSAUDITLINK__">{"fdsup://Directions/FAT Viewer?action=UPDATE&amp;creator=factset&amp;DOC_NAME=fat:reuters_annual_source_window.fat&amp;display_string=Audit&amp;DYN_ARGS=TRUE&amp;VAR:ID1=34637510&amp;VAR:RCODE=NIBX&amp;VAR:SDATE=20071299&amp;VAR:FREQ=Y&amp;VAR:RELITEM=RP&amp;VAR:CURRENCY=USD&amp;VAR:CURRSOURCE=EXSHA","RE&amp;VAR:NATFREQ=ANNUAL&amp;VAR:RFIELD=FINALIZED&amp;VAR:DB_TYPE=&amp;VAR:UNITS=MONTHLY&amp;window=popup&amp;width=450&amp;height=300&amp;START_MAXIMIZED=FALSE"}</definedName>
    <definedName name="_74__FDSAUDITLINK___1">{"fdsup://IBCentral/FAT Viewer?action=UPDATE&amp;creator=factset&amp;DOC_NAME=fat:reuters_annual_pshs_src_window.fat&amp;display_string=Audit&amp;DYN_ARGS=TRUE&amp;VAR:ID1=B23K0M&amp;VAR:RCODE=FDSEPS&amp;VAR:SDATE=20071299&amp;VAR:FREQ=Y&amp;VAR:RELITEM=RF&amp;VAR:CURRENCY=&amp;VAR:CURRSOURCE=EXSHARE","&amp;VAR:NATFREQ=ANNUAL&amp;VAR:RFIELD=FINALIZED&amp;VAR:DB_TYPE=&amp;VAR:UNITS=M&amp;window=popup&amp;width=450&amp;height=300&amp;START_MAXIMIZED=FALSE"}</definedName>
    <definedName name="_740__FDSAUDITLINK__">{"fdsup://directions/FAT Viewer?action=UPDATE&amp;creator=factset&amp;DYN_ARGS=TRUE&amp;DOC_NAME=FAT:FQL_AUDITING_CLIENT_TEMPLATE.FAT&amp;display_string=Audit&amp;VAR:KEY=FANCTCZINY&amp;VAR:QUERY=RkZfRUJJVChDQUwsMjAwOCwsLCwp&amp;WINDOW=FIRST_POPUP&amp;HEIGHT=450&amp;WIDTH=450&amp;START_MAXIMIZED=","FALSE&amp;VAR:CALENDAR=FIVEDAY&amp;VAR:SYMBOL=0&amp;VAR:INDEX=0"}</definedName>
    <definedName name="_741__FDSAUDITLINK__">{"fdsup://directions/FAT Viewer?action=UPDATE&amp;creator=factSet&amp;DYN_ARGS=true&amp;DOC_NAME=FAT:RGQ_ENTRPR_VAL_EV_SOURCE_WINDOW.FAT&amp;VAR:ID1=DST-US&amp;window=popup&amp;width=535&amp;height=425&amp;START_MAXIMIZED=FALSE&amp;Y=120"}</definedName>
    <definedName name="_742__FDSAUDITLINK__">{"fdsup://directions/FAT Viewer?action=UPDATE&amp;creator=factSet&amp;DYN_ARGS=true&amp;DOC_NAME=FAT:RGQ_ENTRPR_VAL_EV_SOURCE_WINDOW.FAT&amp;VAR:ID1=DST-US&amp;window=popup&amp;width=535&amp;height=425&amp;START_MAXIMIZED=FALSE&amp;Y=120"}</definedName>
    <definedName name="_743__FDSAUDITLINK__">{"fdsup://directions/FAT Viewer?action=UPDATE&amp;creator=factset&amp;DYN_ARGS=TRUE&amp;DOC_NAME=FAT:FQL_AUDITING_CLIENT_TEMPLATE.FAT&amp;display_string=Audit&amp;VAR:KEY=XATMLCNQRW&amp;VAR:QUERY=RkZfRUJJVERBKENBTCwyMDEwLCwsLCk=&amp;WINDOW=FIRST_POPUP&amp;HEIGHT=450&amp;WIDTH=450&amp;START_MAXIMI","ZED=FALSE&amp;VAR:CALENDAR=FIVEDAY&amp;VAR:SYMBOL=0&amp;VAR:INDEX=0"}</definedName>
    <definedName name="_744__FDSAUDITLINK__">{"fdsup://directions/FAT Viewer?action=UPDATE&amp;creator=factset&amp;DYN_ARGS=TRUE&amp;DOC_NAME=FAT:FQL_AUDITING_CLIENT_TEMPLATE.FAT&amp;display_string=Audit&amp;VAR:KEY=RWPYHOJUJW&amp;VAR:QUERY=RkZfQ0FQRVgoQ0FMLDIwMDgsLCwsKQ==&amp;WINDOW=FIRST_POPUP&amp;HEIGHT=450&amp;WIDTH=450&amp;START_MAXIMI","ZED=FALSE&amp;VAR:CALENDAR=FIVEDAY&amp;VAR:SYMBOL=596787&amp;VAR:INDEX=0"}</definedName>
    <definedName name="_745__FDSAUDITLINK__">{"fdsup://directions/FAT Viewer?action=UPDATE&amp;creator=factset&amp;DYN_ARGS=TRUE&amp;DOC_NAME=FAT:FQL_AUDITING_CLIENT_TEMPLATE.FAT&amp;display_string=Audit&amp;VAR:KEY=BSNQBOTSPC&amp;VAR:QUERY=RkZfRUJJVChDQUwsMjAwOSwsLCwp&amp;WINDOW=FIRST_POPUP&amp;HEIGHT=450&amp;WIDTH=450&amp;START_MAXIMIZED=","FALSE&amp;VAR:CALENDAR=FIVEDAY&amp;VAR:SYMBOL=0&amp;VAR:INDEX=0"}</definedName>
    <definedName name="_746__FDSAUDITLINK__">{"fdsup://directions/FAT Viewer?action=UPDATE&amp;creator=factset&amp;DYN_ARGS=TRUE&amp;DOC_NAME=FAT:FQL_AUDITING_CLIENT_TEMPLATE.FAT&amp;display_string=Audit&amp;VAR:KEY=JUJETQFYRI&amp;VAR:QUERY=RkZfQ0FQRVgoLDIwMDksLCwsKQ==&amp;WINDOW=FIRST_POPUP&amp;HEIGHT=450&amp;WIDTH=450&amp;START_MAXIMIZED=","FALSE&amp;VAR:CALENDAR=FIVEDAY&amp;VAR:SYMBOL=0&amp;VAR:INDEX=0"}</definedName>
    <definedName name="_747__FDSAUDITLINK__">{"fdsup://directions/FAT Viewer?action=UPDATE&amp;creator=factset&amp;DYN_ARGS=TRUE&amp;DOC_NAME=FAT:FQL_AUDITING_CLIENT_TEMPLATE.FAT&amp;display_string=Audit&amp;VAR:KEY=BSNQBOTSPC&amp;VAR:QUERY=RkZfRUJJVChDQUwsMjAwOSwsLCwp&amp;WINDOW=FIRST_POPUP&amp;HEIGHT=450&amp;WIDTH=450&amp;START_MAXIMIZED=","FALSE&amp;VAR:CALENDAR=FIVEDAY&amp;VAR:SYMBOL=0&amp;VAR:INDEX=0"}</definedName>
    <definedName name="_748__FDSAUDITLINK__">{"fdsup://directions/FAT Viewer?action=UPDATE&amp;creator=factSet&amp;DYN_ARGS=true&amp;DOC_NAME=FAT:RGQ_ENTRPR_VAL_EV_SOURCE_WINDOW.FAT&amp;VAR:ID1=DST-US&amp;window=popup&amp;width=535&amp;height=425&amp;START_MAXIMIZED=FALSE&amp;Y=120"}</definedName>
    <definedName name="_749__FDSAUDITLINK__">{"fdsup://Directions/FactSet Auditing Viewer?action=AUDIT_VALUE&amp;DB=129&amp;ID1=649708&amp;VALUEID=03426&amp;SDATE=2009&amp;PERIODTYPE=ANN_STD&amp;window=popup_no_bar&amp;width=385&amp;height=120&amp;START_MAXIMIZED=FALSE&amp;creator=factset&amp;display_string=Audit"}</definedName>
    <definedName name="_75__123Graph_AChart_2">#REF!</definedName>
    <definedName name="_75__123Graph_B_Chart_1A">#REF!</definedName>
    <definedName name="_75__123Graph_FCHART_8">#REF!</definedName>
    <definedName name="_75__123Graph_XChart_2">#REF!</definedName>
    <definedName name="_75__FDSAUDITLINK__">{"fdsup://Directions/FAT Viewer?action=UPDATE&amp;creator=factset&amp;DOC_NAME=fat:reuters_annual_source_window.fat&amp;display_string=Audit&amp;DYN_ARGS=TRUE&amp;VAR:ID1=25659T10&amp;VAR:RCODE=QTLE&amp;VAR:SDATE=20070999&amp;VAR:FREQ=Y&amp;VAR:RELITEM=RP&amp;VAR:CURRENCY=&amp;VAR:CURRSOURCE=EXSHARE&amp;","VAR:NATFREQ=ANNUAL&amp;VAR:RFIELD=FINALIZED&amp;VAR:DB_TYPE=&amp;VAR:UNITS=M&amp;window=popup&amp;width=450&amp;height=300&amp;START_MAXIMIZED=FALSE"}</definedName>
    <definedName name="_75__FDSAUDITLINK___1">{"fdsup://IBCentral/FAT Viewer?action=UPDATE&amp;creator=factset&amp;DOC_NAME=fat:reuters_annual_pshs_src_window.fat&amp;display_string=Audit&amp;DYN_ARGS=TRUE&amp;VAR:ID1=096970&amp;VAR:RCODE=FDSEPS&amp;VAR:SDATE=20080399&amp;VAR:FREQ=Y&amp;VAR:RELITEM=RF&amp;VAR:CURRENCY=&amp;VAR:CURRSOURCE=EXSHARE","&amp;VAR:NATFREQ=ANNUAL&amp;VAR:RFIELD=FINALIZED&amp;VAR:DB_TYPE=&amp;VAR:UNITS=M&amp;window=popup&amp;width=450&amp;height=300&amp;START_MAXIMIZED=FALSE"}</definedName>
    <definedName name="_750__FDSAUDITLINK__">{"fdsup://directions/FAT Viewer?action=UPDATE&amp;creator=factSet&amp;DYN_ARGS=true&amp;DOC_NAME=FAT:RGQ_ENTRPR_VAL_EV_SOURCE_WINDOW.FAT&amp;VAR:ID1=DST-US&amp;window=popup&amp;width=535&amp;height=425&amp;START_MAXIMIZED=FALSE&amp;Y=120"}</definedName>
    <definedName name="_751__FDSAUDITLINK__">{"fdsup://directions/FAT Viewer?action=UPDATE&amp;creator=factset&amp;DYN_ARGS=TRUE&amp;DOC_NAME=FAT:FQL_AUDITING_CLIENT_TEMPLATE.FAT&amp;display_string=Audit&amp;VAR:KEY=FWZGFOTMBE&amp;VAR:QUERY=RkZfRUJJVERBKCwyMDA3LCwsLCk=&amp;WINDOW=FIRST_POPUP&amp;HEIGHT=450&amp;WIDTH=450&amp;START_MAXIMIZED=","FALSE&amp;VAR:CALENDAR=FIVEDAY&amp;VAR:SYMBOL=0&amp;VAR:INDEX=0"}</definedName>
    <definedName name="_752__FDSAUDITLINK__">{"fdsup://directions/FAT Viewer?action=UPDATE&amp;creator=factset&amp;DYN_ARGS=TRUE&amp;DOC_NAME=FAT:FQL_AUDITING_CLIENT_TEMPLATE.FAT&amp;display_string=Audit&amp;VAR:KEY=VSNADMXAFS&amp;VAR:QUERY=RkZfRUJJVERBKCwyMDA5LCwsLCk=&amp;WINDOW=FIRST_POPUP&amp;HEIGHT=450&amp;WIDTH=450&amp;START_MAXIMIZED=","FALSE&amp;VAR:CALENDAR=FIVEDAY&amp;VAR:SYMBOL=0&amp;VAR:INDEX=0"}</definedName>
    <definedName name="_753__FDSAUDITLINK__">{"fdsup://directions/FAT Viewer?action=UPDATE&amp;creator=factset&amp;DYN_ARGS=TRUE&amp;DOC_NAME=FAT:FQL_AUDITING_CLIENT_TEMPLATE.FAT&amp;display_string=Audit&amp;VAR:KEY=VKPQLSPOJG&amp;VAR:QUERY=RkZfQ0FQRVgoQ0FMLDIwMDgsLCwsKQ==&amp;WINDOW=FIRST_POPUP&amp;HEIGHT=450&amp;WIDTH=450&amp;START_MAXIMI","ZED=FALSE&amp;VAR:CALENDAR=FIVEDAY&amp;VAR:SYMBOL=0&amp;VAR:INDEX=0"}</definedName>
    <definedName name="_754__FDSAUDITLINK__">{"fdsup://directions/FAT Viewer?action=UPDATE&amp;creator=factset&amp;DYN_ARGS=TRUE&amp;DOC_NAME=FAT:FQL_AUDITING_CLIENT_TEMPLATE.FAT&amp;display_string=Audit&amp;VAR:KEY=ROVATYHEDO&amp;VAR:QUERY=RkZfRUJJVCgsMjAwNywsLCwp&amp;WINDOW=FIRST_POPUP&amp;HEIGHT=450&amp;WIDTH=450&amp;START_MAXIMIZED=FALS","E&amp;VAR:CALENDAR=FIVEDAY&amp;VAR:SYMBOL=0&amp;VAR:INDEX=0"}</definedName>
    <definedName name="_755__FDSAUDITLINK__">{"fdsup://directions/FAT Viewer?action=UPDATE&amp;creator=factSet&amp;DYN_ARGS=true&amp;DOC_NAME=FAT:RGQ_ENTRPR_VAL_EV_SOURCE_WINDOW.FAT&amp;VAR:ID1=ITG-US&amp;window=popup&amp;width=535&amp;height=425&amp;START_MAXIMIZED=FALSE&amp;Y=120"}</definedName>
    <definedName name="_756__FDSAUDITLINK__">{"fdsup://directions/FAT Viewer?action=UPDATE&amp;creator=factset&amp;DYN_ARGS=TRUE&amp;DOC_NAME=FAT:FQL_AUDITING_CLIENT_TEMPLATE.FAT&amp;display_string=Audit&amp;VAR:KEY=XATMLCNQRW&amp;VAR:QUERY=RkZfRUJJVERBKENBTCwyMDEwLCwsLCk=&amp;WINDOW=FIRST_POPUP&amp;HEIGHT=450&amp;WIDTH=450&amp;START_MAXIMI","ZED=FALSE&amp;VAR:CALENDAR=FIVEDAY&amp;VAR:SYMBOL=0&amp;VAR:INDEX=0"}</definedName>
    <definedName name="_757__FDSAUDITLINK__">{"fdsup://directions/FAT Viewer?action=UPDATE&amp;creator=factSet&amp;DYN_ARGS=true&amp;DOC_NAME=FAT:RGQ_ENTRPR_VAL_EV_SOURCE_WINDOW.FAT&amp;VAR:ID1=ITG-US&amp;window=popup&amp;width=535&amp;height=425&amp;START_MAXIMIZED=FALSE&amp;Y=120"}</definedName>
    <definedName name="_758__FDSAUDITLINK__">{"fdsup://directions/FAT Viewer?action=UPDATE&amp;creator=factSet&amp;DYN_ARGS=true&amp;DOC_NAME=FAT:RGQ_ENTRPR_VAL_EV_SOURCE_WINDOW.FAT&amp;VAR:ID1=ITG-US&amp;window=popup&amp;width=535&amp;height=425&amp;START_MAXIMIZED=FALSE&amp;Y=120"}</definedName>
    <definedName name="_759__FDSAUDITLINK__">{"fdsup://directions/FAT Viewer?action=UPDATE&amp;creator=factset&amp;DYN_ARGS=TRUE&amp;DOC_NAME=FAT:FQL_AUDITING_CLIENT_TEMPLATE.FAT&amp;display_string=Audit&amp;VAR:KEY=VKPQLSPOJG&amp;VAR:QUERY=RkZfQ0FQRVgoQ0FMLDIwMDgsLCwsKQ==&amp;WINDOW=FIRST_POPUP&amp;HEIGHT=450&amp;WIDTH=450&amp;START_MAXIMI","ZED=FALSE&amp;VAR:CALENDAR=FIVEDAY&amp;VAR:SYMBOL=0&amp;VAR:INDEX=0"}</definedName>
    <definedName name="_76__123Graph_AChart_3">#REF!</definedName>
    <definedName name="_76__123Graph_C_Chart_1A">#REF!</definedName>
    <definedName name="_76__123Graph_FCHART_9">#REF!</definedName>
    <definedName name="_76__123Graph_XCHART_12">#REF!</definedName>
    <definedName name="_76__123Graph_XChart_3">#REF!</definedName>
    <definedName name="_76__FDSAUDITLINK__">{"fdsup://Directions/FAT Viewer?action=UPDATE&amp;creator=factset&amp;DOC_NAME=fat:reuters_annual_source_window.fat&amp;display_string=Audit&amp;DYN_ARGS=TRUE&amp;VAR:ID1=25659T10&amp;VAR:RCODE=NIBX&amp;VAR:SDATE=20070999&amp;VAR:FREQ=Y&amp;VAR:RELITEM=RP&amp;VAR:CURRENCY=USD&amp;VAR:CURRSOURCE=EXSHA","RE&amp;VAR:NATFREQ=ANNUAL&amp;VAR:RFIELD=FINALIZED&amp;VAR:DB_TYPE=&amp;VAR:UNITS=MONTHLY&amp;window=popup&amp;width=450&amp;height=300&amp;START_MAXIMIZED=FALSE"}</definedName>
    <definedName name="_76__FDSAUDITLINK___1">{"fdsup://IBCentral/FAT Viewer?action=UPDATE&amp;creator=factset&amp;DOC_NAME=fat:reuters_annual_pshs_src_window.fat&amp;display_string=Audit&amp;DYN_ARGS=TRUE&amp;VAR:ID1=002826&amp;VAR:RCODE=FDSEPS&amp;VAR:SDATE=20071299&amp;VAR:FREQ=Y&amp;VAR:RELITEM=RF&amp;VAR:CURRENCY=&amp;VAR:CURRSOURCE=EXSHARE","&amp;VAR:NATFREQ=ANNUAL&amp;VAR:RFIELD=FINALIZED&amp;VAR:DB_TYPE=&amp;VAR:UNITS=M&amp;window=popup&amp;width=450&amp;height=300&amp;START_MAXIMIZED=FALSE"}</definedName>
    <definedName name="_760__FDSAUDITLINK__">{"fdsup://directions/FAT Viewer?action=UPDATE&amp;creator=factset&amp;DYN_ARGS=TRUE&amp;DOC_NAME=FAT:FQL_AUDITING_CLIENT_TEMPLATE.FAT&amp;display_string=Audit&amp;VAR:KEY=VOBMZCVSBG&amp;VAR:QUERY=RkZfRUJJVERBKCwyMDA4LCwsLCk=&amp;WINDOW=FIRST_POPUP&amp;HEIGHT=450&amp;WIDTH=450&amp;START_MAXIMIZED=","FALSE&amp;VAR:CALENDAR=FIVEDAY&amp;VAR:SYMBOL=0&amp;VAR:INDEX=0"}</definedName>
    <definedName name="_761__FDSAUDITLINK__">{"fdsup://directions/FAT Viewer?action=UPDATE&amp;creator=factSet&amp;DYN_ARGS=true&amp;DOC_NAME=FAT:RGQ_ENTRPR_VAL_EV_SOURCE_WINDOW.FAT&amp;VAR:ID1=ITG-US&amp;window=popup&amp;width=535&amp;height=425&amp;START_MAXIMIZED=FALSE&amp;Y=120"}</definedName>
    <definedName name="_762__FDSAUDITLINK__">{"fdsup://directions/FAT Viewer?action=UPDATE&amp;creator=factset&amp;DYN_ARGS=TRUE&amp;DOC_NAME=FAT:FQL_AUDITING_CLIENT_TEMPLATE.FAT&amp;display_string=Audit&amp;VAR:KEY=PMZIFATYZW&amp;VAR:QUERY=RkZfRUJJVERBKENBTCwyMDA4LCwsLCk=&amp;WINDOW=FIRST_POPUP&amp;HEIGHT=450&amp;WIDTH=450&amp;START_MAXIMI","ZED=FALSE&amp;VAR:CALENDAR=FIVEDAY&amp;VAR:SYMBOL=0&amp;VAR:INDEX=0"}</definedName>
    <definedName name="_763__FDSAUDITLINK__">{"fdsup://directions/FAT Viewer?action=UPDATE&amp;creator=factset&amp;DYN_ARGS=TRUE&amp;DOC_NAME=FAT:FQL_AUDITING_CLIENT_TEMPLATE.FAT&amp;display_string=Audit&amp;VAR:KEY=TKNCJAPKPQ&amp;VAR:QUERY=RkZfRUJJVChDQUwsMjAxMCwsLCwp&amp;WINDOW=FIRST_POPUP&amp;HEIGHT=450&amp;WIDTH=450&amp;START_MAXIMIZED=","FALSE&amp;VAR:CALENDAR=FIVEDAY&amp;VAR:SYMBOL=0&amp;VAR:INDEX=0"}</definedName>
    <definedName name="_764__FDSAUDITLINK__">{"fdsup://directions/FAT Viewer?action=UPDATE&amp;creator=factset&amp;DYN_ARGS=TRUE&amp;DOC_NAME=FAT:FQL_AUDITING_CLIENT_TEMPLATE.FAT&amp;display_string=Audit&amp;VAR:KEY=LQNSTUHOVM&amp;VAR:QUERY=RkZfQ0FQRVgoQ0FMLDIwMTAsLCwsKQ==&amp;WINDOW=FIRST_POPUP&amp;HEIGHT=450&amp;WIDTH=450&amp;START_MAXIMI","ZED=FALSE&amp;VAR:CALENDAR=FIVEDAY&amp;VAR:SYMBOL=563361&amp;VAR:INDEX=0"}</definedName>
    <definedName name="_765__FDSAUDITLINK__">{"fdsup://directions/FAT Viewer?action=UPDATE&amp;creator=factset&amp;DYN_ARGS=TRUE&amp;DOC_NAME=FAT:FQL_AUDITING_CLIENT_TEMPLATE.FAT&amp;display_string=Audit&amp;VAR:KEY=NWZUNUVCNG&amp;VAR:QUERY=RkZfQ0FQRVgoLDIwMDcsLCwsKQ==&amp;WINDOW=FIRST_POPUP&amp;HEIGHT=450&amp;WIDTH=450&amp;START_MAXIMIZED=","FALSE&amp;VAR:CALENDAR=FIVEDAY&amp;VAR:SYMBOL=0&amp;VAR:INDEX=0"}</definedName>
    <definedName name="_766__FDSAUDITLINK__">{"fdsup://directions/FAT Viewer?action=UPDATE&amp;creator=factSet&amp;DYN_ARGS=true&amp;DOC_NAME=FAT:RGQ_ENTRPR_VAL_EV_SOURCE_WINDOW.FAT&amp;VAR:ID1=ITG-US&amp;window=popup&amp;width=535&amp;height=425&amp;START_MAXIMIZED=FALSE&amp;Y=120"}</definedName>
    <definedName name="_767__FDSAUDITLINK__">{"fdsup://directions/FAT Viewer?action=UPDATE&amp;creator=factSet&amp;DYN_ARGS=true&amp;DOC_NAME=FAT:RGQ_ENTRPR_VAL_EV_SOURCE_WINDOW.FAT&amp;VAR:ID1=ITG-US&amp;window=popup&amp;width=535&amp;height=425&amp;START_MAXIMIZED=FALSE&amp;Y=120"}</definedName>
    <definedName name="_768__FDSAUDITLINK__">{"fdsup://directions/FAT Viewer?action=UPDATE&amp;creator=factset&amp;DYN_ARGS=TRUE&amp;DOC_NAME=FAT:FQL_AUDITING_CLIENT_TEMPLATE.FAT&amp;display_string=Audit&amp;VAR:KEY=PMZIFATYZW&amp;VAR:QUERY=RkZfRUJJVERBKENBTCwyMDA4LCwsLCk=&amp;WINDOW=FIRST_POPUP&amp;HEIGHT=450&amp;WIDTH=450&amp;START_MAXIMI","ZED=FALSE&amp;VAR:CALENDAR=FIVEDAY&amp;VAR:SYMBOL=0&amp;VAR:INDEX=0"}</definedName>
    <definedName name="_769__FDSAUDITLINK__">{"fdsup://directions/FAT Viewer?action=UPDATE&amp;creator=factset&amp;DYN_ARGS=TRUE&amp;DOC_NAME=FAT:FQL_AUDITING_CLIENT_TEMPLATE.FAT&amp;display_string=Audit&amp;VAR:KEY=DWFIJIFWBW&amp;VAR:QUERY=RkZfQ0FQRVgoQ0FMLDIwMDksLCwsKQ==&amp;WINDOW=FIRST_POPUP&amp;HEIGHT=450&amp;WIDTH=450&amp;START_MAXIMI","ZED=FALSE&amp;VAR:CALENDAR=FIVEDAY&amp;VAR:SYMBOL=0&amp;VAR:INDEX=0"}</definedName>
    <definedName name="_77__123Graph_AChart_4">#REF!</definedName>
    <definedName name="_77__123Graph_D_Chart_1A">#REF!</definedName>
    <definedName name="_77__123Graph_LBL_ACHART_1">#REF!</definedName>
    <definedName name="_77__123Graph_XChart_4">#REF!</definedName>
    <definedName name="_77__FDSAUDITLINK__">{"fdsup://Directions/FAT Viewer?action=UPDATE&amp;creator=factset&amp;DOC_NAME=fat:reuters_annual_source_window.fat&amp;display_string=Audit&amp;DYN_ARGS=TRUE&amp;VAR:ID1=04206810&amp;VAR:RCODE=QTLE&amp;VAR:SDATE=20071299&amp;VAR:FREQ=Y&amp;VAR:RELITEM=RP&amp;VAR:CURRENCY=&amp;VAR:CURRSOURCE=EXSHARE&amp;","VAR:NATFREQ=ANNUAL&amp;VAR:RFIELD=FINALIZED&amp;VAR:DB_TYPE=&amp;VAR:UNITS=M&amp;window=popup&amp;width=450&amp;height=300&amp;START_MAXIMIZED=FALSE"}</definedName>
    <definedName name="_77__FDSAUDITLINK___1">{"fdsup://IBCentral/FAT Viewer?action=UPDATE&amp;creator=factset&amp;DOC_NAME=fat:reuters_annual_pshs_src_window.fat&amp;display_string=Audit&amp;DYN_ARGS=TRUE&amp;VAR:ID1=B1VK7X&amp;VAR:RCODE=FDSEPS&amp;VAR:SDATE=20071299&amp;VAR:FREQ=Y&amp;VAR:RELITEM=RF&amp;VAR:CURRENCY=&amp;VAR:CURRSOURCE=EXSHARE","&amp;VAR:NATFREQ=ANNUAL&amp;VAR:RFIELD=FINALIZED&amp;VAR:DB_TYPE=&amp;VAR:UNITS=M&amp;window=popup&amp;width=450&amp;height=300&amp;START_MAXIMIZED=FALSE"}</definedName>
    <definedName name="_770__FDSAUDITLINK__">{"fdsup://directions/FAT Viewer?action=UPDATE&amp;creator=factSet&amp;DYN_ARGS=true&amp;DOC_NAME=FAT:RGQ_ENTRPR_VAL_EV_SOURCE_WINDOW.FAT&amp;VAR:ID1=ITG-US&amp;window=popup&amp;width=535&amp;height=425&amp;START_MAXIMIZED=FALSE&amp;Y=120"}</definedName>
    <definedName name="_771__FDSAUDITLINK__">{"fdsup://directions/FAT Viewer?action=UPDATE&amp;creator=factset&amp;DYN_ARGS=TRUE&amp;DOC_NAME=FAT:FQL_AUDITING_CLIENT_TEMPLATE.FAT&amp;display_string=Audit&amp;VAR:KEY=VKPQLSPOJG&amp;VAR:QUERY=RkZfQ0FQRVgoQ0FMLDIwMDgsLCwsKQ==&amp;WINDOW=FIRST_POPUP&amp;HEIGHT=450&amp;WIDTH=450&amp;START_MAXIMI","ZED=FALSE&amp;VAR:CALENDAR=FIVEDAY&amp;VAR:SYMBOL=0&amp;VAR:INDEX=0"}</definedName>
    <definedName name="_772__FDSAUDITLINK__">{"fdsup://directions/FAT Viewer?action=UPDATE&amp;creator=factset&amp;DYN_ARGS=TRUE&amp;DOC_NAME=FAT:FQL_AUDITING_CLIENT_TEMPLATE.FAT&amp;display_string=Audit&amp;VAR:KEY=VOBMZCVSBG&amp;VAR:QUERY=RkZfRUJJVERBKCwyMDA4LCwsLCk=&amp;WINDOW=FIRST_POPUP&amp;HEIGHT=450&amp;WIDTH=450&amp;START_MAXIMIZED=","FALSE&amp;VAR:CALENDAR=FIVEDAY&amp;VAR:SYMBOL=0&amp;VAR:INDEX=0"}</definedName>
    <definedName name="_773__FDSAUDITLINK__">{"fdsup://directions/FAT Viewer?action=UPDATE&amp;creator=factSet&amp;DYN_ARGS=true&amp;DOC_NAME=FAT:RGQ_ENTRPR_VAL_EV_SOURCE_WINDOW.FAT&amp;VAR:ID1=ADVS-US&amp;window=popup&amp;width=535&amp;height=425&amp;START_MAXIMIZED=FALSE&amp;Y=120"}</definedName>
    <definedName name="_774__FDSAUDITLINK__">{"fdsup://Directions/FactSet Auditing Viewer?action=AUDIT_VALUE&amp;DB=129&amp;ID1=31354940&amp;VALUEID=03426&amp;SDATE=201003&amp;PERIODTYPE=QTR_STD&amp;window=popup_no_bar&amp;width=385&amp;height=120&amp;START_MAXIMIZED=FALSE&amp;creator=factset&amp;display_string=Audit"}</definedName>
    <definedName name="_775__FDSAUDITLINK__">{"fdsup://directions/FAT Viewer?action=UPDATE&amp;creator=factSet&amp;DYN_ARGS=true&amp;DOC_NAME=FAT:RGQ_ENTRPR_VAL_EV_SOURCE_WINDOW.FAT&amp;VAR:ID1=ADVS-US&amp;window=popup&amp;width=535&amp;height=425&amp;START_MAXIMIZED=FALSE&amp;Y=120"}</definedName>
    <definedName name="_776__FDSAUDITLINK__">{"fdsup://directions/FAT Viewer?action=UPDATE&amp;creator=factset&amp;DYN_ARGS=TRUE&amp;DOC_NAME=FAT:FQL_AUDITING_CLIENT_TEMPLATE.FAT&amp;display_string=Audit&amp;VAR:KEY=XATMLCNQRW&amp;VAR:QUERY=RkZfRUJJVERBKENBTCwyMDEwLCwsLCk=&amp;WINDOW=FIRST_POPUP&amp;HEIGHT=450&amp;WIDTH=450&amp;START_MAXIMI","ZED=FALSE&amp;VAR:CALENDAR=FIVEDAY&amp;VAR:SYMBOL=0&amp;VAR:INDEX=0"}</definedName>
    <definedName name="_777__FDSAUDITLINK__">{"fdsup://directions/FAT Viewer?action=UPDATE&amp;creator=factset&amp;DYN_ARGS=TRUE&amp;DOC_NAME=FAT:FQL_AUDITING_CLIENT_TEMPLATE.FAT&amp;display_string=Audit&amp;VAR:KEY=NWZUNUVCNG&amp;VAR:QUERY=RkZfQ0FQRVgoLDIwMDcsLCwsKQ==&amp;WINDOW=FIRST_POPUP&amp;HEIGHT=450&amp;WIDTH=450&amp;START_MAXIMIZED=","FALSE&amp;VAR:CALENDAR=FIVEDAY&amp;VAR:SYMBOL=0&amp;VAR:INDEX=0"}</definedName>
    <definedName name="_778__FDSAUDITLINK__">{"fdsup://directions/FAT Viewer?action=UPDATE&amp;creator=factSet&amp;DYN_ARGS=true&amp;DOC_NAME=FAT:RGQ_ENTRPR_VAL_EV_SOURCE_WINDOW.FAT&amp;VAR:ID1=ADVS-US&amp;window=popup&amp;width=535&amp;height=425&amp;START_MAXIMIZED=FALSE&amp;Y=120"}</definedName>
    <definedName name="_779__FDSAUDITLINK__">{"fdsup://directions/FAT Viewer?action=UPDATE&amp;creator=factset&amp;DYN_ARGS=TRUE&amp;DOC_NAME=FAT:FQL_AUDITING_CLIENT_TEMPLATE.FAT&amp;display_string=Audit&amp;VAR:KEY=HGHONCRCZQ&amp;VAR:QUERY=RkZfQ0FQRVgoQ0FMLDIwMDksLCwsKQ==&amp;WINDOW=FIRST_POPUP&amp;HEIGHT=450&amp;WIDTH=450&amp;START_MAXIMI","ZED=FALSE&amp;VAR:CALENDAR=FIVEDAY&amp;VAR:SYMBOL=566630&amp;VAR:INDEX=0"}</definedName>
    <definedName name="_78__123Graph_AChart_5">#REF!</definedName>
    <definedName name="_78__123Graph_AGROWTH_9">#REF!</definedName>
    <definedName name="_78__123Graph_E_Chart_1A">#REF!</definedName>
    <definedName name="_78__123Graph_LBL_ACHART_3">#REF!</definedName>
    <definedName name="_78__123Graph_XChart_5">#REF!</definedName>
    <definedName name="_78__FDSAUDITLINK__">{"fdsup://Directions/FAT Viewer?action=UPDATE&amp;creator=factset&amp;DOC_NAME=fat:reuters_annual_source_window.fat&amp;display_string=Audit&amp;DYN_ARGS=TRUE&amp;VAR:ID1=04206810&amp;VAR:RCODE=NIBX&amp;VAR:SDATE=20071299&amp;VAR:FREQ=Y&amp;VAR:RELITEM=RP&amp;VAR:CURRENCY=USD&amp;VAR:CURRSOURCE=EXSHA","RE&amp;VAR:NATFREQ=ANNUAL&amp;VAR:RFIELD=FINALIZED&amp;VAR:DB_TYPE=&amp;VAR:UNITS=MONTHLY&amp;window=popup&amp;width=450&amp;height=300&amp;START_MAXIMIZED=FALSE"}</definedName>
    <definedName name="_78__FDSAUDITLINK___1">{"fdsup://IBCentral/FAT Viewer?action=UPDATE&amp;creator=factset&amp;DOC_NAME=fat:reuters_annual_pshs_src_window.fat&amp;display_string=Audit&amp;DYN_ARGS=TRUE&amp;VAR:ID1=317297&amp;VAR:RCODE=FDSEPS&amp;VAR:SDATE=20080399&amp;VAR:FREQ=Y&amp;VAR:RELITEM=RF&amp;VAR:CURRENCY=&amp;VAR:CURRSOURCE=EXSHARE","&amp;VAR:NATFREQ=ANNUAL&amp;VAR:RFIELD=FINALIZED&amp;VAR:DB_TYPE=&amp;VAR:UNITS=M&amp;window=popup&amp;width=450&amp;height=300&amp;START_MAXIMIZED=FALSE"}</definedName>
    <definedName name="_780__FDSAUDITLINK__">{"fdsup://directions/FAT Viewer?action=UPDATE&amp;creator=factset&amp;DYN_ARGS=TRUE&amp;DOC_NAME=FAT:FQL_AUDITING_CLIENT_TEMPLATE.FAT&amp;display_string=Audit&amp;VAR:KEY=VKPQLSPOJG&amp;VAR:QUERY=RkZfQ0FQRVgoQ0FMLDIwMDgsLCwsKQ==&amp;WINDOW=FIRST_POPUP&amp;HEIGHT=450&amp;WIDTH=450&amp;START_MAXIMI","ZED=FALSE&amp;VAR:CALENDAR=FIVEDAY&amp;VAR:SYMBOL=0&amp;VAR:INDEX=0"}</definedName>
    <definedName name="_781__FDSAUDITLINK__">{"fdsup://directions/FAT Viewer?action=UPDATE&amp;creator=factset&amp;DYN_ARGS=TRUE&amp;DOC_NAME=FAT:FQL_AUDITING_CLIENT_TEMPLATE.FAT&amp;display_string=Audit&amp;VAR:KEY=RYFIDORCJO&amp;VAR:QUERY=RkZfRUJJVCgsMjAwOCwsLCwp&amp;WINDOW=FIRST_POPUP&amp;HEIGHT=450&amp;WIDTH=450&amp;START_MAXIMIZED=FALS","E&amp;VAR:CALENDAR=FIVEDAY&amp;VAR:SYMBOL=0&amp;VAR:INDEX=0"}</definedName>
    <definedName name="_782__FDSAUDITLINK__">{"fdsup://directions/FAT Viewer?action=UPDATE&amp;creator=factset&amp;DYN_ARGS=TRUE&amp;DOC_NAME=FAT:FQL_AUDITING_CLIENT_TEMPLATE.FAT&amp;display_string=Audit&amp;VAR:KEY=TCVMHUFSJW&amp;VAR:QUERY=RkZfRUJJVChDQUwsMjAwOCwsLCwp&amp;WINDOW=FIRST_POPUP&amp;HEIGHT=450&amp;WIDTH=450&amp;START_MAXIMIZED=","FALSE&amp;VAR:CALENDAR=FIVEDAY&amp;VAR:SYMBOL=447621&amp;VAR:INDEX=0"}</definedName>
    <definedName name="_783__FDSAUDITLINK__">{"fdsup://directions/FAT Viewer?action=UPDATE&amp;creator=factset&amp;DYN_ARGS=TRUE&amp;DOC_NAME=FAT:FQL_AUDITING_CLIENT_TEMPLATE.FAT&amp;display_string=Audit&amp;VAR:KEY=ZQLOBKNMBI&amp;VAR:QUERY=RkZfQ0FQRVgoLDIwMDcsLCwsKQ==&amp;WINDOW=FIRST_POPUP&amp;HEIGHT=450&amp;WIDTH=450&amp;START_MAXIMIZED=","FALSE&amp;VAR:CALENDAR=FIVEDAY&amp;VAR:SYMBOL=SWK&amp;VAR:INDEX=0"}</definedName>
    <definedName name="_784__FDSAUDITLINK__">{"fdsup://directions/FAT Viewer?action=UPDATE&amp;creator=factset&amp;DYN_ARGS=TRUE&amp;DOC_NAME=FAT:FQL_AUDITING_CLIENT_TEMPLATE.FAT&amp;display_string=Audit&amp;VAR:KEY=TKNCJAPKPQ&amp;VAR:QUERY=RkZfRUJJVChDQUwsMjAxMCwsLCwp&amp;WINDOW=FIRST_POPUP&amp;HEIGHT=450&amp;WIDTH=450&amp;START_MAXIMIZED=","FALSE&amp;VAR:CALENDAR=FIVEDAY&amp;VAR:SYMBOL=0&amp;VAR:INDEX=0"}</definedName>
    <definedName name="_785__FDSAUDITLINK__">{"fdsup://directions/FAT Viewer?action=UPDATE&amp;creator=factset&amp;DYN_ARGS=TRUE&amp;DOC_NAME=FAT:FQL_AUDITING_CLIENT_TEMPLATE.FAT&amp;display_string=Audit&amp;VAR:KEY=VSNADMXAFS&amp;VAR:QUERY=RkZfRUJJVERBKCwyMDA5LCwsLCk=&amp;WINDOW=FIRST_POPUP&amp;HEIGHT=450&amp;WIDTH=450&amp;START_MAXIMIZED=","FALSE&amp;VAR:CALENDAR=FIVEDAY&amp;VAR:SYMBOL=0&amp;VAR:INDEX=0"}</definedName>
    <definedName name="_786__FDSAUDITLINK__">{"fdsup://directions/FAT Viewer?action=UPDATE&amp;creator=factset&amp;DYN_ARGS=TRUE&amp;DOC_NAME=FAT:FQL_AUDITING_CLIENT_TEMPLATE.FAT&amp;display_string=Audit&amp;VAR:KEY=NWZUNUVCNG&amp;VAR:QUERY=RkZfQ0FQRVgoLDIwMDcsLCwsKQ==&amp;WINDOW=FIRST_POPUP&amp;HEIGHT=450&amp;WIDTH=450&amp;START_MAXIMIZED=","FALSE&amp;VAR:CALENDAR=FIVEDAY&amp;VAR:SYMBOL=0&amp;VAR:INDEX=0"}</definedName>
    <definedName name="_787__FDSAUDITLINK__">{"fdsup://directions/FAT Viewer?action=UPDATE&amp;creator=factset&amp;DYN_ARGS=TRUE&amp;DOC_NAME=FAT:FQL_AUDITING_CLIENT_TEMPLATE.FAT&amp;display_string=Audit&amp;VAR:KEY=ROVATYHEDO&amp;VAR:QUERY=RkZfRUJJVCgsMjAwNywsLCwp&amp;WINDOW=FIRST_POPUP&amp;HEIGHT=450&amp;WIDTH=450&amp;START_MAXIMIZED=FALS","E&amp;VAR:CALENDAR=FIVEDAY&amp;VAR:SYMBOL=0&amp;VAR:INDEX=0"}</definedName>
    <definedName name="_788__FDSAUDITLINK__">{"fdsup://directions/FAT Viewer?action=UPDATE&amp;creator=factSet&amp;DYN_ARGS=true&amp;DOC_NAME=FAT:RGQ_ENTRPR_VAL_EV_SOURCE_WINDOW.FAT&amp;VAR:ID1=ADVS-US&amp;window=popup&amp;width=535&amp;height=425&amp;START_MAXIMIZED=FALSE&amp;Y=120"}</definedName>
    <definedName name="_789__FDSAUDITLINK__">{"fdsup://directions/FAT Viewer?action=UPDATE&amp;creator=factSet&amp;DYN_ARGS=true&amp;DOC_NAME=FAT:RGQ_ENTRPR_VAL_EV_SOURCE_WINDOW.FAT&amp;VAR:ID1=ADVS-US&amp;window=popup&amp;width=535&amp;height=425&amp;START_MAXIMIZED=FALSE&amp;Y=120"}</definedName>
    <definedName name="_79__123Graph_AChart_6">#REF!</definedName>
    <definedName name="_79__123Graph_AGROWTH_9">#REF!</definedName>
    <definedName name="_79__123Graph_F_Chart_1A">#REF!</definedName>
    <definedName name="_79__123Graph_LBL_DCHART_1">#REF!</definedName>
    <definedName name="_79__123Graph_XCHART_13">#REF!</definedName>
    <definedName name="_79__123Graph_XChart_6">#REF!</definedName>
    <definedName name="_79__FDSAUDITLINK__">{"fdsup://Directions/FAT Viewer?action=UPDATE&amp;creator=factset&amp;DOC_NAME=fat:reuters_annual_source_window.fat&amp;display_string=Audit&amp;DYN_ARGS=TRUE&amp;VAR:ID1=88164L10&amp;VAR:RCODE=QTLE&amp;VAR:SDATE=20071299&amp;VAR:FREQ=Y&amp;VAR:RELITEM=RP&amp;VAR:CURRENCY=&amp;VAR:CURRSOURCE=EXSHARE&amp;","VAR:NATFREQ=ANNUAL&amp;VAR:RFIELD=FINALIZED&amp;VAR:DB_TYPE=&amp;VAR:UNITS=M&amp;window=popup&amp;width=450&amp;height=300&amp;START_MAXIMIZED=FALSE"}</definedName>
    <definedName name="_79__FDSAUDITLINK___1">{"fdsup://IBCentral/FAT Viewer?action=UPDATE&amp;creator=factset&amp;DOC_NAME=fat:reuters_annual_pshs_src_window.fat&amp;display_string=Audit&amp;DYN_ARGS=TRUE&amp;VAR:ID1=B3CG9C&amp;VAR:RCODE=FDSEPS&amp;VAR:SDATE=20080499&amp;VAR:FREQ=Y&amp;VAR:RELITEM=RF&amp;VAR:CURRENCY=&amp;VAR:CURRSOURCE=EXSHARE","&amp;VAR:NATFREQ=ANNUAL&amp;VAR:RFIELD=FINALIZED&amp;VAR:DB_TYPE=&amp;VAR:UNITS=M&amp;window=popup&amp;width=450&amp;height=300&amp;START_MAXIMIZED=FALSE"}</definedName>
    <definedName name="_790__FDSAUDITLINK__">{"fdsup://directions/FAT Viewer?action=UPDATE&amp;creator=factSet&amp;DYN_ARGS=true&amp;DOC_NAME=FAT:RGQ_ENTRPR_VAL_EV_SOURCE_WINDOW.FAT&amp;VAR:ID1=ADVS-US&amp;window=popup&amp;width=535&amp;height=425&amp;START_MAXIMIZED=FALSE&amp;Y=120"}</definedName>
    <definedName name="_791__FDSAUDITLINK__">{"fdsup://directions/FAT Viewer?action=UPDATE&amp;creator=factset&amp;DYN_ARGS=TRUE&amp;DOC_NAME=FAT:FQL_AUDITING_CLIENT_TEMPLATE.FAT&amp;display_string=Audit&amp;VAR:KEY=FANCTCZINY&amp;VAR:QUERY=RkZfRUJJVChDQUwsMjAwOCwsLCwp&amp;WINDOW=FIRST_POPUP&amp;HEIGHT=450&amp;WIDTH=450&amp;START_MAXIMIZED=","FALSE&amp;VAR:CALENDAR=FIVEDAY&amp;VAR:SYMBOL=0&amp;VAR:INDEX=0"}</definedName>
    <definedName name="_792__FDSAUDITLINK__">{"fdsup://directions/FAT Viewer?action=UPDATE&amp;creator=factset&amp;DYN_ARGS=TRUE&amp;DOC_NAME=FAT:FQL_AUDITING_CLIENT_TEMPLATE.FAT&amp;display_string=Audit&amp;VAR:KEY=VKPQLSPOJG&amp;VAR:QUERY=RkZfQ0FQRVgoQ0FMLDIwMDgsLCwsKQ==&amp;WINDOW=FIRST_POPUP&amp;HEIGHT=450&amp;WIDTH=450&amp;START_MAXIMI","ZED=FALSE&amp;VAR:CALENDAR=FIVEDAY&amp;VAR:SYMBOL=0&amp;VAR:INDEX=0"}</definedName>
    <definedName name="_793__FDSAUDITLINK__">{"fdsup://directions/FAT Viewer?action=UPDATE&amp;creator=factset&amp;DYN_ARGS=TRUE&amp;DOC_NAME=FAT:FQL_AUDITING_CLIENT_TEMPLATE.FAT&amp;display_string=Audit&amp;VAR:KEY=HYVARWJYRO&amp;VAR:QUERY=RkZfRUJJVERBKENBTCwyMDA5LCwsLCk=&amp;WINDOW=FIRST_POPUP&amp;HEIGHT=450&amp;WIDTH=450&amp;START_MAXIMI","ZED=FALSE&amp;VAR:CALENDAR=FIVEDAY&amp;VAR:SYMBOL=0&amp;VAR:INDEX=0"}</definedName>
    <definedName name="_794__FDSAUDITLINK__">{"fdsup://directions/FAT Viewer?action=UPDATE&amp;creator=factset&amp;DYN_ARGS=TRUE&amp;DOC_NAME=FAT:FQL_AUDITING_CLIENT_TEMPLATE.FAT&amp;display_string=Audit&amp;VAR:KEY=NWZUNUVCNG&amp;VAR:QUERY=RkZfQ0FQRVgoLDIwMDcsLCwsKQ==&amp;WINDOW=FIRST_POPUP&amp;HEIGHT=450&amp;WIDTH=450&amp;START_MAXIMIZED=","FALSE&amp;VAR:CALENDAR=FIVEDAY&amp;VAR:SYMBOL=0&amp;VAR:INDEX=0"}</definedName>
    <definedName name="_795__FDSAUDITLINK__">{"fdsup://directions/FAT Viewer?action=UPDATE&amp;creator=factSet&amp;DYN_ARGS=true&amp;DOC_NAME=FAT:RGQ_ENTRPR_VAL_EV_SOURCE_WINDOW.FAT&amp;VAR:ID1=IRE-AU&amp;window=popup&amp;width=535&amp;height=425&amp;START_MAXIMIZED=FALSE&amp;Y=120"}</definedName>
    <definedName name="_796__FDSAUDITLINK__">{"fdsup://directions/FAT Viewer?action=UPDATE&amp;creator=factset&amp;DYN_ARGS=TRUE&amp;DOC_NAME=FAT:FQL_AUDITING_CLIENT_TEMPLATE.FAT&amp;display_string=Audit&amp;VAR:KEY=RYFIDORCJO&amp;VAR:QUERY=RkZfRUJJVCgsMjAwOCwsLCwp&amp;WINDOW=FIRST_POPUP&amp;HEIGHT=450&amp;WIDTH=450&amp;START_MAXIMIZED=FALS","E&amp;VAR:CALENDAR=FIVEDAY&amp;VAR:SYMBOL=0&amp;VAR:INDEX=0"}</definedName>
    <definedName name="_797__FDSAUDITLINK__">{"fdsup://directions/FAT Viewer?action=UPDATE&amp;creator=factset&amp;DYN_ARGS=TRUE&amp;DOC_NAME=FAT:FQL_AUDITING_CLIENT_TEMPLATE.FAT&amp;display_string=Audit&amp;VAR:KEY=BSNQBOTSPC&amp;VAR:QUERY=RkZfRUJJVChDQUwsMjAwOSwsLCwp&amp;WINDOW=FIRST_POPUP&amp;HEIGHT=450&amp;WIDTH=450&amp;START_MAXIMIZED=","FALSE&amp;VAR:CALENDAR=FIVEDAY&amp;VAR:SYMBOL=0&amp;VAR:INDEX=0"}</definedName>
    <definedName name="_798__FDSAUDITLINK__">{"fdsup://directions/FAT Viewer?action=UPDATE&amp;creator=factSet&amp;DYN_ARGS=true&amp;DOC_NAME=FAT:RGQ_ENTRPR_VAL_EV_SOURCE_WINDOW.FAT&amp;VAR:ID1=IRE-AU&amp;window=popup&amp;width=535&amp;height=425&amp;START_MAXIMIZED=FALSE&amp;Y=120"}</definedName>
    <definedName name="_799__FDSAUDITLINK__">{"fdsup://directions/FAT Viewer?action=UPDATE&amp;creator=factSet&amp;DYN_ARGS=true&amp;DOC_NAME=FAT:RGQ_ENTRPR_VAL_EV_SOURCE_WINDOW.FAT&amp;VAR:ID1=IRE-AU&amp;window=popup&amp;width=535&amp;height=425&amp;START_MAXIMIZED=FALSE&amp;Y=120"}</definedName>
    <definedName name="_7GROWTH_RATES">#REF!</definedName>
    <definedName name="_7IQ_CURRENCY_GAIN_INS">"c238"</definedName>
    <definedName name="_8____123Graph_XCHART_1">#REF!</definedName>
    <definedName name="_8__123Graph_ACHART_16">#REF!</definedName>
    <definedName name="_8__123Graph_AChart_3">#REF!</definedName>
    <definedName name="_8__123Graph_ACHART_8">#REF!</definedName>
    <definedName name="_8__123Graph_AGROWTH_9">#REF!</definedName>
    <definedName name="_8__123Graph_B_Chart_1A">#REF!</definedName>
    <definedName name="_8__123Graph_BCHART_1">#REF!</definedName>
    <definedName name="_8__123Graph_BCHART_11">#REF!</definedName>
    <definedName name="_8__123Graph_BCHART_2">#REF!</definedName>
    <definedName name="_8__123Graph_BCHART_3">#REF!</definedName>
    <definedName name="_8__123Graph_DCHART_2">#REF!</definedName>
    <definedName name="_8__123Graph_LBL_ACHART_1">#REF!</definedName>
    <definedName name="_8__123Graph_LBL_DCHART_1">#REF!</definedName>
    <definedName name="_8__123Graph_XCHART_1">#REF!</definedName>
    <definedName name="_8__123Graph_XChart_58B">#REF!</definedName>
    <definedName name="_8__FDSAUDITLINK__">{"fdsup://Directions/FAT Viewer?action=UPDATE&amp;creator=factset&amp;DOC_NAME=fat:reuters_qtrly_source_window.fat&amp;display_string=Audit&amp;DYN_ARGS=TRUE&amp;VAR:ID1=33643310&amp;VAR:RCODE=FSSGA&amp;VAR:SDATE=20090399&amp;VAR:FREQ=Quarterly&amp;VAR:RELITEM=RP&amp;VAR:CURRENCY=&amp;VAR:CURRSOURCE=","EXSHARE&amp;VAR:NATFREQ=QUARTERLY&amp;VAR:RFIELD=FINALIZED&amp;VAR:DB_TYPE=FR&amp;VAR:UNITS=MONTHLY&amp;window=popup&amp;width=450&amp;height=300&amp;START_MAXIMIZED=FALSE"}</definedName>
    <definedName name="_8__FDSAUDITLINK___1">{"fdsup://IBCentral/FAT Viewer?action=UPDATE&amp;creator=factset&amp;DOC_NAME=fat:reuters_annual_pshs_src_window.fat&amp;display_string=Audit&amp;DYN_ARGS=TRUE&amp;VAR:ID1=B1HDWM&amp;VAR:RCODE=FDSEPS&amp;VAR:SDATE=20081299&amp;VAR:FREQ=Y&amp;VAR:RELITEM=RF&amp;VAR:CURRENCY=&amp;VAR:CURRSOURCE=EXSHARE","&amp;VAR:NATFREQ=ANNUAL&amp;VAR:RFIELD=FINALIZED&amp;VAR:DB_TYPE=&amp;VAR:UNITS=M&amp;window=popup&amp;width=450&amp;height=300&amp;START_MAXIMIZED=FALSE"}</definedName>
    <definedName name="_8_123Graph_ADELCO">#REF!</definedName>
    <definedName name="_80__123Graph_AChart_1G">#REF!</definedName>
    <definedName name="_80__123Graph_B_Chart_1A">#REF!</definedName>
    <definedName name="_80__123Graph_X_Chart_1A">#REF!</definedName>
    <definedName name="_80__FDSAUDITLINK__">{"fdsup://Directions/FAT Viewer?action=UPDATE&amp;creator=factset&amp;DOC_NAME=fat:reuters_annual_source_window.fat&amp;display_string=Audit&amp;DYN_ARGS=TRUE&amp;VAR:ID1=88164L10&amp;VAR:RCODE=NIBX&amp;VAR:SDATE=20071299&amp;VAR:FREQ=Y&amp;VAR:RELITEM=RP&amp;VAR:CURRENCY=USD&amp;VAR:CURRSOURCE=EXSHA","RE&amp;VAR:NATFREQ=ANNUAL&amp;VAR:RFIELD=FINALIZED&amp;VAR:DB_TYPE=&amp;VAR:UNITS=MONTHLY&amp;window=popup&amp;width=450&amp;height=300&amp;START_MAXIMIZED=FALSE"}</definedName>
    <definedName name="_80__FDSAUDITLINK___1">{"fdsup://IBCentral/FAT Viewer?action=UPDATE&amp;creator=factset&amp;DOC_NAME=fat:reuters_annual_pshs_src_window.fat&amp;display_string=Audit&amp;DYN_ARGS=TRUE&amp;VAR:ID1=079737&amp;VAR:RCODE=FDSEPS&amp;VAR:SDATE=20071299&amp;VAR:FREQ=Y&amp;VAR:RELITEM=RF&amp;VAR:CURRENCY=&amp;VAR:CURRSOURCE=EXSHARE","&amp;VAR:NATFREQ=ANNUAL&amp;VAR:RFIELD=FINALIZED&amp;VAR:DB_TYPE=&amp;VAR:UNITS=M&amp;window=popup&amp;width=450&amp;height=300&amp;START_MAXIMIZED=FALSE"}</definedName>
    <definedName name="_800__FDSAUDITLINK__">{"fdsup://directions/FAT Viewer?action=UPDATE&amp;creator=factSet&amp;DYN_ARGS=true&amp;DOC_NAME=FAT:RGQ_ENTRPR_VAL_EV_SOURCE_WINDOW.FAT&amp;VAR:ID1=IRE-AU&amp;window=popup&amp;width=535&amp;height=425&amp;START_MAXIMIZED=FALSE&amp;Y=120"}</definedName>
    <definedName name="_801__FDSAUDITLINK__">{"fdsup://directions/FAT Viewer?action=UPDATE&amp;creator=factset&amp;DYN_ARGS=TRUE&amp;DOC_NAME=FAT:FQL_AUDITING_CLIENT_TEMPLATE.FAT&amp;display_string=Audit&amp;VAR:KEY=VKPQLSPOJG&amp;VAR:QUERY=RkZfQ0FQRVgoQ0FMLDIwMDgsLCwsKQ==&amp;WINDOW=FIRST_POPUP&amp;HEIGHT=450&amp;WIDTH=450&amp;START_MAXIMI","ZED=FALSE&amp;VAR:CALENDAR=FIVEDAY&amp;VAR:SYMBOL=0&amp;VAR:INDEX=0"}</definedName>
    <definedName name="_802__FDSAUDITLINK__">{"fdsup://directions/FAT Viewer?action=UPDATE&amp;creator=factset&amp;DYN_ARGS=TRUE&amp;DOC_NAME=FAT:FQL_AUDITING_CLIENT_TEMPLATE.FAT&amp;display_string=Audit&amp;VAR:KEY=TKNCJAPKPQ&amp;VAR:QUERY=RkZfRUJJVChDQUwsMjAxMCwsLCwp&amp;WINDOW=FIRST_POPUP&amp;HEIGHT=450&amp;WIDTH=450&amp;START_MAXIMIZED=","FALSE&amp;VAR:CALENDAR=FIVEDAY&amp;VAR:SYMBOL=0&amp;VAR:INDEX=0"}</definedName>
    <definedName name="_803__FDSAUDITLINK__">{"fdsup://directions/FAT Viewer?action=UPDATE&amp;creator=factset&amp;DYN_ARGS=TRUE&amp;DOC_NAME=FAT:FQL_AUDITING_CLIENT_TEMPLATE.FAT&amp;display_string=Audit&amp;VAR:KEY=TKNCJAPKPQ&amp;VAR:QUERY=RkZfRUJJVChDQUwsMjAxMCwsLCwp&amp;WINDOW=FIRST_POPUP&amp;HEIGHT=450&amp;WIDTH=450&amp;START_MAXIMIZED=","FALSE&amp;VAR:CALENDAR=FIVEDAY&amp;VAR:SYMBOL=0&amp;VAR:INDEX=0"}</definedName>
    <definedName name="_804__FDSAUDITLINK__">{"fdsup://directions/FAT Viewer?action=UPDATE&amp;creator=factset&amp;DYN_ARGS=TRUE&amp;DOC_NAME=FAT:FQL_AUDITING_CLIENT_TEMPLATE.FAT&amp;display_string=Audit&amp;VAR:KEY=HYVARWJYRO&amp;VAR:QUERY=RkZfRUJJVERBKENBTCwyMDA5LCwsLCk=&amp;WINDOW=FIRST_POPUP&amp;HEIGHT=450&amp;WIDTH=450&amp;START_MAXIMI","ZED=FALSE&amp;VAR:CALENDAR=FIVEDAY&amp;VAR:SYMBOL=0&amp;VAR:INDEX=0"}</definedName>
    <definedName name="_805__FDSAUDITLINK__">{"fdsup://directions/FAT Viewer?action=UPDATE&amp;creator=factSet&amp;DYN_ARGS=true&amp;DOC_NAME=FAT:RGQ_ENTRPR_VAL_EV_SOURCE_WINDOW.FAT&amp;VAR:ID1=IRE-AU&amp;window=popup&amp;width=535&amp;height=425&amp;START_MAXIMIZED=FALSE&amp;Y=120"}</definedName>
    <definedName name="_806__FDSAUDITLINK__">{"fdsup://directions/FAT Viewer?action=UPDATE&amp;creator=factSet&amp;DYN_ARGS=true&amp;DOC_NAME=FAT:RGQ_ENTRPR_VAL_EV_SOURCE_WINDOW.FAT&amp;VAR:ID1=IRE-AU&amp;window=popup&amp;width=535&amp;height=425&amp;START_MAXIMIZED=FALSE&amp;Y=120"}</definedName>
    <definedName name="_807__FDSAUDITLINK__">{"fdsup://directions/FAT Viewer?action=UPDATE&amp;creator=factset&amp;DYN_ARGS=TRUE&amp;DOC_NAME=FAT:FQL_AUDITING_CLIENT_TEMPLATE.FAT&amp;display_string=Audit&amp;VAR:KEY=VKPQLSPOJG&amp;VAR:QUERY=RkZfQ0FQRVgoQ0FMLDIwMDgsLCwsKQ==&amp;WINDOW=FIRST_POPUP&amp;HEIGHT=450&amp;WIDTH=450&amp;START_MAXIMI","ZED=FALSE&amp;VAR:CALENDAR=FIVEDAY&amp;VAR:SYMBOL=0&amp;VAR:INDEX=0"}</definedName>
    <definedName name="_808__FDSAUDITLINK__">{"fdsup://directions/FAT Viewer?action=UPDATE&amp;creator=factSet&amp;DYN_ARGS=true&amp;DOC_NAME=FAT:RGQ_ENTRPR_VAL_EV_SOURCE_WINDOW.FAT&amp;VAR:ID1=IRE-AU&amp;window=popup&amp;width=535&amp;height=425&amp;START_MAXIMIZED=FALSE&amp;Y=120"}</definedName>
    <definedName name="_809__FDSAUDITLINK__">{"fdsup://directions/FAT Viewer?action=UPDATE&amp;creator=factset&amp;DYN_ARGS=TRUE&amp;DOC_NAME=FAT:FQL_AUDITING_CLIENT_TEMPLATE.FAT&amp;display_string=Audit&amp;VAR:KEY=FANCTCZINY&amp;VAR:QUERY=RkZfRUJJVChDQUwsMjAwOCwsLCwp&amp;WINDOW=FIRST_POPUP&amp;HEIGHT=450&amp;WIDTH=450&amp;START_MAXIMIZED=","FALSE&amp;VAR:CALENDAR=FIVEDAY&amp;VAR:SYMBOL=0&amp;VAR:INDEX=0"}</definedName>
    <definedName name="_81__123Graph_C_Chart_1A">#REF!</definedName>
    <definedName name="_81__123Graph_XChart_1">#REF!</definedName>
    <definedName name="_81__FDSAUDITLINK__">{"fdsup://Directions/FAT Viewer?action=UPDATE&amp;creator=factset&amp;DOC_NAME=fat:reuters_qtrly_source_window.fat&amp;display_string=Audit&amp;DYN_ARGS=TRUE&amp;VAR:ID1=80004C10&amp;VAR:RCODE=SGAFDS&amp;VAR:SDATE=20080399&amp;VAR:FREQ=Quarterly&amp;VAR:RELITEM=RP&amp;VAR:CURRENCY=&amp;VAR:CURRSOURCE","=EXSHARE&amp;VAR:NATFREQ=QUARTERLY&amp;VAR:RFIELD=FINALIZED&amp;VAR:DB_TYPE=FR&amp;VAR:UNITS=MONTHLY&amp;window=popup&amp;width=450&amp;height=300&amp;START_MAXIMIZED=FALSE"}</definedName>
    <definedName name="_81__FDSAUDITLINK___1">{"fdsup://IBCentral/FAT Viewer?action=UPDATE&amp;creator=factset&amp;DOC_NAME=fat:reuters_annual_pshs_src_window.fat&amp;display_string=Audit&amp;DYN_ARGS=TRUE&amp;VAR:ID1=316968&amp;VAR:RCODE=FDSEPS&amp;VAR:SDATE=20070799&amp;VAR:FREQ=Y&amp;VAR:RELITEM=RF&amp;VAR:CURRENCY=&amp;VAR:CURRSOURCE=EXSHARE","&amp;VAR:NATFREQ=ANNUAL&amp;VAR:RFIELD=FINALIZED&amp;VAR:DB_TYPE=&amp;VAR:UNITS=M&amp;window=popup&amp;width=450&amp;height=300&amp;START_MAXIMIZED=FALSE"}</definedName>
    <definedName name="_810__FDSAUDITLINK__">{"fdsup://directions/FAT Viewer?action=UPDATE&amp;creator=factset&amp;DYN_ARGS=TRUE&amp;DOC_NAME=FAT:FQL_AUDITING_CLIENT_TEMPLATE.FAT&amp;display_string=Audit&amp;VAR:KEY=XATMLCNQRW&amp;VAR:QUERY=RkZfRUJJVERBKENBTCwyMDEwLCwsLCk=&amp;WINDOW=FIRST_POPUP&amp;HEIGHT=450&amp;WIDTH=450&amp;START_MAXIMI","ZED=FALSE&amp;VAR:CALENDAR=FIVEDAY&amp;VAR:SYMBOL=0&amp;VAR:INDEX=0"}</definedName>
    <definedName name="_811__FDSAUDITLINK__">{"fdsup://directions/FAT Viewer?action=UPDATE&amp;creator=factset&amp;DYN_ARGS=TRUE&amp;DOC_NAME=FAT:FQL_AUDITING_CLIENT_TEMPLATE.FAT&amp;display_string=Audit&amp;VAR:KEY=DWFIJIFWBW&amp;VAR:QUERY=RkZfQ0FQRVgoQ0FMLDIwMDksLCwsKQ==&amp;WINDOW=FIRST_POPUP&amp;HEIGHT=450&amp;WIDTH=450&amp;START_MAXIMI","ZED=FALSE&amp;VAR:CALENDAR=FIVEDAY&amp;VAR:SYMBOL=0&amp;VAR:INDEX=0"}</definedName>
    <definedName name="_812__FDSAUDITLINK__">{"fdsup://directions/FAT Viewer?action=UPDATE&amp;creator=factset&amp;DYN_ARGS=TRUE&amp;DOC_NAME=FAT:FQL_AUDITING_CLIENT_TEMPLATE.FAT&amp;display_string=Audit&amp;VAR:KEY=VOBMZCVSBG&amp;VAR:QUERY=RkZfRUJJVERBKCwyMDA4LCwsLCk=&amp;WINDOW=FIRST_POPUP&amp;HEIGHT=450&amp;WIDTH=450&amp;START_MAXIMIZED=","FALSE&amp;VAR:CALENDAR=FIVEDAY&amp;VAR:SYMBOL=0&amp;VAR:INDEX=0"}</definedName>
    <definedName name="_813__FDSAUDITLINK__">{"fdsup://directions/FAT Viewer?action=UPDATE&amp;creator=factset&amp;DYN_ARGS=TRUE&amp;DOC_NAME=FAT:FQL_AUDITING_CLIENT_TEMPLATE.FAT&amp;display_string=Audit&amp;VAR:KEY=ZQLYBQJQRI&amp;VAR:QUERY=RkZfQ0FQRVgoQ0FMLDIwMTAsLCwsKQ==&amp;WINDOW=FIRST_POPUP&amp;HEIGHT=450&amp;WIDTH=450&amp;START_MAXIMI","ZED=FALSE&amp;VAR:CALENDAR=FIVEDAY&amp;VAR:SYMBOL=0&amp;VAR:INDEX=0"}</definedName>
    <definedName name="_814__FDSAUDITLINK__">{"fdsup://directions/FAT Viewer?action=UPDATE&amp;creator=factSet&amp;DYN_ARGS=true&amp;DOC_NAME=FAT:RGQ_ENTRPR_VAL_EV_SOURCE_WINDOW.FAT&amp;VAR:ID1=IRE-AU&amp;window=popup&amp;width=535&amp;height=425&amp;START_MAXIMIZED=FALSE&amp;Y=120"}</definedName>
    <definedName name="_815__FDSAUDITLINK__">{"fdsup://directions/FAT Viewer?action=UPDATE&amp;creator=factset&amp;DYN_ARGS=TRUE&amp;DOC_NAME=FAT:FQL_AUDITING_CLIENT_TEMPLATE.FAT&amp;display_string=Audit&amp;VAR:KEY=JUJETQFYRI&amp;VAR:QUERY=RkZfQ0FQRVgoLDIwMDksLCwsKQ==&amp;WINDOW=FIRST_POPUP&amp;HEIGHT=450&amp;WIDTH=450&amp;START_MAXIMIZED=","FALSE&amp;VAR:CALENDAR=FIVEDAY&amp;VAR:SYMBOL=0&amp;VAR:INDEX=0"}</definedName>
    <definedName name="_816__FDSAUDITLINK__">{"fdsup://directions/FAT Viewer?action=UPDATE&amp;creator=factset&amp;DYN_ARGS=TRUE&amp;DOC_NAME=FAT:FQL_AUDITING_CLIENT_TEMPLATE.FAT&amp;display_string=Audit&amp;VAR:KEY=PCDAZORMNA&amp;VAR:QUERY=RkZfRUJJVERBKCwyMDA3LCwsLCk=&amp;WINDOW=FIRST_POPUP&amp;HEIGHT=450&amp;WIDTH=450&amp;START_MAXIMIZED=","FALSE&amp;VAR:CALENDAR=FIVEDAY&amp;VAR:SYMBOL=SWK&amp;VAR:INDEX=0"}</definedName>
    <definedName name="_817__FDSAUDITLINK__">{"fdsup://directions/FAT Viewer?action=UPDATE&amp;creator=factset&amp;DYN_ARGS=TRUE&amp;DOC_NAME=FAT:FQL_AUDITING_CLIENT_TEMPLATE.FAT&amp;display_string=Audit&amp;VAR:KEY=HYVARWJYRO&amp;VAR:QUERY=RkZfRUJJVERBKENBTCwyMDA5LCwsLCk=&amp;WINDOW=FIRST_POPUP&amp;HEIGHT=450&amp;WIDTH=450&amp;START_MAXIMI","ZED=FALSE&amp;VAR:CALENDAR=FIVEDAY&amp;VAR:SYMBOL=0&amp;VAR:INDEX=0"}</definedName>
    <definedName name="_818__FDSAUDITLINK__">{"fdsup://Directions/FAT Viewer?action=UPDATE&amp;creator=factset&amp;DOC_NAME=fat:reuters_semi_source_window.fat&amp;display_string=Audit&amp;DYN_ARGS=TRUE&amp;VAR:ID1=629749&amp;VAR:RCODE=FDSENTRPRVAL&amp;VAR:SDATE=37894&amp;VAR:FREQ=Daily&amp;VAR:RELITEM=&amp;VAR:CURRENCY=AUD&amp;VAR:CURRSOURCE=EX","SHARE&amp;VAR:NATFREQ=FSA&amp;VAR:RFIELD=FINALIZED&amp;VAR:DB_TYPE=&amp;VAR:UNITS=M&amp;window=popup&amp;width=450&amp;height=300&amp;START_MAXIMIZED=FALSE"}</definedName>
    <definedName name="_819__FDSAUDITLINK__">{"fdsup://Directions/FactSet Auditing Viewer?action=AUDIT_VALUE&amp;DB=129&amp;ID1=35702310&amp;VALUEID=18140&amp;SDATE=2009&amp;PERIODTYPE=ANN_STD&amp;window=popup_no_bar&amp;width=385&amp;height=120&amp;START_MAXIMIZED=FALSE&amp;creator=factset&amp;display_string=Audit"}</definedName>
    <definedName name="_82__123Graph_D_Chart_1A">#REF!</definedName>
    <definedName name="_82__123Graph_XCHART_14">#REF!</definedName>
    <definedName name="_82__123Graph_XChart_2">#REF!</definedName>
    <definedName name="_82__FDSAUDITLINK__">{"fdsup://Directions/FAT Viewer?action=UPDATE&amp;creator=factset&amp;DOC_NAME=fat:reuters_qtrly_source_window.fat&amp;display_string=Audit&amp;DYN_ARGS=TRUE&amp;VAR:ID1=75091710&amp;VAR:RCODE=SGAFDS&amp;VAR:SDATE=20080399&amp;VAR:FREQ=Quarterly&amp;VAR:RELITEM=RP&amp;VAR:CURRENCY=&amp;VAR:CURRSOURCE","=EXSHARE&amp;VAR:NATFREQ=QUARTERLY&amp;VAR:RFIELD=FINALIZED&amp;VAR:DB_TYPE=FR&amp;VAR:UNITS=MONTHLY&amp;window=popup&amp;width=450&amp;height=300&amp;START_MAXIMIZED=FALSE"}</definedName>
    <definedName name="_82__FDSAUDITLINK___1">{"fdsup://IBCentral/FAT Viewer?action=UPDATE&amp;creator=factset&amp;DOC_NAME=fat:reuters_annual_pshs_src_window.fat&amp;display_string=Audit&amp;DYN_ARGS=TRUE&amp;VAR:ID1=046574&amp;VAR:RCODE=FDSEPS&amp;VAR:SDATE=20080399&amp;VAR:FREQ=Y&amp;VAR:RELITEM=RF&amp;VAR:CURRENCY=&amp;VAR:CURRSOURCE=EXSHARE","&amp;VAR:NATFREQ=ANNUAL&amp;VAR:RFIELD=FINALIZED&amp;VAR:DB_TYPE=&amp;VAR:UNITS=M&amp;window=popup&amp;width=450&amp;height=300&amp;START_MAXIMIZED=FALSE"}</definedName>
    <definedName name="_820__FDSAUDITLINK__">{"fdsup://Directions/FactSet Auditing Viewer?action=AUDIT_VALUE&amp;DB=129&amp;ID1=35702310&amp;VALUEID=18140&amp;SDATE=2008&amp;PERIODTYPE=ANN_STD&amp;window=popup_no_bar&amp;width=385&amp;height=120&amp;START_MAXIMIZED=FALSE&amp;creator=factset&amp;display_string=Audit"}</definedName>
    <definedName name="_821__FDSAUDITLINK__">{"fdsup://Directions/FactSet Auditing Viewer?action=AUDIT_VALUE&amp;DB=129&amp;ID1=35702310&amp;VALUEID=18140&amp;SDATE=2007&amp;PERIODTYPE=ANN_STD&amp;window=popup_no_bar&amp;width=385&amp;height=120&amp;START_MAXIMIZED=FALSE&amp;creator=factset&amp;display_string=Audit"}</definedName>
    <definedName name="_822__FDSAUDITLINK__">{"fdsup://Directions/FactSet Auditing Viewer?action=AUDIT_VALUE&amp;DB=129&amp;ID1=02916P10&amp;VALUEID=18140&amp;SDATE=2009&amp;PERIODTYPE=ANN_STD&amp;window=popup_no_bar&amp;width=385&amp;height=120&amp;START_MAXIMIZED=FALSE&amp;creator=factset&amp;display_string=Audit"}</definedName>
    <definedName name="_823__FDSAUDITLINK__">{"fdsup://Directions/FactSet Auditing Viewer?action=AUDIT_VALUE&amp;DB=129&amp;ID1=02916P10&amp;VALUEID=18140&amp;SDATE=2008&amp;PERIODTYPE=ANN_STD&amp;window=popup_no_bar&amp;width=385&amp;height=120&amp;START_MAXIMIZED=FALSE&amp;creator=factset&amp;display_string=Audit"}</definedName>
    <definedName name="_824__FDSAUDITLINK__">{"fdsup://Directions/FactSet Auditing Viewer?action=AUDIT_VALUE&amp;DB=129&amp;ID1=02916P10&amp;VALUEID=18140&amp;SDATE=2007&amp;PERIODTYPE=ANN_STD&amp;window=popup_no_bar&amp;width=385&amp;height=120&amp;START_MAXIMIZED=FALSE&amp;creator=factset&amp;display_string=Audit"}</definedName>
    <definedName name="_825__FDSAUDITLINK__">{"fdsup://Directions/FactSet Auditing Viewer?action=AUDIT_VALUE&amp;DB=129&amp;ID1=509233&amp;VALUEID=18140&amp;SDATE=2009&amp;PERIODTYPE=ANN_STD&amp;window=popup_no_bar&amp;width=385&amp;height=120&amp;START_MAXIMIZED=FALSE&amp;creator=factset&amp;display_string=Audit"}</definedName>
    <definedName name="_826__FDSAUDITLINK__">{"fdsup://Directions/FactSet Auditing Viewer?action=AUDIT_VALUE&amp;DB=129&amp;ID1=509233&amp;VALUEID=18140&amp;SDATE=2008&amp;PERIODTYPE=ANN_STD&amp;window=popup_no_bar&amp;width=385&amp;height=120&amp;START_MAXIMIZED=FALSE&amp;creator=factset&amp;display_string=Audit"}</definedName>
    <definedName name="_827__FDSAUDITLINK__">{"fdsup://Directions/FactSet Auditing Viewer?action=AUDIT_VALUE&amp;DB=129&amp;ID1=509233&amp;VALUEID=18140&amp;SDATE=2007&amp;PERIODTYPE=ANN_STD&amp;window=popup_no_bar&amp;width=385&amp;height=120&amp;START_MAXIMIZED=FALSE&amp;creator=factset&amp;display_string=Audit"}</definedName>
    <definedName name="_828__FDSAUDITLINK__">{"fdsup://Directions/FactSet Auditing Viewer?action=AUDIT_VALUE&amp;DB=129&amp;ID1=35702310&amp;VALUEID=18813&amp;SDATE=2009&amp;PERIODTYPE=ANN_STD&amp;window=popup_no_bar&amp;width=385&amp;height=120&amp;START_MAXIMIZED=FALSE&amp;creator=factset&amp;display_string=Audit"}</definedName>
    <definedName name="_829__FDSAUDITLINK__">{"fdsup://Directions/FactSet Auditing Viewer?action=AUDIT_VALUE&amp;DB=129&amp;ID1=35702310&amp;VALUEID=18813&amp;SDATE=2008&amp;PERIODTYPE=ANN_STD&amp;window=popup_no_bar&amp;width=385&amp;height=120&amp;START_MAXIMIZED=FALSE&amp;creator=factset&amp;display_string=Audit"}</definedName>
    <definedName name="_83__123Graph_E_Chart_1A">#REF!</definedName>
    <definedName name="_83__123Graph_XCHART_20">#REF!</definedName>
    <definedName name="_83__123Graph_XChart_3">#REF!</definedName>
    <definedName name="_83__FDSAUDITLINK__">{"fdsup://Directions/FAT Viewer?action=UPDATE&amp;creator=factset&amp;DOC_NAME=fat:reuters_qtrly_source_window.fat&amp;display_string=Audit&amp;DYN_ARGS=TRUE&amp;VAR:ID1=57772K10&amp;VAR:RCODE=SGAFDS&amp;VAR:SDATE=20071299&amp;VAR:FREQ=Quarterly&amp;VAR:RELITEM=RP&amp;VAR:CURRENCY=&amp;VAR:CURRSOURCE","=EXSHARE&amp;VAR:NATFREQ=QUARTERLY&amp;VAR:RFIELD=FINALIZED&amp;VAR:DB_TYPE=FR&amp;VAR:UNITS=MONTHLY&amp;window=popup&amp;width=450&amp;height=300&amp;START_MAXIMIZED=FALSE"}</definedName>
    <definedName name="_83__FDSAUDITLINK___1">{"fdsup://IBCentral/FAT Viewer?action=UPDATE&amp;creator=factset&amp;DOC_NAME=fat:reuters_annual_pshs_src_window.fat&amp;display_string=Audit&amp;DYN_ARGS=TRUE&amp;VAR:ID1=056304&amp;VAR:RCODE=FDSEPS&amp;VAR:SDATE=20071299&amp;VAR:FREQ=Y&amp;VAR:RELITEM=RF&amp;VAR:CURRENCY=&amp;VAR:CURRSOURCE=EXSHARE","&amp;VAR:NATFREQ=ANNUAL&amp;VAR:RFIELD=FINALIZED&amp;VAR:DB_TYPE=&amp;VAR:UNITS=M&amp;window=popup&amp;width=450&amp;height=300&amp;START_MAXIMIZED=FALSE"}</definedName>
    <definedName name="_830__FDSAUDITLINK__">{"fdsup://Directions/FactSet Auditing Viewer?action=AUDIT_VALUE&amp;DB=129&amp;ID1=35702310&amp;VALUEID=18813&amp;SDATE=2007&amp;PERIODTYPE=ANN_STD&amp;window=popup_no_bar&amp;width=385&amp;height=120&amp;START_MAXIMIZED=FALSE&amp;creator=factset&amp;display_string=Audit"}</definedName>
    <definedName name="_831__FDSAUDITLINK__">{"fdsup://Directions/FactSet Auditing Viewer?action=AUDIT_VALUE&amp;DB=129&amp;ID1=B19G6L&amp;VALUEID=18813&amp;SDATE=2009&amp;PERIODTYPE=ANN_STD&amp;window=popup_no_bar&amp;width=385&amp;height=120&amp;START_MAXIMIZED=FALSE&amp;creator=factset&amp;display_string=Audit"}</definedName>
    <definedName name="_832__FDSAUDITLINK__">{"fdsup://Directions/FactSet Auditing Viewer?action=AUDIT_VALUE&amp;DB=129&amp;ID1=B19G6L&amp;VALUEID=18813&amp;SDATE=2007&amp;PERIODTYPE=ANN_STD&amp;window=popup_no_bar&amp;width=385&amp;height=120&amp;START_MAXIMIZED=FALSE&amp;creator=factset&amp;display_string=Audit"}</definedName>
    <definedName name="_833__FDSAUDITLINK__">{"fdsup://Directions/FactSet Auditing Viewer?action=AUDIT_VALUE&amp;DB=129&amp;ID1=02916P10&amp;VALUEID=18813&amp;SDATE=2009&amp;PERIODTYPE=ANN_STD&amp;window=popup_no_bar&amp;width=385&amp;height=120&amp;START_MAXIMIZED=FALSE&amp;creator=factset&amp;display_string=Audit"}</definedName>
    <definedName name="_834__FDSAUDITLINK__">{"fdsup://Directions/FactSet Auditing Viewer?action=AUDIT_VALUE&amp;DB=129&amp;ID1=02916P10&amp;VALUEID=18813&amp;SDATE=2008&amp;PERIODTYPE=ANN_STD&amp;window=popup_no_bar&amp;width=385&amp;height=120&amp;START_MAXIMIZED=FALSE&amp;creator=factset&amp;display_string=Audit"}</definedName>
    <definedName name="_835__FDSAUDITLINK__">{"fdsup://Directions/FactSet Auditing Viewer?action=AUDIT_VALUE&amp;DB=129&amp;ID1=02916P10&amp;VALUEID=18813&amp;SDATE=2007&amp;PERIODTYPE=ANN_STD&amp;window=popup_no_bar&amp;width=385&amp;height=120&amp;START_MAXIMIZED=FALSE&amp;creator=factset&amp;display_string=Audit"}</definedName>
    <definedName name="_836__FDSAUDITLINK__">{"fdsup://Directions/FactSet Auditing Viewer?action=AUDIT_VALUE&amp;DB=129&amp;ID1=509233&amp;VALUEID=18813&amp;SDATE=2009&amp;PERIODTYPE=ANN_STD&amp;window=popup_no_bar&amp;width=385&amp;height=120&amp;START_MAXIMIZED=FALSE&amp;creator=factset&amp;display_string=Audit"}</definedName>
    <definedName name="_837__FDSAUDITLINK__">{"fdsup://Directions/FactSet Auditing Viewer?action=AUDIT_VALUE&amp;DB=129&amp;ID1=509233&amp;VALUEID=18813&amp;SDATE=2008&amp;PERIODTYPE=ANN_STD&amp;window=popup_no_bar&amp;width=385&amp;height=120&amp;START_MAXIMIZED=FALSE&amp;creator=factset&amp;display_string=Audit"}</definedName>
    <definedName name="_838__FDSAUDITLINK__">{"fdsup://Directions/FactSet Auditing Viewer?action=AUDIT_VALUE&amp;DB=129&amp;ID1=509233&amp;VALUEID=18813&amp;SDATE=2007&amp;PERIODTYPE=ANN_STD&amp;window=popup_no_bar&amp;width=385&amp;height=120&amp;START_MAXIMIZED=FALSE&amp;creator=factset&amp;display_string=Audit"}</definedName>
    <definedName name="_839__FDSAUDITLINK__">{"fdsup://Directions/FactSet Auditing Viewer?action=AUDIT_VALUE&amp;DB=129&amp;ID1=35702310&amp;VALUEID=18352&amp;SDATE=2009&amp;PERIODTYPE=ANN_STD&amp;window=popup_no_bar&amp;width=385&amp;height=120&amp;START_MAXIMIZED=FALSE&amp;creator=factset&amp;display_string=Audit"}</definedName>
    <definedName name="_83IQ_CURRENCY_GAIN_INS">"c238"</definedName>
    <definedName name="_84__123Graph_BGROWTH_9">#REF!</definedName>
    <definedName name="_84__123Graph_F_Chart_1A">#REF!</definedName>
    <definedName name="_84__123Graph_XCHART_23">#REF!</definedName>
    <definedName name="_84__123Graph_XChart_4">#REF!</definedName>
    <definedName name="_84__FDSAUDITLINK__">{"fdsup://Directions/FAT Viewer?action=UPDATE&amp;creator=factset&amp;DOC_NAME=fat:reuters_qtrly_source_window.fat&amp;display_string=Audit&amp;DYN_ARGS=TRUE&amp;VAR:ID1=60456710&amp;VAR:RCODE=SGAFDS&amp;VAR:SDATE=20080399&amp;VAR:FREQ=Quarterly&amp;VAR:RELITEM=RP&amp;VAR:CURRENCY=&amp;VAR:CURRSOURCE","=EXSHARE&amp;VAR:NATFREQ=QUARTERLY&amp;VAR:RFIELD=FINALIZED&amp;VAR:DB_TYPE=FR&amp;VAR:UNITS=MONTHLY&amp;window=popup&amp;width=450&amp;height=300&amp;START_MAXIMIZED=FALSE"}</definedName>
    <definedName name="_84__FDSAUDITLINK___1">{"fdsup://IBCentral/FAT Viewer?action=UPDATE&amp;creator=factset&amp;DOC_NAME=fat:reuters_annual_pshs_src_window.fat&amp;display_string=Audit&amp;DYN_ARGS=TRUE&amp;VAR:ID1=B1528L&amp;VAR:RCODE=FDSEPS&amp;VAR:SDATE=20070399&amp;VAR:FREQ=Y&amp;VAR:RELITEM=RF&amp;VAR:CURRENCY=&amp;VAR:CURRSOURCE=EXSHARE","&amp;VAR:NATFREQ=ANNUAL&amp;VAR:RFIELD=FINALIZED&amp;VAR:DB_TYPE=&amp;VAR:UNITS=M&amp;window=popup&amp;width=450&amp;height=300&amp;START_MAXIMIZED=FALSE"}</definedName>
    <definedName name="_840__FDSAUDITLINK__">{"fdsup://Directions/FactSet Auditing Viewer?action=AUDIT_VALUE&amp;DB=129&amp;ID1=35702310&amp;VALUEID=18352&amp;SDATE=2008&amp;PERIODTYPE=ANN_STD&amp;window=popup_no_bar&amp;width=385&amp;height=120&amp;START_MAXIMIZED=FALSE&amp;creator=factset&amp;display_string=Audit"}</definedName>
    <definedName name="_841__FDSAUDITLINK__">{"fdsup://Directions/FactSet Auditing Viewer?action=AUDIT_VALUE&amp;DB=129&amp;ID1=35702310&amp;VALUEID=18352&amp;SDATE=2007&amp;PERIODTYPE=ANN_STD&amp;window=popup_no_bar&amp;width=385&amp;height=120&amp;START_MAXIMIZED=FALSE&amp;creator=factset&amp;display_string=Audit"}</definedName>
    <definedName name="_842__FDSAUDITLINK__">{"fdsup://Directions/FactSet Auditing Viewer?action=AUDIT_VALUE&amp;DB=129&amp;ID1=B19G6L&amp;VALUEID=18352&amp;SDATE=2009&amp;PERIODTYPE=ANN_STD&amp;window=popup_no_bar&amp;width=385&amp;height=120&amp;START_MAXIMIZED=FALSE&amp;creator=factset&amp;display_string=Audit"}</definedName>
    <definedName name="_843__FDSAUDITLINK__">{"fdsup://Directions/FactSet Auditing Viewer?action=AUDIT_VALUE&amp;DB=129&amp;ID1=B19G6L&amp;VALUEID=18352&amp;SDATE=2007&amp;PERIODTYPE=ANN_STD&amp;window=popup_no_bar&amp;width=385&amp;height=120&amp;START_MAXIMIZED=FALSE&amp;creator=factset&amp;display_string=Audit"}</definedName>
    <definedName name="_844__FDSAUDITLINK__">{"fdsup://Directions/FactSet Auditing Viewer?action=AUDIT_VALUE&amp;DB=129&amp;ID1=02916P10&amp;VALUEID=18352&amp;SDATE=2009&amp;PERIODTYPE=ANN_STD&amp;window=popup_no_bar&amp;width=385&amp;height=120&amp;START_MAXIMIZED=FALSE&amp;creator=factset&amp;display_string=Audit"}</definedName>
    <definedName name="_845__FDSAUDITLINK__">{"fdsup://Directions/FactSet Auditing Viewer?action=AUDIT_VALUE&amp;DB=129&amp;ID1=02916P10&amp;VALUEID=18352&amp;SDATE=2008&amp;PERIODTYPE=ANN_STD&amp;window=popup_no_bar&amp;width=385&amp;height=120&amp;START_MAXIMIZED=FALSE&amp;creator=factset&amp;display_string=Audit"}</definedName>
    <definedName name="_846__FDSAUDITLINK__">{"fdsup://Directions/FactSet Auditing Viewer?action=AUDIT_VALUE&amp;DB=129&amp;ID1=02916P10&amp;VALUEID=18352&amp;SDATE=2007&amp;PERIODTYPE=ANN_STD&amp;window=popup_no_bar&amp;width=385&amp;height=120&amp;START_MAXIMIZED=FALSE&amp;creator=factset&amp;display_string=Audit"}</definedName>
    <definedName name="_847__FDSAUDITLINK__">{"fdsup://Directions/FactSet Auditing Viewer?action=AUDIT_VALUE&amp;DB=129&amp;ID1=509233&amp;VALUEID=18352&amp;SDATE=2009&amp;PERIODTYPE=ANN_STD&amp;window=popup_no_bar&amp;width=385&amp;height=120&amp;START_MAXIMIZED=FALSE&amp;creator=factset&amp;display_string=Audit"}</definedName>
    <definedName name="_848__FDSAUDITLINK__">{"fdsup://Directions/FactSet Auditing Viewer?action=AUDIT_VALUE&amp;DB=129&amp;ID1=509233&amp;VALUEID=18352&amp;SDATE=2008&amp;PERIODTYPE=ANN_STD&amp;window=popup_no_bar&amp;width=385&amp;height=120&amp;START_MAXIMIZED=FALSE&amp;creator=factset&amp;display_string=Audit"}</definedName>
    <definedName name="_849__FDSAUDITLINK__">{"fdsup://Directions/FactSet Auditing Viewer?action=AUDIT_VALUE&amp;DB=129&amp;ID1=509233&amp;VALUEID=18352&amp;SDATE=2007&amp;PERIODTYPE=ANN_STD&amp;window=popup_no_bar&amp;width=385&amp;height=120&amp;START_MAXIMIZED=FALSE&amp;creator=factset&amp;display_string=Audit"}</definedName>
    <definedName name="_85__123Graph_X_Chart_1A">#REF!</definedName>
    <definedName name="_85__123Graph_XCHART_15">#REF!</definedName>
    <definedName name="_85__123Graph_XChart_3">#REF!</definedName>
    <definedName name="_85__123Graph_XChart_5">#REF!</definedName>
    <definedName name="_85__FDSAUDITLINK__">{"fdsup://Directions/FAT Viewer?action=UPDATE&amp;creator=factset&amp;DOC_NAME=fat:reuters_qtrly_source_window.fat&amp;display_string=Audit&amp;DYN_ARGS=TRUE&amp;VAR:ID1=53567810&amp;VAR:RCODE=SGAFDS&amp;VAR:SDATE=20080399&amp;VAR:FREQ=Quarterly&amp;VAR:RELITEM=RP&amp;VAR:CURRENCY=&amp;VAR:CURRSOURCE","=EXSHARE&amp;VAR:NATFREQ=QUARTERLY&amp;VAR:RFIELD=FINALIZED&amp;VAR:DB_TYPE=FR&amp;VAR:UNITS=MONTHLY&amp;window=popup&amp;width=450&amp;height=300&amp;START_MAXIMIZED=FALSE"}</definedName>
    <definedName name="_85__FDSAUDITLINK___1">{"fdsup://IBCentral/FAT Viewer?action=UPDATE&amp;creator=factset&amp;DOC_NAME=fat:reuters_annual_pshs_src_window.fat&amp;display_string=Audit&amp;DYN_ARGS=TRUE&amp;VAR:ID1=343211&amp;VAR:RCODE=FDSEPS&amp;VAR:SDATE=20080399&amp;VAR:FREQ=Y&amp;VAR:RELITEM=RF&amp;VAR:CURRENCY=&amp;VAR:CURRSOURCE=EXSHARE","&amp;VAR:NATFREQ=ANNUAL&amp;VAR:RFIELD=FINALIZED&amp;VAR:DB_TYPE=&amp;VAR:UNITS=M&amp;window=popup&amp;width=450&amp;height=300&amp;START_MAXIMIZED=FALSE"}</definedName>
    <definedName name="_850__FDSAUDITLINK__">{"fdsup://directions/FAT Viewer?action=UPDATE&amp;creator=factset&amp;DYN_ARGS=TRUE&amp;DOC_NAME=FAT:FQL_AUDITING_CLIENT_TEMPLATE.FAT&amp;display_string=Audit&amp;VAR:KEY=ROVATYHEDO&amp;VAR:QUERY=RkZfRUJJVCgsMjAwNywsLCwp&amp;WINDOW=FIRST_POPUP&amp;HEIGHT=450&amp;WIDTH=450&amp;START_MAXIMIZED=FALS","E&amp;VAR:CALENDAR=FIVEDAY&amp;VAR:SYMBOL=0&amp;VAR:INDEX=0"}</definedName>
    <definedName name="_851__FDSAUDITLINK__">{"fdsup://directions/FAT Viewer?action=UPDATE&amp;creator=factset&amp;DYN_ARGS=TRUE&amp;DOC_NAME=FAT:FQL_AUDITING_CLIENT_TEMPLATE.FAT&amp;display_string=Audit&amp;VAR:KEY=XATMLCNQRW&amp;VAR:QUERY=RkZfRUJJVERBKENBTCwyMDEwLCwsLCk=&amp;WINDOW=FIRST_POPUP&amp;HEIGHT=450&amp;WIDTH=450&amp;START_MAXIMI","ZED=FALSE&amp;VAR:CALENDAR=FIVEDAY&amp;VAR:SYMBOL=0&amp;VAR:INDEX=0"}</definedName>
    <definedName name="_852__FDSAUDITLINK__">{"fdsup://directions/FAT Viewer?action=UPDATE&amp;creator=factset&amp;DYN_ARGS=TRUE&amp;DOC_NAME=FAT:FQL_AUDITING_CLIENT_TEMPLATE.FAT&amp;display_string=Audit&amp;VAR:KEY=BELANGFWRS&amp;VAR:QUERY=RkZfRUJJVCgsMjAwOSwsLCwp&amp;WINDOW=FIRST_POPUP&amp;HEIGHT=450&amp;WIDTH=450&amp;START_MAXIMIZED=FALS","E&amp;VAR:CALENDAR=FIVEDAY&amp;VAR:SYMBOL=0&amp;VAR:INDEX=0"}</definedName>
    <definedName name="_853__FDSAUDITLINK__">{"fdsup://directions/FAT Viewer?action=UPDATE&amp;creator=factset&amp;DYN_ARGS=TRUE&amp;DOC_NAME=FAT:FQL_AUDITING_CLIENT_TEMPLATE.FAT&amp;display_string=Audit&amp;VAR:KEY=TKNCJAPKPQ&amp;VAR:QUERY=RkZfRUJJVChDQUwsMjAxMCwsLCwp&amp;WINDOW=FIRST_POPUP&amp;HEIGHT=450&amp;WIDTH=450&amp;START_MAXIMIZED=","FALSE&amp;VAR:CALENDAR=FIVEDAY&amp;VAR:SYMBOL=0&amp;VAR:INDEX=0"}</definedName>
    <definedName name="_854__FDSAUDITLINK__">{"fdsup://directions/FAT Viewer?action=UPDATE&amp;creator=factset&amp;DYN_ARGS=TRUE&amp;DOC_NAME=FAT:FQL_AUDITING_CLIENT_TEMPLATE.FAT&amp;display_string=Audit&amp;VAR:KEY=HIPKVUXOVQ&amp;VAR:QUERY=RkZfQ0FQRVgoQ0FMLDIwMDksLCwsKQ==&amp;WINDOW=FIRST_POPUP&amp;HEIGHT=450&amp;WIDTH=450&amp;START_MAXIMI","ZED=FALSE&amp;VAR:CALENDAR=FIVEDAY&amp;VAR:SYMBOL=563361&amp;VAR:INDEX=0"}</definedName>
    <definedName name="_855__FDSAUDITLINK__">{"fdsup://directions/FAT Viewer?action=UPDATE&amp;creator=factSet&amp;DYN_ARGS=true&amp;DOC_NAME=FAT:RGQ_ENTRPR_VAL_EV_SOURCE_WINDOW.FAT&amp;VAR:ID1=BVA-AU&amp;window=popup&amp;width=535&amp;height=425&amp;START_MAXIMIZED=FALSE&amp;Y=120"}</definedName>
    <definedName name="_856__FDSAUDITLINK__">{"fdsup://directions/FAT Viewer?action=UPDATE&amp;creator=factset&amp;DYN_ARGS=TRUE&amp;DOC_NAME=FAT:FQL_AUDITING_CLIENT_TEMPLATE.FAT&amp;display_string=Audit&amp;VAR:KEY=HSHKHCVYZW&amp;VAR:QUERY=RkZfQ0FQRVgoQ0FMLDIwMDgsLCwsKQ==&amp;WINDOW=FIRST_POPUP&amp;HEIGHT=450&amp;WIDTH=450&amp;START_MAXIMI","ZED=FALSE&amp;VAR:CALENDAR=FIVEDAY&amp;VAR:SYMBOL=416343&amp;VAR:INDEX=0"}</definedName>
    <definedName name="_857__FDSAUDITLINK__">{"fdsup://directions/FAT Viewer?action=UPDATE&amp;creator=factset&amp;DYN_ARGS=TRUE&amp;DOC_NAME=FAT:FQL_AUDITING_CLIENT_TEMPLATE.FAT&amp;display_string=Audit&amp;VAR:KEY=XATMLCNQRW&amp;VAR:QUERY=RkZfRUJJVERBKENBTCwyMDEwLCwsLCk=&amp;WINDOW=FIRST_POPUP&amp;HEIGHT=450&amp;WIDTH=450&amp;START_MAXIMI","ZED=FALSE&amp;VAR:CALENDAR=FIVEDAY&amp;VAR:SYMBOL=0&amp;VAR:INDEX=0"}</definedName>
    <definedName name="_858__FDSAUDITLINK__">{"fdsup://Directions/FAT Viewer?action=UPDATE&amp;creator=factset&amp;DOC_NAME=fat:reuters_semi_source_window.fat&amp;display_string=Audit&amp;DYN_ARGS=TRUE&amp;VAR:ID1=B17KTF&amp;VAR:RCODE=FDSENTRPRVAL&amp;VAR:SDATE=37711&amp;VAR:FREQ=Daily&amp;VAR:RELITEM=RF&amp;VAR:CURRENCY=AUD&amp;VAR:CURRSOURCE=","EXSHARE&amp;VAR:NATFREQ=FSA&amp;VAR:RFIELD=FINALIZED&amp;VAR:DB_TYPE=&amp;VAR:UNITS=M&amp;window=popup&amp;width=450&amp;height=300&amp;START_MAXIMIZED=FALSE"}</definedName>
    <definedName name="_859__FDSAUDITLINK__">{"fdsup://Directions/FAT Viewer?action=UPDATE&amp;creator=factset&amp;DOC_NAME=fat:reuters_semi_source_window.fat&amp;display_string=Audit&amp;DYN_ARGS=TRUE&amp;VAR:ID1=B17KTF&amp;VAR:RCODE=FDSENTRPRVAL&amp;VAR:SDATE=37802&amp;VAR:FREQ=Daily&amp;VAR:RELITEM=RF&amp;VAR:CURRENCY=AUD&amp;VAR:CURRSOURCE=","EXSHARE&amp;VAR:NATFREQ=FSA&amp;VAR:RFIELD=FINALIZED&amp;VAR:DB_TYPE=&amp;VAR:UNITS=M&amp;window=popup&amp;width=450&amp;height=300&amp;START_MAXIMIZED=FALSE"}</definedName>
    <definedName name="_86__123Graph_XChart_1">#REF!</definedName>
    <definedName name="_86__123Graph_XChart_4">#REF!</definedName>
    <definedName name="_86__123Graph_XChart_6">#REF!</definedName>
    <definedName name="_86__FDSAUDITLINK__">{"fdsup://Directions/FAT Viewer?action=UPDATE&amp;creator=factset&amp;DOC_NAME=fat:reuters_qtrly_source_window.fat&amp;display_string=Audit&amp;DYN_ARGS=TRUE&amp;VAR:ID1=45867G10&amp;VAR:RCODE=SGAFDS&amp;VAR:SDATE=20080399&amp;VAR:FREQ=Quarterly&amp;VAR:RELITEM=RP&amp;VAR:CURRENCY=&amp;VAR:CURRSOURCE","=EXSHARE&amp;VAR:NATFREQ=QUARTERLY&amp;VAR:RFIELD=FINALIZED&amp;VAR:DB_TYPE=FR&amp;VAR:UNITS=MONTHLY&amp;window=popup&amp;width=450&amp;height=300&amp;START_MAXIMIZED=FALSE"}</definedName>
    <definedName name="_86__FDSAUDITLINK___1">{"fdsup://IBCentral/FAT Viewer?action=UPDATE&amp;creator=factset&amp;DOC_NAME=fat:reuters_annual_pshs_src_window.fat&amp;display_string=Audit&amp;DYN_ARGS=TRUE&amp;VAR:ID1=B1P758&amp;VAR:RCODE=FDSEPS&amp;VAR:SDATE=20080599&amp;VAR:FREQ=Y&amp;VAR:RELITEM=RF&amp;VAR:CURRENCY=&amp;VAR:CURRSOURCE=EXSHARE","&amp;VAR:NATFREQ=ANNUAL&amp;VAR:RFIELD=FINALIZED&amp;VAR:DB_TYPE=&amp;VAR:UNITS=M&amp;window=popup&amp;width=450&amp;height=300&amp;START_MAXIMIZED=FALSE"}</definedName>
    <definedName name="_860__FDSAUDITLINK__">{"fdsup://directions/FAT Viewer?action=UPDATE&amp;creator=factset&amp;DYN_ARGS=TRUE&amp;DOC_NAME=FAT:FQL_AUDITING_CLIENT_TEMPLATE.FAT&amp;display_string=Audit&amp;VAR:KEY=BELANGFWRS&amp;VAR:QUERY=RkZfRUJJVCgsMjAwOSwsLCwp&amp;WINDOW=FIRST_POPUP&amp;HEIGHT=450&amp;WIDTH=450&amp;START_MAXIMIZED=FALS","E&amp;VAR:CALENDAR=FIVEDAY&amp;VAR:SYMBOL=0&amp;VAR:INDEX=0"}</definedName>
    <definedName name="_861__FDSAUDITLINK__">{"fdsup://Directions/FAT Viewer?action=UPDATE&amp;creator=factset&amp;DOC_NAME=fat:reuters_semi_source_window.fat&amp;display_string=Audit&amp;DYN_ARGS=TRUE&amp;VAR:ID1=B17KTF&amp;VAR:RCODE=FDSENTRPRVAL&amp;VAR:SDATE=37986&amp;VAR:FREQ=Daily&amp;VAR:RELITEM=RF&amp;VAR:CURRENCY=AUD&amp;VAR:CURRSOURCE=","EXSHARE&amp;VAR:NATFREQ=FSA&amp;VAR:RFIELD=FINALIZED&amp;VAR:DB_TYPE=&amp;VAR:UNITS=M&amp;window=popup&amp;width=450&amp;height=300&amp;START_MAXIMIZED=FALSE"}</definedName>
    <definedName name="_862__FDSAUDITLINK__">{"fdsup://Directions/FAT Viewer?action=UPDATE&amp;creator=factset&amp;DOC_NAME=fat:reuters_semi_source_window.fat&amp;display_string=Audit&amp;DYN_ARGS=TRUE&amp;VAR:ID1=B17KTF&amp;VAR:RCODE=FDSENTRPRVAL&amp;VAR:SDATE=38077&amp;VAR:FREQ=Daily&amp;VAR:RELITEM=RF&amp;VAR:CURRENCY=AUD&amp;VAR:CURRSOURCE=","EXSHARE&amp;VAR:NATFREQ=FSA&amp;VAR:RFIELD=FINALIZED&amp;VAR:DB_TYPE=&amp;VAR:UNITS=M&amp;window=popup&amp;width=450&amp;height=300&amp;START_MAXIMIZED=FALSE"}</definedName>
    <definedName name="_863__FDSAUDITLINK__">{"fdsup://directions/FAT Viewer?action=UPDATE&amp;creator=factset&amp;DYN_ARGS=TRUE&amp;DOC_NAME=FAT:FQL_AUDITING_CLIENT_TEMPLATE.FAT&amp;display_string=Audit&amp;VAR:KEY=ZQLYBQJQRI&amp;VAR:QUERY=RkZfQ0FQRVgoQ0FMLDIwMTAsLCwsKQ==&amp;WINDOW=FIRST_POPUP&amp;HEIGHT=450&amp;WIDTH=450&amp;START_MAXIMI","ZED=FALSE&amp;VAR:CALENDAR=FIVEDAY&amp;VAR:SYMBOL=0&amp;VAR:INDEX=0"}</definedName>
    <definedName name="_864__FDSAUDITLINK__">{"fdsup://directions/FAT Viewer?action=UPDATE&amp;creator=factset&amp;DYN_ARGS=TRUE&amp;DOC_NAME=FAT:FQL_AUDITING_CLIENT_TEMPLATE.FAT&amp;display_string=Audit&amp;VAR:KEY=FANCTCZINY&amp;VAR:QUERY=RkZfRUJJVChDQUwsMjAwOCwsLCwp&amp;WINDOW=FIRST_POPUP&amp;HEIGHT=450&amp;WIDTH=450&amp;START_MAXIMIZED=","FALSE&amp;VAR:CALENDAR=FIVEDAY&amp;VAR:SYMBOL=0&amp;VAR:INDEX=0"}</definedName>
    <definedName name="_865__FDSAUDITLINK__">{"fdsup://directions/FAT Viewer?action=UPDATE&amp;creator=factset&amp;DYN_ARGS=TRUE&amp;DOC_NAME=FAT:FQL_AUDITING_CLIENT_TEMPLATE.FAT&amp;display_string=Audit&amp;VAR:KEY=JUJETQFYRI&amp;VAR:QUERY=RkZfQ0FQRVgoLDIwMDksLCwsKQ==&amp;WINDOW=FIRST_POPUP&amp;HEIGHT=450&amp;WIDTH=450&amp;START_MAXIMIZED=","FALSE&amp;VAR:CALENDAR=FIVEDAY&amp;VAR:SYMBOL=0&amp;VAR:INDEX=0"}</definedName>
    <definedName name="_866__FDSAUDITLINK__">{"fdsup://directions/FAT Viewer?action=UPDATE&amp;creator=factset&amp;DYN_ARGS=TRUE&amp;DOC_NAME=FAT:FQL_AUDITING_CLIENT_TEMPLATE.FAT&amp;display_string=Audit&amp;VAR:KEY=JUJETQFYRI&amp;VAR:QUERY=RkZfQ0FQRVgoLDIwMDksLCwsKQ==&amp;WINDOW=FIRST_POPUP&amp;HEIGHT=450&amp;WIDTH=450&amp;START_MAXIMIZED=","FALSE&amp;VAR:CALENDAR=FIVEDAY&amp;VAR:SYMBOL=0&amp;VAR:INDEX=0"}</definedName>
    <definedName name="_867__FDSAUDITLINK__">{"fdsup://directions/FAT Viewer?action=UPDATE&amp;creator=factset&amp;DYN_ARGS=TRUE&amp;DOC_NAME=FAT:FQL_AUDITING_CLIENT_TEMPLATE.FAT&amp;display_string=Audit&amp;VAR:KEY=JUJETQFYRI&amp;VAR:QUERY=RkZfQ0FQRVgoLDIwMDksLCwsKQ==&amp;WINDOW=FIRST_POPUP&amp;HEIGHT=450&amp;WIDTH=450&amp;START_MAXIMIZED=","FALSE&amp;VAR:CALENDAR=FIVEDAY&amp;VAR:SYMBOL=0&amp;VAR:INDEX=0"}</definedName>
    <definedName name="_868__FDSAUDITLINK__">{"fdsup://Directions/FAT Viewer?action=UPDATE&amp;creator=factset&amp;DOC_NAME=fat:reuters_semi_source_window.fat&amp;display_string=Audit&amp;DYN_ARGS=TRUE&amp;VAR:ID1=B17KTF&amp;VAR:RCODE=FDSENTRPRVAL&amp;VAR:SDATE=38625&amp;VAR:FREQ=Daily&amp;VAR:RELITEM=RF&amp;VAR:CURRENCY=AUD&amp;VAR:CURRSOURCE=","EXSHARE&amp;VAR:NATFREQ=FSA&amp;VAR:RFIELD=FINALIZED&amp;VAR:DB_TYPE=&amp;VAR:UNITS=M&amp;window=popup&amp;width=450&amp;height=300&amp;START_MAXIMIZED=FALSE"}</definedName>
    <definedName name="_869__FDSAUDITLINK__">{"fdsup://directions/FAT Viewer?action=UPDATE&amp;creator=factset&amp;DYN_ARGS=TRUE&amp;DOC_NAME=FAT:FQL_AUDITING_CLIENT_TEMPLATE.FAT&amp;display_string=Audit&amp;VAR:KEY=JUJETQFYRI&amp;VAR:QUERY=RkZfQ0FQRVgoLDIwMDksLCwsKQ==&amp;WINDOW=FIRST_POPUP&amp;HEIGHT=450&amp;WIDTH=450&amp;START_MAXIMIZED=","FALSE&amp;VAR:CALENDAR=FIVEDAY&amp;VAR:SYMBOL=0&amp;VAR:INDEX=0"}</definedName>
    <definedName name="_87__123Graph_XChart_2">#REF!</definedName>
    <definedName name="_87__123Graph_XChart_5">#REF!</definedName>
    <definedName name="_87__FDSAUDITLINK__">{"fdsup://Directions/FAT Viewer?action=UPDATE&amp;creator=factset&amp;DOC_NAME=fat:reuters_qtrly_source_window.fat&amp;display_string=Audit&amp;DYN_ARGS=TRUE&amp;VAR:ID1=34637510&amp;VAR:RCODE=SGAFDS&amp;VAR:SDATE=20080399&amp;VAR:FREQ=Quarterly&amp;VAR:RELITEM=RP&amp;VAR:CURRENCY=&amp;VAR:CURRSOURCE","=EXSHARE&amp;VAR:NATFREQ=QUARTERLY&amp;VAR:RFIELD=FINALIZED&amp;VAR:DB_TYPE=FR&amp;VAR:UNITS=MONTHLY&amp;window=popup&amp;width=450&amp;height=300&amp;START_MAXIMIZED=FALSE"}</definedName>
    <definedName name="_87__FDSAUDITLINK___1">{"fdsup://IBCentral/FAT Viewer?action=UPDATE&amp;creator=factset&amp;DOC_NAME=fat:reuters_annual_pshs_src_window.fat&amp;display_string=Audit&amp;DYN_ARGS=TRUE&amp;VAR:ID1=B139BQ&amp;VAR:RCODE=FDSEPS&amp;VAR:SDATE=20070899&amp;VAR:FREQ=Y&amp;VAR:RELITEM=RF&amp;VAR:CURRENCY=&amp;VAR:CURRSOURCE=EXSHARE","&amp;VAR:NATFREQ=ANNUAL&amp;VAR:RFIELD=FINALIZED&amp;VAR:DB_TYPE=&amp;VAR:UNITS=M&amp;window=popup&amp;width=450&amp;height=300&amp;START_MAXIMIZED=FALSE"}</definedName>
    <definedName name="_870__FDSAUDITLINK__">{"fdsup://directions/FAT Viewer?action=UPDATE&amp;creator=factset&amp;DYN_ARGS=TRUE&amp;DOC_NAME=FAT:FQL_AUDITING_CLIENT_TEMPLATE.FAT&amp;display_string=Audit&amp;VAR:KEY=XATMLCNQRW&amp;VAR:QUERY=RkZfRUJJVERBKENBTCwyMDEwLCwsLCk=&amp;WINDOW=FIRST_POPUP&amp;HEIGHT=450&amp;WIDTH=450&amp;START_MAXIMI","ZED=FALSE&amp;VAR:CALENDAR=FIVEDAY&amp;VAR:SYMBOL=0&amp;VAR:INDEX=0"}</definedName>
    <definedName name="_871__FDSAUDITLINK__">{"fdsup://directions/FAT Viewer?action=UPDATE&amp;creator=factset&amp;DYN_ARGS=TRUE&amp;DOC_NAME=FAT:FQL_AUDITING_CLIENT_TEMPLATE.FAT&amp;display_string=Audit&amp;VAR:KEY=FANCTCZINY&amp;VAR:QUERY=RkZfRUJJVChDQUwsMjAwOCwsLCwp&amp;WINDOW=FIRST_POPUP&amp;HEIGHT=450&amp;WIDTH=450&amp;START_MAXIMIZED=","FALSE&amp;VAR:CALENDAR=FIVEDAY&amp;VAR:SYMBOL=0&amp;VAR:INDEX=0"}</definedName>
    <definedName name="_872__FDSAUDITLINK__">{"fdsup://directions/FAT Viewer?action=UPDATE&amp;creator=factset&amp;DYN_ARGS=TRUE&amp;DOC_NAME=FAT:FQL_AUDITING_CLIENT_TEMPLATE.FAT&amp;display_string=Audit&amp;VAR:KEY=NWZUNUVCNG&amp;VAR:QUERY=RkZfQ0FQRVgoLDIwMDcsLCwsKQ==&amp;WINDOW=FIRST_POPUP&amp;HEIGHT=450&amp;WIDTH=450&amp;START_MAXIMIZED=","FALSE&amp;VAR:CALENDAR=FIVEDAY&amp;VAR:SYMBOL=0&amp;VAR:INDEX=0"}</definedName>
    <definedName name="_873__FDSAUDITLINK__">{"fdsup://Directions/FactSet Auditing Viewer?action=AUDIT_VALUE&amp;DB=129&amp;ID1=251602&amp;VALUEID=03426&amp;SDATE=201003&amp;PERIODTYPE=QTR_STD&amp;window=popup_no_bar&amp;width=385&amp;height=120&amp;START_MAXIMIZED=FALSE&amp;creator=factset&amp;display_string=Audit"}</definedName>
    <definedName name="_874__FDSAUDITLINK__">{"fdsup://directions/FAT Viewer?action=UPDATE&amp;creator=factset&amp;DYN_ARGS=TRUE&amp;DOC_NAME=FAT:FQL_AUDITING_CLIENT_TEMPLATE.FAT&amp;display_string=Audit&amp;VAR:KEY=RYFIDORCJO&amp;VAR:QUERY=RkZfRUJJVCgsMjAwOCwsLCwp&amp;WINDOW=FIRST_POPUP&amp;HEIGHT=450&amp;WIDTH=450&amp;START_MAXIMIZED=FALS","E&amp;VAR:CALENDAR=FIVEDAY&amp;VAR:SYMBOL=0&amp;VAR:INDEX=0"}</definedName>
    <definedName name="_875__FDSAUDITLINK__">{"fdsup://Directions/FactSet Auditing Viewer?action=AUDIT_VALUE&amp;DB=129&amp;ID1=02406110&amp;VALUEID=03426&amp;SDATE=201004&amp;PERIODTYPE=QTR_STD&amp;window=popup_no_bar&amp;width=385&amp;height=120&amp;START_MAXIMIZED=FALSE&amp;creator=factset&amp;display_string=Audit"}</definedName>
    <definedName name="_876__FDSAUDITLINK__">{"fdsup://directions/FAT Viewer?action=UPDATE&amp;creator=factset&amp;DYN_ARGS=TRUE&amp;DOC_NAME=FAT:FQL_AUDITING_CLIENT_TEMPLATE.FAT&amp;display_string=Audit&amp;VAR:KEY=VKPQLSPOJG&amp;VAR:QUERY=RkZfQ0FQRVgoQ0FMLDIwMDgsLCwsKQ==&amp;WINDOW=FIRST_POPUP&amp;HEIGHT=450&amp;WIDTH=450&amp;START_MAXIMI","ZED=FALSE&amp;VAR:CALENDAR=FIVEDAY&amp;VAR:SYMBOL=0&amp;VAR:INDEX=0"}</definedName>
    <definedName name="_877__FDSAUDITLINK__">{"fdsup://Directions/FAT Viewer?action=UPDATE&amp;creator=factset&amp;DOC_NAME=fat:reuters_semi_source_window.fat&amp;display_string=Audit&amp;DYN_ARGS=TRUE&amp;VAR:ID1=B17KTF&amp;VAR:RCODE=FDSENTRPRVAL&amp;VAR:SDATE=39447&amp;VAR:FREQ=Daily&amp;VAR:RELITEM=RF&amp;VAR:CURRENCY=AUD&amp;VAR:CURRSOURCE=","EXSHARE&amp;VAR:NATFREQ=FSA&amp;VAR:RFIELD=FINALIZED&amp;VAR:DB_TYPE=&amp;VAR:UNITS=M&amp;window=popup&amp;width=450&amp;height=300&amp;START_MAXIMIZED=FALSE"}</definedName>
    <definedName name="_878__FDSAUDITLINK__">{"fdsup://Directions/FAT Viewer?action=UPDATE&amp;creator=factset&amp;DOC_NAME=fat:reuters_semi_source_window.fat&amp;display_string=Audit&amp;DYN_ARGS=TRUE&amp;VAR:ID1=B17KTF&amp;VAR:RCODE=FDSENTRPRVAL&amp;VAR:SDATE=39538&amp;VAR:FREQ=Daily&amp;VAR:RELITEM=RF&amp;VAR:CURRENCY=AUD&amp;VAR:CURRSOURCE=","EXSHARE&amp;VAR:NATFREQ=FSA&amp;VAR:RFIELD=FINALIZED&amp;VAR:DB_TYPE=&amp;VAR:UNITS=M&amp;window=popup&amp;width=450&amp;height=300&amp;START_MAXIMIZED=FALSE"}</definedName>
    <definedName name="_879__FDSAUDITLINK__">{"fdsup://directions/FAT Viewer?action=UPDATE&amp;creator=factset&amp;DYN_ARGS=TRUE&amp;DOC_NAME=FAT:FQL_AUDITING_CLIENT_TEMPLATE.FAT&amp;display_string=Audit&amp;VAR:KEY=PQDUNKPMVM&amp;VAR:QUERY=RkZfRUJJVChDQUwsMjAxMCwsLCwp&amp;WINDOW=FIRST_POPUP&amp;HEIGHT=450&amp;WIDTH=450&amp;START_MAXIMIZED=","FALSE&amp;VAR:CALENDAR=FIVEDAY&amp;VAR:SYMBOL=566630&amp;VAR:INDEX=0"}</definedName>
    <definedName name="_88__123Graph_XCHART_16">#REF!</definedName>
    <definedName name="_88__123Graph_XChart_3">#REF!</definedName>
    <definedName name="_88__123Graph_XChart_6">#REF!</definedName>
    <definedName name="_88__FDSAUDITLINK__">{"fdsup://Directions/FAT Viewer?action=UPDATE&amp;creator=factset&amp;DOC_NAME=fat:reuters_qtrly_source_window.fat&amp;display_string=Audit&amp;DYN_ARGS=TRUE&amp;VAR:ID1=25659T10&amp;VAR:RCODE=SGAFDS&amp;VAR:SDATE=20080399&amp;VAR:FREQ=Quarterly&amp;VAR:RELITEM=RP&amp;VAR:CURRENCY=&amp;VAR:CURRSOURCE","=EXSHARE&amp;VAR:NATFREQ=QUARTERLY&amp;VAR:RFIELD=FINALIZED&amp;VAR:DB_TYPE=FR&amp;VAR:UNITS=MONTHLY&amp;window=popup&amp;width=450&amp;height=300&amp;START_MAXIMIZED=FALSE"}</definedName>
    <definedName name="_88__FDSAUDITLINK___1">{"fdsup://IBCentral/FAT Viewer?action=UPDATE&amp;creator=factset&amp;DOC_NAME=fat:reuters_annual_pshs_src_window.fat&amp;display_string=Audit&amp;DYN_ARGS=TRUE&amp;VAR:ID1=B23K0M&amp;VAR:RCODE=FDSEPS&amp;VAR:SDATE=20071299&amp;VAR:FREQ=Y&amp;VAR:RELITEM=RF&amp;VAR:CURRENCY=&amp;VAR:CURRSOURCE=EXSHARE","&amp;VAR:NATFREQ=ANNUAL&amp;VAR:RFIELD=FINALIZED&amp;VAR:DB_TYPE=&amp;VAR:UNITS=M&amp;window=popup&amp;width=450&amp;height=300&amp;START_MAXIMIZED=FALSE"}</definedName>
    <definedName name="_880__FDSAUDITLINK__">{"fdsup://directions/FAT Viewer?action=UPDATE&amp;creator=factset&amp;DYN_ARGS=TRUE&amp;DOC_NAME=FAT:FQL_AUDITING_CLIENT_TEMPLATE.FAT&amp;display_string=Audit&amp;VAR:KEY=FANCTCZINY&amp;VAR:QUERY=RkZfRUJJVChDQUwsMjAwOCwsLCwp&amp;WINDOW=FIRST_POPUP&amp;HEIGHT=450&amp;WIDTH=450&amp;START_MAXIMIZED=","FALSE&amp;VAR:CALENDAR=FIVEDAY&amp;VAR:SYMBOL=0&amp;VAR:INDEX=0"}</definedName>
    <definedName name="_881__FDSAUDITLINK__">{"fdsup://Directions/FAT Viewer?action=UPDATE&amp;creator=factset&amp;DOC_NAME=fat:reuters_semi_source_window.fat&amp;display_string=Audit&amp;DYN_ARGS=TRUE&amp;VAR:ID1=B17KTF&amp;VAR:RCODE=FDSENTRPRVAL&amp;VAR:SDATE=37894&amp;VAR:FREQ=Daily&amp;VAR:RELITEM=RF&amp;VAR:CURRENCY=AUD&amp;VAR:CURRSOURCE=","EXSHARE&amp;VAR:NATFREQ=FSA&amp;VAR:RFIELD=FINALIZED&amp;VAR:DB_TYPE=&amp;VAR:UNITS=M&amp;window=popup&amp;width=450&amp;height=300&amp;START_MAXIMIZED=FALSE"}</definedName>
    <definedName name="_882__FDSAUDITLINK__">{"fdsup://directions/FAT Viewer?action=UPDATE&amp;creator=factset&amp;DYN_ARGS=TRUE&amp;DOC_NAME=FAT:FQL_AUDITING_CLIENT_TEMPLATE.FAT&amp;display_string=Audit&amp;VAR:KEY=NWZUNUVCNG&amp;VAR:QUERY=RkZfQ0FQRVgoLDIwMDcsLCwsKQ==&amp;WINDOW=FIRST_POPUP&amp;HEIGHT=450&amp;WIDTH=450&amp;START_MAXIMIZED=","FALSE&amp;VAR:CALENDAR=FIVEDAY&amp;VAR:SYMBOL=0&amp;VAR:INDEX=0"}</definedName>
    <definedName name="_883__FDSAUDITLINK__">{"fdsup://Directions/FAT Viewer?action=UPDATE&amp;creator=factset&amp;DOC_NAME=fat:reuters_semi_source_window.fat&amp;display_string=Audit&amp;DYN_ARGS=TRUE&amp;VAR:ID1=B17KTF&amp;VAR:RCODE=FDSENTRPRVAL&amp;VAR:SDATE=38077&amp;VAR:FREQ=Daily&amp;VAR:RELITEM=RF&amp;VAR:CURRENCY=AUD&amp;VAR:CURRSOURCE=","EXSHARE&amp;VAR:NATFREQ=FSA&amp;VAR:RFIELD=FINALIZED&amp;VAR:DB_TYPE=&amp;VAR:UNITS=M&amp;window=popup&amp;width=450&amp;height=300&amp;START_MAXIMIZED=FALSE"}</definedName>
    <definedName name="_884__FDSAUDITLINK__">{"fdsup://Directions/FAT Viewer?action=UPDATE&amp;creator=factset&amp;DOC_NAME=fat:reuters_semi_source_window.fat&amp;display_string=Audit&amp;DYN_ARGS=TRUE&amp;VAR:ID1=B17KTF&amp;VAR:RCODE=FDSENTRPRVAL&amp;VAR:SDATE=38168&amp;VAR:FREQ=Daily&amp;VAR:RELITEM=RF&amp;VAR:CURRENCY=AUD&amp;VAR:CURRSOURCE=","EXSHARE&amp;VAR:NATFREQ=FSA&amp;VAR:RFIELD=FINALIZED&amp;VAR:DB_TYPE=&amp;VAR:UNITS=M&amp;window=popup&amp;width=450&amp;height=300&amp;START_MAXIMIZED=FALSE"}</definedName>
    <definedName name="_885__FDSAUDITLINK__">{"fdsup://directions/FAT Viewer?action=UPDATE&amp;creator=factset&amp;DYN_ARGS=TRUE&amp;DOC_NAME=FAT:FQL_AUDITING_CLIENT_TEMPLATE.FAT&amp;display_string=Audit&amp;VAR:KEY=FANCTCZINY&amp;VAR:QUERY=RkZfRUJJVChDQUwsMjAwOCwsLCwp&amp;WINDOW=FIRST_POPUP&amp;HEIGHT=450&amp;WIDTH=450&amp;START_MAXIMIZED=","FALSE&amp;VAR:CALENDAR=FIVEDAY&amp;VAR:SYMBOL=0&amp;VAR:INDEX=0"}</definedName>
    <definedName name="_886__FDSAUDITLINK__">{"fdsup://directions/FAT Viewer?action=UPDATE&amp;creator=factset&amp;DYN_ARGS=TRUE&amp;DOC_NAME=FAT:FQL_AUDITING_CLIENT_TEMPLATE.FAT&amp;display_string=Audit&amp;VAR:KEY=TSHMTIFUBY&amp;VAR:QUERY=RkZfRUJJVERBKENBTCwyMDA4LCwsLCk=&amp;WINDOW=FIRST_POPUP&amp;HEIGHT=450&amp;WIDTH=450&amp;START_MAXIMI","ZED=FALSE&amp;VAR:CALENDAR=FIVEDAY&amp;VAR:SYMBOL=566630&amp;VAR:INDEX=0"}</definedName>
    <definedName name="_887__FDSAUDITLINK__">{"fdsup://directions/FAT Viewer?action=UPDATE&amp;creator=factset&amp;DYN_ARGS=TRUE&amp;DOC_NAME=FAT:FQL_AUDITING_CLIENT_TEMPLATE.FAT&amp;display_string=Audit&amp;VAR:KEY=JUJETQFYRI&amp;VAR:QUERY=RkZfQ0FQRVgoLDIwMDksLCwsKQ==&amp;WINDOW=FIRST_POPUP&amp;HEIGHT=450&amp;WIDTH=450&amp;START_MAXIMIZED=","FALSE&amp;VAR:CALENDAR=FIVEDAY&amp;VAR:SYMBOL=0&amp;VAR:INDEX=0"}</definedName>
    <definedName name="_888__FDSAUDITLINK__">{"fdsup://directions/FAT Viewer?action=UPDATE&amp;creator=factset&amp;DYN_ARGS=TRUE&amp;DOC_NAME=FAT:FQL_AUDITING_CLIENT_TEMPLATE.FAT&amp;display_string=Audit&amp;VAR:KEY=DWFIJIFWBW&amp;VAR:QUERY=RkZfQ0FQRVgoQ0FMLDIwMDksLCwsKQ==&amp;WINDOW=FIRST_POPUP&amp;HEIGHT=450&amp;WIDTH=450&amp;START_MAXIMI","ZED=FALSE&amp;VAR:CALENDAR=FIVEDAY&amp;VAR:SYMBOL=0&amp;VAR:INDEX=0"}</definedName>
    <definedName name="_889__FDSAUDITLINK__">{"fdsup://directions/FAT Viewer?action=UPDATE&amp;creator=factset&amp;DYN_ARGS=TRUE&amp;DOC_NAME=FAT:FQL_AUDITING_CLIENT_TEMPLATE.FAT&amp;display_string=Audit&amp;VAR:KEY=PWDMNERSHQ&amp;VAR:QUERY=RkZfQ0FQRVgoLDIwMDcsLCwsKQ==&amp;WINDOW=FIRST_POPUP&amp;HEIGHT=450&amp;WIDTH=450&amp;START_MAXIMIZED=","FALSE&amp;VAR:CALENDAR=FIVEDAY&amp;VAR:SYMBOL=0&amp;VAR:INDEX=0"}</definedName>
    <definedName name="_89__123Graph_XChart_4">#REF!</definedName>
    <definedName name="_89__123Graph_XGROWTH_9">#REF!</definedName>
    <definedName name="_89__FDSAUDITLINK__">{"fdsup://Directions/FAT Viewer?action=UPDATE&amp;creator=factset&amp;DOC_NAME=fat:reuters_qtrly_source_window.fat&amp;display_string=Audit&amp;DYN_ARGS=TRUE&amp;VAR:ID1=04206810&amp;VAR:RCODE=SGAFDS&amp;VAR:SDATE=20080399&amp;VAR:FREQ=Quarterly&amp;VAR:RELITEM=RP&amp;VAR:CURRENCY=&amp;VAR:CURRSOURCE","=EXSHARE&amp;VAR:NATFREQ=QUARTERLY&amp;VAR:RFIELD=FINALIZED&amp;VAR:DB_TYPE=FR&amp;VAR:UNITS=MONTHLY&amp;window=popup&amp;width=450&amp;height=300&amp;START_MAXIMIZED=FALSE"}</definedName>
    <definedName name="_89__FDSAUDITLINK___1">{"fdsup://IBCentral/FAT Viewer?action=UPDATE&amp;creator=factset&amp;DOC_NAME=fat:reuters_annual_pshs_src_window.fat&amp;display_string=Audit&amp;DYN_ARGS=TRUE&amp;VAR:ID1=096970&amp;VAR:RCODE=FDSEPS&amp;VAR:SDATE=20080399&amp;VAR:FREQ=Y&amp;VAR:RELITEM=RF&amp;VAR:CURRENCY=&amp;VAR:CURRSOURCE=EXSHARE","&amp;VAR:NATFREQ=ANNUAL&amp;VAR:RFIELD=FINALIZED&amp;VAR:DB_TYPE=&amp;VAR:UNITS=M&amp;window=popup&amp;width=450&amp;height=300&amp;START_MAXIMIZED=FALSE"}</definedName>
    <definedName name="_890__FDSAUDITLINK__">{"fdsup://directions/FAT Viewer?action=UPDATE&amp;creator=factset&amp;DYN_ARGS=TRUE&amp;DOC_NAME=FAT:FQL_AUDITING_CLIENT_TEMPLATE.FAT&amp;display_string=Audit&amp;VAR:KEY=PMZIFATYZW&amp;VAR:QUERY=RkZfRUJJVERBKENBTCwyMDA4LCwsLCk=&amp;WINDOW=FIRST_POPUP&amp;HEIGHT=450&amp;WIDTH=450&amp;START_MAXIMI","ZED=FALSE&amp;VAR:CALENDAR=FIVEDAY&amp;VAR:SYMBOL=0&amp;VAR:INDEX=0"}</definedName>
    <definedName name="_891__FDSAUDITLINK__">{"fdsup://directions/FAT Viewer?action=UPDATE&amp;creator=factset&amp;DYN_ARGS=TRUE&amp;DOC_NAME=FAT:FQL_AUDITING_CLIENT_TEMPLATE.FAT&amp;display_string=Audit&amp;VAR:KEY=FANCTCZINY&amp;VAR:QUERY=RkZfRUJJVChDQUwsMjAwOCwsLCwp&amp;WINDOW=FIRST_POPUP&amp;HEIGHT=450&amp;WIDTH=450&amp;START_MAXIMIZED=","FALSE&amp;VAR:CALENDAR=FIVEDAY&amp;VAR:SYMBOL=0&amp;VAR:INDEX=0"}</definedName>
    <definedName name="_892__FDSAUDITLINK__">{"fdsup://directions/FAT Viewer?action=UPDATE&amp;creator=factset&amp;DYN_ARGS=TRUE&amp;DOC_NAME=FAT:FQL_AUDITING_CLIENT_TEMPLATE.FAT&amp;display_string=Audit&amp;VAR:KEY=ZKTYBAPMBE&amp;VAR:QUERY=RkZfRUJJVCgsMjAwNywsLCwp&amp;WINDOW=FIRST_POPUP&amp;HEIGHT=450&amp;WIDTH=450&amp;START_MAXIMIZED=FALS","E&amp;VAR:CALENDAR=FIVEDAY&amp;VAR:SYMBOL=0&amp;VAR:INDEX=0"}</definedName>
    <definedName name="_893__FDSAUDITLINK__">{"fdsup://Directions/FAT Viewer?action=UPDATE&amp;creator=factset&amp;DOC_NAME=fat:reuters_semi_source_window.fat&amp;display_string=Audit&amp;DYN_ARGS=TRUE&amp;VAR:ID1=B17KTF&amp;VAR:RCODE=FDSENTRPRVAL&amp;VAR:SDATE=38990&amp;VAR:FREQ=Daily&amp;VAR:RELITEM=RF&amp;VAR:CURRENCY=AUD&amp;VAR:CURRSOURCE=","EXSHARE&amp;VAR:NATFREQ=FSA&amp;VAR:RFIELD=FINALIZED&amp;VAR:DB_TYPE=&amp;VAR:UNITS=M&amp;window=popup&amp;width=450&amp;height=300&amp;START_MAXIMIZED=FALSE"}</definedName>
    <definedName name="_894__FDSAUDITLINK__">{"fdsup://directions/FAT Viewer?action=UPDATE&amp;creator=factset&amp;DYN_ARGS=TRUE&amp;DOC_NAME=FAT:FQL_AUDITING_CLIENT_TEMPLATE.FAT&amp;display_string=Audit&amp;VAR:KEY=NWZUNUVCNG&amp;VAR:QUERY=RkZfQ0FQRVgoLDIwMDcsLCwsKQ==&amp;WINDOW=FIRST_POPUP&amp;HEIGHT=450&amp;WIDTH=450&amp;START_MAXIMIZED=","FALSE&amp;VAR:CALENDAR=FIVEDAY&amp;VAR:SYMBOL=0&amp;VAR:INDEX=0"}</definedName>
    <definedName name="_895__FDSAUDITLINK__">{"fdsup://directions/FAT Viewer?action=UPDATE&amp;creator=factset&amp;DYN_ARGS=TRUE&amp;DOC_NAME=FAT:FQL_AUDITING_CLIENT_TEMPLATE.FAT&amp;display_string=Audit&amp;VAR:KEY=FMTCRYVSHO&amp;VAR:QUERY=RkZfQ0FQRVgoLDIwMDgsLCwsKQ==&amp;WINDOW=FIRST_POPUP&amp;HEIGHT=450&amp;WIDTH=450&amp;START_MAXIMIZED=","FALSE&amp;VAR:CALENDAR=FIVEDAY&amp;VAR:SYMBOL=0&amp;VAR:INDEX=0"}</definedName>
    <definedName name="_896__FDSAUDITLINK__">{"fdsup://directions/FAT Viewer?action=UPDATE&amp;creator=factset&amp;DYN_ARGS=TRUE&amp;DOC_NAME=FAT:FQL_AUDITING_CLIENT_TEMPLATE.FAT&amp;display_string=Audit&amp;VAR:KEY=FANCTCZINY&amp;VAR:QUERY=RkZfRUJJVChDQUwsMjAwOCwsLCwp&amp;WINDOW=FIRST_POPUP&amp;HEIGHT=450&amp;WIDTH=450&amp;START_MAXIMIZED=","FALSE&amp;VAR:CALENDAR=FIVEDAY&amp;VAR:SYMBOL=0&amp;VAR:INDEX=0"}</definedName>
    <definedName name="_897__FDSAUDITLINK__">{"fdsup://directions/FAT Viewer?action=UPDATE&amp;creator=factset&amp;DYN_ARGS=TRUE&amp;DOC_NAME=FAT:FQL_AUDITING_CLIENT_TEMPLATE.FAT&amp;display_string=Audit&amp;VAR:KEY=VOBMZCVSBG&amp;VAR:QUERY=RkZfRUJJVERBKCwyMDA4LCwsLCk=&amp;WINDOW=FIRST_POPUP&amp;HEIGHT=450&amp;WIDTH=450&amp;START_MAXIMIZED=","FALSE&amp;VAR:CALENDAR=FIVEDAY&amp;VAR:SYMBOL=0&amp;VAR:INDEX=0"}</definedName>
    <definedName name="_898__FDSAUDITLINK__">{"fdsup://directions/FAT Viewer?action=UPDATE&amp;creator=factset&amp;DYN_ARGS=TRUE&amp;DOC_NAME=FAT:FQL_AUDITING_CLIENT_TEMPLATE.FAT&amp;display_string=Audit&amp;VAR:KEY=FMTCRYVSHO&amp;VAR:QUERY=RkZfQ0FQRVgoLDIwMDgsLCwsKQ==&amp;WINDOW=FIRST_POPUP&amp;HEIGHT=450&amp;WIDTH=450&amp;START_MAXIMIZED=","FALSE&amp;VAR:CALENDAR=FIVEDAY&amp;VAR:SYMBOL=0&amp;VAR:INDEX=0"}</definedName>
    <definedName name="_899__FDSAUDITLINK__">{"fdsup://directions/FAT Viewer?action=UPDATE&amp;creator=factset&amp;DYN_ARGS=TRUE&amp;DOC_NAME=FAT:FQL_AUDITING_CLIENT_TEMPLATE.FAT&amp;display_string=Audit&amp;VAR:KEY=VSNADMXAFS&amp;VAR:QUERY=RkZfRUJJVERBKCwyMDA5LCwsLCk=&amp;WINDOW=FIRST_POPUP&amp;HEIGHT=450&amp;WIDTH=450&amp;START_MAXIMIZED=","FALSE&amp;VAR:CALENDAR=FIVEDAY&amp;VAR:SYMBOL=0&amp;VAR:INDEX=0"}</definedName>
    <definedName name="_8IQ_CURRENCY_GAIN_INS">"c238"</definedName>
    <definedName name="_8IRR_A">#REF!</definedName>
    <definedName name="_9____123Graph_XCHART_2">#REF!</definedName>
    <definedName name="_9__123Graph_ACHART_11">#REF!</definedName>
    <definedName name="_9__123Graph_AChart_1G">#REF!</definedName>
    <definedName name="_9__123Graph_AChart_4">#REF!</definedName>
    <definedName name="_9__123Graph_AGROWTH_9">#REF!</definedName>
    <definedName name="_9__123Graph_B_Chart_1A">#REF!</definedName>
    <definedName name="_9__123Graph_BCHART_1">#REF!</definedName>
    <definedName name="_9__123Graph_BCHART_3">#REF!</definedName>
    <definedName name="_9__123Graph_BCHART_8">#REF!</definedName>
    <definedName name="_9__123Graph_C_Chart_1A">#REF!</definedName>
    <definedName name="_9__123Graph_DCHART_1">#REF!</definedName>
    <definedName name="_9__123Graph_LBL_ACHART_1">#REF!</definedName>
    <definedName name="_9__123Graph_XCHART_2">#REF!</definedName>
    <definedName name="_9__FDSAUDITLINK__">{"fdsup://Directions/FAT Viewer?action=UPDATE&amp;creator=factset&amp;DOC_NAME=fat:reuters_qtrly_source_window.fat&amp;display_string=Audit&amp;DYN_ARGS=TRUE&amp;VAR:ID1=45814010&amp;VAR:RCODE=FSSGA&amp;VAR:SDATE=20090399&amp;VAR:FREQ=Quarterly&amp;VAR:RELITEM=RP&amp;VAR:CURRENCY=&amp;VAR:CURRSOURCE=","EXSHARE&amp;VAR:NATFREQ=QUARTERLY&amp;VAR:RFIELD=FINALIZED&amp;VAR:DB_TYPE=FR&amp;VAR:UNITS=MONTHLY&amp;window=popup&amp;width=450&amp;height=300&amp;START_MAXIMIZED=FALSE"}</definedName>
    <definedName name="_9__FDSAUDITLINK___1">{"fdsup://IBCentral/FAT Viewer?action=UPDATE&amp;creator=factset&amp;DOC_NAME=fat:reuters_annual_source_window.fat&amp;display_string=Audit&amp;DYN_ARGS=TRUE&amp;VAR:ID1=432965&amp;VAR:RCODE=SNTD&amp;VAR:SDATE=20081299&amp;VAR:FREQ=Y&amp;VAR:RELITEM=RF&amp;VAR:CURRENCY=LOCAL&amp;VAR:CURRSOURCE=EXSHAR","E&amp;VAR:NATFREQ=ANNUAL&amp;VAR:RFIELD=FINALIZED&amp;VAR:DB_TYPE=&amp;VAR:UNITS=M&amp;window=popup&amp;width=450&amp;height=300&amp;START_MAXIMIZED=FALSE"}</definedName>
    <definedName name="_9_0Rwvu.Pag">#REF!</definedName>
    <definedName name="_9_123Graph_ADETS">#REF!</definedName>
    <definedName name="_90__123Graph_XChart_5">#REF!</definedName>
    <definedName name="_90__123Graph_XGROWTH_9">#REF!</definedName>
    <definedName name="_90__FDSAUDITLINK__">{"fdsup://Directions/FAT Viewer?action=UPDATE&amp;creator=factset&amp;DOC_NAME=fat:reuters_qtrly_source_window.fat&amp;display_string=Audit&amp;DYN_ARGS=TRUE&amp;VAR:ID1=88164L10&amp;VAR:RCODE=SGAFDS&amp;VAR:SDATE=20080399&amp;VAR:FREQ=Quarterly&amp;VAR:RELITEM=RP&amp;VAR:CURRENCY=&amp;VAR:CURRSOURCE","=EXSHARE&amp;VAR:NATFREQ=QUARTERLY&amp;VAR:RFIELD=FINALIZED&amp;VAR:DB_TYPE=FR&amp;VAR:UNITS=MONTHLY&amp;window=popup&amp;width=450&amp;height=300&amp;START_MAXIMIZED=FALSE"}</definedName>
    <definedName name="_90__FDSAUDITLINK___1">{"fdsup://IBCentral/FAT Viewer?action=UPDATE&amp;creator=factset&amp;DOC_NAME=fat:reuters_annual_pshs_src_window.fat&amp;display_string=Audit&amp;DYN_ARGS=TRUE&amp;VAR:ID1=002826&amp;VAR:RCODE=FDSEPS&amp;VAR:SDATE=20071299&amp;VAR:FREQ=Y&amp;VAR:RELITEM=RF&amp;VAR:CURRENCY=&amp;VAR:CURRSOURCE=EXSHARE","&amp;VAR:NATFREQ=ANNUAL&amp;VAR:RFIELD=FINALIZED&amp;VAR:DB_TYPE=&amp;VAR:UNITS=M&amp;window=popup&amp;width=450&amp;height=300&amp;START_MAXIMIZED=FALSE"}</definedName>
    <definedName name="_900__FDSAUDITLINK__">{"fdsup://directions/FAT Viewer?action=UPDATE&amp;creator=factset&amp;DYN_ARGS=TRUE&amp;DOC_NAME=FAT:FQL_AUDITING_CLIENT_TEMPLATE.FAT&amp;display_string=Audit&amp;VAR:KEY=ZQLYBQJQRI&amp;VAR:QUERY=RkZfQ0FQRVgoQ0FMLDIwMTAsLCwsKQ==&amp;WINDOW=FIRST_POPUP&amp;HEIGHT=450&amp;WIDTH=450&amp;START_MAXIMI","ZED=FALSE&amp;VAR:CALENDAR=FIVEDAY&amp;VAR:SYMBOL=0&amp;VAR:INDEX=0"}</definedName>
    <definedName name="_900__FDSAUDITLINK___1">{"fdsup://Directions/FactSet Auditing Viewer?action=AUDIT_VALUE&amp;DB=129&amp;ID1=B08SNH&amp;VALUEID=02001&amp;SDATE=201102&amp;PERIODTYPE=SEMI_STD&amp;SCFT=3&amp;window=popup_no_bar&amp;width=385&amp;height=120&amp;START_MAXIMIZED=FALSE&amp;creator=factset&amp;display_string=Audit"}</definedName>
    <definedName name="_901__FDSAUDITLINK__">{"fdsup://Directions/FactSet Auditing Viewer?action=AUDIT_VALUE&amp;DB=129&amp;ID1=053315&amp;VALUEID=02001&amp;SDATE=201201&amp;PERIODTYPE=SEMI_STD&amp;SCFT=3&amp;window=popup_no_bar&amp;width=385&amp;height=120&amp;START_MAXIMIZED=FALSE&amp;creator=factset&amp;display_string=Audit"}</definedName>
    <definedName name="_901__FDSAUDITLINK___1">{"fdsup://Directions/FactSet Auditing Viewer?action=AUDIT_VALUE&amp;DB=129&amp;ID1=053315&amp;VALUEID=02001&amp;SDATE=201201&amp;PERIODTYPE=SEMI_STD&amp;SCFT=3&amp;window=popup_no_bar&amp;width=385&amp;height=120&amp;START_MAXIMIZED=FALSE&amp;creator=factset&amp;display_string=Audit"}</definedName>
    <definedName name="_902__FDSAUDITLINK__">{"fdsup://directions/FAT Viewer?action=UPDATE&amp;creator=factset&amp;DYN_ARGS=TRUE&amp;DOC_NAME=FAT:FQL_AUDITING_CLIENT_TEMPLATE.FAT&amp;display_string=Audit&amp;VAR:KEY=JUJETQFYRI&amp;VAR:QUERY=RkZfQ0FQRVgoLDIwMDksLCwsKQ==&amp;WINDOW=FIRST_POPUP&amp;HEIGHT=450&amp;WIDTH=450&amp;START_MAXIMIZED=","FALSE&amp;VAR:CALENDAR=FIVEDAY&amp;VAR:SYMBOL=0&amp;VAR:INDEX=0"}</definedName>
    <definedName name="_902__FDSAUDITLINK___1">{"fdsup://Directions/FactSet Auditing Viewer?action=AUDIT_VALUE&amp;DB=129&amp;ID1=309135&amp;VALUEID=02001&amp;SDATE=201104&amp;PERIODTYPE=QTR_STD&amp;SCFT=3&amp;window=popup_no_bar&amp;width=385&amp;height=120&amp;START_MAXIMIZED=FALSE&amp;creator=factset&amp;display_string=Audit"}</definedName>
    <definedName name="_903__FDSAUDITLINK__">{"fdsup://directions/FAT Viewer?action=UPDATE&amp;creator=factset&amp;DYN_ARGS=TRUE&amp;DOC_NAME=FAT:FQL_AUDITING_CLIENT_TEMPLATE.FAT&amp;display_string=Audit&amp;VAR:KEY=TKNCJAPKPQ&amp;VAR:QUERY=RkZfRUJJVChDQUwsMjAxMCwsLCwp&amp;WINDOW=FIRST_POPUP&amp;HEIGHT=450&amp;WIDTH=450&amp;START_MAXIMIZED=","FALSE&amp;VAR:CALENDAR=FIVEDAY&amp;VAR:SYMBOL=0&amp;VAR:INDEX=0"}</definedName>
    <definedName name="_903__FDSAUDITLINK___1">{"fdsup://Directions/FactSet Auditing Viewer?action=AUDIT_VALUE&amp;DB=129&amp;ID1=B019KW&amp;VALUEID=02001&amp;SDATE=201102&amp;PERIODTYPE=SEMI_STD&amp;SCFT=3&amp;window=popup_no_bar&amp;width=385&amp;height=120&amp;START_MAXIMIZED=FALSE&amp;creator=factset&amp;display_string=Audit"}</definedName>
    <definedName name="_904__FDSAUDITLINK__">{"fdsup://directions/FAT Viewer?action=UPDATE&amp;creator=factset&amp;DYN_ARGS=TRUE&amp;DOC_NAME=FAT:FQL_AUDITING_CLIENT_TEMPLATE.FAT&amp;display_string=Audit&amp;VAR:KEY=JUJETQFYRI&amp;VAR:QUERY=RkZfQ0FQRVgoLDIwMDksLCwsKQ==&amp;WINDOW=FIRST_POPUP&amp;HEIGHT=450&amp;WIDTH=450&amp;START_MAXIMIZED=","FALSE&amp;VAR:CALENDAR=FIVEDAY&amp;VAR:SYMBOL=0&amp;VAR:INDEX=0"}</definedName>
    <definedName name="_904__FDSAUDITLINK___1">{"fdsup://Directions/FactSet Auditing Viewer?action=AUDIT_VALUE&amp;DB=129&amp;ID1=098952&amp;VALUEID=02001&amp;SDATE=201201&amp;PERIODTYPE=QTR_STD&amp;SCFT=3&amp;window=popup_no_bar&amp;width=385&amp;height=120&amp;START_MAXIMIZED=FALSE&amp;creator=factset&amp;display_string=Audit"}</definedName>
    <definedName name="_905__FDSAUDITLINK__">{"fdsup://Directions/FactSet Auditing Viewer?action=AUDIT_VALUE&amp;DB=129&amp;ID1=092528&amp;VALUEID=02001&amp;SDATE=201201&amp;PERIODTYPE=QTR_STD&amp;SCFT=3&amp;window=popup_no_bar&amp;width=385&amp;height=120&amp;START_MAXIMIZED=FALSE&amp;creator=factset&amp;display_string=Audit"}</definedName>
    <definedName name="_905__FDSAUDITLINK___1">{"fdsup://Directions/FactSet Auditing Viewer?action=AUDIT_VALUE&amp;DB=129&amp;ID1=092528&amp;VALUEID=02001&amp;SDATE=201201&amp;PERIODTYPE=QTR_STD&amp;SCFT=3&amp;window=popup_no_bar&amp;width=385&amp;height=120&amp;START_MAXIMIZED=FALSE&amp;creator=factset&amp;display_string=Audit"}</definedName>
    <definedName name="_906__FDSAUDITLINK__">{"fdsup://Directions/FactSet Auditing Viewer?action=AUDIT_VALUE&amp;DB=129&amp;ID1=071887&amp;VALUEID=02001&amp;SDATE=201102&amp;PERIODTYPE=SEMI_STD&amp;SCFT=3&amp;window=popup_no_bar&amp;width=385&amp;height=120&amp;START_MAXIMIZED=FALSE&amp;creator=factset&amp;display_string=Audit"}</definedName>
    <definedName name="_906__FDSAUDITLINK___1">{"fdsup://Directions/FactSet Auditing Viewer?action=AUDIT_VALUE&amp;DB=129&amp;ID1=071887&amp;VALUEID=02001&amp;SDATE=201102&amp;PERIODTYPE=SEMI_STD&amp;SCFT=3&amp;window=popup_no_bar&amp;width=385&amp;height=120&amp;START_MAXIMIZED=FALSE&amp;creator=factset&amp;display_string=Audit"}</definedName>
    <definedName name="_907__FDSAUDITLINK__">{"fdsup://directions/FAT Viewer?action=UPDATE&amp;creator=factset&amp;DYN_ARGS=TRUE&amp;DOC_NAME=FAT:FQL_AUDITING_CLIENT_TEMPLATE.FAT&amp;display_string=Audit&amp;VAR:KEY=BSNQBOTSPC&amp;VAR:QUERY=RkZfRUJJVChDQUwsMjAwOSwsLCwp&amp;WINDOW=FIRST_POPUP&amp;HEIGHT=450&amp;WIDTH=450&amp;START_MAXIMIZED=","FALSE&amp;VAR:CALENDAR=FIVEDAY&amp;VAR:SYMBOL=0&amp;VAR:INDEX=0"}</definedName>
    <definedName name="_907__FDSAUDITLINK___1">{"fdsup://Directions/FactSet Auditing Viewer?action=AUDIT_VALUE&amp;DB=129&amp;ID1=B16GWD&amp;VALUEID=02001&amp;SDATE=201102&amp;PERIODTYPE=SEMI_STD&amp;SCFT=3&amp;window=popup_no_bar&amp;width=385&amp;height=120&amp;START_MAXIMIZED=FALSE&amp;creator=factset&amp;display_string=Audit"}</definedName>
    <definedName name="_908__FDSAUDITLINK__">{"fdsup://directions/FAT Viewer?action=UPDATE&amp;creator=factset&amp;DYN_ARGS=TRUE&amp;DOC_NAME=FAT:FQL_AUDITING_CLIENT_TEMPLATE.FAT&amp;display_string=Audit&amp;VAR:KEY=FWZGFOTMBE&amp;VAR:QUERY=RkZfRUJJVERBKCwyMDA3LCwsLCk=&amp;WINDOW=FIRST_POPUP&amp;HEIGHT=450&amp;WIDTH=450&amp;START_MAXIMIZED=","FALSE&amp;VAR:CALENDAR=FIVEDAY&amp;VAR:SYMBOL=0&amp;VAR:INDEX=0"}</definedName>
    <definedName name="_908__FDSAUDITLINK___1">{"fdsup://Directions/FactSet Auditing Viewer?action=AUDIT_VALUE&amp;DB=129&amp;ID1=088470&amp;VALUEID=02001&amp;SDATE=201102&amp;PERIODTYPE=SEMI_STD&amp;SCFT=3&amp;window=popup_no_bar&amp;width=385&amp;height=120&amp;START_MAXIMIZED=FALSE&amp;creator=factset&amp;display_string=Audit"}</definedName>
    <definedName name="_909__FDSAUDITLINK__">{"fdsup://directions/FAT Viewer?action=UPDATE&amp;creator=factset&amp;DYN_ARGS=TRUE&amp;DOC_NAME=FAT:FQL_AUDITING_CLIENT_TEMPLATE.FAT&amp;display_string=Audit&amp;VAR:KEY=NWZUNUVCNG&amp;VAR:QUERY=RkZfQ0FQRVgoLDIwMDcsLCwsKQ==&amp;WINDOW=FIRST_POPUP&amp;HEIGHT=450&amp;WIDTH=450&amp;START_MAXIMIZED=","FALSE&amp;VAR:CALENDAR=FIVEDAY&amp;VAR:SYMBOL=0&amp;VAR:INDEX=0"}</definedName>
    <definedName name="_91__123Graph_XCHART_2">#REF!</definedName>
    <definedName name="_91__123Graph_XChart_6">#REF!</definedName>
    <definedName name="_91__FDSAUDITLINK__">{"fdsup://Directions/FAT Viewer?action=UPDATE&amp;creator=factset&amp;DOC_NAME=fat:reuters_annual_source_window.fat&amp;display_string=Audit&amp;DYN_ARGS=TRUE&amp;VAR:ID1=38141G10&amp;VAR:RCODE=QTLE&amp;VAR:SDATE=20071199&amp;VAR:FREQ=Y&amp;VAR:RELITEM=RP&amp;VAR:CURRENCY=&amp;VAR:CURRSOURCE=EXSHARE&amp;","VAR:NATFREQ=ANNUAL&amp;VAR:RFIELD=FINALIZED&amp;VAR:DB_TYPE=&amp;VAR:UNITS=MONTHLY&amp;window=popup&amp;width=450&amp;height=300&amp;START_MAXIMIZED=FALSE"}</definedName>
    <definedName name="_91__FDSAUDITLINK___1">{"fdsup://IBCentral/FAT Viewer?action=UPDATE&amp;creator=factset&amp;DOC_NAME=fat:reuters_annual_source_window.fat&amp;display_string=Audit&amp;DYN_ARGS=TRUE&amp;VAR:ID1=B1VK7X&amp;VAR:RCODE=FDSPFDSTKTOTAL&amp;VAR:SDATE=20071299&amp;VAR:FREQ=Y&amp;VAR:RELITEM=RP&amp;VAR:CURRENCY=&amp;VAR:CURRSOURCE=E","XSHARE&amp;VAR:NATFREQ=ANNUAL&amp;VAR:RFIELD=FINALIZED&amp;VAR:DB_TYPE=&amp;VAR:UNITS=M&amp;window=popup&amp;width=450&amp;height=300&amp;START_MAXIMIZED=FALSE"}</definedName>
    <definedName name="_910__FDSAUDITLINK__">{"fdsup://directions/FAT Viewer?action=UPDATE&amp;creator=factset&amp;DYN_ARGS=TRUE&amp;DOC_NAME=FAT:FQL_AUDITING_CLIENT_TEMPLATE.FAT&amp;display_string=Audit&amp;VAR:KEY=DWFIJIFWBW&amp;VAR:QUERY=RkZfQ0FQRVgoQ0FMLDIwMDksLCwsKQ==&amp;WINDOW=FIRST_POPUP&amp;HEIGHT=450&amp;WIDTH=450&amp;START_MAXIMI","ZED=FALSE&amp;VAR:CALENDAR=FIVEDAY&amp;VAR:SYMBOL=0&amp;VAR:INDEX=0"}</definedName>
    <definedName name="_911__FDSAUDITLINK__">{"fdsup://directions/FAT Viewer?action=UPDATE&amp;creator=factset&amp;DYN_ARGS=TRUE&amp;DOC_NAME=FAT:FQL_AUDITING_CLIENT_TEMPLATE.FAT&amp;display_string=Audit&amp;VAR:KEY=JUJETQFYRI&amp;VAR:QUERY=RkZfQ0FQRVgoLDIwMDksLCwsKQ==&amp;WINDOW=FIRST_POPUP&amp;HEIGHT=450&amp;WIDTH=450&amp;START_MAXIMIZED=","FALSE&amp;VAR:CALENDAR=FIVEDAY&amp;VAR:SYMBOL=0&amp;VAR:INDEX=0"}</definedName>
    <definedName name="_912__FDSAUDITLINK__">{"fdsup://directions/FAT Viewer?action=UPDATE&amp;creator=factset&amp;DYN_ARGS=TRUE&amp;DOC_NAME=FAT:FQL_AUDITING_CLIENT_TEMPLATE.FAT&amp;display_string=Audit&amp;VAR:KEY=ROVATYHEDO&amp;VAR:QUERY=RkZfRUJJVCgsMjAwNywsLCwp&amp;WINDOW=FIRST_POPUP&amp;HEIGHT=450&amp;WIDTH=450&amp;START_MAXIMIZED=FALS","E&amp;VAR:CALENDAR=FIVEDAY&amp;VAR:SYMBOL=0&amp;VAR:INDEX=0"}</definedName>
    <definedName name="_913__FDSAUDITLINK__">{"fdsup://Directions/FAT Viewer?action=UPDATE&amp;creator=factset&amp;DOC_NAME=fat:reuters_semi_source_window.fat&amp;display_string=Audit&amp;DYN_ARGS=TRUE&amp;VAR:ID1=629749&amp;VAR:RCODE=FDSENTRPRVAL&amp;VAR:SDATE=38898&amp;VAR:FREQ=Daily&amp;VAR:RELITEM=&amp;VAR:CURRENCY=AUD&amp;VAR:CURRSOURCE=EX","SHARE&amp;VAR:NATFREQ=FSA&amp;VAR:RFIELD=FINALIZED&amp;VAR:DB_TYPE=&amp;VAR:UNITS=M&amp;window=popup&amp;width=450&amp;height=300&amp;START_MAXIMIZED=FALSE"}</definedName>
    <definedName name="_914__FDSAUDITLINK__">{"fdsup://directions/FAT Viewer?action=UPDATE&amp;creator=factset&amp;DYN_ARGS=TRUE&amp;DOC_NAME=FAT:FQL_AUDITING_CLIENT_TEMPLATE.FAT&amp;display_string=Audit&amp;VAR:KEY=ZQLYBQJQRI&amp;VAR:QUERY=RkZfQ0FQRVgoQ0FMLDIwMTAsLCwsKQ==&amp;WINDOW=FIRST_POPUP&amp;HEIGHT=450&amp;WIDTH=450&amp;START_MAXIMI","ZED=FALSE&amp;VAR:CALENDAR=FIVEDAY&amp;VAR:SYMBOL=0&amp;VAR:INDEX=0"}</definedName>
    <definedName name="_915__FDSAUDITLINK__">{"fdsup://Directions/FAT Viewer?action=UPDATE&amp;creator=factset&amp;DOC_NAME=fat:reuters_semi_source_window.fat&amp;display_string=Audit&amp;DYN_ARGS=TRUE&amp;VAR:ID1=629749&amp;VAR:RCODE=FDSENTRPRVAL&amp;VAR:SDATE=39082&amp;VAR:FREQ=Daily&amp;VAR:RELITEM=&amp;VAR:CURRENCY=AUD&amp;VAR:CURRSOURCE=EX","SHARE&amp;VAR:NATFREQ=FSA&amp;VAR:RFIELD=FINALIZED&amp;VAR:DB_TYPE=&amp;VAR:UNITS=M&amp;window=popup&amp;width=450&amp;height=300&amp;START_MAXIMIZED=FALSE"}</definedName>
    <definedName name="_916__FDSAUDITLINK__">{"fdsup://directions/FAT Viewer?action=UPDATE&amp;creator=factset&amp;DYN_ARGS=TRUE&amp;DOC_NAME=FAT:FQL_AUDITING_CLIENT_TEMPLATE.FAT&amp;display_string=Audit&amp;VAR:KEY=XATMLCNQRW&amp;VAR:QUERY=RkZfRUJJVERBKENBTCwyMDEwLCwsLCk=&amp;WINDOW=FIRST_POPUP&amp;HEIGHT=450&amp;WIDTH=450&amp;START_MAXIMI","ZED=FALSE&amp;VAR:CALENDAR=FIVEDAY&amp;VAR:SYMBOL=0&amp;VAR:INDEX=0"}</definedName>
    <definedName name="_917__FDSAUDITLINK__">{"fdsup://directions/FAT Viewer?action=UPDATE&amp;creator=factset&amp;DYN_ARGS=TRUE&amp;DOC_NAME=FAT:FQL_AUDITING_CLIENT_TEMPLATE.FAT&amp;display_string=Audit&amp;VAR:KEY=FWZGFOTMBE&amp;VAR:QUERY=RkZfRUJJVERBKCwyMDA3LCwsLCk=&amp;WINDOW=FIRST_POPUP&amp;HEIGHT=450&amp;WIDTH=450&amp;START_MAXIMIZED=","FALSE&amp;VAR:CALENDAR=FIVEDAY&amp;VAR:SYMBOL=0&amp;VAR:INDEX=0"}</definedName>
    <definedName name="_918__FDSAUDITLINK__">{"fdsup://Directions/FAT Viewer?action=UPDATE&amp;creator=factset&amp;DOC_NAME=fat:reuters_semi_source_window.fat&amp;display_string=Audit&amp;DYN_ARGS=TRUE&amp;VAR:ID1=629749&amp;VAR:RCODE=FDSENTRPRVAL&amp;VAR:SDATE=39355&amp;VAR:FREQ=Daily&amp;VAR:RELITEM=&amp;VAR:CURRENCY=AUD&amp;VAR:CURRSOURCE=EX","SHARE&amp;VAR:NATFREQ=FSA&amp;VAR:RFIELD=FINALIZED&amp;VAR:DB_TYPE=&amp;VAR:UNITS=M&amp;window=popup&amp;width=450&amp;height=300&amp;START_MAXIMIZED=FALSE"}</definedName>
    <definedName name="_919__FDSAUDITLINK__">{"fdsup://Directions/FAT Viewer?action=UPDATE&amp;creator=factset&amp;DOC_NAME=fat:reuters_semi_source_window.fat&amp;display_string=Audit&amp;DYN_ARGS=TRUE&amp;VAR:ID1=629749&amp;VAR:RCODE=FDSENTRPRVAL&amp;VAR:SDATE=39447&amp;VAR:FREQ=Daily&amp;VAR:RELITEM=&amp;VAR:CURRENCY=AUD&amp;VAR:CURRSOURCE=EX","SHARE&amp;VAR:NATFREQ=FSA&amp;VAR:RFIELD=FINALIZED&amp;VAR:DB_TYPE=&amp;VAR:UNITS=M&amp;window=popup&amp;width=450&amp;height=300&amp;START_MAXIMIZED=FALSE"}</definedName>
    <definedName name="_92__FDSAUDITLINK__">{"fdsup://Directions/FAT Viewer?action=UPDATE&amp;creator=factset&amp;DOC_NAME=fat:reuters_annual_source_window.fat&amp;display_string=Audit&amp;DYN_ARGS=TRUE&amp;VAR:ID1=34958B10&amp;VAR:RCODE=QTLE&amp;VAR:SDATE=20071299&amp;VAR:FREQ=Y&amp;VAR:RELITEM=RP&amp;VAR:CURRENCY=&amp;VAR:CURRSOURCE=EXSHARE&amp;","VAR:NATFREQ=ANNUAL&amp;VAR:RFIELD=FINALIZED&amp;VAR:DB_TYPE=&amp;VAR:UNITS=MONTHLY&amp;window=popup&amp;width=450&amp;height=300&amp;START_MAXIMIZED=FALSE"}</definedName>
    <definedName name="_92__FDSAUDITLINK___1">{"fdsup://IBCentral/FAT Viewer?action=UPDATE&amp;creator=factset&amp;DOC_NAME=fat:reuters_annual_source_window.fat&amp;display_string=Audit&amp;DYN_ARGS=TRUE&amp;VAR:ID1=317297&amp;VAR:RCODE=FDSPFDSTKTOTAL&amp;VAR:SDATE=20080399&amp;VAR:FREQ=Y&amp;VAR:RELITEM=RP&amp;VAR:CURRENCY=&amp;VAR:CURRSOURCE=E","XSHARE&amp;VAR:NATFREQ=ANNUAL&amp;VAR:RFIELD=FINALIZED&amp;VAR:DB_TYPE=&amp;VAR:UNITS=M&amp;window=popup&amp;width=450&amp;height=300&amp;START_MAXIMIZED=FALSE"}</definedName>
    <definedName name="_920__FDSAUDITLINK__">{"fdsup://directions/FAT Viewer?action=UPDATE&amp;creator=factset&amp;DYN_ARGS=TRUE&amp;DOC_NAME=FAT:FQL_AUDITING_CLIENT_TEMPLATE.FAT&amp;display_string=Audit&amp;VAR:KEY=HQJSJOFIRW&amp;VAR:QUERY=RkZfQ0FQRVgoQ0FMLDIwMTAsLCwsKQ==&amp;WINDOW=FIRST_POPUP&amp;HEIGHT=450&amp;WIDTH=450&amp;START_MAXIMI","ZED=FALSE&amp;VAR:CALENDAR=FIVEDAY&amp;VAR:SYMBOL=052270&amp;VAR:INDEX=0"}</definedName>
    <definedName name="_921__FDSAUDITLINK__">{"fdsup://directions/FAT Viewer?action=UPDATE&amp;creator=factset&amp;DYN_ARGS=TRUE&amp;DOC_NAME=FAT:FQL_AUDITING_CLIENT_TEMPLATE.FAT&amp;display_string=Audit&amp;VAR:KEY=VKPQLSPOJG&amp;VAR:QUERY=RkZfQ0FQRVgoQ0FMLDIwMDgsLCwsKQ==&amp;WINDOW=FIRST_POPUP&amp;HEIGHT=450&amp;WIDTH=450&amp;START_MAXIMI","ZED=FALSE&amp;VAR:CALENDAR=FIVEDAY&amp;VAR:SYMBOL=0&amp;VAR:INDEX=0"}</definedName>
    <definedName name="_922__FDSAUDITLINK__">{"fdsup://directions/FAT Viewer?action=UPDATE&amp;creator=factset&amp;DYN_ARGS=TRUE&amp;DOC_NAME=FAT:FQL_AUDITING_CLIENT_TEMPLATE.FAT&amp;display_string=Audit&amp;VAR:KEY=TCBALQHERO&amp;VAR:QUERY=RkZfRUJJVChDQUwsMjAxMCwsLCwp&amp;WINDOW=FIRST_POPUP&amp;HEIGHT=450&amp;WIDTH=450&amp;START_MAXIMIZED=","FALSE&amp;VAR:CALENDAR=FIVEDAY&amp;VAR:SYMBOL=596787&amp;VAR:INDEX=0"}</definedName>
    <definedName name="_923__FDSAUDITLINK__">{"fdsup://directions/FAT Viewer?action=UPDATE&amp;creator=factSet&amp;DYN_ARGS=true&amp;DOC_NAME=FAT:RGQ_ENTRPR_VAL_EV_SOURCE_WINDOW.FAT&amp;VAR:ID1=ADVS-US&amp;window=popup&amp;width=535&amp;height=425&amp;START_MAXIMIZED=FALSE&amp;Y=120"}</definedName>
    <definedName name="_924__FDSAUDITLINK__">{"fdsup://directions/FAT Viewer?action=UPDATE&amp;creator=factset&amp;DYN_ARGS=TRUE&amp;DOC_NAME=FAT:FQL_AUDITING_CLIENT_TEMPLATE.FAT&amp;display_string=Audit&amp;VAR:KEY=TQTQPQLKFK&amp;VAR:QUERY=RkZfRUJJVChDQUwsMjAwOCwsLCwp&amp;WINDOW=FIRST_POPUP&amp;HEIGHT=450&amp;WIDTH=450&amp;START_MAXIMIZED=","FALSE&amp;VAR:CALENDAR=FIVEDAY&amp;VAR:SYMBOL=596787&amp;VAR:INDEX=0"}</definedName>
    <definedName name="_925__FDSAUDITLINK__">{"fdsup://directions/FAT Viewer?action=UPDATE&amp;creator=factset&amp;DYN_ARGS=TRUE&amp;DOC_NAME=FAT:FQL_AUDITING_CLIENT_TEMPLATE.FAT&amp;display_string=Audit&amp;VAR:KEY=DWFIJIFWBW&amp;VAR:QUERY=RkZfQ0FQRVgoQ0FMLDIwMDksLCwsKQ==&amp;WINDOW=FIRST_POPUP&amp;HEIGHT=450&amp;WIDTH=450&amp;START_MAXIMI","ZED=FALSE&amp;VAR:CALENDAR=FIVEDAY&amp;VAR:SYMBOL=0&amp;VAR:INDEX=0"}</definedName>
    <definedName name="_926__FDSAUDITLINK__">{"fdsup://directions/FAT Viewer?action=UPDATE&amp;creator=factSet&amp;DYN_ARGS=true&amp;DOC_NAME=FAT:RGQ_ENTRPR_VAL_EV_SOURCE_WINDOW.FAT&amp;VAR:ID1=ADVS-US&amp;window=popup&amp;width=535&amp;height=425&amp;START_MAXIMIZED=FALSE&amp;Y=120"}</definedName>
    <definedName name="_927__FDSAUDITLINK__">{"fdsup://directions/FAT Viewer?action=UPDATE&amp;creator=factSet&amp;DYN_ARGS=true&amp;DOC_NAME=FAT:RGQ_ENTRPR_VAL_EV_SOURCE_WINDOW.FAT&amp;VAR:ID1=ADVS-US&amp;window=popup&amp;width=535&amp;height=425&amp;START_MAXIMIZED=FALSE&amp;Y=120"}</definedName>
    <definedName name="_928__FDSAUDITLINK__">{"fdsup://directions/FAT Viewer?action=UPDATE&amp;creator=factset&amp;DYN_ARGS=TRUE&amp;DOC_NAME=FAT:FQL_AUDITING_CLIENT_TEMPLATE.FAT&amp;display_string=Audit&amp;VAR:KEY=FODWRWTKFI&amp;VAR:QUERY=RkZfRUJJVERBKENBTCwyMDA5LCwsLCk=&amp;WINDOW=FIRST_POPUP&amp;HEIGHT=450&amp;WIDTH=450&amp;START_MAXIMI","ZED=FALSE&amp;VAR:CALENDAR=FIVEDAY&amp;VAR:SYMBOL=447621&amp;VAR:INDEX=0"}</definedName>
    <definedName name="_929__FDSAUDITLINK__">{"fdsup://directions/FAT Viewer?action=UPDATE&amp;creator=factset&amp;DYN_ARGS=TRUE&amp;DOC_NAME=FAT:FQL_AUDITING_CLIENT_TEMPLATE.FAT&amp;display_string=Audit&amp;VAR:KEY=VKPQLSPOJG&amp;VAR:QUERY=RkZfQ0FQRVgoQ0FMLDIwMDgsLCwsKQ==&amp;WINDOW=FIRST_POPUP&amp;HEIGHT=450&amp;WIDTH=450&amp;START_MAXIMI","ZED=FALSE&amp;VAR:CALENDAR=FIVEDAY&amp;VAR:SYMBOL=0&amp;VAR:INDEX=0"}</definedName>
    <definedName name="_93__FDSAUDITLINK__">{"fdsup://Directions/FAT Viewer?action=UPDATE&amp;creator=factset&amp;DOC_NAME=fat:reuters_annual_source_window.fat&amp;display_string=Audit&amp;DYN_ARGS=TRUE&amp;VAR:ID1=29977A10&amp;VAR:RCODE=QTLE&amp;VAR:SDATE=20071299&amp;VAR:FREQ=Y&amp;VAR:RELITEM=RP&amp;VAR:CURRENCY=&amp;VAR:CURRSOURCE=EXSHARE&amp;","VAR:NATFREQ=ANNUAL&amp;VAR:RFIELD=FINALIZED&amp;VAR:DB_TYPE=&amp;VAR:UNITS=MONTHLY&amp;window=popup&amp;width=450&amp;height=300&amp;START_MAXIMIZED=FALSE"}</definedName>
    <definedName name="_93__FDSAUDITLINK___1">{"fdsup://IBCentral/FAT Viewer?action=UPDATE&amp;creator=factset&amp;DOC_NAME=fat:reuters_annual_source_window.fat&amp;display_string=Audit&amp;DYN_ARGS=TRUE&amp;VAR:ID1=B3CG9C&amp;VAR:RCODE=FDSPFDSTKTOTAL&amp;VAR:SDATE=20080499&amp;VAR:FREQ=Y&amp;VAR:RELITEM=RP&amp;VAR:CURRENCY=&amp;VAR:CURRSOURCE=E","XSHARE&amp;VAR:NATFREQ=ANNUAL&amp;VAR:RFIELD=FINALIZED&amp;VAR:DB_TYPE=&amp;VAR:UNITS=M&amp;window=popup&amp;width=450&amp;height=300&amp;START_MAXIMIZED=FALSE"}</definedName>
    <definedName name="_930__FDSAUDITLINK__">{"fdsup://directions/FAT Viewer?action=UPDATE&amp;creator=factset&amp;DYN_ARGS=TRUE&amp;DOC_NAME=FAT:FQL_AUDITING_CLIENT_TEMPLATE.FAT&amp;display_string=Audit&amp;VAR:KEY=JMFYFAZQPE&amp;VAR:QUERY=RkZfRUJJVCgsMjAwOCwsLCwp&amp;WINDOW=FIRST_POPUP&amp;HEIGHT=450&amp;WIDTH=450&amp;START_MAXIMIZED=FALS","E&amp;VAR:CALENDAR=FIVEDAY&amp;VAR:SYMBOL=0&amp;VAR:INDEX=0"}</definedName>
    <definedName name="_931__FDSAUDITLINK__">{"fdsup://directions/FAT Viewer?action=UPDATE&amp;creator=factset&amp;DYN_ARGS=TRUE&amp;DOC_NAME=FAT:FQL_AUDITING_CLIENT_TEMPLATE.FAT&amp;display_string=Audit&amp;VAR:KEY=PMZIFATYZW&amp;VAR:QUERY=RkZfRUJJVERBKENBTCwyMDA4LCwsLCk=&amp;WINDOW=FIRST_POPUP&amp;HEIGHT=450&amp;WIDTH=450&amp;START_MAXIMI","ZED=FALSE&amp;VAR:CALENDAR=FIVEDAY&amp;VAR:SYMBOL=0&amp;VAR:INDEX=0"}</definedName>
    <definedName name="_932__FDSAUDITLINK__">{"fdsup://directions/FAT Viewer?action=UPDATE&amp;creator=factset&amp;DYN_ARGS=TRUE&amp;DOC_NAME=FAT:FQL_AUDITING_CLIENT_TEMPLATE.FAT&amp;display_string=Audit&amp;VAR:KEY=FMTCRYVSHO&amp;VAR:QUERY=RkZfQ0FQRVgoLDIwMDgsLCwsKQ==&amp;WINDOW=FIRST_POPUP&amp;HEIGHT=450&amp;WIDTH=450&amp;START_MAXIMIZED=","FALSE&amp;VAR:CALENDAR=FIVEDAY&amp;VAR:SYMBOL=0&amp;VAR:INDEX=0"}</definedName>
    <definedName name="_933__FDSAUDITLINK__">{"fdsup://directions/FAT Viewer?action=UPDATE&amp;creator=factset&amp;DYN_ARGS=TRUE&amp;DOC_NAME=FAT:FQL_AUDITING_CLIENT_TEMPLATE.FAT&amp;display_string=Audit&amp;VAR:KEY=NSFMZINGDA&amp;VAR:QUERY=RkZfRUJJVERBKENBTCwyMDEwLCwsLCk=&amp;WINDOW=FIRST_POPUP&amp;HEIGHT=450&amp;WIDTH=450&amp;START_MAXIMI","ZED=FALSE&amp;VAR:CALENDAR=FIVEDAY&amp;VAR:SYMBOL=565478&amp;VAR:INDEX=0"}</definedName>
    <definedName name="_934__FDSAUDITLINK__">{"fdsup://directions/FAT Viewer?action=UPDATE&amp;creator=factset&amp;DYN_ARGS=TRUE&amp;DOC_NAME=FAT:FQL_AUDITING_CLIENT_TEMPLATE.FAT&amp;display_string=Audit&amp;VAR:KEY=VOBMZCVSBG&amp;VAR:QUERY=RkZfRUJJVERBKCwyMDA4LCwsLCk=&amp;WINDOW=FIRST_POPUP&amp;HEIGHT=450&amp;WIDTH=450&amp;START_MAXIMIZED=","FALSE&amp;VAR:CALENDAR=FIVEDAY&amp;VAR:SYMBOL=0&amp;VAR:INDEX=0"}</definedName>
    <definedName name="_935__FDSAUDITLINK__">{"fdsup://directions/FAT Viewer?action=UPDATE&amp;creator=factset&amp;DYN_ARGS=TRUE&amp;DOC_NAME=FAT:FQL_AUDITING_CLIENT_TEMPLATE.FAT&amp;display_string=Audit&amp;VAR:KEY=TEXMBSFEHQ&amp;VAR:QUERY=RkZfRUJJVERBKENBTCwyMDEwLCwsLCk=&amp;WINDOW=FIRST_POPUP&amp;HEIGHT=450&amp;WIDTH=450&amp;START_MAXIMI","ZED=FALSE&amp;VAR:CALENDAR=FIVEDAY&amp;VAR:SYMBOL=052270&amp;VAR:INDEX=0"}</definedName>
    <definedName name="_936__FDSAUDITLINK__">{"fdsup://directions/FAT Viewer?action=UPDATE&amp;creator=factSet&amp;DYN_ARGS=true&amp;DOC_NAME=FAT:RGQ_ENTRPR_VAL_EV_SOURCE_WINDOW.FAT&amp;VAR:ID1=ADVS-US&amp;window=popup&amp;width=535&amp;height=425&amp;START_MAXIMIZED=FALSE&amp;Y=120"}</definedName>
    <definedName name="_937__FDSAUDITLINK__">{"fdsup://directions/FAT Viewer?action=UPDATE&amp;creator=factset&amp;DYN_ARGS=TRUE&amp;DOC_NAME=FAT:FQL_AUDITING_CLIENT_TEMPLATE.FAT&amp;display_string=Audit&amp;VAR:KEY=LIXIREJSVE&amp;VAR:QUERY=RkZfU0FMRVMoQ0FMLDIwMTAsLCwsKQ==&amp;WINDOW=FIRST_POPUP&amp;HEIGHT=450&amp;WIDTH=450&amp;START_MAXIMI","ZED=FALSE&amp;VAR:CALENDAR=FIVEDAY&amp;VAR:SYMBOL=547970&amp;VAR:INDEX=0"}</definedName>
    <definedName name="_938__FDSAUDITLINK__">{"fdsup://directions/FAT Viewer?action=UPDATE&amp;creator=factset&amp;DYN_ARGS=TRUE&amp;DOC_NAME=FAT:FQL_AUDITING_CLIENT_TEMPLATE.FAT&amp;display_string=Audit&amp;VAR:KEY=TKNCJAPKPQ&amp;VAR:QUERY=RkZfRUJJVChDQUwsMjAxMCwsLCwp&amp;WINDOW=FIRST_POPUP&amp;HEIGHT=450&amp;WIDTH=450&amp;START_MAXIMIZED=","FALSE&amp;VAR:CALENDAR=FIVEDAY&amp;VAR:SYMBOL=0&amp;VAR:INDEX=0"}</definedName>
    <definedName name="_939__FDSAUDITLINK__">{"fdsup://directions/FAT Viewer?action=UPDATE&amp;creator=factset&amp;DYN_ARGS=TRUE&amp;DOC_NAME=FAT:FQL_AUDITING_CLIENT_TEMPLATE.FAT&amp;display_string=Audit&amp;VAR:KEY=LWLEPQVIHQ&amp;VAR:QUERY=RkZfQ0FQRVgoQ0FMLDIwMTAsLCwsKQ==&amp;WINDOW=FIRST_POPUP&amp;HEIGHT=450&amp;WIDTH=450&amp;START_MAXIMI","ZED=FALSE&amp;VAR:CALENDAR=FIVEDAY&amp;VAR:SYMBOL=565478&amp;VAR:INDEX=0"}</definedName>
    <definedName name="_94__FDSAUDITLINK__">{"fdsup://Directions/FAT Viewer?action=UPDATE&amp;creator=factset&amp;DOC_NAME=fat:reuters_annual_source_window.fat&amp;display_string=Audit&amp;DYN_ARGS=TRUE&amp;VAR:ID1=17296710&amp;VAR:RCODE=QTLE&amp;VAR:SDATE=20071299&amp;VAR:FREQ=Y&amp;VAR:RELITEM=RP&amp;VAR:CURRENCY=&amp;VAR:CURRSOURCE=EXSHARE&amp;","VAR:NATFREQ=ANNUAL&amp;VAR:RFIELD=FINALIZED&amp;VAR:DB_TYPE=&amp;VAR:UNITS=MONTHLY&amp;window=popup&amp;width=450&amp;height=300&amp;START_MAXIMIZED=FALSE"}</definedName>
    <definedName name="_94__FDSAUDITLINK___1">{"fdsup://IBCentral/FAT Viewer?action=UPDATE&amp;creator=factset&amp;DOC_NAME=fat:reuters_annual_source_window.fat&amp;display_string=Audit&amp;DYN_ARGS=TRUE&amp;VAR:ID1=079737&amp;VAR:RCODE=FDSPFDSTKTOTAL&amp;VAR:SDATE=20071299&amp;VAR:FREQ=Y&amp;VAR:RELITEM=RP&amp;VAR:CURRENCY=&amp;VAR:CURRSOURCE=E","XSHARE&amp;VAR:NATFREQ=ANNUAL&amp;VAR:RFIELD=FINALIZED&amp;VAR:DB_TYPE=&amp;VAR:UNITS=M&amp;window=popup&amp;width=450&amp;height=300&amp;START_MAXIMIZED=FALSE"}</definedName>
    <definedName name="_940__FDSAUDITLINK__">{"fdsup://directions/FAT Viewer?action=UPDATE&amp;creator=factset&amp;DYN_ARGS=TRUE&amp;DOC_NAME=FAT:FQL_AUDITING_CLIENT_TEMPLATE.FAT&amp;display_string=Audit&amp;VAR:KEY=VSNADMXAFS&amp;VAR:QUERY=RkZfRUJJVERBKCwyMDA5LCwsLCk=&amp;WINDOW=FIRST_POPUP&amp;HEIGHT=450&amp;WIDTH=450&amp;START_MAXIMIZED=","FALSE&amp;VAR:CALENDAR=FIVEDAY&amp;VAR:SYMBOL=0&amp;VAR:INDEX=0"}</definedName>
    <definedName name="_941__FDSAUDITLINK__">{"fdsup://directions/FAT Viewer?action=UPDATE&amp;creator=factset&amp;DYN_ARGS=TRUE&amp;DOC_NAME=FAT:FQL_AUDITING_CLIENT_TEMPLATE.FAT&amp;display_string=Audit&amp;VAR:KEY=ZQLYBQJQRI&amp;VAR:QUERY=RkZfQ0FQRVgoQ0FMLDIwMTAsLCwsKQ==&amp;WINDOW=FIRST_POPUP&amp;HEIGHT=450&amp;WIDTH=450&amp;START_MAXIMI","ZED=FALSE&amp;VAR:CALENDAR=FIVEDAY&amp;VAR:SYMBOL=0&amp;VAR:INDEX=0"}</definedName>
    <definedName name="_942__FDSAUDITLINK__">{"fdsup://directions/FAT Viewer?action=UPDATE&amp;creator=factset&amp;DYN_ARGS=TRUE&amp;DOC_NAME=FAT:FQL_AUDITING_CLIENT_TEMPLATE.FAT&amp;display_string=Audit&amp;VAR:KEY=FMTCRYVSHO&amp;VAR:QUERY=RkZfQ0FQRVgoLDIwMDgsLCwsKQ==&amp;WINDOW=FIRST_POPUP&amp;HEIGHT=450&amp;WIDTH=450&amp;START_MAXIMIZED=","FALSE&amp;VAR:CALENDAR=FIVEDAY&amp;VAR:SYMBOL=0&amp;VAR:INDEX=0"}</definedName>
    <definedName name="_943__FDSAUDITLINK__">{"fdsup://directions/FAT Viewer?action=UPDATE&amp;creator=factset&amp;DYN_ARGS=TRUE&amp;DOC_NAME=FAT:FQL_AUDITING_CLIENT_TEMPLATE.FAT&amp;display_string=Audit&amp;VAR:KEY=VSNADMXAFS&amp;VAR:QUERY=RkZfRUJJVERBKCwyMDA5LCwsLCk=&amp;WINDOW=FIRST_POPUP&amp;HEIGHT=450&amp;WIDTH=450&amp;START_MAXIMIZED=","FALSE&amp;VAR:CALENDAR=FIVEDAY&amp;VAR:SYMBOL=0&amp;VAR:INDEX=0"}</definedName>
    <definedName name="_944__FDSAUDITLINK__">{"fdsup://Directions/FactSet Auditing Viewer?action=AUDIT_VALUE&amp;DB=129&amp;ID1=02406110&amp;VALUEID=03426&amp;SDATE=2010&amp;PERIODTYPE=ANN_STD&amp;window=popup_no_bar&amp;width=385&amp;height=120&amp;START_MAXIMIZED=FALSE&amp;creator=factset&amp;display_string=Audit"}</definedName>
    <definedName name="_945__FDSAUDITLINK__">{"fdsup://directions/FAT Viewer?action=UPDATE&amp;creator=factSet&amp;DYN_ARGS=true&amp;DOC_NAME=FAT:RGQ_ENTRPR_VAL_EV_SOURCE_WINDOW.FAT&amp;VAR:ID1=ITG-US&amp;window=popup&amp;width=535&amp;height=425&amp;START_MAXIMIZED=FALSE&amp;Y=120"}</definedName>
    <definedName name="_946__FDSAUDITLINK__">{"fdsup://directions/FAT Viewer?action=UPDATE&amp;creator=factset&amp;DYN_ARGS=TRUE&amp;DOC_NAME=FAT:FQL_AUDITING_CLIENT_TEMPLATE.FAT&amp;display_string=Audit&amp;VAR:KEY=XATMLCNQRW&amp;VAR:QUERY=RkZfRUJJVERBKENBTCwyMDEwLCwsLCk=&amp;WINDOW=FIRST_POPUP&amp;HEIGHT=450&amp;WIDTH=450&amp;START_MAXIMI","ZED=FALSE&amp;VAR:CALENDAR=FIVEDAY&amp;VAR:SYMBOL=0&amp;VAR:INDEX=0"}</definedName>
    <definedName name="_947__FDSAUDITLINK__">{"fdsup://directions/FAT Viewer?action=UPDATE&amp;creator=factSet&amp;DYN_ARGS=true&amp;DOC_NAME=FAT:RGQ_ENTRPR_VAL_EV_SOURCE_WINDOW.FAT&amp;VAR:ID1=ITG-US&amp;window=popup&amp;width=535&amp;height=425&amp;START_MAXIMIZED=FALSE&amp;Y=120"}</definedName>
    <definedName name="_948__FDSAUDITLINK__">{"fdsup://directions/FAT Viewer?action=UPDATE&amp;creator=factset&amp;DYN_ARGS=TRUE&amp;DOC_NAME=FAT:FQL_AUDITING_CLIENT_TEMPLATE.FAT&amp;display_string=Audit&amp;VAR:KEY=BQVMNKBMHK&amp;VAR:QUERY=RkZfU0FMRVMoQ0FMLDIwMDksLCwsKQ==&amp;WINDOW=FIRST_POPUP&amp;HEIGHT=450&amp;WIDTH=450&amp;START_MAXIMI","ZED=FALSE&amp;VAR:CALENDAR=FIVEDAY&amp;VAR:SYMBOL=547970&amp;VAR:INDEX=0"}</definedName>
    <definedName name="_949__FDSAUDITLINK__">{"fdsup://directions/FAT Viewer?action=UPDATE&amp;creator=factset&amp;DYN_ARGS=TRUE&amp;DOC_NAME=FAT:FQL_AUDITING_CLIENT_TEMPLATE.FAT&amp;display_string=Audit&amp;VAR:KEY=FMTCRYVSHO&amp;VAR:QUERY=RkZfQ0FQRVgoLDIwMDgsLCwsKQ==&amp;WINDOW=FIRST_POPUP&amp;HEIGHT=450&amp;WIDTH=450&amp;START_MAXIMIZED=","FALSE&amp;VAR:CALENDAR=FIVEDAY&amp;VAR:SYMBOL=0&amp;VAR:INDEX=0"}</definedName>
    <definedName name="_95__FDSAUDITLINK__">{"fdsup://Directions/FAT Viewer?action=UPDATE&amp;creator=factset&amp;DOC_NAME=fat:reuters_annual_source_window.fat&amp;display_string=Audit&amp;DYN_ARGS=TRUE&amp;VAR:ID1=09247X10&amp;VAR:RCODE=QTLE&amp;VAR:SDATE=20071299&amp;VAR:FREQ=Y&amp;VAR:RELITEM=RP&amp;VAR:CURRENCY=&amp;VAR:CURRSOURCE=EXSHARE&amp;","VAR:NATFREQ=ANNUAL&amp;VAR:RFIELD=FINALIZED&amp;VAR:DB_TYPE=&amp;VAR:UNITS=MONTHLY&amp;window=popup&amp;width=450&amp;height=300&amp;START_MAXIMIZED=FALSE"}</definedName>
    <definedName name="_95__FDSAUDITLINK___1">{"fdsup://IBCentral/FAT Viewer?action=UPDATE&amp;creator=factset&amp;DOC_NAME=fat:reuters_annual_source_window.fat&amp;display_string=Audit&amp;DYN_ARGS=TRUE&amp;VAR:ID1=316968&amp;VAR:RCODE=FDSPFDSTKTOTAL&amp;VAR:SDATE=20080799&amp;VAR:FREQ=Y&amp;VAR:RELITEM=RP&amp;VAR:CURRENCY=&amp;VAR:CURRSOURCE=E","XSHARE&amp;VAR:NATFREQ=ANNUAL&amp;VAR:RFIELD=FINALIZED&amp;VAR:DB_TYPE=&amp;VAR:UNITS=M&amp;window=popup&amp;width=450&amp;height=300&amp;START_MAXIMIZED=FALSE"}</definedName>
    <definedName name="_950__FDSAUDITLINK__">{"fdsup://directions/FAT Viewer?action=UPDATE&amp;creator=factSet&amp;DYN_ARGS=true&amp;DOC_NAME=FAT:RGQ_ENTRPR_VAL_EV_SOURCE_WINDOW.FAT&amp;VAR:ID1=ITG-US&amp;window=popup&amp;width=535&amp;height=425&amp;START_MAXIMIZED=FALSE&amp;Y=120"}</definedName>
    <definedName name="_951__FDSAUDITLINK__">{"fdsup://directions/FAT Viewer?action=UPDATE&amp;creator=factset&amp;DYN_ARGS=TRUE&amp;DOC_NAME=FAT:FQL_AUDITING_CLIENT_TEMPLATE.FAT&amp;display_string=Audit&amp;VAR:KEY=PMZIFATYZW&amp;VAR:QUERY=RkZfRUJJVERBKENBTCwyMDA4LCwsLCk=&amp;WINDOW=FIRST_POPUP&amp;HEIGHT=450&amp;WIDTH=450&amp;START_MAXIMI","ZED=FALSE&amp;VAR:CALENDAR=FIVEDAY&amp;VAR:SYMBOL=0&amp;VAR:INDEX=0"}</definedName>
    <definedName name="_952__FDSAUDITLINK__">{"fdsup://directions/FAT Viewer?action=UPDATE&amp;creator=factset&amp;DYN_ARGS=TRUE&amp;DOC_NAME=FAT:FQL_AUDITING_CLIENT_TEMPLATE.FAT&amp;display_string=Audit&amp;VAR:KEY=TKNCJAPKPQ&amp;VAR:QUERY=RkZfRUJJVChDQUwsMjAxMCwsLCwp&amp;WINDOW=FIRST_POPUP&amp;HEIGHT=450&amp;WIDTH=450&amp;START_MAXIMIZED=","FALSE&amp;VAR:CALENDAR=FIVEDAY&amp;VAR:SYMBOL=0&amp;VAR:INDEX=0"}</definedName>
    <definedName name="_953__FDSAUDITLINK__">{"fdsup://directions/FAT Viewer?action=UPDATE&amp;creator=factset&amp;DYN_ARGS=TRUE&amp;DOC_NAME=FAT:FQL_AUDITING_CLIENT_TEMPLATE.FAT&amp;display_string=Audit&amp;VAR:KEY=TKNCJAPKPQ&amp;VAR:QUERY=RkZfRUJJVChDQUwsMjAxMCwsLCwp&amp;WINDOW=FIRST_POPUP&amp;HEIGHT=450&amp;WIDTH=450&amp;START_MAXIMIZED=","FALSE&amp;VAR:CALENDAR=FIVEDAY&amp;VAR:SYMBOL=0&amp;VAR:INDEX=0"}</definedName>
    <definedName name="_954__FDSAUDITLINK__">{"fdsup://directions/FAT Viewer?action=UPDATE&amp;creator=factSet&amp;DYN_ARGS=true&amp;DOC_NAME=FAT:RGQ_ENTRPR_VAL_EV_SOURCE_WINDOW.FAT&amp;VAR:ID1=ITG-US&amp;window=popup&amp;width=535&amp;height=425&amp;START_MAXIMIZED=FALSE&amp;Y=120"}</definedName>
    <definedName name="_955__FDSAUDITLINK__">{"fdsup://directions/FAT Viewer?action=UPDATE&amp;creator=factset&amp;DYN_ARGS=TRUE&amp;DOC_NAME=FAT:FQL_AUDITING_CLIENT_TEMPLATE.FAT&amp;display_string=Audit&amp;VAR:KEY=ZQLYBQJQRI&amp;VAR:QUERY=RkZfQ0FQRVgoQ0FMLDIwMTAsLCwsKQ==&amp;WINDOW=FIRST_POPUP&amp;HEIGHT=450&amp;WIDTH=450&amp;START_MAXIMI","ZED=FALSE&amp;VAR:CALENDAR=FIVEDAY&amp;VAR:SYMBOL=0&amp;VAR:INDEX=0"}</definedName>
    <definedName name="_956__FDSAUDITLINK__">{"fdsup://directions/FAT Viewer?action=UPDATE&amp;creator=factSet&amp;DYN_ARGS=true&amp;DOC_NAME=FAT:RGQ_ENTRPR_VAL_EV_SOURCE_WINDOW.FAT&amp;VAR:ID1=ITG-US&amp;window=popup&amp;width=535&amp;height=425&amp;START_MAXIMIZED=FALSE&amp;Y=120"}</definedName>
    <definedName name="_957__FDSAUDITLINK__">{"fdsup://directions/FAT Viewer?action=UPDATE&amp;creator=factset&amp;DYN_ARGS=TRUE&amp;DOC_NAME=FAT:FQL_AUDITING_CLIENT_TEMPLATE.FAT&amp;display_string=Audit&amp;VAR:KEY=DWFIJIFWBW&amp;VAR:QUERY=RkZfQ0FQRVgoQ0FMLDIwMDksLCwsKQ==&amp;WINDOW=FIRST_POPUP&amp;HEIGHT=450&amp;WIDTH=450&amp;START_MAXIMI","ZED=FALSE&amp;VAR:CALENDAR=FIVEDAY&amp;VAR:SYMBOL=0&amp;VAR:INDEX=0"}</definedName>
    <definedName name="_958__FDSAUDITLINK__">{"fdsup://directions/FAT Viewer?action=UPDATE&amp;creator=factSet&amp;DYN_ARGS=true&amp;DOC_NAME=FAT:RGQ_ENTRPR_VAL_EV_SOURCE_WINDOW.FAT&amp;VAR:ID1=ITG-US&amp;window=popup&amp;width=535&amp;height=425&amp;START_MAXIMIZED=FALSE&amp;Y=120"}</definedName>
    <definedName name="_959__FDSAUDITLINK__">{"fdsup://directions/FAT Viewer?action=UPDATE&amp;creator=factSet&amp;DYN_ARGS=true&amp;DOC_NAME=FAT:RGQ_ENTRPR_VAL_EV_SOURCE_WINDOW.FAT&amp;VAR:ID1=ITG-US&amp;window=popup&amp;width=535&amp;height=425&amp;START_MAXIMIZED=FALSE&amp;Y=120"}</definedName>
    <definedName name="_96__123Graph_ACHART_8">#REF!</definedName>
    <definedName name="_96__123Graph_XChart_2G">#REF!</definedName>
    <definedName name="_96__FDSAUDITLINK__">{"fdsup://Directions/FAT Viewer?action=UPDATE&amp;creator=factset&amp;DOC_NAME=fat:reuters_annual_source_window.fat&amp;display_string=Audit&amp;DYN_ARGS=TRUE&amp;VAR:ID1=07390210&amp;VAR:RCODE=QTLE&amp;VAR:SDATE=20071199&amp;VAR:FREQ=Y&amp;VAR:RELITEM=RP&amp;VAR:CURRENCY=&amp;VAR:CURRSOURCE=EXSHARE&amp;","VAR:NATFREQ=ANNUAL&amp;VAR:RFIELD=FINALIZED&amp;VAR:DB_TYPE=&amp;VAR:UNITS=MONTHLY&amp;window=popup&amp;width=450&amp;height=300&amp;START_MAXIMIZED=FALSE"}</definedName>
    <definedName name="_96__FDSAUDITLINK___1">{"fdsup://IBCentral/FAT Viewer?action=UPDATE&amp;creator=factset&amp;DOC_NAME=fat:reuters_annual_source_window.fat&amp;display_string=Audit&amp;DYN_ARGS=TRUE&amp;VAR:ID1=046574&amp;VAR:RCODE=FDSPFDSTKTOTAL&amp;VAR:SDATE=20080399&amp;VAR:FREQ=Y&amp;VAR:RELITEM=RP&amp;VAR:CURRENCY=&amp;VAR:CURRSOURCE=E","XSHARE&amp;VAR:NATFREQ=ANNUAL&amp;VAR:RFIELD=FINALIZED&amp;VAR:DB_TYPE=&amp;VAR:UNITS=M&amp;window=popup&amp;width=450&amp;height=300&amp;START_MAXIMIZED=FALSE"}</definedName>
    <definedName name="_960__FDSAUDITLINK__">{"fdsup://directions/FAT Viewer?action=UPDATE&amp;creator=factset&amp;DYN_ARGS=TRUE&amp;DOC_NAME=FAT:FQL_AUDITING_CLIENT_TEMPLATE.FAT&amp;display_string=Audit&amp;VAR:KEY=FWZGFOTMBE&amp;VAR:QUERY=RkZfRUJJVERBKCwyMDA3LCwsLCk=&amp;WINDOW=FIRST_POPUP&amp;HEIGHT=450&amp;WIDTH=450&amp;START_MAXIMIZED=","FALSE&amp;VAR:CALENDAR=FIVEDAY&amp;VAR:SYMBOL=0&amp;VAR:INDEX=0"}</definedName>
    <definedName name="_961__FDSAUDITLINK__">{"fdsup://directions/FAT Viewer?action=UPDATE&amp;creator=factset&amp;DYN_ARGS=TRUE&amp;DOC_NAME=FAT:FQL_AUDITING_CLIENT_TEMPLATE.FAT&amp;display_string=Audit&amp;VAR:KEY=BSNQBOTSPC&amp;VAR:QUERY=RkZfRUJJVChDQUwsMjAwOSwsLCwp&amp;WINDOW=FIRST_POPUP&amp;HEIGHT=450&amp;WIDTH=450&amp;START_MAXIMIZED=","FALSE&amp;VAR:CALENDAR=FIVEDAY&amp;VAR:SYMBOL=0&amp;VAR:INDEX=0"}</definedName>
    <definedName name="_962__FDSAUDITLINK__">{"fdsup://directions/FAT Viewer?action=UPDATE&amp;creator=factSet&amp;DYN_ARGS=true&amp;DOC_NAME=FAT:RGQ_ENTRPR_VAL_EV_SOURCE_WINDOW.FAT&amp;VAR:ID1=ITG-US&amp;window=popup&amp;width=535&amp;height=425&amp;START_MAXIMIZED=FALSE&amp;Y=120"}</definedName>
    <definedName name="_963__FDSAUDITLINK__">{"fdsup://directions/FAT Viewer?action=UPDATE&amp;creator=factset&amp;DYN_ARGS=TRUE&amp;DOC_NAME=FAT:FQL_AUDITING_CLIENT_TEMPLATE.FAT&amp;display_string=Audit&amp;VAR:KEY=PMZIFATYZW&amp;VAR:QUERY=RkZfRUJJVERBKENBTCwyMDA4LCwsLCk=&amp;WINDOW=FIRST_POPUP&amp;HEIGHT=450&amp;WIDTH=450&amp;START_MAXIMI","ZED=FALSE&amp;VAR:CALENDAR=FIVEDAY&amp;VAR:SYMBOL=0&amp;VAR:INDEX=0"}</definedName>
    <definedName name="_964__FDSAUDITLINK__">{"fdsup://directions/FAT Viewer?action=UPDATE&amp;creator=factset&amp;DYN_ARGS=TRUE&amp;DOC_NAME=FAT:FQL_AUDITING_CLIENT_TEMPLATE.FAT&amp;display_string=Audit&amp;VAR:KEY=BSNQBOTSPC&amp;VAR:QUERY=RkZfRUJJVChDQUwsMjAwOSwsLCwp&amp;WINDOW=FIRST_POPUP&amp;HEIGHT=450&amp;WIDTH=450&amp;START_MAXIMIZED=","FALSE&amp;VAR:CALENDAR=FIVEDAY&amp;VAR:SYMBOL=0&amp;VAR:INDEX=0"}</definedName>
    <definedName name="_965__FDSAUDITLINK__">{"fdsup://directions/FAT Viewer?action=UPDATE&amp;creator=factset&amp;DYN_ARGS=TRUE&amp;DOC_NAME=FAT:FQL_AUDITING_CLIENT_TEMPLATE.FAT&amp;display_string=Audit&amp;VAR:KEY=VSNADMXAFS&amp;VAR:QUERY=RkZfRUJJVERBKCwyMDA5LCwsLCk=&amp;WINDOW=FIRST_POPUP&amp;HEIGHT=450&amp;WIDTH=450&amp;START_MAXIMIZED=","FALSE&amp;VAR:CALENDAR=FIVEDAY&amp;VAR:SYMBOL=0&amp;VAR:INDEX=0"}</definedName>
    <definedName name="_966__FDSAUDITLINK__">{"fdsup://directions/FAT Viewer?action=UPDATE&amp;creator=factset&amp;DYN_ARGS=TRUE&amp;DOC_NAME=FAT:FQL_AUDITING_CLIENT_TEMPLATE.FAT&amp;display_string=Audit&amp;VAR:KEY=XWBWPIFSVE&amp;VAR:QUERY=RkZfRUJJVChDQUwsMjAwOSwsLCwp&amp;WINDOW=FIRST_POPUP&amp;HEIGHT=450&amp;WIDTH=450&amp;START_MAXIMIZED=","FALSE&amp;VAR:CALENDAR=FIVEDAY&amp;VAR:SYMBOL=570994&amp;VAR:INDEX=0"}</definedName>
    <definedName name="_967__FDSAUDITLINK__">{"fdsup://directions/FAT Viewer?action=UPDATE&amp;creator=factset&amp;DYN_ARGS=TRUE&amp;DOC_NAME=FAT:FQL_AUDITING_CLIENT_TEMPLATE.FAT&amp;display_string=Audit&amp;VAR:KEY=FWZGFOTMBE&amp;VAR:QUERY=RkZfRUJJVERBKCwyMDA3LCwsLCk=&amp;WINDOW=FIRST_POPUP&amp;HEIGHT=450&amp;WIDTH=450&amp;START_MAXIMIZED=","FALSE&amp;VAR:CALENDAR=FIVEDAY&amp;VAR:SYMBOL=0&amp;VAR:INDEX=0"}</definedName>
    <definedName name="_968__FDSAUDITLINK__">{"fdsup://directions/FAT Viewer?action=UPDATE&amp;creator=factset&amp;DYN_ARGS=TRUE&amp;DOC_NAME=FAT:FQL_AUDITING_CLIENT_TEMPLATE.FAT&amp;display_string=Audit&amp;VAR:KEY=VEJMRCJYPW&amp;VAR:QUERY=RkZfQ0FQRVgoQ0FMLDIwMTAsLCwsKQ==&amp;WINDOW=FIRST_POPUP&amp;HEIGHT=450&amp;WIDTH=450&amp;START_MAXIMI","ZED=FALSE&amp;VAR:CALENDAR=FIVEDAY&amp;VAR:SYMBOL=416343&amp;VAR:INDEX=0"}</definedName>
    <definedName name="_969__FDSAUDITLINK__">{"fdsup://directions/FAT Viewer?action=UPDATE&amp;creator=factset&amp;DYN_ARGS=TRUE&amp;DOC_NAME=FAT:FQL_AUDITING_CLIENT_TEMPLATE.FAT&amp;display_string=Audit&amp;VAR:KEY=LMFKDWFILA&amp;VAR:QUERY=RkZfQ0FQRVgoQ0FMLDIwMDgsLCwsKQ==&amp;WINDOW=FIRST_POPUP&amp;HEIGHT=450&amp;WIDTH=450&amp;START_MAXIMI","ZED=FALSE&amp;VAR:CALENDAR=FIVEDAY&amp;VAR:SYMBOL=563361&amp;VAR:INDEX=0"}</definedName>
    <definedName name="_97__FDSAUDITLINK__">{"fdsup://Directions/FAT Viewer?action=UPDATE&amp;creator=factset&amp;DOC_NAME=fat:reuters_annual_source_window.fat&amp;display_string=Audit&amp;DYN_ARGS=TRUE&amp;VAR:ID1=06050510&amp;VAR:RCODE=QTLE&amp;VAR:SDATE=20071299&amp;VAR:FREQ=Y&amp;VAR:RELITEM=RP&amp;VAR:CURRENCY=&amp;VAR:CURRSOURCE=EXSHARE&amp;","VAR:NATFREQ=ANNUAL&amp;VAR:RFIELD=FINALIZED&amp;VAR:DB_TYPE=&amp;VAR:UNITS=MONTHLY&amp;window=popup&amp;width=450&amp;height=300&amp;START_MAXIMIZED=FALSE"}</definedName>
    <definedName name="_97__FDSAUDITLINK___1">{"fdsup://IBCentral/FAT Viewer?action=UPDATE&amp;creator=factset&amp;DOC_NAME=fat:reuters_annual_source_window.fat&amp;display_string=Audit&amp;DYN_ARGS=TRUE&amp;VAR:ID1=056304&amp;VAR:RCODE=FDSPFDSTKTOTAL&amp;VAR:SDATE=20071299&amp;VAR:FREQ=Y&amp;VAR:RELITEM=RP&amp;VAR:CURRENCY=&amp;VAR:CURRSOURCE=E","XSHARE&amp;VAR:NATFREQ=ANNUAL&amp;VAR:RFIELD=FINALIZED&amp;VAR:DB_TYPE=&amp;VAR:UNITS=M&amp;window=popup&amp;width=450&amp;height=300&amp;START_MAXIMIZED=FALSE"}</definedName>
    <definedName name="_970__FDSAUDITLINK__">{"fdsup://directions/FAT Viewer?action=UPDATE&amp;creator=factset&amp;DYN_ARGS=TRUE&amp;DOC_NAME=FAT:FQL_AUDITING_CLIENT_TEMPLATE.FAT&amp;display_string=Audit&amp;VAR:KEY=PMZIFATYZW&amp;VAR:QUERY=RkZfRUJJVERBKENBTCwyMDA4LCwsLCk=&amp;WINDOW=FIRST_POPUP&amp;HEIGHT=450&amp;WIDTH=450&amp;START_MAXIMI","ZED=FALSE&amp;VAR:CALENDAR=FIVEDAY&amp;VAR:SYMBOL=0&amp;VAR:INDEX=0"}</definedName>
    <definedName name="_971__FDSAUDITLINK__">{"fdsup://directions/FAT Viewer?action=UPDATE&amp;creator=factset&amp;DYN_ARGS=TRUE&amp;DOC_NAME=FAT:FQL_AUDITING_CLIENT_TEMPLATE.FAT&amp;display_string=Audit&amp;VAR:KEY=RUBARABMXO&amp;VAR:QUERY=RkZfQ0FQRVgoQ0FMLDIwMDgsLCwsKQ==&amp;WINDOW=FIRST_POPUP&amp;HEIGHT=450&amp;WIDTH=450&amp;START_MAXIMI","ZED=FALSE&amp;VAR:CALENDAR=FIVEDAY&amp;VAR:SYMBOL=478431&amp;VAR:INDEX=0"}</definedName>
    <definedName name="_972__FDSAUDITLINK__">{"fdsup://directions/FAT Viewer?action=UPDATE&amp;creator=factset&amp;DYN_ARGS=TRUE&amp;DOC_NAME=FAT:FQL_AUDITING_CLIENT_TEMPLATE.FAT&amp;display_string=Audit&amp;VAR:KEY=XATMLCNQRW&amp;VAR:QUERY=RkZfRUJJVERBKENBTCwyMDEwLCwsLCk=&amp;WINDOW=FIRST_POPUP&amp;HEIGHT=450&amp;WIDTH=450&amp;START_MAXIMI","ZED=FALSE&amp;VAR:CALENDAR=FIVEDAY&amp;VAR:SYMBOL=0&amp;VAR:INDEX=0"}</definedName>
    <definedName name="_973__FDSAUDITLINK__">{"fdsup://directions/FAT Viewer?action=UPDATE&amp;creator=factset&amp;DYN_ARGS=TRUE&amp;DOC_NAME=FAT:FQL_AUDITING_CLIENT_TEMPLATE.FAT&amp;display_string=Audit&amp;VAR:KEY=FKZOHCJKZM&amp;VAR:QUERY=RkZfU0FMRVMoQ0FMLDIwMDgsLCwsKQ==&amp;WINDOW=FIRST_POPUP&amp;HEIGHT=450&amp;WIDTH=450&amp;START_MAXIMI","ZED=FALSE&amp;VAR:CALENDAR=FIVEDAY&amp;VAR:SYMBOL=0&amp;VAR:INDEX=0"}</definedName>
    <definedName name="_974__FDSAUDITLINK__">{"fdsup://directions/FAT Viewer?action=UPDATE&amp;creator=factset&amp;DYN_ARGS=TRUE&amp;DOC_NAME=FAT:FQL_AUDITING_CLIENT_TEMPLATE.FAT&amp;display_string=Audit&amp;VAR:KEY=ROVATYHEDO&amp;VAR:QUERY=RkZfRUJJVCgsMjAwNywsLCwp&amp;WINDOW=FIRST_POPUP&amp;HEIGHT=450&amp;WIDTH=450&amp;START_MAXIMIZED=FALS","E&amp;VAR:CALENDAR=FIVEDAY&amp;VAR:SYMBOL=0&amp;VAR:INDEX=0"}</definedName>
    <definedName name="_975__FDSAUDITLINK__">{"fdsup://directions/FAT Viewer?action=UPDATE&amp;creator=factSet&amp;DYN_ARGS=true&amp;DOC_NAME=FAT:RGQ_ENTRPR_VAL_EV_SOURCE_WINDOW.FAT&amp;VAR:ID1=DST-US&amp;window=popup&amp;width=535&amp;height=425&amp;START_MAXIMIZED=FALSE&amp;Y=120"}</definedName>
    <definedName name="_976__FDSAUDITLINK__">{"fdsup://directions/FAT Viewer?action=UPDATE&amp;creator=factset&amp;DYN_ARGS=TRUE&amp;DOC_NAME=FAT:FQL_AUDITING_CLIENT_TEMPLATE.FAT&amp;display_string=Audit&amp;VAR:KEY=FANCTCZINY&amp;VAR:QUERY=RkZfRUJJVChDQUwsMjAwOCwsLCwp&amp;WINDOW=FIRST_POPUP&amp;HEIGHT=450&amp;WIDTH=450&amp;START_MAXIMIZED=","FALSE&amp;VAR:CALENDAR=FIVEDAY&amp;VAR:SYMBOL=0&amp;VAR:INDEX=0"}</definedName>
    <definedName name="_977__FDSAUDITLINK__">{"fdsup://directions/FAT Viewer?action=UPDATE&amp;creator=factset&amp;DYN_ARGS=TRUE&amp;DOC_NAME=FAT:FQL_AUDITING_CLIENT_TEMPLATE.FAT&amp;display_string=Audit&amp;VAR:KEY=HYVARWJYRO&amp;VAR:QUERY=RkZfRUJJVERBKENBTCwyMDA5LCwsLCk=&amp;WINDOW=FIRST_POPUP&amp;HEIGHT=450&amp;WIDTH=450&amp;START_MAXIMI","ZED=FALSE&amp;VAR:CALENDAR=FIVEDAY&amp;VAR:SYMBOL=0&amp;VAR:INDEX=0"}</definedName>
    <definedName name="_978__FDSAUDITLINK__">{"fdsup://directions/FAT Viewer?action=UPDATE&amp;creator=factset&amp;DYN_ARGS=TRUE&amp;DOC_NAME=FAT:FQL_AUDITING_CLIENT_TEMPLATE.FAT&amp;display_string=Audit&amp;VAR:KEY=LYHSBKNEJA&amp;VAR:QUERY=RkZfRUJJVChDQUwsMjAwOSwsLCwp&amp;WINDOW=FIRST_POPUP&amp;HEIGHT=450&amp;WIDTH=450&amp;START_MAXIMIZED=","FALSE&amp;VAR:CALENDAR=FIVEDAY&amp;VAR:SYMBOL=565478&amp;VAR:INDEX=0"}</definedName>
    <definedName name="_979__FDSAUDITLINK__">{"fdsup://directions/FAT Viewer?action=UPDATE&amp;creator=factSet&amp;DYN_ARGS=true&amp;DOC_NAME=FAT:RGQ_ENTRPR_VAL_EV_SOURCE_WINDOW.FAT&amp;VAR:ID1=DST-US&amp;window=popup&amp;width=535&amp;height=425&amp;START_MAXIMIZED=FALSE&amp;Y=120"}</definedName>
    <definedName name="_98__FDSAUDITLINK__">{"fdsup://Directions/FAT Viewer?action=UPDATE&amp;creator=factset&amp;DOC_NAME=fat:reuters_annual_source_window.fat&amp;display_string=Audit&amp;DYN_ARGS=TRUE&amp;VAR:ID1=01881G10&amp;VAR:RCODE=QTLE&amp;VAR:SDATE=20071299&amp;VAR:FREQ=Y&amp;VAR:RELITEM=RP&amp;VAR:CURRENCY=&amp;VAR:CURRSOURCE=EXSHARE&amp;","VAR:NATFREQ=ANNUAL&amp;VAR:RFIELD=FINALIZED&amp;VAR:DB_TYPE=&amp;VAR:UNITS=MONTHLY&amp;window=popup&amp;width=450&amp;height=300&amp;START_MAXIMIZED=FALSE"}</definedName>
    <definedName name="_98__FDSAUDITLINK___1">{"fdsup://IBCentral/FAT Viewer?action=UPDATE&amp;creator=factset&amp;DOC_NAME=fat:reuters_annual_source_window.fat&amp;display_string=Audit&amp;DYN_ARGS=TRUE&amp;VAR:ID1=B1528L&amp;VAR:RCODE=FDSPFDSTKTOTAL&amp;VAR:SDATE=20080399&amp;VAR:FREQ=Y&amp;VAR:RELITEM=RP&amp;VAR:CURRENCY=&amp;VAR:CURRSOURCE=E","XSHARE&amp;VAR:NATFREQ=ANNUAL&amp;VAR:RFIELD=FINALIZED&amp;VAR:DB_TYPE=&amp;VAR:UNITS=M&amp;window=popup&amp;width=450&amp;height=300&amp;START_MAXIMIZED=FALSE"}</definedName>
    <definedName name="_980__FDSAUDITLINK__">{"fdsup://directions/FAT Viewer?action=UPDATE&amp;creator=factSet&amp;DYN_ARGS=true&amp;DOC_NAME=FAT:RGQ_ENTRPR_VAL_EV_SOURCE_WINDOW.FAT&amp;VAR:ID1=DST-US&amp;window=popup&amp;width=535&amp;height=425&amp;START_MAXIMIZED=FALSE&amp;Y=120"}</definedName>
    <definedName name="_981__FDSAUDITLINK__">{"fdsup://directions/FAT Viewer?action=UPDATE&amp;creator=factset&amp;DYN_ARGS=TRUE&amp;DOC_NAME=FAT:FQL_AUDITING_CLIENT_TEMPLATE.FAT&amp;display_string=Audit&amp;VAR:KEY=XMJAXMLEZS&amp;VAR:QUERY=RkZfQ0FQRVgoQ0FMLDIwMDgsLCwsKQ==&amp;WINDOW=FIRST_POPUP&amp;HEIGHT=450&amp;WIDTH=450&amp;START_MAXIMI","ZED=FALSE&amp;VAR:CALENDAR=FIVEDAY&amp;VAR:SYMBOL=052270&amp;VAR:INDEX=0"}</definedName>
    <definedName name="_982__FDSAUDITLINK__">{"fdsup://directions/FAT Viewer?action=UPDATE&amp;creator=factSet&amp;DYN_ARGS=true&amp;DOC_NAME=FAT:RGQ_ENTRPR_VAL_EV_SOURCE_WINDOW.FAT&amp;VAR:ID1=DST-US&amp;window=popup&amp;width=535&amp;height=425&amp;START_MAXIMIZED=FALSE&amp;Y=120"}</definedName>
    <definedName name="_983__FDSAUDITLINK__">{"fdsup://directions/FAT Viewer?action=UPDATE&amp;creator=factset&amp;DYN_ARGS=TRUE&amp;DOC_NAME=FAT:FQL_AUDITING_CLIENT_TEMPLATE.FAT&amp;display_string=Audit&amp;VAR:KEY=BELANGFWRS&amp;VAR:QUERY=RkZfRUJJVCgsMjAwOSwsLCwp&amp;WINDOW=FIRST_POPUP&amp;HEIGHT=450&amp;WIDTH=450&amp;START_MAXIMIZED=FALS","E&amp;VAR:CALENDAR=FIVEDAY&amp;VAR:SYMBOL=0&amp;VAR:INDEX=0"}</definedName>
    <definedName name="_984__FDSAUDITLINK__">{"fdsup://directions/FAT Viewer?action=UPDATE&amp;creator=factset&amp;DYN_ARGS=TRUE&amp;DOC_NAME=FAT:FQL_AUDITING_CLIENT_TEMPLATE.FAT&amp;display_string=Audit&amp;VAR:KEY=FWZGFOTMBE&amp;VAR:QUERY=RkZfRUJJVERBKCwyMDA3LCwsLCk=&amp;WINDOW=FIRST_POPUP&amp;HEIGHT=450&amp;WIDTH=450&amp;START_MAXIMIZED=","FALSE&amp;VAR:CALENDAR=FIVEDAY&amp;VAR:SYMBOL=0&amp;VAR:INDEX=0"}</definedName>
    <definedName name="_985__FDSAUDITLINK__">{"fdsup://Directions/FAT Viewer?action=UPDATE&amp;creator=factset&amp;DOC_NAME=fat:reuters_semi_source_window.fat&amp;display_string=Audit&amp;DYN_ARGS=TRUE&amp;VAR:ID1=596787&amp;VAR:RCODE=FDSENTRPRVAL&amp;VAR:SDATE=37802&amp;VAR:FREQ=Daily&amp;VAR:RELITEM=&amp;VAR:CURRENCY=EUR&amp;VAR:CURRSOURCE=EX","SHARE&amp;VAR:NATFREQ=FSA&amp;VAR:RFIELD=FINALIZED&amp;VAR:DB_TYPE=&amp;VAR:UNITS=M&amp;window=popup&amp;width=450&amp;height=300&amp;START_MAXIMIZED=FALSE"}</definedName>
    <definedName name="_986__FDSAUDITLINK__">{"fdsup://directions/FAT Viewer?action=UPDATE&amp;creator=factset&amp;DYN_ARGS=TRUE&amp;DOC_NAME=FAT:FQL_AUDITING_CLIENT_TEMPLATE.FAT&amp;display_string=Audit&amp;VAR:KEY=ZOFYXIXUZQ&amp;VAR:QUERY=RkZfRUJJVERBKENBTCwyMDA5LCwsLCk=&amp;WINDOW=FIRST_POPUP&amp;HEIGHT=450&amp;WIDTH=450&amp;START_MAXIMI","ZED=FALSE&amp;VAR:CALENDAR=FIVEDAY&amp;VAR:SYMBOL=566630&amp;VAR:INDEX=0"}</definedName>
    <definedName name="_987__FDSAUDITLINK__">{"fdsup://directions/FAT Viewer?action=UPDATE&amp;creator=factset&amp;DYN_ARGS=TRUE&amp;DOC_NAME=FAT:FQL_AUDITING_CLIENT_TEMPLATE.FAT&amp;display_string=Audit&amp;VAR:KEY=TEDOPSJMRS&amp;VAR:QUERY=RkZfRUJJVChDQUwsMjAxMCwsLCwp&amp;WINDOW=FIRST_POPUP&amp;HEIGHT=450&amp;WIDTH=450&amp;START_MAXIMIZED=","FALSE&amp;VAR:CALENDAR=FIVEDAY&amp;VAR:SYMBOL=563361&amp;VAR:INDEX=0"}</definedName>
    <definedName name="_988__FDSAUDITLINK__">{"fdsup://directions/FAT Viewer?action=UPDATE&amp;creator=factset&amp;DYN_ARGS=TRUE&amp;DOC_NAME=FAT:FQL_AUDITING_CLIENT_TEMPLATE.FAT&amp;display_string=Audit&amp;VAR:KEY=JUJETQFYRI&amp;VAR:QUERY=RkZfQ0FQRVgoLDIwMDksLCwsKQ==&amp;WINDOW=FIRST_POPUP&amp;HEIGHT=450&amp;WIDTH=450&amp;START_MAXIMIZED=","FALSE&amp;VAR:CALENDAR=FIVEDAY&amp;VAR:SYMBOL=0&amp;VAR:INDEX=0"}</definedName>
    <definedName name="_989__FDSAUDITLINK__">{"fdsup://directions/FAT Viewer?action=UPDATE&amp;creator=factset&amp;DYN_ARGS=TRUE&amp;DOC_NAME=FAT:FQL_AUDITING_CLIENT_TEMPLATE.FAT&amp;display_string=Audit&amp;VAR:KEY=BSNQBOTSPC&amp;VAR:QUERY=RkZfRUJJVChDQUwsMjAwOSwsLCwp&amp;WINDOW=FIRST_POPUP&amp;HEIGHT=450&amp;WIDTH=450&amp;START_MAXIMIZED=","FALSE&amp;VAR:CALENDAR=FIVEDAY&amp;VAR:SYMBOL=0&amp;VAR:INDEX=0"}</definedName>
    <definedName name="_99__123Graph_A_Chart_1A">#REF!</definedName>
    <definedName name="_99__123Graph_XCHART_3">#REF!</definedName>
    <definedName name="_99__FDSAUDITLINK__">{"fdsup://Directions/FAT Viewer?action=UPDATE&amp;creator=factset&amp;DOC_NAME=fat:reuters_annual_source_window.fat&amp;display_string=Audit&amp;DYN_ARGS=TRUE&amp;VAR:ID1=09253U10&amp;VAR:RCODE=QTLE&amp;VAR:SDATE=20071299&amp;VAR:FREQ=Y&amp;VAR:RELITEM=RP&amp;VAR:CURRENCY=&amp;VAR:CURRSOURCE=EXSHARE&amp;","VAR:NATFREQ=ANNUAL&amp;VAR:RFIELD=FINALIZED&amp;VAR:DB_TYPE=&amp;VAR:UNITS=MONTHLY&amp;window=popup&amp;width=450&amp;height=300&amp;START_MAXIMIZED=FALSE"}</definedName>
    <definedName name="_99__FDSAUDITLINK___1">{"fdsup://IBCentral/FAT Viewer?action=UPDATE&amp;creator=factset&amp;DOC_NAME=fat:reuters_annual_source_window.fat&amp;display_string=Audit&amp;DYN_ARGS=TRUE&amp;VAR:ID1=343211&amp;VAR:RCODE=FDSPFDSTKTOTAL&amp;VAR:SDATE=20080399&amp;VAR:FREQ=Y&amp;VAR:RELITEM=RP&amp;VAR:CURRENCY=&amp;VAR:CURRSOURCE=E","XSHARE&amp;VAR:NATFREQ=ANNUAL&amp;VAR:RFIELD=FINALIZED&amp;VAR:DB_TYPE=&amp;VAR:UNITS=M&amp;window=popup&amp;width=450&amp;height=300&amp;START_MAXIMIZED=FALSE"}</definedName>
    <definedName name="_990__FDSAUDITLINK__">{"fdsup://Directions/FAT Viewer?action=UPDATE&amp;creator=factset&amp;DOC_NAME=fat:reuters_semi_source_window.fat&amp;display_string=Audit&amp;DYN_ARGS=TRUE&amp;VAR:ID1=596787&amp;VAR:RCODE=FDSENTRPRVAL&amp;VAR:SDATE=38260&amp;VAR:FREQ=Daily&amp;VAR:RELITEM=&amp;VAR:CURRENCY=EUR&amp;VAR:CURRSOURCE=EX","SHARE&amp;VAR:NATFREQ=FSA&amp;VAR:RFIELD=FINALIZED&amp;VAR:DB_TYPE=&amp;VAR:UNITS=M&amp;window=popup&amp;width=450&amp;height=300&amp;START_MAXIMIZED=FALSE"}</definedName>
    <definedName name="_991__FDSAUDITLINK__">{"fdsup://directions/FAT Viewer?action=UPDATE&amp;creator=factset&amp;DYN_ARGS=TRUE&amp;DOC_NAME=FAT:FQL_AUDITING_CLIENT_TEMPLATE.FAT&amp;display_string=Audit&amp;VAR:KEY=DWFIJIFWBW&amp;VAR:QUERY=RkZfQ0FQRVgoQ0FMLDIwMDksLCwsKQ==&amp;WINDOW=FIRST_POPUP&amp;HEIGHT=450&amp;WIDTH=450&amp;START_MAXIMI","ZED=FALSE&amp;VAR:CALENDAR=FIVEDAY&amp;VAR:SYMBOL=0&amp;VAR:INDEX=0"}</definedName>
    <definedName name="_992__FDSAUDITLINK__">{"fdsup://directions/FAT Viewer?action=UPDATE&amp;creator=factset&amp;DYN_ARGS=TRUE&amp;DOC_NAME=FAT:FQL_AUDITING_CLIENT_TEMPLATE.FAT&amp;display_string=Audit&amp;VAR:KEY=VSNADMXAFS&amp;VAR:QUERY=RkZfRUJJVERBKCwyMDA5LCwsLCk=&amp;WINDOW=FIRST_POPUP&amp;HEIGHT=450&amp;WIDTH=450&amp;START_MAXIMIZED=","FALSE&amp;VAR:CALENDAR=FIVEDAY&amp;VAR:SYMBOL=0&amp;VAR:INDEX=0"}</definedName>
    <definedName name="_993__FDSAUDITLINK__">{"fdsup://directions/FAT Viewer?action=UPDATE&amp;creator=factset&amp;DYN_ARGS=TRUE&amp;DOC_NAME=FAT:FQL_AUDITING_CLIENT_TEMPLATE.FAT&amp;display_string=Audit&amp;VAR:KEY=JUJETQFYRI&amp;VAR:QUERY=RkZfQ0FQRVgoLDIwMDksLCwsKQ==&amp;WINDOW=FIRST_POPUP&amp;HEIGHT=450&amp;WIDTH=450&amp;START_MAXIMIZED=","FALSE&amp;VAR:CALENDAR=FIVEDAY&amp;VAR:SYMBOL=0&amp;VAR:INDEX=0"}</definedName>
    <definedName name="_994__FDSAUDITLINK__">{"fdsup://Directions/FAT Viewer?action=UPDATE&amp;creator=factset&amp;DOC_NAME=fat:reuters_semi_source_window.fat&amp;display_string=Audit&amp;DYN_ARGS=TRUE&amp;VAR:ID1=596787&amp;VAR:RCODE=FDSENTRPRVAL&amp;VAR:SDATE=38625&amp;VAR:FREQ=Daily&amp;VAR:RELITEM=&amp;VAR:CURRENCY=EUR&amp;VAR:CURRSOURCE=EX","SHARE&amp;VAR:NATFREQ=FSA&amp;VAR:RFIELD=FINALIZED&amp;VAR:DB_TYPE=&amp;VAR:UNITS=M&amp;window=popup&amp;width=450&amp;height=300&amp;START_MAXIMIZED=FALSE"}</definedName>
    <definedName name="_995__FDSAUDITLINK__">{"fdsup://Directions/FAT Viewer?action=UPDATE&amp;creator=factset&amp;DOC_NAME=fat:reuters_semi_source_window.fat&amp;display_string=Audit&amp;DYN_ARGS=TRUE&amp;VAR:ID1=596787&amp;VAR:RCODE=FDSENTRPRVAL&amp;VAR:SDATE=38717&amp;VAR:FREQ=Daily&amp;VAR:RELITEM=&amp;VAR:CURRENCY=EUR&amp;VAR:CURRSOURCE=EX","SHARE&amp;VAR:NATFREQ=FSA&amp;VAR:RFIELD=FINALIZED&amp;VAR:DB_TYPE=&amp;VAR:UNITS=M&amp;window=popup&amp;width=450&amp;height=300&amp;START_MAXIMIZED=FALSE"}</definedName>
    <definedName name="_996__FDSAUDITLINK__">{"fdsup://directions/FAT Viewer?action=UPDATE&amp;creator=factset&amp;DYN_ARGS=TRUE&amp;DOC_NAME=FAT:FQL_AUDITING_CLIENT_TEMPLATE.FAT&amp;display_string=Audit&amp;VAR:KEY=NCZSPEPCVY&amp;VAR:QUERY=RkZfQ0FQRVgoQ0FMLDIwMTAsLCwsKQ==&amp;WINDOW=FIRST_POPUP&amp;HEIGHT=450&amp;WIDTH=450&amp;START_MAXIMI","ZED=FALSE&amp;VAR:CALENDAR=FIVEDAY&amp;VAR:SYMBOL=570994&amp;VAR:INDEX=0"}</definedName>
    <definedName name="_997__FDSAUDITLINK__">{"fdsup://directions/FAT Viewer?action=UPDATE&amp;creator=factset&amp;DYN_ARGS=TRUE&amp;DOC_NAME=FAT:FQL_AUDITING_CLIENT_TEMPLATE.FAT&amp;display_string=Audit&amp;VAR:KEY=FCHSLMFYBK&amp;VAR:QUERY=RkZfRUJJVChDQUwsMjAwOSwsLCwp&amp;WINDOW=FIRST_POPUP&amp;HEIGHT=450&amp;WIDTH=450&amp;START_MAXIMIZED=","FALSE&amp;VAR:CALENDAR=FIVEDAY&amp;VAR:SYMBOL=416343&amp;VAR:INDEX=0"}</definedName>
    <definedName name="_998__FDSAUDITLINK__">{"fdsup://directions/FAT Viewer?action=UPDATE&amp;creator=factset&amp;DYN_ARGS=TRUE&amp;DOC_NAME=FAT:FQL_AUDITING_CLIENT_TEMPLATE.FAT&amp;display_string=Audit&amp;VAR:KEY=NWZUNUVCNG&amp;VAR:QUERY=RkZfQ0FQRVgoLDIwMDcsLCwsKQ==&amp;WINDOW=FIRST_POPUP&amp;HEIGHT=450&amp;WIDTH=450&amp;START_MAXIMIZED=","FALSE&amp;VAR:CALENDAR=FIVEDAY&amp;VAR:SYMBOL=0&amp;VAR:INDEX=0"}</definedName>
    <definedName name="_999__FDSAUDITLINK__">{"fdsup://Directions/FAT Viewer?action=UPDATE&amp;creator=factset&amp;DOC_NAME=fat:reuters_semi_source_window.fat&amp;display_string=Audit&amp;DYN_ARGS=TRUE&amp;VAR:ID1=596787&amp;VAR:RCODE=FDSENTRPRVAL&amp;VAR:SDATE=39082&amp;VAR:FREQ=Daily&amp;VAR:RELITEM=&amp;VAR:CURRENCY=EUR&amp;VAR:CURRSOURCE=EX","SHARE&amp;VAR:NATFREQ=FSA&amp;VAR:RFIELD=FINALIZED&amp;VAR:DB_TYPE=&amp;VAR:UNITS=M&amp;window=popup&amp;width=450&amp;height=300&amp;START_MAXIMIZED=FALSE"}</definedName>
    <definedName name="_9IQ_CURRENCY_GAIN_INS">"c238"</definedName>
    <definedName name="_9IQ_F_LB_DUE_CY3">"c2083"</definedName>
    <definedName name="_9IRR_B">#REF!</definedName>
    <definedName name="_a1">{#N/A,#N/A,FALSE,"Pharm";#N/A,#N/A,FALSE,"WWCM"}</definedName>
    <definedName name="_a1_1">#REF!</definedName>
    <definedName name="_a1_1_1">#REF!</definedName>
    <definedName name="_a1_2">#REF!</definedName>
    <definedName name="_a1_2_1">#REF!</definedName>
    <definedName name="_a1_3">#REF!</definedName>
    <definedName name="_a1_3_1">#REF!</definedName>
    <definedName name="_a1_4">#REF!</definedName>
    <definedName name="_a1_4_1">#REF!</definedName>
    <definedName name="_a1_5">#REF!</definedName>
    <definedName name="_a1_5_1">#REF!</definedName>
    <definedName name="_a10">#REF!</definedName>
    <definedName name="_A11">{#N/A,#N/A,FALSE,"Umsatz 99";#N/A,#N/A,FALSE,"ER 99 "}</definedName>
    <definedName name="_A11_1">#REF!</definedName>
    <definedName name="_A11_1_1">{#N/A,#N/A,FALSE,"Umsatz 99";#N/A,#N/A,FALSE,"ER 99 "}</definedName>
    <definedName name="_A11_1_2">{#N/A,#N/A,FALSE,"Umsatz 99";#N/A,#N/A,FALSE,"ER 99 "}</definedName>
    <definedName name="_A11_1_3">{#N/A,#N/A,FALSE,"Umsatz 99";#N/A,#N/A,FALSE,"ER 99 "}</definedName>
    <definedName name="_A11_1_4">{#N/A,#N/A,FALSE,"Umsatz 99";#N/A,#N/A,FALSE,"ER 99 "}</definedName>
    <definedName name="_A11_1_5">{#N/A,#N/A,FALSE,"Umsatz 99";#N/A,#N/A,FALSE,"ER 99 "}</definedName>
    <definedName name="_A11_2">{#N/A,#N/A,FALSE,"Umsatz 99";#N/A,#N/A,FALSE,"ER 99 "}</definedName>
    <definedName name="_A11_2_1">{#N/A,#N/A,FALSE,"Umsatz 99";#N/A,#N/A,FALSE,"ER 99 "}</definedName>
    <definedName name="_A11_2_2">{#N/A,#N/A,FALSE,"Umsatz 99";#N/A,#N/A,FALSE,"ER 99 "}</definedName>
    <definedName name="_A11_2_3">{#N/A,#N/A,FALSE,"Umsatz 99";#N/A,#N/A,FALSE,"ER 99 "}</definedName>
    <definedName name="_A11_2_4">{#N/A,#N/A,FALSE,"Umsatz 99";#N/A,#N/A,FALSE,"ER 99 "}</definedName>
    <definedName name="_A11_2_5">{#N/A,#N/A,FALSE,"Umsatz 99";#N/A,#N/A,FALSE,"ER 99 "}</definedName>
    <definedName name="_A11_3">{#N/A,#N/A,FALSE,"Umsatz 99";#N/A,#N/A,FALSE,"ER 99 "}</definedName>
    <definedName name="_A11_3_1">{#N/A,#N/A,FALSE,"Umsatz 99";#N/A,#N/A,FALSE,"ER 99 "}</definedName>
    <definedName name="_A11_3_2">{#N/A,#N/A,FALSE,"Umsatz 99";#N/A,#N/A,FALSE,"ER 99 "}</definedName>
    <definedName name="_A11_3_3">{#N/A,#N/A,FALSE,"Umsatz 99";#N/A,#N/A,FALSE,"ER 99 "}</definedName>
    <definedName name="_A11_3_4">{#N/A,#N/A,FALSE,"Umsatz 99";#N/A,#N/A,FALSE,"ER 99 "}</definedName>
    <definedName name="_A11_3_5">{#N/A,#N/A,FALSE,"Umsatz 99";#N/A,#N/A,FALSE,"ER 99 "}</definedName>
    <definedName name="_A11_4">{#N/A,#N/A,FALSE,"Umsatz 99";#N/A,#N/A,FALSE,"ER 99 "}</definedName>
    <definedName name="_A11_4_1">{#N/A,#N/A,FALSE,"Umsatz 99";#N/A,#N/A,FALSE,"ER 99 "}</definedName>
    <definedName name="_A11_4_2">{#N/A,#N/A,FALSE,"Umsatz 99";#N/A,#N/A,FALSE,"ER 99 "}</definedName>
    <definedName name="_A11_4_3">{#N/A,#N/A,FALSE,"Umsatz 99";#N/A,#N/A,FALSE,"ER 99 "}</definedName>
    <definedName name="_A11_4_4">{#N/A,#N/A,FALSE,"Umsatz 99";#N/A,#N/A,FALSE,"ER 99 "}</definedName>
    <definedName name="_A11_4_5">{#N/A,#N/A,FALSE,"Umsatz 99";#N/A,#N/A,FALSE,"ER 99 "}</definedName>
    <definedName name="_A11_5">{#N/A,#N/A,FALSE,"Umsatz 99";#N/A,#N/A,FALSE,"ER 99 "}</definedName>
    <definedName name="_A11_5_1">{#N/A,#N/A,FALSE,"Umsatz 99";#N/A,#N/A,FALSE,"ER 99 "}</definedName>
    <definedName name="_A11_5_2">{#N/A,#N/A,FALSE,"Umsatz 99";#N/A,#N/A,FALSE,"ER 99 "}</definedName>
    <definedName name="_A11_5_3">{#N/A,#N/A,FALSE,"Umsatz 99";#N/A,#N/A,FALSE,"ER 99 "}</definedName>
    <definedName name="_A11_5_4">{#N/A,#N/A,FALSE,"Umsatz 99";#N/A,#N/A,FALSE,"ER 99 "}</definedName>
    <definedName name="_A11_5_5">{#N/A,#N/A,FALSE,"Umsatz 99";#N/A,#N/A,FALSE,"ER 99 "}</definedName>
    <definedName name="_A111">{#N/A,#N/A,FALSE,"Umsatz 99";#N/A,#N/A,FALSE,"ER 99 "}</definedName>
    <definedName name="_a12">#REF!</definedName>
    <definedName name="_a2">{"TotalGeralDespesasPorArea",#N/A,FALSE,"VinculosAccessEfetivo"}</definedName>
    <definedName name="_a2_1">#REF!</definedName>
    <definedName name="_a2_1_1">#REF!</definedName>
    <definedName name="_a2_2">#REF!</definedName>
    <definedName name="_a2_2_1">#REF!</definedName>
    <definedName name="_a2_3">#REF!</definedName>
    <definedName name="_a2_3_1">#REF!</definedName>
    <definedName name="_a2_4">#REF!</definedName>
    <definedName name="_a2_4_1">#REF!</definedName>
    <definedName name="_a2_5">#REF!</definedName>
    <definedName name="_a2_5_1">#REF!</definedName>
    <definedName name="_a2009">#REF!</definedName>
    <definedName name="_a3">#REF!</definedName>
    <definedName name="_a3_1">#REF!</definedName>
    <definedName name="_a36">#REF!</definedName>
    <definedName name="_a37">#REF!</definedName>
    <definedName name="_a38">#REF!</definedName>
    <definedName name="_a39">#REF!</definedName>
    <definedName name="_a4">#REF!</definedName>
    <definedName name="_a4_1">#REF!</definedName>
    <definedName name="_a40">#REF!</definedName>
    <definedName name="_a41">#REF!</definedName>
    <definedName name="_a42">#REF!</definedName>
    <definedName name="_a43">#REF!</definedName>
    <definedName name="_a44">#REF!</definedName>
    <definedName name="_a45">#REF!</definedName>
    <definedName name="_a46">#REF!</definedName>
    <definedName name="_a47">#REF!</definedName>
    <definedName name="_a48">#REF!</definedName>
    <definedName name="_a49">#REF!</definedName>
    <definedName name="_a5">#REF!</definedName>
    <definedName name="_a5_1">#REF!</definedName>
    <definedName name="_a50">#REF!</definedName>
    <definedName name="_a51">#REF!</definedName>
    <definedName name="_a52">#REF!</definedName>
    <definedName name="_a53">#REF!</definedName>
    <definedName name="_a54">#REF!</definedName>
    <definedName name="_a55">#REF!</definedName>
    <definedName name="_a56">#REF!</definedName>
    <definedName name="_a57">#REF!</definedName>
    <definedName name="_a58">#REF!</definedName>
    <definedName name="_a59">#REF!</definedName>
    <definedName name="_a6">#REF!</definedName>
    <definedName name="_a6_1">#REF!</definedName>
    <definedName name="_a60">#REF!</definedName>
    <definedName name="_a61">#REF!</definedName>
    <definedName name="_a62">#REF!</definedName>
    <definedName name="_a63">#REF!</definedName>
    <definedName name="_a64">#REF!</definedName>
    <definedName name="_a65">#REF!</definedName>
    <definedName name="_a66">#REF!</definedName>
    <definedName name="_a67">#REF!</definedName>
    <definedName name="_a68">#REF!</definedName>
    <definedName name="_a7">#REF!</definedName>
    <definedName name="_a7_1">#REF!</definedName>
    <definedName name="_A700">{#N/A,#N/A,FALSE,"Umsatz 99";#N/A,#N/A,FALSE,"ER 99 "}</definedName>
    <definedName name="_a8">#REF!</definedName>
    <definedName name="_a8_1">#REF!</definedName>
    <definedName name="_a9">#REF!</definedName>
    <definedName name="_a9_1">#REF!</definedName>
    <definedName name="_aa1">{"'DIFPRE'!$A$2:$M$54"}</definedName>
    <definedName name="_AA2">{"'DIFPRE'!$A$2:$M$54"}</definedName>
    <definedName name="_aa3">{#N/A,#N/A,FALSE,"Hip.Bas";#N/A,#N/A,FALSE,"ventas";#N/A,#N/A,FALSE,"ingre-Año";#N/A,#N/A,FALSE,"ventas-Año";#N/A,#N/A,FALSE,"Costepro";#N/A,#N/A,FALSE,"inversion";#N/A,#N/A,FALSE,"personal";#N/A,#N/A,FALSE,"Gastos-V";#N/A,#N/A,FALSE,"Circulante";#N/A,#N/A,FALSE,"CONSOLI";#N/A,#N/A,FALSE,"Es-Fin";#N/A,#N/A,FALSE,"Margen-P"}</definedName>
    <definedName name="_aaa1">{#N/A,#N/A,FALSE,"REPORT"}</definedName>
    <definedName name="_aaa1_1">#REF!</definedName>
    <definedName name="_aaa1_2">{#N/A,#N/A,FALSE,"REPORT"}</definedName>
    <definedName name="_aaa1_3">{#N/A,#N/A,FALSE,"REPORT"}</definedName>
    <definedName name="_aaa1_4">{#N/A,#N/A,FALSE,"REPORT"}</definedName>
    <definedName name="_aas1">{#N/A,#N/A,FALSE,"REPORT"}</definedName>
    <definedName name="_aas1_1">#REF!</definedName>
    <definedName name="_aas1_2">{#N/A,#N/A,FALSE,"REPORT"}</definedName>
    <definedName name="_aas1_3">{#N/A,#N/A,FALSE,"REPORT"}</definedName>
    <definedName name="_aas1_4">{#N/A,#N/A,FALSE,"REPORT"}</definedName>
    <definedName name="_ab">{0}</definedName>
    <definedName name="_ab098">{#N/A,"PURCHM",FALSE,"Business Analysis";#N/A,"SPADD",FALSE,"Business Analysis"}</definedName>
    <definedName name="_abc098">{#N/A,"PURCHM",FALSE,"Business Analysis";#N/A,"SPADD",FALSE,"Business Analysis"}</definedName>
    <definedName name="_abc1">{#N/A,#N/A,FALSE,"Rev_Graph 2-1";#N/A,#N/A,FALSE,"ABR Pie 2-3 YTD";#N/A,#N/A,FALSE,"HCNT 3-5";#N/A,#N/A,FALSE,"Rev_Empl 3-6";#N/A,#N/A,FALSE,"ABR Avg 4-1";#N/A,#N/A,FALSE,"ABR Inv Graph 4-2";#N/A,#N/A,FALSE,"AVG INV 4-3";#N/A,#N/A,FALSE,"LSP 4-5"}</definedName>
    <definedName name="_abc10">{"detail",#N/A,FALSE,"mfg";"summary",#N/A,FALSE,"mfg"}</definedName>
    <definedName name="_abc101">{"detail",#N/A,FALSE,"mfg";"summary",#N/A,FALSE,"mfg"}</definedName>
    <definedName name="_abc102">{"detail",#N/A,FALSE,"mfg";"summary",#N/A,FALSE,"mfg"}</definedName>
    <definedName name="_abc105">{"detail",#N/A,FALSE,"mfg";"summary",#N/A,FALSE,"mfg"}</definedName>
    <definedName name="_abc1082">{"detail",#N/A,FALSE,"mfg";"summary",#N/A,FALSE,"mfg"}</definedName>
    <definedName name="_abc11">{"detail",#N/A,FALSE,"mfg";"summary",#N/A,FALSE,"mfg"}</definedName>
    <definedName name="_abc115">{"detail",#N/A,FALSE,"mfg";"summary",#N/A,FALSE,"mfg"}</definedName>
    <definedName name="_abc12">{"detail",#N/A,FALSE,"mfg";"summary",#N/A,FALSE,"mfg"}</definedName>
    <definedName name="_abc1234">{#N/A,"PURCHM",FALSE,"Business Analysis";#N/A,"SPADD",FALSE,"Business Analysis"}</definedName>
    <definedName name="_abc125">{"detail",#N/A,FALSE,"mfg";"summary",#N/A,FALSE,"mfg"}</definedName>
    <definedName name="_abc13">{"detail",#N/A,FALSE,"mfg";"summary",#N/A,FALSE,"mfg"}</definedName>
    <definedName name="_abc1325">{"detail",#N/A,FALSE,"mfg";"summary",#N/A,FALSE,"mfg"}</definedName>
    <definedName name="_abc14">{"detail",#N/A,FALSE,"mfg";"summary",#N/A,FALSE,"mfg"}</definedName>
    <definedName name="_abc1425">{"detail",#N/A,FALSE,"mfg";"summary",#N/A,FALSE,"mfg"}</definedName>
    <definedName name="_abc2">{"detail",#N/A,FALSE,"mfg";"summary",#N/A,FALSE,"mfg"}</definedName>
    <definedName name="_abc200">{"detail",#N/A,FALSE,"mfg";"summary",#N/A,FALSE,"mfg"}</definedName>
    <definedName name="_abc2005">{#N/A,"PURCHM",FALSE,"Business Analysis";#N/A,"SPADD",FALSE,"Business Analysis"}</definedName>
    <definedName name="_abc201">{"detail",#N/A,FALSE,"mfg";"summary",#N/A,FALSE,"mfg"}</definedName>
    <definedName name="_abc202">{"detail",#N/A,FALSE,"mfg";"summary",#N/A,FALSE,"mfg"}</definedName>
    <definedName name="_abc2054">{"detail",#N/A,FALSE,"mfg";"summary",#N/A,FALSE,"mfg"}</definedName>
    <definedName name="_abc212">{"detail",#N/A,FALSE,"mfg";"summary",#N/A,FALSE,"mfg"}</definedName>
    <definedName name="_abc212450">{"detail",#N/A,FALSE,"mfg";"summary",#N/A,FALSE,"mfg"}</definedName>
    <definedName name="_abc23">{"detail",#N/A,FALSE,"mfg";"summary",#N/A,FALSE,"mfg"}</definedName>
    <definedName name="_abc24">{"detail",#N/A,FALSE,"mfg";"summary",#N/A,FALSE,"mfg"}</definedName>
    <definedName name="_abc25">{"detail",#N/A,FALSE,"mfg";"summary",#N/A,FALSE,"mfg"}</definedName>
    <definedName name="_abc26">{"detail",#N/A,FALSE,"mfg";"summary",#N/A,FALSE,"mfg"}</definedName>
    <definedName name="_abc289">{"detail",#N/A,FALSE,"mfg";"summary",#N/A,FALSE,"mfg"}</definedName>
    <definedName name="_abc3">{"detail",#N/A,FALSE,"mfg";"summary",#N/A,FALSE,"mfg"}</definedName>
    <definedName name="_abc31">{"detail",#N/A,FALSE,"mfg";"summary",#N/A,FALSE,"mfg"}</definedName>
    <definedName name="_abc312">{"detail",#N/A,FALSE,"mfg";"summary",#N/A,FALSE,"mfg"}</definedName>
    <definedName name="_abc315">{"detail",#N/A,FALSE,"mfg";"summary",#N/A,FALSE,"mfg"}</definedName>
    <definedName name="_abc316">{"detail",#N/A,FALSE,"mfg";"summary",#N/A,FALSE,"mfg"}</definedName>
    <definedName name="_abc32">{"detail",#N/A,FALSE,"mfg";"summary",#N/A,FALSE,"mfg"}</definedName>
    <definedName name="_abc3216">{"detail",#N/A,FALSE,"mfg";"summary",#N/A,FALSE,"mfg"}</definedName>
    <definedName name="_abc35">{"detail",#N/A,FALSE,"mfg";"summary",#N/A,FALSE,"mfg"}</definedName>
    <definedName name="_abc36">{"detail",#N/A,FALSE,"mfg";"summary",#N/A,FALSE,"mfg"}</definedName>
    <definedName name="_abc37">{"detail",#N/A,FALSE,"mfg";"summary",#N/A,FALSE,"mfg"}</definedName>
    <definedName name="_abc38">{"detail",#N/A,FALSE,"mfg";"summary",#N/A,FALSE,"mfg"}</definedName>
    <definedName name="_ABC41">{"detail",#N/A,FALSE,"mfg";"summary",#N/A,FALSE,"mfg"}</definedName>
    <definedName name="_abc42">{"detail",#N/A,FALSE,"mfg";"summary",#N/A,FALSE,"mfg"}</definedName>
    <definedName name="_abc51">{"detail",#N/A,FALSE,"mfg";"summary",#N/A,FALSE,"mfg"}</definedName>
    <definedName name="_abc61">{"detail",#N/A,FALSE,"mfg";"summary",#N/A,FALSE,"mfg"}</definedName>
    <definedName name="_abc71">{"detail",#N/A,FALSE,"mfg";"summary",#N/A,FALSE,"mfg"}</definedName>
    <definedName name="_abc7884">{"detail",#N/A,FALSE,"mfg";"summary",#N/A,FALSE,"mfg"}</definedName>
    <definedName name="_Abe02">#REF!</definedName>
    <definedName name="_Abe2">#REF!</definedName>
    <definedName name="_abx111">{"fdsup://directions/FAT Viewer?action=UPDATE&amp;creator=factset&amp;DYN_ARGS=TRUE&amp;DOC_NAME=FAT:FQL_AUDITING_CLIENT_TEMPLATE.FAT&amp;display_string=Audit&amp;VAR:KEY=HCBUTCRKZM&amp;VAR:QUERY=RkZfRUJJVERBKENBTCwyMDA4LCwsLEVVUik=&amp;WINDOW=FIRST_POPUP&amp;HEIGHT=450&amp;WIDTH=450&amp;START_MA","XIMIZED=FALSE&amp;VAR:CALENDAR=FIVEDAY&amp;VAR:SYMBOL=646706&amp;VAR:INDEX=0"}</definedName>
    <definedName name="_ac3">{#N/A,#N/A,FALSE,"Summary"}</definedName>
    <definedName name="_ACS2000">{#N/A,#N/A,FALSE,"REPORT"}</definedName>
    <definedName name="_ACS2000_1">#REF!</definedName>
    <definedName name="_ACS2000_2">{#N/A,#N/A,FALSE,"REPORT"}</definedName>
    <definedName name="_ACS2000_3">{#N/A,#N/A,FALSE,"REPORT"}</definedName>
    <definedName name="_ACS2000_4">{#N/A,#N/A,FALSE,"REPORT"}</definedName>
    <definedName name="_Actual_for_2004_Measure">#REF!</definedName>
    <definedName name="_Ad4">#REF!</definedName>
    <definedName name="_additional_accretion">#REF!</definedName>
    <definedName name="_Adj1">#REF!</definedName>
    <definedName name="_Adj2">#REF!</definedName>
    <definedName name="_Adj3">#REF!</definedName>
    <definedName name="_Adj4">#REF!</definedName>
    <definedName name="_ADS1">{"FCB_ALL",#N/A,FALSE,"FCB"}</definedName>
    <definedName name="_ads2">{"a96 Oper Forecast Monthly",#N/A,TRUE,"BPMON 9-96";"a96 Bal Sheet Monthly",#N/A,TRUE,"BPMON 9-96";"a96 Capital Expend Monthly",#N/A,TRUE,"BPMON 9-96";"a96 Cash Flow Monthly",#N/A,TRUE,"BPMON 9-96";"a96 Oper Forecast Qtrly",#N/A,TRUE,"BPMON 9-96";"a96 Bal Sheet Qtrly",#N/A,TRUE,"BPMON 9-96";"a96 Capital Expend Qtrly",#N/A,TRUE,"BPMON 9-96";"a96 Cash Flow Qtrly",#N/A,TRUE,"BPMON 9-96";"a97 Oper Forecast Monthly",#N/A,TRUE,"BPMON 9-96";"a97 Bal Sheet Monthly",#N/A,TRUE,"BPMON 9-96";"a97 Capital Expend Monthly",#N/A,TRUE,"BPMON 9-96";"a97 Cash Flow Monthly",#N/A,TRUE,"BPMON 9-96";"a97 Oper Forecast Qtrly",#N/A,TRUE,"BPMON 9-96";"a97 Bal Sheet Qtrly",#N/A,TRUE,"BPMON 9-96";"a97 Capital Expend Qtrly",#N/A,TRUE,"BPMON 9-96";"a97 Cash Flow Qtrly",#N/A,TRUE,"BPMON 9-96";"a98 99 Oper Forecast Annual",#N/A,TRUE,"BPMON 9-96";"a98 99 Bal Sheet Annual",#N/A,TRUE,"BPMON 9-96";"a98 99 Capital Expend Annual",#N/A,TRUE,"BPMON 9-96";"a98 99 Cash Flow Annual",#N/A,TRUE,"BPMON 9-96"}</definedName>
    <definedName name="_ae2">{"'Inventory &amp; Anal-Cur Wkbk'!$A$7:$AP$71"}</definedName>
    <definedName name="_AF3">{"Supporting Schedules",#N/A,FALSE,"Results"}</definedName>
    <definedName name="_age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AM2">{"expltr",#N/A,FALSE,"Expense projects";"explgl",#N/A,FALSE,"Expense projects"}</definedName>
    <definedName name="_AM7">{"expltr",#N/A,FALSE,"Expense projects";"explgl",#N/A,FALSE,"Expense projects"}</definedName>
    <definedName name="_AMO_ContentDefinition_572205319.18">"';/Label&amp;gt;&amp;lt;Path&amp;gt;/REALTIME_ORDERS&amp;lt;/Path&amp;gt;&amp;lt;Format&amp;gt;$20.&amp;lt;/Format&amp;gt;&amp;lt;Informat /&amp;gt;&amp;lt;/Item&amp;gt;&amp;lt;Item&amp;gt;&amp;lt;Name&amp;gt;Billing First Name&amp;lt;/Name&amp;gt;&amp;lt;ID&amp;gt;Billing First Name&amp;lt;/ID&amp;gt;&amp;lt;SasName&amp;gt;Billing First Name&amp;lt;/Sas'"</definedName>
    <definedName name="_AMO_ContentDefinition_572205319.19">"'Name&amp;gt;&amp;lt;DataType&amp;gt;Character&amp;lt;/DataType&amp;gt;&amp;lt;Length&amp;gt;35&amp;lt;/Length&amp;gt;&amp;lt;Description&amp;gt;Billing First Name&amp;lt;/Description&amp;gt;&amp;lt;Label&amp;gt;Billing First Name&amp;lt;/Label&amp;gt;&amp;lt;Path&amp;gt;/REALTIME_ORDERS&amp;lt;/Path&amp;gt;&amp;lt;Format&amp;gt;$35.&amp;lt;/Form'"</definedName>
    <definedName name="_AMO_ContentDefinition_572205319.20">"'at&amp;gt;&amp;lt;Informat /&amp;gt;&amp;lt;/Item&amp;gt;&amp;lt;Item&amp;gt;&amp;lt;Name&amp;gt;Billing Postcode&amp;lt;/Name&amp;gt;&amp;lt;ID&amp;gt;Billing Postcode&amp;lt;/ID&amp;gt;&amp;lt;SasName&amp;gt;Billing Postcode&amp;lt;/SasName&amp;gt;&amp;lt;DataType&amp;gt;Character&amp;lt;/DataType&amp;gt;&amp;lt;Length&amp;gt;8&amp;lt;/Length&amp;gt;&amp;lt;D'"</definedName>
    <definedName name="_AMO_ContentDefinition_572205319.21">"'escription&amp;gt;Billing Postcode&amp;lt;/Description&amp;gt;&amp;lt;Label&amp;gt;Billing Postcode&amp;lt;/Label&amp;gt;&amp;lt;Path&amp;gt;/REALTIME_ORDERS&amp;lt;/Path&amp;gt;&amp;lt;Format&amp;gt;$8.&amp;lt;/Format&amp;gt;&amp;lt;Informat /&amp;gt;&amp;lt;/Item&amp;gt;&amp;lt;Item&amp;gt;&amp;lt;Name&amp;gt;Billing Surname&amp;lt;/Name&amp;gt;&amp;l'"</definedName>
    <definedName name="_AMO_ContentDefinition_572205319.22">"'t;ID&amp;gt;Billing Surname&amp;lt;/ID&amp;gt;&amp;lt;SasName&amp;gt;Billing Surname&amp;lt;/SasName&amp;gt;&amp;lt;DataType&amp;gt;Character&amp;lt;/DataType&amp;gt;&amp;lt;Length&amp;gt;35&amp;lt;/Length&amp;gt;&amp;lt;Description&amp;gt;Billing Surname&amp;lt;/Description&amp;gt;&amp;lt;Label&amp;gt;Billing Surname&amp;lt;/Label&amp;gt;&amp;l'"</definedName>
    <definedName name="_AMO_ContentDefinition_572205319.23">"'t;Path&amp;gt;/REALTIME_ORDERS&amp;lt;/Path&amp;gt;&amp;lt;Format&amp;gt;$35.&amp;lt;/Format&amp;gt;&amp;lt;Informat /&amp;gt;&amp;lt;/Item&amp;gt;&amp;lt;Item&amp;gt;&amp;lt;Name&amp;gt;Billing Title&amp;lt;/Name&amp;gt;&amp;lt;ID&amp;gt;Billing Title&amp;lt;/ID&amp;gt;&amp;lt;SasName&amp;gt;Billing Title&amp;lt;/SasName&amp;gt;&amp;lt;DataType&amp;gt;Char'"</definedName>
    <definedName name="_AMO_ContentDefinition_572205319.24">"'acter&amp;lt;/DataType&amp;gt;&amp;lt;Length&amp;gt;12&amp;lt;/Length&amp;gt;&amp;lt;Description&amp;gt;Billing Title&amp;lt;/Description&amp;gt;&amp;lt;Label&amp;gt;Billing Title&amp;lt;/Label&amp;gt;&amp;lt;Path&amp;gt;/REALTIME_ORDERS&amp;lt;/Path&amp;gt;&amp;lt;Format&amp;gt;$12.&amp;lt;/Format&amp;gt;&amp;lt;Informat /&amp;gt;&amp;lt;/Item&amp;gt;&amp;'"</definedName>
    <definedName name="_AMO_ContentDefinition_572205319.25">"'lt;Item&amp;gt;&amp;lt;Name&amp;gt;Billing Town&amp;lt;/Name&amp;gt;&amp;lt;ID&amp;gt;Billing Town&amp;lt;/ID&amp;gt;&amp;lt;SasName&amp;gt;Billing Town&amp;lt;/SasName&amp;gt;&amp;lt;DataType&amp;gt;Character&amp;lt;/DataType&amp;gt;&amp;lt;Length&amp;gt;20&amp;lt;/Length&amp;gt;&amp;lt;Description&amp;gt;Billing Town&amp;lt;/Description&amp;gt;&amp;lt'"</definedName>
    <definedName name="_AMO_ContentDefinition_572205319.26">"';Label&amp;gt;Billing Town&amp;lt;/Label&amp;gt;&amp;lt;Path&amp;gt;/REALTIME_ORDERS&amp;lt;/Path&amp;gt;&amp;lt;Format&amp;gt;$20.&amp;lt;/Format&amp;gt;&amp;lt;Informat /&amp;gt;&amp;lt;/Item&amp;gt;&amp;lt;Item&amp;gt;&amp;lt;Name&amp;gt;Catalogue Source&amp;lt;/Name&amp;gt;&amp;lt;ID&amp;gt;Catalogue Source&amp;lt;/ID&amp;gt;&amp;lt;SasName&amp;gt;Catal'"</definedName>
    <definedName name="_AMO_ContentDefinition_572205319.27">"'ogue Source&amp;lt;/SasName&amp;gt;&amp;lt;DataType&amp;gt;Character&amp;lt;/DataType&amp;gt;&amp;lt;Length&amp;gt;12&amp;lt;/Length&amp;gt;&amp;lt;Description&amp;gt;Catalogue Source&amp;lt;/Description&amp;gt;&amp;lt;Label&amp;gt;Catalogue Source&amp;lt;/Label&amp;gt;&amp;lt;Path&amp;gt;/REALTIME_ORDERS&amp;lt;/Path&amp;gt;&amp;lt;Format&amp;g'"</definedName>
    <definedName name="_AMO_ContentDefinition_572205319.28">"'t;$12.&amp;lt;/Format&amp;gt;&amp;lt;Informat /&amp;gt;&amp;lt;/Item&amp;gt;&amp;lt;Item&amp;gt;&amp;lt;Name&amp;gt;Delivery Address 1&amp;lt;/Name&amp;gt;&amp;lt;ID&amp;gt;Delivery Address 1&amp;lt;/ID&amp;gt;&amp;lt;SasName&amp;gt;Delivery Address 1&amp;lt;/SasName&amp;gt;&amp;lt;DataType&amp;gt;Character&amp;lt;/DataType&amp;gt;&amp;lt;Length&amp;gt;'"</definedName>
    <definedName name="_AMO_ContentDefinition_572205319.29">"'30&amp;lt;/Length&amp;gt;&amp;lt;Description&amp;gt;Delivery Address 1&amp;lt;/Description&amp;gt;&amp;lt;Label&amp;gt;Delivery Address 1&amp;lt;/Label&amp;gt;&amp;lt;Path&amp;gt;/REALTIME_ORDERS&amp;lt;/Path&amp;gt;&amp;lt;Format&amp;gt;$30.&amp;lt;/Format&amp;gt;&amp;lt;Informat /&amp;gt;&amp;lt;/Item&amp;gt;&amp;lt;Item&amp;gt;&amp;lt;Name&amp;gt;Del'"</definedName>
    <definedName name="_AMO_ContentDefinition_572205319.30">"'ivery Address 2&amp;lt;/Name&amp;gt;&amp;lt;ID&amp;gt;Delivery Address 2&amp;lt;/ID&amp;gt;&amp;lt;SasName&amp;gt;Delivery Address 2&amp;lt;/SasName&amp;gt;&amp;lt;DataType&amp;gt;Character&amp;lt;/DataType&amp;gt;&amp;lt;Length&amp;gt;30&amp;lt;/Length&amp;gt;&amp;lt;Description&amp;gt;Delivery Address 2&amp;lt;/Description&amp;gt;&amp;lt;L'"</definedName>
    <definedName name="_AMO_ContentDefinition_572205319.31">"'abel&amp;gt;Delivery Address 2&amp;lt;/Label&amp;gt;&amp;lt;Path&amp;gt;/REALTIME_ORDERS&amp;lt;/Path&amp;gt;&amp;lt;Format&amp;gt;$30.&amp;lt;/Format&amp;gt;&amp;lt;Informat /&amp;gt;&amp;lt;/Item&amp;gt;&amp;lt;Item&amp;gt;&amp;lt;Name&amp;gt;Delivery Address 3&amp;lt;/Name&amp;gt;&amp;lt;ID&amp;gt;Delivery Address 3&amp;lt;/ID&amp;gt;&amp;lt;SasName&amp;'"</definedName>
    <definedName name="_AMO_ContentDefinition_572205319.32">"'gt;Delivery Address 3&amp;lt;/SasName&amp;gt;&amp;lt;DataType&amp;gt;Character&amp;lt;/DataType&amp;gt;&amp;lt;Length&amp;gt;30&amp;lt;/Length&amp;gt;&amp;lt;Description&amp;gt;Delivery Address 3&amp;lt;/Description&amp;gt;&amp;lt;Label&amp;gt;Delivery Address 3&amp;lt;/Label&amp;gt;&amp;lt;Path&amp;gt;/REALTIME_ORDERS&amp;lt;/Path&amp;g'"</definedName>
    <definedName name="_AMO_ContentDefinition_572205319.33">"'t;&amp;lt;Format&amp;gt;$30.&amp;lt;/Format&amp;gt;&amp;lt;Informat /&amp;gt;&amp;lt;/Item&amp;gt;&amp;lt;Item&amp;gt;&amp;lt;Name&amp;gt;Delivery Country&amp;lt;/Name&amp;gt;&amp;lt;ID&amp;gt;Delivery Country&amp;lt;/ID&amp;gt;&amp;lt;SasName&amp;gt;Delivery Country&amp;lt;/SasName&amp;gt;&amp;lt;DataType&amp;gt;Character&amp;lt;/DataType&amp;gt;&amp;lt;Le'"</definedName>
    <definedName name="_AMO_ContentDefinition_572205319.34">"'ngth&amp;gt;20&amp;lt;/Length&amp;gt;&amp;lt;Description&amp;gt;Delivery Country&amp;lt;/Description&amp;gt;&amp;lt;Label&amp;gt;Delivery Country&amp;lt;/Label&amp;gt;&amp;lt;Path&amp;gt;/REALTIME_ORDERS&amp;lt;/Path&amp;gt;&amp;lt;Format&amp;gt;$20.&amp;lt;/Format&amp;gt;&amp;lt;Informat /&amp;gt;&amp;lt;/Item&amp;gt;&amp;lt;Item&amp;gt;&amp;lt;Name&amp;gt'"</definedName>
    <definedName name="_AMO_ContentDefinition_572205319.35">"';Delivery County&amp;lt;/Name&amp;gt;&amp;lt;ID&amp;gt;Delivery County&amp;lt;/ID&amp;gt;&amp;lt;SasName&amp;gt;Delivery County&amp;lt;/SasName&amp;gt;&amp;lt;DataType&amp;gt;Character&amp;lt;/DataType&amp;gt;&amp;lt;Length&amp;gt;20&amp;lt;/Length&amp;gt;&amp;lt;Description&amp;gt;Delivery County&amp;lt;/Description&amp;gt;&amp;lt;Label&amp;gt;'"</definedName>
    <definedName name="_AMO_ContentDefinition_572205319.36">"'Delivery County&amp;lt;/Label&amp;gt;&amp;lt;Path&amp;gt;/REALTIME_ORDERS&amp;lt;/Path&amp;gt;&amp;lt;Format&amp;gt;$20.&amp;lt;/Format&amp;gt;&amp;lt;Informat /&amp;gt;&amp;lt;/Item&amp;gt;&amp;lt;Item&amp;gt;&amp;lt;Name&amp;gt;Delivery Email&amp;lt;/Name&amp;gt;&amp;lt;ID&amp;gt;Delivery Email&amp;lt;/ID&amp;gt;&amp;lt;SasName&amp;gt;Delivery Email&amp;l'"</definedName>
    <definedName name="_AMO_ContentDefinition_572205319.37">"'t;/SasName&amp;gt;&amp;lt;DataType&amp;gt;Character&amp;lt;/DataType&amp;gt;&amp;lt;Length&amp;gt;320&amp;lt;/Length&amp;gt;&amp;lt;Description&amp;gt;Delivery Email&amp;lt;/Description&amp;gt;&amp;lt;Label&amp;gt;Delivery Email&amp;lt;/Label&amp;gt;&amp;lt;Path&amp;gt;/REALTIME_ORDERS&amp;lt;/Path&amp;gt;&amp;lt;Format&amp;gt;$320.&amp;lt;/Form'"</definedName>
    <definedName name="_AMO_ContentDefinition_572205319.38">"'at&amp;gt;&amp;lt;Informat /&amp;gt;&amp;lt;/Item&amp;gt;&amp;lt;Item&amp;gt;&amp;lt;Name&amp;gt;Delivery First Name&amp;lt;/Name&amp;gt;&amp;lt;ID&amp;gt;Delivery First Name&amp;lt;/ID&amp;gt;&amp;lt;SasName&amp;gt;Delivery First Name&amp;lt;/SasName&amp;gt;&amp;lt;DataType&amp;gt;Character&amp;lt;/DataType&amp;gt;&amp;lt;Length&amp;gt;35&amp;lt;/Lengt'"</definedName>
    <definedName name="_AMO_ContentDefinition_572205319.39">"'h&amp;gt;&amp;lt;Description&amp;gt;Delivery First Name&amp;lt;/Description&amp;gt;&amp;lt;Label&amp;gt;Delivery First Name&amp;lt;/Label&amp;gt;&amp;lt;Path&amp;gt;/REALTIME_ORDERS&amp;lt;/Path&amp;gt;&amp;lt;Format&amp;gt;$35.&amp;lt;/Format&amp;gt;&amp;lt;Informat /&amp;gt;&amp;lt;/Item&amp;gt;&amp;lt;Item&amp;gt;&amp;lt;Name&amp;gt;Delivery Post'"</definedName>
    <definedName name="_AMO_ContentDefinition_572205319.40">"'code&amp;lt;/Name&amp;gt;&amp;lt;ID&amp;gt;Delivery Postcode&amp;lt;/ID&amp;gt;&amp;lt;SasName&amp;gt;Delivery Postcode&amp;lt;/SasName&amp;gt;&amp;lt;DataType&amp;gt;Character&amp;lt;/DataType&amp;gt;&amp;lt;Length&amp;gt;8&amp;lt;/Length&amp;gt;&amp;lt;Description&amp;gt;Delivery Postcode&amp;lt;/Description&amp;gt;&amp;lt;Label&amp;gt;Deliver'"</definedName>
    <definedName name="_AMO_ContentDefinition_572205319.41">"'y Postcode&amp;lt;/Label&amp;gt;&amp;lt;Path&amp;gt;/REALTIME_ORDERS&amp;lt;/Path&amp;gt;&amp;lt;Format&amp;gt;$8.&amp;lt;/Format&amp;gt;&amp;lt;Informat /&amp;gt;&amp;lt;/Item&amp;gt;&amp;lt;Item&amp;gt;&amp;lt;Name&amp;gt;Delivery Store Name&amp;lt;/Name&amp;gt;&amp;lt;ID&amp;gt;Delivery Store Name&amp;lt;/ID&amp;gt;&amp;lt;SasName&amp;gt;Delivery Sto'"</definedName>
    <definedName name="_AMO_ContentDefinition_572205319.42">"'re Name&amp;lt;/SasName&amp;gt;&amp;lt;DataType&amp;gt;Character&amp;lt;/DataType&amp;gt;&amp;lt;Length&amp;gt;42&amp;lt;/Length&amp;gt;&amp;lt;Description&amp;gt;Delivery Store  Name&amp;lt;/Description&amp;gt;&amp;lt;Label&amp;gt;Delivery Store  Name&amp;lt;/Label&amp;gt;&amp;lt;Path&amp;gt;/REALTIME_ORDERS&amp;lt;/Path&amp;gt;&amp;lt;Form'"</definedName>
    <definedName name="_AMO_ContentDefinition_572205319.43">"'at&amp;gt;$35.&amp;lt;/Format&amp;gt;&amp;lt;Informat /&amp;gt;&amp;lt;/Item&amp;gt;&amp;lt;Item&amp;gt;&amp;lt;Name&amp;gt;Delivery Surname&amp;lt;/Name&amp;gt;&amp;lt;ID&amp;gt;Delivery Surname&amp;lt;/ID&amp;gt;&amp;lt;SasName&amp;gt;Delivery Surname&amp;lt;/SasName&amp;gt;&amp;lt;DataType&amp;gt;Character&amp;lt;/DataType&amp;gt;&amp;lt;Length&amp;gt;35'"</definedName>
    <definedName name="_AMO_ContentDefinition_572205319.44">"'&amp;lt;/Length&amp;gt;&amp;lt;Description&amp;gt;Delivery Surname&amp;lt;/Description&amp;gt;&amp;lt;Label&amp;gt;Delivery Surname&amp;lt;/Label&amp;gt;&amp;lt;Path&amp;gt;/REALTIME_ORDERS&amp;lt;/Path&amp;gt;&amp;lt;Format&amp;gt;$35.&amp;lt;/Format&amp;gt;&amp;lt;Informat /&amp;gt;&amp;lt;/Item&amp;gt;&amp;lt;Item&amp;gt;&amp;lt;Name&amp;gt;Delivery '"</definedName>
    <definedName name="_AMO_ContentDefinition_572205319.45">"'Title&amp;lt;/Name&amp;gt;&amp;lt;ID&amp;gt;Delivery Title&amp;lt;/ID&amp;gt;&amp;lt;SasName&amp;gt;Delivery Title&amp;lt;/SasName&amp;gt;&amp;lt;DataType&amp;gt;Character&amp;lt;/DataType&amp;gt;&amp;lt;Length&amp;gt;12&amp;lt;/Length&amp;gt;&amp;lt;Description&amp;gt;Delivery Title&amp;lt;/Description&amp;gt;&amp;lt;Label&amp;gt;Delivery Title'"</definedName>
    <definedName name="_AMO_ContentDefinition_572205319.46">"'&amp;lt;/Label&amp;gt;&amp;lt;Path&amp;gt;/REALTIME_ORDERS&amp;lt;/Path&amp;gt;&amp;lt;Format&amp;gt;$12.&amp;lt;/Format&amp;gt;&amp;lt;Informat /&amp;gt;&amp;lt;/Item&amp;gt;&amp;lt;Item&amp;gt;&amp;lt;Name&amp;gt;Delivery Town&amp;lt;/Name&amp;gt;&amp;lt;ID&amp;gt;Delivery Town&amp;lt;/ID&amp;gt;&amp;lt;SasName&amp;gt;Delivery Town&amp;lt;/SasName&amp;gt;&amp;lt;'"</definedName>
    <definedName name="_AMO_ContentDefinition_572205319.47">"'DataType&amp;gt;Character&amp;lt;/DataType&amp;gt;&amp;lt;Length&amp;gt;20&amp;lt;/Length&amp;gt;&amp;lt;Description&amp;gt;Delivery Town&amp;lt;/Description&amp;gt;&amp;lt;Label&amp;gt;Delivery Town&amp;lt;/Label&amp;gt;&amp;lt;Path&amp;gt;/REALTIME_ORDERS&amp;lt;/Path&amp;gt;&amp;lt;Format&amp;gt;$20.&amp;lt;/Format&amp;gt;&amp;lt;Informat /&amp;g'"</definedName>
    <definedName name="_AMO_ContentDefinition_572205319.48">"'t;&amp;lt;/Item&amp;gt;&amp;lt;Item&amp;gt;&amp;lt;Name&amp;gt;Internet Order Id&amp;lt;/Name&amp;gt;&amp;lt;ID&amp;gt;Internet Order Id&amp;lt;/ID&amp;gt;&amp;lt;SasName&amp;gt;Internet Order Id&amp;lt;/SasName&amp;gt;&amp;lt;DataType&amp;gt;Character&amp;lt;/DataType&amp;gt;&amp;lt;Length&amp;gt;30&amp;lt;/Length&amp;gt;&amp;lt;Description&amp;gt;Inte'"</definedName>
    <definedName name="_AMO_ContentDefinition_572205319.49">"'rnet Order ID&amp;lt;/Description&amp;gt;&amp;lt;Label&amp;gt;Internet Order ID&amp;lt;/Label&amp;gt;&amp;lt;Path&amp;gt;/REALTIME_ORDERS&amp;lt;/Path&amp;gt;&amp;lt;Format&amp;gt;$30.&amp;lt;/Format&amp;gt;&amp;lt;Informat /&amp;gt;&amp;lt;/Item&amp;gt;&amp;lt;Item&amp;gt;&amp;lt;Name&amp;gt;Order Created In Cims&amp;lt;/Name&amp;gt;&amp;lt;ID&amp;gt;O'"</definedName>
    <definedName name="_AMO_ContentDefinition_572205319.50">"'rder Created In Cims&amp;lt;/ID&amp;gt;&amp;lt;SasName&amp;gt;Order Created In Cims&amp;lt;/SasName&amp;gt;&amp;lt;DataType&amp;gt;Numeric&amp;lt;/DataType&amp;gt;&amp;lt;Length&amp;gt;8&amp;lt;/Length&amp;gt;&amp;lt;Description&amp;gt;Order created in CIMS&amp;lt;/Description&amp;gt;&amp;lt;Label&amp;gt;Order created in CIMS&amp;lt;'"</definedName>
    <definedName name="_AMO_ContentDefinition_572205319.51">"'/Label&amp;gt;&amp;lt;Path&amp;gt;/REALTIME_ORDERS&amp;lt;/Path&amp;gt;&amp;lt;Format&amp;gt;DATETIME20.&amp;lt;/Format&amp;gt;&amp;lt;Informat /&amp;gt;&amp;lt;/Item&amp;gt;&amp;lt;Item&amp;gt;&amp;lt;Name&amp;gt;Currency&amp;lt;/Name&amp;gt;&amp;lt;ID&amp;gt;Currency&amp;lt;/ID&amp;gt;&amp;lt;SasName&amp;gt;Currency&amp;lt;/SasName&amp;gt;&amp;lt;DataType&amp;gt;'"</definedName>
    <definedName name="_AMO_ContentDefinition_572205319.52">"'Character&amp;lt;/DataType&amp;gt;&amp;lt;Length&amp;gt;3&amp;lt;/Length&amp;gt;&amp;lt;Description&amp;gt;Currency&amp;lt;/Description&amp;gt;&amp;lt;Label&amp;gt;Currency&amp;lt;/Label&amp;gt;&amp;lt;Path&amp;gt;/REALTIME_ORDERS&amp;lt;/Path&amp;gt;&amp;lt;Format&amp;gt;$3.&amp;lt;/Format&amp;gt;&amp;lt;Informat /&amp;gt;&amp;lt;/Item&amp;gt;&amp;lt;Item&amp;'"</definedName>
    <definedName name="_AMO_ContentDefinition_572205319.53">"'gt;&amp;lt;Name&amp;gt;Source Code&amp;lt;/Name&amp;gt;&amp;lt;ID&amp;gt;Source Code&amp;lt;/ID&amp;gt;&amp;lt;SasName&amp;gt;Source Code&amp;lt;/SasName&amp;gt;&amp;lt;DataType&amp;gt;Character&amp;lt;/DataType&amp;gt;&amp;lt;Length&amp;gt;12&amp;lt;/Length&amp;gt;&amp;lt;Description&amp;gt;Source Code&amp;lt;/Description&amp;gt;&amp;lt;Label&amp;gt;So'"</definedName>
    <definedName name="_AMO_ContentDefinition_572205319.54">"'urce Code&amp;lt;/Label&amp;gt;&amp;lt;Path&amp;gt;/REALTIME_ORDERS&amp;lt;/Path&amp;gt;&amp;lt;Format&amp;gt;$12.&amp;lt;/Format&amp;gt;&amp;lt;Informat /&amp;gt;&amp;lt;/Item&amp;gt;&amp;lt;Item&amp;gt;&amp;lt;Name&amp;gt;Sales Order State&amp;lt;/Name&amp;gt;&amp;lt;ID&amp;gt;Sor State&amp;lt;/ID&amp;gt;&amp;lt;SasName&amp;gt;Sor State&amp;lt;/SasName&amp;gt'"</definedName>
    <definedName name="_AMO_ContentDefinition_572205319.55">"';&amp;lt;DataType&amp;gt;Character&amp;lt;/DataType&amp;gt;&amp;lt;Length&amp;gt;4&amp;lt;/Length&amp;gt;&amp;lt;Description&amp;gt;Sor State&amp;lt;/Description&amp;gt;&amp;lt;Label&amp;gt;Sor State&amp;lt;/Label&amp;gt;&amp;lt;Path&amp;gt;/REALTIME_ORDERS&amp;lt;/Path&amp;gt;&amp;lt;Format&amp;gt;$4.&amp;lt;/Format&amp;gt;&amp;lt;Informat /&amp;gt;&amp;lt'"</definedName>
    <definedName name="_AMO_ContentDefinition_572205319.56">"';/Item&amp;gt;&amp;lt;Item&amp;gt;&amp;lt;Name&amp;gt;Forex Amount&amp;lt;/Name&amp;gt;&amp;lt;ID&amp;gt;Forex Amount&amp;lt;/ID&amp;gt;&amp;lt;SasName&amp;gt;Forex Amount&amp;lt;/SasName&amp;gt;&amp;lt;DataType&amp;gt;Numeric&amp;lt;/DataType&amp;gt;&amp;lt;Length&amp;gt;8&amp;lt;/Length&amp;gt;&amp;lt;Description&amp;gt;Forex amount&amp;lt;/Descriptio'"</definedName>
    <definedName name="_AMO_ContentDefinition_572205319.57">"'n&amp;gt;&amp;lt;Label&amp;gt;Forex amount&amp;lt;/Label&amp;gt;&amp;lt;Path&amp;gt;/REALTIME_ORDERS&amp;lt;/Path&amp;gt;&amp;lt;Format&amp;gt;15.4&amp;lt;/Format&amp;gt;&amp;lt;Informat /&amp;gt;&amp;lt;/Item&amp;gt;&amp;lt;Item&amp;gt;&amp;lt;Name&amp;gt;Gbp Amount&amp;lt;/Name&amp;gt;&amp;lt;ID&amp;gt;Gbp Amount&amp;lt;/ID&amp;gt;&amp;lt;SasName&amp;gt;Gbp Amoun'"</definedName>
    <definedName name="_AMO_ContentDefinition_572205319.58">"'t&amp;lt;/SasName&amp;gt;&amp;lt;DataType&amp;gt;Numeric&amp;lt;/DataType&amp;gt;&amp;lt;Length&amp;gt;8&amp;lt;/Length&amp;gt;&amp;lt;Description&amp;gt;GBP Amount&amp;lt;/Description&amp;gt;&amp;lt;Label&amp;gt;GBP Amount&amp;lt;/Label&amp;gt;&amp;lt;Path&amp;gt;/REALTIME_ORDERS&amp;lt;/Path&amp;gt;&amp;lt;Format&amp;gt;15.4&amp;lt;/Format&amp;gt;&amp;lt;'"</definedName>
    <definedName name="_AMO_ContentDefinition_572205319.59">"'Informat /&amp;gt;&amp;lt;/Item&amp;gt;&amp;lt;Item&amp;gt;&amp;lt;Name&amp;gt;Postage Code&amp;lt;/Name&amp;gt;&amp;lt;ID&amp;gt;Postage Code&amp;lt;/ID&amp;gt;&amp;lt;SasName&amp;gt;Postage Code&amp;lt;/SasName&amp;gt;&amp;lt;DataType&amp;gt;Character&amp;lt;/DataType&amp;gt;&amp;lt;Length&amp;gt;6&amp;lt;/Length&amp;gt;&amp;lt;Description&amp;gt;Postage '"</definedName>
    <definedName name="_AMO_ContentDefinition_572205319.60">"'Code&amp;lt;/Description&amp;gt;&amp;lt;Label&amp;gt;Postage Code&amp;lt;/Label&amp;gt;&amp;lt;Path&amp;gt;/REALTIME_ORDERS&amp;lt;/Path&amp;gt;&amp;lt;Format&amp;gt;$6.&amp;lt;/Format&amp;gt;&amp;lt;Informat /&amp;gt;&amp;lt;/Item&amp;gt;&amp;lt;Item&amp;gt;&amp;lt;Name&amp;gt;Postage Forex Amount&amp;lt;/Name&amp;gt;&amp;lt;ID&amp;gt;Postage Forex Amo'"</definedName>
    <definedName name="_AMO_ContentDefinition_572205319.61">"'unt&amp;lt;/ID&amp;gt;&amp;lt;SasName&amp;gt;Postage Forex Amount&amp;lt;/SasName&amp;gt;&amp;lt;DataType&amp;gt;Numeric&amp;lt;/DataType&amp;gt;&amp;lt;Length&amp;gt;8&amp;lt;/Length&amp;gt;&amp;lt;Description&amp;gt;Postage Forex Amount&amp;lt;/Description&amp;gt;&amp;lt;Label&amp;gt;Postage Forex Amount&amp;lt;/Label&amp;gt;&amp;lt;Path&amp;g'"</definedName>
    <definedName name="_AMO_ContentDefinition_572205319.62">"'t;/REALTIME_ORDERS&amp;lt;/Path&amp;gt;&amp;lt;Format&amp;gt;15.4&amp;lt;/Format&amp;gt;&amp;lt;Informat /&amp;gt;&amp;lt;/Item&amp;gt;&amp;lt;Item&amp;gt;&amp;lt;Name&amp;gt;Postage Gbp Amount&amp;lt;/Name&amp;gt;&amp;lt;ID&amp;gt;Postage Gbp Amount&amp;lt;/ID&amp;gt;&amp;lt;SasName&amp;gt;Postage Gbp Amount&amp;lt;/SasName&amp;gt;&amp;lt;DataType&amp;'"</definedName>
    <definedName name="_AMO_ContentDefinition_572205319.63">"'gt;Numeric&amp;lt;/DataType&amp;gt;&amp;lt;Length&amp;gt;8&amp;lt;/Length&amp;gt;&amp;lt;Description&amp;gt;Postage GBP Amount&amp;lt;/Description&amp;gt;&amp;lt;Label&amp;gt;Postage GBP Amount&amp;lt;/Label&amp;gt;&amp;lt;Path&amp;gt;/REALTIME_ORDERS&amp;lt;/Path&amp;gt;&amp;lt;Format&amp;gt;15.4&amp;lt;/Format&amp;gt;&amp;lt;Informat /&amp;gt;'"</definedName>
    <definedName name="_AMO_ContentDefinition_572205319.64">"'&amp;lt;/Item&amp;gt;&amp;lt;Item&amp;gt;&amp;lt;Name&amp;gt;Web Order Date&amp;lt;/Name&amp;gt;&amp;lt;ID&amp;gt;Web Order Date&amp;lt;/ID&amp;gt;&amp;lt;SasName&amp;gt;Web Order Date&amp;lt;/SasName&amp;gt;&amp;lt;DataType&amp;gt;Numeric&amp;lt;/DataType&amp;gt;&amp;lt;Length&amp;gt;8&amp;lt;/Length&amp;gt;&amp;lt;Description&amp;gt;Web Order Date&amp;lt;'"</definedName>
    <definedName name="_AMO_ContentDefinition_572205319.65">"'/Description&amp;gt;&amp;lt;Label&amp;gt;Web Order Date&amp;lt;/Label&amp;gt;&amp;lt;Path&amp;gt;/REALTIME_ORDERS&amp;lt;/Path&amp;gt;&amp;lt;Format&amp;gt;DATE9.&amp;lt;/Format&amp;gt;&amp;lt;Informat /&amp;gt;&amp;lt;/Item&amp;gt;&amp;lt;Item&amp;gt;&amp;lt;Name&amp;gt;Forex Credit Amount&amp;lt;/Name&amp;gt;&amp;lt;ID&amp;gt;Forex Credit Amount&amp;l'"</definedName>
    <definedName name="_AMO_ContentDefinition_572205319.66">"'t;/ID&amp;gt;&amp;lt;SasName&amp;gt;Forex Credit Amount&amp;lt;/SasName&amp;gt;&amp;lt;DataType&amp;gt;Numeric&amp;lt;/DataType&amp;gt;&amp;lt;Length&amp;gt;8&amp;lt;/Length&amp;gt;&amp;lt;Description&amp;gt;Forex Credit Amount&amp;lt;/Description&amp;gt;&amp;lt;Label&amp;gt;Forex Credit Amount&amp;lt;/Label&amp;gt;&amp;lt;Path&amp;gt;/REALT'"</definedName>
    <definedName name="_AMO_ContentDefinition_572205319.67">"'IME_ORDERS&amp;lt;/Path&amp;gt;&amp;lt;Format&amp;gt;15.4&amp;lt;/Format&amp;gt;&amp;lt;Informat /&amp;gt;&amp;lt;/Item&amp;gt;&amp;lt;Item&amp;gt;&amp;lt;Name&amp;gt;Gbp Credit Amount&amp;lt;/Name&amp;gt;&amp;lt;ID&amp;gt;Gbp Credit Amount&amp;lt;/ID&amp;gt;&amp;lt;SasName&amp;gt;Gbp Credit Amount&amp;lt;/SasName&amp;gt;&amp;lt;DataType&amp;gt;Numeric&amp;'"</definedName>
    <definedName name="_AMO_ContentDefinition_572205319.68">"'lt;/DataType&amp;gt;&amp;lt;Length&amp;gt;8&amp;lt;/Length&amp;gt;&amp;lt;Description&amp;gt;GBP Credit Amount&amp;lt;/Description&amp;gt;&amp;lt;Label&amp;gt;GBP Credit Amount&amp;lt;/Label&amp;gt;&amp;lt;Path&amp;gt;/REALTIME_ORDERS&amp;lt;/Path&amp;gt;&amp;lt;Format&amp;gt;15.4&amp;lt;/Format&amp;gt;&amp;lt;Informat /&amp;gt;&amp;lt;/Item&amp;gt;'"</definedName>
    <definedName name="_AMO_ContentDefinition_572205319.69">"'&amp;lt;Item&amp;gt;&amp;lt;Name&amp;gt;Count of Orders&amp;lt;/Name&amp;gt;&amp;lt;ID&amp;gt;Internet Order Id_2&amp;lt;/ID&amp;gt;&amp;lt;SasName&amp;gt;Internet Order Id_2&amp;lt;/SasName&amp;gt;&amp;lt;DataType&amp;gt;Numeric&amp;lt;/DataType&amp;gt;&amp;lt;Length&amp;gt;8&amp;lt;/Length&amp;gt;&amp;lt;Description&amp;gt;Internet Order ID&amp;lt'"</definedName>
    <definedName name="_AMO_ContentDefinition_572205319.70">"';/Description&amp;gt;&amp;lt;Label&amp;gt;Internet Order ID&amp;lt;/Label&amp;gt;&amp;lt;Path&amp;gt;/REALTIME_ORDERS&amp;lt;/Path&amp;gt;&amp;lt;Format&amp;gt;BEST12.&amp;lt;/Format&amp;gt;&amp;lt;Informat /&amp;gt;&amp;lt;/Item&amp;gt;&amp;lt;Item&amp;gt;&amp;lt;Name&amp;gt;Delivery Store Region&amp;lt;/Name&amp;gt;&amp;lt;ID&amp;gt;Delivery Store'"</definedName>
    <definedName name="_AMO_ContentDefinition_572205319.71">"' Region&amp;lt;/ID&amp;gt;&amp;lt;SasName&amp;gt;Delivery Store Region&amp;lt;/SasName&amp;gt;&amp;lt;DataType&amp;gt;Character&amp;lt;/DataType&amp;gt;&amp;lt;Length&amp;gt;8&amp;lt;/Length&amp;gt;&amp;lt;Description&amp;gt;Delivery Store Region&amp;lt;/Description&amp;gt;&amp;lt;Label&amp;gt;Delivery Store Region&amp;lt;/Label&amp;gt;&amp;'"</definedName>
    <definedName name="_AMO_ContentDefinition_572205319.72">"'lt;Path&amp;gt;/REALTIME_ORDERS&amp;lt;/Path&amp;gt;&amp;lt;Format /&amp;gt;&amp;lt;Informat /&amp;gt;&amp;lt;/Item&amp;gt;&amp;lt;Item&amp;gt;&amp;lt;Name&amp;gt;Billing Email&amp;lt;/Name&amp;gt;&amp;lt;ID&amp;gt;Billing Email&amp;lt;/ID&amp;gt;&amp;lt;SasName&amp;gt;Billing Email&amp;lt;/SasName&amp;gt;&amp;lt;DataType&amp;gt;Character&amp;lt;/DataTy'"</definedName>
    <definedName name="_AMO_ContentDefinition_572205319.73">"'pe&amp;gt;&amp;lt;Length&amp;gt;320&amp;lt;/Length&amp;gt;&amp;lt;Description&amp;gt;Billing Email&amp;lt;/Description&amp;gt;&amp;lt;Label&amp;gt;Billing Email&amp;lt;/Label&amp;gt;&amp;lt;Path&amp;gt;/REALTIME_ORDERS&amp;lt;/Path&amp;gt;&amp;lt;Format /&amp;gt;&amp;lt;Informat /&amp;gt;&amp;lt;/Item&amp;gt;&amp;lt;/SelectedItems&amp;gt;&amp;lt;Sort /&amp;'"</definedName>
    <definedName name="_AMO_ContentDefinition_572205319.74">"'gt;&amp;lt;PromptValueSelections&amp;gt;&amp;lt;PreviousSelections&amp;gt;&amp;lt;PromptGroup obj=&amp;quot;p6&amp;quot; version=&amp;quot;1.0&amp;quot;&amp;gt;&amp;lt;DefinitionsAndSubgroups&amp;gt;&amp;lt;PromptGroup obj=&amp;quot;p7&amp;quot;&amp;gt;&amp;lt;DefinitionsAndSubgroups&amp;gt;&amp;lt;DateRangeDefinition obj=&amp;qu'"</definedName>
    <definedName name="_AMO_ContentDefinition_572205319.75">"'ot;p8&amp;quot; promptId=&amp;quot;PromptDef_1317905544848_658177&amp;quot; name=&amp;quot;DateRange&amp;quot; macroVarOutputLevel=&amp;quot;2&amp;quot; required=&amp;quot;true&amp;quot;&amp;gt;&amp;lt;Label&amp;gt;&amp;lt;Text obj=&amp;quot;p9&amp;quot; xml:lang=&amp;quot;en-US&amp;quot;&amp;gt;Please select from a range'"</definedName>
    <definedName name="_AMO_ContentDefinition_572205319.76">"' of dates&amp;lt;/Text&amp;gt;&amp;lt;/Label&amp;gt;&amp;lt;/DateRangeDefinition&amp;gt;&amp;lt;/DefinitionsAndSubgroups&amp;gt;&amp;lt;Label&amp;gt;&amp;lt;Text obj=&amp;quot;p10&amp;quot; xml:lang=&amp;quot;en-US&amp;quot;&amp;gt;General&amp;lt;/Text&amp;gt;&amp;lt;/Label&amp;gt;&amp;lt;/PromptGroup&amp;gt;&amp;lt;/DefinitionsAndSubgroups&amp;'"</definedName>
    <definedName name="_AMO_ContentDefinition_572205319.77">"'gt;&amp;lt;Label&amp;gt;&amp;lt;Text obj=&amp;quot;p11&amp;quot; xml:lang=&amp;quot;en-US&amp;quot;&amp;gt;HS Real Time Orders&amp;lt;/Text&amp;gt;&amp;lt;/Label&amp;gt;&amp;lt;/PromptGroup&amp;gt;&amp;lt;PromptValues obj=&amp;quot;p1&amp;quot; version=&amp;quot;1.0&amp;quot;&amp;gt;&amp;lt;DefinitionReferencesAndValues&amp;gt;&amp;lt;Prompt'"</definedName>
    <definedName name="_AMO_ContentDefinition_572205319.78">"'DefinitionReference obj=&amp;quot;p2&amp;quot; promptId=&amp;quot;PromptDef_1317905544848_658177&amp;quot; name=&amp;quot;DateRange&amp;quot; definitionType=&amp;quot;DateRangeDefinition&amp;quot;&amp;gt;&amp;lt;Value&amp;gt;&amp;lt;DateRange obj=&amp;quot;p3&amp;quot;&amp;gt;&amp;lt;Min&amp;gt;&amp;lt;Date obj=&amp;quot;p4&amp;q'"</definedName>
    <definedName name="_AMO_ContentDefinition_572205319.79">"'uot; value=&amp;quot;2013-03-03T00:00:00Z&amp;quot;&amp;gt;&amp;lt;/Date&amp;gt;&amp;lt;/Min&amp;gt;&amp;lt;Max&amp;gt;&amp;lt;Date obj=&amp;quot;p5&amp;quot; value=&amp;quot;2013-07-06T00:00:00Z&amp;quot;&amp;gt;&amp;lt;/Date&amp;gt;&amp;lt;/Max&amp;gt;&amp;lt;/DateRange&amp;gt;&amp;lt;/Value&amp;gt;&amp;lt;/PromptDefinitionReference&amp;gt;&amp;lt;/De'"</definedName>
    <definedName name="_AMO_ContentDefinition_572205319.80">"'finitionReferencesAndValues&amp;gt;&amp;lt;/PromptValues&amp;gt;&amp;lt;/PreviousSelections&amp;gt;&amp;lt;/PromptValueSelections&amp;gt;&amp;lt;/InformationMap&amp;gt;&amp;#xD;&amp;#xA;&amp;lt;/SasDataSource&amp;gt;"" /&gt;_x000D_
  &lt;param n=""ServerName"" v=""SASApp"" /&gt;_x000D_
  &lt;param n=""SASFilter"" v="""" /&gt;_x000D_
 '"</definedName>
    <definedName name="_AMO_ContentDefinition_572205319.81">"' &lt;param n=""ClassName"" v=""SAS.OfficeAddin.PivotTable"" /&gt;_x000D_
  &lt;param n=""DataFieldsList"" v=""Sum of Gbp Amount"" /&gt;_x000D_
  &lt;ExcelXMLOptions AdjColWidths=""True"" RowOpt=""InsertEntire"" ColOpt=""InsertCells"" /&gt;_x000D_
&lt;/ContentDefinition&gt;'"</definedName>
    <definedName name="_AMO_RefreshMultipleList">"'&lt;Items&gt;_x000D_
  &lt;Item Id=""257696471"" Checked=""False"" /&gt;_x000D_
  &lt;Item Id=""205296385"" Checked=""False"" /&gt;_x000D_
  &lt;Item Id=""531936037"" Checked=""False"" /&gt;_x000D_
&lt;/Items&gt;'"</definedName>
    <definedName name="_AMO_UniqueIdentifier">"'5a4cd467-6fb7-4a35-a962-d33d54896ddf'"</definedName>
    <definedName name="_AMO_XmlVersion">"'1'"</definedName>
    <definedName name="_ap2">{"detail",#N/A,FALSE,"mfg";"summary",#N/A,FALSE,"mfg"}</definedName>
    <definedName name="_Apr03">{"Statement of Income",#N/A,TRUE,"Mar99";"Balance Sheet",#N/A,TRUE,"Mar99"}</definedName>
    <definedName name="_Apr04">{"Statement of Income",#N/A,TRUE,"Mar99";"Balance Sheet",#N/A,TRUE,"Mar99"}</definedName>
    <definedName name="_Apr3">#REF!</definedName>
    <definedName name="_ARO1">{"QTR494",#N/A,FALSE,"4Q94";"QTR394",#N/A,FALSE,"3Q94";"QTR294",#N/A,FALSE,"2Q94"}</definedName>
    <definedName name="_as1">{"comp1",#N/A,FALSE,"COMPS";"footnotes",#N/A,FALSE,"COMPS"}</definedName>
    <definedName name="_AS2">{"FCB_ALL",#N/A,FALSE,"FCB"}</definedName>
    <definedName name="_as3">{"FCB_ALL",#N/A,FALSE,"FCB"}</definedName>
    <definedName name="_AS4">{"FCB_ALL",#N/A,FALSE,"FCB"}</definedName>
    <definedName name="_as6">{"FCB_ALL",#N/A,FALSE,"FCB"}</definedName>
    <definedName name="_AS7">{"FCB_ALL",#N/A,FALSE,"FCB"}</definedName>
    <definedName name="_asd2">#REF!</definedName>
    <definedName name="_ATPRegress_Dlg_Results">{2;#N/A;"R13C16:R17C16";#N/A;"R13C14:R17C15";FALSE;FALSE;FALSE;95;#N/A;#N/A;"R13C19";#N/A;FALSE;FALSE;FALSE;FALSE;#N/A;"";#N/A;FALSE;"";"";#N/A;#N/A;#N/A}</definedName>
    <definedName name="_ATPRegress_Dlg_Types">{"EXCELHLP.HLP!1802";5;10;5;10;13;13;13;8;5;5;10;14;13;13;13;13;5;10;14;13;5;10;1;2;24}</definedName>
    <definedName name="_ATPRegress_Range1">#REF!</definedName>
    <definedName name="_ATPRegress_Range2">#REF!</definedName>
    <definedName name="_ATPRegress_Range3">#REF!</definedName>
    <definedName name="_ATPRegress_Range4">"="</definedName>
    <definedName name="_ATPRegress_Range5">"="</definedName>
    <definedName name="_AtRisk_SimSetting_AutomaticallyGenerateReports">FALSE</definedName>
    <definedName name="_AtRisk_SimSetting_AutomaticResultsDisplayMode">0</definedName>
    <definedName name="_AtRisk_SimSetting_ConvergenceConfidenceLevel">0.95</definedName>
    <definedName name="_AtRisk_SimSetting_ConvergencePercentileToTest">0.9</definedName>
    <definedName name="_AtRisk_SimSetting_ConvergencePerformMeanTest">TRUE</definedName>
    <definedName name="_AtRisk_SimSetting_ConvergencePerformPercentileTest">FALSE</definedName>
    <definedName name="_AtRisk_SimSetting_ConvergencePerformStdDeviationTest">FALSE</definedName>
    <definedName name="_AtRisk_SimSetting_ConvergenceTestAllOutputs">TRUE</definedName>
    <definedName name="_AtRisk_SimSetting_ConvergenceTestingPeriod">100</definedName>
    <definedName name="_AtRisk_SimSetting_ConvergenceTolerance">0.03</definedName>
    <definedName name="_AtRisk_SimSetting_LiveUpdate">TRUE</definedName>
    <definedName name="_AtRisk_SimSetting_LiveUpdatePeriod">-1</definedName>
    <definedName name="_AtRisk_SimSetting_MacroRecalculationBehavior">0</definedName>
    <definedName name="_AtRisk_SimSetting_RandomNumberGenerator">0</definedName>
    <definedName name="_AtRisk_SimSetting_ReportOptionCustomItemsCount">0</definedName>
    <definedName name="_AtRisk_SimSetting_ReportOptionDataMode">1</definedName>
    <definedName name="_AtRisk_SimSetting_ReportOptionReportMultiSimType">0</definedName>
    <definedName name="_AtRisk_SimSetting_ReportOptionReportPlacement">1</definedName>
    <definedName name="_AtRisk_SimSetting_ReportOptionReportSelection">0</definedName>
    <definedName name="_AtRisk_SimSetting_ReportOptionReportsFileType">1</definedName>
    <definedName name="_AtRisk_SimSetting_ReportOptionSelectiveQR">FALSE</definedName>
    <definedName name="_AtRisk_SimSetting_ReportsList">0</definedName>
    <definedName name="_AtRisk_SimSetting_ShowSimulationProgressWindow">TRUE</definedName>
    <definedName name="_AtRisk_SimSetting_SimNameCount">0</definedName>
    <definedName name="_AtRisk_SimSetting_SmartSensitivityAnalysisEnabled">TRUE</definedName>
    <definedName name="_AtRisk_SimSetting_StatisticFunctionUpdating">1</definedName>
    <definedName name="_AtRisk_SimSetting_StdRecalcActiveSimulationNumber">1</definedName>
    <definedName name="_AtRisk_SimSetting_StdRecalcBehavior">0</definedName>
    <definedName name="_AtRisk_SimSetting_StdRecalcWithoutRiskStatic">0</definedName>
    <definedName name="_AtRisk_SimSetting_StdRecalcWithoutRiskStaticPercentile">0.5</definedName>
    <definedName name="_aug04">{"Statement of Income",#N/A,TRUE,"Mar99";"Balance Sheet",#N/A,TRUE,"Mar99"}</definedName>
    <definedName name="_Aug05">{"Oracle - Newcourt",#N/A,FALSE,"Oracle Lic.";"Oracle Sequent - Heller",#N/A,FALSE,"Oracle Hdwr.";"Oracle Training - Heller",#N/A,FALSE,"Oracle Instln.";"Scitex Printers - Heller",#N/A,FALSE,"Scitex (Printers)";"Scitex Heads - Heller",#N/A,FALSE,"Scitex (Heads)"}</definedName>
    <definedName name="_Aug3">#REF!</definedName>
    <definedName name="_b">{#N/A,#N/A,FALSE,"Presentation by Unit";#N/A,#N/A,FALSE,"Presentation by BD";#N/A,#N/A,FALSE,"Presentation Split by Biggest U";#N/A,#N/A,FALSE,"Presentation Split by Area";#N/A,#N/A,FALSE,"Presentation Split by BD"}</definedName>
    <definedName name="_b111">{#N/A,#N/A,FALSE,"Pharm";#N/A,#N/A,FALSE,"WWCM"}</definedName>
    <definedName name="_b111_1">#REF!</definedName>
    <definedName name="_b111_2">{#N/A,#N/A,FALSE,"Pharm";#N/A,#N/A,FALSE,"WWCM"}</definedName>
    <definedName name="_b111_3">{#N/A,#N/A,FALSE,"Pharm";#N/A,#N/A,FALSE,"WWCM"}</definedName>
    <definedName name="_b111_4">{#N/A,#N/A,FALSE,"Pharm";#N/A,#N/A,FALSE,"WWCM"}</definedName>
    <definedName name="_b2">{"page 1",#N/A,FALSE,"A";"page 2",#N/A,FALSE,"A";"page 3",#N/A,FALSE,"A";"page 4",#N/A,FALSE,"A";"page 5",#N/A,FALSE,"A";"page 6",#N/A,FALSE,"A";"page 7",#N/A,FALSE,"A";"page 8",#N/A,FALSE,"A";"page 9",#N/A,FALSE,"A";"page 10",#N/A,FALSE,"A";"page 11",#N/A,FALSE,"A";"page 12",#N/A,FALSE,"A";"page 13",#N/A,FALSE,"A";"page 14",#N/A,FALSE,"A"}</definedName>
    <definedName name="_b2009">#REF!</definedName>
    <definedName name="_b3">{"'DIFPRE'!$A$2:$M$54"}</definedName>
    <definedName name="_bb03">{#N/A,#N/A,FALSE,"Front Page";#N/A,#N/A,FALSE,"Mfg Var";#N/A,#N/A,FALSE,"Family Unit Cost Graphs";#N/A,#N/A,FALSE,"Product Cost Graphs";#N/A,#N/A,FALSE,"Unit Cost Setup";#N/A,#N/A,FALSE,"Yields";#N/A,#N/A,FALSE,"Emery";#N/A,#N/A,FALSE,"GI Pricing";#N/A,#N/A,FALSE,"Actuals";#N/A,#N/A,FALSE,"Forecast"}</definedName>
    <definedName name="_bdm.004d414d4051441190c72cccf966e687.edm">#REF!</definedName>
    <definedName name="_bdm.005D338FD72E4B5F88891D6F28B3C423.edm">#REF!</definedName>
    <definedName name="_bdm.005E719C36A841F7A63FC64998C90DCE.edm">#REF!</definedName>
    <definedName name="_bdm.0087B6A7B33A41A5A2C39FBB1A7E350F.edm">#REF!</definedName>
    <definedName name="_bdm.009858D0E82641A289BCE6637A8D53DA.edm">#REF!</definedName>
    <definedName name="_bdm.00EC971BF37311D6B67A0010A48BFF38.edm">#REF!</definedName>
    <definedName name="_bdm.00f9bd0e44984a1c89befb9acacb8d91.edm">#REF!</definedName>
    <definedName name="_bdm.01038B264A264DCAACD656A2E15522A5.edm">#REF!</definedName>
    <definedName name="_bdm.01095F6F006B45D3B7623C33510FB37C.edm">#REF!</definedName>
    <definedName name="_bdm.0122266FA3084DA6B2CFF85D9468B603.edm">#REF!</definedName>
    <definedName name="_bdm.01254611D84345838ACFB85D970C392C.edm">#REF!</definedName>
    <definedName name="_bdm.012692019E4E480E97BF8F4289F92DB4.edm">#REF!</definedName>
    <definedName name="_bdm.01396345393648E7931035E9A69FD92B.edm">#REF!</definedName>
    <definedName name="_bdm.01726ea73593499595f813998d40be21.edm">#REF!</definedName>
    <definedName name="_bdm.0181CBDC02D1481B927BF4E5082FF91C.edm">#REF!</definedName>
    <definedName name="_bdm.019D86CC9B5F4A438ECE0F5A68BFB1B6.edm">#REF!</definedName>
    <definedName name="_bdm.01AE5AA0D13D4659B22E1832260FE218.edm">#REF!</definedName>
    <definedName name="_bdm.01BD8A26191A494E865D7C64B889A9DB.edm">#REF!</definedName>
    <definedName name="_bdm.01c06eb57d824ec28dfde41fc75ed189.edm">#REF!</definedName>
    <definedName name="_bdm.01C41B39ECDA49C697EB0284BDE5B998.edm">#REF!</definedName>
    <definedName name="_bdm.01C4E48B12144E81AFE723339F66CEE6.edm">#REF!</definedName>
    <definedName name="_bdm.01CFB60DC5BA4237A5290B586B633E62.edm">#REF!</definedName>
    <definedName name="_bdm.02198D33F3A349609E0AA5CF90359AFB.edm">#REF!</definedName>
    <definedName name="_bdm.02371EED46294F178817BA93D98371B5.edm">#REF!</definedName>
    <definedName name="_bdm.02587E2084514B9D93A1E0E1670B7AD4.edm">#REF!</definedName>
    <definedName name="_bdm.026213BCBD2748769C123B56CC693EDF.edm">#REF!</definedName>
    <definedName name="_bdm.027f84964c1f4edca43cf720ea6be237.edm">#REF!</definedName>
    <definedName name="_bdm.028CC6519D43470B92AA1057669099E5.edm">#REF!</definedName>
    <definedName name="_bdm.02984F0949AE4C018E4BDB4BDE2C541A.edm">#REF!</definedName>
    <definedName name="_bdm.029C40680D5D4AC9B85340E3CD531B40.edm">#REF!</definedName>
    <definedName name="_bdm.02AC252ED62149C69A830FBF97CEAD77.edm">#REF!</definedName>
    <definedName name="_bdm.02B301DAB9AA4A8A91BA8DAC5E581502.edm">#REF!</definedName>
    <definedName name="_bdm.02C91719709548F580E83F199ED85548.edm">#REF!</definedName>
    <definedName name="_bdm.02cdbc595f664819b39e55000680a7ef.edm">#REF!</definedName>
    <definedName name="_bdm.02dbe91adec246f19994e3c64f55d121.edm">#REF!</definedName>
    <definedName name="_bdm.02EBAE6BAD974553AF87D24EF4BC8E07.edm">#REF!</definedName>
    <definedName name="_bdm.0321E17EC1FC4B8E8CA1A75D4A544C69.edm">#REF!</definedName>
    <definedName name="_bdm.03256E346C6F488CB8290FE23FF84E55.edm">#REF!</definedName>
    <definedName name="_bdm.0326d373c22c4a0f92cf6e5f0ee5bed4.edm">#REF!</definedName>
    <definedName name="_bdm.034A248338C345C6A7B11BC5FB6AC5DE.edm">#REF!</definedName>
    <definedName name="_bdm.0366EBF53FCC4E3D98610F6B5B257DD3.edm">#REF!</definedName>
    <definedName name="_bdm.0377CF55C8374DBF818B03EAC24B33BB.edm">#REF!</definedName>
    <definedName name="_bdm.0380C2CC9C2E4CD6BDD0C9FF58FC8A6B.edm">#REF!</definedName>
    <definedName name="_bdm.03ab6dae56f049beb0fcc2416cdb06ef.edm">#REF!</definedName>
    <definedName name="_bdm.03abd1b6079e479794e81fa097de0ceb.edm">#REF!</definedName>
    <definedName name="_bdm.03C428DED2AC44D5B94F74C0601086ED.edm">#REF!</definedName>
    <definedName name="_bdm.03DE683328E849E3BF44D1CE1BD0CB55.edm">#REF!</definedName>
    <definedName name="_bdm.041EFA229356484F98588644B0E28F0A.edm">#REF!</definedName>
    <definedName name="_bdm.042461bddc11440a8ad11fe77daf0f92.edm">#REF!</definedName>
    <definedName name="_bdm.0428C88544B7472AB08E0CEAD161133E.edm">#REF!</definedName>
    <definedName name="_bdm.042C1936B5DE4492974589FF80C54513.edm">#REF!</definedName>
    <definedName name="_bdm.0433F916AB6E45968DAD6DBD16813C8D.edm">#REF!</definedName>
    <definedName name="_bdm.044182db6ec74c45832f09f70e3b7873.edm">#REF!</definedName>
    <definedName name="_bdm.045107EDE0A742ABA637D7674CE9F337.edm">#REF!</definedName>
    <definedName name="_bdm.04680213E443421188A5FC12E1861DF5.edm">#REF!</definedName>
    <definedName name="_bdm.0472114D04024FA0A41F664BDCAE2C75.edm">#REF!</definedName>
    <definedName name="_bdm.04A71A08B5F34DA5B2FE08BB4615F2E3.edm">#REF!</definedName>
    <definedName name="_bdm.04E336EBC3C344EB89DEFF28F82B1451.edm">#REF!</definedName>
    <definedName name="_bdm.052EA60F166947229C9B22E4D0905CA8.edm">#REF!</definedName>
    <definedName name="_bdm.055e9215e0ca4dba8c394ffa8303f7c2.edm">#REF!</definedName>
    <definedName name="_bdm.056ABFCACDD248B78AA3C96CCBD5DC54.edm">#REF!</definedName>
    <definedName name="_bdm.0579E22BCD6C4913BC8664584ADE55AE.edm">#REF!</definedName>
    <definedName name="_bdm.059A04CEAB6841FD8376385191BA7A2B.edm">#REF!</definedName>
    <definedName name="_bdm.059E550D4461419F8A93DF54057535F0.edm">#REF!</definedName>
    <definedName name="_bdm.05AD755AE1B644BCB6FF7AF6D6C94EE7.edm">#REF!</definedName>
    <definedName name="_bdm.05bf411252c6425e9bc1a2279046955d.edm">#REF!</definedName>
    <definedName name="_bdm.05d558fb5eac43cea9ce330c513f4611.edm">#REF!</definedName>
    <definedName name="_bdm.065831D98AF74CAB8829D9C0F2B2668C.edm">#REF!</definedName>
    <definedName name="_bdm.067A5F6F88534084ABC38D5F7884884B.edm">#REF!</definedName>
    <definedName name="_bdm.06AB1AB0C10449B7819DD47EED4AA8E3.edm">#REF!</definedName>
    <definedName name="_bdm.06BEE3B747F64D5A8FF4280DEF0E0EC9.edm">#REF!</definedName>
    <definedName name="_bdm.06D7D18F42C54BDFAB78D19BA3C72E60.edm">#REF!</definedName>
    <definedName name="_bdm.06F2A49828DE46C5AD24F0CF6EF83648.edm">#REF!</definedName>
    <definedName name="_bdm.0731fb6b459543b69d8d20ca808a5dd7.edm">#REF!</definedName>
    <definedName name="_bdm.073D52DD03DB42B7BEEA198B3DC2E04A.edm">#REF!</definedName>
    <definedName name="_bdm.074cfbd2617940978e1b8e1e39cbcdf9.edm">#REF!</definedName>
    <definedName name="_bdm.0766CE168DDC4074BD93B4E632D48467.edm">#REF!</definedName>
    <definedName name="_bdm.0792A68CD94B4ECE86E0BDAA3626DF4D.edm">#REF!</definedName>
    <definedName name="_bdm.079D53AA3D074408AF7BE66F2BCF7F4B.edm">#REF!</definedName>
    <definedName name="_bdm.07D0F4A5246247728E6447A06E973022.edm">#REF!</definedName>
    <definedName name="_bdm.0805C096AA4E4101B70E9CB8E71E330D.edm">#REF!</definedName>
    <definedName name="_bdm.080CCF2B8AFD4F3089C2E3D7275B4E00.edm">#REF!</definedName>
    <definedName name="_bdm.084C463AB47145859A72D227D49E7A55.edm">#REF!</definedName>
    <definedName name="_bdm.085DB0CB348A41AF926520FE65A5C115.edm">#REF!</definedName>
    <definedName name="_bdm.08702BFD1058448A8566119B4A4C2F99.edm">#REF!</definedName>
    <definedName name="_bdm.08730870dcd247d9a4ef61bf0e3a2cdc.edm">#REF!</definedName>
    <definedName name="_bdm.0886ce703c104d258eeca9a7d5cff47f.edm">#REF!</definedName>
    <definedName name="_bdm.08AEFB09FD654188BB18FD525882812C.edm">#REF!</definedName>
    <definedName name="_bdm.08c130ef2d6b48858416e03db9d1f78b.edm">#REF!</definedName>
    <definedName name="_bdm.08CCF258BD8145DBB4A2694EC425A82E.edm">#REF!</definedName>
    <definedName name="_bdm.08cf8fb6d4c142f2bac00cb3bdf012a3.edm">#REF!</definedName>
    <definedName name="_bdm.08e6cfbcec224a1ebd4746541cfa3cac.edm">#REF!</definedName>
    <definedName name="_bdm.08E8494C642149E2BAA440AC4598F75C.edm">#REF!</definedName>
    <definedName name="_bdm.08f055738759492983c0d2128da2cf57.edm">#REF!</definedName>
    <definedName name="_bdm.09032F43291D49838E773BA574FACF82.edm">#REF!</definedName>
    <definedName name="_bdm.091731CA2872482280D79C9788CE2071.edm">#REF!</definedName>
    <definedName name="_bdm.092CEBFB196B4EF4B15692A7302FE797.edm">#REF!</definedName>
    <definedName name="_bdm.0962cd1b2303478f9c5c66fcffa4f1f1.edm">#REF!</definedName>
    <definedName name="_bdm.097B0AB6F55A4052B6E1ED98DE53ED4E.edm">#REF!</definedName>
    <definedName name="_bdm.098850A979754390B7AA8EEFEA589E0B.edm">#REF!</definedName>
    <definedName name="_bdm.0999B165F9364E3BACA81FCE8B275454.edm">#REF!</definedName>
    <definedName name="_bdm.09AFAB3DD45C40259D0D661C70D88F63.edm">#REF!</definedName>
    <definedName name="_bdm.09F3C5283F2B4B2DA0A20D8236A4F25B.edm">#REF!</definedName>
    <definedName name="_bdm.0A3BED1D419D48EBBCB17437C1E7776A.edm">#REF!</definedName>
    <definedName name="_bdm.0a4a446fe1b6436f98c0255db649c98b.edm">#REF!</definedName>
    <definedName name="_bdm.0A6FF4F1FAF74935A4C1D3D151578C92.edm">#REF!</definedName>
    <definedName name="_bdm.0A7433281864425FA3E846BFE9EAC512.edm">#REF!</definedName>
    <definedName name="_bdm.0A832DB3AD7C475796329C6D19B796D1.edm">#REF!</definedName>
    <definedName name="_bdm.0ABE14FDA31F4128B01F178BC0FD34F6.edm">#REF!</definedName>
    <definedName name="_bdm.0ACB299AE5A845858671611A10C6A224.edm">#REF!</definedName>
    <definedName name="_bdm.0B0C3E95430F4E3F9C916E3C34C70C4E.edm">#REF!</definedName>
    <definedName name="_bdm.0B5E4A07F78E4E3E923312BD37FD77A2.edm">#REF!</definedName>
    <definedName name="_bdm.0B6DBB47D768426AAE307C3CA724C34B.edm">#REF!</definedName>
    <definedName name="_bdm.0B7475FD13A64BB28771E5A461528F37.edm">#REF!</definedName>
    <definedName name="_bdm.0b9b8a24f3a5432ba0d34c62d7daa2ca.edm">#REF!</definedName>
    <definedName name="_bdm.0BA5331462804F4992FF6DC64D75E55D.edm">#REF!</definedName>
    <definedName name="_bdm.0baf96f18454424e99f66cca704205c0.edm">#REF!</definedName>
    <definedName name="_bdm.0BB9EF6A753A4D3FA4C30A9A21D7B153.edm">#REF!</definedName>
    <definedName name="_bdm.0BC325BD4FC641B092793FF5649E4891.edm">#REF!</definedName>
    <definedName name="_bdm.0BE4087F8C9540ADBF6690938E5DACCB.edm">#REF!</definedName>
    <definedName name="_bdm.0BF0F74CB3224A8986BA365920C4A06E.edm">#REF!</definedName>
    <definedName name="_bdm.0bf43f7e5d64414eac13a84f06334c7a.edm">#REF!</definedName>
    <definedName name="_bdm.0C15838BAAF0423F97B0E92507E0921C.edm">#REF!</definedName>
    <definedName name="_bdm.0c17f74f1c44494bac0b0ba835c9cb6f.edm">#REF!</definedName>
    <definedName name="_bdm.0C53EA5A8325422DAB46405DBA6852DE.edm">#REF!</definedName>
    <definedName name="_bdm.0CC19BC067824AFD85BAC13169847F6C.edm">#REF!</definedName>
    <definedName name="_bdm.0CEDA2805B8A4A1283214295486C01CE.edm">#REF!</definedName>
    <definedName name="_bdm.0D306CD64F054AE49D0FB4B22C68BE04.edm">#REF!</definedName>
    <definedName name="_bdm.0D36997B78AB466394832F21270DBFC5.edm">#REF!</definedName>
    <definedName name="_bdm.0D4CC9F602D8460D8831D9C9D79A03C1.edm">#REF!</definedName>
    <definedName name="_bdm.0D59FB7766FE47ECAD0565FF1E2F5EC6.edm">#REF!</definedName>
    <definedName name="_bdm.0D7A3C7141BA469B8044991ABAA0B7D7.edm">#REF!</definedName>
    <definedName name="_bdm.0D82EF2D5D8040DFA9161044F7B4F5DA.edm">#REF!</definedName>
    <definedName name="_bdm.0D99BDD70F0841579503908C237DCDFF.edm">#REF!</definedName>
    <definedName name="_bdm.0E07BFC2657C47F9ABA4AB3AE0CE78DC.edm">#REF!</definedName>
    <definedName name="_bdm.0E0F6ECE92EC4001A1460ED362E1F47E.edm">#REF!</definedName>
    <definedName name="_bdm.0e2e84c00beb440c8faaf849c8760a4c.edm">#REF!</definedName>
    <definedName name="_bdm.0E3245E6CCC1429AA1780D007C9DB7C2.edm">#REF!</definedName>
    <definedName name="_bdm.0E47EA05EF7045CD985ACF99953E65FC.edm">#REF!</definedName>
    <definedName name="_bdm.0ED891B90E0D4C8BACEBB34C473EDE6A.edm">#REF!</definedName>
    <definedName name="_bdm.0f35d8667e8546a4ab88970b81bfc24a.edm">#REF!</definedName>
    <definedName name="_bdm.0F560DD9D845426281F5A31CFBAB8416.edm">#REF!</definedName>
    <definedName name="_bdm.0F6724BB492B4EEEB0B7F8628915F659.edm">#REF!</definedName>
    <definedName name="_bdm.0F93FB6B15B94C0D87D5E8D07CEA4D4E.edm">#REF!</definedName>
    <definedName name="_bdm.0F9C06B7D3BB4D5DA957BA5664F6B0BD.edm">#REF!</definedName>
    <definedName name="_bdm.0FAECDA4B1164B2B8191B475DF02E62B.edm">#REF!</definedName>
    <definedName name="_bdm.0FB150FFC73F4307BC4C9DE1A5FAD3F5.edm">#REF!</definedName>
    <definedName name="_bdm.0FC59357CED94C39BA2835D52255758B.edm">#REF!</definedName>
    <definedName name="_bdm.0fe350e1b0354266a3606f6247152813.edm">#REF!</definedName>
    <definedName name="_bdm.0FEAED52D58A40E0B044DE30F451296A.edm">#REF!</definedName>
    <definedName name="_bdm.0FF5104A32184B018DD38B448E775335.edm">#REF!</definedName>
    <definedName name="_bdm.1004DE194EAC471392EC79CB154056A1.edm">#REF!</definedName>
    <definedName name="_bdm.104FB86A051046BE8F1AE59E3ADC7332.edm">#REF!</definedName>
    <definedName name="_bdm.106D33FE94BA40F1A43E3DC4CB0B0255.edm">#REF!</definedName>
    <definedName name="_bdm.107B23E0F5214F629DED1DEBAE66648D.edm">#REF!</definedName>
    <definedName name="_bdm.1082797D142B40F69F1CEE799732C556.edm">#REF!</definedName>
    <definedName name="_bdm.10a994aa2c124263b3c1a5e23a28c309.edm">#REF!</definedName>
    <definedName name="_bdm.10C9BE7AE13440489F10D3F3705CEA86.edm">#REF!</definedName>
    <definedName name="_bdm.111E0EC238214ED0AFA8ADAA258E4156.edm">#REF!</definedName>
    <definedName name="_bdm.1125E7F408334F6894D3D4BA5C7F4029.edm">#REF!</definedName>
    <definedName name="_bdm.11277D0DDDCE485198C82043BBF91A09.edm">#REF!</definedName>
    <definedName name="_bdm.114458C1F7984DB4A7F07D0A7D56B8EE.edm">#REF!</definedName>
    <definedName name="_bdm.1151dcdfbbf84163816b0b8dd78808c7.edm">#REF!</definedName>
    <definedName name="_bdm.11528416e6d04b1a825e1d97785c67b2.edm">#REF!</definedName>
    <definedName name="_bdm.1167084B0E534937B86D6CECC19504BE.edm">#REF!</definedName>
    <definedName name="_bdm.117624FB746341239234ACF0CD46CA8C.edm">#REF!</definedName>
    <definedName name="_bdm.11BFB3294BB143B9A099BFD8C42486D0.edm">#REF!</definedName>
    <definedName name="_bdm.11CF84F12BD6427A9EA89B649AFC3B3E.edm">#REF!</definedName>
    <definedName name="_bdm.11E39111FC7D473DB168EC5018BF436A.edm">#REF!</definedName>
    <definedName name="_bdm.11F0CB25C5EB436487D4840A44CDDCFA.edm">#REF!</definedName>
    <definedName name="_bdm.11fb515ed12f404ba6195fb65c7eda67.edm">#REF!</definedName>
    <definedName name="_bdm.1249635977fd4cdcac78f58a7469034b.edm">#REF!</definedName>
    <definedName name="_bdm.124C6DF655B646598636E333F21D4AF0.edm">#REF!</definedName>
    <definedName name="_bdm.12728b62257d4d80b1ee5853346ec4b5.edm">#REF!</definedName>
    <definedName name="_bdm.128BF4F01BEC4C0FA9BD85072A7011E8.edm">#REF!</definedName>
    <definedName name="_bdm.129dcadf3f7244e0889ab9c83458b501.edm">#REF!</definedName>
    <definedName name="_bdm.12D3DFC78DB140BE8452B119A36FDD74.edm">#REF!</definedName>
    <definedName name="_bdm.12D83E31EB074F9481034676EDD70426.edm">#REF!</definedName>
    <definedName name="_bdm.12FE3EDB710843D19AFC6CAE24AC2F2A.edm">#REF!</definedName>
    <definedName name="_bdm.131BB1A4388640F489925669B916EB34.edm">#REF!</definedName>
    <definedName name="_bdm.131FC825EDC041BC9A829E93AACFA4A1.edm">#REF!</definedName>
    <definedName name="_bdm.1322a1b8bd844b4ea01f8f80ad3cf43f.edm">#REF!</definedName>
    <definedName name="_bdm.13247051629941958ddd525707f0427d.edm">#REF!</definedName>
    <definedName name="_bdm.13305A2F48CA44D7A7B886EB6E6A974C.edm">#REF!</definedName>
    <definedName name="_bdm.1338F8100D5E4355B0159C839D447E11.edm">#REF!</definedName>
    <definedName name="_bdm.13858EC2324F45C18B2F2D475FFE7D0F.edm">#REF!</definedName>
    <definedName name="_bdm.13b07a3170814192b99b45149ec589e9.edm">#REF!</definedName>
    <definedName name="_bdm.13B352E7CFDF40A690ADB14039CCB882.edm">#REF!</definedName>
    <definedName name="_bdm.13bee971d1ac4f66948fa702692048fd.edm">#REF!</definedName>
    <definedName name="_bdm.14263D1F2D814D5EB1F95B1D6957384D.edm">#REF!</definedName>
    <definedName name="_bdm.142883ba025e4681a319a145b0a98d22.edm">#REF!</definedName>
    <definedName name="_bdm.142FBF56617E44AC9A4831E443D7575E.edm">#REF!</definedName>
    <definedName name="_bdm.1435822336A1403B914F07139925218D.edm">#REF!</definedName>
    <definedName name="_bdm.145caa600c5047afb14b7fa88f5c51cc.edm">#REF!</definedName>
    <definedName name="_bdm.1485026E314848D69C9E4BBB57CBD609.edm">#REF!</definedName>
    <definedName name="_bdm.148fe613addd4bd99324c1ce4c066a7c.edm">#REF!</definedName>
    <definedName name="_bdm.14A0820EB2DF41459EF6E1124118CFCC.edm">#REF!</definedName>
    <definedName name="_bdm.14AF15A0EBA04CA9A3BFB2C4672EA31D.edm">#REF!</definedName>
    <definedName name="_bdm.14DF65F1A94F478590F907B11E876EA2.edm">#REF!</definedName>
    <definedName name="_bdm.14f79adf14404bfba46161ac9e95099c.edm">#REF!</definedName>
    <definedName name="_bdm.15152467E8624999A40892CCB2629B63.edm">#REF!</definedName>
    <definedName name="_bdm.1518BC69C61B4863812166EA4907D859.edm">#REF!</definedName>
    <definedName name="_bdm.151AF4F667F848329DAAFA07A301300A.edm">#REF!</definedName>
    <definedName name="_bdm.1531da7050ba4643830b8267b0d44a6f.edm">#REF!</definedName>
    <definedName name="_bdm.15442e202bc4495b8fcd6760cdac4276.edm">#REF!</definedName>
    <definedName name="_bdm.154b0aeb22f54ae483dd9ae13ddee472.edm">#REF!</definedName>
    <definedName name="_bdm.15835C3B95384AF8B9E4B0BC40F03900.edm">#REF!</definedName>
    <definedName name="_bdm.1589680F6DF3446C994B60BAC7C01171.edm">#REF!</definedName>
    <definedName name="_bdm.1594a726b91f43878653c1ec7e5be6d9.edm">#REF!</definedName>
    <definedName name="_bdm.159bfa8a6c674994a56f41eff2ac30bd.edm">#REF!</definedName>
    <definedName name="_bdm.15EDA41A95CC4CDBB80DD66DF50B02CB.edm">#REF!</definedName>
    <definedName name="_bdm.15fa4c51cfd34474a8dbc7a2787fbc4b.edm">#REF!</definedName>
    <definedName name="_bdm.15FAF1364C884C5786469E72F485221F.edm">#REF!</definedName>
    <definedName name="_bdm.1667E4B332114C41A4CA72A982280E2C.edm">#REF!</definedName>
    <definedName name="_bdm.167757e5c62647138240a097571228c7.edm">#REF!</definedName>
    <definedName name="_bdm.16811257DCDE44DDB81A76A61F6B7F7E.edm">#REF!</definedName>
    <definedName name="_bdm.1698F3B62CEF4F6D9E9243D48BEC2E3F.edm">#REF!</definedName>
    <definedName name="_bdm.16D0981FA4E14C4F8AA6CE8215572C08.edm">#REF!</definedName>
    <definedName name="_bdm.171D64E617E744419964B0B5B3C26765.edm">#REF!</definedName>
    <definedName name="_bdm.17261791E2E747B88493669BF5D953B8.edm">#REF!</definedName>
    <definedName name="_bdm.1783CC33FCAB4C1A875C5EE9CA714B85.edm">#REF!</definedName>
    <definedName name="_bdm.17B394406C7B45EDAD5799A6424BB868.edm">#REF!</definedName>
    <definedName name="_bdm.17BDBAFA96E3414AADD23A3AB8ADB20D.edm">#REF!</definedName>
    <definedName name="_bdm.17BF94D7EF2D42D898175393FA6B1A48.edm">#REF!</definedName>
    <definedName name="_bdm.17E144F561804739B0F2BCC26DA73708.edm">#REF!</definedName>
    <definedName name="_bdm.17ee8b682a434ea09e89ec8bf4cf3ec4.edm">#REF!</definedName>
    <definedName name="_bdm.1809FD330DAA4E05A19A33927FEDEAD8.edm">#REF!</definedName>
    <definedName name="_bdm.180B2CBE3AE247628AEB3D8114A07A21.edm">#REF!</definedName>
    <definedName name="_bdm.1818A6229F4F4EADB1D91F93A6A8BDDC.edm">#REF!</definedName>
    <definedName name="_bdm.1820E2C2705649EEB4E2BD00A634E944.edm">#REF!</definedName>
    <definedName name="_bdm.18231b042b5d46ac8895448bf370754a.edm">#REF!</definedName>
    <definedName name="_bdm.182A9FBA83B8432D9BDB413817C02B72.edm">#REF!</definedName>
    <definedName name="_bdm.184C80DCFDF8449B83B53D86B1B5D6A1.edm">#REF!</definedName>
    <definedName name="_bdm.18656DC1D600437C92CEA7D1A5DDBE54.edm">#REF!</definedName>
    <definedName name="_bdm.188300F469914A7C9A12BF5D2AA16572.edm">#REF!</definedName>
    <definedName name="_bdm.188C2184B47B4EF58E8DA9D35A5371D8.edm">#REF!</definedName>
    <definedName name="_bdm.188F48FDF0B34FFB9CF3B926C5EC663B.edm">#REF!</definedName>
    <definedName name="_bdm.189B1CEC05984231B0A2C77E0D5FCD71.edm">#REF!</definedName>
    <definedName name="_bdm.18B1FEA3C1A14ECE95F7A6CCE62D46D9.edm">#REF!</definedName>
    <definedName name="_bdm.18c026eeec8c46858968a0e2ef009162.edm">#REF!</definedName>
    <definedName name="_bdm.18DCDED6B6F7421FBDACCE0F95B1668C.edm">#REF!</definedName>
    <definedName name="_bdm.1911F7E2742C4494B8E3D12DC101DADC.edm">#REF!</definedName>
    <definedName name="_bdm.193893521ce349e4a3e11006a405e59e.edm">#REF!</definedName>
    <definedName name="_bdm.196b605e21ce4e088d46a99eda17d1bb.edm">#REF!</definedName>
    <definedName name="_bdm.196E2C1A7BD14EB9BA42E1F187F09491.edm">#REF!</definedName>
    <definedName name="_bdm.1985C03909BA47A39592A342B69D523C.edm">#REF!</definedName>
    <definedName name="_bdm.199CE51CD6604C2C96FE10969C5B6381.edm">#REF!</definedName>
    <definedName name="_bdm.19cde664ad90449e91f62a781aa89b7e.edm">#REF!</definedName>
    <definedName name="_bdm.19E8C99407D3469C929CBEE12D2AEE0F.edm">#REF!</definedName>
    <definedName name="_bdm.1A10EE3180BD4B4B9216C20AA25F3F0D.edm">#REF!</definedName>
    <definedName name="_bdm.1A5141D652A1423681AE516AB1F96FF5.edm">#REF!</definedName>
    <definedName name="_bdm.1AE017630FF24A2096A7274D7947C467.edm">#REF!</definedName>
    <definedName name="_bdm.1B0AC81D6080410395D414073E96136E.edm">#REF!</definedName>
    <definedName name="_bdm.1b0cfcf0373f4b93aaee3ae6e55b986a.edm">#REF!</definedName>
    <definedName name="_bdm.1B2DDD777C46457CAA3062B9102CD2BB.edm">#REF!</definedName>
    <definedName name="_bdm.1B52CDBE03AB4AEBAD3B6D71F18DC2F2.edm">#REF!</definedName>
    <definedName name="_bdm.1b80c04622764dd8b9f01344b00ccff6.edm">#REF!</definedName>
    <definedName name="_bdm.1B8E6AF80DDD47DEA179E6D3D5B4DFB2.edm">#REF!</definedName>
    <definedName name="_bdm.1B9F8B5524F94B3EA2BD6832BFFEA432.edm">#REF!</definedName>
    <definedName name="_bdm.1bc2ff79d23844259e7a826f4f5fbe6e.edm">#REF!</definedName>
    <definedName name="_bdm.1BC51ADC51034719A714DD2C61000909.edm">#REF!</definedName>
    <definedName name="_bdm.1BDFD2474F6E47088264802C781AA678.edm">#REF!</definedName>
    <definedName name="_bdm.1C0045343700448CA0D9AD365A1CDA0E.edm">#REF!</definedName>
    <definedName name="_bdm.1c1cb21846d14f899cb16bffb3b09601.edm">#REF!</definedName>
    <definedName name="_bdm.1C316FBB55D04400B0E0F10C4B278348.edm">#REF!</definedName>
    <definedName name="_bdm.1C3E4C9D8BFC449BB5A4D645EFF66A7E.edm">#REF!</definedName>
    <definedName name="_bdm.1C555A21C2CF429782F960A7912123CF.edm">#REF!</definedName>
    <definedName name="_bdm.1C8F09BE3004479ABA0C068AB11C9578.edm">#REF!</definedName>
    <definedName name="_bdm.1c9401d0e92643738847071ccf5086ee.edm">#REF!</definedName>
    <definedName name="_bdm.1cb7e6dc996b4b998459c51f3fe60121.edm">#REF!</definedName>
    <definedName name="_bdm.1CDA99D71F774341972CB9957082E743.edm">#REF!</definedName>
    <definedName name="_bdm.1ce331c33f184faa8a9be984f8a849ff.edm">#REF!</definedName>
    <definedName name="_bdm.1CF89D07DF1B40F1B0965AD9B0507598.edm">#REF!</definedName>
    <definedName name="_bdm.1CFD29601302431B9B95CFD1C9B5282E.edm">#REF!</definedName>
    <definedName name="_bdm.1D041784C4A445A9BB63E08AD87B0171.edm">#REF!</definedName>
    <definedName name="_bdm.1D10CB77BCFA49BC9A2D22F3B62A6D0A.edm">#REF!</definedName>
    <definedName name="_bdm.1d17a0859c9449428633015ccbe064b9.edm">#REF!</definedName>
    <definedName name="_bdm.1D2F6BABA6744956ABCE249CE33BD5E9.edm">#REF!</definedName>
    <definedName name="_bdm.1D65616B5916497781D4333AFA60273A.edm">#REF!</definedName>
    <definedName name="_bdm.1D81E23AB1E441C3A2D4E13F76EA0EEE.edm">#REF!</definedName>
    <definedName name="_bdm.1DBC5603E73F49559394897D53801C21.edm">#REF!</definedName>
    <definedName name="_bdm.1DCB6792FF334EFDA89FF3BB8002C56F.edm">#REF!</definedName>
    <definedName name="_bdm.1dcd67abc0f14625ac571e00f436c8d9.edm">#REF!</definedName>
    <definedName name="_bdm.1E23422C699748D987FEA8D16BB9E58C.edm">#REF!</definedName>
    <definedName name="_bdm.1E69A4BC9219450DB8EB66E6B6ABC547.edm">#REF!</definedName>
    <definedName name="_bdm.1E82F4BB731D4D7F97D4204F9E464D3D.edm">#REF!</definedName>
    <definedName name="_bdm.1EA526B8C5E34CB28AA8EA1D2F45E8B8.edm">#REF!</definedName>
    <definedName name="_bdm.1ebe436887c7483aae161e2cb760c000.edm">#REF!</definedName>
    <definedName name="_bdm.1F180588309542D6914E01FD2CED43C2.edm">#REF!</definedName>
    <definedName name="_bdm.1F29A5B3DD2F4D56B0E453FC6E32E17D.edm">#REF!</definedName>
    <definedName name="_bdm.1F315B0F5CBE4A7FBF378AE32A4E8A8B.edm">#REF!</definedName>
    <definedName name="_bdm.1F3292443DF94970AF024535CC922527.edm">#REF!</definedName>
    <definedName name="_bdm.1F33E454345F4A388113D3C57D071D20.edm">#REF!</definedName>
    <definedName name="_bdm.1F3F0BEEC86C4DB6B1A94A8E31BDADC7.edm">#REF!</definedName>
    <definedName name="_bdm.1F5003A0871A40B2BA29C920FD199116.edm">#REF!</definedName>
    <definedName name="_bdm.1F521A062192447186D0347560EE7CE3.edm">#REF!</definedName>
    <definedName name="_bdm.1f60c411976948268646e5894e764821.edm">#REF!</definedName>
    <definedName name="_bdm.1F6E25A1924243B5BD0910195C903DD6.edm">#REF!</definedName>
    <definedName name="_bdm.1F74075C91DD413D887FE12F1593EF63.edm">#REF!</definedName>
    <definedName name="_bdm.1F75C27A4F6147398EA16097349530A9.edm">#REF!</definedName>
    <definedName name="_bdm.1F8BC3D6609C4B51B2A5DEAC429FC129.edm">#REF!</definedName>
    <definedName name="_bdm.1F9DE4D6D3F14237BA8773C15B0F6C01.edm">#REF!</definedName>
    <definedName name="_bdm.1FC23BF249DE4F13A083591C6EC11CBE.edm">#REF!</definedName>
    <definedName name="_bdm.1fcadacc24d44b4dad2824c39f80dfb9.edm">#REF!</definedName>
    <definedName name="_bdm.203253a528cb4c409918f214370aead6.edm">#REF!</definedName>
    <definedName name="_bdm.2059d875adb5496dafd27ec2e1028074.edm">#REF!</definedName>
    <definedName name="_bdm.205c69e7fbbf45209dcfe69391ac0aff.edm">#REF!</definedName>
    <definedName name="_bdm.206C2D94AA3711D6B64A0010A494EFA8.edm">#REF!</definedName>
    <definedName name="_bdm.20760557e9e34f959666c4e1d632997b.edm">#REF!</definedName>
    <definedName name="_bdm.20A71647A2A84C35BB3B76F4CC3FD933.edm">#REF!</definedName>
    <definedName name="_bdm.20A7E201717C46B4BBBDA20D1623F381.edm">#REF!</definedName>
    <definedName name="_bdm.20B9CE63206C4C939B8BBB9E8013E7E2.edm">#REF!</definedName>
    <definedName name="_bdm.20BC36C7AD2D48A188B9B188C8B2BA03.edm">#REF!</definedName>
    <definedName name="_bdm.20D1717E1E1E47928AB731E30DB9947C.edm">#REF!</definedName>
    <definedName name="_bdm.20D884611E5348D5B13DB7A3E2FF9EA5.edm">#REF!</definedName>
    <definedName name="_bdm.20D9A024AD594D3BBF0AC12792327DDB.edm">#REF!</definedName>
    <definedName name="_bdm.20E97F19C5644AAEA05CF29A48477E67.edm">#REF!</definedName>
    <definedName name="_bdm.20fb4d7db6854a21bcce50012fa945cf.edm">#REF!</definedName>
    <definedName name="_bdm.210C7E4F39E44E8BB1E25D0219F4F940.edm">#REF!</definedName>
    <definedName name="_bdm.212FE5BFDC7B42399157A3BCC43C7CC8.edm">#REF!</definedName>
    <definedName name="_bdm.214054D623484BD49EA4055D739D1B2D.edm">#REF!</definedName>
    <definedName name="_bdm.2147A10A25524444B964E2C14792A749.edm">#REF!</definedName>
    <definedName name="_bdm.2175E42B94F04F8DB28AC592B703EC91.edm">#REF!</definedName>
    <definedName name="_bdm.218fc3a8b62d485dba432d7207a75d12.edm">#REF!</definedName>
    <definedName name="_bdm.21951C3BBD0D49C6B3F6AC84648C39A3.edm">#REF!</definedName>
    <definedName name="_bdm.219E0DBCC8594BB383DEFC43E992BCEA.edm">#REF!</definedName>
    <definedName name="_bdm.21DB7E0AA0A5432EBE404B04CA2552F8.edm">#REF!</definedName>
    <definedName name="_bdm.21F6A454388643188DDBA6B8208D6875.edm">#REF!</definedName>
    <definedName name="_bdm.221DF7F60AEC491CB96C545BC6DB8B7C.edm">#REF!</definedName>
    <definedName name="_bdm.22298D9A976F4D838C1B2D50051C090D.edm">#REF!</definedName>
    <definedName name="_bdm.224804944f814a9eadc0438b5caab5ac.edm">#REF!</definedName>
    <definedName name="_bdm.22580D505BB142AE89184E80A3C603F1.edm">#REF!</definedName>
    <definedName name="_bdm.227605A4E43F411F9D4F28E7FB86D994.edm">#REF!</definedName>
    <definedName name="_bdm.2282b166d27d432f8094ab71e5f469af.edm">#REF!</definedName>
    <definedName name="_bdm.22a38ac9a625483aa7033dcabd3d3b9e.edm">#REF!</definedName>
    <definedName name="_bdm.22B269B7BB1C49A79C03083EB04646FE.edm">#REF!</definedName>
    <definedName name="_bdm.22B68E2BD0F14869889A3D1A467C9029.edm">#REF!</definedName>
    <definedName name="_bdm.2306F2DC2C8845538EBF9991544E7422.edm">#REF!</definedName>
    <definedName name="_bdm.2319B26BAECB4D37A9A75FA369356103.edm">#REF!</definedName>
    <definedName name="_bdm.234750B3BDBB4C65987C8644C54C442F.edm">#REF!</definedName>
    <definedName name="_bdm.2373A142274543339CA00A8D071CB472.edm">#REF!</definedName>
    <definedName name="_bdm.239847d9bc7349d2bcfc19d9567715b4.edm">#REF!</definedName>
    <definedName name="_bdm.2398C53567284E5E8937DD13BB789BD3.edm">#REF!</definedName>
    <definedName name="_bdm.239C2103D8B64DA4852F1E43514D9496.edm">#REF!</definedName>
    <definedName name="_bdm.2438833708284efda794dbb44108d811.edm">#REF!</definedName>
    <definedName name="_bdm.2448F626B20C4F02A77FFD5C85C32C60.edm">#REF!</definedName>
    <definedName name="_bdm.245c995ddbfe463e82ca17fafd0bd282.edm">#REF!</definedName>
    <definedName name="_bdm.2495473D159A4206BC1C1528879B93E3.edm">#REF!</definedName>
    <definedName name="_bdm.2497d6f2df1c49b39358992acad3c6ba.edm">#REF!</definedName>
    <definedName name="_bdm.24CC9AD2E8D24DE6ABA8775140225CEC.edm">#REF!</definedName>
    <definedName name="_bdm.24D9F792E80E41C789DF5C0EBDD21283.edm">#REF!</definedName>
    <definedName name="_bdm.24F60F3C52B44F6EAAEFE16B015B905A.edm">#REF!</definedName>
    <definedName name="_bdm.25029F5B8D594E3DB459EE6D26BB9561.edm">#REF!</definedName>
    <definedName name="_bdm.252c25adca7440928c60fb1e35242f7c.edm">#REF!</definedName>
    <definedName name="_bdm.25724DD84D3548EC86653F47FB627A18.edm">#REF!</definedName>
    <definedName name="_bdm.258BF46D1F3644F99F5D96E06F0716AB.edm">#REF!</definedName>
    <definedName name="_bdm.258CD280AF014066AD65C9B0CD247445.edm">#REF!</definedName>
    <definedName name="_bdm.258D231795324832B5C770B02253AA97.edm">#REF!</definedName>
    <definedName name="_bdm.25B3B264D0BB47D78C0594D10248D11E.edm">#REF!</definedName>
    <definedName name="_bdm.25C474F2533C4648B6B616521128E386.edm">#REF!</definedName>
    <definedName name="_bdm.25CBC34669A8465FAC7086EC9BB60B33.edm">#REF!</definedName>
    <definedName name="_bdm.25DCEDEBF1DF4120A752F524085E0E23.edm">#REF!</definedName>
    <definedName name="_bdm.260141C186CE4F49B7CFA83A8B0C2748.edm">#REF!</definedName>
    <definedName name="_bdm.260e046f18d04782b39288aa1bdb64d7.edm">#REF!</definedName>
    <definedName name="_bdm.260E234777D744DAA74A3CFB43EE803A.edm">#REF!</definedName>
    <definedName name="_bdm.260EA7EBAF6D4A7B87C981AEF9A40A2B.edm">#REF!</definedName>
    <definedName name="_bdm.262503B701A74573B301632BDC08B22B.edm">#REF!</definedName>
    <definedName name="_bdm.2628F61FB79445FFA49C6D1821CB5829.edm">#REF!</definedName>
    <definedName name="_bdm.26363B08111C4D29BA0D5B307BE6CF29.edm">#REF!</definedName>
    <definedName name="_bdm.263a048effca41e7893028c9b2ef9a7f.edm">#REF!</definedName>
    <definedName name="_bdm.269667E3CB834A20A29CAE2C304D3B05.edm">#REF!</definedName>
    <definedName name="_bdm.26ff6b839eba4450acf001517fb699b8.edm">#REF!</definedName>
    <definedName name="_bdm.2725DAAC4ECD474EA2733ADD7BB2A909.edm">#REF!</definedName>
    <definedName name="_bdm.2783DC97A83F497093F5C55F1D5803C2.edm">#REF!</definedName>
    <definedName name="_bdm.27AF6D5BF45F4FA6A484C424DED4890F.edm">#REF!</definedName>
    <definedName name="_bdm.27C60FA0C0B6488B84BDFFA3D362853C.edm">#REF!</definedName>
    <definedName name="_bdm.27D99AD0127B4E3BB3BC3ECFD6B5C33A.edm">#REF!</definedName>
    <definedName name="_bdm.27d9a62834c44ff2be2ff065218582fd.edm">#REF!</definedName>
    <definedName name="_bdm.27df667f207a4f4096706343b6acb76f.edm">#REF!</definedName>
    <definedName name="_bdm.27E0E182FE814A0EB205BA017487DBCC.edm">#REF!</definedName>
    <definedName name="_bdm.27E21EE099554C22AE1AB61F9136203E.edm">#REF!</definedName>
    <definedName name="_bdm.28090d3e4e7048c9989b9ff0660a48b1.edm">#REF!</definedName>
    <definedName name="_bdm.28164f8acae04472b6fe291791d5b04f.edm">#REF!</definedName>
    <definedName name="_bdm.284240E28A904F798E0DA0DDEE9B6F7A.edm">#REF!</definedName>
    <definedName name="_bdm.2846C4CF1AA341ECB87614F5A8597C72.edm">#REF!</definedName>
    <definedName name="_bdm.285EE1F6EEE14C89B224E901B91555A2.edm">#REF!</definedName>
    <definedName name="_bdm.287E90D179F445ADB3D1E4C86A0C29C7.edm">#REF!</definedName>
    <definedName name="_bdm.28818EE8F715413182C7CBF503BC5158.edm">#REF!</definedName>
    <definedName name="_bdm.2888b3eab89a43ad8eefb1052df74095.edm">#REF!</definedName>
    <definedName name="_bdm.288EB51F968840FC814ADB3198218DDD.edm">#REF!</definedName>
    <definedName name="_bdm.288FBCA9FE8F4106A07A681D3E683831.edm">#REF!</definedName>
    <definedName name="_bdm.28B6B924E02F44299B48A7FF4831BC18.edm">#REF!</definedName>
    <definedName name="_bdm.28BC103D86054D649EC1E231E828821C.edm">#REF!</definedName>
    <definedName name="_bdm.28F3C3B79E43484AA41A87D12ADB61B5.edm">#REF!</definedName>
    <definedName name="_bdm.291CCDFF8DBB452A8C9720DF7623FA33.edm">#REF!</definedName>
    <definedName name="_bdm.2946A382BC0F47B0963AA6AE34AC7377.edm">#REF!</definedName>
    <definedName name="_bdm.2954009F8BE84E029B85959D0DEA4E0D.edm">#REF!</definedName>
    <definedName name="_bdm.299480CE708146D995AE68763773AFF9.edm">#REF!</definedName>
    <definedName name="_bdm.29A8DCA729B0480692191BBA1ECB364B.edm">#REF!</definedName>
    <definedName name="_bdm.29B0110651EC41F8AA7D00F490BD88A3.edm">#REF!</definedName>
    <definedName name="_bdm.29DA12D5CD644BF6BF2139DA24F25758.edm">#REF!</definedName>
    <definedName name="_bdm.29EA2E4D947E46CBA5520118933C492D.edm">#REF!</definedName>
    <definedName name="_bdm.2A01E852203045C5A8307C7DD555560B.edm">#REF!</definedName>
    <definedName name="_bdm.2a08bad65fbb44f5b1f2b8a8e9da54b3.edm">#REF!</definedName>
    <definedName name="_bdm.2A235AD718684B29B1E10679C4E968F7.edm">#REF!</definedName>
    <definedName name="_bdm.2a407886184844329ea40f8a9a12d210.edm">#REF!</definedName>
    <definedName name="_bdm.2a4448b65f954e8eaf14f5a6cdf85ad9.edm">#REF!</definedName>
    <definedName name="_bdm.2A50CA7A93FC4DC4A97678B5F09E462B.edm">#REF!</definedName>
    <definedName name="_bdm.2A52181B633C48BCAE9FC40E356E1CBF.edm">#REF!</definedName>
    <definedName name="_bdm.2A5234D8A73011D6B6510010A48BFF38.edm">#REF!</definedName>
    <definedName name="_bdm.2A6BF6DD8E584605BFD2E8ED1A2EE461.edm">#REF!</definedName>
    <definedName name="_bdm.2A6F281C4CEB46B48AC8FA699A19FBED.edm">#REF!</definedName>
    <definedName name="_bdm.2A7D15D1E2E94274957DC1D52C3E68EA.edm">#REF!</definedName>
    <definedName name="_bdm.2AA5D5CF43D9452993A008E7480BDAEC.edm">#REF!</definedName>
    <definedName name="_bdm.2AE33BC7617B4CED8F85A91008F86AD9.edm">#REF!</definedName>
    <definedName name="_bdm.2B07423EA06740A6BB918016C0C4400C.edm">#REF!</definedName>
    <definedName name="_bdm.2b1bfc8700d44ee0b9f835188cd5cf54.edm">#REF!</definedName>
    <definedName name="_bdm.2B261CF088AA49368213A63E54B9B1D8.edm">#REF!</definedName>
    <definedName name="_bdm.2B30A3822A0D45DDA6915DCE4E37D47A.edm">#REF!</definedName>
    <definedName name="_bdm.2BE94C2DC8A84EF294B45FC761461691.edm">#REF!</definedName>
    <definedName name="_bdm.2BFC8852CC0345A7B8A93328B707CCC4.edm">#REF!</definedName>
    <definedName name="_bdm.2C063A6AC28849149DE19F9ABDC7E970.edm">#REF!</definedName>
    <definedName name="_bdm.2C2A3662555142F281B5BBE2CC863160.edm">#REF!</definedName>
    <definedName name="_bdm.2C3165BC725D46B98F2255C830DA7FE2.edm">#REF!</definedName>
    <definedName name="_bdm.2C48A663E9C44592B2694B77207059BC.edm">#REF!</definedName>
    <definedName name="_bdm.2c4ccf18daa8404db952d5926adb356e.edm">#REF!</definedName>
    <definedName name="_bdm.2C62F0F9A76D482C81350F72E774BA90.edm">#REF!</definedName>
    <definedName name="_bdm.2C9C2F5FFCA84582B7B749D163DF500C.edm">#REF!</definedName>
    <definedName name="_bdm.2cd005b83623413f91bfe53fa36258a5.edm">#REF!</definedName>
    <definedName name="_bdm.2CD34891F88C474288D8913A9C862910.edm">#REF!</definedName>
    <definedName name="_bdm.2CDEBE044CC14A83B630ED4CE7E0CB00.edm">#REF!</definedName>
    <definedName name="_bdm.2CEE26B70EA04616A19F47FC09BD5BA3.edm">#REF!</definedName>
    <definedName name="_bdm.2CF5E31AAC66441DB129A3CBD6A24965.edm">#REF!</definedName>
    <definedName name="_bdm.2d1d19b7c5f8486992c1388dec1a2429.edm">#REF!</definedName>
    <definedName name="_bdm.2D2E5889885545F89AB44C69953C2644.edm">#REF!</definedName>
    <definedName name="_bdm.2D3C56064B474697A5DDD5D9F1B8E664.edm">#REF!</definedName>
    <definedName name="_bdm.2D5DF318909F47B480C5E9C85BF924A8.edm">#REF!</definedName>
    <definedName name="_bdm.2DBCA82128914BB293241496A8B9FC1C.edm">#REF!</definedName>
    <definedName name="_bdm.2DD65E0F232D42B993F6161988D3D79E.edm">#REF!</definedName>
    <definedName name="_bdm.2DDA48978A31403FB6EAE601C904BD32.edm">#REF!</definedName>
    <definedName name="_bdm.2E1C7F0C1962444AA8095EC6F2E1E2FF.edm">#REF!</definedName>
    <definedName name="_bdm.2E4A92A1D53D45E9A73A9CABB8E85904.edm">#REF!</definedName>
    <definedName name="_bdm.2E4C14F06F114E9E9F89A35AA96AA56C.edm">#REF!</definedName>
    <definedName name="_bdm.2e63affb46ac49aa8d58b6b0c320e2eb.edm">#REF!</definedName>
    <definedName name="_bdm.2E9BC0F7450F4E77AA46927C209DD6B6.edm">#REF!</definedName>
    <definedName name="_bdm.2EA5A0A81ED3478399CED9A886B24252.edm">#REF!</definedName>
    <definedName name="_bdm.2ED64D456C084ED0B0B1BF64DA9D344F.edm">#REF!</definedName>
    <definedName name="_bdm.2eeddc19138e4598804b81b4d9216092.edm">#REF!</definedName>
    <definedName name="_bdm.2F23F1CCC0D94A85BABBD0950BE85F5C.edm">#REF!</definedName>
    <definedName name="_bdm.2F27BB94C070456CA7A2B5CADFA5D872.edm">#REF!</definedName>
    <definedName name="_bdm.2F3014E1336748ACBFF127711BF518B2.edm">#REF!</definedName>
    <definedName name="_bdm.2f52b702eff445dda5d9e000e731b8f4.edm">#REF!</definedName>
    <definedName name="_bdm.2F5EC7D62D874D6AA67095309C67071F.edm">#REF!</definedName>
    <definedName name="_bdm.2F8861AFD6254262AD928856B1F99FD9.edm">#REF!</definedName>
    <definedName name="_bdm.2F90173D00EA40EB9861C8F26D39DB7E.edm">#REF!</definedName>
    <definedName name="_bdm.300AD74A4CB340EC819E80CB01F466A0.edm">#REF!</definedName>
    <definedName name="_bdm.3023FCBC47C640DDAB19C2EDBD027489.edm">#REF!</definedName>
    <definedName name="_bdm.304DC09D2D9548D5A141246105B341D3.edm">#REF!</definedName>
    <definedName name="_bdm.3071F8216EAA4C0E94CAC817A5A7896C.edm">#REF!</definedName>
    <definedName name="_bdm.308FBFF852634805B040398B2D7E7836.edm">#REF!</definedName>
    <definedName name="_bdm.3097f02969f8467f87aa0da6c24c2ea9.edm">#REF!</definedName>
    <definedName name="_bdm.30BA65CE88A2435AB013DB0DD876C1A6.edm">#REF!</definedName>
    <definedName name="_bdm.30ba9c8c24564dc9bdd1d4ae45777919.edm">#REF!</definedName>
    <definedName name="_bdm.30EDD22976CD4648BB17FFB0438289EA.edm">#REF!</definedName>
    <definedName name="_bdm.31045FDB070C4B7B955DA288E0536ECF.edm">#REF!</definedName>
    <definedName name="_bdm.31079afcc9f243d09e128b044ed6919a.edm">#REF!</definedName>
    <definedName name="_bdm.310e7bf91fd24dbfb9c63d2dce8fd827.edm">#REF!</definedName>
    <definedName name="_bdm.312C478C63DC435A8F6AC04721734E14.edm">#REF!</definedName>
    <definedName name="_bdm.3135701c036446d88e38bc99f4dde38a.edm">#REF!</definedName>
    <definedName name="_bdm.3165a1e9ed2e4e489b3a9a98355e646d.edm">#REF!</definedName>
    <definedName name="_bdm.316CB69A5349467DBF24C32C2691F41A.edm">#REF!</definedName>
    <definedName name="_bdm.319306B43DED4526966007A0DA38AFBF.edm">#REF!</definedName>
    <definedName name="_bdm.31A7A7945A874FEC8562E3155164BAA1.edm">#REF!</definedName>
    <definedName name="_bdm.31CB3BA853174858A4C4025B64B4F379.edm">#REF!</definedName>
    <definedName name="_bdm.31DA843026C249B3AAC34AEC2C49D17F.edm">#REF!</definedName>
    <definedName name="_bdm.31e6e666f01d491d9e6a48d724eeaa43.edm">#REF!</definedName>
    <definedName name="_bdm.3202C8268A64487D9AE4035F30D271B6.edm">#REF!</definedName>
    <definedName name="_bdm.3241d9469244488287edf43e18156105.edm">#REF!</definedName>
    <definedName name="_bdm.3255ca08800b45069a4a09651c824b2b.edm">#REF!</definedName>
    <definedName name="_bdm.326b36bece594d2eb321fac9f4574b0d.edm">#REF!</definedName>
    <definedName name="_bdm.32842E27F8674BA7A1A1DF91019031A1.edm">#REF!</definedName>
    <definedName name="_bdm.329FD9CDA97C40029C4A921D6224414B.edm">#REF!</definedName>
    <definedName name="_bdm.32A7000D73C24F18957AA00A15445D1C.edm">#REF!</definedName>
    <definedName name="_bdm.32AC8595AA5847B98AC4D9EF46A3220A.edm">#REF!</definedName>
    <definedName name="_bdm.32e53d83be4e4c7baf49279738c0527a.edm">#REF!</definedName>
    <definedName name="_bdm.32ebdfe522c34cdb83fbd84811da9146.edm">#REF!</definedName>
    <definedName name="_bdm.331BF910AB85496AA0B12A4B7C6C1268.edm">#REF!</definedName>
    <definedName name="_bdm.333fc9daf0ac42729c170ebd0592f1cb.edm">#REF!</definedName>
    <definedName name="_bdm.33488A5695094EDA8D78DF64C748817F.edm">#REF!</definedName>
    <definedName name="_bdm.334A6617C4FE4BB79653890D87D4C410.edm">#REF!</definedName>
    <definedName name="_bdm.3355A3BFDE4A41DE867192477063844A.edm">#REF!</definedName>
    <definedName name="_bdm.338C0B331CC14F57A0C701ABF5A5263E.edm">#REF!</definedName>
    <definedName name="_bdm.3395EB3B53F647D180AA25CE9F579559.edm">#REF!</definedName>
    <definedName name="_bdm.33A1C5B66E6948FE984C7B7FA3350967.edm">#REF!</definedName>
    <definedName name="_bdm.33A368482D8A498E8B5278235E1A412C.edm">#REF!</definedName>
    <definedName name="_bdm.33AC975914684AFDA4169CAF54AB7DC7.edm">#REF!</definedName>
    <definedName name="_bdm.33d40bfcd78049398db45154256657d8.edm">#REF!</definedName>
    <definedName name="_bdm.33DE38A7759D4118B521D651D0CFFC66.edm">#REF!</definedName>
    <definedName name="_bdm.33eccb05a3c5436a88d0993c6f981959.edm">#REF!</definedName>
    <definedName name="_bdm.33F0F00E078A4759A6223C0B761E13D7.edm">#REF!</definedName>
    <definedName name="_bdm.33ffee18c4174550b6136e5d95555d74.edm">#REF!</definedName>
    <definedName name="_bdm.3425B302D19A445984497F970171383D.edm">#REF!</definedName>
    <definedName name="_bdm.3456BDB90B4C45D58C34F0E91485BE58.edm">#REF!</definedName>
    <definedName name="_bdm.345e80a3951740ba9383085420a515ee.edm">#REF!</definedName>
    <definedName name="_bdm.348366839F26462F91837110F186D724.edm">#REF!</definedName>
    <definedName name="_bdm.34A8FD341F5848EC88E52FE15341F933.edm">#REF!</definedName>
    <definedName name="_bdm.34C67AF7B2214102AE89E17718FDCD74.edm">#REF!</definedName>
    <definedName name="_bdm.34C7436CF5E548E5941EBC1EA1C2C968.edm">#REF!</definedName>
    <definedName name="_bdm.34dde70f6ba448ac93e86e370bda0688.edm">#REF!</definedName>
    <definedName name="_bdm.34FC4FF5AF114E63A683CFACAE30BEE0.edm">#REF!</definedName>
    <definedName name="_bdm.35037ade6442487983acbe7023517a18.edm">#REF!</definedName>
    <definedName name="_bdm.35140286C36E42179A3180D379092A0E.edm">#REF!</definedName>
    <definedName name="_bdm.3588A4658471495981AEC0CAA27217E2.edm">#REF!</definedName>
    <definedName name="_bdm.35A5C8A7FFE44BCF98DDFE905F31EA92.edm">#REF!</definedName>
    <definedName name="_bdm.35BD1419381A4345AB2794338E4EF111.edm">#REF!</definedName>
    <definedName name="_bdm.35f4bcc2b2ca4bd5894c1eccf9122e3b.edm">#REF!</definedName>
    <definedName name="_bdm.3621AC79291B47539F44411B948A7344.edm">#REF!</definedName>
    <definedName name="_bdm.3627FC23A6DC4A7486724F0C82E36A46.edm">#REF!</definedName>
    <definedName name="_bdm.362DB7DF3FA645CCA93E3A4E98E60975.edm">#REF!</definedName>
    <definedName name="_bdm.36629C1B3C544C23A35AE52829F7E71B.edm">#REF!</definedName>
    <definedName name="_bdm.368fbc5575554f0493565af746f6d9c2.edm">#REF!</definedName>
    <definedName name="_bdm.36A71D47A44646A7A83E49D7196374C6.edm">#REF!</definedName>
    <definedName name="_bdm.36C45FEBEA1340D2B432F2DB8725E445.edm">#REF!</definedName>
    <definedName name="_bdm.36c68543ad1f4559a6007e0e913f18f9.edm">#REF!</definedName>
    <definedName name="_bdm.36c9968496df436aa026f2479c980bbe.edm">#REF!</definedName>
    <definedName name="_bdm.36D9F6F39C6D4945BBB6E48C0BBEEA16.edm">#REF!</definedName>
    <definedName name="_bdm.36F64B310789437290C576897A8D2D22.edm">#REF!</definedName>
    <definedName name="_bdm.371A761937EE43D2B7DDE55AD89A5EB2.edm">#REF!</definedName>
    <definedName name="_bdm.371DBC4B3CE74B78A042A9741D59428C.edm">#REF!</definedName>
    <definedName name="_bdm.37233ecf724844d78f334f3fbe765073.edm">#REF!</definedName>
    <definedName name="_bdm.372846730AB749549F3ECA8005939F3A.edm">#REF!</definedName>
    <definedName name="_bdm.3738e4cb393a4db0bd1cc2c3f8aebb86.edm">#REF!</definedName>
    <definedName name="_bdm.3741012ddc87478a95d6261f1e9cf7be.edm">#REF!</definedName>
    <definedName name="_bdm.3748E47ECB3C44B987981A90328A1EBB.edm">#REF!</definedName>
    <definedName name="_bdm.3781c634d8214dafaffc22d6591fd71d.edm">#REF!</definedName>
    <definedName name="_bdm.37901F970C1C46EDA5EBA063BFD6ECED.edm">#REF!</definedName>
    <definedName name="_bdm.379B6E925E024353841CD94B0E8ACD27.edm">#REF!</definedName>
    <definedName name="_bdm.37C9199D82D3416D80AC8DD31F31B204.edm">#REF!</definedName>
    <definedName name="_bdm.37DAB95C44E244E3803686ECA94232FD.edm">#REF!</definedName>
    <definedName name="_bdm.381529B6432E4155961E4389B33EEDBA.edm">#REF!</definedName>
    <definedName name="_bdm.382007aff24b41339f297faa5af1e992.edm">#REF!</definedName>
    <definedName name="_bdm.3876598C1BBE4DC4BC9C2B73BCB8A919.edm">#REF!</definedName>
    <definedName name="_bdm.38E5C12989994CE79251DBD7AC26A325.edm">#REF!</definedName>
    <definedName name="_bdm.392FDB696B71424F959C6973B7E55F57.edm">#REF!</definedName>
    <definedName name="_bdm.394176566CA6423BAC26D913FB89F2B5.edm">#REF!</definedName>
    <definedName name="_bdm.39658ff4c8154c39b82ca5122da3aedc.edm">#REF!</definedName>
    <definedName name="_bdm.39716FF925B74FE59359ACBD9C5DA14F.edm">#REF!</definedName>
    <definedName name="_bdm.398E21BD26974E99B0C3E226AAC64DAC.edm">#REF!</definedName>
    <definedName name="_bdm.399580E7B336418691211A88C9CFA13A.edm">#REF!</definedName>
    <definedName name="_bdm.399F120F74264125BEF55779C9508489.edm">#REF!</definedName>
    <definedName name="_bdm.39AC569728F8447CA435EF3FF3927307.edm">#REF!</definedName>
    <definedName name="_bdm.39CC1DBD7E9B478EB40914A3ABA04CC0.edm">#REF!</definedName>
    <definedName name="_bdm.39CE0195EF6149498C15E4629775DD56.edm">#REF!</definedName>
    <definedName name="_bdm.39d7c104309e4ade8b8749aabf9dbf25.edm">#REF!</definedName>
    <definedName name="_bdm.39EE0430D40D4EFFBF013BFB7B525245.edm">#REF!</definedName>
    <definedName name="_bdm.3A448E4F101446D79E98B58B8102D242.edm">#REF!</definedName>
    <definedName name="_bdm.3A49352F529343879475DBA805FB7424.edm">#REF!</definedName>
    <definedName name="_bdm.3a4db786c42342a88c249dd16fe4a0c0.edm">#REF!</definedName>
    <definedName name="_bdm.3AA7B38C593043DCAD5EACA19F4C2A2A.edm">#REF!</definedName>
    <definedName name="_bdm.3ABAA34776D64917A9CEC3953B81F061.edm">#REF!</definedName>
    <definedName name="_bdm.3ac6a943381e492e826f9ac3f093c29f.edm">#REF!</definedName>
    <definedName name="_bdm.3af15a6f65514895ad9b4c9bc05bf926.edm">#REF!</definedName>
    <definedName name="_bdm.3b3917dd37dc4a50a83279b375a19087.edm">#REF!</definedName>
    <definedName name="_bdm.3b65424beb9d425da4da7e666d5e81d4.edm">#REF!</definedName>
    <definedName name="_bdm.3B73B42E8ECF4A6E8461A34D4AEE00D8.edm">#REF!</definedName>
    <definedName name="_bdm.3B84890B69A746F698B9BDE14020624B.edm">#REF!</definedName>
    <definedName name="_bdm.3B9F8F82DA0F436EBC268DD7C1E53D24.edm">#REF!</definedName>
    <definedName name="_bdm.3BAD14737C3A49268B139C84051E6F73.edm">#REF!</definedName>
    <definedName name="_bdm.3BB2E70A46774442A57EF60A5A053A50.edm">#REF!</definedName>
    <definedName name="_bdm.3BB95F4C655048B89B8364D7B960F54B.edm">#REF!</definedName>
    <definedName name="_bdm.3BE721B2FBCD454E96195EE2B6E2B884.edm">#REF!</definedName>
    <definedName name="_bdm.3BF02697DA304138918568B20CFDB4B0.edm">#REF!</definedName>
    <definedName name="_bdm.3C0BD49F747E4581A06C833637D22D10.edm">#REF!</definedName>
    <definedName name="_bdm.3c2761c865bd4e89928f62deec9802fc.edm">#REF!</definedName>
    <definedName name="_bdm.3C366E59F2714808A4C7AB3CFE0F00BF.edm">#REF!</definedName>
    <definedName name="_bdm.3C55BA909B49465CBDC270346BB3E6FD.edm">#REF!</definedName>
    <definedName name="_bdm.3c834c5d7b244d4899917ee78e866067.edm">#REF!</definedName>
    <definedName name="_bdm.3C88E7247AE24CC3B36127E3175A0E37.edm">#REF!</definedName>
    <definedName name="_bdm.3C8E672D2E6748CA87EBD0DF8C5F23F5.edm">#REF!</definedName>
    <definedName name="_bdm.3c91fb52fc3e4fd7b0b56d260a6e0a59.edm">#REF!</definedName>
    <definedName name="_bdm.3c982c12d5db4acf81df6129b0591277.edm">#REF!</definedName>
    <definedName name="_bdm.3C9D40835677430C8C216298363233BC.edm">#REF!</definedName>
    <definedName name="_bdm.3CA9737C90C649ABB52C3E885AABF2E3.edm">#REF!</definedName>
    <definedName name="_bdm.3CEA6569C8E343FA99AA03396582BDAA.edm">#REF!</definedName>
    <definedName name="_bdm.3CF5EE6EB89742FA867FBA69C653B456.edm">#REF!</definedName>
    <definedName name="_bdm.3d1f23bff05a4af590618d2fc38720bb.edm">#REF!</definedName>
    <definedName name="_bdm.3D28B5C0B3174E7695148CD2BBC5E746.edm">#REF!</definedName>
    <definedName name="_bdm.3D56E332B9EE414AA5CDFA2EA2ABBFF5.edm">#REF!</definedName>
    <definedName name="_bdm.3DF04E07062C41E2BF1E2ED378EBC2B0.edm">#REF!</definedName>
    <definedName name="_bdm.3E090CDF1A9A4FB391993DEFB3E5CC03.edm">#REF!</definedName>
    <definedName name="_bdm.3E3C9EF31C3E403B9B836431F57A68DA.edm">#REF!</definedName>
    <definedName name="_bdm.3E4995F3DEB84497B30812B36492435D.edm">#REF!</definedName>
    <definedName name="_bdm.3E5B1A7443184320B8C0F7066669BF0A.edm">#REF!</definedName>
    <definedName name="_bdm.3e623907ebaf4a3e803709d408eb1c0a.edm">#REF!</definedName>
    <definedName name="_bdm.3E73E5EC7D5C4164B9F2D13DA2F8AEC9.edm">#REF!</definedName>
    <definedName name="_bdm.3EB479F64FCA40C1AC283C6985E93E11.edm">#REF!</definedName>
    <definedName name="_bdm.3eb69618fb1846ef8810655021d868cc.edm">#REF!</definedName>
    <definedName name="_bdm.3ed5d6ad7d4241e6a691adbd95905459.edm">#REF!</definedName>
    <definedName name="_bdm.3ef7bffbd12945148d6b5310685cbd60.edm">#REF!</definedName>
    <definedName name="_bdm.3F21500EAED04480922BCDEC173DA86D.edm">#REF!</definedName>
    <definedName name="_bdm.3F24098B7A2C4677A1362C3DFC940547.edm">#REF!</definedName>
    <definedName name="_bdm.3F41E797A30743F79369E4350CE101DD.edm">#REF!</definedName>
    <definedName name="_bdm.3F64ABAA15FA407AB89977BBB6D8593F.edm">#REF!</definedName>
    <definedName name="_bdm.3F8E22C0EDD74A5E974B016D3B4C2884.edm">#REF!</definedName>
    <definedName name="_bdm.3FAB4029DD244DE28E07655F90D0A4B4.edm">#REF!</definedName>
    <definedName name="_bdm.3FAB9F23FB364395BDE865730B250209.edm">#REF!</definedName>
    <definedName name="_bdm.3fc0f7fd4b114324a0b04c4cb4743b6f.edm">#REF!</definedName>
    <definedName name="_bdm.3FD2CC710353480A8DFCF9DF018D2447.edm">#REF!</definedName>
    <definedName name="_bdm.3FF34C662E194155A3B72A068B7ED3FA.edm">#REF!</definedName>
    <definedName name="_bdm.40192C2F4E574E89804BD909A621E94B.edm">#REF!</definedName>
    <definedName name="_bdm.40268F9D0C414050B956A1D8EAEEFD35.edm">#REF!</definedName>
    <definedName name="_bdm.404465DAC0F248B299974F6BB316EED3.edm">#REF!</definedName>
    <definedName name="_bdm.40a1b29a095846d398f5635058b5657b.edm">#REF!</definedName>
    <definedName name="_bdm.40E9EDA92B4643148879AF9876A59A9F.edm">#REF!</definedName>
    <definedName name="_bdm.40f51e738211478ba8641ea4b583b8af.edm">#REF!</definedName>
    <definedName name="_bdm.40F8836405664838BFF062ACDB223116.edm">#REF!</definedName>
    <definedName name="_bdm.41015B2DE9E547ACA6ACBEEE37BEE22A.edm">#REF!</definedName>
    <definedName name="_bdm.41B2E43B95F64BA98A442C4231C98273.edm">#REF!</definedName>
    <definedName name="_bdm.41B71E9F18DE4CB1BBC97C94DDBC1E2B.edm">#REF!</definedName>
    <definedName name="_bdm.41CED4C397D740948EF3C36071462657.edm">#REF!</definedName>
    <definedName name="_bdm.41D8A2FDBE5049FE9D1C9D49AF03595F.edm">#REF!</definedName>
    <definedName name="_bdm.4204EC7D7A174226AC7847DAAB12267E.edm">#REF!</definedName>
    <definedName name="_bdm.423747d04cf54988af971453b2f0a720.edm">#REF!</definedName>
    <definedName name="_bdm.4298BF9085724651AB701B14A7DA9106.edm">#REF!</definedName>
    <definedName name="_bdm.42ca95ac081445abaadbca222f1e72dd.edm">#REF!</definedName>
    <definedName name="_bdm.431A929A28234396B4DD3024827FC193.edm">#REF!</definedName>
    <definedName name="_bdm.4322E31EBE2E4539881E53CB7330A427.edm">#REF!</definedName>
    <definedName name="_bdm.433F87105A45425FB198E472AAD5C3F7.edm">#REF!</definedName>
    <definedName name="_bdm.4345BC61883A467DAD689B143D4E7C97.edm">#REF!</definedName>
    <definedName name="_bdm.4351E60A6F9A4B34A1D616DB7C16236A.edm">#REF!</definedName>
    <definedName name="_bdm.437EBF4D680B48DE9E88B430E04D805A.edm">#REF!</definedName>
    <definedName name="_bdm.4381E2705D3746BE8EF8688FCA824D4D.edm">#REF!</definedName>
    <definedName name="_bdm.4389B7F8A7594B7093969703177025B3.edm">#REF!</definedName>
    <definedName name="_bdm.43945096E9F64927878F39404CA6699C.edm">#REF!</definedName>
    <definedName name="_bdm.44032ADA8F37457A9A12AB188DFC50E0.edm">#REF!</definedName>
    <definedName name="_bdm.443F9BEAE5374991A81F18D529C5307F.edm">#REF!</definedName>
    <definedName name="_bdm.446BCD2A6A454807848B68247CCC4F4A.edm">#REF!</definedName>
    <definedName name="_bdm.4474257F02F5466099C4AB17C0EC6BD3.edm">#REF!</definedName>
    <definedName name="_bdm.44AA5F9C7C154E66AAF1527A7CFF3AD6.edm">#REF!</definedName>
    <definedName name="_bdm.44D72EB3E0124076959C0451894550DE.edm">#REF!</definedName>
    <definedName name="_bdm.451affa9da444fb9b5990aae91394bbf.edm">#REF!</definedName>
    <definedName name="_bdm.4531A0BF890740D3ABDFD9F254DBE697.edm">#REF!</definedName>
    <definedName name="_bdm.460678027ECF4B768D49C86A2E583735.edm">#REF!</definedName>
    <definedName name="_bdm.467f0ffee4a64882aafedeba103c3299.edm">#REF!</definedName>
    <definedName name="_bdm.469E6A31A2B2495A9D4352D24F140A69.edm">#REF!</definedName>
    <definedName name="_bdm.46AA3F6DE83349389FBD4CE0CAEFF29B.edm">#REF!</definedName>
    <definedName name="_bdm.46C316CF1B7543C0BF1D48DF280DE9A4.edm">#REF!</definedName>
    <definedName name="_bdm.46C4EC63586F49EB9B3BA15876B2FC04.edm">#REF!</definedName>
    <definedName name="_bdm.46CA101F12174A36A8CCE14751A20B7D.edm">#REF!</definedName>
    <definedName name="_bdm.46D24ADBCDCC4A1480354FBC85BE6063.edm">#REF!</definedName>
    <definedName name="_bdm.46ea676174f94c6b98a54c335b2ca5ca.edm">#REF!</definedName>
    <definedName name="_bdm.472880AE0D49407DB4BE62738AFF62DA.edm">#REF!</definedName>
    <definedName name="_bdm.474371039424402EAD212F9688845723.edm">#REF!</definedName>
    <definedName name="_bdm.4745FD3F262747C2BD5A42CC2A8544A6.edm">#REF!</definedName>
    <definedName name="_bdm.4746CE6A2BAC46C3AD473722220C7F8E.edm">#REF!</definedName>
    <definedName name="_bdm.475844AEC35A11D6B6A80010A4860669.edm">#REF!</definedName>
    <definedName name="_bdm.476886E05A104004AC6766B4EBA3AFEF.edm">#REF!</definedName>
    <definedName name="_bdm.47B7DB46A01348EDB8A1BA08837D84D9.edm">#REF!</definedName>
    <definedName name="_bdm.47CFBD6EFAB8460790AAD0DB0D03BC4E.edm">#REF!</definedName>
    <definedName name="_bdm.47E8B793C156496DB370346C40BB6D8E.edm">#REF!</definedName>
    <definedName name="_bdm.4831e8308ba94683aaabcaf49ae86e19.edm">#REF!</definedName>
    <definedName name="_bdm.4855734df0f343a3b1906c7535d413c4.edm">#REF!</definedName>
    <definedName name="_bdm.485CB462023F465FA148C80CF1DF5306.edm">#REF!</definedName>
    <definedName name="_bdm.489191CF407F4D3EB49116871E3D29CF.edm">#REF!</definedName>
    <definedName name="_bdm.48975951FCFA4F119D9FB9D201307519.edm">#REF!</definedName>
    <definedName name="_bdm.48a8993b5930470d8a9d45b57d3a43b9.edm">#REF!</definedName>
    <definedName name="_bdm.48B8C9507E4F46979BF2DB1FA15C7605.edm">#REF!</definedName>
    <definedName name="_bdm.48c3573a803443f8a6b4abf00a6442e7.edm">#REF!</definedName>
    <definedName name="_bdm.48E332A1BFA745AEB30BEEC0A7AA9917.edm">#REF!</definedName>
    <definedName name="_bdm.48EB9556216D4E1E8D44CD6A50E47B74.edm">#REF!</definedName>
    <definedName name="_bdm.4900574ba6a24e80befbaa133eb785de.edm">#REF!</definedName>
    <definedName name="_bdm.49141DB005014B9A842029B989F5C304.edm">#REF!</definedName>
    <definedName name="_bdm.491B9D8D978F45B3B0CC94AE9247BB01.edm">#REF!</definedName>
    <definedName name="_bdm.492D8A5184EB4813849156403900D6EA.edm">#REF!</definedName>
    <definedName name="_bdm.4987DB9401F848F89A1E6AAE3CCC351B.edm">#REF!</definedName>
    <definedName name="_bdm.498F7B4A41BD499CBC6D2DFDB4111069.edm">#REF!</definedName>
    <definedName name="_bdm.4990C32D427C4CABA387EFE05480922B.edm">#REF!</definedName>
    <definedName name="_bdm.49A2BE25AF76483EAB9A5950979B4DAD.edm">#REF!</definedName>
    <definedName name="_bdm.49abfdd9e25d43a88dcbf8519959ba88.edm">#REF!</definedName>
    <definedName name="_bdm.49C849D5023D47B4A532A335A1AF2760.edm">#REF!</definedName>
    <definedName name="_bdm.49E9D343479E4643B06F796BE93AF8DE.edm">#REF!</definedName>
    <definedName name="_bdm.4A02EC56AD43483DAF4EFF9FF4C2C630.edm">#REF!</definedName>
    <definedName name="_bdm.4A12C272B4AF4852B45A3B53D96FA6E8.edm">#REF!</definedName>
    <definedName name="_bdm.4A1598CC33DC4D2DA6326503B2C586E5.edm">#REF!</definedName>
    <definedName name="_bdm.4A515694F0E144D6ADC8ECEFF0134815.edm">#REF!</definedName>
    <definedName name="_bdm.4A702364CB3B438B9EE73EDAC12C08E3.edm">#REF!</definedName>
    <definedName name="_bdm.4A783F7B38A041C398FB4289780089BB.edm">#REF!</definedName>
    <definedName name="_bdm.4A8DB79577CB4F4A99D273C27556A1A1.edm">#REF!</definedName>
    <definedName name="_bdm.4AB41EA486B24827BAC8411104450F1A.edm">#REF!</definedName>
    <definedName name="_bdm.4ADE5CE14BD341AE92A5F63BC8E2422B.edm">#REF!</definedName>
    <definedName name="_bdm.4ADFE6E8E29D4F799D5F784A962DE0B4.edm">#REF!</definedName>
    <definedName name="_bdm.4aeedcb7a76b41d5b940841e18334793.edm">#REF!</definedName>
    <definedName name="_bdm.4B4A1D028ED84C09BA46E9A7CE9F2F83.edm">#REF!</definedName>
    <definedName name="_bdm.4B533623101E4741AB0D037BFE985F4B.edm">#REF!</definedName>
    <definedName name="_bdm.4B612965AA2C4F409D48BD9E97026198.edm">#REF!</definedName>
    <definedName name="_bdm.4B687C5B13214B32991A9D0B267FF4A9.edm">#REF!</definedName>
    <definedName name="_bdm.4B6C46E59B454A699514A08F9C129618.edm">#REF!</definedName>
    <definedName name="_bdm.4B78DA1FA70E4D6EB2B4CDB875A7A2FD.edm">#REF!</definedName>
    <definedName name="_bdm.4B9E2FDE55294C168B950B935C74E201.edm">#REF!</definedName>
    <definedName name="_bdm.4BB7009A863C4449825CF5CF119C7EFF.edm">#REF!</definedName>
    <definedName name="_bdm.4BBADC180F054082B1D549BAECEB2571.edm">#REF!</definedName>
    <definedName name="_bdm.4C2081DDA1A44BB899E804A8F87F6BE6.edm">#REF!</definedName>
    <definedName name="_bdm.4c63147a85c5479380451ab9b0395dcb.edm">#REF!</definedName>
    <definedName name="_bdm.4c6f17f893fd4e33be29c6047146aa94.edm">#REF!</definedName>
    <definedName name="_bdm.4CB6D7FF22204AC4936BE25A5F67035A.edm">#REF!</definedName>
    <definedName name="_bdm.4CE37218628940B9BF5F8D80B1847AE9.edm">#REF!</definedName>
    <definedName name="_bdm.4D11D7E4BAB748579B179F646CE26872.edm">#REF!</definedName>
    <definedName name="_bdm.4D1CCFF993E24E56A039E30547FDCB8C.edm">#REF!</definedName>
    <definedName name="_bdm.4D1DF6688C6B4514B4493796134C1017.edm">#REF!</definedName>
    <definedName name="_bdm.4D97CF94D7BA4475B4A0852C5D13CFF8.edm">#REF!</definedName>
    <definedName name="_bdm.4D9B9056DFF04C70B6048D40B49507AC.edm">#REF!</definedName>
    <definedName name="_bdm.4DAC183527334D6BAFA083B3AD54F6FE.edm">#REF!</definedName>
    <definedName name="_bdm.4DAE0AD9F06A41A9BE53D5945623CE25.edm">#REF!</definedName>
    <definedName name="_bdm.4DC3AE1E0F744F5D9EF18EA21D885678.edm">#REF!</definedName>
    <definedName name="_bdm.4dcec562ba2e42439e6e397f4b66dfc6.edm">#REF!</definedName>
    <definedName name="_bdm.4DD0C8962A08468BA8A02F28DF081473.edm">#REF!</definedName>
    <definedName name="_bdm.4e1337bdb2ae47f2ac5f71a2b5ef2549.edm">#REF!</definedName>
    <definedName name="_bdm.4EA6978FE1D54E6897E3F2EA0BA6F5B5.edm">#REF!</definedName>
    <definedName name="_bdm.4eacf204fd2242d99e3a44a96ebd39a7.edm">#REF!</definedName>
    <definedName name="_bdm.4EBB46B40F2E4DC8B3A75BCFDDE6D571.edm">#REF!</definedName>
    <definedName name="_bdm.4ec5089d2ebe427c8e0564d1b62ccf6c.edm">#REF!</definedName>
    <definedName name="_bdm.4EC8AB354C074C20904EE15E56553571.edm">#REF!</definedName>
    <definedName name="_bdm.4ee0324c5c424cca803ee29abe440186.edm">#REF!</definedName>
    <definedName name="_bdm.4EE0B71E4B0145A1BEA0DFD8183E86EB.edm">#REF!</definedName>
    <definedName name="_bdm.4EEA24348F8D4282ADA687B700FD5A34.edm">#REF!</definedName>
    <definedName name="_bdm.4F14E70E488147F39DDC7862D7D41845.edm">#REF!</definedName>
    <definedName name="_bdm.4F1610BA0E92419B9A449E37122137CE.edm">#REF!</definedName>
    <definedName name="_bdm.4F165DB83C814E7AAAE588C451E0D3EF.edm">#REF!</definedName>
    <definedName name="_bdm.4F1BC1D654F843B7990431B3F0EDC125.edm">#REF!</definedName>
    <definedName name="_bdm.4F305DAC4DB9442081788096E4D30134.edm">#REF!</definedName>
    <definedName name="_bdm.4F43B5D8877E4FC096D307747C8C5A87.edm">#REF!</definedName>
    <definedName name="_bdm.4F512DE4EDDD49D4BEB627D9CDB348CE.edm">#REF!</definedName>
    <definedName name="_bdm.4F61F0E8FC214E56A0B55E8960777C1A.edm">#REF!</definedName>
    <definedName name="_bdm.4f6a3a2646c444fea98e56acce7f2410.edm">#REF!</definedName>
    <definedName name="_bdm.4F71EA8295244F9799A0C1CA540B0359.edm">#REF!</definedName>
    <definedName name="_bdm.4f8183e97b88460ead956b6de4daf41d.edm">#REF!</definedName>
    <definedName name="_bdm.4FA1CC3DA52E4626956EFD7C84941D39.edm">#REF!</definedName>
    <definedName name="_bdm.4FB612A8F9F341E8879439543547DBD8.edm">#REF!</definedName>
    <definedName name="_bdm.4FEF556406DE422DB17B1D9C8FDE5DC4.edm">#REF!</definedName>
    <definedName name="_bdm.503E5276877B41E78121FD15B293D58F.edm">#REF!</definedName>
    <definedName name="_bdm.508114869D1147508D4DD2A2A3A97596.edm">#REF!</definedName>
    <definedName name="_bdm.50B30B696A86407BA6453DA2E9380D7F.edm">#REF!</definedName>
    <definedName name="_bdm.50BB7FCF23114A4FABB5F8CE9A81A4CF.edm">#REF!</definedName>
    <definedName name="_bdm.50C76EAD7C604838B1C454CB23DA5038.edm">#REF!</definedName>
    <definedName name="_bdm.50CA138A326E4763822D967FB65C7BF3.edm">#REF!</definedName>
    <definedName name="_bdm.50ED6F7816794F3894E59B89ED27C735.edm">#REF!</definedName>
    <definedName name="_bdm.5104e0e3725d49c3a2797294de80dacc.edm">#REF!</definedName>
    <definedName name="_bdm.5113a17e0b704ceb8d0cc9e36e032641.edm">#REF!</definedName>
    <definedName name="_bdm.5118FDAAC20D46028DD908C4C0B2FA5F.edm">#REF!</definedName>
    <definedName name="_bdm.511bc00c351542c0be04c3fc07df0623.edm">#REF!</definedName>
    <definedName name="_bdm.5127E24361674582B64D5AAF8982E0C7.edm">#REF!</definedName>
    <definedName name="_bdm.51325B43F47F4ABCB99998837B98487B.edm">#REF!</definedName>
    <definedName name="_bdm.5140d9e5e0794c8aa14cab6b204df499.edm">#REF!</definedName>
    <definedName name="_bdm.514E4BF9373940C0ABF3DDBC268D2AB1.edm">#REF!</definedName>
    <definedName name="_bdm.516dc6b0a7be46749c680216e3dadae6.edm">#REF!</definedName>
    <definedName name="_bdm.51945DE1F633486981B5A4E61DF4DAE2.edm">#REF!</definedName>
    <definedName name="_bdm.519DD357BA314D7E8E7D7C6FC1C6B800.edm">#REF!</definedName>
    <definedName name="_bdm.51C6ABC1AABA4AE2A0C55899821535B9.edm">#REF!</definedName>
    <definedName name="_bdm.51DDA453151B469AA6DD16297D40327B.edm">#REF!</definedName>
    <definedName name="_bdm.51ef4de56cd34d19a167e9305fb9b88a.edm">#REF!</definedName>
    <definedName name="_bdm.52039CC86F924DADA88F570CB21275CA.edm">#REF!</definedName>
    <definedName name="_bdm.5205436BB2A74927AFBB4E72C5F2C40E.edm">#REF!</definedName>
    <definedName name="_bdm.5216131DFA244FF991BBD6400659E548.edm">#REF!</definedName>
    <definedName name="_bdm.523BEFF3170347EE956D245DBB3AC7B5.edm">#REF!</definedName>
    <definedName name="_bdm.526B131CA482411180740DE220183713.edm">#REF!</definedName>
    <definedName name="_bdm.52730004BEA643CEAF50FEBEB60E5E81.edm">#REF!</definedName>
    <definedName name="_bdm.5284147FEB8F4778AC468B9D83F16B42.edm">#REF!</definedName>
    <definedName name="_bdm.528BA98A808E4BAD8F5BF8FB7367B9DB.edm">#REF!</definedName>
    <definedName name="_bdm.52b2aa1ad58b445ea9854f301137c789.edm">#REF!</definedName>
    <definedName name="_bdm.52CE706259CA4193B3DA602A6BFDEB33.edm">#REF!</definedName>
    <definedName name="_bdm.52D430CC5D7044D6A0BC212671170B59.edm">#REF!</definedName>
    <definedName name="_bdm.52e2fa0eb2c1459b93d108022448519f.edm">#REF!</definedName>
    <definedName name="_bdm.52F88A82841F45D881C272CAE10199DA.edm">#REF!</definedName>
    <definedName name="_bdm.531E16C2764342BA985C5281E67E62ED.edm">#REF!</definedName>
    <definedName name="_bdm.53472CAC8AEB44209D9A2CAA9F7BEB88.edm">#REF!</definedName>
    <definedName name="_bdm.53612D84C64E4B44AAABA508C2D75D35.edm">#REF!</definedName>
    <definedName name="_bdm.537662570648410c848dcb5c235a9440.edm">#REF!</definedName>
    <definedName name="_bdm.5377DC78AFE94EEC882194E626955BE7.edm">#REF!</definedName>
    <definedName name="_bdm.5396CB5824984BD1A40D7DB71618CC4A.edm">#REF!</definedName>
    <definedName name="_bdm.53C07AD141E24815B3DB20D4B7C12BDA.edm">#REF!</definedName>
    <definedName name="_bdm.53CF8055F122494FAC5A5768965D0561.edm">#REF!</definedName>
    <definedName name="_bdm.540A04B686CF45EC94FAD64E142B5518.edm">#REF!</definedName>
    <definedName name="_bdm.5473fa95112646fe9caf3f7c915f1d41.edm">#REF!</definedName>
    <definedName name="_bdm.547f249e224a4245a57cb95288693491.edm">#REF!</definedName>
    <definedName name="_bdm.54944DC12BDB4B34B3D5B915ED0E5FF5.edm">#REF!</definedName>
    <definedName name="_bdm.54db7ee518f1455a9f0ad2370bdb34f5.edm">#REF!</definedName>
    <definedName name="_bdm.55BC5F8D71794208A4D0C23476B79F15.edm">#REF!</definedName>
    <definedName name="_bdm.55d1d838aaf44195bfd109f393930c1e.edm">#REF!</definedName>
    <definedName name="_bdm.55D60AE85960411D9409B22359F96E6B.edm">#REF!</definedName>
    <definedName name="_bdm.56124CC14FA746B6B46921F40F28BFAB.edm">#REF!</definedName>
    <definedName name="_bdm.5684EB5091254E68844A210D6305536D.edm">#REF!</definedName>
    <definedName name="_bdm.56A14397A05449BAA063CEBC8E763310.edm">#REF!</definedName>
    <definedName name="_bdm.571770B2AD104A91890E4CF3D8511F38.edm">#REF!</definedName>
    <definedName name="_bdm.5720A5E250B04DE4A5CD45365C89D9B5.edm">#REF!</definedName>
    <definedName name="_bdm.577EDB350F404110A7B6D4DFFE4A1F2C.edm">#REF!</definedName>
    <definedName name="_bdm.579C23B4A21C4D8499B175914E722010.edm">#REF!</definedName>
    <definedName name="_bdm.57B4A3F59F894F749D3112EB2283C9AC.edm">#REF!</definedName>
    <definedName name="_bdm.57b88a440a16450d9a885ec841704ab9.edm">#REF!</definedName>
    <definedName name="_bdm.57c27d3b6f384dfe9f817b5f9f26443b.edm">#REF!</definedName>
    <definedName name="_bdm.57CF9CB126C44B1FADDC27288E12EEC8.edm">#REF!</definedName>
    <definedName name="_bdm.57D94A0EDD504B1BB6B01D06372D916F.edm">#REF!</definedName>
    <definedName name="_bdm.57DEA67A166A4B81A12F7571D3497B0D.edm">#REF!</definedName>
    <definedName name="_bdm.58000E5B3EFD4316A891EC4C32F517D5.edm">#REF!</definedName>
    <definedName name="_bdm.581888678c7e4056a4ca9241b070de2e.edm">#REF!</definedName>
    <definedName name="_bdm.58254449D6B34F54B5E69ED9BCCAEDD8.edm">#REF!</definedName>
    <definedName name="_bdm.58501193F7C04834886E2C83F73C5E09.edm">#REF!</definedName>
    <definedName name="_bdm.5854C9ECFDDE4594BA6BD5906F24F0F9.edm">#REF!</definedName>
    <definedName name="_bdm.585B80C23BD749C9866492782657D0FF.edm">#REF!</definedName>
    <definedName name="_bdm.586AFC854CB84157980B4167744F5F3C.edm">#REF!</definedName>
    <definedName name="_bdm.588a8953bfd244448a21f1fb9a6edcb6.edm">#REF!</definedName>
    <definedName name="_bdm.58a690278d49462e9932ebe9addbe423.edm">#REF!</definedName>
    <definedName name="_bdm.58f1432066c842c8bfa26be6fafbc21a.edm">#REF!</definedName>
    <definedName name="_bdm.58FADFF3C5CA4E60860ECEE639CA4071.edm">#REF!</definedName>
    <definedName name="_bdm.594506ef43ac447f9d5cad8ef4e0d937.edm">#REF!</definedName>
    <definedName name="_bdm.5960B4D05443402A86C00AB075889C27.edm">#REF!</definedName>
    <definedName name="_bdm.596613A21ADC4E47B0CBB53F1388F65C.edm">#REF!</definedName>
    <definedName name="_bdm.596753356C3640EC842F0FF357DBC2A6.edm">#REF!</definedName>
    <definedName name="_bdm.59704E9280564C8AA0832D2E2CDBD48A.edm">#REF!</definedName>
    <definedName name="_bdm.59A8C4A4FC084119AD23E55381E0ABBA.edm">#REF!</definedName>
    <definedName name="_bdm.59b017c2cbe44606b37788b1b2a9873a.edm">#REF!</definedName>
    <definedName name="_bdm.59C4BB1E166C47E2B551BB6EA3AC2925.edm">#REF!</definedName>
    <definedName name="_bdm.59CAC72D9C8C4B08879C08716035DB88.edm">#REF!</definedName>
    <definedName name="_bdm.59E4C98C52F6479DA9DC3158658FAC0D.edm">#REF!</definedName>
    <definedName name="_bdm.59E5067223E543DEB482E92E29987199.edm">#REF!</definedName>
    <definedName name="_bdm.59ECD29E52BA4D35B82B7ACFA2AE6AE4.edm">#REF!</definedName>
    <definedName name="_bdm.59F278E8A7254F588F08188503520DBA.edm">#REF!</definedName>
    <definedName name="_bdm.5A05C90DBF5A43AC97D7CCE15209F36E.edm">#REF!</definedName>
    <definedName name="_bdm.5a137a9f7a6f4365976c2f3f27370dbb.edm">#REF!</definedName>
    <definedName name="_bdm.5a17099b380444a4b27063b2d95e9df5.edm">#REF!</definedName>
    <definedName name="_bdm.5A3863A75B8E49FBB2467D7752D421DF.edm">#REF!</definedName>
    <definedName name="_bdm.5a6e93ca7b07444696ce70e3d36348db.edm">#REF!</definedName>
    <definedName name="_bdm.5AA4E02A4836448ABC3C097534F2C1C3.edm">#REF!</definedName>
    <definedName name="_bdm.5AF0F842BA484ABF9EDD273EEEDE4C42.edm">#REF!</definedName>
    <definedName name="_bdm.5AF8C68B1B4D4725A2EF100AD746D415.edm">#REF!</definedName>
    <definedName name="_bdm.5B0D8FDD2B90491B91634F55BF16CF07.edm">#REF!</definedName>
    <definedName name="_bdm.5B17D681192B45F2BE0F31F083C26C3B.edm">#REF!</definedName>
    <definedName name="_bdm.5B34F9A4E26D491E9B5249E04EFB7952.edm">#REF!</definedName>
    <definedName name="_bdm.5B43395BFC6141A2ACDFE9353D43FCC9.edm">#REF!</definedName>
    <definedName name="_bdm.5B55EC15D59D494AA5E3D74BF9AE6CDB.edm">#REF!</definedName>
    <definedName name="_bdm.5B5B4F94784A4DFF8C7B26E94DF9E72D.edm">#REF!</definedName>
    <definedName name="_bdm.5B675F0197F74BF289F6A52CED8B3C79.edm">#REF!</definedName>
    <definedName name="_bdm.5B6A2B7403F94E16B4515EAE2E933863.edm">#REF!</definedName>
    <definedName name="_bdm.5B72C8898462400B97ADFF824398390F.edm">#REF!</definedName>
    <definedName name="_bdm.5B73EEA478664A0EAF6ACFE5F354659D.edm">#REF!</definedName>
    <definedName name="_bdm.5b7aeac9d2954e09823fb72e2aac4535.edm">#REF!</definedName>
    <definedName name="_bdm.5B7D96A03C624D949948107284BB2983.edm">#REF!</definedName>
    <definedName name="_bdm.5B9745C9CB7647DB90B622F1906E4DF3.edm">#REF!</definedName>
    <definedName name="_bdm.5B9EE34C8A694CC9BF3DFAC716701045.edm">#REF!</definedName>
    <definedName name="_bdm.5BBC36EDC00A433BAEC57F4AC4BD7B82.edm">#REF!</definedName>
    <definedName name="_bdm.5BC01332605A416DACCC87C99C93D14C.edm">#REF!</definedName>
    <definedName name="_bdm.5bc2e89f6655454bb574725fa271f513.edm">#REF!</definedName>
    <definedName name="_bdm.5BE878BB79A049F89116C90BC6A96E79.edm">#REF!</definedName>
    <definedName name="_bdm.5BEDD6DB8417485889A5C1DCAB9363FD.edm">#REF!</definedName>
    <definedName name="_bdm.5BFD4431B4B8447E88C2341391DDA949.edm">#REF!</definedName>
    <definedName name="_bdm.5c05a291dae24d6e9ccbdd62384185b0.edm">#REF!</definedName>
    <definedName name="_bdm.5C22B760530E4703B8699BBBBFC0C56E.edm">#REF!</definedName>
    <definedName name="_bdm.5C3A67CD36AF475C8534099478BC3703.edm">#REF!</definedName>
    <definedName name="_bdm.5C448174C2334BDD89DAFB9DB96D017A.edm">#REF!</definedName>
    <definedName name="_bdm.5C515283C3844DE7B59A1A3C7E357272.edm">#REF!</definedName>
    <definedName name="_bdm.5C5F76F5E6D4412B8E62EF3DBC853141.edm">#REF!</definedName>
    <definedName name="_bdm.5C6D0D9D93BD4742A18A5B8A51E9F99E.edm">#REF!</definedName>
    <definedName name="_bdm.5c97a6a4593e4b95a26c2f5d950293db.edm">#REF!</definedName>
    <definedName name="_bdm.5C9A4274E0E143409A32A679F8A61A4F.edm">#REF!</definedName>
    <definedName name="_bdm.5CCF5C1557EA432FAC2EC7B642FFB732.edm">#REF!</definedName>
    <definedName name="_bdm.5CDFFBA1D93C47A593D321BC335B82DD.edm">#REF!</definedName>
    <definedName name="_bdm.5cea7bdb11fc4da5ad17b05f709baa1a.edm">#REF!</definedName>
    <definedName name="_bdm.5CF6BBEC156D4D47AFE4FD41DE6EB2ED.edm">#REF!</definedName>
    <definedName name="_bdm.5D0C7A7CE3634C8D8864C6949A27F192.edm">#REF!</definedName>
    <definedName name="_bdm.5d2e39245ea6453782dca2e90bd9bc6b.edm">#REF!</definedName>
    <definedName name="_bdm.5d38077b9a5941f6b063ba7b544c698d.edm">#REF!</definedName>
    <definedName name="_bdm.5D53C471C13B4599A50CC971BAF91DAB.edm">#REF!</definedName>
    <definedName name="_bdm.5deeb8331cd54937882664a40e9c114e.edm">#REF!</definedName>
    <definedName name="_bdm.5E474C5D7D254A1B939F03B6B94DDCC7.edm">#REF!</definedName>
    <definedName name="_bdm.5E5071E1845B433391730CA0F906912F.edm">#REF!</definedName>
    <definedName name="_bdm.5E57FA545BAD4955AD341AEB23593FBD.edm">#REF!</definedName>
    <definedName name="_bdm.5EA4580187B6473FA73246C6CE137E8C.edm">#REF!</definedName>
    <definedName name="_bdm.5EB4F5E7A25E411892184F0D3D734659.edm">#REF!</definedName>
    <definedName name="_bdm.5EB80469D7A24ED1AC6BD58703C66DEF.edm">#REF!</definedName>
    <definedName name="_bdm.5eb86abfe9b842b9b2470de66bb1d8d6.edm">#REF!</definedName>
    <definedName name="_bdm.5f2b7d26b81b4b51ae1a529edd51f4c2.edm">#REF!</definedName>
    <definedName name="_bdm.5F38891CA1F748EF844D87B35FE5EDB3.edm">#REF!</definedName>
    <definedName name="_bdm.5F50E1502EBD48C79E31C232E2B8239A.edm">#REF!</definedName>
    <definedName name="_bdm.5F80FBA21EA74A3DA52C287CECB856BB.edm">#REF!</definedName>
    <definedName name="_bdm.5F9E4004D9B5451E87F04E3FB01370EA.edm">#REF!</definedName>
    <definedName name="_bdm.5FD48F8DDF27478A9CA99E3DEAD2D8B5.edm">#REF!</definedName>
    <definedName name="_bdm.600C364F6A054C078129C83C86A7816A.edm">#REF!</definedName>
    <definedName name="_bdm.60120253D71A456FACE291EEC9C1DB00.edm">#REF!</definedName>
    <definedName name="_bdm.6026996c8d6649d9aad972d8095d2dff.edm">#REF!</definedName>
    <definedName name="_bdm.606FAE1BB5824E6FA7DFD8647879E8FA.edm">#REF!</definedName>
    <definedName name="_bdm.60BFD22F726046588C2CB37DEC576961.edm">#REF!</definedName>
    <definedName name="_bdm.60CACBE294E84A5D8FD4AF1F9659A617.edm">#REF!</definedName>
    <definedName name="_bdm.60CD0A416117448A8B9A3E140585E350.edm">#REF!</definedName>
    <definedName name="_bdm.60F2F302920C4B789411BC49E93C5831.edm">#REF!</definedName>
    <definedName name="_bdm.6113A95151D341EF958B5453C7B639A6.edm">#REF!</definedName>
    <definedName name="_bdm.6116BBFA55424FE2BEB4195A83134E86.edm">#REF!</definedName>
    <definedName name="_bdm.611ED6C597664C45B96F340BD79AC872.edm">#REF!</definedName>
    <definedName name="_bdm.612C272EE1CD4083966D60153EC1C0A5.edm">#REF!</definedName>
    <definedName name="_bdm.61669AB3C416432EA7F94A2533C23081.edm">#REF!</definedName>
    <definedName name="_bdm.61A35ACE46EF4395ABD970F254DBD3B8.edm">#REF!</definedName>
    <definedName name="_bdm.61CFE098C9C04A7CA8BEB82901517C44.edm">#REF!</definedName>
    <definedName name="_bdm.61DF4B8AE7A744D8A2A89EA76232B020.edm">#REF!</definedName>
    <definedName name="_bdm.61FB8D63437B451688BE974EB423FDDA.edm">#REF!</definedName>
    <definedName name="_bdm.620591BA34454B3D9AD830E2ED5A95E8.edm">#REF!</definedName>
    <definedName name="_bdm.6230E8EA68C544208979EB84AAEFF280.edm">#REF!</definedName>
    <definedName name="_bdm.6235F5964398458E887C7E5F9449C154.edm">#REF!</definedName>
    <definedName name="_bdm.623D4DE99C6B4063AEA5CA04BD9FE738.edm">#REF!</definedName>
    <definedName name="_bdm.628F58A4BFF64A96A3EA62FA8C862E00.edm">#REF!</definedName>
    <definedName name="_bdm.629363f00ddb4d98b3e06e0359344255.edm">#REF!</definedName>
    <definedName name="_bdm.62A561A2024A4646A12D8BDD6FB62430.edm">#REF!</definedName>
    <definedName name="_bdm.62c103e423b146b1ab3b43f337a1182c.edm">#REF!</definedName>
    <definedName name="_bdm.62C780AE3E204EB789A3D5E7DB1A32EE.edm">#REF!</definedName>
    <definedName name="_bdm.62C94E50A7D64A45AC096DC3E2166924.edm">#REF!</definedName>
    <definedName name="_bdm.635BC897BE9843D6A2C05F29B3D114D3.edm">#REF!</definedName>
    <definedName name="_bdm.635C911DB72B44ADA5E5C2AFC4E58E98.edm">#REF!</definedName>
    <definedName name="_bdm.637886DF6F964A3FBB3572B50FCE256D.edm">#REF!</definedName>
    <definedName name="_bdm.639A4EBE372D4BA39516551CFABD8E6B.edm">#REF!</definedName>
    <definedName name="_bdm.63CAEA69DE8F46419440DABA17527D81.edm">#REF!</definedName>
    <definedName name="_bdm.63ce0356ed0741319609b58a519ad931.edm">#REF!</definedName>
    <definedName name="_bdm.63F9F5B9BA824A3FBF7C9523E6AFA010.edm">#REF!</definedName>
    <definedName name="_bdm.6438F4E69CD14C0C99248C3FBAB8EF0C.edm">#REF!</definedName>
    <definedName name="_bdm.643F0FFF90C6452BB7D694ECF84AACDD.edm">#REF!</definedName>
    <definedName name="_bdm.644612da565a4338b287c5883c2a1750.edm">#REF!</definedName>
    <definedName name="_bdm.646AB10FD9B64511B9599A0C9FAF036E.edm">#REF!</definedName>
    <definedName name="_bdm.649242848952488ABED300ADCFF2109D.edm">#REF!</definedName>
    <definedName name="_bdm.64b64ba044884a2882cdf3575151f147.edm">#REF!</definedName>
    <definedName name="_bdm.64E77D3D87544D328835F93D541E77F2.edm">#REF!</definedName>
    <definedName name="_bdm.64E97D8DF074479EA58E61F0E019DA4A.edm">#REF!</definedName>
    <definedName name="_bdm.64ee22f30ec64f10a0a033b78e5a4c0b.edm">#REF!</definedName>
    <definedName name="_bdm.65183E14530440BDAD6CD5AE54BE67F2.edm">#REF!</definedName>
    <definedName name="_bdm.6519E701636E4E37A563898B6E36CC56.edm">#REF!</definedName>
    <definedName name="_bdm.652C3725B4B940DFA0C970C6C7239419.edm">#REF!</definedName>
    <definedName name="_bdm.6538ac01bdf24e2788e05c7bc74bbc60.edm">#REF!</definedName>
    <definedName name="_bdm.656CD89AC8C84F5D924AFBC498CC4CB8.edm">#REF!</definedName>
    <definedName name="_bdm.6570DC6AE1D84AB08363D7841ECDB9B4.edm">#REF!</definedName>
    <definedName name="_bdm.65921BDD616540A5863EB266A79B9589.edm">#REF!</definedName>
    <definedName name="_bdm.65A4690C04B2493EAFBF41B8D83EC55F.edm">#REF!</definedName>
    <definedName name="_bdm.65A74E07218B4A9C821D1EB44E7091F4.edm">#REF!</definedName>
    <definedName name="_bdm.65E06B71BB5B405888460DC8424AE58B.edm">#REF!</definedName>
    <definedName name="_bdm.65FED6B87AE042279016C253FF62110F.edm">#REF!</definedName>
    <definedName name="_bdm.6603052671034d0983f0a36cad4d1569.edm">#REF!</definedName>
    <definedName name="_bdm.66135CACB9EF4908B31E2EFB087CBD53.edm">#REF!</definedName>
    <definedName name="_bdm.665E45E85362408CA8C623D74D9C7FDA.edm">#REF!</definedName>
    <definedName name="_bdm.665F3B98788345899C99C6FEB7AD2681.edm">#REF!</definedName>
    <definedName name="_bdm.668bd302fabe4ea88efaae13bff0c8a3.edm">#REF!</definedName>
    <definedName name="_bdm.66cd2cb21f5f4075b05021cd81cb358f.edm">#REF!</definedName>
    <definedName name="_bdm.66CFF8FA7AC54F18952126F3D148F470.edm">#REF!</definedName>
    <definedName name="_bdm.66d77466ae114f62934ae44e74a00fea.edm">#REF!</definedName>
    <definedName name="_bdm.66E1D2C0E5384E269E694247FFD5D7CE.edm">#REF!</definedName>
    <definedName name="_bdm.66FDD448B15543D1BF72D81C6AB236C5.edm">#REF!</definedName>
    <definedName name="_bdm.673AFAF621DC4BBE80EEAF569D9C6BAD.edm">#REF!</definedName>
    <definedName name="_bdm.6760cb9fac484941911a4111ce0ecce0.edm">#REF!</definedName>
    <definedName name="_bdm.676FCA4A894245068E8A21BFE18BDF55.edm">#REF!</definedName>
    <definedName name="_bdm.678F91BDE6A343D1B016632E8BCE23E5.edm">#REF!</definedName>
    <definedName name="_bdm.67C79BC572B54B7AA8E23453A873AB50.edm">#REF!</definedName>
    <definedName name="_bdm.67FAA80CAF7E4F0B8C38BAA3283A0113.edm">#REF!</definedName>
    <definedName name="_bdm.6800912c1add42bca599ed83989d63c2.edm">#REF!</definedName>
    <definedName name="_bdm.68083a82659c48688de86aacf752b5dc.edm">#REF!</definedName>
    <definedName name="_bdm.681E2B4B461C40E69210C55CE923EEEA.edm">#REF!</definedName>
    <definedName name="_bdm.684F0A64B586481ABC1F19988AF56735.edm">#REF!</definedName>
    <definedName name="_bdm.687CC4FDA5B244D296745C36EB4EE2A1.edm">#REF!</definedName>
    <definedName name="_bdm.689BB5FDBF2F4B5B99CC8F0BF35C6461.edm">#REF!</definedName>
    <definedName name="_bdm.68A280ACC58D45168BFD5462100E0B0C.edm">#REF!</definedName>
    <definedName name="_bdm.68AA62ACFF3D49D8835CF11F30575D53.edm">#REF!</definedName>
    <definedName name="_bdm.68C63F4515314BF89862B5A20C1BD7F8.edm">#REF!</definedName>
    <definedName name="_bdm.68CA37F37EB345C08F0BEDBBA5E59E04.edm">#REF!</definedName>
    <definedName name="_bdm.68E6971AEB7C43A0A9BB99D8287FA40A.edm">#REF!</definedName>
    <definedName name="_bdm.68EF90E974924946A34FD26880BB5537.edm">#REF!</definedName>
    <definedName name="_bdm.692764be8b064f00bf4205db7dc6232b.edm">#REF!</definedName>
    <definedName name="_bdm.698BBA54C0B44F12B1BFC1B98E8981E7.edm">#REF!</definedName>
    <definedName name="_bdm.699C754E24DA457CA3CD047BA4793B36.edm">#REF!</definedName>
    <definedName name="_bdm.69C44124BA8C4881B6B58521F9657B20.edm">#REF!</definedName>
    <definedName name="_bdm.69DEAEF0C59248C78A08853D1619F653.edm">#REF!</definedName>
    <definedName name="_bdm.69F7457202604830B2A41390228CEB8B.edm">#REF!</definedName>
    <definedName name="_bdm.6a3ead0a1bb1468c9b6093d71a90f798.edm">#REF!</definedName>
    <definedName name="_bdm.6A51EF77E09D4F908B62DF2213BF5033.edm">#REF!</definedName>
    <definedName name="_bdm.6A60C571E6174023B5BF013F051AF755.edm">#REF!</definedName>
    <definedName name="_bdm.6A6D6B6E6E1B40D7A37C64E83DF22B73.edm">#REF!</definedName>
    <definedName name="_bdm.6A715E40ED384845A46920317243BDC3.edm">#REF!</definedName>
    <definedName name="_bdm.6A8C119F701A4A8CAD625ED02695BD6E.edm">#REF!</definedName>
    <definedName name="_bdm.6AA90FD3CCCA43D0A3884334F07D696F.edm">#REF!</definedName>
    <definedName name="_bdm.6AC319C49E4C418CBC92602AF25C7F90.edm">#REF!</definedName>
    <definedName name="_bdm.6ADBF63E715F43C2A9A0CBA21ED98CA9.edm">#REF!</definedName>
    <definedName name="_bdm.6B02834BCD4B48379B014B3B4E3B5FA8.edm">#REF!</definedName>
    <definedName name="_bdm.6b7c2f843561409d9fadbac6379abb5c.edm">#REF!</definedName>
    <definedName name="_bdm.6b8af64e65784ed1844f07726056899b.edm">#REF!</definedName>
    <definedName name="_bdm.6B94BC48C9784B4EAEE2DD40EBA34A7B.edm">#REF!</definedName>
    <definedName name="_bdm.6BC2EAC435DA48BCA683ADE72E304F14.edm">#REF!</definedName>
    <definedName name="_bdm.6C11E49A487B49DFBA9A2D782D814CD2.edm">#REF!</definedName>
    <definedName name="_bdm.6C38340315804AAFB4411AD1C494ACB0.edm">#REF!</definedName>
    <definedName name="_bdm.6C3CE771E48B42779B84E18EB0DF2F6F.edm">#REF!</definedName>
    <definedName name="_bdm.6c47f572ac3640818d898956e86f3026.edm">#REF!</definedName>
    <definedName name="_bdm.6c67350a23fe48a38695de1d9da83711.edm">#REF!</definedName>
    <definedName name="_bdm.6c889222d9b1489980b8ff24c4193921.edm">#REF!</definedName>
    <definedName name="_bdm.6C98468A89804BF28A0EC507F85D21BF.edm">#REF!</definedName>
    <definedName name="_bdm.6cacde42bf1d4040a25522edaa7fba0a.edm">#REF!</definedName>
    <definedName name="_bdm.6d0d836847bc4882bb9187e06568d059.edm">#REF!</definedName>
    <definedName name="_bdm.6D0E57C75D43411D82A4B26BAE0B19A9.edm">#REF!</definedName>
    <definedName name="_bdm.6D44F1F2A4B346888597A1E5B149B364.edm">#REF!</definedName>
    <definedName name="_bdm.6D6DB8B7397A491DBB6AA2AA7E2C0C55.edm">#REF!</definedName>
    <definedName name="_bdm.6D80109B25D5424383004604AEA9BDF5.edm">#REF!</definedName>
    <definedName name="_bdm.6DA9CD130CB44684A27A73158AB3E834.edm">#REF!</definedName>
    <definedName name="_bdm.6DBF011094734A22B4922029910553C2.edm">#REF!</definedName>
    <definedName name="_bdm.6DF3EF3ACED94101B5BCBF6E5B3D6F4C.edm">#REF!</definedName>
    <definedName name="_bdm.6e1682c9471648f9b16b7f7e80ec56a5.edm">#REF!</definedName>
    <definedName name="_bdm.6E465D5486954EBC9DCB2E654BDDEAF1.edm">#REF!</definedName>
    <definedName name="_bdm.6E4E7F5B06BF4F07A85886C606B21EE8.edm">#REF!</definedName>
    <definedName name="_bdm.6E5FF7335C1C405F8CF57552F8B117C2.edm">#REF!</definedName>
    <definedName name="_bdm.6e717992a36c4b9fa67d681249f3b44b.edm">#REF!</definedName>
    <definedName name="_bdm.6e7fbf014b0e4790a919014ce7753d18.edm">#REF!</definedName>
    <definedName name="_bdm.6EB43868654F4AE5A6EFE1E767934AF6.edm">#REF!</definedName>
    <definedName name="_bdm.6EEA5102F6784449B3BC123A6F53BD75.edm">#REF!</definedName>
    <definedName name="_bdm.6EF7119EAD6340CD92B03399ECEA8E2B.edm">#REF!</definedName>
    <definedName name="_bdm.6F118E13BCA74523A5F7D44B97BB24AB.edm">#REF!</definedName>
    <definedName name="_bdm.6F2EFB45EA644718B30F23B3FB281677.edm">#REF!</definedName>
    <definedName name="_bdm.6F329D67FDA841489C69B3680E15C225.edm">#REF!</definedName>
    <definedName name="_bdm.6F6BF8DFD21D45F1B8F76F991AC3C432.edm">#REF!</definedName>
    <definedName name="_bdm.6F7C1FDCBE124FF983E7C641BE4B4FF1.edm">#REF!</definedName>
    <definedName name="_bdm.6F8DC40988BC431FBAD5AEF02BB2458C.edm">#REF!</definedName>
    <definedName name="_bdm.6f9446a4c36f46f9891ec55fe5849674.edm">#REF!</definedName>
    <definedName name="_bdm.6FC4456C49F240CE9382493C528863C0.edm">#REF!</definedName>
    <definedName name="_bdm.6FD2FDA8368F44ECACC2CB0E6C8639FF.edm">#REF!</definedName>
    <definedName name="_bdm.7002DBBECFBE492287A851FB2A53671B.edm">#REF!</definedName>
    <definedName name="_bdm.70045dc578064f00bdf77e97c0e6a2eb.edm">#REF!</definedName>
    <definedName name="_bdm.700C544EBBAC4AF1A2685E976C13F80D.edm">#REF!</definedName>
    <definedName name="_bdm.7013DCD22DAF4A67AE8E672855177C39.edm">#REF!</definedName>
    <definedName name="_bdm.701D6A5DFFE241CFBCFCDEEEFF7B9BCF.edm">#REF!</definedName>
    <definedName name="_bdm.706081D353E9487FB41C8F025057F835.edm">#REF!</definedName>
    <definedName name="_bdm.706C7DCF9BCA42B3A55927210D15C366.edm">#REF!</definedName>
    <definedName name="_bdm.707f3bfa678d4ed4a3aefc9b9d5c8dfc.edm">#REF!</definedName>
    <definedName name="_bdm.708E6C10FF0748B29F9960350F50D3CD.edm">#REF!</definedName>
    <definedName name="_bdm.70A60E11E8DF4EB69847E648DFB3763A.edm">#REF!</definedName>
    <definedName name="_bdm.70C279C7155E419FBE501A4C01F2606B.edm">#REF!</definedName>
    <definedName name="_bdm.7116eb328db0450aadba5ea5eb1f41b2.edm">#REF!</definedName>
    <definedName name="_bdm.712698CFBF7E418999B39A0EE22EF559.edm">#REF!</definedName>
    <definedName name="_bdm.7142A36291894559BC1182083D542B96.edm">#REF!</definedName>
    <definedName name="_bdm.7164d850188e45838ef65f8e55ffece8.edm">#REF!</definedName>
    <definedName name="_bdm.7166AC6610C340BC9625CAA6CF918E4B.edm">#REF!</definedName>
    <definedName name="_bdm.718007829FE1421F830598534A3C303D.edm">#REF!</definedName>
    <definedName name="_bdm.71C5DD9EA45E4133858B34FCFF714B73.edm">#REF!</definedName>
    <definedName name="_bdm.71F975E341104B55BC3D4CFEDA7A213B.edm">#REF!</definedName>
    <definedName name="_bdm.726808AF6ACB495FA1B21036DFA75F1F.edm">#REF!</definedName>
    <definedName name="_bdm.726ea98a2f5b4ec490f6e803d9519bd3.edm">#REF!</definedName>
    <definedName name="_bdm.7287AD3211274B9B8E5B1CC0A7D3CD4F.edm">#REF!</definedName>
    <definedName name="_bdm.72AA4872C66A43B39CDDA2EAC0AB806B.edm">#REF!</definedName>
    <definedName name="_bdm.72ec002cf4cd4cb9a1385d55f3e02953.edm">#REF!</definedName>
    <definedName name="_bdm.7302D70829BA42D89FA80B6F89108DA7.edm">#REF!</definedName>
    <definedName name="_bdm.73140BF6C50B4298953BC7B1146388B3.edm">#REF!</definedName>
    <definedName name="_bdm.731c9a11f70541bb8b018e605b0930ed.edm">#REF!</definedName>
    <definedName name="_bdm.732c65092e274772a4b1d48340d7b62c.edm">#REF!</definedName>
    <definedName name="_bdm.73348A73364E497C9CF873E8CB64C619.edm">#REF!</definedName>
    <definedName name="_bdm.73698D89118549D88A81EC26865BAA7D.edm">#REF!</definedName>
    <definedName name="_bdm.7391BED5A8C34FB9BE2CBB377803B101.edm">#REF!</definedName>
    <definedName name="_bdm.739FF18B64784DBB8FB754B1DFCCC0B4.edm">#REF!</definedName>
    <definedName name="_bdm.73BDB9E9C3EC41B9AC32D72893A037C3.edm">#REF!</definedName>
    <definedName name="_bdm.73cf40d621d14236a7cdab78937a63dc.edm">#REF!</definedName>
    <definedName name="_bdm.73E4C56E04A8434685AC6E318E4DB50A.edm">#REF!</definedName>
    <definedName name="_bdm.74136A4C1E354106B11E599E1AA726B3.edm">#REF!</definedName>
    <definedName name="_bdm.741B49C292CE4025B8B4A92B60059147.edm">#REF!</definedName>
    <definedName name="_bdm.7422110e7e90464bad652d44d9da5451.edm">#REF!</definedName>
    <definedName name="_bdm.743F8BB3C8564668906B141306FD4E8F.edm">#REF!</definedName>
    <definedName name="_bdm.745135ed2db442babfb7dd253d58ff8c.edm">#REF!</definedName>
    <definedName name="_bdm.74611500386C415C9724665A67AACE6A.edm">#REF!</definedName>
    <definedName name="_bdm.74701E12597B4B729A3825AA152C5C29.edm">#REF!</definedName>
    <definedName name="_bdm.747AA4CADD3540E28E39DA130343EC61.edm">#REF!</definedName>
    <definedName name="_bdm.749402A4175A4AF6B1A2128B6E6F3851.edm">#REF!</definedName>
    <definedName name="_bdm.74a5cc48187744c2959c7e561fda87a8.edm">#REF!</definedName>
    <definedName name="_bdm.74a6350d48e74399bcce31fee2d50bd9.edm">#REF!</definedName>
    <definedName name="_bdm.74CCD88278734C10B26ADE3C655527E0.edm">#REF!</definedName>
    <definedName name="_bdm.75068E39EC6D4E9C888D9E2DB5F16DFB.edm">#REF!</definedName>
    <definedName name="_bdm.751121064BD94B7194F6B73D618FC549.edm">#REF!</definedName>
    <definedName name="_bdm.75148afc25d549f2a848f67ed4952449.edm">#REF!</definedName>
    <definedName name="_bdm.7521F91939654864B899DBC673ACF395.edm">#REF!</definedName>
    <definedName name="_bdm.7545CF83447049E5AF95E5F41D79E4FA.edm">#REF!</definedName>
    <definedName name="_bdm.7580746915234ac7a1727851120c91ea.edm">#REF!</definedName>
    <definedName name="_bdm.7587FD8395F342688BD5A140345FA9D6.edm">#REF!</definedName>
    <definedName name="_bdm.758D9522567E4A4EBF4267B7CCFC3054.edm">#REF!</definedName>
    <definedName name="_bdm.75B0D7DDD29A4514A307086A75BDCF3A.edm">#REF!</definedName>
    <definedName name="_bdm.75dddb4378fa4b4396bf0155f4b442af.edm">#REF!</definedName>
    <definedName name="_bdm.75F0924A160C4BAEA8A3C21977965073.edm">#REF!</definedName>
    <definedName name="_bdm.7631786d51f247599937395ff0587034.edm">#REF!</definedName>
    <definedName name="_bdm.7634030235c14e239a991db6e0cf7bd9.edm">#REF!</definedName>
    <definedName name="_bdm.7642D67D3A4649329119F37E5AF35977.edm">#REF!</definedName>
    <definedName name="_bdm.7661FFF275D84C489DDC534EA739E918.edm">#REF!</definedName>
    <definedName name="_bdm.766675B564EC4A318DB19F10AEAF0FC9.edm">#REF!</definedName>
    <definedName name="_bdm.76799da76fea4ee194edce2f6063c584.edm">#REF!</definedName>
    <definedName name="_bdm.76a98109b9d74c918a3f7da5f2b16fb5.edm">#REF!</definedName>
    <definedName name="_bdm.76AD353101F049069FB316AF6D48136D.edm">#REF!</definedName>
    <definedName name="_bdm.76C38921B40A4D5F9D0EA1C4380CB655.edm">#REF!</definedName>
    <definedName name="_bdm.76c8a6df423a4f76b24fdac295123bbb.edm">#REF!</definedName>
    <definedName name="_bdm.76F6F3C0AF5047F183EE6EFC5EFA5F04.edm">#REF!</definedName>
    <definedName name="_bdm.77076C3DA9C0430796E99428A0BFEB83.edm">#REF!</definedName>
    <definedName name="_bdm.772EAC6A34584BFCA0D9A3B738BFED36.edm">#REF!</definedName>
    <definedName name="_bdm.77301F7F59734FF49BA81588B44DFB8B.edm">#REF!</definedName>
    <definedName name="_bdm.7747CB370D42450091446AA4D2C97CBE.edm">#REF!</definedName>
    <definedName name="_bdm.775b7e956a814ea784b2968d06085889.edm">#REF!</definedName>
    <definedName name="_bdm.775DA0FD8E1C42A5ADA17BB32EE0F9C9.edm">#REF!</definedName>
    <definedName name="_bdm.77671ACAB5A34E638C5421846C0BC688.edm">#REF!</definedName>
    <definedName name="_bdm.776B1072AF01473EB39CCF973D890436.edm">#REF!</definedName>
    <definedName name="_bdm.77870AD72C96407A9B5ED0777264F7D7.edm">#REF!</definedName>
    <definedName name="_bdm.778a01ac23cf414c9028d1e437ab5fc3.edm">#REF!</definedName>
    <definedName name="_bdm.77CA350A03D2489DBB902CDB2CC7E9F3.edm">#REF!</definedName>
    <definedName name="_bdm.77CF5A9CA7994F3B90BC76D0B2CF1637.edm">#REF!</definedName>
    <definedName name="_bdm.7827B09DF9144D28A229593A93E1FC28.edm">#REF!</definedName>
    <definedName name="_bdm.78300AC479F042FFA9074769DCEF7970.edm">#REF!</definedName>
    <definedName name="_bdm.7864ce493a4a436499a335b87edcdfbe.edm">#REF!</definedName>
    <definedName name="_bdm.786C2A0C73D947259D5C03F48925E7B8.edm">#REF!</definedName>
    <definedName name="_bdm.7883AB0D29654979BA4F200EE5B8C6DD.edm">#REF!</definedName>
    <definedName name="_bdm.78A6E6F365AA4D66B4654448C770874D.edm">#REF!</definedName>
    <definedName name="_bdm.78AB606BC0844CB68F35B080F540F14E.edm">#REF!</definedName>
    <definedName name="_bdm.78AE183A201D45FCA1C483D4EEDA9144.edm">#REF!</definedName>
    <definedName name="_bdm.78B77DCD689A43EC883A79537C2E8408.edm">#REF!</definedName>
    <definedName name="_bdm.78BA8A32EB00453BA0E6A65E8D653E02.edm">#REF!</definedName>
    <definedName name="_bdm.78BEAB894A6C4A638D5F70065B582E43.edm">#REF!</definedName>
    <definedName name="_bdm.78c33aa38de8430d829e8216c54b6052.edm">#REF!</definedName>
    <definedName name="_bdm.78ED62392F1D406E8695C351BDCB10C7.edm">#REF!</definedName>
    <definedName name="_bdm.79048CB2734E42A1813A19AF346D6F3B.edm">#REF!</definedName>
    <definedName name="_bdm.79339ADD7A8F4A43A6B7F1DED438B809.edm">#REF!</definedName>
    <definedName name="_bdm.79565C7EAA7A471091C519D36BC263F4.edm">#REF!</definedName>
    <definedName name="_bdm.795F61C649BE44849E23B3A606603BA1.edm">#REF!</definedName>
    <definedName name="_bdm.7974a73c07364ebd984924faf7812b1e.edm">#REF!</definedName>
    <definedName name="_bdm.79871DB83CB640A0B693F749114558D1.edm">#REF!</definedName>
    <definedName name="_bdm.798A722B530F47CE904BB82D8CD4B6BB.edm">#REF!</definedName>
    <definedName name="_bdm.79B7823F59D3416885F89DF9131F689C.edm">#REF!</definedName>
    <definedName name="_bdm.79B7B1590F9840268234718163302A5D.edm">#REF!</definedName>
    <definedName name="_bdm.79c13e9e5685462580d9ac4133f24808.edm">#REF!</definedName>
    <definedName name="_bdm.79E64B8AFDA04C229F49161A75E60C28.edm">#REF!</definedName>
    <definedName name="_bdm.79EF2DA8E7DD4B06B75F38C9507DA1C6.edm">#REF!</definedName>
    <definedName name="_bdm.79FE21A94F2C4775B59BBF505D4A294F.edm">#REF!</definedName>
    <definedName name="_bdm.7a189d319c0148f7953f69acdccfc47f.edm">#REF!</definedName>
    <definedName name="_bdm.7A38724E3881402C8BB45A527BF76493.edm">#REF!</definedName>
    <definedName name="_bdm.7AAEF90172FE439385E637FFB566A5B9.edm">#REF!</definedName>
    <definedName name="_bdm.7AB224EDD03140B1B812F412ECBE0A3C.edm">#REF!</definedName>
    <definedName name="_bdm.7ABDAB9DEE104EC69DB66AABDE154025.edm">#REF!</definedName>
    <definedName name="_bdm.7AFA97AD55F842FB8D353BF564A7984F.edm">#REF!</definedName>
    <definedName name="_bdm.7B005105DA744F0F9A0D93E4F632545C.edm">#REF!</definedName>
    <definedName name="_bdm.7B0E8BC053264C19A9E8DB3A976B4C6E.edm">#REF!</definedName>
    <definedName name="_bdm.7B877D5AFF3C4B5AAADC4423017DAD42.edm">#REF!</definedName>
    <definedName name="_bdm.7B8A23FB0D884E6EA4C9E6E4892E7779.edm">#REF!</definedName>
    <definedName name="_bdm.7BB0E45605FC447A8CA368224B475A51.edm">#REF!</definedName>
    <definedName name="_bdm.7BB23B73A4864D568645A0B49FFE0DA0.edm">#REF!</definedName>
    <definedName name="_bdm.7BD8C55913414B608645049511AF8D7F.edm">#REF!</definedName>
    <definedName name="_bdm.7C0F74BC5EFE40A58E1C0D0F971668E3.edm">#REF!</definedName>
    <definedName name="_bdm.7C17926914A0422292FC7EDCEB6551E9.edm">#REF!</definedName>
    <definedName name="_bdm.7C2168EC203F4050A2C8D5B74EFBEA78.edm">#REF!</definedName>
    <definedName name="_bdm.7C2545325BCC471188980DF375D4C4B2.edm">#REF!</definedName>
    <definedName name="_bdm.7C2E653E54634397995C5390EC371B61.edm">#REF!</definedName>
    <definedName name="_bdm.7c494012ff6849c0b204ef0ccb35a07d.edm">#REF!</definedName>
    <definedName name="_bdm.7C757480516E4089ADBF072CC90E1114.edm">#REF!</definedName>
    <definedName name="_bdm.7C94300BA80D11D6B6520010A48BFF38.edm">#REF!</definedName>
    <definedName name="_bdm.7cd21d90908542fc93a541ccaad5327d.edm">#REF!</definedName>
    <definedName name="_bdm.7CDD0D0AB53746A6B1AE81D4822A8C01.edm">#REF!</definedName>
    <definedName name="_bdm.7ce7d377648f4924b7c6208608c153ab.edm">#REF!</definedName>
    <definedName name="_bdm.7CE90E21F38B444FA69E6163AFFD3245.edm">#REF!</definedName>
    <definedName name="_bdm.7CE9D4C64C6A4B44AD92B2A7DDBCF21B.edm">#REF!</definedName>
    <definedName name="_bdm.7CF2835400F34D2880A2D43E67999072.edm">#REF!</definedName>
    <definedName name="_bdm.7d3f332c988c4c1dbefd719485f9a465.edm">#REF!</definedName>
    <definedName name="_bdm.7d6ada9d6c954666b30b25743ffdf5df.edm">#REF!</definedName>
    <definedName name="_bdm.7D72CBAA2B484E0DADD74D8FDB070318.edm">#REF!</definedName>
    <definedName name="_bdm.7D824340CB6A4DB1AFCF9B66EDB671E6.edm">#REF!</definedName>
    <definedName name="_bdm.7D84D6F6B371475AB55F083215BA6989.edm">#REF!</definedName>
    <definedName name="_bdm.7D8B1FD72B1747328E6863E53812FC79.edm">#REF!</definedName>
    <definedName name="_bdm.7DA2309A364044AA81CE807BED63E397.edm">#REF!</definedName>
    <definedName name="_bdm.7DBDA030E1AD41FC9FDB644EC8B70ECF.edm">#REF!</definedName>
    <definedName name="_bdm.7DE4D9304EB4468BBB24CFD3F85CE424.edm">#REF!</definedName>
    <definedName name="_bdm.7DF726EA3A7341E79D525D5848384452.edm">#REF!</definedName>
    <definedName name="_bdm.7E036B92EE7C4AE1B7F902D449CBA96B.edm">#REF!</definedName>
    <definedName name="_bdm.7E16DF930B624FA0800DB191B4855178.edm">#REF!</definedName>
    <definedName name="_bdm.7E1CA542D5AC4EC1AE23DFAD3FCDBEF2.edm">#REF!</definedName>
    <definedName name="_bdm.7E1F869AD2E2493A8E3723BF028DB57F.edm">#REF!</definedName>
    <definedName name="_bdm.7E59C4AB9B76431F89157B52F58D8DD8.edm">#REF!</definedName>
    <definedName name="_bdm.7E8E077C3BCA41728BE7B604046B9F0C.edm">#REF!</definedName>
    <definedName name="_bdm.7E949A478C5C4E8EA81F6B538A05C3B2.edm">#REF!</definedName>
    <definedName name="_bdm.7EAC761F9BB14F8587A06E100F426D16.edm">#REF!</definedName>
    <definedName name="_bdm.7EADABD751FE4ED48F582F13ED6CD73C.edm">#REF!</definedName>
    <definedName name="_bdm.7eb29c9cc63546c480431e34719c99a4.edm">#REF!</definedName>
    <definedName name="_bdm.7EEF716D9AAE4797A4717E5A60361CA4.edm">#REF!</definedName>
    <definedName name="_bdm.7F2EC03DD72948CF82ACE4E536748585.edm">#REF!</definedName>
    <definedName name="_bdm.7f422fa551184b1098d42c7a80f2f263.edm">#REF!</definedName>
    <definedName name="_bdm.7F6A1F3C85C64DD587BAD35369B28B7B.edm">#REF!</definedName>
    <definedName name="_bdm.7FDA3631DA9F45A9AE73DFE13702115E.edm">#REF!</definedName>
    <definedName name="_bdm.8005A27E0AC843DB8FDDCA5CD4F4928A.edm">#REF!</definedName>
    <definedName name="_bdm.803667C105C14884B5A6CB9298713468.edm">#REF!</definedName>
    <definedName name="_bdm.8050e61497ba477c8a1a1956bbc79325.edm">#REF!</definedName>
    <definedName name="_bdm.805CDF23ECB34C41BD7B9C845F729C51.edm">#REF!</definedName>
    <definedName name="_bdm.809E516EE65C4A25B6B249C55970EB01.edm">#REF!</definedName>
    <definedName name="_bdm.80AD5F1684A54C4D87DF209453DDD473.edm">#REF!</definedName>
    <definedName name="_bdm.80B1D926B7C8420D81DA1A11DF4C5467.edm">#REF!</definedName>
    <definedName name="_bdm.80B72B4CC7864BB786C9377070B58484.edm">#REF!</definedName>
    <definedName name="_bdm.80DEAC0476F04910A7FDC59A2672A0C5.edm">#REF!</definedName>
    <definedName name="_bdm.80EABD3F99DF49088DCF93D9A1DB191E.edm">#REF!</definedName>
    <definedName name="_bdm.80F86CE31D8F467B99DBE71F9545C615.edm">#REF!</definedName>
    <definedName name="_bdm.81150D8C713C4A9693D80FEF630E5EDB.edm">#REF!</definedName>
    <definedName name="_bdm.811EE903FC94402996DCDE54F167F40A.edm">#REF!</definedName>
    <definedName name="_bdm.811F48370FBC466997F176818B8C5879.edm">#REF!</definedName>
    <definedName name="_bdm.81375B462D1343EB95E3EE062483BB0E.edm">#REF!</definedName>
    <definedName name="_bdm.8160F5180AA2414F85BBC64FFC15533A.edm">#REF!</definedName>
    <definedName name="_bdm.8161011CCB9B42DEB9D7FDDFA0418443.edm">#REF!</definedName>
    <definedName name="_bdm.8187B96470654ECBBB42D456DDC831EE.edm">#REF!</definedName>
    <definedName name="_bdm.819C8A9889DC4125A766BBEBDBEA5B74.edm">#REF!</definedName>
    <definedName name="_bdm.819F70CED86641C381808C9E1B063B16.edm">#REF!</definedName>
    <definedName name="_bdm.81aa87af673e484091ee5fc30ccaa387.edm">#REF!</definedName>
    <definedName name="_bdm.81B462BC1821443586FCDE1007F292CA.edm">#REF!</definedName>
    <definedName name="_bdm.81B7BA55AD2D4514B1971BB5CE6581FB.edm">#REF!</definedName>
    <definedName name="_bdm.81C1F257112B4C8DBCC5EE69E6701F3E.edm">#REF!</definedName>
    <definedName name="_bdm.81F3A67A670E42F489CDF0B40CD976CB.edm">#REF!</definedName>
    <definedName name="_bdm.820BF81DE04E4CA2930E8A8E08DFC75C.edm">#REF!</definedName>
    <definedName name="_bdm.8222460792434df7b6b66d54dbce93e1.edm">#REF!</definedName>
    <definedName name="_bdm.8279F5CFCBA64A76963EA4B4BAE5A4AF.edm">#REF!</definedName>
    <definedName name="_bdm.827E41FA525B45D7B9F2E4A8EE7DB11E.edm">#REF!</definedName>
    <definedName name="_bdm.82A594F0ADC8436C829E0B16A9F66975.edm">#REF!</definedName>
    <definedName name="_bdm.82B909F1A0754EEDBA7AA42DE4BB1ECC.edm">#REF!</definedName>
    <definedName name="_bdm.82e3323966034d3688bdd41413cb9c8e.edm">#REF!</definedName>
    <definedName name="_bdm.83091f448c764e65a66a69859d5ba671.edm">#REF!</definedName>
    <definedName name="_bdm.83370B2A6BDA4C3EB2BCE34190DB3C16.edm">#REF!</definedName>
    <definedName name="_bdm.8348042410F84EC8BF4DBE41CD7FD945.edm">#REF!</definedName>
    <definedName name="_bdm.83AA3AC1FEB341A08D72C8E047045D19.edm">#REF!</definedName>
    <definedName name="_bdm.83BD4F791B274F639E575E9891F929FF.edm">#REF!</definedName>
    <definedName name="_bdm.83d978d88b044367be9933790ff0dc47.edm">#REF!</definedName>
    <definedName name="_bdm.83F01170247E4D72928BF04F9722C96C.edm">#REF!</definedName>
    <definedName name="_bdm.83F191E97B9746B8B7EBE4DF69562C04.edm">#REF!</definedName>
    <definedName name="_bdm.84051D4190F8449CB0BF1132905819D9.edm">#REF!</definedName>
    <definedName name="_bdm.84151476E70C46BEBBBAA78C88213E6B.edm">#REF!</definedName>
    <definedName name="_bdm.843E08D0E9DC425087D8C3B1C0D76E7B.edm">#REF!</definedName>
    <definedName name="_bdm.845E0203939945468D317DBE4773DD0C.edm">#REF!</definedName>
    <definedName name="_bdm.845F48E9CABF42108851D0273A907C63.edm">#REF!</definedName>
    <definedName name="_bdm.8499D52AEA57463AB490876D662B6390.edm">#REF!</definedName>
    <definedName name="_bdm.84AD999FCD4542E0B8F2A3B81EB9016E.edm">#REF!</definedName>
    <definedName name="_bdm.84BBCB11A0BC402AA199D4F15C6A064E.edm">#REF!</definedName>
    <definedName name="_bdm.84BBFEB1263D44D7B52604CCADA2B93C.edm">#REF!</definedName>
    <definedName name="_bdm.84c27bb1af604953a5e1bbbda088182d.edm">#REF!</definedName>
    <definedName name="_bdm.84CBA7F60F564A31A30CD3B6C0C78347.edm">#REF!</definedName>
    <definedName name="_bdm.84F9FBB87E184CDE82CE7BB25D56022F.edm">#REF!</definedName>
    <definedName name="_bdm.84fab3cd52d8496d94179362453407ff.edm">#REF!</definedName>
    <definedName name="_bdm.8502D78A70AF43AFBCEF5CFA2943C5BE.edm">#REF!</definedName>
    <definedName name="_bdm.85177371020f4a95aa00045403e6652d.edm">#REF!</definedName>
    <definedName name="_bdm.852427e22be54a659763392fb91513ab.edm">#REF!</definedName>
    <definedName name="_bdm.8532c5fca5214221b3de1f1df9e13d18.edm">#REF!</definedName>
    <definedName name="_bdm.856E454E0A5F42E08C28AD6B2C621158.edm">#REF!</definedName>
    <definedName name="_bdm.85a32072fd1448278443e4aa0ddd0185.edm">#REF!</definedName>
    <definedName name="_bdm.85B0A3680A874430913224AF45BB0366.edm">#REF!</definedName>
    <definedName name="_bdm.85D376F7954248B8A3ADEF234E5669C3.edm">#REF!</definedName>
    <definedName name="_bdm.85f387dab864486aa0f2fdc2d7ace7e6.edm">#REF!</definedName>
    <definedName name="_bdm.860b1e54fa1940eeb334c5ad4fb23ec2.edm">#REF!</definedName>
    <definedName name="_bdm.8625B2E6737047A7B56CE3AF783067E3.edm">#REF!</definedName>
    <definedName name="_bdm.8698A8ADEE7F4B6089B0B15C74D0B353.edm">#REF!</definedName>
    <definedName name="_bdm.869BC2C8B33B49CEB8FF21EC6C679D65.edm">#REF!</definedName>
    <definedName name="_bdm.86CA2EA0DB94474C867C08F6A122C71B.edm">#REF!</definedName>
    <definedName name="_bdm.86dfc8744b68444d80a46bbdc8fdc6bc.edm">#REF!</definedName>
    <definedName name="_bdm.86F4B357D35441EB90035ABB69EED249.edm">#REF!</definedName>
    <definedName name="_bdm.8751fb0a87b84d81aad859154385f57d.edm">#REF!</definedName>
    <definedName name="_bdm.876C8A7E25CA4296982E08A0183AF3D3.edm">#REF!</definedName>
    <definedName name="_bdm.8799092479c64bbb9a56d272e4832cb5.edm">#REF!</definedName>
    <definedName name="_bdm.87DC1786544C476B82BA9840E68EE4C0.edm">#REF!</definedName>
    <definedName name="_bdm.88003136591E40708373EE4E0250B891.edm">#REF!</definedName>
    <definedName name="_bdm.881CDED8A6924F338C629CFE079D8571.edm">#REF!</definedName>
    <definedName name="_bdm.883e2507d86843149a5fbf8507f56235.edm">#REF!</definedName>
    <definedName name="_bdm.884ccdb67e0443c38e533ba055e12d59.edm">#REF!</definedName>
    <definedName name="_bdm.8863207985944CDC9477BE90EAFB154A.edm">#REF!</definedName>
    <definedName name="_bdm.887B2159D64B4777B0B66B0BCEB7A045.edm">#REF!</definedName>
    <definedName name="_bdm.887D135A99394734872F1AA39D36FC98.edm">#REF!</definedName>
    <definedName name="_bdm.88A28BEE6B42480791D72CB12B9465F5.edm">#REF!</definedName>
    <definedName name="_bdm.88d25d73df9243b58b1c60a33b42dafa.edm">#REF!</definedName>
    <definedName name="_bdm.88fe105953c14aabb17da0cda815c197.edm">#REF!</definedName>
    <definedName name="_bdm.8917B83A9C67419BBA29D41D6ABE20EB.edm">#REF!</definedName>
    <definedName name="_bdm.8943804271444074994AABF7DF3BB9C7.edm">#REF!</definedName>
    <definedName name="_bdm.898f3fb794b84eb787b58bc58200e67b.edm">#REF!</definedName>
    <definedName name="_bdm.899182CDE2354C919CCD6685E9370055.edm">#REF!</definedName>
    <definedName name="_bdm.899B47F15BD4431CA819D65667CC803F.edm">#REF!</definedName>
    <definedName name="_bdm.89AA0A8F07CA465CAD636DC05FF176DF.edm">#REF!</definedName>
    <definedName name="_bdm.8A3E9612DD0746A69179246DABFD592D.edm">#REF!</definedName>
    <definedName name="_bdm.8A62CA3786764F379D0B96264587700B.edm">#REF!</definedName>
    <definedName name="_bdm.8A895FE449E64ACCBDAA8C70014B32A9.edm">#REF!</definedName>
    <definedName name="_bdm.8A9CE160A049451191BD1EFAF7CB8924.edm">#REF!</definedName>
    <definedName name="_bdm.8aa1fb62e6f942f68613c6446ff523c4.edm">#REF!</definedName>
    <definedName name="_bdm.8ABC5D57B4B94FB3B43C00B64FDF18DD.edm">#REF!</definedName>
    <definedName name="_bdm.8AEEC585102A4FC88A0EBACBA4C516A7.edm">#REF!</definedName>
    <definedName name="_bdm.8B11247125E94C788CE1C02F7467F56A.edm">#REF!</definedName>
    <definedName name="_bdm.8B2BD472A9B847D8BA24FCD75F246D92.edm">#REF!</definedName>
    <definedName name="_bdm.8b6a72fd206244bcbf666d8ecdd09878.edm">#REF!</definedName>
    <definedName name="_bdm.8B8C156041CD4C9D84B7798F341361DE.edm">#REF!</definedName>
    <definedName name="_bdm.8b8c76fd9f764643987757800242c6fb.edm">#REF!</definedName>
    <definedName name="_bdm.8B943416F0474F3DA13AEBF8CB920FE6.edm">#REF!</definedName>
    <definedName name="_bdm.8bc61d21a3ee47e785e8cdc1bb39de21.edm">#REF!</definedName>
    <definedName name="_bdm.8BD092C267054807B5515C2DC3ED5166.edm">#REF!</definedName>
    <definedName name="_bdm.8BD49E01D2F04423B3B5A8DE5690E9F3.edm">#REF!</definedName>
    <definedName name="_bdm.8C0F47A466394A96BBA8F7B9D902B02C.edm">#REF!</definedName>
    <definedName name="_bdm.8C1DE1E860384AD1B6732B91DC5CC0CC.edm">#REF!</definedName>
    <definedName name="_bdm.8C349E4525E74BBB8C0EA8205D1541A1.edm">#REF!</definedName>
    <definedName name="_bdm.8C39C75B36AA4500AD99DF3259D3FA3B.edm">#REF!</definedName>
    <definedName name="_bdm.8c6a840c809c4893b431f155533a3561.edm">#REF!</definedName>
    <definedName name="_bdm.8CB4641EF9B24EA28C66A9C10B2E2B6B.edm">#REF!</definedName>
    <definedName name="_bdm.8D001EFA365C40EBA3BD37464EBE3009.edm">#REF!</definedName>
    <definedName name="_bdm.8D22F708DA004BF3BD08A9E9A330F175.edm">#REF!</definedName>
    <definedName name="_bdm.8D3E1A5502314F3299EDB8169A35B9B1.edm">#REF!</definedName>
    <definedName name="_bdm.8D43532543094C79B4784D1E83DD0720.edm">#REF!</definedName>
    <definedName name="_bdm.8D570A2BD8E84529873230DBEDF0709F.edm">#REF!</definedName>
    <definedName name="_bdm.8D70AE3BD2644F5A82999E4A4539960D.edm">#REF!</definedName>
    <definedName name="_bdm.8D762CE135E948ADACD0AE4F8EEEAED2.edm">#REF!</definedName>
    <definedName name="_bdm.8D82C8C99D7046CF9CAD1659795D3182.edm">#REF!</definedName>
    <definedName name="_bdm.8DB5495F314B4390B7640FE8A875C628.edm">#REF!</definedName>
    <definedName name="_bdm.8dc2a8a8bc8e4832a055d8c88ed0ad27.edm">#REF!</definedName>
    <definedName name="_bdm.8DD136F0566C41208C62FD5E14808C5E.edm">#REF!</definedName>
    <definedName name="_bdm.8E038190456C4148B38C40301172FA70.edm">#REF!</definedName>
    <definedName name="_bdm.8E7C2E83640E42D282AD8D028083991C.edm">#REF!</definedName>
    <definedName name="_bdm.8E8EC2AB9B784264BC60F9B35059B5E9.edm">#REF!</definedName>
    <definedName name="_bdm.8ed5a48cb95946fc84ad3f85a1ed7c89.edm">#REF!</definedName>
    <definedName name="_bdm.8EDF6487C38E4311BB56C27CC34A12C3.edm">#REF!</definedName>
    <definedName name="_bdm.8EEDF57198474DBF8EAFFC85849F0B6F.edm">#REF!</definedName>
    <definedName name="_bdm.8F2B2A3F8B694887B41CBD93EC452462.edm">#REF!</definedName>
    <definedName name="_bdm.8F3FB0457B0C4E1CB3B191423D244601.edm">#REF!</definedName>
    <definedName name="_bdm.8F7EA46C2AF44FD8B9853320F4C1D308.edm">#REF!</definedName>
    <definedName name="_bdm.8FC90C8000634E36974000CA34F6A603.edm">#REF!</definedName>
    <definedName name="_bdm.8FFB1774183E42069E4BFB488F8794BD.edm">#REF!</definedName>
    <definedName name="_bdm.9006142198764EEB9C878D113ACB1159.edm">#REF!</definedName>
    <definedName name="_bdm.900FAFBE062C4143884C3880BD866466.edm">#REF!</definedName>
    <definedName name="_bdm.90137aa105674c1281a6a55b55cf7b53.edm">#REF!</definedName>
    <definedName name="_bdm.9048E739CCA7489BA0FA9BDD40258784.edm">#REF!</definedName>
    <definedName name="_bdm.905BB02C6CC049DD82B320C06E068458.edm">#REF!</definedName>
    <definedName name="_bdm.905C455BB1454FA4A4F660E3F11A7018.edm">#REF!</definedName>
    <definedName name="_bdm.909754CB11534622871A121A15072737.edm">#REF!</definedName>
    <definedName name="_bdm.90b2d6a0f9434ae2a2614d3e34b1f7d7.edm">#REF!</definedName>
    <definedName name="_bdm.90BA7ED2962D43FEA5567F4742C96B67.edm">#REF!</definedName>
    <definedName name="_bdm.90d3228ed1d74d6eb4c47dc1b4ca1d24.edm">#REF!</definedName>
    <definedName name="_bdm.90F0EDB0BF1B4741B5588862454183D0.edm">#REF!</definedName>
    <definedName name="_bdm.90FA29376C0644DB81B37B3FB38F5C86.edm">#REF!</definedName>
    <definedName name="_bdm.911da27ebe6e4383b364bc9ed315d3f6.edm">#REF!</definedName>
    <definedName name="_bdm.913678AE2AAC4743BFE76E4D1ADDE1F1.edm">#REF!</definedName>
    <definedName name="_bdm.914b6dc66ee84e1d9117275be427374c.edm">#REF!</definedName>
    <definedName name="_bdm.915070c412e94832bebec85be9c00cad.edm">#REF!</definedName>
    <definedName name="_bdm.9177F472F35D487791AE8C61C597CB3D.edm">#REF!</definedName>
    <definedName name="_bdm.9192217BE96C4F20B4DB52B0F2FF6AC4.edm">#REF!</definedName>
    <definedName name="_bdm.91ACEB6A53C9467A9D9551844C4E1577.edm">#REF!</definedName>
    <definedName name="_bdm.91B28EE3E4AE4332A6C6E8A6B25D657E.edm">#REF!</definedName>
    <definedName name="_bdm.92055b799ea246888b35b693badb5ace.edm">#REF!</definedName>
    <definedName name="_bdm.92E96B72700B4FD5AE1F6C6DC5844693.edm">#REF!</definedName>
    <definedName name="_bdm.92FB1E70095F4CD8B3DC55794E39B1D3.edm">#REF!</definedName>
    <definedName name="_bdm.92FE6DC103C64A18836880A44A3907C3.edm">#REF!</definedName>
    <definedName name="_bdm.930579264d16467096b630f00840598a.edm">#REF!</definedName>
    <definedName name="_bdm.9321a89e422b4581971170b6f2d4ac24.edm">#REF!</definedName>
    <definedName name="_bdm.938E7B3223C74FE7AE567D577F11A79A.edm">#REF!</definedName>
    <definedName name="_bdm.93DB496D5B47461FBB38AAB1E0C6838E.edm">#REF!</definedName>
    <definedName name="_bdm.93EF7A0EB30947F886BE7387456F1F7B.edm">#REF!</definedName>
    <definedName name="_bdm.93F4AF58AF0D4520B4E123DC7EF86DBC.edm">#REF!</definedName>
    <definedName name="_bdm.9449FFF79B604AE1A9C9B8E7A66ACBD8.edm">#REF!</definedName>
    <definedName name="_bdm.945B50D3C5354D0E98234410B13A85C3.edm">#REF!</definedName>
    <definedName name="_bdm.945C979D45A947729F974744B3DF4E38.edm">#REF!</definedName>
    <definedName name="_bdm.9496b312046744c7b814bbc6f2ce30f6.edm">#REF!</definedName>
    <definedName name="_bdm.94A5EA9EDE99448B84756963BE363BFC.edm">#REF!</definedName>
    <definedName name="_bdm.94c70a0e43a34f668bae42aeaa2aeb67.edm">#REF!</definedName>
    <definedName name="_bdm.94C94868F6FA482788662502538768A1.edm">#REF!</definedName>
    <definedName name="_bdm.953C727C8D8C4769AF7C2262F6792724.edm">#REF!</definedName>
    <definedName name="_bdm.9569A4D6F29F4A2E9633FD1EFF5FD642.edm">#REF!</definedName>
    <definedName name="_bdm.95702f6c0e494aec96086b397327ff0a.edm">#REF!</definedName>
    <definedName name="_bdm.95802DB298A1443DA34DBF21547C1A4F.edm">#REF!</definedName>
    <definedName name="_bdm.95befd4af9f444499866ef43dff2ee94.edm">#REF!</definedName>
    <definedName name="_bdm.95CBABA05E8A4311A7BBEAB172E022F9.edm">#REF!</definedName>
    <definedName name="_bdm.95CC43315B7543118375DF233D2D956B.edm">#REF!</definedName>
    <definedName name="_bdm.95D801AA49CE4EB299F2F98257EB8A74.edm">#REF!</definedName>
    <definedName name="_bdm.95DDB134A9554193999C8B0FC030162E.edm">#REF!</definedName>
    <definedName name="_bdm.9611AE942A9145B4984C0922F13D98DA.edm">#REF!</definedName>
    <definedName name="_bdm.964DBD4A6DF0473D89DF12DE74818FDC.edm">#REF!</definedName>
    <definedName name="_bdm.9661F0A9FF36410A9BE8228FB53D5D3A.edm">#REF!</definedName>
    <definedName name="_bdm.96929BF5864F482BAACC43FED8AC120B.edm">#REF!</definedName>
    <definedName name="_bdm.9696ABF6F5AF4542876C3945271BAE1C.edm">#REF!</definedName>
    <definedName name="_bdm.969AB448E1E6420794A3BA4C144591BC.edm">#REF!</definedName>
    <definedName name="_bdm.96A51326206F4C2184F5DADA7CC76AEF.edm">#REF!</definedName>
    <definedName name="_bdm.96B3AC01FB32475B8F8844FA4B3A9812.edm">#REF!</definedName>
    <definedName name="_bdm.96CFBC7C7B984B93A08E325061FDFC79.edm">#REF!</definedName>
    <definedName name="_bdm.96F0454A92F1473695EC587AB5B15F1C.edm">#REF!</definedName>
    <definedName name="_bdm.96FEC0E987164D0987CC08312222FD53.edm">#REF!</definedName>
    <definedName name="_bdm.971DAA1D9B2347A1AF812221ED3A7605.edm">#REF!</definedName>
    <definedName name="_bdm.972D0612C0934CC394191F522FAD4E78.edm">#REF!</definedName>
    <definedName name="_bdm.9746E66A75B14569A2765605AEB8DCEE.edm">#REF!</definedName>
    <definedName name="_bdm.978c54b835204d34a5f362a0961fdcd7.edm">#REF!</definedName>
    <definedName name="_bdm.97C9F36FF5C646EFB477715CEBBD4B2F.edm">#REF!</definedName>
    <definedName name="_bdm.97E3BA96801A499C9D4E14D4AED01DCD.edm">#REF!</definedName>
    <definedName name="_bdm.981F34D769924459A2161DBAABD778EE.edm">#REF!</definedName>
    <definedName name="_bdm.9829bc3f9eba409fae704013e3a8aff3.edm">#REF!</definedName>
    <definedName name="_bdm.983AC84485AA49029ECDAD0D78B82262.edm">#REF!</definedName>
    <definedName name="_bdm.983AC8FF6A984882AED2CBB174642E2F.edm">#REF!</definedName>
    <definedName name="_bdm.984AA572B96D4FC2ADD41B2E86E77BA8.edm">#REF!</definedName>
    <definedName name="_bdm.98509675FE304640BD0099E41768A4DB.edm">#REF!</definedName>
    <definedName name="_bdm.986ADBAA2FD34B71BD1C1577569C9927.edm">#REF!</definedName>
    <definedName name="_bdm.988B8C63947A463EB23BD2B9230B07B3.edm">#REF!</definedName>
    <definedName name="_bdm.98A6FF5E6E104127A4B3CE93863956AF.edm">#REF!</definedName>
    <definedName name="_bdm.98c7dc355031411cad3f973a874ec428.edm">#REF!</definedName>
    <definedName name="_bdm.98CE9FC4A69B40EBBDF9C7EF42285FC9.edm">#REF!</definedName>
    <definedName name="_bdm.98EDE5664877452D9564E502C4E78EB9.edm">#REF!</definedName>
    <definedName name="_bdm.99233f09710f4cd783fac8ba3295a382.edm">#REF!</definedName>
    <definedName name="_bdm.994a03b26f7f4d3b89f5b343df758ac5.edm">#REF!</definedName>
    <definedName name="_bdm.994EC19818D7422387355749F63AFF36.edm">#REF!</definedName>
    <definedName name="_bdm.99A45D5E50964B9BB2788EB5CCAB75EE.edm">#REF!</definedName>
    <definedName name="_bdm.99B3DD87F6224B9F8257A28BEB959E30.edm">#REF!</definedName>
    <definedName name="_bdm.99C0CA623F9442B8A450A013A050F95B.edm">#REF!</definedName>
    <definedName name="_bdm.99DE7DDBF7F942898BEF9B9F214721BF.edm">#REF!</definedName>
    <definedName name="_bdm.9A284B6E778440E1BE38A80EFCCB7E00.edm">#REF!</definedName>
    <definedName name="_bdm.9AC55AD73C1C43D68D02AB30E07E4315.edm">#REF!</definedName>
    <definedName name="_bdm.9ada4a8ff651459e8391a2d9cbedd2a9.edm">#REF!</definedName>
    <definedName name="_bdm.9ADC07EEECE246FFBCA5736ACB6D1EDB.edm">#REF!</definedName>
    <definedName name="_bdm.9AE859220F4C4CB28A21021FFB43FDED.edm">#REF!</definedName>
    <definedName name="_bdm.9aeaf0bcafaa4c9caba98934976d2e2a.edm">#REF!</definedName>
    <definedName name="_bdm.9B143323A3374AF491279A50135C30FA.edm">#REF!</definedName>
    <definedName name="_bdm.9B2AB0FFD7794265B26A52ED2DA5F477.edm">#REF!</definedName>
    <definedName name="_bdm.9B39526EA8B84A9D93EDBE1BE51BF5A0.edm">#REF!</definedName>
    <definedName name="_bdm.9B3A5B7FB2794DB798AD56302595A423.edm">#REF!</definedName>
    <definedName name="_bdm.9B4470840845443A9C942B989BF59D51.edm">#REF!</definedName>
    <definedName name="_bdm.9B45760739E64474B2E8BEC9E345913C.edm">#REF!</definedName>
    <definedName name="_bdm.9B89992B31A649F99427378C2F032372.edm">#REF!</definedName>
    <definedName name="_bdm.9b9ee7e2c81f4520ba7042db0df3dcfe.edm">#REF!</definedName>
    <definedName name="_bdm.9ba439b558534e2ea4403faee3fdb105.edm">#REF!</definedName>
    <definedName name="_bdm.9BCECE44E6594BFCB08F29D95D45430A.edm">#REF!</definedName>
    <definedName name="_bdm.9BE23C24291146ABA3099455E67611B1.edm">#REF!</definedName>
    <definedName name="_bdm.9BF670EAB2C6478E8D6FCBDF2B466148.edm">#REF!</definedName>
    <definedName name="_bdm.9c0ebee0e1e5417fbce91656c84a76a5.edm">#REF!</definedName>
    <definedName name="_bdm.9C8847E24D0043088DDEB11279A9BF49.edm">#REF!</definedName>
    <definedName name="_bdm.9cd45dd0122e46928babaeea36f5fe6c.edm">#REF!</definedName>
    <definedName name="_bdm.9CDC35CDB7B143079762F320F757C403.edm">#REF!</definedName>
    <definedName name="_bdm.9CE6544EAE9842F1BEE277A599CA988F.edm">#REF!</definedName>
    <definedName name="_bdm.9CE7E5ADB18C41AA8E92028F269C1348.edm">#REF!</definedName>
    <definedName name="_bdm.9CEDCCCFFD4E40FA87EAE0710A05860A.edm">#REF!</definedName>
    <definedName name="_bdm.9D217BDAC4BE47F3AB9B252D51FCE9C6.edm">#REF!</definedName>
    <definedName name="_bdm.9d3929f50e59425f8942ab4e820f66db.edm">#REF!</definedName>
    <definedName name="_bdm.9D675A1A8AD745BA903962E0018363F9.edm">#REF!</definedName>
    <definedName name="_bdm.9d78a2052a364ec0be468713565fb74f.edm">#REF!</definedName>
    <definedName name="_bdm.9D8D2FFCE70E46F49637B8728DE8D5E3.edm">#REF!</definedName>
    <definedName name="_bdm.9D91F3A34B3249489B6D2FA278CD6116.edm">#REF!</definedName>
    <definedName name="_bdm.9D9740AFBBAB4DC48FD6E0A3702F2ECA.edm">#REF!</definedName>
    <definedName name="_bdm.9DB6B94C6FF24153B44DCA52DBEC3E35.edm">#REF!</definedName>
    <definedName name="_bdm.9DC5E40850A74FB4B828AC1D32BC3BF5.edm">#REF!</definedName>
    <definedName name="_bdm.9E05A23EC6874624839324E7E4D4A95A.edm">#REF!</definedName>
    <definedName name="_bdm.9E1D4BAEE1D44E94B3EB65FDED2E8850.edm">#REF!</definedName>
    <definedName name="_bdm.9E4396B230A54AF4AC7AE5D0B0DC1F2F.edm">#REF!</definedName>
    <definedName name="_bdm.9e4b9299915a4ca7972cd48ea43bdefb.edm">#REF!</definedName>
    <definedName name="_bdm.9E5358047E13482682441224B2BD8CEA.edm">#REF!</definedName>
    <definedName name="_bdm.9E61F01D07CE476AA209587FBBB3C1B2.edm">#REF!</definedName>
    <definedName name="_bdm.9E8D5F8BA4134C37BA4DD30D2540D1D7.edm">#REF!</definedName>
    <definedName name="_bdm.9e90a60b9c714ac7b1757ab043825d3e.edm">#REF!</definedName>
    <definedName name="_bdm.9E9B94B7A74C407AB20782348CB92084.edm">#REF!</definedName>
    <definedName name="_bdm.9EBDBE11675146FBB90CC60632CD0787.edm">#REF!</definedName>
    <definedName name="_bdm.9EBF2ABEA0BE4CE49B14495AD62343E0.edm">#REF!</definedName>
    <definedName name="_bdm.9ECB63A12E9F4B9C88C18E0F4ACCFD11.edm">#REF!</definedName>
    <definedName name="_bdm.9EF28BA5C76746829186982B47CFE18F.edm">#REF!</definedName>
    <definedName name="_bdm.9F33284F616641E49EB592972C80B5D9.edm">#REF!</definedName>
    <definedName name="_bdm.9F41FEF3B94343C3BA70C9DFB1EC00F8.edm">#REF!</definedName>
    <definedName name="_bdm.9f5fcb277ca44a0d9ebc5f79bf4dd145.edm">#REF!</definedName>
    <definedName name="_bdm.9F68E4C406ED4405B052FB83C6E9CBA3.edm">#REF!</definedName>
    <definedName name="_bdm.9f6ceee203e94c719ef79fb8e6ac6dc6.edm">#REF!</definedName>
    <definedName name="_bdm.9F76B57C25944B09832B23CF6C540B6A.edm">#REF!</definedName>
    <definedName name="_bdm.9fa39302e4e04c499018473a4c437954.edm">#REF!</definedName>
    <definedName name="_bdm.9FAB4FDDAD6541FAA5059E2081679182.edm">#REF!</definedName>
    <definedName name="_bdm.9FD9D34573C64290B537E198FEB63862.edm">#REF!</definedName>
    <definedName name="_bdm.9ff8ff4c27da4607b94a3064ccba83c2.edm">#REF!</definedName>
    <definedName name="_bdm.A037EB4686CE40BB86E8A372ED5979EC.edm">#REF!</definedName>
    <definedName name="_bdm.A0DD5966C2D941E48917C25911DBF659.edm">#REF!</definedName>
    <definedName name="_bdm.A0F060BC9B6B4E3397414E2DAB1B4D6F.edm">#REF!</definedName>
    <definedName name="_bdm.a10ebfb883cc4bbd9c04339d6b5aa9b7.edm">#REF!</definedName>
    <definedName name="_bdm.a11b59f11b9645ca845f6f4eaa396f4b.edm">#REF!</definedName>
    <definedName name="_bdm.A1274E6EF689467AA49453C05D7DB7F0.edm">#REF!</definedName>
    <definedName name="_bdm.A14689149CB54E04BE288E30F7923449.edm">#REF!</definedName>
    <definedName name="_bdm.A146A8FB78FF43DB83FB918DBEAF353B.edm">#REF!</definedName>
    <definedName name="_bdm.A148454F885246CCB2F1B82575D5DB4D.edm">#REF!</definedName>
    <definedName name="_bdm.A172683415724AD888A27C5F0C9B3F3D.edm">#REF!</definedName>
    <definedName name="_bdm.a184997366a64d73aca788ca5d0c4cf6.edm">#REF!</definedName>
    <definedName name="_bdm.A186F40BC883499DB9A1EB8BBE569A39.edm">#REF!</definedName>
    <definedName name="_bdm.A18F8867669A41FBAAC2B21010BF53EC.edm">#REF!</definedName>
    <definedName name="_bdm.a1dba84b117b43f583b7b2f20d408be7.edm">#REF!</definedName>
    <definedName name="_bdm.A1F2B6409CD7425CAC798AB6C5F6FB5B.edm">#REF!</definedName>
    <definedName name="_bdm.A20572AE0D23462089DDE323501B2194.edm">#REF!</definedName>
    <definedName name="_bdm.A2136F7BCABC47A6899826568EC64806.edm">#REF!</definedName>
    <definedName name="_bdm.A214FC0BA2594F00A600C4BA1E731E16.edm">#REF!</definedName>
    <definedName name="_bdm.A2685CE805DA4726B8E21B0DABC1DEA2.edm">#REF!</definedName>
    <definedName name="_bdm.A28D4ED714CD4CA88C11F0CBE470935E.edm">#REF!</definedName>
    <definedName name="_bdm.A2A0ED8BC65C45379A530AAFE4617CD9.edm">#REF!</definedName>
    <definedName name="_bdm.A2B14871B09F44F0B442EEA474710863.edm">#REF!</definedName>
    <definedName name="_bdm.a2b6a27d7792465da7f62fa0bcca1bb0.edm">#REF!</definedName>
    <definedName name="_bdm.A2B9ADBB5BD84079BF33609023696074.edm">#REF!</definedName>
    <definedName name="_bdm.a2dd99e941ea4574add2c0af41401abc.edm">#REF!</definedName>
    <definedName name="_bdm.A30BA741FA4543EAA54F753324A3A9F6.edm">#REF!</definedName>
    <definedName name="_bdm.A334CE6D02EF4521AE410A9BDE098813.edm">#REF!</definedName>
    <definedName name="_bdm.a36a700cc81245988517ea031373abb6.edm">#REF!</definedName>
    <definedName name="_bdm.A3B0C589A83A4E519F969E2FC1C940C0.edm">#REF!</definedName>
    <definedName name="_bdm.A3F7DC25059C46AA8897944747A7A303.edm">#REF!</definedName>
    <definedName name="_bdm.A3FA8005C40E48FB82F672C86269907F.edm">#REF!</definedName>
    <definedName name="_bdm.A3FDC1E4164A45E485196544B4D5B590.edm">#REF!</definedName>
    <definedName name="_bdm.A40FA1210E7B47999FC113BE918E2E7D.edm">#REF!</definedName>
    <definedName name="_bdm.a41ac846c6d549a4a793a0066cfc6465.edm">#REF!</definedName>
    <definedName name="_bdm.a41f98f344a44d1db501bf4f94894367.edm">#REF!</definedName>
    <definedName name="_bdm.A429E72C60DD4A49880A806C0502FE2E.edm">#REF!</definedName>
    <definedName name="_bdm.a45ed695119d4c0596c0085eea4b3dee.edm">#REF!</definedName>
    <definedName name="_bdm.a4614512fb3945e0af3d8970c6fdbfa9.edm">#REF!</definedName>
    <definedName name="_bdm.a47c75de91ab41629853761b08dbea5b.edm">#REF!</definedName>
    <definedName name="_bdm.A4C474BF7972425DA5BDB6E5E2C30822.edm">#REF!</definedName>
    <definedName name="_bdm.A4DF0AB77989494693B91608F8C5EDB7.edm">#REF!</definedName>
    <definedName name="_bdm.a4eb33cf6e9d4777a29267615be2b4dc.edm">#REF!</definedName>
    <definedName name="_bdm.A5079CC3AD6E11D6B69B0010A4860669.edm">#REF!</definedName>
    <definedName name="_bdm.A51779C2A6264FCAB76701403F33C481.edm">#REF!</definedName>
    <definedName name="_bdm.A5514D9ECD694113BAB87E2A7C865A74.edm">#REF!</definedName>
    <definedName name="_bdm.A57D0FA626D84CCFA1926B668FC0DF48.edm">#REF!</definedName>
    <definedName name="_bdm.A58B28CD0F40472294504468DE9270C7.edm">#REF!</definedName>
    <definedName name="_bdm.A58B705128C648879CBBD88F724C844F.edm">#REF!</definedName>
    <definedName name="_bdm.A58F245F1B89460A8F164E5CAAA148A8.edm">#REF!</definedName>
    <definedName name="_bdm.A595AAA174D14CD3A03C0D1B1738B5D7.edm">#REF!</definedName>
    <definedName name="_bdm.A5AD7B0850D948BAA919F90C89DA0328.edm">#REF!</definedName>
    <definedName name="_bdm.a5b634a23af94da6bd986ef0d425c1d1.edm">#REF!</definedName>
    <definedName name="_bdm.A5C7284205AD4E6CACA895039F19024E.edm">#REF!</definedName>
    <definedName name="_bdm.A65220C5D9A14805B7379AE33665B443.edm">#REF!</definedName>
    <definedName name="_bdm.A65CFF279FD9416D92136D965FE2D5FF.edm">#REF!</definedName>
    <definedName name="_bdm.a6c0668e3ec14a709c1c7345c88e5111.edm">#REF!</definedName>
    <definedName name="_bdm.A6C10B3FD4EA429B80052F0D4A7659F4.edm">#REF!</definedName>
    <definedName name="_bdm.A6CEBA4A5E0541A4A5865EEB2454B01D.edm">#REF!</definedName>
    <definedName name="_bdm.a6f6c930e4b7445aae76a0d9dc7a4aad.edm">#REF!</definedName>
    <definedName name="_bdm.A6F9F046549D48B2A189609EDAC4CA88.edm">#REF!</definedName>
    <definedName name="_bdm.A71CB96D10E74B86A38F35B0D17A313E.edm">#REF!</definedName>
    <definedName name="_bdm.A73D8D08EF224196B1C5C712439B94A1.edm">#REF!</definedName>
    <definedName name="_bdm.A76B119490E54F00983296FEEFBBDCAC.edm">#REF!</definedName>
    <definedName name="_bdm.A783BA1C61BE4093AD522C67EFE9DF12.edm">#REF!</definedName>
    <definedName name="_bdm.A79456EE2B884B2295ED895CEE8BC8D9.edm">#REF!</definedName>
    <definedName name="_bdm.A7A3D7698D314804964F14011484898C.edm">#REF!</definedName>
    <definedName name="_bdm.A7AF57688F77444AA4C86EF55DE0BBB1.edm">#REF!</definedName>
    <definedName name="_bdm.A7B043479C324114AE7A39244C7F1204.edm">#REF!</definedName>
    <definedName name="_bdm.A7D0B180E79F47259F6DB0009E639191.edm">#REF!</definedName>
    <definedName name="_bdm.A7E2842856FD445589AA23A5CFCE3F09.edm">#REF!</definedName>
    <definedName name="_bdm.A7E9CAFFB14C48298CC37D4A75B37B77.edm">#REF!</definedName>
    <definedName name="_bdm.a7ff05bcb5714b578a57b8d00424d539.edm">#REF!</definedName>
    <definedName name="_bdm.A8027328E1BE4F59B28D8AD0DACFD086.edm">#REF!</definedName>
    <definedName name="_bdm.a83434e85e4b4348bc26aed772a9bdc8.edm">#REF!</definedName>
    <definedName name="_bdm.a8440efce8b746eab55d45fb9be12e7b.edm">#REF!</definedName>
    <definedName name="_bdm.A848CCCCD8C74CD3BD28F9527DF1C21E.edm">#REF!</definedName>
    <definedName name="_bdm.A87354BDC0C644B9AF41075874499166.edm">#REF!</definedName>
    <definedName name="_bdm.A87D2D4C54344B8799B903DC2393FAA8.edm">#REF!</definedName>
    <definedName name="_bdm.A8BF5B5471E144E6BB8A557EFC594795.edm">#REF!</definedName>
    <definedName name="_bdm.A8D2F8431B19479284BC59F262CD7976.edm">#REF!</definedName>
    <definedName name="_bdm.A8D72E8BB85B4D9097BBFBF639B0AE21.edm">#REF!</definedName>
    <definedName name="_bdm.A907FDA73BD64104A75A80A12A2CE510.edm">#REF!</definedName>
    <definedName name="_bdm.A9433F36D27E42998843D0702B3398CD.edm">#REF!</definedName>
    <definedName name="_bdm.A979E73D02E341609A8466BC39F5492D.edm">#REF!</definedName>
    <definedName name="_bdm.a97c5971a822465e842c2a9ef780b56e.edm">#REF!</definedName>
    <definedName name="_bdm.a9877819fb74470e805be3d307e80b38.edm">#REF!</definedName>
    <definedName name="_bdm.A98A985878384BE298A8311EB5FA0BA0.edm">#REF!</definedName>
    <definedName name="_bdm.A9903BCD11C2432F8248C90685E50BB0.edm">#REF!</definedName>
    <definedName name="_bdm.A9CBC0E030C34032A5282CA365F8E441.edm">#REF!</definedName>
    <definedName name="_bdm.A9E01A6437B145098245910B91DE6A14.edm">#REF!</definedName>
    <definedName name="_bdm.A9E8F2214015449F99BBFDAC629C22DB.edm">#REF!</definedName>
    <definedName name="_bdm.A9FA5D8388154C6285FEC835642C7DAC.edm">#REF!</definedName>
    <definedName name="_bdm.aa089f67973f49a886e7372ba9cb5d1a.edm">#REF!</definedName>
    <definedName name="_bdm.AA21185748A04CDB9F8733A1DC2D0BD3.edm">#REF!</definedName>
    <definedName name="_bdm.AA357C955B8342C2817FF691791BC82B.edm">#REF!</definedName>
    <definedName name="_bdm.AA453290DD8746148919A46E06600130.edm">#REF!</definedName>
    <definedName name="_bdm.AA4C35EDCCD9419C8CE0457C53D7E50B.edm">#REF!</definedName>
    <definedName name="_bdm.AA512998B58F4AB2B5282F4D6619B990.edm">#REF!</definedName>
    <definedName name="_bdm.AA6F8C2B901448A3B65E6C36E1572C0B.edm">#REF!</definedName>
    <definedName name="_bdm.AA86395705C64E8880689B68D0DFC2DF.edm">#REF!</definedName>
    <definedName name="_bdm.aaad6a1de56e497c8ae9281f237d4924.edm">#REF!</definedName>
    <definedName name="_bdm.AAD42546C1A441AFAF82AEA3A27FB8EC.edm">#REF!</definedName>
    <definedName name="_bdm.AAE87B733A1347DDB6006840A80EF8FF.edm">#REF!</definedName>
    <definedName name="_bdm.AB44070EABF243E094848185BA8235E9.edm">#REF!</definedName>
    <definedName name="_bdm.AB54C38734DF4E77AC77261B2AC7EF98.edm">#REF!</definedName>
    <definedName name="_bdm.AB5B579D6AA8470493A4F19E4876218A.edm">#REF!</definedName>
    <definedName name="_bdm.ab5bd070bbf84f7e9fb40a409af0ff41.edm">#REF!</definedName>
    <definedName name="_bdm.ABA8E1F572564A11A884AE8174C3CA5B.edm">#REF!</definedName>
    <definedName name="_bdm.ABFC2E470B4F48C48B1A4959949C6DBF.edm">#REF!</definedName>
    <definedName name="_bdm.AC07B3BA28D749E7AAAB4E92E10A6BB2.edm">#REF!</definedName>
    <definedName name="_bdm.AC37A6BD4BA9471DB4FEF9F94343DCD1.edm">#REF!</definedName>
    <definedName name="_bdm.AC46F95C11CA43CD96BF1ED8C8579FAD.edm">#REF!</definedName>
    <definedName name="_bdm.ACBB7CBA2304467EA9A671B5851F3792.edm">#REF!</definedName>
    <definedName name="_bdm.ACCC3CC1838A4E859210DADF79AAFDC9.edm">#REF!</definedName>
    <definedName name="_bdm.acd7a3bb58cb4fb2b8241b212e5c6879.edm">#REF!</definedName>
    <definedName name="_bdm.AD091157A831421A9C4518A78D77B916.edm">#REF!</definedName>
    <definedName name="_bdm.AD1CDCEA5CB846D0B8D63535F823037E.edm">#REF!</definedName>
    <definedName name="_bdm.AD435C5248A645C5813943515CB0FE11.edm">#REF!</definedName>
    <definedName name="_bdm.AD71A6F9013B435A82B561185F12D042.edm">#REF!</definedName>
    <definedName name="_bdm.ad856882e25942a3bcd13b39b89c5632.edm">#REF!</definedName>
    <definedName name="_bdm.ADBBC52509E84A8AB4591CE7B43ED9D2.edm">#REF!</definedName>
    <definedName name="_bdm.ADBFDABB912C4506A846C1D896CAC74B.edm">#REF!</definedName>
    <definedName name="_bdm.ADC3D28BB2D14AAE968C7D3282CC9ACB.edm">#REF!</definedName>
    <definedName name="_bdm.ADCD1C4183B14D68996ACB401E455C74.edm">#REF!</definedName>
    <definedName name="_bdm.add26b2cb24c4801b3f6bfa6262859b1.edm">#REF!</definedName>
    <definedName name="_bdm.addbc5920a224c078c0e535b3190b96d.edm">#REF!</definedName>
    <definedName name="_bdm.ae018f4b3686430680c68b7b0770f91c.edm">#REF!</definedName>
    <definedName name="_bdm.AE84C6770C1B4DC7A9FFBE46E7BA6349.edm">#REF!</definedName>
    <definedName name="_bdm.ae886280a5dc4cd888fc351acc3ffd02.edm">#REF!</definedName>
    <definedName name="_bdm.AEBFD5DBB2194FFAAEA35CC33AD6FACF.edm">#REF!</definedName>
    <definedName name="_bdm.AECF2BE42AF14AD996DE447234435404.edm">#REF!</definedName>
    <definedName name="_bdm.af522b9495d4474caeea0513564b604c.edm">#REF!</definedName>
    <definedName name="_bdm.AF58DDD7F3264FED8D9FEABA486731C7.edm">#REF!</definedName>
    <definedName name="_bdm.af6c8941be5840cb9c166e91b7e5b198.edm">#REF!</definedName>
    <definedName name="_bdm.AF8E8EE1305B477DA830B6448F0AAF4C.edm">#REF!</definedName>
    <definedName name="_bdm.AFB87FEC05D84B21ADC0D8BA7E12E868.edm">#REF!</definedName>
    <definedName name="_bdm.B004751D604540ECBCB31F4C27F04367.edm">#REF!</definedName>
    <definedName name="_bdm.B025AC0D19344AF8B9D3C01360C343DD.edm">#REF!</definedName>
    <definedName name="_bdm.B055F0AA802842BCB82A22118FF8381A.edm">#REF!</definedName>
    <definedName name="_bdm.B05D0F7D3A9E46168FCABEABC36845B7.edm">#REF!</definedName>
    <definedName name="_bdm.b064ca40dc2b4b38a76ceb3929fc24bd.edm">#REF!</definedName>
    <definedName name="_bdm.b078dc7d0c4442bc99c345a0bf669ff4.edm">#REF!</definedName>
    <definedName name="_bdm.b0935ba6a8ed452489fffd2696357b83.edm">#REF!</definedName>
    <definedName name="_bdm.B098F9F87DB74CBEA0BB152934FA8FCF.edm">#REF!</definedName>
    <definedName name="_bdm.B0D21DE918584E3597BC6C81A47B7C01.edm">#REF!</definedName>
    <definedName name="_bdm.B0E54DF2F5DA45FA9CEF40F064711082.edm">#REF!</definedName>
    <definedName name="_bdm.B0FC4793294540DF86653F8D73818D84.edm">#REF!</definedName>
    <definedName name="_bdm.b102999920d94c259fe797b771876b4a.edm">#REF!</definedName>
    <definedName name="_bdm.B11DAB37CD0146B89F95DFEDB711329B.edm">#REF!</definedName>
    <definedName name="_bdm.b122d6565e71431abfd7aeb9b109ca8b.edm">#REF!</definedName>
    <definedName name="_bdm.B122E5AE9183454897D6ED6EFDF64C1A.edm">#REF!</definedName>
    <definedName name="_bdm.B12A7A04FDDB47A1A0E9129625990829.edm">#REF!</definedName>
    <definedName name="_bdm.B1606AE9C6AE4B878261156D3DBF6AA2.edm">#REF!</definedName>
    <definedName name="_bdm.B1ACC77B11374E70A5A5E0FBE15F0172.edm">#REF!</definedName>
    <definedName name="_bdm.B1BEAEF3C49E44B89968F707AF69C37C.edm">#REF!</definedName>
    <definedName name="_bdm.B1E8A7F5F6A9469F9690D72EDC8951FC.edm">#REF!</definedName>
    <definedName name="_bdm.B1EB3018841C48A197B7B3EFFB53B9A4.edm">#REF!</definedName>
    <definedName name="_bdm.B1FCAEDF6A7C4C34A5E3EA9AAEA8AE76.edm">#REF!</definedName>
    <definedName name="_bdm.B1FE457C9E13446289D175A600249C6A.edm">#REF!</definedName>
    <definedName name="_bdm.B204811780B849DCA8D0D5F1922AF510.edm">#REF!</definedName>
    <definedName name="_bdm.B2322996BBC44E0DA2DA2197B5DF792F.edm">#REF!</definedName>
    <definedName name="_bdm.b252150e38dd447a943c75bb8c8895ab.edm">#REF!</definedName>
    <definedName name="_bdm.B2929F5C0802411099ECD14122E9FF0B.edm">#REF!</definedName>
    <definedName name="_bdm.B2AC5947EEE841D4B0B8536E0DBBDD00.edm">#REF!</definedName>
    <definedName name="_bdm.b2d81be7d73e4226835b47172938d90b.edm">#REF!</definedName>
    <definedName name="_bdm.b2fc81adaa9f41068aa5e3a2d7d5e6d6.edm">#REF!</definedName>
    <definedName name="_bdm.b2fff1b6f059420380ced5c941c0458c.edm">#REF!</definedName>
    <definedName name="_bdm.B3132235A08747249FDD5FC42FA2AF2D.edm">#REF!</definedName>
    <definedName name="_bdm.B3135D103EF2444FB9D8D202A9360EF1.edm">#REF!</definedName>
    <definedName name="_bdm.B31B1D20DB904DFD942FF1E285DF3240.edm">#REF!</definedName>
    <definedName name="_bdm.b3390b71f9b647d4bc305633f0a5da15.edm">#REF!</definedName>
    <definedName name="_bdm.B34348773CE54D82A19889CC73081FDE.edm">#REF!</definedName>
    <definedName name="_bdm.B347E799EC26422DB1AAEF160EA39FF9.edm">#REF!</definedName>
    <definedName name="_bdm.b38e7ccfb39b4769a4f1c32ba925b0f4.edm">#REF!</definedName>
    <definedName name="_bdm.B3BAC9CC87DB46F299E45963D2C7A541.edm">#REF!</definedName>
    <definedName name="_bdm.b3c937f494c84fd98148c4bb1c0856f0.edm">#REF!</definedName>
    <definedName name="_bdm.B3E753840F8F4EA79D17E31116C9CC45.edm">#REF!</definedName>
    <definedName name="_bdm.B41AAE715AFA4D149E59AC3EBCFABA59.edm">#REF!</definedName>
    <definedName name="_bdm.B41AB34F5DBD4F84908BDABF5DC7309D.edm">#REF!</definedName>
    <definedName name="_bdm.B423EFDB55A94584A12C1AA716AFF3EA.edm">#REF!</definedName>
    <definedName name="_bdm.B47A6988BB1E4DD9A73FF8DAF1D40DE9.edm">#REF!</definedName>
    <definedName name="_bdm.b47ff0593a2f43fdaf6d5a9089f54a47.edm">#REF!</definedName>
    <definedName name="_bdm.b4a32054f352437192a8d3d1aef24a64.edm">#REF!</definedName>
    <definedName name="_bdm.b4fc22647932415bbe077f2c089e1c9f.edm">#REF!</definedName>
    <definedName name="_bdm.b513389b03174fa49689ef02f33806f7.edm">#REF!</definedName>
    <definedName name="_bdm.B51D87D353C24686B87B194FFC020F76.edm">#REF!</definedName>
    <definedName name="_bdm.B52E5DC5CC89438DA154B1800A8C5DCF.edm">#REF!</definedName>
    <definedName name="_bdm.B52F8392671A43959D4291658FD25D97.edm">#REF!</definedName>
    <definedName name="_bdm.B5828E4DA80549D29A627717508BD57A.edm">#REF!</definedName>
    <definedName name="_bdm.B586B2393F4747E5BD2F531B17E7B91F.edm">#REF!</definedName>
    <definedName name="_bdm.b58d8e59a1ec4269a0caf3ea8b07e6e3.edm">#REF!</definedName>
    <definedName name="_bdm.B5A1CB7410BA429CA1162779B420D4C4.edm">#REF!</definedName>
    <definedName name="_bdm.B5B627AA18474125A98E46D784B3890F.edm">#REF!</definedName>
    <definedName name="_bdm.B5E36FA77FB84E3CAB86FE5CCC2E6211.edm">#REF!</definedName>
    <definedName name="_bdm.B5EEFC86B20143B6AA425F0C6551C944.edm">#REF!</definedName>
    <definedName name="_bdm.B61339F983AF4DB393C156BDDBF0A4B6.edm">#REF!</definedName>
    <definedName name="_bdm.B64FD44CDF4D4BDDB299693E23FBAFD2.edm">#REF!</definedName>
    <definedName name="_bdm.B6848C371F2D4907A8B604A77C6BFF15.edm">#REF!</definedName>
    <definedName name="_bdm.B6918BA8F55F4441BB1C89457A7D9BD7.edm">#REF!</definedName>
    <definedName name="_bdm.B694A8498176486BA436F872026AE92F.edm">#REF!</definedName>
    <definedName name="_bdm.b6a88ed43dda4513a407a1f8a197cd72.edm">#REF!</definedName>
    <definedName name="_bdm.B6D0B99802634A93B8BD25EA3AC193F9.edm">#REF!</definedName>
    <definedName name="_bdm.b6de7304f2644237b928291c506ea51e.edm">#REF!</definedName>
    <definedName name="_bdm.B6E83D7C596B48BBBDD67E2BC15321F2.edm">#REF!</definedName>
    <definedName name="_bdm.B76C523F10A048329322F7A5E20BE3C1.edm">#REF!</definedName>
    <definedName name="_bdm.B7ACEBB15C8B444DBDCFEDF3D56AD28D.edm">#REF!</definedName>
    <definedName name="_bdm.B7AE75F1A1764211A7B1463A9ACE809F.edm">#REF!</definedName>
    <definedName name="_bdm.b7d89ae1d0074067893930f7cbf45282.edm">#REF!</definedName>
    <definedName name="_bdm.B7E34962375E4A1FBE88F40FA48EE205.edm">#REF!</definedName>
    <definedName name="_bdm.b7ecab3ea8284390a9354f2f166c79e0.edm">#REF!</definedName>
    <definedName name="_bdm.B80DD9C3EC7943E4B4EA0795F9F761B2.edm">#REF!</definedName>
    <definedName name="_bdm.b815f09c5cf7451ebc6158bc104e95cc.edm">#REF!</definedName>
    <definedName name="_bdm.B819287E9E864E468023210D7EABE429.edm">#REF!</definedName>
    <definedName name="_bdm.b824deb673fa45e8a3a7755e0f1e6fe3.edm">#REF!</definedName>
    <definedName name="_bdm.B82A2EF49BDB4088999D4622724F06CB.edm">#REF!</definedName>
    <definedName name="_bdm.b839541916674e3aa13093b7cc5d8115.edm">#REF!</definedName>
    <definedName name="_bdm.B84CE047E19944AFBD04CD96CA6A44E1.edm">#REF!</definedName>
    <definedName name="_bdm.B8ADDCDB214446A9B68AED11E63C7517.edm">#REF!</definedName>
    <definedName name="_bdm.B8B99B4CB76A47A69FB308E2E24E0207.edm">#REF!</definedName>
    <definedName name="_bdm.B8CD78F88B614B549059AAE299870792.edm">#REF!</definedName>
    <definedName name="_bdm.b8dec8af148243db9a1cf40c01fe4b3e.edm">#REF!</definedName>
    <definedName name="_bdm.B8EC8AA8A11C48BCA6AD7D167A621523.edm">#REF!</definedName>
    <definedName name="_bdm.B8F674617B744CEE9266E0119064427A.edm">#REF!</definedName>
    <definedName name="_bdm.B91F3C445490420A9D5FB15FC6BA3A9D.edm">#REF!</definedName>
    <definedName name="_bdm.b9362d1c1408429bb92a33347bc781d6.edm">#REF!</definedName>
    <definedName name="_bdm.B93E2010E9C447B79B4439E441BD6C15.edm">#REF!</definedName>
    <definedName name="_bdm.B94CC8EF77054732B7D4B4E2FE93DD86.edm">#REF!</definedName>
    <definedName name="_bdm.B9559EF98E234DF3A9D4785D0DDFD40B.edm">#REF!</definedName>
    <definedName name="_bdm.B9880031E4154C6F98C1E413C0B60CB8.edm">#REF!</definedName>
    <definedName name="_bdm.B9A5090034284302B753D609DD28D68E.edm">#REF!</definedName>
    <definedName name="_bdm.B9C6AA0E25ED42CFA57771F3551F8BAC.edm">#REF!</definedName>
    <definedName name="_bdm.B9CBB87A735C4C95A58B1150932B604B.edm">#REF!</definedName>
    <definedName name="_bdm.B9F52C9D3EBF46D1A40BBC6B03D1EADC.edm">#REF!</definedName>
    <definedName name="_bdm.BA065BE2F4E04491B2B80C028C102C28.edm">#REF!</definedName>
    <definedName name="_bdm.BA1B4F301AF443A282C93C4D83D95705.edm">#REF!</definedName>
    <definedName name="_bdm.BA2B37961AEB4CBF96BEAEFDE0AB5BEB.edm">#REF!</definedName>
    <definedName name="_bdm.ba356fcee6ab4d909107cd750dc38600.edm">#REF!</definedName>
    <definedName name="_bdm.BA47D2F1D2A74035B167B9F0305185AB.edm">#REF!</definedName>
    <definedName name="_bdm.BA759280F5E749B5B422ACEA85F12DF4.edm">#REF!</definedName>
    <definedName name="_bdm.BA93471CAF1D4659BD112E9489ABA103.edm">#REF!</definedName>
    <definedName name="_bdm.BAAD53B1EEAC489EB4516C2BF717B2C8.edm">#REF!</definedName>
    <definedName name="_bdm.baaffb1a4c4e478d8f13b0519e9e65f3.edm">#REF!</definedName>
    <definedName name="_bdm.BAB2926848104973B4D7C05635B14643.edm">#REF!</definedName>
    <definedName name="_bdm.BAFE1F7FDB7E41698DA4B0CCB392E74D.edm">#REF!</definedName>
    <definedName name="_bdm.BB01CF27BE7544CF8DDC4EFA01ACD110.edm">#REF!</definedName>
    <definedName name="_bdm.BB376D15F8814C8C9DBF8D7331DE1F95.edm">#REF!</definedName>
    <definedName name="_bdm.bb692188d0174c419c4831b90d8a3195.edm">#REF!</definedName>
    <definedName name="_bdm.BB94F2FC2B2D49199722149B32033694.edm">#REF!</definedName>
    <definedName name="_bdm.BBA0F71317E4445496F1CFA3CFF934F1.edm">#REF!</definedName>
    <definedName name="_bdm.BBBB2C3757F94880AF280F98089F55D5.edm">#REF!</definedName>
    <definedName name="_bdm.bbcdf5472e65474db1be6d1a62a01052.edm">#REF!</definedName>
    <definedName name="_bdm.BBDF2B0158AF498FABA62CB27DFB7822.edm">#REF!</definedName>
    <definedName name="_bdm.BBE07D5FD9DD47ABB5D656001860ED99.edm">#REF!</definedName>
    <definedName name="_bdm.BBE7BCE87D004C54AF86954FF097A8B2.edm">#REF!</definedName>
    <definedName name="_bdm.BCE2F7ACFA7240BF9D3E6112946CFEC0.edm">#REF!</definedName>
    <definedName name="_bdm.BCE9F6B3092D441F8EAAE73CD7CA79B7.edm">#REF!</definedName>
    <definedName name="_bdm.bcfd07fd0f024779b20a3cb8693913b8.edm">#REF!</definedName>
    <definedName name="_bdm.BCFFBF1A0B5B41B9BA8D1C8E2DCA05D1.edm">#REF!</definedName>
    <definedName name="_bdm.bd0aa395fcd94a75ae1cc44e14891caf.edm">#REF!</definedName>
    <definedName name="_bdm.BD21BD7B7CBA46A5AA876E48C562862B.edm">#REF!</definedName>
    <definedName name="_bdm.BD3D3F729A984879841CF2A597792C02.edm">#REF!</definedName>
    <definedName name="_bdm.BD8862DCCA654EF2B93924A4E315D7F8.edm">#REF!</definedName>
    <definedName name="_bdm.BDB9018F394B4D619CA288E2B170F24A.edm">#REF!</definedName>
    <definedName name="_bdm.BDEADD8B8A394EC5A4B103CCE7BCB180.edm">#REF!</definedName>
    <definedName name="_bdm.BE1D4CB640D442F4A265B9ADF5FD3CF1.edm">#REF!</definedName>
    <definedName name="_bdm.BE246BF6B1A04A76B3F179A3809B6F09.edm">#REF!</definedName>
    <definedName name="_bdm.BE282BA3A6F0474C94E14CB1B115B67C.edm">#REF!</definedName>
    <definedName name="_bdm.BE400EEC49F54518971B557B9196DFFF.edm">#REF!</definedName>
    <definedName name="_bdm.be55666af93c43dfb748f22b473e3f63.edm">#REF!</definedName>
    <definedName name="_bdm.be59ed3fe7d64ea98d71e22e44edad79.edm">#REF!</definedName>
    <definedName name="_bdm.BE6013984A2248778FF9FC5A515FFEAF.edm">#REF!</definedName>
    <definedName name="_bdm.BE628A42F7C040358CE0563BA621EAF8.edm">#REF!</definedName>
    <definedName name="_bdm.BE7915239A544DFD89D86A6A1F0A8C11.edm">#REF!</definedName>
    <definedName name="_bdm.BED86E3057234B80A500D94017AEE99A.edm">#REF!</definedName>
    <definedName name="_bdm.BEE5AC979FD1460D89E275CDA43C01A9.edm">#REF!</definedName>
    <definedName name="_bdm.bf1b817a15b24c9eb96da6340135c86c.edm">#REF!</definedName>
    <definedName name="_bdm.BF23AC3284A744F8AA5B7D819361DF42.edm">#REF!</definedName>
    <definedName name="_bdm.BF545B862F40405D9C1ADBEC44CB3995.edm">#REF!</definedName>
    <definedName name="_bdm.BF664B4FFD574DA484BEAB73A9FECC66.edm">#REF!</definedName>
    <definedName name="_bdm.BF69B342B4D04360AB41CD2FF7D1F8D5.edm">#REF!</definedName>
    <definedName name="_bdm.BF7358A832FD448DB080C5A595304A6A.edm">#REF!</definedName>
    <definedName name="_bdm.BF7B4440AFC74A4D84D9B3FC68EC8501.edm">#REF!</definedName>
    <definedName name="_bdm.BFB0C5E3FCBB484099127966034FEED3.edm">#REF!</definedName>
    <definedName name="_bdm.BFBA534710444CE1A7E4FF8E88B29F14.edm">#REF!</definedName>
    <definedName name="_bdm.BFC9975E55BD43A197176556F8A5A737.edm">#REF!</definedName>
    <definedName name="_bdm.BFD9C31E5334441A9BCDC2DC9AEFFDCC.edm">#REF!</definedName>
    <definedName name="_bdm.BFE3B8BBBAF84B46863F22E265B880BE.edm">#REF!</definedName>
    <definedName name="_bdm.BFEDE1F28A8B4C878F6790D9E0BEAB64.edm">#REF!</definedName>
    <definedName name="_bdm.C01B95EC0F294CC1BE98174EAA81581A.edm">#REF!</definedName>
    <definedName name="_bdm.c037e4c49feb4f1da9fe9bf0e83327d0.edm">#REF!</definedName>
    <definedName name="_bdm.C06CC84222DC412F998A7908A094E905.edm">#REF!</definedName>
    <definedName name="_bdm.c07150dd1b8f496694888f4dfb42850b.edm">#REF!</definedName>
    <definedName name="_bdm.c0750b013a50451baffa710ce5430488.edm">#REF!</definedName>
    <definedName name="_bdm.c0781f1221ad4d8397fbb1ebbfb19a9d.edm">#REF!</definedName>
    <definedName name="_bdm.C0A14EF779C14E409292884B5743041B.edm">#REF!</definedName>
    <definedName name="_bdm.C0D40696085E49099831902D538DE4D4.edm">#REF!</definedName>
    <definedName name="_bdm.C0F143BF04944ACD98CDBE98D7ECE5FB.edm">#REF!</definedName>
    <definedName name="_bdm.C0FA6B93E8B945C39C3CC03465F4C081.edm">#REF!</definedName>
    <definedName name="_bdm.c10291da80764e94ad72e4f46913cc69.edm">#REF!</definedName>
    <definedName name="_bdm.c1088349eb8f428b8a82900eeac720b7.edm">#REF!</definedName>
    <definedName name="_bdm.C1400822A3EB4DDBA1850EE3887F4C67.edm">#REF!</definedName>
    <definedName name="_bdm.C159F0B1ACE34B0E88EB021469714001.edm">#REF!</definedName>
    <definedName name="_bdm.C17E4D17283F43E69D7CE3A56C8FE7E4.edm">#REF!</definedName>
    <definedName name="_bdm.C189CEA77D384AE0AEACCDF83D87522D.edm">#REF!</definedName>
    <definedName name="_bdm.C19AEC9009884040847435978B360CF0.edm">#REF!</definedName>
    <definedName name="_bdm.C1A065F09E6445DBA20957D5EA6C8F02.edm">#REF!</definedName>
    <definedName name="_bdm.C1A747F598D14840ACDDF19DFD212CE8.edm">#REF!</definedName>
    <definedName name="_bdm.C1D6F6ADB4524E968FF8B97D6F1E71D4.edm">#REF!</definedName>
    <definedName name="_bdm.C1D8476DED294EB0B0CE23ADF956432B.edm">#REF!</definedName>
    <definedName name="_bdm.c1f841c753d14cbf907db20c589e082f.edm">#REF!</definedName>
    <definedName name="_bdm.c1fbc5d0614946c88008f8daa8112e16.edm">#REF!</definedName>
    <definedName name="_bdm.C209F245057D4A1CB193A390599A8CFB.edm">#REF!</definedName>
    <definedName name="_bdm.c232dda2083b420fa22903f8fb9825fd.edm">#REF!</definedName>
    <definedName name="_bdm.C2400FB0BC9342B69425CDEDE396FB8A.edm">#REF!</definedName>
    <definedName name="_bdm.c253cfbcc5684fb28063faa549da450a.edm">#REF!</definedName>
    <definedName name="_bdm.C2685D1674254F52A6C03918BF14BB86.edm">#REF!</definedName>
    <definedName name="_bdm.C277704DF3CC4D35AFB382AC3C4C6454.edm">#REF!</definedName>
    <definedName name="_bdm.C28CB53727484D02A4D2D4CE5AC1312C.edm">#REF!</definedName>
    <definedName name="_bdm.C2B253098B5F4EA4A4676381D0604228.edm">#REF!</definedName>
    <definedName name="_bdm.C2CF5035C8F540A683A808971F92C2BA.edm">#REF!</definedName>
    <definedName name="_bdm.C33B8DABB37F4B47BBFE72DEE8304F2D.edm">#REF!</definedName>
    <definedName name="_bdm.c3a42205c1c34a8c9d2bfd351ac70aab.edm">#REF!</definedName>
    <definedName name="_bdm.c3b5c05f8ef7495cbccfda2c912effc4.edm">#REF!</definedName>
    <definedName name="_bdm.c3dc0808aa8a4008b6a89dda29ff548c.edm">#REF!</definedName>
    <definedName name="_bdm.C3E13177535448438E150830D06FAD0D.edm">#REF!</definedName>
    <definedName name="_bdm.c3ee3e3288ad4200bdf887821fe2443a.edm">#REF!</definedName>
    <definedName name="_bdm.C406C2DF0802483DAB5267A60B2A8D0D.edm">#REF!</definedName>
    <definedName name="_bdm.C422A2B3D01A457E836C7D2EB956EC0C.edm">#REF!</definedName>
    <definedName name="_bdm.C4552753FCC146FFB1D87538E741E001.edm">#REF!</definedName>
    <definedName name="_bdm.C4558E96B5864679920ACFAF7333697A.edm">#REF!</definedName>
    <definedName name="_bdm.c467e2ba9ed14ddd842c1eb9216b64e5.edm">#REF!</definedName>
    <definedName name="_bdm.C4BA23DA5A6A405E95FCE2522A2230D1.edm">#REF!</definedName>
    <definedName name="_bdm.C4C1B406C6434B7F83797F19A5F89DE8.edm">#REF!</definedName>
    <definedName name="_bdm.C4DD53DBDEFC416FB2F5BC1A1C79EA37.edm">#REF!</definedName>
    <definedName name="_bdm.c4e8d46135f543ffa6204c2bdf44c05d.edm">#REF!</definedName>
    <definedName name="_bdm.C508FC53C326420D99870BF5E61F6E8A.edm">#REF!</definedName>
    <definedName name="_bdm.C51B069737814FEE99A2EDD4429BC272.edm">#REF!</definedName>
    <definedName name="_bdm.C5229D2E49E84B1DAA061D8FD7663F79.edm">#REF!</definedName>
    <definedName name="_bdm.C5240DBE5EFB4A18A81554AA4EDCDB56.edm">#REF!</definedName>
    <definedName name="_bdm.c55106e090dc4c02b5172c7123fecc64.edm">#REF!</definedName>
    <definedName name="_bdm.c554f2aa9f154419b4050bfd5e1f49ca.edm">#REF!</definedName>
    <definedName name="_bdm.C556F094675C47BDB4F790108B2E3C13.edm">#REF!</definedName>
    <definedName name="_bdm.C562ADCDF5FF4663ABE625FB34AB7FD3.edm">#REF!</definedName>
    <definedName name="_bdm.C580A46154CD452A81A3A3DF1EC8B7C7.edm">#REF!</definedName>
    <definedName name="_bdm.C594E99425B34C0A8C96F6D0E014D0AC.edm">#REF!</definedName>
    <definedName name="_bdm.C599B1F55D5040CCBE60A30CCFB53B7A.edm">#REF!</definedName>
    <definedName name="_bdm.C5A3D26BA1D24E8DB76551E7C9DD4202.edm">#REF!</definedName>
    <definedName name="_bdm.c5df042451d64dd58c069e35f3204b57.edm">#REF!</definedName>
    <definedName name="_bdm.C5F9D2F472CC432D922D856ED95B361E.edm">#REF!</definedName>
    <definedName name="_bdm.C62162FBF2C441D3AA0C8DD946DB3C02.edm">#REF!</definedName>
    <definedName name="_bdm.C624CDBE5BC8448894E018D9FE04648A.edm">#REF!</definedName>
    <definedName name="_bdm.C634FD85C95846499B836C59882CE8DD.edm">#REF!</definedName>
    <definedName name="_bdm.C63C2FAE7F8C4FEBAE08AD49DE83841F.edm">#REF!</definedName>
    <definedName name="_bdm.C63F9FEC243D432FAA70ECAFF07B8C1E.edm">#REF!</definedName>
    <definedName name="_bdm.C664C88EE5DE4905A5F4CD866B1AECEA.edm">#REF!</definedName>
    <definedName name="_bdm.c66d4d3b91ea4c09bbb08f7abdf3c6d1.edm">#REF!</definedName>
    <definedName name="_bdm.c6f2b256e42747868bba3627d6b72f2a.edm">#REF!</definedName>
    <definedName name="_bdm.C781BDC1C41B408DAFB9FC77CE6B5F09.edm">#REF!</definedName>
    <definedName name="_bdm.C7CD65643AB84AA68D65E9D827E99243.edm">#REF!</definedName>
    <definedName name="_bdm.C7FFDC33F75840C0AE6DD72DCF9FC70B.edm">#REF!</definedName>
    <definedName name="_bdm.C83AD97D91A14FE4A1D7DFE0A8040554.edm">#REF!</definedName>
    <definedName name="_bdm.C83F649232064129BB6E65012DCB41A1.edm">#REF!</definedName>
    <definedName name="_bdm.C84AE2953721419FBA1D9674E2E987B9.edm">#REF!</definedName>
    <definedName name="_bdm.C862C963309641EAA7082E4F79233FA5.edm">#REF!</definedName>
    <definedName name="_bdm.C911F6C884B04324AA9AEB95DC5D9608.edm">#REF!</definedName>
    <definedName name="_bdm.C919E2FBE1C1410A9078E084C4EDB060.edm">#REF!</definedName>
    <definedName name="_bdm.C964F48BF248495AB5F4BA08EDBF8040.edm">#REF!</definedName>
    <definedName name="_bdm.C97AF6A9DBCA4918821A9F1E08AAE514.edm">#REF!</definedName>
    <definedName name="_bdm.C98E77AD475D43F9A5FE13426208A4DB.edm">#REF!</definedName>
    <definedName name="_bdm.C9AD4220F5E84754B4C8705317ACDBC8.edm">#REF!</definedName>
    <definedName name="_bdm.C9AD573F369B417FB0A17E768B32D2A8.edm">#REF!</definedName>
    <definedName name="_bdm.C9E1183EBFC345A79884554F8B05966C.edm">#REF!</definedName>
    <definedName name="_bdm.CA2B34821C524FC8842C506A7BF0F92E.edm">#REF!</definedName>
    <definedName name="_bdm.CA744E65069C47939E260D6B8387D567.edm">#REF!</definedName>
    <definedName name="_bdm.CAAD75B892744DA7A396804116BF19C2.edm">#REF!</definedName>
    <definedName name="_bdm.CAC1143F5E7A4664B3921BACACE362FE.edm">#REF!</definedName>
    <definedName name="_bdm.CAC2C96F5E2749EDBD375DD28970CB25.edm">#REF!</definedName>
    <definedName name="_bdm.CB259BD4849049109A20B61D26E7B3A1.edm">#REF!</definedName>
    <definedName name="_bdm.CB49E7C167B54C7BB184CFAE63A100A3.edm">#REF!</definedName>
    <definedName name="_bdm.CB4DAE51EF2B476B9EDE1EA36AB9C9D4.edm">#REF!</definedName>
    <definedName name="_bdm.CB6EF7328C3246E38843FEC42251ABD9.edm">#REF!</definedName>
    <definedName name="_bdm.cb8037715f8f44848231385f4063fc0e.edm">#REF!</definedName>
    <definedName name="_bdm.CBA11F65A22249798D566740009EFE00.edm">#REF!</definedName>
    <definedName name="_bdm.cbb4472f7ade424f9e7fbad85ea3615c.edm">#REF!</definedName>
    <definedName name="_bdm.cc1a97f8030348fa9f3a7e20cb7ee392.edm">#REF!</definedName>
    <definedName name="_bdm.cc1bc667e53947e39de391a187ff4558.edm">#REF!</definedName>
    <definedName name="_bdm.CC1F52A77F384901A914BEF45D9A6055.edm">#REF!</definedName>
    <definedName name="_bdm.cc38719411fd40229e82ec99165c2987.edm">#REF!</definedName>
    <definedName name="_bdm.cc586b6ec46241aea035948f6c94c64c.edm">#REF!</definedName>
    <definedName name="_bdm.CC5B3D64B8144B9BA538B55FD6EB341B.edm">#REF!</definedName>
    <definedName name="_bdm.CC661935DF52489B8A794A954D6DB48E.edm">#REF!</definedName>
    <definedName name="_bdm.CCAACCD493F1453BAA6A0B3A60285EF7.edm">#REF!</definedName>
    <definedName name="_bdm.CCD284A145C44E2D8842BE06F33300E4.edm">#REF!</definedName>
    <definedName name="_bdm.CD28216648414BBE9DC432D925BF0BD3.edm">#REF!</definedName>
    <definedName name="_bdm.CD4E8A75AB6444B5BB027A63A0DE5150.edm">#REF!</definedName>
    <definedName name="_bdm.CD5670B9C2DE410DB6E7D796CBCDE706.edm">#REF!</definedName>
    <definedName name="_bdm.cd632cbc203c42b19f12516ac557bb26.edm">#REF!</definedName>
    <definedName name="_bdm.CD68F174392445A1AAD2D748A8B8E2DA.edm">#REF!</definedName>
    <definedName name="_bdm.CD9E64009C8A4D1CA0158F883F95B3EC.edm">#REF!</definedName>
    <definedName name="_bdm.CDA7DD0A569549F28C8F4F9DD1A9DE48.edm">#REF!</definedName>
    <definedName name="_bdm.cdaa437f1dd94f358a656fa2e662dc44.edm">#REF!</definedName>
    <definedName name="_bdm.CDC046C871FA4AA5AFB767D323F3CD89.edm">#REF!</definedName>
    <definedName name="_bdm.CDF51C9DE4B24EFFBE39B3AC7AE97A24.edm">#REF!</definedName>
    <definedName name="_bdm.CDF5C91092304F91A4C5D9B9D221987B.edm">#REF!</definedName>
    <definedName name="_bdm.CE18979AA0814CC889CCBDBA289FBBD6.edm">#REF!</definedName>
    <definedName name="_bdm.ce20995013124fce81b20e1a20af0cbb.edm">#REF!</definedName>
    <definedName name="_bdm.ce2b9cd85f9e46608585ce3610caaa8e.edm">#REF!</definedName>
    <definedName name="_bdm.CE68A13289AB418298D6D2FFA2228F99.edm">#REF!</definedName>
    <definedName name="_bdm.ce746d0f354744839bf93675702a7dae.edm">#REF!</definedName>
    <definedName name="_bdm.CE878B9AC72A40D183035C23B7FABDE7.edm">#REF!</definedName>
    <definedName name="_bdm.CE89B004C73545ACB0BE71E70D632B47.edm">#REF!</definedName>
    <definedName name="_bdm.CE981DFC4C484528BD80F8ECB4564A56.edm">#REF!</definedName>
    <definedName name="_bdm.CE98884435BC45229A56427221417663.edm">#REF!</definedName>
    <definedName name="_bdm.CE9EC8736DF142299D3F894E5EAAE5FD.edm">#REF!</definedName>
    <definedName name="_bdm.CEA8CEB328794459A34C6A7A5FEADC5F.edm">#REF!</definedName>
    <definedName name="_bdm.CEA9D3CA3D4142BBB180E7AFAE9E1F83.edm">#REF!</definedName>
    <definedName name="_bdm.cee40da268cf4ccf94a63299a5d33b1d.edm">#REF!</definedName>
    <definedName name="_bdm.CEF11203D868473182FD68460B23F225.edm">#REF!</definedName>
    <definedName name="_bdm.CF26F181CFB149089A150B6E9984E88F.edm">#REF!</definedName>
    <definedName name="_bdm.cf5221c6a3e046299469db0095e37451.edm">#REF!</definedName>
    <definedName name="_bdm.CF62BCAB9FA1479DB9331FC1B4C68B65.edm">#REF!</definedName>
    <definedName name="_bdm.CF63575420E84F12901C4629489B1AF2.edm">#REF!</definedName>
    <definedName name="_bdm.CF8A666DFC1044A88AF52A80E34D1B57.edm">#REF!</definedName>
    <definedName name="_bdm.CF8AB219A12E4520B0895865570A83EB.edm">#REF!</definedName>
    <definedName name="_bdm.CFA9C8EC9D914F3DA825FAC822252EAB.edm">#REF!</definedName>
    <definedName name="_bdm.CFAEA5498E9446798FF751D77F1B4BF3.edm">#REF!</definedName>
    <definedName name="_bdm.CFE15DADEC4E48C8B2D052588431C1D1.edm">#REF!</definedName>
    <definedName name="_bdm.CFE6B6FD736848AFBA8F0167397623E3.edm">#REF!</definedName>
    <definedName name="_bdm.CFE8E2C0C3824673B4C0E9027E9603A6.edm">#REF!</definedName>
    <definedName name="_bdm.D0057496FFB144ACAE6F824C71E951D3.edm">#REF!</definedName>
    <definedName name="_bdm.d0132e5155fe4f3f99878837c6a2ee47.edm">#REF!</definedName>
    <definedName name="_bdm.D029139BFF484DC6A8E969B867C09B21.edm">#REF!</definedName>
    <definedName name="_bdm.D02F6EF125C248238B666C439D6A2A51.edm">#REF!</definedName>
    <definedName name="_bdm.D03A0B0F05D84FAB992F03340F251D56.edm">#REF!</definedName>
    <definedName name="_bdm.d0b28ffdc66945e4b3e4d9d9f2a668d2.edm">#REF!</definedName>
    <definedName name="_bdm.D0CB56676FA04FEDA2DB6BBC27FCE00B.edm">#REF!</definedName>
    <definedName name="_bdm.D0D504F9C3EE43B6A1CF303121CF2A29.edm">#REF!</definedName>
    <definedName name="_bdm.D0F7BA3EF3C44CA2AF2AE844614A90AF.edm">#REF!</definedName>
    <definedName name="_bdm.D0FBA1870A064F5281FDD502B7995FE9.edm">#REF!</definedName>
    <definedName name="_bdm.D102AF3DDB3D4384AC4BFB0A4221B9F0.edm">#REF!</definedName>
    <definedName name="_bdm.D10E467EE9FE4FD8A378D0239DBABD0C.edm">#REF!</definedName>
    <definedName name="_bdm.d1242efd98944cd7a3c1422eff330c25.edm">#REF!</definedName>
    <definedName name="_bdm.D13363248B41486FBC655B8F0E10E7E3.edm">#REF!</definedName>
    <definedName name="_bdm.D143481F7C3A4503BE586980CCE3384E.edm">#REF!</definedName>
    <definedName name="_bdm.D155FEEBAAEC4D168A4B7A2FC6236F70.edm">#REF!</definedName>
    <definedName name="_bdm.d161c60fc2c149e29f74c8c526644f12.edm">#REF!</definedName>
    <definedName name="_bdm.D16A2F0F7C7342DB95CF66EF75698CC2.edm">#REF!</definedName>
    <definedName name="_bdm.d177df72d6074cdc95a07134c5e0328d.edm">#REF!</definedName>
    <definedName name="_bdm.D1817D16DC5A452F84C980041B841C36.edm">#REF!</definedName>
    <definedName name="_bdm.D185D2DD98E34EB1A13677DAB66C2529.edm">#REF!</definedName>
    <definedName name="_bdm.d1abb5f231804113a09b526db4a60bfe.edm">#REF!</definedName>
    <definedName name="_bdm.d1ad5d111d8a46d48ee2e15c4647838f.edm">#REF!</definedName>
    <definedName name="_bdm.D1DD91327B0043D78FDB63F681987851.edm">#REF!</definedName>
    <definedName name="_bdm.D1F173D6142A4A878A158A7D9097CFD2.edm">#REF!</definedName>
    <definedName name="_bdm.D20CE566463E432E973AEDCD10158B78.edm">#REF!</definedName>
    <definedName name="_bdm.D2111324500442FAA28F04A5D9A1B2D9.edm">#REF!</definedName>
    <definedName name="_bdm.D22256EFEBE74EFD8253CC84CCDA0BF9.edm">#REF!</definedName>
    <definedName name="_bdm.d239cb4f407a45eca8000b6e226ab214.edm">#REF!</definedName>
    <definedName name="_bdm.D23F38D4A8044BA59DB4CD41124D0E2A.edm">#REF!</definedName>
    <definedName name="_bdm.D2723C6F26324CA3AFE6C0B10EF011E1.edm">#REF!</definedName>
    <definedName name="_bdm.D276243E22D94532A50DC1391014A619.edm">#REF!</definedName>
    <definedName name="_bdm.d28f3a2b02db40978aae6d66d00eb3e4.edm">#REF!</definedName>
    <definedName name="_bdm.D2B6C52D1562489AA7D134033F9AEA23.edm">#REF!</definedName>
    <definedName name="_bdm.D2BF7F6662B74EA585D65A19FB742E34.edm">#REF!</definedName>
    <definedName name="_bdm.D2E12E562E5E4C7F90FAABA4486609AF.edm">#REF!</definedName>
    <definedName name="_bdm.D2EE507D99514CCEA50999F8A3D2B146.edm">#REF!</definedName>
    <definedName name="_bdm.D30A773027214C8C80CB0CF3399716F0.edm">#REF!</definedName>
    <definedName name="_bdm.D31F710A657841E784665A8467A1F109.edm">#REF!</definedName>
    <definedName name="_bdm.D37840331CC9481BB2BEDA14DF0BD6B1.edm">#REF!</definedName>
    <definedName name="_bdm.D3AC1DA63A3444E8B7DD325E871BE1D4.edm">#REF!</definedName>
    <definedName name="_bdm.d3bc0ecc83c14733be7bd2a824e89cb7.edm">#REF!</definedName>
    <definedName name="_bdm.D3D3618641F8441C87E2F12EC8A1243F.edm">#REF!</definedName>
    <definedName name="_bdm.D3FF962DE397489A85BEA11289FA10E3.edm">#REF!</definedName>
    <definedName name="_bdm.D4008B423EE6456E81B07631E5846E92.edm">#REF!</definedName>
    <definedName name="_bdm.D42AA0C9CEAA43B9B3C7F0F0A7500C7B.edm">#REF!</definedName>
    <definedName name="_bdm.D43A6B2A947B4EA9A42335B05D28E8EB.edm">#REF!</definedName>
    <definedName name="_bdm.D43D51E1DD4945BEB6844D478A7A6C11.edm">#REF!</definedName>
    <definedName name="_bdm.D4663670B3B54330A1FD76E741AC3DDD.edm">#REF!</definedName>
    <definedName name="_bdm.D486800E6C2E49739CF24EDF97F3D66E.edm">#REF!</definedName>
    <definedName name="_bdm.d4cd805a95ab4259814ba8e6e4adcb14.edm">#REF!</definedName>
    <definedName name="_bdm.d4facaf8934b4a359f5fc221641d0c50.edm">#REF!</definedName>
    <definedName name="_bdm.D51B8287A6C64427A4CC9BD2FE60CCDD.edm">#REF!</definedName>
    <definedName name="_bdm.d54965c759c64d80ad4ce0037fd132d7.edm">#REF!</definedName>
    <definedName name="_bdm.d56d06baea71489db7ed4d3abe6a8e32.edm">#REF!</definedName>
    <definedName name="_bdm.D58B11E252E247E6941052E7772D12B9.edm">#REF!</definedName>
    <definedName name="_bdm.d592317b709f4f1ca3d1c0d7338a4029.edm">#REF!</definedName>
    <definedName name="_bdm.D5A19310B66D4F12A556C4E4AF381F6E.edm">#REF!</definedName>
    <definedName name="_bdm.D5A970840F704505A3314E3C89E9F83C.edm">#REF!</definedName>
    <definedName name="_bdm.D5B52C19DC45483DAF0FFFDA5C786CD4.edm">#REF!</definedName>
    <definedName name="_bdm.D5BF2A5B076F4D4A995FCC54BF42760D.edm">#REF!</definedName>
    <definedName name="_bdm.D5F67CCEE67C436690237B1C3ACA1AF8.edm">#REF!</definedName>
    <definedName name="_bdm.D614D41991024CCAAEDB7D902319FF2C.edm">#REF!</definedName>
    <definedName name="_bdm.d62dc1f42d2944df9a4b2031e908740f.edm">#REF!</definedName>
    <definedName name="_bdm.D639DD2CB3ED4A75AC43DCE02DB1F687.edm">#REF!</definedName>
    <definedName name="_bdm.D663F2F1519B462D880C3EB968EDCD5D.edm">#REF!</definedName>
    <definedName name="_bdm.D68608D16A4546C9B3C51B35D3AF151A.edm">#REF!</definedName>
    <definedName name="_bdm.d6aedec2988146e08f68d0b76a0ad639.edm">#REF!</definedName>
    <definedName name="_bdm.D6BB04299D80468A9858CBED67E6BC30.edm">#REF!</definedName>
    <definedName name="_bdm.D728B49165B2471A85558D417FCBF0CE.edm">#REF!</definedName>
    <definedName name="_bdm.D75BD935D9E74C8FA98F3FDBA40863F0.edm">#REF!</definedName>
    <definedName name="_bdm.d760a34bfa8849e39bde79458b5be369.edm">#REF!</definedName>
    <definedName name="_bdm.D7636FF4A7AA4FFC8AACDCF4734C6AF1.edm">#REF!</definedName>
    <definedName name="_bdm.d78530b780b0486da282cd619dace58b.edm">#REF!</definedName>
    <definedName name="_bdm.D78A04DA802643FDBA53CE6DB229EC9D.edm">#REF!</definedName>
    <definedName name="_bdm.D79C4FCF32964155BADF9CB92D7FA451.edm">#REF!</definedName>
    <definedName name="_bdm.d7cbcba48f984be69ba52742939338cd.edm">#REF!</definedName>
    <definedName name="_bdm.d7d7282f35ed4736afab624da55ff84c.edm">#REF!</definedName>
    <definedName name="_bdm.D7E4E6417C7C493D9BD427D9C93E8A2B.edm">#REF!</definedName>
    <definedName name="_bdm.D804A8B72E4C4024A8737E5F2F37BDFC.edm">#REF!</definedName>
    <definedName name="_bdm.d80e6f558f1143bda027643f8b6c83ca.edm">#REF!</definedName>
    <definedName name="_bdm.d814e9a209ee40a498bd9336d5cdb5a9.edm">#REF!</definedName>
    <definedName name="_bdm.d819bdb422e44f3abe5ed4abc4e649fa.edm">#REF!</definedName>
    <definedName name="_bdm.D82187C5AFD14C4388D8673A5CAB8581.edm">#REF!</definedName>
    <definedName name="_bdm.D82FBBFB29AD4F15B6CF2F9E3FD8BD9A.edm">#REF!</definedName>
    <definedName name="_bdm.D85005FBABAF43E38B4127B99F43F01A.edm">#REF!</definedName>
    <definedName name="_bdm.D8658E2147214753A2EB83A4FF48CBE1.edm">#REF!</definedName>
    <definedName name="_bdm.D87FAD7C163E41C59D22D231EBD4FE61.edm">#REF!</definedName>
    <definedName name="_bdm.d88f3e41d1f8414b9975edfc174bc774.edm">#REF!</definedName>
    <definedName name="_bdm.D89292667E4E49D887129C36B713FE3F.edm">#REF!</definedName>
    <definedName name="_bdm.d8982270f8674d5f92b4a602d57a5d6e.edm">#REF!</definedName>
    <definedName name="_bdm.D8C4789E0054459C9A90075A225D4A8C.edm">#REF!</definedName>
    <definedName name="_bdm.D8C758E56FFE441AB6B3D20BEE381138.edm">#REF!</definedName>
    <definedName name="_bdm.D8F71AC207DC4C39BFAB6EB858F2D51A.edm">#REF!</definedName>
    <definedName name="_bdm.d94ae72619bf47d6b84703b51cc9ff8c.edm">#REF!</definedName>
    <definedName name="_bdm.d970df541aab4d3896e24028cfb6624b.edm">#REF!</definedName>
    <definedName name="_bdm.D99D8B19D5854465BA5C7908668C3AEC.edm">#REF!</definedName>
    <definedName name="_bdm.D9E6F7E2FBDB4FF6A6D632BFBE3A1A0F.edm">#REF!</definedName>
    <definedName name="_bdm.D9EFB0371A604F60ADB25540D81F5187.edm">#REF!</definedName>
    <definedName name="_bdm.DA0279DB137B4D3DB9D83C14549827DC.edm">#REF!</definedName>
    <definedName name="_bdm.DA070A89BAE64CF1B0C5A3FB7DABBD03.edm">#REF!</definedName>
    <definedName name="_bdm.da1d131d628d4143a76a3c5e1de8d00b.edm">#REF!</definedName>
    <definedName name="_bdm.DA25D0C5D5D149C2B0EAEBC09A87C93A.edm">#REF!</definedName>
    <definedName name="_bdm.DA7CE3BC4FA4454BA8261BABB34BB057.edm">#REF!</definedName>
    <definedName name="_bdm.DA81095E89004DF697033F7633F0FADA.edm">#REF!</definedName>
    <definedName name="_bdm.DAB0AB4F74794A0B92A7F06433DDE198.edm">#REF!</definedName>
    <definedName name="_bdm.dad59990eef8425f8def203874f1f729.edm">#REF!</definedName>
    <definedName name="_bdm.DB21C9E516F6429BA3C726F0136516A5.edm">#REF!</definedName>
    <definedName name="_bdm.DB25E126B6D34EEDA091EADB96E4BEAE.edm">#REF!</definedName>
    <definedName name="_bdm.DB34431902C64C919B4275A1064730F9.edm">#REF!</definedName>
    <definedName name="_bdm.DB4192BB08F247DDA57886C3AEF792E6.edm">#REF!</definedName>
    <definedName name="_bdm.DB532E19E1024187875B38658C500AFB.edm">#REF!</definedName>
    <definedName name="_bdm.DB532F732FF843DDBBEC74FF8E6803EE.edm">#REF!</definedName>
    <definedName name="_bdm.DB66B8725661431495E52B8CE87BDDB9.edm">#REF!</definedName>
    <definedName name="_bdm.DB8B16C93C7D494E873D7E76D22A7256.edm">#REF!</definedName>
    <definedName name="_bdm.dbb9bda98b594bf2bb5742a6f06e7700.edm">#REF!</definedName>
    <definedName name="_bdm.DBCDC6FD5D76458B94E58B3D0A89D910.edm">#REF!</definedName>
    <definedName name="_bdm.DBF118B3FDF34427BAE90EA780EFA492.edm">#REF!</definedName>
    <definedName name="_bdm.dbf7cec3ed5142f6806d5064fa7bc1f8.edm">#REF!</definedName>
    <definedName name="_bdm.DBF8F79D2FE244698C14155A4A3CFA25.edm">#REF!</definedName>
    <definedName name="_bdm.dc0dd251d2244664866be04994075df2.edm">#REF!</definedName>
    <definedName name="_bdm.DC341461D3844DBBA8AE8912D3CC723A.edm">#REF!</definedName>
    <definedName name="_bdm.DC4F7177BAE84F3EA17E1F2BDB7CAABD.edm">#REF!</definedName>
    <definedName name="_bdm.dc50a314660a40d3b385a8d6e6384fd7.edm">#REF!</definedName>
    <definedName name="_bdm.dc5fc4e7c99c4d28bfd39b6e514f0595.edm">#REF!</definedName>
    <definedName name="_bdm.DC6323C262D84C158E2B066E058E27EC.edm">#REF!</definedName>
    <definedName name="_bdm.DC7354BA61B44BEBABDA4296AF33FE0C.edm">#REF!</definedName>
    <definedName name="_bdm.dc9c3045c72f468bbf025f457d978b53.edm">#REF!</definedName>
    <definedName name="_bdm.DCB006E09F8D4BA99AD6A329E293CC92.edm">#REF!</definedName>
    <definedName name="_bdm.DCE67AE6BDC04EE389CA150910596E5F.edm">#REF!</definedName>
    <definedName name="_bdm.DD226672418D4D0FBFB07F6C4D81E40F.edm">#REF!</definedName>
    <definedName name="_bdm.DD7A05BEA7B84CAEB64D540C33E5B226.edm">#REF!</definedName>
    <definedName name="_bdm.dd9c93cee6f24c25a6aad94987ab7e91.edm">#REF!</definedName>
    <definedName name="_bdm.DDA5A9F892BC45108E92DAA7E8E58A3C.edm">#REF!</definedName>
    <definedName name="_bdm.ddbbcc181e17468ab000767bf5e98549.edm">#REF!</definedName>
    <definedName name="_bdm.DE52659E42F8480F8978A61475E376B6.edm">#REF!</definedName>
    <definedName name="_bdm.DE54BD7675794906969F040CB07811B3.edm">#REF!</definedName>
    <definedName name="_bdm.DE5E7AC8064246689C09C5D1F667B519.edm">#REF!</definedName>
    <definedName name="_bdm.DE97A8336B184AC5A9FB37F107E84FCE.edm">#REF!</definedName>
    <definedName name="_bdm.DEA02B8DB9594F51BA561009BFB2731A.edm">#REF!</definedName>
    <definedName name="_bdm.DEB4D18E25554E9B9A5DB29485574589.edm">#REF!</definedName>
    <definedName name="_bdm.DF11856AEE804FF58F14C3014A8A0D97.edm">#REF!</definedName>
    <definedName name="_bdm.DF55966B25DC4BB895A625BCD49FE1F6.edm">#REF!</definedName>
    <definedName name="_bdm.DF838FED1BE049718493E348BAA72BE6.edm">#REF!</definedName>
    <definedName name="_bdm.df8eff30e6f04f9a83ce5d6d4828bd87.edm">#REF!</definedName>
    <definedName name="_bdm.DFBCE4F03CFC4315A05123BF0875316F.edm">#REF!</definedName>
    <definedName name="_bdm.DFE90002F50142A98BEC5F1D9C338EBF.edm">#REF!</definedName>
    <definedName name="_bdm.E06E1EABA64347E7BDF311484EDDCCAC.edm">#REF!</definedName>
    <definedName name="_bdm.E07190F45BD2489380B6302D83EC19C7.edm">#REF!</definedName>
    <definedName name="_bdm.E08624CFAEA8465AB1001A3F70BA9184.edm">#REF!</definedName>
    <definedName name="_bdm.e0e5cf75073549a08db59d2b1595bacd.edm">#REF!</definedName>
    <definedName name="_bdm.e10459c3ca4043a989874fd66a861c9b.edm">#REF!</definedName>
    <definedName name="_bdm.E118D99614514C0395F84EDE00BB6F9C.edm">#REF!</definedName>
    <definedName name="_bdm.E13AF5BB9BF64E6A8E9E099725DB53FF.edm">#REF!</definedName>
    <definedName name="_bdm.E13F19A98B514132855F6A1AB75F8647.edm">#REF!</definedName>
    <definedName name="_bdm.e142ec0f5a9d44bfb319bc70d629a287.edm">#REF!</definedName>
    <definedName name="_bdm.E16CFECFCE8249DCA79D6854325C17C5.edm">#REF!</definedName>
    <definedName name="_bdm.E1A39C6BAC824E4680E5DC6131A6952C.edm">#REF!</definedName>
    <definedName name="_bdm.E1AA8E040C1B455CB7ACA0C2E827AB50.edm">#REF!</definedName>
    <definedName name="_bdm.E1BA45E979C3454E8B85123EEC51F99A.edm">#REF!</definedName>
    <definedName name="_bdm.E1C29FFF4D0B453AA4B4C39163821635.edm">#REF!</definedName>
    <definedName name="_bdm.E1CE44ECCB3E4BB2AE9B79E536516982.edm">#REF!</definedName>
    <definedName name="_bdm.e1d05fae2f0040ee943202a3529f19a6.edm">#REF!</definedName>
    <definedName name="_bdm.E1E19EB1445C4FCC8592308A9CB48D59.edm">#REF!</definedName>
    <definedName name="_bdm.e1f61d45ae844573a0dd07077d82f965.edm">#REF!</definedName>
    <definedName name="_bdm.E1FE1BD9982D48819EC32284FE78F2F8.edm">#REF!</definedName>
    <definedName name="_bdm.E2372C17DC29485AA40BE6E45DF2CDDC.edm">#REF!</definedName>
    <definedName name="_bdm.E23D8BC5FFC6463B94B1D5476C2EF53E.edm">#REF!</definedName>
    <definedName name="_bdm.E240701702FC44CBB062D61DA046FD03.edm">#REF!</definedName>
    <definedName name="_bdm.E274EA29B4BA410EBE8E3A6A7FC387E6.edm">#REF!</definedName>
    <definedName name="_bdm.E278916769104CC6A0ED5351C6EBD55A.edm">#REF!</definedName>
    <definedName name="_bdm.E2A96AE50A2A49259525A46CA8864386.edm">#REF!</definedName>
    <definedName name="_bdm.E2BE1962D6FF497687B7C83B020E6A81.edm">#REF!</definedName>
    <definedName name="_bdm.E2C025D005194D609CDCBAF71EA7F7BE.edm">#REF!</definedName>
    <definedName name="_bdm.E2C8FF7D30D440BFAA4D27713797F8CA.edm">#REF!</definedName>
    <definedName name="_bdm.e2e7dec5460d46dc8869e667f07df1e0.edm">#REF!</definedName>
    <definedName name="_bdm.E2FC3153D2144AE8A77300C185AD4ECA.edm">#REF!</definedName>
    <definedName name="_bdm.E3212917DE28403197BD90596CD20286.edm">#REF!</definedName>
    <definedName name="_bdm.E326C7C456054B8F8E7EAEE87610550D.edm">#REF!</definedName>
    <definedName name="_bdm.E33A2B53234E4F10BF8B76D693B038CA.edm">#REF!</definedName>
    <definedName name="_bdm.E3522E85C95141DFA6A3D3042143FE6E.edm">#REF!</definedName>
    <definedName name="_bdm.e35767eb261444f5927902fe7a773581.edm">#REF!</definedName>
    <definedName name="_bdm.E3632A6A63FF4A528EBD416A754B1AA8.edm">#REF!</definedName>
    <definedName name="_bdm.E369D387658A4C5E8CB624EF8F0EC5AC.edm">#REF!</definedName>
    <definedName name="_bdm.E36E26882F91437680892DE030C0E4D4.edm">#REF!</definedName>
    <definedName name="_bdm.E395F42D17104097B59778D7258FFEAE.edm">#REF!</definedName>
    <definedName name="_bdm.E3E48598FEAD4AA2B9EF882C8E21829D.edm">#REF!</definedName>
    <definedName name="_bdm.E403A19F53664871B571AF94FB669636.edm">#REF!</definedName>
    <definedName name="_bdm.e424a22470fe4c94ac5a560cd81fe200.edm">#REF!</definedName>
    <definedName name="_bdm.e427b081805f4c168018932086958f45.edm">#REF!</definedName>
    <definedName name="_bdm.E448600BC4334569B5B327F8708B6269.edm">#REF!</definedName>
    <definedName name="_bdm.E456B6768DF7457ABC9F53DC7F8896E1.edm">#REF!</definedName>
    <definedName name="_bdm.E472B88BDB2C45C2BF0C699B09804764.edm">#REF!</definedName>
    <definedName name="_bdm.E47945B7EE6A46BEB53961042CF7CD35.edm">#REF!</definedName>
    <definedName name="_bdm.E4A24FE81A654DB39CBE27B5B59B2F13.edm">#REF!</definedName>
    <definedName name="_bdm.e4ab78d07ca047aca0281830124c1eb9.edm">#REF!</definedName>
    <definedName name="_bdm.E4EACF2F9B1D411DB6CD9999843D5FFF.edm">#REF!</definedName>
    <definedName name="_bdm.E5102ACE3A6A4F3EB6CF9BE7DCF7290B.edm">#REF!</definedName>
    <definedName name="_bdm.E529A035940647BFACF8F5F81EF74D10.edm">#REF!</definedName>
    <definedName name="_bdm.E5321CE52153466A822235B52B092364.edm">#REF!</definedName>
    <definedName name="_bdm.E53C7F9064BB4BE8A22B955F0ACD8028.edm">#REF!</definedName>
    <definedName name="_bdm.E53D70C158D0451AA3DC3C8D99451BDF.edm">#REF!</definedName>
    <definedName name="_bdm.E542236557B54C5EA02908968C743A99.edm">#REF!</definedName>
    <definedName name="_bdm.E54EC3531C174B199CC159246B4BCEE2.edm">#REF!</definedName>
    <definedName name="_bdm.E55CA877296742F2B5DDE108555FB089.edm">#REF!</definedName>
    <definedName name="_bdm.e56d0b6652d44e3b97ae17450e62ae13.edm">#REF!</definedName>
    <definedName name="_bdm.E56E4EF83E864E12AFF2500ADAC44B54.edm">#REF!</definedName>
    <definedName name="_bdm.E5714470ECEA49BD849179CEE5CE90BD.edm">#REF!</definedName>
    <definedName name="_bdm.E578CF5494AC43C098283F27AF5FD6D8.edm">#REF!</definedName>
    <definedName name="_bdm.E58B265B75644100999DB9B8E0E68996.edm">#REF!</definedName>
    <definedName name="_bdm.E593CA5E191543AEA0E5C6DC4C9E4F7D.edm">#REF!</definedName>
    <definedName name="_bdm.E5B26F6A07D9471191390B7F24D21B52.edm">#REF!</definedName>
    <definedName name="_bdm.E5E1626E7B984153B2096CC327660EC0.edm">#REF!</definedName>
    <definedName name="_bdm.E6590A111F194F6F8C03679A675AA633.edm">#REF!</definedName>
    <definedName name="_bdm.e6602ced43b64dd78a80787ff0d722a2.edm">#REF!</definedName>
    <definedName name="_bdm.E68BB47B4F54412FA085252BD3EA1C26.edm">#REF!</definedName>
    <definedName name="_bdm.E698AF0DC4794124AA1EC515F35C410F.edm">#REF!</definedName>
    <definedName name="_bdm.E69A3EEB583F457C97A8CDB76AB1A85B.edm">#REF!</definedName>
    <definedName name="_bdm.E6E0DB0B5A064057AE567ADB769917FF.edm">#REF!</definedName>
    <definedName name="_bdm.E7010911E549458CB973A32F4D97EBB9.edm">#REF!</definedName>
    <definedName name="_bdm.E71BD401018646AE9DD49882DC94E005.edm">#REF!</definedName>
    <definedName name="_bdm.E741C2824F3B4AA995F0F87395C5FE9A.edm">#REF!</definedName>
    <definedName name="_bdm.E7FBC75457BC4A96AD640CDA36D7D04C.edm">#REF!</definedName>
    <definedName name="_bdm.E806DE6236794E3BB0F3F93E079DE7B8.edm">#REF!</definedName>
    <definedName name="_bdm.e80cb65e391e4c18a1f90e8dde0c144e.edm">#REF!</definedName>
    <definedName name="_bdm.E81E79F2B4A34CFC9764526228A0986A.edm">#REF!</definedName>
    <definedName name="_bdm.E832E2D642C14799A91A166C2EA22AAC.edm">#REF!</definedName>
    <definedName name="_bdm.E840FFE9371640E9B5E4ED9009678646.edm">#REF!</definedName>
    <definedName name="_bdm.E848C177EFE44EA79AAC0FC79912B02E.edm">#REF!</definedName>
    <definedName name="_bdm.E850BD7AB7294631B8587BD80E04DD87.edm">#REF!</definedName>
    <definedName name="_bdm.E8610F0167814ECC9306229102C3AE9D.edm">#REF!</definedName>
    <definedName name="_bdm.E87DB17F54944418A1B0B38687C51785.edm">#REF!</definedName>
    <definedName name="_bdm.e884d24543554f1ebeaf087323f24c0c.edm">#REF!</definedName>
    <definedName name="_bdm.E88AE0735B52432BB9CCC143CDD56DB4.edm">#REF!</definedName>
    <definedName name="_bdm.e8a06de4d1534cde90a86a8a0649f6fc.edm">#REF!</definedName>
    <definedName name="_bdm.E8E58C051C154EADA9D3BA736C1E3DB6.edm">#REF!</definedName>
    <definedName name="_bdm.E924F829A58940E895C3EA44E9FE4773.edm">#REF!</definedName>
    <definedName name="_bdm.E92A912D880B4FACB6539D3F8DEF6410.edm">#REF!</definedName>
    <definedName name="_bdm.E93BF2A299C046398159787F639505A6.edm">#REF!</definedName>
    <definedName name="_bdm.E94474E64F3B4B668F2B4A9A626E4DEB.edm">#REF!</definedName>
    <definedName name="_bdm.E94554C319164AF3815AE5E431EDBBEA.edm">#REF!</definedName>
    <definedName name="_bdm.e971903b7c8d4f5aab2533ae99eb15bb.edm">#REF!</definedName>
    <definedName name="_bdm.E98C0DAA445A43A182B012254DDE3CF6.edm">#REF!</definedName>
    <definedName name="_bdm.E98FDD9C479C47CBBC71EF3E80647BC7.edm">#REF!</definedName>
    <definedName name="_bdm.e99f0d34b1484d1fbfa35fb82217c5a8.edm">#REF!</definedName>
    <definedName name="_bdm.EA07319299254F0D92C9B891B4E709F9.edm">#REF!</definedName>
    <definedName name="_bdm.EA164CCEB66C408B9A35245C9C75C947.edm">#REF!</definedName>
    <definedName name="_bdm.ea1705331a004a6fa1243c246b62d802.edm">#REF!</definedName>
    <definedName name="_bdm.EA79A18FA9B747F8A4C766914697D1EE.edm">#REF!</definedName>
    <definedName name="_bdm.EA93012212B14965A5D72E9BF9CAA66B.edm">#REF!</definedName>
    <definedName name="_bdm.EAAF7483618E4A97B7AB16BBF1DC59B9.edm">#REF!</definedName>
    <definedName name="_bdm.EAB0A7CEA63C4D958445ADE824D6A0D8.edm">#REF!</definedName>
    <definedName name="_bdm.EABD7622F59342AA92BA0C75777614E8.edm">#REF!</definedName>
    <definedName name="_bdm.EAEC9C3D50474F6CA7AEE5FBEDB1FC8E.edm">#REF!</definedName>
    <definedName name="_bdm.eb49f005b95245ebaddbdceba788386a.edm">#REF!</definedName>
    <definedName name="_bdm.eb4bbc0c74f146bda20bba27dc98052d.edm">#REF!</definedName>
    <definedName name="_bdm.EB7C83C3192D4374AAC1FCF38C264412.edm">#REF!</definedName>
    <definedName name="_bdm.EBA6E98EB67E43A3A560B5913B7A5032.edm">#REF!</definedName>
    <definedName name="_bdm.ebb33542767b466f91fe12cc8194f88e.edm">#REF!</definedName>
    <definedName name="_bdm.EBB4C61897FC4145B3E2516971DE7E00.edm">#REF!</definedName>
    <definedName name="_bdm.EBD85E024A394959808897A9271DF45B.edm">#REF!</definedName>
    <definedName name="_bdm.EC1F34291A2345DEB021C345614C20F9.edm">#REF!</definedName>
    <definedName name="_bdm.ec3c6b920df741718743506b8d14bdb3.edm">#REF!</definedName>
    <definedName name="_bdm.EC53756BE00946249E28765BD5E5A4FD.edm">#REF!</definedName>
    <definedName name="_bdm.ECBD9FC16DBF42A59B0889ABD049EF4D.edm">#REF!</definedName>
    <definedName name="_bdm.ECC6D86748574E709850578736F0EA69.edm">#REF!</definedName>
    <definedName name="_bdm.eccba02ce9e349bdb1ba517720dca06c.edm">#REF!</definedName>
    <definedName name="_bdm.ECE215B0F4474189ADA6EF0427D8D0FD.edm">#REF!</definedName>
    <definedName name="_bdm.ECF6A92D10544691A7F00E45142377CD.edm">#REF!</definedName>
    <definedName name="_bdm.ED2F09D7895542CCB577639A0903A3D4.edm">#REF!</definedName>
    <definedName name="_bdm.ED410C0AF21C46A99F4537C3064EADE8.edm">#REF!</definedName>
    <definedName name="_bdm.ED50BF42DBB949F4A296AEE081AC3935.edm">#REF!</definedName>
    <definedName name="_bdm.ED70A20BC91545D59131DCB31702CCE9.edm">#REF!</definedName>
    <definedName name="_bdm.ED89D511B4464DBA9D8EA4A5892C8EFC.edm">#REF!</definedName>
    <definedName name="_bdm.EDA3E7AB02AF4662834D8BE25FE3EEE0.edm">#REF!</definedName>
    <definedName name="_bdm.EDAA6E573A424E7AA85A8951C7BD90F3.edm">#REF!</definedName>
    <definedName name="_bdm.EDB591441A3248EFAC480620A9466411.edm">#REF!</definedName>
    <definedName name="_bdm.edc20915e757466dafa9c3fc1d159e27.edm">#REF!</definedName>
    <definedName name="_bdm.edd9273b32d0473f805b92ad76c96dcb.edm">#REF!</definedName>
    <definedName name="_bdm.edf7397a17564bddbe91c8c065b29590.edm">#REF!</definedName>
    <definedName name="_bdm.EE1AB5A3D86347C0A290ED8D5279A149.edm">#REF!</definedName>
    <definedName name="_bdm.EE3C9B6006AE468882D67724B13B5AB8.edm">#REF!</definedName>
    <definedName name="_bdm.EE4206FFE34F4B62B3377CA510232BBF.edm">#REF!</definedName>
    <definedName name="_bdm.EE53B0240F394F5388B6F547DA345ADB.edm">#REF!</definedName>
    <definedName name="_bdm.eec19b316b0a46db82adfc66ef110f6e.edm">#REF!</definedName>
    <definedName name="_bdm.EEC937D127BD45F59AE1F017BDEB1187.edm">#REF!</definedName>
    <definedName name="_bdm.EECBC88E226247BFBA94E4B2638CD7FF.edm">#REF!</definedName>
    <definedName name="_bdm.EEE2DCC506534E07BB087A82F3112FD9.edm">#REF!</definedName>
    <definedName name="_bdm.eeeadb76685042438e9f5657bc4a64f0.edm">#REF!</definedName>
    <definedName name="_bdm.EF3071F110C448EBBA864105255883C0.edm">#REF!</definedName>
    <definedName name="_bdm.EF4C64B3015B4F599AFFC20CF9D0A203.edm">#REF!</definedName>
    <definedName name="_bdm.ef4f4e44c068464a93bbe618a0a29fec.edm">#REF!</definedName>
    <definedName name="_bdm.ef84b43747c841829e12eed65b4b4111.edm">#REF!</definedName>
    <definedName name="_bdm.EF8C07FB67E541848AAE5066FD2EA1E0.edm">#REF!</definedName>
    <definedName name="_bdm.EF90CFBBD1DC4E56B457B440D6971179.edm">#REF!</definedName>
    <definedName name="_bdm.efa250322c2b4bd3a9be0650358ecce8.edm">#REF!</definedName>
    <definedName name="_bdm.EFCBC693D8364A1FB9C4BE3560C3B095.edm">#REF!</definedName>
    <definedName name="_bdm.EFE1DB9CEFA542EEAFAAD625D4A8D0A3.edm">#REF!</definedName>
    <definedName name="_bdm.EFF18B3FE397426CAD63A16836A07639.edm">#REF!</definedName>
    <definedName name="_bdm.EFF7108FB2CF486CB02CDB3D036B8F4C.edm">#REF!</definedName>
    <definedName name="_bdm.f04860b6268e48d7985bae91d4362d10.edm">#REF!</definedName>
    <definedName name="_bdm.F0597B8D1F6C4FCCB9DB38BE8E5A3ECF.edm">#REF!</definedName>
    <definedName name="_bdm.F05CC883206343B2A4B2EA8CD693F2B8.edm">#REF!</definedName>
    <definedName name="_bdm.f067ed28f37e4c318116eee0918cb805.edm">#REF!</definedName>
    <definedName name="_bdm.F0C4D0A06132474297172E66F1E293D3.edm">#REF!</definedName>
    <definedName name="_bdm.f0ef65a206674ca18ac9823f5088e6fb.edm">#REF!</definedName>
    <definedName name="_bdm.F1018CA448DF4615B96F8A583DBE2AD0.edm">#REF!</definedName>
    <definedName name="_bdm.F10F32A610214128904A1E54432C0F8E.edm">#REF!</definedName>
    <definedName name="_bdm.F10F7843A4A440539732739FF29A575F.edm">#REF!</definedName>
    <definedName name="_bdm.f141435041a242858722ea2c384f3209.edm">#REF!</definedName>
    <definedName name="_bdm.F1B7F85A453943C19D45F11C2B4E2F58.edm">#REF!</definedName>
    <definedName name="_bdm.F1D64947415C44D8A44B44B3C7CA0977.edm">#REF!</definedName>
    <definedName name="_bdm.F1DE3F3129F94393B4EAA01260BE1C78.edm">#REF!</definedName>
    <definedName name="_bdm.f1ec393dd432478096a753efa5ac6a56.edm">#REF!</definedName>
    <definedName name="_bdm.F22615A9607B43D29D6BC2BB252E6B66.edm">#REF!</definedName>
    <definedName name="_bdm.F2335E73127642339CAC3D531B36D53D.edm">#REF!</definedName>
    <definedName name="_bdm.f24e4b64953e4d2cacdac70191a3f3fb.edm">#REF!</definedName>
    <definedName name="_bdm.f2593a22ff37478d839ab39f0a0502ee.edm">#REF!</definedName>
    <definedName name="_bdm.F25CE3C4C20942FB951BEFADD6C8F1EF.edm">#REF!</definedName>
    <definedName name="_bdm.F2A01C9B9F4F477183EF01154F37BE09.edm">#REF!</definedName>
    <definedName name="_bdm.F2A65D674EC24F7D9F271C157DCFD537.edm">#REF!</definedName>
    <definedName name="_bdm.F2B1E84DC3834F7783FA019858940BCF.edm">#REF!</definedName>
    <definedName name="_bdm.F2BA1AC816734F6DB2CB1813D06AF67A.edm">#REF!</definedName>
    <definedName name="_bdm.f2ca3104d1fb4c56b10bfe40aae915a5.edm">#REF!</definedName>
    <definedName name="_bdm.F2DB89BE62CC409980CB013651416C5F.edm">#REF!</definedName>
    <definedName name="_bdm.F2DC44FC413F48E891B2F0443103AC01.edm">#REF!</definedName>
    <definedName name="_bdm.f3171174014e4777ba30c2b98715c697.edm">#REF!</definedName>
    <definedName name="_bdm.F3300A6021A14370B253686461A0A0D8.edm">#REF!</definedName>
    <definedName name="_bdm.F3511A79D95740D99A68202D170B6655.edm">#REF!</definedName>
    <definedName name="_bdm.F38BCD61753C4A0DA01420B3BCA161F8.edm">#REF!</definedName>
    <definedName name="_bdm.F3B792F2E9754D63B378A60D1176658F.edm">#REF!</definedName>
    <definedName name="_bdm.F406CD2448304ACDB628F5E7FA0DA402.edm">#REF!</definedName>
    <definedName name="_bdm.F413AB1EA8B84988ABE91C93D97CD2E4.edm">#REF!</definedName>
    <definedName name="_bdm.f414dd13e45342a89fc270cd4e4b17c6.edm">#REF!</definedName>
    <definedName name="_bdm.F42BE27D36924D329ADA44B749F727C0.edm">#REF!</definedName>
    <definedName name="_bdm.F42E56FC17E8467A93EC55C44239F199.edm">#REF!</definedName>
    <definedName name="_bdm.F45387D8D0514B3190D267CB3D48A9E3.edm">#REF!</definedName>
    <definedName name="_bdm.F4659FE545064B0F8DE74FC1D27B3C6A.edm">#REF!</definedName>
    <definedName name="_bdm.F4707B916DA14B9AB2FC54AF7CEE2492.edm">#REF!</definedName>
    <definedName name="_bdm.F4B7293C486247AFB8F5DB3A38EB4470.edm">#REF!</definedName>
    <definedName name="_bdm.f4c41b25393c47c79bbd030024e0e073.edm">#REF!</definedName>
    <definedName name="_bdm.F5781C64077F45C8A7B32FA00270A828.edm">#REF!</definedName>
    <definedName name="_bdm.F586EBF5B1A64D03BC43B28415951AC7.edm">#REF!</definedName>
    <definedName name="_bdm.F58B819E41E24C2B99216BCC9154DBD9.edm">#REF!</definedName>
    <definedName name="_bdm.f58c7b8a83b84e7f81eb035fc0a0679c.edm">#REF!</definedName>
    <definedName name="_bdm.F5E64381362C427F80793AB1343D4783.edm">#REF!</definedName>
    <definedName name="_bdm.f5f01eb671f443ff88812b6aeca3867b.edm">#REF!</definedName>
    <definedName name="_bdm.F5F83F132B0643A2AC61DF20085F375D.edm">#REF!</definedName>
    <definedName name="_bdm.f5fc5c6c56bf48a3b5382afea36889e7.edm">#REF!</definedName>
    <definedName name="_bdm.F63A80B3E5F54B3DB51886B0B557CAA5.edm">#REF!</definedName>
    <definedName name="_bdm.F6599EBE8B904AC69C12118707EE1F7E.edm">#REF!</definedName>
    <definedName name="_bdm.F669E662057C43D696E68FF053AD3964.edm">#REF!</definedName>
    <definedName name="_bdm.F680B524B972412881AE0C4720435387.edm">#REF!</definedName>
    <definedName name="_bdm.F6AB1E7E95D547DBB2DCB027145A2DB0.edm">#REF!</definedName>
    <definedName name="_bdm.F6C2FD26C5EF477EAD70C3611E0BF01D.edm">#REF!</definedName>
    <definedName name="_bdm.F6ED884097774ACA9686CFA96B635E2E.edm">#REF!</definedName>
    <definedName name="_bdm.F6F10B0843844010B910F2C523DC698C.edm">#REF!</definedName>
    <definedName name="_bdm.F746AF400F5D4DB89219976C37778FC9.edm">#REF!</definedName>
    <definedName name="_bdm.F794D112133E4A499B6F9B1529626737.edm">#REF!</definedName>
    <definedName name="_bdm.F7AD4BC47A5849F188FCDC61ABFFD218.edm">#REF!</definedName>
    <definedName name="_bdm.F7CA54F6261D48FC81AC1C6594EC8C04.edm">#REF!</definedName>
    <definedName name="_bdm.F7F0DFA875F34079B8C2955802F8EE56.edm">#REF!</definedName>
    <definedName name="_bdm.f80561582d0a4ebfa109f2bb29d45061.edm">#REF!</definedName>
    <definedName name="_bdm.F856045F768543EC9E12CA688226A4AF.edm">#REF!</definedName>
    <definedName name="_bdm.F85CC89BE7C94A0BAF816D462CE2F422.edm">#REF!</definedName>
    <definedName name="_bdm.F85D0A9C478D493AB35A1F4A0118446F.edm">#REF!</definedName>
    <definedName name="_bdm.F8B1CEA12A044BB8BE1E642AA6FFB0C3.edm">#REF!</definedName>
    <definedName name="_bdm.F8DB5F0E8FCE4D699CC3DE83EF3B06B7.edm">#REF!</definedName>
    <definedName name="_bdm.F8DC1562C5A44E43A12AB874E687C80D.edm">#REF!</definedName>
    <definedName name="_bdm.F8F4EE96DF174100B704AFBAF7FC66C1.edm">#REF!</definedName>
    <definedName name="_bdm.F91A51A5FFD141BD821009884766DBC6.edm">#REF!</definedName>
    <definedName name="_bdm.f92f3bd714d74ccc8ffee7460efa315d.edm">#REF!</definedName>
    <definedName name="_bdm.f9478a807be6455391cc081b589b99e5.edm">#REF!</definedName>
    <definedName name="_bdm.F94BE17FA3C146BEB21F844B1A23A073.edm">#REF!</definedName>
    <definedName name="_bdm.F975762E4CCC4B54AD9636E601F8C683.edm">#REF!</definedName>
    <definedName name="_bdm.F98A00A929EC4D52B52F722E7F65993D.edm">#REF!</definedName>
    <definedName name="_bdm.F9943F452DB647A3B0954314893EA91B.edm">#REF!</definedName>
    <definedName name="_bdm.F996664310D7456FA1150571093AA890.edm">#REF!</definedName>
    <definedName name="_bdm.F996809EF7954C9797DBF7416407EB47.edm">#REF!</definedName>
    <definedName name="_bdm.FA06ADCF18E343768636BA02A6C0EBD6.edm">#REF!</definedName>
    <definedName name="_bdm.FA0D2420B54446BF9F95D74B573D4FA2.edm">#REF!</definedName>
    <definedName name="_bdm.fa1b44a67b3242858e7d7a9b9b722081.edm">#REF!</definedName>
    <definedName name="_bdm.FA206C7EF05344A1ADB2599D6DDD41D6.edm">#REF!</definedName>
    <definedName name="_bdm.FA41E77BC3E0466F8D3B895B5395D0E0.edm">#REF!</definedName>
    <definedName name="_bdm.FA5C3237D6FB487B8933434DF85B508F.edm">#REF!</definedName>
    <definedName name="_bdm.FA5EADE9F91745999510034EC433119A.edm">#REF!</definedName>
    <definedName name="_bdm.FA80A33B01794BDF862A1AC13BA40F76.edm">#REF!</definedName>
    <definedName name="_bdm.FA89A151DB2A46DEBEA6FD04DA7F17DF.edm">#REF!</definedName>
    <definedName name="_bdm.FADE560047F747DD9F7E9DD5E796771C.edm">#REF!</definedName>
    <definedName name="_bdm.fae7edf4b61c4a429d71cadb6e421159.edm">#REF!</definedName>
    <definedName name="_bdm.FAE848F790CB41C3963DD65CA2F115D2.edm">#REF!</definedName>
    <definedName name="_bdm.FAED1D60CD534C62A3FA7EAB91F854CE.edm">#REF!</definedName>
    <definedName name="_bdm.FastTrackBookmark.1_31_2018_2_38_17_PM.edm">#REF!</definedName>
    <definedName name="_bdm.FastTrackBookmark.10_15_2016_4_57_54_PM.edm">#REF!</definedName>
    <definedName name="_bdm.FastTrackBookmark.10_17_2016_11_17_07_PM.edm">#REF!</definedName>
    <definedName name="_bdm.FastTrackBookmark.10_18_2016_1_48_22_AM.edm">#REF!</definedName>
    <definedName name="_bdm.FastTrackBookmark.10_18_2016_1_48_48_AM.edm">#REF!</definedName>
    <definedName name="_bdm.FastTrackBookmark.10_20_2015_6_15_17_PM.edm">#REF!</definedName>
    <definedName name="_bdm.FastTrackBookmark.2_22_2018_8_59_39_AM.edm">#REF!</definedName>
    <definedName name="_bdm.FastTrackBookmark.3_20_2018_3_16_58_PM.edm">#REF!</definedName>
    <definedName name="_bdm.FastTrackBookmark.3_20_2018_4_35_46_PM.edm">#REF!</definedName>
    <definedName name="_bdm.FastTrackBookmark.4_3_2017_4_08_33_PM.edm">#REF!</definedName>
    <definedName name="_bdm.FastTrackBookmark.4_9_2017_3_58_51_PM.edm">#REF!</definedName>
    <definedName name="_bdm.FastTrackBookmark.4_9_2017_4_08_55_PM.edm">#REF!</definedName>
    <definedName name="_bdm.FastTrackBookmark.8_8_2007_1_44_32_PM.edm">#REF!</definedName>
    <definedName name="_bdm.fb060afb88d24c6697c2d32a85b8f533.edm">#REF!</definedName>
    <definedName name="_bdm.FB5BAC606BA542F5BD7F575EC9FD0992.edm">#REF!</definedName>
    <definedName name="_bdm.FB6D29FA9BB74422B58213DB8268AEC1.edm">#REF!</definedName>
    <definedName name="_bdm.fb7c17121a5c41b68ba5ffac6e7f8758.edm">#REF!</definedName>
    <definedName name="_bdm.FB80475FB812430CAEDD4A49C9531C6F.edm">#REF!</definedName>
    <definedName name="_bdm.FB8D8AB244B64BB9B4F5F5A4C5205085.edm">#REF!</definedName>
    <definedName name="_bdm.fbb4d58ab99f4ccda6ab0f42a494efb5.edm">#REF!</definedName>
    <definedName name="_bdm.FBC1C28083114130895FA9C0D095C587.edm">#REF!</definedName>
    <definedName name="_bdm.FBC8F4734CD44B95848F689416B40C4F.edm">#REF!</definedName>
    <definedName name="_bdm.FBEC1DAB0A724FE98391163F21BD344A.edm">#REF!</definedName>
    <definedName name="_bdm.FBFE98D07155420FA5F922587FE9D830.edm">#REF!</definedName>
    <definedName name="_bdm.FC0DE3FE39F74F0EB32A0D3B60C8ED99.edm">#REF!</definedName>
    <definedName name="_bdm.fc3cb9f2f4c441398e8cba9e2005feaf.edm">#REF!</definedName>
    <definedName name="_bdm.FC69137881FA4ED0B2F3EEA76915C0BD.edm">#REF!</definedName>
    <definedName name="_bdm.fc8dded2d5784214b0a54026b614a716.edm">#REF!</definedName>
    <definedName name="_bdm.FCC6B18BE7004556877909E70B057CC2.edm">#REF!</definedName>
    <definedName name="_bdm.fcefc2b19d654569b4449cf132a88afb.edm">#REF!</definedName>
    <definedName name="_bdm.FD0E18A117614C858F482A39221A50FE.edm">#REF!</definedName>
    <definedName name="_bdm.FD0FBC95D8304F67BAEE17D74B915603.edm">#REF!</definedName>
    <definedName name="_bdm.FD337CE334964D4E916494FF14B8E10F.edm">#REF!</definedName>
    <definedName name="_bdm.FD4004866C2D4D0BB520F535E523A0D8.edm">#REF!</definedName>
    <definedName name="_bdm.FD9A54E1532E4D6AAA747B97C0C9BE12.edm">#REF!</definedName>
    <definedName name="_bdm.FDACAA3866D943DDA972C6717F7324A4.edm">#REF!</definedName>
    <definedName name="_bdm.FDC4C1284C484B35B522BB60770FA332.edm">#REF!</definedName>
    <definedName name="_bdm.FE031A60A49C476BBF63A7E18D609A66.edm">#REF!</definedName>
    <definedName name="_bdm.FE040A678D304015A6559731F0B734DF.edm">#REF!</definedName>
    <definedName name="_bdm.FE04D63308114EC1BD31DE2772C01BF2.edm">#REF!</definedName>
    <definedName name="_bdm.fe54c273bd6040179413770d81523749.edm">#REF!</definedName>
    <definedName name="_bdm.FE71B7657B814752B38AF42E3494366C.edm">#REF!</definedName>
    <definedName name="_bdm.FE7B7157386141298AA91E431F0B52A3.edm">#REF!</definedName>
    <definedName name="_bdm.FE887521B4A6453CBC5BCC1AF977913A.edm">#REF!</definedName>
    <definedName name="_bdm.FEAF45C73152478FBA50ACAEE9D16106.edm">#REF!</definedName>
    <definedName name="_bdm.FEC1547451CE4F04BCD3A3675C3A266A.edm">#REF!</definedName>
    <definedName name="_bdm.FEDB395C3009431FA3FF5CEEBC0B1187.edm">#REF!</definedName>
    <definedName name="_bdm.FEEC5DFB4EAD4369AC133FA829A22150.edm">#REF!</definedName>
    <definedName name="_bdm.FF0DBC4D907048DEA0271533AC898CF5.edm">#REF!</definedName>
    <definedName name="_bdm.ff13b0f3c4b04786b6f9bba5acdf2f99.edm">#REF!</definedName>
    <definedName name="_bdm.FF180024E5324F8CA61813A879702063.edm">#REF!</definedName>
    <definedName name="_bdm.FF341D037C27448AA516E2C9BD0DB510.edm">#REF!</definedName>
    <definedName name="_bdm.ff7115a5573948ca82f84a8271bcdd5d.edm">#REF!</definedName>
    <definedName name="_bdm.FFA3D82385EB467CA54E28C9EF68BD9D.edm">#REF!</definedName>
    <definedName name="_bdm.FFCFD694865D49D38D6A12726F5653B3.edm">#REF!</definedName>
    <definedName name="_bdm.FFF8699F557545A48593ACE33161DED4.edm">#REF!</definedName>
    <definedName name="_ben01">#REF!</definedName>
    <definedName name="_ben01_1">#REF!</definedName>
    <definedName name="_ben02">#REF!</definedName>
    <definedName name="_ben02_1">#REF!</definedName>
    <definedName name="_ben03">#REF!</definedName>
    <definedName name="_ben03_1">#REF!</definedName>
    <definedName name="_ben04">#REF!</definedName>
    <definedName name="_ben04_1">#REF!</definedName>
    <definedName name="_ben05">#REF!</definedName>
    <definedName name="_ben05_1">#REF!</definedName>
    <definedName name="_ben06">#REF!</definedName>
    <definedName name="_ben06_1">#REF!</definedName>
    <definedName name="_ben07">#REF!</definedName>
    <definedName name="_ben07_1">#REF!</definedName>
    <definedName name="_ben08">#REF!</definedName>
    <definedName name="_ben08_1">#REF!</definedName>
    <definedName name="_ben09">#REF!</definedName>
    <definedName name="_ben09_1">#REF!</definedName>
    <definedName name="_ben1">#REF!</definedName>
    <definedName name="_ben1_1">#REF!</definedName>
    <definedName name="_ben2">#REF!</definedName>
    <definedName name="_ben2_1">#REF!</definedName>
    <definedName name="_ben3">#REF!</definedName>
    <definedName name="_ben3_1">#REF!</definedName>
    <definedName name="_ben4">#REF!</definedName>
    <definedName name="_ben4_1">#REF!</definedName>
    <definedName name="_ben5">#REF!</definedName>
    <definedName name="_ben5_1">#REF!</definedName>
    <definedName name="_bg2">#REF!</definedName>
    <definedName name="_bg2_1">#REF!</definedName>
    <definedName name="_bg2_2">#REF!</definedName>
    <definedName name="_bg3">#REF!</definedName>
    <definedName name="_bg3_1">#REF!</definedName>
    <definedName name="_bg3_2">#REF!</definedName>
    <definedName name="_Bid07">#REF!</definedName>
    <definedName name="_Bid08">#REF!</definedName>
    <definedName name="_bji23">{#N/A,"PURCHM",FALSE,"Business Analysis";#N/A,"SPADD",FALSE,"Business Analysis"}</definedName>
    <definedName name="_bkd87">{#N/A,"PURCHM",FALSE,"Business Analysis";#N/A,"SPADD",FALSE,"Business Analysis"}</definedName>
    <definedName name="_bla1">{#N/A,#N/A,TRUE,"Main assumptions";#N/A,#N/A,TRUE,"Subscriber projections";#N/A,#N/A,TRUE,"Revenues";#N/A,#N/A,TRUE,"Opex";#N/A,#N/A,TRUE,"Capex";#N/A,#N/A,TRUE,"Working capital";#N/A,#N/A,TRUE,"P&amp;L";#N/A,#N/A,TRUE,"Cash";#N/A,#N/A,TRUE,"Balance";#N/A,#N/A,TRUE,"Valuation";#N/A,#N/A,TRUE,"Bench"}</definedName>
    <definedName name="_bn1">#REF!</definedName>
    <definedName name="_box1">#REF!</definedName>
    <definedName name="_boy1">#REF!</definedName>
    <definedName name="_br1">#REF!</definedName>
    <definedName name="_BS1">#REF!</definedName>
    <definedName name="_bts1">#REF!</definedName>
    <definedName name="_BUD_005_BT">#REF!</definedName>
    <definedName name="_BUD_005_OL">#REF!</definedName>
    <definedName name="_BUD_005_TOTAL">#REF!</definedName>
    <definedName name="_BUD2007">#REF!</definedName>
    <definedName name="_Budget_for_Measure">#REF!</definedName>
    <definedName name="_c">{"Fiesta Facer Page",#N/A,FALSE,"Q_C_S";"Fiesta Main Page",#N/A,FALSE,"V_L";"Fiesta 95BP Struct",#N/A,FALSE,"StructBP";"Fiesta Post 95BP Struct",#N/A,FALSE,"AdjStructBP"}</definedName>
    <definedName name="_c_1">#REF!</definedName>
    <definedName name="_c_1_1">{"Fiesta Facer Page",#N/A,FALSE,"Q_C_S";"Fiesta Main Page",#N/A,FALSE,"V_L";"Fiesta 95BP Struct",#N/A,FALSE,"StructBP";"Fiesta Post 95BP Struct",#N/A,FALSE,"AdjStructBP"}</definedName>
    <definedName name="_c_1_2">{"Fiesta Facer Page",#N/A,FALSE,"Q_C_S";"Fiesta Main Page",#N/A,FALSE,"V_L";"Fiesta 95BP Struct",#N/A,FALSE,"StructBP";"Fiesta Post 95BP Struct",#N/A,FALSE,"AdjStructBP"}</definedName>
    <definedName name="_c_1_3">{"Fiesta Facer Page",#N/A,FALSE,"Q_C_S";"Fiesta Main Page",#N/A,FALSE,"V_L";"Fiesta 95BP Struct",#N/A,FALSE,"StructBP";"Fiesta Post 95BP Struct",#N/A,FALSE,"AdjStructBP"}</definedName>
    <definedName name="_c_1_4">{"Fiesta Facer Page",#N/A,FALSE,"Q_C_S";"Fiesta Main Page",#N/A,FALSE,"V_L";"Fiesta 95BP Struct",#N/A,FALSE,"StructBP";"Fiesta Post 95BP Struct",#N/A,FALSE,"AdjStructBP"}</definedName>
    <definedName name="_c_1_5">{"Fiesta Facer Page",#N/A,FALSE,"Q_C_S";"Fiesta Main Page",#N/A,FALSE,"V_L";"Fiesta 95BP Struct",#N/A,FALSE,"StructBP";"Fiesta Post 95BP Struct",#N/A,FALSE,"AdjStructBP"}</definedName>
    <definedName name="_c_2">{"Fiesta Facer Page",#N/A,FALSE,"Q_C_S";"Fiesta Main Page",#N/A,FALSE,"V_L";"Fiesta 95BP Struct",#N/A,FALSE,"StructBP";"Fiesta Post 95BP Struct",#N/A,FALSE,"AdjStructBP"}</definedName>
    <definedName name="_c_2_1">{"Fiesta Facer Page",#N/A,FALSE,"Q_C_S";"Fiesta Main Page",#N/A,FALSE,"V_L";"Fiesta 95BP Struct",#N/A,FALSE,"StructBP";"Fiesta Post 95BP Struct",#N/A,FALSE,"AdjStructBP"}</definedName>
    <definedName name="_c_2_2">{"Fiesta Facer Page",#N/A,FALSE,"Q_C_S";"Fiesta Main Page",#N/A,FALSE,"V_L";"Fiesta 95BP Struct",#N/A,FALSE,"StructBP";"Fiesta Post 95BP Struct",#N/A,FALSE,"AdjStructBP"}</definedName>
    <definedName name="_c_2_3">{"Fiesta Facer Page",#N/A,FALSE,"Q_C_S";"Fiesta Main Page",#N/A,FALSE,"V_L";"Fiesta 95BP Struct",#N/A,FALSE,"StructBP";"Fiesta Post 95BP Struct",#N/A,FALSE,"AdjStructBP"}</definedName>
    <definedName name="_c_2_4">{"Fiesta Facer Page",#N/A,FALSE,"Q_C_S";"Fiesta Main Page",#N/A,FALSE,"V_L";"Fiesta 95BP Struct",#N/A,FALSE,"StructBP";"Fiesta Post 95BP Struct",#N/A,FALSE,"AdjStructBP"}</definedName>
    <definedName name="_c_2_5">{"Fiesta Facer Page",#N/A,FALSE,"Q_C_S";"Fiesta Main Page",#N/A,FALSE,"V_L";"Fiesta 95BP Struct",#N/A,FALSE,"StructBP";"Fiesta Post 95BP Struct",#N/A,FALSE,"AdjStructBP"}</definedName>
    <definedName name="_c_3">{"Fiesta Facer Page",#N/A,FALSE,"Q_C_S";"Fiesta Main Page",#N/A,FALSE,"V_L";"Fiesta 95BP Struct",#N/A,FALSE,"StructBP";"Fiesta Post 95BP Struct",#N/A,FALSE,"AdjStructBP"}</definedName>
    <definedName name="_c_3_1">{"Fiesta Facer Page",#N/A,FALSE,"Q_C_S";"Fiesta Main Page",#N/A,FALSE,"V_L";"Fiesta 95BP Struct",#N/A,FALSE,"StructBP";"Fiesta Post 95BP Struct",#N/A,FALSE,"AdjStructBP"}</definedName>
    <definedName name="_c_3_2">{"Fiesta Facer Page",#N/A,FALSE,"Q_C_S";"Fiesta Main Page",#N/A,FALSE,"V_L";"Fiesta 95BP Struct",#N/A,FALSE,"StructBP";"Fiesta Post 95BP Struct",#N/A,FALSE,"AdjStructBP"}</definedName>
    <definedName name="_c_3_3">{"Fiesta Facer Page",#N/A,FALSE,"Q_C_S";"Fiesta Main Page",#N/A,FALSE,"V_L";"Fiesta 95BP Struct",#N/A,FALSE,"StructBP";"Fiesta Post 95BP Struct",#N/A,FALSE,"AdjStructBP"}</definedName>
    <definedName name="_c_3_4">{"Fiesta Facer Page",#N/A,FALSE,"Q_C_S";"Fiesta Main Page",#N/A,FALSE,"V_L";"Fiesta 95BP Struct",#N/A,FALSE,"StructBP";"Fiesta Post 95BP Struct",#N/A,FALSE,"AdjStructBP"}</definedName>
    <definedName name="_c_3_5">{"Fiesta Facer Page",#N/A,FALSE,"Q_C_S";"Fiesta Main Page",#N/A,FALSE,"V_L";"Fiesta 95BP Struct",#N/A,FALSE,"StructBP";"Fiesta Post 95BP Struct",#N/A,FALSE,"AdjStructBP"}</definedName>
    <definedName name="_c_4">{"Fiesta Facer Page",#N/A,FALSE,"Q_C_S";"Fiesta Main Page",#N/A,FALSE,"V_L";"Fiesta 95BP Struct",#N/A,FALSE,"StructBP";"Fiesta Post 95BP Struct",#N/A,FALSE,"AdjStructBP"}</definedName>
    <definedName name="_c_4_1">{"Fiesta Facer Page",#N/A,FALSE,"Q_C_S";"Fiesta Main Page",#N/A,FALSE,"V_L";"Fiesta 95BP Struct",#N/A,FALSE,"StructBP";"Fiesta Post 95BP Struct",#N/A,FALSE,"AdjStructBP"}</definedName>
    <definedName name="_c_4_2">{"Fiesta Facer Page",#N/A,FALSE,"Q_C_S";"Fiesta Main Page",#N/A,FALSE,"V_L";"Fiesta 95BP Struct",#N/A,FALSE,"StructBP";"Fiesta Post 95BP Struct",#N/A,FALSE,"AdjStructBP"}</definedName>
    <definedName name="_c_4_3">{"Fiesta Facer Page",#N/A,FALSE,"Q_C_S";"Fiesta Main Page",#N/A,FALSE,"V_L";"Fiesta 95BP Struct",#N/A,FALSE,"StructBP";"Fiesta Post 95BP Struct",#N/A,FALSE,"AdjStructBP"}</definedName>
    <definedName name="_c_4_4">{"Fiesta Facer Page",#N/A,FALSE,"Q_C_S";"Fiesta Main Page",#N/A,FALSE,"V_L";"Fiesta 95BP Struct",#N/A,FALSE,"StructBP";"Fiesta Post 95BP Struct",#N/A,FALSE,"AdjStructBP"}</definedName>
    <definedName name="_c_4_5">{"Fiesta Facer Page",#N/A,FALSE,"Q_C_S";"Fiesta Main Page",#N/A,FALSE,"V_L";"Fiesta 95BP Struct",#N/A,FALSE,"StructBP";"Fiesta Post 95BP Struct",#N/A,FALSE,"AdjStructBP"}</definedName>
    <definedName name="_c_5">{"Fiesta Facer Page",#N/A,FALSE,"Q_C_S";"Fiesta Main Page",#N/A,FALSE,"V_L";"Fiesta 95BP Struct",#N/A,FALSE,"StructBP";"Fiesta Post 95BP Struct",#N/A,FALSE,"AdjStructBP"}</definedName>
    <definedName name="_c_5_1">{"Fiesta Facer Page",#N/A,FALSE,"Q_C_S";"Fiesta Main Page",#N/A,FALSE,"V_L";"Fiesta 95BP Struct",#N/A,FALSE,"StructBP";"Fiesta Post 95BP Struct",#N/A,FALSE,"AdjStructBP"}</definedName>
    <definedName name="_c_5_2">{"Fiesta Facer Page",#N/A,FALSE,"Q_C_S";"Fiesta Main Page",#N/A,FALSE,"V_L";"Fiesta 95BP Struct",#N/A,FALSE,"StructBP";"Fiesta Post 95BP Struct",#N/A,FALSE,"AdjStructBP"}</definedName>
    <definedName name="_c_5_3">{"Fiesta Facer Page",#N/A,FALSE,"Q_C_S";"Fiesta Main Page",#N/A,FALSE,"V_L";"Fiesta 95BP Struct",#N/A,FALSE,"StructBP";"Fiesta Post 95BP Struct",#N/A,FALSE,"AdjStructBP"}</definedName>
    <definedName name="_c_5_4">{"Fiesta Facer Page",#N/A,FALSE,"Q_C_S";"Fiesta Main Page",#N/A,FALSE,"V_L";"Fiesta 95BP Struct",#N/A,FALSE,"StructBP";"Fiesta Post 95BP Struct",#N/A,FALSE,"AdjStructBP"}</definedName>
    <definedName name="_c_5_5">{"Fiesta Facer Page",#N/A,FALSE,"Q_C_S";"Fiesta Main Page",#N/A,FALSE,"V_L";"Fiesta 95BP Struct",#N/A,FALSE,"StructBP";"Fiesta Post 95BP Struct",#N/A,FALSE,"AdjStructBP"}</definedName>
    <definedName name="_cah4">{#N/A,#N/A,FALSE,"Front Page";#N/A,#N/A,FALSE,"Mfg Var";#N/A,#N/A,FALSE,"Family Unit Cost Graphs";#N/A,#N/A,FALSE,"Product Cost Graphs";#N/A,#N/A,FALSE,"Unit Cost Setup";#N/A,#N/A,FALSE,"Yields";#N/A,#N/A,FALSE,"Emery";#N/A,#N/A,FALSE,"GI Pricing";#N/A,#N/A,FALSE,"Actuals";#N/A,#N/A,FALSE,"Forecast"}</definedName>
    <definedName name="_CashFlow1">#REF!</definedName>
    <definedName name="_cc">{"Fiesta Facer Page",#N/A,FALSE,"Q_C_S";"Fiesta Main Page",#N/A,FALSE,"V_L";"Fiesta 95BP Struct",#N/A,FALSE,"StructBP";"Fiesta Post 95BP Struct",#N/A,FALSE,"AdjStructBP"}</definedName>
    <definedName name="_ccw1">#REF!</definedName>
    <definedName name="_CCY1">#REF!</definedName>
    <definedName name="_CCY2">#REF!</definedName>
    <definedName name="_cd1">{#N/A,#N/A,FALSE,"Job Sched"}</definedName>
    <definedName name="_cd2">{#N/A,#N/A,FALSE,"Job Sched"}</definedName>
    <definedName name="_CD3">{#N/A,#N/A,FALSE,"Job Sched"}</definedName>
    <definedName name="_cd4">{#N/A,#N/A,FALSE,"Job Sched"}</definedName>
    <definedName name="_Cd5">{#N/A,#N/A,FALSE,"A"}</definedName>
    <definedName name="_cd8">{#N/A,#N/A,FALSE,"Job Sched"}</definedName>
    <definedName name="_Co50">#REF!</definedName>
    <definedName name="_COL1">#REF!</definedName>
    <definedName name="_COL10">#REF!</definedName>
    <definedName name="_COL11">#REF!</definedName>
    <definedName name="_COL12">#REF!</definedName>
    <definedName name="_COL2">#REF!</definedName>
    <definedName name="_COL3">#REF!</definedName>
    <definedName name="_COL4">#REF!</definedName>
    <definedName name="_COL5">#REF!</definedName>
    <definedName name="_COL6">#REF!</definedName>
    <definedName name="_COL7">#REF!</definedName>
    <definedName name="_COL8">#REF!</definedName>
    <definedName name="_COL9">#REF!</definedName>
    <definedName name="_con4050">{#N/A,"Anonymous",FALSE,"30 30k Table";#N/A,#N/A,FALSE,"30 50k Table";#N/A,#N/A,FALSE,"40 100k Table"}</definedName>
    <definedName name="_CVK6712">{#N/A,#N/A,FALSE,"UNIT";#N/A,#N/A,FALSE,"UNIT";#N/A,#N/A,FALSE,"계정"}</definedName>
    <definedName name="_d_">{"IS",#N/A,FALSE,"IS";"RPTIS",#N/A,FALSE,"RPTIS";"STATS",#N/A,FALSE,"STATS";"CELL",#N/A,FALSE,"CELL";"BS",#N/A,FALSE,"BS"}</definedName>
    <definedName name="_d1">{#N/A,#N/A,FALSE,"Presentation Summary";#N/A,#N/A,FALSE,"Consolidated Summary";#N/A,#N/A,FALSE,"GLA";#N/A,#N/A,FALSE,"Consolidating Schedule";#N/A,#N/A,FALSE,"GLB";#N/A,#N/A,FALSE,"GGM";#N/A,#N/A,FALSE,"SurFin";#N/A,#N/A,FALSE,"CBC";#N/A,#N/A,FALSE,"DTVI";#N/A,#N/A,FALSE,"Elim";#N/A,#N/A,FALSE,"Other"}</definedName>
    <definedName name="_d3">{#N/A,#N/A,FALSE,"Front Page";#N/A,#N/A,FALSE,"Mfg Var";#N/A,#N/A,FALSE,"Family Unit Cost Graphs";#N/A,#N/A,FALSE,"Product Cost Graphs";#N/A,#N/A,FALSE,"Unit Cost Setup";#N/A,#N/A,FALSE,"Yields";#N/A,#N/A,FALSE,"Emery";#N/A,#N/A,FALSE,"GI Pricing";#N/A,#N/A,FALSE,"Actuals";#N/A,#N/A,FALSE,"Forecast"}</definedName>
    <definedName name="_D33">{"Olk by Qtr Full",#N/A,FALSE,"Tot PalmPalm";"Olk by Qtr Full",#N/A,FALSE,"Tot Device";"Olk by Qtr Full",#N/A,FALSE,"Platform";"Olk by Qtr Full",#N/A,FALSE,"Palm.Net";"Olk by Qtr Full",#N/A,FALSE,"Elim"}</definedName>
    <definedName name="_D6">{"'표지'!$B$5"}</definedName>
    <definedName name="_D7">{"'표지'!$B$5"}</definedName>
    <definedName name="_das9">{#N/A,#N/A,FALSE,"Front Page";#N/A,#N/A,FALSE,"Mfg Var";#N/A,#N/A,FALSE,"Family Unit Cost Graphs";#N/A,#N/A,FALSE,"Product Cost Graphs";#N/A,#N/A,FALSE,"Unit Cost Setup";#N/A,#N/A,FALSE,"Yields";#N/A,#N/A,FALSE,"Emery";#N/A,#N/A,FALSE,"GI Pricing";#N/A,#N/A,FALSE,"Actuals";#N/A,#N/A,FALSE,"Forecast"}</definedName>
    <definedName name="_DATAMONTH2">10</definedName>
    <definedName name="_DATATYPE">"REA/REA"</definedName>
    <definedName name="_DATAUPDATE">TRUE</definedName>
    <definedName name="_DATAYEAR1">2010</definedName>
    <definedName name="_DATAYEAR2">2009</definedName>
    <definedName name="_DCF1">#REF!</definedName>
    <definedName name="_DCF2">{#N/A,#N/A,TRUE,"DCF Summary (2)";#N/A,#N/A,TRUE,"DCF Summary";#N/A,"Middle Case Drivers",TRUE,"DCF"}</definedName>
    <definedName name="_dcf2_1">#REF!</definedName>
    <definedName name="_dd1">{"by departments",#N/A,TRUE,"FORECAST";"cap_headcount",#N/A,TRUE,"FORECAST";"summary",#N/A,TRUE,"FORECAST"}</definedName>
    <definedName name="_DDD">#REF!</definedName>
    <definedName name="_ddd1">{#N/A,#N/A,TRUE,"Итоги";#N/A,#N/A,TRUE,"Источники";#N/A,#N/A,TRUE,"Налоги";#N/A,#N/A,TRUE,"Зарплата";#N/A,#N/A,TRUE,"ЭНЕРГИЯ";#N/A,#N/A,TRUE,"СЫРЬЕ";#N/A,#N/A,TRUE,"ОМТС";#N/A,#N/A,TRUE,"Оборудование";#N/A,#N/A,TRUE,"Коммерция";#N/A,#N/A,TRUE,"РЕМОНТЫ";#N/A,#N/A,TRUE,"УСО&amp;УРС";#N/A,#N/A,TRUE,"Фин.операции";#N/A,#N/A,TRUE,"Прочие ";#N/A,#N/A,TRUE,"ДП№5";#N/A,#N/A,TRUE,"Титул"}</definedName>
    <definedName name="_Dec01">{"Statement of Income",#N/A,TRUE,"Mar99";"Balance Sheet",#N/A,TRUE,"Mar99"}</definedName>
    <definedName name="_DEC08">#REF!</definedName>
    <definedName name="_DEC1">#REF!</definedName>
    <definedName name="_Dec3">#REF!</definedName>
    <definedName name="_df1">{#N/A,#N/A,FALSE,"Calc";#N/A,#N/A,FALSE,"Sensitivity";#N/A,#N/A,FALSE,"LT Earn.Dil.";#N/A,#N/A,FALSE,"Dil. AVP"}</definedName>
    <definedName name="_df2">{#N/A,#N/A,FALSE,"Calc";#N/A,#N/A,FALSE,"Sensitivity";#N/A,#N/A,FALSE,"LT Earn.Dil.";#N/A,#N/A,FALSE,"Dil. AVP"}</definedName>
    <definedName name="_DF4">#REF!</definedName>
    <definedName name="_dfd1">{"comp1",#N/A,FALSE,"COMPS";"footnotes",#N/A,FALSE,"COMPS"}</definedName>
    <definedName name="_dff1">{"incomemth",#N/A,TRUE,"forecast01";"incpercentmth",#N/A,TRUE,"forecast01";"balancemth",#N/A,TRUE,"forecast01";"cashmth",#N/A,TRUE,"forecast01";"cov2mth",#N/A,TRUE,"forecast01";"prbexp",#N/A,TRUE,"forecast01";"prbcap",#N/A,TRUE,"forecast01";"coalconsultants",#N/A,TRUE,"forecast01";"prbsum",#N/A,TRUE,"forecast01"}</definedName>
    <definedName name="_dfk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DIM2">" "</definedName>
    <definedName name="_DIM3">" "</definedName>
    <definedName name="_DIM4">" "</definedName>
    <definedName name="_Dist_Values">#REF!</definedName>
    <definedName name="_Dist_Values1">#REF!</definedName>
    <definedName name="_div202">{#N/A,"PURADD",FALSE,"Business Analysis";#N/A,"PURSPP",FALSE,"Business Analysis";#N/A,"CTGIND",FALSE,"Business Analysis";#N/A,"PURCHM",FALSE,"Business Analysis";#N/A,"SPADD",FALSE,"Business Analysis";#N/A,"EPOXY",FALSE,"Business Analysis";#N/A,"PURPER",FALSE,"Business Analysis"}</definedName>
    <definedName name="_div203">{#N/A,"PURADD",FALSE,"Business Analysis";#N/A,"PURSPP",FALSE,"Business Analysis";#N/A,"CTGIND",FALSE,"Business Analysis";#N/A,"PURCHM",FALSE,"Business Analysis";#N/A,"SPADD",FALSE,"Business Analysis";#N/A,"EPOXY",FALSE,"Business Analysis";#N/A,"PURPER",FALSE,"Business Analysis"}</definedName>
    <definedName name="_djd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dkj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_DP6434">{"TOTALDPAK",#N/A,FALSE,"DPAK PRODUCTION";"HADPAK",#N/A,FALSE,"DPAK PRODUCTION";"PSIDPAK",#N/A,FALSE,"DPAK PRODUCTION"}</definedName>
    <definedName name="_DRE0700">{"'PXR_6500'!$A$1:$I$124"}</definedName>
    <definedName name="_dwa1">{#N/A,"PURCHM",FALSE,"Business Analysis";#N/A,"SPADD",FALSE,"Business Analysis"}</definedName>
    <definedName name="_e2">{"INCOME",#N/A,FALSE,"ProNet";"VALUE",#N/A,FALSE,"ProNet"}</definedName>
    <definedName name="_ECS2">{#N/A,#N/A,FALSE,"EC&amp;AFLTPLAN";#N/A,#N/A,FALSE,"EC&amp;AFLT1";#N/A,#N/A,FALSE,"EC&amp;AFLT2";#N/A,#N/A,FALSE,"SUMMARY"}</definedName>
    <definedName name="_ED2">{"ALPHATEC ROLLUP SUMMAR",#N/A,FALSE,"ALPHATEC RUP"}</definedName>
    <definedName name="_edp1">{"assumption 50 50",#N/A,TRUE,"Merger";"has gets cash",#N/A,TRUE,"Merger";"accretion dilution",#N/A,TRUE,"Merger";"comparison credit stats",#N/A,TRUE,"Merger";"pf credit stats",#N/A,TRUE,"Merger";"pf sheets",#N/A,TRUE,"Merger"}</definedName>
    <definedName name="_EPS1">#REF!</definedName>
    <definedName name="_EPS2">#REF!</definedName>
    <definedName name="_er2">{#N/A,#N/A,FALSE,"Summary Expenses";#N/A,#N/A,FALSE,"SUBACUTE";#N/A,#N/A,FALSE,"Expense Allocation";#N/A,#N/A,FALSE,"Cost Per Day";#N/A,#N/A,FALSE,"Purchased Services";#N/A,#N/A,FALSE,"Start Up Costs";#N/A,#N/A,FALSE,"Capital Costs"}</definedName>
    <definedName name="_er3">{#N/A,#N/A,FALSE,"Summary Expenses";#N/A,#N/A,FALSE,"SUBACUTE";#N/A,#N/A,FALSE,"Expense Allocation";#N/A,#N/A,FALSE,"Cost Per Day";#N/A,#N/A,FALSE,"Purchased Services";#N/A,#N/A,FALSE,"Start Up Costs";#N/A,#N/A,FALSE,"Capital Costs"}</definedName>
    <definedName name="_eu93">{"Comp_of_Price_Effect",#N/A,FALSE,"QTRDPVAR"}</definedName>
    <definedName name="_eva2">#REF!</definedName>
    <definedName name="_Example">#REF!</definedName>
    <definedName name="_Exp09">#REF!</definedName>
    <definedName name="_Exp10">#REF!</definedName>
    <definedName name="_Exp11">#REF!</definedName>
    <definedName name="_Exp12">#REF!</definedName>
    <definedName name="_Exp13">#REF!</definedName>
    <definedName name="_exp2000">#REF!</definedName>
    <definedName name="_exp2001">#REF!</definedName>
    <definedName name="_eyr1">{"hiden",#N/A,FALSE,"14";"hidden",#N/A,FALSE,"16";"hidden",#N/A,FALSE,"18";"hidden",#N/A,FALSE,"20"}</definedName>
    <definedName name="_f">{"QTR_ACT",#N/A,FALSE,"PROP_PBIT_DEV_Q3";"QTR_BUD",#N/A,FALSE,"PROP_PBIT_DEV_Q3";"YTD_BUD",#N/A,FALSE,"PROP_PBIT_DEV_Q3";"YTD_ACT",#N/A,FALSE,"PROP_PBIT_DEV_Q3";"FY95 SNAP3",#N/A,FALSE,"PROP_PBIT_DEV_Q3";"FY95_BUD",#N/A,FALSE,"PROP_PBIT_DEV_Q3";"FY96_BUD",#N/A,FALSE,"PROP_PBIT_DEV_Q3"}</definedName>
    <definedName name="_f1">{"assumption cash",#N/A,TRUE,"Merger";"has gets cash",#N/A,TRUE,"Merger";"accretion dilution",#N/A,TRUE,"Merger";"comparison credit stats",#N/A,TRUE,"Merger";"pf credit stats",#N/A,TRUE,"Merger";"pf sheets",#N/A,TRUE,"Merger"}</definedName>
    <definedName name="_FA16434">{"TOTALFAB",#N/A,FALSE,"WAFER FAB 1 EXPENSE";"FABMANAGEMENT",#N/A,FALSE,"WAFER FAB 1 EXPENSE";"FABPRODUCTION",#N/A,FALSE,"WAFER FAB 1 EXPENSE";"FABENGINEERING",#N/A,FALSE,"WAFER FAB 1 EXPENSE";"FABEQUIPSUPPORT",#N/A,FALSE,"WAFER FAB 1 EXPENSE";"FABPRODUCTLINE",#N/A,FALSE,"WAFER FAB 1 EXPENSE";"FABMATERIALS",#N/A,FALSE,"WAFER FAB 1 EXPENSE"}</definedName>
    <definedName name="_fa2">{"'Sheet1'!$A$1:$H$36"}</definedName>
    <definedName name="_FA26434">{"TOTALFAB",#N/A,FALSE,"WAFER FAB 2 EXPENSE";"FABPRODUCTION",#N/A,FALSE,"WAFER FAB 2 EXPENSE";"FABENGINEERING",#N/A,FALSE,"WAFER FAB 2 EXPENSE";"FABEQUIPSUPPORT",#N/A,FALSE,"WAFER FAB 2 EXPENSE";"FABPRODUCTLINE",#N/A,FALSE,"WAFER FAB 2 EXPENSE";"FABMATERIALS",#N/A,FALSE,"WAFER FAB 2 EXPENSE"}</definedName>
    <definedName name="_FAB6">#REF!</definedName>
    <definedName name="_fd1">{#N/A,#N/A,FALSE,"Sales"}</definedName>
    <definedName name="_fd2">{#N/A,#N/A,TRUE,"Cover Memo";"Complete Sys. Estimate",#N/A,TRUE,"Change Summary";"Complete Sys. Estimate",#N/A,TRUE,"Estimate Summary";"Complete Sys. Estimate",#N/A,TRUE,"Dept. Summary";"Complete Sys. Estimate",#N/A,TRUE,"DOW Detail"}</definedName>
    <definedName name="_fdf1">{"incomemth",#N/A,TRUE,"forecast00";"incomepercentmth",#N/A,TRUE,"forecast00";"balancemth",#N/A,TRUE,"forecast00";"cashmth",#N/A,TRUE,"forecast00";"covenantmth",#N/A,TRUE,"forecast00"}</definedName>
    <definedName name="_fdg1">{"incomemth",#N/A,TRUE,"forecast00";"incomepercentmth",#N/A,TRUE,"forecast00";"balancemth",#N/A,TRUE,"forecast00";"cashmth",#N/A,TRUE,"forecast00";"covenantmth",#N/A,TRUE,"forecast00"}</definedName>
    <definedName name="_fds">#REF!</definedName>
    <definedName name="_fds1">{"incomemth",#N/A,TRUE,"forecast01";"incpercentmth",#N/A,TRUE,"forecast01";"balancemth",#N/A,TRUE,"forecast01";"cashmth",#N/A,TRUE,"forecast01";"cov2mth",#N/A,TRUE,"forecast01";"prbexp",#N/A,TRUE,"forecast01";"prbcap",#N/A,TRUE,"forecast01";"coalconsultants",#N/A,TRUE,"forecast01";"prbsum",#N/A,TRUE,"forecast01"}</definedName>
    <definedName name="_fds2">{"comps",#N/A,FALSE,"comps";"notes",#N/A,FALSE,"comps"}</definedName>
    <definedName name="_feb01">{"Statement of Income",#N/A,TRUE,"Mar99";"Balance Sheet",#N/A,TRUE,"Mar99"}</definedName>
    <definedName name="_feb02">{"Statement of Income",#N/A,TRUE,"Mar99";"Balance Sheet",#N/A,TRUE,"Mar99"}</definedName>
    <definedName name="_FEB09">#REF!</definedName>
    <definedName name="_Feb3">#REF!</definedName>
    <definedName name="_FG1">{"'DIFPRE'!$A$2:$M$54"}</definedName>
    <definedName name="_Fill">#REF!</definedName>
    <definedName name="_Fill.">#REF!</definedName>
    <definedName name="_Fill_2">#REF!</definedName>
    <definedName name="_Fill_3">#REF!</definedName>
    <definedName name="_Fill_Tambu">#REF!</definedName>
    <definedName name="_FILL1">#REF!</definedName>
    <definedName name="_fill2">#REF!</definedName>
    <definedName name="_Filljvs">#REF!</definedName>
    <definedName name="_Filll">#REF!</definedName>
    <definedName name="_xlnm._FilterDatabase" localSheetId="4" hidden="1">'1. Consolidated Functional P&amp;L'!$C$6:$R$100</definedName>
    <definedName name="_xlnm._FilterDatabase" localSheetId="5" hidden="1">'1a. Dispatch Functional P&amp;L'!$C$6:$R$100</definedName>
    <definedName name="_xlnm._FilterDatabase" localSheetId="6" hidden="1">'1b. Youreka Functional P&amp;L'!$C$6:$R$100</definedName>
    <definedName name="_xlnm._FilterDatabase" localSheetId="7" hidden="1">'2. Consolidated Natural P&amp;L'!$C$6:$R$100</definedName>
    <definedName name="_xlnm._FilterDatabase" localSheetId="8" hidden="1">'2a. Dispatch Natural P&amp;L'!$C$6:$R$100</definedName>
    <definedName name="_xlnm._FilterDatabase" localSheetId="9" hidden="1">'2b. Youreka Natural P&amp;L'!$C$6:$R$100</definedName>
    <definedName name="_xlnm._FilterDatabase" localSheetId="10" hidden="1">'3. Balance Sheet'!$C$5:$Q$63</definedName>
    <definedName name="_xlnm._FilterDatabase" localSheetId="11" hidden="1">'4. Cash Flows'!$C$5:$S$67</definedName>
    <definedName name="_xlnm._FilterDatabase" localSheetId="12" hidden="1">'5. Bookings'!$B$79:$Q$214</definedName>
    <definedName name="_xlnm._FilterDatabase" localSheetId="28" hidden="1">'Dispatch BS'!$A$5:$Q$139</definedName>
    <definedName name="_xlnm._FilterDatabase" localSheetId="19" hidden="1">'Dispatch BS-Monthly'!$B$5:$BT$62</definedName>
    <definedName name="_xlnm._FilterDatabase" localSheetId="20" hidden="1">'Dispatch CF-Monthly'!$B$5:$BT$66</definedName>
    <definedName name="_xlnm._FilterDatabase" localSheetId="17" hidden="1">'Dispatch Monthly Func P&amp;L'!$B$5:$BT$99</definedName>
    <definedName name="_xlnm._FilterDatabase" localSheetId="18" hidden="1">'Dispatch Monthly Nat P&amp;L'!$B$5:$BT$99</definedName>
    <definedName name="_xlnm._FilterDatabase" localSheetId="27" hidden="1">'Dispatch P&amp;L'!$A$5:$V$170</definedName>
    <definedName name="_xlnm._FilterDatabase" localSheetId="33" hidden="1">'Youreka BS'!$A$5:$Q$150</definedName>
    <definedName name="_xlnm._FilterDatabase" localSheetId="24" hidden="1">'Youreka BS-Monthly'!$B$5:$BT$62</definedName>
    <definedName name="_xlnm._FilterDatabase" localSheetId="25" hidden="1">'Youreka CF-Monthly'!$B$5:$BT$66</definedName>
    <definedName name="_xlnm._FilterDatabase" localSheetId="22" hidden="1">'Youreka Monthly Func P&amp;L'!$B$5:$BT$99</definedName>
    <definedName name="_xlnm._FilterDatabase" localSheetId="23" hidden="1">'Youreka Monthly Nat P&amp;L'!$B$5:$BT$99</definedName>
    <definedName name="_xlnm._FilterDatabase" localSheetId="32" hidden="1">'Youreka P&amp;L'!$A$5:$V$152</definedName>
    <definedName name="_FilterDatabase2">#REF!</definedName>
    <definedName name="_fl1111">{"Fecha_Novembro",#N/A,FALSE,"FECHAMENTO-2002 ";"Defer_Novembro",#N/A,FALSE,"DIFERIDO";"Pis_Novembro",#N/A,FALSE,"PIS COFINS";"Iss_Novembro",#N/A,FALSE,"ISS"}</definedName>
    <definedName name="_FOR_CNT_1_COPS">#REF!</definedName>
    <definedName name="_for_YTD_Year">#REF!</definedName>
    <definedName name="_fr4">{#N/A,#N/A,FALSE,"Table of Contents";#N/A,#N/A,FALSE,"Overview";#N/A,#N/A,FALSE,"Data"}</definedName>
    <definedName name="_FY01">{"'Sheet1'!$A$1:$D$15"}</definedName>
    <definedName name="_FY05">{#N/A,#N/A,FALSE,"partnership mgmt fee";#N/A,#N/A,FALSE,"incentive mgt fee";#N/A,#N/A,FALSE,"trial balance";#N/A,#N/A,FALSE,"analytics";#N/A,#N/A,FALSE,"debt";#N/A,#N/A,FALSE,"equity";#N/A,#N/A,FALSE,"cashflow";#N/A,#N/A,FALSE,"residual receipts"}</definedName>
    <definedName name="_fy97">#REF!</definedName>
    <definedName name="_G12">#REF!</definedName>
    <definedName name="_g3">{"sweden",#N/A,FALSE,"Sweden";"germany",#N/A,FALSE,"Germany";"portugal",#N/A,FALSE,"Portugal";"belgium",#N/A,FALSE,"Belgium";"japan",#N/A,FALSE,"Japan ";"italy",#N/A,FALSE,"Italy";"spain",#N/A,FALSE,"Spain";"korea",#N/A,FALSE,"Korea"}</definedName>
    <definedName name="_g4">{"Line Efficiency",#N/A,FALSE,"Benchmarking"}</definedName>
    <definedName name="_g5">{"print 1",#N/A,FALSE,"PrimeCo PCS";"print 2",#N/A,FALSE,"PrimeCo PCS";"valuation",#N/A,FALSE,"PrimeCo PCS"}</definedName>
    <definedName name="_g6">{#N/A,#N/A,FALSE,"Spain MKT";#N/A,#N/A,FALSE,"Assumptions";#N/A,#N/A,FALSE,"Adve";#N/A,#N/A,FALSE,"E-Commerce";#N/A,#N/A,FALSE,"Opex";#N/A,#N/A,FALSE,"P&amp;L";#N/A,#N/A,FALSE,"FCF &amp; DCF"}</definedName>
    <definedName name="_g7">{"Tarifica91",#N/A,FALSE,"Tariffs";"Tarifica92",#N/A,FALSE,"Tariffs";"Tarifica93",#N/A,FALSE,"Tariffs";"Tarifica94",#N/A,FALSE,"Tariffs";"Tarifica95",#N/A,FALSE,"Tariffs";"Tarifica96",#N/A,FALSE,"Tariffs"}</definedName>
    <definedName name="_g8">{"Tariff Comparison",#N/A,FALSE,"Benchmarking";"Tariff Comparison 2",#N/A,FALSE,"Benchmarking";"Tariff Comparison 3",#N/A,FALSE,"Benchmarking"}</definedName>
    <definedName name="_ga93">{#N/A,#N/A,FALSE,"Front Page";#N/A,#N/A,FALSE,"Mfg Var";#N/A,#N/A,FALSE,"Family Unit Cost Graphs";#N/A,#N/A,FALSE,"Product Cost Graphs";#N/A,#N/A,FALSE,"Unit Cost Setup";#N/A,#N/A,FALSE,"Yields";#N/A,#N/A,FALSE,"Emery";#N/A,#N/A,FALSE,"GI Pricing";#N/A,#N/A,FALSE,"Actuals";#N/A,#N/A,FALSE,"Forecast"}</definedName>
    <definedName name="_GETNUMBER__HOW">#REF!</definedName>
    <definedName name="_gf1">{"incomemth",#N/A,TRUE,"forecast00";"incomepercentmth",#N/A,TRUE,"forecast00";"balancemth",#N/A,TRUE,"forecast00";"cashmth",#N/A,TRUE,"forecast00";"covenantmth",#N/A,TRUE,"forecast00"}</definedName>
    <definedName name="_ggf1">{"comps",#N/A,FALSE,"comps";"notes",#N/A,FALSE,"comps"}</definedName>
    <definedName name="_gh2">{"'100'!$A$1:$M$83"}</definedName>
    <definedName name="_GM1">{#N/A,#N/A,FALSE,"2003";#N/A,#N/A,FALSE,"2004";#N/A,#N/A,FALSE,"2005";#N/A,#N/A,FALSE,"2006";#N/A,#N/A,FALSE,"2007"}</definedName>
    <definedName name="_GSRATES_1">"CT300001Latest          "</definedName>
    <definedName name="_GSRATES_10">"CF50000120020630        "</definedName>
    <definedName name="_GSRATES_11">"CT30000120021219        "</definedName>
    <definedName name="_GSRATES_12">"CF3000012002063020010630"</definedName>
    <definedName name="_GSRATES_13">"CF3000012002063020010630"</definedName>
    <definedName name="_GSRATES_14">"CF3000012000093020000101"</definedName>
    <definedName name="_GSRATES_15">"CF3000012005072520040901"</definedName>
    <definedName name="_GSRATES_16">"CT30000120050725        "</definedName>
    <definedName name="_GSRATES_17">"CF3000012004083120040726"</definedName>
    <definedName name="_GSRATES_2">"CT30000120040521        "</definedName>
    <definedName name="_GSRATES_3">"CF3000012002033120020301"</definedName>
    <definedName name="_GSRATES_4">"CF3000012003022820030201"</definedName>
    <definedName name="_GSRATES_5">"CF3000012004033120040301"</definedName>
    <definedName name="_GSRATES_6">"CT300001Latest          "</definedName>
    <definedName name="_GSRATES_7">"CT300001Latest          "</definedName>
    <definedName name="_GSRATES_8">"CT30000120050715        "</definedName>
    <definedName name="_GSRATES_9">"CF5000012001063020020630"</definedName>
    <definedName name="_GSRATES_COUNT">2</definedName>
    <definedName name="_GSRATESR_1">#REF!</definedName>
    <definedName name="_GSRATESR_10">#REF!</definedName>
    <definedName name="_GSRATESR_11">#REF!</definedName>
    <definedName name="_GSRATESR_12">#REF!</definedName>
    <definedName name="_GSRATESR_13">#REF!</definedName>
    <definedName name="_GSRATESR_14">#REF!</definedName>
    <definedName name="_GSRATESR_15">#REF!</definedName>
    <definedName name="_GSRATESR_16">#REF!</definedName>
    <definedName name="_GSRATESR_17">#REF!</definedName>
    <definedName name="_GSRATESR_1b">#REF!</definedName>
    <definedName name="_GSRATESR_2">#REF!</definedName>
    <definedName name="_GSRATESR_2b">#REF!</definedName>
    <definedName name="_GSRATESR_3">#REF!</definedName>
    <definedName name="_GSRATESR_3b">#REF!</definedName>
    <definedName name="_GSRATESR_4">#REF!</definedName>
    <definedName name="_GSRATESR_5">#REF!</definedName>
    <definedName name="_GSRATESR_6">#REF!</definedName>
    <definedName name="_GSRATESR_7">#REF!</definedName>
    <definedName name="_GSRATESR_8">#REF!</definedName>
    <definedName name="_GSRATESR_9">#REF!</definedName>
    <definedName name="_guv2">#REF!</definedName>
    <definedName name="_guv3">#REF!</definedName>
    <definedName name="_h1">{"'표지'!$B$5"}</definedName>
    <definedName name="_h2">{"'표지'!$B$5"}</definedName>
    <definedName name="_h3">{"'표지'!$B$5"}</definedName>
    <definedName name="_h4">{"'표지'!$B$5"}</definedName>
    <definedName name="_h5">{"'표지'!$B$5"}</definedName>
    <definedName name="_H8">{"'표지'!$B$5"}</definedName>
    <definedName name="_hd1">{#N/A,#N/A,FALSE,"Calc";#N/A,#N/A,FALSE,"Sensitivity";#N/A,#N/A,FALSE,"LT Earn.Dil.";#N/A,#N/A,FALSE,"Dil. AVP"}</definedName>
    <definedName name="_hd2">{#N/A,#N/A,FALSE,"Calc";#N/A,#N/A,FALSE,"Sensitivity";#N/A,#N/A,FALSE,"LT Earn.Dil.";#N/A,#N/A,FALSE,"Dil. AVP"}</definedName>
    <definedName name="_hdr1">#REF!</definedName>
    <definedName name="_hg2">{"'100'!$A$1:$M$83"}</definedName>
    <definedName name="_HJK1">{#N/A,#N/A,FALSE,"PERSONAL"}</definedName>
    <definedName name="_Hlk141958763" localSheetId="2">Narrative!#REF!</definedName>
    <definedName name="_hod2">{#N/A,#N/A,FALSE,"TS";#N/A,#N/A,FALSE,"Combo";#N/A,#N/A,FALSE,"FAIR";#N/A,#N/A,FALSE,"RBC";#N/A,#N/A,FALSE,"xxxx";#N/A,#N/A,FALSE,"A_D";#N/A,#N/A,FALSE,"WACC";#N/A,#N/A,FALSE,"DCF";#N/A,#N/A,FALSE,"LBO";#N/A,#N/A,FALSE,"AcqMults";#N/A,#N/A,FALSE,"CompMults"}</definedName>
    <definedName name="_htt1">{"'표지'!$B$5"}</definedName>
    <definedName name="_hu89">{#N/A,#N/A,FALSE,"Table of Contents";#N/A,#N/A,FALSE,"Overview";#N/A,#N/A,FALSE,"Data"}</definedName>
    <definedName name="_I2">{"PVGraph2",#N/A,FALSE,"PV Data"}</definedName>
    <definedName name="_i21">{"PVGraph2",#N/A,FALSE,"PV Data"}</definedName>
    <definedName name="_I22">{"PVGraph2",#N/A,FALSE,"PV Data"}</definedName>
    <definedName name="_i2211">{"PVGraph2",#N/A,FALSE,"PV Data"}</definedName>
    <definedName name="_i223">{"PVGraph2",#N/A,FALSE,"PV Data"}</definedName>
    <definedName name="_i23">{"PVGraph2",#N/A,FALSE,"PV Data"}</definedName>
    <definedName name="_i2323">{"PVGraph2",#N/A,FALSE,"PV Data"}</definedName>
    <definedName name="_i24">{"PVGraph2",#N/A,FALSE,"PV Data"}</definedName>
    <definedName name="_I3">{"PVGraph2",#N/A,FALSE,"PV Data"}</definedName>
    <definedName name="_ibo2">{#N/A,#N/A,FALSE,"Summary";#N/A,#N/A,FALSE,"Projections";#N/A,#N/A,FALSE,"Mkt Mults";#N/A,#N/A,FALSE,"DCF";#N/A,#N/A,FALSE,"Accr Dil";#N/A,#N/A,FALSE,"PIC LBO";#N/A,#N/A,FALSE,"MULT10_4";#N/A,#N/A,FALSE,"CBI LBO"}</definedName>
    <definedName name="_Ignore">#REF!</definedName>
    <definedName name="_ii2">{"a96 Oper Forecast Monthly",#N/A,FALSE,"BPMON 8-96";"a96 Bal Sheet Monthly",#N/A,FALSE,"BPMON 8-96";"a96 Capital Expend Monthly",#N/A,FALSE,"BPMON 8-96";"a96 Cash Flow Monthly",#N/A,FALSE,"BPMON 8-96";"a96 Oper Forecast Qtrly",#N/A,FALSE,"BPMON 8-96";"a96 Bal Sheet Qtrly",#N/A,FALSE,"BPMON 8-96";"a96 Capital Expend Qtrly",#N/A,FALSE,"BPMON 8-96";"a96 Cash Flow Qtrly",#N/A,FALSE,"BPMON 8-96";"a97 Oper Forecast Monthly",#N/A,FALSE,"BPMON 8-96";"a97 Bal Sheet Monthly",#N/A,FALSE,"BPMON 8-96";"a97 Capital Expend Monthly",#N/A,FALSE,"BPMON 8-96";"a97 Cash Flow Monthly",#N/A,FALSE,"BPMON 8-96";"a97 Oper Forecast Qtrly",#N/A,FALSE,"BPMON 8-96";"a97 Bal Sheet Qtrly",#N/A,FALSE,"BPMON 8-96";"a97 Capital Expend Qtrly",#N/A,FALSE,"BPMON 8-96";"a97 Cash Flow Qtrly",#N/A,FALSE,"BPMON 8-96";"a98 99 Oper Forecast Annual",#N/A,FALSE,"BPMON 8-96";"a98 99 Bal Sheet Annual",#N/A,FALSE,"BPMON 8-96";"a98 99 Capital Expend Annual",#N/A,FALSE,"BPMON 8-96";"a98 99 Cash Flow Annual",#N/A,FALSE,"BPMON 8-96"}</definedName>
    <definedName name="_ik1">{"casespecific",#N/A,FALSE,"Assumptions"}</definedName>
    <definedName name="_IMC2008">40458.6650578704</definedName>
    <definedName name="_IPO2">"c6191"</definedName>
    <definedName name="_j1">{#N/A,#N/A,FALSE,"Market Take Rates";#N/A,#N/A,FALSE,"Adoption Rates";#N/A,#N/A,FALSE,"Subscriber Base";#N/A,#N/A,FALSE,"Pricing Structure";#N/A,#N/A,FALSE,"Usage Statistics";#N/A,#N/A,FALSE,"Deployment Costs";#N/A,#N/A,FALSE,"IBM Costs";#N/A,#N/A,FALSE,"Operating Cash Flow";#N/A,#N/A,FALSE,"Revenue Summaries";#N/A,#N/A,FALSE,"Subscriber Summaries";#N/A,#N/A,FALSE,"Houston Center";#N/A,#N/A,FALSE,"DFW Center";#N/A,#N/A,FALSE,"St Louis Center";#N/A,#N/A,FALSE,"Kansas City Center";#N/A,#N/A,FALSE,"San Antonio Center";#N/A,#N/A,FALSE,"Austin Center";#N/A,#N/A,FALSE,"Oklahoma City Center";#N/A,#N/A,FALSE,"Tulsa Center";#N/A,#N/A,FALSE,"Wichita Center";#N/A,#N/A,FALSE,"Little Rock Center";#N/A,#N/A,FALSE,"Topeka Center"}</definedName>
    <definedName name="_j2">{#N/A,#N/A,FALSE,"Market Take Rates";#N/A,#N/A,FALSE,"Adoption Rates";#N/A,#N/A,FALSE,"Subscriber Base";#N/A,#N/A,FALSE,"Pricing Structure";#N/A,#N/A,FALSE,"Usage Statistics";#N/A,#N/A,FALSE,"Deployment Costs";#N/A,#N/A,FALSE,"IBM Costs";#N/A,#N/A,FALSE,"Operating Cash Flow";#N/A,#N/A,FALSE,"Revenue Summaries";#N/A,#N/A,FALSE,"Subscriber Summaries";#N/A,#N/A,FALSE,"Houston Center";#N/A,#N/A,FALSE,"DFW Center";#N/A,#N/A,FALSE,"St Louis Center";#N/A,#N/A,FALSE,"Kansas City Center";#N/A,#N/A,FALSE,"San Antonio Center";#N/A,#N/A,FALSE,"Austin Center";#N/A,#N/A,FALSE,"Oklahoma City Center";#N/A,#N/A,FALSE,"Tulsa Center";#N/A,#N/A,FALSE,"Wichita Center";#N/A,#N/A,FALSE,"Little Rock Center";#N/A,#N/A,FALSE,"Topeka Center"}</definedName>
    <definedName name="_j3">{#N/A,#N/A,FALSE,"Market Take Rates";#N/A,#N/A,FALSE,"Adoption Rates";#N/A,#N/A,FALSE,"Subscriber Base";#N/A,#N/A,FALSE,"Pricing Structure";#N/A,#N/A,FALSE,"Usage Statistics";#N/A,#N/A,FALSE,"Deployment Costs";#N/A,#N/A,FALSE,"IBM Costs";#N/A,#N/A,FALSE,"Operating Cash Flow";#N/A,#N/A,FALSE,"Revenue Summaries";#N/A,#N/A,FALSE,"Subscriber Summaries";#N/A,#N/A,FALSE,"Houston Center";#N/A,#N/A,FALSE,"DFW Center";#N/A,#N/A,FALSE,"St Louis Center";#N/A,#N/A,FALSE,"Kansas City Center";#N/A,#N/A,FALSE,"San Antonio Center";#N/A,#N/A,FALSE,"Austin Center";#N/A,#N/A,FALSE,"Oklahoma City Center";#N/A,#N/A,FALSE,"Tulsa Center";#N/A,#N/A,FALSE,"Wichita Center";#N/A,#N/A,FALSE,"Little Rock Center";#N/A,#N/A,FALSE,"Topeka Center"}</definedName>
    <definedName name="_j4">{"Inc_standard",#N/A,TRUE,"Inc"}</definedName>
    <definedName name="_j5">{"'A'!$A$1:$AH$71","'TOC'!$J$29"}</definedName>
    <definedName name="_j6">{"'A'!$A$1:$AH$71","'TOC'!$J$29"}</definedName>
    <definedName name="_j8">{#N/A,"SCENARIO2",FALSE,"DirRpts_Sum";#N/A,"SCENARIO2",FALSE,"Exp_Adjmts";#N/A,#N/A,FALSE,"Advtg_Sum"}</definedName>
    <definedName name="_Jan07">#REF!</definedName>
    <definedName name="_JAN09">#REF!</definedName>
    <definedName name="_Jan3">#REF!</definedName>
    <definedName name="_jh2">{"'100'!$A$1:$M$83"}</definedName>
    <definedName name="_jny1">{#N/A,#N/A,TRUE,"Итоги";#N/A,#N/A,TRUE,"Источники";#N/A,#N/A,TRUE,"Налоги";#N/A,#N/A,TRUE,"Зарплата";#N/A,#N/A,TRUE,"ЭНЕРГИЯ";#N/A,#N/A,TRUE,"СЫРЬЕ";#N/A,#N/A,TRUE,"Коммерция";#N/A,#N/A,TRUE,"РЕМОНТЫ";#N/A,#N/A,TRUE,"УСО&amp;УРС";#N/A,#N/A,TRUE,"Фин.операции";#N/A,#N/A,TRUE,"Прочие "}</definedName>
    <definedName name="_JP2">{"'SIVA Pricing Model'!$A$1:$F$39"}</definedName>
    <definedName name="_Jul3">#REF!</definedName>
    <definedName name="_Jun02">{"Statement of Income",#N/A,TRUE,"Mar99";"Balance Sheet",#N/A,TRUE,"Mar99"}</definedName>
    <definedName name="_Jun3">#REF!</definedName>
    <definedName name="_k1">#REF!</definedName>
    <definedName name="_k2">#REF!</definedName>
    <definedName name="_KAW999929">#REF!</definedName>
    <definedName name="_KAW999950">#REF!</definedName>
    <definedName name="_key01">#REF!</definedName>
    <definedName name="_Key1">#REF!</definedName>
    <definedName name="_Key1.">#REF!</definedName>
    <definedName name="_Key1.1">#REF!</definedName>
    <definedName name="_Key1.2">#REF!</definedName>
    <definedName name="_Key1.3">#REF!</definedName>
    <definedName name="_Key1_2">#REF!</definedName>
    <definedName name="_Key1_3">#REF!</definedName>
    <definedName name="_key10">#REF!</definedName>
    <definedName name="_key11">#REF!</definedName>
    <definedName name="_key1a">#REF!</definedName>
    <definedName name="_Key1b">#REF!</definedName>
    <definedName name="_Key2">#REF!</definedName>
    <definedName name="_Key2.">#REF!</definedName>
    <definedName name="_Key21">#REF!</definedName>
    <definedName name="_key3">#REF!</definedName>
    <definedName name="_key4">#REF!</definedName>
    <definedName name="_key5">#REF!</definedName>
    <definedName name="_key6">#REF!</definedName>
    <definedName name="_key7">#REF!</definedName>
    <definedName name="_key8">#REF!</definedName>
    <definedName name="_key9">#REF!</definedName>
    <definedName name="_kk2">{"'100'!$A$1:$M$83"}</definedName>
    <definedName name="_kn1">#REF!</definedName>
    <definedName name="_kol1">{"away stand alones",#N/A,FALSE,"Target"}</definedName>
    <definedName name="_kyg867">{#N/A,#N/A,FALSE,"Table of Contents";#N/A,#N/A,FALSE,"Overview";#N/A,#N/A,FALSE,"Data"}</definedName>
    <definedName name="_l">{#N/A,#N/A,TRUE,"Récap. TDS";#N/A,#N/A,TRUE,"recap 2";#N/A,#N/A,TRUE,"marché";#N/A,#N/A,TRUE,"couts des reversements TD";#N/A,#N/A,TRUE,"infor, frais gén, S-B, frais fi";#N/A,#N/A,TRUE,"Charges d'exploitation";#N/A,#N/A,TRUE,"marketing";#N/A,#N/A,TRUE,"Coût de gestion et fidélisation";#N/A,#N/A,TRUE,"couts d'acquisition";#N/A,#N/A,TRUE,"effectifs";#N/A,#N/A,TRUE,"Inv. S-Box_Amt";#N/A,#N/A,TRUE,"comparaison BP JFB_SNCF13";#N/A,#N/A,TRUE,"synthèse";#N/A,#N/A,TRUE,"graph. cash-flow";#N/A,#N/A,TRUE,"graph tx de marge";#N/A,#N/A,TRUE,"graph tx de marge";#N/A,#N/A,TRUE,"graph evol trafic";#N/A,#N/A,TRUE,"graph mn abonné"}</definedName>
    <definedName name="_la11">#REF!</definedName>
    <definedName name="_lee2">{#N/A,#N/A,TRUE,"Report Cover";#N/A,#N/A,TRUE,"WW Gross Margin";#N/A,#N/A,TRUE,"Overhead";#N/A,#N/A,TRUE,"Mfg Variances";#N/A,#N/A,TRUE,"Prod Line $";#N/A,#N/A,TRUE,"Warranty Reserve";#N/A,#N/A,TRUE,"Inv by Loc";#N/A,#N/A,TRUE,"Consol Inv";#N/A,#N/A,TRUE,"Inv Reserves";#N/A,#N/A,TRUE,"E&amp;O";#N/A,#N/A,TRUE,"Inv Recon";#N/A,#N/A,TRUE,"Inv Accruals";#N/A,#N/A,TRUE,"Turns"}</definedName>
    <definedName name="_lee300">{#N/A,#N/A,TRUE,"Report Cover";#N/A,#N/A,TRUE,"WW Gross Margin";#N/A,#N/A,TRUE,"Overhead";#N/A,#N/A,TRUE,"Mfg Variances";#N/A,#N/A,TRUE,"Prod Line $";#N/A,#N/A,TRUE,"Warranty Reserve";#N/A,#N/A,TRUE,"Inv by Loc";#N/A,#N/A,TRUE,"Consol Inv";#N/A,#N/A,TRUE,"Inv Reserves";#N/A,#N/A,TRUE,"E&amp;O";#N/A,#N/A,TRUE,"Inv Recon";#N/A,#N/A,TRUE,"Inv Accruals";#N/A,#N/A,TRUE,"Turns"}</definedName>
    <definedName name="_lee6">{#N/A,#N/A,TRUE,"Report Cover";#N/A,#N/A,TRUE,"WW Gross Margin";#N/A,#N/A,TRUE,"Overhead";#N/A,#N/A,TRUE,"Mfg Variances";#N/A,#N/A,TRUE,"Prod Line $";#N/A,#N/A,TRUE,"Warranty Reserve";#N/A,#N/A,TRUE,"Inv by Loc";#N/A,#N/A,TRUE,"Consol Inv";#N/A,#N/A,TRUE,"Inv Reserves";#N/A,#N/A,TRUE,"E&amp;O";#N/A,#N/A,TRUE,"Inv Recon";#N/A,#N/A,TRUE,"Inv Accruals";#N/A,#N/A,TRUE,"Turns"}</definedName>
    <definedName name="_leg1">{"coverall",#N/A,FALSE,"Definitions";"cover1",#N/A,FALSE,"Definitions";"cover2",#N/A,FALSE,"Definitions";"cover3",#N/A,FALSE,"Definitions";"cover4",#N/A,FALSE,"Definitions";"cover5",#N/A,FALSE,"Definitions";"blank",#N/A,FALSE,"Definitions"}</definedName>
    <definedName name="_leg100">{#N/A,#N/A,TRUE,"Assumptions";#N/A,#N/A,TRUE,"Financial  Statements";#N/A,#N/A,TRUE,"ISP_Scenarios";#N/A,#N/A,TRUE,"Interline_Scenario";#N/A,#N/A,TRUE,"OzTelco_Scenarios";#N/A,#N/A,TRUE,"Domestic Fibre";#N/A,#N/A,TRUE,"CBD Loop";#N/A,#N/A,TRUE,"Data_Scenarios";#N/A,#N/A,TRUE,"data use projections";#N/A,#N/A,TRUE,"CommsCosts";#N/A,#N/A,TRUE,"Unl. Free CF Valuation ";#N/A,#N/A,TRUE,"Funding Schedule";#N/A,#N/A,TRUE,"High Yield &amp; Equity Schedule";#N/A,#N/A,TRUE,"Depreciation Schedule";#N/A,#N/A,TRUE,"Tax Schedule"}</definedName>
    <definedName name="_leg102">{"IS",#N/A,FALSE,"IS";"RPTIS",#N/A,FALSE,"RPTIS";"STATS",#N/A,FALSE,"STATS";"BS",#N/A,FALSE,"BS"}</definedName>
    <definedName name="_leg2">{"orixcsc",#N/A,FALSE,"ORIX CSC";"orixcsc2",#N/A,FALSE,"ORIX CSC"}</definedName>
    <definedName name="_leg3">{#N/A,#N/A,FALSE,"ORIX CSC"}</definedName>
    <definedName name="_leg4">{"mgmt forecast",#N/A,FALSE,"Mgmt Forecast";"dcf table",#N/A,FALSE,"Mgmt Forecast";"sensitivity",#N/A,FALSE,"Mgmt Forecast";"table inputs",#N/A,FALSE,"Mgmt Forecast";"calculations",#N/A,FALSE,"Mgmt Forecast"}</definedName>
    <definedName name="_leg6">{#N/A,#N/A,TRUE,"Assumptions";#N/A,#N/A,TRUE,"Financial  Statements";#N/A,#N/A,TRUE,"Unl. Free CF Valuation ";#N/A,#N/A,TRUE,"Funding Schedule";#N/A,#N/A,TRUE,"High Yield &amp; Equity Schedule"}</definedName>
    <definedName name="_leg7">{"definitions",#N/A,TRUE,"Definitions";"out1",#N/A,TRUE,"Valuation";"out2",#N/A,TRUE,"Valuation";"out3",#N/A,TRUE,"Valuation";"out4",#N/A,TRUE,"Valuation";"out",#N/A,TRUE,"Efficiency";"out1",#N/A,TRUE,"Growth,Margin,Rev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_leg8">{"BS",#N/A,FALSE,"USA"}</definedName>
    <definedName name="_leg99">{"test2",#N/A,TRUE,"Prices"}</definedName>
    <definedName name="_lo2">{"'100'!$A$1:$M$83"}</definedName>
    <definedName name="_Look">#REF!</definedName>
    <definedName name="_LYP1">#REF!</definedName>
    <definedName name="_LYP2">#REF!</definedName>
    <definedName name="_LYP3">#REF!</definedName>
    <definedName name="_LYP4">#REF!</definedName>
    <definedName name="_LYP5">#REF!</definedName>
    <definedName name="_LYP6">#REF!</definedName>
    <definedName name="_LYP9">#REF!</definedName>
    <definedName name="_mai99">#REF!</definedName>
    <definedName name="_man1">#REF!</definedName>
    <definedName name="_man10">#REF!</definedName>
    <definedName name="_man11">#REF!</definedName>
    <definedName name="_man12">#REF!</definedName>
    <definedName name="_man13">#REF!</definedName>
    <definedName name="_man14">#REF!</definedName>
    <definedName name="_man15">#REF!</definedName>
    <definedName name="_man16">#REF!</definedName>
    <definedName name="_man17">#REF!</definedName>
    <definedName name="_man18">#REF!</definedName>
    <definedName name="_man19">#REF!</definedName>
    <definedName name="_man2">#REF!</definedName>
    <definedName name="_man20">#REF!</definedName>
    <definedName name="_man22">#REF!</definedName>
    <definedName name="_man23">#REF!</definedName>
    <definedName name="_man24">#REF!</definedName>
    <definedName name="_man25">#REF!</definedName>
    <definedName name="_man29">#REF!</definedName>
    <definedName name="_man3">#REF!</definedName>
    <definedName name="_man30">#REF!</definedName>
    <definedName name="_man31">#REF!</definedName>
    <definedName name="_man32">#REF!</definedName>
    <definedName name="_man33">#REF!</definedName>
    <definedName name="_man34">#REF!</definedName>
    <definedName name="_man35">#REF!</definedName>
    <definedName name="_man36">#REF!</definedName>
    <definedName name="_man37">#REF!</definedName>
    <definedName name="_man38">#REF!</definedName>
    <definedName name="_man39">#REF!</definedName>
    <definedName name="_man4">#REF!</definedName>
    <definedName name="_man40">#REF!</definedName>
    <definedName name="_man41">#REF!</definedName>
    <definedName name="_man42">#REF!</definedName>
    <definedName name="_man43">#REF!</definedName>
    <definedName name="_man44">#REF!</definedName>
    <definedName name="_man45">#REF!</definedName>
    <definedName name="_man46">#REF!</definedName>
    <definedName name="_man47">#REF!</definedName>
    <definedName name="_man48">#REF!</definedName>
    <definedName name="_man49">#REF!</definedName>
    <definedName name="_man5">#REF!</definedName>
    <definedName name="_man50">#REF!</definedName>
    <definedName name="_man51">#REF!</definedName>
    <definedName name="_man52">#REF!</definedName>
    <definedName name="_man53">#REF!</definedName>
    <definedName name="_man54">#REF!</definedName>
    <definedName name="_man55">#REF!</definedName>
    <definedName name="_man56">#REF!</definedName>
    <definedName name="_man57">#REF!</definedName>
    <definedName name="_man58">#REF!</definedName>
    <definedName name="_man59">#REF!</definedName>
    <definedName name="_man6">#REF!</definedName>
    <definedName name="_man60">#REF!</definedName>
    <definedName name="_man61">#REF!</definedName>
    <definedName name="_man62">#REF!</definedName>
    <definedName name="_man63">#REF!</definedName>
    <definedName name="_man64">#REF!</definedName>
    <definedName name="_man65">#REF!</definedName>
    <definedName name="_man66">#REF!</definedName>
    <definedName name="_man67">#REF!</definedName>
    <definedName name="_man68">#REF!</definedName>
    <definedName name="_man69">#REF!</definedName>
    <definedName name="_man70">#REF!</definedName>
    <definedName name="_man71">#REF!</definedName>
    <definedName name="_man72">#REF!</definedName>
    <definedName name="_man73">#REF!</definedName>
    <definedName name="_man74">#REF!</definedName>
    <definedName name="_man75">#REF!</definedName>
    <definedName name="_man78">#REF!</definedName>
    <definedName name="_man8">#REF!</definedName>
    <definedName name="_man9">#REF!</definedName>
    <definedName name="_Mar03">{"Statement of Income",#N/A,TRUE,"Mar99";"Balance Sheet",#N/A,TRUE,"Mar99"}</definedName>
    <definedName name="_Mar04">{"Statement of Income",#N/A,TRUE,"Mar99";"Balance Sheet",#N/A,TRUE,"Mar99"}</definedName>
    <definedName name="_Mar3">#REF!</definedName>
    <definedName name="_MatInverse_In">#REF!</definedName>
    <definedName name="_MatInverse_Out">#REF!</definedName>
    <definedName name="_MatMult_A">#REF!</definedName>
    <definedName name="_MatMult_B">#REF!</definedName>
    <definedName name="_MAY04">#REF!</definedName>
    <definedName name="_May2002">#REF!</definedName>
    <definedName name="_May3">#REF!</definedName>
    <definedName name="_mbm">#REF!</definedName>
    <definedName name="_MBS2">{#N/A,#N/A,FALSE,"Market Share";#N/A,#N/A,FALSE,"dcf";#N/A,#N/A,FALSE,"Base"}</definedName>
    <definedName name="_me10">{#N/A,#N/A,FALSE,"1996 P&amp;L TOWTAC(pk)";#N/A,#N/A,FALSE,"ONGOING P&amp;L TOWTAC(pk)";#N/A,#N/A,FALSE,"ATL6TOWTAC COST CARD"}</definedName>
    <definedName name="_med3">{#N/A,#N/A,FALSE,"Front Page";#N/A,#N/A,FALSE,"Mfg Var";#N/A,#N/A,FALSE,"Family Unit Cost Graphs";#N/A,#N/A,FALSE,"Product Cost Graphs";#N/A,#N/A,FALSE,"Unit Cost Setup";#N/A,#N/A,FALSE,"Yields";#N/A,#N/A,FALSE,"Emery";#N/A,#N/A,FALSE,"GI Pricing";#N/A,#N/A,FALSE,"Actuals";#N/A,#N/A,FALSE,"Forecast"}</definedName>
    <definedName name="_mfg2">{"PAGE 1",#N/A,FALSE,"WEST_OT"}</definedName>
    <definedName name="_mfg3">{"PAGE 1",#N/A,FALSE,"WEST_OT"}</definedName>
    <definedName name="_mfg4">{"PAGE 1",#N/A,FALSE,"WEST_OT"}</definedName>
    <definedName name="_mfg5">{"PAGE 1",#N/A,FALSE,"WEST_OT"}</definedName>
    <definedName name="_MFP2">{"'MAP BGA'!$A$1:$L$95"}</definedName>
    <definedName name="_MK100">{#N/A,#N/A,TRUE,"Metrics";#N/A,#N/A,TRUE,"Bal Sht QTR";#N/A,#N/A,TRUE,"Operating stmt QTR";#N/A,#N/A,TRUE,"RevSum";#N/A,#N/A,TRUE,"Intranet direct rev";#N/A,#N/A,TRUE,"Intranet branch rev";#N/A,#N/A,TRUE,"Internet direct rev";#N/A,#N/A,TRUE,"Intranet ISV rev"}</definedName>
    <definedName name="_MK101">{#N/A,#N/A,TRUE,"Operating stmt QTR";#N/A,#N/A,TRUE,"Bal Sht QTR";#N/A,#N/A,TRUE,"Bal Sht";#N/A,#N/A,TRUE,"Operating stmt";#N/A,#N/A,TRUE,"Cash Flow";#N/A,#N/A,TRUE,"RevSum";#N/A,#N/A,TRUE,"Intranet branch rev";#N/A,#N/A,TRUE,"Intranet direct rev";#N/A,#N/A,TRUE,"Internet direct rev";#N/A,#N/A,TRUE,"Intranet ISV rev";#N/A,#N/A,TRUE,"Staffing by Person";#N/A,#N/A,TRUE,"Direct costs";#N/A,#N/A,TRUE,"Sales &amp; direct costs";#N/A,#N/A,TRUE,"Selling";#N/A,#N/A,TRUE,"Mkting";#N/A,#N/A,TRUE,"G&amp;A";#N/A,#N/A,TRUE,"Branch offices";#N/A,#N/A,TRUE,"Facilities";#N/A,#N/A,TRUE,"LT Assets";#N/A,#N/A,TRUE,"BS detail"}</definedName>
    <definedName name="_MK102">{#N/A,#N/A,TRUE,"Metrics";#N/A,#N/A,TRUE,"Bal Sht QTR";#N/A,#N/A,TRUE,"Operating stmt QTR";#N/A,#N/A,TRUE,"RevSum";#N/A,#N/A,TRUE,"Intranet direct rev";#N/A,#N/A,TRUE,"Intranet branch rev";#N/A,#N/A,TRUE,"Internet direct rev";#N/A,#N/A,TRUE,"Intranet ISV rev"}</definedName>
    <definedName name="_MK103">{#N/A,#N/A,TRUE,"Operating stmt";#N/A,#N/A,TRUE,"Bal Sht";#N/A,#N/A,TRUE,"Cash Flow";#N/A,#N/A,TRUE,"RevSum"}</definedName>
    <definedName name="_MK105">{#N/A,#N/A,TRUE,"Operating stmt";#N/A,#N/A,TRUE,"Bal Sht";#N/A,#N/A,TRUE,"Cash Flow";#N/A,#N/A,TRUE,"RevSum"}</definedName>
    <definedName name="_MK106">{#N/A,#N/A,TRUE,"Metrics";#N/A,#N/A,TRUE,"Bal Sht QTR";#N/A,#N/A,TRUE,"Operating stmt QTR";#N/A,#N/A,TRUE,"RevSum";#N/A,#N/A,TRUE,"Intranet direct rev";#N/A,#N/A,TRUE,"Intranet branch rev";#N/A,#N/A,TRUE,"Internet direct rev";#N/A,#N/A,TRUE,"Intranet ISV rev"}</definedName>
    <definedName name="_mm">#REF!</definedName>
    <definedName name="_mm1">#REF!</definedName>
    <definedName name="_mm2">{"ALPHATEC FINISH SUMMARY",#N/A,FALSE,"ALPHATEC FIN"}</definedName>
    <definedName name="_mm3">#REF!</definedName>
    <definedName name="_mm4">#REF!</definedName>
    <definedName name="_mmm1">{"GLA Actual",#N/A,FALSE,"GLA Input";"GLB Actual",#N/A,FALSE,"GLB Input";"GGM Actual",#N/A,FALSE,"GGM Input";"SurFin Actual",#N/A,FALSE,"SurFin Input";"CBC Actual",#N/A,FALSE,"CBC Input";"DTVI Actual",#N/A,FALSE,"DTVI Input";"Elim Actual",#N/A,FALSE,"Elim Input";"Other Actual",#N/A,FALSE,"Other Input"}</definedName>
    <definedName name="_mmt2">{"ALPHATEC BURN SUMMARY",#N/A,FALSE,"ALPHATEC BURN"}</definedName>
    <definedName name="_mno9">{"detail",#N/A,FALSE,"mfg";"summary",#N/A,FALSE,"mfg"}</definedName>
    <definedName name="_mon1">#REF!</definedName>
    <definedName name="_mon10">#REF!</definedName>
    <definedName name="_mon11">#REF!</definedName>
    <definedName name="_mon12">#REF!</definedName>
    <definedName name="_mon2">#REF!</definedName>
    <definedName name="_mon3">#REF!</definedName>
    <definedName name="_mon4">#REF!</definedName>
    <definedName name="_mon5">#REF!</definedName>
    <definedName name="_mon6">#REF!</definedName>
    <definedName name="_mon7">#REF!</definedName>
    <definedName name="_mon8">#REF!</definedName>
    <definedName name="_mon9">#REF!</definedName>
    <definedName name="_mp2">#REF!</definedName>
    <definedName name="_mp2_1">#REF!</definedName>
    <definedName name="_MRG2">{"INCOME",#N/A,FALSE,"ProNet";"VALUE",#N/A,FALSE,"ProNet"}</definedName>
    <definedName name="_MS2">{#N/A,"SCENARIO2",FALSE,"DirRpts_Sum";#N/A,"SCENARIO2",FALSE,"Exp_Adjmts";#N/A,#N/A,FALSE,"Advtg_Sum"}</definedName>
    <definedName name="_msa1">#REF!</definedName>
    <definedName name="_msa2">#REF!</definedName>
    <definedName name="_mw2">{"consolidated",#N/A,FALSE,"Sheet1";"cms",#N/A,FALSE,"Sheet1";"fse",#N/A,FALSE,"Sheet1"}</definedName>
    <definedName name="_N1">#REF!</definedName>
    <definedName name="_na2">{"'SIVA Pricing Model'!$A$1:$F$39"}</definedName>
    <definedName name="_na3">{"'SIVA Pricing Model'!$A$1:$F$39"}</definedName>
    <definedName name="_na4">"IQ_LTM_DATE"</definedName>
    <definedName name="_nam305">{"detail",#N/A,FALSE,"mfg";"summary",#N/A,FALSE,"mfg"}</definedName>
    <definedName name="_new">#REF!</definedName>
    <definedName name="_new1">{#N/A,#N/A,FALSE,"Pharm";#N/A,#N/A,FALSE,"WWCM"}</definedName>
    <definedName name="_new1_1">#REF!</definedName>
    <definedName name="_new1_2">{#N/A,#N/A,FALSE,"Pharm";#N/A,#N/A,FALSE,"WWCM"}</definedName>
    <definedName name="_new1_3">{#N/A,#N/A,FALSE,"Pharm";#N/A,#N/A,FALSE,"WWCM"}</definedName>
    <definedName name="_new1_4">{#N/A,#N/A,FALSE,"Pharm";#N/A,#N/A,FALSE,"WWCM"}</definedName>
    <definedName name="_New2">{"TOTAL",#N/A,FALSE,"A";"FISCAL94",#N/A,FALSE,"A";"FISCAL95",#N/A,FALSE,"A";"FISCAL96",#N/A,FALSE,"A";"misc page",#N/A,FALSE,"A"}</definedName>
    <definedName name="_new3">{"Fcst by Qtr Full",#N/A,FALSE,"Tot PalmPalm";"Fcst by Qtr Full",#N/A,FALSE,"Tot Device";"Fcst by Qtr Full",#N/A,FALSE,"Platform";"Fcst by Qtr Full",#N/A,FALSE,"Palm.Net";"Fcst by Qtr Full",#N/A,FALSE,"Elim"}</definedName>
    <definedName name="_new4">{#N/A,#N/A,FALSE,"Market Share";#N/A,#N/A,FALSE,"dcf";#N/A,#N/A,FALSE,"Base"}</definedName>
    <definedName name="_new5">{#N/A,#N/A,FALSE,"Aging Summary";#N/A,#N/A,FALSE,"Ratio Analysis";#N/A,#N/A,FALSE,"Test 120 Day Accts";#N/A,#N/A,FALSE,"Tickmarks"}</definedName>
    <definedName name="_new9">{#N/A,#N/A,FALSE,"Summary Expenses";#N/A,#N/A,FALSE,"SUBACUTE";#N/A,#N/A,FALSE,"Expense Allocation";#N/A,#N/A,FALSE,"Cost Per Day";#N/A,#N/A,FALSE,"Purchased Services";#N/A,#N/A,FALSE,"Start Up Costs";#N/A,#N/A,FALSE,"Capital Costs"}</definedName>
    <definedName name="_nn2">{"'100'!$A$1:$M$83"}</definedName>
    <definedName name="_NOL2">{"Client Assumptions",#N/A,TRUE,"Deal Shape - Client";"Accenture Assumptions",#N/A,TRUE,"Deal Shape - Accenture"}</definedName>
    <definedName name="_NOS1">#REF!</definedName>
    <definedName name="_NOS1_1">#REF!</definedName>
    <definedName name="_NOV08">#REF!</definedName>
    <definedName name="_NOV1">#REF!</definedName>
    <definedName name="_Nov3">#REF!</definedName>
    <definedName name="_NSO2">{"'Sheet1'!$L$16"}</definedName>
    <definedName name="_nvz9">{#N/A,#N/A,FALSE,"Front Page";#N/A,#N/A,FALSE,"Mfg Var";#N/A,#N/A,FALSE,"Family Unit Cost Graphs";#N/A,#N/A,FALSE,"Product Cost Graphs";#N/A,#N/A,FALSE,"Unit Cost Setup";#N/A,#N/A,FALSE,"Yields";#N/A,#N/A,FALSE,"Emery";#N/A,#N/A,FALSE,"GI Pricing";#N/A,#N/A,FALSE,"Actuals";#N/A,#N/A,FALSE,"Forecast"}</definedName>
    <definedName name="_nz3">#REF!</definedName>
    <definedName name="_nz3_1">#REF!</definedName>
    <definedName name="_o1">{#N/A,#N/A,FALSE,"SUMMARY";#N/A,#N/A,FALSE,"mcsh";#N/A,#N/A,FALSE,"vol&amp;rev";#N/A,#N/A,FALSE,"wkgcap";#N/A,#N/A,FALSE,"DEPR&amp;DT";#N/A,#N/A,FALSE,"ASSETS";#N/A,#N/A,FALSE,"NI&amp;OTH&amp;DIV";#N/A,#N/A,FALSE,"CASHFLOW";#N/A,#N/A,FALSE,"CAPEMPL";#N/A,#N/A,FALSE,"ROCE"}</definedName>
    <definedName name="_OCT01">{"Statement of Income",#N/A,TRUE,"Mar99";"Balance Sheet",#N/A,TRUE,"Mar99"}</definedName>
    <definedName name="_OCT03">{"Statement of Income",#N/A,TRUE,"Mar99";"Balance Sheet",#N/A,TRUE,"Mar99"}</definedName>
    <definedName name="_Oct3">#REF!</definedName>
    <definedName name="_ok1">{"assumption merger",#N/A,TRUE,"Merger";"has gets merger",#N/A,TRUE,"Merger";"accretion dilution",#N/A,TRUE,"Merger";"accretion dilution sensitivity",#N/A,TRUE,"Merger";"comparison credit stats",#N/A,TRUE,"Merger";"pf credit stats",#N/A,TRUE,"Merger";"rel contribution",#N/A,TRUE,"contribution";"avp",#N/A,TRUE,"AVP";"pf sheets",#N/A,TRUE,"Merger";"segment analysis",#N/A,TRUE,"contribution"}</definedName>
    <definedName name="_ok10">{#N/A,#N/A,FALSE,"Calc";#N/A,#N/A,FALSE,"Sensitivity";#N/A,#N/A,FALSE,"LT Earn.Dil.";#N/A,#N/A,FALSE,"Dil. AVP"}</definedName>
    <definedName name="_ok11">{"assumption merger",#N/A,TRUE,"Merger";"has gets merger",#N/A,TRUE,"Merger";"accretion dilution",#N/A,TRUE,"Merger";"accretion dilution sensitivity",#N/A,TRUE,"Merger";"comparison credit stats",#N/A,TRUE,"Merger";"pf credit stats",#N/A,TRUE,"Merger";"rel contribution",#N/A,TRUE,"contribution";"avp",#N/A,TRUE,"AVP";"pf sheets",#N/A,TRUE,"Merger";"segment analysis",#N/A,TRUE,"contribution"}</definedName>
    <definedName name="_ok2">{#N/A,#N/A,FALSE,"Cover";#N/A,#N/A,FALSE,"LUMI";#N/A,#N/A,FALSE,"COMD";#N/A,#N/A,FALSE,"Valuation";#N/A,#N/A,FALSE,"Assumptions";#N/A,#N/A,FALSE,"Pooling";#N/A,#N/A,FALSE,"BalanceSheet"}</definedName>
    <definedName name="_oku1">{"equity comps",#N/A,FALSE,"CS Comps";"equity comps",#N/A,FALSE,"PS Comps";"equity comps",#N/A,FALSE,"GIC_Comps";"equity comps",#N/A,FALSE,"GIC2_Comps";"debt comps",#N/A,FALSE,"CS Comps";"debt comps",#N/A,FALSE,"PS Comps";"debt comps",#N/A,FALSE,"GIC_Comps";"debt comps",#N/A,FALSE,"GIC2_Comps"}</definedName>
    <definedName name="_old2">{#N/A,#N/A,FALSE,"Income";#N/A,#N/A,FALSE,"Cost of Goods Sold";#N/A,#N/A,FALSE,"Other Costs";#N/A,#N/A,FALSE,"Other Income";#N/A,#N/A,FALSE,"Taxes";#N/A,#N/A,FALSE,"Other Deductions";#N/A,#N/A,FALSE,"Compensation of Officers"}</definedName>
    <definedName name="_old3">{#N/A,#N/A,FALSE,"Income";#N/A,#N/A,FALSE,"Cost of Goods Sold";#N/A,#N/A,FALSE,"Other Costs";#N/A,#N/A,FALSE,"Other Income";#N/A,#N/A,FALSE,"Taxes";#N/A,#N/A,FALSE,"Other Deductions";#N/A,#N/A,FALSE,"Compensation of Officers"}</definedName>
    <definedName name="_old4">{#N/A,#N/A,FALSE,"Income";#N/A,#N/A,FALSE,"Cost of Goods Sold";#N/A,#N/A,FALSE,"Other Costs";#N/A,#N/A,FALSE,"Other Income";#N/A,#N/A,FALSE,"Taxes";#N/A,#N/A,FALSE,"Other Deductions";#N/A,#N/A,FALSE,"Compensation of Officers"}</definedName>
    <definedName name="_old5">{#N/A,#N/A,FALSE,"Income";#N/A,#N/A,FALSE,"Cost of Goods Sold";#N/A,#N/A,FALSE,"Other Costs";#N/A,#N/A,FALSE,"Other Income";#N/A,#N/A,FALSE,"Taxes";#N/A,#N/A,FALSE,"Other Deductions";#N/A,#N/A,FALSE,"Compensation of Officers"}</definedName>
    <definedName name="_old8">{#N/A,#N/A,FALSE,"Income";#N/A,#N/A,FALSE,"Cost of Goods Sold";#N/A,#N/A,FALSE,"Other Costs";#N/A,#N/A,FALSE,"Other Income";#N/A,#N/A,FALSE,"Taxes";#N/A,#N/A,FALSE,"Other Deductions";#N/A,#N/A,FALSE,"Compensation of Officers"}</definedName>
    <definedName name="_old9">{#N/A,#N/A,FALSE,"Income";#N/A,#N/A,FALSE,"Cost of Goods Sold";#N/A,#N/A,FALSE,"Other Costs";#N/A,#N/A,FALSE,"Other Income";#N/A,#N/A,FALSE,"Taxes";#N/A,#N/A,FALSE,"Other Deductions";#N/A,#N/A,FALSE,"Compensation of Officers"}</definedName>
    <definedName name="_OMM95">{#N/A,#N/A,FALSE,"Key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_OMM96">{#N/A,#N/A,FALSE,"Key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_or2">{#N/A,#N/A,FALSE,"Summary Expenses";#N/A,#N/A,FALSE,"SUBACUTE";#N/A,#N/A,FALSE,"Expense Allocation";#N/A,#N/A,FALSE,"Cost Per Day";#N/A,#N/A,FALSE,"Purchased Services";#N/A,#N/A,FALSE,"Start Up Costs";#N/A,#N/A,FALSE,"Capital Costs"}</definedName>
    <definedName name="_Order1">255</definedName>
    <definedName name="_Order1_1">255</definedName>
    <definedName name="_Order2">255</definedName>
    <definedName name="_Order39">255</definedName>
    <definedName name="_ovr520604">#REF!</definedName>
    <definedName name="_p">{"QTR494",#N/A,FALSE,"4Q94";"QTR394",#N/A,FALSE,"3Q94";"QTR294",#N/A,FALSE,"2Q94"}</definedName>
    <definedName name="_P00comps1">#REF!</definedName>
    <definedName name="_P00comps2">#REF!</definedName>
    <definedName name="_Parse">#REF!</definedName>
    <definedName name="_Parse_In">#REF!</definedName>
    <definedName name="_Parse_Out">#REF!</definedName>
    <definedName name="_pc2">{#N/A,#N/A,FALSE,"Market Take Rates";#N/A,#N/A,FALSE,"Adoption Rates";#N/A,#N/A,FALSE,"Subscriber Base";#N/A,#N/A,FALSE,"Pricing Structure";#N/A,#N/A,FALSE,"Usage Statistics";#N/A,#N/A,FALSE,"Deployment Costs";#N/A,#N/A,FALSE,"IBM Costs";#N/A,#N/A,FALSE,"Operating Cash Flow";#N/A,#N/A,FALSE,"Revenue Summaries";#N/A,#N/A,FALSE,"Subscriber Summaries";#N/A,#N/A,FALSE,"Houston Center";#N/A,#N/A,FALSE,"DFW Center";#N/A,#N/A,FALSE,"St Louis Center";#N/A,#N/A,FALSE,"Kansas City Center";#N/A,#N/A,FALSE,"San Antonio Center";#N/A,#N/A,FALSE,"Austin Center";#N/A,#N/A,FALSE,"Oklahoma City Center";#N/A,#N/A,FALSE,"Tulsa Center";#N/A,#N/A,FALSE,"Wichita Center";#N/A,#N/A,FALSE,"Little Rock Center";#N/A,#N/A,FALSE,"Topeka Center"}</definedName>
    <definedName name="_PCD1">{#N/A,#N/A,TRUE,"Sch-1a";#N/A,#N/A,TRUE,"Sch-1b";#N/A,#N/A,TRUE,"Sch-1c";#N/A,#N/A,TRUE,"Sch-1d";#N/A,#N/A,TRUE,"Sch-2a";#N/A,#N/A,TRUE,"Sch-2b";#N/A,#N/A,TRUE,"Sch-2c";#N/A,#N/A,TRUE,"Sch-3a";#N/A,#N/A,TRUE,"Sch-3b";#N/A,#N/A,TRUE,"Sch-3c";#N/A,#N/A,TRUE,"Sch-3d";#N/A,#N/A,TRUE,"Sch-3e"}</definedName>
    <definedName name="_pcSlicerSheet_Slicer2">#REF!</definedName>
    <definedName name="_pcSlicerSheet_Slicer3">#REF!</definedName>
    <definedName name="_pcSlicerSheet_Slicer4">#REF!</definedName>
    <definedName name="_pcSlicerSheet1_Slicer1">#REF!</definedName>
    <definedName name="_pcSlicerSheet1_Slicer2">#REF!</definedName>
    <definedName name="_pen01">#REF!</definedName>
    <definedName name="_pen98">#REF!</definedName>
    <definedName name="_pen99">#REF!</definedName>
    <definedName name="_PERIODE">FALSE</definedName>
    <definedName name="_PG1">#REF!</definedName>
    <definedName name="_PG2">#REF!</definedName>
    <definedName name="_PG3">#REF!</definedName>
    <definedName name="_PG4">#REF!</definedName>
    <definedName name="_PGR003">{"'status'!$B$2:$H$15"}</definedName>
    <definedName name="_PL1">{#N/A,#N/A,FALSE,"Front Page";#N/A,#N/A,FALSE,"Mfg Var";#N/A,#N/A,FALSE,"Family Unit Cost Graphs";#N/A,#N/A,FALSE,"Product Cost Graphs";#N/A,#N/A,FALSE,"Unit Cost Setup";#N/A,#N/A,FALSE,"Yields";#N/A,#N/A,FALSE,"Emery";#N/A,#N/A,FALSE,"GI Pricing";#N/A,#N/A,FALSE,"Actuals";#N/A,#N/A,FALSE,"Forecast"}</definedName>
    <definedName name="_PL2">#REF!</definedName>
    <definedName name="_PL2_1">#REF!</definedName>
    <definedName name="_PL20">{"ratios",#N/A,FALSE,"Analyse";"multiples",#N/A,FALSE,"Analyse";"places",#N/A,FALSE,"Analyse";"résultats_édition client",#N/A,FALSE,"Résultats";"reg_edition client",#N/A,FALSE,"Regressions";"SYNTHESE",#N/A,FALSE,"Synthese"}</definedName>
    <definedName name="_PL20_1">{"ratios",#N/A,FALSE,"Analyse";"multiples",#N/A,FALSE,"Analyse";"places",#N/A,FALSE,"Analyse";"résultats_édition client",#N/A,FALSE,"Résultats";"reg_edition client",#N/A,FALSE,"Regressions";"SYNTHESE",#N/A,FALSE,"Synthese"}</definedName>
    <definedName name="_PL20_2">{"ratios",#N/A,FALSE,"Analyse";"multiples",#N/A,FALSE,"Analyse";"places",#N/A,FALSE,"Analyse";"résultats_édition client",#N/A,FALSE,"Résultats";"reg_edition client",#N/A,FALSE,"Regressions";"SYNTHESE",#N/A,FALSE,"Synthese"}</definedName>
    <definedName name="_PL3">#REF!</definedName>
    <definedName name="_PL3_1">#REF!</definedName>
    <definedName name="_PL4">#REF!</definedName>
    <definedName name="_PL4_1">#REF!</definedName>
    <definedName name="_PL4_2">{#N/A,#N/A,TRUE,"Cover sheet";#N/A,#N/A,TRUE,"Summary";#N/A,#N/A,TRUE,"Key Assumptions";#N/A,#N/A,TRUE,"Profit &amp; Loss";#N/A,#N/A,TRUE,"Balance Sheet";#N/A,#N/A,TRUE,"Cashflow";#N/A,#N/A,TRUE,"IRR";#N/A,#N/A,TRUE,"Ratios";#N/A,#N/A,TRUE,"Debt analysis"}</definedName>
    <definedName name="_PL5">#REF!</definedName>
    <definedName name="_PL5_1">#REF!</definedName>
    <definedName name="_PL65">{"PAGE 1",#N/A,FALSE,"ES-01-XX";"PAGE 2",#N/A,FALSE,"ES-01-XX"}</definedName>
    <definedName name="_PL9">#REF!</definedName>
    <definedName name="_po1">{#N/A,#N/A,FALSE,"Calc";#N/A,#N/A,FALSE,"Sensitivity";#N/A,#N/A,FALSE,"LT Earn.Dil.";#N/A,#N/A,FALSE,"Dil. AVP"}</definedName>
    <definedName name="_poi1">{"assumption 50 50",#N/A,TRUE,"Merger";"has gets cash",#N/A,TRUE,"Merger";"accretion dilution",#N/A,TRUE,"Merger";"comparison credit stats",#N/A,TRUE,"Merger";"pf credit stats",#N/A,TRUE,"Merger";"pf sheets",#N/A,TRUE,"Merger"}</definedName>
    <definedName name="_pp1">{#N/A,#N/A,FALSE,"Trends";#N/A,#N/A,FALSE,"As Reported";#N/A,#N/A,FALSE,"(un) Commited"}</definedName>
    <definedName name="_PRN2">{"adj95mult",#N/A,FALSE,"COMPCO";"adj95est",#N/A,FALSE,"COMPCO"}</definedName>
    <definedName name="_PRR001">{"'status'!$B$2:$H$15"}</definedName>
    <definedName name="_PRR002">{"'status'!$B$2:$H$15"}</definedName>
    <definedName name="_PRR18">{"'status'!$B$2:$H$15"}</definedName>
    <definedName name="_PRR5">{"'status'!$B$2:$H$15"}</definedName>
    <definedName name="_PRR6">{"'status'!$B$2:$H$15"}</definedName>
    <definedName name="_ptc2">{"a96 Oper Forecast Monthly",#N/A,FALSE,"BPMON 8-96";"a96 Bal Sheet Monthly",#N/A,FALSE,"BPMON 8-96";"a96 Capital Expend Monthly",#N/A,FALSE,"BPMON 8-96";"a96 Cash Flow Monthly",#N/A,FALSE,"BPMON 8-96";"a96 Oper Forecast Qtrly",#N/A,FALSE,"BPMON 8-96";"a96 Bal Sheet Qtrly",#N/A,FALSE,"BPMON 8-96";"a96 Capital Expend Qtrly",#N/A,FALSE,"BPMON 8-96";"a96 Cash Flow Qtrly",#N/A,FALSE,"BPMON 8-96";"a97 Oper Forecast Monthly",#N/A,FALSE,"BPMON 8-96";"a97 Bal Sheet Monthly",#N/A,FALSE,"BPMON 8-96";"a97 Capital Expend Monthly",#N/A,FALSE,"BPMON 8-96";"a97 Cash Flow Monthly",#N/A,FALSE,"BPMON 8-96";"a97 Oper Forecast Qtrly",#N/A,FALSE,"BPMON 8-96";"a97 Bal Sheet Qtrly",#N/A,FALSE,"BPMON 8-96";"a97 Capital Expend Qtrly",#N/A,FALSE,"BPMON 8-96";"a97 Cash Flow Qtrly",#N/A,FALSE,"BPMON 8-96";"a98 99 Oper Forecast Annual",#N/A,FALSE,"BPMON 8-96";"a98 99 Bal Sheet Annual",#N/A,FALSE,"BPMON 8-96";"a98 99 Capital Expend Annual",#N/A,FALSE,"BPMON 8-96";"a98 99 Cash Flow Annual",#N/A,FALSE,"BPMON 8-96"}</definedName>
    <definedName name="_puc101">{#N/A,"PURCHM",FALSE,"Business Analysis";#N/A,"SPADD",FALSE,"Business Analysis"}</definedName>
    <definedName name="_puc102">{#N/A,"PURCHM",FALSE,"Business Analysis";#N/A,"SPADD",FALSE,"Business Analysis"}</definedName>
    <definedName name="_PUE2">{#N/A,#N/A,FALSE,"PERSONAL"}</definedName>
    <definedName name="_pue3">{#N/A,#N/A,FALSE,"PERSONAL"}</definedName>
    <definedName name="_PUE4">{#N/A,#N/A,FALSE,"PERSONAL"}</definedName>
    <definedName name="_PUE5">{#N/A,#N/A,FALSE,"PERSONAL"}</definedName>
    <definedName name="_PUE6">{#N/A,#N/A,FALSE,"PERSONAL"}</definedName>
    <definedName name="_PUE7">{#N/A,#N/A,FALSE,"PERSONAL"}</definedName>
    <definedName name="_Q1">{"'Standalone List Price Trends'!$A$1:$X$56"}</definedName>
    <definedName name="_Q2">{"'Standalone List Price Trends'!$A$1:$X$56"}</definedName>
    <definedName name="_q234">#REF!</definedName>
    <definedName name="_Q3">{"'Standalone List Price Trends'!$A$1:$X$56"}</definedName>
    <definedName name="_Q4">{"'Standalone List Price Trends'!$A$1:$X$56"}</definedName>
    <definedName name="_Q5">{"'Standalone List Price Trends'!$A$1:$X$56"}</definedName>
    <definedName name="_q5852">{"Fcst by Qtr Full",#N/A,FALSE,"Tot PalmPalm";"Fcst by Qtr Full",#N/A,FALSE,"Tot Device";"Fcst by Qtr Full",#N/A,FALSE,"Platform";"Fcst by Qtr Full",#N/A,FALSE,"Palm.Net";"Fcst by Qtr Full",#N/A,FALSE,"Elim"}</definedName>
    <definedName name="_Q9">{"'Standalone List Price Trends'!$A$1:$X$56"}</definedName>
    <definedName name="_Qallcmps">{"page 1";"page 2";"notes";"summary";"source";"analys";"covrge";"roea"}</definedName>
    <definedName name="_Qcmpsplus">{"page 1";"page 2";"summary";"notes";"source"}</definedName>
    <definedName name="_Qcmpsplus1">{"page 1";"page 2";"summary";"notes";"source"}</definedName>
    <definedName name="_QFP1">{"'MAP BGA'!$A$1:$L$95"}</definedName>
    <definedName name="_QModel">{"assumptions","balance_sheet","book_tax_calc","title","debt","debt_amort","depr_tax_calc","exp_calcs","oper_assump_exp","oper_assump_exp2","oper_assump_revs","operating_assumptions","Profit_loss","rev_calcs"}</definedName>
    <definedName name="_QModel_1">{"assumptions","balance_sheet","book_tax_calc","title","debt","debt_amort","depr_tax_calc","exp_calcs","oper_assump_exp","oper_assump_exp2","oper_assump_revs","operating_assumptions","Profit_loss","rev_calcs"}</definedName>
    <definedName name="_QModel_2">{"assumptions","balance_sheet","book_tax_calc","title","debt","debt_amort","depr_tax_calc","exp_calcs","oper_assump_exp","oper_assump_exp2","oper_assump_revs","operating_assumptions","Profit_loss","rev_calcs"}</definedName>
    <definedName name="_qoe3">{#N/A,#N/A,FALSE,"Front Page";#N/A,#N/A,FALSE,"Mfg Var";#N/A,#N/A,FALSE,"Family Unit Cost Graphs";#N/A,#N/A,FALSE,"Product Cost Graphs";#N/A,#N/A,FALSE,"Unit Cost Setup";#N/A,#N/A,FALSE,"Yields";#N/A,#N/A,FALSE,"Emery";#N/A,#N/A,FALSE,"GI Pricing";#N/A,#N/A,FALSE,"Actuals";#N/A,#N/A,FALSE,"Forecast"}</definedName>
    <definedName name="_Qprescomps">{"page 1";"page 2";"notes";"summary"}</definedName>
    <definedName name="_qq2">{"sub11",#N/A,FALSE,"Sub11";"sub5",#N/A,FALSE,"Sub5"}</definedName>
    <definedName name="_QTri_Point_Comps">"TPMC Comps"</definedName>
    <definedName name="_qw2">{0,0,0,0;0,0,0,0;0,0,0,0;0,0,0,0;0,0,0,0;0,0,0,0}</definedName>
    <definedName name="_r">{#N/A,#N/A,FALSE,"Pharm";#N/A,#N/A,FALSE,"WWCM"}</definedName>
    <definedName name="_r_1">#REF!</definedName>
    <definedName name="_r_2">{#N/A,#N/A,FALSE,"Pharm";#N/A,#N/A,FALSE,"WWCM"}</definedName>
    <definedName name="_r_3">{#N/A,#N/A,FALSE,"Pharm";#N/A,#N/A,FALSE,"WWCM"}</definedName>
    <definedName name="_r_4">{#N/A,#N/A,FALSE,"Pharm";#N/A,#N/A,FALSE,"WWCM"}</definedName>
    <definedName name="_R18C298">#NAME?</definedName>
    <definedName name="_RAT06">#REF!</definedName>
    <definedName name="_ray1">{"WCD",#N/A,FALSE,"WCD Qtr ";"GPS",#N/A,FALSE,"GPS Qtr";"OTHER",#N/A,FALSE,"OTHER";"DCT",#N/A,FALSE,"DCT Qtr ";"GSM",#N/A,FALSE,"GSM Qtr ";"PHS",#N/A,FALSE,"PHS  Qtr";"COMPONENTS",#N/A,FALSE,"Comp Qtr  "}</definedName>
    <definedName name="_rc">{"Month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_re2">#REF!</definedName>
    <definedName name="_re3">#REF!</definedName>
    <definedName name="_re4">#REF!</definedName>
    <definedName name="_re5">#REF!</definedName>
    <definedName name="_re6">#REF!</definedName>
    <definedName name="_re7">#REF!</definedName>
    <definedName name="_re8">#REF!</definedName>
    <definedName name="_Regression">#REF!</definedName>
    <definedName name="_Regression_Int">1</definedName>
    <definedName name="_Regression_Out">#REF!</definedName>
    <definedName name="_Regression_X">#REF!</definedName>
    <definedName name="_Regression_Y">#REF!</definedName>
    <definedName name="_Reh10">#REF!</definedName>
    <definedName name="_Reh11">#REF!</definedName>
    <definedName name="_Reh12">#REF!</definedName>
    <definedName name="_Reh13">#REF!</definedName>
    <definedName name="_Report">{"page 1";"page 2"}</definedName>
    <definedName name="_Report1">{"p1";"p2";"p3"}</definedName>
    <definedName name="_rev01">#REF!</definedName>
    <definedName name="_Rev1">{#N/A,#N/A,FALSE,"3mos";#N/A,#N/A,FALSE,"dedicated"}</definedName>
    <definedName name="_rev99">#REF!</definedName>
    <definedName name="_Rf_Feb_Act_for_YTD">#REF!</definedName>
    <definedName name="_Rf_Oct_Act_for_2003_YTD">#REF!</definedName>
    <definedName name="_rod1">{#N/A,#N/A,FALSE,"Projections";#N/A,#N/A,FALSE,"Multiples Valuation";#N/A,#N/A,FALSE,"LBO";#N/A,#N/A,FALSE,"Multiples_Sensitivity";#N/A,#N/A,FALSE,"Summary"}</definedName>
    <definedName name="_rr2">#REF!</definedName>
    <definedName name="_rty1">{#N/A,#N/A,TRUE,"Pro Forma";#N/A,#N/A,TRUE,"PF_Bal";#N/A,#N/A,TRUE,"PF_INC";#N/A,#N/A,TRUE,"CBE";#N/A,#N/A,TRUE,"SWK"}</definedName>
    <definedName name="_rw1">{"'Standalone List Price Trends'!$A$1:$X$56"}</definedName>
    <definedName name="_rw2">{"'Standalone List Price Trends'!$A$1:$X$56"}</definedName>
    <definedName name="_rw3">{"'Standalone List Price Trends'!$A$1:$X$56"}</definedName>
    <definedName name="_rw4">{"'Standalone List Price Trends'!$A$1:$X$56"}</definedName>
    <definedName name="_S_Base">{0.1;0;0.382758620689655;0;0;0;0.258620689655172;0;0.258620689655172}</definedName>
    <definedName name="_S_new_case">{0.1;0;0.45;0;0;0;0;0;0.45}</definedName>
    <definedName name="_s1">#REF!</definedName>
    <definedName name="_s2">#REF!</definedName>
    <definedName name="_s3">#REF!</definedName>
    <definedName name="_s34">{"QTD_GENERALH2",#N/A,FALSE,"QTD"}</definedName>
    <definedName name="_s4">#REF!</definedName>
    <definedName name="_s5">#REF!</definedName>
    <definedName name="_s6">#REF!</definedName>
    <definedName name="_SA1">#REF!</definedName>
    <definedName name="_sd2">{#N/A,#N/A,FALSE,"Forside"}</definedName>
    <definedName name="_sd34">{"QTD",#N/A,FALSE,"SUM"}</definedName>
    <definedName name="_sdf2">{#N/A,#N/A,FALSE,"Calc";#N/A,#N/A,FALSE,"Sensitivity";#N/A,#N/A,FALSE,"LT Earn.Dil.";#N/A,#N/A,FALSE,"Dil. AVP"}</definedName>
    <definedName name="_SEC2">{"MoMfgr",#N/A,FALSE,"TOC";"Wnu",#N/A,FALSE,"WNU";"LP",#N/A,FALSE,"LP";"Ntro",#N/A,FALSE,"NTRO";"sec1",#N/A,FALSE,"SEC 1";"sec2",#N/A,FALSE,"SEC 2";"sec3",#N/A,FALSE,"SEC 3";"sec4",#N/A,FALSE,"SEC 4";"ssi",#N/A,FALSE,"SS-NTRO";"sa1",#N/A,FALSE,"SS-ANX1";"sa2",#N/A,FALSE,"SS-ANX2"}</definedName>
    <definedName name="_SEC4">{"chipmfgr",#N/A,FALSE,"TOC";"wnu",#N/A,FALSE,"WNU";"lp",#N/A,FALSE,"LP";"ntro",#N/A,FALSE,"NTRO";"sec1",#N/A,FALSE,"SEC 1";"sec2",#N/A,FALSE,"SEC 2";"sec3",#N/A,FALSE,"SEC 3";"sec4",#N/A,FALSE,"SEC 4";"ssi",#N/A,FALSE,"SS-NTRO";"sa1",#N/A,FALSE,"SS-ANX1";"sa2",#N/A,FALSE,"SS-ANX2";"chip",#N/A,FALSE,"CHIP";"sec7",#N/A,FALSE,"SEC-7"}</definedName>
    <definedName name="_SEC5">{"chipmfgr",#N/A,FALSE,"TOC";"wnu",#N/A,FALSE,"WNU";"lp",#N/A,FALSE,"LP";"ntro",#N/A,FALSE,"NTRO";"sec1",#N/A,FALSE,"SEC 1";"sec2",#N/A,FALSE,"SEC 2";"sec3",#N/A,FALSE,"SEC 3";"sec4",#N/A,FALSE,"SEC 4";"ssi",#N/A,FALSE,"SS-NTRO";"sa1",#N/A,FALSE,"SS-ANX1";"sa2",#N/A,FALSE,"SS-ANX2";"chip",#N/A,FALSE,"CHIP";"sec7",#N/A,FALSE,"SEC-7"}</definedName>
    <definedName name="_SEP01">{"Statement of Income",#N/A,TRUE,"Mar99";"Balance Sheet",#N/A,TRUE,"Mar99"}</definedName>
    <definedName name="_Sep03">{"Statement of Income",#N/A,TRUE,"Mar99";"Balance Sheet",#N/A,TRUE,"Mar99"}</definedName>
    <definedName name="_Sep3">#REF!</definedName>
    <definedName name="_Series">#REF!</definedName>
    <definedName name="_sex2">{"'1-TheatreBkgs'!$A$1:$L$102"}</definedName>
    <definedName name="_sex3">{"'1-TheatreBkgs'!$A$1:$L$102"}</definedName>
    <definedName name="_sex4">{"'1-TheatreBkgs'!$A$1:$L$102"}</definedName>
    <definedName name="_sex5">{"'1-TheatreBkgs'!$A$1:$L$102"}</definedName>
    <definedName name="_sex6">{"'1-TheatreBkgs'!$A$1:$L$102"}</definedName>
    <definedName name="_sf33">{"FCF",#N/A,FALSE,"Results"}</definedName>
    <definedName name="_sf34">{"Supporting Schedules",#N/A,FALSE,"Results"}</definedName>
    <definedName name="_Shading">#REF!</definedName>
    <definedName name="_Sort">#REF!</definedName>
    <definedName name="_Sort_2">#REF!</definedName>
    <definedName name="_Sort_3">#REF!</definedName>
    <definedName name="_Sort1">#REF!</definedName>
    <definedName name="_Sort1.1">#REF!</definedName>
    <definedName name="_Sort1.2">#REF!</definedName>
    <definedName name="_Sort1.3">#REF!</definedName>
    <definedName name="_Sort23">#REF!</definedName>
    <definedName name="_sorta">#REF!</definedName>
    <definedName name="_Sortb">#REF!</definedName>
    <definedName name="_Sortjvs">#REF!</definedName>
    <definedName name="_SP01">#REF!</definedName>
    <definedName name="_SP2">{"msc sw feat summary",#N/A,FALSE,"MSC SW Features v. 1.1."}</definedName>
    <definedName name="_Sp3">{#N/A,#N/A,TRUE,"Summary Indicator";#N/A,#N/A,TRUE,"Highl.P&amp;L comparison";"pel_totale_anno",#N/A,TRUE," P&amp;L completo ytd ytg";"ytd_ytg_1",#N/A,TRUE," P&amp;L completo ytd ytg";"ytd_ytg_2",#N/A,TRUE," P&amp;L completo ytd ytg";"ytd_ytg_3",#N/A,TRUE," P&amp;L completo ytd ytg";"pel_1",#N/A,TRUE,"Monthly P&amp;L";"pel_2",#N/A,TRUE,"Monthly P&amp;L";"pel_3",#N/A,TRUE,"Monthly P&amp;L";"book",#N/A,TRUE,"CAP EMPL";#N/A,#N/A,TRUE,"Highlights BS ";"book",#N/A,TRUE,"CF Monthly ";#N/A,#N/A,TRUE,"Monthly BS";#N/A,#N/A,TRUE,"CF ";#N/A,#N/A,TRUE,"OPEXTOT";#N/A,#N/A,TRUE,"OPEXTOT";#N/A,#N/A,TRUE,"OPEXZON";#N/A,#N/A,TRUE,"OPEX NAT mese";#N/A,#N/A,TRUE,"OPEX DEST mese";#N/A,#N/A,TRUE,"Taxes";#N/A,#N/A,TRUE,"HEAD EOP";#N/A,#N/A,TRUE,"HEAD AVG";#N/A,#N/A,TRUE,"CAPEX by nature";#N/A,#N/A,TRUE,"CAPEX by destination";#N/A,#N/A,TRUE,"PL TREND"}</definedName>
    <definedName name="_sqm2">#REF!</definedName>
    <definedName name="_sqm3">#REF!</definedName>
    <definedName name="_sqm4">#REF!</definedName>
    <definedName name="_sqm5">#REF!</definedName>
    <definedName name="_SS_AC_1626874453">#REF!</definedName>
    <definedName name="_ss1">{"detail",#N/A,FALSE,"mfg";"summary",#N/A,FALSE,"mfg"}</definedName>
    <definedName name="_SSS1">#REF!</definedName>
    <definedName name="_Sx3">#REF!</definedName>
    <definedName name="_t1">#REF!</definedName>
    <definedName name="_t9">{#N/A,"SCENARIO2",FALSE,"DirRpts_Sum";#N/A,"SCENARIO2",FALSE,"Exp_Adjmts";#N/A,#N/A,FALSE,"Advtg_Sum"}</definedName>
    <definedName name="_table_out">#REF!</definedName>
    <definedName name="_Table1_In1">#REF!</definedName>
    <definedName name="_Table1_In2">#REF!</definedName>
    <definedName name="_Table1_Out">#REF!</definedName>
    <definedName name="_Table1_Out_2">#REF!</definedName>
    <definedName name="_Table2_In1">#REF!</definedName>
    <definedName name="_Table2_In2">#REF!</definedName>
    <definedName name="_Table2_Out">#REF!</definedName>
    <definedName name="_Table2_Out_2">#REF!</definedName>
    <definedName name="_Table3_In2">#REF!</definedName>
    <definedName name="_Tax1">#REF!</definedName>
    <definedName name="_tax2">{"expltr",#N/A,FALSE,"Expense projects";"explgl",#N/A,FALSE,"Expense projects"}</definedName>
    <definedName name="_TB0204">#REF!</definedName>
    <definedName name="_te2">{"'100'!$A$1:$M$83"}</definedName>
    <definedName name="_Tes6">{"'SIVA Pricing Model'!$A$1:$F$39"}</definedName>
    <definedName name="_Tes6_1">{"'SIVA Pricing Model'!$A$1:$F$39"}</definedName>
    <definedName name="_Tes6_2">{"'SIVA Pricing Model'!$A$1:$F$39"}</definedName>
    <definedName name="_test1">#REF!</definedName>
    <definedName name="_tl2">{"'100'!$A$1:$M$83"}</definedName>
    <definedName name="_tm1">{#N/A,#N/A,FALSE,"Pharm";#N/A,#N/A,FALSE,"WWCM"}</definedName>
    <definedName name="_tm1_1">#REF!</definedName>
    <definedName name="_tm1_2">{#N/A,#N/A,FALSE,"Pharm";#N/A,#N/A,FALSE,"WWCM"}</definedName>
    <definedName name="_tm1_3">{#N/A,#N/A,FALSE,"Pharm";#N/A,#N/A,FALSE,"WWCM"}</definedName>
    <definedName name="_tm1_4">{#N/A,#N/A,FALSE,"Pharm";#N/A,#N/A,FALSE,"WWCM"}</definedName>
    <definedName name="_TMAutoChart1Names">{"Timeline","Chart 6","Timeline Chart 6"}</definedName>
    <definedName name="_TMAutoChart1Refs">{"","","'Timeline'!$F$16","'Timeline'!$F$25","","","","","",""}</definedName>
    <definedName name="_TMAutoChart2Names">{"Timeline","Chart 6","Timeline Chart 6"}</definedName>
    <definedName name="_TMAutoChart2Refs">{"","","'Timeline'!$F$16","'Timeline'!$H$25","","","","","",""}</definedName>
    <definedName name="_TMAutoChart3Names">{"Tier Metrics","Chart 4","Tier Metrics Chart 4"}</definedName>
    <definedName name="_TMAutoChart3Refs">{"","","'Tier New'!$B$7","'Tier New'!$B$6","","","","","",""}</definedName>
    <definedName name="_TMAutoChart4Names">{"Tier Metrics","Chart 28","Tier Metrics Chart 28"}</definedName>
    <definedName name="_TMAutoChart4Refs">{"","","'Tier New'!$B$7","'Tier New'!$B$6","","","","","",""}</definedName>
    <definedName name="_TMAutoChart5Names">{"Tier Metrics","Chart 28","Tier Metrics Chart 28"}</definedName>
    <definedName name="_TMAutoChart5Refs">{"","","'Tier New'!$C$7","'Tier New'!$C$6","","","","","",""}</definedName>
    <definedName name="_TMAutoChartCount">2</definedName>
    <definedName name="_top5">{#N/A,#N/A,FALSE,"Front Page";#N/A,#N/A,FALSE,"Mfg Var";#N/A,#N/A,FALSE,"Family Unit Cost Graphs";#N/A,#N/A,FALSE,"Product Cost Graphs";#N/A,#N/A,FALSE,"Unit Cost Setup";#N/A,#N/A,FALSE,"Yields";#N/A,#N/A,FALSE,"Emery";#N/A,#N/A,FALSE,"GI Pricing";#N/A,#N/A,FALSE,"Actuals";#N/A,#N/A,FALSE,"Forecast"}</definedName>
    <definedName name="_TRU22">{"Staley",#N/A,FALSE,"Total";"Staley",#N/A,FALSE,"UKLC";"Staley",#N/A,FALSE,"UKUS";"Staley",#N/A,FALSE,"CELC";"Staley",#N/A,FALSE,"CEUS";"Staley",#N/A,FALSE,"FranceLC";"Staley",#N/A,FALSE,"FranceUS";"Staley",#N/A,FALSE,"IberiaLC";"Staley",#N/A,FALSE,"IberiaUS";"Staley",#N/A,FALSE,"CanadaLC";"Staley",#N/A,FALSE,"CanadaUS";"Staley",#N/A,FALSE,"AustraliaLC";"Staley",#N/A,FALSE,"AustraliaUS";"Staley",#N/A,FALSE,"JapanLC";"Staley",#N/A,FALSE,"JapanUS"}</definedName>
    <definedName name="_Try1">{#N/A,#N/A,FALSE,"Aging Summary";#N/A,#N/A,FALSE,"Ratio Analysis";#N/A,#N/A,FALSE,"Test 120 Day Accts";#N/A,#N/A,FALSE,"Tickmarks"}</definedName>
    <definedName name="_tst1">{"FCF",#N/A,FALSE,"Results"}</definedName>
    <definedName name="_tu7">{"sales",#N/A,FALSE,"Sales";"sales existing",#N/A,FALSE,"Sales";"sales rd1",#N/A,FALSE,"Sales";"sales rd2",#N/A,FALSE,"Sales"}</definedName>
    <definedName name="_uu2">{"'100'!$A$1:$M$83"}</definedName>
    <definedName name="_v">#REF!</definedName>
    <definedName name="_v1">{"'1-TheatreBkgs'!$A$1:$L$102"}</definedName>
    <definedName name="_V2">{"'1-TheatreBkgs'!$A$1:$L$102"}</definedName>
    <definedName name="_v3">{"'1-TheatreBkgs'!$A$1:$L$102"}</definedName>
    <definedName name="_ver1">#REF!</definedName>
    <definedName name="_ver1_1">#REF!</definedName>
    <definedName name="_vv2">{#N/A,#N/A,FALSE,"Aging Summary";#N/A,#N/A,FALSE,"Ratio Analysis";#N/A,#N/A,FALSE,"Test 120 Day Accts";#N/A,#N/A,FALSE,"Tickmarks"}</definedName>
    <definedName name="_w1">{"PVGraph2",#N/A,FALSE,"PV Data"}</definedName>
    <definedName name="_w10">#REF!</definedName>
    <definedName name="_w100">#REF!</definedName>
    <definedName name="_w11">{"PVGraph2",#N/A,FALSE,"PV Data"}</definedName>
    <definedName name="_w112">{"PVGraph2",#N/A,FALSE,"PV Data"}</definedName>
    <definedName name="_w1121">{"PVGraph2",#N/A,FALSE,"PV Data"}</definedName>
    <definedName name="_w12">{"PVGraph2",#N/A,FALSE,"PV Data"}</definedName>
    <definedName name="_w121">{"PVGraph2",#N/A,FALSE,"PV Data"}</definedName>
    <definedName name="_w12345">{"PVGraph2",#N/A,FALSE,"PV Data"}</definedName>
    <definedName name="_w13">{"PVGraph2",#N/A,FALSE,"PV Data"}</definedName>
    <definedName name="_w2">{"PVGraph2",#N/A,FALSE,"PV Data"}</definedName>
    <definedName name="_w2_1">{#N/A,#N/A,FALSE,"Naming &amp; Assumptions";#N/A,#N/A,FALSE,"Summary";#N/A,#N/A,FALSE,"Equity Summary";#N/A,#N/A,FALSE,"Price Summary";#N/A,#N/A,FALSE,"DCF";#N/A,#N/A,FALSE,"IRR";#N/A,#N/A,FALSE,"Ratios";#N/A,#N/A,FALSE,"Debt Paydown";#N/A,#N/A,FALSE,"JAII Amort. Schedule";#N/A,#N/A,FALSE,"JAII Assumptions";#N/A,#N/A,FALSE,"JAII Income";#N/A,#N/A,FALSE,"JAII Balance";#N/A,#N/A,FALSE,"JAII Cashflow";#N/A,#N/A,FALSE,"JAC";#N/A,#N/A,FALSE,"JAC Buildup";#N/A,#N/A,FALSE,"JAC%";#N/A,#N/A,FALSE,"Bostrom";#N/A,#N/A,FALSE,"Fabco";#N/A,#N/A,FALSE,"Brillion";#N/A,#N/A,FALSE,"Gunite";#N/A,#N/A,FALSE,"Interco";#N/A,#N/A,FALSE,"JAIX"}</definedName>
    <definedName name="_w2_2">{#N/A,#N/A,FALSE,"Naming &amp; Assumptions";#N/A,#N/A,FALSE,"Summary";#N/A,#N/A,FALSE,"Equity Summary";#N/A,#N/A,FALSE,"Price Summary";#N/A,#N/A,FALSE,"DCF";#N/A,#N/A,FALSE,"IRR";#N/A,#N/A,FALSE,"Ratios";#N/A,#N/A,FALSE,"Debt Paydown";#N/A,#N/A,FALSE,"JAII Amort. Schedule";#N/A,#N/A,FALSE,"JAII Assumptions";#N/A,#N/A,FALSE,"JAII Income";#N/A,#N/A,FALSE,"JAII Balance";#N/A,#N/A,FALSE,"JAII Cashflow";#N/A,#N/A,FALSE,"JAC";#N/A,#N/A,FALSE,"JAC Buildup";#N/A,#N/A,FALSE,"JAC%";#N/A,#N/A,FALSE,"Bostrom";#N/A,#N/A,FALSE,"Fabco";#N/A,#N/A,FALSE,"Brillion";#N/A,#N/A,FALSE,"Gunite";#N/A,#N/A,FALSE,"Interco";#N/A,#N/A,FALSE,"JAIX"}</definedName>
    <definedName name="_w3">{"PVGraph2",#N/A,FALSE,"PV Data"}</definedName>
    <definedName name="_we16">#REF!</definedName>
    <definedName name="_wer33">{"cover",#N/A,TRUE,"Cover";"toc5",#N/A,TRUE,"TOC";"over",#N/A,TRUE,"Overview";"ts2",#N/A,TRUE,"Det_Trans_Sum";"ei1",#N/A,TRUE,"Earnings Impact";"ad1",#N/A,TRUE,"accretion dilution";"pfis1",#N/A,TRUE,"Pro Forma Income Statement";"ca1",#N/A,TRUE,"Contribution_Analysis";"acq1",#N/A,TRUE,"Acquirer";"tar1",#N/A,TRUE,"Target"}</definedName>
    <definedName name="_WHO2">{#N/A,#N/A,FALSE,"SUMMARY";#N/A,#N/A,FALSE,"DETAIL";#N/A,#N/A,FALSE,"VARIANCE"}</definedName>
    <definedName name="_WKr2">{"emeasummary",#N/A,FALSE,"1. PLEMEA";"BUTotalq6",#N/A,FALSE,"2. PLBU-total";"BUTotalFY02",#N/A,FALSE,"2. PLBU-total";"TotalRegQ601",#N/A,FALSE,"3. PLREGIONS-total";"TotalRegFY02",#N/A,FALSE,"3. PLREGIONS-total"}</definedName>
    <definedName name="_wr1">{"hist_bs",#N/A,FALSE,"Exhibit D,E1,E2";#N/A,#N/A,FALSE,"Exhibit E3";#N/A,#N/A,FALSE,"Mgmt. Projtn";#N/A,#N/A,FALSE,"Exhibit B-1";#N/A,#N/A,FALSE,"Exhibit A";#N/A,#N/A,FALSE,"WACC";#N/A,#N/A,FALSE,"Control";"hist_inc",#N/A,FALSE,"Exhibit D,E1,E2"}</definedName>
    <definedName name="_wrn071">{#N/A,"PURCHM",FALSE,"Business Analysis";#N/A,"SPADD",FALSE,"Business Analysis"}</definedName>
    <definedName name="_wrn1">{"schedule1",#N/A,FALSE,"Sheet1";"schedule2",#N/A,FALSE,"Sheet1";"schedule3",#N/A,FALSE,"Sheet1";"schedule4",#N/A,FALSE,"Sheet1";"schedule5",#N/A,FALSE,"Sheet1";"schedule6",#N/A,FALSE,"Sheet1"}</definedName>
    <definedName name="_wrn2">{"formulas",#N/A,FALSE,"Key Indicators"}</definedName>
    <definedName name="_wrn213">{"detail",#N/A,FALSE,"mfg";"summary",#N/A,FALSE,"mfg"}</definedName>
    <definedName name="_wrn3">{#N/A,#N/A,FALSE,"ASSUMPTIONS";#N/A,#N/A,FALSE,"Valuation Summary";"page1",#N/A,FALSE,"PRESENTATION";"page2",#N/A,FALSE,"PRESENTATION";#N/A,#N/A,FALSE,"ORIGINAL_ROLLBACK"}</definedName>
    <definedName name="_wrn4">{"PLState",#N/A,FALSE,"FState"}</definedName>
    <definedName name="_WRN41">{"detail",#N/A,FALSE,"mfg";"summary",#N/A,FALSE,"mfg"}</definedName>
    <definedName name="_wrn413">{"detail",#N/A,FALSE,"mfg";"summary",#N/A,FALSE,"mfg"}</definedName>
    <definedName name="_wrn5">{"VarDetail",#N/A,FALSE,"FState"}</definedName>
    <definedName name="_wrn51">{#N/A,"PURCHM",FALSE,"Business Analysis";#N/A,"SPADD",FALSE,"Business Analysis"}</definedName>
    <definedName name="_wrn61">{"detail",#N/A,FALSE,"mfg";"summary",#N/A,FALSE,"mfg"}</definedName>
    <definedName name="_wrn651">{"detail",#N/A,FALSE,"mfg";"summary",#N/A,FALSE,"mfg"}</definedName>
    <definedName name="_wrn9">{"FCB_ALL",#N/A,FALSE,"FCB"}</definedName>
    <definedName name="_wtx2">{"a96 Oper Forecast Monthly",#N/A,FALSE,"BPMON 8-96";"a96 Bal Sheet Monthly",#N/A,FALSE,"BPMON 8-96";"a96 Capital Expend Monthly",#N/A,FALSE,"BPMON 8-96";"a96 Cash Flow Monthly",#N/A,FALSE,"BPMON 8-96";"a96 Oper Forecast Qtrly",#N/A,FALSE,"BPMON 8-96";"a96 Bal Sheet Qtrly",#N/A,FALSE,"BPMON 8-96";"a96 Capital Expend Qtrly",#N/A,FALSE,"BPMON 8-96";"a96 Cash Flow Qtrly",#N/A,FALSE,"BPMON 8-96";"a97 Oper Forecast Monthly",#N/A,FALSE,"BPMON 8-96";"a97 Bal Sheet Monthly",#N/A,FALSE,"BPMON 8-96";"a97 Capital Expend Monthly",#N/A,FALSE,"BPMON 8-96";"a97 Cash Flow Monthly",#N/A,FALSE,"BPMON 8-96";"a97 Oper Forecast Qtrly",#N/A,FALSE,"BPMON 8-96";"a97 Bal Sheet Qtrly",#N/A,FALSE,"BPMON 8-96";"a97 Capital Expend Qtrly",#N/A,FALSE,"BPMON 8-96";"a97 Cash Flow Qtrly",#N/A,FALSE,"BPMON 8-96";"a98 99 Oper Forecast Annual",#N/A,FALSE,"BPMON 8-96";"a98 99 Bal Sheet Annual",#N/A,FALSE,"BPMON 8-96";"a98 99 Capital Expend Annual",#N/A,FALSE,"BPMON 8-96";"a98 99 Cash Flow Annual",#N/A,FALSE,"BPMON 8-96"}</definedName>
    <definedName name="_WVU4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_wvu42">{TRUE,TRUE,-2.75,-17,604.5,293.25,FALSE,TRUE,TRUE,TRUE,0,1,#N/A,106,#N/A,12.3541666666667,22.4375,1,FALSE,FALSE,3,TRUE,1,FALSE,75,"Swvu.busarea.","ACwvu.busarea.",#N/A,FALSE,FALSE,0.75,0.75,1,1,2,"","&amp;L&amp;F&amp;A&amp;CPage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_ww2">{#N/A,#N/A,FALSE,"Admin";#N/A,#N/A,FALSE,"Other"}</definedName>
    <definedName name="_www2">{"P&amp;L",#N/A,FALSE,"P&amp;LPlan";"Cashflow",#N/A,FALSE,"Cash Flow";"Bal Sht",#N/A,FALSE,"Bal Sht";"Revenue",#N/A,FALSE,"Revenue";"Capital",#N/A,FALSE,"Capital";"Assumptions",#N/A,FALSE,"Assumptions";"G&amp;A",#N/A,FALSE,"G&amp;A";"Sales",#N/A,FALSE,"Sales";"Mktg",#N/A,FALSE,"Mktg";"R&amp;D",#N/A,FALSE,"R&amp;D";"Ttl Svc Cost",#N/A,FALSE,"TotalSvcCost";"Tech Sppt",#N/A,FALSE,"Tech Support";"Consulting",#N/A,FALSE,"Consulting";"Training",#N/A,FALSE,"Training"}</definedName>
    <definedName name="_x1">{"detail",#N/A,FALSE,"mfg";"summary",#N/A,FALSE,"mfg"}</definedName>
    <definedName name="_X2">{#N/A,#N/A,FALSE,"Other";#N/A,#N/A,FALSE,"Ace";#N/A,#N/A,FALSE,"Derm"}</definedName>
    <definedName name="_X2_1">#REF!</definedName>
    <definedName name="_X2_2">{#N/A,#N/A,FALSE,"Other";#N/A,#N/A,FALSE,"Ace";#N/A,#N/A,FALSE,"Derm"}</definedName>
    <definedName name="_X2_3">{#N/A,#N/A,FALSE,"Other";#N/A,#N/A,FALSE,"Ace";#N/A,#N/A,FALSE,"Derm"}</definedName>
    <definedName name="_X2_4">{#N/A,#N/A,FALSE,"Other";#N/A,#N/A,FALSE,"Ace";#N/A,#N/A,FALSE,"Derm"}</definedName>
    <definedName name="_x3">{"detail",#N/A,FALSE,"mfg";"summary",#N/A,FALSE,"mfg"}</definedName>
    <definedName name="_x4">{#N/A,"PURCHM",FALSE,"Business Analysis";#N/A,"SPADD",FALSE,"Business Analysis"}</definedName>
    <definedName name="_x5">{#N/A,"PURADD",FALSE,"Business Analysis";#N/A,"PURSPP",FALSE,"Business Analysis";#N/A,"CTGIND",FALSE,"Business Analysis";#N/A,"PURCHM",FALSE,"Business Analysis";#N/A,"SPADD",FALSE,"Business Analysis";#N/A,"EPOXY",FALSE,"Business Analysis";#N/A,"PURPER",FALSE,"Business Analysis"}</definedName>
    <definedName name="_xlcn.LinkedTable_Table1">#REF!</definedName>
    <definedName name="_xlcn.LinkedTable_Table11">#REF!</definedName>
    <definedName name="_xlcn.LinkedTable_Table131">#REF!</definedName>
    <definedName name="_xlcn.LinkedTable_Table2">#REF!</definedName>
    <definedName name="_xlcn.LinkedTable_Table20101">#REF!</definedName>
    <definedName name="_xlcn.LinkedTable_Table20111">#REF!</definedName>
    <definedName name="_xlcn.LinkedTable_Table20121">#REF!</definedName>
    <definedName name="_xlcn.LinkedTable_Table20131">#REF!</definedName>
    <definedName name="_xlcn.LinkedTable_Table20141">#REF!</definedName>
    <definedName name="_xlcn.LinkedTable_Table20151">#REF!</definedName>
    <definedName name="_xlcn.LinkedTable_Table20161">#REF!</definedName>
    <definedName name="_xlcn.LinkedTable_Table20171">#REF!</definedName>
    <definedName name="_xlcn.LinkedTable_Table3">#REF!</definedName>
    <definedName name="_xlcn.LinkedTable_Table4">#REF!</definedName>
    <definedName name="_xlcn.LinkedTable_Table5">#REF!</definedName>
    <definedName name="_xlcn.LinkedTable_Table6">#REF!</definedName>
    <definedName name="_xlcn.LinkedTable_Table7">#REF!</definedName>
    <definedName name="_xlcn.LinkedTable_Table8">#REF!</definedName>
    <definedName name="_xlcn.LinkedTable_Table9">#REF!</definedName>
    <definedName name="_xlcn.LinkedTable_TableACC1">#REF!</definedName>
    <definedName name="_xx1">#REF!</definedName>
    <definedName name="_xx10">{#N/A,"PURCHM",FALSE,"Business Analysis";#N/A,"SPADD",FALSE,"Business Analysis"}</definedName>
    <definedName name="_xx3">{"detail",#N/A,FALSE,"mfg";"summary",#N/A,FALSE,"mfg"}</definedName>
    <definedName name="_xx4">{"ELIM_YTD",#N/A,FALSE,"EES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_xx5">{"EES_YTD_SNAP",#N/A,FALSE,"EES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_xx6">{"EES_YTD_CHECK",#N/A,FALSE,"EES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_xx7">{"oct_res_comm",#N/A,FALSE,"VarToBud"}</definedName>
    <definedName name="_xx8">{"QTR_ACT",#N/A,FALSE,"PROP_PBIT_DEV_Q3";"QTR_BUD",#N/A,FALSE,"PROP_PBIT_DEV_Q3";"YTD_BUD",#N/A,FALSE,"PROP_PBIT_DEV_Q3";"YTD_ACT",#N/A,FALSE,"PROP_PBIT_DEV_Q3";"FY95 SNAP3",#N/A,FALSE,"PROP_PBIT_DEV_Q3";"FY95_BUD",#N/A,FALSE,"PROP_PBIT_DEV_Q3";"FY96_BUD",#N/A,FALSE,"PROP_PBIT_DEV_Q3"}</definedName>
    <definedName name="_xx9">{"AS REP",#N/A,FALSE,"EEFSNAP2";"PROP",#N/A,FALSE,"EEFSNAP2";"RISKS",#N/A,FALSE,"EEFSNAP2";"VIEW ALL",#N/A,FALSE,"EEFSNAP2"}</definedName>
    <definedName name="_xz4">{0,0,0,0;0,0,0,0;0,0,0,0;0,0,0,0;0,0,0,0;0,0,0,0}</definedName>
    <definedName name="_y2">{"PVGraph2",#N/A,FALSE,"PV Data"}</definedName>
    <definedName name="_y22">{"PVGraph2",#N/A,FALSE,"PV Data"}</definedName>
    <definedName name="_YE1">#REF!</definedName>
    <definedName name="_YE2">#REF!</definedName>
    <definedName name="_YE3">#REF!</definedName>
    <definedName name="_YE4">#REF!</definedName>
    <definedName name="_YE5">#REF!</definedName>
    <definedName name="_YE6">#REF!</definedName>
    <definedName name="_YE7">#REF!</definedName>
    <definedName name="_YE8">#REF!</definedName>
    <definedName name="_YE9">#REF!</definedName>
    <definedName name="_z">#REF!</definedName>
    <definedName name="_Z04">#REF!</definedName>
    <definedName name="_Z05">#REF!</definedName>
    <definedName name="_z12">{"pro_view",#N/A,FALSE,"EEFSNAP2";"rep_view",#N/A,FALSE,"EEFSNAP2"}</definedName>
    <definedName name="_z2">{"Sch00",#N/A,FALSE,"1";"Contents",#N/A,FALSE,"1"}</definedName>
    <definedName name="_z22">{#N/A,"PURADD",FALSE,"Business Analysis";#N/A,"PURSPP",FALSE,"Business Analysis";#N/A,"CTGIND",FALSE,"Business Analysis";#N/A,"PURCHM",FALSE,"Business Analysis";#N/A,"SPADD",FALSE,"Business Analysis";#N/A,"EPOXY",FALSE,"Business Analysis";#N/A,"PURPER",FALSE,"Business Analysis"}</definedName>
    <definedName name="_z25">{"detail",#N/A,FALSE,"mfg";"summary",#N/A,FALSE,"mfg"}</definedName>
    <definedName name="_z3">{"Sch01",#N/A,FALSE,"2";"Sch02",#N/A,FALSE,"2";"Sch03",#N/A,FALSE,"2";"Sch04",#N/A,FALSE,"2";"Sch05",#N/A,FALSE,"2";"Sch06",#N/A,FALSE,"2";"Sch17",#N/A,FALSE,"2";"Sch19",#N/A,FALSE,"2";"Sch20",#N/A,FALSE,"2";"Sch21",#N/A,FALSE,"2";"Sch26",#N/A,FALSE,"2"}</definedName>
    <definedName name="_Zcomps1">{0,0,0,0,1,-4105,42.5196850393701,42.5196850393701,42.5196850393701,42.5196850393701,2,TRUE,TRUE,FALSE,FALSE,FALSE,#N/A,1,85,1,1,"","","","&amp;""Kennerly,Roman Bold""&amp;14L&amp;12EHMAN &amp;14 B&amp;12ROTHERS","","",FALSE}</definedName>
    <definedName name="_Zcomps2">{0,0,0,0,1,-4105,28.3464566929134,28.3464566929134,28.346456664,28.3464566929134,2,TRUE,TRUE,FALSE,FALSE,FALSE,#N/A,1,85,1,2,"","","","&amp;""Kennerly,Roman Bold""&amp;14L&amp;12EHMAN &amp;14 B&amp;12ROTHERS","","",FALSE}</definedName>
    <definedName name="_zz1">{"pro_view",#N/A,FALSE,"EEFSNAP2";"rep_view",#N/A,FALSE,"EEFSNAP2"}</definedName>
    <definedName name="_zz2">{#N/A,"PURADD",FALSE,"Business Analysis";#N/A,"PURSPP",FALSE,"Business Analysis";#N/A,"CTGIND",FALSE,"Business Analysis";#N/A,"PURCHM",FALSE,"Business Analysis";#N/A,"SPADD",FALSE,"Business Analysis";#N/A,"EPOXY",FALSE,"Business Analysis";#N/A,"PURPER",FALSE,"Business Analysis"}</definedName>
    <definedName name="_zz3">{"Sch07",#N/A,FALSE,"3";"Sch08",#N/A,FALSE,"3";"Sch09",#N/A,FALSE,"3";"Sch10",#N/A,FALSE,"3";"Sch11",#N/A,FALSE,"3";"Sch12",#N/A,FALSE,"3";"Sch13",#N/A,FALSE,"3";"Sch14a",#N/A,FALSE,"3";"Sch14b",#N/A,FALSE,"3";"Sch15a",#N/A,FALSE,"3";"Sch15b",#N/A,FALSE,"3";"Sch16",#N/A,FALSE,"3";"Sch18",#N/A,FALSE,"3";"Sch22",#N/A,FALSE,"3";"Sch23",#N/A,FALSE,"3";"Sch24",#N/A,FALSE,"3";"Sch25",#N/A,FALSE,"3";"Sch27",#N/A,FALSE,"3";"Sch28",#N/A,FALSE,"3";"Sch29",#N/A,FALSE,"3";"Sch30",#N/A,FALSE,"3"}</definedName>
    <definedName name="a">{#N/A,#N/A,FALSE,"Projections";#N/A,#N/A,FALSE,"Multiples Valuation";#N/A,#N/A,FALSE,"LBO";#N/A,#N/A,FALSE,"Multiples_Sensitivity";#N/A,#N/A,FALSE,"Summary"}</definedName>
    <definedName name="a.">#REF!</definedName>
    <definedName name="A..">#REF!</definedName>
    <definedName name="A.._1">#REF!</definedName>
    <definedName name="a._1">#REF!</definedName>
    <definedName name="A_IMPRESIÓN_IM">#REF!</definedName>
    <definedName name="A_LONG">#REF!</definedName>
    <definedName name="a_yr1">#REF!</definedName>
    <definedName name="a_yrend">#REF!</definedName>
    <definedName name="a1a">{#N/A,"PURCHM",FALSE,"Business Analysis";#N/A,"SPADD",FALSE,"Business Analysis"}</definedName>
    <definedName name="a1b">{#N/A,"PURADD",FALSE,"Business Analysis";#N/A,"PURSPP",FALSE,"Business Analysis";#N/A,"CTGIND",FALSE,"Business Analysis";#N/A,"PURCHM",FALSE,"Business Analysis";#N/A,"SPADD",FALSE,"Business Analysis";#N/A,"EPOXY",FALSE,"Business Analysis";#N/A,"PURPER",FALSE,"Business Analysis"}</definedName>
    <definedName name="a2a">{"detail",#N/A,FALSE,"mfg";"summary",#N/A,FALSE,"mfg"}</definedName>
    <definedName name="a6d">{#N/A,#N/A,FALSE,"DITCAR";#N/A,#N/A,FALSE,"a1";#N/A,#N/A,FALSE,"a2";#N/A,#N/A,FALSE,"a3";#N/A,#N/A,FALSE,"a4";#N/A,#N/A,FALSE,"a4a";#N/A,#N/A,FALSE,"a4B";#N/A,#N/A,FALSE,"a4C";#N/A,#N/A,FALSE,"A5a ";#N/A,#N/A,FALSE,"A5b";#N/A,#N/A,FALSE,"A6A";#N/A,#N/A,FALSE,"A6B";#N/A,#N/A,FALSE,"A6C";#N/A,#N/A,FALSE,"04PG12NB"}</definedName>
    <definedName name="aa">{#N/A,#N/A,FALSE,"Projections";#N/A,#N/A,FALSE,"Multiples Valuation";#N/A,#N/A,FALSE,"LBO";#N/A,#N/A,FALSE,"Multiples_Sensitivity";#N/A,#N/A,FALSE,"Summary"}</definedName>
    <definedName name="aa_2">#REF!</definedName>
    <definedName name="aaa">{#N/A,#N/A,FALSE,"Pharm";#N/A,#N/A,FALSE,"WWCM"}</definedName>
    <definedName name="äää">{#N/A,#N/A,FALSE,"Umsatz 99";#N/A,#N/A,FALSE,"ER 99 "}</definedName>
    <definedName name="aaa.">#REF!</definedName>
    <definedName name="aaa._1">#REF!</definedName>
    <definedName name="aaa_1">{"standalone1",#N/A,FALSE,"DCFBase";"standalone2",#N/A,FALSE,"DCFBase"}</definedName>
    <definedName name="aaa_1_1">{"standalone1",#N/A,FALSE,"DCFBase";"standalone2",#N/A,FALSE,"DCFBase"}</definedName>
    <definedName name="aaa_1_2">{"standalone1",#N/A,FALSE,"DCFBase";"standalone2",#N/A,FALSE,"DCFBase"}</definedName>
    <definedName name="aaa_1_3">{"standalone1",#N/A,FALSE,"DCFBase";"standalone2",#N/A,FALSE,"DCFBase"}</definedName>
    <definedName name="aaa_1_4">{"standalone1",#N/A,FALSE,"DCFBase";"standalone2",#N/A,FALSE,"DCFBase"}</definedName>
    <definedName name="aaa_1_5">{"standalone1",#N/A,FALSE,"DCFBase";"standalone2",#N/A,FALSE,"DCFBase"}</definedName>
    <definedName name="aaa_2">{"standalone1",#N/A,FALSE,"DCFBase";"standalone2",#N/A,FALSE,"DCFBase"}</definedName>
    <definedName name="aaa_2_1">{"standalone1",#N/A,FALSE,"DCFBase";"standalone2",#N/A,FALSE,"DCFBase"}</definedName>
    <definedName name="aaa_2_2">{"standalone1",#N/A,FALSE,"DCFBase";"standalone2",#N/A,FALSE,"DCFBase"}</definedName>
    <definedName name="aaa_2_3">{"standalone1",#N/A,FALSE,"DCFBase";"standalone2",#N/A,FALSE,"DCFBase"}</definedName>
    <definedName name="aaa_2_4">{"standalone1",#N/A,FALSE,"DCFBase";"standalone2",#N/A,FALSE,"DCFBase"}</definedName>
    <definedName name="aaa_2_5">{"standalone1",#N/A,FALSE,"DCFBase";"standalone2",#N/A,FALSE,"DCFBase"}</definedName>
    <definedName name="aaa_3">{"standalone1",#N/A,FALSE,"DCFBase";"standalone2",#N/A,FALSE,"DCFBase"}</definedName>
    <definedName name="aaa_3_1">{"standalone1",#N/A,FALSE,"DCFBase";"standalone2",#N/A,FALSE,"DCFBase"}</definedName>
    <definedName name="aaa_3_2">{"standalone1",#N/A,FALSE,"DCFBase";"standalone2",#N/A,FALSE,"DCFBase"}</definedName>
    <definedName name="aaa_3_3">{"standalone1",#N/A,FALSE,"DCFBase";"standalone2",#N/A,FALSE,"DCFBase"}</definedName>
    <definedName name="aaa_3_4">{"standalone1",#N/A,FALSE,"DCFBase";"standalone2",#N/A,FALSE,"DCFBase"}</definedName>
    <definedName name="aaa_3_5">{"standalone1",#N/A,FALSE,"DCFBase";"standalone2",#N/A,FALSE,"DCFBase"}</definedName>
    <definedName name="aaa_4">{"standalone1",#N/A,FALSE,"DCFBase";"standalone2",#N/A,FALSE,"DCFBase"}</definedName>
    <definedName name="aaa_4_1">{"standalone1",#N/A,FALSE,"DCFBase";"standalone2",#N/A,FALSE,"DCFBase"}</definedName>
    <definedName name="aaa_4_2">{"standalone1",#N/A,FALSE,"DCFBase";"standalone2",#N/A,FALSE,"DCFBase"}</definedName>
    <definedName name="aaa_4_3">{"standalone1",#N/A,FALSE,"DCFBase";"standalone2",#N/A,FALSE,"DCFBase"}</definedName>
    <definedName name="aaa_4_4">{"standalone1",#N/A,FALSE,"DCFBase";"standalone2",#N/A,FALSE,"DCFBase"}</definedName>
    <definedName name="aaa_4_5">{"standalone1",#N/A,FALSE,"DCFBase";"standalone2",#N/A,FALSE,"DCFBase"}</definedName>
    <definedName name="aaa_5">{"standalone1",#N/A,FALSE,"DCFBase";"standalone2",#N/A,FALSE,"DCFBase"}</definedName>
    <definedName name="aaa_5_1">{"standalone1",#N/A,FALSE,"DCFBase";"standalone2",#N/A,FALSE,"DCFBase"}</definedName>
    <definedName name="aaa_5_2">{"standalone1",#N/A,FALSE,"DCFBase";"standalone2",#N/A,FALSE,"DCFBase"}</definedName>
    <definedName name="aaa_5_3">{"standalone1",#N/A,FALSE,"DCFBase";"standalone2",#N/A,FALSE,"DCFBase"}</definedName>
    <definedName name="aaa_5_4">{"standalone1",#N/A,FALSE,"DCFBase";"standalone2",#N/A,FALSE,"DCFBase"}</definedName>
    <definedName name="aaa_5_5">{"standalone1",#N/A,FALSE,"DCFBase";"standalone2",#N/A,FALSE,"DCFBase"}</definedName>
    <definedName name="AAA_DOCTOPS">"AAA_SET"</definedName>
    <definedName name="AAA_dtemplate">"OFF"</definedName>
    <definedName name="AAA_duser">"OFF"</definedName>
    <definedName name="AAA_Options">"NYN"</definedName>
    <definedName name="AAA_u999999">"jmalinchak@970313143838"</definedName>
    <definedName name="aaa222aaaee">{"Balt COGS",#N/A,FALSE,"COGS";"Balt Sum",#N/A,FALSE,"SUM";"Balt Defd Var",#N/A,FALSE,"DEFD VAR";"Balt Input Usage",#N/A,FALSE,"INPUT";"Balt Input PPV",#N/A,FALSE,"INPUT"}</definedName>
    <definedName name="aaaa">{#N/A,#N/A,FALSE,"REPORT"}</definedName>
    <definedName name="ääää">{"'Sample Status'!$A$1:$J$21"}</definedName>
    <definedName name="aaaa_1">#REF!</definedName>
    <definedName name="aaaa_2">{#N/A,#N/A,FALSE,"REPORT"}</definedName>
    <definedName name="aaaa_3">{#N/A,#N/A,FALSE,"REPORT"}</definedName>
    <definedName name="aaaa_4">{#N/A,#N/A,FALSE,"REPORT"}</definedName>
    <definedName name="aaaaa">{#N/A,#N/A,FALSE,"REPORT"}</definedName>
    <definedName name="aaaaa_1">#REF!</definedName>
    <definedName name="aaaaa_2">{#N/A,#N/A,FALSE,"REPORT"}</definedName>
    <definedName name="aaaaa_3">{#N/A,#N/A,FALSE,"REPORT"}</definedName>
    <definedName name="aaaaa_4">{#N/A,#N/A,FALSE,"REPORT"}</definedName>
    <definedName name="aaaaa255">{"by quart",#N/A,FALSE,"Opco IS";"by month",#N/A,FALSE,"Opco IS";"page 1",#N/A,FALSE,"Opco BS";"page 2",#N/A,FALSE,"Opco BS";"by quart",#N/A,FALSE,"Opco CF";"by month",#N/A,FALSE,"Opco CF"}</definedName>
    <definedName name="aaaaaa">{#N/A,#N/A,FALSE,"REPORT"}</definedName>
    <definedName name="aaaaaa_1">#REF!</definedName>
    <definedName name="aaaaaa_2">{#N/A,#N/A,FALSE,"REPORT"}</definedName>
    <definedName name="aaaaaa_3">{#N/A,#N/A,FALSE,"REPORT"}</definedName>
    <definedName name="aaaaaa_4">{#N/A,#N/A,FALSE,"REPORT"}</definedName>
    <definedName name="aaaaaaa">{#N/A,#N/A,FALSE,"REPORT"}</definedName>
    <definedName name="aaaaaaa_1">#REF!</definedName>
    <definedName name="aaaaaaa_2">{#N/A,#N/A,FALSE,"REPORT"}</definedName>
    <definedName name="aaaaaaa_3">{#N/A,#N/A,FALSE,"REPORT"}</definedName>
    <definedName name="aaaaaaa_4">{#N/A,#N/A,FALSE,"REPORT"}</definedName>
    <definedName name="aaaaaaaa">{#N/A,#N/A,FALSE,"Presentation by Unit";#N/A,#N/A,FALSE,"Presentation by BD";#N/A,#N/A,FALSE,"Presentation Split by Biggest U";#N/A,#N/A,FALSE,"Presentation Split by Area";#N/A,#N/A,FALSE,"Presentation Split by BD"}</definedName>
    <definedName name="aaaaaaaaa">#REF!</definedName>
    <definedName name="aaaaaaaaaa">{#N/A,#N/A,FALSE,"OUT  AREC"}</definedName>
    <definedName name="aaaaaaaaaaa">{#N/A,#N/A,FALSE,"REPORT"}</definedName>
    <definedName name="aaaaaaaaaaa_1">#REF!</definedName>
    <definedName name="aaaaaaaaaaa_2">{#N/A,#N/A,FALSE,"REPORT"}</definedName>
    <definedName name="aaaaaaaaaaa_3">{#N/A,#N/A,FALSE,"REPORT"}</definedName>
    <definedName name="aaaaaaaaaaa_4">{#N/A,#N/A,FALSE,"REPORT"}</definedName>
    <definedName name="aaaaaaaaaaaa">{#N/A,#N/A,TRUE,"Sch-1a";#N/A,#N/A,TRUE,"Sch-1b";#N/A,#N/A,TRUE,"Sch-1c";#N/A,#N/A,TRUE,"Sch-1d";#N/A,#N/A,TRUE,"Sch-2a";#N/A,#N/A,TRUE,"Sch-2b";#N/A,#N/A,TRUE,"Sch-2c";#N/A,#N/A,TRUE,"Sch-3a";#N/A,#N/A,TRUE,"Sch-3b";#N/A,#N/A,TRUE,"Sch-3c";#N/A,#N/A,TRUE,"Sch-3d";#N/A,#N/A,TRUE,"Sch-3e"}</definedName>
    <definedName name="aaaaaaaaaaaaa">{"'Standalone List Price Trends'!$A$1:$X$56"}</definedName>
    <definedName name="aaaaaaaaaaaaaaa">{#N/A,#N/A,FALSE,"Pharm";#N/A,#N/A,FALSE,"WWCM"}</definedName>
    <definedName name="aaaaaaaaaaaaaaa_1">#REF!</definedName>
    <definedName name="aaaaaaaaaaaaaaa_2">{#N/A,#N/A,FALSE,"Pharm";#N/A,#N/A,FALSE,"WWCM"}</definedName>
    <definedName name="aaaaaaaaaaaaaaa_3">{#N/A,#N/A,FALSE,"Pharm";#N/A,#N/A,FALSE,"WWCM"}</definedName>
    <definedName name="aaaaaaaaaaaaaaa_4">{#N/A,#N/A,FALSE,"Pharm";#N/A,#N/A,FALSE,"WWCM"}</definedName>
    <definedName name="aaaaaaaaaaaaaaaaa">{#N/A,"PURCHM",FALSE,"Business Analysis";#N/A,"SPADD",FALSE,"Business Analysis"}</definedName>
    <definedName name="aaaaaaaaaaaaaaaaaa">{#N/A,#N/A,FALSE,"Calc";#N/A,#N/A,FALSE,"Sensitivity";#N/A,#N/A,FALSE,"LT Earn.Dil.";#N/A,#N/A,FALSE,"Dil. AVP"}</definedName>
    <definedName name="aaaaaaaaaaaaaaaaaaa">#REF!</definedName>
    <definedName name="aaaaaaaaaaaaaaaaaaaaaaaaaa">{"detail",#N/A,FALSE,"mfg";"summary",#N/A,FALSE,"mfg"}</definedName>
    <definedName name="aaaaaaaaaaaaaaaaaaaaaaaaaaa">{#N/A,#N/A,FALSE,"Input";#N/A,#N/A,FALSE,"Sum";#N/A,#N/A,FALSE,"Econ";#N/A,#N/A,FALSE,"S&amp;U";#N/A,#N/A,FALSE,"P&amp;L";#N/A,#N/A,FALSE,"CF";#N/A,#N/A,FALSE,"Bal";#N/A,#N/A,FALSE,"Tax&amp;Dep";#N/A,#N/A,FALSE,"Debt-Ops"}</definedName>
    <definedName name="aaaaaaaaaaaaaaaaaaaaaaaaaaaaaaaaaaaaaaaaaaa">{#N/A,#N/A,FALSE,"Staffnos &amp; cost"}</definedName>
    <definedName name="aaaaadc">{0,0,0,0}</definedName>
    <definedName name="aaaasdf">#REF!</definedName>
    <definedName name="aaaasdf_1">#REF!</definedName>
    <definedName name="aaab">{#N/A,#N/A,TRUE,"Bal_sht_98";#N/A,#N/A,TRUE,"P&amp;L_act_98";#N/A,#N/A,TRUE,"CASHFLOW98";#N/A,#N/A,TRUE,"Custsale";#N/A,#N/A,TRUE,"Prodsale"}</definedName>
    <definedName name="aaaeeettt">{"by quart",#N/A,FALSE,"Opco IS";"by month",#N/A,FALSE,"Opco IS";"page 1",#N/A,FALSE,"Opco BS";"page 2",#N/A,FALSE,"Opco BS";"by quart",#N/A,FALSE,"Opco CF";"by month",#N/A,FALSE,"Opco CF"}</definedName>
    <definedName name="aaajugcd">{"by quart",#N/A,FALSE,"Opco IS";"by month",#N/A,FALSE,"Opco IS";"page 1",#N/A,FALSE,"Opco BS";"page 2",#N/A,FALSE,"Opco BS";"by quart",#N/A,FALSE,"Opco CF";"by month",#N/A,FALSE,"Opco CF"}</definedName>
    <definedName name="äääööö">{#N/A,#N/A,FALSE,"Umsatz EO BP";#N/A,#N/A,FALSE,"Umsatz EO OP";#N/A,#N/A,FALSE,"ER EO BP";#N/A,#N/A,FALSE,"ER EO OP";#N/A,#N/A,FALSE,"EA EO (2)";#N/A,#N/A,FALSE,"EA EO";#N/A,#N/A,FALSE,"EA EO (3)";#N/A,#N/A,FALSE,"EA EO (4)";#N/A,#N/A,FALSE,"KA EO  (2)";#N/A,#N/A,FALSE,"KA EO";#N/A,#N/A,FALSE,"KA EO  (3)";#N/A,#N/A,FALSE,"KA EO (4)"}</definedName>
    <definedName name="AAAQ1">{"F3 detail",#N/A,FALSE,"F1";"F3 Presentation",#N/A,FALSE,"F3 "}</definedName>
    <definedName name="AAAQ2">{"F3 Presentation",#N/A,FALSE,"F3 ";"F3 detail",#N/A,FALSE,"F3 "}</definedName>
    <definedName name="AAAQ3">{"F3 detail",#N/A,FALSE,"F3 ";"F3 Presentation",#N/A,FALSE,"F3 "}</definedName>
    <definedName name="AAAQ4">{"F3 detail",#N/A,FALSE,"F1";"F3 Presentation",#N/A,FALSE,"F3 "}</definedName>
    <definedName name="aaasb">{#N/A,#N/A,FALSE,"Pharm";#N/A,#N/A,FALSE,"WWCM"}</definedName>
    <definedName name="aaasb_1">#REF!</definedName>
    <definedName name="aaasb_2">{#N/A,#N/A,FALSE,"Pharm";#N/A,#N/A,FALSE,"WWCM"}</definedName>
    <definedName name="aaasb_3">{#N/A,#N/A,FALSE,"Pharm";#N/A,#N/A,FALSE,"WWCM"}</definedName>
    <definedName name="aaasb_4">{#N/A,#N/A,FALSE,"Pharm";#N/A,#N/A,FALSE,"WWCM"}</definedName>
    <definedName name="aab">{#N/A,#N/A,FALSE,"Pharm";#N/A,#N/A,FALSE,"WWCM"}</definedName>
    <definedName name="aab_1">#REF!</definedName>
    <definedName name="aab_2">{#N/A,#N/A,FALSE,"Pharm";#N/A,#N/A,FALSE,"WWCM"}</definedName>
    <definedName name="aab_3">{#N/A,#N/A,FALSE,"Pharm";#N/A,#N/A,FALSE,"WWCM"}</definedName>
    <definedName name="aab_4">{#N/A,#N/A,FALSE,"Pharm";#N/A,#N/A,FALSE,"WWCM"}</definedName>
    <definedName name="AAB_Addin5">"AAB_Description for addin 5,Description for addin 5,Description for addin 5,Description for addin 5,Description for addin 5,Description for addin 5"</definedName>
    <definedName name="AAB_GSPPG">"AAB_Goldman Sachs PPG Chart Utilities 1.0g"</definedName>
    <definedName name="aabb">{#N/A,#N/A,FALSE,"Projections";#N/A,#N/A,FALSE,"Multiples Valuation";#N/A,#N/A,FALSE,"LBO";#N/A,#N/A,FALSE,"Multiples_Sensitivity";#N/A,#N/A,FALSE,"Summary"}</definedName>
    <definedName name="aabb_1">#REF!</definedName>
    <definedName name="aada">#REF!</definedName>
    <definedName name="aaddd">{#N/A,#N/A,FALSE,"REPORT"}</definedName>
    <definedName name="aaddd_1">#REF!</definedName>
    <definedName name="aaddd_2">{#N/A,#N/A,FALSE,"REPORT"}</definedName>
    <definedName name="aaddd_3">{#N/A,#N/A,FALSE,"REPORT"}</definedName>
    <definedName name="aaddd_4">{#N/A,#N/A,FALSE,"REPORT"}</definedName>
    <definedName name="aae">#REF!</definedName>
    <definedName name="aaf">#REF!</definedName>
    <definedName name="aag">#REF!</definedName>
    <definedName name="aah">#REF!</definedName>
    <definedName name="aai">#REF!</definedName>
    <definedName name="aaj">#REF!</definedName>
    <definedName name="aas">{#N/A,#N/A,FALSE,"1";#N/A,#N/A,FALSE,"2";#N/A,#N/A,FALSE,"16 - 17";#N/A,#N/A,FALSE,"18 - 19";#N/A,#N/A,FALSE,"26";#N/A,#N/A,FALSE,"27";#N/A,#N/A,FALSE,"28"}</definedName>
    <definedName name="aas_1">#REF!</definedName>
    <definedName name="aas_2">{#N/A,#N/A,FALSE,"1";#N/A,#N/A,FALSE,"2";#N/A,#N/A,FALSE,"16 - 17";#N/A,#N/A,FALSE,"18 - 19";#N/A,#N/A,FALSE,"26";#N/A,#N/A,FALSE,"27";#N/A,#N/A,FALSE,"28"}</definedName>
    <definedName name="aas_3">{#N/A,#N/A,FALSE,"1";#N/A,#N/A,FALSE,"2";#N/A,#N/A,FALSE,"16 - 17";#N/A,#N/A,FALSE,"18 - 19";#N/A,#N/A,FALSE,"26";#N/A,#N/A,FALSE,"27";#N/A,#N/A,FALSE,"28"}</definedName>
    <definedName name="aas_4">{#N/A,#N/A,FALSE,"1";#N/A,#N/A,FALSE,"2";#N/A,#N/A,FALSE,"16 - 17";#N/A,#N/A,FALSE,"18 - 19";#N/A,#N/A,FALSE,"26";#N/A,#N/A,FALSE,"27";#N/A,#N/A,FALSE,"28"}</definedName>
    <definedName name="aasd">{#N/A,#N/A,TRUE,"Acq-Ass";#N/A,#N/A,TRUE,"Acq-IS";#N/A,#N/A,TRUE,"Acq-BS";#N/A,#N/A,TRUE,"Acq-CF";#N/A,#N/A,TRUE,"Acq-Proj";#N/A,#N/A,TRUE,"Acq-CapEx";#N/A,#N/A,TRUE,"Acq-Debt";#N/A,#N/A,TRUE,"Acq-Int";#N/A,#N/A,TRUE,"Acq-BD";#N/A,#N/A,TRUE,"Acq-TD";#N/A,#N/A,TRUE,"Acq-Taxes";#N/A,#N/A,TRUE,"Acq-Credit";#N/A,#N/A,TRUE,"Acq-Val";#N/A,#N/A,TRUE,"Acq-Mult Val"}</definedName>
    <definedName name="aasdfa">{"rtn",#N/A,FALSE,"RTN";"tables",#N/A,FALSE,"RTN";"cf",#N/A,FALSE,"CF";"stats",#N/A,FALSE,"Stats";"prop",#N/A,FALSE,"Prop"}</definedName>
    <definedName name="aass">{"detail",#N/A,FALSE,"mfg";"summary",#N/A,FALSE,"mfg"}</definedName>
    <definedName name="aassas">{"PR1","pr1",TRUE,"Sch PR-1"}</definedName>
    <definedName name="aassd">#REF!</definedName>
    <definedName name="aaubn">#REF!</definedName>
    <definedName name="aaubn_1">#REF!</definedName>
    <definedName name="aaww">{"Polymers Details",#N/A,FALSE,"Current Yr";"Polymer Details",#N/A,FALSE,"Budget";"Polymer Details",#N/A,FALSE,"Prior Year"}</definedName>
    <definedName name="aax">{"detail",#N/A,FALSE,"mfg";"summary",#N/A,FALSE,"mfg"}</definedName>
    <definedName name="aazxcd44">{"by quart",#N/A,FALSE,"Opco IS";"by month",#N/A,FALSE,"Opco IS";"page 1",#N/A,FALSE,"Opco BS";"page 2",#N/A,FALSE,"Opco BS";"by quart",#N/A,FALSE,"Opco CF";"by month",#N/A,FALSE,"Opco CF"}</definedName>
    <definedName name="ab">{#N/A,#N/A,FALSE,"95TOTAL"}</definedName>
    <definedName name="AB_1">#REF!</definedName>
    <definedName name="AB_shares">#REF!</definedName>
    <definedName name="abb">#REF!</definedName>
    <definedName name="abbc">{#N/A,#N/A,FALSE,"ORDER BOOK";#N/A,#N/A,FALSE,"SALES SUMMARY";#N/A,#N/A,FALSE,"WEEKLY SALES REPORT"}</definedName>
    <definedName name="abc">{#N/A,#N/A,FALSE,"REPORT"}</definedName>
    <definedName name="abc_1">{#N/A,#N/A,FALSE,"REPORT"}</definedName>
    <definedName name="abc_2">{#N/A,#N/A,FALSE,"REPORT"}</definedName>
    <definedName name="abc_3">{#N/A,#N/A,FALSE,"REPORT"}</definedName>
    <definedName name="abc_4">{#N/A,#N/A,FALSE,"REPORT"}</definedName>
    <definedName name="abc0mq">{#N/A,"PURCHM",FALSE,"Business Analysis";#N/A,"SPADD",FALSE,"Business Analysis"}</definedName>
    <definedName name="abc0nks">{"detail",#N/A,FALSE,"mfg";"summary",#N/A,FALSE,"mfg"}</definedName>
    <definedName name="abc101a">{#N/A,"PURCHM",FALSE,"Business Analysis";#N/A,"SPADD",FALSE,"Business Analysis"}</definedName>
    <definedName name="abc109a">{"detail",#N/A,FALSE,"mfg";"summary",#N/A,FALSE,"mfg"}</definedName>
    <definedName name="abc11a">{"detail",#N/A,FALSE,"mfg";"summary",#N/A,FALSE,"mfg"}</definedName>
    <definedName name="abc11ab">{#N/A,"PURCHM",FALSE,"Business Analysis";#N/A,"SPADD",FALSE,"Business Analysis"}</definedName>
    <definedName name="abc12a">{"detail",#N/A,FALSE,"mfg";"summary",#N/A,FALSE,"mfg"}</definedName>
    <definedName name="abc13a">{"detail",#N/A,FALSE,"mfg";"summary",#N/A,FALSE,"mfg"}</definedName>
    <definedName name="abc14a">{"detail",#N/A,FALSE,"mfg";"summary",#N/A,FALSE,"mfg"}</definedName>
    <definedName name="abc1b">{#N/A,"PURCHM",FALSE,"Business Analysis";#N/A,"SPADD",FALSE,"Business Analysis"}</definedName>
    <definedName name="abc200a">{"detail",#N/A,FALSE,"mfg";"summary",#N/A,FALSE,"mfg"}</definedName>
    <definedName name="abc202a">{"detail",#N/A,FALSE,"mfg";"summary",#N/A,FALSE,"mfg"}</definedName>
    <definedName name="abc202b">{#N/A,"PURCHM",FALSE,"Business Analysis";#N/A,"SPADD",FALSE,"Business Analysis"}</definedName>
    <definedName name="abc213a">{"detail",#N/A,FALSE,"mfg";"summary",#N/A,FALSE,"mfg"}</definedName>
    <definedName name="abc2a">{"detail",#N/A,FALSE,"mfg";"summary",#N/A,FALSE,"mfg"}</definedName>
    <definedName name="abc312b">{"detail",#N/A,FALSE,"mfg";"summary",#N/A,FALSE,"mfg"}</definedName>
    <definedName name="abc31a">{"detail",#N/A,FALSE,"mfg";"summary",#N/A,FALSE,"mfg"}</definedName>
    <definedName name="abc32b">{"detail",#N/A,FALSE,"mfg";"summary",#N/A,FALSE,"mfg"}</definedName>
    <definedName name="abc35b">{"detail",#N/A,FALSE,"mfg";"summary",#N/A,FALSE,"mfg"}</definedName>
    <definedName name="abc36b">{"detail",#N/A,FALSE,"mfg";"summary",#N/A,FALSE,"mfg"}</definedName>
    <definedName name="abc37b">{"detail",#N/A,FALSE,"mfg";"summary",#N/A,FALSE,"mfg"}</definedName>
    <definedName name="abc38b">{"detail",#N/A,FALSE,"mfg";"summary",#N/A,FALSE,"mfg"}</definedName>
    <definedName name="abc41b">{"detail",#N/A,FALSE,"mfg";"summary",#N/A,FALSE,"mfg"}</definedName>
    <definedName name="abc42b">{"detail",#N/A,FALSE,"mfg";"summary",#N/A,FALSE,"mfg"}</definedName>
    <definedName name="abc51b">{"detail",#N/A,FALSE,"mfg";"summary",#N/A,FALSE,"mfg"}</definedName>
    <definedName name="abc61b">{"detail",#N/A,FALSE,"mfg";"summary",#N/A,FALSE,"mfg"}</definedName>
    <definedName name="abc67v">{#N/A,"PURCHM",FALSE,"Business Analysis";#N/A,"SPADD",FALSE,"Business Analysis"}</definedName>
    <definedName name="abc71b">{"detail",#N/A,FALSE,"mfg";"summary",#N/A,FALSE,"mfg"}</definedName>
    <definedName name="abc9bn">{"detail",#N/A,FALSE,"mfg";"summary",#N/A,FALSE,"mfg"}</definedName>
    <definedName name="abc9er">{"detail",#N/A,FALSE,"mfg";"summary",#N/A,FALSE,"mfg"}</definedName>
    <definedName name="abc9kn">{"detail",#N/A,FALSE,"mfg";"summary",#N/A,FALSE,"mfg"}</definedName>
    <definedName name="abca312">{"detail",#N/A,FALSE,"mfg";"summary",#N/A,FALSE,"mfg"}</definedName>
    <definedName name="abca312b">{"detail",#N/A,FALSE,"mfg";"summary",#N/A,FALSE,"mfg"}</definedName>
    <definedName name="ABCCCC">{"35ECN INPUT SHEET",#N/A,FALSE,"35ECN";"35ECN OUTPUT SHEET",#N/A,FALSE,"35ECN";"16ECN INPUT SHEET",#N/A,FALSE,"16ECN ";"16ECN OUTPUT SHEET",#N/A,FALSE,"16ECN ";"OTHER ECN SHEET",#N/A,FALSE,"Other ECN";"SPU ECN INPUT SHEET",#N/A,FALSE,"ECN SPU";"SPU ECN OUTPUT SHEET",#N/A,FALSE,"ECN SPU";"SPU ECP INPUT SHEET",#N/A,FALSE,"ECP SPU";"SPU ECP OUTPUT SHEET",#N/A,FALSE,"ECP SPU";"SPU DISTRIBUTION INPUT SHEET",#N/A,FALSE,"Dist Prod SPU";"SPU DISTRIBUTION OUTPUT SHEET",#N/A,FALSE,"Dist Prod SPU"}</definedName>
    <definedName name="abcd">{#N/A,#N/A,FALSE,"SUMMARY";#N/A,#N/A,FALSE,"mcsh";#N/A,#N/A,FALSE,"vol&amp;rev";#N/A,#N/A,FALSE,"wkgcap";#N/A,#N/A,FALSE,"DEPR&amp;DT";#N/A,#N/A,FALSE,"ASSETS";#N/A,#N/A,FALSE,"NI&amp;OTH&amp;DIV";#N/A,#N/A,FALSE,"CASHFLOW";#N/A,#N/A,FALSE,"CAPEMPL";#N/A,#N/A,FALSE,"ROCE"}</definedName>
    <definedName name="abcd_1">#REF!</definedName>
    <definedName name="abcd1">{#N/A,"PURCHM",FALSE,"Business Analysis";#N/A,"SPADD",FALSE,"Business Analysis"}</definedName>
    <definedName name="abcd10">{#N/A,"PURCHM",FALSE,"Business Analysis";#N/A,"SPADD",FALSE,"Business Analysis"}</definedName>
    <definedName name="abcd101">{#N/A,"PURCHM",FALSE,"Business Analysis";#N/A,"SPADD",FALSE,"Business Analysis"}</definedName>
    <definedName name="abcd10a">{#N/A,"PURCHM",FALSE,"Business Analysis";#N/A,"SPADD",FALSE,"Business Analysis"}</definedName>
    <definedName name="abcd11">{#N/A,"PURCHM",FALSE,"Business Analysis";#N/A,"SPADD",FALSE,"Business Analysis"}</definedName>
    <definedName name="abcd12">{#N/A,"PURCHM",FALSE,"Business Analysis";#N/A,"SPADD",FALSE,"Business Analysis"}</definedName>
    <definedName name="abcd12b">{#N/A,"PURCHM",FALSE,"Business Analysis";#N/A,"SPADD",FALSE,"Business Analysis"}</definedName>
    <definedName name="abcd2">{#N/A,"PURCHM",FALSE,"Business Analysis";#N/A,"SPADD",FALSE,"Business Analysis"}</definedName>
    <definedName name="abcd200">{#N/A,"PURCHM",FALSE,"Business Analysis";#N/A,"SPADD",FALSE,"Business Analysis"}</definedName>
    <definedName name="abcd200b">{#N/A,"PURCHM",FALSE,"Business Analysis";#N/A,"SPADD",FALSE,"Business Analysis"}</definedName>
    <definedName name="abcd202">{#N/A,"PURCHM",FALSE,"Business Analysis";#N/A,"SPADD",FALSE,"Business Analysis"}</definedName>
    <definedName name="abcd21">{#N/A,"PURCHM",FALSE,"Business Analysis";#N/A,"SPADD",FALSE,"Business Analysis"}</definedName>
    <definedName name="abcd212">{#N/A,"PURCHM",FALSE,"Business Analysis";#N/A,"SPADD",FALSE,"Business Analysis"}</definedName>
    <definedName name="abcd21225b">{#N/A,"PURCHM",FALSE,"Business Analysis";#N/A,"SPADD",FALSE,"Business Analysis"}</definedName>
    <definedName name="abcd212b">{#N/A,"PURCHM",FALSE,"Business Analysis";#N/A,"SPADD",FALSE,"Business Analysis"}</definedName>
    <definedName name="abcd213">{#N/A,"PURCHM",FALSE,"Business Analysis";#N/A,"SPADD",FALSE,"Business Analysis"}</definedName>
    <definedName name="abcd213b">{#N/A,"PURCHM",FALSE,"Business Analysis";#N/A,"SPADD",FALSE,"Business Analysis"}</definedName>
    <definedName name="abcd21kb">{#N/A,"PURCHM",FALSE,"Business Analysis";#N/A,"SPADD",FALSE,"Business Analysis"}</definedName>
    <definedName name="abcd254">{#N/A,"PURCHM",FALSE,"Business Analysis";#N/A,"SPADD",FALSE,"Business Analysis"}</definedName>
    <definedName name="abcd2ab">{#N/A,"PURCHM",FALSE,"Business Analysis";#N/A,"SPADD",FALSE,"Business Analysis"}</definedName>
    <definedName name="abcd312">{#N/A,"PURCHM",FALSE,"Business Analysis";#N/A,"SPADD",FALSE,"Business Analysis"}</definedName>
    <definedName name="abcd312bd">{#N/A,"PURCHM",FALSE,"Business Analysis";#N/A,"SPADD",FALSE,"Business Analysis"}</definedName>
    <definedName name="abcd32">{#N/A,"PURCHM",FALSE,"Business Analysis";#N/A,"SPADD",FALSE,"Business Analysis"}</definedName>
    <definedName name="abcd32b">{#N/A,"PURCHM",FALSE,"Business Analysis";#N/A,"SPADD",FALSE,"Business Analysis"}</definedName>
    <definedName name="abcd33">{"detail",#N/A,FALSE,"mfg";"summary",#N/A,FALSE,"mfg"}</definedName>
    <definedName name="abcd33b">{"detail",#N/A,FALSE,"mfg";"summary",#N/A,FALSE,"mfg"}</definedName>
    <definedName name="abcd34">{#N/A,"PURCHM",FALSE,"Business Analysis";#N/A,"SPADD",FALSE,"Business Analysis"}</definedName>
    <definedName name="abcd34b">{#N/A,"PURCHM",FALSE,"Business Analysis";#N/A,"SPADD",FALSE,"Business Analysis"}</definedName>
    <definedName name="abcd35">{#N/A,"PURCHM",FALSE,"Business Analysis";#N/A,"SPADD",FALSE,"Business Analysis"}</definedName>
    <definedName name="abcd35b">{#N/A,"PURCHM",FALSE,"Business Analysis";#N/A,"SPADD",FALSE,"Business Analysis"}</definedName>
    <definedName name="abcd36">{"detail",#N/A,FALSE,"mfg";"summary",#N/A,FALSE,"mfg"}</definedName>
    <definedName name="abcd36b">{"detail",#N/A,FALSE,"mfg";"summary",#N/A,FALSE,"mfg"}</definedName>
    <definedName name="abcd39">{#N/A,"PURCHM",FALSE,"Business Analysis";#N/A,"SPADD",FALSE,"Business Analysis"}</definedName>
    <definedName name="abcd39bd">{#N/A,"PURCHM",FALSE,"Business Analysis";#N/A,"SPADD",FALSE,"Business Analysis"}</definedName>
    <definedName name="ABCD41">{#N/A,"PURCHM",FALSE,"Business Analysis";#N/A,"SPADD",FALSE,"Business Analysis"}</definedName>
    <definedName name="abcd412">{#N/A,"PURCHM",FALSE,"Business Analysis";#N/A,"SPADD",FALSE,"Business Analysis"}</definedName>
    <definedName name="abcd412bd">{#N/A,"PURCHM",FALSE,"Business Analysis";#N/A,"SPADD",FALSE,"Business Analysis"}</definedName>
    <definedName name="abcd41bd">{#N/A,"PURCHM",FALSE,"Business Analysis";#N/A,"SPADD",FALSE,"Business Analysis"}</definedName>
    <definedName name="abcd42">{#N/A,"PURCHM",FALSE,"Business Analysis";#N/A,"SPADD",FALSE,"Business Analysis"}</definedName>
    <definedName name="abcd42bd">{#N/A,"PURCHM",FALSE,"Business Analysis";#N/A,"SPADD",FALSE,"Business Analysis"}</definedName>
    <definedName name="abcd45">{#N/A,"PURCHM",FALSE,"Business Analysis";#N/A,"SPADD",FALSE,"Business Analysis"}</definedName>
    <definedName name="abcd45bd">{#N/A,"PURCHM",FALSE,"Business Analysis";#N/A,"SPADD",FALSE,"Business Analysis"}</definedName>
    <definedName name="abcd50">{#N/A,"PURCHM",FALSE,"Business Analysis";#N/A,"SPADD",FALSE,"Business Analysis"}</definedName>
    <definedName name="abcd51">{#N/A,"PURCHM",FALSE,"Business Analysis";#N/A,"SPADD",FALSE,"Business Analysis"}</definedName>
    <definedName name="abcd51bd">{#N/A,"PURCHM",FALSE,"Business Analysis";#N/A,"SPADD",FALSE,"Business Analysis"}</definedName>
    <definedName name="abcd61">{#N/A,"PURCHM",FALSE,"Business Analysis";#N/A,"SPADD",FALSE,"Business Analysis"}</definedName>
    <definedName name="abcd61bd">{#N/A,"PURCHM",FALSE,"Business Analysis";#N/A,"SPADD",FALSE,"Business Analysis"}</definedName>
    <definedName name="abcd71">{#N/A,"PURCHM",FALSE,"Business Analysis";#N/A,"SPADD",FALSE,"Business Analysis"}</definedName>
    <definedName name="abcd71bd">{#N/A,"PURCHM",FALSE,"Business Analysis";#N/A,"SPADD",FALSE,"Business Analysis"}</definedName>
    <definedName name="abcd90">{#N/A,"PURCHM",FALSE,"Business Analysis";#N/A,"SPADD",FALSE,"Business Analysis"}</definedName>
    <definedName name="abcd98b">{#N/A,"PURCHM",FALSE,"Business Analysis";#N/A,"SPADD",FALSE,"Business Analysis"}</definedName>
    <definedName name="abcda">{#N/A,"PURCHM",FALSE,"Business Analysis";#N/A,"SPADD",FALSE,"Business Analysis"}</definedName>
    <definedName name="abcda101">{#N/A,"PURCHM",FALSE,"Business Analysis";#N/A,"SPADD",FALSE,"Business Analysis"}</definedName>
    <definedName name="abcde">{#N/A,#N/A,FALSE,"SUMMARY";#N/A,#N/A,FALSE,"mcsh";#N/A,#N/A,FALSE,"vol&amp;rev";#N/A,#N/A,FALSE,"wkgcap";#N/A,#N/A,FALSE,"DEPR&amp;DT";#N/A,#N/A,FALSE,"ASSETS";#N/A,#N/A,FALSE,"NI&amp;OTH&amp;DIV";#N/A,#N/A,FALSE,"CASHFLOW";#N/A,#N/A,FALSE,"CAPEMPL";#N/A,#N/A,FALSE,"ROCE"}</definedName>
    <definedName name="abcde_1">#REF!</definedName>
    <definedName name="abcdef">{#N/A,#N/A,TRUE,"BS";#N/A,#N/A,TRUE,"PL_10K";#N/A,#N/A,TRUE,"SOE";#N/A,#N/A,TRUE,"SCF";#N/A,#N/A,TRUE,"SFD 5 YRS 10k";#N/A,#N/A,TRUE,"Table 1 Annual 10K";#N/A,#N/A,TRUE,"Tables 2 to 3 PL";#N/A,#N/A,TRUE,"Table 4";#N/A,#N/A,TRUE,"Table 5";#N/A,#N/A,TRUE,"Table 6 to 7 - Liab Cap";#N/A,#N/A,TRUE,"Tables 8  LNS TO 10 ALLL";#N/A,#N/A,TRUE,"Tables 11 to 12 non performing ";#N/A,#N/A,TRUE,"Table 13 10K SFD by Quarter"}</definedName>
    <definedName name="abcdefg">#REF!</definedName>
    <definedName name="ABCDEFGHK">#REF!</definedName>
    <definedName name="abcdmibh">{#N/A,"PURCHM",FALSE,"Business Analysis";#N/A,"SPADD",FALSE,"Business Analysis"}</definedName>
    <definedName name="abcdv102">{#N/A,"PURCHM",FALSE,"Business Analysis";#N/A,"SPADD",FALSE,"Business Analysis"}</definedName>
    <definedName name="abcdv102d">{#N/A,"PURCHM",FALSE,"Business Analysis";#N/A,"SPADD",FALSE,"Business Analysis"}</definedName>
    <definedName name="abci9">{#N/A,"PURCHM",FALSE,"Business Analysis";#N/A,"SPADD",FALSE,"Business Analysis"}</definedName>
    <definedName name="abci92">{#N/A,"PURCHM",FALSE,"Business Analysis";#N/A,"SPADD",FALSE,"Business Analysis"}</definedName>
    <definedName name="abcj9i">{"detail",#N/A,FALSE,"mfg";"summary",#N/A,FALSE,"mfg"}</definedName>
    <definedName name="abckg">{#N/A,"PURCHM",FALSE,"Business Analysis";#N/A,"SPADD",FALSE,"Business Analysis"}</definedName>
    <definedName name="abcklg">{"detail",#N/A,FALSE,"mfg";"summary",#N/A,FALSE,"mfg"}</definedName>
    <definedName name="abclkj">{"detail",#N/A,FALSE,"mfg";"summary",#N/A,FALSE,"mfg"}</definedName>
    <definedName name="abclxs">{"detail",#N/A,FALSE,"mfg";"summary",#N/A,FALSE,"mfg"}</definedName>
    <definedName name="abcoi">{"detail",#N/A,FALSE,"mfg";"summary",#N/A,FALSE,"mfg"}</definedName>
    <definedName name="abcois">{"detail",#N/A,FALSE,"mfg";"summary",#N/A,FALSE,"mfg"}</definedName>
    <definedName name="abd">#REF!</definedName>
    <definedName name="abd_1">#REF!</definedName>
    <definedName name="abe">#REF!</definedName>
    <definedName name="abe_1">#REF!</definedName>
    <definedName name="abf">#REF!</definedName>
    <definedName name="abf_1">#REF!</definedName>
    <definedName name="abg">#REF!</definedName>
    <definedName name="abg_1">#REF!</definedName>
    <definedName name="abh">#REF!</definedName>
    <definedName name="abh_1">#REF!</definedName>
    <definedName name="abj">#REF!</definedName>
    <definedName name="abj_1">#REF!</definedName>
    <definedName name="abji">{#N/A,"PURCHM",FALSE,"Business Analysis";#N/A,"SPADD",FALSE,"Business Analysis"}</definedName>
    <definedName name="abk">#REF!</definedName>
    <definedName name="abk_1">#REF!</definedName>
    <definedName name="abki9">{#N/A,"PURCHM",FALSE,"Business Analysis";#N/A,"SPADD",FALSE,"Business Analysis"}</definedName>
    <definedName name="ablo5">{#N/A,"PURCHM",FALSE,"Business Analysis";#N/A,"SPADD",FALSE,"Business Analysis"}</definedName>
    <definedName name="abn">#REF!</definedName>
    <definedName name="AboutCompGraph">#REF!</definedName>
    <definedName name="ABRACADABRA">#REF!</definedName>
    <definedName name="Abrisa">{"FY04_Assets",#N/A,FALSE,"Fin Stmt Budget";"FY04_Liabilities",#N/A,FALSE,"Fin Stmt Budget";"FY04_Inc_Stmt",#N/A,FALSE,"Fin Stmt Budget";"FY04_SOCF",#N/A,FALSE,"Fin Stmt Budget"}</definedName>
    <definedName name="abs">{#N/A,#N/A,FALSE,"Jan"}</definedName>
    <definedName name="abv">{#N/A,#N/A,FALSE,"FS_50";#N/A,#N/A,FALSE,"DSO";#N/A,#N/A,FALSE,"FS-51";#N/A,#N/A,FALSE,"FS_52";#N/A,#N/A,FALSE,"FS_53";#N/A,#N/A,FALSE,"FS-5";#N/A,#N/A,FALSE,"FS-10";#N/A,#N/A,FALSE,"FS-20-21";#N/A,#N/A,FALSE,"FS-30";#N/A,#N/A,FALSE,"FS-31";#N/A,#N/A,FALSE,"R&amp;E-5";#N/A,#N/A,FALSE,"S-11";#N/A,#N/A,FALSE,"S-20";#N/A,#N/A,FALSE,"S-22"}</definedName>
    <definedName name="ac">{#N/A,"PURCHM",FALSE,"Business Analysis";#N/A,"SPADD",FALSE,"Business Analysis"}</definedName>
    <definedName name="AC_DRA">{#N/A,#N/A,FALSE,"Australia";#N/A,#N/A,FALSE,"Austria";#N/A,#N/A,FALSE,"Belgium";#N/A,#N/A,FALSE,"Canada";#N/A,#N/A,FALSE,"France";#N/A,#N/A,FALSE,"Germany";#N/A,#N/A,FALSE,"Hong Kong";#N/A,#N/A,FALSE,"Italy";#N/A,#N/A,FALSE,"Japan";#N/A,#N/A,FALSE,"Korea";#N/A,#N/A,FALSE,"Mexico";#N/A,#N/A,FALSE,"Poland";#N/A,#N/A,FALSE,"Spain";#N/A,#N/A,FALSE,"Switzerland";#N/A,#N/A,FALSE,"UK"}</definedName>
    <definedName name="aca">#REF!</definedName>
    <definedName name="acac">{0,0,0,0;0,0,0,0;0,0,0,0;0,0,0,0;0,0,0,0}</definedName>
    <definedName name="acase">#REF!</definedName>
    <definedName name="acc">{"Accretion",#N/A,FALSE,"Assum"}</definedName>
    <definedName name="acc_dil_sens">#REF!</definedName>
    <definedName name="accc">{#N/A,#N/A,FALSE,"FS_50";#N/A,#N/A,FALSE,"DSO";#N/A,#N/A,FALSE,"FS-51";#N/A,#N/A,FALSE,"FS_52";#N/A,#N/A,FALSE,"FS_53";#N/A,#N/A,FALSE,"FS-5";#N/A,#N/A,FALSE,"FS-10";#N/A,#N/A,FALSE,"FS-20-21";#N/A,#N/A,FALSE,"FS-30";#N/A,#N/A,FALSE,"FS-31";#N/A,#N/A,FALSE,"R&amp;E-5";#N/A,#N/A,FALSE,"S-11";#N/A,#N/A,FALSE,"S-20";#N/A,#N/A,FALSE,"S-22"}</definedName>
    <definedName name="Access_Button">"Loan_Front_End_Input_List"</definedName>
    <definedName name="Access_Button1">"X1999_BILLING_RECORDS_Bill_Payment_Expenditures_1999_List1"</definedName>
    <definedName name="accesscharge2">{#N/A,#N/A,FALSE,"Profit &amp; Loss statement"}</definedName>
    <definedName name="AccessCode">32</definedName>
    <definedName name="AccessDatabase">"C:\Tools\NewHeadCount.mdb"</definedName>
    <definedName name="Account">OFFSET(#REF!,1,0,COUNTA(#REF!)-COUNTA(#REF!),1)</definedName>
    <definedName name="ACCOUNT_CHANGE">"ACCOUNT_CHANGE"</definedName>
    <definedName name="AccountName">#REF!</definedName>
    <definedName name="ACCOUNTS">#REF!</definedName>
    <definedName name="ACCOUNTS_PAY">"ACCOUNTS_PAY"</definedName>
    <definedName name="Accretion1">{"Balance Sheet",#N/A,FALSE,"Balance Sheet";"Sum Cash Flow",#N/A,FALSE,"Sum Cash Flow";"Income Statement 1",#N/A,FALSE,"Income Statement 1";"DCF Projections",#N/A,FALSE,"DCF Projections";"DCF1",#N/A,FALSE,"DCF1";"AVP",#N/A,FALSE,"AVP";"CalcWorksheet",#N/A,FALSE,"Calc Wksht New";"PV of Future Prices",#N/A,FALSE,"Fut Share Price - New EPS";"FutureSharePrices",#N/A,FALSE,"Future Share Prices"}</definedName>
    <definedName name="accrev1">#REF!</definedName>
    <definedName name="accrev2">#REF!</definedName>
    <definedName name="ACCRI">#REF!</definedName>
    <definedName name="accruals">#REF!</definedName>
    <definedName name="ACCRUED_EXP">"ACCRUED_EXP"</definedName>
    <definedName name="accs">{"detail",#N/A,FALSE,"mfg";"summary",#N/A,FALSE,"mfg"}</definedName>
    <definedName name="accts1">#REF!</definedName>
    <definedName name="ACCTS2">#REF!</definedName>
    <definedName name="Accuracy_DPs">#REF!</definedName>
    <definedName name="acdb">{#N/A,#N/A,FALSE,"SMT1";#N/A,#N/A,FALSE,"SMT2";#N/A,#N/A,FALSE,"Summary";#N/A,#N/A,FALSE,"Graphs";#N/A,#N/A,FALSE,"4 Panel"}</definedName>
    <definedName name="acella">#REF!</definedName>
    <definedName name="acellanetrev3">#REF!</definedName>
    <definedName name="aces">#REF!</definedName>
    <definedName name="ACHART_82">{#VALUE!,#N/A,FALSE,0;#N/A,#N/A,FALSE,0;#N/A,#N/A,FALSE,0;#N/A,#N/A,FALSE,0}</definedName>
    <definedName name="aclskn">{#N/A,#N/A,FALSE,"FY97";#N/A,#N/A,FALSE,"FY98";#N/A,#N/A,FALSE,"FY99";#N/A,#N/A,FALSE,"FY00";#N/A,#N/A,FALSE,"FY01"}</definedName>
    <definedName name="acob">{"'Form'!$A$2:$J$81"}</definedName>
    <definedName name="Acq">#REF!</definedName>
    <definedName name="ACQ_TEMPLATES">#REF!</definedName>
    <definedName name="AcqListAdd">#REF!</definedName>
    <definedName name="acqncost">#REF!</definedName>
    <definedName name="acquiror">#REF!</definedName>
    <definedName name="acquiror_capex01">#REF!</definedName>
    <definedName name="acquiror_capex02">#REF!</definedName>
    <definedName name="acquiror_debt">#REF!</definedName>
    <definedName name="acquiror_ebit01">#REF!</definedName>
    <definedName name="acquiror_ebit02">#REF!</definedName>
    <definedName name="acquiror_ebit03">#REF!</definedName>
    <definedName name="acquiror_ebita01">#REF!</definedName>
    <definedName name="acquiror_ebita02">#REF!</definedName>
    <definedName name="acquiror_ebitda00">#REF!</definedName>
    <definedName name="acquiror_ebitda01">#REF!</definedName>
    <definedName name="acquiror_ebitda02">#REF!</definedName>
    <definedName name="acquiror_ebitda03">#REF!</definedName>
    <definedName name="acquiror_ebitdar00">#REF!</definedName>
    <definedName name="acquiror_ebitdar01">#REF!</definedName>
    <definedName name="acquiror_ebitdar02">#REF!</definedName>
    <definedName name="acquiror_ebitdar03">#REF!</definedName>
    <definedName name="acquiror_market_cap">#REF!</definedName>
    <definedName name="acquiror_minorities">#REF!</definedName>
    <definedName name="acquiror_net_assets">#REF!</definedName>
    <definedName name="acquiror_netassets">#REF!</definedName>
    <definedName name="acquiror_netdebt">#REF!</definedName>
    <definedName name="acquiror_netincome01">#REF!</definedName>
    <definedName name="acquiror_netincome02">#REF!</definedName>
    <definedName name="acquiror_netincome03">#REF!</definedName>
    <definedName name="acquiror_netinterest01">#REF!</definedName>
    <definedName name="acquiror_netinterest02">#REF!</definedName>
    <definedName name="acquiror_netinterest03">#REF!</definedName>
    <definedName name="acquiror_nosh">#REF!</definedName>
    <definedName name="acquiror_sales_02">#REF!</definedName>
    <definedName name="acquiror_sales00">#REF!</definedName>
    <definedName name="acquiror_sales01">#REF!</definedName>
    <definedName name="acquiror_sales03">#REF!</definedName>
    <definedName name="acquiror_shareprice">#REF!</definedName>
    <definedName name="Acquisitions">{"quarterlyfull",#N/A,FALSE,"Earnings model ";"Annualfull",#N/A,FALSE,"Earnings model "}</definedName>
    <definedName name="acrrue">#REF!</definedName>
    <definedName name="act">{#N/A,#N/A,FALSE,"Hoja10";#N/A,#N/A,FALSE,"Hoja9";#N/A,#N/A,FALSE,"Hoja8";#N/A,#N/A,FALSE,"Hoja7";#N/A,#N/A,FALSE,"Hoja6";#N/A,#N/A,FALSE,"Hoja5";#N/A,#N/A,FALSE,"Hoja4";#N/A,#N/A,FALSE,"Hoja2";#N/A,#N/A,FALSE,"Hoja3";#N/A,#N/A,FALSE,"HOJA1";#N/A,#N/A,FALSE,"CashFlow";#N/A,#N/A,FALSE,"FinStmts"}</definedName>
    <definedName name="act_data">#REF!</definedName>
    <definedName name="ACTAPREMP">#REF!</definedName>
    <definedName name="ACTAPRP1">#REF!</definedName>
    <definedName name="ACTAPRP2">#REF!</definedName>
    <definedName name="ACTAPRP3">#REF!</definedName>
    <definedName name="ACTAPRP4">#REF!</definedName>
    <definedName name="ACTAPRP5">#REF!</definedName>
    <definedName name="ACTAPRP6">#REF!</definedName>
    <definedName name="ACTAPRP7">#REF!</definedName>
    <definedName name="ACTAPRP8">#REF!</definedName>
    <definedName name="ACTAPRP9">#REF!</definedName>
    <definedName name="ACTAPRWC">#REF!</definedName>
    <definedName name="ACTAUGEMP">#REF!</definedName>
    <definedName name="ACTAUGP1">#REF!</definedName>
    <definedName name="ACTAUGP2">#REF!</definedName>
    <definedName name="ACTAUGP3">#REF!</definedName>
    <definedName name="ACTAUGP4">#REF!</definedName>
    <definedName name="ACTAUGP5">#REF!</definedName>
    <definedName name="ACTAUGP6">#REF!</definedName>
    <definedName name="ACTAUGP7">#REF!</definedName>
    <definedName name="ACTAUGP8">#REF!</definedName>
    <definedName name="ACTAUGP9">#REF!</definedName>
    <definedName name="ACTAUGWC">#REF!</definedName>
    <definedName name="Actava">#REF!</definedName>
    <definedName name="actcombine">#REF!</definedName>
    <definedName name="ACTCUMAPRP1">#REF!</definedName>
    <definedName name="ACTCUMAPRP2">#REF!</definedName>
    <definedName name="ACTCUMAPRP3">#REF!</definedName>
    <definedName name="ACTCUMAPRP4">#REF!</definedName>
    <definedName name="ACTCUMAPRP5">#REF!</definedName>
    <definedName name="ACTCUMAPRP6">#REF!</definedName>
    <definedName name="ACTCUMAPRP9">#REF!</definedName>
    <definedName name="ACTCUMAUGP1">#REF!</definedName>
    <definedName name="ACTCUMAUGP2">#REF!</definedName>
    <definedName name="ACTCUMAUGP3">#REF!</definedName>
    <definedName name="ACTCUMAUGP4">#REF!</definedName>
    <definedName name="ACTCUMAUGP5">#REF!</definedName>
    <definedName name="ACTCUMAUGP6">#REF!</definedName>
    <definedName name="ACTCUMAUGP9">#REF!</definedName>
    <definedName name="ACTCUMDECP1">#REF!</definedName>
    <definedName name="ACTCUMDECP2">#REF!</definedName>
    <definedName name="ACTCUMDECP3">#REF!</definedName>
    <definedName name="ACTCUMDECP4">#REF!</definedName>
    <definedName name="ACTCUMDECP5">#REF!</definedName>
    <definedName name="ACTCUMDECP6">#REF!</definedName>
    <definedName name="ACTCUMDECP9">#REF!</definedName>
    <definedName name="ACTCUMFEBP1">#REF!</definedName>
    <definedName name="ACTCUMFEBP2">#REF!</definedName>
    <definedName name="ACTCUMFEBP3">#REF!</definedName>
    <definedName name="ACTCUMFEBP4">#REF!</definedName>
    <definedName name="ACTCUMFEBP5">#REF!</definedName>
    <definedName name="ACTCUMFEBP6">#REF!</definedName>
    <definedName name="ACTCUMFEBP9">#REF!</definedName>
    <definedName name="ACTCUMJANP1">#REF!</definedName>
    <definedName name="ACTCUMJANP2">#REF!</definedName>
    <definedName name="ACTCUMJANP3">#REF!</definedName>
    <definedName name="ACTCUMJANP4">#REF!</definedName>
    <definedName name="ACTCUMJANP5">#REF!</definedName>
    <definedName name="ACTCUMJANP6">#REF!</definedName>
    <definedName name="ACTCUMJANP9">#REF!</definedName>
    <definedName name="ACTCUMJULP1">#REF!</definedName>
    <definedName name="ACTCUMJULP2">#REF!</definedName>
    <definedName name="ACTCUMJULP3">#REF!</definedName>
    <definedName name="ACTCUMJULP4">#REF!</definedName>
    <definedName name="ACTCUMJULP5">#REF!</definedName>
    <definedName name="ACTCUMJULP6">#REF!</definedName>
    <definedName name="ACTCUMJULP9">#REF!</definedName>
    <definedName name="ACTCUMJUNP1">#REF!</definedName>
    <definedName name="ACTCUMJUNP2">#REF!</definedName>
    <definedName name="ACTCUMJUNP3">#REF!</definedName>
    <definedName name="ACTCUMJUNP4">#REF!</definedName>
    <definedName name="ACTCUMJUNP5">#REF!</definedName>
    <definedName name="ACTCUMJUNP6">#REF!</definedName>
    <definedName name="ACTCUMJUNP9">#REF!</definedName>
    <definedName name="ACTCUMMARP1">#REF!</definedName>
    <definedName name="ACTCUMMARP2">#REF!</definedName>
    <definedName name="ACTCUMMARP3">#REF!</definedName>
    <definedName name="ACTCUMMARP4">#REF!</definedName>
    <definedName name="ACTCUMMARP5">#REF!</definedName>
    <definedName name="ACTCUMMARP6">#REF!</definedName>
    <definedName name="ACTCUMMARP9">#REF!</definedName>
    <definedName name="ACTCUMMAYP1">#REF!</definedName>
    <definedName name="ACTCUMMAYP2">#REF!</definedName>
    <definedName name="ACTCUMMAYP3">#REF!</definedName>
    <definedName name="ACTCUMMAYP4">#REF!</definedName>
    <definedName name="ACTCUMMAYP5">#REF!</definedName>
    <definedName name="ACTCUMMAYP6">#REF!</definedName>
    <definedName name="ACTCUMMAYP9">#REF!</definedName>
    <definedName name="ACTCUMNOVP1">#REF!</definedName>
    <definedName name="ACTCUMNOVP2">#REF!</definedName>
    <definedName name="ACTCUMNOVP3">#REF!</definedName>
    <definedName name="ACTCUMNOVP4">#REF!</definedName>
    <definedName name="ACTCUMNOVP5">#REF!</definedName>
    <definedName name="ACTCUMNOVP6">#REF!</definedName>
    <definedName name="ACTCUMNOVP9">#REF!</definedName>
    <definedName name="ACTCUMOCTP1">#REF!</definedName>
    <definedName name="ACTCUMOCTP2">#REF!</definedName>
    <definedName name="ACTCUMOCTP3">#REF!</definedName>
    <definedName name="ACTCUMOCTP4">#REF!</definedName>
    <definedName name="ACTCUMOCTP5">#REF!</definedName>
    <definedName name="ACTCUMOCTP6">#REF!</definedName>
    <definedName name="ACTCUMOCTP9">#REF!</definedName>
    <definedName name="ACTCUMSEPP1">#REF!</definedName>
    <definedName name="ACTCUMSEPP2">#REF!</definedName>
    <definedName name="ACTCUMSEPP3">#REF!</definedName>
    <definedName name="ACTCUMSEPP4">#REF!</definedName>
    <definedName name="ACTCUMSEPP5">#REF!</definedName>
    <definedName name="ACTCUMSEPP6">#REF!</definedName>
    <definedName name="ACTCUMSEPP9">#REF!</definedName>
    <definedName name="ACTDECEMP">#REF!</definedName>
    <definedName name="ACTDECP1">#REF!</definedName>
    <definedName name="ACTDECP2">#REF!</definedName>
    <definedName name="ACTDECP3">#REF!</definedName>
    <definedName name="ACTDECP4">#REF!</definedName>
    <definedName name="ACTDECP5">#REF!</definedName>
    <definedName name="ACTDECP6">#REF!</definedName>
    <definedName name="ACTDECP7">#REF!</definedName>
    <definedName name="ACTDECP8">#REF!</definedName>
    <definedName name="ACTDECP9">#REF!</definedName>
    <definedName name="ACTDECWC">#REF!</definedName>
    <definedName name="ACTEMPMTH">#REF!</definedName>
    <definedName name="ACTEMPYTD">#REF!</definedName>
    <definedName name="Actfcst">{"'Edit'!$A$1:$V$2277"}</definedName>
    <definedName name="ACTFEBEMP">#REF!</definedName>
    <definedName name="ACTFEBP1">#REF!</definedName>
    <definedName name="ACTFEBP2">#REF!</definedName>
    <definedName name="ACTFEBP3">#REF!</definedName>
    <definedName name="ACTFEBP4">#REF!</definedName>
    <definedName name="ACTFEBP5">#REF!</definedName>
    <definedName name="ACTFEBP6">#REF!</definedName>
    <definedName name="ACTFEBP7">#REF!</definedName>
    <definedName name="ACTFEBP8">#REF!</definedName>
    <definedName name="ACTFEBP9">#REF!</definedName>
    <definedName name="ACTFEBWC">#REF!</definedName>
    <definedName name="actgraph">#REF!</definedName>
    <definedName name="actionplan">{#N/A,"PURADD",FALSE,"Business Analysis";#N/A,"PURSPP",FALSE,"Business Analysis";#N/A,"CTGIND",FALSE,"Business Analysis";#N/A,"PURCHM",FALSE,"Business Analysis";#N/A,"SPADD",FALSE,"Business Analysis";#N/A,"EPOXY",FALSE,"Business Analysis";#N/A,"PURPER",FALSE,"Business Analysis"}</definedName>
    <definedName name="activations">{"'Hardware Req.'!$A$1:$C$23"}</definedName>
    <definedName name="Active">#REF!</definedName>
    <definedName name="Active1">#REF!</definedName>
    <definedName name="ActiveAccountsMonth">#REF!</definedName>
    <definedName name="ActivePlayersMonthly">#REF!</definedName>
    <definedName name="ActiveScenario">#REF!</definedName>
    <definedName name="ACTJANEMP">#REF!</definedName>
    <definedName name="ACTJANP1">#REF!</definedName>
    <definedName name="ACTJANP2">#REF!</definedName>
    <definedName name="ACTJANP3">#REF!</definedName>
    <definedName name="ACTJANP4">#REF!</definedName>
    <definedName name="ACTJANP5">#REF!</definedName>
    <definedName name="ACTJANP6">#REF!</definedName>
    <definedName name="ACTJANP7">#REF!</definedName>
    <definedName name="ACTJANP8">#REF!</definedName>
    <definedName name="ACTJANP9">#REF!</definedName>
    <definedName name="ACTJANWC">#REF!</definedName>
    <definedName name="ACTJULEMP">#REF!</definedName>
    <definedName name="ACTJULP1">#REF!</definedName>
    <definedName name="ACTJULP2">#REF!</definedName>
    <definedName name="ACTJULP3">#REF!</definedName>
    <definedName name="ACTJULP4">#REF!</definedName>
    <definedName name="ACTJULP5">#REF!</definedName>
    <definedName name="ACTJULP6">#REF!</definedName>
    <definedName name="ACTJULP7">#REF!</definedName>
    <definedName name="ACTJULP8">#REF!</definedName>
    <definedName name="ACTJULP9">#REF!</definedName>
    <definedName name="ACTJULWC">#REF!</definedName>
    <definedName name="ACTJUNEMP">#REF!</definedName>
    <definedName name="ACTJUNP1">#REF!</definedName>
    <definedName name="ACTJUNP2">#REF!</definedName>
    <definedName name="ACTJUNP3">#REF!</definedName>
    <definedName name="ACTJUNP4">#REF!</definedName>
    <definedName name="ACTJUNP5">#REF!</definedName>
    <definedName name="ACTJUNP6">#REF!</definedName>
    <definedName name="ACTJUNP7">#REF!</definedName>
    <definedName name="ACTJUNP8">#REF!</definedName>
    <definedName name="ACTJUNP9">#REF!</definedName>
    <definedName name="ACTJUNWC">#REF!</definedName>
    <definedName name="ACTMAREMP">#REF!</definedName>
    <definedName name="ACTMARP1">#REF!</definedName>
    <definedName name="ACTMARP2">#REF!</definedName>
    <definedName name="ACTMARP3">#REF!</definedName>
    <definedName name="ACTMARP4">#REF!</definedName>
    <definedName name="ACTMARP5">#REF!</definedName>
    <definedName name="ACTMARP6">#REF!</definedName>
    <definedName name="ACTMARP7">#REF!</definedName>
    <definedName name="ACTMARP8">#REF!</definedName>
    <definedName name="ACTMARP9">#REF!</definedName>
    <definedName name="ACTMARWC">#REF!</definedName>
    <definedName name="ACTMAYEMP">#REF!</definedName>
    <definedName name="ACTMAYP1">#REF!</definedName>
    <definedName name="ACTMAYP2">#REF!</definedName>
    <definedName name="ACTMAYP3">#REF!</definedName>
    <definedName name="ACTMAYP4">#REF!</definedName>
    <definedName name="ACTMAYP5">#REF!</definedName>
    <definedName name="ACTMAYP6">#REF!</definedName>
    <definedName name="ACTMAYP7">#REF!</definedName>
    <definedName name="ACTMAYP8">#REF!</definedName>
    <definedName name="ACTMAYP9">#REF!</definedName>
    <definedName name="ACTMAYWC">#REF!</definedName>
    <definedName name="ACTMBYM">#REF!</definedName>
    <definedName name="ACTMONTH">#REF!</definedName>
    <definedName name="ACTNOVEMP">#REF!</definedName>
    <definedName name="ACTNOVP1">#REF!</definedName>
    <definedName name="ACTNOVP2">#REF!</definedName>
    <definedName name="ACTNOVP3">#REF!</definedName>
    <definedName name="ACTNOVP4">#REF!</definedName>
    <definedName name="ACTNOVP5">#REF!</definedName>
    <definedName name="ACTNOVP6">#REF!</definedName>
    <definedName name="ACTNOVP7">#REF!</definedName>
    <definedName name="ACTNOVP8">#REF!</definedName>
    <definedName name="ACTNOVP9">#REF!</definedName>
    <definedName name="ACTNOVWC">#REF!</definedName>
    <definedName name="ACTOCTEMP">#REF!</definedName>
    <definedName name="ACTOCTP1">#REF!</definedName>
    <definedName name="ACTOCTP2">#REF!</definedName>
    <definedName name="ACTOCTP3">#REF!</definedName>
    <definedName name="ACTOCTP4">#REF!</definedName>
    <definedName name="ACTOCTP5">#REF!</definedName>
    <definedName name="ACTOCTP6">#REF!</definedName>
    <definedName name="ACTOCTP7">#REF!</definedName>
    <definedName name="ACTOCTP8">#REF!</definedName>
    <definedName name="ACTOCTP9">#REF!</definedName>
    <definedName name="ACTOCTWC">#REF!</definedName>
    <definedName name="ACTP1">#REF!</definedName>
    <definedName name="ACTP2">#REF!</definedName>
    <definedName name="ACTP3">#REF!</definedName>
    <definedName name="ACTP4">#REF!</definedName>
    <definedName name="ACTP5">#REF!</definedName>
    <definedName name="ACTP6">#REF!</definedName>
    <definedName name="ACTP7">#REF!</definedName>
    <definedName name="ACTP8">#REF!</definedName>
    <definedName name="ACTP9">#REF!</definedName>
    <definedName name="ACTSEPEMP">#REF!</definedName>
    <definedName name="ACTSEPP1">#REF!</definedName>
    <definedName name="ACTSEPP2">#REF!</definedName>
    <definedName name="ACTSEPP3">#REF!</definedName>
    <definedName name="ACTSEPP4">#REF!</definedName>
    <definedName name="ACTSEPP5">#REF!</definedName>
    <definedName name="ACTSEPP6">#REF!</definedName>
    <definedName name="ACTSEPP7">#REF!</definedName>
    <definedName name="ACTSEPP8">#REF!</definedName>
    <definedName name="ACTSEPP9">#REF!</definedName>
    <definedName name="ACTSEPWC">#REF!</definedName>
    <definedName name="actual">#REF!</definedName>
    <definedName name="ACTUAL1">#REF!</definedName>
    <definedName name="actual2">#REF!</definedName>
    <definedName name="Actual2005Adjusted">{"'Graphs'!$H$5"}</definedName>
    <definedName name="actualbudget">#REF!</definedName>
    <definedName name="actualbudget2">#REF!</definedName>
    <definedName name="ActualMarginYOY">{#N/A,#N/A,FALSE,"Hoja10";#N/A,#N/A,FALSE,"Hoja9";#N/A,#N/A,FALSE,"Hoja8";#N/A,#N/A,FALSE,"Hoja7";#N/A,#N/A,FALSE,"Hoja6";#N/A,#N/A,FALSE,"Hoja5";#N/A,#N/A,FALSE,"Hoja4";#N/A,#N/A,FALSE,"Hoja2";#N/A,#N/A,FALSE,"Hoja3";#N/A,#N/A,FALSE,"HOJA1";#N/A,#N/A,FALSE,"CashFlow";#N/A,#N/A,FALSE,"FinStmts"}</definedName>
    <definedName name="ActualRevenueUSDMTD">2</definedName>
    <definedName name="ActualRevenueUSDQTD">5</definedName>
    <definedName name="ActualRevenueUSDYTD">8</definedName>
    <definedName name="actuals">#REF!</definedName>
    <definedName name="ActualsFlag">#REF!</definedName>
    <definedName name="ActualsTable">#REF!</definedName>
    <definedName name="ACTWCMTH">#REF!</definedName>
    <definedName name="ACTYTDP1">#REF!</definedName>
    <definedName name="ACTYTDP2">#REF!</definedName>
    <definedName name="ACTYTDP3">#REF!</definedName>
    <definedName name="ACTYTDP4">#REF!</definedName>
    <definedName name="ACTYTDP5">#REF!</definedName>
    <definedName name="ACTYTDP6">#REF!</definedName>
    <definedName name="ACTYTDP9">#REF!</definedName>
    <definedName name="ACwvu.ACC.">#REF!</definedName>
    <definedName name="ACwvu.AFAC.">#REF!</definedName>
    <definedName name="ACwvu.All.">#REF!</definedName>
    <definedName name="ACwvu.Annual.">#REF!</definedName>
    <definedName name="ACwvu.BS.">#REF!</definedName>
    <definedName name="ACwvu.CapersView.">#REF!</definedName>
    <definedName name="ACwvu.cash.">#REF!</definedName>
    <definedName name="ACwvu.ELIMLUCRO.">#REF!</definedName>
    <definedName name="ACwvu.ESTOQUES.">#REF!</definedName>
    <definedName name="ACwvu.Fabio.">#REF!</definedName>
    <definedName name="ACwvu.FRP_BACKLOG1.">#REF!</definedName>
    <definedName name="ACwvu.FRP_backlog2.">#REF!</definedName>
    <definedName name="ACwvu.IMSD._.Only.">#REF!</definedName>
    <definedName name="ACwvu.income_statement.">#REF!,#REF!</definedName>
    <definedName name="ACwvu.Japan_Capers_Ed_Pub.">#REF!</definedName>
    <definedName name="ACwvu.KJP_CC.">#REF!</definedName>
    <definedName name="ACwvu.LPERDAS.">#REF!</definedName>
    <definedName name="ACwvu.mini._.master.">#REF!</definedName>
    <definedName name="ACwvu.operating_segment.">#REF!</definedName>
    <definedName name="ACwvu.profits.">#REF!</definedName>
    <definedName name="ACwvu.Quarterly.">#REF!</definedName>
    <definedName name="ACwvu.Quarterlycompare.">#REF!</definedName>
    <definedName name="ACwvu.RES432.">#REF!</definedName>
    <definedName name="ACwvu.summary1.">#REF!</definedName>
    <definedName name="ACwvu.summary2.">#REF!</definedName>
    <definedName name="ACwvu.summary3.">#REF!</definedName>
    <definedName name="ACwvu.turnover.">#REF!</definedName>
    <definedName name="ACwvu.vuehypo.">#REF!</definedName>
    <definedName name="AD">{0}</definedName>
    <definedName name="ad_1">#REF!</definedName>
    <definedName name="ada">{"'Trend_Total'!$A$7:$V$10","'Trend_Total'!$A$1:$V$4"}</definedName>
    <definedName name="adad">#REF!</definedName>
    <definedName name="Adam">#REF!</definedName>
    <definedName name="ADAS">{#N/A,#N/A,FALSE,"Jan"}</definedName>
    <definedName name="adasd">{#N/A,#N/A,FALSE,"KA CH  (2)"}</definedName>
    <definedName name="adasdasdasdasd">{"PR1","pr1",TRUE,"Sch PR-1"}</definedName>
    <definedName name="adb">#REF!</definedName>
    <definedName name="adc">{#N/A,"PURCHM",FALSE,"Business Analysis";#N/A,"SPADD",FALSE,"Business Analysis"}</definedName>
    <definedName name="Add">{"QuarterLC",#N/A,FALSE,"LOCALwithADJ";"QuarterUSD",#N/A,FALSE,"USwithADJ"}</definedName>
    <definedName name="ADD_PAID_IN">"ADD_PAID_IN"</definedName>
    <definedName name="addb">#REF!</definedName>
    <definedName name="AddDebt">#REF!</definedName>
    <definedName name="addg">{#N/A,#N/A,FALSE,"CBE";#N/A,#N/A,FALSE,"SWK"}</definedName>
    <definedName name="addg1">{#N/A,#N/A,FALSE,"CBE";#N/A,#N/A,FALSE,"SWK"}</definedName>
    <definedName name="Addon">#REF!</definedName>
    <definedName name="AddPL">#REF!</definedName>
    <definedName name="adds">{"FCB_ALL",#N/A,FALSE,"FCB"}</definedName>
    <definedName name="adela">#REF!</definedName>
    <definedName name="adele">{"BUDGET BY MONTH",#N/A,FALSE,"Member Svs Total";"BUDGET BY QUARTER",#N/A,FALSE,"Member Svs Total";"BUDGET BY MONTH",#N/A,FALSE,"Dept 220";"BUDGET BY QUARTER",#N/A,FALSE,"Dept 220";"BUDGET BY MONTH",#N/A,FALSE,"Dept 300";"BUDGET BY QUARTER",#N/A,FALSE,"Dept 300";"BUDGET BY MONTH",#N/A,FALSE,"Dept 302";"BUDGET BY QUARTER",#N/A,FALSE,"Dept 302";"BUDGET BY MONTH",#N/A,FALSE,"Dept 305";"BUDGET BY QUARTER",#N/A,FALSE,"Dept 305";"BUDGET BY MONTH",#N/A,FALSE,"Dept 306";"BUDGET BY QUARTER",#N/A,FALSE,"Dept 306";"BUDGET BY MONTH",#N/A,FALSE,"Dept 307";"BUDGET BY QUARTER",#N/A,FALSE,"Dept 307";"BUDGET BY MONTH",#N/A,FALSE,"Dept 308";"BUDGET BY QUARTER",#N/A,FALSE,"Dept 308";"BUDGET BY MONTH",#N/A,FALSE,"Dept 309";"BUDGET BY QUARTER",#N/A,FALSE,"Dept 309";"BUDGET BY MONTH",#N/A,FALSE,"Dept 311";"BUDGET BY MONTH",#N/A,FALSE,"Dept 311";"BUDGET BY MONTH",#N/A,FALSE,"Dept 312";"BUDGET BY QUARTER",#N/A,FALSE,"Dept 312";"BUDGET BY MONTH",#N/A,FALSE,"Dept 313";"BUDGET BY QUARTER",#N/A,FALSE,"Dept 313";"BUDGET BY MONTH",#N/A,FALSE,"Dept 321";"BUDGET BY QUARTER",#N/A,FALSE,"Dept 321";"BUDGET BY MONTH",#N/A,FALSE,"Dept 322";"BUDGET BY QUARTER",#N/A,FALSE,"Dept 322";"BUDGET BY MONTH",#N/A,FALSE,"Dept 323";"BUDGET BY QUARTER",#N/A,FALSE,"Dept 323";"BUDGET BY MONTH",#N/A,FALSE,"Dept 331";"BUDGET BY QUARTER",#N/A,FALSE,"Dept 331";"BUDGET BY MONTH",#N/A,FALSE,"Dept 332";"BUDGET BY QUARTER",#N/A,FALSE,"Dept 332";"BUDGET BY MONTH",#N/A,FALSE,"Dept 381";"BUDGET BY QUARTER",#N/A,FALSE,"Dept 381";"BUDGET BY MONTH",#N/A,FALSE,"Dept 382";"BUDGET BY QUARTER",#N/A,FALSE,"Dept 382";"BUDGET BY MONTH",#N/A,FALSE,"Dept 383";"BUDGET BY QUARTER",#N/A,FALSE,"Dept 383";"BUDGET BY MONTH",#N/A,FALSE,"Dept 384";"BUDGET BY QUARTER",#N/A,FALSE,"Dept 384";"BUDGET BY MONTH",#N/A,FALSE,"ABQ DS";"BUDGET BY QUARTER",#N/A,FALSE,"ABQ DS";"BUDGET BY MONTH",#N/A,FALSE,"ABQ Del";"BUDGET BY QUARTER",#N/A,FALSE,"ABQ Del";"BUDGET BY MONTH",#N/A,FALSE,"Del Startup";"BUDGET BY QUARTER",#N/A,FALSE,"Del Startup"}</definedName>
    <definedName name="adeletar">{"TotalGeralDespesasPorArea",#N/A,FALSE,"VinculosAccessEfetivo"}</definedName>
    <definedName name="adeletar1">{"TotalGeralDespesasPorArea",#N/A,FALSE,"VinculosAccessEfetivo"}</definedName>
    <definedName name="adeletar10">{"TotalGeralDespesasPorArea",#N/A,FALSE,"VinculosAccessEfetivo"}</definedName>
    <definedName name="adeletar2">{"TotalGeralDespesasPorArea",#N/A,FALSE,"VinculosAccessEfetivo"}</definedName>
    <definedName name="adeletar20">{"TotalGeralDespesasPorArea",#N/A,FALSE,"VinculosAccessEfetivo"}</definedName>
    <definedName name="adeletar4">{"TotalGeralDespesasPorArea",#N/A,FALSE,"VinculosAccessEfetivo"}</definedName>
    <definedName name="adeletar5">{"TotalGeralDespesasPorArea",#N/A,FALSE,"VinculosAccessEfetivo"}</definedName>
    <definedName name="adeletar50">{"TotalGeralDespesasPorArea",#N/A,FALSE,"VinculosAccessEfetivo"}</definedName>
    <definedName name="adeletar51">{"TotalGeralDespesasPorArea",#N/A,FALSE,"VinculosAccessEfetivo"}</definedName>
    <definedName name="adevgtyufvrrt">{"Balt Util Water",#N/A,TRUE,"UTIL";"Balt Util Elect",#N/A,TRUE,"UTIL";"Balt Util JE",#N/A,TRUE,"UTIL"}</definedName>
    <definedName name="adew">{#N/A,#N/A,FALSE,"FFCXOUT3"}</definedName>
    <definedName name="adf">{"Data Worksheet",#N/A,FALSE,"CAREY97"}</definedName>
    <definedName name="ADF_Activity_By_Tier_Range">#REF!</definedName>
    <definedName name="ADF_Activity_Detail_Range">#REF!</definedName>
    <definedName name="ADF_Fund_Report_Range">#REF!</definedName>
    <definedName name="aDfa">{#N/A,#N/A,FALSE,"Aging Summary";#N/A,#N/A,FALSE,"Ratio Analysis";#N/A,#N/A,FALSE,"Test 120 Day Accts";#N/A,#N/A,FALSE,"Tickmarks"}</definedName>
    <definedName name="adfadf">{"'Sheet1'!$A$1:$J$121"}</definedName>
    <definedName name="adfadfasfdadf">{#N/A,#N/A,TRUE,"Summary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dfads">{"histincome",#N/A,FALSE,"hyfins";"closing balance",#N/A,FALSE,"hyfins"}</definedName>
    <definedName name="ADFADSFASDF">{"'MAP BGA'!$A$1:$L$95"}</definedName>
    <definedName name="adfafadf">{#N/A,#N/A,FALSE,"Brad_DCFM";#N/A,#N/A,FALSE,"Nick_DCFM";#N/A,#N/A,FALSE,"Mobile_DCFM"}</definedName>
    <definedName name="adfas">{#N/A,#N/A,FALSE,"Brad_DCFM";#N/A,#N/A,FALSE,"Nick_DCFM";#N/A,#N/A,FALSE,"Mobile_DCFM"}</definedName>
    <definedName name="adfasd">{#N/A,#N/A,TRUE,"Acq-Ass";#N/A,#N/A,TRUE,"Acq-IS";#N/A,#N/A,TRUE,"Acq-BS";#N/A,#N/A,TRUE,"Acq-CF";#N/A,#N/A,TRUE,"Acq-Proj";#N/A,#N/A,TRUE,"Acq-CapEx";#N/A,#N/A,TRUE,"Acq-Debt";#N/A,#N/A,TRUE,"Acq-Int";#N/A,#N/A,TRUE,"Acq-BD";#N/A,#N/A,TRUE,"Acq-TD";#N/A,#N/A,TRUE,"Acq-Taxes";#N/A,#N/A,TRUE,"Acq-Credit";#N/A,#N/A,TRUE,"Acq-Val";#N/A,#N/A,TRUE,"Acq-Mult Val"}</definedName>
    <definedName name="adfasf">{"histincome",#N/A,FALSE,"hyfins";"closing balance",#N/A,FALSE,"hyfins"}</definedName>
    <definedName name="adfasfadfda">{#N/A,#N/A,TRUE,"Summary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dfasfasdfasfdasdf">{#N/A,#N/A,TRUE,"Summary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dfd">{"sales growth",#N/A,FALSE,"summary";"oper income",#N/A,FALSE,"summary";"oros rank",#N/A,FALSE,"summary";"net assets",#N/A,FALSE,"summary";"asset turnover",#N/A,FALSE,"summary";"orona",#N/A,FALSE,"summary"}</definedName>
    <definedName name="adfdfd">{#N/A,#N/A,FALSE,"OUT  AREC"}</definedName>
    <definedName name="adfdsaf">{"AQUIRORDCF",#N/A,FALSE,"Merger consequences";"Acquirorassns",#N/A,FALSE,"Merger consequences"}</definedName>
    <definedName name="adffasdfe">{#N/A,#N/A,FALSE,"OUT  AREC"}</definedName>
    <definedName name="adfg">{#N/A,#N/A,TRUE,"Monthly BCG";#N/A,#N/A,TRUE,"Monthly w|o Wireless";#N/A,#N/A,TRUE,"Monthly Wireless"}</definedName>
    <definedName name="adfgadag">#REF!</definedName>
    <definedName name="adfgadg">#REF!</definedName>
    <definedName name="adfgadga">#REF!</definedName>
    <definedName name="adfgadgadg">#REF!</definedName>
    <definedName name="adfgasdysty">{#N/A,#N/A,FALSE,"REPORT"}</definedName>
    <definedName name="adfgasdysty_1">#REF!</definedName>
    <definedName name="adfgasdysty_2">{#N/A,#N/A,FALSE,"REPORT"}</definedName>
    <definedName name="adfgasdysty_3">{#N/A,#N/A,FALSE,"REPORT"}</definedName>
    <definedName name="adfgasdysty_4">{#N/A,#N/A,FALSE,"REPORT"}</definedName>
    <definedName name="adfgdag">#REF!</definedName>
    <definedName name="adfgdgdag">#REF!</definedName>
    <definedName name="adfgdzf">{TRUE,TRUE,-2,-16.25,774,494.25,FALSE,TRUE,TRUE,TRUE,0,6,#N/A,1,#N/A,33.1333333333333,63.6451612903226,1,FALSE,FALSE,3,TRUE,1,FALSE,75,"Swvu.Page2.","ACwvu.Page2.",#N/A,FALSE,FALSE,0.236220472440945,0.275590551181102,0.236220472440945,0.275590551181102,2,"","",TRUE,TRUE,FALSE,FALSE,1,83,#N/A,#N/A,"=R4C25:R64C47",FALSE,"Rwvu.Page2.","Cwvu.Page2.",FALSE,FALSE,TRUE,1,#N/A,#N/A,FALSE,FALSE,TRUE,TRUE,TRUE}</definedName>
    <definedName name="adfgfg">#REF!</definedName>
    <definedName name="adfgrvfdaz">{"test2",#N/A,TRUE,"Prices"}</definedName>
    <definedName name="adfhzdf">{"sales",#N/A,FALSE,"Sales";"sales existing",#N/A,FALSE,"Sales";"sales rd1",#N/A,FALSE,"Sales";"sales rd2",#N/A,FALSE,"Sales"}</definedName>
    <definedName name="adfj">{"bs",#N/A,FALSE,"SCF"}</definedName>
    <definedName name="adfsfadfasf">{"Outflow 1",#N/A,FALSE,"Outflows-Inflows";"Outflow 2",#N/A,FALSE,"Outflows-Inflows";"Inflow 1",#N/A,FALSE,"Outflows-Inflows";"Inflow 2",#N/A,FALSE,"Outflows-Inflows"}</definedName>
    <definedName name="adfsfjfjky">{#N/A,#N/A,FALSE,"REPORT"}</definedName>
    <definedName name="adfsfjfjky_1">#REF!</definedName>
    <definedName name="adfsfjfjky_2">{#N/A,#N/A,FALSE,"REPORT"}</definedName>
    <definedName name="adfsfjfjky_3">{#N/A,#N/A,FALSE,"REPORT"}</definedName>
    <definedName name="adfsfjfjky_4">{#N/A,#N/A,FALSE,"REPORT"}</definedName>
    <definedName name="adfvavc">{#N/A,#N/A,FALSE,"Product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adfvzs">{#N/A,#N/A,FALSE,"ORIX CSC"}</definedName>
    <definedName name="adfvzx">{#N/A,#N/A,FALSE,"Contribution Analysis"}</definedName>
    <definedName name="ADFWAE">{"summary1",#N/A,TRUE,"Comps";"summary2",#N/A,TRUE,"Comps";"summary3",#N/A,TRUE,"Comps"}</definedName>
    <definedName name="adg">{"'Sheet1'!$A$1:$O$40"}</definedName>
    <definedName name="adgad">{TRUE,TRUE,-1.25,-15.5,604.5,369,FALSE,FALSE,TRUE,TRUE,0,1,#N/A,91,#N/A,20.5555555555556,24.8571428571429,1,FALSE,FALSE,3,TRUE,1,FALSE,80,"Swvu.summary3.","ACwvu.summary3.",#N/A,FALSE,FALSE,0.5,0.5,0.5,0.5,2,"&amp;F","&amp;A&amp;RPage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adgfgd">{"detail",#N/A,FALSE,"mfg";"summary",#N/A,FALSE,"mfg"}</definedName>
    <definedName name="adheadsfg">{"PF Merger Plans",#N/A,FALSE,"Merger Plan"}</definedName>
    <definedName name="adhehae">{#N/A,#N/A,FALSE,"Summ";"Sens2",#N/A,FALSE,"PF";"PF Page1",#N/A,FALSE,"PF";"PF Page2",#N/A,FALSE,"PF";"PF Page3",#N/A,FALSE,"PF";"Sens1",#N/A,FALSE,"PF"}</definedName>
    <definedName name="adij">{#N/A,#N/A,FALSE,"Pharm";#N/A,#N/A,FALSE,"WWCM"}</definedName>
    <definedName name="adil">{"CAT",#N/A,FALSE,"Title Page"}</definedName>
    <definedName name="Adj1val">#REF!</definedName>
    <definedName name="Adj2val">#REF!</definedName>
    <definedName name="Adj3val">#REF!</definedName>
    <definedName name="Adj4val">#REF!</definedName>
    <definedName name="adjhdsfhg">{"PF Balance Sheet Sens",#N/A,FALSE,"PF Balance Sheet Sens";"PF Balance Sheet Sens Inputs",#N/A,FALSE,"PF Balance Sheet Sens"}</definedName>
    <definedName name="adjnb">#REF!</definedName>
    <definedName name="adjnb_1">#REF!</definedName>
    <definedName name="adjnb1">#REF!</definedName>
    <definedName name="adjnb1_1">#REF!</definedName>
    <definedName name="Adjustments">#REF!</definedName>
    <definedName name="adkjbn">#REF!</definedName>
    <definedName name="adkjbn_1">#REF!</definedName>
    <definedName name="adkjbn2">#REF!</definedName>
    <definedName name="adkjbn2_1">#REF!</definedName>
    <definedName name="adlg">{#N/A,#N/A,FALSE,"Front Page";#N/A,#N/A,FALSE,"Mfg Var";#N/A,#N/A,FALSE,"Family Unit Cost Graphs";#N/A,#N/A,FALSE,"Product Cost Graphs";#N/A,#N/A,FALSE,"Unit Cost Setup";#N/A,#N/A,FALSE,"Yields";#N/A,#N/A,FALSE,"Emery";#N/A,#N/A,FALSE,"GI Pricing";#N/A,#N/A,FALSE,"Actuals";#N/A,#N/A,FALSE,"Forecast"}</definedName>
    <definedName name="Admin">#REF!</definedName>
    <definedName name="Administration">#REF!</definedName>
    <definedName name="AdminSlideMTD">{#N/A,#N/A,TRUE,"Expenses";#N/A,#N/A,TRUE,"BalanceSheet";#N/A,#N/A,TRUE,"CashFlow";#N/A,#N/A,TRUE,"OtherCurrentAssets";#N/A,#N/A,TRUE,"OtherAssets";#N/A,#N/A,TRUE,"AccruedExpenses"}</definedName>
    <definedName name="AdminSlideYTD">{#N/A,#N/A,TRUE,"Expenses";#N/A,#N/A,TRUE,"BalanceSheet";#N/A,#N/A,TRUE,"CashFlow";#N/A,#N/A,TRUE,"OtherCurrentAssets";#N/A,#N/A,TRUE,"OtherAssets";#N/A,#N/A,TRUE,"AccruedExpenses"}</definedName>
    <definedName name="adminusa">#REF!</definedName>
    <definedName name="adohfvbr">#REF!</definedName>
    <definedName name="adohfvbr_1">#REF!</definedName>
    <definedName name="ADopsterling">{#N/A,#N/A,FALSE,"Summary";#N/A,#N/A,FALSE,"CF";#N/A,#N/A,FALSE,"P&amp;L";#N/A,#N/A,FALSE,"BS";#N/A,#N/A,FALSE,"Returns";#N/A,#N/A,FALSE,"Assumptions";#N/A,#N/A,FALSE,"Analysis"}</definedName>
    <definedName name="ADR">#REF!</definedName>
    <definedName name="Adriana">{"Full Year",#N/A,FALSE,"Total";"Full Year",#N/A,FALSE,"UKLC";"Full Year",#N/A,FALSE,"UKUS";"Full Year",#N/A,FALSE,"CELC";"Full Year",#N/A,FALSE,"CEUS";"Full Year",#N/A,FALSE,"FranceLC";"Full Year",#N/A,FALSE,"FranceUS";"Full Year",#N/A,FALSE,"IberiaLC";"Full Year",#N/A,FALSE,"IberiaUS";"Full Year",#N/A,FALSE,"CanadaLC";"Full Year",#N/A,FALSE,"CanadaUS";"Full Year",#N/A,FALSE,"AustraliaLC";"Full Year",#N/A,FALSE,"AustraliaUS";"Full Year",#N/A,FALSE,"JapanLC";"Full Year",#N/A,FALSE,"JapanUS"}</definedName>
    <definedName name="ads">{"detail",#N/A,FALSE,"mfg";"summary",#N/A,FALSE,"mfg"}</definedName>
    <definedName name="ads_1">#REF!</definedName>
    <definedName name="adsa">{#N/A,#N/A,FALSE,"Aging Summary";#N/A,#N/A,FALSE,"Ratio Analysis";#N/A,#N/A,FALSE,"Test 120 Day Accts";#N/A,#N/A,FALSE,"Tickmarks"}</definedName>
    <definedName name="adsds">{"FCB_ALL",#N/A,FALSE,"FCB";"GREY_ALL",#N/A,FALSE,"GREY"}</definedName>
    <definedName name="adsew">{"FCB_ALL",#N/A,FALSE,"FCB"}</definedName>
    <definedName name="adsf">{#N/A,#N/A,FALSE,"Job Sched"}</definedName>
    <definedName name="ADSFA">{"inputs raw data",#N/A,TRUE,"INPUT"}</definedName>
    <definedName name="adsfadf">{"'Staffing'!$A$1:$D$62"}</definedName>
    <definedName name="adsfasd">{"histincome",#N/A,FALSE,"hyfins";"closing balance",#N/A,FALSE,"hyfins"}</definedName>
    <definedName name="ADSFASDVAS">{#N/A,#N/A,FALSE,"TEL Monthly Inc";#N/A,#N/A,FALSE,"TEL REVENUE";#N/A,#N/A,FALSE,"Tel - Manpower";#N/A,#N/A,FALSE,"Tel Sales Support";#N/A,#N/A,FALSE,"SI - TELCO";#N/A,#N/A,FALSE,"Sales - Telco";#N/A,#N/A,FALSE,"Tel - Mktg";#N/A,#N/A,FALSE,"Tel - Mktg"}</definedName>
    <definedName name="adsfaw">{"FCB_ALL",#N/A,FALSE,"FCB";"GREY_ALL",#N/A,FALSE,"GREY"}</definedName>
    <definedName name="adsfca">{"FCB_ALL",#N/A,FALSE,"FCB";"GREY_ALL",#N/A,FALSE,"GREY"}</definedName>
    <definedName name="adsfdsaf">{#N/A,#N/A,TRUE,"comp_p&amp;L";#N/A,#N/A,TRUE,"planBal_sht";#N/A,#N/A,TRUE,"planP&amp;L";#N/A,#N/A,TRUE,"planCASH";#N/A,#N/A,TRUE,"planCust";#N/A,#N/A,TRUE,"planProd";#N/A,#N/A,TRUE,"Capital"}</definedName>
    <definedName name="adsfeklj">{"FCB_ALL",#N/A,FALSE,"FCB"}</definedName>
    <definedName name="adsfgds">{#N/A,#N/A,FALSE,"Umsatz CH";#N/A,#N/A,FALSE,"ER CH";#N/A,#N/A,FALSE,"EA CH (2) ";#N/A,#N/A,FALSE,"EA CH";#N/A,#N/A,FALSE,"EA CH (3) ";#N/A,#N/A,FALSE,"EA CH (4)";#N/A,#N/A,FALSE,"KA CH";#N/A,#N/A,FALSE,"KA CH  (2)";#N/A,#N/A,FALSE,"KA CH  (3)";#N/A,#N/A,FALSE,"KA CH (4)"}</definedName>
    <definedName name="adsfkj03">{#N/A,#N/A,FALSE,"Front Page";#N/A,#N/A,FALSE,"Mfg Var";#N/A,#N/A,FALSE,"Family Unit Cost Graphs";#N/A,#N/A,FALSE,"Product Cost Graphs";#N/A,#N/A,FALSE,"Unit Cost Setup";#N/A,#N/A,FALSE,"Yields";#N/A,#N/A,FALSE,"Emery";#N/A,#N/A,FALSE,"GI Pricing";#N/A,#N/A,FALSE,"Actuals";#N/A,#N/A,FALSE,"Forecast"}</definedName>
    <definedName name="adsfkl">{"FCB_ALL",#N/A,FALSE,"FCB";"GREY_ALL",#N/A,FALSE,"GREY"}</definedName>
    <definedName name="adsflm">{"'Sheet1'!$A$2:$R$54"}</definedName>
    <definedName name="adsfvear">{#N/A,#N/A,FALSE,"AD_Purchase";#N/A,#N/A,FALSE,"Credit";#N/A,#N/A,FALSE,"PF Acquisition";#N/A,#N/A,FALSE,"PF Offering"}</definedName>
    <definedName name="adsga">{"FCB_ALL",#N/A,FALSE,"FCB"}</definedName>
    <definedName name="adsgah">{#N/A,#N/A,FALSE,"Australia";#N/A,#N/A,FALSE,"Austria";#N/A,#N/A,FALSE,"Belgium";#N/A,#N/A,FALSE,"Canada";#N/A,#N/A,FALSE,"France";#N/A,#N/A,FALSE,"Germany";#N/A,#N/A,FALSE,"Hong Kong";#N/A,#N/A,FALSE,"Italy";#N/A,#N/A,FALSE,"Japan";#N/A,#N/A,FALSE,"Korea";#N/A,#N/A,FALSE,"Mexico";#N/A,#N/A,FALSE,"Poland";#N/A,#N/A,FALSE,"Spain";#N/A,#N/A,FALSE,"Switzerland";#N/A,#N/A,FALSE,"UK"}</definedName>
    <definedName name="adsgawe">{"FCB_ALL",#N/A,FALSE,"FCB"}</definedName>
    <definedName name="adskvb">#REF!</definedName>
    <definedName name="adskvb_1">#REF!</definedName>
    <definedName name="adthgdf">{#N/A,#N/A,FALSE,"Renewals In Process";#N/A,#N/A,FALSE,"New Clients In Process";#N/A,#N/A,FALSE,"Completed New Clients";#N/A,#N/A,FALSE,"Completed Renewals"}</definedName>
    <definedName name="adtjhgcf">{TRUE,TRUE,-1.25,-15.5,604.5,369,FALSE,FALSE,TRUE,TRUE,0,1,83,1,38,4,5,4,TRUE,TRUE,3,TRUE,1,TRUE,75,"Swvu.inputs._.raw._.data.","ACwvu.inputs._.raw._.data.",#N/A,FALSE,FALSE,0.5,0.5,0.5,0.5,2,"&amp;F","&amp;A&amp;RPage &amp;P",FALSE,FALSE,FALSE,FALSE,1,60,#N/A,#N/A,"=R1C61:R53C89","=C1:C5",#N/A,#N/A,FALSE,FALSE,FALSE,1,600,600,FALSE,FALSE,TRUE,TRUE,TRUE}</definedName>
    <definedName name="adv">#REF!</definedName>
    <definedName name="ADVA">{#N/A,#N/A,TRUE,"Statements";#N/A,#N/A,TRUE,"Capital";#N/A,#N/A,TRUE,"TOT Monthly Inc";#N/A,#N/A,TRUE,"UTIL Monthly Inc ";#N/A,#N/A,TRUE,"TEL Monthly Inc";#N/A,#N/A,TRUE,"TOT REVENUE";#N/A,#N/A,TRUE,"UTIL REVENUE";#N/A,#N/A,TRUE,"TEL REVENUE";#N/A,#N/A,TRUE,"UTIL SERV REV ";#N/A,#N/A,TRUE,"Manpower";#N/A,#N/A,TRUE,"Util - Manpower";#N/A,#N/A,TRUE,"Tel - Manpower";#N/A,#N/A,TRUE,"Salary";#N/A,#N/A,TRUE,"Overheads";#N/A,#N/A,TRUE,"Dept Sum";#N/A,#N/A,TRUE,"Admin";#N/A,#N/A,TRUE,"Barbados";#N/A,#N/A,TRUE,"Maintenance";#N/A,#N/A,TRUE,"Product Mktg";#N/A,#N/A,TRUE,"Util Sales Support";#N/A,#N/A,TRUE,"Tel Sales Support";#N/A,#N/A,TRUE,"CONS - SI";#N/A,#N/A,TRUE,"SI - UTIL";#N/A,#N/A,TRUE,"SI - TELCO";#N/A,#N/A,TRUE,"PROJECTS";#N/A,#N/A,TRUE,"R&amp;D";#N/A,#N/A,TRUE,"Cons S&amp;M";#N/A,#N/A,TRUE,"Sales - Utili";#N/A,#N/A,TRUE,"Sales - Telco";#N/A,#N/A,TRUE,"Util - Mktg";#N/A,#N/A,TRUE,"Tel - Mktg";#N/A,#N/A,TRUE,"Mktg";#N/A,#N/A,TRUE,"Int'l Mktg"}</definedName>
    <definedName name="ADVADV">{#N/A,#N/A,FALSE,"UTIL Monthly Inc ";#N/A,#N/A,FALSE,"Capital";#N/A,#N/A,FALSE,"UTIL REVENUE";#N/A,#N/A,FALSE,"RM REVENUE";#N/A,#N/A,FALSE,"Manpower";#N/A,#N/A,FALSE,"SI - UTIL";#N/A,#N/A,FALSE,"Sales - Utili"}</definedName>
    <definedName name="ADVASD">{#N/A,#N/A,FALSE,"TEL Monthly Inc";#N/A,#N/A,FALSE,"TEL REVENUE";#N/A,#N/A,FALSE,"Tel - Manpower";#N/A,#N/A,FALSE,"Tel Sales Support";#N/A,#N/A,FALSE,"SI - TELCO";#N/A,#N/A,FALSE,"Sales - Telco";#N/A,#N/A,FALSE,"Tel - Mktg";#N/A,#N/A,FALSE,"Tel - Mktg"}</definedName>
    <definedName name="ADVEA">{#N/A,#N/A,TRUE,"Statements";#N/A,#N/A,TRUE,"Capital";#N/A,#N/A,TRUE,"TOT Monthly Inc";#N/A,#N/A,TRUE,"TOT REVENUE";#N/A,#N/A,TRUE,"Manpower";#N/A,#N/A,TRUE,"Overheads";#N/A,#N/A,TRUE,"Salary";#N/A,#N/A,TRUE,"Admin";#N/A,#N/A,TRUE,"Barbados";#N/A,#N/A,TRUE,"Product Mktg";#N/A,#N/A,TRUE,"CONS - SI";#N/A,#N/A,TRUE,"PROJECTS";#N/A,#N/A,TRUE,"R&amp;D";#N/A,#N/A,TRUE,"Cons S&amp;M";#N/A,#N/A,TRUE,"Mktg"}</definedName>
    <definedName name="adwdlkj">{"FCB_ALL",#N/A,FALSE,"FCB"}</definedName>
    <definedName name="adwsfklj">{"bs",#N/A,FALSE,"SCF"}</definedName>
    <definedName name="ae">{#N/A,#N/A,FALSE,"Calc";#N/A,#N/A,FALSE,"Sensitivity";#N/A,#N/A,FALSE,"LT Earn.Dil.";#N/A,#N/A,FALSE,"Dil. AVP"}</definedName>
    <definedName name="aeae">#REF!</definedName>
    <definedName name="AEF">{#N/A,#N/A,TRUE,"Statements";#N/A,#N/A,TRUE,"Capital";#N/A,#N/A,TRUE,"TOT Monthly Inc";#N/A,#N/A,TRUE,"TOT REVENUE";#N/A,#N/A,TRUE,"Manpower";#N/A,#N/A,TRUE,"Overheads";#N/A,#N/A,TRUE,"Salary";#N/A,#N/A,TRUE,"Admin";#N/A,#N/A,TRUE,"Barbados";#N/A,#N/A,TRUE,"Product Mktg";#N/A,#N/A,TRUE,"CONS - SI";#N/A,#N/A,TRUE,"PROJECTS";#N/A,#N/A,TRUE,"R&amp;D";#N/A,#N/A,TRUE,"Cons S&amp;M";#N/A,#N/A,TRUE,"Mktg"}</definedName>
    <definedName name="aefvbfea">{#N/A,#N/A,FALSE,"Contribution Analysis"}</definedName>
    <definedName name="aegaf">{#N/A,#N/A,FALSE,"Summ";"Sens2",#N/A,FALSE,"PF";"PF Page1",#N/A,FALSE,"PF";"PF Page2",#N/A,FALSE,"PF";"PF Page3",#N/A,FALSE,"PF";"Sens1",#N/A,FALSE,"PF"}</definedName>
    <definedName name="aegvassg">{"Intermediate Calc.",#N/A,FALSE,"Merger Plan"}</definedName>
    <definedName name="aeleven">{#N/A,#N/A,FALSE,"Umsatz 99";#N/A,#N/A,FALSE,"ER 99 "}</definedName>
    <definedName name="aeleven_1">{#N/A,#N/A,FALSE,"Umsatz 99";#N/A,#N/A,FALSE,"ER 99 "}</definedName>
    <definedName name="aeleven_1_1">{#N/A,#N/A,FALSE,"Umsatz 99";#N/A,#N/A,FALSE,"ER 99 "}</definedName>
    <definedName name="aeleven_1_2">{#N/A,#N/A,FALSE,"Umsatz 99";#N/A,#N/A,FALSE,"ER 99 "}</definedName>
    <definedName name="aeleven_1_3">{#N/A,#N/A,FALSE,"Umsatz 99";#N/A,#N/A,FALSE,"ER 99 "}</definedName>
    <definedName name="aeleven_1_4">{#N/A,#N/A,FALSE,"Umsatz 99";#N/A,#N/A,FALSE,"ER 99 "}</definedName>
    <definedName name="aeleven_1_5">{#N/A,#N/A,FALSE,"Umsatz 99";#N/A,#N/A,FALSE,"ER 99 "}</definedName>
    <definedName name="aeleven_2">{#N/A,#N/A,FALSE,"Umsatz 99";#N/A,#N/A,FALSE,"ER 99 "}</definedName>
    <definedName name="aeleven_2_1">{#N/A,#N/A,FALSE,"Umsatz 99";#N/A,#N/A,FALSE,"ER 99 "}</definedName>
    <definedName name="aeleven_2_2">{#N/A,#N/A,FALSE,"Umsatz 99";#N/A,#N/A,FALSE,"ER 99 "}</definedName>
    <definedName name="aeleven_2_3">{#N/A,#N/A,FALSE,"Umsatz 99";#N/A,#N/A,FALSE,"ER 99 "}</definedName>
    <definedName name="aeleven_2_4">{#N/A,#N/A,FALSE,"Umsatz 99";#N/A,#N/A,FALSE,"ER 99 "}</definedName>
    <definedName name="aeleven_2_5">{#N/A,#N/A,FALSE,"Umsatz 99";#N/A,#N/A,FALSE,"ER 99 "}</definedName>
    <definedName name="aeleven_3">{#N/A,#N/A,FALSE,"Umsatz 99";#N/A,#N/A,FALSE,"ER 99 "}</definedName>
    <definedName name="aeleven_3_1">{#N/A,#N/A,FALSE,"Umsatz 99";#N/A,#N/A,FALSE,"ER 99 "}</definedName>
    <definedName name="aeleven_3_2">{#N/A,#N/A,FALSE,"Umsatz 99";#N/A,#N/A,FALSE,"ER 99 "}</definedName>
    <definedName name="aeleven_3_3">{#N/A,#N/A,FALSE,"Umsatz 99";#N/A,#N/A,FALSE,"ER 99 "}</definedName>
    <definedName name="aeleven_3_4">{#N/A,#N/A,FALSE,"Umsatz 99";#N/A,#N/A,FALSE,"ER 99 "}</definedName>
    <definedName name="aeleven_3_5">{#N/A,#N/A,FALSE,"Umsatz 99";#N/A,#N/A,FALSE,"ER 99 "}</definedName>
    <definedName name="aeleven_4">{#N/A,#N/A,FALSE,"Umsatz 99";#N/A,#N/A,FALSE,"ER 99 "}</definedName>
    <definedName name="aeleven_4_1">{#N/A,#N/A,FALSE,"Umsatz 99";#N/A,#N/A,FALSE,"ER 99 "}</definedName>
    <definedName name="aeleven_4_2">{#N/A,#N/A,FALSE,"Umsatz 99";#N/A,#N/A,FALSE,"ER 99 "}</definedName>
    <definedName name="aeleven_4_3">{#N/A,#N/A,FALSE,"Umsatz 99";#N/A,#N/A,FALSE,"ER 99 "}</definedName>
    <definedName name="aeleven_4_4">{#N/A,#N/A,FALSE,"Umsatz 99";#N/A,#N/A,FALSE,"ER 99 "}</definedName>
    <definedName name="aeleven_4_5">{#N/A,#N/A,FALSE,"Umsatz 99";#N/A,#N/A,FALSE,"ER 99 "}</definedName>
    <definedName name="aeleven_5">{#N/A,#N/A,FALSE,"Umsatz 99";#N/A,#N/A,FALSE,"ER 99 "}</definedName>
    <definedName name="aeleven_5_1">{#N/A,#N/A,FALSE,"Umsatz 99";#N/A,#N/A,FALSE,"ER 99 "}</definedName>
    <definedName name="aeleven_5_2">{#N/A,#N/A,FALSE,"Umsatz 99";#N/A,#N/A,FALSE,"ER 99 "}</definedName>
    <definedName name="aeleven_5_3">{#N/A,#N/A,FALSE,"Umsatz 99";#N/A,#N/A,FALSE,"ER 99 "}</definedName>
    <definedName name="aeleven_5_4">{#N/A,#N/A,FALSE,"Umsatz 99";#N/A,#N/A,FALSE,"ER 99 "}</definedName>
    <definedName name="aeleven_5_5">{#N/A,#N/A,FALSE,"Umsatz 99";#N/A,#N/A,FALSE,"ER 99 "}</definedName>
    <definedName name="aer">{"'Sheet1'!$A$2:$R$54"}</definedName>
    <definedName name="aeradfaereawt">{"var_page",#N/A,FALSE,"template"}</definedName>
    <definedName name="aerae">{#N/A,#N/A,FALSE,"Summary";#N/A,#N/A,FALSE,"Rollup";#N/A,#N/A,FALSE,"SG&amp;A";#N/A,#N/A,FALSE,"Sales_Rollup";"mixstar assumps",#N/A,FALSE,"MixStar";"mixstar glance",#N/A,FALSE,"MixStar";"mixstar inc stmt",#N/A,FALSE,"MixStar";"HBS Assumps",#N/A,FALSE,"HBS";"HBS Graphs",#N/A,FALSE,"HBS";"HBS Inc Stmt",#N/A,FALSE,"HBS";"HBSA Assumps",#N/A,FALSE,"HBSA";"HBSA Graphs",#N/A,FALSE,"HBSA";"HBSA Inc Stmt",#N/A,FALSE,"HBSA";"MITSloan Assumps",#N/A,FALSE,"MIT-Sloan";"MITSloan Graphs",#N/A,FALSE,"MIT-Sloan";"AFT Assumps",#N/A,FALSE,"AFT";"MITSloan Inc Stmt",#N/A,FALSE,"MIT-Sloan";"SimSch Assumps",#N/A,FALSE,"Sim &amp; Sch";"SimSch Graphs",#N/A,FALSE,"Sim &amp; Sch";"SimSch Inc Stmt",#N/A,FALSE,"Sim &amp; Sch";"UVA Assumps",#N/A,FALSE,"UVA";"UVA Graphs",#N/A,FALSE,"UVA";"UVA Inc Stmt",#N/A,FALSE,"UVA";"AFT Graphs",#N/A,FALSE,"AFT";"AFT Inc Stmt",#N/A,FALSE,"AFT";"AFT Assumps",#N/A,FALSE,"AFT";"Scholastic Assumps",#N/A,FALSE,"Scholastic";"Scholastic Graphs",#N/A,FALSE,"Scholastic";"Scholastic Inc Stmt",#N/A,FALSE,"Scholastic";"CNN Assumps",#N/A,FALSE,"CNN-TESI";"CNN Graphs",#N/A,FALSE,"CNN-TESI";"CNN Inc Stmt",#N/A,FALSE,"CNN-TESI";"CNN E Assumps",#N/A,FALSE,"CNN-TESI E";"CNN E Graphs",#N/A,FALSE,"CNN-TESI E";"NEA Assumps",#N/A,FALSE,"NEA";"CNN E Inc Stmt",#N/A,FALSE,"CNN-TESI E";"NEA Graphs",#N/A,FALSE,"NEA";"NEA Inc Stmt",#N/A,FALSE,"NEA";"NEA Assumps",#N/A,FALSE,"NEA";"NEA P Assumps",#N/A,FALSE,"NEA Priv";"NEA P Graphs",#N/A,FALSE,"NEA Priv";"NEA P Inc Stmt",#N/A,FALSE,"NEA Priv";"Cen21 Assumps",#N/A,FALSE,"Century21";"Cen21 Graph",#N/A,FALSE,"Century21";"Cen21 Inc Stmt",#N/A,FALSE,"Century21";"ECN Assumps",#N/A,FALSE,"ECN";"ECN Graph",#N/A,FALSE,"ECN";"ECN Inc Stmt",#N/A,FALSE,"ECN";"FGIC Assumps",#N/A,FALSE,"FGIC";"FGIC Graphs",#N/A,FALSE,"FGIC";"FGIC Inc Stmt",#N/A,FALSE,"FGIC";"Oxford Assumps",#N/A,FALSE,"OxfordHealth";"Oxford Graphs",#N/A,FALSE,"OxfordHealth";"Oxford Inc Stmt",#N/A,FALSE,"OxfordHealth";"Chevy Assumps",#N/A,FALSE,"Chevy NDC";"Chevy Graphs",#N/A,FALSE,"Chevy NDC";"Chevy Inc Stmt",#N/A,FALSE,"Chevy NDC";"Flowers Assumps",#N/A,FALSE,"1800Flowers";"Flowers Graphs",#N/A,FALSE,"1800Flowers";"Flowers Inc Stmt",#N/A,FALSE,"1800Flowers";"McGHill Assumps",#N/A,FALSE,"McGrawH";"McGHill Graphs",#N/A,FALSE,"McGrawH";"McGHill Inc Stmt",#N/A,FALSE,"McGrawH";"ChesBgl Assumps",#N/A,FALSE,"Ches Bagel";"ChesBgl Graphs",#N/A,FALSE,"Ches Bagel";"ChesBgl Inc Stmt",#N/A,FALSE,"Ches Bagel"}</definedName>
    <definedName name="aeraeraew">{#N/A,#N/A,FALSE,"Summary";#N/A,#N/A,FALSE,"Rollup";#N/A,#N/A,FALSE,"SG&amp;A";#N/A,#N/A,FALSE,"Sales_Rollup";"mixstar assumps",#N/A,FALSE,"MixStar";"mixstar glance",#N/A,FALSE,"MixStar";"mixstar inc stmt",#N/A,FALSE,"MixStar";"HBS Assumps",#N/A,FALSE,"HBS";"HBS Graphs",#N/A,FALSE,"HBS";"HBS Inc Stmt",#N/A,FALSE,"HBS";"HBSA Assumps",#N/A,FALSE,"HBSA";"HBSA Graphs",#N/A,FALSE,"HBSA";"HBSA Inc Stmt",#N/A,FALSE,"HBSA";"MITSloan Assumps",#N/A,FALSE,"MIT-Sloan";"MITSloan Graphs",#N/A,FALSE,"MIT-Sloan";"AFT Assumps",#N/A,FALSE,"AFT";"MITSloan Inc Stmt",#N/A,FALSE,"MIT-Sloan";"SimSch Assumps",#N/A,FALSE,"Sim &amp; Sch";"SimSch Graphs",#N/A,FALSE,"Sim &amp; Sch";"SimSch Inc Stmt",#N/A,FALSE,"Sim &amp; Sch";"UVA Assumps",#N/A,FALSE,"UVA";"UVA Graphs",#N/A,FALSE,"UVA";"UVA Inc Stmt",#N/A,FALSE,"UVA";"AFT Graphs",#N/A,FALSE,"AFT";"AFT Inc Stmt",#N/A,FALSE,"AFT";"AFT Assumps",#N/A,FALSE,"AFT";"Scholastic Assumps",#N/A,FALSE,"Scholastic";"Scholastic Graphs",#N/A,FALSE,"Scholastic";"Scholastic Inc Stmt",#N/A,FALSE,"Scholastic";"CNN Assumps",#N/A,FALSE,"CNN-TESI";"CNN Graphs",#N/A,FALSE,"CNN-TESI";"CNN Inc Stmt",#N/A,FALSE,"CNN-TESI";"CNN E Assumps",#N/A,FALSE,"CNN-TESI E";"CNN E Graphs",#N/A,FALSE,"CNN-TESI E";"NEA Assumps",#N/A,FALSE,"NEA";"CNN E Inc Stmt",#N/A,FALSE,"CNN-TESI E";"NEA Graphs",#N/A,FALSE,"NEA";"NEA Inc Stmt",#N/A,FALSE,"NEA";"NEA Assumps",#N/A,FALSE,"NEA";"NEA P Assumps",#N/A,FALSE,"NEA Priv";"NEA P Graphs",#N/A,FALSE,"NEA Priv";"NEA P Inc Stmt",#N/A,FALSE,"NEA Priv";"Cen21 Assumps",#N/A,FALSE,"Century21";"Cen21 Graph",#N/A,FALSE,"Century21";"Cen21 Inc Stmt",#N/A,FALSE,"Century21";"ECN Assumps",#N/A,FALSE,"ECN";"ECN Graph",#N/A,FALSE,"ECN";"ECN Inc Stmt",#N/A,FALSE,"ECN";"FGIC Assumps",#N/A,FALSE,"FGIC";"FGIC Graphs",#N/A,FALSE,"FGIC";"FGIC Inc Stmt",#N/A,FALSE,"FGIC";"Oxford Assumps",#N/A,FALSE,"OxfordHealth";"Oxford Graphs",#N/A,FALSE,"OxfordHealth";"Oxford Inc Stmt",#N/A,FALSE,"OxfordHealth";"Chevy Assumps",#N/A,FALSE,"Chevy NDC";"Chevy Graphs",#N/A,FALSE,"Chevy NDC";"Chevy Inc Stmt",#N/A,FALSE,"Chevy NDC";"Flowers Assumps",#N/A,FALSE,"1800Flowers";"Flowers Graphs",#N/A,FALSE,"1800Flowers";"Flowers Inc Stmt",#N/A,FALSE,"1800Flowers";"McGHill Assumps",#N/A,FALSE,"McGrawH";"McGHill Graphs",#N/A,FALSE,"McGrawH";"McGHill Inc Stmt",#N/A,FALSE,"McGrawH";"ChesBgl Assumps",#N/A,FALSE,"Ches Bagel";"ChesBgl Graphs",#N/A,FALSE,"Ches Bagel";"ChesBgl Inc Stmt",#N/A,FALSE,"Ches Bagel"}</definedName>
    <definedName name="aerea">{#N/A,#N/A,FALSE,"Summary";#N/A,#N/A,FALSE,"Rollup";#N/A,#N/A,FALSE,"SG&amp;A";#N/A,#N/A,FALSE,"Sales_Rollup";"mixstar assumps",#N/A,FALSE,"MixStar";"mixstar glance",#N/A,FALSE,"MixStar";"mixstar inc stmt",#N/A,FALSE,"MixStar";"HBS Assumps",#N/A,FALSE,"HBS";"HBS Graphs",#N/A,FALSE,"HBS";"HBS Inc Stmt",#N/A,FALSE,"HBS";"HBSA Assumps",#N/A,FALSE,"HBSA";"HBSA Graphs",#N/A,FALSE,"HBSA";"HBSA Inc Stmt",#N/A,FALSE,"HBSA";"MITSloan Assumps",#N/A,FALSE,"MIT-Sloan";"MITSloan Graphs",#N/A,FALSE,"MIT-Sloan";"AFT Assumps",#N/A,FALSE,"AFT";"MITSloan Inc Stmt",#N/A,FALSE,"MIT-Sloan";"SimSch Assumps",#N/A,FALSE,"Sim &amp; Sch";"SimSch Graphs",#N/A,FALSE,"Sim &amp; Sch";"SimSch Inc Stmt",#N/A,FALSE,"Sim &amp; Sch";"UVA Assumps",#N/A,FALSE,"UVA";"UVA Graphs",#N/A,FALSE,"UVA";"UVA Inc Stmt",#N/A,FALSE,"UVA";"AFT Graphs",#N/A,FALSE,"AFT";"AFT Inc Stmt",#N/A,FALSE,"AFT";"AFT Assumps",#N/A,FALSE,"AFT";"Scholastic Assumps",#N/A,FALSE,"Scholastic";"Scholastic Graphs",#N/A,FALSE,"Scholastic";"Scholastic Inc Stmt",#N/A,FALSE,"Scholastic";"CNN Assumps",#N/A,FALSE,"CNN-TESI";"CNN Graphs",#N/A,FALSE,"CNN-TESI";"CNN Inc Stmt",#N/A,FALSE,"CNN-TESI";"CNN E Assumps",#N/A,FALSE,"CNN-TESI E";"CNN E Graphs",#N/A,FALSE,"CNN-TESI E";"NEA Assumps",#N/A,FALSE,"NEA";"CNN E Inc Stmt",#N/A,FALSE,"CNN-TESI E";"NEA Graphs",#N/A,FALSE,"NEA";"NEA Inc Stmt",#N/A,FALSE,"NEA";"NEA Assumps",#N/A,FALSE,"NEA";"NEA P Assumps",#N/A,FALSE,"NEA Priv";"NEA P Graphs",#N/A,FALSE,"NEA Priv";"NEA P Inc Stmt",#N/A,FALSE,"NEA Priv";"Cen21 Assumps",#N/A,FALSE,"Century21";"Cen21 Graph",#N/A,FALSE,"Century21";"Cen21 Inc Stmt",#N/A,FALSE,"Century21";"ECN Assumps",#N/A,FALSE,"ECN";"ECN Graph",#N/A,FALSE,"ECN";"ECN Inc Stmt",#N/A,FALSE,"ECN";"FGIC Assumps",#N/A,FALSE,"FGIC";"FGIC Graphs",#N/A,FALSE,"FGIC";"FGIC Inc Stmt",#N/A,FALSE,"FGIC";"Oxford Assumps",#N/A,FALSE,"OxfordHealth";"Oxford Graphs",#N/A,FALSE,"OxfordHealth";"Oxford Inc Stmt",#N/A,FALSE,"OxfordHealth";"Chevy Assumps",#N/A,FALSE,"Chevy NDC";"Chevy Graphs",#N/A,FALSE,"Chevy NDC";"Chevy Inc Stmt",#N/A,FALSE,"Chevy NDC";"Flowers Assumps",#N/A,FALSE,"1800Flowers";"Flowers Graphs",#N/A,FALSE,"1800Flowers";"Flowers Inc Stmt",#N/A,FALSE,"1800Flowers";"McGHill Assumps",#N/A,FALSE,"McGrawH";"McGHill Graphs",#N/A,FALSE,"McGrawH";"McGHill Inc Stmt",#N/A,FALSE,"McGrawH";"ChesBgl Assumps",#N/A,FALSE,"Ches Bagel";"ChesBgl Graphs",#N/A,FALSE,"Ches Bagel";"ChesBgl Inc Stmt",#N/A,FALSE,"Ches Bagel"}</definedName>
    <definedName name="aererer">{0}</definedName>
    <definedName name="aerew">{#N/A,#N/A,FALSE,"Summary";#N/A,#N/A,FALSE,"Rollup";#N/A,#N/A,FALSE,"SG&amp;A";#N/A,#N/A,FALSE,"Sales_Rollup";"mixstar assumps",#N/A,FALSE,"MixStar";"mixstar glance",#N/A,FALSE,"MixStar";"mixstar inc stmt",#N/A,FALSE,"MixStar";"HBS Assumps",#N/A,FALSE,"HBS";"HBS Graphs",#N/A,FALSE,"HBS";"HBS Inc Stmt",#N/A,FALSE,"HBS";"HBSA Assumps",#N/A,FALSE,"HBSA";"HBSA Graphs",#N/A,FALSE,"HBSA";"HBSA Inc Stmt",#N/A,FALSE,"HBSA";"MITSloan Assumps",#N/A,FALSE,"MIT-Sloan";"MITSloan Graphs",#N/A,FALSE,"MIT-Sloan";"AFT Assumps",#N/A,FALSE,"AFT";"MITSloan Inc Stmt",#N/A,FALSE,"MIT-Sloan";"SimSch Assumps",#N/A,FALSE,"Sim &amp; Sch";"SimSch Graphs",#N/A,FALSE,"Sim &amp; Sch";"SimSch Inc Stmt",#N/A,FALSE,"Sim &amp; Sch";"UVA Assumps",#N/A,FALSE,"UVA";"UVA Graphs",#N/A,FALSE,"UVA";"UVA Inc Stmt",#N/A,FALSE,"UVA";"AFT Graphs",#N/A,FALSE,"AFT";"AFT Inc Stmt",#N/A,FALSE,"AFT";"AFT Assumps",#N/A,FALSE,"AFT";"Scholastic Assumps",#N/A,FALSE,"Scholastic";"Scholastic Graphs",#N/A,FALSE,"Scholastic";"Scholastic Inc Stmt",#N/A,FALSE,"Scholastic";"CNN Assumps",#N/A,FALSE,"CNN-TESI";"CNN Graphs",#N/A,FALSE,"CNN-TESI";"CNN Inc Stmt",#N/A,FALSE,"CNN-TESI";"CNN E Assumps",#N/A,FALSE,"CNN-TESI E";"CNN E Graphs",#N/A,FALSE,"CNN-TESI E";"NEA Assumps",#N/A,FALSE,"NEA";"CNN E Inc Stmt",#N/A,FALSE,"CNN-TESI E";"NEA Graphs",#N/A,FALSE,"NEA";"NEA Inc Stmt",#N/A,FALSE,"NEA";"NEA Assumps",#N/A,FALSE,"NEA";"NEA P Assumps",#N/A,FALSE,"NEA Priv";"NEA P Graphs",#N/A,FALSE,"NEA Priv";"NEA P Inc Stmt",#N/A,FALSE,"NEA Priv";"Cen21 Assumps",#N/A,FALSE,"Century21";"Cen21 Graph",#N/A,FALSE,"Century21";"Cen21 Inc Stmt",#N/A,FALSE,"Century21";"ECN Assumps",#N/A,FALSE,"ECN";"ECN Graph",#N/A,FALSE,"ECN";"ECN Inc Stmt",#N/A,FALSE,"ECN";"FGIC Assumps",#N/A,FALSE,"FGIC";"FGIC Graphs",#N/A,FALSE,"FGIC";"FGIC Inc Stmt",#N/A,FALSE,"FGIC";"Oxford Assumps",#N/A,FALSE,"OxfordHealth";"Oxford Graphs",#N/A,FALSE,"OxfordHealth";"Oxford Inc Stmt",#N/A,FALSE,"OxfordHealth";"Chevy Assumps",#N/A,FALSE,"Chevy NDC";"Chevy Graphs",#N/A,FALSE,"Chevy NDC";"Chevy Inc Stmt",#N/A,FALSE,"Chevy NDC";"Flowers Assumps",#N/A,FALSE,"1800Flowers";"Flowers Graphs",#N/A,FALSE,"1800Flowers";"Flowers Inc Stmt",#N/A,FALSE,"1800Flowers";"McGHill Assumps",#N/A,FALSE,"McGrawH";"McGHill Graphs",#N/A,FALSE,"McGrawH";"McGHill Inc Stmt",#N/A,FALSE,"McGrawH";"ChesBgl Assumps",#N/A,FALSE,"Ches Bagel";"ChesBgl Graphs",#N/A,FALSE,"Ches Bagel";"ChesBgl Inc Stmt",#N/A,FALSE,"Ches Bagel"}</definedName>
    <definedName name="aerga">{"rawdata",#N/A,TRUE,"HKT";"in",#N/A,TRUE,"HKT";"rawdata",#N/A,TRUE,"PTInd";"in",#N/A,TRUE,"PTInd";"rawdata",#N/A,TRUE,"NTT";"in",#N/A,TRUE,"NTT";"rawdata",#N/A,TRUE,"PLD";"in",#N/A,TRUE,"PLD";"rawdata",#N/A,TRUE,"PTTelk";"in",#N/A,TRUE,"PTTelk";"rawdata",#N/A,TRUE,"ST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aergareg">{"PF Income Statement 96",#N/A,FALSE,"PF Income Statement";"PF Income Statement 97",#N/A,FALSE,"PF Income Statement";"PF Income Statement 97 Life",#N/A,FALSE,"PF Income Statement";"PF Income Statement Inputs",#N/A,FALSE,"PF Income Statement"}</definedName>
    <definedName name="aergea">#REF!</definedName>
    <definedName name="aergvtreaga">{#N/A,#N/A,FALSE,"Output";#N/A,#N/A,FALSE,"Cover Sheet";#N/A,#N/A,FALSE,"Current Mkt. Projections"}</definedName>
    <definedName name="aerhydssagd">{"merger plan output",#N/A,FALSE,"MBIA buys FGIC"}</definedName>
    <definedName name="AERJJ">#REF!</definedName>
    <definedName name="aertaejtae">#REF!</definedName>
    <definedName name="aertaejtae_1">#REF!</definedName>
    <definedName name="aertqet">{#N/A,#N/A,FALSE,"Adj Proj";#N/A,#N/A,FALSE,"Sheet1";#N/A,#N/A,FALSE,"LBO";#N/A,#N/A,FALSE,"LBOMER";#N/A,#N/A,FALSE,"WACC";#N/A,#N/A,FALSE,"DCF";#N/A,#N/A,FALSE,"DCFMER";#N/A,#N/A,FALSE,"Pooling";#N/A,#N/A,FALSE,"income";#N/A,#N/A,FALSE,"Offer"}</definedName>
    <definedName name="aerty">{"Balt Util Water",#N/A,TRUE,"UTIL";"Balt Util Elect",#N/A,TRUE,"UTIL";"Balt Util JE",#N/A,TRUE,"UTIL"}</definedName>
    <definedName name="aerwer">{#N/A,#N/A,FALSE,"ORIX CSC"}</definedName>
    <definedName name="aerwer2">{#N/A,#N/A,FALSE,"ORIX CSC"}</definedName>
    <definedName name="aethjeaj">{#N/A,#N/A,FALSE,"Report Print"}</definedName>
    <definedName name="aetjheasd">{#N/A,#N/A,FALSE,"ORIX CSC"}</definedName>
    <definedName name="aew">{#N/A,"PURCHM",FALSE,"Business Analysis";#N/A,"SPADD",FALSE,"Business Analysis"}</definedName>
    <definedName name="AEWEW">{"inputs raw data",#N/A,TRUE,"INPUT"}</definedName>
    <definedName name="aewfwe">{#N/A,#N/A,FALSE,"Brad_DCFM";#N/A,#N/A,FALSE,"Nick_DCFM";#N/A,#N/A,FALSE,"Mobile_DCFM"}</definedName>
    <definedName name="aewr">{"mgmt forecast",#N/A,FALSE,"Mgmt Forecast";"dcf table",#N/A,FALSE,"Mgmt Forecast";"sensitivity",#N/A,FALSE,"Mgmt Forecast";"table inputs",#N/A,FALSE,"Mgmt Forecast";"calculations",#N/A,FALSE,"Mgmt Forecast"}</definedName>
    <definedName name="Aex_Amb_MDC_Range">#REF!</definedName>
    <definedName name="Aex_Experience_by_Tier_Range">#REF!</definedName>
    <definedName name="Aex_IP_MDC_Range">#REF!</definedName>
    <definedName name="Aex_Medical_Cost_Category_Range">#REF!</definedName>
    <definedName name="Aex_Professional_Experience_Range">#REF!</definedName>
    <definedName name="AF">{0}</definedName>
    <definedName name="afa">{"Final",#N/A,FALSE,"Feb-96"}</definedName>
    <definedName name="afadfasdfsdf">{#N/A,#N/A,FALSE,"Front Page";#N/A,#N/A,FALSE,"Mfg Var";#N/A,#N/A,FALSE,"Family Unit Cost Graphs";#N/A,#N/A,FALSE,"Product Cost Graphs";#N/A,#N/A,FALSE,"Unit Cost Setup";#N/A,#N/A,FALSE,"Yields";#N/A,#N/A,FALSE,"Emery";#N/A,#N/A,FALSE,"GI Pricing";#N/A,#N/A,FALSE,"Actuals";#N/A,#N/A,FALSE,"Forecast"}</definedName>
    <definedName name="afadfffff">{#N/A,#N/A,FALSE,"plan";#N/A,#N/A,FALSE,"history";#N/A,#N/A,FALSE,"Prodinv";#N/A,#N/A,FALSE,"HISTGRAPH"}</definedName>
    <definedName name="afasd">{"Final",#N/A,FALSE,"Feb-96"}</definedName>
    <definedName name="afasdfasd">{"'Directory'!$A$72:$E$91"}</definedName>
    <definedName name="afasdrwer">{#N/A,#N/A,FALSE,"sales &amp; mics income";#N/A,#N/A,FALSE,"revenue mix";#N/A,#N/A,FALSE,"EBIT REC";#N/A,#N/A,FALSE,"R&amp;DRLAV2";#N/A,#N/A,FALSE,"Cycle Time";#N/A,#N/A,FALSE,"Mnpwr &amp; Fac";#N/A,#N/A,FALSE,"Prod Facil";#N/A,#N/A,FALSE,"Mfg Prod";#N/A,#N/A,FALSE,"CAPEX";#N/A,#N/A,FALSE,"NOA";#N/A,#N/A,FALSE,"cash flow";#N/A,#N/A,FALSE,"FA 18 EF ACS PACK";#N/A,#N/A,FALSE,"aftermarket";#N/A,#N/A,FALSE,"COMM'L SPARES (2)";#N/A,#N/A,FALSE,"EBIT Recovery Plan";#N/A,#N/A,FALSE,"RECON94 (2)";#N/A,#N/A,FALSE,"sg&amp;a";#N/A,#N/A,FALSE,"EMPLOYEES";#N/A,#N/A,FALSE,"BOEING 777";#N/A,#N/A,FALSE,"o&amp;r";#N/A,#N/A,FALSE,"F-18 ECS";#N/A,#N/A,FALSE,"Lead Time";#N/A,#N/A,FALSE,"mfg cycle time"}</definedName>
    <definedName name="afasf">{#N/A,#N/A,FALSE,"sales &amp; mics income";#N/A,#N/A,FALSE,"revenue mix";#N/A,#N/A,FALSE,"EBIT REC";#N/A,#N/A,FALSE,"R&amp;DRLAV2";#N/A,#N/A,FALSE,"Cycle Time";#N/A,#N/A,FALSE,"Mnpwr &amp; Fac";#N/A,#N/A,FALSE,"Prod Facil";#N/A,#N/A,FALSE,"Mfg Prod";#N/A,#N/A,FALSE,"CAPEX";#N/A,#N/A,FALSE,"NOA";#N/A,#N/A,FALSE,"cash flow";#N/A,#N/A,FALSE,"FA 18 EF ACS PACK";#N/A,#N/A,FALSE,"aftermarket";#N/A,#N/A,FALSE,"COMM'L SPARES (2)";#N/A,#N/A,FALSE,"EBIT Recovery Plan";#N/A,#N/A,FALSE,"RECON94 (2)";#N/A,#N/A,FALSE,"sg&amp;a";#N/A,#N/A,FALSE,"EMPLOYEES";#N/A,#N/A,FALSE,"BOEING 777";#N/A,#N/A,FALSE,"o&amp;r";#N/A,#N/A,FALSE,"F-18 ECS";#N/A,#N/A,FALSE,"Lead Time";#N/A,#N/A,FALSE,"mfg cycle time"}</definedName>
    <definedName name="afasfasdf">{#N/A,#N/A,FALSE,"Key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afc">{"detail",#N/A,FALSE,"mfg";"summary",#N/A,FALSE,"mfg"}</definedName>
    <definedName name="afd">{"one",#N/A,TRUE,"Alaska";"two",#N/A,TRUE,"Alaska";"three",#N/A,TRUE,"Alaska";"four",#N/A,TRUE,"Alaska"}</definedName>
    <definedName name="afdadg">#REF!</definedName>
    <definedName name="AFDADSFDAS">{#N/A,#N/A,FALSE,"REPORT"}</definedName>
    <definedName name="AFDADSFDAS_1">#REF!</definedName>
    <definedName name="AFDADSFDAS_2">{#N/A,#N/A,FALSE,"REPORT"}</definedName>
    <definedName name="AFDADSFDAS_3">{#N/A,#N/A,FALSE,"REPORT"}</definedName>
    <definedName name="AFDADSFDAS_4">{#N/A,#N/A,FALSE,"REPORT"}</definedName>
    <definedName name="afdafda">{#N/A,#N/A,FALSE,"Antony Financials";#N/A,#N/A,FALSE,"Cowboy Financials";#N/A,#N/A,FALSE,"Combined";#N/A,#N/A,FALSE,"Valuematrix";#N/A,#N/A,FALSE,"DCFAntony";#N/A,#N/A,FALSE,"DCFCowboy";#N/A,#N/A,FALSE,"DCFCombined"}</definedName>
    <definedName name="afdd">{"test2",#N/A,TRUE,"Prices"}</definedName>
    <definedName name="AFDDF">{"'Sheet1'!$A$2:$R$54"}</definedName>
    <definedName name="afdgafdga">#REF!</definedName>
    <definedName name="afdgafg">#REF!</definedName>
    <definedName name="afds">{"YTD",#N/A,FALSE,"SUM"}</definedName>
    <definedName name="AffiliateIncMthly">#REF!</definedName>
    <definedName name="AffiliateLink">#REF!</definedName>
    <definedName name="affordmonth">#REF!</definedName>
    <definedName name="AffPerIncMth">#REF!</definedName>
    <definedName name="afga">#REF!</definedName>
    <definedName name="afgadfg">#REF!</definedName>
    <definedName name="afgafgadfgf">#REF!</definedName>
    <definedName name="afgagagadg">{"Final",#N/A,FALSE,"Feb-96"}</definedName>
    <definedName name="afge">{"FCB_ALL",#N/A,FALSE,"FCB";"GREY_ALL",#N/A,FALSE,"GREY"}</definedName>
    <definedName name="afgeag">#REF!</definedName>
    <definedName name="afggf">#REF!</definedName>
    <definedName name="afhsrhsrgh">#REF!</definedName>
    <definedName name="afhsrhsrgh_1">#REF!</definedName>
    <definedName name="africa">{#N/A,#N/A,FALSE,"CNS";#N/A,#N/A,FALSE,"Serz";#N/A,#N/A,FALSE,"Ace"}</definedName>
    <definedName name="africa_1">#REF!</definedName>
    <definedName name="africa_2">{#N/A,#N/A,FALSE,"CNS";#N/A,#N/A,FALSE,"Serz";#N/A,#N/A,FALSE,"Ace"}</definedName>
    <definedName name="africa_3">{#N/A,#N/A,FALSE,"CNS";#N/A,#N/A,FALSE,"Serz";#N/A,#N/A,FALSE,"Ace"}</definedName>
    <definedName name="africa_4">{#N/A,#N/A,FALSE,"CNS";#N/A,#N/A,FALSE,"Serz";#N/A,#N/A,FALSE,"Ace"}</definedName>
    <definedName name="afsafsf">{"Supporting Schedules",#N/A,FALSE,"Results"}</definedName>
    <definedName name="afsd">{"'Directory'!$A$72:$E$91"}</definedName>
    <definedName name="afsfa">{#N/A,#N/A,FALSE,"Aging Summary";#N/A,#N/A,FALSE,"Ratio Analysis";#N/A,#N/A,FALSE,"Test 120 Day Accts";#N/A,#N/A,FALSE,"Tickmarks"}</definedName>
    <definedName name="afsfd">#REF!</definedName>
    <definedName name="afsfsdf">{"Supporting Schedules",#N/A,FALSE,"Results"}</definedName>
    <definedName name="afvasgs">{"PF Balance Sheet Life",#N/A,FALSE,"PF Balance Sheet Life";"PF Balance Sheet Life Inputs",#N/A,FALSE,"PF Balance Sheet Life"}</definedName>
    <definedName name="afvcxccccz">{#N/A,#N/A,FALSE,"TS";#N/A,#N/A,FALSE,"Combo";#N/A,#N/A,FALSE,"FAIR";#N/A,#N/A,FALSE,"RBC";#N/A,#N/A,FALSE,"xxxx";#N/A,#N/A,FALSE,"A_D";#N/A,#N/A,FALSE,"WACC";#N/A,#N/A,FALSE,"DCF";#N/A,#N/A,FALSE,"LBO";#N/A,#N/A,FALSE,"AcqMults";#N/A,#N/A,FALSE,"CompMults"}</definedName>
    <definedName name="ag">{"detail",#N/A,FALSE,"mfg";"summary",#N/A,FALSE,"mfg"}</definedName>
    <definedName name="aga">#REF!</definedName>
    <definedName name="agafdhsdh">{#N/A,#N/A,FALSE,"REPORT"}</definedName>
    <definedName name="agafdhsdh_1">#REF!</definedName>
    <definedName name="agafdhsdh_2">{#N/A,#N/A,FALSE,"REPORT"}</definedName>
    <definedName name="agafdhsdh_3">{#N/A,#N/A,FALSE,"REPORT"}</definedName>
    <definedName name="agafdhsdh_4">{#N/A,#N/A,FALSE,"REPORT"}</definedName>
    <definedName name="agag">#REF!</definedName>
    <definedName name="again">{"Data Worksheet",#N/A,FALSE,"CAREY97"}</definedName>
    <definedName name="again2">{"Data Worksheet",#N/A,FALSE,"CAREY97"}</definedName>
    <definedName name="agaw">#REF!</definedName>
    <definedName name="agawsed">{"SP Model Life",#N/A,FALSE,"S&amp;P Model Life";"Adjustments Life",#N/A,FALSE,"S&amp;P Model Life"}</definedName>
    <definedName name="agcd22">{#N/A,"PURCHM",FALSE,"Business Analysis";#N/A,"SPADD",FALSE,"Business Analysis"}</definedName>
    <definedName name="agcd22bd">{#N/A,"PURCHM",FALSE,"Business Analysis";#N/A,"SPADD",FALSE,"Business Analysis"}</definedName>
    <definedName name="age">{#N/A,#N/A,TRUE,"Summary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ge1New">{#N/A,#N/A,TRUE,"Summary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geNew">{#N/A,#N/A,TRUE,"Summary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ges">#REF!</definedName>
    <definedName name="agfdag">{#N/A,#N/A,FALSE,"Assessment";#N/A,#N/A,FALSE,"Staffing";#N/A,#N/A,FALSE,"Hires";#N/A,#N/A,FALSE,"Assumptions"}</definedName>
    <definedName name="agfdg">{#N/A,#N/A,FALSE,"PMW Gruppe 99_98";#N/A,#N/A,FALSE,"PMW KG 98_99";#N/A,#N/A,FALSE,"PMW Inc. 99_98";#N/A,#N/A,FALSE,"PMW VTECH 99_98";#N/A,#N/A,FALSE,"PMW Thail. 99_98";#N/A,#N/A,FALSE,"PMW Canada 99_98";#N/A,#N/A,FALSE,"Währungsabw. 99_98"}</definedName>
    <definedName name="agfga">{#N/A,#N/A,FALSE,"Assessment";#N/A,#N/A,FALSE,"Staffing";#N/A,#N/A,FALSE,"Hires";#N/A,#N/A,FALSE,"Assumptions"}</definedName>
    <definedName name="agfsda">{#N/A,#N/A,FALSE,"Contribution Analysis"}</definedName>
    <definedName name="agg_range">#REF!</definedName>
    <definedName name="agne">{"FCB_ALL",#N/A,FALSE,"FCB";"GREY_ALL",#N/A,FALSE,"GREY"}</definedName>
    <definedName name="agng">{#N/A,#N/A,FALSE,"Aging Summary";#N/A,#N/A,FALSE,"Ratio Analysis";#N/A,#N/A,FALSE,"Test 120 Day Accts";#N/A,#N/A,FALSE,"Tickmarks"}</definedName>
    <definedName name="agng_1">{#N/A,#N/A,FALSE,"Aging Summary";#N/A,#N/A,FALSE,"Ratio Analysis";#N/A,#N/A,FALSE,"Test 120 Day Accts";#N/A,#N/A,FALSE,"Tickmarks"}</definedName>
    <definedName name="agng_1_1">{#N/A,#N/A,FALSE,"Aging Summary";#N/A,#N/A,FALSE,"Ratio Analysis";#N/A,#N/A,FALSE,"Test 120 Day Accts";#N/A,#N/A,FALSE,"Tickmarks"}</definedName>
    <definedName name="agng_1_2">{#N/A,#N/A,FALSE,"Aging Summary";#N/A,#N/A,FALSE,"Ratio Analysis";#N/A,#N/A,FALSE,"Test 120 Day Accts";#N/A,#N/A,FALSE,"Tickmarks"}</definedName>
    <definedName name="agng_1_3">{#N/A,#N/A,FALSE,"Aging Summary";#N/A,#N/A,FALSE,"Ratio Analysis";#N/A,#N/A,FALSE,"Test 120 Day Accts";#N/A,#N/A,FALSE,"Tickmarks"}</definedName>
    <definedName name="agng_1_4">{#N/A,#N/A,FALSE,"Aging Summary";#N/A,#N/A,FALSE,"Ratio Analysis";#N/A,#N/A,FALSE,"Test 120 Day Accts";#N/A,#N/A,FALSE,"Tickmarks"}</definedName>
    <definedName name="agng_1_5">{#N/A,#N/A,FALSE,"Aging Summary";#N/A,#N/A,FALSE,"Ratio Analysis";#N/A,#N/A,FALSE,"Test 120 Day Accts";#N/A,#N/A,FALSE,"Tickmarks"}</definedName>
    <definedName name="agng_2">{#N/A,#N/A,FALSE,"Aging Summary";#N/A,#N/A,FALSE,"Ratio Analysis";#N/A,#N/A,FALSE,"Test 120 Day Accts";#N/A,#N/A,FALSE,"Tickmarks"}</definedName>
    <definedName name="agng_2_1">{#N/A,#N/A,FALSE,"Aging Summary";#N/A,#N/A,FALSE,"Ratio Analysis";#N/A,#N/A,FALSE,"Test 120 Day Accts";#N/A,#N/A,FALSE,"Tickmarks"}</definedName>
    <definedName name="agng_2_2">{#N/A,#N/A,FALSE,"Aging Summary";#N/A,#N/A,FALSE,"Ratio Analysis";#N/A,#N/A,FALSE,"Test 120 Day Accts";#N/A,#N/A,FALSE,"Tickmarks"}</definedName>
    <definedName name="agng_2_3">{#N/A,#N/A,FALSE,"Aging Summary";#N/A,#N/A,FALSE,"Ratio Analysis";#N/A,#N/A,FALSE,"Test 120 Day Accts";#N/A,#N/A,FALSE,"Tickmarks"}</definedName>
    <definedName name="agng_2_4">{#N/A,#N/A,FALSE,"Aging Summary";#N/A,#N/A,FALSE,"Ratio Analysis";#N/A,#N/A,FALSE,"Test 120 Day Accts";#N/A,#N/A,FALSE,"Tickmarks"}</definedName>
    <definedName name="agng_2_5">{#N/A,#N/A,FALSE,"Aging Summary";#N/A,#N/A,FALSE,"Ratio Analysis";#N/A,#N/A,FALSE,"Test 120 Day Accts";#N/A,#N/A,FALSE,"Tickmarks"}</definedName>
    <definedName name="agng_3">{#N/A,#N/A,FALSE,"Aging Summary";#N/A,#N/A,FALSE,"Ratio Analysis";#N/A,#N/A,FALSE,"Test 120 Day Accts";#N/A,#N/A,FALSE,"Tickmarks"}</definedName>
    <definedName name="agng_3_1">{#N/A,#N/A,FALSE,"Aging Summary";#N/A,#N/A,FALSE,"Ratio Analysis";#N/A,#N/A,FALSE,"Test 120 Day Accts";#N/A,#N/A,FALSE,"Tickmarks"}</definedName>
    <definedName name="agng_3_2">{#N/A,#N/A,FALSE,"Aging Summary";#N/A,#N/A,FALSE,"Ratio Analysis";#N/A,#N/A,FALSE,"Test 120 Day Accts";#N/A,#N/A,FALSE,"Tickmarks"}</definedName>
    <definedName name="agng_3_3">{#N/A,#N/A,FALSE,"Aging Summary";#N/A,#N/A,FALSE,"Ratio Analysis";#N/A,#N/A,FALSE,"Test 120 Day Accts";#N/A,#N/A,FALSE,"Tickmarks"}</definedName>
    <definedName name="agng_3_4">{#N/A,#N/A,FALSE,"Aging Summary";#N/A,#N/A,FALSE,"Ratio Analysis";#N/A,#N/A,FALSE,"Test 120 Day Accts";#N/A,#N/A,FALSE,"Tickmarks"}</definedName>
    <definedName name="agng_3_5">{#N/A,#N/A,FALSE,"Aging Summary";#N/A,#N/A,FALSE,"Ratio Analysis";#N/A,#N/A,FALSE,"Test 120 Day Accts";#N/A,#N/A,FALSE,"Tickmarks"}</definedName>
    <definedName name="agng_4">{#N/A,#N/A,FALSE,"Aging Summary";#N/A,#N/A,FALSE,"Ratio Analysis";#N/A,#N/A,FALSE,"Test 120 Day Accts";#N/A,#N/A,FALSE,"Tickmarks"}</definedName>
    <definedName name="agng_4_1">{#N/A,#N/A,FALSE,"Aging Summary";#N/A,#N/A,FALSE,"Ratio Analysis";#N/A,#N/A,FALSE,"Test 120 Day Accts";#N/A,#N/A,FALSE,"Tickmarks"}</definedName>
    <definedName name="agng_4_2">{#N/A,#N/A,FALSE,"Aging Summary";#N/A,#N/A,FALSE,"Ratio Analysis";#N/A,#N/A,FALSE,"Test 120 Day Accts";#N/A,#N/A,FALSE,"Tickmarks"}</definedName>
    <definedName name="agng_4_3">{#N/A,#N/A,FALSE,"Aging Summary";#N/A,#N/A,FALSE,"Ratio Analysis";#N/A,#N/A,FALSE,"Test 120 Day Accts";#N/A,#N/A,FALSE,"Tickmarks"}</definedName>
    <definedName name="agng_4_4">{#N/A,#N/A,FALSE,"Aging Summary";#N/A,#N/A,FALSE,"Ratio Analysis";#N/A,#N/A,FALSE,"Test 120 Day Accts";#N/A,#N/A,FALSE,"Tickmarks"}</definedName>
    <definedName name="agng_4_5">{#N/A,#N/A,FALSE,"Aging Summary";#N/A,#N/A,FALSE,"Ratio Analysis";#N/A,#N/A,FALSE,"Test 120 Day Accts";#N/A,#N/A,FALSE,"Tickmarks"}</definedName>
    <definedName name="agng_5">{#N/A,#N/A,FALSE,"Aging Summary";#N/A,#N/A,FALSE,"Ratio Analysis";#N/A,#N/A,FALSE,"Test 120 Day Accts";#N/A,#N/A,FALSE,"Tickmarks"}</definedName>
    <definedName name="agng_5_1">{#N/A,#N/A,FALSE,"Aging Summary";#N/A,#N/A,FALSE,"Ratio Analysis";#N/A,#N/A,FALSE,"Test 120 Day Accts";#N/A,#N/A,FALSE,"Tickmarks"}</definedName>
    <definedName name="agng_5_2">{#N/A,#N/A,FALSE,"Aging Summary";#N/A,#N/A,FALSE,"Ratio Analysis";#N/A,#N/A,FALSE,"Test 120 Day Accts";#N/A,#N/A,FALSE,"Tickmarks"}</definedName>
    <definedName name="agng_5_3">{#N/A,#N/A,FALSE,"Aging Summary";#N/A,#N/A,FALSE,"Ratio Analysis";#N/A,#N/A,FALSE,"Test 120 Day Accts";#N/A,#N/A,FALSE,"Tickmarks"}</definedName>
    <definedName name="agng_5_4">{#N/A,#N/A,FALSE,"Aging Summary";#N/A,#N/A,FALSE,"Ratio Analysis";#N/A,#N/A,FALSE,"Test 120 Day Accts";#N/A,#N/A,FALSE,"Tickmarks"}</definedName>
    <definedName name="agng_5_5">{#N/A,#N/A,FALSE,"Aging Summary";#N/A,#N/A,FALSE,"Ratio Analysis";#N/A,#N/A,FALSE,"Test 120 Day Accts";#N/A,#N/A,FALSE,"Tickmarks"}</definedName>
    <definedName name="Ago">#REF!</definedName>
    <definedName name="agosto">{#N/A,#N/A,FALSE,"OUT  AREC"}</definedName>
    <definedName name="AGP">#REF!</definedName>
    <definedName name="Agr_temp">{"Supporting Schedules",#N/A,FALSE,"Results"}</definedName>
    <definedName name="agrawrew">{#N/A,#N/A,FALSE,"Output";#N/A,#N/A,FALSE,"Cover Sheet";#N/A,#N/A,FALSE,"Current Mkt. Projections"}</definedName>
    <definedName name="agsgaghgfj">{#N/A,#N/A,FALSE,"Pharm";#N/A,#N/A,FALSE,"WWCM"}</definedName>
    <definedName name="agsgaghgfj_1">#REF!</definedName>
    <definedName name="agsgaghgfj_2">{#N/A,#N/A,FALSE,"Pharm";#N/A,#N/A,FALSE,"WWCM"}</definedName>
    <definedName name="agsgaghgfj_3">{#N/A,#N/A,FALSE,"Pharm";#N/A,#N/A,FALSE,"WWCM"}</definedName>
    <definedName name="agsgaghgfj_4">{#N/A,#N/A,FALSE,"Pharm";#N/A,#N/A,FALSE,"WWCM"}</definedName>
    <definedName name="Agust">{#N/A,#N/A,FALSE,"0895";"LOWER PORTION",#N/A,FALSE,"0895"}</definedName>
    <definedName name="ah">{"detail",#N/A,FALSE,"mfg";"summary",#N/A,FALSE,"mfg"}</definedName>
    <definedName name="ahebgr">#REF!</definedName>
    <definedName name="ahebgr_1">#REF!</definedName>
    <definedName name="AHF_Activity_By_Tier_Range">#REF!</definedName>
    <definedName name="AHF_Activity_Detail_Range">#REF!</definedName>
    <definedName name="AHF_Fund_Report_Range">#REF!</definedName>
    <definedName name="AHF_Medical_by_Family_Range">#REF!</definedName>
    <definedName name="AHF_Medical_by_Member_Range">#REF!</definedName>
    <definedName name="AHF_Medical_Cost_Category_Range">#REF!</definedName>
    <definedName name="AHF_Medical_Demographics_Range">#REF!</definedName>
    <definedName name="AHF_Medical_Key_Statistics_Range">#REF!</definedName>
    <definedName name="AHF_Rx_Demographics_Range">#REF!</definedName>
    <definedName name="AHF_Rx_Key_Statistics_Range">#REF!</definedName>
    <definedName name="AHFFamilyDollarsCurr">#REF!</definedName>
    <definedName name="ahge">{"FCB_ALL",#N/A,FALSE,"FCB";"GREY_ALL",#N/A,FALSE,"GREY"}</definedName>
    <definedName name="AIP">{#N/A,#N/A,FALSE,"Presentation by Unit";#N/A,#N/A,FALSE,"Presentation by BD";#N/A,#N/A,FALSE,"Presentation Split by Biggest U";#N/A,#N/A,FALSE,"Presentation Split by Area";#N/A,#N/A,FALSE,"Presentation Split by BD"}</definedName>
    <definedName name="Airlines">#REF!</definedName>
    <definedName name="aj">{"detail",#N/A,FALSE,"mfg";"summary",#N/A,FALSE,"mfg"}</definedName>
    <definedName name="Ajax">#REF!</definedName>
    <definedName name="ajdklaj">#REF!</definedName>
    <definedName name="ajfkasdjf">#REF!</definedName>
    <definedName name="AJHFkjDGHF">{"Annual_Income",#N/A,FALSE,"Report Page";"Balance_Cash_Flow",#N/A,FALSE,"Report Page";"Quarterly_Income",#N/A,FALSE,"Report Page"}</definedName>
    <definedName name="AJHFkjDGHF2">{"Annual_Income",#N/A,FALSE,"Report Page";"Balance_Cash_Flow",#N/A,FALSE,"Report Page";"Quarterly_Income",#N/A,FALSE,"Report Page"}</definedName>
    <definedName name="ajks">{"VARREP",#N/A,FALSE,"VAR REPORT"}</definedName>
    <definedName name="AJUSTE">{"Fecha_Dezembro",#N/A,FALSE,"FECHAMENTO-2002 ";"Defer_Dezermbro",#N/A,FALSE,"DIFERIDO";"Pis_Dezembro",#N/A,FALSE,"PIS COFINS";"Iss_Dezembro",#N/A,FALSE,"ISS"}</definedName>
    <definedName name="Ajusteinf">{#N/A,#N/A,FALSE,"Costos Productos 6A";#N/A,#N/A,FALSE,"Costo Unitario Total H-94-12"}</definedName>
    <definedName name="AJUSTPTO">{#N/A,#N/A,FALSE,"Costos Productos 6A";#N/A,#N/A,FALSE,"Costo Unitario Total H-94-12"}</definedName>
    <definedName name="akdlfj">{"'Data Summary'!$A$1:$O$26"}</definedName>
    <definedName name="akdunb">#REF!</definedName>
    <definedName name="akdunb_1">#REF!</definedName>
    <definedName name="akhdsvb">#REF!</definedName>
    <definedName name="akhdsvb_1">#REF!</definedName>
    <definedName name="akl">{"incomemth",#N/A,TRUE,"forecast01";"incpercentmth",#N/A,TRUE,"forecast01";"balancemth",#N/A,TRUE,"forecast01";"cashmth",#N/A,TRUE,"forecast01";"cov2mth",#N/A,TRUE,"forecast01";"prbexp",#N/A,TRUE,"forecast01";"prbcap",#N/A,TRUE,"forecast01";"coalconsultants",#N/A,TRUE,"forecast01";"prbsum",#N/A,TRUE,"forecast01"}</definedName>
    <definedName name="akldf3">{#N/A,#N/A,FALSE,"Front Page";#N/A,#N/A,FALSE,"Mfg Var";#N/A,#N/A,FALSE,"Family Unit Cost Graphs";#N/A,#N/A,FALSE,"Product Cost Graphs";#N/A,#N/A,FALSE,"Unit Cost Setup";#N/A,#N/A,FALSE,"Yields";#N/A,#N/A,FALSE,"Emery";#N/A,#N/A,FALSE,"GI Pricing";#N/A,#N/A,FALSE,"Actuals";#N/A,#N/A,FALSE,"Forecast"}</definedName>
    <definedName name="aklsjdfkl">#REF!</definedName>
    <definedName name="aksdjf">#REF!</definedName>
    <definedName name="akshdk">{#N/A,#N/A,FALSE,"A";#N/A,#N/A,FALSE,"B"}</definedName>
    <definedName name="Aktiva_pl">#REF!</definedName>
    <definedName name="Alan">#REF!</definedName>
    <definedName name="Alan1">#REF!</definedName>
    <definedName name="Alan2">#REF!</definedName>
    <definedName name="Alan4">#REF!</definedName>
    <definedName name="alb">{#N/A,#N/A,FALSE,"Summary";#N/A,#N/A,FALSE,"Edit";#N/A,#N/A,FALSE,"MedProf";#N/A,#N/A,FALSE,"Proj Mgt";#N/A,#N/A,FALSE,"Creat Svc";#N/A,#N/A,FALSE,"Meet Svc";#N/A,#N/A,FALSE,"Non-OCC";#N/A,#N/A,FALSE,"Client Svc";#N/A,#N/A,FALSE,"Bus Dev";#N/A,#N/A,FALSE,"Indirect"}</definedName>
    <definedName name="ALCO">{#N/A,#N/A,FALSE,"Market Share";#N/A,#N/A,FALSE,"dcf";#N/A,#N/A,FALSE,"Base"}</definedName>
    <definedName name="alco1">{#N/A,#N/A,FALSE,"Market Share";#N/A,#N/A,FALSE,"dcf";#N/A,#N/A,FALSE,"Base"}</definedName>
    <definedName name="ALCO2">{#N/A,#N/A,FALSE,"Market Share";#N/A,#N/A,FALSE,"dcf";#N/A,#N/A,FALSE,"Base"}</definedName>
    <definedName name="aldnm0">{#N/A,#N/A,FALSE,"Front Page";#N/A,#N/A,FALSE,"Mfg Var";#N/A,#N/A,FALSE,"Family Unit Cost Graphs";#N/A,#N/A,FALSE,"Product Cost Graphs";#N/A,#N/A,FALSE,"Unit Cost Setup";#N/A,#N/A,FALSE,"Yields";#N/A,#N/A,FALSE,"Emery";#N/A,#N/A,FALSE,"GI Pricing";#N/A,#N/A,FALSE,"Actuals";#N/A,#N/A,FALSE,"Forecast"}</definedName>
    <definedName name="ale">#REF!</definedName>
    <definedName name="AlertMsg">#REF!</definedName>
    <definedName name="alex">{#N/A,#N/A,FALSE,"REPORT"}</definedName>
    <definedName name="alex_1">#REF!</definedName>
    <definedName name="alex_2">{#N/A,#N/A,FALSE,"REPORT"}</definedName>
    <definedName name="alex_3">{#N/A,#N/A,FALSE,"REPORT"}</definedName>
    <definedName name="alex_4">{#N/A,#N/A,FALSE,"REPORT"}</definedName>
    <definedName name="alexan">{#N/A,#N/A,FALSE,"REPORT"}</definedName>
    <definedName name="alexan_1">#REF!</definedName>
    <definedName name="alexan_2">{#N/A,#N/A,FALSE,"REPORT"}</definedName>
    <definedName name="alexan_3">{#N/A,#N/A,FALSE,"REPORT"}</definedName>
    <definedName name="alexan_4">{#N/A,#N/A,FALSE,"REPORT"}</definedName>
    <definedName name="Alignment">"a1"</definedName>
    <definedName name="alireu">#REF!</definedName>
    <definedName name="alireu_1">#REF!</definedName>
    <definedName name="alksj09">{#N/A,#N/A,FALSE,"Front Page";#N/A,#N/A,FALSE,"Mfg Var";#N/A,#N/A,FALSE,"Family Unit Cost Graphs";#N/A,#N/A,FALSE,"Product Cost Graphs";#N/A,#N/A,FALSE,"Unit Cost Setup";#N/A,#N/A,FALSE,"Yields";#N/A,#N/A,FALSE,"Emery";#N/A,#N/A,FALSE,"GI Pricing";#N/A,#N/A,FALSE,"Actuals";#N/A,#N/A,FALSE,"Forecast"}</definedName>
    <definedName name="All">#REF!</definedName>
    <definedName name="All_Data">#REF!</definedName>
    <definedName name="All_Divisions">#REF!</definedName>
    <definedName name="allan">#REF!</definedName>
    <definedName name="AllContractsSummary">#REF!</definedName>
    <definedName name="Allen">#REF!</definedName>
    <definedName name="Allfirst">#REF!</definedName>
    <definedName name="älll">{#N/A,#N/A,FALSE,"Produkte Erw.";#N/A,#N/A,FALSE,"Produkte Plan";#N/A,#N/A,FALSE,"Leistungen Erw.";#N/A,#N/A,FALSE,"Leistungen Plan";#N/A,#N/A,FALSE,"KA Allg.Kosten (2)";#N/A,#N/A,FALSE,"KA All.Kosten"}</definedName>
    <definedName name="allo">{#N/A,#N/A,FALSE,"Week 2002";#N/A,#N/A,FALSE,"YTD 2002";#N/A,#N/A,FALSE,"Quarterly Trend(Q3)"}</definedName>
    <definedName name="Allocations2">{"title",#N/A,TRUE,"Summary Budget";"Rental Income",#N/A,TRUE,"Summary Budget";"Current Escalations",#N/A,TRUE,"Summary Budget";"Prior Year Escalations",#N/A,TRUE,"Summary Budget";"Storage Rent",#N/A,TRUE,"Summary Budget";"Parking Rent",#N/A,TRUE,"Summary Budget";"Gross Up",#N/A,TRUE,"Summary Budget";"Income",#N/A,TRUE,"Summary Budget";"Operating Expenses",#N/A,TRUE,"Summary Budget";"Capital Expenses",#N/A,TRUE,"Summary Budget";"Leasing Expenses",#N/A,TRUE,"Summary Budget";"Electrical Expense",#N/A,TRUE,"Summary Budget"}</definedName>
    <definedName name="Allowance">{"'Trend_Total'!$A$7:$V$10","'Trend_Total'!$A$1:$V$4"}</definedName>
    <definedName name="allstar">#REF!</definedName>
    <definedName name="allstar1">#REF!</definedName>
    <definedName name="Allstate">#REF!</definedName>
    <definedName name="AllTables">{3}</definedName>
    <definedName name="Alone">#REF!</definedName>
    <definedName name="already">{#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alsdfkjas">{#N/A,#N/A,FALSE,"Front Page";#N/A,#N/A,FALSE,"Mfg Var";#N/A,#N/A,FALSE,"Family Unit Cost Graphs";#N/A,#N/A,FALSE,"Product Cost Graphs";#N/A,#N/A,FALSE,"Unit Cost Setup";#N/A,#N/A,FALSE,"Yields";#N/A,#N/A,FALSE,"Emery";#N/A,#N/A,FALSE,"GI Pricing";#N/A,#N/A,FALSE,"Actuals";#N/A,#N/A,FALSE,"Forecast"}</definedName>
    <definedName name="alsfjd">{"data",#N/A,FALSE,"client (3)";"margins",#N/A,FALSE,"client (3)";"multiple",#N/A,FALSE,"client (3)"}</definedName>
    <definedName name="alskfj">{#N/A,#N/A,FALSE,"Front Page";#N/A,#N/A,FALSE,"Mfg Var";#N/A,#N/A,FALSE,"Family Unit Cost Graphs";#N/A,#N/A,FALSE,"Product Cost Graphs";#N/A,#N/A,FALSE,"Unit Cost Setup";#N/A,#N/A,FALSE,"Yields";#N/A,#N/A,FALSE,"Emery";#N/A,#N/A,FALSE,"GI Pricing";#N/A,#N/A,FALSE,"Actuals";#N/A,#N/A,FALSE,"Forecast"}</definedName>
    <definedName name="Also">#REF!</definedName>
    <definedName name="ALT_by_TL_by_DC_Query">#REF!</definedName>
    <definedName name="AlternativeClientName">#REF!</definedName>
    <definedName name="AltiusAvgMo">#REF!</definedName>
    <definedName name="AltiusAvgWkly">#REF!</definedName>
    <definedName name="alyson">{#N/A,#N/A,FALSE,"Australia";#N/A,#N/A,FALSE,"Austria";#N/A,#N/A,FALSE,"Belgium";#N/A,#N/A,FALSE,"Canada";#N/A,#N/A,FALSE,"France";#N/A,#N/A,FALSE,"Germany";#N/A,#N/A,FALSE,"Hong Kong";#N/A,#N/A,FALSE,"Italy";#N/A,#N/A,FALSE,"Japan";#N/A,#N/A,FALSE,"Korea";#N/A,#N/A,FALSE,"Mexico";#N/A,#N/A,FALSE,"Poland";#N/A,#N/A,FALSE,"Spain";#N/A,#N/A,FALSE,"Switzerland";#N/A,#N/A,FALSE,"UK"}</definedName>
    <definedName name="am">{"'A'!$A$1:$AH$71","'TOC'!$J$29"}</definedName>
    <definedName name="AM_test">{"Year1996",#N/A,FALSE,"1996-1998 Analyst Models";"Year1997",#N/A,FALSE,"1996-1998 Analyst Models";"Year1998",#N/A,FALSE,"1996-1998 Analyst Models"}</definedName>
    <definedName name="Ameesh">{#N/A,#N/A,TRUE,"Pro Forma";#N/A,#N/A,TRUE,"PF_Bal";#N/A,#N/A,TRUE,"PF_INC";#N/A,#N/A,TRUE,"CBE";#N/A,#N/A,TRUE,"SWK"}</definedName>
    <definedName name="AMORTIZATION">"AMORTIZATION"</definedName>
    <definedName name="ampad_retail">#REF!</definedName>
    <definedName name="ampad_retail1">#REF!</definedName>
    <definedName name="amt">#REF!</definedName>
    <definedName name="amy">{#N/A,#N/A,TRUE,"Proj";#N/A,#N/A,TRUE,"Crew";#N/A,#N/A,TRUE,"Month"}</definedName>
    <definedName name="amy.mistake">{#N/A,#N/A,FALSE,"AD_Purchase";#N/A,#N/A,FALSE,"Credit";#N/A,#N/A,FALSE,"PF Acquisition";#N/A,#N/A,FALSE,"PF Offering"}</definedName>
    <definedName name="amyy">{#N/A,#N/A,TRUE,"Proj";#N/A,#N/A,TRUE,"Crew";#N/A,#N/A,TRUE,"Month"}</definedName>
    <definedName name="an">#REF!</definedName>
    <definedName name="añ">{"Performance Details",#N/A,FALSE,"Current Yr";"Performance Details",#N/A,FALSE,"Budget";"Performance Details",#N/A,FALSE,"Prior Year"}</definedName>
    <definedName name="Anaheim_Manufacturing_Company">#REF!</definedName>
    <definedName name="anal1">{#N/A,#N/A,FALSE,"Aging Summary";#N/A,#N/A,FALSE,"Ratio Analysis";#N/A,#N/A,FALSE,"Test 120 Day Accts";#N/A,#N/A,FALSE,"Tickmarks"}</definedName>
    <definedName name="analog1">#REF!</definedName>
    <definedName name="analogarpu">#REF!</definedName>
    <definedName name="analogchurn">#REF!</definedName>
    <definedName name="ANALYSIS">#REF!</definedName>
    <definedName name="analyst">#REF!</definedName>
    <definedName name="ancora">{#N/A,#N/A,FALSE,"Week 2002";#N/A,#N/A,FALSE,"YTD 2002";#N/A,#N/A,FALSE,"Quarterly Trend(Q3)"}</definedName>
    <definedName name="ando">{"'下期集計（10.27迄・速報値）'!$Q$16"}</definedName>
    <definedName name="ANDRE">TRUE</definedName>
    <definedName name="andy">{#N/A,#N/A,FALSE,"REPORT"}</definedName>
    <definedName name="andy_1">#REF!</definedName>
    <definedName name="andy_2">{#N/A,#N/A,FALSE,"REPORT"}</definedName>
    <definedName name="andy_3">{#N/A,#N/A,FALSE,"REPORT"}</definedName>
    <definedName name="andy_4">{#N/A,#N/A,FALSE,"REPORT"}</definedName>
    <definedName name="andy1">#REF!</definedName>
    <definedName name="AnesBVOptions">#REF!</definedName>
    <definedName name="AngliaOils">#REF!</definedName>
    <definedName name="ani">#REF!</definedName>
    <definedName name="ani_1">#REF!</definedName>
    <definedName name="ANM">{"'comite'!$A$9:$G$44","'comite'!$A$1:$G$6"}</definedName>
    <definedName name="Anne">#REF!</definedName>
    <definedName name="Annexe7">{#N/A,#N/A,TRUE,"Sommaire";#N/A,#N/A,TRUE,"Alcatel Alsthom";#N/A,#N/A,TRUE,"CFA_CIM_SOFICIM";#N/A,#N/A,TRUE,"GO_SIKL_Cemilec";#N/A,#N/A,TRUE,"CIVELEC_OR";#N/A,#N/A,TRUE,"Tréso nette";#N/A,#N/A,TRUE,"Passage";#N/A,#N/A,TRUE,"Résultat financier";#N/A,#N/A,TRUE,"Résultat financier (suite)";#N/A,#N/A,TRUE,"Résultat cumulé";#N/A,#N/A,TRUE,"Annexe 1";#N/A,#N/A,TRUE,"Annexe 2";#N/A,#N/A,TRUE,"Annexe 3";#N/A,#N/A,TRUE,"Annexe 4";#N/A,#N/A,TRUE,"Annexe 5"}</definedName>
    <definedName name="AnnInc">#REF!</definedName>
    <definedName name="Annual">#REF!</definedName>
    <definedName name="Annual_1">{"standalone1",#N/A,FALSE,"DCFBase";"standalone2",#N/A,FALSE,"DCFBase"}</definedName>
    <definedName name="Annual_1_1">{"standalone1",#N/A,FALSE,"DCFBase";"standalone2",#N/A,FALSE,"DCFBase"}</definedName>
    <definedName name="Annual_1_2">{"standalone1",#N/A,FALSE,"DCFBase";"standalone2",#N/A,FALSE,"DCFBase"}</definedName>
    <definedName name="Annual_1_3">{"standalone1",#N/A,FALSE,"DCFBase";"standalone2",#N/A,FALSE,"DCFBase"}</definedName>
    <definedName name="Annual_1_4">{"standalone1",#N/A,FALSE,"DCFBase";"standalone2",#N/A,FALSE,"DCFBase"}</definedName>
    <definedName name="Annual_1_5">{"standalone1",#N/A,FALSE,"DCFBase";"standalone2",#N/A,FALSE,"DCFBase"}</definedName>
    <definedName name="Annual_2">{"standalone1",#N/A,FALSE,"DCFBase";"standalone2",#N/A,FALSE,"DCFBase"}</definedName>
    <definedName name="Annual_2_1">{"standalone1",#N/A,FALSE,"DCFBase";"standalone2",#N/A,FALSE,"DCFBase"}</definedName>
    <definedName name="Annual_2_2">{"standalone1",#N/A,FALSE,"DCFBase";"standalone2",#N/A,FALSE,"DCFBase"}</definedName>
    <definedName name="Annual_2_3">{"standalone1",#N/A,FALSE,"DCFBase";"standalone2",#N/A,FALSE,"DCFBase"}</definedName>
    <definedName name="Annual_2_4">{"standalone1",#N/A,FALSE,"DCFBase";"standalone2",#N/A,FALSE,"DCFBase"}</definedName>
    <definedName name="Annual_2_5">{"standalone1",#N/A,FALSE,"DCFBase";"standalone2",#N/A,FALSE,"DCFBase"}</definedName>
    <definedName name="Annual_3">{"standalone1",#N/A,FALSE,"DCFBase";"standalone2",#N/A,FALSE,"DCFBase"}</definedName>
    <definedName name="Annual_3_1">{"standalone1",#N/A,FALSE,"DCFBase";"standalone2",#N/A,FALSE,"DCFBase"}</definedName>
    <definedName name="Annual_3_2">{"standalone1",#N/A,FALSE,"DCFBase";"standalone2",#N/A,FALSE,"DCFBase"}</definedName>
    <definedName name="Annual_3_3">{"standalone1",#N/A,FALSE,"DCFBase";"standalone2",#N/A,FALSE,"DCFBase"}</definedName>
    <definedName name="Annual_3_4">{"standalone1",#N/A,FALSE,"DCFBase";"standalone2",#N/A,FALSE,"DCFBase"}</definedName>
    <definedName name="Annual_3_5">{"standalone1",#N/A,FALSE,"DCFBase";"standalone2",#N/A,FALSE,"DCFBase"}</definedName>
    <definedName name="Annual_4">{"standalone1",#N/A,FALSE,"DCFBase";"standalone2",#N/A,FALSE,"DCFBase"}</definedName>
    <definedName name="Annual_4_1">{"standalone1",#N/A,FALSE,"DCFBase";"standalone2",#N/A,FALSE,"DCFBase"}</definedName>
    <definedName name="Annual_4_2">{"standalone1",#N/A,FALSE,"DCFBase";"standalone2",#N/A,FALSE,"DCFBase"}</definedName>
    <definedName name="Annual_4_3">{"standalone1",#N/A,FALSE,"DCFBase";"standalone2",#N/A,FALSE,"DCFBase"}</definedName>
    <definedName name="Annual_4_4">{"standalone1",#N/A,FALSE,"DCFBase";"standalone2",#N/A,FALSE,"DCFBase"}</definedName>
    <definedName name="Annual_4_5">{"standalone1",#N/A,FALSE,"DCFBase";"standalone2",#N/A,FALSE,"DCFBase"}</definedName>
    <definedName name="Annual_5">{"standalone1",#N/A,FALSE,"DCFBase";"standalone2",#N/A,FALSE,"DCFBase"}</definedName>
    <definedName name="Annual_5_1">{"standalone1",#N/A,FALSE,"DCFBase";"standalone2",#N/A,FALSE,"DCFBase"}</definedName>
    <definedName name="Annual_5_2">{"standalone1",#N/A,FALSE,"DCFBase";"standalone2",#N/A,FALSE,"DCFBase"}</definedName>
    <definedName name="Annual_5_3">{"standalone1",#N/A,FALSE,"DCFBase";"standalone2",#N/A,FALSE,"DCFBase"}</definedName>
    <definedName name="Annual_5_4">{"standalone1",#N/A,FALSE,"DCFBase";"standalone2",#N/A,FALSE,"DCFBase"}</definedName>
    <definedName name="Annual_5_5">{"standalone1",#N/A,FALSE,"DCFBase";"standalone2",#N/A,FALSE,"DCFBase"}</definedName>
    <definedName name="AnnualBonusAcc">#REF!</definedName>
    <definedName name="AnnualCounterM">#REF!</definedName>
    <definedName name="AnnualCounterS">#REF!</definedName>
    <definedName name="AnnualvehicleLeasing">#REF!</definedName>
    <definedName name="anphong">{"'Sheet1'!$L$16"}</definedName>
    <definedName name="anscount">6</definedName>
    <definedName name="ansdf">#REF!</definedName>
    <definedName name="antecipações">{"Fecha_Outubro",#N/A,FALSE,"FECHAMENTO-2002 ";"Defer_Outubro",#N/A,FALSE,"DIFERIDO";"Pis_Outubro",#N/A,FALSE,"PIS COFINS";"Iss_Outubro",#N/A,FALSE,"ISS"}</definedName>
    <definedName name="anthony">#REF!</definedName>
    <definedName name="anuj">{#N/A,#N/A,FALSE,"SMT1";#N/A,#N/A,FALSE,"SMT2";#N/A,#N/A,FALSE,"Summary";#N/A,#N/A,FALSE,"Graphs";#N/A,#N/A,FALSE,"4 Panel"}</definedName>
    <definedName name="anything">{#N/A,#N/A,FALSE,"Output";#N/A,#N/A,FALSE,"Cover Sheet";#N/A,#N/A,FALSE,"Current Mkt. Projections"}</definedName>
    <definedName name="äöäö">{#N/A,#N/A,FALSE,"Umsatz CH";#N/A,#N/A,FALSE,"ER CH";#N/A,#N/A,FALSE,"EA CH (2) ";#N/A,#N/A,FALSE,"EA CH";#N/A,#N/A,FALSE,"EA CH (3) ";#N/A,#N/A,FALSE,"EA CH (4)";#N/A,#N/A,FALSE,"KA CH";#N/A,#N/A,FALSE,"KA CH  (2)";#N/A,#N/A,FALSE,"KA CH  (3)";#N/A,#N/A,FALSE,"KA CH (4)"}</definedName>
    <definedName name="AOCONSOLFORE">#REF!</definedName>
    <definedName name="aof">{"'SIVA Pricing Model'!$A$1:$F$39"}</definedName>
    <definedName name="aol">{#N/A,#N/A,FALSE,"INVchar";#N/A,#N/A,FALSE,"INVcomp";#N/A,#N/A,FALSE,"INVto";#N/A,#N/A,FALSE,"CATGRYdetail";#N/A,#N/A,FALSE,"INVrecon";#N/A,#N/A,FALSE,"INVStrat";#N/A,#N/A,FALSE,"Locations";#N/A,#N/A,FALSE,"COSTtestRS";#N/A,#N/A,FALSE,"COSTtestMFG";#N/A,#N/A,FALSE,"TESTcount";#N/A,#N/A,FALSE,"GMtest"}</definedName>
    <definedName name="aolinc">#REF!</definedName>
    <definedName name="ap">{"Fecha_Novembro",#N/A,FALSE,"FECHAMENTO-2002 ";"Defer_Novembro",#N/A,FALSE,"DIFERIDO";"Pis_Novembro",#N/A,FALSE,"PIS COFINS";"Iss_Novembro",#N/A,FALSE,"ISS"}</definedName>
    <definedName name="APAC_New">{"'SGI_Opex'!$A$1:$O$187"}</definedName>
    <definedName name="ApartLease">#REF!</definedName>
    <definedName name="apc">{"'US DISC'!$A$1:$L$54"}</definedName>
    <definedName name="api">{#N/A,#N/A,FALSE,"Coverage";#N/A,#N/A,FALSE,"Leverage";#N/A,#N/A,FALSE,"Projections"}</definedName>
    <definedName name="app">#REF!</definedName>
    <definedName name="appendix4">#REF!</definedName>
    <definedName name="appendix4_1">{#N/A,#N/A,TRUE,"Cover sheet";#N/A,#N/A,TRUE,"Summary";#N/A,#N/A,TRUE,"Key Assumptions";#N/A,#N/A,TRUE,"Profit &amp; Loss";#N/A,#N/A,TRUE,"Balance Sheet";#N/A,#N/A,TRUE,"Cashflow";#N/A,#N/A,TRUE,"IRR";#N/A,#N/A,TRUE,"Ratios";#N/A,#N/A,TRUE,"Debt analysis"}</definedName>
    <definedName name="appendix4_2">{#N/A,#N/A,TRUE,"Cover sheet";#N/A,#N/A,TRUE,"Summary";#N/A,#N/A,TRUE,"Key Assumptions";#N/A,#N/A,TRUE,"Profit &amp; Loss";#N/A,#N/A,TRUE,"Balance Sheet";#N/A,#N/A,TRUE,"Cashflow";#N/A,#N/A,TRUE,"IRR";#N/A,#N/A,TRUE,"Ratios";#N/A,#N/A,TRUE,"Debt analysis"}</definedName>
    <definedName name="approvla">{#N/A,#N/A,FALSE,"Cosmos Report"}</definedName>
    <definedName name="APR">#REF!</definedName>
    <definedName name="Apr00TB">{"Statement of Income",#N/A,TRUE,"Mar99";"Balance Sheet",#N/A,TRUE,"Mar99"}</definedName>
    <definedName name="APRAND">#REF!</definedName>
    <definedName name="APRIL">#REF!</definedName>
    <definedName name="April_MU">40675.4126041667</definedName>
    <definedName name="APRWAR">#REF!</definedName>
    <definedName name="aq">#REF!</definedName>
    <definedName name="aqda">{#N/A,#N/A,FALSE,"FFCXOUT3"}</definedName>
    <definedName name="aqdwfegr">#REF!</definedName>
    <definedName name="AQE">{"'표지'!$B$5"}</definedName>
    <definedName name="aqq">{#N/A,#N/A,FALSE,"Week 2002";#N/A,#N/A,FALSE,"YTD 2002";#N/A,#N/A,FALSE,"Quarterly Trend(Q3)"}</definedName>
    <definedName name="aqqq">{"F3 Presentation",#N/A,FALSE,"F3 ";"F3 detail",#N/A,FALSE,"F3 "}</definedName>
    <definedName name="aqqqq">{"'Sheet1'!$A$1:$H$36"}</definedName>
    <definedName name="aqqqqq">{"F3 Presentation",#N/A,FALSE,"F3 ";"F3 detail",#N/A,FALSE,"F3 "}</definedName>
    <definedName name="aqqqqqq">{"F3 Presentation",#N/A,FALSE,"F3 ";"F3 detail",#N/A,FALSE,"F3 "}</definedName>
    <definedName name="aqqqqqqq">{"F3 detail",#N/A,FALSE,"F3 ";"F3 Presentation",#N/A,FALSE,"F3 "}</definedName>
    <definedName name="aqqqqqqqq">{"F3 detail",#N/A,FALSE,"F1";"F3 Presentation",#N/A,FALSE,"F3 "}</definedName>
    <definedName name="aqsdfasdf">{#N/A,#N/A,FALSE,"ACQ_GRAPHS";#N/A,#N/A,FALSE,"T_1 GRAPHS";#N/A,#N/A,FALSE,"T_2 GRAPHS";#N/A,#N/A,FALSE,"COMB_GRAPHS"}</definedName>
    <definedName name="aqua">#REF!</definedName>
    <definedName name="aqw">#REF!</definedName>
    <definedName name="aqwertyu">#REF!</definedName>
    <definedName name="AR">{#N/A,#N/A,FALSE,"Aging Summary";#N/A,#N/A,FALSE,"Ratio Analysis";#N/A,#N/A,FALSE,"Test 120 Day Accts";#N/A,#N/A,FALSE,"Tickmarks"}</definedName>
    <definedName name="AR_CLEARINGFEES">#REF!</definedName>
    <definedName name="AR_COMMISSIONS">#REF!</definedName>
    <definedName name="AR_TELECOM">#REF!</definedName>
    <definedName name="ARDASD">{"Cover",#N/A,FALSE,"Cover";"trans_sum_print",#N/A,FALSE,"Transaction Summary";"earnings_impact_6yr",#N/A,FALSE,"Earnings Impact";"accr_dil_6yr",#N/A,FALSE,"accretion dilution";"prof_inc_stmt_6yr",#N/A,FALSE,"Pro Forma Income Statement";"contr_anal_6yr",#N/A,FALSE,"Contribution_Analysis";"Acquiror_6yr",#N/A,FALSE,"Acquirer";"Target_6yr",#N/A,FALSE,"Target";"HasGets-yr6",#N/A,FALSE,"Has-Gets"}</definedName>
    <definedName name="ardoutput">{#N/A,#N/A,FALSE,"Quarterly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are">#REF!</definedName>
    <definedName name="Area_Name17">#REF!</definedName>
    <definedName name="Area_Name18">#REF!</definedName>
    <definedName name="Area_Name19">#REF!</definedName>
    <definedName name="Area_Name20">#REF!</definedName>
    <definedName name="Area_Name21">#REF!</definedName>
    <definedName name="Area_Name22">#REF!</definedName>
    <definedName name="Area_Name23">#REF!</definedName>
    <definedName name="areraere">39111.7953009259</definedName>
    <definedName name="areraqrer">"L10003649.xls"</definedName>
    <definedName name="årets_förstadag">#REF!</definedName>
    <definedName name="arew">{"cap_structure",#N/A,FALSE,"Graph-Mkt Cap";"price",#N/A,FALSE,"Graph-Price";"ebit",#N/A,FALSE,"Graph-EBITDA";"ebitda",#N/A,FALSE,"Graph-EBITDA"}</definedName>
    <definedName name="arg">{"inputs raw data",#N/A,TRUE,"INPUT"}</definedName>
    <definedName name="argag">#REF!</definedName>
    <definedName name="argfarf">{#N/A,#N/A,FALSE,"Capital Costs";#N/A,#N/A,FALSE,"Depreciation (Book)";#N/A,#N/A,FALSE,"Depreciation (Tax)"}</definedName>
    <definedName name="argqe">{#N/A,#N/A,FALSE,"puboff";#N/A,#N/A,FALSE,"financials";#N/A,#N/A,FALSE,"valuation";#N/A,#N/A,FALSE,"split"}</definedName>
    <definedName name="argsrmsrymas">#REF!</definedName>
    <definedName name="argsrmsrymas_1">#REF!</definedName>
    <definedName name="arhf">{"BUDGET BY MONTH",#N/A,FALSE,"Member Svs Total";"BUDGET BY QUARTER",#N/A,FALSE,"Member Svs Total";"BUDGET BY MONTH",#N/A,FALSE,"Dept 220";"BUDGET BY QUARTER",#N/A,FALSE,"Dept 220";"BUDGET BY MONTH",#N/A,FALSE,"Dept 300";"BUDGET BY QUARTER",#N/A,FALSE,"Dept 300";"BUDGET BY MONTH",#N/A,FALSE,"Dept 302";"BUDGET BY QUARTER",#N/A,FALSE,"Dept 302";"BUDGET BY MONTH",#N/A,FALSE,"Dept 305";"BUDGET BY QUARTER",#N/A,FALSE,"Dept 305";"BUDGET BY MONTH",#N/A,FALSE,"Dept 306";"BUDGET BY QUARTER",#N/A,FALSE,"Dept 306";"BUDGET BY MONTH",#N/A,FALSE,"Dept 307";"BUDGET BY QUARTER",#N/A,FALSE,"Dept 307";"BUDGET BY MONTH",#N/A,FALSE,"Dept 308";"BUDGET BY QUARTER",#N/A,FALSE,"Dept 308";"BUDGET BY MONTH",#N/A,FALSE,"Dept 309";"BUDGET BY QUARTER",#N/A,FALSE,"Dept 309";"BUDGET BY MONTH",#N/A,FALSE,"Dept 311";"BUDGET BY MONTH",#N/A,FALSE,"Dept 311";"BUDGET BY MONTH",#N/A,FALSE,"Dept 312";"BUDGET BY QUARTER",#N/A,FALSE,"Dept 312";"BUDGET BY MONTH",#N/A,FALSE,"Dept 313";"BUDGET BY QUARTER",#N/A,FALSE,"Dept 313";"BUDGET BY MONTH",#N/A,FALSE,"Dept 321";"BUDGET BY QUARTER",#N/A,FALSE,"Dept 321";"BUDGET BY MONTH",#N/A,FALSE,"Dept 322";"BUDGET BY QUARTER",#N/A,FALSE,"Dept 322";"BUDGET BY MONTH",#N/A,FALSE,"Dept 323";"BUDGET BY QUARTER",#N/A,FALSE,"Dept 323";"BUDGET BY MONTH",#N/A,FALSE,"Dept 331";"BUDGET BY QUARTER",#N/A,FALSE,"Dept 331";"BUDGET BY MONTH",#N/A,FALSE,"Dept 332";"BUDGET BY QUARTER",#N/A,FALSE,"Dept 332";"BUDGET BY MONTH",#N/A,FALSE,"Dept 381";"BUDGET BY QUARTER",#N/A,FALSE,"Dept 381";"BUDGET BY MONTH",#N/A,FALSE,"Dept 382";"BUDGET BY QUARTER",#N/A,FALSE,"Dept 382";"BUDGET BY MONTH",#N/A,FALSE,"Dept 383";"BUDGET BY QUARTER",#N/A,FALSE,"Dept 383";"BUDGET BY MONTH",#N/A,FALSE,"Dept 384";"BUDGET BY QUARTER",#N/A,FALSE,"Dept 384";"BUDGET BY MONTH",#N/A,FALSE,"ABQ DS";"BUDGET BY QUARTER",#N/A,FALSE,"ABQ DS";"BUDGET BY MONTH",#N/A,FALSE,"ABQ Del";"BUDGET BY QUARTER",#N/A,FALSE,"ABQ Del";"BUDGET BY MONTH",#N/A,FALSE,"Del Startup";"BUDGET BY QUARTER",#N/A,FALSE,"Del Startup"}</definedName>
    <definedName name="arhsyhsrth">#REF!</definedName>
    <definedName name="arhsyhsrth_1">#REF!</definedName>
    <definedName name="ARIR">#REF!</definedName>
    <definedName name="arjagnargna">#REF!</definedName>
    <definedName name="arjagnargna_1">#REF!</definedName>
    <definedName name="arl">#REF!</definedName>
    <definedName name="ARM">#REF!</definedName>
    <definedName name="ARNFL">#REF!</definedName>
    <definedName name="arp">{"QTR494",#N/A,FALSE,"4Q94";"QTR394",#N/A,FALSE,"3Q94";"QTR294",#N/A,FALSE,"2Q94"}</definedName>
    <definedName name="ARPU">#REF!</definedName>
    <definedName name="ArrFeeAmort">#REF!</definedName>
    <definedName name="arsdf">{#N/A,#N/A,FALSE,"Aging Summary";#N/A,#N/A,FALSE,"Ratio Analysis";#N/A,#N/A,FALSE,"Test 120 Day Accts";#N/A,#N/A,FALSE,"Tickmarks"}</definedName>
    <definedName name="arsdf_1">#REF!</definedName>
    <definedName name="arsdfa">{#N/A,#N/A,FALSE,"Aging Summary";#N/A,#N/A,FALSE,"Ratio Analysis";#N/A,#N/A,FALSE,"Test 120 Day Accts";#N/A,#N/A,FALSE,"Tickmarks"}</definedName>
    <definedName name="art">#REF!</definedName>
    <definedName name="artajtajea">#REF!</definedName>
    <definedName name="artajtajea_1">#REF!</definedName>
    <definedName name="Artems">#REF!</definedName>
    <definedName name="Artic">#REF!</definedName>
    <definedName name="artjawrja">#REF!</definedName>
    <definedName name="artjawrja_1">#REF!</definedName>
    <definedName name="ARUSD">#REF!</definedName>
    <definedName name="arwegvfr">{#N/A,#N/A,FALSE,"Assum";#N/A,#N/A,FALSE,"IS";#N/A,#N/A,FALSE,"Op-BS";#N/A,#N/A,FALSE,"BSCF";#N/A,#N/A,FALSE,"Brad_IS";#N/A,#N/A,FALSE,"Brad_BSCF";#N/A,#N/A,FALSE,"Nick_IS";#N/A,#N/A,FALSE,"Nick_BSCF";#N/A,#N/A,FALSE,"Mobile_IS";#N/A,#N/A,FALSE,"Mobile_BSCF";#N/A,#N/A,FALSE,"Syn+Elim";#N/A,#N/A,FALSE,"Ratings"}</definedName>
    <definedName name="as">40294.5093402778</definedName>
    <definedName name="AS_1">{#N/A,#N/A,FALSE,"Pharm";#N/A,#N/A,FALSE,"WWCM"}</definedName>
    <definedName name="AS_2">{#N/A,#N/A,FALSE,"Pharm";#N/A,#N/A,FALSE,"WWCM"}</definedName>
    <definedName name="AS_3">{#N/A,#N/A,FALSE,"Pharm";#N/A,#N/A,FALSE,"WWCM"}</definedName>
    <definedName name="AS_4">{#N/A,#N/A,FALSE,"Pharm";#N/A,#N/A,FALSE,"WWCM"}</definedName>
    <definedName name="AS2DocOpenMode">"AS2DocumentEdit"</definedName>
    <definedName name="AS2DocOpenMode_1">"AS2DocumentEdit"</definedName>
    <definedName name="AS2HasNoAutoHeaderFooter">" "</definedName>
    <definedName name="AS2NamedRange">6</definedName>
    <definedName name="AS2ReportLS">1</definedName>
    <definedName name="AS2StaticLS">#REF!</definedName>
    <definedName name="AS2SyncStepLS">0</definedName>
    <definedName name="AS2TickmarkLS">#REF!</definedName>
    <definedName name="AS2TickmarkLS2">#REF!</definedName>
    <definedName name="AS2VersionLS">300</definedName>
    <definedName name="asa">{#N/A,#N/A,FALSE,"Aging Summary";#N/A,#N/A,FALSE,"Ratio Analysis";#N/A,#N/A,FALSE,"Test 120 Day Accts";#N/A,#N/A,FALSE,"Tickmarks"}</definedName>
    <definedName name="asad">{"away stand alones",#N/A,FALSE,"Target"}</definedName>
    <definedName name="asas">{#N/A,#N/A,FALSE,"Pharm";#N/A,#N/A,FALSE,"WWCM"}</definedName>
    <definedName name="asas_1">#REF!</definedName>
    <definedName name="asas_2">{#N/A,#N/A,FALSE,"Pharm";#N/A,#N/A,FALSE,"WWCM"}</definedName>
    <definedName name="asas_3">{#N/A,#N/A,FALSE,"Pharm";#N/A,#N/A,FALSE,"WWCM"}</definedName>
    <definedName name="asas_4">{#N/A,#N/A,FALSE,"Pharm";#N/A,#N/A,FALSE,"WWCM"}</definedName>
    <definedName name="asasa">{"Fecha_Dezembro",#N/A,FALSE,"FECHAMENTO-2002 ";"Defer_Dezermbro",#N/A,FALSE,"DIFERIDO";"Pis_Dezembro",#N/A,FALSE,"PIS COFINS";"Iss_Dezembro",#N/A,FALSE,"ISS"}</definedName>
    <definedName name="asasas">#REF!</definedName>
    <definedName name="asasasasas">{"PR1","pr1",TRUE,"Sch PR-1"}</definedName>
    <definedName name="asb">{#N/A,#N/A,FALSE,"Aging Summary";#N/A,#N/A,FALSE,"Ratio Analysis";#N/A,#N/A,FALSE,"Test 120 Day Accts";#N/A,#N/A,FALSE,"Tickmarks"}</definedName>
    <definedName name="asc">#REF!</definedName>
    <definedName name="asd">{#N/A,#N/A,FALSE,"Pharm";#N/A,#N/A,FALSE,"WWCM"}</definedName>
    <definedName name="asd_1">#REF!</definedName>
    <definedName name="asd_2">#REF!</definedName>
    <definedName name="asd_3">{#N/A,#N/A,FALSE,"Pharm";#N/A,#N/A,FALSE,"WWCM"}</definedName>
    <definedName name="asd_4">{#N/A,#N/A,FALSE,"Pharm";#N/A,#N/A,FALSE,"WWCM"}</definedName>
    <definedName name="asda">{#N/A,#N/A,TRUE,"Tar-Ass";#N/A,#N/A,TRUE,"Tar-Ass LBO";#N/A,#N/A,TRUE,"LBO Ret";#N/A,#N/A,TRUE,"Tar-BS LBO";#N/A,#N/A,TRUE,"Tar-IS LBO";#N/A,#N/A,TRUE,"Tar-CF LBO";#N/A,#N/A,TRUE,"Tar-Debt LBO";#N/A,#N/A,TRUE,"Tar-Int LBO";#N/A,#N/A,TRUE,"Tar-Taxes LBO";#N/A,#N/A,TRUE,"Tar-Val LBO"}</definedName>
    <definedName name="asdadf">#REF!</definedName>
    <definedName name="asdas">{"Final",#N/A,FALSE,"Feb-96"}</definedName>
    <definedName name="asdasd">{#N/A,#N/A,FALSE,"Aging Summary";#N/A,#N/A,FALSE,"Ratio Analysis";#N/A,#N/A,FALSE,"Test 120 Day Accts";#N/A,#N/A,FALSE,"Tickmarks"}</definedName>
    <definedName name="asdasd_1">#REF!</definedName>
    <definedName name="asdasdasda">{#N/A,#N/A,TRUE,"DCF Summary (2)";#N/A,#N/A,TRUE,"DCF Summary";#N/A,"Middle Case Drivers",TRUE,"DCF"}</definedName>
    <definedName name="asdasdf">{"'Directory'!$A$72:$E$91"}</definedName>
    <definedName name="asdasdfasdg">{"Final",#N/A,FALSE,"Feb-96"}</definedName>
    <definedName name="asdasdfy">{#N/A,#N/A,FALSE,"Combo-Ass ";#N/A,#N/A,FALSE,"Combo-AD sum";#N/A,#N/A,FALSE,"Combo-Syn Sens";#N/A,#N/A,FALSE,"Combo-Contr";#N/A,#N/A,FALSE,"Combo-Credit Sum";#N/A,#N/A,FALSE,"Combo-Credit";#N/A,#N/A,FALSE,"Combo-AD";#N/A,#N/A,FALSE,"Combo-AD CF"}</definedName>
    <definedName name="asdasdg">{"histincome",#N/A,FALSE,"hyfins";"closing balance",#N/A,FALSE,"hyfins"}</definedName>
    <definedName name="asdasfd">39625.3919675926</definedName>
    <definedName name="asdassd">{#N/A,#N/A,FALSE,"Assum";#N/A,#N/A,FALSE,"IS";#N/A,#N/A,FALSE,"Op-BS";#N/A,#N/A,FALSE,"BSCF";#N/A,#N/A,FALSE,"Brad_IS";#N/A,#N/A,FALSE,"Brad_BSCF";#N/A,#N/A,FALSE,"Nick_IS";#N/A,#N/A,FALSE,"Nick_BSCF";#N/A,#N/A,FALSE,"Mobile_IS";#N/A,#N/A,FALSE,"Mobile_BSCF";#N/A,#N/A,FALSE,"Syn+Elim";#N/A,#N/A,FALSE,"Ratings"}</definedName>
    <definedName name="asdaw">{"FCB_ALL",#N/A,FALSE,"FCB"}</definedName>
    <definedName name="asddf">{#N/A,#N/A,FALSE,"Combo-Ass ";#N/A,#N/A,FALSE,"Combo-AD sum";#N/A,#N/A,FALSE,"Combo-Syn Sens";#N/A,#N/A,FALSE,"Combo-Contr";#N/A,#N/A,FALSE,"Combo-Credit Sum";#N/A,#N/A,FALSE,"Combo-Credit";#N/A,#N/A,FALSE,"Combo-AD";#N/A,#N/A,FALSE,"Combo-AD CF"}</definedName>
    <definedName name="asddsa">{"'Sheet1'!$A$2:$R$54"}</definedName>
    <definedName name="asde">0</definedName>
    <definedName name="asdf">{#N/A,#N/A,TRUE,"Status Report";#N/A,#N/A,TRUE,"Current Forecast";#N/A,#N/A,TRUE,"Last Forecast";#N/A,#N/A,TRUE,"BP";#N/A,#N/A,TRUE,"LY"}</definedName>
    <definedName name="asdf_1">#REF!</definedName>
    <definedName name="ASDF2">{"GTI monthly IS",#N/A,FALSE,"gti";#N/A,#N/A,FALSE,"gti"}</definedName>
    <definedName name="asdf22">#REF!</definedName>
    <definedName name="asdf23">#REF!</definedName>
    <definedName name="asdf336">#REF!</definedName>
    <definedName name="asdf34">#REF!</definedName>
    <definedName name="asdf44">#REF!</definedName>
    <definedName name="asdf654234">41747.4205671296</definedName>
    <definedName name="asdfa">{"histincome",#N/A,FALSE,"hyfins";"closing balance",#N/A,FALSE,"hyfins"}</definedName>
    <definedName name="asdfad">{"histincome",#N/A,FALSE,"hyfins";"closing balance",#N/A,FALSE,"hyfins"}</definedName>
    <definedName name="asdfadf">{"histincome",#N/A,FALSE,"hyfins";"closing balance",#N/A,FALSE,"hyfins"}</definedName>
    <definedName name="asdfadfad">#REF!</definedName>
    <definedName name="asdfadg">{#N/A,#N/A,TRUE,"Summary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sdfadsf">{"'Sheet1'!$A$1:$J$121"}</definedName>
    <definedName name="asdfadsfas">{"histincome",#N/A,FALSE,"hyfins";"closing balance",#N/A,FALSE,"hyfins"}</definedName>
    <definedName name="asdfaf">#REF!</definedName>
    <definedName name="asdfas">{"print 1.6",#N/A,FALSE,"Sheet1";"print 2.6",#N/A,FALSE,"Sheet1";"print 3.6",#N/A,FALSE,"Sheet1";"print 4.6",#N/A,FALSE,"Sheet1";"print 5.6",#N/A,FALSE,"Sheet1";"print 6.6",#N/A,FALSE,"Sheet1"}</definedName>
    <definedName name="ASDFAS_1">#REF!</definedName>
    <definedName name="asdfasaa">{"print 1.6",#N/A,FALSE,"Sheet1";"print 2.6",#N/A,FALSE,"Sheet1";"print 3.6",#N/A,FALSE,"Sheet1";"print 4.6",#N/A,FALSE,"Sheet1";"print 5.6",#N/A,FALSE,"Sheet1";"print 6.6",#N/A,FALSE,"Sheet1"}</definedName>
    <definedName name="asdfasd">{"histincome",#N/A,FALSE,"hyfins";"closing balance",#N/A,FALSE,"hyfins"}</definedName>
    <definedName name="ASDFASD_1">#REF!</definedName>
    <definedName name="asdfasd_1_1">{"IS",#N/A,FALSE,"IS";"RPTIS",#N/A,FALSE,"RPTIS";"STATS",#N/A,FALSE,"STATS";"CELL",#N/A,FALSE,"CELL";"BS",#N/A,FALSE,"BS"}</definedName>
    <definedName name="asdfasd_1_2">{"IS",#N/A,FALSE,"IS";"RPTIS",#N/A,FALSE,"RPTIS";"STATS",#N/A,FALSE,"STATS";"CELL",#N/A,FALSE,"CELL";"BS",#N/A,FALSE,"BS"}</definedName>
    <definedName name="asdfasd_1_3">{"IS",#N/A,FALSE,"IS";"RPTIS",#N/A,FALSE,"RPTIS";"STATS",#N/A,FALSE,"STATS";"CELL",#N/A,FALSE,"CELL";"BS",#N/A,FALSE,"BS"}</definedName>
    <definedName name="asdfasd_1_4">{"IS",#N/A,FALSE,"IS";"RPTIS",#N/A,FALSE,"RPTIS";"STATS",#N/A,FALSE,"STATS";"CELL",#N/A,FALSE,"CELL";"BS",#N/A,FALSE,"BS"}</definedName>
    <definedName name="asdfasd_1_5">{"IS",#N/A,FALSE,"IS";"RPTIS",#N/A,FALSE,"RPTIS";"STATS",#N/A,FALSE,"STATS";"CELL",#N/A,FALSE,"CELL";"BS",#N/A,FALSE,"BS"}</definedName>
    <definedName name="asdfasd_2">{"IS",#N/A,FALSE,"IS";"RPTIS",#N/A,FALSE,"RPTIS";"STATS",#N/A,FALSE,"STATS";"CELL",#N/A,FALSE,"CELL";"BS",#N/A,FALSE,"BS"}</definedName>
    <definedName name="asdfasd_2_1">{"IS",#N/A,FALSE,"IS";"RPTIS",#N/A,FALSE,"RPTIS";"STATS",#N/A,FALSE,"STATS";"CELL",#N/A,FALSE,"CELL";"BS",#N/A,FALSE,"BS"}</definedName>
    <definedName name="asdfasd_2_2">{"IS",#N/A,FALSE,"IS";"RPTIS",#N/A,FALSE,"RPTIS";"STATS",#N/A,FALSE,"STATS";"CELL",#N/A,FALSE,"CELL";"BS",#N/A,FALSE,"BS"}</definedName>
    <definedName name="asdfasd_2_3">{"IS",#N/A,FALSE,"IS";"RPTIS",#N/A,FALSE,"RPTIS";"STATS",#N/A,FALSE,"STATS";"CELL",#N/A,FALSE,"CELL";"BS",#N/A,FALSE,"BS"}</definedName>
    <definedName name="asdfasd_2_4">{"IS",#N/A,FALSE,"IS";"RPTIS",#N/A,FALSE,"RPTIS";"STATS",#N/A,FALSE,"STATS";"CELL",#N/A,FALSE,"CELL";"BS",#N/A,FALSE,"BS"}</definedName>
    <definedName name="asdfasd_2_5">{"IS",#N/A,FALSE,"IS";"RPTIS",#N/A,FALSE,"RPTIS";"STATS",#N/A,FALSE,"STATS";"CELL",#N/A,FALSE,"CELL";"BS",#N/A,FALSE,"BS"}</definedName>
    <definedName name="asdfasd_3">{"IS",#N/A,FALSE,"IS";"RPTIS",#N/A,FALSE,"RPTIS";"STATS",#N/A,FALSE,"STATS";"CELL",#N/A,FALSE,"CELL";"BS",#N/A,FALSE,"BS"}</definedName>
    <definedName name="asdfasd_3_1">{"IS",#N/A,FALSE,"IS";"RPTIS",#N/A,FALSE,"RPTIS";"STATS",#N/A,FALSE,"STATS";"CELL",#N/A,FALSE,"CELL";"BS",#N/A,FALSE,"BS"}</definedName>
    <definedName name="asdfasd_3_2">{"IS",#N/A,FALSE,"IS";"RPTIS",#N/A,FALSE,"RPTIS";"STATS",#N/A,FALSE,"STATS";"CELL",#N/A,FALSE,"CELL";"BS",#N/A,FALSE,"BS"}</definedName>
    <definedName name="asdfasd_3_3">{"IS",#N/A,FALSE,"IS";"RPTIS",#N/A,FALSE,"RPTIS";"STATS",#N/A,FALSE,"STATS";"CELL",#N/A,FALSE,"CELL";"BS",#N/A,FALSE,"BS"}</definedName>
    <definedName name="asdfasd_3_4">{"IS",#N/A,FALSE,"IS";"RPTIS",#N/A,FALSE,"RPTIS";"STATS",#N/A,FALSE,"STATS";"CELL",#N/A,FALSE,"CELL";"BS",#N/A,FALSE,"BS"}</definedName>
    <definedName name="asdfasd_3_5">{"IS",#N/A,FALSE,"IS";"RPTIS",#N/A,FALSE,"RPTIS";"STATS",#N/A,FALSE,"STATS";"CELL",#N/A,FALSE,"CELL";"BS",#N/A,FALSE,"BS"}</definedName>
    <definedName name="asdfasd_4">{"IS",#N/A,FALSE,"IS";"RPTIS",#N/A,FALSE,"RPTIS";"STATS",#N/A,FALSE,"STATS";"CELL",#N/A,FALSE,"CELL";"BS",#N/A,FALSE,"BS"}</definedName>
    <definedName name="asdfasd_4_1">{"IS",#N/A,FALSE,"IS";"RPTIS",#N/A,FALSE,"RPTIS";"STATS",#N/A,FALSE,"STATS";"CELL",#N/A,FALSE,"CELL";"BS",#N/A,FALSE,"BS"}</definedName>
    <definedName name="asdfasd_4_2">{"IS",#N/A,FALSE,"IS";"RPTIS",#N/A,FALSE,"RPTIS";"STATS",#N/A,FALSE,"STATS";"CELL",#N/A,FALSE,"CELL";"BS",#N/A,FALSE,"BS"}</definedName>
    <definedName name="asdfasd_4_3">{"IS",#N/A,FALSE,"IS";"RPTIS",#N/A,FALSE,"RPTIS";"STATS",#N/A,FALSE,"STATS";"CELL",#N/A,FALSE,"CELL";"BS",#N/A,FALSE,"BS"}</definedName>
    <definedName name="asdfasd_4_4">{"IS",#N/A,FALSE,"IS";"RPTIS",#N/A,FALSE,"RPTIS";"STATS",#N/A,FALSE,"STATS";"CELL",#N/A,FALSE,"CELL";"BS",#N/A,FALSE,"BS"}</definedName>
    <definedName name="asdfasd_4_5">{"IS",#N/A,FALSE,"IS";"RPTIS",#N/A,FALSE,"RPTIS";"STATS",#N/A,FALSE,"STATS";"CELL",#N/A,FALSE,"CELL";"BS",#N/A,FALSE,"BS"}</definedName>
    <definedName name="asdfasd_5">{"IS",#N/A,FALSE,"IS";"RPTIS",#N/A,FALSE,"RPTIS";"STATS",#N/A,FALSE,"STATS";"CELL",#N/A,FALSE,"CELL";"BS",#N/A,FALSE,"BS"}</definedName>
    <definedName name="asdfasd_5_1">{"IS",#N/A,FALSE,"IS";"RPTIS",#N/A,FALSE,"RPTIS";"STATS",#N/A,FALSE,"STATS";"CELL",#N/A,FALSE,"CELL";"BS",#N/A,FALSE,"BS"}</definedName>
    <definedName name="asdfasd_5_2">{"IS",#N/A,FALSE,"IS";"RPTIS",#N/A,FALSE,"RPTIS";"STATS",#N/A,FALSE,"STATS";"CELL",#N/A,FALSE,"CELL";"BS",#N/A,FALSE,"BS"}</definedName>
    <definedName name="asdfasd_5_3">{"IS",#N/A,FALSE,"IS";"RPTIS",#N/A,FALSE,"RPTIS";"STATS",#N/A,FALSE,"STATS";"CELL",#N/A,FALSE,"CELL";"BS",#N/A,FALSE,"BS"}</definedName>
    <definedName name="asdfasd_5_4">{"IS",#N/A,FALSE,"IS";"RPTIS",#N/A,FALSE,"RPTIS";"STATS",#N/A,FALSE,"STATS";"CELL",#N/A,FALSE,"CELL";"BS",#N/A,FALSE,"BS"}</definedName>
    <definedName name="asdfasd_5_5">{"IS",#N/A,FALSE,"IS";"RPTIS",#N/A,FALSE,"RPTIS";"STATS",#N/A,FALSE,"STATS";"CELL",#N/A,FALSE,"CELL";"BS",#N/A,FALSE,"BS"}</definedName>
    <definedName name="asdfasdd">{"histincome",#N/A,FALSE,"hyfins";"closing balance",#N/A,FALSE,"hyfins"}</definedName>
    <definedName name="asdfasddfa">{"histincome",#N/A,FALSE,"hyfins";"closing balance",#N/A,FALSE,"hyfins"}</definedName>
    <definedName name="asdfasdf">{#N/A,#N/A,FALSE,"TS";#N/A,#N/A,FALSE,"Combo";#N/A,#N/A,FALSE,"FAIR";#N/A,#N/A,FALSE,"RBC";#N/A,#N/A,FALSE,"xxxx";#N/A,#N/A,FALSE,"A_D";#N/A,#N/A,FALSE,"WACC";#N/A,#N/A,FALSE,"DCF";#N/A,#N/A,FALSE,"LBO";#N/A,#N/A,FALSE,"AcqMults";#N/A,#N/A,FALSE,"CompMults"}</definedName>
    <definedName name="asdfasdf_1">#REF!</definedName>
    <definedName name="asdfasdfa">#REF!</definedName>
    <definedName name="ASDFASDFA_1">#REF!</definedName>
    <definedName name="asdfasdfadfasdf">#REF!</definedName>
    <definedName name="asdfasdfasd">#REF!</definedName>
    <definedName name="asdfasdfasdadf">{"'Directory'!$A$72:$E$91"}</definedName>
    <definedName name="asdfasdfasdf">{"comp1",#N/A,FALSE,"COMPS";"footnotes",#N/A,FALSE,"COMPS"}</definedName>
    <definedName name="asdfasdfasdfa">{#N/A,#N/A,TRUE,"Cover00";#N/A,#N/A,TRUE,"Contents";#N/A,#N/A,TRUE,"IS00";#N/A,#N/A,TRUE,"BS00";#N/A,#N/A,TRUE,"CF00";#N/A,#N/A,TRUE,"SE00";#N/A,#N/A,TRUE,"COGS00";#N/A,#N/A,TRUE,"SG&amp;A00";#N/A,#N/A,TRUE,"Interest00";#N/A,#N/A,TRUE,"Stats00";#N/A,#N/A,TRUE,"Covenants00"}</definedName>
    <definedName name="asdfasdfasdfas">#REF!</definedName>
    <definedName name="asdfasdfasdfasdfasdf">{"RIG PERSONNEL",#N/A,FALSE," PERSONNEL 97 "}</definedName>
    <definedName name="asdfasdfasdfasdfasdfadf">{"UTILIZATION",#N/A,FALSE,"RIG UTILIZATION"}</definedName>
    <definedName name="asdfasdfdddd">{"DCF","UPSIDE CASE",FALSE,"Sheet1";"DCF","BASE CASE",FALSE,"Sheet1";"DCF","DOWNSIDE CASE",FALSE,"Sheet1"}</definedName>
    <definedName name="asdfasdfg">{#N/A,#N/A,TRUE,"Acq-Ass";#N/A,#N/A,TRUE,"Acq-IS";#N/A,#N/A,TRUE,"Acq-BS";#N/A,#N/A,TRUE,"Acq-CF";#N/A,#N/A,TRUE,"Acq-Proj";#N/A,#N/A,TRUE,"Acq-CapEx";#N/A,#N/A,TRUE,"Acq-Debt";#N/A,#N/A,TRUE,"Acq-Int";#N/A,#N/A,TRUE,"Acq-BD";#N/A,#N/A,TRUE,"Acq-TD";#N/A,#N/A,TRUE,"Acq-Taxes";#N/A,#N/A,TRUE,"Acq-Credit";#N/A,#N/A,TRUE,"Acq-Val";#N/A,#N/A,TRUE,"Acq-Mult Val"}</definedName>
    <definedName name="asdfasdfsad">{#N/A,#N/A,FALSE,"output";#N/A,#N/A,FALSE,"contrib";#N/A,#N/A,FALSE,"profile";#N/A,#N/A,FALSE,"comps"}</definedName>
    <definedName name="asdfase">{"QuarterLC",#N/A,FALSE,"LOCALwithADJ";"QuarterUSD",#N/A,FALSE,"USwithADJ"}</definedName>
    <definedName name="asdfasf">38939.6653819444</definedName>
    <definedName name="asdfd">{"histincome",#N/A,FALSE,"hyfins";"closing balance",#N/A,FALSE,"hyfins"}</definedName>
    <definedName name="asdfdaf">{#N/A,#N/A,FALSE,"Tar-Ass";#N/A,#N/A,FALSE,"Tar-IS";#N/A,#N/A,FALSE,"Tar-BS";#N/A,#N/A,FALSE,"Tar-Adg BS";#N/A,#N/A,FALSE,"Tar-CF"}</definedName>
    <definedName name="asdfdd">#REF!</definedName>
    <definedName name="asdfdfddfsf">{"ELIM_YTD",#N/A,FALSE,"EES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asdfdfdjf">#REF!</definedName>
    <definedName name="asdfdfdjf_1">#REF!</definedName>
    <definedName name="asdfdsaf">{#N/A,#N/A,TRUE,"sum";#N/A,#N/A,TRUE,"Bal_sht200";#N/A,#N/A,TRUE,"P&amp;L_act200";#N/A,#N/A,TRUE,"CASHFLOW20";#N/A,#N/A,TRUE,"comp_p&amp;L";#N/A,#N/A,TRUE,"Act_Prod";#N/A,#N/A,TRUE,"Act_Cust"}</definedName>
    <definedName name="asdfe">{"FCB_ALL",#N/A,FALSE,"FCB"}</definedName>
    <definedName name="asdff">#REF!</definedName>
    <definedName name="asdffasd">{#N/A,#N/A,FALSE,"Combo-Ass ";#N/A,#N/A,FALSE,"Combo-IS";#N/A,#N/A,FALSE,"Combo-BS";#N/A,#N/A,FALSE,"Combo-CF"}</definedName>
    <definedName name="asdfff">{#N/A,#N/A,FALSE,"COVER PAGE";#N/A,#N/A,FALSE,"HIGHLITES";#N/A,#N/A,FALSE,"INC STATE (1)";#N/A,#N/A,FALSE,"DPC BY DEPT";#N/A,#N/A,FALSE,"FIXED COSTS";#N/A,#N/A,FALSE,"PRODUCTION";#N/A,#N/A,FALSE,"SALES TRND";#N/A,#N/A,FALSE,"BALANCE SHEET";#N/A,#N/A,FALSE,"INVENTORY";#N/A,#N/A,FALSE,"MFG VAR";#N/A,#N/A,FALSE,"OVRHD SPND";#N/A,#N/A,FALSE,"ENERGY COSTS";#N/A,#N/A,FALSE,"MAINTENANCE";#N/A,#N/A,FALSE,"LABOR";#N/A,#N/A,FALSE,"ACTVSFORECAST"}</definedName>
    <definedName name="asdffffffffffffff">{#N/A,#N/A,FALSE,"Front Page";#N/A,#N/A,FALSE,"Mfg Var";#N/A,#N/A,FALSE,"Family Unit Cost Graphs";#N/A,#N/A,FALSE,"Product Cost Graphs";#N/A,#N/A,FALSE,"Unit Cost Setup";#N/A,#N/A,FALSE,"Yields";#N/A,#N/A,FALSE,"Emery";#N/A,#N/A,FALSE,"GI Pricing";#N/A,#N/A,FALSE,"Actuals";#N/A,#N/A,FALSE,"Forecast"}</definedName>
    <definedName name="asdfg">{#N/A,#N/A,FALSE,"Pharm";#N/A,#N/A,FALSE,"WWCM"}</definedName>
    <definedName name="asdfg_1">#REF!</definedName>
    <definedName name="asdfg_2">{#N/A,#N/A,FALSE,"Pharm";#N/A,#N/A,FALSE,"WWCM"}</definedName>
    <definedName name="asdfg_3">{#N/A,#N/A,FALSE,"Pharm";#N/A,#N/A,FALSE,"WWCM"}</definedName>
    <definedName name="asdfg_4">{#N/A,#N/A,FALSE,"Pharm";#N/A,#N/A,FALSE,"WWCM"}</definedName>
    <definedName name="asdfgdfhfghjfg">{"Staley",#N/A,FALSE,"Total";"Staley",#N/A,FALSE,"UKLC";"Staley",#N/A,FALSE,"UKUS";"Staley",#N/A,FALSE,"CELC";"Staley",#N/A,FALSE,"CEUS";"Staley",#N/A,FALSE,"FranceLC";"Staley",#N/A,FALSE,"FranceUS";"Staley",#N/A,FALSE,"IberiaLC";"Staley",#N/A,FALSE,"IberiaUS";"Staley",#N/A,FALSE,"CanadaLC";"Staley",#N/A,FALSE,"CanadaUS";"Staley",#N/A,FALSE,"AustraliaLC";"Staley",#N/A,FALSE,"AustraliaUS";"Staley",#N/A,FALSE,"JapanLC";"Staley",#N/A,FALSE,"JapanUS"}</definedName>
    <definedName name="asdfjjjj">{#N/A,#N/A,TRUE,"sum";#N/A,#N/A,TRUE,"Bal_sht200";#N/A,#N/A,TRUE,"P&amp;L_act200";#N/A,#N/A,TRUE,"CASHFLOW20";#N/A,#N/A,TRUE,"comp_p&amp;L";#N/A,#N/A,TRUE,"Act_Prod";#N/A,#N/A,TRUE,"Act_Cust"}</definedName>
    <definedName name="asdfjkl">{"bs",#N/A,FALSE,"SCF"}</definedName>
    <definedName name="asdfn">{"FCB_ALL",#N/A,FALSE,"FCB";"GREY_ALL",#N/A,FALSE,"GREY"}</definedName>
    <definedName name="asdfrew">#REF!</definedName>
    <definedName name="asdfs">{#N/A,#N/A,FALSE,"3mos";#N/A,#N/A,FALSE,"dedicated"}</definedName>
    <definedName name="asdfsadf">{#N/A,#N/A,TRUE,"Sch-1a";#N/A,#N/A,TRUE,"Sch-1b";#N/A,#N/A,TRUE,"Sch-1c";#N/A,#N/A,TRUE,"Sch-1d";#N/A,#N/A,TRUE,"Sch-2a";#N/A,#N/A,TRUE,"Sch-2b";#N/A,#N/A,TRUE,"Sch-2c";#N/A,#N/A,TRUE,"Sch-3a";#N/A,#N/A,TRUE,"Sch-3b";#N/A,#N/A,TRUE,"Sch-3c";#N/A,#N/A,TRUE,"Sch-3d";#N/A,#N/A,TRUE,"Sch-3e"}</definedName>
    <definedName name="asdfsda">{#N/A,#N/A,FALSE,"FY97";#N/A,#N/A,FALSE,"FY98";#N/A,#N/A,FALSE,"FY99";#N/A,#N/A,FALSE,"FY00";#N/A,#N/A,FALSE,"FY01"}</definedName>
    <definedName name="asdfsdfsdfsdf">#REF!</definedName>
    <definedName name="asdgaerghawergt">{"histincome",#N/A,FALSE,"hyfins";"closing balance",#N/A,FALSE,"hyfins"}</definedName>
    <definedName name="asdgaew">{"FCB_ALL",#N/A,FALSE,"FCB"}</definedName>
    <definedName name="asdgahdfhth">{#N/A,#N/A,FALSE,"REPORT"}</definedName>
    <definedName name="asdgahdfhth_1">#REF!</definedName>
    <definedName name="asdgahdfhth_2">{#N/A,#N/A,FALSE,"REPORT"}</definedName>
    <definedName name="asdgahdfhth_3">{#N/A,#N/A,FALSE,"REPORT"}</definedName>
    <definedName name="asdgahdfhth_4">{#N/A,#N/A,FALSE,"REPORT"}</definedName>
    <definedName name="asdgasdfasdfas">{"histincome",#N/A,FALSE,"hyfins";"closing balance",#N/A,FALSE,"hyfins"}</definedName>
    <definedName name="asdgasrgasdf">{"histincome",#N/A,FALSE,"hyfins";"closing balance",#N/A,FALSE,"hyfins"}</definedName>
    <definedName name="asdgayery">{#N/A,#N/A,FALSE,"Pharm";#N/A,#N/A,FALSE,"WWCM"}</definedName>
    <definedName name="asdgayery_1">#REF!</definedName>
    <definedName name="asdgayery_2">{#N/A,#N/A,FALSE,"Pharm";#N/A,#N/A,FALSE,"WWCM"}</definedName>
    <definedName name="asdgayery_3">{#N/A,#N/A,FALSE,"Pharm";#N/A,#N/A,FALSE,"WWCM"}</definedName>
    <definedName name="asdgayery_4">{#N/A,#N/A,FALSE,"Pharm";#N/A,#N/A,FALSE,"WWCM"}</definedName>
    <definedName name="asdgfdytyet">{#N/A,#N/A,FALSE,"REPORT"}</definedName>
    <definedName name="asdgfdytyet_1">#REF!</definedName>
    <definedName name="asdgfdytyet_2">{#N/A,#N/A,FALSE,"REPORT"}</definedName>
    <definedName name="asdgfdytyet_3">{#N/A,#N/A,FALSE,"REPORT"}</definedName>
    <definedName name="asdgfdytyet_4">{#N/A,#N/A,FALSE,"REPORT"}</definedName>
    <definedName name="asdgtehrggre">{"p1";"p2";"p3"}</definedName>
    <definedName name="asdgtryukuio">{#N/A,#N/A,FALSE,"REPORT"}</definedName>
    <definedName name="asdgtryukuio_1">#REF!</definedName>
    <definedName name="asdgtryukuio_2">{#N/A,#N/A,FALSE,"REPORT"}</definedName>
    <definedName name="asdgtryukuio_3">{#N/A,#N/A,FALSE,"REPORT"}</definedName>
    <definedName name="asdgtryukuio_4">{#N/A,#N/A,FALSE,"REPORT"}</definedName>
    <definedName name="asdjfa">{#N/A,#N/A,FALSE,"Front Page";#N/A,#N/A,FALSE,"Mfg Var";#N/A,#N/A,FALSE,"Family Unit Cost Graphs";#N/A,#N/A,FALSE,"Product Cost Graphs";#N/A,#N/A,FALSE,"Unit Cost Setup";#N/A,#N/A,FALSE,"Yields";#N/A,#N/A,FALSE,"Emery";#N/A,#N/A,FALSE,"GI Pricing";#N/A,#N/A,FALSE,"Actuals";#N/A,#N/A,FALSE,"Forecast"}</definedName>
    <definedName name="asdjgkl">{#N/A,#N/A,FALSE,"Pharm";#N/A,#N/A,FALSE,"WWCM"}</definedName>
    <definedName name="asdjgkl_1">#REF!</definedName>
    <definedName name="asdjgkl_2">{#N/A,#N/A,FALSE,"Pharm";#N/A,#N/A,FALSE,"WWCM"}</definedName>
    <definedName name="asdjgkl_3">{#N/A,#N/A,FALSE,"Pharm";#N/A,#N/A,FALSE,"WWCM"}</definedName>
    <definedName name="asdjgkl_4">{#N/A,#N/A,FALSE,"Pharm";#N/A,#N/A,FALSE,"WWCM"}</definedName>
    <definedName name="asdliru">{"Supporting Schedules",#N/A,FALSE,"Results"}</definedName>
    <definedName name="asdr5">{"FCB_ALL",#N/A,FALSE,"FCB";"GREY_ALL",#N/A,FALSE,"GREY"}</definedName>
    <definedName name="asds">{#N/A,#N/A,FALSE,"Umsatz CH";#N/A,#N/A,FALSE,"ER CH";#N/A,#N/A,FALSE,"EA CH (2) ";#N/A,#N/A,FALSE,"EA CH";#N/A,#N/A,FALSE,"EA CH (3) ";#N/A,#N/A,FALSE,"EA CH (4)";#N/A,#N/A,FALSE,"KA CH";#N/A,#N/A,FALSE,"KA CH  (2)";#N/A,#N/A,FALSE,"KA CH  (3)";#N/A,#N/A,FALSE,"KA CH (4)"}</definedName>
    <definedName name="asdsad">#REF!</definedName>
    <definedName name="asdsda">{#N/A,#N/A,FALSE,"Tar-Ass";#N/A,#N/A,FALSE,"Tar-IS";#N/A,#N/A,FALSE,"Tar-BS";#N/A,#N/A,FALSE,"Tar-Adg BS";#N/A,#N/A,FALSE,"Tar-CF"}</definedName>
    <definedName name="asdsdaf">#REF!</definedName>
    <definedName name="asdsdf">{#N/A,#N/A,TRUE,"Acq-Ass";#N/A,#N/A,TRUE,"Acq-IS";#N/A,#N/A,TRUE,"Acq-BS";#N/A,#N/A,TRUE,"Acq-CF"}</definedName>
    <definedName name="asdsdfasdf">{"'Directory'!$A$72:$E$91"}</definedName>
    <definedName name="asdtf">{"'Standalone List Price Trends'!$A$1:$X$56"}</definedName>
    <definedName name="ASDVA">{#N/A,#N/A,FALSE,"TEL Monthly Inc";#N/A,#N/A,FALSE,"TEL REVENUE";#N/A,#N/A,FALSE,"Tel - Manpower";#N/A,#N/A,FALSE,"Tel Sales Support";#N/A,#N/A,FALSE,"SI - TELCO";#N/A,#N/A,FALSE,"Sales - Telco";#N/A,#N/A,FALSE,"Tel - Mktg";#N/A,#N/A,FALSE,"Tel - Mktg"}</definedName>
    <definedName name="ASDVASDFA">{#N/A,#N/A,TRUE,"Statements";#N/A,#N/A,TRUE,"Capital";#N/A,#N/A,TRUE,"TOT Monthly Inc";#N/A,#N/A,TRUE,"TOT REVENUE";#N/A,#N/A,TRUE,"Manpower";#N/A,#N/A,TRUE,"Overheads";#N/A,#N/A,TRUE,"Salary";#N/A,#N/A,TRUE,"Admin";#N/A,#N/A,TRUE,"Barbados";#N/A,#N/A,TRUE,"Product Mktg";#N/A,#N/A,TRUE,"CONS - SI";#N/A,#N/A,TRUE,"PROJECTS";#N/A,#N/A,TRUE,"R&amp;D";#N/A,#N/A,TRUE,"Cons S&amp;M";#N/A,#N/A,TRUE,"Mktg"}</definedName>
    <definedName name="asdWS">{"'Directory'!$A$72:$E$91"}</definedName>
    <definedName name="ase">{"861/1209 Conv Bar Chart",#N/A,FALSE,"Charts";"861 Conv Bar Chart",#N/A,FALSE,"Charts";"1209 Conv Bar Chart",#N/A,FALSE,"Charts"}</definedName>
    <definedName name="asedfdf">{"apci",#N/A,FALSE,"Chem_CY";"eastman",#N/A,FALSE,"Eastman";"betz",#N/A,FALSE,"Betz";"great lakes",#N/A,FALSE,"Great_Lakes";"hercules",#N/A,FALSE,"Hercules Chem Seg Data";"rohm",#N/A,FALSE,"Rohm";"union carbide",#N/A,FALSE,"Union";"witco",#N/A,FALSE,"Witco"}</definedName>
    <definedName name="asertg">{#N/A,#N/A,FALSE,"Aging Summary";#N/A,#N/A,FALSE,"Ratio Analysis";#N/A,#N/A,FALSE,"Test 120 Day Accts";#N/A,#N/A,FALSE,"Tickmarks"}</definedName>
    <definedName name="asetjfd">{"Merger Inputs",#N/A,FALSE,"Merger Plan"}</definedName>
    <definedName name="asf">{#N/A,#N/A,TRUE,"Monthly BCG";#N/A,#N/A,TRUE,"Qrt BCG";#N/A,#N/A,TRUE,"FY BCG";#N/A,#N/A,TRUE,"1Q BCG";#N/A,#N/A,TRUE,"2Q BCG";#N/A,#N/A,TRUE,"3Q BCG";#N/A,#N/A,TRUE,"4Q BCG"}</definedName>
    <definedName name="asfa">{#N/A,#N/A,FALSE,"MKTSUM95";#N/A,#N/A,FALSE,"MKTADM95";#N/A,#N/A,FALSE,"MKTD&amp;C95";#N/A,#N/A,FALSE,"MKTPRD95";#N/A,#N/A,FALSE,"MKTCHL95"}</definedName>
    <definedName name="asfa1">{#N/A,#N/A,FALSE,"MKTSUM95";#N/A,#N/A,FALSE,"MKTADM95";#N/A,#N/A,FALSE,"MKTD&amp;C95";#N/A,#N/A,FALSE,"MKTPRD95";#N/A,#N/A,FALSE,"MKTCHL95"}</definedName>
    <definedName name="asfads">{"histincome",#N/A,FALSE,"hyfins";"closing balance",#N/A,FALSE,"hyfins"}</definedName>
    <definedName name="asfaeq4rwegfta">{"Final",#N/A,FALSE,"Feb-96"}</definedName>
    <definedName name="asfasdf">#REF!</definedName>
    <definedName name="asfasf">{"FCF",#N/A,FALSE,"Results"}</definedName>
    <definedName name="asfasfas">{"Supporting Schedules",#N/A,FALSE,"Results"}</definedName>
    <definedName name="asfd">{"cap_structure",#N/A,FALSE,"Graph-Mkt Cap";"price",#N/A,FALSE,"Graph-Price";"ebit",#N/A,FALSE,"Graph-EBITDA";"ebitda",#N/A,FALSE,"Graph-EBITDA"}</definedName>
    <definedName name="ASFDAD">{#N/A,#N/A,FALSE,"Statements";#N/A,#N/A,FALSE,"Capital";#N/A,#N/A,FALSE,"UTIL Monthly Inc ";#N/A,#N/A,FALSE,"UTIL REVENUE";#N/A,#N/A,FALSE,"UTIL SERV REV ";#N/A,#N/A,FALSE,"Manpower";#N/A,#N/A,FALSE,"Maintenance";#N/A,#N/A,FALSE,"Util Sales Support";#N/A,#N/A,FALSE,"SI - UTIL";#N/A,#N/A,FALSE,"Sales - Utili";#N/A,#N/A,FALSE,"Util - Mktg"}</definedName>
    <definedName name="asfdasdf">{#N/A,#N/A,FALSE,"Summary";#N/A,#N/A,FALSE,"Rollup";#N/A,#N/A,FALSE,"SG&amp;A";#N/A,#N/A,FALSE,"Sales_Rollup";"mixstar assumps",#N/A,FALSE,"MixStar";"mixstar glance",#N/A,FALSE,"MixStar";"mixstar inc stmt",#N/A,FALSE,"MixStar";"HBS Assumps",#N/A,FALSE,"HBS";"HBS Graphs",#N/A,FALSE,"HBS";"HBS Inc Stmt",#N/A,FALSE,"HBS";"HBSA Assumps",#N/A,FALSE,"HBSA";"HBSA Graphs",#N/A,FALSE,"HBSA";"HBSA Inc Stmt",#N/A,FALSE,"HBSA";"MITSloan Assumps",#N/A,FALSE,"MIT-Sloan";"MITSloan Graphs",#N/A,FALSE,"MIT-Sloan";"AFT Assumps",#N/A,FALSE,"AFT";"MITSloan Inc Stmt",#N/A,FALSE,"MIT-Sloan";"SimSch Assumps",#N/A,FALSE,"Sim &amp; Sch";"SimSch Graphs",#N/A,FALSE,"Sim &amp; Sch";"SimSch Inc Stmt",#N/A,FALSE,"Sim &amp; Sch";"UVA Assumps",#N/A,FALSE,"UVA";"UVA Graphs",#N/A,FALSE,"UVA";"UVA Inc Stmt",#N/A,FALSE,"UVA";"AFT Graphs",#N/A,FALSE,"AFT";"AFT Inc Stmt",#N/A,FALSE,"AFT";"AFT Assumps",#N/A,FALSE,"AFT";"Scholastic Assumps",#N/A,FALSE,"Scholastic";"Scholastic Graphs",#N/A,FALSE,"Scholastic";"Scholastic Inc Stmt",#N/A,FALSE,"Scholastic";"CNN Assumps",#N/A,FALSE,"CNN-TESI";"CNN Graphs",#N/A,FALSE,"CNN-TESI";"CNN Inc Stmt",#N/A,FALSE,"CNN-TESI";"CNN E Assumps",#N/A,FALSE,"CNN-TESI E";"CNN E Graphs",#N/A,FALSE,"CNN-TESI E";"NEA Assumps",#N/A,FALSE,"NEA";"CNN E Inc Stmt",#N/A,FALSE,"CNN-TESI E";"NEA Graphs",#N/A,FALSE,"NEA";"NEA Inc Stmt",#N/A,FALSE,"NEA";"NEA Assumps",#N/A,FALSE,"NEA";"NEA P Assumps",#N/A,FALSE,"NEA Priv";"NEA P Graphs",#N/A,FALSE,"NEA Priv";"NEA P Inc Stmt",#N/A,FALSE,"NEA Priv";"Cen21 Assumps",#N/A,FALSE,"Century21";"Cen21 Graph",#N/A,FALSE,"Century21";"Cen21 Inc Stmt",#N/A,FALSE,"Century21";"ECN Assumps",#N/A,FALSE,"ECN";"ECN Graph",#N/A,FALSE,"ECN";"ECN Inc Stmt",#N/A,FALSE,"ECN";"FGIC Assumps",#N/A,FALSE,"FGIC";"FGIC Graphs",#N/A,FALSE,"FGIC";"FGIC Inc Stmt",#N/A,FALSE,"FGIC";"Oxford Assumps",#N/A,FALSE,"OxfordHealth";"Oxford Graphs",#N/A,FALSE,"OxfordHealth";"Oxford Inc Stmt",#N/A,FALSE,"OxfordHealth";"Chevy Assumps",#N/A,FALSE,"Chevy NDC";"Chevy Graphs",#N/A,FALSE,"Chevy NDC";"Chevy Inc Stmt",#N/A,FALSE,"Chevy NDC";"Flowers Assumps",#N/A,FALSE,"1800Flowers";"Flowers Graphs",#N/A,FALSE,"1800Flowers";"Flowers Inc Stmt",#N/A,FALSE,"1800Flowers";"McGHill Assumps",#N/A,FALSE,"McGrawH";"McGHill Graphs",#N/A,FALSE,"McGrawH";"McGHill Inc Stmt",#N/A,FALSE,"McGrawH";"ChesBgl Assumps",#N/A,FALSE,"Ches Bagel";"ChesBgl Graphs",#N/A,FALSE,"Ches Bagel";"ChesBgl Inc Stmt",#N/A,FALSE,"Ches Bagel"}</definedName>
    <definedName name="asfdf">{#N/A,#N/A,TRUE,"Pivots-Employee";#N/A,"Scenario1",TRUE,"Assumptions Summary"}</definedName>
    <definedName name="asffghujyki">{#N/A,#N/A,FALSE,"Pharm";#N/A,#N/A,FALSE,"WWCM"}</definedName>
    <definedName name="asffghujyki_1">#REF!</definedName>
    <definedName name="asffghujyki_2">{#N/A,#N/A,FALSE,"Pharm";#N/A,#N/A,FALSE,"WWCM"}</definedName>
    <definedName name="asffghujyki_3">{#N/A,#N/A,FALSE,"Pharm";#N/A,#N/A,FALSE,"WWCM"}</definedName>
    <definedName name="asffghujyki_4">{#N/A,#N/A,FALSE,"Pharm";#N/A,#N/A,FALSE,"WWCM"}</definedName>
    <definedName name="asfgsFFS">{"rawdata",#N/A,TRUE,"HKT";"in",#N/A,TRUE,"HKT";"rawdata",#N/A,TRUE,"PTInd";"in",#N/A,TRUE,"PTInd";"rawdata",#N/A,TRUE,"NTT";"in",#N/A,TRUE,"NTT";"rawdata",#N/A,TRUE,"PLD";"in",#N/A,TRUE,"PLD";"rawdata",#N/A,TRUE,"PTTelk";"in",#N/A,TRUE,"PTTelk";"rawdata",#N/A,TRUE,"ST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ASFTTESH">{#N/A,#N/A,FALSE,"Umsatz EO BP";#N/A,#N/A,FALSE,"Umsatz EO OP";#N/A,#N/A,FALSE,"ER EO BP";#N/A,#N/A,FALSE,"ER EO OP";#N/A,#N/A,FALSE,"EA EO (2)";#N/A,#N/A,FALSE,"EA EO";#N/A,#N/A,FALSE,"EA EO (3)";#N/A,#N/A,FALSE,"EA EO (4)";#N/A,#N/A,FALSE,"KA EO  (2)";#N/A,#N/A,FALSE,"KA EO";#N/A,#N/A,FALSE,"KA EO  (3)";#N/A,#N/A,FALSE,"KA EO (4)"}</definedName>
    <definedName name="asg">{"'Directory'!$A$72:$E$91"}</definedName>
    <definedName name="ASGCap2002">500000</definedName>
    <definedName name="ASGCap2003">250000</definedName>
    <definedName name="ASGCap2004">300000</definedName>
    <definedName name="ASGCap2005">350000</definedName>
    <definedName name="ASGCap2006">350000</definedName>
    <definedName name="ASGExp2002">6000000</definedName>
    <definedName name="ASGExp2003">6000000</definedName>
    <definedName name="ASGExp2004">7500000</definedName>
    <definedName name="ASGExp2005">8000000</definedName>
    <definedName name="ASGExp2006">8000000</definedName>
    <definedName name="asgg">#REF!</definedName>
    <definedName name="asggdasgasdg">{"'Standalone List Price Trends'!$A$1:$X$56"}</definedName>
    <definedName name="asghx">{"DCF","UPSIDE CASE",FALSE,"Sheet1";"DCF","BASE CASE",FALSE,"Sheet1";"DCF","DOWNSIDE CASE",FALSE,"Sheet1"}</definedName>
    <definedName name="ashwin">{#N/A,"Anonymous",FALSE,"30 30k Table";#N/A,#N/A,FALSE,"30 50k Table";#N/A,#N/A,FALSE,"40 100k Table"}</definedName>
    <definedName name="askh">{#N/A,#N/A,FALSE,"Annexe 1 EURO";#N/A,#N/A,FALSE,"Annexe 2 EURO";#N/A,#N/A,FALSE,"Annexe 3 EURO";#N/A,#N/A,FALSE,"Annexe 4 EURO";#N/A,#N/A,FALSE,"Annexe 5 EURO"}</definedName>
    <definedName name="asngfat">{"IS",#N/A,FALSE,"Income Statement";"ISR",#N/A,FALSE,"Income Statement Ratios";"BS",#N/A,FALSE,"Balance Sheet";"BSR",#N/A,FALSE,"Balance Sheet Ratios";"CF",#N/A,FALSE,"Cash Flow";"SALES",#N/A,FALSE,"Sales Analysis";"RR",#N/A,FALSE,"Recent Results"}</definedName>
    <definedName name="asqq">{"Performance Details",#N/A,FALSE,"Current Yr";"Performance Details",#N/A,FALSE,"Budget";"Performance Details",#N/A,FALSE,"Prior Year"}</definedName>
    <definedName name="asr">#REF!</definedName>
    <definedName name="asregregseer">{"Final",#N/A,FALSE,"Feb-96"}</definedName>
    <definedName name="ass">{#N/A,#N/A,FALSE,"Aging Summary";#N/A,#N/A,FALSE,"Ratio Analysis";#N/A,#N/A,FALSE,"Test 120 Day Accts";#N/A,#N/A,FALSE,"Tickmarks"}</definedName>
    <definedName name="ass.all">#REF!</definedName>
    <definedName name="ASSA">{#N/A,#N/A,FALSE,"1";#N/A,#N/A,FALSE,"2";#N/A,#N/A,FALSE,"16 - 17";#N/A,#N/A,FALSE,"18 - 19";#N/A,#N/A,FALSE,"26";#N/A,#N/A,FALSE,"27";#N/A,#N/A,FALSE,"28"}</definedName>
    <definedName name="ASSA_1">#REF!</definedName>
    <definedName name="ASSA_2">{#N/A,#N/A,FALSE,"1";#N/A,#N/A,FALSE,"2";#N/A,#N/A,FALSE,"16 - 17";#N/A,#N/A,FALSE,"18 - 19";#N/A,#N/A,FALSE,"26";#N/A,#N/A,FALSE,"27";#N/A,#N/A,FALSE,"28"}</definedName>
    <definedName name="ASSA_3">{#N/A,#N/A,FALSE,"1";#N/A,#N/A,FALSE,"2";#N/A,#N/A,FALSE,"16 - 17";#N/A,#N/A,FALSE,"18 - 19";#N/A,#N/A,FALSE,"26";#N/A,#N/A,FALSE,"27";#N/A,#N/A,FALSE,"28"}</definedName>
    <definedName name="ASSA_4">{#N/A,#N/A,FALSE,"1";#N/A,#N/A,FALSE,"2";#N/A,#N/A,FALSE,"16 - 17";#N/A,#N/A,FALSE,"18 - 19";#N/A,#N/A,FALSE,"26";#N/A,#N/A,FALSE,"27";#N/A,#N/A,FALSE,"28"}</definedName>
    <definedName name="ASSAD">{TRUE,TRUE,-1.25,-15.5,484.5,278.25,FALSE,FALSE,TRUE,FALSE,0,1,#N/A,183,#N/A,5.92592592592593,22.5714285714286,1,FALSE,FALSE,3,TRUE,1,FALSE,100,"Swvu.ESTOQUES.","ACwvu.ESTOQUES.",#N/A,FALSE,FALSE,0,0,0,0,2,"","",FALSE,FALSE,FALSE,FALSE,1,90,#N/A,#N/A,"=R1C1:R650C11",FALSE,#N/A,#N/A,FALSE,FALSE,FALSE,1,65532,65532,FALSE,FALSE,TRUE,TRUE,TRUE}</definedName>
    <definedName name="assasdafsda">{"PR1","pr1",TRUE,"Sch PR-1"}</definedName>
    <definedName name="assdf">{#N/A,#N/A,TRUE,"sum";#N/A,#N/A,TRUE,"Bal_sht200";#N/A,#N/A,TRUE,"P&amp;L_act200";#N/A,#N/A,TRUE,"CASHFLOW20";#N/A,#N/A,TRUE,"comp_p&amp;L";#N/A,#N/A,TRUE,"Act_Prod";#N/A,#N/A,TRUE,"Act_Cust"}</definedName>
    <definedName name="Assessment_FooterType">"NONE"</definedName>
    <definedName name="Assessments_FooterType">"NONE"</definedName>
    <definedName name="Asset_Ms">#REF!</definedName>
    <definedName name="ASSET_TURNS">"ASSET_TURNS"</definedName>
    <definedName name="asset2">#REF!</definedName>
    <definedName name="assetbilled">{#N/A,#N/A,FALSE,"Availability";#N/A,#N/A,FALSE,"Loan Stats";#N/A,#N/A,FALSE,"Clltrl Ln Smmry";#N/A,#N/A,FALSE,"AR Stats";#N/A,#N/A,FALSE,"AR Sum";#N/A,#N/A,FALSE,"Recs";#N/A,#N/A,FALSE,"Ship,CM Rev"}</definedName>
    <definedName name="ASSETS">#REF!</definedName>
    <definedName name="assets1">{#N/A,#N/A,FALSE,"Intro";#N/A,#N/A,FALSE,"General Assumptions";#N/A,#N/A,FALSE,"Specific Assumptions";#N/A,#N/A,FALSE,"Value Growth";#N/A,#N/A,FALSE,"Dividend Yield";#N/A,#N/A,FALSE,"C Corporation Equivalent Yield";#N/A,#N/A,FALSE,"Dividend Growth";#N/A,#N/A,FALSE,"Holding Period";#N/A,#N/A,FALSE,"Required Return";#N/A,#N/A,FALSE,"Analysis of Prospective Returns";#N/A,#N/A,FALSE,"Multiple Scenario Analysis";#N/A,#N/A,FALSE,"Base QMDM";#N/A,#N/A,FALSE,"Tables";#N/A,#N/A,FALSE,"Special";#N/A,#N/A,FALSE,"Chart Data";#N/A,#N/A,FALSE,"QMDM-Analysis";#N/A,#N/A,FALSE,"QMDM-Components";#N/A,#N/A,FALSE,"Multi-Scenario QMDM";#N/A,#N/A,FALSE,"Scenario #1";#N/A,#N/A,FALSE,"Scenario #2"}</definedName>
    <definedName name="ASSETS2">#REF!</definedName>
    <definedName name="ASSETSALE">#REF!</definedName>
    <definedName name="Assigned">#REF!</definedName>
    <definedName name="Associate">#REF!</definedName>
    <definedName name="asss">{"rtn",#N/A,FALSE,"RTN";"tables",#N/A,FALSE,"RTN";"cf",#N/A,FALSE,"CF";"stats",#N/A,FALSE,"Stats";"prop",#N/A,FALSE,"Prop"}</definedName>
    <definedName name="asss_1">#REF!</definedName>
    <definedName name="assssss">{"FCB_ALL",#N/A,FALSE,"FCB"}</definedName>
    <definedName name="ASSUME">#REF!</definedName>
    <definedName name="assumption">{"page a",#N/A,FALSE,"exist rev 01_99";"page b",#N/A,FALSE,"exist rev 01_99";"page c",#N/A,FALSE,"exist rev 01_99";"page d",#N/A,FALSE,"exist rev 01_99";"page e",#N/A,FALSE,"exist rev 01_99";"page f",#N/A,FALSE,"exist rev 01_99"}</definedName>
    <definedName name="ASSUMPTIONS">#REF!</definedName>
    <definedName name="Assumptions_2">{"'Form'!$A$2:$J$81"}</definedName>
    <definedName name="ASSUMPTIONS1">#REF!</definedName>
    <definedName name="ASSUMPTIONS2">#REF!</definedName>
    <definedName name="Assumptios2">{"SUMMARY",#N/A,TRUE,"RIGGIN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aswdasdasdasd">#REF!</definedName>
    <definedName name="aswe">{"TXO2N2_GP",#N/A,FALSE,"MTHLYGP";"TXH2_GP",#N/A,FALSE,"MTHLYGP";"LOUIS_GP",#N/A,FALSE,"MTHLYGP";"H2_GP",#N/A,FALSE,"MTHLYGP";"O2N2_GP",#N/A,FALSE,"MTHLYGP";"PACKAGE_GP",#N/A,FALSE,"MTHLYGP";"OTHER_GP",#N/A,FALSE,"MTHLYGP"}</definedName>
    <definedName name="asx">{#N/A,#N/A,FALSE,"Contents";#N/A,#N/A,FALSE,"Stmt Ops-Curr 1-2";#N/A,#N/A,FALSE,"Stmt Ops-YTD 1-3";#N/A,#N/A,FALSE,"Stmt Ops-LOB 1-4";#N/A,#N/A,FALSE,"Stmt Ops-ABR 1-5";#N/A,#N/A,FALSE,"Stmt Ops-LSP 1-6";#N/A,#N/A,FALSE,"Forecast 1-7";#N/A,#N/A,FALSE,"Bal Sht-YTD 1-8";#N/A,#N/A,FALSE,"Cash Flow 1-9";#N/A,#N/A,FALSE,"ABR_Dt 2-2";#N/A,#N/A,FALSE,"AR_ AGING 2-4";#N/A,#N/A,FALSE,"2-5";#N/A,#N/A,FALSE,"LSPREV 2-6";#N/A,#N/A,FALSE,"S, G &amp; A 3-1";#N/A,#N/A,FALSE,"SGA Detail 3-2";#N/A,#N/A,FALSE,"S, G &amp; A 3-3";#N/A,#N/A,FALSE,"Empl Sum 3-4";#N/A,#N/A,FALSE,"Consult 3-7";#N/A,#N/A,FALSE,"FA 3-8";#N/A,#N/A,FALSE,"ABR INV  BY CLT 4-4"}</definedName>
    <definedName name="At">#REF!</definedName>
    <definedName name="atfer">{#N/A,#N/A,FALSE,"Front Page";#N/A,#N/A,FALSE,"Mfg Var";#N/A,#N/A,FALSE,"Family Unit Cost Graphs";#N/A,#N/A,FALSE,"Product Cost Graphs";#N/A,#N/A,FALSE,"Unit Cost Setup";#N/A,#N/A,FALSE,"Yields";#N/A,#N/A,FALSE,"Emery";#N/A,#N/A,FALSE,"GI Pricing";#N/A,#N/A,FALSE,"Actuals";#N/A,#N/A,FALSE,"Forecast"}</definedName>
    <definedName name="athefsdz">{#N/A,#N/A,FALSE,"Renewals In Process";#N/A,#N/A,FALSE,"New Clients In Process";#N/A,#N/A,FALSE,"Completed New Clients";#N/A,#N/A,FALSE,"Completed Renewals"}</definedName>
    <definedName name="athsthae">#REF!</definedName>
    <definedName name="athsthae_1">#REF!</definedName>
    <definedName name="atio">{#N/A,#N/A,FALSE,"sales &amp; mics income";#N/A,#N/A,FALSE,"revenue mix";#N/A,#N/A,FALSE,"EBIT REC";#N/A,#N/A,FALSE,"R&amp;DRLAV2";#N/A,#N/A,FALSE,"Cycle Time";#N/A,#N/A,FALSE,"Mnpwr &amp; Fac";#N/A,#N/A,FALSE,"Prod Facil";#N/A,#N/A,FALSE,"Mfg Prod";#N/A,#N/A,FALSE,"CAPEX";#N/A,#N/A,FALSE,"NOA";#N/A,#N/A,FALSE,"cash flow";#N/A,#N/A,FALSE,"FA 18 EF ACS PACK";#N/A,#N/A,FALSE,"aftermarket";#N/A,#N/A,FALSE,"COMM'L SPARES (2)";#N/A,#N/A,FALSE,"EBIT Recovery Plan";#N/A,#N/A,FALSE,"RECON94 (2)";#N/A,#N/A,FALSE,"sg&amp;a";#N/A,#N/A,FALSE,"EMPLOYEES";#N/A,#N/A,FALSE,"BOEING 777";#N/A,#N/A,FALSE,"o&amp;r";#N/A,#N/A,FALSE,"F-18 ECS";#N/A,#N/A,FALSE,"Lead Time";#N/A,#N/A,FALSE,"mfg cycle time"}</definedName>
    <definedName name="atjwerja">#REF!</definedName>
    <definedName name="atjwerja_1">#REF!</definedName>
    <definedName name="ATSeXToEUR" localSheetId="4">1/EUREXTOATS</definedName>
    <definedName name="ATSeXToEUR" localSheetId="7">1/EUREXTOATS</definedName>
    <definedName name="ATSeXToEUR">1/EUREXTOATS</definedName>
    <definedName name="att">{#N/A,#N/A,FALSE,"COVER PAGE";#N/A,#N/A,FALSE,"Page 2";#N/A,#N/A,FALSE,"Page 2";#N/A,#N/A,FALSE,"Page 4";#N/A,#N/A,FALSE,"Page5";#N/A,#N/A,FALSE,"Page 6";#N/A,#N/A,FALSE,"Page 7";#N/A,#N/A,FALSE,"Page 8";#N/A,#N/A,FALSE,"Page 10";#N/A,#N/A,FALSE,"Long-Term OCF Mult.";#N/A,#N/A,FALSE,"PCS Comp";#N/A,#N/A,FALSE,"OCS-CAPEX";#N/A,#N/A,FALSE,"Blank"}</definedName>
    <definedName name="Attribute_Ms">#REF!</definedName>
    <definedName name="Attribute_Ms2">#REF!</definedName>
    <definedName name="ATTW">#REF!</definedName>
    <definedName name="attyu">{"by quart",#N/A,FALSE,"Corp IS";"by month",#N/A,FALSE,"Corp IS";"page 1",#N/A,FALSE,"Corp BS";"page 2",#N/A,FALSE,"Corp BS";"by quart",#N/A,FALSE,"Opco CF";"by month",#N/A,FALSE,"Opco CF"}</definedName>
    <definedName name="Audit">{"ALPHATEC BURN SUMMARY",#N/A,FALSE,"ALPHATEC BURN"}</definedName>
    <definedName name="AuditTax">#REF!</definedName>
    <definedName name="audrey">{#N/A,#N/A,FALSE,"Market Take Rates";#N/A,#N/A,FALSE,"Adoption Rates";#N/A,#N/A,FALSE,"Subscriber Base";#N/A,#N/A,FALSE,"Pricing Structure";#N/A,#N/A,FALSE,"Usage Statistics";#N/A,#N/A,FALSE,"Deployment Costs";#N/A,#N/A,FALSE,"IBM Costs";#N/A,#N/A,FALSE,"Operating Cash Flow";#N/A,#N/A,FALSE,"Revenue Summaries";#N/A,#N/A,FALSE,"Subscriber Summaries";#N/A,#N/A,FALSE,"Houston Center";#N/A,#N/A,FALSE,"DFW Center";#N/A,#N/A,FALSE,"St Louis Center";#N/A,#N/A,FALSE,"Kansas City Center";#N/A,#N/A,FALSE,"San Antonio Center";#N/A,#N/A,FALSE,"Austin Center";#N/A,#N/A,FALSE,"Oklahoma City Center";#N/A,#N/A,FALSE,"Tulsa Center";#N/A,#N/A,FALSE,"Wichita Center";#N/A,#N/A,FALSE,"Little Rock Center";#N/A,#N/A,FALSE,"Topeka Center"}</definedName>
    <definedName name="Aug">{"'Sheet1'!$A$1:$O$22"}</definedName>
    <definedName name="aug_1">{#N/A,#N/A,FALSE,"CALGARY";#N/A,#N/A,FALSE,"ratios";#N/A,#N/A,FALSE,"values";#N/A,#N/A,FALSE,"bs";#N/A,#N/A,FALSE,"is";#N/A,#N/A,FALSE,"scfp";#N/A,#N/A,FALSE,"dbt";#N/A,#N/A,FALSE,"depr";#N/A,#N/A,FALSE,"ptnr tx";#N/A,#N/A,FALSE,"group tx"}</definedName>
    <definedName name="aug_1_1">{#N/A,#N/A,FALSE,"CALGARY";#N/A,#N/A,FALSE,"ratios";#N/A,#N/A,FALSE,"values";#N/A,#N/A,FALSE,"bs";#N/A,#N/A,FALSE,"is";#N/A,#N/A,FALSE,"scfp";#N/A,#N/A,FALSE,"dbt";#N/A,#N/A,FALSE,"depr";#N/A,#N/A,FALSE,"ptnr tx";#N/A,#N/A,FALSE,"group tx"}</definedName>
    <definedName name="aug_1_2">{#N/A,#N/A,FALSE,"CALGARY";#N/A,#N/A,FALSE,"ratios";#N/A,#N/A,FALSE,"values";#N/A,#N/A,FALSE,"bs";#N/A,#N/A,FALSE,"is";#N/A,#N/A,FALSE,"scfp";#N/A,#N/A,FALSE,"dbt";#N/A,#N/A,FALSE,"depr";#N/A,#N/A,FALSE,"ptnr tx";#N/A,#N/A,FALSE,"group tx"}</definedName>
    <definedName name="aug_1_3">{#N/A,#N/A,FALSE,"CALGARY";#N/A,#N/A,FALSE,"ratios";#N/A,#N/A,FALSE,"values";#N/A,#N/A,FALSE,"bs";#N/A,#N/A,FALSE,"is";#N/A,#N/A,FALSE,"scfp";#N/A,#N/A,FALSE,"dbt";#N/A,#N/A,FALSE,"depr";#N/A,#N/A,FALSE,"ptnr tx";#N/A,#N/A,FALSE,"group tx"}</definedName>
    <definedName name="aug_1_4">{#N/A,#N/A,FALSE,"CALGARY";#N/A,#N/A,FALSE,"ratios";#N/A,#N/A,FALSE,"values";#N/A,#N/A,FALSE,"bs";#N/A,#N/A,FALSE,"is";#N/A,#N/A,FALSE,"scfp";#N/A,#N/A,FALSE,"dbt";#N/A,#N/A,FALSE,"depr";#N/A,#N/A,FALSE,"ptnr tx";#N/A,#N/A,FALSE,"group tx"}</definedName>
    <definedName name="aug_1_5">{#N/A,#N/A,FALSE,"CALGARY";#N/A,#N/A,FALSE,"ratios";#N/A,#N/A,FALSE,"values";#N/A,#N/A,FALSE,"bs";#N/A,#N/A,FALSE,"is";#N/A,#N/A,FALSE,"scfp";#N/A,#N/A,FALSE,"dbt";#N/A,#N/A,FALSE,"depr";#N/A,#N/A,FALSE,"ptnr tx";#N/A,#N/A,FALSE,"group tx"}</definedName>
    <definedName name="aug_2">{#N/A,#N/A,FALSE,"CALGARY";#N/A,#N/A,FALSE,"ratios";#N/A,#N/A,FALSE,"values";#N/A,#N/A,FALSE,"bs";#N/A,#N/A,FALSE,"is";#N/A,#N/A,FALSE,"scfp";#N/A,#N/A,FALSE,"dbt";#N/A,#N/A,FALSE,"depr";#N/A,#N/A,FALSE,"ptnr tx";#N/A,#N/A,FALSE,"group tx"}</definedName>
    <definedName name="aug_2_1">{#N/A,#N/A,FALSE,"CALGARY";#N/A,#N/A,FALSE,"ratios";#N/A,#N/A,FALSE,"values";#N/A,#N/A,FALSE,"bs";#N/A,#N/A,FALSE,"is";#N/A,#N/A,FALSE,"scfp";#N/A,#N/A,FALSE,"dbt";#N/A,#N/A,FALSE,"depr";#N/A,#N/A,FALSE,"ptnr tx";#N/A,#N/A,FALSE,"group tx"}</definedName>
    <definedName name="aug_2_2">{#N/A,#N/A,FALSE,"CALGARY";#N/A,#N/A,FALSE,"ratios";#N/A,#N/A,FALSE,"values";#N/A,#N/A,FALSE,"bs";#N/A,#N/A,FALSE,"is";#N/A,#N/A,FALSE,"scfp";#N/A,#N/A,FALSE,"dbt";#N/A,#N/A,FALSE,"depr";#N/A,#N/A,FALSE,"ptnr tx";#N/A,#N/A,FALSE,"group tx"}</definedName>
    <definedName name="aug_2_3">{#N/A,#N/A,FALSE,"CALGARY";#N/A,#N/A,FALSE,"ratios";#N/A,#N/A,FALSE,"values";#N/A,#N/A,FALSE,"bs";#N/A,#N/A,FALSE,"is";#N/A,#N/A,FALSE,"scfp";#N/A,#N/A,FALSE,"dbt";#N/A,#N/A,FALSE,"depr";#N/A,#N/A,FALSE,"ptnr tx";#N/A,#N/A,FALSE,"group tx"}</definedName>
    <definedName name="aug_2_4">{#N/A,#N/A,FALSE,"CALGARY";#N/A,#N/A,FALSE,"ratios";#N/A,#N/A,FALSE,"values";#N/A,#N/A,FALSE,"bs";#N/A,#N/A,FALSE,"is";#N/A,#N/A,FALSE,"scfp";#N/A,#N/A,FALSE,"dbt";#N/A,#N/A,FALSE,"depr";#N/A,#N/A,FALSE,"ptnr tx";#N/A,#N/A,FALSE,"group tx"}</definedName>
    <definedName name="aug_2_5">{#N/A,#N/A,FALSE,"CALGARY";#N/A,#N/A,FALSE,"ratios";#N/A,#N/A,FALSE,"values";#N/A,#N/A,FALSE,"bs";#N/A,#N/A,FALSE,"is";#N/A,#N/A,FALSE,"scfp";#N/A,#N/A,FALSE,"dbt";#N/A,#N/A,FALSE,"depr";#N/A,#N/A,FALSE,"ptnr tx";#N/A,#N/A,FALSE,"group tx"}</definedName>
    <definedName name="aug_3">{#N/A,#N/A,FALSE,"CALGARY";#N/A,#N/A,FALSE,"ratios";#N/A,#N/A,FALSE,"values";#N/A,#N/A,FALSE,"bs";#N/A,#N/A,FALSE,"is";#N/A,#N/A,FALSE,"scfp";#N/A,#N/A,FALSE,"dbt";#N/A,#N/A,FALSE,"depr";#N/A,#N/A,FALSE,"ptnr tx";#N/A,#N/A,FALSE,"group tx"}</definedName>
    <definedName name="aug_3_1">{#N/A,#N/A,FALSE,"CALGARY";#N/A,#N/A,FALSE,"ratios";#N/A,#N/A,FALSE,"values";#N/A,#N/A,FALSE,"bs";#N/A,#N/A,FALSE,"is";#N/A,#N/A,FALSE,"scfp";#N/A,#N/A,FALSE,"dbt";#N/A,#N/A,FALSE,"depr";#N/A,#N/A,FALSE,"ptnr tx";#N/A,#N/A,FALSE,"group tx"}</definedName>
    <definedName name="aug_3_2">{#N/A,#N/A,FALSE,"CALGARY";#N/A,#N/A,FALSE,"ratios";#N/A,#N/A,FALSE,"values";#N/A,#N/A,FALSE,"bs";#N/A,#N/A,FALSE,"is";#N/A,#N/A,FALSE,"scfp";#N/A,#N/A,FALSE,"dbt";#N/A,#N/A,FALSE,"depr";#N/A,#N/A,FALSE,"ptnr tx";#N/A,#N/A,FALSE,"group tx"}</definedName>
    <definedName name="aug_3_3">{#N/A,#N/A,FALSE,"CALGARY";#N/A,#N/A,FALSE,"ratios";#N/A,#N/A,FALSE,"values";#N/A,#N/A,FALSE,"bs";#N/A,#N/A,FALSE,"is";#N/A,#N/A,FALSE,"scfp";#N/A,#N/A,FALSE,"dbt";#N/A,#N/A,FALSE,"depr";#N/A,#N/A,FALSE,"ptnr tx";#N/A,#N/A,FALSE,"group tx"}</definedName>
    <definedName name="aug_3_4">{#N/A,#N/A,FALSE,"CALGARY";#N/A,#N/A,FALSE,"ratios";#N/A,#N/A,FALSE,"values";#N/A,#N/A,FALSE,"bs";#N/A,#N/A,FALSE,"is";#N/A,#N/A,FALSE,"scfp";#N/A,#N/A,FALSE,"dbt";#N/A,#N/A,FALSE,"depr";#N/A,#N/A,FALSE,"ptnr tx";#N/A,#N/A,FALSE,"group tx"}</definedName>
    <definedName name="aug_3_5">{#N/A,#N/A,FALSE,"CALGARY";#N/A,#N/A,FALSE,"ratios";#N/A,#N/A,FALSE,"values";#N/A,#N/A,FALSE,"bs";#N/A,#N/A,FALSE,"is";#N/A,#N/A,FALSE,"scfp";#N/A,#N/A,FALSE,"dbt";#N/A,#N/A,FALSE,"depr";#N/A,#N/A,FALSE,"ptnr tx";#N/A,#N/A,FALSE,"group tx"}</definedName>
    <definedName name="aug_4">{#N/A,#N/A,FALSE,"CALGARY";#N/A,#N/A,FALSE,"ratios";#N/A,#N/A,FALSE,"values";#N/A,#N/A,FALSE,"bs";#N/A,#N/A,FALSE,"is";#N/A,#N/A,FALSE,"scfp";#N/A,#N/A,FALSE,"dbt";#N/A,#N/A,FALSE,"depr";#N/A,#N/A,FALSE,"ptnr tx";#N/A,#N/A,FALSE,"group tx"}</definedName>
    <definedName name="aug_4_1">{#N/A,#N/A,FALSE,"CALGARY";#N/A,#N/A,FALSE,"ratios";#N/A,#N/A,FALSE,"values";#N/A,#N/A,FALSE,"bs";#N/A,#N/A,FALSE,"is";#N/A,#N/A,FALSE,"scfp";#N/A,#N/A,FALSE,"dbt";#N/A,#N/A,FALSE,"depr";#N/A,#N/A,FALSE,"ptnr tx";#N/A,#N/A,FALSE,"group tx"}</definedName>
    <definedName name="aug_4_2">{#N/A,#N/A,FALSE,"CALGARY";#N/A,#N/A,FALSE,"ratios";#N/A,#N/A,FALSE,"values";#N/A,#N/A,FALSE,"bs";#N/A,#N/A,FALSE,"is";#N/A,#N/A,FALSE,"scfp";#N/A,#N/A,FALSE,"dbt";#N/A,#N/A,FALSE,"depr";#N/A,#N/A,FALSE,"ptnr tx";#N/A,#N/A,FALSE,"group tx"}</definedName>
    <definedName name="aug_4_3">{#N/A,#N/A,FALSE,"CALGARY";#N/A,#N/A,FALSE,"ratios";#N/A,#N/A,FALSE,"values";#N/A,#N/A,FALSE,"bs";#N/A,#N/A,FALSE,"is";#N/A,#N/A,FALSE,"scfp";#N/A,#N/A,FALSE,"dbt";#N/A,#N/A,FALSE,"depr";#N/A,#N/A,FALSE,"ptnr tx";#N/A,#N/A,FALSE,"group tx"}</definedName>
    <definedName name="aug_4_4">{#N/A,#N/A,FALSE,"CALGARY";#N/A,#N/A,FALSE,"ratios";#N/A,#N/A,FALSE,"values";#N/A,#N/A,FALSE,"bs";#N/A,#N/A,FALSE,"is";#N/A,#N/A,FALSE,"scfp";#N/A,#N/A,FALSE,"dbt";#N/A,#N/A,FALSE,"depr";#N/A,#N/A,FALSE,"ptnr tx";#N/A,#N/A,FALSE,"group tx"}</definedName>
    <definedName name="aug_4_5">{#N/A,#N/A,FALSE,"CALGARY";#N/A,#N/A,FALSE,"ratios";#N/A,#N/A,FALSE,"values";#N/A,#N/A,FALSE,"bs";#N/A,#N/A,FALSE,"is";#N/A,#N/A,FALSE,"scfp";#N/A,#N/A,FALSE,"dbt";#N/A,#N/A,FALSE,"depr";#N/A,#N/A,FALSE,"ptnr tx";#N/A,#N/A,FALSE,"group tx"}</definedName>
    <definedName name="aug_5">{#N/A,#N/A,FALSE,"CALGARY";#N/A,#N/A,FALSE,"ratios";#N/A,#N/A,FALSE,"values";#N/A,#N/A,FALSE,"bs";#N/A,#N/A,FALSE,"is";#N/A,#N/A,FALSE,"scfp";#N/A,#N/A,FALSE,"dbt";#N/A,#N/A,FALSE,"depr";#N/A,#N/A,FALSE,"ptnr tx";#N/A,#N/A,FALSE,"group tx"}</definedName>
    <definedName name="aug_5_1">{#N/A,#N/A,FALSE,"CALGARY";#N/A,#N/A,FALSE,"ratios";#N/A,#N/A,FALSE,"values";#N/A,#N/A,FALSE,"bs";#N/A,#N/A,FALSE,"is";#N/A,#N/A,FALSE,"scfp";#N/A,#N/A,FALSE,"dbt";#N/A,#N/A,FALSE,"depr";#N/A,#N/A,FALSE,"ptnr tx";#N/A,#N/A,FALSE,"group tx"}</definedName>
    <definedName name="aug_5_2">{#N/A,#N/A,FALSE,"CALGARY";#N/A,#N/A,FALSE,"ratios";#N/A,#N/A,FALSE,"values";#N/A,#N/A,FALSE,"bs";#N/A,#N/A,FALSE,"is";#N/A,#N/A,FALSE,"scfp";#N/A,#N/A,FALSE,"dbt";#N/A,#N/A,FALSE,"depr";#N/A,#N/A,FALSE,"ptnr tx";#N/A,#N/A,FALSE,"group tx"}</definedName>
    <definedName name="aug_5_3">{#N/A,#N/A,FALSE,"CALGARY";#N/A,#N/A,FALSE,"ratios";#N/A,#N/A,FALSE,"values";#N/A,#N/A,FALSE,"bs";#N/A,#N/A,FALSE,"is";#N/A,#N/A,FALSE,"scfp";#N/A,#N/A,FALSE,"dbt";#N/A,#N/A,FALSE,"depr";#N/A,#N/A,FALSE,"ptnr tx";#N/A,#N/A,FALSE,"group tx"}</definedName>
    <definedName name="aug_5_4">{#N/A,#N/A,FALSE,"CALGARY";#N/A,#N/A,FALSE,"ratios";#N/A,#N/A,FALSE,"values";#N/A,#N/A,FALSE,"bs";#N/A,#N/A,FALSE,"is";#N/A,#N/A,FALSE,"scfp";#N/A,#N/A,FALSE,"dbt";#N/A,#N/A,FALSE,"depr";#N/A,#N/A,FALSE,"ptnr tx";#N/A,#N/A,FALSE,"group tx"}</definedName>
    <definedName name="aug_5_5">{#N/A,#N/A,FALSE,"CALGARY";#N/A,#N/A,FALSE,"ratios";#N/A,#N/A,FALSE,"values";#N/A,#N/A,FALSE,"bs";#N/A,#N/A,FALSE,"is";#N/A,#N/A,FALSE,"scfp";#N/A,#N/A,FALSE,"dbt";#N/A,#N/A,FALSE,"depr";#N/A,#N/A,FALSE,"ptnr tx";#N/A,#N/A,FALSE,"group tx"}</definedName>
    <definedName name="AUGAND">#REF!</definedName>
    <definedName name="AUGUST">#REF!</definedName>
    <definedName name="august3">#REF!</definedName>
    <definedName name="AUGWAR">#REF!</definedName>
    <definedName name="AUGWAR.">#REF!</definedName>
    <definedName name="AURORA">#REF!</definedName>
    <definedName name="AuroraDeposit">#REF!</definedName>
    <definedName name="AuroraIntTable">#REF!</definedName>
    <definedName name="AuroraMonths">#REF!</definedName>
    <definedName name="AuroraRate">#REF!</definedName>
    <definedName name="Austin">"[RiskPremiumUS]Sheet1!$A$1:$M$38"</definedName>
    <definedName name="Austin2">"Zip 100:New_Home_Page:datafile:implpr.html"</definedName>
    <definedName name="Austin3">"RiskPremiumUS"</definedName>
    <definedName name="Austin4">"Implied Risk Premiums for US"</definedName>
    <definedName name="Austin5">"3/19/97"</definedName>
    <definedName name="AustinTest">{#N/A,#N/A,FALSE,"Photos 18806";#N/A,#N/A,FALSE,"Map 18806";#N/A,#N/A,FALSE,"Site Plan 18806";#N/A,#N/A,FALSE,"Photos 12537";#N/A,#N/A,FALSE,"Site Map 12537";#N/A,#N/A,FALSE,"SitePlan 12537";#N/A,#N/A,FALSE,"Photos 10530";#N/A,#N/A,FALSE,"Area Map 10530";#N/A,#N/A,FALSE,"SitePlan 10530";#N/A,#N/A,FALSE,"Photos 12090";#N/A,#N/A,FALSE,"Area Map 12090";#N/A,#N/A,FALSE,"SitePlan 12090";#N/A,#N/A,FALSE,"Photos 10658";#N/A,#N/A,FALSE,"Area Map 10658";#N/A,#N/A,FALSE,"SitePlan 10658";#N/A,#N/A,FALSE,"Photos 12434";#N/A,#N/A,FALSE,"Area Map 12434";#N/A,#N/A,FALSE,"SitePlan 12434"}</definedName>
    <definedName name="AustRakeVar">#REF!</definedName>
    <definedName name="AUto1">{#N/A,#N/A,FALSE,"Sheet1"}</definedName>
    <definedName name="AUto2">{#N/A,#N/A,FALSE,"Sheet1"}</definedName>
    <definedName name="AutoPowerCenterHorizontally">TRUE</definedName>
    <definedName name="AutoPowerCenterVertically">TRUE</definedName>
    <definedName name="AutoPowerDeleteAllSlidesAndMakeNewPPT">TRUE</definedName>
    <definedName name="AutoPowerKeepPPTOpenAfterMake">TRUE</definedName>
    <definedName name="AutoPowerOptimizeSize">TRUE</definedName>
    <definedName name="AutoPowerSheetCodeName">"Sheet12"</definedName>
    <definedName name="AutoPowerUpdateCopyInformation">TRUE</definedName>
    <definedName name="AutoPowerUpdatePlaceholders">TRUE</definedName>
    <definedName name="AutoSizeColumn">"6,9,13,18"</definedName>
    <definedName name="AV">{#N/A,#N/A,TRUE,"Statements";#N/A,#N/A,TRUE,"Capital";#N/A,#N/A,TRUE,"Manpower";#N/A,#N/A,TRUE,"Sheet1";#N/A,#N/A,TRUE,"HISTORIC";#N/A,#N/A,TRUE,"Barbados"}</definedName>
    <definedName name="AvActUniqConv">#REF!</definedName>
    <definedName name="Available_List">#REF!</definedName>
    <definedName name="avb">{"ratios",#N/A,FALSE,"Analyse";"multiples",#N/A,FALSE,"Analyse";"places",#N/A,FALSE,"Analyse";"résultats_édition client",#N/A,FALSE,"Résultats";"reg_edition client",#N/A,FALSE,"Regressions";"SYNTHESE",#N/A,FALSE,"Synthese"}</definedName>
    <definedName name="avb_1">{"ratios",#N/A,FALSE,"Analyse";"multiples",#N/A,FALSE,"Analyse";"places",#N/A,FALSE,"Analyse";"résultats_édition client",#N/A,FALSE,"Résultats";"reg_edition client",#N/A,FALSE,"Regressions";"SYNTHESE",#N/A,FALSE,"Synthese"}</definedName>
    <definedName name="avb_2">{"ratios",#N/A,FALSE,"Analyse";"multiples",#N/A,FALSE,"Analyse";"places",#N/A,FALSE,"Analyse";"résultats_édition client",#N/A,FALSE,"Résultats";"reg_edition client",#N/A,FALSE,"Regressions";"SYNTHESE",#N/A,FALSE,"Synthese"}</definedName>
    <definedName name="avdd">{#N/A,#N/A,FALSE,"Calc";#N/A,#N/A,FALSE,"Sensitivity";#N/A,#N/A,FALSE,"LT Earn.Dil.";#N/A,#N/A,FALSE,"Dil. AVP"}</definedName>
    <definedName name="ave">{#N/A,#N/A,TRUE,"Summary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avegmultiple">#REF!</definedName>
    <definedName name="average">1.58</definedName>
    <definedName name="Average_City_Population">#REF!</definedName>
    <definedName name="Average_Income_tax_payable">#REF!</definedName>
    <definedName name="AVG_INT_FORMULA">#REF!</definedName>
    <definedName name="avgrawe">{#N/A,#N/A,FALSE,"Output";#N/A,#N/A,FALSE,"Cover Sheet";#N/A,#N/A,FALSE,"Current Mkt. Projections"}</definedName>
    <definedName name="AvgType">{" Wtd. Average "," Average "," "}</definedName>
    <definedName name="avion">#REF!</definedName>
    <definedName name="avion2">#REF!</definedName>
    <definedName name="avioncogs">#REF!</definedName>
    <definedName name="avrdvc">{#N/A,#N/A,FALSE,"ORIX CSC"}</definedName>
    <definedName name="aw">{"Admin.",#N/A,FALSE,"ccs";"Alloc.",#N/A,FALSE,"ccs";"BS Inactive",#N/A,FALSE,"ccs";"CU Eng.",#N/A,FALSE,"ccs";"CU Mfg.",#N/A,FALSE,"ccs";"CU Mfg.",#N/A,FALSE,"ccs";"CU Mktg.",#N/A,FALSE,"ccs";"CU PM",#N/A,FALSE,"ccs";"Eng.",#N/A,FALSE,"ccs";"FBR Admin",#N/A,FALSE,"ccs";"FBR China",#N/A,FALSE,"ccs";"FBR Eng.",#N/A,FALSE,"ccs";"FBR Mktg.",#N/A,FALSE,"ccs";"FBR PM",#N/A,FALSE,"ccs";"FRBMfg",#N/A,FALSE,"ccs";"Mfg.",#N/A,FALSE,"ccs";"Mktg.",#N/A,FALSE,"ccs";"Non Op.",#N/A,FALSE,"ccs";"Sales",#N/A,FALSE,"ccs";"WLS Admin.",#N/A,FALSE,"ccs";"WLS Eng.",#N/A,FALSE,"ccs";"WLS Mfg.",#N/A,FALSE,"ccs";"WLS Mktg.",#N/A,FALSE,"ccs";"WLS PM",#N/A,FALSE,"ccs"}</definedName>
    <definedName name="awd">#REF!</definedName>
    <definedName name="awde">#REF!</definedName>
    <definedName name="awe">{#N/A,#N/A,FALSE,"COVER";#N/A,#N/A,FALSE,"Index";#N/A,#N/A,FALSE,"Non-Earning";#N/A,#N/A,FALSE,"Commercial";#N/A,#N/A,FALSE,"Detailed"}</definedName>
    <definedName name="awea">#REF!</definedName>
    <definedName name="aweasfdasfdasfd">{"emeasummary",#N/A,FALSE,"1. PLEMEA";"BUTotalq6",#N/A,FALSE,"2. PLBU-total";"BUTotalFY02",#N/A,FALSE,"2. PLBU-total";"TotalRegQ601",#N/A,FALSE,"3. PLREGIONS-total";"TotalRegFY02",#N/A,FALSE,"3. PLREGIONS-total"}</definedName>
    <definedName name="aweax">#REF!</definedName>
    <definedName name="AWER">#REF!</definedName>
    <definedName name="aweroiu">{"'SIVA Pricing Model'!$A$1:$F$39"}</definedName>
    <definedName name="awerqaasdf">{"IS",#N/A,FALSE,"Income Statement";"ISR",#N/A,FALSE,"Income Statement Ratios";"BS",#N/A,FALSE,"Balance Sheet";"BSR",#N/A,FALSE,"Balance Sheet Ratios";"CF",#N/A,FALSE,"Cash Flow";"SALES",#N/A,FALSE,"Sales Analysis";"RR",#N/A,FALSE,"Recent Results"}</definedName>
    <definedName name="awert">{#N/A,#N/A,FALSE,"ORIX CSC"}</definedName>
    <definedName name="aweruio">{"bs",#N/A,FALSE,"SCF"}</definedName>
    <definedName name="awerwe">{"definitions",#N/A,TRUE,"Definitions";"out1",#N/A,TRUE,"Valuation";"out2",#N/A,TRUE,"Valuation";"out3",#N/A,TRUE,"Valuation";"out4",#N/A,TRUE,"Valuation";"out",#N/A,TRUE,"Efficiency";"out1",#N/A,TRUE,"Growth,Margin,Rev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awerwee">{"definitions",#N/A,TRUE,"Definitions";"out1",#N/A,TRUE,"Valuation";"out2",#N/A,TRUE,"Valuation";"out3",#N/A,TRUE,"Valuation";"out4",#N/A,TRUE,"Valuation";"out",#N/A,TRUE,"Efficiency";"out1",#N/A,TRUE,"Growth,Margin,Rev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awq">{"YTD",#N/A,FALSE,"SUM"}</definedName>
    <definedName name="awqe">{"net assets",#N/A,FALSE,"summary";"asset turnover",#N/A,FALSE,"summary";"orona",#N/A,FALSE,"summary"}</definedName>
    <definedName name="awqx">{"Comp_of_Price_Effect",#N/A,FALSE,"QTRDPVAR"}</definedName>
    <definedName name="awr">{"'Sheet1'!$A$2:$R$54"}</definedName>
    <definedName name="awse">#REF!</definedName>
    <definedName name="awser">{#N/A,#N/A,FALSE,"Aging Summary";#N/A,#N/A,FALSE,"Ratio Analysis";#N/A,#N/A,FALSE,"Test 120 Day Accts";#N/A,#N/A,FALSE,"Tickmarks"}</definedName>
    <definedName name="awsgdgf">{"summary",#N/A,FALSE,"Summary";"transaction",#N/A,FALSE,"Transaction";"sales",#N/A,FALSE,"Sales";"sales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aww">{#N/A,#N/A,FALSE,"Title Page";#N/A,#N/A,FALSE,"Summary Sheet";#N/A,#N/A,FALSE,"Fiscal Year Income Statement";#N/A,#N/A,FALSE,"Valuation Summary";#N/A,#N/A,FALSE,"Comps with IVT";#N/A,#N/A,FALSE,"Comps without IVT"}</definedName>
    <definedName name="AWWS_Corp">"est"</definedName>
    <definedName name="awww">{#N/A,#N/A,FALSE,"Index";#N/A,#N/A,FALSE,"IncStmt";#N/A,#N/A,FALSE,"Ratios";#N/A,#N/A,FALSE,"CashFlows";#N/A,#N/A,FALSE,"Ins1";#N/A,#N/A,FALSE,"Ins2";#N/A,#N/A,FALSE,"SelfFund";#N/A,#N/A,FALSE,"SGA";#N/A,#N/A,FALSE,"Recon";#N/A,#N/A,FALSE,"Earnings";#N/A,#N/A,FALSE,"Earnings (2)";#N/A,#N/A,FALSE,"Stock";#N/A,#N/A,FALSE,"Stock (2)";#N/A,#N/A,FALSE,"PeerRatios";#N/A,#N/A,FALSE,"PeerRanks"}</definedName>
    <definedName name="AX">{#N/A,#N/A,FALSE,"Pharm";#N/A,#N/A,FALSE,"WWCM"}</definedName>
    <definedName name="AX_1">#REF!</definedName>
    <definedName name="AX_2">{#N/A,#N/A,FALSE,"Pharm";#N/A,#N/A,FALSE,"WWCM"}</definedName>
    <definedName name="AX_3">{#N/A,#N/A,FALSE,"Pharm";#N/A,#N/A,FALSE,"WWCM"}</definedName>
    <definedName name="AX_4">{#N/A,#N/A,FALSE,"Pharm";#N/A,#N/A,FALSE,"WWCM"}</definedName>
    <definedName name="axe">{#N/A,#N/A,FALSE,"TS";#N/A,#N/A,FALSE,"Combo";#N/A,#N/A,FALSE,"FAIR";#N/A,#N/A,FALSE,"RBC";#N/A,#N/A,FALSE,"xxxx";#N/A,#N/A,FALSE,"A_D";#N/A,#N/A,FALSE,"WACC";#N/A,#N/A,FALSE,"DCF";#N/A,#N/A,FALSE,"LBO";#N/A,#N/A,FALSE,"AcqMults";#N/A,#N/A,FALSE,"CompMults"}</definedName>
    <definedName name="AxesFormat">#REF!</definedName>
    <definedName name="axs">{"QTD",#N/A,FALSE,"SUM"}</definedName>
    <definedName name="axz">{#N/A,"PURCHM",FALSE,"Business Analysis";#N/A,"SPADD",FALSE,"Business Analysis"}</definedName>
    <definedName name="ay">{"by quart",#N/A,FALSE,"Corp IS";"by month",#N/A,FALSE,"Corp IS";"page 1",#N/A,FALSE,"Corp BS";"page 2",#N/A,FALSE,"Corp BS";"by quart",#N/A,FALSE,"Opco CF";"by month",#N/A,FALSE,"Opco CF"}</definedName>
    <definedName name="ayman">{#N/A,#N/A,FALSE,"1";#N/A,#N/A,FALSE,"2";#N/A,#N/A,FALSE,"16 - 17";#N/A,#N/A,FALSE,"18 - 19";#N/A,#N/A,FALSE,"26";#N/A,#N/A,FALSE,"27";#N/A,#N/A,FALSE,"28"}</definedName>
    <definedName name="ayman_1">#REF!</definedName>
    <definedName name="ayman_2">{#N/A,#N/A,FALSE,"1";#N/A,#N/A,FALSE,"2";#N/A,#N/A,FALSE,"16 - 17";#N/A,#N/A,FALSE,"18 - 19";#N/A,#N/A,FALSE,"26";#N/A,#N/A,FALSE,"27";#N/A,#N/A,FALSE,"28"}</definedName>
    <definedName name="ayman_3">{#N/A,#N/A,FALSE,"1";#N/A,#N/A,FALSE,"2";#N/A,#N/A,FALSE,"16 - 17";#N/A,#N/A,FALSE,"18 - 19";#N/A,#N/A,FALSE,"26";#N/A,#N/A,FALSE,"27";#N/A,#N/A,FALSE,"28"}</definedName>
    <definedName name="ayman_4">{#N/A,#N/A,FALSE,"1";#N/A,#N/A,FALSE,"2";#N/A,#N/A,FALSE,"16 - 17";#N/A,#N/A,FALSE,"18 - 19";#N/A,#N/A,FALSE,"26";#N/A,#N/A,FALSE,"27";#N/A,#N/A,FALSE,"28"}</definedName>
    <definedName name="ayman1">{#N/A,#N/A,FALSE,"Pharm";#N/A,#N/A,FALSE,"WWCM"}</definedName>
    <definedName name="ayman1_1">#REF!</definedName>
    <definedName name="ayman1_2">{#N/A,#N/A,FALSE,"Pharm";#N/A,#N/A,FALSE,"WWCM"}</definedName>
    <definedName name="ayman1_3">{#N/A,#N/A,FALSE,"Pharm";#N/A,#N/A,FALSE,"WWCM"}</definedName>
    <definedName name="ayman1_4">{#N/A,#N/A,FALSE,"Pharm";#N/A,#N/A,FALSE,"WWCM"}</definedName>
    <definedName name="ayman2">{#N/A,#N/A,FALSE,"Pharm";#N/A,#N/A,FALSE,"WWCM"}</definedName>
    <definedName name="ayman2_1">#REF!</definedName>
    <definedName name="ayman2_2">{#N/A,#N/A,FALSE,"Pharm";#N/A,#N/A,FALSE,"WWCM"}</definedName>
    <definedName name="ayman2_3">{#N/A,#N/A,FALSE,"Pharm";#N/A,#N/A,FALSE,"WWCM"}</definedName>
    <definedName name="ayman2_4">{#N/A,#N/A,FALSE,"Pharm";#N/A,#N/A,FALSE,"WWCM"}</definedName>
    <definedName name="ayman7">{#N/A,#N/A,FALSE,"REPORT"}</definedName>
    <definedName name="ayman7_1">#REF!</definedName>
    <definedName name="ayman7_2">{#N/A,#N/A,FALSE,"REPORT"}</definedName>
    <definedName name="ayman7_3">{#N/A,#N/A,FALSE,"REPORT"}</definedName>
    <definedName name="ayman7_4">{#N/A,#N/A,FALSE,"REPORT"}</definedName>
    <definedName name="ayman8">{#N/A,#N/A,FALSE,"REPORT"}</definedName>
    <definedName name="ayman8_1">#REF!</definedName>
    <definedName name="ayman8_2">{#N/A,#N/A,FALSE,"REPORT"}</definedName>
    <definedName name="ayman8_3">{#N/A,#N/A,FALSE,"REPORT"}</definedName>
    <definedName name="ayman8_4">{#N/A,#N/A,FALSE,"REPORT"}</definedName>
    <definedName name="az">{#N/A,#N/A,FALSE,"Pharm";#N/A,#N/A,FALSE,"WWCM"}</definedName>
    <definedName name="az_1">#REF!</definedName>
    <definedName name="az_2">{#N/A,#N/A,FALSE,"Pharm";#N/A,#N/A,FALSE,"WWCM"}</definedName>
    <definedName name="az_3">{#N/A,#N/A,FALSE,"Pharm";#N/A,#N/A,FALSE,"WWCM"}</definedName>
    <definedName name="az_4">{#N/A,#N/A,FALSE,"Pharm";#N/A,#N/A,FALSE,"WWCM"}</definedName>
    <definedName name="AZ_Switch">#REF!</definedName>
    <definedName name="azeazr">{#N/A,#N/A,FALSE,"Sales Graph";#N/A,#N/A,FALSE,"BUC Graph";#N/A,#N/A,FALSE,"P&amp;L - YTD"}</definedName>
    <definedName name="azeazr_1">#REF!</definedName>
    <definedName name="azeazr_2">{#N/A,#N/A,FALSE,"Sales Graph";#N/A,#N/A,FALSE,"BUC Graph";#N/A,#N/A,FALSE,"P&amp;L - YTD"}</definedName>
    <definedName name="azeazr_3">{#N/A,#N/A,FALSE,"Sales Graph";#N/A,#N/A,FALSE,"BUC Graph";#N/A,#N/A,FALSE,"P&amp;L - YTD"}</definedName>
    <definedName name="azeazr_4">{#N/A,#N/A,FALSE,"Sales Graph";#N/A,#N/A,FALSE,"BUC Graph";#N/A,#N/A,FALSE,"P&amp;L - YTD"}</definedName>
    <definedName name="azerety">{#N/A,#N/A,FALSE,"Pharm";#N/A,#N/A,FALSE,"WWCM"}</definedName>
    <definedName name="azerety_1">#REF!</definedName>
    <definedName name="azerety_2">{#N/A,#N/A,FALSE,"Pharm";#N/A,#N/A,FALSE,"WWCM"}</definedName>
    <definedName name="azerety_3">{#N/A,#N/A,FALSE,"Pharm";#N/A,#N/A,FALSE,"WWCM"}</definedName>
    <definedName name="azerety_4">{#N/A,#N/A,FALSE,"Pharm";#N/A,#N/A,FALSE,"WWCM"}</definedName>
    <definedName name="azs">{#N/A,#N/A,FALSE,"Aging Summary";#N/A,#N/A,FALSE,"Ratio Analysis";#N/A,#N/A,FALSE,"Test 120 Day Accts";#N/A,#N/A,FALSE,"Tickmarks"}</definedName>
    <definedName name="b">{"'SIVA Pricing Model'!$A$1:$F$39"}</definedName>
    <definedName name="b.s">{"bs",#N/A,FALSE,"SCF"}</definedName>
    <definedName name="b_1">#REF!</definedName>
    <definedName name="B_codes_naf_2" localSheetId="4">INDEX(B_codes_naf_3,2,0):INDEX(B_codes_naf_3,ROWS(B_codes_naf_3)-1,0)</definedName>
    <definedName name="B_codes_naf_2" localSheetId="7">INDEX(B_codes_naf_3,2,0):INDEX(B_codes_naf_3,ROWS(B_codes_naf_3)-1,0)</definedName>
    <definedName name="B_codes_naf_2">INDEX(B_codes_naf_3,2,0):INDEX(B_codes_naf_3,ROWS(B_codes_naf_3)-1,0)</definedName>
    <definedName name="b_old">#REF!</definedName>
    <definedName name="b_old_1">#REF!</definedName>
    <definedName name="B_Shares">#REF!</definedName>
    <definedName name="ba">{"IS",#N/A,FALSE,"IS";"RPTIS",#N/A,FALSE,"RPTIS";"STATS",#N/A,FALSE,"STATS";"CELL",#N/A,FALSE,"CELL";"BS",#N/A,FALSE,"BS"}</definedName>
    <definedName name="baab">#REF!</definedName>
    <definedName name="bab">#REF!</definedName>
    <definedName name="baba">{"IS",#N/A,FALSE,"IS";"RPTIS",#N/A,FALSE,"RPTIS";"STATS",#N/A,FALSE,"STATS";"CELL",#N/A,FALSE,"CELL";"BS",#N/A,FALSE,"BS"}</definedName>
    <definedName name="bacd1101bd">{#N/A,"PURCHM",FALSE,"Business Analysis";#N/A,"SPADD",FALSE,"Business Analysis"}</definedName>
    <definedName name="bacd31">{#N/A,"PURCHM",FALSE,"Business Analysis";#N/A,"SPADD",FALSE,"Business Analysis"}</definedName>
    <definedName name="bacd31bd">{#N/A,"PURCHM",FALSE,"Business Analysis";#N/A,"SPADD",FALSE,"Business Analysis"}</definedName>
    <definedName name="back">#REF!</definedName>
    <definedName name="Back_to_controls">#REF!</definedName>
    <definedName name="BackFromCompanySelector">#REF!</definedName>
    <definedName name="BackFromItemSelect">#REF!</definedName>
    <definedName name="backlog.">{#N/A,#N/A,FALSE,"GROUPBAL"}</definedName>
    <definedName name="backlog_Plan_1">{#N/A,#N/A,FALSE,"GROUPBAL"}</definedName>
    <definedName name="backlog_trend2">{#N/A,#N/A,FALSE,"MW";#N/A,#N/A,FALSE,"NE";#N/A,#N/A,FALSE,"NW";#N/A,#N/A,FALSE,"RD";#N/A,#N/A,FALSE,"SE";#N/A,#N/A,FALSE,"SW";#N/A,#N/A,FALSE,"W"}</definedName>
    <definedName name="backlog2">{#N/A,#N/A,FALSE,"GROUPBAL"}</definedName>
    <definedName name="backup.">#REF!</definedName>
    <definedName name="backup._1">#REF!</definedName>
    <definedName name="backup2">{#N/A,#N/A,FALSE,"Brad BANM_S";#N/A,#N/A,FALSE,"Brad SAM_BANM";#N/A,#N/A,FALSE,"Brad_LD";#N/A,#N/A,FALSE,"BANM-&gt;S";#N/A,#N/A,FALSE,"BANM_S";#N/A,#N/A,FALSE,"S-&gt;BANM";#N/A,#N/A,FALSE,"SAM_BANM";#N/A,#N/A,FALSE,"BANM";#N/A,#N/A,FALSE,"Sam"}</definedName>
    <definedName name="bad">{#N/A,#N/A,FALSE,"CASH";#N/A,#N/A,FALSE,"ACCT REC";#N/A,#N/A,FALSE,"PP&amp;E";#N/A,#N/A,FALSE,"OTHER ASSETS";#N/A,#N/A,FALSE,"CP LTD";#N/A,#N/A,FALSE,"ACCT PAY";#N/A,#N/A,FALSE,"ACCRUED OTH AP";#N/A,#N/A,FALSE,"LTD";#N/A,#N/A,FALSE,"REVENUES &amp; EXPENSES"}</definedName>
    <definedName name="badfb">#REF!</definedName>
    <definedName name="badger">{"TOT_QTR_TO_PREV",#N/A,FALSE,"Site Sum"}</definedName>
    <definedName name="badger1">{"TOT_QTR_TO_PREV",#N/A,FALSE,"Site Sum"}</definedName>
    <definedName name="BAI002_1">#REF!</definedName>
    <definedName name="BAI002_2">#REF!</definedName>
    <definedName name="bal.sh">{"bs",#N/A,FALSE,"SCF"}</definedName>
    <definedName name="bal_adj">#REF!</definedName>
    <definedName name="BAL_PERIOD">#REF!</definedName>
    <definedName name="bal_sheet">#REF!</definedName>
    <definedName name="BALANCE">#REF!</definedName>
    <definedName name="Balance_Ok">#REF!</definedName>
    <definedName name="BALANCE_SHEET">#REF!</definedName>
    <definedName name="balance_type">1</definedName>
    <definedName name="balance2">#REF!</definedName>
    <definedName name="BALANCESHEET">#REF!</definedName>
    <definedName name="BALSHT_04">#REF!</definedName>
    <definedName name="BALSHT_05">#REF!</definedName>
    <definedName name="BALSHT_06">#REF!</definedName>
    <definedName name="BALSHT_07">#REF!</definedName>
    <definedName name="BALSHT_08">#REF!</definedName>
    <definedName name="BALSHT_09">#REF!</definedName>
    <definedName name="BALSHT_10">#REF!</definedName>
    <definedName name="BALSHT_11">#REF!</definedName>
    <definedName name="BALSHT_12">#REF!</definedName>
    <definedName name="BalShtBaseDate">#REF!</definedName>
    <definedName name="balufdh">#REF!</definedName>
    <definedName name="balufdh_1">#REF!</definedName>
    <definedName name="bam">{"EBITDA",#N/A,TRUE,"P&amp;L Net of Disc Ops";"output net of disc ops",#N/A,TRUE,"Revenue";"input",#N/A,TRUE,"Revenue";"output",#N/A,TRUE,"DC";"Input",#N/A,TRUE,"DC";"MTN and MCN",#N/A,TRUE,"Margin";"output detail line items",#N/A,TRUE,"SGA";"personnel by year",#N/A,TRUE,"Payroll";#N/A,#N/A,TRUE,"CapEx"}</definedName>
    <definedName name="banana">#REF!</definedName>
    <definedName name="Banco">{#N/A,#N/A,FALSE,"OUT  AREC"}</definedName>
    <definedName name="BANK">#REF!</definedName>
    <definedName name="BankArea">#REF!</definedName>
    <definedName name="Bankarea2">#REF!</definedName>
    <definedName name="bankarea3">#REF!</definedName>
    <definedName name="BankChg">#REF!</definedName>
    <definedName name="BankColNo">#REF!</definedName>
    <definedName name="BANKINT">#REF!</definedName>
    <definedName name="Bapex">#REF!</definedName>
    <definedName name="barclays">#REF!</definedName>
    <definedName name="BASE">#REF!</definedName>
    <definedName name="BASE_INT">#REF!</definedName>
    <definedName name="Base_Purchase_Price">#REF!</definedName>
    <definedName name="base_rate">#REF!</definedName>
    <definedName name="BaseExitDate">#REF!</definedName>
    <definedName name="BaseSal">{"'Sports Summary'!$A$19:$AB$104"}</definedName>
    <definedName name="BaseYear">#REF!</definedName>
    <definedName name="basf">{"bs",#N/A,FALSE,"SCF"}</definedName>
    <definedName name="BASIC_EPS_EXCL">"BASIC_EPS_EXCL"</definedName>
    <definedName name="BASIC_EPS_INCL">"BASIC_EPS_INCL"</definedName>
    <definedName name="BASIC_NORMAL_EPS">"BASIC_NORMAL_EPS"</definedName>
    <definedName name="BASIC_WEIGHT">"BASIC_WEIGHT"</definedName>
    <definedName name="basic2">{#N/A,#N/A,FALSE,"Summary"}</definedName>
    <definedName name="basic3">{#N/A,#N/A,FALSE,"Summary"}</definedName>
    <definedName name="basic4">{#N/A,#N/A,FALSE,"Summary"}</definedName>
    <definedName name="basic5">{"msc sw feat summary",#N/A,FALSE,"MSC SW Features v. 1.1."}</definedName>
    <definedName name="basic6">{#N/A,#N/A,FALSE,"Profit &amp; Loss statement"}</definedName>
    <definedName name="basket">#REF!</definedName>
    <definedName name="BAU001_1">#REF!</definedName>
    <definedName name="BAU001_2">#REF!</definedName>
    <definedName name="bb">{"'SIVA Pricing Model'!$A$1:$F$39"}</definedName>
    <definedName name="bb.gb._98">{#N/A,#N/A,FALSE,"Umsatz 99";#N/A,#N/A,FALSE,"ER 99 "}</definedName>
    <definedName name="bb.gb._99">{#N/A,#N/A,FALSE,"Umsatz 99";#N/A,#N/A,FALSE,"ER 99 "}</definedName>
    <definedName name="bb_1">#REF!</definedName>
    <definedName name="bb_1_1">{#N/A,#N/A,FALSE,"Assessment";#N/A,#N/A,FALSE,"Staffing";#N/A,#N/A,FALSE,"Hires";#N/A,#N/A,FALSE,"Assumptions"}</definedName>
    <definedName name="bb_1_2">{#N/A,#N/A,FALSE,"Assessment";#N/A,#N/A,FALSE,"Staffing";#N/A,#N/A,FALSE,"Hires";#N/A,#N/A,FALSE,"Assumptions"}</definedName>
    <definedName name="bb_1_3">{#N/A,#N/A,FALSE,"Assessment";#N/A,#N/A,FALSE,"Staffing";#N/A,#N/A,FALSE,"Hires";#N/A,#N/A,FALSE,"Assumptions"}</definedName>
    <definedName name="bb_1_4">{#N/A,#N/A,FALSE,"Assessment";#N/A,#N/A,FALSE,"Staffing";#N/A,#N/A,FALSE,"Hires";#N/A,#N/A,FALSE,"Assumptions"}</definedName>
    <definedName name="bb_1_5">{#N/A,#N/A,FALSE,"Assessment";#N/A,#N/A,FALSE,"Staffing";#N/A,#N/A,FALSE,"Hires";#N/A,#N/A,FALSE,"Assumptions"}</definedName>
    <definedName name="bb_2">#REF!</definedName>
    <definedName name="bb_2_1">{#N/A,#N/A,FALSE,"Assessment";#N/A,#N/A,FALSE,"Staffing";#N/A,#N/A,FALSE,"Hires";#N/A,#N/A,FALSE,"Assumptions"}</definedName>
    <definedName name="bb_2_2">{#N/A,#N/A,FALSE,"Assessment";#N/A,#N/A,FALSE,"Staffing";#N/A,#N/A,FALSE,"Hires";#N/A,#N/A,FALSE,"Assumptions"}</definedName>
    <definedName name="bb_2_3">{#N/A,#N/A,FALSE,"Assessment";#N/A,#N/A,FALSE,"Staffing";#N/A,#N/A,FALSE,"Hires";#N/A,#N/A,FALSE,"Assumptions"}</definedName>
    <definedName name="bb_2_4">{#N/A,#N/A,FALSE,"Assessment";#N/A,#N/A,FALSE,"Staffing";#N/A,#N/A,FALSE,"Hires";#N/A,#N/A,FALSE,"Assumptions"}</definedName>
    <definedName name="bb_2_5">{#N/A,#N/A,FALSE,"Assessment";#N/A,#N/A,FALSE,"Staffing";#N/A,#N/A,FALSE,"Hires";#N/A,#N/A,FALSE,"Assumptions"}</definedName>
    <definedName name="bb_3">{#N/A,#N/A,FALSE,"Assessment";#N/A,#N/A,FALSE,"Staffing";#N/A,#N/A,FALSE,"Hires";#N/A,#N/A,FALSE,"Assumptions"}</definedName>
    <definedName name="bb_3_1">{#N/A,#N/A,FALSE,"Assessment";#N/A,#N/A,FALSE,"Staffing";#N/A,#N/A,FALSE,"Hires";#N/A,#N/A,FALSE,"Assumptions"}</definedName>
    <definedName name="bb_3_2">{#N/A,#N/A,FALSE,"Assessment";#N/A,#N/A,FALSE,"Staffing";#N/A,#N/A,FALSE,"Hires";#N/A,#N/A,FALSE,"Assumptions"}</definedName>
    <definedName name="bb_3_3">{#N/A,#N/A,FALSE,"Assessment";#N/A,#N/A,FALSE,"Staffing";#N/A,#N/A,FALSE,"Hires";#N/A,#N/A,FALSE,"Assumptions"}</definedName>
    <definedName name="bb_3_4">{#N/A,#N/A,FALSE,"Assessment";#N/A,#N/A,FALSE,"Staffing";#N/A,#N/A,FALSE,"Hires";#N/A,#N/A,FALSE,"Assumptions"}</definedName>
    <definedName name="bb_3_5">{#N/A,#N/A,FALSE,"Assessment";#N/A,#N/A,FALSE,"Staffing";#N/A,#N/A,FALSE,"Hires";#N/A,#N/A,FALSE,"Assumptions"}</definedName>
    <definedName name="bb_4">{#N/A,#N/A,FALSE,"Assessment";#N/A,#N/A,FALSE,"Staffing";#N/A,#N/A,FALSE,"Hires";#N/A,#N/A,FALSE,"Assumptions"}</definedName>
    <definedName name="bb_4_1">{#N/A,#N/A,FALSE,"Assessment";#N/A,#N/A,FALSE,"Staffing";#N/A,#N/A,FALSE,"Hires";#N/A,#N/A,FALSE,"Assumptions"}</definedName>
    <definedName name="bb_4_2">{#N/A,#N/A,FALSE,"Assessment";#N/A,#N/A,FALSE,"Staffing";#N/A,#N/A,FALSE,"Hires";#N/A,#N/A,FALSE,"Assumptions"}</definedName>
    <definedName name="bb_4_3">{#N/A,#N/A,FALSE,"Assessment";#N/A,#N/A,FALSE,"Staffing";#N/A,#N/A,FALSE,"Hires";#N/A,#N/A,FALSE,"Assumptions"}</definedName>
    <definedName name="bb_4_4">{#N/A,#N/A,FALSE,"Assessment";#N/A,#N/A,FALSE,"Staffing";#N/A,#N/A,FALSE,"Hires";#N/A,#N/A,FALSE,"Assumptions"}</definedName>
    <definedName name="bb_4_5">{#N/A,#N/A,FALSE,"Assessment";#N/A,#N/A,FALSE,"Staffing";#N/A,#N/A,FALSE,"Hires";#N/A,#N/A,FALSE,"Assumptions"}</definedName>
    <definedName name="bb_5">{#N/A,#N/A,FALSE,"Assessment";#N/A,#N/A,FALSE,"Staffing";#N/A,#N/A,FALSE,"Hires";#N/A,#N/A,FALSE,"Assumptions"}</definedName>
    <definedName name="bb_5_1">{#N/A,#N/A,FALSE,"Assessment";#N/A,#N/A,FALSE,"Staffing";#N/A,#N/A,FALSE,"Hires";#N/A,#N/A,FALSE,"Assumptions"}</definedName>
    <definedName name="bb_5_2">{#N/A,#N/A,FALSE,"Assessment";#N/A,#N/A,FALSE,"Staffing";#N/A,#N/A,FALSE,"Hires";#N/A,#N/A,FALSE,"Assumptions"}</definedName>
    <definedName name="bb_5_3">{#N/A,#N/A,FALSE,"Assessment";#N/A,#N/A,FALSE,"Staffing";#N/A,#N/A,FALSE,"Hires";#N/A,#N/A,FALSE,"Assumptions"}</definedName>
    <definedName name="bb_5_4">{#N/A,#N/A,FALSE,"Assessment";#N/A,#N/A,FALSE,"Staffing";#N/A,#N/A,FALSE,"Hires";#N/A,#N/A,FALSE,"Assumptions"}</definedName>
    <definedName name="bb_5_5">{#N/A,#N/A,FALSE,"Assessment";#N/A,#N/A,FALSE,"Staffing";#N/A,#N/A,FALSE,"Hires";#N/A,#N/A,FALSE,"Assumptions"}</definedName>
    <definedName name="bb_MTk0NDE5QTI2NTVBNDM0Mz">#REF!</definedName>
    <definedName name="bb_RTRDMjFDM0I3NzRDNDAxQT">#REF!</definedName>
    <definedName name="bbb">{#N/A,#N/A,FALSE,"Pharm";#N/A,#N/A,FALSE,"WWCM"}</definedName>
    <definedName name="bbb_1">#REF!</definedName>
    <definedName name="bbb_1_1">{"standalone1",#N/A,FALSE,"DCFBase";"standalone2",#N/A,FALSE,"DCFBase"}</definedName>
    <definedName name="bbb_1_2">{"standalone1",#N/A,FALSE,"DCFBase";"standalone2",#N/A,FALSE,"DCFBase"}</definedName>
    <definedName name="bbb_1_3">{"standalone1",#N/A,FALSE,"DCFBase";"standalone2",#N/A,FALSE,"DCFBase"}</definedName>
    <definedName name="bbb_1_4">{"standalone1",#N/A,FALSE,"DCFBase";"standalone2",#N/A,FALSE,"DCFBase"}</definedName>
    <definedName name="bbb_1_5">{"standalone1",#N/A,FALSE,"DCFBase";"standalone2",#N/A,FALSE,"DCFBase"}</definedName>
    <definedName name="bbb_2">{"standalone1",#N/A,FALSE,"DCFBase";"standalone2",#N/A,FALSE,"DCFBase"}</definedName>
    <definedName name="bbb_2_1">{"standalone1",#N/A,FALSE,"DCFBase";"standalone2",#N/A,FALSE,"DCFBase"}</definedName>
    <definedName name="bbb_2_2">{"standalone1",#N/A,FALSE,"DCFBase";"standalone2",#N/A,FALSE,"DCFBase"}</definedName>
    <definedName name="bbb_2_3">{"standalone1",#N/A,FALSE,"DCFBase";"standalone2",#N/A,FALSE,"DCFBase"}</definedName>
    <definedName name="bbb_2_4">{"standalone1",#N/A,FALSE,"DCFBase";"standalone2",#N/A,FALSE,"DCFBase"}</definedName>
    <definedName name="bbb_2_5">{"standalone1",#N/A,FALSE,"DCFBase";"standalone2",#N/A,FALSE,"DCFBase"}</definedName>
    <definedName name="bbb_3">{"standalone1",#N/A,FALSE,"DCFBase";"standalone2",#N/A,FALSE,"DCFBase"}</definedName>
    <definedName name="bbb_3_1">{"standalone1",#N/A,FALSE,"DCFBase";"standalone2",#N/A,FALSE,"DCFBase"}</definedName>
    <definedName name="bbb_3_2">{"standalone1",#N/A,FALSE,"DCFBase";"standalone2",#N/A,FALSE,"DCFBase"}</definedName>
    <definedName name="bbb_3_3">{"standalone1",#N/A,FALSE,"DCFBase";"standalone2",#N/A,FALSE,"DCFBase"}</definedName>
    <definedName name="bbb_3_4">{"standalone1",#N/A,FALSE,"DCFBase";"standalone2",#N/A,FALSE,"DCFBase"}</definedName>
    <definedName name="bbb_3_5">{"standalone1",#N/A,FALSE,"DCFBase";"standalone2",#N/A,FALSE,"DCFBase"}</definedName>
    <definedName name="bbb_4">{"standalone1",#N/A,FALSE,"DCFBase";"standalone2",#N/A,FALSE,"DCFBase"}</definedName>
    <definedName name="bbb_4_1">{"standalone1",#N/A,FALSE,"DCFBase";"standalone2",#N/A,FALSE,"DCFBase"}</definedName>
    <definedName name="bbb_4_2">{"standalone1",#N/A,FALSE,"DCFBase";"standalone2",#N/A,FALSE,"DCFBase"}</definedName>
    <definedName name="bbb_4_3">{"standalone1",#N/A,FALSE,"DCFBase";"standalone2",#N/A,FALSE,"DCFBase"}</definedName>
    <definedName name="bbb_4_4">{"standalone1",#N/A,FALSE,"DCFBase";"standalone2",#N/A,FALSE,"DCFBase"}</definedName>
    <definedName name="bbb_4_5">{"standalone1",#N/A,FALSE,"DCFBase";"standalone2",#N/A,FALSE,"DCFBase"}</definedName>
    <definedName name="bbb_5">{"standalone1",#N/A,FALSE,"DCFBase";"standalone2",#N/A,FALSE,"DCFBase"}</definedName>
    <definedName name="bbb_5_1">{"standalone1",#N/A,FALSE,"DCFBase";"standalone2",#N/A,FALSE,"DCFBase"}</definedName>
    <definedName name="bbb_5_2">{"standalone1",#N/A,FALSE,"DCFBase";"standalone2",#N/A,FALSE,"DCFBase"}</definedName>
    <definedName name="bbb_5_3">{"standalone1",#N/A,FALSE,"DCFBase";"standalone2",#N/A,FALSE,"DCFBase"}</definedName>
    <definedName name="bbb_5_4">{"standalone1",#N/A,FALSE,"DCFBase";"standalone2",#N/A,FALSE,"DCFBase"}</definedName>
    <definedName name="bbb_5_5">{"standalone1",#N/A,FALSE,"DCFBase";"standalone2",#N/A,FALSE,"DCFBase"}</definedName>
    <definedName name="bbbb">{#N/A,#N/A,FALSE,"REPORT"}</definedName>
    <definedName name="bbbb_1">#REF!</definedName>
    <definedName name="bbbb_2">{#N/A,#N/A,FALSE,"REPORT"}</definedName>
    <definedName name="bbbb_3">{#N/A,#N/A,FALSE,"REPORT"}</definedName>
    <definedName name="bbbb_4">{#N/A,#N/A,FALSE,"REPORT"}</definedName>
    <definedName name="bbbbb">{#N/A,#N/A,FALSE,"Pharm";#N/A,#N/A,FALSE,"WWCM"}</definedName>
    <definedName name="bbbbb_1">#REF!</definedName>
    <definedName name="bbbbb_1_1">{#N/A,#N/A,FALSE,"Assessment";#N/A,#N/A,FALSE,"Staffing";#N/A,#N/A,FALSE,"Hires";#N/A,#N/A,FALSE,"Assumptions"}</definedName>
    <definedName name="bbbbb_1_2">{#N/A,#N/A,FALSE,"Assessment";#N/A,#N/A,FALSE,"Staffing";#N/A,#N/A,FALSE,"Hires";#N/A,#N/A,FALSE,"Assumptions"}</definedName>
    <definedName name="bbbbb_1_3">{#N/A,#N/A,FALSE,"Assessment";#N/A,#N/A,FALSE,"Staffing";#N/A,#N/A,FALSE,"Hires";#N/A,#N/A,FALSE,"Assumptions"}</definedName>
    <definedName name="bbbbb_1_4">{#N/A,#N/A,FALSE,"Assessment";#N/A,#N/A,FALSE,"Staffing";#N/A,#N/A,FALSE,"Hires";#N/A,#N/A,FALSE,"Assumptions"}</definedName>
    <definedName name="bbbbb_1_5">{#N/A,#N/A,FALSE,"Assessment";#N/A,#N/A,FALSE,"Staffing";#N/A,#N/A,FALSE,"Hires";#N/A,#N/A,FALSE,"Assumptions"}</definedName>
    <definedName name="bbbbb_2">{#N/A,#N/A,FALSE,"Assessment";#N/A,#N/A,FALSE,"Staffing";#N/A,#N/A,FALSE,"Hires";#N/A,#N/A,FALSE,"Assumptions"}</definedName>
    <definedName name="bbbbb_2_1">{#N/A,#N/A,FALSE,"Assessment";#N/A,#N/A,FALSE,"Staffing";#N/A,#N/A,FALSE,"Hires";#N/A,#N/A,FALSE,"Assumptions"}</definedName>
    <definedName name="bbbbb_2_2">{#N/A,#N/A,FALSE,"Assessment";#N/A,#N/A,FALSE,"Staffing";#N/A,#N/A,FALSE,"Hires";#N/A,#N/A,FALSE,"Assumptions"}</definedName>
    <definedName name="bbbbb_2_3">{#N/A,#N/A,FALSE,"Assessment";#N/A,#N/A,FALSE,"Staffing";#N/A,#N/A,FALSE,"Hires";#N/A,#N/A,FALSE,"Assumptions"}</definedName>
    <definedName name="bbbbb_2_4">{#N/A,#N/A,FALSE,"Assessment";#N/A,#N/A,FALSE,"Staffing";#N/A,#N/A,FALSE,"Hires";#N/A,#N/A,FALSE,"Assumptions"}</definedName>
    <definedName name="bbbbb_2_5">{#N/A,#N/A,FALSE,"Assessment";#N/A,#N/A,FALSE,"Staffing";#N/A,#N/A,FALSE,"Hires";#N/A,#N/A,FALSE,"Assumptions"}</definedName>
    <definedName name="bbbbb_3">{#N/A,#N/A,FALSE,"Assessment";#N/A,#N/A,FALSE,"Staffing";#N/A,#N/A,FALSE,"Hires";#N/A,#N/A,FALSE,"Assumptions"}</definedName>
    <definedName name="bbbbb_3_1">{#N/A,#N/A,FALSE,"Assessment";#N/A,#N/A,FALSE,"Staffing";#N/A,#N/A,FALSE,"Hires";#N/A,#N/A,FALSE,"Assumptions"}</definedName>
    <definedName name="bbbbb_3_2">{#N/A,#N/A,FALSE,"Assessment";#N/A,#N/A,FALSE,"Staffing";#N/A,#N/A,FALSE,"Hires";#N/A,#N/A,FALSE,"Assumptions"}</definedName>
    <definedName name="bbbbb_3_3">{#N/A,#N/A,FALSE,"Assessment";#N/A,#N/A,FALSE,"Staffing";#N/A,#N/A,FALSE,"Hires";#N/A,#N/A,FALSE,"Assumptions"}</definedName>
    <definedName name="bbbbb_3_4">{#N/A,#N/A,FALSE,"Assessment";#N/A,#N/A,FALSE,"Staffing";#N/A,#N/A,FALSE,"Hires";#N/A,#N/A,FALSE,"Assumptions"}</definedName>
    <definedName name="bbbbb_3_5">{#N/A,#N/A,FALSE,"Assessment";#N/A,#N/A,FALSE,"Staffing";#N/A,#N/A,FALSE,"Hires";#N/A,#N/A,FALSE,"Assumptions"}</definedName>
    <definedName name="bbbbb_4">{#N/A,#N/A,FALSE,"Assessment";#N/A,#N/A,FALSE,"Staffing";#N/A,#N/A,FALSE,"Hires";#N/A,#N/A,FALSE,"Assumptions"}</definedName>
    <definedName name="bbbbb_4_1">{#N/A,#N/A,FALSE,"Assessment";#N/A,#N/A,FALSE,"Staffing";#N/A,#N/A,FALSE,"Hires";#N/A,#N/A,FALSE,"Assumptions"}</definedName>
    <definedName name="bbbbb_4_2">{#N/A,#N/A,FALSE,"Assessment";#N/A,#N/A,FALSE,"Staffing";#N/A,#N/A,FALSE,"Hires";#N/A,#N/A,FALSE,"Assumptions"}</definedName>
    <definedName name="bbbbb_4_3">{#N/A,#N/A,FALSE,"Assessment";#N/A,#N/A,FALSE,"Staffing";#N/A,#N/A,FALSE,"Hires";#N/A,#N/A,FALSE,"Assumptions"}</definedName>
    <definedName name="bbbbb_4_4">{#N/A,#N/A,FALSE,"Assessment";#N/A,#N/A,FALSE,"Staffing";#N/A,#N/A,FALSE,"Hires";#N/A,#N/A,FALSE,"Assumptions"}</definedName>
    <definedName name="bbbbb_4_5">{#N/A,#N/A,FALSE,"Assessment";#N/A,#N/A,FALSE,"Staffing";#N/A,#N/A,FALSE,"Hires";#N/A,#N/A,FALSE,"Assumptions"}</definedName>
    <definedName name="bbbbb_5">{#N/A,#N/A,FALSE,"Assessment";#N/A,#N/A,FALSE,"Staffing";#N/A,#N/A,FALSE,"Hires";#N/A,#N/A,FALSE,"Assumptions"}</definedName>
    <definedName name="bbbbb_5_1">{#N/A,#N/A,FALSE,"Assessment";#N/A,#N/A,FALSE,"Staffing";#N/A,#N/A,FALSE,"Hires";#N/A,#N/A,FALSE,"Assumptions"}</definedName>
    <definedName name="bbbbb_5_2">{#N/A,#N/A,FALSE,"Assessment";#N/A,#N/A,FALSE,"Staffing";#N/A,#N/A,FALSE,"Hires";#N/A,#N/A,FALSE,"Assumptions"}</definedName>
    <definedName name="bbbbb_5_3">{#N/A,#N/A,FALSE,"Assessment";#N/A,#N/A,FALSE,"Staffing";#N/A,#N/A,FALSE,"Hires";#N/A,#N/A,FALSE,"Assumptions"}</definedName>
    <definedName name="bbbbb_5_4">{#N/A,#N/A,FALSE,"Assessment";#N/A,#N/A,FALSE,"Staffing";#N/A,#N/A,FALSE,"Hires";#N/A,#N/A,FALSE,"Assumptions"}</definedName>
    <definedName name="bbbbb_5_5">{#N/A,#N/A,FALSE,"Assessment";#N/A,#N/A,FALSE,"Staffing";#N/A,#N/A,FALSE,"Hires";#N/A,#N/A,FALSE,"Assumptions"}</definedName>
    <definedName name="BBBBBB">{#N/A,#N/A,FALSE,"REPORT"}</definedName>
    <definedName name="bbbbbb_1">#REF!</definedName>
    <definedName name="BBBBBB_2">{#N/A,#N/A,FALSE,"REPORT"}</definedName>
    <definedName name="BBBBBB_3">{#N/A,#N/A,FALSE,"REPORT"}</definedName>
    <definedName name="BBBBBB_4">{#N/A,#N/A,FALSE,"REPORT"}</definedName>
    <definedName name="bbbbbbb">{"detail",#N/A,FALSE,"mfg";"summary",#N/A,FALSE,"mfg"}</definedName>
    <definedName name="bbbbbbb_1">#REF!</definedName>
    <definedName name="BBBBBBBBB">{#N/A,#N/A,FALSE,"REPORT"}</definedName>
    <definedName name="BBBBBBBBB_1">#REF!</definedName>
    <definedName name="BBBBBBBBB_2">{#N/A,#N/A,FALSE,"REPORT"}</definedName>
    <definedName name="BBBBBBBBB_3">{#N/A,#N/A,FALSE,"REPORT"}</definedName>
    <definedName name="BBBBBBBBB_4">{#N/A,#N/A,FALSE,"REPORT"}</definedName>
    <definedName name="bbbbbbbbbb">{"detail",#N/A,FALSE,"mfg";"summary",#N/A,FALSE,"mfg"}</definedName>
    <definedName name="bbbbbbbbbbbbb">{#N/A,#N/A,FALSE,"Pharm";#N/A,#N/A,FALSE,"WWCM"}</definedName>
    <definedName name="bbbbbbbbbbbbb_1">#REF!</definedName>
    <definedName name="bbbbbbbbbbbbb_2">{#N/A,#N/A,FALSE,"Pharm";#N/A,#N/A,FALSE,"WWCM"}</definedName>
    <definedName name="bbbbbbbbbbbbb_3">{#N/A,#N/A,FALSE,"Pharm";#N/A,#N/A,FALSE,"WWCM"}</definedName>
    <definedName name="bbbbbbbbbbbbb_4">{#N/A,#N/A,FALSE,"Pharm";#N/A,#N/A,FALSE,"WWCM"}</definedName>
    <definedName name="bbbbbbbbbbbbbbbbbbbb">{"detail",#N/A,FALSE,"mfg";"summary",#N/A,FALSE,"mfg"}</definedName>
    <definedName name="bbfe">#REF!</definedName>
    <definedName name="bbfe_1">#REF!</definedName>
    <definedName name="bbffb">{"Financial Statements",#N/A,FALSE,"Results"}</definedName>
    <definedName name="BBscard">#REF!</definedName>
    <definedName name="bbvcx">{#N/A,#N/A,FALSE,"Umsatz HM";#N/A,#N/A,FALSE,"ER HM";#N/A,#N/A,FALSE,"EA HM  (2)";#N/A,#N/A,FALSE,"EA HM ";#N/A,#N/A,FALSE,"EA HM  (4)";#N/A,#N/A,FALSE,"EA HM  (3)";#N/A,#N/A,FALSE,"KA HM  (2)";#N/A,#N/A,FALSE,"KA HM";#N/A,#N/A,FALSE,"KA HM  (3)";#N/A,#N/A,FALSE,"KA HM (4)"}</definedName>
    <definedName name="BC">{#N/A,#N/A,TRUE,"Récap. TDS";#N/A,#N/A,TRUE,"recap 2";#N/A,#N/A,TRUE,"marché";#N/A,#N/A,TRUE,"couts des reversements TD";#N/A,#N/A,TRUE,"infor, frais gén, S-B, frais fi";#N/A,#N/A,TRUE,"Charges d'exploitation";#N/A,#N/A,TRUE,"marketing";#N/A,#N/A,TRUE,"Coût de gestion et fidélisation";#N/A,#N/A,TRUE,"couts d'acquisition";#N/A,#N/A,TRUE,"effectifs";#N/A,#N/A,TRUE,"Inv. S-Box_Amt";#N/A,#N/A,TRUE,"comparaison BP JFB_SNCF13";#N/A,#N/A,TRUE,"synthèse";#N/A,#N/A,TRUE,"graph. cash-flow";#N/A,#N/A,TRUE,"graph tx de marge";#N/A,#N/A,TRUE,"graph tx de marge";#N/A,#N/A,TRUE,"graph evol trafic";#N/A,#N/A,TRUE,"graph mn abonné"}</definedName>
    <definedName name="bc_1">#REF!</definedName>
    <definedName name="BC23345G">{"by quart",#N/A,FALSE,"Opco IS";"by month",#N/A,FALSE,"Opco IS";"page 1",#N/A,FALSE,"Opco BS";"page 2",#N/A,FALSE,"Opco BS";"by quart",#N/A,FALSE,"Opco CF";"by month",#N/A,FALSE,"Opco CF"}</definedName>
    <definedName name="bcbcfbr">{0,0,"",0}</definedName>
    <definedName name="bccv">#REF!</definedName>
    <definedName name="bcd">{"detail",#N/A,FALSE,"mfg";"summary",#N/A,FALSE,"mfg"}</definedName>
    <definedName name="BCONCERN">FALSE</definedName>
    <definedName name="bcvxz">#REF!</definedName>
    <definedName name="bcxfdxzyrexydxyrdx">{#N/A,#N/A,FALSE,"Sheet1"}</definedName>
    <definedName name="bcz">#REF!</definedName>
    <definedName name="BD">INDEX(#REF!,1,1):INDEX(#REF!,COUNTA(#REF!),1)</definedName>
    <definedName name="BD_YTS">{TRUE,TRUE,-1.25,-15.5,484.5,278.25,FALSE,FALSE,TRUE,FALSE,0,1,#N/A,452,#N/A,5.92592592592593,22.5714285714286,1,FALSE,FALSE,3,TRUE,1,FALSE,100,"Swvu.ACC.","ACwvu.ACC.",#N/A,FALSE,FALSE,0,0,0,0,2,"","",FALSE,FALSE,FALSE,FALSE,1,90,#N/A,#N/A,"=R1C1:R650C11",FALSE,#N/A,#N/A,FALSE,FALSE,FALSE,1,65532,65532,FALSE,FALSE,TRUE,TRUE,TRUE}</definedName>
    <definedName name="bdbfbfdc">{0,0,0,0}</definedName>
    <definedName name="bDown">#REF!</definedName>
    <definedName name="bdvgsfsf">{"Summary",#N/A,FALSE,"Valuation Summary"}</definedName>
    <definedName name="bdxc">#REF!</definedName>
    <definedName name="be">#REF!</definedName>
    <definedName name="be_1">#REF!</definedName>
    <definedName name="beach">#REF!</definedName>
    <definedName name="beacua">{"Headcount Worksheet",#N/A,FALSE,"HEADCOUNT"}</definedName>
    <definedName name="Bear">{#N/A,#N/A,FALSE,"TS";#N/A,#N/A,FALSE,"Combo";#N/A,#N/A,FALSE,"FAIR";#N/A,#N/A,FALSE,"RBC";#N/A,#N/A,FALSE,"xxxx";#N/A,#N/A,FALSE,"A_D";#N/A,#N/A,FALSE,"WACC";#N/A,#N/A,FALSE,"DCF";#N/A,#N/A,FALSE,"LBO";#N/A,#N/A,FALSE,"AcqMults";#N/A,#N/A,FALSE,"CompMults"}</definedName>
    <definedName name="Bear_1">#REF!</definedName>
    <definedName name="Bear_1_1">{#N/A,#N/A,FALSE,"TS";#N/A,#N/A,FALSE,"Combo";#N/A,#N/A,FALSE,"FAIR";#N/A,#N/A,FALSE,"RBC";#N/A,#N/A,FALSE,"xxxx";#N/A,#N/A,FALSE,"A_D";#N/A,#N/A,FALSE,"WACC";#N/A,#N/A,FALSE,"DCF";#N/A,#N/A,FALSE,"LBO";#N/A,#N/A,FALSE,"AcqMults";#N/A,#N/A,FALSE,"CompMults"}</definedName>
    <definedName name="Bear_1_2">{#N/A,#N/A,FALSE,"TS";#N/A,#N/A,FALSE,"Combo";#N/A,#N/A,FALSE,"FAIR";#N/A,#N/A,FALSE,"RBC";#N/A,#N/A,FALSE,"xxxx";#N/A,#N/A,FALSE,"A_D";#N/A,#N/A,FALSE,"WACC";#N/A,#N/A,FALSE,"DCF";#N/A,#N/A,FALSE,"LBO";#N/A,#N/A,FALSE,"AcqMults";#N/A,#N/A,FALSE,"CompMults"}</definedName>
    <definedName name="Bear_1_3">{#N/A,#N/A,FALSE,"TS";#N/A,#N/A,FALSE,"Combo";#N/A,#N/A,FALSE,"FAIR";#N/A,#N/A,FALSE,"RBC";#N/A,#N/A,FALSE,"xxxx";#N/A,#N/A,FALSE,"A_D";#N/A,#N/A,FALSE,"WACC";#N/A,#N/A,FALSE,"DCF";#N/A,#N/A,FALSE,"LBO";#N/A,#N/A,FALSE,"AcqMults";#N/A,#N/A,FALSE,"CompMults"}</definedName>
    <definedName name="Bear_1_4">{#N/A,#N/A,FALSE,"TS";#N/A,#N/A,FALSE,"Combo";#N/A,#N/A,FALSE,"FAIR";#N/A,#N/A,FALSE,"RBC";#N/A,#N/A,FALSE,"xxxx";#N/A,#N/A,FALSE,"A_D";#N/A,#N/A,FALSE,"WACC";#N/A,#N/A,FALSE,"DCF";#N/A,#N/A,FALSE,"LBO";#N/A,#N/A,FALSE,"AcqMults";#N/A,#N/A,FALSE,"CompMults"}</definedName>
    <definedName name="Bear_1_5">{#N/A,#N/A,FALSE,"TS";#N/A,#N/A,FALSE,"Combo";#N/A,#N/A,FALSE,"FAIR";#N/A,#N/A,FALSE,"RBC";#N/A,#N/A,FALSE,"xxxx";#N/A,#N/A,FALSE,"A_D";#N/A,#N/A,FALSE,"WACC";#N/A,#N/A,FALSE,"DCF";#N/A,#N/A,FALSE,"LBO";#N/A,#N/A,FALSE,"AcqMults";#N/A,#N/A,FALSE,"CompMults"}</definedName>
    <definedName name="Bear_2">{#N/A,#N/A,FALSE,"TS";#N/A,#N/A,FALSE,"Combo";#N/A,#N/A,FALSE,"FAIR";#N/A,#N/A,FALSE,"RBC";#N/A,#N/A,FALSE,"xxxx";#N/A,#N/A,FALSE,"A_D";#N/A,#N/A,FALSE,"WACC";#N/A,#N/A,FALSE,"DCF";#N/A,#N/A,FALSE,"LBO";#N/A,#N/A,FALSE,"AcqMults";#N/A,#N/A,FALSE,"CompMults"}</definedName>
    <definedName name="Bear_2_1">{#N/A,#N/A,FALSE,"TS";#N/A,#N/A,FALSE,"Combo";#N/A,#N/A,FALSE,"FAIR";#N/A,#N/A,FALSE,"RBC";#N/A,#N/A,FALSE,"xxxx";#N/A,#N/A,FALSE,"A_D";#N/A,#N/A,FALSE,"WACC";#N/A,#N/A,FALSE,"DCF";#N/A,#N/A,FALSE,"LBO";#N/A,#N/A,FALSE,"AcqMults";#N/A,#N/A,FALSE,"CompMults"}</definedName>
    <definedName name="Bear_2_2">{#N/A,#N/A,FALSE,"TS";#N/A,#N/A,FALSE,"Combo";#N/A,#N/A,FALSE,"FAIR";#N/A,#N/A,FALSE,"RBC";#N/A,#N/A,FALSE,"xxxx";#N/A,#N/A,FALSE,"A_D";#N/A,#N/A,FALSE,"WACC";#N/A,#N/A,FALSE,"DCF";#N/A,#N/A,FALSE,"LBO";#N/A,#N/A,FALSE,"AcqMults";#N/A,#N/A,FALSE,"CompMults"}</definedName>
    <definedName name="Bear_2_3">{#N/A,#N/A,FALSE,"TS";#N/A,#N/A,FALSE,"Combo";#N/A,#N/A,FALSE,"FAIR";#N/A,#N/A,FALSE,"RBC";#N/A,#N/A,FALSE,"xxxx";#N/A,#N/A,FALSE,"A_D";#N/A,#N/A,FALSE,"WACC";#N/A,#N/A,FALSE,"DCF";#N/A,#N/A,FALSE,"LBO";#N/A,#N/A,FALSE,"AcqMults";#N/A,#N/A,FALSE,"CompMults"}</definedName>
    <definedName name="Bear_2_4">{#N/A,#N/A,FALSE,"TS";#N/A,#N/A,FALSE,"Combo";#N/A,#N/A,FALSE,"FAIR";#N/A,#N/A,FALSE,"RBC";#N/A,#N/A,FALSE,"xxxx";#N/A,#N/A,FALSE,"A_D";#N/A,#N/A,FALSE,"WACC";#N/A,#N/A,FALSE,"DCF";#N/A,#N/A,FALSE,"LBO";#N/A,#N/A,FALSE,"AcqMults";#N/A,#N/A,FALSE,"CompMults"}</definedName>
    <definedName name="Bear_2_5">{#N/A,#N/A,FALSE,"TS";#N/A,#N/A,FALSE,"Combo";#N/A,#N/A,FALSE,"FAIR";#N/A,#N/A,FALSE,"RBC";#N/A,#N/A,FALSE,"xxxx";#N/A,#N/A,FALSE,"A_D";#N/A,#N/A,FALSE,"WACC";#N/A,#N/A,FALSE,"DCF";#N/A,#N/A,FALSE,"LBO";#N/A,#N/A,FALSE,"AcqMults";#N/A,#N/A,FALSE,"CompMults"}</definedName>
    <definedName name="Bear_3">{#N/A,#N/A,FALSE,"TS";#N/A,#N/A,FALSE,"Combo";#N/A,#N/A,FALSE,"FAIR";#N/A,#N/A,FALSE,"RBC";#N/A,#N/A,FALSE,"xxxx";#N/A,#N/A,FALSE,"A_D";#N/A,#N/A,FALSE,"WACC";#N/A,#N/A,FALSE,"DCF";#N/A,#N/A,FALSE,"LBO";#N/A,#N/A,FALSE,"AcqMults";#N/A,#N/A,FALSE,"CompMults"}</definedName>
    <definedName name="Bear_3_1">{#N/A,#N/A,FALSE,"TS";#N/A,#N/A,FALSE,"Combo";#N/A,#N/A,FALSE,"FAIR";#N/A,#N/A,FALSE,"RBC";#N/A,#N/A,FALSE,"xxxx";#N/A,#N/A,FALSE,"A_D";#N/A,#N/A,FALSE,"WACC";#N/A,#N/A,FALSE,"DCF";#N/A,#N/A,FALSE,"LBO";#N/A,#N/A,FALSE,"AcqMults";#N/A,#N/A,FALSE,"CompMults"}</definedName>
    <definedName name="Bear_3_2">{#N/A,#N/A,FALSE,"TS";#N/A,#N/A,FALSE,"Combo";#N/A,#N/A,FALSE,"FAIR";#N/A,#N/A,FALSE,"RBC";#N/A,#N/A,FALSE,"xxxx";#N/A,#N/A,FALSE,"A_D";#N/A,#N/A,FALSE,"WACC";#N/A,#N/A,FALSE,"DCF";#N/A,#N/A,FALSE,"LBO";#N/A,#N/A,FALSE,"AcqMults";#N/A,#N/A,FALSE,"CompMults"}</definedName>
    <definedName name="Bear_3_3">{#N/A,#N/A,FALSE,"TS";#N/A,#N/A,FALSE,"Combo";#N/A,#N/A,FALSE,"FAIR";#N/A,#N/A,FALSE,"RBC";#N/A,#N/A,FALSE,"xxxx";#N/A,#N/A,FALSE,"A_D";#N/A,#N/A,FALSE,"WACC";#N/A,#N/A,FALSE,"DCF";#N/A,#N/A,FALSE,"LBO";#N/A,#N/A,FALSE,"AcqMults";#N/A,#N/A,FALSE,"CompMults"}</definedName>
    <definedName name="Bear_3_4">{#N/A,#N/A,FALSE,"TS";#N/A,#N/A,FALSE,"Combo";#N/A,#N/A,FALSE,"FAIR";#N/A,#N/A,FALSE,"RBC";#N/A,#N/A,FALSE,"xxxx";#N/A,#N/A,FALSE,"A_D";#N/A,#N/A,FALSE,"WACC";#N/A,#N/A,FALSE,"DCF";#N/A,#N/A,FALSE,"LBO";#N/A,#N/A,FALSE,"AcqMults";#N/A,#N/A,FALSE,"CompMults"}</definedName>
    <definedName name="Bear_3_5">{#N/A,#N/A,FALSE,"TS";#N/A,#N/A,FALSE,"Combo";#N/A,#N/A,FALSE,"FAIR";#N/A,#N/A,FALSE,"RBC";#N/A,#N/A,FALSE,"xxxx";#N/A,#N/A,FALSE,"A_D";#N/A,#N/A,FALSE,"WACC";#N/A,#N/A,FALSE,"DCF";#N/A,#N/A,FALSE,"LBO";#N/A,#N/A,FALSE,"AcqMults";#N/A,#N/A,FALSE,"CompMults"}</definedName>
    <definedName name="Bear_4">{#N/A,#N/A,FALSE,"TS";#N/A,#N/A,FALSE,"Combo";#N/A,#N/A,FALSE,"FAIR";#N/A,#N/A,FALSE,"RBC";#N/A,#N/A,FALSE,"xxxx";#N/A,#N/A,FALSE,"A_D";#N/A,#N/A,FALSE,"WACC";#N/A,#N/A,FALSE,"DCF";#N/A,#N/A,FALSE,"LBO";#N/A,#N/A,FALSE,"AcqMults";#N/A,#N/A,FALSE,"CompMults"}</definedName>
    <definedName name="Bear_4_1">{#N/A,#N/A,FALSE,"TS";#N/A,#N/A,FALSE,"Combo";#N/A,#N/A,FALSE,"FAIR";#N/A,#N/A,FALSE,"RBC";#N/A,#N/A,FALSE,"xxxx";#N/A,#N/A,FALSE,"A_D";#N/A,#N/A,FALSE,"WACC";#N/A,#N/A,FALSE,"DCF";#N/A,#N/A,FALSE,"LBO";#N/A,#N/A,FALSE,"AcqMults";#N/A,#N/A,FALSE,"CompMults"}</definedName>
    <definedName name="Bear_4_2">{#N/A,#N/A,FALSE,"TS";#N/A,#N/A,FALSE,"Combo";#N/A,#N/A,FALSE,"FAIR";#N/A,#N/A,FALSE,"RBC";#N/A,#N/A,FALSE,"xxxx";#N/A,#N/A,FALSE,"A_D";#N/A,#N/A,FALSE,"WACC";#N/A,#N/A,FALSE,"DCF";#N/A,#N/A,FALSE,"LBO";#N/A,#N/A,FALSE,"AcqMults";#N/A,#N/A,FALSE,"CompMults"}</definedName>
    <definedName name="Bear_4_3">{#N/A,#N/A,FALSE,"TS";#N/A,#N/A,FALSE,"Combo";#N/A,#N/A,FALSE,"FAIR";#N/A,#N/A,FALSE,"RBC";#N/A,#N/A,FALSE,"xxxx";#N/A,#N/A,FALSE,"A_D";#N/A,#N/A,FALSE,"WACC";#N/A,#N/A,FALSE,"DCF";#N/A,#N/A,FALSE,"LBO";#N/A,#N/A,FALSE,"AcqMults";#N/A,#N/A,FALSE,"CompMults"}</definedName>
    <definedName name="Bear_4_4">{#N/A,#N/A,FALSE,"TS";#N/A,#N/A,FALSE,"Combo";#N/A,#N/A,FALSE,"FAIR";#N/A,#N/A,FALSE,"RBC";#N/A,#N/A,FALSE,"xxxx";#N/A,#N/A,FALSE,"A_D";#N/A,#N/A,FALSE,"WACC";#N/A,#N/A,FALSE,"DCF";#N/A,#N/A,FALSE,"LBO";#N/A,#N/A,FALSE,"AcqMults";#N/A,#N/A,FALSE,"CompMults"}</definedName>
    <definedName name="Bear_4_5">{#N/A,#N/A,FALSE,"TS";#N/A,#N/A,FALSE,"Combo";#N/A,#N/A,FALSE,"FAIR";#N/A,#N/A,FALSE,"RBC";#N/A,#N/A,FALSE,"xxxx";#N/A,#N/A,FALSE,"A_D";#N/A,#N/A,FALSE,"WACC";#N/A,#N/A,FALSE,"DCF";#N/A,#N/A,FALSE,"LBO";#N/A,#N/A,FALSE,"AcqMults";#N/A,#N/A,FALSE,"CompMults"}</definedName>
    <definedName name="Bear_5">{#N/A,#N/A,FALSE,"TS";#N/A,#N/A,FALSE,"Combo";#N/A,#N/A,FALSE,"FAIR";#N/A,#N/A,FALSE,"RBC";#N/A,#N/A,FALSE,"xxxx";#N/A,#N/A,FALSE,"A_D";#N/A,#N/A,FALSE,"WACC";#N/A,#N/A,FALSE,"DCF";#N/A,#N/A,FALSE,"LBO";#N/A,#N/A,FALSE,"AcqMults";#N/A,#N/A,FALSE,"CompMults"}</definedName>
    <definedName name="Bear_5_1">{#N/A,#N/A,FALSE,"TS";#N/A,#N/A,FALSE,"Combo";#N/A,#N/A,FALSE,"FAIR";#N/A,#N/A,FALSE,"RBC";#N/A,#N/A,FALSE,"xxxx";#N/A,#N/A,FALSE,"A_D";#N/A,#N/A,FALSE,"WACC";#N/A,#N/A,FALSE,"DCF";#N/A,#N/A,FALSE,"LBO";#N/A,#N/A,FALSE,"AcqMults";#N/A,#N/A,FALSE,"CompMults"}</definedName>
    <definedName name="Bear_5_2">{#N/A,#N/A,FALSE,"TS";#N/A,#N/A,FALSE,"Combo";#N/A,#N/A,FALSE,"FAIR";#N/A,#N/A,FALSE,"RBC";#N/A,#N/A,FALSE,"xxxx";#N/A,#N/A,FALSE,"A_D";#N/A,#N/A,FALSE,"WACC";#N/A,#N/A,FALSE,"DCF";#N/A,#N/A,FALSE,"LBO";#N/A,#N/A,FALSE,"AcqMults";#N/A,#N/A,FALSE,"CompMults"}</definedName>
    <definedName name="Bear_5_3">{#N/A,#N/A,FALSE,"TS";#N/A,#N/A,FALSE,"Combo";#N/A,#N/A,FALSE,"FAIR";#N/A,#N/A,FALSE,"RBC";#N/A,#N/A,FALSE,"xxxx";#N/A,#N/A,FALSE,"A_D";#N/A,#N/A,FALSE,"WACC";#N/A,#N/A,FALSE,"DCF";#N/A,#N/A,FALSE,"LBO";#N/A,#N/A,FALSE,"AcqMults";#N/A,#N/A,FALSE,"CompMults"}</definedName>
    <definedName name="Bear_5_4">{#N/A,#N/A,FALSE,"TS";#N/A,#N/A,FALSE,"Combo";#N/A,#N/A,FALSE,"FAIR";#N/A,#N/A,FALSE,"RBC";#N/A,#N/A,FALSE,"xxxx";#N/A,#N/A,FALSE,"A_D";#N/A,#N/A,FALSE,"WACC";#N/A,#N/A,FALSE,"DCF";#N/A,#N/A,FALSE,"LBO";#N/A,#N/A,FALSE,"AcqMults";#N/A,#N/A,FALSE,"CompMults"}</definedName>
    <definedName name="Bear_5_5">{#N/A,#N/A,FALSE,"TS";#N/A,#N/A,FALSE,"Combo";#N/A,#N/A,FALSE,"FAIR";#N/A,#N/A,FALSE,"RBC";#N/A,#N/A,FALSE,"xxxx";#N/A,#N/A,FALSE,"A_D";#N/A,#N/A,FALSE,"WACC";#N/A,#N/A,FALSE,"DCF";#N/A,#N/A,FALSE,"LBO";#N/A,#N/A,FALSE,"AcqMults";#N/A,#N/A,FALSE,"CompMults"}</definedName>
    <definedName name="Bear2">{#N/A,#N/A,FALSE,"TS";#N/A,#N/A,FALSE,"Combo";#N/A,#N/A,FALSE,"FAIR";#N/A,#N/A,FALSE,"RBC";#N/A,#N/A,FALSE,"xxxx";#N/A,#N/A,FALSE,"A_D";#N/A,#N/A,FALSE,"WACC";#N/A,#N/A,FALSE,"DCF";#N/A,#N/A,FALSE,"LBO";#N/A,#N/A,FALSE,"AcqMults";#N/A,#N/A,FALSE,"CompMults"}</definedName>
    <definedName name="bearr">{#N/A,#N/A,FALSE,"TS";#N/A,#N/A,FALSE,"Combo";#N/A,#N/A,FALSE,"FAIR";#N/A,#N/A,FALSE,"RBC";#N/A,#N/A,FALSE,"xxxx";#N/A,#N/A,FALSE,"A_D";#N/A,#N/A,FALSE,"WACC";#N/A,#N/A,FALSE,"DCF";#N/A,#N/A,FALSE,"LBO";#N/A,#N/A,FALSE,"AcqMults";#N/A,#N/A,FALSE,"CompMults"}</definedName>
    <definedName name="bearr_1">#REF!</definedName>
    <definedName name="Beau">{"emeasummary",#N/A,FALSE,"1. PLEMEA";"BUTotalq6",#N/A,FALSE,"2. PLBU-total";"BUTotalFY02",#N/A,FALSE,"2. PLBU-total";"TotalRegQ601",#N/A,FALSE,"3. PLREGIONS-total";"TotalRegFY02",#N/A,FALSE,"3. PLREGIONS-total"}</definedName>
    <definedName name="Beauregard">"Check Box 1"</definedName>
    <definedName name="Beaverlac">#REF!</definedName>
    <definedName name="Bebefits">{"summary",#N/A,FALSE,"3 yr average";"comps",#N/A,FALSE,"3 yr average"}</definedName>
    <definedName name="bedfbf">#REF!</definedName>
    <definedName name="bedfbf_1">#REF!</definedName>
    <definedName name="BEFeXToEUR" localSheetId="4">1/EUREXTOBEF</definedName>
    <definedName name="BEFeXToEUR" localSheetId="7">1/EUREXTOBEF</definedName>
    <definedName name="BEFeXToEUR">1/EUREXTOBEF</definedName>
    <definedName name="BEGEXISTDEBT">#REF!</definedName>
    <definedName name="Beginning_Balance">-FV(Interest_Rate/12,Payment_Number-1,-Monthly_Payment,Loan_Amount)</definedName>
    <definedName name="Beijing">{"All Except Totals",#N/A,TRUE,"Recap";"Totals Page",#N/A,TRUE,"Recap"}</definedName>
    <definedName name="belnew">#REF!</definedName>
    <definedName name="belnew_1">{"IS",#N/A,FALSE,"IS";"RPTIS",#N/A,FALSE,"RPTIS";"STATS",#N/A,FALSE,"STATS";"CELL",#N/A,FALSE,"CELL";"BS",#N/A,FALSE,"BS"}</definedName>
    <definedName name="belnew_1_1">{"IS",#N/A,FALSE,"IS";"RPTIS",#N/A,FALSE,"RPTIS";"STATS",#N/A,FALSE,"STATS";"CELL",#N/A,FALSE,"CELL";"BS",#N/A,FALSE,"BS"}</definedName>
    <definedName name="belnew_1_2">{"IS",#N/A,FALSE,"IS";"RPTIS",#N/A,FALSE,"RPTIS";"STATS",#N/A,FALSE,"STATS";"CELL",#N/A,FALSE,"CELL";"BS",#N/A,FALSE,"BS"}</definedName>
    <definedName name="belnew_1_3">{"IS",#N/A,FALSE,"IS";"RPTIS",#N/A,FALSE,"RPTIS";"STATS",#N/A,FALSE,"STATS";"CELL",#N/A,FALSE,"CELL";"BS",#N/A,FALSE,"BS"}</definedName>
    <definedName name="belnew_1_4">{"IS",#N/A,FALSE,"IS";"RPTIS",#N/A,FALSE,"RPTIS";"STATS",#N/A,FALSE,"STATS";"CELL",#N/A,FALSE,"CELL";"BS",#N/A,FALSE,"BS"}</definedName>
    <definedName name="belnew_1_5">{"IS",#N/A,FALSE,"IS";"RPTIS",#N/A,FALSE,"RPTIS";"STATS",#N/A,FALSE,"STATS";"CELL",#N/A,FALSE,"CELL";"BS",#N/A,FALSE,"BS"}</definedName>
    <definedName name="belnew_2">{"IS",#N/A,FALSE,"IS";"RPTIS",#N/A,FALSE,"RPTIS";"STATS",#N/A,FALSE,"STATS";"CELL",#N/A,FALSE,"CELL";"BS",#N/A,FALSE,"BS"}</definedName>
    <definedName name="belnew_2_1">{"IS",#N/A,FALSE,"IS";"RPTIS",#N/A,FALSE,"RPTIS";"STATS",#N/A,FALSE,"STATS";"CELL",#N/A,FALSE,"CELL";"BS",#N/A,FALSE,"BS"}</definedName>
    <definedName name="belnew_2_2">{"IS",#N/A,FALSE,"IS";"RPTIS",#N/A,FALSE,"RPTIS";"STATS",#N/A,FALSE,"STATS";"CELL",#N/A,FALSE,"CELL";"BS",#N/A,FALSE,"BS"}</definedName>
    <definedName name="belnew_2_3">{"IS",#N/A,FALSE,"IS";"RPTIS",#N/A,FALSE,"RPTIS";"STATS",#N/A,FALSE,"STATS";"CELL",#N/A,FALSE,"CELL";"BS",#N/A,FALSE,"BS"}</definedName>
    <definedName name="belnew_2_4">{"IS",#N/A,FALSE,"IS";"RPTIS",#N/A,FALSE,"RPTIS";"STATS",#N/A,FALSE,"STATS";"CELL",#N/A,FALSE,"CELL";"BS",#N/A,FALSE,"BS"}</definedName>
    <definedName name="belnew_2_5">{"IS",#N/A,FALSE,"IS";"RPTIS",#N/A,FALSE,"RPTIS";"STATS",#N/A,FALSE,"STATS";"CELL",#N/A,FALSE,"CELL";"BS",#N/A,FALSE,"BS"}</definedName>
    <definedName name="belnew_3">{"IS",#N/A,FALSE,"IS";"RPTIS",#N/A,FALSE,"RPTIS";"STATS",#N/A,FALSE,"STATS";"CELL",#N/A,FALSE,"CELL";"BS",#N/A,FALSE,"BS"}</definedName>
    <definedName name="belnew_3_1">{"IS",#N/A,FALSE,"IS";"RPTIS",#N/A,FALSE,"RPTIS";"STATS",#N/A,FALSE,"STATS";"CELL",#N/A,FALSE,"CELL";"BS",#N/A,FALSE,"BS"}</definedName>
    <definedName name="belnew_3_2">{"IS",#N/A,FALSE,"IS";"RPTIS",#N/A,FALSE,"RPTIS";"STATS",#N/A,FALSE,"STATS";"CELL",#N/A,FALSE,"CELL";"BS",#N/A,FALSE,"BS"}</definedName>
    <definedName name="belnew_3_3">{"IS",#N/A,FALSE,"IS";"RPTIS",#N/A,FALSE,"RPTIS";"STATS",#N/A,FALSE,"STATS";"CELL",#N/A,FALSE,"CELL";"BS",#N/A,FALSE,"BS"}</definedName>
    <definedName name="belnew_3_4">{"IS",#N/A,FALSE,"IS";"RPTIS",#N/A,FALSE,"RPTIS";"STATS",#N/A,FALSE,"STATS";"CELL",#N/A,FALSE,"CELL";"BS",#N/A,FALSE,"BS"}</definedName>
    <definedName name="belnew_3_5">{"IS",#N/A,FALSE,"IS";"RPTIS",#N/A,FALSE,"RPTIS";"STATS",#N/A,FALSE,"STATS";"CELL",#N/A,FALSE,"CELL";"BS",#N/A,FALSE,"BS"}</definedName>
    <definedName name="belnew_4">{"IS",#N/A,FALSE,"IS";"RPTIS",#N/A,FALSE,"RPTIS";"STATS",#N/A,FALSE,"STATS";"CELL",#N/A,FALSE,"CELL";"BS",#N/A,FALSE,"BS"}</definedName>
    <definedName name="belnew_4_1">{"IS",#N/A,FALSE,"IS";"RPTIS",#N/A,FALSE,"RPTIS";"STATS",#N/A,FALSE,"STATS";"CELL",#N/A,FALSE,"CELL";"BS",#N/A,FALSE,"BS"}</definedName>
    <definedName name="belnew_4_2">{"IS",#N/A,FALSE,"IS";"RPTIS",#N/A,FALSE,"RPTIS";"STATS",#N/A,FALSE,"STATS";"CELL",#N/A,FALSE,"CELL";"BS",#N/A,FALSE,"BS"}</definedName>
    <definedName name="belnew_4_3">{"IS",#N/A,FALSE,"IS";"RPTIS",#N/A,FALSE,"RPTIS";"STATS",#N/A,FALSE,"STATS";"CELL",#N/A,FALSE,"CELL";"BS",#N/A,FALSE,"BS"}</definedName>
    <definedName name="belnew_4_4">{"IS",#N/A,FALSE,"IS";"RPTIS",#N/A,FALSE,"RPTIS";"STATS",#N/A,FALSE,"STATS";"CELL",#N/A,FALSE,"CELL";"BS",#N/A,FALSE,"BS"}</definedName>
    <definedName name="belnew_4_5">{"IS",#N/A,FALSE,"IS";"RPTIS",#N/A,FALSE,"RPTIS";"STATS",#N/A,FALSE,"STATS";"CELL",#N/A,FALSE,"CELL";"BS",#N/A,FALSE,"BS"}</definedName>
    <definedName name="belnew_5">{"IS",#N/A,FALSE,"IS";"RPTIS",#N/A,FALSE,"RPTIS";"STATS",#N/A,FALSE,"STATS";"CELL",#N/A,FALSE,"CELL";"BS",#N/A,FALSE,"BS"}</definedName>
    <definedName name="belnew_5_1">{"IS",#N/A,FALSE,"IS";"RPTIS",#N/A,FALSE,"RPTIS";"STATS",#N/A,FALSE,"STATS";"CELL",#N/A,FALSE,"CELL";"BS",#N/A,FALSE,"BS"}</definedName>
    <definedName name="belnew_5_2">{"IS",#N/A,FALSE,"IS";"RPTIS",#N/A,FALSE,"RPTIS";"STATS",#N/A,FALSE,"STATS";"CELL",#N/A,FALSE,"CELL";"BS",#N/A,FALSE,"BS"}</definedName>
    <definedName name="belnew_5_3">{"IS",#N/A,FALSE,"IS";"RPTIS",#N/A,FALSE,"RPTIS";"STATS",#N/A,FALSE,"STATS";"CELL",#N/A,FALSE,"CELL";"BS",#N/A,FALSE,"BS"}</definedName>
    <definedName name="belnew_5_4">{"IS",#N/A,FALSE,"IS";"RPTIS",#N/A,FALSE,"RPTIS";"STATS",#N/A,FALSE,"STATS";"CELL",#N/A,FALSE,"CELL";"BS",#N/A,FALSE,"BS"}</definedName>
    <definedName name="belnew_5_5">{"IS",#N/A,FALSE,"IS";"RPTIS",#N/A,FALSE,"RPTIS";"STATS",#N/A,FALSE,"STATS";"CELL",#N/A,FALSE,"CELL";"BS",#N/A,FALSE,"BS"}</definedName>
    <definedName name="belnew1">{"IS",#N/A,FALSE,"IS";"RPTIS",#N/A,FALSE,"RPTIS";"STATS",#N/A,FALSE,"STATS";"CELL",#N/A,FALSE,"CELL";"BS",#N/A,FALSE,"BS"}</definedName>
    <definedName name="belnew10">{"IS",#N/A,FALSE,"IS";"RPTIS",#N/A,FALSE,"RPTIS";"STATS",#N/A,FALSE,"STATS";"CELL",#N/A,FALSE,"CELL";"BS",#N/A,FALSE,"BS"}</definedName>
    <definedName name="belnew2">{"IS",#N/A,FALSE,"IS";"RPTIS",#N/A,FALSE,"RPTIS";"STATS",#N/A,FALSE,"STATS";"CELL",#N/A,FALSE,"CELL";"BS",#N/A,FALSE,"BS"}</definedName>
    <definedName name="ben">#REF!</definedName>
    <definedName name="ben_1">#REF!</definedName>
    <definedName name="bends">{"EXEC",#N/A,TRUE,"Header";"EXEC_1",#N/A,TRUE,"Summary_1"}</definedName>
    <definedName name="Benefits">19%</definedName>
    <definedName name="benefits2002">1.2</definedName>
    <definedName name="benefits2003">1.15</definedName>
    <definedName name="benefits2004">1.23</definedName>
    <definedName name="benefits2005">1.23</definedName>
    <definedName name="benefits2006">1.2</definedName>
    <definedName name="benefits2007">1.27</definedName>
    <definedName name="benn">#REF!</definedName>
    <definedName name="benn_1">#REF!</definedName>
    <definedName name="bernd">{#N/A,#N/A,FALSE,"Presentation by Unit";#N/A,#N/A,FALSE,"Presentation by BD";#N/A,#N/A,FALSE,"Presentation Split by Biggest U";#N/A,#N/A,FALSE,"Presentation Split by Area";#N/A,#N/A,FALSE,"Presentation Split by BD"}</definedName>
    <definedName name="Berni">{#N/A,#N/A,FALSE,"Plan1";#N/A,#N/A,FALSE,"Plan2"}</definedName>
    <definedName name="berry">{#N/A,#N/A,FALSE,"Taxblinc";#N/A,#N/A,FALSE,"Rsvsacls"}</definedName>
    <definedName name="bestia">#REF!</definedName>
    <definedName name="bete">#REF!</definedName>
    <definedName name="bete_1">#REF!</definedName>
    <definedName name="BETSIBSTVOtherCurrAssets">#REF!</definedName>
    <definedName name="BETSIBSTVOtherGAndA">#REF!</definedName>
    <definedName name="BETSIBSTVPrepayments">#REF!</definedName>
    <definedName name="BETSIBSTVReserves">#REF!</definedName>
    <definedName name="BETSIBSTVRevenue">#REF!</definedName>
    <definedName name="BETSIBSTVSalesStaff">#REF!</definedName>
    <definedName name="BETSIBSTVShareCapital">#REF!</definedName>
    <definedName name="BETSIBSTVTotalFixedAssets">#REF!</definedName>
    <definedName name="BETSICA">#REF!</definedName>
    <definedName name="BETSICapex">#REF!</definedName>
    <definedName name="BETSICapexCalc">#REF!</definedName>
    <definedName name="BETSICapexIn">#REF!</definedName>
    <definedName name="BETSICarCostIn">#REF!</definedName>
    <definedName name="BETSICars">#REF!</definedName>
    <definedName name="BETSICarsAccumDepn">#REF!</definedName>
    <definedName name="BETSICarsCapex">#REF!</definedName>
    <definedName name="BETSICarsCapexIn">#REF!</definedName>
    <definedName name="BETSICarsDepnCharge">#REF!</definedName>
    <definedName name="BETSICarsDepnRate">#REF!</definedName>
    <definedName name="BETSICarsNBV">#REF!</definedName>
    <definedName name="BETSICarsToDeprec">#REF!</definedName>
    <definedName name="BETSICarsUsefulLife">#REF!</definedName>
    <definedName name="BETSICash">#REF!</definedName>
    <definedName name="BETSICashAvailable">#REF!</definedName>
    <definedName name="BETSICashInterestRecd">#REF!</definedName>
    <definedName name="BETSICashTax">#REF!</definedName>
    <definedName name="BETSICashTaxesCalc">#REF!</definedName>
    <definedName name="BETSICEOCarCosts">#REF!</definedName>
    <definedName name="BETSICEOCarIn">#REF!</definedName>
    <definedName name="BETSICEOExpensesCosts">#REF!</definedName>
    <definedName name="BETSICEOFTEIn">#REF!</definedName>
    <definedName name="BETSICEOMonthlySalary">#REF!</definedName>
    <definedName name="BETSICEONewEmp">#REF!</definedName>
    <definedName name="BETSICEONHIPensionsCosts">#REF!</definedName>
    <definedName name="BETSICEORecruitmentCosts">#REF!</definedName>
    <definedName name="BETSICEOSalaryCosts">#REF!</definedName>
    <definedName name="BETSICEOSalaryIn">#REF!</definedName>
    <definedName name="BETSICEOSalBenCosts">#REF!</definedName>
    <definedName name="BETSICFOCarCosts">#REF!</definedName>
    <definedName name="BETSICFOCarIn">#REF!</definedName>
    <definedName name="BETSICFOExpensesCosts">#REF!</definedName>
    <definedName name="BETSICFOFTEIn">#REF!</definedName>
    <definedName name="BETSICFOMonthlySalary">#REF!</definedName>
    <definedName name="BETSICFONewEmp">#REF!</definedName>
    <definedName name="BETSICFONHIPensionsCosts">#REF!</definedName>
    <definedName name="BETSICFORecruitmentCosts">#REF!</definedName>
    <definedName name="BETSICFOSalaryCosts">#REF!</definedName>
    <definedName name="BETSICFOSalaryIn">#REF!</definedName>
    <definedName name="BETSICFOSalBenCosts">#REF!</definedName>
    <definedName name="BETSICL">#REF!</definedName>
    <definedName name="BETSIClosingCash">#REF!</definedName>
    <definedName name="BETSIClosingCashPrevious">#REF!</definedName>
    <definedName name="BETSIClosingCreditors">#REF!</definedName>
    <definedName name="BETSIClosingDebtors">#REF!</definedName>
    <definedName name="BETSIClosingDeferredIncome">#REF!</definedName>
    <definedName name="BETSIClosingOtherCurrentAssets">#REF!</definedName>
    <definedName name="BETSIClosingOtherCurrentLiabilities">#REF!</definedName>
    <definedName name="BETSIClosingPrepayments">#REF!</definedName>
    <definedName name="BETSIClosingTaxesPayable">#REF!</definedName>
    <definedName name="BETSICommDirCarCosts">#REF!</definedName>
    <definedName name="BETSICommDirCarIn">#REF!</definedName>
    <definedName name="BETSICommDirExpensesCosts">#REF!</definedName>
    <definedName name="BETSICommDirFTEIn">#REF!</definedName>
    <definedName name="BETSICommDirMonthlySalary">#REF!</definedName>
    <definedName name="BETSICommDirNewEmp">#REF!</definedName>
    <definedName name="BETSICommDirNHIPensionsCosts">#REF!</definedName>
    <definedName name="BETSICommDirRecruitmentCosts">#REF!</definedName>
    <definedName name="BETSICommDirSalaryCosts">#REF!</definedName>
    <definedName name="BETSICommDirSalaryIn">#REF!</definedName>
    <definedName name="BETSICommDirSalBenCosts">#REF!</definedName>
    <definedName name="BETSIConstructionCosts">#REF!</definedName>
    <definedName name="BETSIConstructionCostsIn">#REF!</definedName>
    <definedName name="BETSICorporateTax">#REF!</definedName>
    <definedName name="BETSICorporateTaxIn">#REF!</definedName>
    <definedName name="BETSICreditors">#REF!</definedName>
    <definedName name="BETSICreditorsMovement">#REF!</definedName>
    <definedName name="BETSICummCars">#REF!</definedName>
    <definedName name="BETSICummCarsToRemove">#REF!</definedName>
    <definedName name="BETSICummFA">#REF!</definedName>
    <definedName name="BETSICummFAToRemove">#REF!</definedName>
    <definedName name="BETSICummLand">#REF!</definedName>
    <definedName name="BETSICummOtherEquip">#REF!</definedName>
    <definedName name="BETSICummOtherEquipToRemove">#REF!</definedName>
    <definedName name="BETSICurrentLiabExcludingOD">#REF!</definedName>
    <definedName name="BETSIDebtorsMovement">#REF!</definedName>
    <definedName name="BETSIDebtServicePayments">#REF!</definedName>
    <definedName name="BETSIDeferredIncome">#REF!</definedName>
    <definedName name="BETSIDeferredIncomeMovement">#REF!</definedName>
    <definedName name="BETSIDepnCharge">#REF!</definedName>
    <definedName name="BETSIDepnRate">#REF!</definedName>
    <definedName name="BETSIDepnRateCarsIn">#REF!</definedName>
    <definedName name="BETSIDepnRateIn">#REF!</definedName>
    <definedName name="BETSIDepnRateOtherIn">#REF!</definedName>
    <definedName name="BETSIDepnRateRacing">#REF!</definedName>
    <definedName name="BETSIDepnRateRacingIn">#REF!</definedName>
    <definedName name="BETSIDepreciationCalc">#REF!</definedName>
    <definedName name="BETSIDirectCosts">#REF!</definedName>
    <definedName name="BETSIDividends">#REF!</definedName>
    <definedName name="BETSIDividendsCF">#REF!</definedName>
    <definedName name="BETSIDividendsIn">#REF!</definedName>
    <definedName name="BETSIDSCR">#REF!</definedName>
    <definedName name="BETSIEBIT">#REF!</definedName>
    <definedName name="BETSIEBITCalc">#REF!</definedName>
    <definedName name="BETSIEBITDA">#REF!</definedName>
    <definedName name="BETSIEBT">#REF!</definedName>
    <definedName name="BETSIEntityCreditors">#REF!</definedName>
    <definedName name="BETSIEquity">#REF!</definedName>
    <definedName name="BETSIEquityRaised">#REF!</definedName>
    <definedName name="BETSIEquityRaisedCalc">#REF!</definedName>
    <definedName name="BETSIEquityRaisedIn">#REF!</definedName>
    <definedName name="BETSIEquityRedeemed">#REF!</definedName>
    <definedName name="BETSIEquityRedeemedCalc">#REF!</definedName>
    <definedName name="BETSIEquityRedeemedIn">#REF!</definedName>
    <definedName name="BETSIExpensesIn">#REF!</definedName>
    <definedName name="BETSIFA">#REF!</definedName>
    <definedName name="BETSIFAToDeprec">#REF!</definedName>
    <definedName name="BETSIFirstMonthTaxPaid">#REF!</definedName>
    <definedName name="BETSIFirstMonthTaxPaidIn">#REF!</definedName>
    <definedName name="BETSIFixedAssets">#REF!</definedName>
    <definedName name="BETSIGAndAStaffCosts">#REF!</definedName>
    <definedName name="BETSIGATaxBenCosts">#REF!</definedName>
    <definedName name="BETSIGLRAccumulatedDepreciation">#REF!</definedName>
    <definedName name="BETSIGLRCapex">#REF!</definedName>
    <definedName name="BETSIGLRCreditors">#REF!</definedName>
    <definedName name="BETSIGLRDebtors">#REF!</definedName>
    <definedName name="BETSIGLRDeferredIncome">#REF!</definedName>
    <definedName name="BETSIGLRDepreciation">#REF!</definedName>
    <definedName name="BETSIGLRDirectCosts">#REF!</definedName>
    <definedName name="BETSIGLREquityRaised">#REF!</definedName>
    <definedName name="BETSIGLREquityRedeemed">#REF!</definedName>
    <definedName name="BETSIGLRGAndAStaff">#REF!</definedName>
    <definedName name="BETSIGLRGrossMargin">#REF!</definedName>
    <definedName name="BETSIGLRGrossMarginPercent">#REF!</definedName>
    <definedName name="BETSIGLRMarketing">#REF!</definedName>
    <definedName name="BETSIGLRMonthlyEquityRaised">#REF!</definedName>
    <definedName name="BETSIGLRMonthlyEquityRedeemed">#REF!</definedName>
    <definedName name="BETSIGLRNetBookValue">#REF!</definedName>
    <definedName name="BETSIGLROfficeCosts">#REF!</definedName>
    <definedName name="BETSIGLROtherCurrAssets">#REF!</definedName>
    <definedName name="BETSIGLROtherCurrentLiab">#REF!</definedName>
    <definedName name="BETSIGLROtherGAndA">#REF!</definedName>
    <definedName name="BETSIGLRPrepayments">#REF!</definedName>
    <definedName name="BETSIGLRReserves">#REF!</definedName>
    <definedName name="BETSIGLRRevenue">#REF!</definedName>
    <definedName name="BETSIGLRSalesStaff">#REF!</definedName>
    <definedName name="BETSIGLRShareCapital">#REF!</definedName>
    <definedName name="BETSIGLRTotalFixedAssets">#REF!</definedName>
    <definedName name="BETSIGrossMargin">#REF!</definedName>
    <definedName name="BETSIGrossMarginPercent">#REF!</definedName>
    <definedName name="BETSIHeadMktgCarCosts">#REF!</definedName>
    <definedName name="BETSIHeadMktgCarIn">#REF!</definedName>
    <definedName name="BETSIHeadMktgExpensesCosts">#REF!</definedName>
    <definedName name="BETSIHeadMktgFTEIn">#REF!</definedName>
    <definedName name="BETSIHeadMktgMonthlySalary">#REF!</definedName>
    <definedName name="BETSIHeadMktgNewEmp">#REF!</definedName>
    <definedName name="BETSIHeadMktgNHIPensionsCosts">#REF!</definedName>
    <definedName name="BETSIHeadMktgRecruitmentCosts">#REF!</definedName>
    <definedName name="BETSIHeadMktgSalaryCosts">#REF!</definedName>
    <definedName name="BETSIHeadMktgSalaryIn">#REF!</definedName>
    <definedName name="BETSIHeadMktgSalBenCosts">#REF!</definedName>
    <definedName name="BETSIHeadPRCarCosts">#REF!</definedName>
    <definedName name="BETSIHeadPRCarIn">#REF!</definedName>
    <definedName name="BETSIHeadPRExpensesCosts">#REF!</definedName>
    <definedName name="BETSIHeadPRFTEIn">#REF!</definedName>
    <definedName name="BETSIHeadPRMonthlySalary">#REF!</definedName>
    <definedName name="BETSIHeadPRNewEmp">#REF!</definedName>
    <definedName name="BETSIHeadPRNHIPensionsCosts">#REF!</definedName>
    <definedName name="BETSIHeadPRRecruitmentCosts">#REF!</definedName>
    <definedName name="BETSIHeadPRSalaryCosts">#REF!</definedName>
    <definedName name="BETSIHeadPRSalaryIn">#REF!</definedName>
    <definedName name="BETSIHeadPRSalBenCosts">#REF!</definedName>
    <definedName name="BETSIIndirectCostsCreditorCalc">#REF!</definedName>
    <definedName name="BETSIIndirectCreditorDays">#REF!</definedName>
    <definedName name="BETSIIndirectCreditorDaysIn">#REF!</definedName>
    <definedName name="BETSIIndirectCreditorsDaysDifference">#REF!</definedName>
    <definedName name="BETSIIndirectCreditorsFractionOfMonth">#REF!</definedName>
    <definedName name="BETSIIndirectCreditorsIncompleteMonth">#REF!</definedName>
    <definedName name="BETSIIndirectCreditorsPurchasesFraction">#REF!</definedName>
    <definedName name="BETSIIndirectCreditorsStartDate">#REF!</definedName>
    <definedName name="BETSIIndirectCredtiors">#REF!</definedName>
    <definedName name="BETSIInsurance">#REF!</definedName>
    <definedName name="BETSIInsuranceIn">#REF!</definedName>
    <definedName name="BETSIInterest">#REF!</definedName>
    <definedName name="BETSIInterestBankLoanIn">#REF!</definedName>
    <definedName name="BETSIInterestCalc">#REF!</definedName>
    <definedName name="BETSIInterestCashIn">#REF!</definedName>
    <definedName name="BETSIInterestMortgageIn">#REF!</definedName>
    <definedName name="BETSIInterestODIn">#REF!</definedName>
    <definedName name="BETSIInterestOnBankLoan">#REF!</definedName>
    <definedName name="BETSIInterestOnCash">#REF!</definedName>
    <definedName name="BETSIInterestOnMortgage">#REF!</definedName>
    <definedName name="BETSIInterestOnOD">#REF!</definedName>
    <definedName name="BETSIInterestOnOtherLoan">#REF!</definedName>
    <definedName name="BETSIInterestOtherLoanIn">#REF!</definedName>
    <definedName name="BETSIInterestRateBankLoan">#REF!</definedName>
    <definedName name="BETSIInterestRateCash">#REF!</definedName>
    <definedName name="BETSIInterestRateMortgage">#REF!</definedName>
    <definedName name="BETSIInterestRateOD">#REF!</definedName>
    <definedName name="BETSIInterestRateOtherLoan">#REF!</definedName>
    <definedName name="BETSILand">#REF!</definedName>
    <definedName name="BETSILandIn">#REF!</definedName>
    <definedName name="BETSILoan">#REF!</definedName>
    <definedName name="BETSILoanDrawdownsCalc">#REF!</definedName>
    <definedName name="BETSILoanFirstMonthInterestPaidIn">#REF!</definedName>
    <definedName name="BETSILoanInterestPayableMonthsIn">#REF!</definedName>
    <definedName name="BETSILoanRepaymentsCalc">#REF!</definedName>
    <definedName name="BETSIMarketing">#REF!</definedName>
    <definedName name="BETSIMarketingAndPRIn">#REF!</definedName>
    <definedName name="BETSIMarketingPR">#REF!</definedName>
    <definedName name="BETSIMediaRightsDebtors">#REF!</definedName>
    <definedName name="BETSIMonthlyBankLoanRate">#REF!</definedName>
    <definedName name="BETSIMonthlyInterestRateCash">#REF!</definedName>
    <definedName name="BETSIMonthlyInterestRateOD">#REF!</definedName>
    <definedName name="BETSIMonthlyMortgageRate">#REF!</definedName>
    <definedName name="BETSIMonthlyOtherLoanRate">#REF!</definedName>
    <definedName name="BETSIMortgageClosing">#REF!</definedName>
    <definedName name="BETSIMortgageDrawdowns">#REF!</definedName>
    <definedName name="BETSIMortgageDrawdownsIn">#REF!</definedName>
    <definedName name="BETSIMortgageFirstMonthInterestPaidIn">#REF!</definedName>
    <definedName name="BETSIMortgageInterestPaid">#REF!</definedName>
    <definedName name="BETSIMortgageInterestPayableMonthsIn">#REF!</definedName>
    <definedName name="BETSIMortgageRepayments">#REF!</definedName>
    <definedName name="BETSIMortgageRepaymentsIn">#REF!</definedName>
    <definedName name="BETSIMRAccumulatedDepreciation">#REF!</definedName>
    <definedName name="BETSIMRCapex">#REF!</definedName>
    <definedName name="BETSIMRCreditors">#REF!</definedName>
    <definedName name="BETSIMRDeferredIncome">#REF!</definedName>
    <definedName name="BETSIMRDepreciation">#REF!</definedName>
    <definedName name="BETSIMRDirectCosts">#REF!</definedName>
    <definedName name="BETSIMREquityRaised">#REF!</definedName>
    <definedName name="BETSIMREquityRedeemed">#REF!</definedName>
    <definedName name="BETSIMRGAndAStaff">#REF!</definedName>
    <definedName name="BETSIMRGrossMargin">#REF!</definedName>
    <definedName name="BETSIMRGrossMarginPercent">#REF!</definedName>
    <definedName name="BETSIMRMarketing">#REF!</definedName>
    <definedName name="BETSIMRMonthlyEquityRaised">#REF!</definedName>
    <definedName name="BETSIMRMonthlyEquityRedeemed">#REF!</definedName>
    <definedName name="BETSIMRNetBookValue">#REF!</definedName>
    <definedName name="BETSIMROfficeCosts">#REF!</definedName>
    <definedName name="BETSIMROtherCurrAssets">#REF!</definedName>
    <definedName name="BETSIMROtherCurrentLiab">#REF!</definedName>
    <definedName name="BETSIMROtherGAndA">#REF!</definedName>
    <definedName name="BETSIMRPrepayments">#REF!</definedName>
    <definedName name="BETSIMRReserves">#REF!</definedName>
    <definedName name="BETSIMRRevenue">#REF!</definedName>
    <definedName name="BETSIMRSalesStaff">#REF!</definedName>
    <definedName name="BETSIMRShareCapital">#REF!</definedName>
    <definedName name="BETSIMRTotalFixedAssets">#REF!</definedName>
    <definedName name="BETSINBV">#REF!</definedName>
    <definedName name="BETSINetAssets">#REF!</definedName>
    <definedName name="BETSINetAssetsExclCash">#REF!</definedName>
    <definedName name="BETSINetBookValue">#REF!</definedName>
    <definedName name="BETSINetCapexCalc">#REF!</definedName>
    <definedName name="BETSINetCashFlow">#REF!</definedName>
    <definedName name="BETSINetCurrentAssets">#REF!</definedName>
    <definedName name="BETSINetEquityCF">#REF!</definedName>
    <definedName name="BETSINetIncome">#REF!</definedName>
    <definedName name="BETSINetIncomeRE">#REF!</definedName>
    <definedName name="BETSINetLoanCF">#REF!</definedName>
    <definedName name="BETSINHIPensionIn">#REF!</definedName>
    <definedName name="BETSIOfficeCosts">#REF!</definedName>
    <definedName name="BETSIOfficeCostsIn">#REF!</definedName>
    <definedName name="BETSIOnlyFixedAssets">#REF!</definedName>
    <definedName name="BETSIOpCashPrevious">#REF!</definedName>
    <definedName name="BETSIOpeningBankLoanBalance">#REF!</definedName>
    <definedName name="BETSIOpeningCash">#REF!</definedName>
    <definedName name="BETSIOpeningCashIn">#REF!</definedName>
    <definedName name="BETSIOpeningCreditors">#REF!</definedName>
    <definedName name="BETSIOpeningDebtors">#REF!</definedName>
    <definedName name="BETSIOpeningDeferredIncome">#REF!</definedName>
    <definedName name="BETSIOpeningMortgageBalance">#REF!</definedName>
    <definedName name="BETSIOpeningOtherCurrentAssets">#REF!</definedName>
    <definedName name="BETSIOpeningOtherCurrentLiabilities">#REF!</definedName>
    <definedName name="BETSIOpeningOtherLoanBalance">#REF!</definedName>
    <definedName name="BETSIOpeningPrepayments">#REF!</definedName>
    <definedName name="BETSIOpeningShareCapital">#REF!</definedName>
    <definedName name="BETSIOpeningShareCapitalIn">#REF!</definedName>
    <definedName name="BETSIOpeningTaxesPayable">#REF!</definedName>
    <definedName name="BETSIOperatingCashFlow">#REF!</definedName>
    <definedName name="BETSIOtherCurrAssets">#REF!</definedName>
    <definedName name="BETSIOtherCurrentAssets">#REF!</definedName>
    <definedName name="BETSIOtherCurrentAssetsIn">#REF!</definedName>
    <definedName name="BETSIOtherCurrentAssetsMovement">#REF!</definedName>
    <definedName name="BETSIOtherCurrentLiab">#REF!</definedName>
    <definedName name="BETSIOtherCurrentLiabilities">#REF!</definedName>
    <definedName name="BETSIOtherCurrentLiabilitiesIn">#REF!</definedName>
    <definedName name="BETSIOtherCurrentLiabilitiesMovement">#REF!</definedName>
    <definedName name="BETSIOtherEquip">#REF!</definedName>
    <definedName name="BETSIOtherEquipAccumDepn">#REF!</definedName>
    <definedName name="BETSIOtherEquipCapex">#REF!</definedName>
    <definedName name="BETSIOtherEquipCapexIn">#REF!</definedName>
    <definedName name="BETSIOtherEquipDepnCharge">#REF!</definedName>
    <definedName name="BETSIOtherEquipDepnRate">#REF!</definedName>
    <definedName name="BETSIOtherEquipNBV">#REF!</definedName>
    <definedName name="BETSIOtherEquipToDeprec">#REF!</definedName>
    <definedName name="BETSIOtherEquipUsefulLife">#REF!</definedName>
    <definedName name="BETSIOtherFirstMonthInterestPaidIn">#REF!</definedName>
    <definedName name="BETSIOtherGAndA">#REF!</definedName>
    <definedName name="BETSIOtherGAndAIn">#REF!</definedName>
    <definedName name="BETSIOtherInterestPayableMonthsIn">#REF!</definedName>
    <definedName name="BETSIOtherLoanClosing">#REF!</definedName>
    <definedName name="BETSIOtherLoanDrawdowns">#REF!</definedName>
    <definedName name="BETSIOtherLoanDrawdownsIn">#REF!</definedName>
    <definedName name="BETSIOtherLoanInterestPaid">#REF!</definedName>
    <definedName name="BETSIOtherLoanRepayments">#REF!</definedName>
    <definedName name="BETSIOtherLoanRepaymentsIn">#REF!</definedName>
    <definedName name="BETSIOtherLongTermLiabilitiesIn">#REF!</definedName>
    <definedName name="BETSIOtherLTLiabilities">#REF!</definedName>
    <definedName name="BETSIOtherSales">#REF!</definedName>
    <definedName name="BETSIOtherSalesAndMarketing">#REF!</definedName>
    <definedName name="BETSIOtherSalesIn">#REF!</definedName>
    <definedName name="BETSIOverdraft">#REF!</definedName>
    <definedName name="BETSIOverdraftInterestPaid">#REF!</definedName>
    <definedName name="BETSIOverhead">#REF!</definedName>
    <definedName name="BETSIPLPeriodToM">#REF!</definedName>
    <definedName name="BETSIPrepayments">#REF!</definedName>
    <definedName name="BETSIPrepaymentsMovement">#REF!</definedName>
    <definedName name="BETSIPreviousMonthCash">#REF!</definedName>
    <definedName name="BETSIPreviousMonthOD">#REF!</definedName>
    <definedName name="BETSIProfessionalFees">#REF!</definedName>
    <definedName name="BETSIProfessionalFeesIn">#REF!</definedName>
    <definedName name="BETSIRacingAccumDepn">#REF!</definedName>
    <definedName name="BETSIRacingCapex">#REF!</definedName>
    <definedName name="BETSIRacingCapexIn">#REF!</definedName>
    <definedName name="BETSIRacingCummFA">#REF!</definedName>
    <definedName name="BETSIRacingCummFAToRemove">#REF!</definedName>
    <definedName name="BETSIRacingDepnCharge">#REF!</definedName>
    <definedName name="BETSIRacingFAToDeprec">#REF!</definedName>
    <definedName name="BETSIRacingFixedAssets">#REF!</definedName>
    <definedName name="BETSIRacingNBV">#REF!</definedName>
    <definedName name="BETSIRacingUsefulLife">#REF!</definedName>
    <definedName name="BETSIRecruitmentIn">#REF!</definedName>
    <definedName name="BETSIReserves">#REF!</definedName>
    <definedName name="BETSIReservesIn">#REF!</definedName>
    <definedName name="BETSIRetainedEarnings">#REF!</definedName>
    <definedName name="BETSIRetainedProfit">#REF!</definedName>
    <definedName name="BETSIRevenue">#REF!</definedName>
    <definedName name="BETSISalesAndMarketing">#REF!</definedName>
    <definedName name="BETSISalesAndMarketingStaff">#REF!</definedName>
    <definedName name="BETSISalesMktgTaxBenCosts">#REF!</definedName>
    <definedName name="BETSIShareCapital">#REF!</definedName>
    <definedName name="BETSIStaffGAndA">#REF!</definedName>
    <definedName name="BETSIStaffSalesMktg">#REF!</definedName>
    <definedName name="BETSITax">#REF!</definedName>
    <definedName name="BETSITaxation">#REF!</definedName>
    <definedName name="BETSITaxCharge">#REF!</definedName>
    <definedName name="BETSITaxesPayable">#REF!</definedName>
    <definedName name="BETSITaxPaidMask">#REF!</definedName>
    <definedName name="BETSITaxPayableDaysIn">#REF!</definedName>
    <definedName name="BETSITaxPayableMonths">#REF!</definedName>
    <definedName name="BETSITaxPayableMonthsIn">#REF!</definedName>
    <definedName name="BETSITotalAssetsLessCurrentLiab">#REF!</definedName>
    <definedName name="BETSITotalCapex">#REF!</definedName>
    <definedName name="BETSITotalCurrAssetsExclCash">#REF!</definedName>
    <definedName name="BETSITotalCurrentAssets">#REF!</definedName>
    <definedName name="BETSITotalCurrentLiabilities">#REF!</definedName>
    <definedName name="BETSITotalDebtors">#REF!</definedName>
    <definedName name="BETSITotalDepnCharge">#REF!</definedName>
    <definedName name="BETSITotalFixedAssets">#REF!</definedName>
    <definedName name="BETSITotalGACosts">#REF!</definedName>
    <definedName name="BETSITotalIndirectCosts">#REF!</definedName>
    <definedName name="BETSITotalNetIncomeForCheck">#REF!</definedName>
    <definedName name="BETSITotalOfficeCosts">#REF!</definedName>
    <definedName name="BETSITotalOtherGAndA">#REF!</definedName>
    <definedName name="BETSITotalReserves">#REF!</definedName>
    <definedName name="BETSITotalShareCapital">#REF!</definedName>
    <definedName name="BETSIUsefulLife">#REF!</definedName>
    <definedName name="BETSIUtilitiesAndGrounds">#REF!</definedName>
    <definedName name="BETSIUtilitiesAndGroundsIn">#REF!</definedName>
    <definedName name="BEx0005IKN6CDJQFA0QUJWOV0J7Y">#REF!</definedName>
    <definedName name="BEx0017DGUEDPCFJUPUZOOLJCS2B">#REF!</definedName>
    <definedName name="BEx001CNWHJ5RULCSFM36ZCGJ1UH">#REF!</definedName>
    <definedName name="BEx004791UAJIJSN57OT7YBLNP82">#REF!</definedName>
    <definedName name="BEx008P2NVFDLBHL7IZ5WTMVOQ1F">#REF!</definedName>
    <definedName name="BEx009G00IN0JUIAQ4WE9NHTMQE2">#REF!</definedName>
    <definedName name="BEx00DXTY2JDVGWQKV8H7FG4SV30">#REF!</definedName>
    <definedName name="BEx00E8MMMD3COGV64VTM5JOUSOR">#REF!</definedName>
    <definedName name="BEx00GHLTYRH5N2S6P78YW1CD30N">#REF!</definedName>
    <definedName name="BEx00JC31DY11L45SEU4B10BIN6W">#REF!</definedName>
    <definedName name="BEx00KZHZBHP3TDV1YMX4B19B95O">#REF!</definedName>
    <definedName name="BEx00MBY8XXUOHIZ4LHXHPD7WYD5">#REF!</definedName>
    <definedName name="BEx01823N1J0GP8S9AT3EWHE14U2">#REF!</definedName>
    <definedName name="BEx01HY6E3GJ66ABU5ABN26V6Q13">#REF!</definedName>
    <definedName name="BEx01PW5YQKEGAR8JDDI5OARYXDF">#REF!</definedName>
    <definedName name="BEx01XJ94SHJ1YQ7ORPW0RQGKI2H">#REF!</definedName>
    <definedName name="BEx01YQE5JEMMDBNE1QATFEX75HQ">#REF!</definedName>
    <definedName name="BEx02Q08R9G839Q4RFGG9026C7PX">#REF!</definedName>
    <definedName name="BEx02SEL3Z1QWGAHXDPUA9WLTTPS">#REF!</definedName>
    <definedName name="BEx02Y3KJZH5BGDM9QEZ1PVVI114">#REF!</definedName>
    <definedName name="BEx0313GRLLASDTVPW5DHTXHE74M">#REF!</definedName>
    <definedName name="BEx1F0SOZ3H5XUHXD7O01TCR8T6J">#REF!</definedName>
    <definedName name="BEx1F9HL824UCNCVZ2U62J4KZCX8">#REF!</definedName>
    <definedName name="BEx1FEVSJKTI1Q1Z874QZVFSJSVA">#REF!</definedName>
    <definedName name="BEx1FGDRUHHLI1GBHELT4PK0LY4V">#REF!</definedName>
    <definedName name="BEx1FJZ7GKO99IYTP6GGGF7EUL3Z">#REF!</definedName>
    <definedName name="BEx1FZV2CM77TBH1R6YYV9P06KA2">#REF!</definedName>
    <definedName name="BEx1G59AY8195JTUM6P18VXUFJ3E">#REF!</definedName>
    <definedName name="BEx1GVMRHFXUP6XYYY9NR12PV5TF">#REF!</definedName>
    <definedName name="BEx1H6KIT7BHUH6MDDWC935V9N47">#REF!</definedName>
    <definedName name="BEx1HDGOOJ3SKHYMWUZJ1P0RQZ9N">#REF!</definedName>
    <definedName name="BEx1HDM5ZXSJG6JQEMSFV52PZ10V">#REF!</definedName>
    <definedName name="BEx1HETBBZVN5F43LKOFMC4QB0CR">#REF!</definedName>
    <definedName name="BEx1HGWNWPLNXICOTP90TKQVVE4E">#REF!</definedName>
    <definedName name="BEx1HIPLJZABY0EMUOTZN0EQMDPU">#REF!</definedName>
    <definedName name="BEx1HO94JIRX219MPWMB5E5XZ04X">#REF!</definedName>
    <definedName name="BEx1HQNF6KHM21E3XLW0NMSSEI9S">#REF!</definedName>
    <definedName name="BEx1HSLNWIW4S97ZBYY7I7M5YVH4">#REF!</definedName>
    <definedName name="BEx1I4QKTILCKZUSOJCVZN7SNHL5">#REF!</definedName>
    <definedName name="BEx1IE0ZP7RIFM9FI24S9I6AAJ14">#REF!</definedName>
    <definedName name="BEx1IGQ5B697MNDOE06MVSR0H58E">#REF!</definedName>
    <definedName name="BEx1IKRPW8MLB9Y485M1TL2IT9SH">#REF!</definedName>
    <definedName name="BEx1INBHJT9DRM3OS3V1DWRNGUCF">#REF!</definedName>
    <definedName name="BEx1J0CSSHDJGBJUHVOEMCF2P4DL">#REF!</definedName>
    <definedName name="BEx1J61RRF9LJ3V3R5OY3WJ6VBWR">#REF!</definedName>
    <definedName name="BEx1J7E8VCGLPYU82QXVUG5N3ZAI">#REF!</definedName>
    <definedName name="BEx1JGE2YQWH8S25USOY08XVGO0D">#REF!</definedName>
    <definedName name="BEx1JJJC9T1W7HY4V7HP1S1W4JO1">#REF!</definedName>
    <definedName name="BEx1JKKZSJ7DI4PTFVI9VVFMB1X2">#REF!</definedName>
    <definedName name="BEx1JUBQFRVMASSFK4B3V0AD7YP9">#REF!</definedName>
    <definedName name="BEx1JXBM5W4YRWNQ0P95QQS6JWD6">#REF!</definedName>
    <definedName name="BEx1KGY9QEHZ9QSARMQUTQKRK4UX">#REF!</definedName>
    <definedName name="BEx1KJY6R8YGSYMFGAW8M0EZ4Y3I">#REF!</definedName>
    <definedName name="BEx1KKP1ELIF2UII2FWVGL7M1X7J">#REF!</definedName>
    <definedName name="BEx1KUVWMB0QCWA3RBE4CADFVRIS">#REF!</definedName>
    <definedName name="BEx1L2DT53P4PS7GX7OE5A2WT3T2">#REF!</definedName>
    <definedName name="BEx1L2OG1SDFK2TPXELJ77YP4NI2">#REF!</definedName>
    <definedName name="BEx1L6Q60MWRDJB4L20LK0XPA0Z2">#REF!</definedName>
    <definedName name="BEx1LD0RA6D5TMH0HNY71RVR5XL3">#REF!</definedName>
    <definedName name="BEx1LD63FP2Z4BR9TKSHOZW9KKZ5">#REF!</definedName>
    <definedName name="BEx1LDMB9RW982DUILM2WPT5VWQ3">#REF!</definedName>
    <definedName name="BEx1LRPGDQCOEMW8YT80J1XCDCIV">#REF!</definedName>
    <definedName name="BEx1LRUSJW4JG54X07QWD9R27WV9">#REF!</definedName>
    <definedName name="BEx1M1WBK5T0LP1AK2JYV6W87ID6">#REF!</definedName>
    <definedName name="BEx1M51HHDYGIT8PON7U8ICL2S95">#REF!</definedName>
    <definedName name="BEx1M81FCJ4Z7C8H5C8XRHYEEW7H">#REF!</definedName>
    <definedName name="BEx1MTRKKVCHOZ0YGID6HZ49LJTO">#REF!</definedName>
    <definedName name="BEx1N3CUJ3UX61X38ZAJVPEN4KMC">#REF!</definedName>
    <definedName name="BEx1NM34KQTO1LDNSAFD1L82UZFG">#REF!</definedName>
    <definedName name="BEx1NO6TXZVOGCUWCCRTXRXWW0XL">#REF!</definedName>
    <definedName name="BEx1NS8EU5P9FQV3S0WRTXI5L361">#REF!</definedName>
    <definedName name="BEx1NUBX5VUYZFKQH69FN6BTLWCR">#REF!</definedName>
    <definedName name="BEx1NZ4K1L8UON80Y2A4RASKWGNP">#REF!</definedName>
    <definedName name="BEx1OHPITHYSGUU29Z0T7EUKZXFM">#REF!</definedName>
    <definedName name="BEx1OLAZ915OGYWP0QP1QQWDLCRX">#REF!</definedName>
    <definedName name="BEx1OO5ER042IS6IC4TLDI75JNVH">#REF!</definedName>
    <definedName name="BEx1OTE54CBSUT8FWKRALEDCUWN4">#REF!</definedName>
    <definedName name="BEx1OVSMPADTX95QUOX34KZQ8EDY">#REF!</definedName>
    <definedName name="BEx1OX544IO9FQJI7YYQGZCEHB3O">#REF!</definedName>
    <definedName name="BEx1OY6SVEUT2EQ26P7EKEND342G">#REF!</definedName>
    <definedName name="BEx1OYN1LPIPI12O9G6F7QAOS9T4">#REF!</definedName>
    <definedName name="BEx1P1HHKJA799O3YZXQAX6KFH58">#REF!</definedName>
    <definedName name="BEx1P34W467WGPOXPK292QFJIPHJ">#REF!</definedName>
    <definedName name="BEx1P7S1J4TKGVJ43C2Q2R3M9WRB">#REF!</definedName>
    <definedName name="BEx1PA11BLPVZM8RC5BL46WX8YB5">#REF!</definedName>
    <definedName name="BEx1PBZ4BEFIPGMQXT9T8S4PZ2IM">#REF!</definedName>
    <definedName name="BEx1PLF2CFSXBZPVI6CJ534EIJDN">#REF!</definedName>
    <definedName name="BEx1PMWZB2DO6EM9BKLUICZJ65HD">#REF!</definedName>
    <definedName name="BEx1PSB8GXXIMMR47DR97VWEL31G">#REF!</definedName>
    <definedName name="BEx1PVB3VJE5MO1VBBBACUPYM3FF">#REF!</definedName>
    <definedName name="BEx1QA54J2A4I7IBQR19BTY28ZMR">#REF!</definedName>
    <definedName name="BEx1QMQAHG3KQUK59DVM68SWKZIZ">#REF!</definedName>
    <definedName name="BEx1R4K839AF52E70X2FHIEDOK2X">#REF!</definedName>
    <definedName name="BEx1R9YFKJCMSEST8OVCAO5E47FO">#REF!</definedName>
    <definedName name="BEx1RBGC06B3T52OIC0EQ1KGVP1I">#REF!</definedName>
    <definedName name="BEx1RRC7X4NI1CU4EO5XYE2GVARJ">#REF!</definedName>
    <definedName name="BEx1RZA1NCGT832L7EMR7GMF588W">#REF!</definedName>
    <definedName name="BEx1S0XGIPUSZQUCSGWSK10GKW7Y">#REF!</definedName>
    <definedName name="BEx1S5VFNKIXHTTCWSV60UC50EZ8">#REF!</definedName>
    <definedName name="BEx1SIGLE9S3FOFXJGQYR1PN57NH">#REF!</definedName>
    <definedName name="BEx1SK3U02H0RGKEYXW7ZMCEOF3V">#REF!</definedName>
    <definedName name="BEx1SSNEZINBJT29QVS62VS1THT4">#REF!</definedName>
    <definedName name="BEx1SVNCHNANBJIDIQVB8AFK4HAN">#REF!</definedName>
    <definedName name="BEx1T2JH462MDCJCMEXEI8X6JSAZ">#REF!</definedName>
    <definedName name="BEx1T2ZRP1AAN9XQ8S7WV3NLE7W4">#REF!</definedName>
    <definedName name="BEx1TJ0WLS9O7KNSGIPWTYHDYI1D">#REF!</definedName>
    <definedName name="BEx1U15M7LVVFZENH830B2BGWC04">#REF!</definedName>
    <definedName name="BEx1U7WFO8OZKB1EBF4H386JW91L">#REF!</definedName>
    <definedName name="BEx1U87938YR9N6HYI24KVBKLOS3">#REF!</definedName>
    <definedName name="BEx1UESH4KDWHYESQU2IE55RS3LI">#REF!</definedName>
    <definedName name="BEx1UHN2Y15NUCWD9AHXCC0P3JTA">#REF!</definedName>
    <definedName name="BEx1UI8N9KTCPSOJ7RDW0T8UEBNP">#REF!</definedName>
    <definedName name="BEx1UML0HHJFHA5TBOYQ24I3RV1W">#REF!</definedName>
    <definedName name="BEx1UOJ7RLE0WZHRC228EH9L0NO3">#REF!</definedName>
    <definedName name="BEx1UUDIQPZ23XQ79GUL0RAWRSCK">#REF!</definedName>
    <definedName name="BEx1V67SEV778NVW68J8W5SND1J7">#REF!</definedName>
    <definedName name="BEx1VIY9SQLRESD11CC4PHYT0XSG">#REF!</definedName>
    <definedName name="BEx1WC67EH10SC38QWX3WEA5KH3A">#REF!</definedName>
    <definedName name="BEx1WGYTKZZIPM1577W5FEYKFH3V">#REF!</definedName>
    <definedName name="BEx1WHPURIV3D3PTJJ359H1OP7ZV">#REF!</definedName>
    <definedName name="BEx1WLWY2CR1WRD694JJSWSDFAIR">#REF!</definedName>
    <definedName name="BEx1WMD1LWPWRIK6GGAJRJAHJM8I">#REF!</definedName>
    <definedName name="BEx1WQER2U2EFAXUUD64EIVROMWB">#REF!</definedName>
    <definedName name="BEx1WR0D41MR174LBF3P9E3K0J51">#REF!</definedName>
    <definedName name="BEx1WUB1FAS5PHU33TJ60SUHR618">#REF!</definedName>
    <definedName name="BEx1WX04G0INSPPG9NTNR3DYR6PZ">#REF!</definedName>
    <definedName name="BEx1WXLQNMJ8VY39WG44KIXFIOQO">#REF!</definedName>
    <definedName name="BEx1X3LHU9DPG01VWX2IF65TRATF">#REF!</definedName>
    <definedName name="BEx1XK8AAMO0AH0Z1OUKW30CA7EQ">#REF!</definedName>
    <definedName name="BEx1XL4MZ7C80495GHQRWOBS16PQ">#REF!</definedName>
    <definedName name="BEx1XPBNSUEJWPA6SQPY87ULBFGH">#REF!</definedName>
    <definedName name="BEx1Y2IGS2K95E1M51PEF9KJZ0KB">#REF!</definedName>
    <definedName name="BEx1Y3PKK83X2FN9SAALFHOWKMRQ">#REF!</definedName>
    <definedName name="BEx1YL3DJ7Y4AZ01ERCOGW0FJ26T">#REF!</definedName>
    <definedName name="BEx1Z2RYHSVD1H37817SN93VMURZ">#REF!</definedName>
    <definedName name="BEx3AMAKWI6458B67VKZO56MCNJW">#REF!</definedName>
    <definedName name="BEx3AOOVM42G82TNF53W0EKXLUSI">#REF!</definedName>
    <definedName name="BEx3AZH9W4SUFCAHNDOQ728R9V4L">#REF!</definedName>
    <definedName name="BEx3B2H6N5XVE2KFJ7F2MH7MFMBY">#REF!</definedName>
    <definedName name="BEx3BNR9ES4KY7Q1DK83KC5NDGL8">#REF!</definedName>
    <definedName name="BEx3BQR5VZXNQ4H949ORM8ESU3B3">#REF!</definedName>
    <definedName name="BEx3BTLL3ASJN134DLEQTQM70VZM">#REF!</definedName>
    <definedName name="BEx3BW5CTV0DJU5AQS3ZQFK2VLF3">#REF!</definedName>
    <definedName name="BEx3BYP0FG369M7G3JEFLMMXAKTS">#REF!</definedName>
    <definedName name="BEx3C2QR0WUD19QSVO8EMIPNQJKH">#REF!</definedName>
    <definedName name="BEx3CCS3VNR1KW2R7DKSQFZ17QW0">#REF!</definedName>
    <definedName name="BEx3CGDKMI4H0BRY13LL9QFXVZ4O">#REF!</definedName>
    <definedName name="BEx3CKFCCPZZ6ROLAT5C1DZNIC1U">#REF!</definedName>
    <definedName name="BEx3CMTNU2H8H4PG312T9IQBXSAK">#REF!</definedName>
    <definedName name="BEx3CO0SVO4WLH0DO43DCHYDTH1P">#REF!</definedName>
    <definedName name="BEx3D9G6QTSPF9UYI4X0XY0VE896">#REF!</definedName>
    <definedName name="BEx3DCQU9PBRXIMLO62KS5RLH447">#REF!</definedName>
    <definedName name="BEx3EDM088D1V98F25JF1P487UXF">#REF!</definedName>
    <definedName name="BEx3EF99FD6QNNCNOKDEE67JHTUJ">#REF!</definedName>
    <definedName name="BEx3EHCSERZ2O2OAG8Y95UPG2IY9">#REF!</definedName>
    <definedName name="BEx3EJR3TCJDYS7ZXNDS5N9KTGIK">#REF!</definedName>
    <definedName name="BEx3ELJTTBS6P05CNISMGOJOA60V">#REF!</definedName>
    <definedName name="BEx3EQSLJBDDJRHNX19PBFCKNY2I">#REF!</definedName>
    <definedName name="BEx3EUUAX947Q5N6MY6W0KSNY78Y">#REF!</definedName>
    <definedName name="BEx3FHMD1P5XBCH23ZKIFO6ZTCNB">#REF!</definedName>
    <definedName name="BEx3FI2G3YYIACQHXNXEA15M8ZK5">#REF!</definedName>
    <definedName name="BEx3FJ9MHSLDK8W91GO85FX1GX57">#REF!</definedName>
    <definedName name="BEx3FMEZTRY9K6YV92B0KDX3SBHR">#REF!</definedName>
    <definedName name="BEx3FR251HFU7A33PU01SJUENL2B">#REF!</definedName>
    <definedName name="BEx3FX7EJL47JSLSWP3EOC265WAE">#REF!</definedName>
    <definedName name="BEx3G201R8NLJ6FIHO2QS0SW9QVV">#REF!</definedName>
    <definedName name="BEx3G2LL2II66XY5YCDPG4JE13A3">#REF!</definedName>
    <definedName name="BEx3G2WA0DTYY9D8AGHHOBTPE2B2">#REF!</definedName>
    <definedName name="BEx3G3Y42XCV974AAG8KIBCZJTSQ">#REF!</definedName>
    <definedName name="BEx3GCXR6IAS0B6WJ03GJVH7CO52">#REF!</definedName>
    <definedName name="BEx3GEVV18SEQDI1JGY7EN6D1GT1">#REF!</definedName>
    <definedName name="BEx3GKFH64MKQX61S7DYTZ15JCPY">#REF!</definedName>
    <definedName name="BEx3GMJ1Y6UU02DLRL0QXCEKDA6C">#REF!</definedName>
    <definedName name="BEx3GN4LY0135CBDIN1TU2UEODGF">#REF!</definedName>
    <definedName name="BEx3GPDH2AH4QKT4OOSN563XUHBD">#REF!</definedName>
    <definedName name="BEx3GRRQOFBBBP0QG58T1XMPP3Q5">#REF!</definedName>
    <definedName name="BEx3GW4BYK5FQUQT9V202Z5UZGLL">#REF!</definedName>
    <definedName name="BEx3H5UX2GZFZZT657YR76RHW5I6">#REF!</definedName>
    <definedName name="BEx3HC5HBQKPH1EN825JLCLG2332">#REF!</definedName>
    <definedName name="BEx3HEJSU5GVFUX8RX7QP7HVUSRF">#REF!</definedName>
    <definedName name="BEx3HMSEFOP6DBM4R97XA6B7NFG6">#REF!</definedName>
    <definedName name="BEx3HWJ5SQSD2CVCQNR183X44FR8">#REF!</definedName>
    <definedName name="BEx3I09YVXO0G4X7KGSA4WGORM35">#REF!</definedName>
    <definedName name="BEx3I4RSUJZR5QQ4AZJIA3C6P2R5">#REF!</definedName>
    <definedName name="BEx3I6KIWVQ370YN0LTR90NLW1GN">#REF!</definedName>
    <definedName name="BEx3ICF1GY8HQEBIU9S43PDJ90BX">#REF!</definedName>
    <definedName name="BEx3IYAH2DEBFWO8F94H4MXE3RLY">#REF!</definedName>
    <definedName name="BEx3IZXXSYEW50379N2EAFWO8DZV">#REF!</definedName>
    <definedName name="BEx3J1VZVGTKT4ATPO9O5JCSFTTR">#REF!</definedName>
    <definedName name="BEx3JC2TY7JNAAC3L7QHVPQXLGQ8">#REF!</definedName>
    <definedName name="BEx3JX23SYDIGOGM4Y0CQFBW8ZBV">#REF!</definedName>
    <definedName name="BEx3JXCXCVBZJGV5VEG9MJEI01AL">#REF!</definedName>
    <definedName name="BEx3JYK2N7X59TPJSKYZ77ENY8SS">#REF!</definedName>
    <definedName name="BEx3K4EII7GU1CG0BN7UL15M6J8Z">#REF!</definedName>
    <definedName name="BEx3K4ZXQUQ2KYZF74B84SO48XMW">#REF!</definedName>
    <definedName name="BEx3KEFXUCVNVPH7KSEGAZYX13B5">#REF!</definedName>
    <definedName name="BEx3KFXUAF6YXAA47B7Q6X9B3VGB">#REF!</definedName>
    <definedName name="BEx3KIXQYOGMPK4WJJAVBRX4NR28">#REF!</definedName>
    <definedName name="BEx3KJOMVOSFZVJUL3GKCNP6DQDS">#REF!</definedName>
    <definedName name="BEx3KP2VRBMORK0QEAZUYCXL3DHJ">#REF!</definedName>
    <definedName name="BEx3L4IN3LI4C26SITKTGAH27CDU">#REF!</definedName>
    <definedName name="BEx3L4YQ0J7ZU0M5QM6YIPCEYC9K">#REF!</definedName>
    <definedName name="BEx3L60DJOR7NQN42G7YSAODP1EX">#REF!</definedName>
    <definedName name="BEx3L7D0PI38HWZ7VADU16C9E33D">#REF!</definedName>
    <definedName name="BEx3LM1PR4Y7KINKMTMKR984GX8Q">#REF!</definedName>
    <definedName name="BEx3LPCEZ1C0XEKNCM3YT09JWCUO">#REF!</definedName>
    <definedName name="BEx3M1MR1K1NQD03H74BFWOK4MWQ">#REF!</definedName>
    <definedName name="BEx3M4H77MYUKOOD31H9F80NMVK8">#REF!</definedName>
    <definedName name="BEx3M9VFX329PZWYC4DMZ6P3W9R2">#REF!</definedName>
    <definedName name="BEx3MCQ0VEBV0CZXDS505L38EQ8N">#REF!</definedName>
    <definedName name="BEx3MEYV5LQY0BAL7V3CFAFVOM3T">#REF!</definedName>
    <definedName name="BEx3MREOFWJQEYMCMBL7ZE06NBN6">#REF!</definedName>
    <definedName name="BEx3NKXF7GYXHBK75UI6MDRUSU0J">#REF!</definedName>
    <definedName name="BEx3NLIZ7PHF2XE59ECZ3MD04ZG1">#REF!</definedName>
    <definedName name="BEx3NMQ4BVC94728AUM7CCX7UHTU">#REF!</definedName>
    <definedName name="BEx3NNRTIJYD52KWY1KNQJR7UD4R">#REF!</definedName>
    <definedName name="BEx3NR2I4OUFP3Z2QZEDU2PIFIDI">#REF!</definedName>
    <definedName name="BEx3O19B8FTTAPVT5DZXQGQXWFR8">#REF!</definedName>
    <definedName name="BEx3O85IKWARA6NCJOLRBRJFMEWW">#REF!</definedName>
    <definedName name="BEx3OIHNNRKFDBOZ46NQ71DRCH08">#REF!</definedName>
    <definedName name="BEx3OJZSCGFRW7SVGBFI0X9DNVMM">#REF!</definedName>
    <definedName name="BEx3OQVRMH39II56ZBS3K267X6YQ">#REF!</definedName>
    <definedName name="BEx3ORSBUXAF21MKEY90YJV9AY9A">#REF!</definedName>
    <definedName name="BEx3OV8BH6PYNZT7C246LOAU9SVX">#REF!</definedName>
    <definedName name="BEx3OXRYJZUEY6E72UJU0PHLMYAR">#REF!</definedName>
    <definedName name="BEx3P59TTRSGQY888P5C1O7M2PQT">#REF!</definedName>
    <definedName name="BEx3PDNRRNKD5GOUBUQFXAHIXLD9">#REF!</definedName>
    <definedName name="BEx3PDT8GNPWLLN02IH1XPV90XYK">#REF!</definedName>
    <definedName name="BEx3PKEMDW8KZEP11IL927C5O7I2">#REF!</definedName>
    <definedName name="BEx3PKJZ1Z7L9S6KV8KXVS6B2FX4">#REF!</definedName>
    <definedName name="BEx3PMNG53Z5HY138H99QOMTX8W3">#REF!</definedName>
    <definedName name="BEx3PP1RRSFZ8UC0JC9R91W6LNKW">#REF!</definedName>
    <definedName name="BEx3PRLEMPECP5VCGWBRIMJ56RAD">#REF!</definedName>
    <definedName name="BEx3PVXYZC8WB9ZJE7OCKUXZ46EA">#REF!</definedName>
    <definedName name="BEx3Q0VWPU5EQECK7MQ47TYJ3SWW">#REF!</definedName>
    <definedName name="BEx3Q7BZ9PUXK2RLIOFSIS9AHU1B">#REF!</definedName>
    <definedName name="BEx3Q8J42S9VU6EAN2Y28MR6DF88">#REF!</definedName>
    <definedName name="BEx3QEDFOYFY5NBTININ5W4RLD4Q">#REF!</definedName>
    <definedName name="BEx3QIKJ3U962US1Q564NZDLU8LD">#REF!</definedName>
    <definedName name="BEx3QR9D45DHW50VQ7Y3Q1AXPOB9">#REF!</definedName>
    <definedName name="BEx3QSWT2S5KWG6U2V9711IYDQBM">#REF!</definedName>
    <definedName name="BEx3QVGG7Q2X4HZHJAM35A8T3VR7">#REF!</definedName>
    <definedName name="BEx3QXPFZC7RVZNC4K1PD5EWOD2F">#REF!</definedName>
    <definedName name="BEx3R0JUB9YN8PHPPQTAMIT1IHWK">#REF!</definedName>
    <definedName name="BEx3R81NFRO7M81VHVKOBFT0QBIL">#REF!</definedName>
    <definedName name="BEx3RGVZXY3CJUK34SG14SI7FWAO">#REF!</definedName>
    <definedName name="BEx3RHC2ZD5UFS6QD4OPFCNNMWH1">#REF!</definedName>
    <definedName name="BEx3RQ10QIWBAPHALAA91BUUCM2X">#REF!</definedName>
    <definedName name="BEx3RV4E1WT43SZBUN09RTB8EK1O">#REF!</definedName>
    <definedName name="BEx3RXYU0QLFXSFTM5EB20GD03W5">#REF!</definedName>
    <definedName name="BEx3RYKLC3QQO3XTUN7BEW2AQL98">#REF!</definedName>
    <definedName name="BEx3S85O9VQFCOIMZM39RJH1LU19">#REF!</definedName>
    <definedName name="BEx3S9NNTR0O352IVQAPHCM5XDPZ">#REF!</definedName>
    <definedName name="BEx3SICJ45BYT6FHBER86PJT25FC">#REF!</definedName>
    <definedName name="BEx3SMUCMJVGQ2H4EHQI5ZFHEF0P">#REF!</definedName>
    <definedName name="BEx3SN56F03CPDRDA7LZ763V0N4I">#REF!</definedName>
    <definedName name="BEx3SPE6N1ORXPRCDL3JPZD73Z9F">#REF!</definedName>
    <definedName name="BEx3T29ZTULQE0OMSMWUMZDU9ZZ0">#REF!</definedName>
    <definedName name="BEx3T6MJ1QDJ929WMUDVZ0O3UW0Y">#REF!</definedName>
    <definedName name="BEx3TBF4BM3PU20W2MF4C9QN0G4R">#REF!</definedName>
    <definedName name="BEx3TPCSI16OAB2L9M9IULQMQ9J9">#REF!</definedName>
    <definedName name="BEx3U2JIGFV1Y83HZ2CTC6G5V87V">#REF!</definedName>
    <definedName name="BEx3U4C9BZYMPIAVEO9ZDE9HVHRR">#REF!</definedName>
    <definedName name="BEx3U64YUOZ419BAJS2W78UMATAW">#REF!</definedName>
    <definedName name="BEx3U94WCEA5DKMWBEX1GU0LKYG2">#REF!</definedName>
    <definedName name="BEx3U9VZ8SQVYS6ZA038J7AP7ZGW">#REF!</definedName>
    <definedName name="BEx3UIQ5WRJBGNTFCCLOR4N7B1OQ">#REF!</definedName>
    <definedName name="BEx3UJMIX2NUSSWGMSI25A5DM4CH">#REF!</definedName>
    <definedName name="BEx3UKOCOQG7S1YQ436S997K1KWV">#REF!</definedName>
    <definedName name="BEx3UYM19VIXLA0EU7LB9NHA77PB">#REF!</definedName>
    <definedName name="BEx3VML7CG70HPISMVYIUEN3711Q">#REF!</definedName>
    <definedName name="BEx56ZID5H04P9AIYLP1OASFGV56">#REF!</definedName>
    <definedName name="BEx587EYSS57E3PI8DT973HLJM9E">#REF!</definedName>
    <definedName name="BEx587KFQ3VKCOCY1SA5F24PQGUI">#REF!</definedName>
    <definedName name="BEx58O780PQ05NF0Z1SKKRB3N099">#REF!</definedName>
    <definedName name="BEx58XHO7ZULLF2EUD7YIS0MGQJ5">#REF!</definedName>
    <definedName name="BEx58ZW0HAIGIPEX9CVA1PQQTR6X">#REF!</definedName>
    <definedName name="BEx59BA1KH3RG6K1LHL7YS2VB79N">#REF!</definedName>
    <definedName name="BEx59E9WABJP2TN71QAIKK79HPK9">#REF!</definedName>
    <definedName name="BEx59P7MAPNU129ZTC5H3EH892G1">#REF!</definedName>
    <definedName name="BEx59PD56G76ETLLCQFS4JYO5J4N">#REF!</definedName>
    <definedName name="BEx5A11WZRQSIE089QE119AOX9ZG">#REF!</definedName>
    <definedName name="BEx5A5UKM5A9JT76356XY0K03S2O">#REF!</definedName>
    <definedName name="BEx5A7CIGCOTHJKHGUBDZG91JGPZ">#REF!</definedName>
    <definedName name="BEx5A8UFLT2SWVSG5COFA9B8P376">#REF!</definedName>
    <definedName name="BEx5AFFTN3IXIBHDKM0FYC4OFL1S">#REF!</definedName>
    <definedName name="BEx5AOFIO8KVRHIZ1RII337AA8ML">#REF!</definedName>
    <definedName name="BEx5APRZ66L5BWHFE8E4YYNEDTI4">#REF!</definedName>
    <definedName name="BEx5AUVDSQ35VO4BD9AKKGBM5S7D">#REF!</definedName>
    <definedName name="BEx5AWYYAJKRMMO4U9V6CF2G5838">#REF!</definedName>
    <definedName name="BEx5B4RHHX0J1BF2FZKEA0SPP29O">#REF!</definedName>
    <definedName name="BEx5B5YMSWP0OVI5CIQRP5V18D0C">#REF!</definedName>
    <definedName name="BEx5B825RW35M5H0UB2IZGGRS4ER">#REF!</definedName>
    <definedName name="BEx5BAWPMY0TL684WDXX6KKJLRCN">#REF!</definedName>
    <definedName name="BEx5BBI61U4Y65GD0ARMTALPP7SJ">#REF!</definedName>
    <definedName name="BEx5BDR56MEV4IHY6CIH2SVNG1UB">#REF!</definedName>
    <definedName name="BEx5BESZC5H329SKHGJOHZFILYJJ">#REF!</definedName>
    <definedName name="BEx5BHSQ42B50IU1TEQFUXFX9XQD">#REF!</definedName>
    <definedName name="BEx5BKSM4UN4C1DM3EYKM79MRC5K">#REF!</definedName>
    <definedName name="BEx5BNN8NPH9KVOBARB9CDD9WLB6">#REF!</definedName>
    <definedName name="BEx5BYFMZ80TDDN2EZO8CF39AIAC">#REF!</definedName>
    <definedName name="BEx5C2BWFW6SHZBFDEISKGXHZCQW">#REF!</definedName>
    <definedName name="BEx5C49ZFH8TO9ZU55729C3F7XG7">#REF!</definedName>
    <definedName name="BEx5C8GZQK13G60ZM70P63I5OS0L">#REF!</definedName>
    <definedName name="BEx5CAPTVN2NBT3UOMA1UFAL1C2R">#REF!</definedName>
    <definedName name="BEx5CC2ITGT5OTHZU915N0CREVA9">#REF!</definedName>
    <definedName name="BEx5CEM3SYF9XP0ZZVE0GEPCLV3F">#REF!</definedName>
    <definedName name="BEx5CFYQ0F1Z6P8SCVJ0I3UPVFE4">#REF!</definedName>
    <definedName name="BEx5CINUDCSDCAJSNNV7XVNU8Q79">#REF!</definedName>
    <definedName name="BEx5CNLUIOYU8EODGA03Z3547I9T">#REF!</definedName>
    <definedName name="BEx5CPEKNSJORIPFQC2E1LTRYY8L">#REF!</definedName>
    <definedName name="BEx5CSUOL05D8PAM2TRDA9VRJT1O">#REF!</definedName>
    <definedName name="BEx5CUNFOO4YDFJ22HCMI2QKIGKM">#REF!</definedName>
    <definedName name="BEx5CVJSAWBRC2K1W6HFTL7256W0">#REF!</definedName>
    <definedName name="BEx5D8L47OF0WHBPFWXGZINZWUBZ">#REF!</definedName>
    <definedName name="BEx5DAJAHQ2SKUPCKSCR3PYML67L">#REF!</definedName>
    <definedName name="BEx5DC18JM1KJCV44PF18E0LNRKA">#REF!</definedName>
    <definedName name="BEx5DF1506ST0ERVI01F4EDCA6S3">#REF!</definedName>
    <definedName name="BEx5DJIZBTNS011R9IIG2OQ2L6ZX">#REF!</definedName>
    <definedName name="BEx5DQ9O25823IHT7ICEEXRRIHLG">#REF!</definedName>
    <definedName name="BEx5DQ9OAGU6E7ZUGNXLJDUV9G15">#REF!</definedName>
    <definedName name="BEx5DTEVMOT0VJ33NTSK18LM8DKF">#REF!</definedName>
    <definedName name="BEx5DYT9NKKHHE2ELOV1F8XYA5KN">#REF!</definedName>
    <definedName name="BEx5E123OLO9WQUOIRIDJ967KAGK">#REF!</definedName>
    <definedName name="BEx5E2UU5NES6W779W2OZTZOB4O7">#REF!</definedName>
    <definedName name="BEx5E3LPQ2K0JFOI6W5U540WHDYM">#REF!</definedName>
    <definedName name="BEx5E4CSE5G83J5K32WENF7BXL82">#REF!</definedName>
    <definedName name="BEx5ELQL9B0VR6UT18KP11DHOTFX">#REF!</definedName>
    <definedName name="BEx5ER4TJTFPN7IB1MNEB1ZFR5M6">#REF!</definedName>
    <definedName name="BEx5F0VEZ8ZR7WZ64P1P4468NPCI">#REF!</definedName>
    <definedName name="BEx5F6V72QTCK7O39Y59R0EVM6CW">#REF!</definedName>
    <definedName name="BEx5FGLQVACD5F5YZG4DGSCHCGO2">#REF!</definedName>
    <definedName name="BEx5FLJWHLW3BTZILDPN5NMA449V">#REF!</definedName>
    <definedName name="BEx5FNI2O10YN2SI1NO4X5GP3GTF">#REF!</definedName>
    <definedName name="BEx5FO8YRFSZCG3L608EHIHIHFY4">#REF!</definedName>
    <definedName name="BEx5FQNA6V4CNYSH013K45RI4BCV">#REF!</definedName>
    <definedName name="BEx5FVQPPEU32CPNV9RRQ9MNLLVE">#REF!</definedName>
    <definedName name="BEx5G08KGMG5X2AQKDGPFYG5GH94">#REF!</definedName>
    <definedName name="BEx5G1A8TFN4C4QII35U9DKYNIS8">#REF!</definedName>
    <definedName name="BEx5G1L0QO91KEPDMV1D8OT4BT73">#REF!</definedName>
    <definedName name="BEx5G86DZL1VYUX6KWODAP3WFAWP">#REF!</definedName>
    <definedName name="BEx5G8BV2GIOCM3C7IUFK8L04A6M">#REF!</definedName>
    <definedName name="BEx5GID9MVBUPFFT9M8K8B5MO9NV">#REF!</definedName>
    <definedName name="BEx5GN0EWA9SCQDPQ7NTUQH82QVK">#REF!</definedName>
    <definedName name="BEx5GNBCU4WZ74I0UXFL9ZG2XSGJ">#REF!</definedName>
    <definedName name="BEx5GUCTYC7QCWGWU5BTO7Y7HDZX">#REF!</definedName>
    <definedName name="BEx5GYUPJULJQ624TEESYFG1NFOH">#REF!</definedName>
    <definedName name="BEx5H0NEE0AIN5E2UHJ9J9ISU9N1">#REF!</definedName>
    <definedName name="BEx5H1UJSEUQM2K8QHQXO5THVHSO">#REF!</definedName>
    <definedName name="BEx5HAOT9XWUF7XIFRZZS8B9F5TZ">#REF!</definedName>
    <definedName name="BEx5HE4XRF9BUY04MENWY9CHHN5H">#REF!</definedName>
    <definedName name="BEx5HFHMABAT0H9KKS754X4T304E">#REF!</definedName>
    <definedName name="BEx5HGDZ7MX1S3KNXLRL9WU565V4">#REF!</definedName>
    <definedName name="BEx5HJZ9FAVNZSSBTAYRPZDYM9NU">#REF!</definedName>
    <definedName name="BEx5HMTVN9Z5CWJ4B4GRX3ZYM4YI">#REF!</definedName>
    <definedName name="BEx5HS2LUFG2ZDNFQQPJUPN5FJ9F">#REF!</definedName>
    <definedName name="BEx5HWF4CA2FLAFR506JN0U4ZUG2">#REF!</definedName>
    <definedName name="BEx5HZ9JMKHNLFWLVUB1WP5B39BL">#REF!</definedName>
    <definedName name="BEx5I244LQHZTF3XI66J8705R9XX">#REF!</definedName>
    <definedName name="BEx5I2V2AYX23ELJMNJOO5MSFFKU">#REF!</definedName>
    <definedName name="BEx5I8PBP4LIXDGID5BP0THLO0AQ">#REF!</definedName>
    <definedName name="BEx5I8USVUB3JP4S9OXGMZVMOQXR">#REF!</definedName>
    <definedName name="BEx5I9GDQSYIAL65UQNDMNFQCS9Y">#REF!</definedName>
    <definedName name="BEx5IBUPG9AWNW5PK7JGRGEJ4OLM">#REF!</definedName>
    <definedName name="BEx5IC06RVN8BSAEPREVKHKLCJ2L">#REF!</definedName>
    <definedName name="BEx5J0FFP1KS4NGY20AEJI8VREEA">#REF!</definedName>
    <definedName name="BEx5JF3ZXLDIS8VNKDCY7ZI7H1CI">#REF!</definedName>
    <definedName name="BEx5JHCZJ8G6OOOW6EF3GABXKH6F">#REF!</definedName>
    <definedName name="BEx5JJB6W446THXQCRUKD3I7RKLP">#REF!</definedName>
    <definedName name="BEx5JJWTMI37U3RDEJOYLO93RJ6Z">#REF!</definedName>
    <definedName name="BEx5JMLR5DPVS5INSOU31PQB3O5F">#REF!</definedName>
    <definedName name="BEx5JNCT8Z7XSSPD5EMNAJELCU2V">#REF!</definedName>
    <definedName name="BEx5JQCNT9Y4RM306CHC8IPY3HBZ">#REF!</definedName>
    <definedName name="BEx5K08PYKE6JOKBYIB006TX619P">#REF!</definedName>
    <definedName name="BEx5K3JFWXAMC0VVIK7CWM0WVLU7">#REF!</definedName>
    <definedName name="BEx5K51DSERT1TR7B4A29R41W4NX">#REF!</definedName>
    <definedName name="BEx5KYER580I4T7WTLMUN7NLNP5K">#REF!</definedName>
    <definedName name="BEx5LHLB3M6K4ZKY2F42QBZT30ZH">#REF!</definedName>
    <definedName name="BEx5LRMNU3HXIE1BUMDHRU31F7JJ">#REF!</definedName>
    <definedName name="BEx5LSJ1LPUAX3ENSPECWPG4J7D1">#REF!</definedName>
    <definedName name="BEx5LTKQ8RQWJE4BC88OP928893U">#REF!</definedName>
    <definedName name="BEx5MB9BR71LZDG7XXQ2EO58JC5F">#REF!</definedName>
    <definedName name="BEx5MLQZM68YQSKARVWTTPINFQ2C">#REF!</definedName>
    <definedName name="BEx5MVXTKNBXHNWTL43C670E4KXC">#REF!</definedName>
    <definedName name="BEx5N4XI4PWB1W9PMZ4O5R0HWTYD">#REF!</definedName>
    <definedName name="BEx5NA68N6FJFX9UJXK4M14U487F">#REF!</definedName>
    <definedName name="BEx5NIKBG2GDJOYGE3WCXKU7YY51">#REF!</definedName>
    <definedName name="BEx5NV06L5J5IMKGOMGKGJ4PBZCD">#REF!</definedName>
    <definedName name="BEx5NV5HUO14PLET41FIVAKVMX51">#REF!</definedName>
    <definedName name="BEx5NZSSQ6PY99ZX2D7Q9IGOR34W">#REF!</definedName>
    <definedName name="BEx5O3ZUQ2OARA1CDOZ3NC4UE5AA">#REF!</definedName>
    <definedName name="BEx5OAFS0NJ2CB86A02E1JYHMLQ1">#REF!</definedName>
    <definedName name="BEx5OG4RPU8W1ETWDWM234NYYYEN">#REF!</definedName>
    <definedName name="BEx5OKMMBAH19P7ZO41LOL09WCHY">#REF!</definedName>
    <definedName name="BEx5OP9Y43F99O2IT69MKCCXGL61">#REF!</definedName>
    <definedName name="BEx5OS9O4HDFI5L81OQQJT61L0WR">#REF!</definedName>
    <definedName name="BEx5OVF1OZYL8P0B2J8BN7RBUCAL">#REF!</definedName>
    <definedName name="BEx5P8AZRVIV35NL747WOFS63B3M" localSheetId="4">Asset #REF!</definedName>
    <definedName name="BEx5P8AZRVIV35NL747WOFS63B3M" localSheetId="7">Asset #REF!</definedName>
    <definedName name="BEx5P8AZRVIV35NL747WOFS63B3M">Asset #REF!</definedName>
    <definedName name="BEx5P9Y9RDXNUAJ6CZ2LHMM8IM7T">#REF!</definedName>
    <definedName name="BEx5PHWB2C0D5QLP3BZIP3UO7DIZ">#REF!</definedName>
    <definedName name="BEx5PJJJ8JZ8G2C5LAP2RFRT3WM9">#REF!</definedName>
    <definedName name="BEx5PJP02W68K2E46L5C5YBSNU6T">#REF!</definedName>
    <definedName name="BEx5PLCA8DOMAU315YCS5275L2HS">#REF!</definedName>
    <definedName name="BEx5PRXMZ5M65Z732WNNGV564C2J">#REF!</definedName>
    <definedName name="BEx5Q60SM3P5CM6WQ4FZKV1YWD6L">#REF!</definedName>
    <definedName name="BEx5QPI31VX36WR3RE8RK5Y2GD2S">#REF!</definedName>
    <definedName name="BEx5QPSW4IPLH50WSR87HRER05RF">#REF!</definedName>
    <definedName name="BEx73V0EP8EMNRC3EZJJKKVKWQVB">#REF!</definedName>
    <definedName name="BEx741WJHIJVXUX131SBXTVW8D71">#REF!</definedName>
    <definedName name="BEx74ESIB9Y8KGETIERMKU5PLCQR">#REF!</definedName>
    <definedName name="BEx74Q6H3O7133AWQXWC21MI2UFT">#REF!</definedName>
    <definedName name="BEx74W6BJ8ENO3J25WNM5H5APKA3">#REF!</definedName>
    <definedName name="BEx755GRRD9BL27YHLH5QWIYLWB7">#REF!</definedName>
    <definedName name="BEx759D1D5SXS5ELLZVBI0SXYUNF">#REF!</definedName>
    <definedName name="BEx75GJZSZHUDN6OOAGQYFUDA2LP">#REF!</definedName>
    <definedName name="BEx75HGCCV5K4UCJWYV8EV9AG5YT">#REF!</definedName>
    <definedName name="BEx75PZT8TY5P13U978NVBUXKHT4">#REF!</definedName>
    <definedName name="BEx75T55F7GML8V1DMWL26WRT006">#REF!</definedName>
    <definedName name="BEx75VJGR07JY6UUWURQ4PJ29UKC">#REF!</definedName>
    <definedName name="BEx7741OUGLA0WJQLQRUJSL4DE00">#REF!</definedName>
    <definedName name="BEx774N83DXLJZ54Q42PWIJZ2DN1">#REF!</definedName>
    <definedName name="BEx779QNIY3061ZV9BR462WKEGRW">#REF!</definedName>
    <definedName name="BEx77FKZFSBWMF49VJ7TLC6CRJQF">#REF!</definedName>
    <definedName name="BEx77G19QU9A95CNHE6QMVSQR2T3">#REF!</definedName>
    <definedName name="BEx77HTZPBPOQGA966WQ6T27JO7L">#REF!</definedName>
    <definedName name="BEx77P0S3GVMS7BJUL9OWUGJ1B02">#REF!</definedName>
    <definedName name="BEx77QDESURI6WW5582YXSK3A972">#REF!</definedName>
    <definedName name="BEx77TIS9YGGG5VX2HVI99F3F0QJ">#REF!</definedName>
    <definedName name="BEx77UV8F3KW53GMUTM9RVUUJZHA">#REF!</definedName>
    <definedName name="BEx77VBI9XOPFHKEWU5EHQ9J675Y">#REF!</definedName>
    <definedName name="BEx7809GQOCLHSNH95VOYIX7P1TV">#REF!</definedName>
    <definedName name="BEx780K8XAXUHGVZGZWQ74DK4CI3">#REF!</definedName>
    <definedName name="BEx78226TN58UE0CTY98YEDU0LSL">#REF!</definedName>
    <definedName name="BEx7881ZZBWHRAX6W2GY19J8MGEQ">#REF!</definedName>
    <definedName name="BEx78GALLXKFSQAVFYD3EID6Y3MX">#REF!</definedName>
    <definedName name="BEx78HHRIWDLHQX2LG0HWFRYEL1T">#REF!</definedName>
    <definedName name="BEx78HHTEBO5SCUPMUN9YB9IOWJY">#REF!</definedName>
    <definedName name="BEx78JAJA8YYEL3E43FWWFJWJC76">#REF!</definedName>
    <definedName name="BEx78QMXZ2P1ZB3HJ9O50DWHCMXR">#REF!</definedName>
    <definedName name="BEx78SFO5VR28677DWZEMDN7G86X">#REF!</definedName>
    <definedName name="BEx78SFOYH1Z0ZDTO47W2M60TW6K">#REF!</definedName>
    <definedName name="BEx7974DH48JEVLOR3Q0IX1N638K">#REF!</definedName>
    <definedName name="BEx79JK3E6JO8MX4O35A5G8NZCC8">#REF!</definedName>
    <definedName name="BEx79OCP4HQ6XP8EWNGEUDLOZBBS">#REF!</definedName>
    <definedName name="BEx79SEAYKUZB0H4LYBCD6WWJBG2">#REF!</definedName>
    <definedName name="BEx79SJRHTLS9PYM69O9BWW1FMJK">#REF!</definedName>
    <definedName name="BEx79YJJLBELICW9F9FRYSCQ101L">#REF!</definedName>
    <definedName name="BEx79YUC7B0V77FSBGIRCY1BR4VK">#REF!</definedName>
    <definedName name="BEx7A06T3RC2891FUX05G3QPRAUE">#REF!</definedName>
    <definedName name="BEx7A9S3JA1X7FH4CFSQLTZC4691">#REF!</definedName>
    <definedName name="BEx7ABA2C9IWH5VSLVLLLCY62161">#REF!</definedName>
    <definedName name="BEx7AE4LPLX8N85BYB0WCO5S7ZPV">#REF!</definedName>
    <definedName name="BEx7AI0UFEAUIEWGCIPM7BFI53RR">#REF!</definedName>
    <definedName name="BEx7ASD1I654MEDCO6GGWA95PXSC">#REF!</definedName>
    <definedName name="BEx7AVCX9S5RJP3NSZ4QM4E6ERDT">#REF!</definedName>
    <definedName name="BEx7AVYIGP0930MV5JEBWRYCJN68">#REF!</definedName>
    <definedName name="BEx7AX5OBQP30IDP1LOM4KJDSNUH">#REF!</definedName>
    <definedName name="BEx7B6LH6917TXOSAAQ6U7HVF018">#REF!</definedName>
    <definedName name="BEx7BLKXI2W8676YSYHH8W0OP5J8">#REF!</definedName>
    <definedName name="BEx7BPXFZXJ79FQ0E8AQE21PGVHA">#REF!</definedName>
    <definedName name="BEx7BUKMXIM6NENKG7EQNCH2644F">#REF!</definedName>
    <definedName name="BEx7C04AM39DQMC1TIX7CFZ2ADHX">#REF!</definedName>
    <definedName name="BEx7C40F0PQURHPI6YQ39NFIR86Z">#REF!</definedName>
    <definedName name="BEx7C45WGLR6YUZVSEMSFVJK50A8">#REF!</definedName>
    <definedName name="BEx7C93VR7SYRIJS1JO8YZKSFAW9">#REF!</definedName>
    <definedName name="BEx7CCPC6R1KQQZ2JQU6EFI1G0RM">#REF!</definedName>
    <definedName name="BEx7CCUTG8L4PVT6FDUK19XQM1Q5">#REF!</definedName>
    <definedName name="BEx7CIJST9GLS2QD383UK7VUDTGL">#REF!</definedName>
    <definedName name="BEx7CO8T2XKC7GHDSYNAWTZ9L7YR">#REF!</definedName>
    <definedName name="BEx7CW1CF00DO8A36UNC2X7K65C2">#REF!</definedName>
    <definedName name="BEx7CW6NFRL2P4XWP0MWHIYA97KF">#REF!</definedName>
    <definedName name="BEx7D5RWKRS4W71J4NZ6ZSFHPKFT">#REF!</definedName>
    <definedName name="BEx7D8H1TPOX1UN17QZYEV7Q58GA">#REF!</definedName>
    <definedName name="BEx7D8RT8E0KK0FB04I4SJ788UL7">#REF!</definedName>
    <definedName name="BEx7D9820E3Y3H7C19K6B4WEM1V8">#REF!</definedName>
    <definedName name="BEx7DGF13H2074LRWFZQ45PZ6JPX">#REF!</definedName>
    <definedName name="BEx7DKWUXEDIISSX4GDD4YYT887F">#REF!</definedName>
    <definedName name="BEx7DMUYR2HC26WW7AOB1TULERMB">#REF!</definedName>
    <definedName name="BEx7DVJTRV44IMJIBFXELE67SZ7S">#REF!</definedName>
    <definedName name="BEx7DVUMFCI5INHMVFIJ44RTTSTT">#REF!</definedName>
    <definedName name="BEx7E2QT2U8THYOKBPXONB1B47WH">#REF!</definedName>
    <definedName name="BEx7E5QP7W6UKO74F5Y0VJ741HS5">#REF!</definedName>
    <definedName name="BEx7E6N29HGH3I47AFB2DCS6MVS6">#REF!</definedName>
    <definedName name="BEx7EBA8IYHQKT7IQAOAML660SYA">#REF!</definedName>
    <definedName name="BEx7EI6C8MCRZFEQYUBE5FSUTIHK">#REF!</definedName>
    <definedName name="BEx7EI6DL1Z6UWLFBXAKVGZTKHWJ">#REF!</definedName>
    <definedName name="BEx7EIMMJVWUHZTVT30E6OWE3SG1">#REF!</definedName>
    <definedName name="BEx7EQKHX7GZYOLXRDU534TT4H64">#REF!</definedName>
    <definedName name="BEx7ETV6L1TM7JSXJIGK3FC6RVZW">#REF!</definedName>
    <definedName name="BEx7EWK9GUVV6FXWYIGH0TAI4V2O">#REF!</definedName>
    <definedName name="BEx7EYYLHMBYQTH6I377FCQS7CSX">#REF!</definedName>
    <definedName name="BEx7FCLG1RYI2SNOU1Y2GQZNZSWA">#REF!</definedName>
    <definedName name="BEx7FMSHESJXJAVUYP050CF7CZ9T">#REF!</definedName>
    <definedName name="BEx7FN32ZGWOAA4TTH79KINTDWR9">#REF!</definedName>
    <definedName name="BEx7G82CKM3NIY1PHNFK28M09PCH">#REF!</definedName>
    <definedName name="BEx7G9V3R1WQUJY4X5R6YRG4FIR7">#REF!</definedName>
    <definedName name="BEx7GKYBCO1BR710G3YI7B05K93J">#REF!</definedName>
    <definedName name="BEx7GM5HKQAARVKG0OHZZMN6WTS5">#REF!</definedName>
    <definedName name="BEx7GR3ENYWRXXS5IT0UMEGOLGUH">#REF!</definedName>
    <definedName name="BEx7GSAL6P7TASL8MB63RFST1LJL">#REF!</definedName>
    <definedName name="BEx7H0JD6I5I8WQLLWOYWY5YWPQE">#REF!</definedName>
    <definedName name="BEx7H14XCXH7WEXEY1HVO53A6AGH">#REF!</definedName>
    <definedName name="BEx7H6J6UBTB46RLLTH1G7YWC5TK">#REF!</definedName>
    <definedName name="BEx7HFTIA8AC8BR8HKIN81VE1SGW">#REF!</definedName>
    <definedName name="BEx7HGVBEF4LEIF6RC14N3PSU461">#REF!</definedName>
    <definedName name="BEx7HQ5T9FZ42QWS09UO4DT42Y0R">#REF!</definedName>
    <definedName name="BEx7HRCZE3CVGON1HV07MT5MNDZ3">#REF!</definedName>
    <definedName name="BEx7HWGE2CANG5M17X4C8YNC3N8F">#REF!</definedName>
    <definedName name="BEx7HZ00NV8TP4ATBR02UT5EJ7UX">#REF!</definedName>
    <definedName name="BEx7I1P5EVW8K1THTCH1AG2TI8F9">#REF!</definedName>
    <definedName name="BEx7I8FZ96C5JAHXS18ZV0912LZP">#REF!</definedName>
    <definedName name="BEx7IBVYN47SFZIA0K4MDKQZNN9V">#REF!</definedName>
    <definedName name="BEx7IKFJX0R8XQY9R8P00G9P6C8E">#REF!</definedName>
    <definedName name="BEx7IRRUOZ8UTWLOPDSR0HMIBZ1I">#REF!</definedName>
    <definedName name="BEx7IV2IJ5WT7UC0UG7WP0WF2JZI">#REF!</definedName>
    <definedName name="BEx7IXGU74GE5E4S6W4Z13AR092Y">#REF!</definedName>
    <definedName name="BEx7J4YL8Q3BI1MLH16YYQ18IJRD">#REF!</definedName>
    <definedName name="BEx7JH3HGBPI07OHZ5LFYK0UFZQR">#REF!</definedName>
    <definedName name="BEx7JV194190CNM6WWGQ3UBJ3CHH">#REF!</definedName>
    <definedName name="BEx7K7GZ607XQOGB81A1HINBTGOZ">#REF!</definedName>
    <definedName name="BEx7KEYPBDXSNROH8M6CDCBN6B50">#REF!</definedName>
    <definedName name="BEx7KIK6XLF1TBF0X4M0D94CPE8G">#REF!</definedName>
    <definedName name="BEx7KSAS8BZT6H8OQCZ5DNSTMO07">#REF!</definedName>
    <definedName name="BEx7KWHTBD21COXVI4HNEQH0Z3L8">#REF!</definedName>
    <definedName name="BEx7KXUGRMRSUXCM97Z7VRZQ9JH2">#REF!</definedName>
    <definedName name="BEx7L21IQVP1N1TTQLRMANSSLSLE">#REF!</definedName>
    <definedName name="BEx7L5C6U8MP6IZ67BD649WQYJEK">#REF!</definedName>
    <definedName name="BEx7L8HEYEVTATR0OG5JJO647KNI">#REF!</definedName>
    <definedName name="BEx7L8XOV64OMS15ZFURFEUXLMWF">#REF!</definedName>
    <definedName name="BEx7L9OK1XNTN3JB1E20YXX42I7G">#REF!</definedName>
    <definedName name="BEx7LFDKA41CCQKCB9EUHJUYNTQN">#REF!</definedName>
    <definedName name="BEx7LJVFQACL9F4DRS9YZQ9R2N30">#REF!</definedName>
    <definedName name="BEx7MAUI1JJFDIJGDW4RWY5384LY">#REF!</definedName>
    <definedName name="BEx7MJZO3UKAMJ53UWOJ5ZD4GGMQ">#REF!</definedName>
    <definedName name="BEx7MT4MFNXIVQGAT6D971GZW7CA">#REF!</definedName>
    <definedName name="BEx7NI062THZAM6I8AJWTFJL91CS">#REF!</definedName>
    <definedName name="BEx904S75BPRYMHF0083JF7ES4NG">#REF!</definedName>
    <definedName name="BEx90HDD4RWF7JZGA8GCGG7D63MG">#REF!</definedName>
    <definedName name="BEx90VGH5H09ON2QXYC9WIIEU98T">#REF!</definedName>
    <definedName name="BEx9175B70QXYAU5A8DJPGZQ46L9">#REF!</definedName>
    <definedName name="BEx91AQQRTV87AO27VWHSFZAD4ZR">#REF!</definedName>
    <definedName name="BEx91L8FLL5CWLA2CDHKCOMGVDZN">#REF!</definedName>
    <definedName name="BEx91OTVH9ZDBC3QTORU8RZX4EOC">#REF!</definedName>
    <definedName name="BEx91QH5JRZKQP1GPN2SQMR3CKAG">#REF!</definedName>
    <definedName name="BEx91ROALDNHO7FI4X8L61RH4UJE">#REF!</definedName>
    <definedName name="BEx91TMID71GVYH0U16QM1RV3PX0">#REF!</definedName>
    <definedName name="BEx91VF2D78PAF337E3L2L81K9W2">#REF!</definedName>
    <definedName name="BEx921PNZ46VORG2VRMWREWIC0SE">#REF!</definedName>
    <definedName name="BEx92DPEKL5WM5A3CN8674JI0PR3">#REF!</definedName>
    <definedName name="BEx92ER2RMY93TZK0D9L9T3H0GI5">#REF!</definedName>
    <definedName name="BEx92FI04PJT4LI23KKIHRXWJDTT">#REF!</definedName>
    <definedName name="BEx92HR14HQ9D5JXCSPA4SS4RT62">#REF!</definedName>
    <definedName name="BEx92HWA2D6A5EX9MFG68G0NOMSN">#REF!</definedName>
    <definedName name="BEx92ISOR9T3DN0A5ZYWX7PQ2QE2">#REF!</definedName>
    <definedName name="BEx92P8QBB387SPSBASIR03SQAN5">#REF!</definedName>
    <definedName name="BEx92PUBDIXAU1FW5ZAXECMAU0LN">#REF!</definedName>
    <definedName name="BEx92S8MHFFIVRQ2YSHZNQGOFUHD">#REF!</definedName>
    <definedName name="BEx939BMR8FKMAJOO1WKXN5UEE3J">#REF!</definedName>
    <definedName name="BEx93B9OULL2YGC896XXYAAJSTRK">#REF!</definedName>
    <definedName name="BEx93FRKF99NRT3LH99UTIH7AAYF">#REF!</definedName>
    <definedName name="BEx93M7FSHP50OG34A4W8W8DF12U">#REF!</definedName>
    <definedName name="BEx93OLWY2O3PRA74U41VG5RXT4Q">#REF!</definedName>
    <definedName name="BEx93RWFAF6YJGYUTITVM445C02U">#REF!</definedName>
    <definedName name="BEx93SY9RWG3HUV4YXQKXJH9FH14">#REF!</definedName>
    <definedName name="BEx93TJUX3U0FJDBG6DDSNQ91R5J">#REF!</definedName>
    <definedName name="BEx942UCRHMI4B0US31HO95GSC2X">#REF!</definedName>
    <definedName name="BEx948ZFFQWVIDNG4AZAUGGGEB5U">#REF!</definedName>
    <definedName name="BEx948ZGHII1YYNH85CZR549YPU7">#REF!</definedName>
    <definedName name="BEx949VTL8KUM1W7HODXDWP2WZ71">#REF!</definedName>
    <definedName name="BEx94CKXG92OMURH41SNU6IOHK4J">#REF!</definedName>
    <definedName name="BEx94GXG30CIVB6ZQN3X3IK6BZXQ">#REF!</definedName>
    <definedName name="BEx94HZ5LURYM9ST744ALV6ZCKYP">#REF!</definedName>
    <definedName name="BEx94IQ75E90YUMWJ9N591LR7DQQ">#REF!</definedName>
    <definedName name="BEx94L9TBK45AUQSX1IUZ86U1GPQ">#REF!</definedName>
    <definedName name="BEx94MRSQ3E1XIMSEDXW528R3JLO">#REF!</definedName>
    <definedName name="BEx94N7W5T3U7UOE97D6OVIBUCXS">#REF!</definedName>
    <definedName name="BEx953PB6S6ECMD8N0JSW0CBG0DA">#REF!</definedName>
    <definedName name="BEx955NIAWX5OLAHMTV6QFUZPR30">#REF!</definedName>
    <definedName name="BEx9581TYVI2M5TT4ISDAJV4W7Z6">#REF!</definedName>
    <definedName name="BEx95NHF4RVUE0YDOAFZEIVBYJXD">#REF!</definedName>
    <definedName name="BEx95QBZMG0E2KQ9BERJ861QLYN3">#REF!</definedName>
    <definedName name="BEx95QHBVDN795UNQJLRXG3RDU49">#REF!</definedName>
    <definedName name="BEx95TBVUWV7L7OMFMZDQEXGVHU6">#REF!</definedName>
    <definedName name="BEx95U89DZZSVO39TGS62CX8G9N4">#REF!</definedName>
    <definedName name="BEx9602K2GHNBUEUVT9ONRQU1GMD">#REF!</definedName>
    <definedName name="BEx962BL3Y4LA53EBYI64ZYMZE8U">#REF!</definedName>
    <definedName name="BEx9697K03I3OT3WUNMMM7RT6D3I">#REF!</definedName>
    <definedName name="BEx96KR21O7H9R29TN0S45Y3QPUK">#REF!</definedName>
    <definedName name="BEx96S3GOKSY580253BIIF5HVUG5">#REF!</definedName>
    <definedName name="BEx96SUFKHHFE8XQ6UUO6ILDOXHO">#REF!</definedName>
    <definedName name="BEx96UN4YWXBDEZ1U1ZUIPP41Z7I">#REF!</definedName>
    <definedName name="BEx970MYCPJ6DQ44TKLOIGZO5LHH">#REF!</definedName>
    <definedName name="BEx971DT8T0LCTA66QK70O8FCK6V">#REF!</definedName>
    <definedName name="BEx978KSD61YJH3S9DGO050R2EHA">#REF!</definedName>
    <definedName name="BEx97H9O1NAKAPK4MX4PKO34ICL5">#REF!</definedName>
    <definedName name="BEx97HVA5F2I0D6ID81KCUDEQOIH">#REF!</definedName>
    <definedName name="BEx97MNUZQ1Z0AO2FL7XQYVNCPR7">#REF!</definedName>
    <definedName name="BEx97NPQBACJVD9K1YXI08RTW9E2">#REF!</definedName>
    <definedName name="BEx97RWQLXS0OORDCN69IGA58CWU">#REF!</definedName>
    <definedName name="BEx97YNGGDFIXHTMGFL2IHAQX9MI">#REF!</definedName>
    <definedName name="BEx981HW73BUZWT14TBTZHC0ZTJ4">#REF!</definedName>
    <definedName name="BEx9871KU0N99P0900EAK69VFYT2">#REF!</definedName>
    <definedName name="BEx98DS9FN94WJJ37VFL7BTY99V6">#REF!</definedName>
    <definedName name="BEx98IFKNJFGZFLID1YTRFEG1SXY">#REF!</definedName>
    <definedName name="BEx9915UVD4G7RA3IMLFZ0LG3UA2">#REF!</definedName>
    <definedName name="BEx992CZON8AO7U7V88VN1JBO0MG">#REF!</definedName>
    <definedName name="BEx9952469XMFGSPXL7CMXHPJF90">#REF!</definedName>
    <definedName name="BEx99B77I7TUSHRR4HIZ9FU2EIUT">#REF!</definedName>
    <definedName name="BEx99H1OOSC3UOJYUW50O7KVSGE4">#REF!</definedName>
    <definedName name="BEx99Q6PH5F3OQKCCAAO75PYDEFN">#REF!</definedName>
    <definedName name="BEx99WBYT2D6UUC1PT7A40ENYID4">#REF!</definedName>
    <definedName name="BEx99XOGHOM28CNCYKQWYGL56W2S">#REF!</definedName>
    <definedName name="BEx99ZRZ4I7FHDPGRAT5VW7NVBPU">#REF!</definedName>
    <definedName name="BEx9AJ3ZOX0OZY94QKAS6TO13RPU">#REF!</definedName>
    <definedName name="BEx9AQ062LFNR2K212GG44LQ451L">#REF!</definedName>
    <definedName name="BEx9AT5E3ZSHKSOL35O38L8HF9TH">#REF!</definedName>
    <definedName name="BEx9AV8W1FAWF5BHATYEN47X12JN">#REF!</definedName>
    <definedName name="BEx9B8A5186FNTQQNLIO5LK02ABI">#REF!</definedName>
    <definedName name="BEx9B8VR20E2CILU4CDQUQQ9ONXK">#REF!</definedName>
    <definedName name="BEx9B917EUP13X6FQ3NPQL76XM5V">#REF!</definedName>
    <definedName name="BEx9BAJ5WYEQ623HUT9NNCMP3RUG">#REF!</definedName>
    <definedName name="BEx9BLRPP5OJ4LT2AN8DY413M341">#REF!</definedName>
    <definedName name="BEx9BYSYW7QCPXS2NAVLFAU5Y2Z2">#REF!</definedName>
    <definedName name="BEx9C4SR46TJDW09TSC1DMX8EC0L">#REF!</definedName>
    <definedName name="BEx9C590HJ2O31IWJB73C1HR74AI">#REF!</definedName>
    <definedName name="BEx9CAN8DYHUSD1CQPVEY3K4TH8Z">#REF!</definedName>
    <definedName name="BEx9CCQRMYYOGIOYTOM73VKDIPS1">#REF!</definedName>
    <definedName name="BEx9CU9V0BTS0UAK595YYE9AEUMU">#REF!</definedName>
    <definedName name="BEx9D1BC9FT19KY0INAABNDBAMR1">#REF!</definedName>
    <definedName name="BEx9D27V9ANOQA2Y1SKSCUP46GEP">#REF!</definedName>
    <definedName name="BEx9DGGASW8MKBAFTW09ERDX9GET">#REF!</definedName>
    <definedName name="BEx9DN6ZMF18Q39MPMXSDJTZQNJ3">#REF!</definedName>
    <definedName name="BEx9DUU8DALPSCW66GTMQRPXZ6GL">#REF!</definedName>
    <definedName name="BEx9DVL4P0Z1XFSD5FCR6XOK238C">#REF!</definedName>
    <definedName name="BEx9DX8I14VZYNLTC4CAGY9BO5FR">#REF!</definedName>
    <definedName name="BEx9E14TDNSEMI784W0OTIEQMWN6">#REF!</definedName>
    <definedName name="BEx9E2BZ2B1R41FMGJCJ7JLGLUAJ">#REF!</definedName>
    <definedName name="BEx9EG9KBJ77M8LEOR9ITOKN5KXY">#REF!</definedName>
    <definedName name="BEx9EMK6HAJJMVYZTN5AUIV7O1E6">#REF!</definedName>
    <definedName name="BEx9EQLVZHYQ1TPX7WH3SOWXCZLE">#REF!</definedName>
    <definedName name="BEx9ETLU0EK5LGEM1QCNYN2S8O5F">#REF!</definedName>
    <definedName name="BEx9F0Y2ESUNE3U7TQDLMPE9BO67">#REF!</definedName>
    <definedName name="BEx9F5W18ZGFOKGRE8PR6T1MO6GT">#REF!</definedName>
    <definedName name="BEx9F6N25P07RKJKYY1H1LRX0JQW">#REF!</definedName>
    <definedName name="BEx9F78N4HY0XFGBQ4UJRD52L1EI">#REF!</definedName>
    <definedName name="BEx9FF16LOQP5QIR4UHW5EIFGQB8">#REF!</definedName>
    <definedName name="BEx9FJTSRCZ3ZXT3QVBJT5NF8T7V">#REF!</definedName>
    <definedName name="BEx9FLMLANSZNUGGQ59XZDWALZFC">#REF!</definedName>
    <definedName name="BEx9FO0W4QZF52YMV038EZ2XMVA5">#REF!</definedName>
    <definedName name="BEx9FRBEEYPS5HLS3XT34AKZN94G">#REF!</definedName>
    <definedName name="BEx9G23TMHF9JGNP6WK2A3ESXCDP">#REF!</definedName>
    <definedName name="BEx9G3WR3COU33LB70UIFLEWXHUB">#REF!</definedName>
    <definedName name="BEx9G5K0EJGGJZKK83L92GXNFB26">#REF!</definedName>
    <definedName name="BEx9GDY4D8ZPQJCYFIMYM0V0C51Y">#REF!</definedName>
    <definedName name="BEx9GGY04V0ZWI6O9KZH4KSBB389">#REF!</definedName>
    <definedName name="BEx9GNOPB6OZ2RH3FCDNJR38RJOS">#REF!</definedName>
    <definedName name="BEx9GUQALUWCD30UKUQGSWW8KBQ7">#REF!</definedName>
    <definedName name="BEx9GWZ575OHCCK5CYWGQ3CE3YMG">#REF!</definedName>
    <definedName name="BEx9GY6BVFQGCLMOWVT6PIC9WP5X">#REF!</definedName>
    <definedName name="BEx9GZ2P3FDHKXEBXX2VS0BG2NP2">#REF!</definedName>
    <definedName name="BEx9H04IB14E1437FF2OIRRWBSD7">#REF!</definedName>
    <definedName name="BEx9H5O1KDZJCW91Q29VRPY5YS6P">#REF!</definedName>
    <definedName name="BEx9H87V5IQ3FUGEY3QRXLOYVV0C">#REF!</definedName>
    <definedName name="BEx9H8YR0E906F1JXZMBX3LNT004">#REF!</definedName>
    <definedName name="BEx9HJLVHTGO724BVBBC3CM67WWM">#REF!</definedName>
    <definedName name="BEx9I8XIG7E5NB48QQHXP23FIN60">#REF!</definedName>
    <definedName name="BEx9IM9KAJ6MAJNWYUBTQ4C5BTU5">#REF!</definedName>
    <definedName name="BEx9IQRF01ATLVK0YE60ARKQJ68L">#REF!</definedName>
    <definedName name="BEx9IT5QNZWKM6YQ5WER0DC2PMMU">#REF!</definedName>
    <definedName name="BEx9IW5MFLXTVCJHVUZTUH93AXOS">#REF!</definedName>
    <definedName name="BEx9IXCSPSZC80YZUPRCYTG326KV">#REF!</definedName>
    <definedName name="BEx9IZR39NHDGOM97H4E6F81RTQW">#REF!</definedName>
    <definedName name="BEx9J6CH5E7YZPER7HXEIOIKGPCA">#REF!</definedName>
    <definedName name="BEx9J78UDDVS682HHTFAOZM65JLX">#REF!</definedName>
    <definedName name="BEx9JBAKYUOFYCV8FULRFR4OGQ62">#REF!</definedName>
    <definedName name="BEx9JJTZKVUJAVPTRE0RAVTEH41G">#REF!</definedName>
    <definedName name="BEx9JLBYK239B3F841C7YG1GT7ST">#REF!</definedName>
    <definedName name="BExAVN4Q3C9JIFR5T19FPEBSMS7S">#REF!</definedName>
    <definedName name="BExAVRMK0GT4MTY6S8O656QJT6BP">#REF!</definedName>
    <definedName name="BExAW4IIW5D0MDY6TJ3G4FOLPYIR">#REF!</definedName>
    <definedName name="BExAX410NB4F2XOB84OR2197H8M5">#REF!</definedName>
    <definedName name="BExAX8TNG8LQ5Q4904SAYQIPGBSV">#REF!</definedName>
    <definedName name="BExAX9KPO3QPTXF84CJHAOGLSUWQ">#REF!</definedName>
    <definedName name="BExAXV02FKOFBIITWHZKWLISKFO8">#REF!</definedName>
    <definedName name="BExAXVR45IK5SNA645T6JYS9LTAD">#REF!</definedName>
    <definedName name="BExAY0EAT2LXR5MFGM0DLIB45PLO">#REF!</definedName>
    <definedName name="BExAYE6LNIEBR9DSNI5JGNITGKIT">#REF!</definedName>
    <definedName name="BExAYHMLXGGO25P8HYB2S75DEB4F">#REF!</definedName>
    <definedName name="BExAYITQJ20OXCIQ1TXO203KB8NU">#REF!</definedName>
    <definedName name="BExAYKXAUWGDOPG952TEJ2UKZKWN">#REF!</definedName>
    <definedName name="BExAYP9TDTI2MBP6EYE0H39CPMXN">#REF!</definedName>
    <definedName name="BExAYPPWJPWDKU59O051WMGB7O0J">#REF!</definedName>
    <definedName name="BExAYR2JZCJBUH6F1LZC2A7JIVRJ">#REF!</definedName>
    <definedName name="BExAYR7U8SXPHGH4MWYCLCBUGZA6">#REF!</definedName>
    <definedName name="BExAYTGVRD3DLKO75RFPMBKCIWB8">#REF!</definedName>
    <definedName name="BExAYVV67DAY58M1RR66ZFH34YX6">#REF!</definedName>
    <definedName name="BExAYY9H9COOT46HJLPVDLTO12UL">#REF!</definedName>
    <definedName name="BExAZ49A3Y0DNXJ6FXVKQ1VMRQFO">#REF!</definedName>
    <definedName name="BExAZCNEGB4JYHC8CZ51KTN890US">#REF!</definedName>
    <definedName name="BExAZFCI302YFYRDJYQDWQQL0Q0O">#REF!</definedName>
    <definedName name="BExAZLHLST9OP89R1HJMC1POQG8H">#REF!</definedName>
    <definedName name="BExAZMDYMIAA7RX1BMCKU1VLBRGY">#REF!</definedName>
    <definedName name="BExAZNL6BHI8DCQWXOX4I2P839UX">#REF!</definedName>
    <definedName name="BExAZRMWSONMCG9KDUM4KAQ7BONM">#REF!</definedName>
    <definedName name="BExAZTFG4SJRG4TW6JXRF7N08JFI">#REF!</definedName>
    <definedName name="BExAZUS4A8OHDZK0MWAOCCCKTH73">#REF!</definedName>
    <definedName name="BExAZX6FECVK3E07KXM2XPYKGM6U">#REF!</definedName>
    <definedName name="BExB012NJ8GASTNNPBRRFTLHIOC9">#REF!</definedName>
    <definedName name="BExB072HHXVMUC0VYNGG48GRSH5Q">#REF!</definedName>
    <definedName name="BExB0FRDEYDEUEAB1W8KD6D965XA">#REF!</definedName>
    <definedName name="BExB0KPCN7YJORQAYUCF4YKIKPMC">#REF!</definedName>
    <definedName name="BExB0WE4PI3NOBXXVO9CTEN4DIU2">#REF!</definedName>
    <definedName name="BExB10QNIVITUYS55OAEKK3VLJFE">#REF!</definedName>
    <definedName name="BExB15ZDRY4CIJ911DONP0KCY9KU">#REF!</definedName>
    <definedName name="BExB16VQY0O0RLZYJFU3OFEONVTE">#REF!</definedName>
    <definedName name="BExB1BZ5DY12VVZMIEC4COK2681R">#REF!</definedName>
    <definedName name="BExB1FKNY2UO4W5FUGFHJOA2WFGG">#REF!</definedName>
    <definedName name="BExB1GMD0PIDGTFBGQOPRWQSP9I4">#REF!</definedName>
    <definedName name="BExB1Q29OO6LNFNT1EQLA3KYE7MX">#REF!</definedName>
    <definedName name="BExB1TNRV5EBWZEHYLHI76T0FVA7">#REF!</definedName>
    <definedName name="BExB1W243LCPS4F4B8R4NQ6QU3TE">#REF!</definedName>
    <definedName name="BExB1WCVBNJV3X21KJ42T1TRS9ZO">#REF!</definedName>
    <definedName name="BExB1WI6M8I0EEP1ANUQZCFY24EV">#REF!</definedName>
    <definedName name="BExB203OWC9QZA3BYOKQ18L4FUJE">#REF!</definedName>
    <definedName name="BExB2BHPB76B9PVGM9CCPL80HAOO">#REF!</definedName>
    <definedName name="BExB2CJHTU7C591BR4WRL5L2F2K6">#REF!</definedName>
    <definedName name="BExB2K1AV4PGNS1O6C7D7AO411AX">#REF!</definedName>
    <definedName name="BExB2O2UYHKI324YE324E1N7FVIB">#REF!</definedName>
    <definedName name="BExB2Q0VJ0MU2URO3JOVUAVHEI3V">#REF!</definedName>
    <definedName name="BExB30IP1DNKNQ6PZ5ERUGR5MK4Z">#REF!</definedName>
    <definedName name="BExB3JZUOXIWM0P0A5GHKTSSOS7W">#REF!</definedName>
    <definedName name="BExB442RX0T3L6HUL6X5T21CENW6">#REF!</definedName>
    <definedName name="BExB4ADD0L7417CII901XTFKXD1J">#REF!</definedName>
    <definedName name="BExB4DO1V1NL2AVK5YE1RSL5RYHL">#REF!</definedName>
    <definedName name="BExB4DYSJ9IBNPPRHL2ZKASGN08D">#REF!</definedName>
    <definedName name="BExB4DYU06HCGRIPBSWRCXK804UM">#REF!</definedName>
    <definedName name="BExB4TJW8QLDCTEW7RRSVTINEO61">#REF!</definedName>
    <definedName name="BExB4Z3EZBGYYI33U0KQ8NEIH8PY">#REF!</definedName>
    <definedName name="BExB55368XW7UX657ZSPC6BFE92S">#REF!</definedName>
    <definedName name="BExB57MZEPL2SA2ONPK66YFLZWJU">#REF!</definedName>
    <definedName name="BExB5833OAOJ22VK1YK47FHUSVK2">#REF!</definedName>
    <definedName name="BExB58JDIHS42JZT9DJJMKA8QFCO">#REF!</definedName>
    <definedName name="BExB58U5FQC5JWV9CGC83HLLZUZI">#REF!</definedName>
    <definedName name="BExB5EDO9XUKHF74X3HAU2WPPHZH">#REF!</definedName>
    <definedName name="BExB5G6EH68AYEP1UT0GHUEL3SLN">#REF!</definedName>
    <definedName name="BExB5QYVEZWFE5DQVHAM760EV05X">#REF!</definedName>
    <definedName name="BExB5U9IRH14EMOE0YGIE3WIVLFS">#REF!</definedName>
    <definedName name="BExB5VWYMOV6BAIH7XUBBVPU7MMD">#REF!</definedName>
    <definedName name="BExB610DZWIJP1B72U9QM42COH2B">#REF!</definedName>
    <definedName name="BExB615O9SAK2EB0H5L8TNQMAZIF">#REF!</definedName>
    <definedName name="BExB6C3FUAKK9ML5T767NMWGA9YB">#REF!</definedName>
    <definedName name="BExB6C8X6JYRLKZKK17VE3QUNL3D">#REF!</definedName>
    <definedName name="BExB6HN3QRFPXM71MDUK21BKM7PF">#REF!</definedName>
    <definedName name="BExB6IZMHCZ3LB7N73KD90YB1HBZ">#REF!</definedName>
    <definedName name="BExB6JADVTKWFS7AFJAHRSM2PHRP">#REF!</definedName>
    <definedName name="BExB719SGNX4Y8NE6JEXC555K596">#REF!</definedName>
    <definedName name="BExB7265DCHKS7V2OWRBXCZTEIW9">#REF!</definedName>
    <definedName name="BExB74PS5P9G0P09Y6DZSCX0FLTJ">#REF!</definedName>
    <definedName name="BExB78RH79J0MIF7H8CAZ0CFE88Q">#REF!</definedName>
    <definedName name="BExB7ELT09HGDVO5BJC1ZY9D09GZ">#REF!</definedName>
    <definedName name="BExB806PAXX70XUTA3ZI7OORD78R">#REF!</definedName>
    <definedName name="BExB82VT1OS5IQS4O1KLYP2IVDIR">#REF!</definedName>
    <definedName name="BExB8HF4UBVZKQCSRFRUQL2EE6VL">#REF!</definedName>
    <definedName name="BExB8HKHKZ1ORJZUYGG2M4VSCC39">#REF!</definedName>
    <definedName name="BExB8MYO1RKVPX6RM9GOYO4D4KY9">#REF!</definedName>
    <definedName name="BExB8QPH8DC5BESEVPSMBCWVN6PO">#REF!</definedName>
    <definedName name="BExB8U5N0D85YR8APKN3PPKG0FWP">#REF!</definedName>
    <definedName name="BExB97SJ10GNF8EAS4RQ0GB7U9X0">#REF!</definedName>
    <definedName name="BExB9DHI5I2TJ2LXYPM98EE81L27">#REF!</definedName>
    <definedName name="BExB9NZ3ZIB1V7JIWY5QELC2PMJ5">#REF!</definedName>
    <definedName name="BExB9Q2MZZHBGW8QQKVEYIMJBPIE">#REF!</definedName>
    <definedName name="BExB9YRJH21P0HUYARO0R7TTXPJ7">#REF!</definedName>
    <definedName name="BExBA1GON0EZRJ20UYPILAPLNQWM">#REF!</definedName>
    <definedName name="BExBA69ASGYRZW1G1DYIS9QRRTBN">#REF!</definedName>
    <definedName name="BExBA6K42582A14WFFWQ3Q8QQWB6">#REF!</definedName>
    <definedName name="BExBA8I5D4R8R2PYQ1K16TWGTOEP">#REF!</definedName>
    <definedName name="BExBA93PE0DGUUTA7LLSIGBIXWE5">#REF!</definedName>
    <definedName name="BExBAI8X0FKDQJ6YZJQDTTG4ZCWY">#REF!</definedName>
    <definedName name="BExBAKN7XIBAXCF9PCNVS038PCQO">#REF!</definedName>
    <definedName name="BExBAKXZ7PBW3DDKKA5MWC1ZUC7O">#REF!</definedName>
    <definedName name="BExBAO8NLXZXHO6KCIECSFCH3RR0">#REF!</definedName>
    <definedName name="BExBAOOT1KBSIEISN1ADL4RMY879">#REF!</definedName>
    <definedName name="BExBAVKX8Q09370X1GCZWJ4E91YJ">#REF!</definedName>
    <definedName name="BExBAW6JEEVHYHKPLVDEJLA2TVUV">#REF!</definedName>
    <definedName name="BExBAX2X2ENJYO4QTR5VAIQ86L7B">#REF!</definedName>
    <definedName name="BExBAZ13D3F1DVJQ6YJ8JGUYEYJE">#REF!</definedName>
    <definedName name="BExBBTG649R9I0CT042JLL8LXV18">#REF!</definedName>
    <definedName name="BExBBUCJQRR74Q7GPWDEZXYK2KJL">#REF!</definedName>
    <definedName name="BExBBV8XVMD9CKZY711T0BN7H3PM">#REF!</definedName>
    <definedName name="BExBC78HXWXHO3XAB6E8NVTBGLJS">#REF!</definedName>
    <definedName name="BExBCAZACCR4FTK5GZYAXV9N0TKJ">#REF!</definedName>
    <definedName name="BExBCKKJTIRKC1RZJRTK65HHLX4W">#REF!</definedName>
    <definedName name="BExBCLMEPAN3XXX174TU8SS0627Q">#REF!</definedName>
    <definedName name="BExBCRBEYR2KZ8FAQFZ2NHY13WIY">#REF!</definedName>
    <definedName name="BExBD4I559NXSV6J07Q343TKYMVJ">#REF!</definedName>
    <definedName name="BExBDBZQLTX3OGFYGULQFK5WEZU5">#REF!</definedName>
    <definedName name="BExBDHDZ5QB7CS6XR6HVYYC3RTEH">#REF!</definedName>
    <definedName name="BExBDJS9TUEU8Z84IV59E5V4T8K6">#REF!</definedName>
    <definedName name="BExBDKOMSVH4XMH52CFJ3F028I9R">#REF!</definedName>
    <definedName name="BExBDSRXVZQ0W5WXQMP5XD00GRRL">#REF!</definedName>
    <definedName name="BExBDUVGK3E1J4JY9ZYTS7V14BLY">#REF!</definedName>
    <definedName name="BExBE162OSBKD30I7T1DKKPT3I9I">#REF!</definedName>
    <definedName name="BExBE2TH0BCFF9R53UZ9MZ5FNFCT">#REF!</definedName>
    <definedName name="BExBE5YPUY1T7N7DHMMIGGXK8TMP">#REF!</definedName>
    <definedName name="BExBEC9ATLQZF86W1M3APSM4HEOH">#REF!</definedName>
    <definedName name="BExBEFPEY2JR9JJE6IOAF2OFWR4M">#REF!</definedName>
    <definedName name="BExBETC9XL80NWYBNGAD28ZJ7WRL">#REF!</definedName>
    <definedName name="BExBEYFQJE9YK12A6JBMRFKEC7RN">#REF!</definedName>
    <definedName name="BExBG1ED81J2O4A2S5F5Y3BPHMCR">#REF!</definedName>
    <definedName name="BExCRLIHS7466WFJ3RPIUGGXYESZ">#REF!</definedName>
    <definedName name="BExCRSEO2VZQKRS5P30RJLDZ28WE">#REF!</definedName>
    <definedName name="BExCS1EDDUEAEWHVYXHIP9I1WCJH">#REF!</definedName>
    <definedName name="BExCS6SLRCBH006GNRE27HFRHP40">#REF!</definedName>
    <definedName name="BExCS7ZPMHFJ4UJDAL8CQOLSZ13B">#REF!</definedName>
    <definedName name="BExCS8W4NJUZH9S1CYB6XSDLEPBW">#REF!</definedName>
    <definedName name="BExCSAE1M6G20R41J0Y24YNN0YC1">#REF!</definedName>
    <definedName name="BExCSAOUZOYKHN7HV511TO8VDJ02">#REF!</definedName>
    <definedName name="BExCSMOFTXSUEC1T46LR1UPYRCX5">#REF!</definedName>
    <definedName name="BExCSSDG3TM6TPKS19E9QYJEELZ6">#REF!</definedName>
    <definedName name="BExCSZV7U67UWXL2HKJNM5W1E4OO">#REF!</definedName>
    <definedName name="BExCT4NSDT61OCH04Y2QIFIOP75H">#REF!</definedName>
    <definedName name="BExCTGHXFWRW0AKAPQAE9SZFE902">#REF!</definedName>
    <definedName name="BExCTN3AYMY29QVK5WCV1TDGC0DY">#REF!</definedName>
    <definedName name="BExCTW8G3VCZ55S09HTUGXKB1P2M">#REF!</definedName>
    <definedName name="BExCTYS2KX0QANOLT8LGZ9WV3S3T">#REF!</definedName>
    <definedName name="BExCTZZ9JNES4EDHW97NP0EGQALX">#REF!</definedName>
    <definedName name="BExCU0A1V6NMZQ9ASYJ8QIVQ5UR2">#REF!</definedName>
    <definedName name="BExCU2834920JBHSPCRC4UF80OLL">#REF!</definedName>
    <definedName name="BExCU8O54I3P3WRYWY1CRP3S78QY">#REF!</definedName>
    <definedName name="BExCUDRJO23YOKT8GPWOVQ4XEHF5">#REF!</definedName>
    <definedName name="BExCUGRGO9J95M3O8HHWFWY37UFD">#REF!</definedName>
    <definedName name="BExCUPAXFR16YMWL30ME3F3BSRDZ">#REF!</definedName>
    <definedName name="BExCUR94DHCE47PUUWEMT5QZOYR2">#REF!</definedName>
    <definedName name="BExCV3UA5OE8SAWHGYA4YSPW3O3U">#REF!</definedName>
    <definedName name="BExCV634L7SVHGB0UDDTRRQ2Q72H">#REF!</definedName>
    <definedName name="BExCVBXGSXT9FWJRG62PX9S1RK83">#REF!</definedName>
    <definedName name="BExCVHBNLOHNFS0JAV3I1XGPNH9W">#REF!</definedName>
    <definedName name="BExCVI86R31A2IOZIEBY1FJLVILD">#REF!</definedName>
    <definedName name="BExCVKGZXE0I9EIXKBZVSGSEY2RR">#REF!</definedName>
    <definedName name="BExCVV44WY5807WGMTGKPW0GT256">#REF!</definedName>
    <definedName name="BExCVZ5PN4V6MRBZ04PZJW3GEF8S">#REF!</definedName>
    <definedName name="BExCW13R0GWJYGXZBNCPAHQN4NR2">#REF!</definedName>
    <definedName name="BExCW37AJQ22HZN4J8IZBPSVTUTS">#REF!</definedName>
    <definedName name="BExCW9Y5HWU4RJTNX74O6L24VGCK">#REF!</definedName>
    <definedName name="BExCWPDPESGZS07QGBLSBWDNVJLZ">#REF!</definedName>
    <definedName name="BExCWTVKHIVCRHF8GC39KI58YM5K">#REF!</definedName>
    <definedName name="BExCX2KGRZBRVLZNM8SUSIE6A0RL">#REF!</definedName>
    <definedName name="BExCX3X451T70LZ1VF95L7W4Y4TM">#REF!</definedName>
    <definedName name="BExCX4NZ2N1OUGXM7EV0U7VULJMM">#REF!</definedName>
    <definedName name="BExCXILMURGYMAH6N5LF5DV6K3GM">#REF!</definedName>
    <definedName name="BExCXQUFBMXQ1650735H48B1AZT3">#REF!</definedName>
    <definedName name="BExCXUQP121593HQ2W9UQYQ6W8F4">#REF!</definedName>
    <definedName name="BExCY2DQO9VLA77Q7EG3T0XNXX4F">#REF!</definedName>
    <definedName name="BExCY6VMJ68MX3C981R5Q0BX5791">#REF!</definedName>
    <definedName name="BExCY7RYH2PNF2AG4323SEPEY53K">#REF!</definedName>
    <definedName name="BExCYAH2SAZCPW6XCB7V7PMMCAWO">#REF!</definedName>
    <definedName name="BExCYBIWLVWOUT4K30JXQXYLRBIT">#REF!</definedName>
    <definedName name="BExCYJBB52X8B3AREHCC1L5QNPX7">#REF!</definedName>
    <definedName name="BExCYPRC5HJE6N2XQTHCT6NXGP8N">#REF!</definedName>
    <definedName name="BExCYUK0I3UEXZNFDW71G6Z6D8XR">#REF!</definedName>
    <definedName name="BExCYXJWQSEEYU4NMNR519R6S9CZ">#REF!</definedName>
    <definedName name="BExCZAADV257WQJCINEV5UM6GVCP">#REF!</definedName>
    <definedName name="BExCZFZCXMLY5DWESYJ9NGTJYQ8M">#REF!</definedName>
    <definedName name="BExCZJ4P8WS0BDT31WDXI0ROE7D6">#REF!</definedName>
    <definedName name="BExCZKH6NI0EE02L995IFVBD1J59">#REF!</definedName>
    <definedName name="BExCZN0V5AZMG53KDEZCG0JVVDEF">#REF!</definedName>
    <definedName name="BExCZUD9FEOJBKDJ51Z3JON9LKJ8">#REF!</definedName>
    <definedName name="BExD03YJQNRFQD9E94PRCE0NKLFT">#REF!</definedName>
    <definedName name="BExD0508DAALLU00PHFPBC8SRRKT">#REF!</definedName>
    <definedName name="BExD0HALIN0JR4JTPGDEVAEE5EX5">#REF!</definedName>
    <definedName name="BExD0LCCDPG16YLY5WQSZF1XI5DA">#REF!</definedName>
    <definedName name="BExD0P8F7KQMFSYM4625F10ZH3V4">#REF!</definedName>
    <definedName name="BExD0RMWSB4TRECEHTH6NN4K9DFZ">#REF!</definedName>
    <definedName name="BExD0U6KG10QGVDI1XSHK0J10A2V">#REF!</definedName>
    <definedName name="BExD13RUIBGRXDL4QDZ305UKUR12">#REF!</definedName>
    <definedName name="BExD14DETV5R4OOTMAXD5NAKWRO3">#REF!</definedName>
    <definedName name="BExD17YV2ZYAEDMHIU0NC8D9N73J">#REF!</definedName>
    <definedName name="BExD1OAU9OXQAZA4D70HP72CU6GB">#REF!</definedName>
    <definedName name="BExD1Y1JV61416YA1XRQHKWPZIE7">#REF!</definedName>
    <definedName name="BExD1ZUB6XW9QNCG2NO7PC3NAP4H">#REF!</definedName>
    <definedName name="BExD2CFHIRMBKN5KXE5QP4XXEWFS">#REF!</definedName>
    <definedName name="BExD2DMHH1HWXQ9W0YYMDP8AAX8Q">#REF!</definedName>
    <definedName name="BExD2HTPC7IWBAU6OSQ67MQA8BYZ">#REF!</definedName>
    <definedName name="BExD2L9OUUE5A2OUUCI7ZFK5MZ2E">#REF!</definedName>
    <definedName name="BExD2OKDAKU8RTI5MFJ5LL0232E6">#REF!</definedName>
    <definedName name="BExD363H2VGFIQUCE6LS4AC5J0ZT">#REF!</definedName>
    <definedName name="BExD3A588E939V61P1XEW0FI5Q0S">#REF!</definedName>
    <definedName name="BExD3CJJDKVR9M18XI3WDZH80WL6">#REF!</definedName>
    <definedName name="BExD3ESD9WYJIB3TRDPJ1CKXRAVL">#REF!</definedName>
    <definedName name="BExD3F368X5S25MWSUNIV57RDB57">#REF!</definedName>
    <definedName name="BExD3IJ5IT335SOSNV9L85WKAOSI">#REF!</definedName>
    <definedName name="BExD3KBVUY57GMMQTOFEU6S6G1AY">#REF!</definedName>
    <definedName name="BExD3NMR7AW2Z6V8SC79VQR37NA6">#REF!</definedName>
    <definedName name="BExD3QXA2UQ2W4N7NYLUEOG40BZB">#REF!</definedName>
    <definedName name="BExD3U2N041TEJ7GCN005UTPHNXY">#REF!</definedName>
    <definedName name="BExD3ZGVOX34J0JDH85MUK7JNMJO">#REF!</definedName>
    <definedName name="BExD40O0CFTNJFOFMMM1KH0P7BUI">#REF!</definedName>
    <definedName name="BExD4442ARNVHAH0CWRX321SUQAO">#REF!</definedName>
    <definedName name="BExD4BR9HJ3MWWZ5KLVZWX9FJAUS">#REF!</definedName>
    <definedName name="BExD4F1WTKT3H0N9MF4H1LX7MBSY">#REF!</definedName>
    <definedName name="BExD4H5GQWXBS6LUL3TSP36DVO38">#REF!</definedName>
    <definedName name="BExD4JJSS3QDBLABCJCHD45SRNPI">#REF!</definedName>
    <definedName name="BExD4R1I0MKF033I5LPUYIMTZ6E8">#REF!</definedName>
    <definedName name="BExD50MT3M6XZLNUP9JL93EG6D9R">#REF!</definedName>
    <definedName name="BExD5EV7KDSVF1CJT38M4IBPFLPY">#REF!</definedName>
    <definedName name="BExD5FRK547OESJRYAW574DZEZ7J">#REF!</definedName>
    <definedName name="BExD5I5X2YA2YNCTCDSMEL4CWF4N">#REF!</definedName>
    <definedName name="BExD5QUSRFJWRQ1ZM50WYLCF74DF">#REF!</definedName>
    <definedName name="BExD5SSUIF6AJQHBHK8PNMFBPRYB">#REF!</definedName>
    <definedName name="BExD623C9LRX18BE0W2V6SZLQUXX">#REF!</definedName>
    <definedName name="BExD6CQA7UMJBXV7AIFAIHUF2ICX">#REF!</definedName>
    <definedName name="BExD6FKVK8WJWNYPVENR7Q8Q30PK">#REF!</definedName>
    <definedName name="BExD6GMP0LK8WKVWMIT1NNH8CHLF">#REF!</definedName>
    <definedName name="BExD6H2TE0WWAUIWVSSCLPZ6B88N">#REF!</definedName>
    <definedName name="BExD71LTOE015TV5RSAHM8NT8GVW">#REF!</definedName>
    <definedName name="BExD73USXVADC7EHGHVTQNCT06ZA">#REF!</definedName>
    <definedName name="BExD77ATX7EZLCW4WRE0HBB5YXTN">#REF!</definedName>
    <definedName name="BExD7GAIGULTB3YHM1OS9RBQOTEC">#REF!</definedName>
    <definedName name="BExD7IE1DHIS52UFDCTSKPJQNRD5">#REF!</definedName>
    <definedName name="BExD7IUBGUWHYC9UNZ1IY5XFYKQN">#REF!</definedName>
    <definedName name="BExD7JQOJ35HGL8U2OCEI2P2JT7I">#REF!</definedName>
    <definedName name="BExD7KSDKNDNH95NDT3S7GM3MUU2">#REF!</definedName>
    <definedName name="BExD7NC5SPFMJCBCOFBOGELL3GRL">#REF!</definedName>
    <definedName name="BExD8H5O087KQVWIVPUUID5VMGMS">#REF!</definedName>
    <definedName name="BExD8MJUAENG21FPNA8OOZ6Y9928">#REF!</definedName>
    <definedName name="BExD8OCLZMFN5K3VZYI4Q4ITVKUA">#REF!</definedName>
    <definedName name="BExD8UHPNQ6AFINO2GOCEL2B70EZ">#REF!</definedName>
    <definedName name="BExD93C1R6LC0631ECHVFYH0R0PD">#REF!</definedName>
    <definedName name="BExD97TXIO0COVNN4OH3DEJ33YLM">#REF!</definedName>
    <definedName name="BExD99RZ1RFIMK6O1ZHSPJ68X9Y5">#REF!</definedName>
    <definedName name="BExD9L0ID3VSOU609GKWYTA5BFMA">#REF!</definedName>
    <definedName name="BExD9M7SEMG0JK2FUTTZXWIEBTKB">#REF!</definedName>
    <definedName name="BExD9MNYBYB1AICQL5165G472IE2">#REF!</definedName>
    <definedName name="BExD9PNSYT7GASEGUVL48MUQ02WO">#REF!</definedName>
    <definedName name="BExD9TK2MIWFH5SKUYU9ZKF4NPHQ">#REF!</definedName>
    <definedName name="BExDA6LD9061UULVKUUI4QP8SK13">#REF!</definedName>
    <definedName name="BExDAD6PHUVCDGSNDGTMOSLD6HTD">#REF!</definedName>
    <definedName name="BExDADXRUMN7SRCY0VT44A6D3B87">#REF!</definedName>
    <definedName name="BExDAGMVMNLQ6QXASB9R6D8DIT12">#REF!</definedName>
    <definedName name="BExDATYYDMKUH6BNIAWKWRVL7DCS">#REF!</definedName>
    <definedName name="BExDAYBHU9ADLXI8VRC7F608RVGM">#REF!</definedName>
    <definedName name="BExDBDR1XR0FV0CYUCB2OJ7CJCZU">#REF!</definedName>
    <definedName name="BExDBP52QWJT2ZFUCCE5WQOSELJW">#REF!</definedName>
    <definedName name="BExDC7F818VN0S18ID7XRCRVYPJ4">#REF!</definedName>
    <definedName name="BExDCL7K96PC9VZYB70ZW3QPVIJE">#REF!</definedName>
    <definedName name="BExDCP3UZ3C2O4C1F7KMU0Z9U32N">#REF!</definedName>
    <definedName name="BExEOBX3WECDMYCV9RLN49APTXMM">#REF!</definedName>
    <definedName name="BExEOFTDCN714EI715JDOV9S3RZD">#REF!</definedName>
    <definedName name="BExEOM3YV59MTPUDPWT9CARM5YKS">#REF!</definedName>
    <definedName name="BExEOQWKPIE6ZZRZ8IE9PAH33AQS">#REF!</definedName>
    <definedName name="BExEP4E4F36662JDI0TOD85OP7X9">#REF!</definedName>
    <definedName name="BExEPN9VIYI0FVL0HLZQXJFO6TT0">#REF!</definedName>
    <definedName name="BExEPYT6VDSMR8MU2341Q5GM2Y9V">#REF!</definedName>
    <definedName name="BExEQ2ENYLMY8K1796XBB31CJHNN">#REF!</definedName>
    <definedName name="BExEQ2PFE4N40LEPGDPS90WDL6BN">#REF!</definedName>
    <definedName name="BExEQ2PFURT24NQYGYVE8NKX1EGA">#REF!</definedName>
    <definedName name="BExEQB8ZWXO6IIGOEPWTLOJGE2NR">#REF!</definedName>
    <definedName name="BExEQBZX0EL6LIKPY01197ACK65H">#REF!</definedName>
    <definedName name="BExEQDXZALJLD4OBF74IKZBR13SR">#REF!</definedName>
    <definedName name="BExEQFLE2RPWGMWQAI4JMKUEFRPT">#REF!</definedName>
    <definedName name="BExEQTZAP8R69U31W4LKGTKKGKQE">#REF!</definedName>
    <definedName name="BExER2O72H1F9WV6S1J04C15PXX7">#REF!</definedName>
    <definedName name="BExERFEOPIQXK81V657T2A1IXLD5">#REF!</definedName>
    <definedName name="BExERJGFXE30ISFJW0743F4XL2HG" localSheetId="4">Asset #REF!</definedName>
    <definedName name="BExERJGFXE30ISFJW0743F4XL2HG" localSheetId="7">Asset #REF!</definedName>
    <definedName name="BExERJGFXE30ISFJW0743F4XL2HG">Asset #REF!</definedName>
    <definedName name="BExERRUIKIOATPZ9U4HQ0V52RJAU">#REF!</definedName>
    <definedName name="BExERSANFNM1O7T65PC5MJ301YET">#REF!</definedName>
    <definedName name="BExERWCEBKQRYWRQLYJ4UCMMKTHG">#REF!</definedName>
    <definedName name="BExES44RHHDL3V7FLV6M20834WF1">#REF!</definedName>
    <definedName name="BExES4A7VE2X3RYYTVRLKZD4I7WU">#REF!</definedName>
    <definedName name="BExES6ZC8R7PHJ21OVJFLIR7DY30">#REF!</definedName>
    <definedName name="BExESMKD95A649M0WRSG6CXXP326">#REF!</definedName>
    <definedName name="BExESOYP8MNCF9C9XMGD9NIO2DHH">#REF!</definedName>
    <definedName name="BExESR27ZXJG5VMY4PR9D940VS7T">#REF!</definedName>
    <definedName name="BExESZ03KXL8DQ2591HLR56ZML94">#REF!</definedName>
    <definedName name="BExESZAW5N443NRTKIP59OEI1CR6">#REF!</definedName>
    <definedName name="BExET3HXQ60A4O2OLKX8QNXRI6LQ">#REF!</definedName>
    <definedName name="BExETA3B1FCIOA80H94K90FWXQKE">#REF!</definedName>
    <definedName name="BExETAZOYT4CJIT8RRKC9F2HJG1D">#REF!</definedName>
    <definedName name="BExETF6QD5A9GEINE1KZRRC2LXWM">#REF!</definedName>
    <definedName name="BExETN4R7VJL9L5IJJG3FF6EM09J">#REF!</definedName>
    <definedName name="BExETQ9XRXLUACN82805SPSPNKHI">#REF!</definedName>
    <definedName name="BExETR0YRMOR63E6DHLEHV9QVVON">#REF!</definedName>
    <definedName name="BExETU67OE7VQFB3TJSZE7WQTSQA">#REF!</definedName>
    <definedName name="BExETVTGY38YXYYF7N73OYN6FYY3">#REF!</definedName>
    <definedName name="BExEU60A1U7NBTOAEDQAL9RNN2R6">#REF!</definedName>
    <definedName name="BExEULLDHPM8KXPMAV0YT0FYQCO0">#REF!</definedName>
    <definedName name="BExEUNE4T242Y59C6MS28MXEUGCP">#REF!</definedName>
    <definedName name="BExEUQJC89NJP2UX1FPMBYPBA3RQ">#REF!</definedName>
    <definedName name="BExEURVXXLDU06FN8WOLDVUQY1WL">#REF!</definedName>
    <definedName name="BExEV2TP7NA3ZR6RJGH5ER370OUM">#REF!</definedName>
    <definedName name="BExEV69USLNYO2QRJRC0J92XUF00">#REF!</definedName>
    <definedName name="BExEV6KNTQOCFD7GV726XQEVQ7R6">#REF!</definedName>
    <definedName name="BExEV6VGM4POO9QT9KH3QA3VYCWM">#REF!</definedName>
    <definedName name="BExEV7MGUQAU1HYOSOWMM0H5EPBR">#REF!</definedName>
    <definedName name="BExEVET98G3FU6QBF9LHYWSAMV0O">#REF!</definedName>
    <definedName name="BExEVNCUT0PDUYNJH7G6BSEWZOT2">#REF!</definedName>
    <definedName name="BExEVPGF4V5J0WQRZKUM8F9TTKZJ">#REF!</definedName>
    <definedName name="BExEVPWH8S9GER9M14SPIT6XZ8SG">#REF!</definedName>
    <definedName name="BExEVVLIEVWYRF2UUC1H0H5QU1CP">#REF!</definedName>
    <definedName name="BExEVWCKO8T84GW9Z3X47915XKSH">#REF!</definedName>
    <definedName name="BExEVZSJWMZ5L2ZE7AZC57CXKW6T">#REF!</definedName>
    <definedName name="BExEW0JL1GFFCXMDGW54CI7Y8FZN">#REF!</definedName>
    <definedName name="BExEW68M9WL8214QH9C7VCK7BN08">#REF!</definedName>
    <definedName name="BExEW8HFKH6F47KIHYBDRUEFZ2ZZ">#REF!</definedName>
    <definedName name="BExEWLO75K95C6IRKHXSP7VP81T4">#REF!</definedName>
    <definedName name="BExEWNBGQS1U2LW3W84T4LSJ9K00">#REF!</definedName>
    <definedName name="BExEWO7STL7HNZSTY8VQBPTX1WK6">#REF!</definedName>
    <definedName name="BExEWP4CF7IVH4BQRWTXDDW3ALY3">#REF!</definedName>
    <definedName name="BExEWQ0M1N3KMKTDJ73H10QSG4W1">#REF!</definedName>
    <definedName name="BExEX1K1G1XOATOHE1L56FPNFKEH">#REF!</definedName>
    <definedName name="BExEX85F3OSW8NSCYGYPS9372Z1Q">#REF!</definedName>
    <definedName name="BExEX9HWY2G6928ZVVVQF77QCM2C">#REF!</definedName>
    <definedName name="BExEXAJPPVSNGZTMNOAKE9XRNMEZ">#REF!</definedName>
    <definedName name="BExEXBG31XFBWIX7XS11YFXRBV1D">#REF!</definedName>
    <definedName name="BExEXBQWAYKMVBRJRHB8PFCSYFVN">#REF!</definedName>
    <definedName name="BExEXRBZ0DI9E2UFLLKYWGN66B61">#REF!</definedName>
    <definedName name="BExEXS8C5609CF3YPMPVSLT9LP9P">#REF!</definedName>
    <definedName name="BExEY6BFLDPC94R74Y22TVMU174S">#REF!</definedName>
    <definedName name="BExEYLG9FL9V1JPPNZ3FUDNSEJ4V">#REF!</definedName>
    <definedName name="BExEYOW8C1B3OUUCIGEC7L8OOW1Z">#REF!</definedName>
    <definedName name="BExEYUQJXZT6N5HJH8ACJF6SRWEE">#REF!</definedName>
    <definedName name="BExEZ1S6VZCG01ZPLBSS9Z1SBOJ2">#REF!</definedName>
    <definedName name="BExEZGBFNJR8DLPN0V11AU22L6WY">#REF!</definedName>
    <definedName name="BExEZOEPVQ8C2TEM23W2T7CJ7Z7C">#REF!</definedName>
    <definedName name="BExEZSAZZ0NGSF442DFN19OK8RAR">#REF!</definedName>
    <definedName name="BExEZSLYNYUB1PTK9QTJX26XMIH7">#REF!</definedName>
    <definedName name="BExF00EBVKXEWV84GL40YQHHTWRU">#REF!</definedName>
    <definedName name="BExF02Y3V3QEPO2XLDSK47APK9XJ">#REF!</definedName>
    <definedName name="BExF09OS91RT7N7IW8JLMZ121ZP3">#REF!</definedName>
    <definedName name="BExF0LOEHV42P2DV7QL8O7HOQ3N9">#REF!</definedName>
    <definedName name="BExF0WRM9VO25RLSO03ZOCE8H7K5">#REF!</definedName>
    <definedName name="BExF0ZRI7W4RSLIDLHTSM0AWXO3S">#REF!</definedName>
    <definedName name="BExF19CT3MMZZ2T5EWMDNG3UOJ01">#REF!</definedName>
    <definedName name="BExF1M38U6NX17YJA8YU359B5Z4M">#REF!</definedName>
    <definedName name="BExF1MU4W3NPEY0OHRDWP5IANCBB">#REF!</definedName>
    <definedName name="BExF1MZN8MWMOKOARHJ1QAF9HPGT">#REF!</definedName>
    <definedName name="BExF1R1D5CNBISJOPHOYMPVHPTX4">#REF!</definedName>
    <definedName name="BExF1US4ZIQYSU5LBFYNRA9N0K2O">#REF!</definedName>
    <definedName name="BExF2CWZN6E87RGTBMD4YQI2QT7R">#REF!</definedName>
    <definedName name="BExF2DYO1WQ7GMXSTAQRDBW1NSFG">#REF!</definedName>
    <definedName name="BExF2MSWNUY9Z6BZJQZ538PPTION">#REF!</definedName>
    <definedName name="BExF2QZYWHTYGUTTXR15CKCV3LS7">#REF!</definedName>
    <definedName name="BExF2RLIA46POCPJMHX7XT7QV1TC">#REF!</definedName>
    <definedName name="BExF2T8Y6TSJ74RMSZOA9CEH4OZ6">#REF!</definedName>
    <definedName name="BExF31N3YM4F37EOOY8M8VI1KXN8">#REF!</definedName>
    <definedName name="BExF32DY4GT4Q0TAURU9YHHV1HA0">#REF!</definedName>
    <definedName name="BExF35ZGGHQFVLQJ6GHFJRMKI3WO">#REF!</definedName>
    <definedName name="BExF37C1YKBT79Z9SOJAG5MXQGTU">#REF!</definedName>
    <definedName name="BExF3A6HPA6DGYALZNHHJPMCUYZR">#REF!</definedName>
    <definedName name="BExF3I9T44X7DV9HHV51DVDDPPZG">#REF!</definedName>
    <definedName name="BExF3JMFX5DILOIFUDIO1HZUK875">#REF!</definedName>
    <definedName name="BExF3NTC4BGZEM6B87TCFX277QCS">#REF!</definedName>
    <definedName name="BExF3Q7NI90WT31QHYSJDIG0LLLJ">#REF!</definedName>
    <definedName name="BExF3QD55TIY1MSBSRK9TUJKBEWO">#REF!</definedName>
    <definedName name="BExF3QIGM5UXGS2KDM6PGOVBM36G">#REF!</definedName>
    <definedName name="BExF3QT8J6RIF1L3R700MBSKIOKW">#REF!</definedName>
    <definedName name="BExF42SSBVPMLK2UB3B7FPEIY9TU">#REF!</definedName>
    <definedName name="BExF4HXSWB50BKYPWA0HTT8W56H6">#REF!</definedName>
    <definedName name="BExF4KHF04IWW4LQ95FHQPFE4Y9K">#REF!</definedName>
    <definedName name="BExF4LDRHNPABTDUZOYM5MY8SVWU">#REF!</definedName>
    <definedName name="BExF4LU2NV3A47BCWPM3EZXUEH37">#REF!</definedName>
    <definedName name="BExF4MVQM5Y0QRDLDFSKWWTF709C">#REF!</definedName>
    <definedName name="BExF4PVMZYV36E8HOYY06J81AMBI">#REF!</definedName>
    <definedName name="BExF4SF9NEX1FZE9N8EXT89PM54D">#REF!</definedName>
    <definedName name="BExF52GTGP8MHGII4KJ8TJGR8W8U">#REF!</definedName>
    <definedName name="BExF57K7L3UC1I2FSAWURR4SN0UN">#REF!</definedName>
    <definedName name="BExF58GKSVTGHM1KE4A9LSM8I34E">#REF!</definedName>
    <definedName name="BExF5D96JEPDW6LV89G2REZJ1ES7">#REF!</definedName>
    <definedName name="BExF5HR2GFV7O8LKG9SJ4BY78LYA">#REF!</definedName>
    <definedName name="BExF5ZFO2A29GHWR5ES64Z9OS16J">#REF!</definedName>
    <definedName name="BExF63S045JO7H2ZJCBTBVH3SUIF">#REF!</definedName>
    <definedName name="BExF642TEGTXCI9A61ZOONJCB0U1">#REF!</definedName>
    <definedName name="BExF67O951CF8UJF3KBDNR0E83C1">#REF!</definedName>
    <definedName name="BExF6EV7I35NVMIJGYTB6E24YVPA">#REF!</definedName>
    <definedName name="BExF6FGUF393KTMBT40S5BYAFG00">#REF!</definedName>
    <definedName name="BExF6GNYXWY8A0SY4PW1B6KJMMTM">#REF!</definedName>
    <definedName name="BExF6IB8K74Z0AFT05GPOKKZW7C9">#REF!</definedName>
    <definedName name="BExF6NUXJI11W2IAZNAM1QWC0459">#REF!</definedName>
    <definedName name="BExF6RR76KNVIXGJOVFO8GDILKGZ">#REF!</definedName>
    <definedName name="BExF6Z3FRL3GWZTA8FS4VTC5KIOB">#REF!</definedName>
    <definedName name="BExF6ZE8D5CMPJPRWT6S4HM56LPF">#REF!</definedName>
    <definedName name="BExF76FV8SF7AJK7B35AL7VTZF6D">#REF!</definedName>
    <definedName name="BExF7EOIMC1OYL1N7835KGOI0FIZ">#REF!</definedName>
    <definedName name="BExF7K88K7ASGV6RAOAGH52G04VR">#REF!</definedName>
    <definedName name="BExF7OVDRP3LHNAF2CX4V84CKKIR">#REF!</definedName>
    <definedName name="BExF7QO41X2A2SL8UXDNP99GY7U9">#REF!</definedName>
    <definedName name="BExF7V5XN3GPOD0ULOB0Z0S5V53P">#REF!</definedName>
    <definedName name="BExF81GI8B8WBHXFTET68A9358BR">#REF!</definedName>
    <definedName name="BExGL97US0Y3KXXASUTVR26XLT70">#REF!</definedName>
    <definedName name="BExGLBBE2YK14A1XL3U57XLLZV1E">#REF!</definedName>
    <definedName name="BExGLC7R4C33RO0PID97ZPPVCW4M">#REF!</definedName>
    <definedName name="BExGLFIF7HCFSHNQHKEV6RY0WCO3">#REF!</definedName>
    <definedName name="BExGLTARRL0J772UD2TXEYAVPY6E">#REF!</definedName>
    <definedName name="BExGLVP1IU8K5A8J1340XFMYPR88">#REF!</definedName>
    <definedName name="BExGLYE6RZTAAWHJBG2QFJPTDS2Q">#REF!</definedName>
    <definedName name="BExGM06W6F9M898F25U5GS310ZDJ">#REF!</definedName>
    <definedName name="BExGM4DZ65OAQP7MA4LN6QMYZOFF">#REF!</definedName>
    <definedName name="BExGMCXCWEC9XNUOEMZ61TMI6CUO">#REF!</definedName>
    <definedName name="BExGMJDGIH0MEPC2TUSFUCY2ROTB">#REF!</definedName>
    <definedName name="BExGMKPW2HPKN0M0XKF3AZ8YP0D6">#REF!</definedName>
    <definedName name="BExGMMYVX3ESPHY0L9I8VH52T46J">#REF!</definedName>
    <definedName name="BExGMP2F175LGL6QVSJGP6GKYHHA">#REF!</definedName>
    <definedName name="BExGMPIIP8GKML2VVA8OEFL43NCS">#REF!</definedName>
    <definedName name="BExGMU0DTOB04YH1MBIWL3CI0S71">#REF!</definedName>
    <definedName name="BExGMZ3SRIXLXMWBVOXXV3M4U4YL">#REF!</definedName>
    <definedName name="BExGMZ3UBN48IXU1ZEFYECEMZ1IM">#REF!</definedName>
    <definedName name="BExGN4I0QATXNZCLZJM1KH1OIJQH">#REF!</definedName>
    <definedName name="BExGN9FZ2RWCMSY1YOBJKZMNIM9R">#REF!</definedName>
    <definedName name="BExGNDSIMTHOCXXG6QOGR6DA8SGG">#REF!</definedName>
    <definedName name="BExGNN2YQ9BDAZXT2GLCSAPXKIM7">#REF!</definedName>
    <definedName name="BExGNSS0CKRPKHO25R3TDBEL2NHX">#REF!</definedName>
    <definedName name="BExGNYH0MO8NOVS85L15G0RWX4GW">#REF!</definedName>
    <definedName name="BExGNZO44DEG8CGIDYSEGDUQ531R">#REF!</definedName>
    <definedName name="BExGO2O0V6UYDY26AX8OSN72F77N">#REF!</definedName>
    <definedName name="BExGO2YUBOVLYHY1QSIHRE1KLAFV">#REF!</definedName>
    <definedName name="BExGO70E2O70LF46V8T26YFPL4V8">#REF!</definedName>
    <definedName name="BExGOB25QJMQCQE76MRW9X58OIOO">#REF!</definedName>
    <definedName name="BExGODAZKJ9EXMQZNQR5YDBSS525">#REF!</definedName>
    <definedName name="BExGODR8ZSMUC11I56QHSZ686XV5">#REF!</definedName>
    <definedName name="BExGOT6UXUX5FVTAYL9SOBZ1D0II">#REF!</definedName>
    <definedName name="BExGOXJDHUDPDT8I8IVGVW9J0R5Q">#REF!</definedName>
    <definedName name="BExGP86C9J975TLL2WOXMC9KHFG6">#REF!</definedName>
    <definedName name="BExGPHGT5KDOCMV2EFS4OVKTWBRD">#REF!</definedName>
    <definedName name="BExGPID72Y4Y619LWASUQZKZHJNC">#REF!</definedName>
    <definedName name="BExGPLT6K383Z36RDV69WWZIIMFC">#REF!</definedName>
    <definedName name="BExGPPENQIANVGLVQJ77DK5JPRTB">#REF!</definedName>
    <definedName name="BExGQ1ZU4967P72AHF4V1D0FOL5C">#REF!</definedName>
    <definedName name="BExGQ36ZOMR9GV8T05M605MMOY3Y">#REF!</definedName>
    <definedName name="BExGQ61DTJ0SBFMDFBAK3XZ9O0ZO">#REF!</definedName>
    <definedName name="BExGQ6SG9XEOD0VMBAR22YPZWSTA">#REF!</definedName>
    <definedName name="BExGQ8QO97M6PMYA9DH4RKXEXSFB">#REF!</definedName>
    <definedName name="BExGQCHG3LE6VJTJWXDJPEUKTLX4">#REF!</definedName>
    <definedName name="BExGQGJ1A7LNZUS8QSMOG8UNGLMK">#REF!</definedName>
    <definedName name="BExGQPO7ENFEQC0NC6MC9OZR2LHY">#REF!</definedName>
    <definedName name="BExGQX0H4EZMXBJTKJJE4ICJWN5O">#REF!</definedName>
    <definedName name="BExGR4CW3WRIID17GGX4MI9ZDHFE">#REF!</definedName>
    <definedName name="BExGR4YGLN75V69G8TS9AGE1CI7E">#REF!</definedName>
    <definedName name="BExGR65GJX27MU2OL6NI5PB8XVB4">#REF!</definedName>
    <definedName name="BExGR6LQ97HETGS3CT96L4IK0JSH">#REF!</definedName>
    <definedName name="BExGR9ATP2LVT7B9OCPSLJ11H9SX">#REF!</definedName>
    <definedName name="BExGRUKVVKDL8483WI70VN2QZDGD">#REF!</definedName>
    <definedName name="BExGS09Y00R295FQF4OCD3UZVDBE" localSheetId="4">QUERY_STANDARD #REF!</definedName>
    <definedName name="BExGS09Y00R295FQF4OCD3UZVDBE" localSheetId="7">QUERY_STANDARD #REF!</definedName>
    <definedName name="BExGS09Y00R295FQF4OCD3UZVDBE">QUERY_STANDARD #REF!</definedName>
    <definedName name="BExGS2IWR5DUNJ1U9PAKIV8CMBNI">#REF!</definedName>
    <definedName name="BExGS69P9FFTEOPDS0MWFKF45G47">#REF!</definedName>
    <definedName name="BExGS6F1JFHM5MUJ1RFO50WP6D05">#REF!</definedName>
    <definedName name="BExGSA5YB5ZGE4NHDVCZ55TQAJTL">#REF!</definedName>
    <definedName name="BExGSCEUCQQVDEEKWJ677QTGUVTE">#REF!</definedName>
    <definedName name="BExGSIUU5MB6QEM5DZWPS1XWEZOF">#REF!</definedName>
    <definedName name="BExGSL96B2RTMFUC1EVY2VZ59TV2">#REF!</definedName>
    <definedName name="BExGSO9251ADIYE8MQO3J0QNXW92">#REF!</definedName>
    <definedName name="BExGSQY65LH1PCKKM5WHDW83F35O">#REF!</definedName>
    <definedName name="BExGSXJDKQ2RVSA8YQO30KLACNIP">#REF!</definedName>
    <definedName name="BExGSYW1GKISF0PMUAK3XJK9PEW9">#REF!</definedName>
    <definedName name="BExGT0374SE5ETRRLJECCMVZHWZ3">#REF!</definedName>
    <definedName name="BExGT0DZJB6LSF6L693UUB9EY1VQ">#REF!</definedName>
    <definedName name="BExGTGVE4HT6C55O33M5AGVDZRTK">#REF!</definedName>
    <definedName name="BExGTGVFIF8HOQXR54SK065A8M4K">#REF!</definedName>
    <definedName name="BExGTIYX3OWPIINOGY1E4QQYSKHP">#REF!</definedName>
    <definedName name="BExGTKGUN0KUU3C0RL2LK98D8MEK">#REF!</definedName>
    <definedName name="BExGTW5NXGR8R4A3S765LQ4AY3NA">#REF!</definedName>
    <definedName name="BExGTZ046J7VMUG4YPKFN2K8TWB7">#REF!</definedName>
    <definedName name="BExGU2G9OPRZRIU9YGF6NX9FUW0J">#REF!</definedName>
    <definedName name="BExGU5QSOBKGNG6AFGN4VESTBIS9">#REF!</definedName>
    <definedName name="BExGU6HTKLRZO8UOI3DTAM5RFDBA">#REF!</definedName>
    <definedName name="BExGUC1DWKWBT7ND3Y4ECD83TQWO">#REF!</definedName>
    <definedName name="BExGUDDZXFFQHAF4UZF8ZB1HO7H6">#REF!</definedName>
    <definedName name="BExGUIBXBRHGM97ZX6GBA4ZDQ79C">#REF!</definedName>
    <definedName name="BExGUM8D91UNPCOO4TKP9FGX85TF">#REF!</definedName>
    <definedName name="BExGUQF9N9FKI7S0H30WUAEB5LPD">#REF!</definedName>
    <definedName name="BExGUR6BA03XPBK60SQUW197GJ5X">#REF!</definedName>
    <definedName name="BExGUU0WEI69F8ZIXWN595TGXFHG">#REF!</definedName>
    <definedName name="BExGUVIP60TA4B7X2PFGMBFUSKGX">#REF!</definedName>
    <definedName name="BExGUZKF06F209XL1IZWVJEQ82EE">#REF!</definedName>
    <definedName name="BExGV2EVT380QHD4AP2RL9MR8L5L">#REF!</definedName>
    <definedName name="BExGVSC2I426VZTCB8XW3EGWTI0F">#REF!</definedName>
    <definedName name="BExGVV6OOLDQ3TXZK51TTF3YX0WN">#REF!</definedName>
    <definedName name="BExGVWOMSEGVSY5A5FJP550P1097">#REF!</definedName>
    <definedName name="BExGW0KVS7U0C87XFZ78QW991IEV">#REF!</definedName>
    <definedName name="BExGW2Z7AMPG6H9EXA9ML6EZVGGA">#REF!</definedName>
    <definedName name="BExGW9VCZCEM8UBOIWLGP86VDXAM">#REF!</definedName>
    <definedName name="BExGWABG5VT5XO1A196RK61AXA8C">#REF!</definedName>
    <definedName name="BExGWCV8916MRBLI113C5KK5RGE6">#REF!</definedName>
    <definedName name="BExGWEO0JDG84NYLEAV5NSOAGMJZ">#REF!</definedName>
    <definedName name="BExGWLEOC70Z8QAJTPT2PDHTNM4L">#REF!</definedName>
    <definedName name="BExGWNCXLCRTLBVMTXYJ5PHQI6SS">#REF!</definedName>
    <definedName name="BExGX6U988MCFIGDA1282F92U9AA">#REF!</definedName>
    <definedName name="BExGX7FTB1CKAT5HUW6H531FIY6I">#REF!</definedName>
    <definedName name="BExGX9DVACJQIZ4GH6YAD2A7F70O">#REF!</definedName>
    <definedName name="BExGXDVP2S2Y8Z8Q43I78RCIK3DD">#REF!</definedName>
    <definedName name="BExGXJ9W5JU7TT9S0BKL5Y6VVB39">#REF!</definedName>
    <definedName name="BExGXUIGY8KDS89271P2D4URLHSP">#REF!</definedName>
    <definedName name="BExGXWB73RJ4BASBQTQ8EY0EC1EB">#REF!</definedName>
    <definedName name="BExGXZ0ABB43C7SMRKZHWOSU9EQX">#REF!</definedName>
    <definedName name="BExGY6SU3SYVCJ3AG2ITY59SAZ5A">#REF!</definedName>
    <definedName name="BExGY6YA4P5KMY2VHT0DYK3YTFAX">#REF!</definedName>
    <definedName name="BExGY8G88PVVRYHPHRPJZFSX6HSC">#REF!</definedName>
    <definedName name="BExGYC718HTZ80PNKYPVIYGRJVF6">#REF!</definedName>
    <definedName name="BExGYCNATXZY2FID93B17YWIPPRD">#REF!</definedName>
    <definedName name="BExGYGJJJ3BBCQAOA51WHP01HN73">#REF!</definedName>
    <definedName name="BExGYOS6TV2C72PLRFU8RP1I58GY">#REF!</definedName>
    <definedName name="BExGZ7NXZ0IBS44C2NZ9VMD6T6K2">#REF!</definedName>
    <definedName name="BExGZJ78ZWZCVHZ3BKEKFJZ6MAEO">#REF!</definedName>
    <definedName name="BExGZOLH2QV73J3M9IWDDPA62TP4">#REF!</definedName>
    <definedName name="BExGZP1PWGFKVVVN4YDIS22DZPCR">#REF!</definedName>
    <definedName name="BExGZSN7ZY4H4Y4ZES4HRPL3BQ7C">#REF!</definedName>
    <definedName name="BExH00L21GZX5YJJGVMOAWBERLP5">#REF!</definedName>
    <definedName name="BExH02ZD6VAY1KQLAQYBBI6WWIZB">#REF!</definedName>
    <definedName name="BExH04XGURZHT1N0SURUUL47LDVS">#REF!</definedName>
    <definedName name="BExH08Z6LQCGGSGSAILMHX4X7JMD">#REF!</definedName>
    <definedName name="BExH0CVERW1955EA6B1FE2HTV94O">#REF!</definedName>
    <definedName name="BExH0KD6K5TIVDAUTBFJHT7L0CK4">#REF!</definedName>
    <definedName name="BExH0KT9Z8HEVRRQRGQ8YHXRLIJA">#REF!</definedName>
    <definedName name="BExH0M0FDN12YBOCKL3XL2Z7T7Y8">#REF!</definedName>
    <definedName name="BExH0O9G06YPZ5TN9RYT326I1CP2">#REF!</definedName>
    <definedName name="BExH0WNJAKTJRCKMTX8O4KNMIIJM">#REF!</definedName>
    <definedName name="BExH0ZCNNAUFPNPL5KG5L538HJED">#REF!</definedName>
    <definedName name="BExH12Y4WX542WI3ZEM15AK4UM9J">#REF!</definedName>
    <definedName name="BExH1FDTQXR9QQ31WDB7OPXU7MPT">#REF!</definedName>
    <definedName name="BExH1FOMEUIJNIDJAUY0ZQFBJSY9">#REF!</definedName>
    <definedName name="BExH1JFFHEBFX9BWJMNIA3N66R3Z">#REF!</definedName>
    <definedName name="BExH1M4O821S2OSDIO0LUJE0HC88">#REF!</definedName>
    <definedName name="BExH1Z0GIUSVTF2H1G1I3PDGBNK2">#REF!</definedName>
    <definedName name="BExH225UTM6S9FW4MUDZS7F1PQSH">#REF!</definedName>
    <definedName name="BExH23271RF7AYZ542KHQTH68GQ7">#REF!</definedName>
    <definedName name="BExH2GJQR4JALNB314RY0LDI49VH">#REF!</definedName>
    <definedName name="BExH2JZR49T7644JFVE7B3N7RZM9">#REF!</definedName>
    <definedName name="BExH2UHF0QTJG107MULYB16WBJM9">#REF!</definedName>
    <definedName name="BExH2WKXV8X5S2GSBBTWGI0NLNAH">#REF!</definedName>
    <definedName name="BExH2XS1UFYFGU0S0EBXX90W2WE8">#REF!</definedName>
    <definedName name="BExH2XS2TND9SB0GC295R4FP6K5Y">#REF!</definedName>
    <definedName name="BExH2Y2U5RJ4ADJQCUONWLPQ4O3D">#REF!</definedName>
    <definedName name="BExH2ZA0SZ4SSITL50NA8LZ3OEX6">#REF!</definedName>
    <definedName name="BExH31Z3JNVJPESWKXHILGXZHP2M">#REF!</definedName>
    <definedName name="BExH3E9HZ3QJCDZW7WI7YACFQCHE">#REF!</definedName>
    <definedName name="BExH3IRB6764RQ5HBYRLH6XCT29X">#REF!</definedName>
    <definedName name="BExIG2U8V6RSB47SXLCQG3Q68YRO">#REF!</definedName>
    <definedName name="BExIGJBO8R13LV7CZ7C1YCP974NN">#REF!</definedName>
    <definedName name="BExIGWT86FPOEYTI8GXCGU5Y3KGK">#REF!</definedName>
    <definedName name="BExIHBHXA7E7VUTBVHXXXCH3A5CL">#REF!</definedName>
    <definedName name="BExIHPQCQTGEW8QOJVIQ4VX0P6DX">#REF!</definedName>
    <definedName name="BExII1KN91Q7DLW0UB7W2TJ5ACT9">#REF!</definedName>
    <definedName name="BExII50LI8I0CDOOZEMIVHVA2V95">#REF!</definedName>
    <definedName name="BExIIXMY38TQD12CVV4S57L3I809">#REF!</definedName>
    <definedName name="BExIIY37NEVU2LGS1JE4VR9AN6W4">#REF!</definedName>
    <definedName name="BExIIYJAGXR8TPZ1KCYM7EGJ79UW">#REF!</definedName>
    <definedName name="BExIJ3160YCWGAVEU0208ZGXXG3P">#REF!</definedName>
    <definedName name="BExIJFGZJ5ED9D6KAY4PGQYLELAX">#REF!</definedName>
    <definedName name="BExIJG2LW3F679XHGCDX3MSC4RGG">#REF!</definedName>
    <definedName name="BExIJQK80ZEKSTV62E59AYJYUNLI">#REF!</definedName>
    <definedName name="BExIJRLX3M0YQLU1D5Y9V7HM5QNM">#REF!</definedName>
    <definedName name="BExIJV22J0QA7286KNPMHO1ZUCB3">#REF!</definedName>
    <definedName name="BExIJVI6OC7B6ZE9V4PAOYZXKNER">#REF!</definedName>
    <definedName name="BExIJWK0NGTGQ4X7D5VIVXD14JHI">#REF!</definedName>
    <definedName name="BExIJWPCIYINEJUTXU74VK7WG031">#REF!</definedName>
    <definedName name="BExIJZP8AKKCAYA8WQOA18CBKKOM" localSheetId="4">Asset #REF!</definedName>
    <definedName name="BExIJZP8AKKCAYA8WQOA18CBKKOM" localSheetId="7">Asset #REF!</definedName>
    <definedName name="BExIJZP8AKKCAYA8WQOA18CBKKOM">Asset #REF!</definedName>
    <definedName name="BExIKE34VRI8LNA43PRAXOK0ENZ0">#REF!</definedName>
    <definedName name="BExIKHTXPZR5A8OHB6HDP6QWDHAD">#REF!</definedName>
    <definedName name="BExIKMMJOETSAXJYY1SIKM58LMA2">#REF!</definedName>
    <definedName name="BExIKRF6AQ6VOO9KCIWSM6FY8M7D">#REF!</definedName>
    <definedName name="BExIKRKN81XKSPVD9Z3BTWGPULE7">#REF!</definedName>
    <definedName name="BExIKTYZESFT3LC0ASFMFKSE0D1X">#REF!</definedName>
    <definedName name="BExIKUPVWA74ZNT6LY91VBTADMDP">#REF!</definedName>
    <definedName name="BExIKXVA6M8K0PTRYAGXS666L335">#REF!</definedName>
    <definedName name="BExIL0PMZ2SXK9R6MLP43KBU1J2P">#REF!</definedName>
    <definedName name="BExILAAXRTRAD18K74M6MGUEEPUM">#REF!</definedName>
    <definedName name="BExILALQJSG4A5FU4X5VD3961FY0">#REF!</definedName>
    <definedName name="BExILG5F338C0FFLMVOKMKF8X5ZP">#REF!</definedName>
    <definedName name="BExILGQTQM0HOD0BJI90YO7GOIN3">#REF!</definedName>
    <definedName name="BExILQSDUZREVKVAQ2EF0VC92EQX">#REF!</definedName>
    <definedName name="BExIM9DBUB7ZGF4B20FVUO9QGOX2">#REF!</definedName>
    <definedName name="BExIMGK9Z94TFPWWZFMD10HV0IF6">#REF!</definedName>
    <definedName name="BExIMPEGKG18TELVC33T4OQTNBWC">#REF!</definedName>
    <definedName name="BExIN4OR435DL1US13JQPOQK8GD5">#REF!</definedName>
    <definedName name="BExIN914FER2ES5BAY9NGIGVCTQX">#REF!</definedName>
    <definedName name="BExINI6A7H3KSFRFA6UBBDPKW37F">#REF!</definedName>
    <definedName name="BExINIMK8XC3JOBT2EXYFHHH52H0">#REF!</definedName>
    <definedName name="BExINLX401ZKEGWU168DS4JUM2J6">#REF!</definedName>
    <definedName name="BExINMYYJO1FTV1CZF6O5XCFAMQX">#REF!</definedName>
    <definedName name="BExINP2H4KI05FRFV5PKZFE00HKO">#REF!</definedName>
    <definedName name="BExINZELVWYGU876QUUZCIMXPBQC">#REF!</definedName>
    <definedName name="BExIOCQUQHKUU1KONGSDOLQTQEIC">#REF!</definedName>
    <definedName name="BExIOFL8Y5O61VLKTB4H20IJNWS1">#REF!</definedName>
    <definedName name="BExIOMBXRW5NS4ZPYX9G5QREZ5J6">#REF!</definedName>
    <definedName name="BExIOPS3Z92CTPU9HO1IFK4XVV3K">#REF!</definedName>
    <definedName name="BExIORA3GK78T7C7SNBJJUONJ0LS">#REF!</definedName>
    <definedName name="BExIORFDXP4AVIEBLSTZ8ETSXMNM">#REF!</definedName>
    <definedName name="BExIOTZ5EFZ2NASVQ05RH15HRSW6">#REF!</definedName>
    <definedName name="BExIP2DA1WIK1B3GK7QZML2NVIUV">#REF!</definedName>
    <definedName name="BExIP8YNN6UUE1GZ223SWH7DLGKO">#REF!</definedName>
    <definedName name="BExIPAB4AOL592OJCC1CFAXTLF1A">#REF!</definedName>
    <definedName name="BExIPB25DKX4S2ZCKQN7KWSC3JBF">#REF!</definedName>
    <definedName name="BExIPDLT8JYAMGE5HTN4D1YHZF3V">#REF!</definedName>
    <definedName name="BExIPG040Q08EWIWL6CAVR3GRI43">#REF!</definedName>
    <definedName name="BExIPKNFUDPDKOSH5GHDVNA8D66S">#REF!</definedName>
    <definedName name="BExIQ1VS9A2FHVD9TUHKG9K8EVVP">#REF!</definedName>
    <definedName name="BExIQ3J19L30PSQ2CXNT6IHW0I7V">#REF!</definedName>
    <definedName name="BExIQ3OJ7M04XCY276IO0LJA5XUK">#REF!</definedName>
    <definedName name="BExIQ5S19ITB0NDRUN4XV7B905ED">#REF!</definedName>
    <definedName name="BExIQ9TMQT2EIXSVQW7GVSOAW2VJ">#REF!</definedName>
    <definedName name="BExIQBMDE1L6J4H27K1FMSHQKDSE">#REF!</definedName>
    <definedName name="BExIQE65LVXUOF3UZFO7SDHFJH22">#REF!</definedName>
    <definedName name="BExIQG9OO2KKBOWTMD1OXY36TEGA">#REF!</definedName>
    <definedName name="BExIQX1XBB31HZTYEEVOBSE3C5A6">#REF!</definedName>
    <definedName name="BExIQYP5T1TPAQYW7QU1Q98BKX7W">#REF!</definedName>
    <definedName name="BExIR2ALYRP9FW99DK2084J7IIDC">#REF!</definedName>
    <definedName name="BExIR8FQETPTQYW37DBVDWG3J4JW">#REF!</definedName>
    <definedName name="BExIRRBGTY01OQOI3U5SW59RFDFI">#REF!</definedName>
    <definedName name="BExIS4T0DRF57HYO7OGG72KBOFOI">#REF!</definedName>
    <definedName name="BExIS77BJDDK18PGI9DSEYZPIL7P">#REF!</definedName>
    <definedName name="BExIS8USL1T3Z97CZ30HJ98E2GXQ">#REF!</definedName>
    <definedName name="BExISC5B700MZUBFTQ9K4IKTF7HR">#REF!</definedName>
    <definedName name="BExISDHXS49S1H56ENBPRF1NLD5C">#REF!</definedName>
    <definedName name="BExISM1JLV54A21A164IURMPGUMU">#REF!</definedName>
    <definedName name="BExISRFKJYUZ4AKW44IJF7RF9Y90">#REF!</definedName>
    <definedName name="BExIT1MK8TBAK3SNP36A8FKDQSOK">#REF!</definedName>
    <definedName name="BExITBNYANV2S8KD56GOGCKW393R">#REF!</definedName>
    <definedName name="BExITUZRMPWV4SVWXPF2FDRIYV8U">#REF!</definedName>
    <definedName name="BExIUD4OJGH65NFNQ4VMCE3R4J1X">#REF!</definedName>
    <definedName name="BExIUEX7HWR9L9GED1OOUUPR3P4L">#REF!</definedName>
    <definedName name="BExIUH68665UA0TLLT6TB2JGW5PQ">#REF!</definedName>
    <definedName name="BExIUTB5OAAXYW0OFMP0PS40SPOB">#REF!</definedName>
    <definedName name="BExIUTREJHNTYCAM6PT8A5H8A7EO">#REF!</definedName>
    <definedName name="BExIUUT2MHIOV6R3WHA0DPM1KBKY">#REF!</definedName>
    <definedName name="BExIUYPDT1AM6MWGWQS646PIZIWC">#REF!</definedName>
    <definedName name="BExIV0I2O9F8D1UK1SI8AEYR6U0A">#REF!</definedName>
    <definedName name="BExIV2LM38XPLRTWT0R44TMQ59E5">#REF!</definedName>
    <definedName name="BExIV3HY4S0YRV1F7XEMF2YHAR2I">#REF!</definedName>
    <definedName name="BExIV6HUZFRIFLXW2SICKGTAH1PV">#REF!</definedName>
    <definedName name="BExIVC6WZMHRBRGIBUVX0CO2RK05">#REF!</definedName>
    <definedName name="BExIVCXWL6H5LD9DHDIA4F5U9TQL">#REF!</definedName>
    <definedName name="BExIVMOIPSEWSIHIDDLOXESQ28A0">#REF!</definedName>
    <definedName name="BExIVNVNJX9BYDLC88NG09YF5XQ6">#REF!</definedName>
    <definedName name="BExIVPOE8V7161VLIOPXWZH6QWAO">#REF!</definedName>
    <definedName name="BExIVQVKLMGSRYT1LFZH0KUIA4OR">#REF!</definedName>
    <definedName name="BExIVYTFI35KNR2XSA6N8OJYUTUR">#REF!</definedName>
    <definedName name="BExIW0BCXS8I2K4TURADNH411EHA">#REF!</definedName>
    <definedName name="BExIWB3SY3WRIVIOF988DNNODBOA">#REF!</definedName>
    <definedName name="BExIWB99CG0H52LRD6QWPN4L6DV2">#REF!</definedName>
    <definedName name="BExIWG1W7XP9DFYYSZAIOSHM0QLQ">#REF!</definedName>
    <definedName name="BExIWH3KUK94B7833DD4TB0Y6KP9">#REF!</definedName>
    <definedName name="BExIWKE9MGIDWORBI43AWTUNYFAN">#REF!</definedName>
    <definedName name="BExIWRW0LPMK7DIYRV1A3SOZPFZ6">#REF!</definedName>
    <definedName name="BExIX34PM5DBTRHRQWP6PL6WIX88">#REF!</definedName>
    <definedName name="BExIX5OAP9KSUE5SIZCW9P39Q4WE">#REF!</definedName>
    <definedName name="BExIXGRJPVJMUDGSG7IHPXPNO69B">#REF!</definedName>
    <definedName name="BExIXM5R87ZL3FHALWZXYCPHGX3E">#REF!</definedName>
    <definedName name="BExIXS036ZCKT2Z8XZKLZ8PFWQGL">#REF!</definedName>
    <definedName name="BExIXU92QHLJ5B2ZZV2IAMXRE200">#REF!</definedName>
    <definedName name="BExIXY5CF9PFM0P40AZ4U51TMWV0">#REF!</definedName>
    <definedName name="BExIXZSN4DWU517ZB4WMVMRAR3HE">#REF!</definedName>
    <definedName name="BExIY81EI7OC24JR1VQXFYGLHSLP">#REF!</definedName>
    <definedName name="BExIYEXJBK8JDWIRSVV4RJSKZVV1">#REF!</definedName>
    <definedName name="BExIYI2RH0K4225XO970K2IQ1E79">#REF!</definedName>
    <definedName name="BExIYMPZ0KS2KOJFQAUQJ77L7701">#REF!</definedName>
    <definedName name="BExIYP9Q6FV9T0R9G3UDKLS4TTYX">#REF!</definedName>
    <definedName name="BExIYT5ZHCOJYWTK6FW9LLOR5QGO">#REF!</definedName>
    <definedName name="BExIYZGLDQ1TN7BIIN4RLDP31GIM">#REF!</definedName>
    <definedName name="BExIZ4K0EZJK6PW3L8SVKTJFSWW9">#REF!</definedName>
    <definedName name="BExIZAECOEZGBAO29QMV14E6XDIV">#REF!</definedName>
    <definedName name="BExIZCNBH93LVDIIAY9B4MWHN361">#REF!</definedName>
    <definedName name="BExIZG8SYJW0C2QQ8SUAB7C7DNQR">#REF!</definedName>
    <definedName name="BExIZI6UNMEB09KZPEGLO4GSFARB">#REF!</definedName>
    <definedName name="BExIZKVXYD5O2JBU81F2UFJZLLSI">#REF!</definedName>
    <definedName name="BExIZPZDHC8HGER83WHCZAHOX7LK">#REF!</definedName>
    <definedName name="BExIZTVOL452T5CBF7Q9ZGQ63YMA">#REF!</definedName>
    <definedName name="BExIZY2PUZ0OF9YKK1B13IW0VS6G">#REF!</definedName>
    <definedName name="BExJ08KBRR2XMWW3VZMPSQKXHZUH">#REF!</definedName>
    <definedName name="BExJ0DYJWXGE7DA39PYL3WM05U9O">#REF!</definedName>
    <definedName name="BExJ0MY8SY5J5V50H3UKE78ODTVB">#REF!</definedName>
    <definedName name="BExJ0YC98G37ML4N8FLP8D95EFRF">#REF!</definedName>
    <definedName name="BExKC42I0US1Z89Z3YYBUBEAJ1JJ">#REF!</definedName>
    <definedName name="BExKCDYKAEV45AFXHVHZZ62E5BM3">#REF!</definedName>
    <definedName name="BExKDKO0W4AGQO1V7K6Q4VM750FT">#REF!</definedName>
    <definedName name="BExKDLF10G7W77J87QWH3ZGLUCLW">#REF!</definedName>
    <definedName name="BExKDVWOO6AMGIS1X6TOB2DQHHFV">#REF!</definedName>
    <definedName name="BExKDZ7E6J3LZ9DMV1SR8QA0QND4">#REF!</definedName>
    <definedName name="BExKEFE0I3MT6ZLC4T1L9465HKTN">#REF!</definedName>
    <definedName name="BExKEFOU2VB81G6RQANQIJDS7JXV">#REF!</definedName>
    <definedName name="BExKEK6O5BVJP4VY02FY7JNAZ6BT">#REF!</definedName>
    <definedName name="BExKEKXK6E6QX339ELPXDIRZSJE0">#REF!</definedName>
    <definedName name="BExKEO880D5ALIR2KE8XFUC6CIV7">#REF!</definedName>
    <definedName name="BExKEOOIBMP7N8033EY2CJYCBX6H">#REF!</definedName>
    <definedName name="BExKEW0RR5LA3VC46A2BEOOMQE56">#REF!</definedName>
    <definedName name="BExKFA3VI1CZK21SM0N3LZWT9LA1">#REF!</definedName>
    <definedName name="BExKFINBFV5J2NFRCL4YUO3YF0ZE">#REF!</definedName>
    <definedName name="BExKFISRBFACTAMJSALEYMY66F6X">#REF!</definedName>
    <definedName name="BExKFJEC95TIK9NXVJ1SAVGDL9LV">#REF!</definedName>
    <definedName name="BExKFOSK5DJ151C4E8544UWMYTOC">#REF!</definedName>
    <definedName name="BExKFYJC4EVEV54F82K6VKP7Q3OU">#REF!</definedName>
    <definedName name="BExKG4IYHBKQQ8J8FN10GB2IKO33">#REF!</definedName>
    <definedName name="BExKGF0L44S78D33WMQ1A75TRKB9">#REF!</definedName>
    <definedName name="BExKGFRN31B3G20LMQ4LRF879J68">#REF!</definedName>
    <definedName name="BExKGJD3U3ADZILP20U3EURP0UQP">#REF!</definedName>
    <definedName name="BExKGNK5YGKP0YHHTAAOV17Z9EIM">#REF!</definedName>
    <definedName name="BExKGV77YH9YXIQTRKK2331QGYKF">#REF!</definedName>
    <definedName name="BExKH3FTZ5VGTB86W9M4AB39R0G8">#REF!</definedName>
    <definedName name="BExKH3FV5U5O6XZM7STS3NZKQFGJ">#REF!</definedName>
    <definedName name="BExKHAMUH8NR3HRV0V6FHJE3ROLN">#REF!</definedName>
    <definedName name="BExKHCFKOWFHO2WW0N7Y5XDXEWAO">#REF!</definedName>
    <definedName name="BExKHIVLONZ46HLMR50DEXKEUNEP">#REF!</definedName>
    <definedName name="BExKHKDK2PRBCUJS8TEDP8K3VODQ">#REF!</definedName>
    <definedName name="BExKHPM9XA0ADDK7TUR0N38EXWEP">#REF!</definedName>
    <definedName name="BExKHQDD2FF69OANVQTORSHIBNBP">#REF!</definedName>
    <definedName name="BExKHWT82UZ3TGDIJKLYIZIMFDN8">#REF!</definedName>
    <definedName name="BExKI4076KXCDE5KXL79KT36OKLO">#REF!</definedName>
    <definedName name="BExKI5SXCYMQHROQUOXZG6VHMKYF">#REF!</definedName>
    <definedName name="BExKI7LO70WYISR7Q0Y1ZDWO9M3B">#REF!</definedName>
    <definedName name="BExKIGQV6TXIZG039HBOJU62WP2U">#REF!</definedName>
    <definedName name="BExKIJQPJ8FW302MNECQ8PF9JWN0">#REF!</definedName>
    <definedName name="BExKILE008SF3KTAN8WML3XKI1NZ">#REF!</definedName>
    <definedName name="BExKINSBB6RS7I489QHMCOMU4Z2X">#REF!</definedName>
    <definedName name="BExKIQ15DXC2SZYW4INJQE9BQLXZ">#REF!</definedName>
    <definedName name="BExKIRDSQZUCMMHJPM8Q1L7ZKZLR">#REF!</definedName>
    <definedName name="BExKIU87ZKSOC2DYZWFK6SAK9I8E">#REF!</definedName>
    <definedName name="BExKJ449HLYX2DJ9UF0H9GTPSQ73">#REF!</definedName>
    <definedName name="BExKJELX2RUC8UEC56IZPYYZXHA7">#REF!</definedName>
    <definedName name="BExKJINMXS61G2TZEXCJAWVV4F57">#REF!</definedName>
    <definedName name="BExKJK5ME8KB7HA0180L7OUZDDGV">#REF!</definedName>
    <definedName name="BExKJN5IF0VMDILJ5K8ZENF2QYV1">#REF!</definedName>
    <definedName name="BExKJUSJPFUIK20FTVAFJWR2OUYX">#REF!</definedName>
    <definedName name="BExKK8VP5RS3D0UXZVKA37C4SYBP">#REF!</definedName>
    <definedName name="BExKKIM9NPF6B3SPMPIQB27HQME4">#REF!</definedName>
    <definedName name="BExKKIX1BCBQ4R3K41QD8NTV0OV0">#REF!</definedName>
    <definedName name="BExKKQ3ZWADYV03YHMXDOAMU90EB">#REF!</definedName>
    <definedName name="BExKKUGD2HMJWQEYZ8H3X1BMXFS9">#REF!</definedName>
    <definedName name="BExKKX059H9FG9ZA2THGXTQGQZWQ">#REF!</definedName>
    <definedName name="BExKKX05KCZZZPKOR1NE5A8RGVT4">#REF!</definedName>
    <definedName name="BExKLD6S9L66QYREYHBE5J44OK7X">#REF!</definedName>
    <definedName name="BExKLEZK32L28GYJWVO63BZ5E1JD">#REF!</definedName>
    <definedName name="BExKLLKVVHT06LA55JB2FC871DC5">#REF!</definedName>
    <definedName name="BExKLOVM4Y3RDB8WLGFMDHQU08H0">#REF!</definedName>
    <definedName name="BExKMKCHPUXFK3CD5R383LA9JHL7">#REF!</definedName>
    <definedName name="BExKMWBX4EH3EYJ07UFEM08NB40Z">#REF!</definedName>
    <definedName name="BExKNBGV2IR3S7M0BX4810KZB4V3">#REF!</definedName>
    <definedName name="BExKNCTBZTSY3MO42VU5PLV6YUHZ">#REF!</definedName>
    <definedName name="BExKNGV2YY749C42AQ2T9QNIE5C3">#REF!</definedName>
    <definedName name="BExKNV8UOHVWEHDJWI2WMJ9X6QHZ">#REF!</definedName>
    <definedName name="BExKNZLD7UATC1MYRNJD8H2NH4KU">#REF!</definedName>
    <definedName name="BExKNZQUKQQG2Y97R74G4O4BJP1L">#REF!</definedName>
    <definedName name="BExKO06X0EAD3ABEG1E8PWLDWHBA">#REF!</definedName>
    <definedName name="BExKO2AHHSGNI1AZOIOW21KPXKPE">#REF!</definedName>
    <definedName name="BExKO2FXWJWC5IZLDN8JHYILQJ2N">#REF!</definedName>
    <definedName name="BExKO438WZ8FKOU00NURGFMOYXWN">#REF!</definedName>
    <definedName name="BExKO4U3DPNAK3KE3Y8M48OZZ9Z4">#REF!</definedName>
    <definedName name="BExKODIZGWW2EQD0FEYW6WK6XLCM">#REF!</definedName>
    <definedName name="BExKOKVFAHSC8COFQ8UGFZL7EC8W">#REF!</definedName>
    <definedName name="BExKOPO2HPWVQGAKW8LOZMPIDEFG">#REF!</definedName>
    <definedName name="BExKPDSKUALVSENQV4E5IKOW2GMX">#REF!</definedName>
    <definedName name="BExKPEZP0QTKOTLIMMIFSVTHQEEK">#REF!</definedName>
    <definedName name="BExKPLQJX0HJ8OTXBXH9IC9J2V0W">#REF!</definedName>
    <definedName name="BExKPN8C7GN36ZJZHLOB74LU6KT0">#REF!</definedName>
    <definedName name="BExKPX9VZ1J5021Q98K60HMPJU58">#REF!</definedName>
    <definedName name="BExKQJGAAWNM3NT19E9I0CQDBTU0">#REF!</definedName>
    <definedName name="BExKQM5GJ1ZN5REKFE7YVBQ0KXWF">#REF!</definedName>
    <definedName name="BExKQMAROAVHEP935DDFISK55BX2">#REF!</definedName>
    <definedName name="BExKQOEA7HV9U5DH9C8JXFD62EKH">#REF!</definedName>
    <definedName name="BExKQQ71278061G7ZFYGPWOMOMY2">#REF!</definedName>
    <definedName name="BExKQQY1EFD9CD8EZDCDCWC9AR2S">#REF!</definedName>
    <definedName name="BExKQTXRG3ECU8NT47UR7643LO5G">#REF!</definedName>
    <definedName name="BExKQVL7HPOIZ4FHANDFMVOJLEPR">#REF!</definedName>
    <definedName name="BExKR32XG1WY77WDT8KW9FJPGQTU">#REF!</definedName>
    <definedName name="BExKR8RZSEHW184G0Z56B4EGNU72">#REF!</definedName>
    <definedName name="BExKRK0ILTOT3POQICVP1J5PRL23">#REF!</definedName>
    <definedName name="BExKRVUSQ6PA7ZYQSTEQL3X7PB9P">#REF!</definedName>
    <definedName name="BExKRY3KZ7F7RB2KH8HXSQ85IEQO">#REF!</definedName>
    <definedName name="BExKS0HW58QL5Y58KS69YPWJ4WK1">#REF!</definedName>
    <definedName name="BExKSA37DZTCK6H13HPIKR0ZFVL8">#REF!</definedName>
    <definedName name="BExKSFMOMSZYDE0WNC94F40S6636">#REF!</definedName>
    <definedName name="BExKSHQ9K79S8KYUWIV5M5LAHHF1">#REF!</definedName>
    <definedName name="BExKSIS3VA1NCEFCZZSIK8B3YIBZ">#REF!</definedName>
    <definedName name="BExKSJTWG9L3FCX8FLK4EMUJMF27">#REF!</definedName>
    <definedName name="BExKSU0MKNAVZYYPKCYTZDWQX4R8">#REF!</definedName>
    <definedName name="BExKSX60G1MUS689FXIGYP2F7C62">#REF!</definedName>
    <definedName name="BExKT2UZ7Y2VWF5NQE18SJRLD2RN">#REF!</definedName>
    <definedName name="BExKT3GJFNGAM09H5F615E36A38C">#REF!</definedName>
    <definedName name="BExKTQZGN8GI3XGSEXMPCCA3S19H">#REF!</definedName>
    <definedName name="BExKTUKYYU0F6TUW1RXV24LRAZFE">#REF!</definedName>
    <definedName name="BExKU3FBLHQBIUTN6XEZW5GC9OG1">#REF!</definedName>
    <definedName name="BExKU82I99FEUIZLODXJDOJC96CQ">#REF!</definedName>
    <definedName name="BExKUDM0DFSCM3D91SH0XLXJSL18">#REF!</definedName>
    <definedName name="BExKULEKJLA77AUQPDUHSM94Y76Z">#REF!</definedName>
    <definedName name="BExKV08R85MKI3MAX9E2HERNQUNL">#REF!</definedName>
    <definedName name="BExKV4AAUNNJL5JWD7PX6BFKVS6O">#REF!</definedName>
    <definedName name="BExKVDVK6HN74GQPTXICP9BFC8CF">#REF!</definedName>
    <definedName name="BExKVFZ3ZZGIC1QI8XN6BYFWN0ZY">#REF!</definedName>
    <definedName name="BExKVG4KGO28KPGTAFL1R8TTZ10N">#REF!</definedName>
    <definedName name="BExKW0CSH7DA02YSNV64PSEIXB2P">#REF!</definedName>
    <definedName name="BExKWDJICEU8VAJ1S82EDOVH2DZ1">#REF!</definedName>
    <definedName name="BExM9NUG3Q31X01AI9ZJCZIX25CS">#REF!</definedName>
    <definedName name="BExM9OG182RP30MY23PG49LVPZ1C">#REF!</definedName>
    <definedName name="BExMA64MW1S18NH8DCKPCCEI5KCB">#REF!</definedName>
    <definedName name="BExMALEWFUEM8Y686IT03ECURUBR">#REF!</definedName>
    <definedName name="BExMAR3XSK6RSFLHP7ZX1EWGHASI">#REF!</definedName>
    <definedName name="BExMAXJS82ZJ8RS22VLE0V0LDUII">#REF!</definedName>
    <definedName name="BExMB4QRS0R3MTB4CMUHFZ84LNZQ">#REF!</definedName>
    <definedName name="BExMBC35WKQY5CWQJLV4D05O6971">#REF!</definedName>
    <definedName name="BExMBC36KH1S6KASBA62F3GMP921">#REF!</definedName>
    <definedName name="BExMBFTZV4Q1A5KG25C1N9PHQNSW">#REF!</definedName>
    <definedName name="BExMBK6ISK3U7KHZKUJXIDKGF6VW">#REF!</definedName>
    <definedName name="BExMBYPQDG9AYDQ5E8IECVFREPO6">#REF!</definedName>
    <definedName name="BExMC8AZUTX8LG89K2JJR7ZG62XX">#REF!</definedName>
    <definedName name="BExMCA96YR10V72G2R0SCIKPZLIZ">#REF!</definedName>
    <definedName name="BExMCB5JU5I2VQDUBS4O42BTEVKI">#REF!</definedName>
    <definedName name="BExMCFSQFSEMPY5IXDIRKZDASDBR">#REF!</definedName>
    <definedName name="BExMCHAPS6VIUONX5WAMZXZ15TCY">#REF!</definedName>
    <definedName name="BExMCI71FFAZ37XMQBP5AAJHNWD6">#REF!</definedName>
    <definedName name="BExMCMZOEYWVOOJ98TBHTTCS7XB8">#REF!</definedName>
    <definedName name="BExMCS8EF2W3FS9QADNKREYSI8P0">#REF!</definedName>
    <definedName name="BExMCUS7GSOM96J0HJ7EH0FFM2AC">#REF!</definedName>
    <definedName name="BExMCYTT6TVDWMJXO1NZANRTVNAN">#REF!</definedName>
    <definedName name="BExMD5F6IAV108XYJLXUO9HD0IT6">#REF!</definedName>
    <definedName name="BExMDANV66W9T3XAXID40XFJ0J93">#REF!</definedName>
    <definedName name="BExMDBV24XA53PHGFW09A4D9BLXC" localSheetId="4">Asset #REF!</definedName>
    <definedName name="BExMDBV24XA53PHGFW09A4D9BLXC" localSheetId="7">Asset #REF!</definedName>
    <definedName name="BExMDBV24XA53PHGFW09A4D9BLXC">Asset #REF!</definedName>
    <definedName name="BExMDGD1KQP7NNR78X2ZX4FCBQ1S">#REF!</definedName>
    <definedName name="BExMDIRDK0DI8P86HB7WPH8QWLSQ">#REF!</definedName>
    <definedName name="BExMDO5LEAZ93S3OJYXSM91VCD5E">#REF!</definedName>
    <definedName name="BExMDPI2FVMORSWDDCVAJ85WYAYO">#REF!</definedName>
    <definedName name="BExMDUWB7VWHFFR266QXO46BNV2S">#REF!</definedName>
    <definedName name="BExME2U47N8LZG0BPJ49ANY5QVV2">#REF!</definedName>
    <definedName name="BExME88DH5DUKMUFI9FNVECXFD2E">#REF!</definedName>
    <definedName name="BExME9A7MOGAK7YTTQYXP5DL6VYA">#REF!</definedName>
    <definedName name="BExMEMX0QZHPRL7ERTYJM5UVDB6F">#REF!</definedName>
    <definedName name="BExMEOV9YFRY5C3GDLU60GIX10BY">#REF!</definedName>
    <definedName name="BExMEY09ESM4H2YGKEQQRYUD114R">#REF!</definedName>
    <definedName name="BExMF27C42N3J842ONJSFVARJKDC">#REF!</definedName>
    <definedName name="BExMF4G4IUPQY1Y5GEY5N3E04CL6">#REF!</definedName>
    <definedName name="BExMF9UIGYMOAQK0ELUWP0S0HZZY">#REF!</definedName>
    <definedName name="BExMFDLBSWFMRDYJ2DZETI3EXKN2">#REF!</definedName>
    <definedName name="BExMFF8KMT147IH1T9ZWF263ITF5">#REF!</definedName>
    <definedName name="BExMFLDTMRTCHKA37LQW67BG8D5C">#REF!</definedName>
    <definedName name="BExMFNMTHL6UK0LB2LWSLQ9GIOFQ">#REF!</definedName>
    <definedName name="BExMFQMLHO1K3V9OUWQP1Q91GHAS">#REF!</definedName>
    <definedName name="BExMG9NSK30KD01QX0UBN2VNRTG4">#REF!</definedName>
    <definedName name="BExMGG3PFIHPHX7NXB7HDFI3N12L">#REF!</definedName>
    <definedName name="BExMH3H9TW5TJCNU5Z1EWXP3BAEP">#REF!</definedName>
    <definedName name="BExMH5Q4BS33HR5GHWGKB0THS2G8">#REF!</definedName>
    <definedName name="BExMHOWPB34KPZ76M2KIX2C9R2VB">#REF!</definedName>
    <definedName name="BExMHSSYC6KVHA3QDTSYPN92TWMI">#REF!</definedName>
    <definedName name="BExMI0WA793SF41LQ40A28U8OXQY">#REF!</definedName>
    <definedName name="BExMI3AJ9477KDL4T9DHET4LJJTW">#REF!</definedName>
    <definedName name="BExMI6L9KX05GAK523JFKICJMTA5">#REF!</definedName>
    <definedName name="BExMI6QQ20XHD0NWJUN741B37182">#REF!</definedName>
    <definedName name="BExMI8JB94SBD9EMNJEK7Y2T6GYU">#REF!</definedName>
    <definedName name="BExMI8OS85YTW3KYVE4YD0R7Z6UV">#REF!</definedName>
    <definedName name="BExMIBOOZU40JS3F89OMPSRCE9MM">#REF!</definedName>
    <definedName name="BExMIIQ5MBWSIHTFWAQADXMZC22Q">#REF!</definedName>
    <definedName name="BExMIL4I2GE866I25CR5JBLJWJ6A">#REF!</definedName>
    <definedName name="BExMIRKIPF27SNO82SPFSB3T5U17">#REF!</definedName>
    <definedName name="BExMIU44RQO17HC7A11KSWE8B8KE">#REF!</definedName>
    <definedName name="BExMIV0KC8555D5E42ZGWG15Y0MO">#REF!</definedName>
    <definedName name="BExMIZT6AN7E6YMW2S87CTCN2UXH">#REF!</definedName>
    <definedName name="BExMJ15T9F3475M0896SG60TN0SR">#REF!</definedName>
    <definedName name="BExMJFP0B3WN57IMIJ1BJZOTN3VQ">#REF!</definedName>
    <definedName name="BExMJNC8ZFB9DRFOJ961ZAJ8U3A8">#REF!</definedName>
    <definedName name="BExMJTBV8A3D31W2IQHP9RDFPPHQ">#REF!</definedName>
    <definedName name="BExMK2RTXN4QJWEUNX002XK8VQP8">#REF!</definedName>
    <definedName name="BExMKAKDTZA8TPUPIFF0M8EW2OH4">#REF!</definedName>
    <definedName name="BExMKBGQDUZ8AWXYHA3QVMSDVZ3D">#REF!</definedName>
    <definedName name="BExMKBM1467553LDFZRRKVSHN374">#REF!</definedName>
    <definedName name="BExMKD3YV6CVP5490KNBAIXELODZ">#REF!</definedName>
    <definedName name="BExMKGK5FJUC0AU8MABRGDC5ZM70">#REF!</definedName>
    <definedName name="BExMKTW7R5SOV4PHAFGHU3W73DYE">#REF!</definedName>
    <definedName name="BExMKU7051J2W1RQXGZGE62NBRUZ">#REF!</definedName>
    <definedName name="BExMKUN3WPECJR2XRID2R7GZRGNX">#REF!</definedName>
    <definedName name="BExMKZ535P011X4TNV16GCOH4H21">#REF!</definedName>
    <definedName name="BExML3XQNDIMX55ZCHHXKUV3D6E6">#REF!</definedName>
    <definedName name="BExML5QGSWHLI18BGY4CGOTD3UWH">#REF!</definedName>
    <definedName name="BExMLKPRWA6XU6D01VHRKK1RZAVX">#REF!</definedName>
    <definedName name="BExMLKPSPQ7R1G47Z8ITNCUBR7C4">#REF!</definedName>
    <definedName name="BExMLO5Z61RE85X8HHX2G4IU3AZW">#REF!</definedName>
    <definedName name="BExMLUGJ35JKBW0DDP0IJ38C4RKN">#REF!</definedName>
    <definedName name="BExMLVI7UORSHM9FMO8S2EI0TMTS">#REF!</definedName>
    <definedName name="BExMM5UCOT2HSSN0ZIPZW55GSOVO">#REF!</definedName>
    <definedName name="BExMM8ZRS5RQ8H1H55RVPVTDL5NL">#REF!</definedName>
    <definedName name="BExMMH8EAZB09XXQ5X4LR0P4NHG9">#REF!</definedName>
    <definedName name="BExMMIQH5BABNZVCIQ7TBCQ10AY5">#REF!</definedName>
    <definedName name="BExMMNIZ2T7M22WECMUQXEF4NJ71">#REF!</definedName>
    <definedName name="BExMMPMIOU7BURTV0L1K6ACW9X73">#REF!</definedName>
    <definedName name="BExMMQ835AJDHS4B419SS645P67Q">#REF!</definedName>
    <definedName name="BExMMQIUVPCOBISTEJJYNCCLUCPY">#REF!</definedName>
    <definedName name="BExMMTIXETA5VAKBSOFDD5SRU887">#REF!</definedName>
    <definedName name="BExMMV0P6P5YS3C35G0JYYHI7992">#REF!</definedName>
    <definedName name="BExMNDR4V2VG5RFZDGTAGD3Q9PPG">#REF!</definedName>
    <definedName name="BExMNJLFWZBRN9PZF1IO9CYWV1B2">#REF!</definedName>
    <definedName name="BExMNKCJ0FA57YEUUAJE43U1QN5P">#REF!</definedName>
    <definedName name="BExMNKN5D1WEF2OOJVP6LZ6DLU3Y">#REF!</definedName>
    <definedName name="BExMNR38HMPLWAJRQ9MMS3ZAZ9IU">#REF!</definedName>
    <definedName name="BExMNRDZULKJMVY2VKIIRM2M5A1M">#REF!</definedName>
    <definedName name="BExMO08EP22RWUA4L7DVV0VI03QS">#REF!</definedName>
    <definedName name="BExMO9IOWKTWHO8LQJJQI5P3INWY">#REF!</definedName>
    <definedName name="BExMOI29DOEK5R1A5QZPUDKF7N6T">#REF!</definedName>
    <definedName name="BExMOUSRDYCHOOSHJK8U61NXB60P">#REF!</definedName>
    <definedName name="BExMPAJ5AJAXGKGK3F6H3ODS6RF4">#REF!</definedName>
    <definedName name="BExMPAJA6EA4S18U6I2KOJTBSJJM">#REF!</definedName>
    <definedName name="BExMPD2X55FFBVJ6CBUKNPROIOEU">#REF!</definedName>
    <definedName name="BExMPGZ848E38FUH1JBQN97DGWAT">#REF!</definedName>
    <definedName name="BExMPMTICOSMQENOFKQ18K0ZT4S8">#REF!</definedName>
    <definedName name="BExMPMZ07II0R4KGWQQ7PGS3RZS4">#REF!</definedName>
    <definedName name="BExMPOBH04JMDO6Z8DMSEJZM4ANN">#REF!</definedName>
    <definedName name="BExMPSD77XQ3HA6A4FZOJK8G2JP3">#REF!</definedName>
    <definedName name="BExMQ35M4SD8T3N8XITV2URM6BCL">#REF!</definedName>
    <definedName name="BExMQ4I3Q7F0BMPHSFMFW9TZ87UD">#REF!</definedName>
    <definedName name="BExMQ4SWDWI4N16AZ0T5CJ6HH8WC">#REF!</definedName>
    <definedName name="BExMQ71WHW50GVX45JU951AGPLFQ">#REF!</definedName>
    <definedName name="BExMQB3G5O917WKYC3976Q90PFXO">#REF!</definedName>
    <definedName name="BExMQGXSLPT4A6N47LE6FBVHWBOF">#REF!</definedName>
    <definedName name="BExMQSBR7PL4KLB1Q4961QO45Y4G">#REF!</definedName>
    <definedName name="BExMQZIQRV1BF0CK291I4VNKT5DK">#REF!</definedName>
    <definedName name="BExMR1MA4I1X77714ZEPUVC8W398">#REF!</definedName>
    <definedName name="BExMR8YQHA7N77HGHY4Y6R30I3XT">#REF!</definedName>
    <definedName name="BExMRENOIARWRYOIVPDIEBVNRDO7">#REF!</definedName>
    <definedName name="BExMRQHUEHGF2FS4LCB0THFELGDI">#REF!</definedName>
    <definedName name="BExMRRJNUMGRSDD5GGKKGEIZ6FTS">#REF!</definedName>
    <definedName name="BExMRU3ACIU0RD2BNWO55LH5U2BR">#REF!</definedName>
    <definedName name="BExMSQRCC40AP8BDUPL2I2DNC210">#REF!</definedName>
    <definedName name="BExO4J9LR712G00TVA82VNTG8O7H">#REF!</definedName>
    <definedName name="BExO55G2KVZ7MIJ30N827CLH0I2A">#REF!</definedName>
    <definedName name="BExO5A8PZD9EUHC5CMPU6N3SQ15L">#REF!</definedName>
    <definedName name="BExO5KQBV2YOCBGEIWW97K8N3DYR">#REF!</definedName>
    <definedName name="BExO5XMAHL7CY3X0B1OPKZ28DCJ5">#REF!</definedName>
    <definedName name="BExO66LZJKY4PTQVREELI6POS4AY">#REF!</definedName>
    <definedName name="BExO6LLHCYTF7CIVHKAO0NMET14Q">#REF!</definedName>
    <definedName name="BExO7OUQS3XTUQ2LDKGQ8AAQ3OJJ">#REF!</definedName>
    <definedName name="BExO7RUSODZC2NQZMT2AFSMV2ONF">#REF!</definedName>
    <definedName name="BExO80ZSU4W2ZGGO5NXNI0YT3HHH">#REF!</definedName>
    <definedName name="BExO85HMYXZJ7SONWBKKIAXMCI3C">#REF!</definedName>
    <definedName name="BExO863922O4PBGQMUNEQKGN3K96">#REF!</definedName>
    <definedName name="BExO89U0OCKBS9J2377X9QOUJI5J">#REF!</definedName>
    <definedName name="BExO89ZIOXN0HOKHY24F7HDZ87UT">#REF!</definedName>
    <definedName name="BExO8CDTBCABLEUD6PE2UM2EZ6C4">#REF!</definedName>
    <definedName name="BExO8IZ05ZG0XVOL3W41KBQE176A">#REF!</definedName>
    <definedName name="BExO8UTAGQWDBQZEEF4HUNMLQCVU">#REF!</definedName>
    <definedName name="BExO937E20IHMGQOZMECL3VZC7OX">#REF!</definedName>
    <definedName name="BExO94EKPFTLLGI12P7Y6K9DSIZF">#REF!</definedName>
    <definedName name="BExO94UTJKQQ7TJTTJRTSR70YVJC">#REF!</definedName>
    <definedName name="BExO9J3A438976RXIUX5U9SU5T55">#REF!</definedName>
    <definedName name="BExO9RS5RXFJ1911HL3CCK6M74EP">#REF!</definedName>
    <definedName name="BExO9SDRI1M6KMHXSG3AE5L0F2U3">#REF!</definedName>
    <definedName name="BExO9V2U2YXAY904GYYGU6TD8Y7M">#REF!</definedName>
    <definedName name="BExOA4DARYKE9P2EFSW26ZWPWFR0">#REF!</definedName>
    <definedName name="BExOAQ3GKCT7YZW1EMVU3EILSZL2">#REF!</definedName>
    <definedName name="BExOAW3AA3L43KFO378I64QB2CSR">#REF!</definedName>
    <definedName name="BExOB8TQW0QYZHI9S87WOYPRKWHI">#REF!</definedName>
    <definedName name="BExOB9KT2THGV4SPLDVFTFXS4B14">#REF!</definedName>
    <definedName name="BExOBEZ0IE2WBEYY3D3CMRI72N1K">#REF!</definedName>
    <definedName name="BExOBIPU8760ITY0C8N27XZ3KWEF">#REF!</definedName>
    <definedName name="BExOBM0I5L0MZ1G4H9MGMD87SBMZ">#REF!</definedName>
    <definedName name="BExOBOUXMP88KJY2BX2JLUJH5N0K">#REF!</definedName>
    <definedName name="BExOBP0FKQ4SVR59FB48UNLKCOR6">#REF!</definedName>
    <definedName name="BExOBYAVUCQ0IGM0Y6A75QHP0Q1A">#REF!</definedName>
    <definedName name="BExOC3UEHB1CZNINSQHZANWJYKR8">#REF!</definedName>
    <definedName name="BExOCBSF3XGO9YJ23LX2H78VOUR7">#REF!</definedName>
    <definedName name="BExOCIDSAA3JR1VLMQ9GH0Y8ME0V">#REF!</definedName>
    <definedName name="BExOCJVQ12M7WKD0K0FNFDJIMEDQ">#REF!</definedName>
    <definedName name="BExOCKXFMOW6WPFEVX1I7R7FNDSS">#REF!</definedName>
    <definedName name="BExOCNRYUHKMHO5LO3DH613OK9H1">#REF!</definedName>
    <definedName name="BExOCYEXOB95DH5NOB0M5NOYX398">#REF!</definedName>
    <definedName name="BExOD4ERMDMFD8X1016N4EXOUR0S">#REF!</definedName>
    <definedName name="BExOD55RS7BQUHRQ6H3USVGKR0P7">#REF!</definedName>
    <definedName name="BExODEWDDEABM4ZY3XREJIBZ8IVP">#REF!</definedName>
    <definedName name="BExODNLAA1L7WQ9ZQX6A1ZOXK9VR">#REF!</definedName>
    <definedName name="BExODZFEIWV26E8RFU7XQYX1J458">#REF!</definedName>
    <definedName name="BExOEBKG55EROA2VL360A06LKASE">#REF!</definedName>
    <definedName name="BExOERG5LWXYYEN1DY1H2FWRJS9T">#REF!</definedName>
    <definedName name="BExOEV1S6JJVO5PP4BZ20SNGZR7D">#REF!</definedName>
    <definedName name="BExOFEDNCYI2TPTMQ8SJN3AW4YMF">#REF!</definedName>
    <definedName name="BExOFGH5B8QO3FZRLVHHLTZP5BTP">#REF!</definedName>
    <definedName name="BExOFVLXVD6RVHSQO8KZOOACSV24">#REF!</definedName>
    <definedName name="BExOG2SW3XOGP9VAPQ3THV3VWV12">#REF!</definedName>
    <definedName name="BExOG45J81K4OPA40KW5VQU54KY3">#REF!</definedName>
    <definedName name="BExOGFE2SCL8HHT4DFAXKLUTJZOG">#REF!</definedName>
    <definedName name="BExOGT6D0LJ3C22RDW8COECKB1J5">#REF!</definedName>
    <definedName name="BExOGTMI1HT31M1RGWVRAVHAK7DE">#REF!</definedName>
    <definedName name="BExOGXO9JE5XSE9GC3I6O21UEKAO">#REF!</definedName>
    <definedName name="BExOH9ICZ13C1LAW8OTYTR9S7ZP3">#REF!</definedName>
    <definedName name="BExOHL75H3OT4WAKKPUXIVXWFVDS">#REF!</definedName>
    <definedName name="BExOHLHXXJL6363CC082M9M5VVXQ">#REF!</definedName>
    <definedName name="BExOHNAO5UDXSO73BK2ARHWKS90Y">#REF!</definedName>
    <definedName name="BExOHO71DMDMAM81KENS0L8C5N7S">#REF!</definedName>
    <definedName name="BExOHR1G1I9A9CI1HG94EWBLWNM2">#REF!</definedName>
    <definedName name="BExOHTQPP8LQ98L6PYUI6QW08YID">#REF!</definedName>
    <definedName name="BExOHX6Q6NJI793PGX59O5EKTP4G">#REF!</definedName>
    <definedName name="BExOI5VMTHH7Y8MQQ1N635CHYI0P">#REF!</definedName>
    <definedName name="BExOIEVCP4Y6VDS23AK84MCYYHRT">#REF!</definedName>
    <definedName name="BExOIHPQIXR0NDR5WD01BZKPKEO3">#REF!</definedName>
    <definedName name="BExOIM7L0Z3LSII9P7ZTV4KJ8RMA">#REF!</definedName>
    <definedName name="BExOIWJVMJ6MG6JC4SPD1L00OHU1">#REF!</definedName>
    <definedName name="BExOIYCN8Z4JK3OOG86KYUCV0ME8">#REF!</definedName>
    <definedName name="BExOJ3AKZ9BCBZT3KD8WMSLK6MN2">#REF!</definedName>
    <definedName name="BExOJ7XQK71I4YZDD29AKOOWZ47E">#REF!</definedName>
    <definedName name="BExOJM0W6XGSW5MXPTTX0GNF6SFT">#REF!</definedName>
    <definedName name="BExOJXEUJJ9SYRJXKYYV2NCCDT2R">#REF!</definedName>
    <definedName name="BExOK0EQYM9JUMAGWOUN7QDH7VMZ">#REF!</definedName>
    <definedName name="BExOK4WM9O7QNG6O57FOASI5QSN1">#REF!</definedName>
    <definedName name="BExOKKHOPWUVRJGQJ5ONR2U40JX8">#REF!</definedName>
    <definedName name="BExOKTXMJP351VXKH8VT6SXUNIMF">#REF!</definedName>
    <definedName name="BExOKU8GMLOCNVORDE329819XN67">#REF!</definedName>
    <definedName name="BExOL0Z3Z7IAMHPB91EO2MF49U57">#REF!</definedName>
    <definedName name="BExOL7KH12VAR0LG741SIOJTLWFD">#REF!</definedName>
    <definedName name="BExOLICXFHJLILCJVFMJE5MGGWKR">#REF!</definedName>
    <definedName name="BExOLOI0WJS3QC12I3ISL0D9AWOF">#REF!</definedName>
    <definedName name="BExOLYZNG5RBD0BTS1OEZJNU92Q5">#REF!</definedName>
    <definedName name="BExOM3HIJ3UZPOKJI68KPBJAHPDC">#REF!</definedName>
    <definedName name="BExOMKPURE33YQ3K1JG9NVQD4W49">#REF!</definedName>
    <definedName name="BExOMP7NGCLUNFK50QD2LPKRG078">#REF!</definedName>
    <definedName name="BExOMU0A6XMY48SZRYL4WQZD13BI">#REF!</definedName>
    <definedName name="BExOMVT0HSNC59DJP4CLISASGHKL">#REF!</definedName>
    <definedName name="BExON0AX35F2SI0UCVMGWGVIUNI3">#REF!</definedName>
    <definedName name="BExON41U4296DV3DPG6I5EF3OEYF">#REF!</definedName>
    <definedName name="BExONB3A7CO4YD8RB41PHC93BQ9M">#REF!</definedName>
    <definedName name="BExONFQH6UUXF8V0GI4BRIST9RFO">#REF!</definedName>
    <definedName name="BExONIL31DZWU7IFVN3VV0XTXJA1">#REF!</definedName>
    <definedName name="BExONJ1BU17R0F5A2UP1UGJBOGKS">#REF!</definedName>
    <definedName name="BExONNZ9VMHVX3J6NLNJY7KZA61O">#REF!</definedName>
    <definedName name="BExONRQ1BAA4F3TXP2MYQ4YCZ09S">#REF!</definedName>
    <definedName name="BExOO1WWIZSGB0YTGKESB45TSVMZ">#REF!</definedName>
    <definedName name="BExOO4B8FPAFYPHCTYTX37P1TQM5">#REF!</definedName>
    <definedName name="BExOOBSYFJB2WKWAU0JCNLFG8SUI">#REF!</definedName>
    <definedName name="BExOOIULUDOJRMYABWV5CCL906X6">#REF!</definedName>
    <definedName name="BExOOTN0KTXJCL7E476XBN1CJ553">#REF!</definedName>
    <definedName name="BExOP1KWAIYT7XCC8AF2VC7J2WKF">#REF!</definedName>
    <definedName name="BExOP9DEBV5W5P4Q25J3XCJBP5S9">#REF!</definedName>
    <definedName name="BExOPFNYRBL0BFM23LZBJTADNOE4">#REF!</definedName>
    <definedName name="BExOPINVFSIZMCVT9YGT2AODVCX3">#REF!</definedName>
    <definedName name="BExOPQGEL15TKHGBCPN2D52TFC4I">#REF!</definedName>
    <definedName name="BExOQ1JN4SAC44RTMZIGHSW023WA">#REF!</definedName>
    <definedName name="BExOQ256YMF115DJL3KBPNKABJ90">#REF!</definedName>
    <definedName name="BExQ19DEUOLC11IW32E2AMVZLFF1">#REF!</definedName>
    <definedName name="BExQ1FD6KISGYU1JWEQ4G243ZPVD">#REF!</definedName>
    <definedName name="BExQ1K5T9ECWSN0HT8UHU8MBS2X7">#REF!</definedName>
    <definedName name="BExQ29C73XR33S3668YYSYZAIHTG">#REF!</definedName>
    <definedName name="BExQ2FS228IUDUP2023RA1D4AO4C">#REF!</definedName>
    <definedName name="BExQ2L0XYWLY9VPZWXYYFRIRQRJ1">#REF!</definedName>
    <definedName name="BExQ2M841F5Z1BQYR8DG5FKK0LIU">#REF!</definedName>
    <definedName name="BExQ300G8I8TK45A0MVHV15422EU">#REF!</definedName>
    <definedName name="BExQ39R28MXSG2SEV956F0KZ20AN">#REF!</definedName>
    <definedName name="BExQ3D1P3M5Z3HLMEZ17E0BLEE4U">#REF!</definedName>
    <definedName name="BExQ3O4W7QF8BOXTUT4IOGF6YKUD">#REF!</definedName>
    <definedName name="BExQ3PXOWSN8561ZR8IEY8ZASI3B">#REF!</definedName>
    <definedName name="BExQ3TZF04IPY0B0UG9CQQ5736UA">#REF!</definedName>
    <definedName name="BExQ42IU9MNDYLODP41DL6YTZMAR">#REF!</definedName>
    <definedName name="BExQ452HF7N1HYPXJXQ8WD6SOWUV">#REF!</definedName>
    <definedName name="BExQ499KBJ5W7A1G293A0K14EVQB">#REF!</definedName>
    <definedName name="BExQ4BTBSHPHVEDRCXC2ROW8PLFC">#REF!</definedName>
    <definedName name="BExQ4DGKF54SRKQUTUT4B1CZSS62">#REF!</definedName>
    <definedName name="BExQ4T74LQ5PYTV1MUQUW75A4BDY">#REF!</definedName>
    <definedName name="BExQ4XJHD7EJCNH7S1MJDZJ2MNWG">#REF!</definedName>
    <definedName name="BExQ5039ZCEWBUJHU682G4S89J03">#REF!</definedName>
    <definedName name="BExQ54QGNBULYGL3HT7LE41LZOO9">#REF!</definedName>
    <definedName name="BExQ56Z9W6YHZHRXOFFI8EFA7CDI">#REF!</definedName>
    <definedName name="BExQ5AFFSGHUEYQZX1J7GQLWW0TB">#REF!</definedName>
    <definedName name="BExQ5KX3Z668H1KUCKZ9J24HUQ1F">#REF!</definedName>
    <definedName name="BExQ5SPMSOCJYLAY20NB5A6O32RE">#REF!</definedName>
    <definedName name="BExQ5UICMGTMK790KTLK49MAGXRC">#REF!</definedName>
    <definedName name="BExQ5VEQEIJO7YY80OJTA3XRQYJ9">#REF!</definedName>
    <definedName name="BExQ5YUUK9FD0QGTY4WD0W90O7OL">#REF!</definedName>
    <definedName name="BExQ63793YQ9BH7JLCNRIATIGTRG">#REF!</definedName>
    <definedName name="BExQ6CN1EF2UPZ57ZYMGK8TUJQSS">#REF!</definedName>
    <definedName name="BExQ6M2YXJ8AMRJF3QGHC40ADAHZ">#REF!</definedName>
    <definedName name="BExQ6M8B0X44N9TV56ATUVHGDI00">#REF!</definedName>
    <definedName name="BExQ6POH065GV0I74XXVD0VUPBJW">#REF!</definedName>
    <definedName name="BExQ6WV9KPSMXPPLGZ3KK4WNYTHU">#REF!</definedName>
    <definedName name="BExQ783XTMM2A9I3UKCFWJH1PP2N">#REF!</definedName>
    <definedName name="BExQ79LX01ZPQB8EGD1ZHR2VK2H3">#REF!</definedName>
    <definedName name="BExQ7B3V9MGDK2OIJ61XXFBFLJFZ">#REF!</definedName>
    <definedName name="BExQ7CB046NVPF9ZXDGA7OXOLSLX">#REF!</definedName>
    <definedName name="BExQ7H3MHYSA09NPSRVLO36D2IQT">#REF!</definedName>
    <definedName name="BExQ7IWDCGGOO1HTJ97YGO1CK3R9">#REF!</definedName>
    <definedName name="BExQ7JNFIEGS2HKNBALH3Q2N5G7Z">#REF!</definedName>
    <definedName name="BExQ7MY3U2Z1IZ71U5LJUD00VVB4">#REF!</definedName>
    <definedName name="BExQ7NZSCNKTX8UT0NSF05F6EH9P">#REF!</definedName>
    <definedName name="BExQ7Q8NA48KCLWHHK5DJSGZA66P">#REF!</definedName>
    <definedName name="BExQ7XL2Q1GVUFL1F9KK0K0EXMWG">#REF!</definedName>
    <definedName name="BExQ8469L3ZRZ3KYZPYMSJIDL7Y5">#REF!</definedName>
    <definedName name="BExQ84MJB94HL3BWRN50M4NCB6Z0">#REF!</definedName>
    <definedName name="BExQ8583ZE00NW7T9OF11OT9IA14">#REF!</definedName>
    <definedName name="BExQ87BMQOWO5ESQYLE7QVMKDW5O">#REF!</definedName>
    <definedName name="BExQ87GYTV4QUKD0M0ZEAWYT7PAT">#REF!</definedName>
    <definedName name="BExQ8A0RPE3IMIFIZLUE7KD2N21W">#REF!</definedName>
    <definedName name="BExQ8ABK6H1ADV2R2OYT8NFFYG2N">#REF!</definedName>
    <definedName name="BExQ8DM90XJ6GCJIK9LC5O82I2TJ">#REF!</definedName>
    <definedName name="BExQ8G0K46ZORA0QVQTDI7Z8LXGF">#REF!</definedName>
    <definedName name="BExQ8O3WEU8HNTTGKTW5T0QSKCLP">#REF!</definedName>
    <definedName name="BExQ8ZCEDBOBJA3D9LDP5TU2WYGR">#REF!</definedName>
    <definedName name="BExQ94LAW6MAQBWY25WTBFV5PPZJ">#REF!</definedName>
    <definedName name="BExQ97QIPOSSRK978N8P234Y1XA4">#REF!</definedName>
    <definedName name="BExQ9E6FBAXTHGF3RXANFIA77GXP">#REF!</definedName>
    <definedName name="BExQ9F2YH4UUCCMQITJ475B3S3NP">#REF!</definedName>
    <definedName name="BExQ9KX9734KIAK7IMRLHCPYDHO2">#REF!</definedName>
    <definedName name="BExQ9L81FF4I7816VTPFBDWVU4CW">#REF!</definedName>
    <definedName name="BExQ9M4E2ACZOWWWP1JJIQO8AHUM">#REF!</definedName>
    <definedName name="BExQ9UTANMJCK7LJ4OQMD6F2Q01L">#REF!</definedName>
    <definedName name="BExQ9ZLYHWABXAA9NJDW8ZS0UQ9P">#REF!</definedName>
    <definedName name="BExQA0T2TOJ18G3WXFH3BUKFCTOB">#REF!</definedName>
    <definedName name="BExQA324HSCK40ENJUT9CS9EC71B">#REF!</definedName>
    <definedName name="BExQA55GY0STSNBWQCWN8E31ZXCS">#REF!</definedName>
    <definedName name="BExQA9HZIN9XEMHEEVHT99UU9Z82">#REF!</definedName>
    <definedName name="BExQAELFYH92K8CJL155181UDORO">#REF!</definedName>
    <definedName name="BExQAG8PP8R5NJKNQD1U4QOSD6X5">#REF!</definedName>
    <definedName name="BExQBB40LLCK8G9W8FT2SJ3VELQ1">#REF!</definedName>
    <definedName name="BExQBDICMZTSA1X73TMHNO4JSFLN">#REF!</definedName>
    <definedName name="BExQBEER6CRCRPSSL61S0OMH57ZA">#REF!</definedName>
    <definedName name="BExQBIGGY5TXI2FJVVZSLZ0LTZYH">#REF!</definedName>
    <definedName name="BExQBL5EQFFUH2V9C8ZGD3BTTW3G">#REF!</definedName>
    <definedName name="BExQBM1RUSIQ85LLMM2159BYDPIP">#REF!</definedName>
    <definedName name="BExQBPSOZ47V81YAEURP0NQJNTJH">#REF!</definedName>
    <definedName name="BExQC5TWT21CGBKD0IHAXTIN2QB8">#REF!</definedName>
    <definedName name="BExQC94JL9F5GW4S8DQCAF4WB2DA">#REF!</definedName>
    <definedName name="BExQCJ0MPJN2T5B55EUCIG2AZ0TY">#REF!</definedName>
    <definedName name="BExQCKTD8AT0824LGWREXM1B5D1X">#REF!</definedName>
    <definedName name="BExQD571YWOXKR2SX85K5MKQ0AO2">#REF!</definedName>
    <definedName name="BExQDB6VCHN8PNX8EA6JNIEQ2JC2">#REF!</definedName>
    <definedName name="BExQDE1B6U2Q9B73KBENABP71YM1">#REF!</definedName>
    <definedName name="BExQDGQCN7ZW41QDUHOBJUGQAX40">#REF!</definedName>
    <definedName name="BExQEC7BRIJ30PTU3UPFOIP2HPE3">#REF!</definedName>
    <definedName name="BExQEMUA4HEFM4OVO8M8MA8PIAW1">#REF!</definedName>
    <definedName name="BExQEQ4XZQFIKUXNU9H7WE7AMZ1U">#REF!</definedName>
    <definedName name="BExQER1AYRHX27MY55WCZ7XYSI0C">#REF!</definedName>
    <definedName name="BExQF1OEB07CRAP6ALNNMJNJ3P2D">#REF!</definedName>
    <definedName name="BExQF9X2AQPFJZTCHTU5PTTR0JAH">#REF!</definedName>
    <definedName name="BExQFC0M9KKFMQKPLPEO2RQDB7MM">#REF!</definedName>
    <definedName name="BExQFCWYSLJTC9DRJN0CGM8V2TFV">#REF!</definedName>
    <definedName name="BExQFEEV7627R8TYZCM28C6V6WHE">#REF!</definedName>
    <definedName name="BExQFEK8NUD04X2OBRA275ADPSDL">#REF!</definedName>
    <definedName name="BExQFGYIWDR4W0YF7XR6E4EWWJ02">#REF!</definedName>
    <definedName name="BExQFOAY7ECJ9JO8HMXUJFUVKIAW">#REF!</definedName>
    <definedName name="BExQFPNFKA36IAPS22LAUMBDI4KE">#REF!</definedName>
    <definedName name="BExQFPSWEMA8WBUZ4WK20LR13VSU">#REF!</definedName>
    <definedName name="BExQFRG4YA75Q77YALKKS4ASUJ5C">#REF!</definedName>
    <definedName name="BExQFVSPOSCCPF1TLJPIWYWYB8A9">#REF!</definedName>
    <definedName name="BExQFWJQXNQAW6LUMOEDS6KMJMYL">#REF!</definedName>
    <definedName name="BExQG8TYRD2G42UA5ZPCRLNKUDMX">#REF!</definedName>
    <definedName name="BExQGO48J9MPCDQ96RBB9UN9AIGT">#REF!</definedName>
    <definedName name="BExQGSBB6MJWDW7AYWA0MSFTXKRR">#REF!</definedName>
    <definedName name="BExQH0UURAJ13AVO5UI04HSRGVYW">#REF!</definedName>
    <definedName name="BExQH6ZZY0NR8SE48PSI9D0CU1TC">#REF!</definedName>
    <definedName name="BExQH9P2MCXAJOVEO4GFQT6MNW22">#REF!</definedName>
    <definedName name="BExQHCZSBYUY8OKKJXFYWKBBM6AH">#REF!</definedName>
    <definedName name="BExQHPKXZ1K33V2F90NZIQRZYIAW">#REF!</definedName>
    <definedName name="BExQHVF9KD06AG2RXUQJ9X4PVGX4">#REF!</definedName>
    <definedName name="BExQHZBHVN2L4HC7ACTR73T5OCV0">#REF!</definedName>
    <definedName name="BExQI85V9TNLDJT5LTRZS10Y26SG">#REF!</definedName>
    <definedName name="BExQIAPKHVEV8CU1L3TTHJW67FJ5">#REF!</definedName>
    <definedName name="BExQIBB4I3Z6AUU0HYV1DHRS13M4">#REF!</definedName>
    <definedName name="BExQIBWPAXU7HJZLKGJZY3EB7MIS">#REF!</definedName>
    <definedName name="BExQIS8O6R36CI01XRY9ISM99TW9">#REF!</definedName>
    <definedName name="BExQIVJB9MJ25NDUHTCVMSODJY2C">#REF!</definedName>
    <definedName name="BExQJBF7LAX128WR7VTMJC88ZLPG">#REF!</definedName>
    <definedName name="BExQJEVCKX6KZHNCLYXY7D0MX5KN">#REF!</definedName>
    <definedName name="BExQJJYSDX8B0J1QGF2HL071KKA3">#REF!</definedName>
    <definedName name="BExQK1HV6SQQ7CP8H8IUKI9TYXTD">#REF!</definedName>
    <definedName name="BExQK3LE5CSBW1E4H4KHW548FL2R">#REF!</definedName>
    <definedName name="BExQK6AILPF1MKEJJ85UBXNRSRCT">#REF!</definedName>
    <definedName name="BExQKG6LD6PLNDGNGO9DJXY865BR">#REF!</definedName>
    <definedName name="BExQLE1TOW3A287TQB0AVWENT8O1">#REF!</definedName>
    <definedName name="BExRYOYB4A3E5F6MTROY69LR0PMG">#REF!</definedName>
    <definedName name="BExRYZLA9EW71H4SXQR525S72LLP">#REF!</definedName>
    <definedName name="BExRZ66M8G9FQ0VFP077QSZBSOA5">#REF!</definedName>
    <definedName name="BExRZ8FMQQL46I8AQWU17LRNZD5T">#REF!</definedName>
    <definedName name="BExRZIRRIXRUMZ5GOO95S7460BMP">#REF!</definedName>
    <definedName name="BExRZK9RAHMM0ZLTNSK7A4LDC42D">#REF!</definedName>
    <definedName name="BExRZNKGHQY9DYGLXWSO55Y0RLZC">#REF!</definedName>
    <definedName name="BExRZOGSR69INI6GAEPHDWSNK5Q4">#REF!</definedName>
    <definedName name="BExS0ASQBKRTPDWFK0KUDFOS9LE5">#REF!</definedName>
    <definedName name="BExS0D1JV40MGB503H6KPC6LNT6V">#REF!</definedName>
    <definedName name="BExS0GHQUF6YT0RU3TKDEO8CSJYB">#REF!</definedName>
    <definedName name="BExS0K8IHC45I78DMZBOJ1P13KQA">#REF!</definedName>
    <definedName name="BExS152B2LFCRAUHSLI5T6QRNII0">#REF!</definedName>
    <definedName name="BExS15IJV0WW662NXQUVT3FGP4ST">#REF!</definedName>
    <definedName name="BExS194110MR25BYJI3CJ2EGZ8XT">#REF!</definedName>
    <definedName name="BExS1BNVGNSGD4EP90QL8WXYWZ66">#REF!</definedName>
    <definedName name="BExS1OP3X9DRXMCUS6O91JR34QYX">#REF!</definedName>
    <definedName name="BExS1UE39N6NCND7MAARSBWXS6HU">#REF!</definedName>
    <definedName name="BExS226HTWL5WVC76MP5A1IBI8WD">#REF!</definedName>
    <definedName name="BExS26OI2QNNAH2WMDD95Z400048">#REF!</definedName>
    <definedName name="BExS2DF6B4ZUF3VZLI4G6LJ3BF38">#REF!</definedName>
    <definedName name="BExS2M9K7O87081NX4XHIIEFW9OO">#REF!</definedName>
    <definedName name="BExS2OYOVPD57W0S8W6Z2Z2LYVEV">#REF!</definedName>
    <definedName name="BExS2QB5FS5LYTFYO4BROTWG3OV5">#REF!</definedName>
    <definedName name="BExS2TLU1HONYV6S3ZD9T12D7CIG">#REF!</definedName>
    <definedName name="BExS318UV9I2FXPQQWUKKX00QLPJ">#REF!</definedName>
    <definedName name="BExS3LBS0SMTHALVM4NRI1BAV1NP">#REF!</definedName>
    <definedName name="BExS3MTQ75VBXDGEBURP6YT8RROE">#REF!</definedName>
    <definedName name="BExS3OMGYO0DFN5186UFKEXZ2RX3">#REF!</definedName>
    <definedName name="BExS3SDERJ27OER67TIGOVZU13A2">#REF!</definedName>
    <definedName name="BExS46R5WDNU5KL04FKY5LHJUCB8">#REF!</definedName>
    <definedName name="BExS4ASWKM93XA275AXHYP8AG6SU">#REF!</definedName>
    <definedName name="BExS4IFXK5G4H6DVDVDQOV6XN4PX">#REF!</definedName>
    <definedName name="BExS4JN3Y6SVBKILQK0R9HS45Y52">#REF!</definedName>
    <definedName name="BExS4P6S41O6Z6BED77U3GD9PNH1">#REF!</definedName>
    <definedName name="BExS4QDZB3N8ZYL5ZYT3BZ3V2BC8">#REF!</definedName>
    <definedName name="BExS4TTXO4MF5WSM4SINV4L9RXOH">#REF!</definedName>
    <definedName name="BExS51H0N51UT0FZOPZRCF1GU063">#REF!</definedName>
    <definedName name="BExS54X72TJFC41FJK72MLRR2OO7">#REF!</definedName>
    <definedName name="BExS59F0PA1V2ZC7S5TN6IT41SXP">#REF!</definedName>
    <definedName name="BExS5DRER9US6NXY9ATYT41KZII3">#REF!</definedName>
    <definedName name="BExS5L3TGB8JVW9ROYWTKYTUPW27">#REF!</definedName>
    <definedName name="BExS66DVSZQKZWJIAFTM0V9FRWKC">#REF!</definedName>
    <definedName name="BExS67VUHXA03U5ZK7SIT41KVAS6">#REF!</definedName>
    <definedName name="BExS6GKQ96EHVLYWNJDWXZXUZW90">#REF!</definedName>
    <definedName name="BExS6ITKSZFRR01YD5B0F676SYN7">#REF!</definedName>
    <definedName name="BExS6N0LI574IAC89EFW6CLTCQ33">#REF!</definedName>
    <definedName name="BExS6VPJTCYPQSRJJU3LL3WOCLJE">#REF!</definedName>
    <definedName name="BExS6WRDBF3ST86ZOBBUL3GTCR11">#REF!</definedName>
    <definedName name="BExS6XNRKR0C3MTA0LV5B60UB908">#REF!</definedName>
    <definedName name="BExS7I6R3SW09A3XWAFJJUKYV5M7">#REF!</definedName>
    <definedName name="BExS7TKQYLRZGM93UY3ZJZJBQNFJ">#REF!</definedName>
    <definedName name="BExS7Y2LNGVHSIBKC7C3R6X4LDR6">#REF!</definedName>
    <definedName name="BExS81TE0EY44Y3W2M4Z4MGNP5OM">#REF!</definedName>
    <definedName name="BExS81YPDZDVJJVS15HV2HDXAC3Y">#REF!</definedName>
    <definedName name="BExS82PRVNUTEKQZS56YT2DVF6C2">#REF!</definedName>
    <definedName name="BExS8BPG5A0GR5AO1U951NDGGR0L">#REF!</definedName>
    <definedName name="BExS8GSUS17UY50TEM2AWF36BR9Z">#REF!</definedName>
    <definedName name="BExS8HJRBVG0XI6PWA9KTMJZMQXK">#REF!</definedName>
    <definedName name="BExS8R51C8RM2FS6V6IRTYO9GA4A">#REF!</definedName>
    <definedName name="BExS8WDX408F60MH1X9B9UZ2H4R7">#REF!</definedName>
    <definedName name="BExS8Z2W2QEC3MH0BZIYLDFQNUIP">#REF!</definedName>
    <definedName name="BExS92DKGRFFCIA9C0IXDOLO57EP">#REF!</definedName>
    <definedName name="BExS96KMKHNNQC2P9VX4NBQJQMPY">#REF!</definedName>
    <definedName name="BExS98OB4321YCHLCQ022PXKTT2W">#REF!</definedName>
    <definedName name="BExS9C9N8GFISC6HUERJ0EI06GB2">#REF!</definedName>
    <definedName name="BExS9DX13CACP3J8JDREK30JB1SQ">#REF!</definedName>
    <definedName name="BExS9FPRS2KRRCS33SE6WFNF5GYL">#REF!</definedName>
    <definedName name="BExS9NT4DDVE1FT8OYPQZLDPYYJ0">#REF!</definedName>
    <definedName name="BExS9WI0A6PSEB8N9GPXF2Z7MWHM">#REF!</definedName>
    <definedName name="BExS9ZN8DI8D0Y5I5I6JZ6YGS4YN">#REF!</definedName>
    <definedName name="BExSA5HP306TN9XJS0TU619DLRR7">#REF!</definedName>
    <definedName name="BExSAAVWQOOIA6B3JHQVGP08HFEM">#REF!</definedName>
    <definedName name="BExSAFJ3IICU2M7QPVE4ARYMXZKX">#REF!</definedName>
    <definedName name="BExSAH6ID8OHX379UXVNGFO8J6KQ">#REF!</definedName>
    <definedName name="BExSAQBHIXGQRNIRGCJMBXUPCZQA">#REF!</definedName>
    <definedName name="BExSAUD2SQVMDQ517BNUFZ4K43V7">#REF!</definedName>
    <definedName name="BExSAUTCT4P7JP57NOR9MTX33QJZ">#REF!</definedName>
    <definedName name="BExSAY9CA9TFXQ9M9FBJRGJO9T9E">#REF!</definedName>
    <definedName name="BExSAZM09J4Z6WHT6PVGYJ77BU32">#REF!</definedName>
    <definedName name="BExSB1EQDS0OYTASZTH6GIBYLP44">#REF!</definedName>
    <definedName name="BExSB4JYKQ3MINI7RAYK5M8BLJDC">#REF!</definedName>
    <definedName name="BExSB5R89NGPU6ESOQ2JP8WO9CPN">#REF!</definedName>
    <definedName name="BExSBB5BB2NTOBYTX7MDBWRM5SBC" localSheetId="4">QUERY_STANDARD #REF!</definedName>
    <definedName name="BExSBB5BB2NTOBYTX7MDBWRM5SBC" localSheetId="7">QUERY_STANDARD #REF!</definedName>
    <definedName name="BExSBB5BB2NTOBYTX7MDBWRM5SBC">QUERY_STANDARD #REF!</definedName>
    <definedName name="BExSBMOS41ZRLWYLOU29V6Y7YORR">#REF!</definedName>
    <definedName name="BExSBRBXXQMBU1TYDW1BXTEVEPRU">#REF!</definedName>
    <definedName name="BExSC54998WTZ21DSL0R8UN0Y9JH">#REF!</definedName>
    <definedName name="BExSC60N7WR9PJSNC9B7ORCX9NGY">#REF!</definedName>
    <definedName name="BExSC7YP3600SCKLHBPXRWJ3BIDB">#REF!</definedName>
    <definedName name="BExSCE99EZTILTTCE4NJJF96OYYM">#REF!</definedName>
    <definedName name="BExSCHUQZ2HFEWS54X67DIS8OSXZ">#REF!</definedName>
    <definedName name="BExSCOG41SKKG4GYU76WRWW1CTE6">#REF!</definedName>
    <definedName name="BExSCVC9P86YVFMRKKUVRV29MZXZ">#REF!</definedName>
    <definedName name="BExSD233CH4MU9ZMGNRF97ZV7KWU">#REF!</definedName>
    <definedName name="BExSD2U0F3BN6IN9N4R2DTTJG15H">#REF!</definedName>
    <definedName name="BExSD6A6NY15YSMFH51ST6XJY429">#REF!</definedName>
    <definedName name="BExSD9VH6PF6RQ135VOEE08YXPAW">#REF!</definedName>
    <definedName name="BExSDP5Y04WWMX2WWRITWOX8R5I9">#REF!</definedName>
    <definedName name="BExSDSGM203BJTNS9MKCBX453HMD">#REF!</definedName>
    <definedName name="BExSDT20XUFXTDM37M148AXAP7HN">#REF!</definedName>
    <definedName name="BExSDZI37HH2PF01MJJVXIH41PTJ">#REF!</definedName>
    <definedName name="BExSEEHK1VLWD7JBV9SVVVIKQZ3I">#REF!</definedName>
    <definedName name="BExSEJKZLX37P3V33TRTFJ30BFRK">#REF!</definedName>
    <definedName name="BExSEP9UVOAI6TMXKNK587PQ3328">#REF!</definedName>
    <definedName name="BExSERZ34ETZF8OI93MYIVZX4RDV">#REF!</definedName>
    <definedName name="BExSF07QFLZCO4P6K6QF05XG7PH1">#REF!</definedName>
    <definedName name="BExSFDEH9652X7LPWCG9POH7GSQ8">#REF!</definedName>
    <definedName name="BExSFELNPJYUZX393PKWKNNZYV1N">#REF!</definedName>
    <definedName name="BExSFJ8ZAGQ63A4MVMZRQWLVRGQ5">#REF!</definedName>
    <definedName name="BExSFKQRST2S9KXWWLCXYLKSF4G1">#REF!</definedName>
    <definedName name="BExSFYDRRTAZVPXRWUF5PDQ97WFF">#REF!</definedName>
    <definedName name="BExSFZVPFTXA3F0IJ2NGH1GXX9R7">#REF!</definedName>
    <definedName name="BExSG90Q4ZUU2IPGDYOM169NJV9S">#REF!</definedName>
    <definedName name="BExSG9X3DU845PNXYJGGLBQY2UHG">#REF!</definedName>
    <definedName name="BExSGE45J27MDUUNXW7Z8Q33UAON">#REF!</definedName>
    <definedName name="BExSGE9LY91Q0URHB4YAMX0UAMYI">#REF!</definedName>
    <definedName name="BExSGLB2URTLBCKBB4Y885W925F2">#REF!</definedName>
    <definedName name="BExSGOAYG73SFWOPAQV80P710GID">#REF!</definedName>
    <definedName name="BExSGOWJHRW7FWKLO2EHUOOGHNAF">#REF!</definedName>
    <definedName name="BExSGOWJTAP41ZV5Q23H7MI9C76W">#REF!</definedName>
    <definedName name="BExSGR5JQVX2HQ0PKCGZNSSUM1RV">#REF!</definedName>
    <definedName name="BExSGVHX69GJZHD99DKE4RZ042B1">#REF!</definedName>
    <definedName name="BExSGZJO4J4ZO04E2N2ECVYS9DEZ">#REF!</definedName>
    <definedName name="BExSHAHFHS7MMNJR8JPVABRGBVIT">#REF!</definedName>
    <definedName name="BExSHGH88QZWW4RNAX4YKAZ5JEBL">#REF!</definedName>
    <definedName name="BExSHJRV1T2FXH2JT08DY32T5BW5">#REF!</definedName>
    <definedName name="BExSHOKK1OO3CX9Z28C58E5J1D9W">#REF!</definedName>
    <definedName name="BExSHQD8KYLTQGDXIRKCHQQ7MKIH">#REF!</definedName>
    <definedName name="BExSHVGPIAHXI97UBLI9G4I4M29F">#REF!</definedName>
    <definedName name="BExSI0K2YL3HTCQAD8A7TR4QCUR6">#REF!</definedName>
    <definedName name="BExSIFUDNRWXWIWNGCCFOOD8WIAZ">#REF!</definedName>
    <definedName name="BExTTWD2PGX3Y9FR5F2MRNLY1DIY">#REF!</definedName>
    <definedName name="BExTTYGKKJX4HZQADQ11FS1UL26T">#REF!</definedName>
    <definedName name="BExTTZNS2PBCR93C9IUW49UZ4I6T">#REF!</definedName>
    <definedName name="BExTU2YFQ25JQ6MEMRHHN66VLTPJ">#REF!</definedName>
    <definedName name="BExTU75IOII1V5O0C9X2VAYYVJUG">#REF!</definedName>
    <definedName name="BExTUA5F7V4LUIIAM17J3A8XF3JE">#REF!</definedName>
    <definedName name="BExTUJ53ANGZ3H1KDK4CR4Q0OD6P">#REF!</definedName>
    <definedName name="BExTUKXSZBM7C57G6NGLWGU4WOHY">#REF!</definedName>
    <definedName name="BExTUSQCFFYZCDNHWHADBC2E1ZP1">#REF!</definedName>
    <definedName name="BExTUVFGOJEYS28JURA5KHQFDU5J">#REF!</definedName>
    <definedName name="BExTUW10U40QCYGHM5NJ3YR1O5SP">#REF!</definedName>
    <definedName name="BExTUWXFQHINU66YG82BI20ATMB5">#REF!</definedName>
    <definedName name="BExTUY9WNSJ91GV8CP0SKJTEIV82">#REF!</definedName>
    <definedName name="BExTUZXAL8MLXG1BSWWY1G32NA3M">#REF!</definedName>
    <definedName name="BExTV67VIM8PV6KO253M4DUBJQLC">#REF!</definedName>
    <definedName name="BExTVELZCF2YA5L6F23BYZZR6WHF">#REF!</definedName>
    <definedName name="BExTVGPIQZ99YFXUC8OONUX5BD42">#REF!</definedName>
    <definedName name="BExTVZQLP9VFLEYQ9280W13X7E8K">#REF!</definedName>
    <definedName name="BExTWB4LA1PODQOH4LDTHQKBN16K">#REF!</definedName>
    <definedName name="BExTWI0Q8AWXUA3ZN7I5V3QK2KM1">#REF!</definedName>
    <definedName name="BExTWJTIA3WUW1PUWXAOP9O8NKLZ">#REF!</definedName>
    <definedName name="BExTWW95OX07FNA01WF5MSSSFQLX">#REF!</definedName>
    <definedName name="BExTX476KI0RNB71XI5TYMANSGBG">#REF!</definedName>
    <definedName name="BExTXJ6HBAIXMMWKZTJNFDYVZCAY">#REF!</definedName>
    <definedName name="BExTXK8CL5D56JV0AONWBBXAJUO2">#REF!</definedName>
    <definedName name="BExTXT812NQT8GAEGH738U29BI0D">#REF!</definedName>
    <definedName name="BExTXWIP2TFPTQ76NHFOB72NICRZ">#REF!</definedName>
    <definedName name="BExTY1RHDAEP5NNEC9ZZBXBZPGQY">#REF!</definedName>
    <definedName name="BExTY5T62H651VC86QM4X7E28JVA">#REF!</definedName>
    <definedName name="BExTYAR5USROAQEIC0RUDFYGMFMS">#REF!</definedName>
    <definedName name="BExTYHCJJ2NWRM1RV59FYR41534U">#REF!</definedName>
    <definedName name="BExTYKCEFJ83LZM95M1V7CSFQVEA">#REF!</definedName>
    <definedName name="BExTYPLA9N640MFRJJQPKXT7P88M">#REF!</definedName>
    <definedName name="BExTZ7F71SNTOX4LLZCK5R9VUMIJ">#REF!</definedName>
    <definedName name="BExTZ8X5G9S3PA4FPSNK7T69W7QT">#REF!</definedName>
    <definedName name="BExTZ97Y0RMR8V5BI9F2H4MFB77O">#REF!</definedName>
    <definedName name="BExTZFD8VY0TVDHLEQ60WGQ3WY6Z">#REF!</definedName>
    <definedName name="BExTZK5PMCAXJL4DUIGL6H9Y8U4C">#REF!</definedName>
    <definedName name="BExTZKB6L5SXV5UN71YVTCBEIGWY">#REF!</definedName>
    <definedName name="BExTZLICVKK4NBJFEGL270GJ2VQO">#REF!</definedName>
    <definedName name="BExTZO2596CBZKPI7YNA1QQNPAIJ">#REF!</definedName>
    <definedName name="BExTZY8TDV4U7FQL7O10G6VKWKPJ">#REF!</definedName>
    <definedName name="BExU02QNT4LT7H9JPUC4FXTLVGZT">#REF!</definedName>
    <definedName name="BExU0BFJJQO1HJZKI14QGOQ6JROO">#REF!</definedName>
    <definedName name="BExU0FH5WTGW8MRFUFMDDSMJ6YQ5">#REF!</definedName>
    <definedName name="BExU0GDOIL9U33QGU9ZU3YX3V1I4">#REF!</definedName>
    <definedName name="BExU0HKTO8WJDQDWRTUK5TETM3HS">#REF!</definedName>
    <definedName name="BExU0MTJQPE041ZN7H8UKGV6MZT7">#REF!</definedName>
    <definedName name="BExU0XB6XCXI4SZ92YEUFMW4TAXF">#REF!</definedName>
    <definedName name="BExU0Z98UR09K2XF1VLL37ZZHE2U">#REF!</definedName>
    <definedName name="BExU0ZK1YNUFU3VFXQIDBA7W48KH">#REF!</definedName>
    <definedName name="BExU0ZUUFYHLUK4M4E8GLGIBBNT0">#REF!</definedName>
    <definedName name="BExU147D6RPG6ZVTSXRKFSVRHSBG">#REF!</definedName>
    <definedName name="BExU16R10W1SOAPNG4CDJ01T7JRE">#REF!</definedName>
    <definedName name="BExU17CKOR3GNIHDNVLH9L1IOJS9">#REF!</definedName>
    <definedName name="BExU1GXUTLRPJN4MRINLAPHSZQFG">#REF!</definedName>
    <definedName name="BExU1H3BJ8Y7UNXAZSQC2OJG2HC0">#REF!</definedName>
    <definedName name="BExU1IL9AOHFO85BZB6S60DK3N8H">#REF!</definedName>
    <definedName name="BExU1NOPS09CLFZL1O31RAF9BQNQ">#REF!</definedName>
    <definedName name="BExU1PH9MOEX1JZVZ3D5M9DXB191">#REF!</definedName>
    <definedName name="BExU1QZEEKJA35IMEOLOJ3ODX0ZA">#REF!</definedName>
    <definedName name="BExU1SMNFAXFWWGGZP1DFVC3NIGE">#REF!</definedName>
    <definedName name="BExU1VRURIWWVJ95O40WA23LMTJD">#REF!</definedName>
    <definedName name="BExU1WTPD21WRY89427YGNYH5QWO">#REF!</definedName>
    <definedName name="BExU2M5CK6XK55UIHDVYRXJJJRI4">#REF!</definedName>
    <definedName name="BExU2Q71K1RFLB0SJWMQPVEJCHWE">#REF!</definedName>
    <definedName name="BExU2TXVT25ZTOFQAF6CM53Z1RLF">#REF!</definedName>
    <definedName name="BExU2XZLYIU19G7358W5T9E87AFR">#REF!</definedName>
    <definedName name="BExU3B66MCKJFSKT3HL8B5EJGVX0">#REF!</definedName>
    <definedName name="BExU3UNI9NR1RNZR07NSLSZMDOQQ">#REF!</definedName>
    <definedName name="BExU401R18N6XKZKL7CNFOZQCM14">#REF!</definedName>
    <definedName name="BExU42QVGY7TK39W1BIN6CDRG2OE">#REF!</definedName>
    <definedName name="BExU44JJOPE7IUU5ZJEOPOBH3J3R">#REF!</definedName>
    <definedName name="BExU44P2AEX6PD8VC4ISCROUCQSP">#REF!</definedName>
    <definedName name="BExU47OZMS6TCWMEHHF0UCSFLLPI">#REF!</definedName>
    <definedName name="BExU4D36E8TXN0M8KSNGEAFYP4DQ">#REF!</definedName>
    <definedName name="BExU4G31RRVLJ3AC6E1FNEFMXM3O">#REF!</definedName>
    <definedName name="BExU4GDVLPUEWBA4MRYRTQAUNO7B">#REF!</definedName>
    <definedName name="BExU4I148DA7PRCCISLWQ6ABXFK6">#REF!</definedName>
    <definedName name="BExU4L101H2KQHVKCKQ4PBAWZV6K">#REF!</definedName>
    <definedName name="BExU4NA00RRRBGRT6TOB0MXZRCRZ">#REF!</definedName>
    <definedName name="BExU4X0KN6NT3VFUW5G4WGKGE86Q">#REF!</definedName>
    <definedName name="BExU51IFNZXPBDES28457LR8X60M">#REF!</definedName>
    <definedName name="BExU529I6YHVOG83TJHWSILIQU1S">#REF!</definedName>
    <definedName name="BExU57YCIKPRD8QWL6EU0YR3NG3J">#REF!</definedName>
    <definedName name="BExU5DSTBWXLN6E59B757KRWRI6E">#REF!</definedName>
    <definedName name="BExU5TDWM8NNDHYPQ7OQODTQ368A">#REF!</definedName>
    <definedName name="BExU5X4OX1V1XHS6WSSORVQPP6Z3">#REF!</definedName>
    <definedName name="BExU5XVPARTFMRYHNUTBKDIL4UJN">#REF!</definedName>
    <definedName name="BExU62Z4G38XH41TWN74IQ8BYVUS">#REF!</definedName>
    <definedName name="BExU66KMFBAP8JCVG9VM1RD1TNFF">#REF!</definedName>
    <definedName name="BExU68IOM3CB3TACNAE9565TW7SH">#REF!</definedName>
    <definedName name="BExU6AM82KN21E82HMWVP3LWP9IL">#REF!</definedName>
    <definedName name="BExU6FEU1MRHU98R9YOJC5OKUJ6L">#REF!</definedName>
    <definedName name="BExU6KI9M3L66J8K9097CNXOPQUP">#REF!</definedName>
    <definedName name="BExU6KIAJ663Y8W8QMU4HCF183DF">#REF!</definedName>
    <definedName name="BExU6KT19B4PG6SHXFBGBPLM66KT">#REF!</definedName>
    <definedName name="BExU6PAVKIOAIMQ9XQIHHF1SUAGO">#REF!</definedName>
    <definedName name="BExU6WXXC7SSQDMHSLUN5C2V4IYX">#REF!</definedName>
    <definedName name="BExU73387E74XE8A9UKZLZNJYY65">#REF!</definedName>
    <definedName name="BExU74VY6QEB94IN6RE0WYFTPBPS">#REF!</definedName>
    <definedName name="BExU76ZHCJM8I7VSICCMSTC33O6U">#REF!</definedName>
    <definedName name="BExU7BBTUF8BQ42DSGM94X5TG5GF">#REF!</definedName>
    <definedName name="BExU7HH4EAHFQHT4AXKGWAWZP3I0">#REF!</definedName>
    <definedName name="BExU7MF1ZVPDHOSMCAXOSYICHZ4I">#REF!</definedName>
    <definedName name="BExU7O2BJ6D5YCKEL6FD2EFCWYRX">#REF!</definedName>
    <definedName name="BExU7Q0JS9YIUKUPNSSAIDK2KJAV">#REF!</definedName>
    <definedName name="BExU7SEWBDZ8MEBSU4PW8X00XMN1">#REF!</definedName>
    <definedName name="BExU80I6AE5OU7P7F5V7HWIZBJ4P">#REF!</definedName>
    <definedName name="BExU85G4AX1P0MBU0HE0TPOZCD6E">#REF!</definedName>
    <definedName name="BExU86NB26MCPYIISZ36HADONGT2">#REF!</definedName>
    <definedName name="BExU885EZZNSZV3GP298UJ8LB7OL">#REF!</definedName>
    <definedName name="BExU8FSAUP9TUZ1NO9WXK80QPHWV">#REF!</definedName>
    <definedName name="BExU8KFLAN778MBN93NYZB0FV30G">#REF!</definedName>
    <definedName name="BExU8UX9JX3XLB47YZ8GFXE0V7R2">#REF!</definedName>
    <definedName name="BExU91DC3DGKPZD6LTER2IRTF89C">#REF!</definedName>
    <definedName name="BExU96M1J7P9DZQ3S9H0C12KGYTW">#REF!</definedName>
    <definedName name="BExU9E931IV7N2FUWNBHRV9UM10A">#REF!</definedName>
    <definedName name="BExU9F05OR1GZ3057R6UL3WPEIYI">#REF!</definedName>
    <definedName name="BExU9GCSO5YILIKG6VAHN13DL75K">#REF!</definedName>
    <definedName name="BExU9KJOZLO15N11MJVN782NFGJ0">#REF!</definedName>
    <definedName name="BExU9LG29XU2K1GNKRO4438JYQZE">#REF!</definedName>
    <definedName name="BExU9RW36I5Z6JIXUIUB3PJH86LT">#REF!</definedName>
    <definedName name="BExU9ZOMR3TGGMH7MBF9QVR66BBC">#REF!</definedName>
    <definedName name="BExUA28AO7OWDG3H23Q0CL4B7BHW">#REF!</definedName>
    <definedName name="BExUA5O923FFNEBY8BPO1TU3QGBM">#REF!</definedName>
    <definedName name="BExUA6Q4K25VH452AQ3ZIRBCMS61">#REF!</definedName>
    <definedName name="BExUAFV4JMBSM2SKBQL9NHL0NIBS">#REF!</definedName>
    <definedName name="BExUAGBEOHGPZMJKMCIGEVVZJ8CX">#REF!</definedName>
    <definedName name="BExUAKYJVC6MFIFCRLQAQQ9TTBL9">#REF!</definedName>
    <definedName name="BExUAMWQODKBXMRH1QCMJLJBF8M7">#REF!</definedName>
    <definedName name="BExUAX8WS5OPVLCDXRGKTU2QMTFO">#REF!</definedName>
    <definedName name="BExUB8HLEXSBVPZ5AXNQEK96F1N4">#REF!</definedName>
    <definedName name="BExUBCDVZIEA7YT0LPSMHL5ZSERQ">#REF!</definedName>
    <definedName name="BExUBKXBUCN760QYU7Q8GESBWOQH">#REF!</definedName>
    <definedName name="BExUBL83ED0P076RN9RJ8P1MZ299">#REF!</definedName>
    <definedName name="BExUC623BDYEODBN0N4DO6PJQ7NU">#REF!</definedName>
    <definedName name="BExUC8WH8TCKBB5313JGYYQ1WFLT">#REF!</definedName>
    <definedName name="BExUCFCDK6SPH86I6STXX8X3WMC4">#REF!</definedName>
    <definedName name="BExUCL1DN13HNJLVMY6E68NEYCYQ">#REF!</definedName>
    <definedName name="BExUCLC6AQ5KR6LXSAXV4QQ8ASVG">#REF!</definedName>
    <definedName name="BExUD4IOJ12X3PJG5WXNNGDRCKAP">#REF!</definedName>
    <definedName name="BExUD9WX9BWK72UWVSLYZJLAY5VY">#REF!</definedName>
    <definedName name="BExUDBEUJH9IACZDBL1VAUWPG0QW">#REF!</definedName>
    <definedName name="BExUDEV0CYVO7Y5IQQBEJ6FUY9S6">#REF!</definedName>
    <definedName name="BExUDWOXQGIZW0EAIIYLQUPXF8YV">#REF!</definedName>
    <definedName name="BExUDXAIC17W1FUU8Z10XUAVB7CS">#REF!</definedName>
    <definedName name="BExUE5OMY7OAJQ9WR8C8HG311ORP">#REF!</definedName>
    <definedName name="BExUEFKOQWXXGRNLAOJV2BJ66UB8">#REF!</definedName>
    <definedName name="BExUEJGX3OQQP5KFRJSRCZ70EI9V">#REF!</definedName>
    <definedName name="BExUEYR71COFS2X8PDNU21IPMQEU">#REF!</definedName>
    <definedName name="BExVPRLJ9I6RX45EDVFSQGCPJSOK">#REF!</definedName>
    <definedName name="BExVRPA0H8B0TD8AGX3RMJGZ73FN">#REF!</definedName>
    <definedName name="BExVSL787C8E4HFQZ2NVLT35I2XV">#REF!</definedName>
    <definedName name="BExVSNWABU494HBF7H3OP08H44GI">#REF!</definedName>
    <definedName name="BExVSTFTVV14SFGHQUOJL5SQ5TX9">#REF!</definedName>
    <definedName name="BExVSYOL1D5AT7HJFELX993I1BTL">#REF!</definedName>
    <definedName name="BExVT3MPE8LQ5JFN3HQIFKSQ80U4">#REF!</definedName>
    <definedName name="BExVT7TRK3NZHPME2TFBXOF1WBR9">#REF!</definedName>
    <definedName name="BExVT9H0R0T7WGQAAC0HABMG54YM">#REF!</definedName>
    <definedName name="BExVTCMDDEDGLUIMUU6BSFHEWTOP">#REF!</definedName>
    <definedName name="BExVTCMDQMLKRA2NQR72XU6Y54IK">#REF!</definedName>
    <definedName name="BExVTCRV8FQ5U9OYWWL44N6KFNHU">#REF!</definedName>
    <definedName name="BExVTL0IEAU6OEL6LBJYSW8MXRQI">#REF!</definedName>
    <definedName name="BExVTNESHPVG0A0KZ7BRX26MS0PF">#REF!</definedName>
    <definedName name="BExVTS1YSH0YQZW8GALS9P4WVLT6">#REF!</definedName>
    <definedName name="BExVTTJVTNRSBHBTUZ78WG2JM5MK">#REF!</definedName>
    <definedName name="BExVTXLMYR87BC04D1ERALPUFVPG">#REF!</definedName>
    <definedName name="BExVUL9V3H8ZF6Y72LQBBN639YAA">#REF!</definedName>
    <definedName name="BExVUU9KU80WYVTL9KI6CZIT1GUN">#REF!</definedName>
    <definedName name="BExVV3EPBCH0AFZVJKE0Y9K82XYP">#REF!</definedName>
    <definedName name="BExVV5T14N2HZIK7HQ4P2KG09U0J">#REF!</definedName>
    <definedName name="BExVV7R410VYLADLX9LNG63ID6H1">#REF!</definedName>
    <definedName name="BExVVCEED4JEKF59OV0G3T4XFMFO">#REF!</definedName>
    <definedName name="BExVVPFO2J7FMSRPD36909HN4BZJ">#REF!</definedName>
    <definedName name="BExVVQ19AQ3VCARJOC38SF7OYE9Y">#REF!</definedName>
    <definedName name="BExVVQ19TAECID45CS4HXT1RD3AQ">#REF!</definedName>
    <definedName name="BExVVT16FMIZ0F6091X9IWBGU1OW">#REF!</definedName>
    <definedName name="BExVW3YV5XGIVJ97UUPDJGJ2P15B">#REF!</definedName>
    <definedName name="BExVW5X571GEYR5SCU1Z2DHKWM79">#REF!</definedName>
    <definedName name="BExVW62FWHX14FQ5UDIGPILQJEZS">#REF!</definedName>
    <definedName name="BExVW6YTKA098AF57M4PHNQ54XMH">#REF!</definedName>
    <definedName name="BExVWINKCH0V0NUWH363SMXAZE62">#REF!</definedName>
    <definedName name="BExVWYOX1MQQ6C5NZJDW6PD5DAMB">#REF!</definedName>
    <definedName name="BExVWYU8EK669NP172GEIGCTVPPA">#REF!</definedName>
    <definedName name="BExVX3MVJ0GHWPP1EL59ZQNKMX0B">#REF!</definedName>
    <definedName name="BExVX3XN2DRJKL8EDBIG58RYQ36R">#REF!</definedName>
    <definedName name="BExVXDZ63PUART77BBR5SI63TPC6">#REF!</definedName>
    <definedName name="BExVXHKI6LFYMGWISMPACMO247HL">#REF!</definedName>
    <definedName name="BExVXLX2BZ5EF2X6R41BTKRJR1NM">#REF!</definedName>
    <definedName name="BExVY11V7U1SAY4QKYE0PBSPD7LW">#REF!</definedName>
    <definedName name="BExVY1SV37DL5YU59HS4IG3VBCP4">#REF!</definedName>
    <definedName name="BExVY3WFGJKSQA08UF9NCMST928Y">#REF!</definedName>
    <definedName name="BExVY954UOEVQEIC5OFO4NEWVKAQ">#REF!</definedName>
    <definedName name="BExVYHDYIV5397LC02V4FEP8VD6W">#REF!</definedName>
    <definedName name="BExVYOVIZDA18YIQ0A30Q052PCAK">#REF!</definedName>
    <definedName name="BExVYQIXPEM6J4JVP78BRHIC05PV">#REF!</definedName>
    <definedName name="BExVYVGWN7SONLVDH9WJ2F1JS264">#REF!</definedName>
    <definedName name="BExVZ5IFQOOPRSNXT4M7T0F7JATO">#REF!</definedName>
    <definedName name="BExVZ9EO732IK6MNMG17Y1EFTJQC">#REF!</definedName>
    <definedName name="BExVZB1Y5J4UL2LKK0363EU7GIJ1">#REF!</definedName>
    <definedName name="BExVZJQVO5LQ0BJH5JEN5NOBIAF6">#REF!</definedName>
    <definedName name="BExVZNXWS91RD7NXV5NE2R3C8WW7">#REF!</definedName>
    <definedName name="BExW019YHGG29CGLT8GLAGILYS9M">#REF!</definedName>
    <definedName name="BExW0386REQRCQCVT9BCX80UPTRY">#REF!</definedName>
    <definedName name="BExW0FYP4WXY71CYUG40SUBG9UWU">#REF!</definedName>
    <definedName name="BExW0I27IK86Y78EQ3NZSIDQ0A0A">#REF!</definedName>
    <definedName name="BExW0RI61B4VV0ARXTFVBAWRA1C5">#REF!</definedName>
    <definedName name="BExW0ZAP1USBCH653BYGMKZME1F0">#REF!</definedName>
    <definedName name="BExW1BVUYQTKMOR56MW7RVRX4L1L">#REF!</definedName>
    <definedName name="BExW1F1220628FOMTW5UAATHRJHK">#REF!</definedName>
    <definedName name="BExW1J2MB4EQ6Y4O4Z0JHPZKBI5H">#REF!</definedName>
    <definedName name="BExW1TKA0Z9OP2DTG50GZR5EG8C7">#REF!</definedName>
    <definedName name="BExW1U0JLKQ094DW5MMOI8UHO09V">#REF!</definedName>
    <definedName name="BExW26WHIOVF7KT80XZPY1EQWH4W">#REF!</definedName>
    <definedName name="BExW283NP9D366XFPXLGSCI5UB0L">#REF!</definedName>
    <definedName name="BExW2H3C8WJSBW5FGTFKVDVJC4CL">#REF!</definedName>
    <definedName name="BExW2J1DCMXC5CL7VHBK6A1OZBDC">#REF!</definedName>
    <definedName name="BExW2MSCKPGF5K3I7TL4KF5ISUOL">#REF!</definedName>
    <definedName name="BExW2PHGJCJ8FFATCHVDWJ3DF1Y1">#REF!</definedName>
    <definedName name="BExW2SMO90FU9W8DVVES6Q4E6BZR">#REF!</definedName>
    <definedName name="BExW2W856GWXSY46U2PKJQWBO66N">#REF!</definedName>
    <definedName name="BExW36V9N91OHCUMGWJQL3I5P4JK">#REF!</definedName>
    <definedName name="BExW3EIBA1J9Q9NA9VCGZGRS8WV7">#REF!</definedName>
    <definedName name="BExW3FEO8FI8N6AGQKYEG4SQVJWB">#REF!</definedName>
    <definedName name="BExW3GB28STOMJUSZEIA7YKYNS4Y">#REF!</definedName>
    <definedName name="BExW3R8T39ZULKYXCZR39FZI74FJ">#REF!</definedName>
    <definedName name="BExW3T1K638HT5E0Y8MMK108P5JT">#REF!</definedName>
    <definedName name="BExW3XE1MLMB58TP9B8AI6ZSFL00">#REF!</definedName>
    <definedName name="BExW4217ZHL9VO39POSTJOD090WU">#REF!</definedName>
    <definedName name="BExW4BMHTGI9XEXOGYFA5RLT7JM5">#REF!</definedName>
    <definedName name="BExW4GPW71EBF8XPS2QGVQHBCDX3">#REF!</definedName>
    <definedName name="BExW4JKC5837JBPCOJV337ZVYYY3">#REF!</definedName>
    <definedName name="BExW4QR9FV9MP5K610THBSM51RYO">#REF!</definedName>
    <definedName name="BExW4WLSENTO1GZHLD1FO1DTBRB5">#REF!</definedName>
    <definedName name="BExW4Z029R9E19ZENN3WEA3VDAD1">#REF!</definedName>
    <definedName name="BExW5AZNT6IAZGNF2C879ODHY1B8">#REF!</definedName>
    <definedName name="BExW5EQG17VM8GTC1GW8DX033XPR">#REF!</definedName>
    <definedName name="BExW5M2VRLJ3FQH9PUZG0WSVOOET">#REF!</definedName>
    <definedName name="BExW5OXAVP5SWOJCWXULAHMIS4NT">#REF!</definedName>
    <definedName name="BExW5WPU27WD4NWZOT0ZEJIDLX5J">#REF!</definedName>
    <definedName name="BExW660AV1TUV2XNUPD65RZR3QOO">#REF!</definedName>
    <definedName name="BExW66LVVZK656PQY1257QMHP2AY">#REF!</definedName>
    <definedName name="BExW6EJPHAP1TWT380AZLXNHR22P">#REF!</definedName>
    <definedName name="BExW6G1PJ38H10DVLL8WPQ736OEB">#REF!</definedName>
    <definedName name="BExW6WDSA9XDEC2Q00NVC6P57OHS">#REF!</definedName>
    <definedName name="BExW6YXEKA3JZUT23D73B2VLFJ80">#REF!</definedName>
    <definedName name="BExW794A74Z5F2K8LVQLD6VSKXUE">#REF!</definedName>
    <definedName name="BExW7A0NH9GKD3BGCKAYP4HSWB8I">#REF!</definedName>
    <definedName name="BExW8K0SSIPSKBVP06IJ71600HJZ">#REF!</definedName>
    <definedName name="BExW8NM8DJJESE7GF7VGTO2XO6P1">#REF!</definedName>
    <definedName name="BExW8PEZX7L9NKFWNWTWO1V5MDS3">#REF!</definedName>
    <definedName name="BExW8T0GVY3ZYO4ACSBLHS8SH895">#REF!</definedName>
    <definedName name="BExW8YEP73JMMU9HZ08PM4WHJQZ4">#REF!</definedName>
    <definedName name="BExW937AT53OZQRHNWQZ5BVH24IE">#REF!</definedName>
    <definedName name="BExW95LN5N0LYFFVP7GJEGDVDLF0">#REF!</definedName>
    <definedName name="BExW967733Q8RAJOHR2GJ3HO8JIW">#REF!</definedName>
    <definedName name="BExW9POK1KIOI0ALS5MZIKTDIYMA">#REF!</definedName>
    <definedName name="BExW9TVLB7OIHTG98I7I4EXBL61S">#REF!</definedName>
    <definedName name="BExWAKUNVUVL10OJRVVBASO8D4MH">#REF!</definedName>
    <definedName name="BExXLDE6PN4ESWT3LXJNQCY94NE4">#REF!</definedName>
    <definedName name="BExXLQVPK2H3IF0NDDA5CT612EUK">#REF!</definedName>
    <definedName name="BExXLR6IO70TYTACKQH9M5PGV24J">#REF!</definedName>
    <definedName name="BExXM065WOLYRYHGHOJE0OOFXA4M">#REF!</definedName>
    <definedName name="BExXM3GUNXVDM82KUR17NNUMQCNI">#REF!</definedName>
    <definedName name="BExXMA28M8SH7MKIGETSDA72WUIZ">#REF!</definedName>
    <definedName name="BExXMOLHIAHDLFSA31PUB36SC3I9">#REF!</definedName>
    <definedName name="BExXMT8T5Z3M2JBQN65X2LKH0YQI">#REF!</definedName>
    <definedName name="BExXN1XNO7H60M9X1E7EVWFJDM5N">#REF!</definedName>
    <definedName name="BExXN22ZOTIW49GPLWFYKVM90FNZ">#REF!</definedName>
    <definedName name="BExXN4C031W9DK73MJHKL8YT1QA8">#REF!</definedName>
    <definedName name="BExXN6QAP8UJQVN4R4BQKPP4QK35">#REF!</definedName>
    <definedName name="BExXNBOA39T2X6Y5Y5GZ5DDNA1AX">#REF!</definedName>
    <definedName name="BExXND6872VJ3M2PGT056WQMWBHD">#REF!</definedName>
    <definedName name="BExXNPM24UN2PGVL9D1TUBFRIKR4">#REF!</definedName>
    <definedName name="BExXNQCYK7LQ933T98VD9YSU3YP7">#REF!</definedName>
    <definedName name="BExXNWYB165VO9MHARCL5WLCHWS0">#REF!</definedName>
    <definedName name="BExXO278QHQN8JDK5425EJ615ECC">#REF!</definedName>
    <definedName name="BExXOBHOP0WGFHI2Y9AO4L440UVQ">#REF!</definedName>
    <definedName name="BExXOHSAD2NSHOLLMZ2JWA4I3I1R">#REF!</definedName>
    <definedName name="BExXP80B5FGA00JCM7UXKPI3PB7Y">#REF!</definedName>
    <definedName name="BExXP85M4WXYVN1UVHUTOEKEG5XS">#REF!</definedName>
    <definedName name="BExXPELOTHOAG0OWILLAH94OZV5J">#REF!</definedName>
    <definedName name="BExXPS31W1VD2NMIE4E37LHVDF0L">#REF!</definedName>
    <definedName name="BExXPZKYEMVF5JOC14HYOOYQK6JK">#REF!</definedName>
    <definedName name="BExXQ89PA10X79WBWOEP1AJX1OQM">#REF!</definedName>
    <definedName name="BExXQCGQGGYSI0LTRVR73MUO50AW">#REF!</definedName>
    <definedName name="BExXQEEXFHDQ8DSRAJSB5ET6J004">#REF!</definedName>
    <definedName name="BExXQH41O5HZAH8BO6HCFY8YC3TU">#REF!</definedName>
    <definedName name="BExXQIRBLQSLAJTFL7224FCFUTKH">#REF!</definedName>
    <definedName name="BExXQJIEF5R3QQ6D8HO3NGPU0IQC">#REF!</definedName>
    <definedName name="BExXQU00K9ER4I1WM7T9J0W1E7ZC">#REF!</definedName>
    <definedName name="BExXQU00KOR7XLM8B13DGJ1MIQDY">#REF!</definedName>
    <definedName name="BExXQXG0SI0CAM66FNJVT1DPLYWP">#REF!</definedName>
    <definedName name="BExXQXG18PS8HGBOS03OSTQ0KEYC">#REF!</definedName>
    <definedName name="BExXQXQT4OAFQT5B0YB3USDJOJOB">#REF!</definedName>
    <definedName name="BExXR3FSEXAHSXEQNJORWFCPX86N">#REF!</definedName>
    <definedName name="BExXR3W3FKYQBLR299HO9RZ70C43">#REF!</definedName>
    <definedName name="BExXR46U23CRRBV6IZT982MAEQKI">#REF!</definedName>
    <definedName name="BExXR8OKAVX7O70V5IYG2PRKXSTI">#REF!</definedName>
    <definedName name="BExXRA6N6XCLQM6XDV724ZIH6G93">#REF!</definedName>
    <definedName name="BExXRABZ1CNKCG6K1MR6OUFHF7J9">#REF!</definedName>
    <definedName name="BExXRBOFETC0OTJ6WY3VPMFH03VB">#REF!</definedName>
    <definedName name="BExXRD13K1S9Y3JGR7CXSONT7RJZ">#REF!</definedName>
    <definedName name="BExXRIFB4QQ87QIGA9AG0NXP577K">#REF!</definedName>
    <definedName name="BExXRIQ2JF2CVTRDQX2D9SPH7FTN">#REF!</definedName>
    <definedName name="BExXRKYY27THK0Z1ONG31MHQZAZI">#REF!</definedName>
    <definedName name="BExXRNO0RU4XCYLU17VLGZJM9K8L">#REF!</definedName>
    <definedName name="BExXRO4A6VUH1F4XV8N1BRJ4896W">#REF!</definedName>
    <definedName name="BExXRO9N1SNJZGKD90P4K7FU1J0P">#REF!</definedName>
    <definedName name="BExXRV5QP3Z0KAQ1EQT9JYT2FV0L">#REF!</definedName>
    <definedName name="BExXRZ20LZZCW8LVGDK0XETOTSAI">#REF!</definedName>
    <definedName name="BExXRZNM651EJ5HJPGKGTVYLAZQ1">#REF!</definedName>
    <definedName name="BExXS63O4OMWMNXXAODZQFSDG33N">#REF!</definedName>
    <definedName name="BExXSBSP1TOY051HSPEPM0AEIO2M">#REF!</definedName>
    <definedName name="BExXSC8RFK5D68FJD2HI4K66SA6I">#REF!</definedName>
    <definedName name="BExXSNHC88W4UMXEOIOOATJAIKZO">#REF!</definedName>
    <definedName name="BExXSTBS08WIA9TLALV3UQ2Z3MRG">#REF!</definedName>
    <definedName name="BExXSVQ2WOJJ73YEO8Q2FK60V4G8">#REF!</definedName>
    <definedName name="BExXT6D7WVQL61Y03HSTRJ6EOGOC">#REF!</definedName>
    <definedName name="BExXT9NQXJXT43WXXRBG9QCKJGUN">#REF!</definedName>
    <definedName name="BExXTFYBQG8V64CERJSTZOBM88S8">#REF!</definedName>
    <definedName name="BExXTHLRNL82GN7KZY3TOLO508N7">#REF!</definedName>
    <definedName name="BExXTINFNT7H5O0CVU3JLMC6NRHL">#REF!</definedName>
    <definedName name="BExXTL72MKEQSQH9L2OTFLU8DM2B">#REF!</definedName>
    <definedName name="BExXTM3M4RTCRSX7VGAXGQNPP668">#REF!</definedName>
    <definedName name="BExXTOCF78J7WY6FOVBRY1N2RBBR">#REF!</definedName>
    <definedName name="BExXTP3GYO6Z9RTKKT10XA0UTV3T">#REF!</definedName>
    <definedName name="BExXTZKZ4CG92ZQLIRKEXXH9BFIR">#REF!</definedName>
    <definedName name="BExXU4J2BM2964GD5UZHM752Q4NS">#REF!</definedName>
    <definedName name="BExXU6XDTT7RM93KILIDEYPA9XKF">#REF!</definedName>
    <definedName name="BExXU8VLZA7WLPZ3RAQZGNERUD26">#REF!</definedName>
    <definedName name="BExXUB9RSLSCNN5ETLXY72DAPZZM">#REF!</definedName>
    <definedName name="BExXUFRM82XQIN2T8KGLDQL1IBQW">#REF!</definedName>
    <definedName name="BExXUQEQBF6FI240ZGIF9YXZSRAU">#REF!</definedName>
    <definedName name="BExXUYND6EJO7CJ5KRICV4O1JNWK">#REF!</definedName>
    <definedName name="BExXV6FWG4H3S2QEUJZYIXILNGJ7">#REF!</definedName>
    <definedName name="BExXVK87BMMO6LHKV0CFDNIQVIBS">#REF!</definedName>
    <definedName name="BExXVKZ9WXPGL6IVY6T61IDD771I">#REF!</definedName>
    <definedName name="BExXVO4I60MBWJ8UUZCO9OZDHRYZ">#REF!</definedName>
    <definedName name="BExXVU49K4ARJMULQWGCDT9KSXJD">#REF!</definedName>
    <definedName name="BExXW0K72T1Y8K1I4VZT87UY9S2G">#REF!</definedName>
    <definedName name="BExXW27MMXHXUXX78SDTBE1JYTHT">#REF!</definedName>
    <definedName name="BExXW2YIM2MYBSHRIX0RP9D4PRMN">#REF!</definedName>
    <definedName name="BExXWBNE4KTFSXKVSRF6WX039WPB">#REF!</definedName>
    <definedName name="BExXWFP5AYE7EHYTJWBZSQ8PQ0YX">#REF!</definedName>
    <definedName name="BExXWG57U8JDJCJYPO85EP142I8W">#REF!</definedName>
    <definedName name="BExXWVFIBQT8OY1O41FRFPFGXQHK">#REF!</definedName>
    <definedName name="BExXWWXHBZHA9J3N8K47F84X0M0L">#REF!</definedName>
    <definedName name="BExXXBM521DL8R4ZX7NZ3DBCUOR5">#REF!</definedName>
    <definedName name="BExXXC7OZI33XZ03NRMEP7VRLQK4">#REF!</definedName>
    <definedName name="BExXXEGLJURXXSH2G8UEXQ1LTW2O">#REF!</definedName>
    <definedName name="BExXXF7N11R5QN7VHM4PTV5XYWXA">#REF!</definedName>
    <definedName name="BExXXH5N3NKBQ7BCJPJTBF8CYM2Q">#REF!</definedName>
    <definedName name="BExXXKWLM4D541BH6O8GOJMHFHMW">#REF!</definedName>
    <definedName name="BExXXPPA1Q87XPI97X0OXCPBPDON">#REF!</definedName>
    <definedName name="BExXXVUDA98IZTQ6MANKU4MTTDVR">#REF!</definedName>
    <definedName name="BExXXZQNZY6IZI45DJXJK0MQZWA7">#REF!</definedName>
    <definedName name="BExXY5QFG6QP94SFT3935OBM8Y4K">#REF!</definedName>
    <definedName name="BExXY7TYEBFXRYUYIFHTN65RJ8EW">#REF!</definedName>
    <definedName name="BExXYD86QYMWF0AXEDNOACCGS3J2">#REF!</definedName>
    <definedName name="BExXYLBHANUXC5FCTDDTGOVD3GQS">#REF!</definedName>
    <definedName name="BExXYMNYAYH3WA2ZCFAYKZID9ZCI">#REF!</definedName>
    <definedName name="BExXYYT12SVN2VDMLVNV4P3ISD8T">#REF!</definedName>
    <definedName name="BExXZEDWUYH25UZMW2QU2RXFILJE">#REF!</definedName>
    <definedName name="BExXZFVV4YB42AZ3H1I40YG3JAPU">#REF!</definedName>
    <definedName name="BExXZHJ9T2JELF12CHHGD54J1B0C">#REF!</definedName>
    <definedName name="BExXZNJ2X1TK2LRK5ZY3MX49H5T7">#REF!</definedName>
    <definedName name="BExXZOVPCEP495TQSON6PSRQ8XCY">#REF!</definedName>
    <definedName name="BExXZXKH7NBARQQAZM69Z57IH1MM">#REF!</definedName>
    <definedName name="BExY07WSDH5QEVM7BJXJK2ZRAI1O">#REF!</definedName>
    <definedName name="BExY0C3UBVC4M59JIRXVQ8OWAJC1">#REF!</definedName>
    <definedName name="BExY0OE8GFHMLLTEAFIOQTOPEVPB">#REF!</definedName>
    <definedName name="BExY0OJHW85S0VKBA8T4HTYPYBOS">#REF!</definedName>
    <definedName name="BExY0SAGXW9QHXVR7S6R86PIVB5C">#REF!</definedName>
    <definedName name="BExY0T1E034D7XAXNC6F7540LLIE">#REF!</definedName>
    <definedName name="BExY0VFP3CLFKOPVO5L4OVSG9X78">#REF!</definedName>
    <definedName name="BExY0XTZLHN49J2JH94BYTKBJLT3">#REF!</definedName>
    <definedName name="BExY11FH9TXHERUYGG8FE50U7H7J">#REF!</definedName>
    <definedName name="BExY126JA87M919W9RQD5NG3LBIU">#REF!</definedName>
    <definedName name="BExY180UKNW5NIAWD6ZUYTFEH8QS">#REF!</definedName>
    <definedName name="BExY1BH0USOFBHRSK1VGX294SKUK">#REF!</definedName>
    <definedName name="BExY1DPTV4LSY9MEOUGXF8X052NA">#REF!</definedName>
    <definedName name="BExY1GK9ELBEKDD7O6HR6DUO8YGO">#REF!</definedName>
    <definedName name="BExY1NWOXXFV9GGZ3PX444LZ8TVX">#REF!</definedName>
    <definedName name="BExY1UCL0RND63LLSM9X5SFRG117">#REF!</definedName>
    <definedName name="BExY1WAT3937L08HLHIRQHMP2A3H">#REF!</definedName>
    <definedName name="BExY1YEBOSLMID7LURP8QB46AI91">#REF!</definedName>
    <definedName name="BExY2FS4LFX9OHOTQT7SJ2PXAC25">#REF!</definedName>
    <definedName name="BExY2GDPCZPVU0IQ6IJIB1YQQRQ6">#REF!</definedName>
    <definedName name="BExY2GTSZ3VA9TXLY7KW1LIAKJ61">#REF!</definedName>
    <definedName name="BExY2IXBR1SGYZH08T7QHKEFS8HA">#REF!</definedName>
    <definedName name="BExY2Q4B5FUDA5VU4VRUHX327QN0">#REF!</definedName>
    <definedName name="BExY3HOSK7YI364K15OX70AVR6F1">#REF!</definedName>
    <definedName name="BExY3T89AUR83SOAZZ3OMDEJDQ39">#REF!</definedName>
    <definedName name="BExY4I93RQDBTNQIMDDOB4YCVUJ9">#REF!</definedName>
    <definedName name="BExY4MG771JQ84EMIVB6HQGGHZY7">#REF!</definedName>
    <definedName name="BExY4PWCSFB8P3J3TBQB2MD67263">#REF!</definedName>
    <definedName name="BExY4RZW3KK11JLYBA4DWZ92M6LQ">#REF!</definedName>
    <definedName name="BExY4XOVTTNVZ577RLIEC7NZQFIX">#REF!</definedName>
    <definedName name="BExY4YFRYIJW7Y2WMM7OW4N1D6TH">#REF!</definedName>
    <definedName name="BExY50JAF5CG01GTHAUS7I4ZLUDC">#REF!</definedName>
    <definedName name="BExY53J7EXFEOFTRNAHLK7IH3ACB">#REF!</definedName>
    <definedName name="BExY5515SJTJS3VM80M3YYR0WF37">#REF!</definedName>
    <definedName name="BExY5515WE39FQ3EG5QHG67V9C0O">#REF!</definedName>
    <definedName name="BExY5986WNAD8NFCPXC9TVLBU4FG">#REF!</definedName>
    <definedName name="BExY5DF9MS25IFNWGJ1YAS5MDN8R">#REF!</definedName>
    <definedName name="BExY5ERVGL3UM2MGT8LJ0XPKTZEK">#REF!</definedName>
    <definedName name="BExY5EX6NJFK8W754ZVZDN5DS04K">#REF!</definedName>
    <definedName name="BExY5S3XD1NJT109CV54IFOHVLQ6">#REF!</definedName>
    <definedName name="BExY5TB2VAI3GHKCPXMCVIOM8B8W">#REF!</definedName>
    <definedName name="BExY5XSXJQ8V3U3SDXPJAATSC7FS">#REF!</definedName>
    <definedName name="BExY6KVS1MMZ2R34PGEFR2BMTU9W">#REF!</definedName>
    <definedName name="BExY6Q9YY7LW745GP7CYOGGSPHGE">#REF!</definedName>
    <definedName name="BExZIA3C8LKJTEH3MKQ57KJH5TA2">#REF!</definedName>
    <definedName name="BExZIIHH3QNQE3GFMHEE4UMHY6WQ">#REF!</definedName>
    <definedName name="BExZIYO22G5UXOB42GDLYGVRJ6U7">#REF!</definedName>
    <definedName name="BExZJ7I9T8XU4MZRKJ1VVU76V2LZ">#REF!</definedName>
    <definedName name="BExZJACVWJ1BWZ445IGZ5QVYCHCY">#REF!</definedName>
    <definedName name="BExZJGNH15T4SBTDDCR2VX0QRV31">#REF!</definedName>
    <definedName name="BExZJMY170JCUU1RWASNZ1HJPRTA">#REF!</definedName>
    <definedName name="BExZJOQR77H0P4SUKVYACDCFBBXO">#REF!</definedName>
    <definedName name="BExZJS6RG34ODDY9HMZ0O34MEMSB">#REF!</definedName>
    <definedName name="BExZK34NR4BAD7HJAP7SQ926UQP3">#REF!</definedName>
    <definedName name="BExZK3FGPHH5H771U7D5XY7XBS6E">#REF!</definedName>
    <definedName name="BExZK6VGBQX6930M8Y4FVA61SB70">#REF!</definedName>
    <definedName name="BExZKF49PWMHQK9AP8OHHUAHYT1Y">#REF!</definedName>
    <definedName name="BExZKHYORG3O8C772XPFHM1N8T80">#REF!</definedName>
    <definedName name="BExZKJRF2IRR57DG9CLC7MSHWNNN">#REF!</definedName>
    <definedName name="BExZKV5GYXO0X760SBD9TWTIQHGI">#REF!</definedName>
    <definedName name="BExZL2CD6QVYD1QJREC3UILJCLS8">#REF!</definedName>
    <definedName name="BExZL6E4YVXRUN7ZGF2BIGIXFR8K">#REF!</definedName>
    <definedName name="BExZLGVLMKTPFXG42QYT0PO81G7F">#REF!</definedName>
    <definedName name="BExZLKMK7LRK14S09WLMH7MXSQXM">#REF!</definedName>
    <definedName name="BExZLXYMOJQPUR0CSX4CLCMU2V54">#REF!</definedName>
    <definedName name="BExZM7JVLG0W8EG5RBU915U3SKBY">#REF!</definedName>
    <definedName name="BExZM85FOVUFF110XMQ9O2ODSJUK">#REF!</definedName>
    <definedName name="BExZMF1MMTZ1TA14PZ8ASSU2CBSP">#REF!</definedName>
    <definedName name="BExZMKL5YQZD7F0FUCSVFGLPFK52">#REF!</definedName>
    <definedName name="BExZMOC3VNZALJM71X2T6FV91GTB">#REF!</definedName>
    <definedName name="BExZMXH39OB0I43XEL3K11U3G9PM">#REF!</definedName>
    <definedName name="BExZMZQ3RBKDHT5GLFNLS52OSJA0">#REF!</definedName>
    <definedName name="BExZN2F7Y2J2L2LN5WZRG949MS4A">#REF!</definedName>
    <definedName name="BExZN5KE83KLHRS60OVR40VRZCAP">#REF!</definedName>
    <definedName name="BExZN847WUWKRYTZWG9TCQZJS3OL">#REF!</definedName>
    <definedName name="BExZNH3VISFF4NQI11BZDP5IQ7VG">#REF!</definedName>
    <definedName name="BExZNJYCFYVMAOI62GB2BABK1ELE">#REF!</definedName>
    <definedName name="BExZNV707LIU6Z5H6QI6H67LHTI1">#REF!</definedName>
    <definedName name="BExZNVCBKB930QQ9QW7KSGOZ0V1M">#REF!</definedName>
    <definedName name="BExZNW8QJ18X0RSGFDWAE9ZSDX39">#REF!</definedName>
    <definedName name="BExZNZDWRS6Q40L8OCWFEIVI0A1O">#REF!</definedName>
    <definedName name="BExZOBO9NYLGVJQ31LVQ9XS2ZT4N">#REF!</definedName>
    <definedName name="BExZOETNB1CJ3Y2RKLI1ZK0S8Z6H">#REF!</definedName>
    <definedName name="BExZOJ61Z0BVAHCIMZBC70MBFSAO">#REF!</definedName>
    <definedName name="BExZOL9K1RUXBTLZ6FJ65BIE9G5R">#REF!</definedName>
    <definedName name="BExZOREMVSK4E5VSWM838KHUB8AI">#REF!</definedName>
    <definedName name="BExZOVR745T5P1KS9NV2PXZPZVRG">#REF!</definedName>
    <definedName name="BExZOZSWGLSY2XYVRIS6VSNJDSGD">#REF!</definedName>
    <definedName name="BExZP7AIJKLM6C6CSUIIFAHFBNX2">#REF!</definedName>
    <definedName name="BExZPODHNRS686GWO1W3P95EQXZV">#REF!</definedName>
    <definedName name="BExZPQ0XY507N8FJMVPKCTK8HC9H">#REF!</definedName>
    <definedName name="BExZPZ5YCUIEMEL377LSWU26GYDM">#REF!</definedName>
    <definedName name="BExZQ37OVBR25U32CO2YYVPZOMR5">#REF!</definedName>
    <definedName name="BExZQ3IHNAFF2HI20IH754T349LH">#REF!</definedName>
    <definedName name="BExZQ3NS7U8JLML2IM0A50D9HXH1">#REF!</definedName>
    <definedName name="BExZQ3NT7H06VO0AR48WHZULZB93">#REF!</definedName>
    <definedName name="BExZQ49EGY17UKW7041TT3T9TYEW">#REF!</definedName>
    <definedName name="BExZQ7PJU07SEJMDX18U9YVDC2GU">#REF!</definedName>
    <definedName name="BExZQCI5SFAB0NFGH0XA9RIQ7A3Q" localSheetId="4">Asset #REF!</definedName>
    <definedName name="BExZQCI5SFAB0NFGH0XA9RIQ7A3Q" localSheetId="7">Asset #REF!</definedName>
    <definedName name="BExZQCI5SFAB0NFGH0XA9RIQ7A3Q">Asset #REF!</definedName>
    <definedName name="BExZQIHTGHK7OOI2Y2PN3JYBY82I">#REF!</definedName>
    <definedName name="BExZQJJMGU5MHQOILGXGJPAQI5XI">#REF!</definedName>
    <definedName name="BExZQRC5OMY5Y6JW3Y1YALFORDGR">#REF!</definedName>
    <definedName name="BExZQUMV5PNP2IGJZUNG7ET32ORJ">#REF!</definedName>
    <definedName name="BExZQXBYEBN28QUH1KOVW6KKA5UM">#REF!</definedName>
    <definedName name="BExZQZKT146WEN8FTVZ7Y5TSB8L5">#REF!</definedName>
    <definedName name="BExZR485AKBH93YZ08CMUC3WROED">#REF!</definedName>
    <definedName name="BExZR7TL98P2PPUVGIZYR5873DWW">#REF!</definedName>
    <definedName name="BExZRGD1603X5ACFALUUDKCD7X48">#REF!</definedName>
    <definedName name="BExZRP1X6UVLN1UOLHH5VF4STP1O">#REF!</definedName>
    <definedName name="BExZRQ930U6OCYNV00CH5I0Q4LPE">#REF!</definedName>
    <definedName name="BExZRW8W514W8OZ72YBONYJ64GXF">#REF!</definedName>
    <definedName name="BExZRWJP2BUVFJPO8U8ATQEP0LZU">#REF!</definedName>
    <definedName name="BExZS0FWTZ8NGFEX2V9SL6WYSSFG">#REF!</definedName>
    <definedName name="BExZS2OY9JTSSP01ZQ6V2T2LO5R9">#REF!</definedName>
    <definedName name="BExZSI9USDLZAN8LI8M4YYQL24GZ">#REF!</definedName>
    <definedName name="BExZSS0LA2JY4ZLJ1Z5YCMLJJZCH">#REF!</definedName>
    <definedName name="BExZTAQV2QVSZY5Y3VCCWUBSBW9P">#REF!</definedName>
    <definedName name="BExZTHN02PJSTXE3WYBXB8HU1EBE">#REF!</definedName>
    <definedName name="BExZTHSI2FX56PWRSNX9H5EWTZFO">#REF!</definedName>
    <definedName name="BExZTJL3HVBFY139H6CJHEQCT1EL">#REF!</definedName>
    <definedName name="BExZTLOL8OPABZI453E0KVNA1GJS">#REF!</definedName>
    <definedName name="BExZTT6J3X0TOX0ZY6YPLUVMCW9X">#REF!</definedName>
    <definedName name="BExZTW6ECBRA0BBITWBQ8R93RMCL">#REF!</definedName>
    <definedName name="BExZU2BHYAOKSCBM3C5014ZF6IXS">#REF!</definedName>
    <definedName name="BExZU2RMJTXOCS0ROPMYPE6WTD87">#REF!</definedName>
    <definedName name="BExZUF7G8FENTJKH9R1XUWXM6CWD">#REF!</definedName>
    <definedName name="BExZUGJXXOPRGZWK4YTPEBDQ06SP">#REF!</definedName>
    <definedName name="BExZUJ92PCGDUJSFNXUW5CWMOTDV">#REF!</definedName>
    <definedName name="BExZUNARUJBIZ08VCAV3GEVBIR3D">#REF!</definedName>
    <definedName name="BExZUSZT5496UMBP4LFSLTR1GVEW">#REF!</definedName>
    <definedName name="BExZUT54340I38GVCV79EL116WR0">#REF!</definedName>
    <definedName name="BExZUYDULCX65H9OZ9JHPBNKF3MI">#REF!</definedName>
    <definedName name="BExZV2QD5ZDK3AGDRULLA7JB46C3">#REF!</definedName>
    <definedName name="BExZVBQ29OM0V8XAL3HL0JIM0MMU">#REF!</definedName>
    <definedName name="BExZVEPYS6HYXG8RN9GMWZTHDEMK">#REF!</definedName>
    <definedName name="BExZVLM4T9ORS4ZWHME46U4Q103C">#REF!</definedName>
    <definedName name="BExZVM7OZWPPRH5YQW50EYMMIW1A">#REF!</definedName>
    <definedName name="BExZVPYGX2C5OSHMZ6F0KBKZ6B1S">#REF!</definedName>
    <definedName name="BExZW5UARC8W9AQNLJX2I5WQWS5F">#REF!</definedName>
    <definedName name="BExZW7HRGN6A9YS41KI2B2UUMJ7X">#REF!</definedName>
    <definedName name="BExZW8ZPNV43UXGOT98FDNIBQHZY">#REF!</definedName>
    <definedName name="BExZWH8CWI30K4F8NGRSV6Z6DLHL">#REF!</definedName>
    <definedName name="BExZWKZ5N3RDXU8MZ8HQVYYD8O0F">#REF!</definedName>
    <definedName name="BExZWSMC9T48W74GFGQCIUJ8ZPP3">#REF!</definedName>
    <definedName name="BExZWUF2V4HY3HI8JN9ZVPRWK1H3">#REF!</definedName>
    <definedName name="BExZWX45URTK9KYDJHEXL1OTZ833">#REF!</definedName>
    <definedName name="BExZX0EWQEZO86WDAD9A4EAEZ012">#REF!</definedName>
    <definedName name="BExZX2T6ZT2DZLYSDJJBPVIT5OK2">#REF!</definedName>
    <definedName name="BExZXOJDELULNLEH7WG0OYJT0NJ4">#REF!</definedName>
    <definedName name="BExZXOOTRNUK8LGEAZ8ZCFW9KXQ1">#REF!</definedName>
    <definedName name="BExZXT6JOXNKEDU23DKL8XZAJZIH">#REF!</definedName>
    <definedName name="BExZXUTYW1HWEEZ1LIX4OQWC7HL1">#REF!</definedName>
    <definedName name="BExZXY4NKQL9QD76YMQJ15U1C2G8">#REF!</definedName>
    <definedName name="BExZXYQ7U5G08FQGUIGYT14QCBOF">#REF!</definedName>
    <definedName name="BExZY02V77YJBMODJSWZOYCMPS5X">#REF!</definedName>
    <definedName name="BExZY49QRZIR6CA41LFA9LM6EULU">#REF!</definedName>
    <definedName name="BExZZ2FQA9A8C7CJKMEFQ9VPSLCE">#REF!</definedName>
    <definedName name="BExZZCHAVHW8C2H649KRGVQ0WVRT">#REF!</definedName>
    <definedName name="BExZZTK54OTLF2YB68BHGOS27GEN">#REF!</definedName>
    <definedName name="BExZZXB3JQQG4SIZS4MRU6NNW7HI">#REF!</definedName>
    <definedName name="BExZZYNLM89C8LZH66F52TSGUGV9">#REF!</definedName>
    <definedName name="BExZZZEMIIFKMLLV4DJKX5TB9R5V">#REF!</definedName>
    <definedName name="bfbfbf">{"FCF",#N/A,FALSE,"Results"}</definedName>
    <definedName name="bfc">#REF!</definedName>
    <definedName name="bfd">{"'Sheet1'!$A$2:$R$54"}</definedName>
    <definedName name="bfdgh">{#N/A,#N/A,FALSE,"PERSONAL"}</definedName>
    <definedName name="bfds">#REF!</definedName>
    <definedName name="bfdz">#REF!</definedName>
    <definedName name="bfnre">#REF!</definedName>
    <definedName name="bfszd">#REF!</definedName>
    <definedName name="bfx">#REF!</definedName>
    <definedName name="bfzx">#REF!</definedName>
    <definedName name="bg">{"net assets",#N/A,FALSE,"summary";"asset turnover",#N/A,FALSE,"summary";"orona",#N/A,FALSE,"summary"}</definedName>
    <definedName name="bg_1">#REF!</definedName>
    <definedName name="bg_2">#REF!</definedName>
    <definedName name="BG_Del">15</definedName>
    <definedName name="BG_Ins">4</definedName>
    <definedName name="BG_Mod">6</definedName>
    <definedName name="bg3sheet">#REF!</definedName>
    <definedName name="bg3sheet_1">#REF!</definedName>
    <definedName name="bg3sheet_2">#REF!</definedName>
    <definedName name="bgfr">#REF!</definedName>
    <definedName name="bgfvdcx">{#N/A,#N/A,TRUE,"Cover Page";#N/A,#N/A,TRUE,"Summary Stats Annual";#N/A,#N/A,TRUE,"Unit Economics";#N/A,#N/A,TRUE,"Balance Sheet Annual";#N/A,#N/A,TRUE,"Cash Flow Annual";#N/A,#N/A,TRUE,"Income Statement Annual";#N/A,#N/A,TRUE,"CAPEX Annual";#N/A,#N/A,TRUE,"Headcount Summary Annual";#N/A,#N/A,TRUE,"Customer Build up";#N/A,#N/A,TRUE,"Cash Call";#N/A,#N/A,TRUE,"Summary Stats Month";#N/A,#N/A,TRUE,"Balance Sheet Month";#N/A,#N/A,TRUE,"Cash Flow Month";#N/A,#N/A,TRUE,"Income Statement Month";#N/A,#N/A,TRUE,"CAPEX Month";#N/A,#N/A,TRUE,"Headcount Summary Month";#N/A,#N/A,TRUE,"Assumptions";#N/A,#N/A,TRUE,"Headcount Inputs";#N/A,#N/A,TRUE,"Revenue &amp; Direct Expense";#N/A,#N/A,TRUE,"Indirect Expense";#N/A,#N/A,TRUE,"Markets";#N/A,#N/A,TRUE,"Colocation";#N/A,#N/A,TRUE,"Demographics";#N/A,#N/A,TRUE,"ILEC Rates";#N/A,#N/A,TRUE,"Amortization"}</definedName>
    <definedName name="bgisheet">#REF!</definedName>
    <definedName name="bgisheet_1">#REF!</definedName>
    <definedName name="bgisheet_2">#REF!</definedName>
    <definedName name="bgr">#REF!</definedName>
    <definedName name="bgvfdcsx">{"IPO Impact 2",#N/A,FALSE,"IPO Impact 2";"AVM 2",#N/A,FALSE,"IPO Impact 2"}</definedName>
    <definedName name="bgvsdcsx">{"IPO Impact 1",#N/A,FALSE,"IPO Impact 1";"AVM 1",#N/A,FALSE,"IPO Impact 1"}</definedName>
    <definedName name="bhgfdbjg">{0,0,0,0}</definedName>
    <definedName name="bhgv">{#N/A,#N/A,FALSE,"Aging Summary";#N/A,#N/A,FALSE,"Ratio Analysis";#N/A,#N/A,FALSE,"Test 120 Day Accts";#N/A,#N/A,FALSE,"Tickmarks"}</definedName>
    <definedName name="bhgv2">{#N/A,#N/A,FALSE,"Aging Summary";#N/A,#N/A,FALSE,"Ratio Analysis";#N/A,#N/A,FALSE,"Test 120 Day Accts";#N/A,#N/A,FALSE,"Tickmarks"}</definedName>
    <definedName name="bhj">{#N/A,#N/A,FALSE,"Aging Summary";#N/A,#N/A,FALSE,"Ratio Analysis";#N/A,#N/A,FALSE,"Test 120 Day Accts";#N/A,#N/A,FALSE,"Tickmarks"}</definedName>
    <definedName name="bhk">{#N/A,#N/A,FALSE,"Aging Summary";#N/A,#N/A,FALSE,"Ratio Analysis";#N/A,#N/A,FALSE,"Test 120 Day Accts";#N/A,#N/A,FALSE,"Tickmarks"}</definedName>
    <definedName name="bhsdf">{#N/A,#N/A,TRUE,"Mkt Assumptions";#N/A,#N/A,TRUE,"Income_Statement";#N/A,#N/A,TRUE,"Balance_Sheet";#N/A,#N/A,TRUE,"Cash_Flow_Stmt";#N/A,#N/A,TRUE,"Debt_Repayment";#N/A,#N/A,TRUE,"Ratio_Analysis";#N/A,#N/A,TRUE,"Inc_Stmt_Assumptions"}</definedName>
    <definedName name="BHUVAN">{"'subnets'!$A$1:$F$20"}</definedName>
    <definedName name="Bid">#REF!</definedName>
    <definedName name="big">#REF!</definedName>
    <definedName name="bilan4">#REF!</definedName>
    <definedName name="bilan5">#REF!</definedName>
    <definedName name="bilanzen">#REF!</definedName>
    <definedName name="bill">{"PAGE 1",#N/A,FALSE,"WEST_OT"}</definedName>
    <definedName name="BILL_1">#REF!</definedName>
    <definedName name="bill_dates">#REF!</definedName>
    <definedName name="bill1">{"PAGE 1",#N/A,FALSE,"WEST_OT"}</definedName>
    <definedName name="bill2">{"PAGE 1",#N/A,FALSE,"WEST_OT"}</definedName>
    <definedName name="bill3">{"PAGE 1",#N/A,FALSE,"WEST_OT"}</definedName>
    <definedName name="BillableDays">#REF!</definedName>
    <definedName name="BillingCycle_1">#REF!</definedName>
    <definedName name="BillRate">#REF!</definedName>
    <definedName name="billrev2">{"PAGE 1",#N/A,FALSE,"WEST_OT"}</definedName>
    <definedName name="bimdk2">{#N/A,"PURADD",FALSE,"Business Analysis";#N/A,"PURSPP",FALSE,"Business Analysis";#N/A,"CTGIND",FALSE,"Business Analysis";#N/A,"PURCHM",FALSE,"Business Analysis";#N/A,"SPADD",FALSE,"Business Analysis";#N/A,"EPOXY",FALSE,"Business Analysis";#N/A,"PURPER",FALSE,"Business Analysis"}</definedName>
    <definedName name="bimw09">{#N/A,"PURADD",FALSE,"Business Analysis";#N/A,"PURSPP",FALSE,"Business Analysis";#N/A,"CTGIND",FALSE,"Business Analysis";#N/A,"PURCHM",FALSE,"Business Analysis";#N/A,"SPADD",FALSE,"Business Analysis";#N/A,"EPOXY",FALSE,"Business Analysis";#N/A,"PURPER",FALSE,"Business Analysis"}</definedName>
    <definedName name="BIP_FooterType">"INTERNAL"</definedName>
    <definedName name="bird">#REF!</definedName>
    <definedName name="bj">{#N/A,#N/A,FALSE,"Summ";"Sens2",#N/A,FALSE,"PF";"PF Page1",#N/A,FALSE,"PF";"PF Page2",#N/A,FALSE,"PF";"PF Page3",#N/A,FALSE,"PF";"Sens1",#N/A,FALSE,"PF"}</definedName>
    <definedName name="bj_test">{"test2",#N/A,TRUE,"Prices"}</definedName>
    <definedName name="bj_test2">{"test2",#N/A,TRUE,"Prices"}</definedName>
    <definedName name="bjbj">{#N/A,#N/A,FALSE,"Summ";"Sens2",#N/A,FALSE,"PF";"PF Page1",#N/A,FALSE,"PF";"PF Page2",#N/A,FALSE,"PF";"PF Page3",#N/A,FALSE,"PF";"Sens1",#N/A,FALSE,"PF"}</definedName>
    <definedName name="bje">{"incomemth",#N/A,TRUE,"forecast01";"incpercentmth",#N/A,TRUE,"forecast01";"balancemth",#N/A,TRUE,"forecast01";"cashmth",#N/A,TRUE,"forecast01";"cov2mth",#N/A,TRUE,"forecast01";"prbexp",#N/A,TRUE,"forecast01";"prbcap",#N/A,TRUE,"forecast01";"coalconsultants",#N/A,TRUE,"forecast01";"prbsum",#N/A,TRUE,"forecast01"}</definedName>
    <definedName name="bjh">{#N/A,#N/A,FALSE,"Aging Summary";#N/A,#N/A,FALSE,"Ratio Analysis";#N/A,#N/A,FALSE,"Test 120 Day Accts";#N/A,#N/A,FALSE,"Tickmarks"}</definedName>
    <definedName name="bjnd">#REF!</definedName>
    <definedName name="bjnd_1">#REF!</definedName>
    <definedName name="bkls">{#N/A,"PURCHM",FALSE,"Business Analysis";#N/A,"SPADD",FALSE,"Business Analysis"}</definedName>
    <definedName name="bl">{"F3 detail",#N/A,FALSE,"F1";"F3 Presentation",#N/A,FALSE,"F3 "}</definedName>
    <definedName name="bla">{"PA1",#N/A,FALSE,"BORDMW";"pa2",#N/A,FALSE,"BORDMW";"PA3",#N/A,FALSE,"BORDMW";"PA4",#N/A,FALSE,"BORDMW"}</definedName>
    <definedName name="bla_2">{#N/A,#N/A,TRUE,"Main assumptions";#N/A,#N/A,TRUE,"Subscriber projections";#N/A,#N/A,TRUE,"Revenues";#N/A,#N/A,TRUE,"Opex";#N/A,#N/A,TRUE,"Capex";#N/A,#N/A,TRUE,"Working capital";#N/A,#N/A,TRUE,"P&amp;L";#N/A,#N/A,TRUE,"Cash";#N/A,#N/A,TRUE,"Balance";#N/A,#N/A,TRUE,"Valuation";#N/A,#N/A,TRUE,"Bench"}</definedName>
    <definedName name="blah">{#N/A,#N/A,FALSE,"TEL Monthly Inc";#N/A,#N/A,FALSE,"TEL REVENUE";#N/A,#N/A,FALSE,"Tel - Manpower";#N/A,#N/A,FALSE,"Tel Sales Support";#N/A,#N/A,FALSE,"SI - TELCO";#N/A,#N/A,FALSE,"Sales - Telco";#N/A,#N/A,FALSE,"Tel - Mktg";#N/A,#N/A,FALSE,"Tel - Mktg"}</definedName>
    <definedName name="blah_1">{#N/A,#N/A,FALSE,"TEL Monthly Inc";#N/A,#N/A,FALSE,"TEL REVENUE";#N/A,#N/A,FALSE,"Tel - Manpower";#N/A,#N/A,FALSE,"Tel Sales Support";#N/A,#N/A,FALSE,"SI - TELCO";#N/A,#N/A,FALSE,"Sales - Telco";#N/A,#N/A,FALSE,"Tel - Mktg";#N/A,#N/A,FALSE,"Tel - Mktg"}</definedName>
    <definedName name="blah_1_1">{#N/A,#N/A,FALSE,"TEL Monthly Inc";#N/A,#N/A,FALSE,"TEL REVENUE";#N/A,#N/A,FALSE,"Tel - Manpower";#N/A,#N/A,FALSE,"Tel Sales Support";#N/A,#N/A,FALSE,"SI - TELCO";#N/A,#N/A,FALSE,"Sales - Telco";#N/A,#N/A,FALSE,"Tel - Mktg";#N/A,#N/A,FALSE,"Tel - Mktg"}</definedName>
    <definedName name="blah_2">{#N/A,#N/A,FALSE,"TEL Monthly Inc";#N/A,#N/A,FALSE,"TEL REVENUE";#N/A,#N/A,FALSE,"Tel - Manpower";#N/A,#N/A,FALSE,"Tel Sales Support";#N/A,#N/A,FALSE,"SI - TELCO";#N/A,#N/A,FALSE,"Sales - Telco";#N/A,#N/A,FALSE,"Tel - Mktg";#N/A,#N/A,FALSE,"Tel - Mktg"}</definedName>
    <definedName name="blah_3">{#N/A,#N/A,FALSE,"TEL Monthly Inc";#N/A,#N/A,FALSE,"TEL REVENUE";#N/A,#N/A,FALSE,"Tel - Manpower";#N/A,#N/A,FALSE,"Tel Sales Support";#N/A,#N/A,FALSE,"SI - TELCO";#N/A,#N/A,FALSE,"Sales - Telco";#N/A,#N/A,FALSE,"Tel - Mktg";#N/A,#N/A,FALSE,"Tel - Mktg"}</definedName>
    <definedName name="blah2">{#N/A,#N/A,FALSE,"TEL Monthly Inc";#N/A,#N/A,FALSE,"TEL REVENUE";#N/A,#N/A,FALSE,"Tel - Manpower";#N/A,#N/A,FALSE,"Tel Sales Support";#N/A,#N/A,FALSE,"SI - TELCO";#N/A,#N/A,FALSE,"Sales - Telco";#N/A,#N/A,FALSE,"Tel - Mktg";#N/A,#N/A,FALSE,"Tel - Mktg"}</definedName>
    <definedName name="blahblah">{#N/A,#N/A,FALSE,"s1 WG by Prod Family";#N/A,#N/A,FALSE,"s2 Access Fam BSP";#N/A,#N/A,FALSE,"s3 Qtr Book by Theatre";#N/A,#N/A,FALSE,"s4.Theatre Summary";#N/A,#N/A,FALSE,"s5 WW Book by Family";#N/A,#N/A,FALSE,"s6 VAR Overlap";#N/A,#N/A,FALSE,"s7.Avg Daily POS";#N/A,#N/A,FALSE,"s8 Access Ship vs POS Fam";#N/A,#N/A,FALSE,"s9 Access Ship vs POS 2500";#N/A,#N/A,FALSE,"s10 WG Ship vs POS family";#N/A,#N/A,FALSE,"s11 WG Stk Rotate"}</definedName>
    <definedName name="blank">#REF!</definedName>
    <definedName name="BLANK_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_1_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_1_2">{"SUMMARY",#N/A,TRUE,"RIGGIN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_1_3">{"SUMMARY",#N/A,TRUE,"RIGGIN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_1_4">{"SUMMARY",#N/A,TRUE,"RIGGIN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_1_5">{"SUMMARY",#N/A,TRUE,"RIGGIN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_2">{"SUMMARY",#N/A,TRUE,"RIGGIN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_2_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_2_2">{"SUMMARY",#N/A,TRUE,"RIGGIN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_2_3">{"SUMMARY",#N/A,TRUE,"RIGGIN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_2_4">{"SUMMARY",#N/A,TRUE,"RIGGIN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_2_5">{"SUMMARY",#N/A,TRUE,"RIGGIN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_3">{"SUMMARY",#N/A,TRUE,"RIGGIN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_3_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_3_2">{"SUMMARY",#N/A,TRUE,"RIGGIN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_3_3">{"SUMMARY",#N/A,TRUE,"RIGGIN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_3_4">{"SUMMARY",#N/A,TRUE,"RIGGIN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_3_5">{"SUMMARY",#N/A,TRUE,"RIGGIN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_4">{"SUMMARY",#N/A,TRUE,"RIGGIN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_4_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_4_2">{"SUMMARY",#N/A,TRUE,"RIGGIN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_4_3">{"SUMMARY",#N/A,TRUE,"RIGGIN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_4_4">{"SUMMARY",#N/A,TRUE,"RIGGIN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_4_5">{"SUMMARY",#N/A,TRUE,"RIGGIN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_5">{"SUMMARY",#N/A,TRUE,"RIGGIN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_5_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_5_2">{"SUMMARY",#N/A,TRUE,"RIGGIN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_5_3">{"SUMMARY",#N/A,TRUE,"RIGGIN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_5_4">{"SUMMARY",#N/A,TRUE,"RIGGIN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_5_5">{"SUMMARY",#N/A,TRUE,"RIGGIN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1">#REF!</definedName>
    <definedName name="blank2">#REF!</definedName>
    <definedName name="Blank3">#REF!</definedName>
    <definedName name="Blank4">#REF!</definedName>
    <definedName name="Blank5">#REF!</definedName>
    <definedName name="Blank6">#REF!</definedName>
    <definedName name="Blank7">#REF!</definedName>
    <definedName name="Blank8">#REF!</definedName>
    <definedName name="BLANKS">{"SUMMARY",#N/A,TRUE,"RIGGIN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S_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S_1_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S_1_2">{"SUMMARY",#N/A,TRUE,"RIGGIN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S_1_3">{"SUMMARY",#N/A,TRUE,"RIGGIN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S_1_4">{"SUMMARY",#N/A,TRUE,"RIGGIN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S_1_5">{"SUMMARY",#N/A,TRUE,"RIGGIN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S_2">{"SUMMARY",#N/A,TRUE,"RIGGIN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S_2_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S_2_2">{"SUMMARY",#N/A,TRUE,"RIGGIN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S_2_3">{"SUMMARY",#N/A,TRUE,"RIGGIN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S_2_4">{"SUMMARY",#N/A,TRUE,"RIGGIN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S_2_5">{"SUMMARY",#N/A,TRUE,"RIGGIN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S_3">{"SUMMARY",#N/A,TRUE,"RIGGIN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S_3_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S_3_2">{"SUMMARY",#N/A,TRUE,"RIGGIN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S_3_3">{"SUMMARY",#N/A,TRUE,"RIGGIN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S_3_4">{"SUMMARY",#N/A,TRUE,"RIGGIN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S_3_5">{"SUMMARY",#N/A,TRUE,"RIGGIN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S_4">{"SUMMARY",#N/A,TRUE,"RIGGIN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S_4_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S_4_2">{"SUMMARY",#N/A,TRUE,"RIGGIN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S_4_3">{"SUMMARY",#N/A,TRUE,"RIGGIN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S_4_4">{"SUMMARY",#N/A,TRUE,"RIGGIN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S_4_5">{"SUMMARY",#N/A,TRUE,"RIGGIN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S_5">{"SUMMARY",#N/A,TRUE,"RIGGIN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S_5_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S_5_2">{"SUMMARY",#N/A,TRUE,"RIGGIN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S_5_3">{"SUMMARY",#N/A,TRUE,"RIGGIN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S_5_4">{"SUMMARY",#N/A,TRUE,"RIGGIN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ANKS_5_5">{"SUMMARY",#N/A,TRUE,"RIGGIN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LDR">#REF!</definedName>
    <definedName name="BLDR_1">#REF!</definedName>
    <definedName name="bLeft">#REF!</definedName>
    <definedName name="blob1">#REF!</definedName>
    <definedName name="BLPB1">#REF!</definedName>
    <definedName name="BLPB10">#REF!</definedName>
    <definedName name="BLPB100">#REF!</definedName>
    <definedName name="BLPB101">#REF!</definedName>
    <definedName name="BLPB102">#REF!</definedName>
    <definedName name="BLPB103">#REF!</definedName>
    <definedName name="BLPB104">#REF!</definedName>
    <definedName name="BLPB105">#REF!</definedName>
    <definedName name="BLPB106">#REF!</definedName>
    <definedName name="BLPB107">#REF!</definedName>
    <definedName name="BLPB11">#REF!</definedName>
    <definedName name="BLPB12">#REF!</definedName>
    <definedName name="BLPB13">#REF!</definedName>
    <definedName name="BLPB14">#REF!</definedName>
    <definedName name="BLPB15">#REF!</definedName>
    <definedName name="BLPB16">#REF!</definedName>
    <definedName name="BLPB17">#REF!</definedName>
    <definedName name="BLPB18">#REF!</definedName>
    <definedName name="BLPB19">#REF!</definedName>
    <definedName name="BLPB2">#REF!</definedName>
    <definedName name="BLPB20">#REF!</definedName>
    <definedName name="BLPB21">#REF!</definedName>
    <definedName name="BLPB22">#REF!</definedName>
    <definedName name="BLPB23">#REF!</definedName>
    <definedName name="BLPB24">#REF!</definedName>
    <definedName name="BLPB25">#REF!</definedName>
    <definedName name="BLPB26">#REF!</definedName>
    <definedName name="BLPB27">#REF!</definedName>
    <definedName name="BLPB28">#REF!</definedName>
    <definedName name="BLPB29">#REF!</definedName>
    <definedName name="BLPB3">#REF!</definedName>
    <definedName name="BLPB30">#REF!</definedName>
    <definedName name="BLPB31">#REF!</definedName>
    <definedName name="BLPB32">#REF!</definedName>
    <definedName name="BLPB33">#REF!</definedName>
    <definedName name="BLPB34">#REF!</definedName>
    <definedName name="BLPB35">#REF!</definedName>
    <definedName name="BLPB36">#REF!</definedName>
    <definedName name="BLPB37">#REF!</definedName>
    <definedName name="BLPB38">#REF!</definedName>
    <definedName name="BLPB39">#REF!</definedName>
    <definedName name="BLPB4">#REF!</definedName>
    <definedName name="BLPB40">#REF!</definedName>
    <definedName name="BLPB41">#REF!</definedName>
    <definedName name="BLPB42">#REF!</definedName>
    <definedName name="BLPB43">#REF!</definedName>
    <definedName name="BLPB44">#REF!</definedName>
    <definedName name="BLPB45">#REF!</definedName>
    <definedName name="BLPB46">#REF!</definedName>
    <definedName name="BLPB47">#REF!</definedName>
    <definedName name="BLPB48">#REF!</definedName>
    <definedName name="BLPB49">#REF!</definedName>
    <definedName name="BLPB5">#REF!</definedName>
    <definedName name="BLPB50">#REF!</definedName>
    <definedName name="BLPB51">#REF!</definedName>
    <definedName name="BLPB52">#REF!</definedName>
    <definedName name="BLPB53">#REF!</definedName>
    <definedName name="BLPB54">#REF!</definedName>
    <definedName name="BLPB55">#REF!</definedName>
    <definedName name="BLPB56">#REF!</definedName>
    <definedName name="BLPB57">#REF!</definedName>
    <definedName name="BLPB58">#REF!</definedName>
    <definedName name="BLPB59">#REF!</definedName>
    <definedName name="BLPB6">#REF!</definedName>
    <definedName name="BLPB60">#REF!</definedName>
    <definedName name="BLPB61">#REF!</definedName>
    <definedName name="BLPB62">#REF!</definedName>
    <definedName name="BLPB63">#REF!</definedName>
    <definedName name="BLPB64">#REF!</definedName>
    <definedName name="BLPB65">#REF!</definedName>
    <definedName name="BLPB66">#REF!</definedName>
    <definedName name="BLPB67">#REF!</definedName>
    <definedName name="BLPB68">#REF!</definedName>
    <definedName name="BLPB69">#REF!</definedName>
    <definedName name="BLPB7">#REF!</definedName>
    <definedName name="BLPB70">#REF!</definedName>
    <definedName name="BLPB71">#REF!</definedName>
    <definedName name="BLPB72">#REF!</definedName>
    <definedName name="BLPB73">#REF!</definedName>
    <definedName name="BLPB74">#REF!</definedName>
    <definedName name="BLPB75">#REF!</definedName>
    <definedName name="BLPB76">#REF!</definedName>
    <definedName name="BLPB77">#REF!</definedName>
    <definedName name="BLPB78">#REF!</definedName>
    <definedName name="BLPB79">#REF!</definedName>
    <definedName name="BLPB8">#REF!</definedName>
    <definedName name="BLPB80">#REF!</definedName>
    <definedName name="BLPB81">#REF!</definedName>
    <definedName name="BLPB82">#REF!</definedName>
    <definedName name="BLPB83">#REF!</definedName>
    <definedName name="BLPB84">#REF!</definedName>
    <definedName name="BLPB85">#REF!</definedName>
    <definedName name="BLPB86">#REF!</definedName>
    <definedName name="BLPB87">#REF!</definedName>
    <definedName name="BLPB88">#REF!</definedName>
    <definedName name="BLPB89">#REF!</definedName>
    <definedName name="BLPB9">#REF!</definedName>
    <definedName name="BLPB90">#REF!</definedName>
    <definedName name="BLPB91">#REF!</definedName>
    <definedName name="BLPB92">#REF!</definedName>
    <definedName name="BLPB93">#REF!</definedName>
    <definedName name="BLPB94">#REF!</definedName>
    <definedName name="BLPB95">#REF!</definedName>
    <definedName name="BLPB96">#REF!</definedName>
    <definedName name="BLPB97">#REF!</definedName>
    <definedName name="BLPB98">#REF!</definedName>
    <definedName name="BLPB99">#REF!</definedName>
    <definedName name="BLPH1">#REF!</definedName>
    <definedName name="BLPH10">#REF!</definedName>
    <definedName name="BLPH100">#REF!</definedName>
    <definedName name="BLPH1000000001">#REF!</definedName>
    <definedName name="BLPH1000000002">#REF!</definedName>
    <definedName name="BLPH1000000156">#REF!</definedName>
    <definedName name="BLPH1000000157">#REF!</definedName>
    <definedName name="BLPH1000000158">#REF!</definedName>
    <definedName name="BLPH1001">#REF!</definedName>
    <definedName name="BLPH1002">#REF!</definedName>
    <definedName name="BLPH1003">#REF!</definedName>
    <definedName name="BLPH101">#REF!</definedName>
    <definedName name="BLPH102">#REF!</definedName>
    <definedName name="BLPH103">#REF!</definedName>
    <definedName name="BLPH104">#REF!</definedName>
    <definedName name="BLPH105">#REF!</definedName>
    <definedName name="BLPH11">#REF!</definedName>
    <definedName name="BLPH12">#REF!</definedName>
    <definedName name="BLPH13">#REF!</definedName>
    <definedName name="BLPH14">#REF!</definedName>
    <definedName name="BLPH15">#REF!</definedName>
    <definedName name="BLPH154">#REF!</definedName>
    <definedName name="BLPH155">#REF!</definedName>
    <definedName name="BLPH156">#REF!</definedName>
    <definedName name="BLPH157">#REF!</definedName>
    <definedName name="BLPH16">#REF!</definedName>
    <definedName name="BLPH17">#REF!</definedName>
    <definedName name="BLPH18">#REF!</definedName>
    <definedName name="BLPH19">#REF!</definedName>
    <definedName name="BLPH2">#REF!</definedName>
    <definedName name="BLPH20">#REF!</definedName>
    <definedName name="BLPH2000000001">#REF!</definedName>
    <definedName name="BLPH2000000002">#REF!</definedName>
    <definedName name="BLPH2000000003">#REF!</definedName>
    <definedName name="BLPH2000000004">#REF!</definedName>
    <definedName name="BLPH2000000005">#REF!</definedName>
    <definedName name="BLPH2000000006">#REF!</definedName>
    <definedName name="BLPH2000000007">#REF!</definedName>
    <definedName name="BLPH2000000008">#REF!</definedName>
    <definedName name="BLPH2000000009">#REF!</definedName>
    <definedName name="BLPH2000000010">#REF!</definedName>
    <definedName name="BLPH2000000011">#REF!</definedName>
    <definedName name="BLPH2000000012">#REF!</definedName>
    <definedName name="BLPH2000000013">#REF!</definedName>
    <definedName name="BLPH2000000014">#REF!</definedName>
    <definedName name="BLPH2000000015">#REF!</definedName>
    <definedName name="BLPH2000000016">#REF!</definedName>
    <definedName name="BLPH2000000017">#REF!</definedName>
    <definedName name="BLPH2000000018">#REF!</definedName>
    <definedName name="BLPH2000000019">#REF!</definedName>
    <definedName name="BLPH2000000020">#REF!</definedName>
    <definedName name="BLPH200001">#REF!</definedName>
    <definedName name="BLPH21">#REF!</definedName>
    <definedName name="BLPH22">#REF!</definedName>
    <definedName name="BLPH23">#REF!</definedName>
    <definedName name="BLPH24">#REF!</definedName>
    <definedName name="BLPH25">#REF!</definedName>
    <definedName name="BLPH26">#REF!</definedName>
    <definedName name="BLPH27">#REF!</definedName>
    <definedName name="BLPH28">#REF!</definedName>
    <definedName name="BLPH29">#REF!</definedName>
    <definedName name="BLPH3">#REF!</definedName>
    <definedName name="BLPH30">#REF!</definedName>
    <definedName name="BLPH31">#REF!</definedName>
    <definedName name="BLPH32">#REF!</definedName>
    <definedName name="BLPH33">#REF!</definedName>
    <definedName name="BLPH34">#REF!</definedName>
    <definedName name="BLPH35">#REF!</definedName>
    <definedName name="BLPH36">#REF!</definedName>
    <definedName name="BLPH37">#REF!</definedName>
    <definedName name="BLPH38">#REF!</definedName>
    <definedName name="BLPH39">#REF!</definedName>
    <definedName name="BLPH4">#REF!</definedName>
    <definedName name="BLPH40">#REF!</definedName>
    <definedName name="BLPH41">#REF!</definedName>
    <definedName name="BLPH42">#REF!</definedName>
    <definedName name="BLPH43">#REF!</definedName>
    <definedName name="BLPH44">#REF!</definedName>
    <definedName name="BLPH45">#REF!</definedName>
    <definedName name="BLPH46">#REF!</definedName>
    <definedName name="BLPH47">#REF!</definedName>
    <definedName name="BLPH48">#REF!</definedName>
    <definedName name="BLPH49">#REF!</definedName>
    <definedName name="BLPH5">#REF!</definedName>
    <definedName name="BLPH50">#REF!</definedName>
    <definedName name="BLPH51">#REF!</definedName>
    <definedName name="BLPH52">#REF!</definedName>
    <definedName name="BLPH53">#REF!</definedName>
    <definedName name="BLPH54">#REF!</definedName>
    <definedName name="BLPH55">#REF!</definedName>
    <definedName name="BLPH56">#REF!</definedName>
    <definedName name="BLPH57">#REF!</definedName>
    <definedName name="BLPH58">#REF!</definedName>
    <definedName name="BLPH59">#REF!</definedName>
    <definedName name="BLPH6">#REF!</definedName>
    <definedName name="BLPH60">#REF!</definedName>
    <definedName name="BLPH61">#REF!</definedName>
    <definedName name="BLPH62">#REF!</definedName>
    <definedName name="BLPH63">#REF!</definedName>
    <definedName name="BLPH64">#REF!</definedName>
    <definedName name="BLPH65">#REF!</definedName>
    <definedName name="BLPH66">#REF!</definedName>
    <definedName name="BLPH67">#REF!</definedName>
    <definedName name="BLPH68">#REF!</definedName>
    <definedName name="BLPH69">#REF!</definedName>
    <definedName name="BLPH7">#REF!</definedName>
    <definedName name="BLPH70">#REF!</definedName>
    <definedName name="BLPH71">#REF!</definedName>
    <definedName name="BLPH72">#REF!</definedName>
    <definedName name="BLPH73">#REF!</definedName>
    <definedName name="BLPH74">#REF!</definedName>
    <definedName name="BLPH75">#REF!</definedName>
    <definedName name="BLPH76">#REF!</definedName>
    <definedName name="BLPH77">#REF!</definedName>
    <definedName name="BLPH78">#REF!</definedName>
    <definedName name="BLPH79">#REF!</definedName>
    <definedName name="BLPH8">#REF!</definedName>
    <definedName name="BLPH80">#REF!</definedName>
    <definedName name="BLPH81">#REF!</definedName>
    <definedName name="BLPH82">#REF!</definedName>
    <definedName name="BLPH83">#REF!</definedName>
    <definedName name="BLPH84">#REF!</definedName>
    <definedName name="BLPH85">#REF!</definedName>
    <definedName name="BLPH86">#REF!</definedName>
    <definedName name="BLPH87">#REF!</definedName>
    <definedName name="BLPH88">#REF!</definedName>
    <definedName name="BLPH89">#REF!</definedName>
    <definedName name="BLPH9">#REF!</definedName>
    <definedName name="BLPH90">#REF!</definedName>
    <definedName name="BLPH91">#REF!</definedName>
    <definedName name="BLPH92">#REF!</definedName>
    <definedName name="BLPH93">#REF!</definedName>
    <definedName name="BLPH94">#REF!</definedName>
    <definedName name="BLPH95">#REF!</definedName>
    <definedName name="BLPH96">#REF!</definedName>
    <definedName name="BLPH97">#REF!</definedName>
    <definedName name="BLPH98">#REF!</definedName>
    <definedName name="BLPH99">#REF!</definedName>
    <definedName name="blskdi">#REF!</definedName>
    <definedName name="blsm">{#N/A,#N/A,FALSE,"UTIL Monthly Inc ";#N/A,#N/A,FALSE,"Capital";#N/A,#N/A,FALSE,"UTIL REVENUE";#N/A,#N/A,FALSE,"RM REVENUE";#N/A,#N/A,FALSE,"Manpower";#N/A,#N/A,FALSE,"SI - UTIL";#N/A,#N/A,FALSE,"Sales - Utili"}</definedName>
    <definedName name="blsm_1">{#N/A,#N/A,FALSE,"UTIL Monthly Inc ";#N/A,#N/A,FALSE,"Capital";#N/A,#N/A,FALSE,"UTIL REVENUE";#N/A,#N/A,FALSE,"RM REVENUE";#N/A,#N/A,FALSE,"Manpower";#N/A,#N/A,FALSE,"SI - UTIL";#N/A,#N/A,FALSE,"Sales - Utili"}</definedName>
    <definedName name="blsm_1_1">{#N/A,#N/A,FALSE,"UTIL Monthly Inc ";#N/A,#N/A,FALSE,"Capital";#N/A,#N/A,FALSE,"UTIL REVENUE";#N/A,#N/A,FALSE,"RM REVENUE";#N/A,#N/A,FALSE,"Manpower";#N/A,#N/A,FALSE,"SI - UTIL";#N/A,#N/A,FALSE,"Sales - Utili"}</definedName>
    <definedName name="blsm_2">{#N/A,#N/A,FALSE,"UTIL Monthly Inc ";#N/A,#N/A,FALSE,"Capital";#N/A,#N/A,FALSE,"UTIL REVENUE";#N/A,#N/A,FALSE,"RM REVENUE";#N/A,#N/A,FALSE,"Manpower";#N/A,#N/A,FALSE,"SI - UTIL";#N/A,#N/A,FALSE,"Sales - Utili"}</definedName>
    <definedName name="blsm_3">{#N/A,#N/A,FALSE,"UTIL Monthly Inc ";#N/A,#N/A,FALSE,"Capital";#N/A,#N/A,FALSE,"UTIL REVENUE";#N/A,#N/A,FALSE,"RM REVENUE";#N/A,#N/A,FALSE,"Manpower";#N/A,#N/A,FALSE,"SI - UTIL";#N/A,#N/A,FALSE,"Sales - Utili"}</definedName>
    <definedName name="BLUE">#REF!</definedName>
    <definedName name="blue_hawaiian">#REF!</definedName>
    <definedName name="blueberry">#REF!</definedName>
    <definedName name="BM">{"EBITDA",#N/A,TRUE,"P&amp;L Net of Disc Ops";"output net of disc ops",#N/A,TRUE,"Revenue";"input",#N/A,TRUE,"Revenue";"output",#N/A,TRUE,"DC";"Input",#N/A,TRUE,"DC";"MTN and MCN",#N/A,TRUE,"Margin";"output detail line items",#N/A,TRUE,"SGA";"personnel by year",#N/A,TRUE,"Payroll";#N/A,#N/A,TRUE,"CapEx"}</definedName>
    <definedName name="BM_1">#REF!</definedName>
    <definedName name="BM_2">#REF!</definedName>
    <definedName name="bmbnmn">{#N/A,#N/A,FALSE,"KA CH  (2)"}</definedName>
    <definedName name="BMGHIndex">"O"</definedName>
    <definedName name="bmvcgfdtrfxytfcgfc">{"Recap",#N/A,TRUE,"POS";"Monthly",#N/A,TRUE,"POS";"YTD",#N/A,TRUE,"POS"}</definedName>
    <definedName name="bn">{"EES_YTD_CHECK",#N/A,FALSE,"EES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bnbn">{"oct_res_comm",#N/A,FALSE,"VarToBud"}</definedName>
    <definedName name="BNE_MESSAGES_HIDDDEN">#REF!</definedName>
    <definedName name="BNE_MESSAGES_HIDDEN">#REF!</definedName>
    <definedName name="bnhg">{#N/A,#N/A,FALSE,"Aging Summary";#N/A,#N/A,FALSE,"Ratio Analysis";#N/A,#N/A,FALSE,"Test 120 Day Accts";#N/A,#N/A,FALSE,"Tickmarks"}</definedName>
    <definedName name="bnjl">{#N/A,#N/A,FALSE,"Aging Summary";#N/A,#N/A,FALSE,"Ratio Analysis";#N/A,#N/A,FALSE,"Test 120 Day Accts";#N/A,#N/A,FALSE,"Tickmarks"}</definedName>
    <definedName name="bnkj">{#N/A,#N/A,FALSE,"output";#N/A,#N/A,FALSE,"contrib";#N/A,#N/A,FALSE,"profile";#N/A,#N/A,FALSE,"comps"}</definedName>
    <definedName name="bnkj1">{#N/A,#N/A,FALSE,"output";#N/A,#N/A,FALSE,"contrib";#N/A,#N/A,FALSE,"profile";#N/A,#N/A,FALSE,"comps"}</definedName>
    <definedName name="bnm">{#N/A,#N/A,FALSE,"REPORT"}</definedName>
    <definedName name="bnm_1">#REF!</definedName>
    <definedName name="bnm_2">{#N/A,#N/A,FALSE,"REPORT"}</definedName>
    <definedName name="bnm_3">{#N/A,#N/A,FALSE,"REPORT"}</definedName>
    <definedName name="bnm_4">{#N/A,#N/A,FALSE,"REPORT"}</definedName>
    <definedName name="bnmbm">#REF!</definedName>
    <definedName name="bnmk">{#N/A,#N/A,FALSE,"Produkte Erw.";#N/A,#N/A,FALSE,"Produkte Plan";#N/A,#N/A,FALSE,"Leistungen Erw.";#N/A,#N/A,FALSE,"Leistungen Plan";#N/A,#N/A,FALSE,"KA Allg.Kosten (2)";#N/A,#N/A,FALSE,"KA All.Kosten"}</definedName>
    <definedName name="bnmm">{"detail",#N/A,FALSE,"mfg";"summary",#N/A,FALSE,"mfg"}</definedName>
    <definedName name="bnnn">{"mgmt forecast",#N/A,FALSE,"Mgmt Forecast";"dcf table",#N/A,FALSE,"Mgmt Forecast";"sensitivity",#N/A,FALSE,"Mgmt Forecast";"table inputs",#N/A,FALSE,"Mgmt Forecast";"calculations",#N/A,FALSE,"Mgmt Forecast"}</definedName>
    <definedName name="boat">#REF!</definedName>
    <definedName name="boat1">#REF!</definedName>
    <definedName name="BOD_BS">{"'debtors'!$A$1:$I$305","'debtors'!$A$1:$J$285"}</definedName>
    <definedName name="bogus">{#N/A,#N/A,FALSE,"CALGARY";#N/A,#N/A,FALSE,"ratios";#N/A,#N/A,FALSE,"values";#N/A,#N/A,FALSE,"bs";#N/A,#N/A,FALSE,"is";#N/A,#N/A,FALSE,"scfp";#N/A,#N/A,FALSE,"dbt";#N/A,#N/A,FALSE,"depr";#N/A,#N/A,FALSE,"ptnr tx";#N/A,#N/A,FALSE,"group tx"}</definedName>
    <definedName name="bogus_1">{#N/A,#N/A,FALSE,"CALGARY";#N/A,#N/A,FALSE,"ratios";#N/A,#N/A,FALSE,"values";#N/A,#N/A,FALSE,"bs";#N/A,#N/A,FALSE,"is";#N/A,#N/A,FALSE,"scfp";#N/A,#N/A,FALSE,"dbt";#N/A,#N/A,FALSE,"depr";#N/A,#N/A,FALSE,"ptnr tx";#N/A,#N/A,FALSE,"group tx"}</definedName>
    <definedName name="bogus_1_1">{#N/A,#N/A,FALSE,"CALGARY";#N/A,#N/A,FALSE,"ratios";#N/A,#N/A,FALSE,"values";#N/A,#N/A,FALSE,"bs";#N/A,#N/A,FALSE,"is";#N/A,#N/A,FALSE,"scfp";#N/A,#N/A,FALSE,"dbt";#N/A,#N/A,FALSE,"depr";#N/A,#N/A,FALSE,"ptnr tx";#N/A,#N/A,FALSE,"group tx"}</definedName>
    <definedName name="bogus_1_2">{#N/A,#N/A,FALSE,"CALGARY";#N/A,#N/A,FALSE,"ratios";#N/A,#N/A,FALSE,"values";#N/A,#N/A,FALSE,"bs";#N/A,#N/A,FALSE,"is";#N/A,#N/A,FALSE,"scfp";#N/A,#N/A,FALSE,"dbt";#N/A,#N/A,FALSE,"depr";#N/A,#N/A,FALSE,"ptnr tx";#N/A,#N/A,FALSE,"group tx"}</definedName>
    <definedName name="bogus_1_3">{#N/A,#N/A,FALSE,"CALGARY";#N/A,#N/A,FALSE,"ratios";#N/A,#N/A,FALSE,"values";#N/A,#N/A,FALSE,"bs";#N/A,#N/A,FALSE,"is";#N/A,#N/A,FALSE,"scfp";#N/A,#N/A,FALSE,"dbt";#N/A,#N/A,FALSE,"depr";#N/A,#N/A,FALSE,"ptnr tx";#N/A,#N/A,FALSE,"group tx"}</definedName>
    <definedName name="bogus_1_4">{#N/A,#N/A,FALSE,"CALGARY";#N/A,#N/A,FALSE,"ratios";#N/A,#N/A,FALSE,"values";#N/A,#N/A,FALSE,"bs";#N/A,#N/A,FALSE,"is";#N/A,#N/A,FALSE,"scfp";#N/A,#N/A,FALSE,"dbt";#N/A,#N/A,FALSE,"depr";#N/A,#N/A,FALSE,"ptnr tx";#N/A,#N/A,FALSE,"group tx"}</definedName>
    <definedName name="bogus_1_5">{#N/A,#N/A,FALSE,"CALGARY";#N/A,#N/A,FALSE,"ratios";#N/A,#N/A,FALSE,"values";#N/A,#N/A,FALSE,"bs";#N/A,#N/A,FALSE,"is";#N/A,#N/A,FALSE,"scfp";#N/A,#N/A,FALSE,"dbt";#N/A,#N/A,FALSE,"depr";#N/A,#N/A,FALSE,"ptnr tx";#N/A,#N/A,FALSE,"group tx"}</definedName>
    <definedName name="bogus_2">{#N/A,#N/A,FALSE,"CALGARY";#N/A,#N/A,FALSE,"ratios";#N/A,#N/A,FALSE,"values";#N/A,#N/A,FALSE,"bs";#N/A,#N/A,FALSE,"is";#N/A,#N/A,FALSE,"scfp";#N/A,#N/A,FALSE,"dbt";#N/A,#N/A,FALSE,"depr";#N/A,#N/A,FALSE,"ptnr tx";#N/A,#N/A,FALSE,"group tx"}</definedName>
    <definedName name="bogus_2_1">{#N/A,#N/A,FALSE,"CALGARY";#N/A,#N/A,FALSE,"ratios";#N/A,#N/A,FALSE,"values";#N/A,#N/A,FALSE,"bs";#N/A,#N/A,FALSE,"is";#N/A,#N/A,FALSE,"scfp";#N/A,#N/A,FALSE,"dbt";#N/A,#N/A,FALSE,"depr";#N/A,#N/A,FALSE,"ptnr tx";#N/A,#N/A,FALSE,"group tx"}</definedName>
    <definedName name="bogus_2_2">{#N/A,#N/A,FALSE,"CALGARY";#N/A,#N/A,FALSE,"ratios";#N/A,#N/A,FALSE,"values";#N/A,#N/A,FALSE,"bs";#N/A,#N/A,FALSE,"is";#N/A,#N/A,FALSE,"scfp";#N/A,#N/A,FALSE,"dbt";#N/A,#N/A,FALSE,"depr";#N/A,#N/A,FALSE,"ptnr tx";#N/A,#N/A,FALSE,"group tx"}</definedName>
    <definedName name="bogus_2_3">{#N/A,#N/A,FALSE,"CALGARY";#N/A,#N/A,FALSE,"ratios";#N/A,#N/A,FALSE,"values";#N/A,#N/A,FALSE,"bs";#N/A,#N/A,FALSE,"is";#N/A,#N/A,FALSE,"scfp";#N/A,#N/A,FALSE,"dbt";#N/A,#N/A,FALSE,"depr";#N/A,#N/A,FALSE,"ptnr tx";#N/A,#N/A,FALSE,"group tx"}</definedName>
    <definedName name="bogus_2_4">{#N/A,#N/A,FALSE,"CALGARY";#N/A,#N/A,FALSE,"ratios";#N/A,#N/A,FALSE,"values";#N/A,#N/A,FALSE,"bs";#N/A,#N/A,FALSE,"is";#N/A,#N/A,FALSE,"scfp";#N/A,#N/A,FALSE,"dbt";#N/A,#N/A,FALSE,"depr";#N/A,#N/A,FALSE,"ptnr tx";#N/A,#N/A,FALSE,"group tx"}</definedName>
    <definedName name="bogus_2_5">{#N/A,#N/A,FALSE,"CALGARY";#N/A,#N/A,FALSE,"ratios";#N/A,#N/A,FALSE,"values";#N/A,#N/A,FALSE,"bs";#N/A,#N/A,FALSE,"is";#N/A,#N/A,FALSE,"scfp";#N/A,#N/A,FALSE,"dbt";#N/A,#N/A,FALSE,"depr";#N/A,#N/A,FALSE,"ptnr tx";#N/A,#N/A,FALSE,"group tx"}</definedName>
    <definedName name="bogus_3">{#N/A,#N/A,FALSE,"CALGARY";#N/A,#N/A,FALSE,"ratios";#N/A,#N/A,FALSE,"values";#N/A,#N/A,FALSE,"bs";#N/A,#N/A,FALSE,"is";#N/A,#N/A,FALSE,"scfp";#N/A,#N/A,FALSE,"dbt";#N/A,#N/A,FALSE,"depr";#N/A,#N/A,FALSE,"ptnr tx";#N/A,#N/A,FALSE,"group tx"}</definedName>
    <definedName name="bogus_3_1">{#N/A,#N/A,FALSE,"CALGARY";#N/A,#N/A,FALSE,"ratios";#N/A,#N/A,FALSE,"values";#N/A,#N/A,FALSE,"bs";#N/A,#N/A,FALSE,"is";#N/A,#N/A,FALSE,"scfp";#N/A,#N/A,FALSE,"dbt";#N/A,#N/A,FALSE,"depr";#N/A,#N/A,FALSE,"ptnr tx";#N/A,#N/A,FALSE,"group tx"}</definedName>
    <definedName name="bogus_3_2">{#N/A,#N/A,FALSE,"CALGARY";#N/A,#N/A,FALSE,"ratios";#N/A,#N/A,FALSE,"values";#N/A,#N/A,FALSE,"bs";#N/A,#N/A,FALSE,"is";#N/A,#N/A,FALSE,"scfp";#N/A,#N/A,FALSE,"dbt";#N/A,#N/A,FALSE,"depr";#N/A,#N/A,FALSE,"ptnr tx";#N/A,#N/A,FALSE,"group tx"}</definedName>
    <definedName name="bogus_3_3">{#N/A,#N/A,FALSE,"CALGARY";#N/A,#N/A,FALSE,"ratios";#N/A,#N/A,FALSE,"values";#N/A,#N/A,FALSE,"bs";#N/A,#N/A,FALSE,"is";#N/A,#N/A,FALSE,"scfp";#N/A,#N/A,FALSE,"dbt";#N/A,#N/A,FALSE,"depr";#N/A,#N/A,FALSE,"ptnr tx";#N/A,#N/A,FALSE,"group tx"}</definedName>
    <definedName name="bogus_3_4">{#N/A,#N/A,FALSE,"CALGARY";#N/A,#N/A,FALSE,"ratios";#N/A,#N/A,FALSE,"values";#N/A,#N/A,FALSE,"bs";#N/A,#N/A,FALSE,"is";#N/A,#N/A,FALSE,"scfp";#N/A,#N/A,FALSE,"dbt";#N/A,#N/A,FALSE,"depr";#N/A,#N/A,FALSE,"ptnr tx";#N/A,#N/A,FALSE,"group tx"}</definedName>
    <definedName name="bogus_3_5">{#N/A,#N/A,FALSE,"CALGARY";#N/A,#N/A,FALSE,"ratios";#N/A,#N/A,FALSE,"values";#N/A,#N/A,FALSE,"bs";#N/A,#N/A,FALSE,"is";#N/A,#N/A,FALSE,"scfp";#N/A,#N/A,FALSE,"dbt";#N/A,#N/A,FALSE,"depr";#N/A,#N/A,FALSE,"ptnr tx";#N/A,#N/A,FALSE,"group tx"}</definedName>
    <definedName name="bogus_4">{#N/A,#N/A,FALSE,"CALGARY";#N/A,#N/A,FALSE,"ratios";#N/A,#N/A,FALSE,"values";#N/A,#N/A,FALSE,"bs";#N/A,#N/A,FALSE,"is";#N/A,#N/A,FALSE,"scfp";#N/A,#N/A,FALSE,"dbt";#N/A,#N/A,FALSE,"depr";#N/A,#N/A,FALSE,"ptnr tx";#N/A,#N/A,FALSE,"group tx"}</definedName>
    <definedName name="bogus_4_1">{#N/A,#N/A,FALSE,"CALGARY";#N/A,#N/A,FALSE,"ratios";#N/A,#N/A,FALSE,"values";#N/A,#N/A,FALSE,"bs";#N/A,#N/A,FALSE,"is";#N/A,#N/A,FALSE,"scfp";#N/A,#N/A,FALSE,"dbt";#N/A,#N/A,FALSE,"depr";#N/A,#N/A,FALSE,"ptnr tx";#N/A,#N/A,FALSE,"group tx"}</definedName>
    <definedName name="bogus_4_2">{#N/A,#N/A,FALSE,"CALGARY";#N/A,#N/A,FALSE,"ratios";#N/A,#N/A,FALSE,"values";#N/A,#N/A,FALSE,"bs";#N/A,#N/A,FALSE,"is";#N/A,#N/A,FALSE,"scfp";#N/A,#N/A,FALSE,"dbt";#N/A,#N/A,FALSE,"depr";#N/A,#N/A,FALSE,"ptnr tx";#N/A,#N/A,FALSE,"group tx"}</definedName>
    <definedName name="bogus_4_3">{#N/A,#N/A,FALSE,"CALGARY";#N/A,#N/A,FALSE,"ratios";#N/A,#N/A,FALSE,"values";#N/A,#N/A,FALSE,"bs";#N/A,#N/A,FALSE,"is";#N/A,#N/A,FALSE,"scfp";#N/A,#N/A,FALSE,"dbt";#N/A,#N/A,FALSE,"depr";#N/A,#N/A,FALSE,"ptnr tx";#N/A,#N/A,FALSE,"group tx"}</definedName>
    <definedName name="bogus_4_4">{#N/A,#N/A,FALSE,"CALGARY";#N/A,#N/A,FALSE,"ratios";#N/A,#N/A,FALSE,"values";#N/A,#N/A,FALSE,"bs";#N/A,#N/A,FALSE,"is";#N/A,#N/A,FALSE,"scfp";#N/A,#N/A,FALSE,"dbt";#N/A,#N/A,FALSE,"depr";#N/A,#N/A,FALSE,"ptnr tx";#N/A,#N/A,FALSE,"group tx"}</definedName>
    <definedName name="bogus_4_5">{#N/A,#N/A,FALSE,"CALGARY";#N/A,#N/A,FALSE,"ratios";#N/A,#N/A,FALSE,"values";#N/A,#N/A,FALSE,"bs";#N/A,#N/A,FALSE,"is";#N/A,#N/A,FALSE,"scfp";#N/A,#N/A,FALSE,"dbt";#N/A,#N/A,FALSE,"depr";#N/A,#N/A,FALSE,"ptnr tx";#N/A,#N/A,FALSE,"group tx"}</definedName>
    <definedName name="bogus_5">{#N/A,#N/A,FALSE,"CALGARY";#N/A,#N/A,FALSE,"ratios";#N/A,#N/A,FALSE,"values";#N/A,#N/A,FALSE,"bs";#N/A,#N/A,FALSE,"is";#N/A,#N/A,FALSE,"scfp";#N/A,#N/A,FALSE,"dbt";#N/A,#N/A,FALSE,"depr";#N/A,#N/A,FALSE,"ptnr tx";#N/A,#N/A,FALSE,"group tx"}</definedName>
    <definedName name="bogus_5_1">{#N/A,#N/A,FALSE,"CALGARY";#N/A,#N/A,FALSE,"ratios";#N/A,#N/A,FALSE,"values";#N/A,#N/A,FALSE,"bs";#N/A,#N/A,FALSE,"is";#N/A,#N/A,FALSE,"scfp";#N/A,#N/A,FALSE,"dbt";#N/A,#N/A,FALSE,"depr";#N/A,#N/A,FALSE,"ptnr tx";#N/A,#N/A,FALSE,"group tx"}</definedName>
    <definedName name="bogus_5_2">{#N/A,#N/A,FALSE,"CALGARY";#N/A,#N/A,FALSE,"ratios";#N/A,#N/A,FALSE,"values";#N/A,#N/A,FALSE,"bs";#N/A,#N/A,FALSE,"is";#N/A,#N/A,FALSE,"scfp";#N/A,#N/A,FALSE,"dbt";#N/A,#N/A,FALSE,"depr";#N/A,#N/A,FALSE,"ptnr tx";#N/A,#N/A,FALSE,"group tx"}</definedName>
    <definedName name="bogus_5_3">{#N/A,#N/A,FALSE,"CALGARY";#N/A,#N/A,FALSE,"ratios";#N/A,#N/A,FALSE,"values";#N/A,#N/A,FALSE,"bs";#N/A,#N/A,FALSE,"is";#N/A,#N/A,FALSE,"scfp";#N/A,#N/A,FALSE,"dbt";#N/A,#N/A,FALSE,"depr";#N/A,#N/A,FALSE,"ptnr tx";#N/A,#N/A,FALSE,"group tx"}</definedName>
    <definedName name="bogus_5_4">{#N/A,#N/A,FALSE,"CALGARY";#N/A,#N/A,FALSE,"ratios";#N/A,#N/A,FALSE,"values";#N/A,#N/A,FALSE,"bs";#N/A,#N/A,FALSE,"is";#N/A,#N/A,FALSE,"scfp";#N/A,#N/A,FALSE,"dbt";#N/A,#N/A,FALSE,"depr";#N/A,#N/A,FALSE,"ptnr tx";#N/A,#N/A,FALSE,"group tx"}</definedName>
    <definedName name="bogus_5_5">{#N/A,#N/A,FALSE,"CALGARY";#N/A,#N/A,FALSE,"ratios";#N/A,#N/A,FALSE,"values";#N/A,#N/A,FALSE,"bs";#N/A,#N/A,FALSE,"is";#N/A,#N/A,FALSE,"scfp";#N/A,#N/A,FALSE,"dbt";#N/A,#N/A,FALSE,"depr";#N/A,#N/A,FALSE,"ptnr tx";#N/A,#N/A,FALSE,"group tx"}</definedName>
    <definedName name="bogus1">{#N/A,#N/A,FALSE,"CALGARY";#N/A,#N/A,FALSE,"ratios";#N/A,#N/A,FALSE,"values";#N/A,#N/A,FALSE,"bs";#N/A,#N/A,FALSE,"is";#N/A,#N/A,FALSE,"scfp";#N/A,#N/A,FALSE,"dbt";#N/A,#N/A,FALSE,"depr";#N/A,#N/A,FALSE,"ptnr tx";#N/A,#N/A,FALSE,"group tx"}</definedName>
    <definedName name="bogus1_1">{#N/A,#N/A,FALSE,"CALGARY";#N/A,#N/A,FALSE,"ratios";#N/A,#N/A,FALSE,"values";#N/A,#N/A,FALSE,"bs";#N/A,#N/A,FALSE,"is";#N/A,#N/A,FALSE,"scfp";#N/A,#N/A,FALSE,"dbt";#N/A,#N/A,FALSE,"depr";#N/A,#N/A,FALSE,"ptnr tx";#N/A,#N/A,FALSE,"group tx"}</definedName>
    <definedName name="bogus1_1_1">{#N/A,#N/A,FALSE,"CALGARY";#N/A,#N/A,FALSE,"ratios";#N/A,#N/A,FALSE,"values";#N/A,#N/A,FALSE,"bs";#N/A,#N/A,FALSE,"is";#N/A,#N/A,FALSE,"scfp";#N/A,#N/A,FALSE,"dbt";#N/A,#N/A,FALSE,"depr";#N/A,#N/A,FALSE,"ptnr tx";#N/A,#N/A,FALSE,"group tx"}</definedName>
    <definedName name="bogus1_1_2">{#N/A,#N/A,FALSE,"CALGARY";#N/A,#N/A,FALSE,"ratios";#N/A,#N/A,FALSE,"values";#N/A,#N/A,FALSE,"bs";#N/A,#N/A,FALSE,"is";#N/A,#N/A,FALSE,"scfp";#N/A,#N/A,FALSE,"dbt";#N/A,#N/A,FALSE,"depr";#N/A,#N/A,FALSE,"ptnr tx";#N/A,#N/A,FALSE,"group tx"}</definedName>
    <definedName name="bogus1_1_3">{#N/A,#N/A,FALSE,"CALGARY";#N/A,#N/A,FALSE,"ratios";#N/A,#N/A,FALSE,"values";#N/A,#N/A,FALSE,"bs";#N/A,#N/A,FALSE,"is";#N/A,#N/A,FALSE,"scfp";#N/A,#N/A,FALSE,"dbt";#N/A,#N/A,FALSE,"depr";#N/A,#N/A,FALSE,"ptnr tx";#N/A,#N/A,FALSE,"group tx"}</definedName>
    <definedName name="bogus1_1_4">{#N/A,#N/A,FALSE,"CALGARY";#N/A,#N/A,FALSE,"ratios";#N/A,#N/A,FALSE,"values";#N/A,#N/A,FALSE,"bs";#N/A,#N/A,FALSE,"is";#N/A,#N/A,FALSE,"scfp";#N/A,#N/A,FALSE,"dbt";#N/A,#N/A,FALSE,"depr";#N/A,#N/A,FALSE,"ptnr tx";#N/A,#N/A,FALSE,"group tx"}</definedName>
    <definedName name="bogus1_1_5">{#N/A,#N/A,FALSE,"CALGARY";#N/A,#N/A,FALSE,"ratios";#N/A,#N/A,FALSE,"values";#N/A,#N/A,FALSE,"bs";#N/A,#N/A,FALSE,"is";#N/A,#N/A,FALSE,"scfp";#N/A,#N/A,FALSE,"dbt";#N/A,#N/A,FALSE,"depr";#N/A,#N/A,FALSE,"ptnr tx";#N/A,#N/A,FALSE,"group tx"}</definedName>
    <definedName name="bogus1_2">{#N/A,#N/A,FALSE,"CALGARY";#N/A,#N/A,FALSE,"ratios";#N/A,#N/A,FALSE,"values";#N/A,#N/A,FALSE,"bs";#N/A,#N/A,FALSE,"is";#N/A,#N/A,FALSE,"scfp";#N/A,#N/A,FALSE,"dbt";#N/A,#N/A,FALSE,"depr";#N/A,#N/A,FALSE,"ptnr tx";#N/A,#N/A,FALSE,"group tx"}</definedName>
    <definedName name="bogus1_2_1">{#N/A,#N/A,FALSE,"CALGARY";#N/A,#N/A,FALSE,"ratios";#N/A,#N/A,FALSE,"values";#N/A,#N/A,FALSE,"bs";#N/A,#N/A,FALSE,"is";#N/A,#N/A,FALSE,"scfp";#N/A,#N/A,FALSE,"dbt";#N/A,#N/A,FALSE,"depr";#N/A,#N/A,FALSE,"ptnr tx";#N/A,#N/A,FALSE,"group tx"}</definedName>
    <definedName name="bogus1_2_2">{#N/A,#N/A,FALSE,"CALGARY";#N/A,#N/A,FALSE,"ratios";#N/A,#N/A,FALSE,"values";#N/A,#N/A,FALSE,"bs";#N/A,#N/A,FALSE,"is";#N/A,#N/A,FALSE,"scfp";#N/A,#N/A,FALSE,"dbt";#N/A,#N/A,FALSE,"depr";#N/A,#N/A,FALSE,"ptnr tx";#N/A,#N/A,FALSE,"group tx"}</definedName>
    <definedName name="bogus1_2_3">{#N/A,#N/A,FALSE,"CALGARY";#N/A,#N/A,FALSE,"ratios";#N/A,#N/A,FALSE,"values";#N/A,#N/A,FALSE,"bs";#N/A,#N/A,FALSE,"is";#N/A,#N/A,FALSE,"scfp";#N/A,#N/A,FALSE,"dbt";#N/A,#N/A,FALSE,"depr";#N/A,#N/A,FALSE,"ptnr tx";#N/A,#N/A,FALSE,"group tx"}</definedName>
    <definedName name="bogus1_2_4">{#N/A,#N/A,FALSE,"CALGARY";#N/A,#N/A,FALSE,"ratios";#N/A,#N/A,FALSE,"values";#N/A,#N/A,FALSE,"bs";#N/A,#N/A,FALSE,"is";#N/A,#N/A,FALSE,"scfp";#N/A,#N/A,FALSE,"dbt";#N/A,#N/A,FALSE,"depr";#N/A,#N/A,FALSE,"ptnr tx";#N/A,#N/A,FALSE,"group tx"}</definedName>
    <definedName name="bogus1_2_5">{#N/A,#N/A,FALSE,"CALGARY";#N/A,#N/A,FALSE,"ratios";#N/A,#N/A,FALSE,"values";#N/A,#N/A,FALSE,"bs";#N/A,#N/A,FALSE,"is";#N/A,#N/A,FALSE,"scfp";#N/A,#N/A,FALSE,"dbt";#N/A,#N/A,FALSE,"depr";#N/A,#N/A,FALSE,"ptnr tx";#N/A,#N/A,FALSE,"group tx"}</definedName>
    <definedName name="bogus1_3">{#N/A,#N/A,FALSE,"CALGARY";#N/A,#N/A,FALSE,"ratios";#N/A,#N/A,FALSE,"values";#N/A,#N/A,FALSE,"bs";#N/A,#N/A,FALSE,"is";#N/A,#N/A,FALSE,"scfp";#N/A,#N/A,FALSE,"dbt";#N/A,#N/A,FALSE,"depr";#N/A,#N/A,FALSE,"ptnr tx";#N/A,#N/A,FALSE,"group tx"}</definedName>
    <definedName name="bogus1_3_1">{#N/A,#N/A,FALSE,"CALGARY";#N/A,#N/A,FALSE,"ratios";#N/A,#N/A,FALSE,"values";#N/A,#N/A,FALSE,"bs";#N/A,#N/A,FALSE,"is";#N/A,#N/A,FALSE,"scfp";#N/A,#N/A,FALSE,"dbt";#N/A,#N/A,FALSE,"depr";#N/A,#N/A,FALSE,"ptnr tx";#N/A,#N/A,FALSE,"group tx"}</definedName>
    <definedName name="bogus1_3_2">{#N/A,#N/A,FALSE,"CALGARY";#N/A,#N/A,FALSE,"ratios";#N/A,#N/A,FALSE,"values";#N/A,#N/A,FALSE,"bs";#N/A,#N/A,FALSE,"is";#N/A,#N/A,FALSE,"scfp";#N/A,#N/A,FALSE,"dbt";#N/A,#N/A,FALSE,"depr";#N/A,#N/A,FALSE,"ptnr tx";#N/A,#N/A,FALSE,"group tx"}</definedName>
    <definedName name="bogus1_3_3">{#N/A,#N/A,FALSE,"CALGARY";#N/A,#N/A,FALSE,"ratios";#N/A,#N/A,FALSE,"values";#N/A,#N/A,FALSE,"bs";#N/A,#N/A,FALSE,"is";#N/A,#N/A,FALSE,"scfp";#N/A,#N/A,FALSE,"dbt";#N/A,#N/A,FALSE,"depr";#N/A,#N/A,FALSE,"ptnr tx";#N/A,#N/A,FALSE,"group tx"}</definedName>
    <definedName name="bogus1_3_4">{#N/A,#N/A,FALSE,"CALGARY";#N/A,#N/A,FALSE,"ratios";#N/A,#N/A,FALSE,"values";#N/A,#N/A,FALSE,"bs";#N/A,#N/A,FALSE,"is";#N/A,#N/A,FALSE,"scfp";#N/A,#N/A,FALSE,"dbt";#N/A,#N/A,FALSE,"depr";#N/A,#N/A,FALSE,"ptnr tx";#N/A,#N/A,FALSE,"group tx"}</definedName>
    <definedName name="bogus1_3_5">{#N/A,#N/A,FALSE,"CALGARY";#N/A,#N/A,FALSE,"ratios";#N/A,#N/A,FALSE,"values";#N/A,#N/A,FALSE,"bs";#N/A,#N/A,FALSE,"is";#N/A,#N/A,FALSE,"scfp";#N/A,#N/A,FALSE,"dbt";#N/A,#N/A,FALSE,"depr";#N/A,#N/A,FALSE,"ptnr tx";#N/A,#N/A,FALSE,"group tx"}</definedName>
    <definedName name="bogus1_4">{#N/A,#N/A,FALSE,"CALGARY";#N/A,#N/A,FALSE,"ratios";#N/A,#N/A,FALSE,"values";#N/A,#N/A,FALSE,"bs";#N/A,#N/A,FALSE,"is";#N/A,#N/A,FALSE,"scfp";#N/A,#N/A,FALSE,"dbt";#N/A,#N/A,FALSE,"depr";#N/A,#N/A,FALSE,"ptnr tx";#N/A,#N/A,FALSE,"group tx"}</definedName>
    <definedName name="bogus1_4_1">{#N/A,#N/A,FALSE,"CALGARY";#N/A,#N/A,FALSE,"ratios";#N/A,#N/A,FALSE,"values";#N/A,#N/A,FALSE,"bs";#N/A,#N/A,FALSE,"is";#N/A,#N/A,FALSE,"scfp";#N/A,#N/A,FALSE,"dbt";#N/A,#N/A,FALSE,"depr";#N/A,#N/A,FALSE,"ptnr tx";#N/A,#N/A,FALSE,"group tx"}</definedName>
    <definedName name="bogus1_4_2">{#N/A,#N/A,FALSE,"CALGARY";#N/A,#N/A,FALSE,"ratios";#N/A,#N/A,FALSE,"values";#N/A,#N/A,FALSE,"bs";#N/A,#N/A,FALSE,"is";#N/A,#N/A,FALSE,"scfp";#N/A,#N/A,FALSE,"dbt";#N/A,#N/A,FALSE,"depr";#N/A,#N/A,FALSE,"ptnr tx";#N/A,#N/A,FALSE,"group tx"}</definedName>
    <definedName name="bogus1_4_3">{#N/A,#N/A,FALSE,"CALGARY";#N/A,#N/A,FALSE,"ratios";#N/A,#N/A,FALSE,"values";#N/A,#N/A,FALSE,"bs";#N/A,#N/A,FALSE,"is";#N/A,#N/A,FALSE,"scfp";#N/A,#N/A,FALSE,"dbt";#N/A,#N/A,FALSE,"depr";#N/A,#N/A,FALSE,"ptnr tx";#N/A,#N/A,FALSE,"group tx"}</definedName>
    <definedName name="bogus1_4_4">{#N/A,#N/A,FALSE,"CALGARY";#N/A,#N/A,FALSE,"ratios";#N/A,#N/A,FALSE,"values";#N/A,#N/A,FALSE,"bs";#N/A,#N/A,FALSE,"is";#N/A,#N/A,FALSE,"scfp";#N/A,#N/A,FALSE,"dbt";#N/A,#N/A,FALSE,"depr";#N/A,#N/A,FALSE,"ptnr tx";#N/A,#N/A,FALSE,"group tx"}</definedName>
    <definedName name="bogus1_4_5">{#N/A,#N/A,FALSE,"CALGARY";#N/A,#N/A,FALSE,"ratios";#N/A,#N/A,FALSE,"values";#N/A,#N/A,FALSE,"bs";#N/A,#N/A,FALSE,"is";#N/A,#N/A,FALSE,"scfp";#N/A,#N/A,FALSE,"dbt";#N/A,#N/A,FALSE,"depr";#N/A,#N/A,FALSE,"ptnr tx";#N/A,#N/A,FALSE,"group tx"}</definedName>
    <definedName name="bogus1_5">{#N/A,#N/A,FALSE,"CALGARY";#N/A,#N/A,FALSE,"ratios";#N/A,#N/A,FALSE,"values";#N/A,#N/A,FALSE,"bs";#N/A,#N/A,FALSE,"is";#N/A,#N/A,FALSE,"scfp";#N/A,#N/A,FALSE,"dbt";#N/A,#N/A,FALSE,"depr";#N/A,#N/A,FALSE,"ptnr tx";#N/A,#N/A,FALSE,"group tx"}</definedName>
    <definedName name="bogus1_5_1">{#N/A,#N/A,FALSE,"CALGARY";#N/A,#N/A,FALSE,"ratios";#N/A,#N/A,FALSE,"values";#N/A,#N/A,FALSE,"bs";#N/A,#N/A,FALSE,"is";#N/A,#N/A,FALSE,"scfp";#N/A,#N/A,FALSE,"dbt";#N/A,#N/A,FALSE,"depr";#N/A,#N/A,FALSE,"ptnr tx";#N/A,#N/A,FALSE,"group tx"}</definedName>
    <definedName name="bogus1_5_2">{#N/A,#N/A,FALSE,"CALGARY";#N/A,#N/A,FALSE,"ratios";#N/A,#N/A,FALSE,"values";#N/A,#N/A,FALSE,"bs";#N/A,#N/A,FALSE,"is";#N/A,#N/A,FALSE,"scfp";#N/A,#N/A,FALSE,"dbt";#N/A,#N/A,FALSE,"depr";#N/A,#N/A,FALSE,"ptnr tx";#N/A,#N/A,FALSE,"group tx"}</definedName>
    <definedName name="bogus1_5_3">{#N/A,#N/A,FALSE,"CALGARY";#N/A,#N/A,FALSE,"ratios";#N/A,#N/A,FALSE,"values";#N/A,#N/A,FALSE,"bs";#N/A,#N/A,FALSE,"is";#N/A,#N/A,FALSE,"scfp";#N/A,#N/A,FALSE,"dbt";#N/A,#N/A,FALSE,"depr";#N/A,#N/A,FALSE,"ptnr tx";#N/A,#N/A,FALSE,"group tx"}</definedName>
    <definedName name="bogus1_5_4">{#N/A,#N/A,FALSE,"CALGARY";#N/A,#N/A,FALSE,"ratios";#N/A,#N/A,FALSE,"values";#N/A,#N/A,FALSE,"bs";#N/A,#N/A,FALSE,"is";#N/A,#N/A,FALSE,"scfp";#N/A,#N/A,FALSE,"dbt";#N/A,#N/A,FALSE,"depr";#N/A,#N/A,FALSE,"ptnr tx";#N/A,#N/A,FALSE,"group tx"}</definedName>
    <definedName name="bogus1_5_5">{#N/A,#N/A,FALSE,"CALGARY";#N/A,#N/A,FALSE,"ratios";#N/A,#N/A,FALSE,"values";#N/A,#N/A,FALSE,"bs";#N/A,#N/A,FALSE,"is";#N/A,#N/A,FALSE,"scfp";#N/A,#N/A,FALSE,"dbt";#N/A,#N/A,FALSE,"depr";#N/A,#N/A,FALSE,"ptnr tx";#N/A,#N/A,FALSE,"group tx"}</definedName>
    <definedName name="bogus2">{"title",#N/A,TRUE,"title";"assump",#N/A,TRUE,"assump";"values",#N/A,TRUE,"values";"ratios",#N/A,TRUE,"ratios";"bal_sheet",#N/A,TRUE,"bs";"Inc_stmnt",#N/A,TRUE,"is";"SCFP",#N/A,TRUE,"scfp";"warehse",#N/A,TRUE,"warehse";"rev_west",#N/A,TRUE,"rev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bogus2_1">{"title",#N/A,TRUE,"title";"assump",#N/A,TRUE,"assump";"values",#N/A,TRUE,"values";"ratios",#N/A,TRUE,"ratios";"bal_sheet",#N/A,TRUE,"bs";"Inc_stmnt",#N/A,TRUE,"is";"SCFP",#N/A,TRUE,"scfp";"warehse",#N/A,TRUE,"warehse";"rev_west",#N/A,TRUE,"rev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bogus2_1_1">{"title",#N/A,TRUE,"title";"assump",#N/A,TRUE,"assump";"values",#N/A,TRUE,"values";"ratios",#N/A,TRUE,"ratios";"bal_sheet",#N/A,TRUE,"bs";"Inc_stmnt",#N/A,TRUE,"is";"SCFP",#N/A,TRUE,"scfp";"warehse",#N/A,TRUE,"warehse";"rev_west",#N/A,TRUE,"rev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bogus2_1_2">{"title",#N/A,TRUE,"title";"assump",#N/A,TRUE,"assump";"values",#N/A,TRUE,"values";"ratios",#N/A,TRUE,"ratios";"bal_sheet",#N/A,TRUE,"bs";"Inc_stmnt",#N/A,TRUE,"is";"SCFP",#N/A,TRUE,"scfp";"warehse",#N/A,TRUE,"warehse";"rev_west",#N/A,TRUE,"rev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bogus2_1_3">{"title",#N/A,TRUE,"title";"assump",#N/A,TRUE,"assump";"values",#N/A,TRUE,"values";"ratios",#N/A,TRUE,"ratios";"bal_sheet",#N/A,TRUE,"bs";"Inc_stmnt",#N/A,TRUE,"is";"SCFP",#N/A,TRUE,"scfp";"warehse",#N/A,TRUE,"warehse";"rev_west",#N/A,TRUE,"rev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bogus2_1_4">{"title",#N/A,TRUE,"title";"assump",#N/A,TRUE,"assump";"values",#N/A,TRUE,"values";"ratios",#N/A,TRUE,"ratios";"bal_sheet",#N/A,TRUE,"bs";"Inc_stmnt",#N/A,TRUE,"is";"SCFP",#N/A,TRUE,"scfp";"warehse",#N/A,TRUE,"warehse";"rev_west",#N/A,TRUE,"rev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bogus2_1_5">{"title",#N/A,TRUE,"title";"assump",#N/A,TRUE,"assump";"values",#N/A,TRUE,"values";"ratios",#N/A,TRUE,"ratios";"bal_sheet",#N/A,TRUE,"bs";"Inc_stmnt",#N/A,TRUE,"is";"SCFP",#N/A,TRUE,"scfp";"warehse",#N/A,TRUE,"warehse";"rev_west",#N/A,TRUE,"rev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bogus2_2">{"title",#N/A,TRUE,"title";"assump",#N/A,TRUE,"assump";"values",#N/A,TRUE,"values";"ratios",#N/A,TRUE,"ratios";"bal_sheet",#N/A,TRUE,"bs";"Inc_stmnt",#N/A,TRUE,"is";"SCFP",#N/A,TRUE,"scfp";"warehse",#N/A,TRUE,"warehse";"rev_west",#N/A,TRUE,"rev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bogus2_2_1">{"title",#N/A,TRUE,"title";"assump",#N/A,TRUE,"assump";"values",#N/A,TRUE,"values";"ratios",#N/A,TRUE,"ratios";"bal_sheet",#N/A,TRUE,"bs";"Inc_stmnt",#N/A,TRUE,"is";"SCFP",#N/A,TRUE,"scfp";"warehse",#N/A,TRUE,"warehse";"rev_west",#N/A,TRUE,"rev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bogus2_2_2">{"title",#N/A,TRUE,"title";"assump",#N/A,TRUE,"assump";"values",#N/A,TRUE,"values";"ratios",#N/A,TRUE,"ratios";"bal_sheet",#N/A,TRUE,"bs";"Inc_stmnt",#N/A,TRUE,"is";"SCFP",#N/A,TRUE,"scfp";"warehse",#N/A,TRUE,"warehse";"rev_west",#N/A,TRUE,"rev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bogus2_2_3">{"title",#N/A,TRUE,"title";"assump",#N/A,TRUE,"assump";"values",#N/A,TRUE,"values";"ratios",#N/A,TRUE,"ratios";"bal_sheet",#N/A,TRUE,"bs";"Inc_stmnt",#N/A,TRUE,"is";"SCFP",#N/A,TRUE,"scfp";"warehse",#N/A,TRUE,"warehse";"rev_west",#N/A,TRUE,"rev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bogus2_2_4">{"title",#N/A,TRUE,"title";"assump",#N/A,TRUE,"assump";"values",#N/A,TRUE,"values";"ratios",#N/A,TRUE,"ratios";"bal_sheet",#N/A,TRUE,"bs";"Inc_stmnt",#N/A,TRUE,"is";"SCFP",#N/A,TRUE,"scfp";"warehse",#N/A,TRUE,"warehse";"rev_west",#N/A,TRUE,"rev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bogus2_2_5">{"title",#N/A,TRUE,"title";"assump",#N/A,TRUE,"assump";"values",#N/A,TRUE,"values";"ratios",#N/A,TRUE,"ratios";"bal_sheet",#N/A,TRUE,"bs";"Inc_stmnt",#N/A,TRUE,"is";"SCFP",#N/A,TRUE,"scfp";"warehse",#N/A,TRUE,"warehse";"rev_west",#N/A,TRUE,"rev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bogus2_3">{"title",#N/A,TRUE,"title";"assump",#N/A,TRUE,"assump";"values",#N/A,TRUE,"values";"ratios",#N/A,TRUE,"ratios";"bal_sheet",#N/A,TRUE,"bs";"Inc_stmnt",#N/A,TRUE,"is";"SCFP",#N/A,TRUE,"scfp";"warehse",#N/A,TRUE,"warehse";"rev_west",#N/A,TRUE,"rev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bogus2_3_1">{"title",#N/A,TRUE,"title";"assump",#N/A,TRUE,"assump";"values",#N/A,TRUE,"values";"ratios",#N/A,TRUE,"ratios";"bal_sheet",#N/A,TRUE,"bs";"Inc_stmnt",#N/A,TRUE,"is";"SCFP",#N/A,TRUE,"scfp";"warehse",#N/A,TRUE,"warehse";"rev_west",#N/A,TRUE,"rev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bogus2_3_2">{"title",#N/A,TRUE,"title";"assump",#N/A,TRUE,"assump";"values",#N/A,TRUE,"values";"ratios",#N/A,TRUE,"ratios";"bal_sheet",#N/A,TRUE,"bs";"Inc_stmnt",#N/A,TRUE,"is";"SCFP",#N/A,TRUE,"scfp";"warehse",#N/A,TRUE,"warehse";"rev_west",#N/A,TRUE,"rev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bogus2_3_3">{"title",#N/A,TRUE,"title";"assump",#N/A,TRUE,"assump";"values",#N/A,TRUE,"values";"ratios",#N/A,TRUE,"ratios";"bal_sheet",#N/A,TRUE,"bs";"Inc_stmnt",#N/A,TRUE,"is";"SCFP",#N/A,TRUE,"scfp";"warehse",#N/A,TRUE,"warehse";"rev_west",#N/A,TRUE,"rev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bogus2_3_4">{"title",#N/A,TRUE,"title";"assump",#N/A,TRUE,"assump";"values",#N/A,TRUE,"values";"ratios",#N/A,TRUE,"ratios";"bal_sheet",#N/A,TRUE,"bs";"Inc_stmnt",#N/A,TRUE,"is";"SCFP",#N/A,TRUE,"scfp";"warehse",#N/A,TRUE,"warehse";"rev_west",#N/A,TRUE,"rev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bogus2_3_5">{"title",#N/A,TRUE,"title";"assump",#N/A,TRUE,"assump";"values",#N/A,TRUE,"values";"ratios",#N/A,TRUE,"ratios";"bal_sheet",#N/A,TRUE,"bs";"Inc_stmnt",#N/A,TRUE,"is";"SCFP",#N/A,TRUE,"scfp";"warehse",#N/A,TRUE,"warehse";"rev_west",#N/A,TRUE,"rev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bogus2_4">{"title",#N/A,TRUE,"title";"assump",#N/A,TRUE,"assump";"values",#N/A,TRUE,"values";"ratios",#N/A,TRUE,"ratios";"bal_sheet",#N/A,TRUE,"bs";"Inc_stmnt",#N/A,TRUE,"is";"SCFP",#N/A,TRUE,"scfp";"warehse",#N/A,TRUE,"warehse";"rev_west",#N/A,TRUE,"rev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bogus2_4_1">{"title",#N/A,TRUE,"title";"assump",#N/A,TRUE,"assump";"values",#N/A,TRUE,"values";"ratios",#N/A,TRUE,"ratios";"bal_sheet",#N/A,TRUE,"bs";"Inc_stmnt",#N/A,TRUE,"is";"SCFP",#N/A,TRUE,"scfp";"warehse",#N/A,TRUE,"warehse";"rev_west",#N/A,TRUE,"rev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bogus2_4_2">{"title",#N/A,TRUE,"title";"assump",#N/A,TRUE,"assump";"values",#N/A,TRUE,"values";"ratios",#N/A,TRUE,"ratios";"bal_sheet",#N/A,TRUE,"bs";"Inc_stmnt",#N/A,TRUE,"is";"SCFP",#N/A,TRUE,"scfp";"warehse",#N/A,TRUE,"warehse";"rev_west",#N/A,TRUE,"rev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bogus2_4_3">{"title",#N/A,TRUE,"title";"assump",#N/A,TRUE,"assump";"values",#N/A,TRUE,"values";"ratios",#N/A,TRUE,"ratios";"bal_sheet",#N/A,TRUE,"bs";"Inc_stmnt",#N/A,TRUE,"is";"SCFP",#N/A,TRUE,"scfp";"warehse",#N/A,TRUE,"warehse";"rev_west",#N/A,TRUE,"rev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bogus2_4_4">{"title",#N/A,TRUE,"title";"assump",#N/A,TRUE,"assump";"values",#N/A,TRUE,"values";"ratios",#N/A,TRUE,"ratios";"bal_sheet",#N/A,TRUE,"bs";"Inc_stmnt",#N/A,TRUE,"is";"SCFP",#N/A,TRUE,"scfp";"warehse",#N/A,TRUE,"warehse";"rev_west",#N/A,TRUE,"rev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bogus2_4_5">{"title",#N/A,TRUE,"title";"assump",#N/A,TRUE,"assump";"values",#N/A,TRUE,"values";"ratios",#N/A,TRUE,"ratios";"bal_sheet",#N/A,TRUE,"bs";"Inc_stmnt",#N/A,TRUE,"is";"SCFP",#N/A,TRUE,"scfp";"warehse",#N/A,TRUE,"warehse";"rev_west",#N/A,TRUE,"rev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bogus2_5">{"title",#N/A,TRUE,"title";"assump",#N/A,TRUE,"assump";"values",#N/A,TRUE,"values";"ratios",#N/A,TRUE,"ratios";"bal_sheet",#N/A,TRUE,"bs";"Inc_stmnt",#N/A,TRUE,"is";"SCFP",#N/A,TRUE,"scfp";"warehse",#N/A,TRUE,"warehse";"rev_west",#N/A,TRUE,"rev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bogus2_5_1">{"title",#N/A,TRUE,"title";"assump",#N/A,TRUE,"assump";"values",#N/A,TRUE,"values";"ratios",#N/A,TRUE,"ratios";"bal_sheet",#N/A,TRUE,"bs";"Inc_stmnt",#N/A,TRUE,"is";"SCFP",#N/A,TRUE,"scfp";"warehse",#N/A,TRUE,"warehse";"rev_west",#N/A,TRUE,"rev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bogus2_5_2">{"title",#N/A,TRUE,"title";"assump",#N/A,TRUE,"assump";"values",#N/A,TRUE,"values";"ratios",#N/A,TRUE,"ratios";"bal_sheet",#N/A,TRUE,"bs";"Inc_stmnt",#N/A,TRUE,"is";"SCFP",#N/A,TRUE,"scfp";"warehse",#N/A,TRUE,"warehse";"rev_west",#N/A,TRUE,"rev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bogus2_5_3">{"title",#N/A,TRUE,"title";"assump",#N/A,TRUE,"assump";"values",#N/A,TRUE,"values";"ratios",#N/A,TRUE,"ratios";"bal_sheet",#N/A,TRUE,"bs";"Inc_stmnt",#N/A,TRUE,"is";"SCFP",#N/A,TRUE,"scfp";"warehse",#N/A,TRUE,"warehse";"rev_west",#N/A,TRUE,"rev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bogus2_5_4">{"title",#N/A,TRUE,"title";"assump",#N/A,TRUE,"assump";"values",#N/A,TRUE,"values";"ratios",#N/A,TRUE,"ratios";"bal_sheet",#N/A,TRUE,"bs";"Inc_stmnt",#N/A,TRUE,"is";"SCFP",#N/A,TRUE,"scfp";"warehse",#N/A,TRUE,"warehse";"rev_west",#N/A,TRUE,"rev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bogus2_5_5">{"title",#N/A,TRUE,"title";"assump",#N/A,TRUE,"assump";"values",#N/A,TRUE,"values";"ratios",#N/A,TRUE,"ratios";"bal_sheet",#N/A,TRUE,"bs";"Inc_stmnt",#N/A,TRUE,"is";"SCFP",#N/A,TRUE,"scfp";"warehse",#N/A,TRUE,"warehse";"rev_west",#N/A,TRUE,"rev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bogus3">{"title",#N/A,TRUE,"title";"assump",#N/A,TRUE,"assump";"values",#N/A,TRUE,"values";"ratios",#N/A,TRUE,"ratios";"bal_sheet",#N/A,TRUE,"bs";"Inc_stmnt",#N/A,TRUE,"is";"SCFP",#N/A,TRUE,"scfp";"warehse",#N/A,TRUE,"warehse";"rev_west",#N/A,TRUE,"rev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bogus3_1">{"title",#N/A,TRUE,"title";"assump",#N/A,TRUE,"assump";"values",#N/A,TRUE,"values";"ratios",#N/A,TRUE,"ratios";"bal_sheet",#N/A,TRUE,"bs";"Inc_stmnt",#N/A,TRUE,"is";"SCFP",#N/A,TRUE,"scfp";"warehse",#N/A,TRUE,"warehse";"rev_west",#N/A,TRUE,"rev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bogus3_1_1">{"title",#N/A,TRUE,"title";"assump",#N/A,TRUE,"assump";"values",#N/A,TRUE,"values";"ratios",#N/A,TRUE,"ratios";"bal_sheet",#N/A,TRUE,"bs";"Inc_stmnt",#N/A,TRUE,"is";"SCFP",#N/A,TRUE,"scfp";"warehse",#N/A,TRUE,"warehse";"rev_west",#N/A,TRUE,"rev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bogus3_1_2">{"title",#N/A,TRUE,"title";"assump",#N/A,TRUE,"assump";"values",#N/A,TRUE,"values";"ratios",#N/A,TRUE,"ratios";"bal_sheet",#N/A,TRUE,"bs";"Inc_stmnt",#N/A,TRUE,"is";"SCFP",#N/A,TRUE,"scfp";"warehse",#N/A,TRUE,"warehse";"rev_west",#N/A,TRUE,"rev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bogus3_1_3">{"title",#N/A,TRUE,"title";"assump",#N/A,TRUE,"assump";"values",#N/A,TRUE,"values";"ratios",#N/A,TRUE,"ratios";"bal_sheet",#N/A,TRUE,"bs";"Inc_stmnt",#N/A,TRUE,"is";"SCFP",#N/A,TRUE,"scfp";"warehse",#N/A,TRUE,"warehse";"rev_west",#N/A,TRUE,"rev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bogus3_1_4">{"title",#N/A,TRUE,"title";"assump",#N/A,TRUE,"assump";"values",#N/A,TRUE,"values";"ratios",#N/A,TRUE,"ratios";"bal_sheet",#N/A,TRUE,"bs";"Inc_stmnt",#N/A,TRUE,"is";"SCFP",#N/A,TRUE,"scfp";"warehse",#N/A,TRUE,"warehse";"rev_west",#N/A,TRUE,"rev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bogus3_1_5">{"title",#N/A,TRUE,"title";"assump",#N/A,TRUE,"assump";"values",#N/A,TRUE,"values";"ratios",#N/A,TRUE,"ratios";"bal_sheet",#N/A,TRUE,"bs";"Inc_stmnt",#N/A,TRUE,"is";"SCFP",#N/A,TRUE,"scfp";"warehse",#N/A,TRUE,"warehse";"rev_west",#N/A,TRUE,"rev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bogus3_2">{"title",#N/A,TRUE,"title";"assump",#N/A,TRUE,"assump";"values",#N/A,TRUE,"values";"ratios",#N/A,TRUE,"ratios";"bal_sheet",#N/A,TRUE,"bs";"Inc_stmnt",#N/A,TRUE,"is";"SCFP",#N/A,TRUE,"scfp";"warehse",#N/A,TRUE,"warehse";"rev_west",#N/A,TRUE,"rev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bogus3_2_1">{"title",#N/A,TRUE,"title";"assump",#N/A,TRUE,"assump";"values",#N/A,TRUE,"values";"ratios",#N/A,TRUE,"ratios";"bal_sheet",#N/A,TRUE,"bs";"Inc_stmnt",#N/A,TRUE,"is";"SCFP",#N/A,TRUE,"scfp";"warehse",#N/A,TRUE,"warehse";"rev_west",#N/A,TRUE,"rev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bogus3_2_2">{"title",#N/A,TRUE,"title";"assump",#N/A,TRUE,"assump";"values",#N/A,TRUE,"values";"ratios",#N/A,TRUE,"ratios";"bal_sheet",#N/A,TRUE,"bs";"Inc_stmnt",#N/A,TRUE,"is";"SCFP",#N/A,TRUE,"scfp";"warehse",#N/A,TRUE,"warehse";"rev_west",#N/A,TRUE,"rev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bogus3_2_3">{"title",#N/A,TRUE,"title";"assump",#N/A,TRUE,"assump";"values",#N/A,TRUE,"values";"ratios",#N/A,TRUE,"ratios";"bal_sheet",#N/A,TRUE,"bs";"Inc_stmnt",#N/A,TRUE,"is";"SCFP",#N/A,TRUE,"scfp";"warehse",#N/A,TRUE,"warehse";"rev_west",#N/A,TRUE,"rev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bogus3_2_4">{"title",#N/A,TRUE,"title";"assump",#N/A,TRUE,"assump";"values",#N/A,TRUE,"values";"ratios",#N/A,TRUE,"ratios";"bal_sheet",#N/A,TRUE,"bs";"Inc_stmnt",#N/A,TRUE,"is";"SCFP",#N/A,TRUE,"scfp";"warehse",#N/A,TRUE,"warehse";"rev_west",#N/A,TRUE,"rev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bogus3_2_5">{"title",#N/A,TRUE,"title";"assump",#N/A,TRUE,"assump";"values",#N/A,TRUE,"values";"ratios",#N/A,TRUE,"ratios";"bal_sheet",#N/A,TRUE,"bs";"Inc_stmnt",#N/A,TRUE,"is";"SCFP",#N/A,TRUE,"scfp";"warehse",#N/A,TRUE,"warehse";"rev_west",#N/A,TRUE,"rev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bogus3_3">{"title",#N/A,TRUE,"title";"assump",#N/A,TRUE,"assump";"values",#N/A,TRUE,"values";"ratios",#N/A,TRUE,"ratios";"bal_sheet",#N/A,TRUE,"bs";"Inc_stmnt",#N/A,TRUE,"is";"SCFP",#N/A,TRUE,"scfp";"warehse",#N/A,TRUE,"warehse";"rev_west",#N/A,TRUE,"rev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bogus3_3_1">{"title",#N/A,TRUE,"title";"assump",#N/A,TRUE,"assump";"values",#N/A,TRUE,"values";"ratios",#N/A,TRUE,"ratios";"bal_sheet",#N/A,TRUE,"bs";"Inc_stmnt",#N/A,TRUE,"is";"SCFP",#N/A,TRUE,"scfp";"warehse",#N/A,TRUE,"warehse";"rev_west",#N/A,TRUE,"rev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bogus3_3_2">{"title",#N/A,TRUE,"title";"assump",#N/A,TRUE,"assump";"values",#N/A,TRUE,"values";"ratios",#N/A,TRUE,"ratios";"bal_sheet",#N/A,TRUE,"bs";"Inc_stmnt",#N/A,TRUE,"is";"SCFP",#N/A,TRUE,"scfp";"warehse",#N/A,TRUE,"warehse";"rev_west",#N/A,TRUE,"rev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bogus3_3_3">{"title",#N/A,TRUE,"title";"assump",#N/A,TRUE,"assump";"values",#N/A,TRUE,"values";"ratios",#N/A,TRUE,"ratios";"bal_sheet",#N/A,TRUE,"bs";"Inc_stmnt",#N/A,TRUE,"is";"SCFP",#N/A,TRUE,"scfp";"warehse",#N/A,TRUE,"warehse";"rev_west",#N/A,TRUE,"rev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bogus3_3_4">{"title",#N/A,TRUE,"title";"assump",#N/A,TRUE,"assump";"values",#N/A,TRUE,"values";"ratios",#N/A,TRUE,"ratios";"bal_sheet",#N/A,TRUE,"bs";"Inc_stmnt",#N/A,TRUE,"is";"SCFP",#N/A,TRUE,"scfp";"warehse",#N/A,TRUE,"warehse";"rev_west",#N/A,TRUE,"rev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bogus3_3_5">{"title",#N/A,TRUE,"title";"assump",#N/A,TRUE,"assump";"values",#N/A,TRUE,"values";"ratios",#N/A,TRUE,"ratios";"bal_sheet",#N/A,TRUE,"bs";"Inc_stmnt",#N/A,TRUE,"is";"SCFP",#N/A,TRUE,"scfp";"warehse",#N/A,TRUE,"warehse";"rev_west",#N/A,TRUE,"rev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bogus3_4">{"title",#N/A,TRUE,"title";"assump",#N/A,TRUE,"assump";"values",#N/A,TRUE,"values";"ratios",#N/A,TRUE,"ratios";"bal_sheet",#N/A,TRUE,"bs";"Inc_stmnt",#N/A,TRUE,"is";"SCFP",#N/A,TRUE,"scfp";"warehse",#N/A,TRUE,"warehse";"rev_west",#N/A,TRUE,"rev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bogus3_4_1">{"title",#N/A,TRUE,"title";"assump",#N/A,TRUE,"assump";"values",#N/A,TRUE,"values";"ratios",#N/A,TRUE,"ratios";"bal_sheet",#N/A,TRUE,"bs";"Inc_stmnt",#N/A,TRUE,"is";"SCFP",#N/A,TRUE,"scfp";"warehse",#N/A,TRUE,"warehse";"rev_west",#N/A,TRUE,"rev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bogus3_4_2">{"title",#N/A,TRUE,"title";"assump",#N/A,TRUE,"assump";"values",#N/A,TRUE,"values";"ratios",#N/A,TRUE,"ratios";"bal_sheet",#N/A,TRUE,"bs";"Inc_stmnt",#N/A,TRUE,"is";"SCFP",#N/A,TRUE,"scfp";"warehse",#N/A,TRUE,"warehse";"rev_west",#N/A,TRUE,"rev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bogus3_4_3">{"title",#N/A,TRUE,"title";"assump",#N/A,TRUE,"assump";"values",#N/A,TRUE,"values";"ratios",#N/A,TRUE,"ratios";"bal_sheet",#N/A,TRUE,"bs";"Inc_stmnt",#N/A,TRUE,"is";"SCFP",#N/A,TRUE,"scfp";"warehse",#N/A,TRUE,"warehse";"rev_west",#N/A,TRUE,"rev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bogus3_4_4">{"title",#N/A,TRUE,"title";"assump",#N/A,TRUE,"assump";"values",#N/A,TRUE,"values";"ratios",#N/A,TRUE,"ratios";"bal_sheet",#N/A,TRUE,"bs";"Inc_stmnt",#N/A,TRUE,"is";"SCFP",#N/A,TRUE,"scfp";"warehse",#N/A,TRUE,"warehse";"rev_west",#N/A,TRUE,"rev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bogus3_4_5">{"title",#N/A,TRUE,"title";"assump",#N/A,TRUE,"assump";"values",#N/A,TRUE,"values";"ratios",#N/A,TRUE,"ratios";"bal_sheet",#N/A,TRUE,"bs";"Inc_stmnt",#N/A,TRUE,"is";"SCFP",#N/A,TRUE,"scfp";"warehse",#N/A,TRUE,"warehse";"rev_west",#N/A,TRUE,"rev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bogus3_5">{"title",#N/A,TRUE,"title";"assump",#N/A,TRUE,"assump";"values",#N/A,TRUE,"values";"ratios",#N/A,TRUE,"ratios";"bal_sheet",#N/A,TRUE,"bs";"Inc_stmnt",#N/A,TRUE,"is";"SCFP",#N/A,TRUE,"scfp";"warehse",#N/A,TRUE,"warehse";"rev_west",#N/A,TRUE,"rev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bogus3_5_1">{"title",#N/A,TRUE,"title";"assump",#N/A,TRUE,"assump";"values",#N/A,TRUE,"values";"ratios",#N/A,TRUE,"ratios";"bal_sheet",#N/A,TRUE,"bs";"Inc_stmnt",#N/A,TRUE,"is";"SCFP",#N/A,TRUE,"scfp";"warehse",#N/A,TRUE,"warehse";"rev_west",#N/A,TRUE,"rev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bogus3_5_2">{"title",#N/A,TRUE,"title";"assump",#N/A,TRUE,"assump";"values",#N/A,TRUE,"values";"ratios",#N/A,TRUE,"ratios";"bal_sheet",#N/A,TRUE,"bs";"Inc_stmnt",#N/A,TRUE,"is";"SCFP",#N/A,TRUE,"scfp";"warehse",#N/A,TRUE,"warehse";"rev_west",#N/A,TRUE,"rev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bogus3_5_3">{"title",#N/A,TRUE,"title";"assump",#N/A,TRUE,"assump";"values",#N/A,TRUE,"values";"ratios",#N/A,TRUE,"ratios";"bal_sheet",#N/A,TRUE,"bs";"Inc_stmnt",#N/A,TRUE,"is";"SCFP",#N/A,TRUE,"scfp";"warehse",#N/A,TRUE,"warehse";"rev_west",#N/A,TRUE,"rev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bogus3_5_4">{"title",#N/A,TRUE,"title";"assump",#N/A,TRUE,"assump";"values",#N/A,TRUE,"values";"ratios",#N/A,TRUE,"ratios";"bal_sheet",#N/A,TRUE,"bs";"Inc_stmnt",#N/A,TRUE,"is";"SCFP",#N/A,TRUE,"scfp";"warehse",#N/A,TRUE,"warehse";"rev_west",#N/A,TRUE,"rev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bogus3_5_5">{"title",#N/A,TRUE,"title";"assump",#N/A,TRUE,"assump";"values",#N/A,TRUE,"values";"ratios",#N/A,TRUE,"ratios";"bal_sheet",#N/A,TRUE,"bs";"Inc_stmnt",#N/A,TRUE,"is";"SCFP",#N/A,TRUE,"scfp";"warehse",#N/A,TRUE,"warehse";"rev_west",#N/A,TRUE,"rev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Bokslutsdatum">#REF!</definedName>
    <definedName name="BOLD">#REF!</definedName>
    <definedName name="book">#REF!</definedName>
    <definedName name="BOOK_VALUE">"BOOK_VALUE"</definedName>
    <definedName name="Book1">{#N/A,#N/A,TRUE,"WKLY PACK";#N/A,#N/A,TRUE,"YC &amp; SPICED";#N/A,#N/A,TRUE,"YF PEACH";#N/A,#N/A,TRUE,"PEARS &amp; CHERRIES";#N/A,#N/A,TRUE,"COTS &amp; COCKTAIL";#N/A,#N/A,TRUE,"FRUIT CUPS"}</definedName>
    <definedName name="BOOK2">{#N/A,#N/A,FALSE,"ANEXOS95";"ANEXO10",#N/A,FALSE,"ANEXOS95"}</definedName>
    <definedName name="BookType">1</definedName>
    <definedName name="boolaboola">#REF!</definedName>
    <definedName name="boot">1</definedName>
    <definedName name="boring">{"Page1",#N/A,FALSE,"CompCo";"Page2",#N/A,FALSE,"CompCo"}</definedName>
    <definedName name="boston">{"TotalGeralDespesasPorArea",#N/A,FALSE,"VinculosAccessEfetivo"}</definedName>
    <definedName name="both203">{"detail",#N/A,FALSE,"mfg";"summary",#N/A,FALSE,"mfg"}</definedName>
    <definedName name="both204">{"detail",#N/A,FALSE,"mfg";"summary",#N/A,FALSE,"mfg"}</definedName>
    <definedName name="both89n">{"detail",#N/A,FALSE,"mfg";"summary",#N/A,FALSE,"mfg"}</definedName>
    <definedName name="both8mj">{"detail",#N/A,FALSE,"mfg";"summary",#N/A,FALSE,"mfg"}</definedName>
    <definedName name="BOTHASSUMPTIONS">#REF!</definedName>
    <definedName name="bottle">#REF!</definedName>
    <definedName name="bouw">39364.6068865741</definedName>
    <definedName name="bowbow">{"AT","COMPANIES",TRUE}</definedName>
    <definedName name="box">{"sch11",#N/A,FALSE,"Pub rights";"sch11a",#N/A,FALSE,"Pub rights";"sch11b",#N/A,FALSE,"Pub rights";"sch11c",#N/A,FALSE,"Pub rights";"sch11d",#N/A,FALSE,"Pub rights";"sch11e",#N/A,FALSE,"Pub rights"}</definedName>
    <definedName name="boy">#REF!</definedName>
    <definedName name="bp">{#N/A,#N/A,FALSE,"Key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BPAGE">"1"</definedName>
    <definedName name="bpp">{#N/A,#N/A,TRUE,"DCF Summary (2)";#N/A,#N/A,TRUE,"DCF Summary";#N/A,"Middle Case Drivers",TRUE,"DCF"}</definedName>
    <definedName name="bps">#REF!</definedName>
    <definedName name="br">{"oct_res_comm",#N/A,FALSE,"VarToBud"}</definedName>
    <definedName name="Branch">#REF!</definedName>
    <definedName name="BranchGP">#REF!</definedName>
    <definedName name="BranchN">#REF!</definedName>
    <definedName name="BranchOwned">#REF!</definedName>
    <definedName name="BranchProd">#REF!</definedName>
    <definedName name="BranchProdGrp">#REF!</definedName>
    <definedName name="BranchRock">#REF!</definedName>
    <definedName name="BranNatPacOth">#REF!</definedName>
    <definedName name="BranNatPacOthRock">#REF!</definedName>
    <definedName name="Brazil">#REF!</definedName>
    <definedName name="BrazilTotalList">#REF!</definedName>
    <definedName name="Brcode">#REF!</definedName>
    <definedName name="BreakIn">#REF!</definedName>
    <definedName name="breaks">#REF!</definedName>
    <definedName name="Bridg">{"Inc.",#N/A,FALSE,"ORIGNAL";"Allocations",#N/A,FALSE,"ORIGNAL";#N/A,#N/A,FALSE,"Inv. Con.";"Balance Sheet 1",#N/A,FALSE,"ORIGNAL";"Balance Sheet 2",#N/A,FALSE,"ORIGNAL";"Assumptions 1",#N/A,FALSE,"ORIGNAL";"Assumptions 2",#N/A,FALSE,"ORIGNAL";"CFS 1",#N/A,FALSE,"ORIGNAL";"CFS 2",#N/A,FALSE,"ORIGNAL";#N/A,#N/A,FALSE,"EBITDA";#N/A,#N/A,FALSE,"Cap. X";#N/A,#N/A,FALSE,"Lease Sch.";"Dep. 1",#N/A,FALSE,"ORIGNAL";"Dep. 2",#N/A,FALSE,"ORIGNAL";"Dep. 3",#N/A,FALSE,"ORIGNAL";"Debt Sch. 1",#N/A,FALSE,"ORIGNAL";"Debt Sch. 2",#N/A,FALSE,"ORIGNAL";"Debt Sch. 3",#N/A,FALSE,"ORIGNAL";"Loan Covenant 1",#N/A,FALSE,"ORIGNAL";"Loan Covenant 2",#N/A,FALSE,"ORIGNAL";#N/A,#N/A,FALSE,"LOAN 2";"WI Inc.",#N/A,FALSE,"ORIGNAL";"WI Holding",#N/A,FALSE,"ORIGNAL"}</definedName>
    <definedName name="Bridge">{"Inc.",#N/A,FALSE,"ORIGNAL";"Allocations",#N/A,FALSE,"ORIGNAL";#N/A,#N/A,FALSE,"Inv. Con.";"Balance Sheet 1",#N/A,FALSE,"ORIGNAL";"Balance Sheet 2",#N/A,FALSE,"ORIGNAL";"Assumptions 1",#N/A,FALSE,"ORIGNAL";"Assumptions 2",#N/A,FALSE,"ORIGNAL";"CFS 1",#N/A,FALSE,"ORIGNAL";"CFS 2",#N/A,FALSE,"ORIGNAL";#N/A,#N/A,FALSE,"EBITDA";#N/A,#N/A,FALSE,"Cap. X";#N/A,#N/A,FALSE,"Lease Sch.";"Dep. 1",#N/A,FALSE,"ORIGNAL";"Dep. 2",#N/A,FALSE,"ORIGNAL";"Dep. 3",#N/A,FALSE,"ORIGNAL";"Debt Sch. 1",#N/A,FALSE,"ORIGNAL";"Debt Sch. 2",#N/A,FALSE,"ORIGNAL";"Debt Sch. 3",#N/A,FALSE,"ORIGNAL";"Loan Covenant 1",#N/A,FALSE,"ORIGNAL";"Loan Covenant 2",#N/A,FALSE,"ORIGNAL";#N/A,#N/A,FALSE,"LOAN 2";"WI Inc.",#N/A,FALSE,"ORIGNAL";"WI Holding",#N/A,FALSE,"ORIGNAL"}</definedName>
    <definedName name="bRight">#REF!</definedName>
    <definedName name="BritannicAssurance">#REF!</definedName>
    <definedName name="BrLoad">#REF!</definedName>
    <definedName name="BROWN">{"SUMMARY",#N/A,TRUE,"RIGGIN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_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_1_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_1_2">{"SUMMARY",#N/A,TRUE,"RIGGIN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_1_3">{"SUMMARY",#N/A,TRUE,"RIGGIN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_1_4">{"SUMMARY",#N/A,TRUE,"RIGGIN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_1_5">{"SUMMARY",#N/A,TRUE,"RIGGIN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_2">{"SUMMARY",#N/A,TRUE,"RIGGIN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_2_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_2_2">{"SUMMARY",#N/A,TRUE,"RIGGIN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_2_3">{"SUMMARY",#N/A,TRUE,"RIGGIN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_2_4">{"SUMMARY",#N/A,TRUE,"RIGGIN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_2_5">{"SUMMARY",#N/A,TRUE,"RIGGIN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_3">{"SUMMARY",#N/A,TRUE,"RIGGIN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_3_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_3_2">{"SUMMARY",#N/A,TRUE,"RIGGIN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_3_3">{"SUMMARY",#N/A,TRUE,"RIGGIN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_3_4">{"SUMMARY",#N/A,TRUE,"RIGGIN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_3_5">{"SUMMARY",#N/A,TRUE,"RIGGIN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_4">{"SUMMARY",#N/A,TRUE,"RIGGIN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_4_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_4_2">{"SUMMARY",#N/A,TRUE,"RIGGIN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_4_3">{"SUMMARY",#N/A,TRUE,"RIGGIN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_4_4">{"SUMMARY",#N/A,TRUE,"RIGGIN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_4_5">{"SUMMARY",#N/A,TRUE,"RIGGIN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_5">{"SUMMARY",#N/A,TRUE,"RIGGIN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_5_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_5_2">{"SUMMARY",#N/A,TRUE,"RIGGIN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_5_3">{"SUMMARY",#N/A,TRUE,"RIGGIN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_5_4">{"SUMMARY",#N/A,TRUE,"RIGGIN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OWN_5_5">{"SUMMARY",#N/A,TRUE,"RIGGIN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bruce">{#N/A,#N/A,FALSE,"F96AOP3";#N/A,#N/A,FALSE,"summary"}</definedName>
    <definedName name="Bryan">{#N/A,"PURADD",FALSE,"Business Analysis";#N/A,"PURSPP",FALSE,"Business Analysis";#N/A,"CTGIND",FALSE,"Business Analysis";#N/A,"PURCHM",FALSE,"Business Analysis";#N/A,"SPADD",FALSE,"Business Analysis";#N/A,"EPOXY",FALSE,"Business Analysis";#N/A,"PURPER",FALSE,"Business Analysis"}</definedName>
    <definedName name="BS">{#N/A,#N/A,FALSE,"ORM-1";#N/A,#N/A,FALSE,"ORM-2";"ORM-3",#N/A,FALSE,"FR-2 &amp; ORM-3";#N/A,#N/A,FALSE,"ORM-4";#N/A,#N/A,FALSE,"ORM-5";#N/A,#N/A,FALSE,"ORM-6";#N/A,#N/A,FALSE,"ORM-7";#N/A,#N/A,FALSE,"ORM - 8";#N/A,#N/A,FALSE,"ORM-9-A";#N/A,#N/A,FALSE,"ORM-10-A";#N/A,#N/A,FALSE,"ORM-11-A";#N/A,#N/A,FALSE,"ORM-12-A";#N/A,#N/A,FALSE,"ORM-13-A";#N/A,#N/A,FALSE,"ORM-14-A";#N/A,#N/A,FALSE,"ORM - 15-A";#N/A,#N/A,FALSE,"ORM - 16-A";#N/A,#N/A,FALSE,"ORM - 17-A";#N/A,#N/A,FALSE,"ORM -18-A";#N/A,#N/A,FALSE,"ORM -19-A"}</definedName>
    <definedName name="BS1a">{"standalone1",#N/A,FALSE,"DCFBase";"standalone2",#N/A,FALSE,"DCFBase"}</definedName>
    <definedName name="BS1a_1">{"standalone1",#N/A,FALSE,"DCFBase";"standalone2",#N/A,FALSE,"DCFBase"}</definedName>
    <definedName name="BS1a_1_1">{"standalone1",#N/A,FALSE,"DCFBase";"standalone2",#N/A,FALSE,"DCFBase"}</definedName>
    <definedName name="BS1a_1_2">{"standalone1",#N/A,FALSE,"DCFBase";"standalone2",#N/A,FALSE,"DCFBase"}</definedName>
    <definedName name="BS1a_1_3">{"standalone1",#N/A,FALSE,"DCFBase";"standalone2",#N/A,FALSE,"DCFBase"}</definedName>
    <definedName name="BS1a_1_4">{"standalone1",#N/A,FALSE,"DCFBase";"standalone2",#N/A,FALSE,"DCFBase"}</definedName>
    <definedName name="BS1a_1_5">{"standalone1",#N/A,FALSE,"DCFBase";"standalone2",#N/A,FALSE,"DCFBase"}</definedName>
    <definedName name="BS1a_2">{"standalone1",#N/A,FALSE,"DCFBase";"standalone2",#N/A,FALSE,"DCFBase"}</definedName>
    <definedName name="BS1a_2_1">{"standalone1",#N/A,FALSE,"DCFBase";"standalone2",#N/A,FALSE,"DCFBase"}</definedName>
    <definedName name="BS1a_2_2">{"standalone1",#N/A,FALSE,"DCFBase";"standalone2",#N/A,FALSE,"DCFBase"}</definedName>
    <definedName name="BS1a_2_3">{"standalone1",#N/A,FALSE,"DCFBase";"standalone2",#N/A,FALSE,"DCFBase"}</definedName>
    <definedName name="BS1a_2_4">{"standalone1",#N/A,FALSE,"DCFBase";"standalone2",#N/A,FALSE,"DCFBase"}</definedName>
    <definedName name="BS1a_2_5">{"standalone1",#N/A,FALSE,"DCFBase";"standalone2",#N/A,FALSE,"DCFBase"}</definedName>
    <definedName name="BS1a_3">{"standalone1",#N/A,FALSE,"DCFBase";"standalone2",#N/A,FALSE,"DCFBase"}</definedName>
    <definedName name="BS1a_3_1">{"standalone1",#N/A,FALSE,"DCFBase";"standalone2",#N/A,FALSE,"DCFBase"}</definedName>
    <definedName name="BS1a_3_2">{"standalone1",#N/A,FALSE,"DCFBase";"standalone2",#N/A,FALSE,"DCFBase"}</definedName>
    <definedName name="BS1a_3_3">{"standalone1",#N/A,FALSE,"DCFBase";"standalone2",#N/A,FALSE,"DCFBase"}</definedName>
    <definedName name="BS1a_3_4">{"standalone1",#N/A,FALSE,"DCFBase";"standalone2",#N/A,FALSE,"DCFBase"}</definedName>
    <definedName name="BS1a_3_5">{"standalone1",#N/A,FALSE,"DCFBase";"standalone2",#N/A,FALSE,"DCFBase"}</definedName>
    <definedName name="BS1a_4">{"standalone1",#N/A,FALSE,"DCFBase";"standalone2",#N/A,FALSE,"DCFBase"}</definedName>
    <definedName name="BS1a_4_1">{"standalone1",#N/A,FALSE,"DCFBase";"standalone2",#N/A,FALSE,"DCFBase"}</definedName>
    <definedName name="BS1a_4_2">{"standalone1",#N/A,FALSE,"DCFBase";"standalone2",#N/A,FALSE,"DCFBase"}</definedName>
    <definedName name="BS1a_4_3">{"standalone1",#N/A,FALSE,"DCFBase";"standalone2",#N/A,FALSE,"DCFBase"}</definedName>
    <definedName name="BS1a_4_4">{"standalone1",#N/A,FALSE,"DCFBase";"standalone2",#N/A,FALSE,"DCFBase"}</definedName>
    <definedName name="BS1a_4_5">{"standalone1",#N/A,FALSE,"DCFBase";"standalone2",#N/A,FALSE,"DCFBase"}</definedName>
    <definedName name="BS1a_5">{"standalone1",#N/A,FALSE,"DCFBase";"standalone2",#N/A,FALSE,"DCFBase"}</definedName>
    <definedName name="BS1a_5_1">{"standalone1",#N/A,FALSE,"DCFBase";"standalone2",#N/A,FALSE,"DCFBase"}</definedName>
    <definedName name="BS1a_5_2">{"standalone1",#N/A,FALSE,"DCFBase";"standalone2",#N/A,FALSE,"DCFBase"}</definedName>
    <definedName name="BS1a_5_3">{"standalone1",#N/A,FALSE,"DCFBase";"standalone2",#N/A,FALSE,"DCFBase"}</definedName>
    <definedName name="BS1a_5_4">{"standalone1",#N/A,FALSE,"DCFBase";"standalone2",#N/A,FALSE,"DCFBase"}</definedName>
    <definedName name="BS1a_5_5">{"standalone1",#N/A,FALSE,"DCFBase";"standalone2",#N/A,FALSE,"DCFBase"}</definedName>
    <definedName name="BSANAL">#REF!</definedName>
    <definedName name="BSBudget">#REF!</definedName>
    <definedName name="BSC_USD_FY2014">#REF!</definedName>
    <definedName name="BSC_USD_FY2015">#REF!</definedName>
    <definedName name="BSC_USD_FY2016">#REF!</definedName>
    <definedName name="BSC_USD_FY2017Budget">#REF!</definedName>
    <definedName name="BSC_USD_FY2018">#REF!</definedName>
    <definedName name="BSC_USD_FY2019">#REF!</definedName>
    <definedName name="BSC_USD_FY2020">#REF!</definedName>
    <definedName name="BSCategories">#REF!</definedName>
    <definedName name="BSCHECK">#REF!</definedName>
    <definedName name="BSGSplits">#REF!</definedName>
    <definedName name="BSIWhichPageSetup">1</definedName>
    <definedName name="BSIWhichPageSetup_0">"0þ"</definedName>
    <definedName name="bskdfj">{"bs",#N/A,FALSE,"SCF"}</definedName>
    <definedName name="bskjnd">#REF!</definedName>
    <definedName name="bskjnd_1">#REF!</definedName>
    <definedName name="bsl">{"bs",#N/A,FALSE,"SCF"}</definedName>
    <definedName name="BSMap">#REF!</definedName>
    <definedName name="BSMATCH">#REF!</definedName>
    <definedName name="BSrat">#REF!</definedName>
    <definedName name="bss">{"bs",#N/A,FALSE,"SCF"}</definedName>
    <definedName name="bst">{"bs",#N/A,FALSE,"SCF"}</definedName>
    <definedName name="BSText">#REF!</definedName>
    <definedName name="bsth">{"bs",#N/A,FALSE,"SCF"}</definedName>
    <definedName name="BSTVAcctsStaffAllocIn">#REF!</definedName>
    <definedName name="BSTVAcctsStaffCarCosts">#REF!</definedName>
    <definedName name="BSTVAcctsStaffCarIn">#REF!</definedName>
    <definedName name="BSTVAcctsStaffExpensesCosts">#REF!</definedName>
    <definedName name="BSTVAcctsStaffFTEIn">#REF!</definedName>
    <definedName name="BSTVAcctsStaffMonthlySalary">#REF!</definedName>
    <definedName name="BSTVAcctsStaffNewEmp">#REF!</definedName>
    <definedName name="BSTVAcctsStaffNHIPensionCosts">#REF!</definedName>
    <definedName name="BSTVAcctsStaffRecruitmentCosts">#REF!</definedName>
    <definedName name="BSTVAcctsStaffSalaryCosts">#REF!</definedName>
    <definedName name="BSTVAcctsStaffSalaryIn">#REF!</definedName>
    <definedName name="BSTVAcctsStaffSalBenCosts">#REF!</definedName>
    <definedName name="BSTVAccumulatedDepreciation">#REF!</definedName>
    <definedName name="BSTVActualPmtsAfternoon">#REF!</definedName>
    <definedName name="BSTVActualPmtsAnteEarly">#REF!</definedName>
    <definedName name="BSTVActualPmtsComplete">#REF!</definedName>
    <definedName name="BSTVActualPmtsGreatLeighs">#REF!</definedName>
    <definedName name="BSTVActualPmtsMorningGrey">#REF!</definedName>
    <definedName name="BSTVActualPmtsMorningServ">#REF!</definedName>
    <definedName name="BSTVActualPmtsPictures49">#REF!</definedName>
    <definedName name="BSTVActualPmtsSportsText">#REF!</definedName>
    <definedName name="BSTVActualPmtsTextData59">#REF!</definedName>
    <definedName name="BSTVAdditionalFixedAssets">#REF!</definedName>
    <definedName name="BSTVAdditionalFixedAssetsIn">#REF!</definedName>
    <definedName name="BSTVAdminAllocIn">#REF!</definedName>
    <definedName name="BSTVAdminCarCosts">#REF!</definedName>
    <definedName name="BSTVAdminCarIn">#REF!</definedName>
    <definedName name="BSTVAdminExpensesCosts">#REF!</definedName>
    <definedName name="BSTVAdminFTEIn">#REF!</definedName>
    <definedName name="BSTVAdminMonthlySalary">#REF!</definedName>
    <definedName name="BSTVAdminNewEmp">#REF!</definedName>
    <definedName name="BSTVAdminNHIPensionCosts">#REF!</definedName>
    <definedName name="BSTVAdminRecruitmentCosts">#REF!</definedName>
    <definedName name="BSTVAdminSalaryCosts">#REF!</definedName>
    <definedName name="BSTVAdminSalaryIn">#REF!</definedName>
    <definedName name="BSTVAdminSalBenCosts">#REF!</definedName>
    <definedName name="BSTVAdvertisingDebtors">#REF!</definedName>
    <definedName name="BSTVAdvertStartDateIn">#REF!</definedName>
    <definedName name="BSTVAdvertStartDateMask">#REF!</definedName>
    <definedName name="BSTVAdvertTurnover">#REF!</definedName>
    <definedName name="BSTVAuditCheckBS">#REF!</definedName>
    <definedName name="BSTVAuditCheckCF">#REF!</definedName>
    <definedName name="BSTVBalancingItem">#REF!</definedName>
    <definedName name="BSTVBasicCreditorDays">#REF!</definedName>
    <definedName name="BSTVBasicCreditorDaysIn">#REF!</definedName>
    <definedName name="BSTVBasicCreditorsDaysDifference">#REF!</definedName>
    <definedName name="BSTVBasicCreditorsFractionOfMonth">#REF!</definedName>
    <definedName name="BSTVBasicCreditorsIncompleteMonth">#REF!</definedName>
    <definedName name="BSTVBasicCreditorsPurchasesFraction">#REF!</definedName>
    <definedName name="BSTVBasicCreditorsStartDate">#REF!</definedName>
    <definedName name="BSTVBasicCredtiors">#REF!</definedName>
    <definedName name="BSTVCancelledPmtsAfternoon">#REF!</definedName>
    <definedName name="BSTVCancelledPmtsAnteEarly">#REF!</definedName>
    <definedName name="BSTVCancelledPmtsComplete">#REF!</definedName>
    <definedName name="BSTVCancelledPmtsGreatLeighs">#REF!</definedName>
    <definedName name="BSTVCancelledPmtsMorningGrey">#REF!</definedName>
    <definedName name="BSTVCancelledPmtsMorningServ">#REF!</definedName>
    <definedName name="BSTVCancelledPmtsPictures49">#REF!</definedName>
    <definedName name="BSTVCancelledPmtsSportsText">#REF!</definedName>
    <definedName name="BSTVCancelledPmtsTextData59">#REF!</definedName>
    <definedName name="BSTVCancelSubsMonthAfternoonIn">#REF!</definedName>
    <definedName name="BSTVCancelSubsMonthAnteEarlyIn">#REF!</definedName>
    <definedName name="BSTVCancelSubsMonthCompleteIn">#REF!</definedName>
    <definedName name="BSTVCancelSubsMonthGreatLeighsIn">#REF!</definedName>
    <definedName name="BSTVCancelSubsMonthMorningGreyIn">#REF!</definedName>
    <definedName name="BSTVCancelSubsMonthMorningServIn">#REF!</definedName>
    <definedName name="BSTVCancelSubsMonthPictures49In">#REF!</definedName>
    <definedName name="BSTVCancelSubsMonthSportsTextIn">#REF!</definedName>
    <definedName name="BSTVCancelSubsMonthTextData59In">#REF!</definedName>
    <definedName name="BSTVCapexCalc">#REF!</definedName>
    <definedName name="BSTVCash">#REF!</definedName>
    <definedName name="BSTVClosingCash">#REF!</definedName>
    <definedName name="BSTVClosingCreditors">#REF!</definedName>
    <definedName name="BSTVClosingDebtors">#REF!</definedName>
    <definedName name="BSTVClosingDeferredIncome">#REF!</definedName>
    <definedName name="BSTVClosingOtherCurrentAssets">#REF!</definedName>
    <definedName name="BSTVClosingOtherCurrentLiabilities">#REF!</definedName>
    <definedName name="BSTVClosingPrepayments">#REF!</definedName>
    <definedName name="BSTVCommercialDirAllocIn">#REF!</definedName>
    <definedName name="BSTVCommercialDirCarCosts">#REF!</definedName>
    <definedName name="BSTVCommercialDirCarIn">#REF!</definedName>
    <definedName name="BSTVCommercialDirExpensesCosts">#REF!</definedName>
    <definedName name="BSTVCommercialDirFTEIn">#REF!</definedName>
    <definedName name="BSTVCommercialDirMonthlySalary">#REF!</definedName>
    <definedName name="BSTVCommercialDirNewEmp">#REF!</definedName>
    <definedName name="BSTVCommercialDirNHIPensionCosts">#REF!</definedName>
    <definedName name="BSTVCommercialDirRecruitmentCosts">#REF!</definedName>
    <definedName name="BSTVCommercialDirSalaryCosts">#REF!</definedName>
    <definedName name="BSTVCommercialDirSalaryIn">#REF!</definedName>
    <definedName name="BSTVCommercialDirSalBenCosts">#REF!</definedName>
    <definedName name="BSTVComputerAllocIn">#REF!</definedName>
    <definedName name="BSTVComputerCarCosts">#REF!</definedName>
    <definedName name="BSTVComputerCarIn">#REF!</definedName>
    <definedName name="BSTVComputerExpensesCosts">#REF!</definedName>
    <definedName name="BSTVComputerFTEIn">#REF!</definedName>
    <definedName name="BSTVComputerMonthlySalary">#REF!</definedName>
    <definedName name="BSTVComputerNewEmp">#REF!</definedName>
    <definedName name="BSTVComputerNHIPensionCosts">#REF!</definedName>
    <definedName name="BSTVComputerRecruitmentCosts">#REF!</definedName>
    <definedName name="BSTVComputerSalaryCosts">#REF!</definedName>
    <definedName name="BSTVComputerSalaryIn">#REF!</definedName>
    <definedName name="BSTVComputerSalBenCosts">#REF!</definedName>
    <definedName name="BSTVContentCostsAfternoonIn">#REF!</definedName>
    <definedName name="BSTVContentCostsAnteEarlyIn">#REF!</definedName>
    <definedName name="BSTVContentCostsCompleteIn">#REF!</definedName>
    <definedName name="BSTVContentCostsGreatLeighsIn">#REF!</definedName>
    <definedName name="BSTVContentCostsMorningGreyIn">#REF!</definedName>
    <definedName name="BSTVContentCostsMorningServIn">#REF!</definedName>
    <definedName name="BSTVContentCostsPictures49In">#REF!</definedName>
    <definedName name="BSTVContentCostsSportsTextIn">#REF!</definedName>
    <definedName name="BSTVContentCostsTextData59In">#REF!</definedName>
    <definedName name="BSTVCreditors">#REF!</definedName>
    <definedName name="BSTVCreditorsMovement">#REF!</definedName>
    <definedName name="BSTVCumulativeFixedAssetsAdditions">#REF!</definedName>
    <definedName name="BSTVCumulativeInstalls">#REF!</definedName>
    <definedName name="BSTVCumulativeRemovals">#REF!</definedName>
    <definedName name="BSTVCumulativeSubAfternoon">#REF!</definedName>
    <definedName name="BSTVCumulativeSubAnteEarly">#REF!</definedName>
    <definedName name="BSTVCumulativeSubComplete">#REF!</definedName>
    <definedName name="BSTVCumulativeSubGreatLeighs">#REF!</definedName>
    <definedName name="BSTVCumulativeSubMorningGrey">#REF!</definedName>
    <definedName name="BSTVCumulativeSubMorningServ">#REF!</definedName>
    <definedName name="BSTVCumulativeSubPictures49">#REF!</definedName>
    <definedName name="BSTVCumulativeSubSportsText">#REF!</definedName>
    <definedName name="BSTVCumulativeSubTextData59">#REF!</definedName>
    <definedName name="BSTVCurrentLiabExcludingOD">#REF!</definedName>
    <definedName name="BSTVDebtorDays">#REF!</definedName>
    <definedName name="BSTVDebtorDaysDifference">#REF!</definedName>
    <definedName name="BSTVDebtorDaysIn">#REF!</definedName>
    <definedName name="BSTVDebtorFractionMonth">#REF!</definedName>
    <definedName name="BSTVDebtorsIncompleteMonth">#REF!</definedName>
    <definedName name="BSTVDebtorsMovement">#REF!</definedName>
    <definedName name="BSTVDebtorStartDate">#REF!</definedName>
    <definedName name="BSTVDebtorsTurnoverFraction">#REF!</definedName>
    <definedName name="BSTVDeferredIncome">#REF!</definedName>
    <definedName name="BSTVDeferredIncomeMovement">#REF!</definedName>
    <definedName name="BSTVDepreciation">#REF!</definedName>
    <definedName name="BSTVDepreciationCalc">#REF!</definedName>
    <definedName name="BSTVDepreciationRateIn">#REF!</definedName>
    <definedName name="BSTVDiffBtwnRevAndPmts">#REF!</definedName>
    <definedName name="BSTVDrawdownsCalc">#REF!</definedName>
    <definedName name="BSTVEBIT">#REF!</definedName>
    <definedName name="BSTVEBITCalc">#REF!</definedName>
    <definedName name="BSTVEBITDA">#REF!</definedName>
    <definedName name="BSTVEditorialAllocIn">#REF!</definedName>
    <definedName name="BSTVEditorialCarCosts">#REF!</definedName>
    <definedName name="BSTVEditorialCarIn">#REF!</definedName>
    <definedName name="BSTVEditorialExpensesCosts">#REF!</definedName>
    <definedName name="BSTVEditorialFTEIn">#REF!</definedName>
    <definedName name="BSTVEditorialMonthlySalary">#REF!</definedName>
    <definedName name="BSTVEditorialNewEmp">#REF!</definedName>
    <definedName name="BSTVEditorialNHIPensionCosts">#REF!</definedName>
    <definedName name="BSTVEditorialRecruitmentCosts">#REF!</definedName>
    <definedName name="BSTVEditorialSalaryCosts">#REF!</definedName>
    <definedName name="BSTVEditorialSalaryIn">#REF!</definedName>
    <definedName name="BSTVEditorialSalBenCosts">#REF!</definedName>
    <definedName name="BSTVEquity">#REF!</definedName>
    <definedName name="BSTVEquityDividendsPaid">#REF!</definedName>
    <definedName name="BSTVEquityRaised">#REF!</definedName>
    <definedName name="BSTVEquityRaisedCalc">#REF!</definedName>
    <definedName name="BSTVEquityRaisedIn">#REF!</definedName>
    <definedName name="BSTVEquityRedeemed">#REF!</definedName>
    <definedName name="BSTVEquityRedeemedCalc">#REF!</definedName>
    <definedName name="BSTVEquityRedeemedIn">#REF!</definedName>
    <definedName name="BSTVFinControllerAllocIn">#REF!</definedName>
    <definedName name="BSTVFinControllerCarCosts">#REF!</definedName>
    <definedName name="BSTVFinControllerCarIn">#REF!</definedName>
    <definedName name="BSTVFinControllerExpensesCosts">#REF!</definedName>
    <definedName name="BSTVFinControllerFTEIn">#REF!</definedName>
    <definedName name="BSTVFinControllerMonthlySalary">#REF!</definedName>
    <definedName name="BSTVFinControllerNewEmp">#REF!</definedName>
    <definedName name="BSTVFinControllerNHIPensionCosts">#REF!</definedName>
    <definedName name="BSTVFinControllerRecruitmentCosts">#REF!</definedName>
    <definedName name="BSTVFinControllerSalaryCosts">#REF!</definedName>
    <definedName name="BSTVFinControllerSalaryIn">#REF!</definedName>
    <definedName name="BSTVFinControllerSalBenCosts">#REF!</definedName>
    <definedName name="BSTVFirstMonthMaskAfternoon">#REF!</definedName>
    <definedName name="BSTVFirstMonthMaskAnteEarly">#REF!</definedName>
    <definedName name="BSTVFirstMonthMaskComplete">#REF!</definedName>
    <definedName name="BSTVFirstMonthMaskGreatLeighs">#REF!</definedName>
    <definedName name="BSTVFirstMonthMaskMorningGrey">#REF!</definedName>
    <definedName name="BSTVFirstMonthMaskMorningServ">#REF!</definedName>
    <definedName name="BSTVFirstMonthMaskPictures49">#REF!</definedName>
    <definedName name="BSTVFirstMonthMaskSportsText">#REF!</definedName>
    <definedName name="BSTVFirstMonthMaskTextData59">#REF!</definedName>
    <definedName name="BSTVFixedAssetsToDepreciate">#REF!</definedName>
    <definedName name="BSTVFixedAssetsToRemove">#REF!</definedName>
    <definedName name="BSTVFixedAssetsUsefulLife">#REF!</definedName>
    <definedName name="BSTVGLRContentCreditorCosts">#REF!</definedName>
    <definedName name="BSTVGLRCreditorDays">#REF!</definedName>
    <definedName name="BSTVGLRCreditorDaysIn">#REF!</definedName>
    <definedName name="BSTVGLRCreditors">#REF!</definedName>
    <definedName name="BSTVGLRCreditorsDaysDifference">#REF!</definedName>
    <definedName name="BSTVGLRCreditorsFractionOfMonth">#REF!</definedName>
    <definedName name="BSTVGLRCreditorsIncompleteMonth">#REF!</definedName>
    <definedName name="BSTVGLRCreditorsPurchasesFraction">#REF!</definedName>
    <definedName name="BSTVGLRCreditorsStartDate">#REF!</definedName>
    <definedName name="BSTVGLRInstallationAllocationIn">#REF!</definedName>
    <definedName name="BSTVGrossMargin">#REF!</definedName>
    <definedName name="BSTVGrossMarginPercent">#REF!</definedName>
    <definedName name="BSTVHeadNetOpsAllocIn">#REF!</definedName>
    <definedName name="BSTVHeadNetOpsCarCosts">#REF!</definedName>
    <definedName name="BSTVHeadNetOpsCarIn">#REF!</definedName>
    <definedName name="BSTVHeadNetOpsExpensesCosts">#REF!</definedName>
    <definedName name="BSTVHeadNetOpsFTEIn">#REF!</definedName>
    <definedName name="BSTVHeadNetOpsMonthlySalary">#REF!</definedName>
    <definedName name="BSTVHeadNetOpsNewEmp">#REF!</definedName>
    <definedName name="BSTVHeadNetOpsNHIPensionCosts">#REF!</definedName>
    <definedName name="BSTVHeadNetOpsRecruitmentCosts">#REF!</definedName>
    <definedName name="BSTVHeadNetOpsSalaryCosts">#REF!</definedName>
    <definedName name="BSTVHeadNetOpsSalaryIn">#REF!</definedName>
    <definedName name="BSTVHeadNetOpsSalBenCosts">#REF!</definedName>
    <definedName name="BSTVInstallationAllocationIn">#REF!</definedName>
    <definedName name="BSTVInterest">#REF!</definedName>
    <definedName name="BSTVMDAllocIn">#REF!</definedName>
    <definedName name="BSTVMDCarCosts">#REF!</definedName>
    <definedName name="BSTVMDCarIn">#REF!</definedName>
    <definedName name="BSTVMDExpensesCosts">#REF!</definedName>
    <definedName name="BSTVMDFTEIn">#REF!</definedName>
    <definedName name="BSTVMDMonthlySalary">#REF!</definedName>
    <definedName name="BSTVMDNewEmp">#REF!</definedName>
    <definedName name="BSTVMDNHIPensionCosts">#REF!</definedName>
    <definedName name="BSTVMDRecruitmentCosts">#REF!</definedName>
    <definedName name="BSTVMDSalaryCosts">#REF!</definedName>
    <definedName name="BSTVMDSalaryIn">#REF!</definedName>
    <definedName name="BSTVMDSalBenCosts">#REF!</definedName>
    <definedName name="BSTVMinGuaranteeCosts2002In">#REF!</definedName>
    <definedName name="BSTVMinGuarCosts">#REF!</definedName>
    <definedName name="BSTVMinGuarCostsMask">#REF!</definedName>
    <definedName name="BSTVMinGuarCostsStartIn">#REF!</definedName>
    <definedName name="BSTVMonthlyAdRevSiteIn">#REF!</definedName>
    <definedName name="BSTVMonthlyCarCostIn">#REF!</definedName>
    <definedName name="BSTVMonthlyDepRate">#REF!</definedName>
    <definedName name="BSTVMonthlyInstallsAfternoon">#REF!</definedName>
    <definedName name="BSTVMonthlyInstallsAnteEarly">#REF!</definedName>
    <definedName name="BSTVMonthlyInstallsComplete">#REF!</definedName>
    <definedName name="BSTVMonthlyInstallsGreatLeighs">#REF!</definedName>
    <definedName name="BSTVMonthlyInstallsMorningGrey">#REF!</definedName>
    <definedName name="BSTVMonthlyInstallsMorningServ">#REF!</definedName>
    <definedName name="BSTVMonthlyInstallsPictures49">#REF!</definedName>
    <definedName name="BSTVMonthlyInstallsSportsText">#REF!</definedName>
    <definedName name="BSTVMonthlyInstallsTextData59">#REF!</definedName>
    <definedName name="BSTVMonthlyMktgPRCostsIn">#REF!</definedName>
    <definedName name="BSTVMonthlyOfficeCostsIn">#REF!</definedName>
    <definedName name="BSTVMonthlyRemovalsAfternoon">#REF!</definedName>
    <definedName name="BSTVMonthlyRemovalsAnteEarly">#REF!</definedName>
    <definedName name="BSTVMonthlyRemovalsComplete">#REF!</definedName>
    <definedName name="BSTVMonthlyRemovalsGreatLeighs">#REF!</definedName>
    <definedName name="BSTVMonthlyRemovalsMorningGrey">#REF!</definedName>
    <definedName name="BSTVMonthlyRemovalsMorningServ">#REF!</definedName>
    <definedName name="BSTVMonthlyRemovalsPictures49">#REF!</definedName>
    <definedName name="BSTVMonthlyRemovalsSportsText">#REF!</definedName>
    <definedName name="BSTVMonthlyRemovalsTextData59">#REF!</definedName>
    <definedName name="BSTVMonthlySharedCosts">#REF!</definedName>
    <definedName name="BSTVMonthlySubContAfternoon">#REF!</definedName>
    <definedName name="BSTVMonthlySubContAnteEarly">#REF!</definedName>
    <definedName name="BSTVMonthlySubContComplete">#REF!</definedName>
    <definedName name="BSTVMonthlySubContFeesAfternoon">#REF!</definedName>
    <definedName name="BSTVMonthlySubContFeesAnteEarly">#REF!</definedName>
    <definedName name="BSTVMonthlySubContFeesComplete">#REF!</definedName>
    <definedName name="BSTVMonthlySubContFeesGreatLeighs">#REF!</definedName>
    <definedName name="BSTVMonthlySubContFeesMorningGrey">#REF!</definedName>
    <definedName name="BSTVMonthlySubContFeesMorningServ">#REF!</definedName>
    <definedName name="BSTVMonthlySubContFeesPictures49">#REF!</definedName>
    <definedName name="BSTVMonthlySubContFeesSportsText">#REF!</definedName>
    <definedName name="BSTVMonthlySubContFeesTextData59">#REF!</definedName>
    <definedName name="BSTVMonthlySubContGreatLeighs">#REF!</definedName>
    <definedName name="BSTVMonthlySubContMorningGrey">#REF!</definedName>
    <definedName name="BSTVMonthlySubContMorningServ">#REF!</definedName>
    <definedName name="BSTVMonthlySubContPictures49">#REF!</definedName>
    <definedName name="BSTVMonthlySubContSportsText">#REF!</definedName>
    <definedName name="BSTVMonthlySubContTextData59">#REF!</definedName>
    <definedName name="BSTVMonthlySubFeeAfternoon">#REF!</definedName>
    <definedName name="BSTVMonthlySubFeeAnteEarly">#REF!</definedName>
    <definedName name="BSTVMonthlySubFeeComplete">#REF!</definedName>
    <definedName name="BSTVMonthlySubFeeGreatLeighs">#REF!</definedName>
    <definedName name="BSTVMonthlySubFeeMorningGrey">#REF!</definedName>
    <definedName name="BSTVMonthlySubFeeMorningServ">#REF!</definedName>
    <definedName name="BSTVMonthlySubFeePictures49">#REF!</definedName>
    <definedName name="BSTVMonthlySubFeeSportsText">#REF!</definedName>
    <definedName name="BSTVMonthlySubFeeTextData59">#REF!</definedName>
    <definedName name="BSTVMonthlySubMgmtIn">#REF!</definedName>
    <definedName name="BSTVMonthlySubRevAfternoon">#REF!</definedName>
    <definedName name="BSTVMonthlySubRevAnteEarly">#REF!</definedName>
    <definedName name="BSTVMonthlySubRevComplete">#REF!</definedName>
    <definedName name="BSTVMonthlySubRevGreatLeighs">#REF!</definedName>
    <definedName name="BSTVMonthlySubRevMorningGrey">#REF!</definedName>
    <definedName name="BSTVMonthlySubRevMorningServ">#REF!</definedName>
    <definedName name="BSTVMonthlySubRevPictures49">#REF!</definedName>
    <definedName name="BSTVMonthlySubRevSportsText">#REF!</definedName>
    <definedName name="BSTVMonthlySubRevTextData59">#REF!</definedName>
    <definedName name="BSTVNetAssets">#REF!</definedName>
    <definedName name="BSTVNetAssetsExclCash">#REF!</definedName>
    <definedName name="BSTVNetBookValue">#REF!</definedName>
    <definedName name="BSTVNetCapexCalc">#REF!</definedName>
    <definedName name="BSTVNetCashFlow">#REF!</definedName>
    <definedName name="BSTVNetCurrentAssets">#REF!</definedName>
    <definedName name="BSTVNetEquityCF">#REF!</definedName>
    <definedName name="BSTVNetIncome">#REF!</definedName>
    <definedName name="BSTVNetIncomePercentage">#REF!</definedName>
    <definedName name="BSTVNetIncomeRE">#REF!</definedName>
    <definedName name="BSTVNetLoanMovement">#REF!</definedName>
    <definedName name="BSTVNewSubsAfternoon">#REF!</definedName>
    <definedName name="BSTVNewSubsAnteEarly">#REF!</definedName>
    <definedName name="BSTVNewSubsComplete">#REF!</definedName>
    <definedName name="BSTVNewSubsGreatLeighs">#REF!</definedName>
    <definedName name="BSTVNewSubsMonthAfternoonIn">#REF!</definedName>
    <definedName name="BSTVNewSubsMonthAnteEarlyIn">#REF!</definedName>
    <definedName name="BSTVNewSubsMonthCompleteIn">#REF!</definedName>
    <definedName name="BSTVNewSubsMonthGreatLeighsIn">#REF!</definedName>
    <definedName name="BSTVNewSubsMonthMorningGreyIn">#REF!</definedName>
    <definedName name="BSTVNewSubsMonthMorningServIn">#REF!</definedName>
    <definedName name="BSTVNewSubsMonthPictures49In">#REF!</definedName>
    <definedName name="BSTVNewSubsMonthSportsTextIn">#REF!</definedName>
    <definedName name="BSTVNewSubsMonthTextData59In">#REF!</definedName>
    <definedName name="BSTVNewSubsMorningGrey">#REF!</definedName>
    <definedName name="BSTVNewSubsMorningServ">#REF!</definedName>
    <definedName name="BSTVNewSubsPictures49">#REF!</definedName>
    <definedName name="BSTVNewSubsSportsText">#REF!</definedName>
    <definedName name="BSTVNewSubsTextData59">#REF!</definedName>
    <definedName name="BSTVNHIPensionIn">#REF!</definedName>
    <definedName name="BSTVNoOfSubsAfternoonIn">#REF!</definedName>
    <definedName name="BSTVNoOfSubsAnteEarlyIn">#REF!</definedName>
    <definedName name="BSTVNoOfSubsCompleteIn">#REF!</definedName>
    <definedName name="BSTVNoOfSubsGreatLeighsIn">#REF!</definedName>
    <definedName name="BSTVNoOfSubsMorningGreyIn">#REF!</definedName>
    <definedName name="BSTVNoOfSubsMorningServIn">#REF!</definedName>
    <definedName name="BSTVNoOfSubsPictures49In">#REF!</definedName>
    <definedName name="BSTVNoOfSubsSportsTextIn">#REF!</definedName>
    <definedName name="BSTVNoOfSubsTextData59In">#REF!</definedName>
    <definedName name="BSTVOpeningCash">#REF!</definedName>
    <definedName name="BSTVOpeningCashIn">#REF!</definedName>
    <definedName name="BSTVOpeningCreditors">#REF!</definedName>
    <definedName name="BSTVOpeningDebtors">#REF!</definedName>
    <definedName name="BSTVOpeningDeferredIncome">#REF!</definedName>
    <definedName name="BSTVOpeningOtherCurrentAssets">#REF!</definedName>
    <definedName name="BSTVOpeningOtherCurrentLiabilities">#REF!</definedName>
    <definedName name="BSTVOpeningPrepayments">#REF!</definedName>
    <definedName name="BSTVOpeningShareCapital">#REF!</definedName>
    <definedName name="BSTVOpeningShareCapitalIn">#REF!</definedName>
    <definedName name="BSTVOperatingCashFlow">#REF!</definedName>
    <definedName name="BSTVOperatingCF">#REF!</definedName>
    <definedName name="BSTVOpsSupportAllocIn">#REF!</definedName>
    <definedName name="BSTVOpsSupportCarCosts">#REF!</definedName>
    <definedName name="BSTVOpsSupportCarIn">#REF!</definedName>
    <definedName name="BSTVOpsSupportExpensesCosts">#REF!</definedName>
    <definedName name="BSTVOpsSupportFTEIn">#REF!</definedName>
    <definedName name="BSTVOpsSupportMonthlySalary">#REF!</definedName>
    <definedName name="BSTVOpsSupportNewEmp">#REF!</definedName>
    <definedName name="BSTVOpsSupportNHIPensionCosts">#REF!</definedName>
    <definedName name="BSTVOpsSupportRecruitmentCosts">#REF!</definedName>
    <definedName name="BSTVOpsSupportSalaryCosts">#REF!</definedName>
    <definedName name="BSTVOpsSupportSalaryIn">#REF!</definedName>
    <definedName name="BSTVOpsSupportSalBenCosts">#REF!</definedName>
    <definedName name="BSTVOtherContentCostsMask">#REF!</definedName>
    <definedName name="BSTVOtherContentCostsStartIn">#REF!</definedName>
    <definedName name="BSTVOtherCurrentAssets">#REF!</definedName>
    <definedName name="BSTVOtherCurrentAssetsIn">#REF!</definedName>
    <definedName name="BSTVOtherCurrentAssetsMovement">#REF!</definedName>
    <definedName name="BSTVOtherCurrentLiabilitiesMovement">#REF!</definedName>
    <definedName name="BSTVOtherCurrentLiabilties">#REF!</definedName>
    <definedName name="BSTVOtherCurrentLiabiltiesIn">#REF!</definedName>
    <definedName name="BSTVOtherMonthlyGACostsIn">#REF!</definedName>
    <definedName name="BSTVOverdraft">#REF!</definedName>
    <definedName name="BSTVOverhead">#REF!</definedName>
    <definedName name="BSTVPrepayments">#REF!</definedName>
    <definedName name="BSTVPrepaymentsIn">#REF!</definedName>
    <definedName name="BSTVPrepaymentsMovement">#REF!</definedName>
    <definedName name="BSTVProdDirAllocIn">#REF!</definedName>
    <definedName name="BSTVProdDirCarCosts">#REF!</definedName>
    <definedName name="BSTVProdDirCarIn">#REF!</definedName>
    <definedName name="BSTVProdDirExpensesCosts">#REF!</definedName>
    <definedName name="BSTVProdDirFTEIn">#REF!</definedName>
    <definedName name="BSTVProdDirMonthlySalary">#REF!</definedName>
    <definedName name="BSTVProdDirNewEmp">#REF!</definedName>
    <definedName name="BSTVProdDirNHIPensionCosts">#REF!</definedName>
    <definedName name="BSTVProdDirRecruitmentCosts">#REF!</definedName>
    <definedName name="BSTVProdDirSalaryCosts">#REF!</definedName>
    <definedName name="BSTVProdDirSalaryIn">#REF!</definedName>
    <definedName name="BSTVProdDirSalBenCosts">#REF!</definedName>
    <definedName name="BSTVProductionAllocIn">#REF!</definedName>
    <definedName name="BSTVProductionCarCosts">#REF!</definedName>
    <definedName name="BSTVProductionCarIn">#REF!</definedName>
    <definedName name="BSTVProductionExpensesCosts">#REF!</definedName>
    <definedName name="BSTVProductionFTEIn">#REF!</definedName>
    <definedName name="BSTVProductionMonthlySalary">#REF!</definedName>
    <definedName name="BSTVProductionNewEmp">#REF!</definedName>
    <definedName name="BSTVProductionNHIPensionCosts">#REF!</definedName>
    <definedName name="BSTVProductionRecruitmentCosts">#REF!</definedName>
    <definedName name="BSTVProductionSalaryCosts">#REF!</definedName>
    <definedName name="BSTVProductionSalaryIn">#REF!</definedName>
    <definedName name="BSTVProductionSalBenCosts">#REF!</definedName>
    <definedName name="BSTVRecruitmentIn">#REF!</definedName>
    <definedName name="BSTVReserves">#REF!</definedName>
    <definedName name="BSTVReservesIn">#REF!</definedName>
    <definedName name="BSTVRetainedEarnings">#REF!</definedName>
    <definedName name="BSTVSalaryCreditorCosts">#REF!</definedName>
    <definedName name="BSTVSalaryCreditorDays">#REF!</definedName>
    <definedName name="BSTVSalaryCreditorDaysIn">#REF!</definedName>
    <definedName name="BSTVSalaryCreditors">#REF!</definedName>
    <definedName name="BSTVSalaryCreditorsDaysDifference">#REF!</definedName>
    <definedName name="BSTVSalaryCreditorsFractionOfMonth">#REF!</definedName>
    <definedName name="BSTVSalaryCreditorsIncompleteMonth">#REF!</definedName>
    <definedName name="BSTVSalaryCreditorsPurchasesFraction">#REF!</definedName>
    <definedName name="BSTVSalaryCreditorsStartDate">#REF!</definedName>
    <definedName name="BSTVSalesAllocIn">#REF!</definedName>
    <definedName name="BSTVSalesCarCosts">#REF!</definedName>
    <definedName name="BSTVSalesCarIn">#REF!</definedName>
    <definedName name="BSTVSalesExpensesCosts">#REF!</definedName>
    <definedName name="BSTVSalesFTEIn">#REF!</definedName>
    <definedName name="BSTVSalesMonthlySalary">#REF!</definedName>
    <definedName name="BSTVSalesNewEmp">#REF!</definedName>
    <definedName name="BSTVSalesNHIPensionCosts">#REF!</definedName>
    <definedName name="BSTVSalesRecruitmentCosts">#REF!</definedName>
    <definedName name="BSTVSalesSalaryCosts">#REF!</definedName>
    <definedName name="BSTVSalesSalaryIn">#REF!</definedName>
    <definedName name="BSTVSalesSalBenCosts">#REF!</definedName>
    <definedName name="BSTVSatelliteCostsAllocationIn">#REF!</definedName>
    <definedName name="BSTVSatelliteCostsIn">#REF!</definedName>
    <definedName name="BSTVSatelliteCostsMask">#REF!</definedName>
    <definedName name="BSTVSatelliteCostsStartIn">#REF!</definedName>
    <definedName name="BSTVSetupFeeShopIn">#REF!</definedName>
    <definedName name="BSTVShareCapital">#REF!</definedName>
    <definedName name="BSTVSharedCosts2002In">#REF!</definedName>
    <definedName name="BSTVSharedCostsAllocationIn">#REF!</definedName>
    <definedName name="BSTVShopSetUpStartIn">#REF!</definedName>
    <definedName name="BSTVStaffExpensesIn">#REF!</definedName>
    <definedName name="BSTVStudiosCostsAllocationIn">#REF!</definedName>
    <definedName name="BSTVStudiosCostsIn">#REF!</definedName>
    <definedName name="BSTVStudiosCostsMask">#REF!</definedName>
    <definedName name="BSTVStudiosCostsStartIn">#REF!</definedName>
    <definedName name="BSTVSubAvailDateAfternoonIn">#REF!</definedName>
    <definedName name="BSTVSubAvailDateAnteEarlyIn">#REF!</definedName>
    <definedName name="BSTVSubAvailDateCompleteIn">#REF!</definedName>
    <definedName name="BSTVSubAvailDateGreatLeighsIn">#REF!</definedName>
    <definedName name="BSTVSubAvailDateMorningGreyIn">#REF!</definedName>
    <definedName name="BSTVSubAvailDateMorningServIn">#REF!</definedName>
    <definedName name="BSTVSubAvailDatePictures49In">#REF!</definedName>
    <definedName name="BSTVSubAvailDateSportsTextIn">#REF!</definedName>
    <definedName name="BSTVSubAvailDateTextData59In">#REF!</definedName>
    <definedName name="BSTVSubAvailMaskAfternoon">#REF!</definedName>
    <definedName name="BSTVSubAvailMaskAnteEarly">#REF!</definedName>
    <definedName name="BSTVSubAvailMaskComplete">#REF!</definedName>
    <definedName name="BSTVSubAvailMaskGreatLeighs">#REF!</definedName>
    <definedName name="BSTVSubAvailMaskMorningGrey">#REF!</definedName>
    <definedName name="BSTVSubAvailMaskMorningServ">#REF!</definedName>
    <definedName name="BSTVSubAvailMaskPictures49">#REF!</definedName>
    <definedName name="BSTVSubAvailMaskSportsText">#REF!</definedName>
    <definedName name="BSTVSubAvailMaskTextData59">#REF!</definedName>
    <definedName name="BSTVSubFeesAfternoonIn">#REF!</definedName>
    <definedName name="BSTVSubFeesAnteEarlyIn">#REF!</definedName>
    <definedName name="BSTVSubFeesCompleteIn">#REF!</definedName>
    <definedName name="BSTVSubFeesGreatLeighsIn">#REF!</definedName>
    <definedName name="BSTVSubFeesMorningGreyIn">#REF!</definedName>
    <definedName name="BSTVSubFeesMorningServIn">#REF!</definedName>
    <definedName name="BSTVSubFeesPictures49In">#REF!</definedName>
    <definedName name="BSTVSubFeesSportsTextIn">#REF!</definedName>
    <definedName name="BSTVSubFeesTextData59In">#REF!</definedName>
    <definedName name="BSTVSubPmtCounter">#REF!</definedName>
    <definedName name="BSTVSubPrepaymentMonthsIn">#REF!</definedName>
    <definedName name="BSTVSubsCashPmtsAfternoon">#REF!</definedName>
    <definedName name="BSTVSubsCashPmtsAnteEarly">#REF!</definedName>
    <definedName name="BSTVSubsCashPmtsComplete">#REF!</definedName>
    <definedName name="BSTVSubsCashPmtsGreatLeighs">#REF!</definedName>
    <definedName name="BSTVSubsCashPmtsMorningGrey">#REF!</definedName>
    <definedName name="BSTVSubsCashPmtsMorningServ">#REF!</definedName>
    <definedName name="BSTVSubsCashPmtsPictures49">#REF!</definedName>
    <definedName name="BSTVSubsCashPmtsSportsText">#REF!</definedName>
    <definedName name="BSTVSubsCashPmtsTextData59">#REF!</definedName>
    <definedName name="BSTVSubsMakingPmtsAfternoon">#REF!</definedName>
    <definedName name="BSTVSubsMakingPmtsAnteEarly">#REF!</definedName>
    <definedName name="BSTVSubsMakingPmtsComplete">#REF!</definedName>
    <definedName name="BSTVSubsMakingPmtsGreatLeighs">#REF!</definedName>
    <definedName name="BSTVSubsMakingPmtsMorningGrey">#REF!</definedName>
    <definedName name="BSTVSubsMakingPmtsMorningServ">#REF!</definedName>
    <definedName name="BSTVSubsMakingPmtsPictures49">#REF!</definedName>
    <definedName name="BSTVSubsMakingPmtsSportsText">#REF!</definedName>
    <definedName name="BSTVSubsMakingPmtsTextData59">#REF!</definedName>
    <definedName name="BSTVTax">#REF!</definedName>
    <definedName name="BSTVTaxation">#REF!</definedName>
    <definedName name="BSTVTotalAssetsLessCurrentLiab">#REF!</definedName>
    <definedName name="BSTVTotalBasicCreditorCosts">#REF!</definedName>
    <definedName name="BSTVTotalContentCosts">#REF!</definedName>
    <definedName name="BSTVTotalContentCostsExGLR">#REF!</definedName>
    <definedName name="BSTVTotalCumulativeSubs">#REF!</definedName>
    <definedName name="BSTVTotalCurrAssetsExclCash">#REF!</definedName>
    <definedName name="BSTVTotalCurrentAssets">#REF!</definedName>
    <definedName name="BSTVTotalCurrentLiabilities">#REF!</definedName>
    <definedName name="BSTVTotalDebtors">#REF!</definedName>
    <definedName name="BSTVTotalDirectCosts">#REF!</definedName>
    <definedName name="BSTVTotalFixedAssets">#REF!</definedName>
    <definedName name="BSTVTotalGACosts">#REF!</definedName>
    <definedName name="BSTVTotalGAStaffCosts">#REF!</definedName>
    <definedName name="BSTVTotalGATaxBenCosts">#REF!</definedName>
    <definedName name="BSTVTotalIndirectCosts">#REF!</definedName>
    <definedName name="BSTVTotalMktgPRCosts">#REF!</definedName>
    <definedName name="BSTVTotalMonthlyAdRev">#REF!</definedName>
    <definedName name="BSTVTotalMonthlyGLRSubRev">#REF!</definedName>
    <definedName name="BSTVTotalMonthlyInstalls">#REF!</definedName>
    <definedName name="BSTVTotalMonthlyRemovals">#REF!</definedName>
    <definedName name="BSTVTotalMonthlySubRev">#REF!</definedName>
    <definedName name="BSTVTotalMonthlySubRevExGLR">#REF!</definedName>
    <definedName name="BSTVTotalNoShopsInstalled">#REF!</definedName>
    <definedName name="BSTVTotalOfficeCosts">#REF!</definedName>
    <definedName name="BSTVTotalOtherGACosts">#REF!</definedName>
    <definedName name="BSTVTotalProdStaffCosts">#REF!</definedName>
    <definedName name="BSTVTotalProdTaxBenCosts">#REF!</definedName>
    <definedName name="BSTVTotalRevenue">#REF!</definedName>
    <definedName name="BSTVTotalSalesMktgCosts">#REF!</definedName>
    <definedName name="BSTVTotalSalesStaffCosts">#REF!</definedName>
    <definedName name="BSTVTotalSalesTaxBenCosts">#REF!</definedName>
    <definedName name="BSTVTotalSatelliteCosts">#REF!</definedName>
    <definedName name="BSTVTotalShopSetUpCosts">#REF!</definedName>
    <definedName name="BSTVTotalStudioCosts">#REF!</definedName>
    <definedName name="BSTVTotalSubContCosts">#REF!</definedName>
    <definedName name="BSTVTotalSubMgmtCosts">#REF!</definedName>
    <definedName name="BSTVTotalSubsCashPmts">#REF!</definedName>
    <definedName name="BSTVVoiceOverAllocIn">#REF!</definedName>
    <definedName name="BSTVVoiceOverCarCosts">#REF!</definedName>
    <definedName name="BSTVVoiceOverCarIn">#REF!</definedName>
    <definedName name="BSTVVoiceOverExpensesCosts">#REF!</definedName>
    <definedName name="BSTVVoiceOverFTEIn">#REF!</definedName>
    <definedName name="BSTVVoiceOverMonthlySalary">#REF!</definedName>
    <definedName name="BSTVVoiceOverNewEmp">#REF!</definedName>
    <definedName name="BSTVVoiceOverNHIPensionCosts">#REF!</definedName>
    <definedName name="BSTVVoiceOverRecruitmentCosts">#REF!</definedName>
    <definedName name="BSTVVoiceOverSalaryCosts">#REF!</definedName>
    <definedName name="BSTVVoiceOverSalaryIn">#REF!</definedName>
    <definedName name="BSTVVoiceOverSalBenCosts">#REF!</definedName>
    <definedName name="bs분석">#REF!</definedName>
    <definedName name="bt">{"QTR_ACT",#N/A,FALSE,"PROP_PBIT_DEV_Q3";"QTR_BUD",#N/A,FALSE,"PROP_PBIT_DEV_Q3";"YTD_BUD",#N/A,FALSE,"PROP_PBIT_DEV_Q3";"YTD_ACT",#N/A,FALSE,"PROP_PBIT_DEV_Q3";"FY95 SNAP3",#N/A,FALSE,"PROP_PBIT_DEV_Q3";"FY95_BUD",#N/A,FALSE,"PROP_PBIT_DEV_Q3";"FY96_BUD",#N/A,FALSE,"PROP_PBIT_DEV_Q3"}</definedName>
    <definedName name="BTEQUITY">#REF!</definedName>
    <definedName name="bthtgbhtrnhjy">{"Draft",#N/A,FALSE,"Feb-96"}</definedName>
    <definedName name="bts">#REF!</definedName>
    <definedName name="BU">#REF!</definedName>
    <definedName name="bubblegum">#REF!</definedName>
    <definedName name="bud">#REF!</definedName>
    <definedName name="BUDAPREMP">#REF!</definedName>
    <definedName name="BUDAPRP1">#REF!</definedName>
    <definedName name="BUDAPRP2">#REF!</definedName>
    <definedName name="BUDAPRP3">#REF!</definedName>
    <definedName name="BUDAPRP4">#REF!</definedName>
    <definedName name="BUDAPRP5">#REF!</definedName>
    <definedName name="BUDAPRP6">#REF!</definedName>
    <definedName name="BUDAPRP7">#REF!</definedName>
    <definedName name="BUDAPRP8">#REF!</definedName>
    <definedName name="BUDAPRP9">#REF!</definedName>
    <definedName name="BUDAPRWC">#REF!</definedName>
    <definedName name="BUDAUGEMP">#REF!</definedName>
    <definedName name="BUDAUGP1">#REF!</definedName>
    <definedName name="BUDAUGP2">#REF!</definedName>
    <definedName name="BUDAUGP3">#REF!</definedName>
    <definedName name="BUDAUGP4">#REF!</definedName>
    <definedName name="BUDAUGP5">#REF!</definedName>
    <definedName name="BUDAUGP6">#REF!</definedName>
    <definedName name="BUDAUGP7">#REF!</definedName>
    <definedName name="BUDAUGP8">#REF!</definedName>
    <definedName name="BUDAUGP9">#REF!</definedName>
    <definedName name="BUDAUGWC">#REF!</definedName>
    <definedName name="budcombine">#REF!</definedName>
    <definedName name="BUDCOMDECP4">#REF!</definedName>
    <definedName name="BUDCUMAPRP1">#REF!</definedName>
    <definedName name="BUDCUMAPRP2">#REF!</definedName>
    <definedName name="BUDCUMAPRP3">#REF!</definedName>
    <definedName name="BUDCUMAPRP4">#REF!</definedName>
    <definedName name="BUDCUMAPRP5">#REF!</definedName>
    <definedName name="BUDCUMAPRP6">#REF!</definedName>
    <definedName name="BUDCUMAPRP9">#REF!</definedName>
    <definedName name="BUDCUMAUGP1">#REF!</definedName>
    <definedName name="BUDCUMAUGP2">#REF!</definedName>
    <definedName name="BUDCUMAUGP3">#REF!</definedName>
    <definedName name="BUDCUMAUGP4">#REF!</definedName>
    <definedName name="BUDCUMAUGP5">#REF!</definedName>
    <definedName name="BUDCUMAUGP6">#REF!</definedName>
    <definedName name="BUDCUMAUGP9">#REF!</definedName>
    <definedName name="BUDCUMDECP1">#REF!</definedName>
    <definedName name="BUDCUMDECP2">#REF!</definedName>
    <definedName name="BUDCUMDECP3">#REF!</definedName>
    <definedName name="BUDCUMDECP4">#REF!</definedName>
    <definedName name="BUDCUMDECP5">#REF!</definedName>
    <definedName name="BUDCUMDECP6">#REF!</definedName>
    <definedName name="BUDCUMDECP9">#REF!</definedName>
    <definedName name="BUDCUMFEBP1">#REF!</definedName>
    <definedName name="BUDCUMFEBP2">#REF!</definedName>
    <definedName name="BUDCUMFEBP3">#REF!</definedName>
    <definedName name="BUDCUMFEBP4">#REF!</definedName>
    <definedName name="BUDCUMFEBP5">#REF!</definedName>
    <definedName name="BUDCUMFEBP6">#REF!</definedName>
    <definedName name="BUDCUMFEBP9">#REF!</definedName>
    <definedName name="BUDCUMJANP1">#REF!</definedName>
    <definedName name="BUDCUMJANP2">#REF!</definedName>
    <definedName name="BUDCUMJANP3">#REF!</definedName>
    <definedName name="BUDCUMJANP4">#REF!</definedName>
    <definedName name="BUDCUMJANP5">#REF!</definedName>
    <definedName name="BUDCUMJANP6">#REF!</definedName>
    <definedName name="BUDCUMJANP9">#REF!</definedName>
    <definedName name="BUDCUMJULP1">#REF!</definedName>
    <definedName name="BUDCUMJULP2">#REF!</definedName>
    <definedName name="BUDCUMJULP3">#REF!</definedName>
    <definedName name="BUDCUMJULP4">#REF!</definedName>
    <definedName name="BUDCUMJULP5">#REF!</definedName>
    <definedName name="BUDCUMJULP6">#REF!</definedName>
    <definedName name="BUDCUMJULP9">#REF!</definedName>
    <definedName name="BUDCUMJUNP1">#REF!</definedName>
    <definedName name="BUDCUMJUNP2">#REF!</definedName>
    <definedName name="BUDCUMJUNP3">#REF!</definedName>
    <definedName name="BUDCUMJUNP4">#REF!</definedName>
    <definedName name="BUDCUMJUNP5">#REF!</definedName>
    <definedName name="BUDCUMJUNP6">#REF!</definedName>
    <definedName name="BUDCUMJUNP9">#REF!</definedName>
    <definedName name="BUDCUMMARP1">#REF!</definedName>
    <definedName name="BUDCUMMARP2">#REF!</definedName>
    <definedName name="BUDCUMMARP3">#REF!</definedName>
    <definedName name="BUDCUMMARP4">#REF!</definedName>
    <definedName name="BUDCUMMARP5">#REF!</definedName>
    <definedName name="BUDCUMMARP6">#REF!</definedName>
    <definedName name="BUDCUMMARP9">#REF!</definedName>
    <definedName name="BUDCUMMAYP1">#REF!</definedName>
    <definedName name="BUDCUMMAYP2">#REF!</definedName>
    <definedName name="BUDCUMMAYP3">#REF!</definedName>
    <definedName name="BUDCUMMAYP4">#REF!</definedName>
    <definedName name="BUDCUMMAYP5">#REF!</definedName>
    <definedName name="BUDCUMMAYP6">#REF!</definedName>
    <definedName name="BUDCUMMAYP9">#REF!</definedName>
    <definedName name="BUDCUMNOVP1">#REF!</definedName>
    <definedName name="BUDCUMNOVP2">#REF!</definedName>
    <definedName name="BUDCUMNOVP3">#REF!</definedName>
    <definedName name="BUDCUMNOVP4">#REF!</definedName>
    <definedName name="BUDCUMNOVP5">#REF!</definedName>
    <definedName name="BUDCUMNOVP6">#REF!</definedName>
    <definedName name="BUDCUMNOVP9">#REF!</definedName>
    <definedName name="BUDCUMOCTP1">#REF!</definedName>
    <definedName name="BUDCUMOCTP2">#REF!</definedName>
    <definedName name="BUDCUMOCTP3">#REF!</definedName>
    <definedName name="BUDCUMOCTP4">#REF!</definedName>
    <definedName name="BUDCUMOCTP5">#REF!</definedName>
    <definedName name="BUDCUMOCTP6">#REF!</definedName>
    <definedName name="BUDCUMOCTP9">#REF!</definedName>
    <definedName name="BUDCUMSEPP1">#REF!</definedName>
    <definedName name="BUDCUMSEPP2">#REF!</definedName>
    <definedName name="BUDCUMSEPP3">#REF!</definedName>
    <definedName name="BUDCUMSEPP4">#REF!</definedName>
    <definedName name="BUDCUMSEPP5">#REF!</definedName>
    <definedName name="BUDCUMSEPP6">#REF!</definedName>
    <definedName name="BUDCUMSEPP9">#REF!</definedName>
    <definedName name="BUDDECEMP">#REF!</definedName>
    <definedName name="BUDDECP1">#REF!</definedName>
    <definedName name="BUDDECP2">#REF!</definedName>
    <definedName name="BUDDECP3">#REF!</definedName>
    <definedName name="BUDDECP4">#REF!</definedName>
    <definedName name="BUDDECP5">#REF!</definedName>
    <definedName name="BUDDECP6">#REF!</definedName>
    <definedName name="BUDDECP7">#REF!</definedName>
    <definedName name="BUDDECP8">#REF!</definedName>
    <definedName name="BUDDECP9">#REF!</definedName>
    <definedName name="BUDDECWC">#REF!</definedName>
    <definedName name="BUDEMPMTH">#REF!</definedName>
    <definedName name="BUDEMPYTD">#REF!</definedName>
    <definedName name="Budet03">#REF!</definedName>
    <definedName name="BUDFEBEMP">#REF!</definedName>
    <definedName name="BUDFEBP1">#REF!</definedName>
    <definedName name="BUDFEBP2">#REF!</definedName>
    <definedName name="BUDFEBP3">#REF!</definedName>
    <definedName name="BUDFEBP4">#REF!</definedName>
    <definedName name="BUDFEBP5">#REF!</definedName>
    <definedName name="BUDFEBP6">#REF!</definedName>
    <definedName name="BUDFEBP7">#REF!</definedName>
    <definedName name="BUDFEBP8">#REF!</definedName>
    <definedName name="BUDFEBP9">#REF!</definedName>
    <definedName name="BUDFEBWC">#REF!</definedName>
    <definedName name="budg.">#REF!</definedName>
    <definedName name="budget">{#N/A,#N/A,FALSE,"ws trial bal.";#N/A,#N/A,FALSE,"ws trial bal. p&amp;l";#N/A,#N/A,FALSE,"ws cash flow"}</definedName>
    <definedName name="Budget_03">#REF!</definedName>
    <definedName name="budget_id">"2015 3+9 (Investors)"</definedName>
    <definedName name="Budget03">#REF!</definedName>
    <definedName name="budget1">{"Overview",#N/A,TRUE,"Overview";"New Gen",#N/A,TRUE,"New Gen";"cap-ex",#N/A,TRUE,"Consol cap-ex";"cap-ex",#N/A,TRUE,"APC cap-ex";"cap-ex",#N/A,TRUE,"GPC cap-ex";"cap-ex",#N/A,TRUE,"GUL cap-ex";"cap-ex",#N/A,TRUE,"MPC cap-ex";"cap-ex",#N/A,TRUE,"SAV cap-ex";"cap-ex",#N/A,TRUE,"SEGCO cap-ex";"cap-ex",#N/A,TRUE,"SWE cap-ex"}</definedName>
    <definedName name="Budget2012">#REF!</definedName>
    <definedName name="Budgetdata">#REF!</definedName>
    <definedName name="BudgetFlag">#REF!</definedName>
    <definedName name="BudgetForecastFlag">#REF!</definedName>
    <definedName name="BUDGETNAME">2003</definedName>
    <definedName name="BUDGETPERIOD">"01-10-2011..30-09-2012"</definedName>
    <definedName name="BudgetRevenueUSDMTD">3</definedName>
    <definedName name="BudgetRevenueUSDQTD">6</definedName>
    <definedName name="BudgetRevenueUSDYTD">9</definedName>
    <definedName name="BudgetTable">#REF!</definedName>
    <definedName name="budgettimeline">#REF!</definedName>
    <definedName name="BudgetYear">#REF!</definedName>
    <definedName name="budgeyt">{#N/A,#N/A,FALSE,"ws trial bal.";#N/A,#N/A,FALSE,"ws trial bal. p&amp;l";#N/A,#N/A,FALSE,"ws cash flow"}</definedName>
    <definedName name="budgraph">#REF!</definedName>
    <definedName name="BUDJANEMP">#REF!</definedName>
    <definedName name="BUDJANP1">#REF!</definedName>
    <definedName name="BUDJANP2">#REF!</definedName>
    <definedName name="BUDJANP3">#REF!</definedName>
    <definedName name="BUDJANP4">#REF!</definedName>
    <definedName name="BUDJANP5">#REF!</definedName>
    <definedName name="BUDJANP6">#REF!</definedName>
    <definedName name="BUDJANP7">#REF!</definedName>
    <definedName name="BUDJANP8">#REF!</definedName>
    <definedName name="BUDJANP9">#REF!</definedName>
    <definedName name="BUDJANWC">#REF!</definedName>
    <definedName name="BUDJULEMP">#REF!</definedName>
    <definedName name="BUDJULP1">#REF!</definedName>
    <definedName name="BUDJULP2">#REF!</definedName>
    <definedName name="BUDJULP3">#REF!</definedName>
    <definedName name="BUDJULP4">#REF!</definedName>
    <definedName name="BUDJULP5">#REF!</definedName>
    <definedName name="BUDJULP6">#REF!</definedName>
    <definedName name="BUDJULP7">#REF!</definedName>
    <definedName name="BUDJULP8">#REF!</definedName>
    <definedName name="BUDJULP9">#REF!</definedName>
    <definedName name="BUDJULWC">#REF!</definedName>
    <definedName name="BUDJUNEMP">#REF!</definedName>
    <definedName name="BUDJUNP1">#REF!</definedName>
    <definedName name="BUDJUNP2">#REF!</definedName>
    <definedName name="BUDJUNP3">#REF!</definedName>
    <definedName name="BUDJUNP4">#REF!</definedName>
    <definedName name="BUDJUNP5">#REF!</definedName>
    <definedName name="BUDJUNP6">#REF!</definedName>
    <definedName name="BUDJUNP7">#REF!</definedName>
    <definedName name="BUDJUNP8">#REF!</definedName>
    <definedName name="BUDJUNP9">#REF!</definedName>
    <definedName name="BUDJUNWC">#REF!</definedName>
    <definedName name="BUDMAREMP">#REF!</definedName>
    <definedName name="BUDMARP1">#REF!</definedName>
    <definedName name="BUDMARP2">#REF!</definedName>
    <definedName name="BUDMARP3">#REF!</definedName>
    <definedName name="BUDMARP4">#REF!</definedName>
    <definedName name="BUDMARP5">#REF!</definedName>
    <definedName name="BUDMARP6">#REF!</definedName>
    <definedName name="BUDMARP7">#REF!</definedName>
    <definedName name="BUDMARP8">#REF!</definedName>
    <definedName name="BUDMARP9">#REF!</definedName>
    <definedName name="BUDMARWC">#REF!</definedName>
    <definedName name="BUDMAYEMP">#REF!</definedName>
    <definedName name="BUDMAYP1">#REF!</definedName>
    <definedName name="BUDMAYP2">#REF!</definedName>
    <definedName name="BUDMAYP3">#REF!</definedName>
    <definedName name="BUDMAYP4">#REF!</definedName>
    <definedName name="BUDMAYP5">#REF!</definedName>
    <definedName name="BUDMAYP6">#REF!</definedName>
    <definedName name="BUDMAYP7">#REF!</definedName>
    <definedName name="BUDMAYP8">#REF!</definedName>
    <definedName name="BUDMAYP9">#REF!</definedName>
    <definedName name="BUDMAYWC">#REF!</definedName>
    <definedName name="BUDMBYM">#REF!</definedName>
    <definedName name="BUDNOVEMP">#REF!</definedName>
    <definedName name="BUDNOVP1">#REF!</definedName>
    <definedName name="BUDNOVP2">#REF!</definedName>
    <definedName name="BUDNOVP3">#REF!</definedName>
    <definedName name="BUDNOVP4">#REF!</definedName>
    <definedName name="BUDNOVP5">#REF!</definedName>
    <definedName name="BUDNOVP6">#REF!</definedName>
    <definedName name="BUDNOVP7">#REF!</definedName>
    <definedName name="BUDNOVP8">#REF!</definedName>
    <definedName name="BUDNOVP9">#REF!</definedName>
    <definedName name="BUDNOVWC">#REF!</definedName>
    <definedName name="BUDOCTEMP">#REF!</definedName>
    <definedName name="BUDOCTP1">#REF!</definedName>
    <definedName name="BUDOCTP2">#REF!</definedName>
    <definedName name="BUDOCTP3">#REF!</definedName>
    <definedName name="BUDOCTP4">#REF!</definedName>
    <definedName name="BUDOCTP5">#REF!</definedName>
    <definedName name="BUDOCTP6">#REF!</definedName>
    <definedName name="BUDOCTP7">#REF!</definedName>
    <definedName name="BUDOCTP8">#REF!</definedName>
    <definedName name="BUDOCTP9">#REF!</definedName>
    <definedName name="BUDOCTWC">#REF!</definedName>
    <definedName name="BUDP1">#REF!</definedName>
    <definedName name="BUDP2">#REF!</definedName>
    <definedName name="BUDP3">#REF!</definedName>
    <definedName name="BUDP4">#REF!</definedName>
    <definedName name="BUDP5">#REF!</definedName>
    <definedName name="BUDP6">#REF!</definedName>
    <definedName name="BUDP7">#REF!</definedName>
    <definedName name="BUDP8">#REF!</definedName>
    <definedName name="BUDP9">#REF!</definedName>
    <definedName name="BUDPRINT">#REF!</definedName>
    <definedName name="BUDSEPEMP">#REF!</definedName>
    <definedName name="BUDSEPP1">#REF!</definedName>
    <definedName name="BUDSEPP2">#REF!</definedName>
    <definedName name="BUDSEPP3">#REF!</definedName>
    <definedName name="BUDSEPP4">#REF!</definedName>
    <definedName name="BUDSEPP5">#REF!</definedName>
    <definedName name="BUDSEPP6">#REF!</definedName>
    <definedName name="BUDSEPP7">#REF!</definedName>
    <definedName name="BUDSEPP8">#REF!</definedName>
    <definedName name="BUDSEPP9">#REF!</definedName>
    <definedName name="BUDSEPWC">#REF!</definedName>
    <definedName name="BUDWCMTH">#REF!</definedName>
    <definedName name="BUDYTDP1">#REF!</definedName>
    <definedName name="BUDYTDP2">#REF!</definedName>
    <definedName name="BUDYTDP3">#REF!</definedName>
    <definedName name="BUDYTDP4">#REF!</definedName>
    <definedName name="BUDYTDP5">#REF!</definedName>
    <definedName name="BUDYTDP6">#REF!</definedName>
    <definedName name="BUDYTDP9">#REF!</definedName>
    <definedName name="bug">#REF!</definedName>
    <definedName name="buibd">{TRUE,TRUE,-2.75,-17,604.5,293.25,FALSE,TRUE,TRUE,TRUE,0,1,#N/A,106,#N/A,12.3541666666667,22.4375,1,FALSE,FALSE,3,TRUE,1,FALSE,75,"Swvu.busarea.","ACwvu.busarea.",#N/A,FALSE,FALSE,0.75,0.75,1,1,2,"","&amp;L&amp;F&amp;A&amp;CPage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BuiltIn_Print_Area">#REF!</definedName>
    <definedName name="BuiltIn_Print_Area___0">#REF!</definedName>
    <definedName name="BuiltIn_Print_Area___0___0">#REF!</definedName>
    <definedName name="BuiltIn_Print_Area___0___0___0">#REF!</definedName>
    <definedName name="BuiltIn_Print_Area___0___0___0___0">#REF!</definedName>
    <definedName name="BuiltIn_Print_Area___0___0___0___0___0">NA()</definedName>
    <definedName name="BuiltIn_Print_Area___0___0___0___0___0___0">#REF!</definedName>
    <definedName name="BuiltIn_Print_Area___2">#REF!</definedName>
    <definedName name="BuiltIn_Print_Area___3">#REF!</definedName>
    <definedName name="BuiltIn_Print_Area___5">#REF!</definedName>
    <definedName name="BuiltIn_Print_Area___6">#REF!</definedName>
    <definedName name="BuiltIn_Print_Area___7">#REF!</definedName>
    <definedName name="BuiltIn_Print_Titles">NA()</definedName>
    <definedName name="buled">{#N/A,#N/A,TRUE,"Summary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BULK">#REF!</definedName>
    <definedName name="bull">{"detail",#N/A,FALSE,"mfg";"summary",#N/A,FALSE,"mfg"}</definedName>
    <definedName name="bull2">{#N/A,"PURCHM",FALSE,"Business Analysis";#N/A,"SPADD",FALSE,"Business Analysis"}</definedName>
    <definedName name="bull3">{"detail",#N/A,FALSE,"mfg";"summary",#N/A,FALSE,"mfg"}</definedName>
    <definedName name="bull4">{#N/A,"PURCHM",FALSE,"Business Analysis";#N/A,"SPADD",FALSE,"Business Analysis"}</definedName>
    <definedName name="bull5">{#N/A,"PURADD",FALSE,"Business Analysis";#N/A,"PURSPP",FALSE,"Business Analysis";#N/A,"CTGIND",FALSE,"Business Analysis";#N/A,"PURCHM",FALSE,"Business Analysis";#N/A,"SPADD",FALSE,"Business Analysis";#N/A,"EPOXY",FALSE,"Business Analysis";#N/A,"PURPER",FALSE,"Business Analysis"}</definedName>
    <definedName name="bullsf">{#N/A,#N/A,TRUE,"Tar-Ass";#N/A,#N/A,TRUE,"Tar-Ass LBO";#N/A,#N/A,TRUE,"LBO Ret";#N/A,#N/A,TRUE,"Tar-BS LBO";#N/A,#N/A,TRUE,"Tar-IS LBO";#N/A,#N/A,TRUE,"Tar-CF LBO";#N/A,#N/A,TRUE,"Tar-Debt LBO";#N/A,#N/A,TRUE,"Tar-Int LBO";#N/A,#N/A,TRUE,"Tar-Taxes LBO";#N/A,#N/A,TRUE,"Tar-Val LBO"}</definedName>
    <definedName name="Bullshit">{"Outflow 1",#N/A,FALSE,"Outflows-Inflows";"Outflow 2",#N/A,FALSE,"Outflows-Inflows";"Inflow 1",#N/A,FALSE,"Outflows-Inflows";"Inflow 2",#N/A,FALSE,"Outflows-Inflows"}</definedName>
    <definedName name="Bully">{#N/A,#N/A,TRUE,"Summary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bumba">{"mgmt forecast",#N/A,FALSE,"Mgmt Forecast";"dcf table",#N/A,FALSE,"Mgmt Forecast";"sensitivity",#N/A,FALSE,"Mgmt Forecast";"table inputs",#N/A,FALSE,"Mgmt Forecast";"calculations",#N/A,FALSE,"Mgmt Forecast"}</definedName>
    <definedName name="bunib">{#N/A,#N/A,FALSE,"sales &amp; mics income";#N/A,#N/A,FALSE,"revenue mix";#N/A,#N/A,FALSE,"EBIT REC";#N/A,#N/A,FALSE,"R&amp;DRLAV2";#N/A,#N/A,FALSE,"Cycle Time";#N/A,#N/A,FALSE,"Mnpwr &amp; Fac";#N/A,#N/A,FALSE,"Prod Facil";#N/A,#N/A,FALSE,"Mfg Prod";#N/A,#N/A,FALSE,"CAPEX";#N/A,#N/A,FALSE,"NOA";#N/A,#N/A,FALSE,"cash flow";#N/A,#N/A,FALSE,"FA 18 EF ACS PACK";#N/A,#N/A,FALSE,"aftermarket";#N/A,#N/A,FALSE,"COMM'L SPARES (2)";#N/A,#N/A,FALSE,"EBIT Recovery Plan";#N/A,#N/A,FALSE,"RECON94 (2)";#N/A,#N/A,FALSE,"sg&amp;a";#N/A,#N/A,FALSE,"EMPLOYEES";#N/A,#N/A,FALSE,"BOEING 777";#N/A,#N/A,FALSE,"o&amp;r";#N/A,#N/A,FALSE,"F-18 ECS";#N/A,#N/A,FALSE,"Lead Time";#N/A,#N/A,FALSE,"mfg cycle time"}</definedName>
    <definedName name="bUp">#REF!</definedName>
    <definedName name="busais">{TRUE,TRUE,-2.75,-17,604.5,293.25,FALSE,TRUE,TRUE,TRUE,0,1,#N/A,106,#N/A,12.3541666666667,22.4375,1,FALSE,FALSE,3,TRUE,1,FALSE,75,"Swvu.busarea.","ACwvu.busarea.",#N/A,FALSE,FALSE,0.75,0.75,1,1,2,"","&amp;L&amp;F&amp;A&amp;CPage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busarea20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busarea203">{TRUE,TRUE,-2.75,-17,604.5,293.25,FALSE,TRUE,TRUE,TRUE,0,1,#N/A,106,#N/A,12.3541666666667,22.4375,1,FALSE,FALSE,3,TRUE,1,FALSE,75,"Swvu.busarea.","ACwvu.busarea.",#N/A,FALSE,FALSE,0.75,0.75,1,1,2,"","&amp;L&amp;F&amp;A&amp;CPage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buscar">"REGULATEN"</definedName>
    <definedName name="business">#REF!</definedName>
    <definedName name="Business_Description">"Text 1"</definedName>
    <definedName name="busperlexus">{"Title Page",#N/A,FALSE,"title page";"Operating Expenses",#N/A,FALSE,"Operating Exp";"Capital Expenses",#N/A,FALSE,"Capital Exp"}</definedName>
    <definedName name="BusSysEA" localSheetId="4">MATCH("Business Systems Enterprise Agreements", Categories,0)</definedName>
    <definedName name="BusSysEA" localSheetId="7">MATCH("Business Systems Enterprise Agreements", Categories,0)</definedName>
    <definedName name="BusSysEA">MATCH("Business Systems Enterprise Agreements", Categories,0)</definedName>
    <definedName name="BusSysEATotal" localSheetId="4">MATCH("Business Systems Enterprise Agreements *", Categories,0)</definedName>
    <definedName name="BusSysEATotal" localSheetId="7">MATCH("Business Systems Enterprise Agreements *", Categories,0)</definedName>
    <definedName name="BusSysEATotal">MATCH("Business Systems Enterprise Agreements *", Categories,0)</definedName>
    <definedName name="Button2">{"Mcp08.PrintRep",""}</definedName>
    <definedName name="BUY_ASSETS">#REF!</definedName>
    <definedName name="BUY_STOCK">#REF!</definedName>
    <definedName name="buyers">{"'Data Summary'!$A$1:$O$26"}</definedName>
    <definedName name="buyhs">{#N/A,#N/A,FALSE,"Aging Summary";#N/A,#N/A,FALSE,"Ratio Analysis";#N/A,#N/A,FALSE,"Test 120 Day Accts";#N/A,#N/A,FALSE,"Tickmarks"}</definedName>
    <definedName name="buzz.all.">{"cover",#N/A,TRUE,"Cover";"costs",#N/A,TRUE,"Project Costs";"revenues",#N/A,TRUE,"Revenues";"return",#N/A,TRUE,"Return Analysis";"jit_revs",#N/A,TRUE,"JIT Revs";"backfill",#N/A,TRUE,"Backfill Revs";"su",#N/A,TRUE,"bond_siz1";"pricing",#N/A,TRUE,"bond_siz1";"discount",#N/A,TRUE,"bond_siz1";"ds_ann",#N/A,TRUE,"bond_siz1";"ds_sa",#N/A,TRUE,"bond_siz1";"constr",#N/A,TRUE,"bond_siz1";"cap_i",#N/A,TRUE,"bond_siz1";"net_sa_ds",#N/A,TRUE,"bond_siz1";"yields",#N/A,TRUE,"bond_siz1";"loan",#N/A,TRUE,"bond_siz1"}</definedName>
    <definedName name="buzz.all2">{"cover",#N/A,TRUE,"Cover";"costs",#N/A,TRUE,"Project Costs";"revenues",#N/A,TRUE,"Revenues";"return",#N/A,TRUE,"Return Analysis";"jit_revs",#N/A,TRUE,"JIT Revs";"backfill",#N/A,TRUE,"Backfill Revs";"su",#N/A,TRUE,"bond_siz1";"pricing",#N/A,TRUE,"bond_siz1";"discount",#N/A,TRUE,"bond_siz1";"ds_ann",#N/A,TRUE,"bond_siz1";"ds_sa",#N/A,TRUE,"bond_siz1";"constr",#N/A,TRUE,"bond_siz1";"cap_i",#N/A,TRUE,"bond_siz1";"net_sa_ds",#N/A,TRUE,"bond_siz1";"yields",#N/A,TRUE,"bond_siz1";"loan",#N/A,TRUE,"bond_siz1"}</definedName>
    <definedName name="buzz2.all">{"cover",#N/A,TRUE,"Cover";"costs",#N/A,TRUE,"Project Costs";"revenues",#N/A,TRUE,"Revenues";"return",#N/A,TRUE,"Return Analysis";"jit_revs",#N/A,TRUE,"JIT Revs";"backfill",#N/A,TRUE,"Backfill Revs";"su",#N/A,TRUE,"bond_siz1";"pricing",#N/A,TRUE,"bond_siz1";"discount",#N/A,TRUE,"bond_siz1";"ds_ann",#N/A,TRUE,"bond_siz1";"ds_sa",#N/A,TRUE,"bond_siz1";"constr",#N/A,TRUE,"bond_siz1";"cap_i",#N/A,TRUE,"bond_siz1";"net_sa_ds",#N/A,TRUE,"bond_siz1";"yields",#N/A,TRUE,"bond_siz1";"loan",#N/A,TRUE,"bond_siz1"}</definedName>
    <definedName name="buzz3.all">{"cover",#N/A,TRUE,"Cover";"costs",#N/A,TRUE,"Project Costs";"revenues",#N/A,TRUE,"Revenues";"return",#N/A,TRUE,"Return Analysis";"jit_revs",#N/A,TRUE,"JIT Revs";"backfill",#N/A,TRUE,"Backfill Revs";"su",#N/A,TRUE,"bond_siz1";"pricing",#N/A,TRUE,"bond_siz1";"discount",#N/A,TRUE,"bond_siz1";"ds_ann",#N/A,TRUE,"bond_siz1";"ds_sa",#N/A,TRUE,"bond_siz1";"constr",#N/A,TRUE,"bond_siz1";"cap_i",#N/A,TRUE,"bond_siz1";"net_sa_ds",#N/A,TRUE,"bond_siz1";"yields",#N/A,TRUE,"bond_siz1";"loan",#N/A,TRUE,"bond_siz1"}</definedName>
    <definedName name="bv">{"net assets",#N/A,FALSE,"summary";"asset turnover",#N/A,FALSE,"summary";"orona",#N/A,FALSE,"summary"}</definedName>
    <definedName name="BV_1">#REF!</definedName>
    <definedName name="BV_OVER_SHARES">"BV_OVER_SHARES"</definedName>
    <definedName name="bvbenefits">0.35</definedName>
    <definedName name="bvbv">{"rawdata",#N/A,TRUE,"HKT";"in",#N/A,TRUE,"HKT";"rawdata",#N/A,TRUE,"PTInd";"in",#N/A,TRUE,"PTInd";"rawdata",#N/A,TRUE,"NTT";"in",#N/A,TRUE,"NTT";"rawdata",#N/A,TRUE,"PLD";"in",#N/A,TRUE,"PLD";"rawdata",#N/A,TRUE,"PTTelk";"in",#N/A,TRUE,"PTTelk";"rawdata",#N/A,TRUE,"ST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bvcnfcfcrttrhux">{"1",#N/A,FALSE,"Presentation Sheet";"2",#N/A,FALSE,"Presentation Sheet";"3",#N/A,FALSE,"Presentation Sheet";"4",#N/A,FALSE,"Presentation Sheet";"5",#N/A,FALSE,"Presentation Sheet";"6",#N/A,FALSE,"Presentation Sheet";"7",#N/A,FALSE,"Presentation Sheet";"8",#N/A,FALSE,"Presentation Sheet";"9",#N/A,FALSE,"Presentation Sheet";"10",#N/A,FALSE,"Presentation Sheet";"11",#N/A,FALSE,"Presentation Sheet";"12",#N/A,FALSE,"Presentation Sheet";"13",#N/A,FALSE,"Presentation Sheet";"14",#N/A,FALSE,"Presentation Sheet"}</definedName>
    <definedName name="bvcx">{"apci",#N/A,FALSE,"Chem_CY";"eastman",#N/A,FALSE,"Eastman";"betz",#N/A,FALSE,"Betz";"great lakes",#N/A,FALSE,"Great_Lakes";"hercules",#N/A,FALSE,"Hercules Chem Seg Data";"rohm",#N/A,FALSE,"Rohm";"union carbide",#N/A,FALSE,"Union";"witco",#N/A,FALSE,"Witco"}</definedName>
    <definedName name="bvmvcrttrfirdygcfcvhg">{"1",#N/A,FALSE,"Presentation Sheet";"2",#N/A,FALSE,"Presentation Sheet";"3",#N/A,FALSE,"Presentation Sheet";"4",#N/A,FALSE,"Presentation Sheet";"5",#N/A,FALSE,"Presentation Sheet";"6",#N/A,FALSE,"Presentation Sheet";"7",#N/A,FALSE,"Presentation Sheet";"8",#N/A,FALSE,"Presentation Sheet";"9",#N/A,FALSE,"Presentation Sheet";"10",#N/A,FALSE,"Presentation Sheet";"11",#N/A,FALSE,"Presentation Sheet";"12",#N/A,FALSE,"Presentation Sheet";"13",#N/A,FALSE,"Presentation Sheet";"14",#N/A,FALSE,"Presentation Sheet"}</definedName>
    <definedName name="bvngghw">{"'TG'!$A$1:$L$37"}</definedName>
    <definedName name="bvnhfsdkj">{#N/A,#N/A,FALSE,"Aging Summary";#N/A,#N/A,FALSE,"Ratio Analysis";#N/A,#N/A,FALSE,"Test 120 Day Accts";#N/A,#N/A,FALSE,"Tickmarks"}</definedName>
    <definedName name="bvwrg">{#N/A,#N/A,TRUE,"Consolidated";#N/A,#N/A,TRUE,"Offering";#N/A,#N/A,TRUE,"WAE";#N/A,#N/A,TRUE,"Combined";#N/A,#N/A,TRUE,"PE Consolidated";#N/A,#N/A,TRUE,"CF Consolidated";#N/A,#N/A,TRUE,"Income";#N/A,#N/A,TRUE,"OfferingTool";#N/A,#N/A,TRUE,"Inputs";#N/A,#N/A,TRUE,"PE";#N/A,#N/A,TRUE,"CF";#N/A,#N/A,TRUE,"Income (2)";#N/A,#N/A,TRUE,"Inputs (2)";#N/A,#N/A,TRUE,"PE (2)";#N/A,#N/A,TRUE,"CF (2)";#N/A,#N/A,TRUE,"Summary"}</definedName>
    <definedName name="By_WalMart_DC">#REF!</definedName>
    <definedName name="BYD_MGG_ASCA_facility">{"Print Summary",#N/A,FALSE,"Summary Analysis";"Print FCF",#N/A,FALSE,"FCF Analysis";"Print Sensitivity",#N/A,FALSE,"Sensitivity Analysis";"Print NAV",#N/A,FALSE,"NAV Analysis";"Print Credit",#N/A,FALSE,"Credit Analysis"}</definedName>
    <definedName name="bye">#REF!</definedName>
    <definedName name="bz">{"sales growth",#N/A,FALSE,"summary";"oper income",#N/A,FALSE,"summary";"oros rank",#N/A,FALSE,"summary";"net assets",#N/A,FALSE,"summary";"asset turnover",#N/A,FALSE,"summary";"orona",#N/A,FALSE,"summary"}</definedName>
    <definedName name="bzxbzbxbxs">{#N/A,#N/A,FALSE,"Aging Summary";#N/A,#N/A,FALSE,"Ratio Analysis";#N/A,#N/A,FALSE,"Test 120 Day Accts";#N/A,#N/A,FALSE,"Tickmarks"}</definedName>
    <definedName name="c.LTMYear">#REF!</definedName>
    <definedName name="C_">#REF!</definedName>
    <definedName name="C_B_.4_Installed">#REF!</definedName>
    <definedName name="C_Clin_In_Progress">#REF!</definedName>
    <definedName name="C_Clin_Installed">#REF!</definedName>
    <definedName name="C_Critical">#REF!</definedName>
    <definedName name="C_Functioning">#REF!</definedName>
    <definedName name="C_Medium">#REF!</definedName>
    <definedName name="C_No_System">#REF!</definedName>
    <definedName name="C_Unknown">#REF!</definedName>
    <definedName name="ca">#REF!</definedName>
    <definedName name="CA_State_Gov">#REF!</definedName>
    <definedName name="CABCELAR">{#N/A,#N/A,FALSE,"Costos Productos 6A";#N/A,#N/A,FALSE,"Costo Unitario Total H-94-12"}</definedName>
    <definedName name="Cabinet">{"'Sheet1'!$A$1:$D$69"}</definedName>
    <definedName name="Cable">{#N/A,#N/A,FALSE,"Operations";#N/A,#N/A,FALSE,"Financials"}</definedName>
    <definedName name="Cable2">{#N/A,#N/A,FALSE,"Operations";#N/A,#N/A,FALSE,"Financials"}</definedName>
    <definedName name="CABSMAP">#REF!</definedName>
    <definedName name="cabtv">{#N/A,#N/A,FALSE,"Front Page";#N/A,#N/A,FALSE,"Mfg Var";#N/A,#N/A,FALSE,"Family Unit Cost Graphs";#N/A,#N/A,FALSE,"Product Cost Graphs";#N/A,#N/A,FALSE,"Unit Cost Setup";#N/A,#N/A,FALSE,"Yields";#N/A,#N/A,FALSE,"Emery";#N/A,#N/A,FALSE,"GI Pricing";#N/A,#N/A,FALSE,"Actuals";#N/A,#N/A,FALSE,"Forecast"}</definedName>
    <definedName name="cade">{"FCB_ALL",#N/A,FALSE,"FCB"}</definedName>
    <definedName name="cads">{"FCB_ALL",#N/A,FALSE,"FCB"}</definedName>
    <definedName name="cadsf">{"FCB_ALL",#N/A,FALSE,"FCB"}</definedName>
    <definedName name="caega">{"FCB_ALL",#N/A,FALSE,"FCB"}</definedName>
    <definedName name="caer">{"FCB_ALL",#N/A,FALSE,"FCB"}</definedName>
    <definedName name="caerv">{#N/A,#N/A,FALSE,"ORIX CSC"}</definedName>
    <definedName name="cagare">{"FCB_ALL",#N/A,FALSE,"FCB"}</definedName>
    <definedName name="cage">{"PLState",#N/A,FALSE,"FState"}</definedName>
    <definedName name="cagetwo">{"PLState",#N/A,FALSE,"FState"}</definedName>
    <definedName name="cagnew">{"IS",#N/A,FALSE,"IS";"RPTIS",#N/A,FALSE,"RPTIS";"STATS",#N/A,FALSE,"STATS";"CELL",#N/A,FALSE,"CELL";"BS",#N/A,FALSE,"BS"}</definedName>
    <definedName name="CaidBase">#REF!</definedName>
    <definedName name="CAISMAP">#REF!</definedName>
    <definedName name="cala">{#N/A,#N/A,FALSE,"Aging Summary";#N/A,#N/A,FALSE,"Ratio Analysis";#N/A,#N/A,FALSE,"Test 120 Day Accts";#N/A,#N/A,FALSE,"Tickmarks"}</definedName>
    <definedName name="Calc">{#N/A,#N/A,FALSE,"ws trial balance sheet";#N/A,#N/A,FALSE,"ws trial bal. p &amp; l";#N/A,#N/A,FALSE,"ws cashflow"}</definedName>
    <definedName name="Calc2">{#N/A,#N/A,FALSE,"ws trial balance sheet";#N/A,#N/A,FALSE,"ws trial bal. p &amp; l";#N/A,#N/A,FALSE,"ws cashflow"}</definedName>
    <definedName name="CALCS">#REF!</definedName>
    <definedName name="Calculation_FooterType">"NONE"</definedName>
    <definedName name="CALCULATIONS">#REF!</definedName>
    <definedName name="calendar_target">#REF!</definedName>
    <definedName name="canac">{#N/A,#N/A,FALSE,"UK";#N/A,#N/A,FALSE,"BA";#N/A,#N/A,FALSE,"VZ"}</definedName>
    <definedName name="cance">{#N/A,#N/A,TRUE,"PAGE 2";#N/A,#N/A,TRUE,"PAGE 3";#N/A,#N/A,TRUE,"PAGE4"}</definedName>
    <definedName name="cancel">{"PARTNERS CAPITAL STMT",#N/A,FALSE,"Partners Capital"}</definedName>
    <definedName name="cancel2">{"PNLProjDL",#N/A,FALSE,"PROJCO";"PNLParDL",#N/A,FALSE,"Parent"}</definedName>
    <definedName name="cancel3">{"Summary",#N/A,FALSE,"MICMULT";"Income Statement",#N/A,FALSE,"MICMULT";"Cash Flows",#N/A,FALSE,"MICMULT"}</definedName>
    <definedName name="CanGST">#REF!</definedName>
    <definedName name="CanRakeVar">#REF!</definedName>
    <definedName name="cap.pos">{#N/A,#N/A,TRUE,"FD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Capa변동">{"'Sheet1'!$A$1:$H$36"}</definedName>
    <definedName name="CapCF">#REF!</definedName>
    <definedName name="capdetail">#REF!</definedName>
    <definedName name="Capex">{"bs",#N/A,FALSE,"SCF"}</definedName>
    <definedName name="CapEx_OpEx3">{#N/A,#N/A,FALSE,"Summary"}</definedName>
    <definedName name="Capex_Savings_Inflated">#REF!</definedName>
    <definedName name="capex00">{"expltr",#N/A,FALSE,"Expense projects";"explgl",#N/A,FALSE,"Expense projects"}</definedName>
    <definedName name="Capex2">{"bs",#N/A,FALSE,"SCF"}</definedName>
    <definedName name="CAPEX98">#REF!</definedName>
    <definedName name="capexbus">{#N/A,#N/A,TRUE,"DCF Summary";#N/A,#N/A,TRUE,"Casema";#N/A,#N/A,TRUE,"UK";#N/A,#N/A,TRUE,"RCF";#N/A,#N/A,TRUE,"Intercable CZ";#N/A,#N/A,TRUE,"Interkabel P";#N/A,#N/A,TRUE,"LBO-Total";#N/A,#N/A,TRUE,"LBO-Casema"}</definedName>
    <definedName name="CapexFacMax">#REF!</definedName>
    <definedName name="CapexNEW">{"Full Year",#N/A,FALSE,"Total";"Full Year",#N/A,FALSE,"UKLC";"Full Year",#N/A,FALSE,"UKUS";"Full Year",#N/A,FALSE,"CELC";"Full Year",#N/A,FALSE,"CEUS";"Full Year",#N/A,FALSE,"FranceLC";"Full Year",#N/A,FALSE,"FranceUS";"Full Year",#N/A,FALSE,"IberiaLC";"Full Year",#N/A,FALSE,"IberiaUS";"Full Year",#N/A,FALSE,"CanadaLC";"Full Year",#N/A,FALSE,"CanadaUS";"Full Year",#N/A,FALSE,"AustraliaLC";"Full Year",#N/A,FALSE,"AustraliaUS";"Full Year",#N/A,FALSE,"JapanLC";"Full Year",#N/A,FALSE,"JapanUS"}</definedName>
    <definedName name="CAPEXP2">{"'AUG. 'XX'!$A$99:$M$211"}</definedName>
    <definedName name="CapexPerUnit">"ab77"</definedName>
    <definedName name="capexratio">#REF!</definedName>
    <definedName name="capgraphnwcap">#REF!</definedName>
    <definedName name="CapHS">#REF!</definedName>
    <definedName name="cAPITAL">{"OPERATIONS",#N/A,FALSE,"MONTHLY SUMMARY";"CUSTOMER SERVICE",#N/A,FALSE,"MONTHLY SUMMARY";"ENGINEERING",#N/A,FALSE,"MONTHLY SUMMARY";"SALES WEST",#N/A,FALSE,"MONTHLY SUMMARY";"OPERATIONS EAST",#N/A,FALSE,"MONTHLY SUMMARY";"SALES EAST",#N/A,FALSE,"MONTHLY SUMMARY";"MARKETING",#N/A,FALSE,"MONTHLY SUMMARY";"MARKETING",#N/A,FALSE,"MONTHLY SUMMARY";"QUALITY CONTROL",#N/A,FALSE,"MONTHLY SUMMARY";"PURCHASING",#N/A,FALSE,"MONTHLY SUMMARY"}</definedName>
    <definedName name="capital_2000">#REF!</definedName>
    <definedName name="CAPITAL_EXPEN">"CAPITAL_EXPEN"</definedName>
    <definedName name="CAPITAL_LEASE">"CAPITAL_LEASE"</definedName>
    <definedName name="CAPITAL1">{"OPERATIONS",#N/A,FALSE,"MONTHLY SUMMARY";"CUSTOMER SERVICE",#N/A,FALSE,"MONTHLY SUMMARY";"ENGINEERING",#N/A,FALSE,"MONTHLY SUMMARY";"SALES WEST",#N/A,FALSE,"MONTHLY SUMMARY";"OPERATIONS EAST",#N/A,FALSE,"MONTHLY SUMMARY";"SALES EAST",#N/A,FALSE,"MONTHLY SUMMARY";"MARKETING",#N/A,FALSE,"MONTHLY SUMMARY";"MARKETING",#N/A,FALSE,"MONTHLY SUMMARY";"QUALITY CONTROL",#N/A,FALSE,"MONTHLY SUMMARY";"PURCHASING",#N/A,FALSE,"MONTHLY SUMMARY"}</definedName>
    <definedName name="Capital2002chart">#REF!</definedName>
    <definedName name="capitalized">#REF!</definedName>
    <definedName name="capitalized_1">#REF!</definedName>
    <definedName name="CapitalStructure">#REF!</definedName>
    <definedName name="CapLAB">#REF!</definedName>
    <definedName name="CapSpendingExcludesSanFu">{"detail",#N/A,FALSE,"mfg";"summary",#N/A,FALSE,"mfg"}</definedName>
    <definedName name="CAPTable">{#N/A,#N/A,FALSE,"INVchar";#N/A,#N/A,FALSE,"INVcomp";#N/A,#N/A,FALSE,"INVto";#N/A,#N/A,FALSE,"CATGRYdetail";#N/A,#N/A,FALSE,"INVrecon";#N/A,#N/A,FALSE,"INVStrat";#N/A,#N/A,FALSE,"Locations";#N/A,#N/A,FALSE,"COSTtestRS";#N/A,#N/A,FALSE,"COSTtestMFG";#N/A,#N/A,FALSE,"TESTcount";#N/A,#N/A,FALSE,"GMtest"}</definedName>
    <definedName name="CapTables">{#N/A,#N/A,FALSE,"ARWPs";#N/A,#N/A,FALSE,"Info";#N/A,#N/A,FALSE,"COcharacter";#N/A,#N/A,FALSE,"ARControl";#N/A,#N/A,FALSE,"ARcrSCH";#N/A,#N/A,FALSE,"ARConcent";#N/A,#N/A,FALSE,"ARSalesBYCust";#N/A,#N/A,FALSE,"BacklogCONC";#N/A,#N/A,FALSE,"ARIneligble";#N/A,#N/A,FALSE,"ARieDetail";#N/A,#N/A,FALSE,"ARComp";#N/A,#N/A,FALSE,"PastDue";#N/A,#N/A,FALSE,"Pastduedet";#N/A,#N/A,FALSE,"AllowBD";#N/A,#N/A,FALSE,"Baddebt";#N/A,#N/A,FALSE,"ARRemitTest";#N/A,#N/A,FALSE,"LoanStatus";#N/A,#N/A,FALSE,"Reconciliations";#N/A,#N/A,FALSE,"CMTest";#N/A,#N/A,FALSE,"Shiptest";#N/A,#N/A,FALSE,"BankACCT";#N/A,#N/A,FALSE,"CASHrecon";#N/A,#N/A,FALSE,"LINEofCR";#N/A,#N/A,FALSE,"WHtaxes";#N/A,#N/A,FALSE,"UT&amp;miscTAX";#N/A,#N/A,FALSE,"OFFCR&amp;tax";#N/A,#N/A,FALSE,"CDreview";#N/A,#N/A,FALSE,"BALsheet";#N/A,#N/A,FALSE,"OtherA&amp;L";#N/A,#N/A,FALSE,"IncStat - Interim";#N/A,#N/A,FALSE,"IncStat - YE";#N/A,#N/A,FALSE,"IncStat - Proj";#N/A,#N/A,FALSE,"TNW";#N/A,#N/A,FALSE,"Fixed Asset";#N/A,#N/A,FALSE,"FA Coverage"}</definedName>
    <definedName name="capx">{"Title",#N/A,FALSE,"Summary Budget";"Rental Income",#N/A,FALSE,"Summary Budget";"Current Escalations",#N/A,FALSE,"Summary Budget";"Storage Rent",#N/A,FALSE,"Summary Budget";"Parking Rent",#N/A,FALSE,"Summary Budget"}</definedName>
    <definedName name="carlita">{#N/A,#N/A,FALSE,"Aging Summary";#N/A,#N/A,FALSE,"Ratio Analysis";#N/A,#N/A,FALSE,"Test 120 Day Accts";#N/A,#N/A,FALSE,"Tickmarks"}</definedName>
    <definedName name="carol">#REF!</definedName>
    <definedName name="casds">{"DCF1",#N/A,FALSE,"SIERRA DCF";"MATRIX1",#N/A,FALSE,"SIERRA DCF"}</definedName>
    <definedName name="Case">#REF!</definedName>
    <definedName name="case1">#REF!</definedName>
    <definedName name="CaseNumber">#REF!</definedName>
    <definedName name="cases">#REF!</definedName>
    <definedName name="CASH">INDIRECT(ADDRESS(22,2,1,1,"Comp"))</definedName>
    <definedName name="Cash_adj">#REF!</definedName>
    <definedName name="CASH_DUE_BANKS">"CASH_DUE_BANKS"</definedName>
    <definedName name="CASH_EQUIV">"CASH_EQUIV"</definedName>
    <definedName name="Cash_Flow">#REF!</definedName>
    <definedName name="CASH_INTEREST">"CASH_INTEREST"</definedName>
    <definedName name="CASH_ST">"CASH_ST"</definedName>
    <definedName name="CASH_TAXES">"CASH_TAXES"</definedName>
    <definedName name="cash2">#REF!</definedName>
    <definedName name="cash6">{#N/A,#N/A,FALSE,"Front Page";#N/A,#N/A,FALSE,"Mfg Var";#N/A,#N/A,FALSE,"Family Unit Cost Graphs";#N/A,#N/A,FALSE,"Product Cost Graphs";#N/A,#N/A,FALSE,"Unit Cost Setup";#N/A,#N/A,FALSE,"Yields";#N/A,#N/A,FALSE,"Emery";#N/A,#N/A,FALSE,"GI Pricing";#N/A,#N/A,FALSE,"Actuals";#N/A,#N/A,FALSE,"Forecast"}</definedName>
    <definedName name="cash7">{#N/A,#N/A,FALSE,"Front Page";#N/A,#N/A,FALSE,"Mfg Var";#N/A,#N/A,FALSE,"Family Unit Cost Graphs";#N/A,#N/A,FALSE,"Product Cost Graphs";#N/A,#N/A,FALSE,"Unit Cost Setup";#N/A,#N/A,FALSE,"Yields";#N/A,#N/A,FALSE,"Emery";#N/A,#N/A,FALSE,"GI Pricing";#N/A,#N/A,FALSE,"Actuals";#N/A,#N/A,FALSE,"Forecast"}</definedName>
    <definedName name="CASHBOOK">#REF!</definedName>
    <definedName name="Cashflow">#REF!</definedName>
    <definedName name="Cashflow07">#REF!</definedName>
    <definedName name="cashfutcomp">#REF!</definedName>
    <definedName name="cashmonthloss">#REF!</definedName>
    <definedName name="CASHOUT">{"'Sheet1'!$A$1:$H$36"}</definedName>
    <definedName name="cashsummloss">#REF!</definedName>
    <definedName name="CasinoAffiliatesCF">#REF!</definedName>
    <definedName name="CasinoAffiliatesPercMthly">#REF!</definedName>
    <definedName name="CasinoAffiliatesYear1Inp">#REF!</definedName>
    <definedName name="CasinoBad_DebtsYear1Inp">#REF!</definedName>
    <definedName name="CasinoBadDebtCF">#REF!</definedName>
    <definedName name="CasinoBadDebtsPercMthly">#REF!</definedName>
    <definedName name="CasinoCustBonPercMthly">#REF!</definedName>
    <definedName name="CasinoCustomer_BonusesYear1Inp">#REF!</definedName>
    <definedName name="CasinoCustomerAcquisitionOnlineCF">#REF!</definedName>
    <definedName name="CasinoCustomerAcquisitionOnlinePercMthly">#REF!</definedName>
    <definedName name="CasinoCustomerAcquisitionOnlineYear1Inp">#REF!</definedName>
    <definedName name="CasinoCustomerBonusCF">#REF!</definedName>
    <definedName name="CasinoCustomerPromotionAndDirectMailingCF">#REF!</definedName>
    <definedName name="CasinoCustomerPromotionAndDirectMailingPercMthly">#REF!</definedName>
    <definedName name="CasinoCustomerPromotionAndDirectMailingYear1Inp">#REF!</definedName>
    <definedName name="CasinoEventsAndSponsorshipsCF">#REF!</definedName>
    <definedName name="CasinoEventsAndSponsorshipsYear1Inp">#REF!</definedName>
    <definedName name="CasinoForecastAffiliatesBSMthly">#REF!</definedName>
    <definedName name="CasinoForecastAffiliatesCFMthly">#REF!</definedName>
    <definedName name="CasinoForecastAffiliatesMthly">#REF!</definedName>
    <definedName name="CasinoForecastBadDebtsBSMthly">#REF!</definedName>
    <definedName name="CasinoForecastBadDebtsCFMthly">#REF!</definedName>
    <definedName name="CasinoForecastBadDebtsMthly">#REF!</definedName>
    <definedName name="CasinoForecastCustBonBSMthly">#REF!</definedName>
    <definedName name="CasinoForecastCustBonCFMthly">#REF!</definedName>
    <definedName name="CasinoForecastCustBonMthly">#REF!</definedName>
    <definedName name="CasinoForecastCustomerAcquisitionOnlineBSMthly">#REF!</definedName>
    <definedName name="CasinoForecastCustomerAcquisitionOnlineCFMthly">#REF!</definedName>
    <definedName name="CasinoForecastCustomerAcquisitionOnlineMthly">#REF!</definedName>
    <definedName name="CasinoForecastCustomerPromotionAndDirectMailingBSMthly">#REF!</definedName>
    <definedName name="CasinoForecastCustomerPromotionAndDirectMailingCFMthly">#REF!</definedName>
    <definedName name="CasinoForecastCustomerPromotionAndDirectMailingMthly">#REF!</definedName>
    <definedName name="CasinoForecastEventsAndSponsorshipsBSMthly">#REF!</definedName>
    <definedName name="CasinoForecastEventsAndSponsorshipsCFMthly">#REF!</definedName>
    <definedName name="CasinoForecastEventsAndSponsorshipsMthly">#REF!</definedName>
    <definedName name="CasinoForecastPRAndBrandManagementBSMthly">#REF!</definedName>
    <definedName name="CasinoForecastPRAndBrandManagementCFMthly">#REF!</definedName>
    <definedName name="CasinoForecastPRAndBrandManagementMthly">#REF!</definedName>
    <definedName name="CasinoForecastProcessing_CostsBSMthly">#REF!</definedName>
    <definedName name="CasinoForecastProcessing_CostsCFMthly">#REF!</definedName>
    <definedName name="CasinoForecastProcessing_CostsMthly">#REF!</definedName>
    <definedName name="CasinoForecastRevBSMthly">#REF!</definedName>
    <definedName name="CasinoForecastRevCFMthly">#REF!</definedName>
    <definedName name="CasinoForecastRevMthly">#REF!</definedName>
    <definedName name="CasinoForecastTVAndOtherMediaBSMthly">#REF!</definedName>
    <definedName name="CasinoForecastTVAndOtherMediaCFMthly">#REF!</definedName>
    <definedName name="CasinoForecastTVAndOtherMediaMthly">#REF!</definedName>
    <definedName name="CasinoPRAndBrandManagementCF">#REF!</definedName>
    <definedName name="CasinoPRAndBrandManagementYear1Inp">#REF!</definedName>
    <definedName name="CasinoProcCostsCF">#REF!</definedName>
    <definedName name="CasinoProcessing_CostsPercMthly">#REF!</definedName>
    <definedName name="CasinoProcessing_CostsYear1Inp">#REF!</definedName>
    <definedName name="CasinoRevBaseDate">#REF!</definedName>
    <definedName name="CasinoRevBaseMthly">#REF!</definedName>
    <definedName name="CasinoRevenueCF">#REF!</definedName>
    <definedName name="CasinoRevenueDriverMthly">#REF!</definedName>
    <definedName name="CasinoRevGrwthAnn">#REF!</definedName>
    <definedName name="CasinoRevGrwthMthly">#REF!</definedName>
    <definedName name="CasinoRevGrwthYr1Mthly">#REF!</definedName>
    <definedName name="casinorevsensann">#REF!</definedName>
    <definedName name="CasinoRevSensMthly">#REF!</definedName>
    <definedName name="CasinoTVAndOtherMediaCF">#REF!</definedName>
    <definedName name="CasinoTVAndOtherMediaPercMthly">#REF!</definedName>
    <definedName name="CasinoTVAndOtherMediaYear1Inp">#REF!</definedName>
    <definedName name="casitas.calc">{#N/A,#N/A,FALSE,"fs balance";#N/A,#N/A,FALSE,"fs operations";#N/A,#N/A,FALSE,"fs capital";#N/A,#N/A,FALSE,"fs cashflow"}</definedName>
    <definedName name="casitas.calc2">{#N/A,#N/A,FALSE,"ws investments";#N/A,#N/A,FALSE,"profit";#N/A,#N/A,FALSE,"cash";#N/A,#N/A,FALSE,"puritan";#N/A,#N/A,FALSE,"magellan";#N/A,#N/A,FALSE,"equity";#N/A,#N/A,FALSE,"bond";#N/A,#N/A,FALSE,"int'l";#N/A,#N/A,FALSE,"loan";#N/A,#N/A,FALSE,"clearing";#N/A,#N/A,FALSE,"distrib"}</definedName>
    <definedName name="casitas.calc3">{#N/A,#N/A,FALSE,"ws trial balance sheet";#N/A,#N/A,FALSE,"ws trial bal. p &amp; l";#N/A,#N/A,FALSE,"ws cashflow"}</definedName>
    <definedName name="cat">#REF!</definedName>
    <definedName name="cat_1">#REF!</definedName>
    <definedName name="cat_2">#REF!</definedName>
    <definedName name="cat4_irr_calc">#REF!</definedName>
    <definedName name="cat4_irr_firstpaste">#REF!</definedName>
    <definedName name="cat4_moneyM_calc">#REF!</definedName>
    <definedName name="cat4_moneyM_paste">#REF!</definedName>
    <definedName name="cat5_irr_calc">#REF!</definedName>
    <definedName name="cat5_irr_firstpaste">#REF!</definedName>
    <definedName name="cat5_moneyM_calc">#REF!</definedName>
    <definedName name="cat5_moneyM_paste">#REF!</definedName>
    <definedName name="cat6_irr_calc">#REF!</definedName>
    <definedName name="cat6_irr_firstpaste">#REF!</definedName>
    <definedName name="cat6_moneyM_calc">#REF!</definedName>
    <definedName name="cat6_moneyM_paste">#REF!</definedName>
    <definedName name="Catalog">#REF!</definedName>
    <definedName name="Catalogjul08">#REF!</definedName>
    <definedName name="Catalogs">#REF!</definedName>
    <definedName name="category">#REF!</definedName>
    <definedName name="CateringBreakIn">#REF!</definedName>
    <definedName name="cathy">{#N/A,#N/A,FALSE,"UHCO Statutory Info ----&gt;";#N/A,#N/A,FALSE,"UHCO Source_Use";#N/A,#N/A,FALSE,"UHCO_Debt Paydown";#N/A,#N/A,FALSE,"Union Bankers";#N/A,#N/A,FALSE,"Penn Life";#N/A,#N/A,FALSE,"Constitution"}</definedName>
    <definedName name="catv">{#N/A,#N/A,FALSE,"Front Page";#N/A,#N/A,FALSE,"Mfg Var";#N/A,#N/A,FALSE,"Family Unit Cost Graphs";#N/A,#N/A,FALSE,"Product Cost Graphs";#N/A,#N/A,FALSE,"Unit Cost Setup";#N/A,#N/A,FALSE,"Yields";#N/A,#N/A,FALSE,"Emery";#N/A,#N/A,FALSE,"GI Pricing";#N/A,#N/A,FALSE,"Actuals";#N/A,#N/A,FALSE,"Forecast"}</definedName>
    <definedName name="cavde">{"FCB_ALL",#N/A,FALSE,"FCB"}</definedName>
    <definedName name="cawc">{"TransactionAssump",#N/A,FALSE,"Transaction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cb">{"Fecha_Novembro",#N/A,FALSE,"FECHAMENTO-2002 ";"Defer_Novembro",#N/A,FALSE,"DIFERIDO";"Pis_Novembro",#N/A,FALSE,"PIS COFINS";"Iss_Novembro",#N/A,FALSE,"ISS"}</definedName>
    <definedName name="cb_Add_CalloutChart_24_opts">"1, 9, 1, False, 2, False, False, , 0, False, False, 1, 1"</definedName>
    <definedName name="cb_Add_CalloutChart_25_opts">"1, 10, 1, False, 2, False, False, , 0, False, True, 1, 1"</definedName>
    <definedName name="cb_Add_CalloutChart_26_opts">"1, 9, 1, False, 2, False, False, , 0, False, True, 1, 1"</definedName>
    <definedName name="cb_ALT_STACKED_COLUMNChart_22_opts">"1, 3, 1, False, 2, True, False, , 0, False, True, 1, 2"</definedName>
    <definedName name="cb_ALT_STACKED_COLUMNChart_23_opts">"1, 3, 1, False, 2, True, False, , 0, False, True, 1, 2"</definedName>
    <definedName name="cb_bChart595EC34_opts">"1, 9, 1, False, 2, False, False, , 0, False, True, 1, 1"</definedName>
    <definedName name="cb_bChart9876793_opts">"1, 2, 1, False, 2, False, False, , 0, False, False, 2, 2"</definedName>
    <definedName name="cb_Chart_1_opts">"1, 5, 1, False, 2, True, False, , 0, False, False, 1, 1"</definedName>
    <definedName name="cb_Chart_10_opts">"1, 8, 1, False, 2, False, False, , 0, False, False, 2, 2"</definedName>
    <definedName name="cb_Chart_100032_opts">"1, 10, 1, False, 2, True, False, , 0, False, False, 2, 2"</definedName>
    <definedName name="cb_Chart_10104_opts">"1, 5, 1, False, 2, True, False, , 0, True, False, 2, 1"</definedName>
    <definedName name="cb_Chart_10401_opts">"1, 5, 1, False, 2, False, False, , 0, True, False, 2, 1"</definedName>
    <definedName name="cb_Chart_10736_opts">"1, 10, 1, False, 2, False, False, , 0, False, False, 2, 2"</definedName>
    <definedName name="cb_Chart_11_opts">"1, 1, 1, False, 2, False, False, , 0, False, False, 2, 2"</definedName>
    <definedName name="cb_Chart_12_opts">"1, 8, 1, False, 2, False, False, , 0, False, False, 2, 2"</definedName>
    <definedName name="cb_Chart_13_opts">"1, 8, 1, False, 2, False, False, , 0, False, False, 2, 2"</definedName>
    <definedName name="cb_Chart_14_opts">"1, 8, 1, False, 2, False, False, , 0, False, False, 2, 2"</definedName>
    <definedName name="cb_Chart_15_opts">"2, 1, 2, True, 2, False, False, , 0, False, True, 1, 2"</definedName>
    <definedName name="cb_Chart_1501_opts">"1, 10, 1, False, 2, True, False, , 0, False, False, 2, 2"</definedName>
    <definedName name="cb_Chart_16_opts">"1, 8, 1, False, 2, False, False, , 0, False, False, 2, 2"</definedName>
    <definedName name="cb_Chart_1670_opts">"1, 5, 1, False, 2, True, False, , 0, False, False, 2, 1"</definedName>
    <definedName name="cb_Chart_17_opts">"1, 6, 1, False, 2, False, False, , 0, False, True, 2, 2"</definedName>
    <definedName name="cb_Chart_18_opts">"1, 9, 1, False, 2, False, False, , 0, False, False, 1, 1"</definedName>
    <definedName name="cb_Chart_19_opts">"1, 2, 1, False, 2, True, False, , 0, True, False, 2, 1"</definedName>
    <definedName name="cb_Chart_1opts1">"1, 9, 1, False, 2, False, True, , 1, False, True, 1, 1"</definedName>
    <definedName name="cb_Chart_2_opts">"1, 1, 1, False, 2, False, False, , 0, False, False, 1, 1"</definedName>
    <definedName name="cb_Chart_20_opts">"1, 9, 1, False, 2, False, False, , 0, False, False, 1, 1"</definedName>
    <definedName name="cb_Chart_21_opts">"1, 2, 1, False, 2, False, False, , 0, False, False, 2, 1"</definedName>
    <definedName name="cb_Chart_22_opts">"1, 2, 1, False, 2, True, False, , 0, False, False, 2, 1"</definedName>
    <definedName name="cb_Chart_22784_opts">"1, 9, 1, False, 2, False, False, , 0, False, True, 1, 2"</definedName>
    <definedName name="cb_Chart_23_opts">"1, 9, 1, False, 2, False, False, , 0, False, False, 1, 1"</definedName>
    <definedName name="cb_Chart_24">#REF!</definedName>
    <definedName name="cb_Chart_24_opts">"1, 2, 1, False, 2, False, False, , 0, False, False, 2, 1"</definedName>
    <definedName name="cb_Chart_24490_opts">"1, 10, 1, False, 2, True, False, , 0, False, False, 2, 2"</definedName>
    <definedName name="cb_Chart_25_opts">"1, 3, 1, False, 2, False, False, , 0, True, True, 1, 2"</definedName>
    <definedName name="cb_Chart_26">#REF!</definedName>
    <definedName name="cb_Chart_26_opts">"1, 8, 1, False, 2, False, False, , 0, False, False, 2, 2"</definedName>
    <definedName name="cb_Chart_26476_opts">"1, 1, 1, False, 2, True, False, , 0, False, False, 1, 2"</definedName>
    <definedName name="cb_Chart_27_opts">"1, 1, 1, False, 2, True, False, , 0, False, True, 1, 2"</definedName>
    <definedName name="cb_Chart_28_opts">"1, 3, 1, False, 2, True, False, , 0, False, True, 1, 2"</definedName>
    <definedName name="cb_Chart_28031_opts">"1, 1, 1, False, 2, True, False, , 0, False, False, 1, 2"</definedName>
    <definedName name="cb_Chart_28545_opts">"1, 5, 1, False, 2, True, False, , 0, False, True, 2, 1"</definedName>
    <definedName name="cb_Chart_29_opts">"1, 3, 1, False, 2, False, False, , 0, False, False, 1, 1"</definedName>
    <definedName name="cb_Chart_29053_opts">"1, 10, 1, False, 2, True, False, , 0, False, False, 2, 2"</definedName>
    <definedName name="cb_Chart_29913_opts">"1, 1, 1, False, 2, False, False, , 0, False, False, 1, 1"</definedName>
    <definedName name="cb_Chart_3_opts">"1, 1, 1, False, 2, False, False, , 0, False, False, 1, 1"</definedName>
    <definedName name="cb_Chart_30_opts">"1, 3, 1, False, 2, True, False, , 0, False, True, 1, 2"</definedName>
    <definedName name="cb_Chart_30292_opts">"1, 1, 1, False, 2, False, False, , 0, False, False, 1, 2"</definedName>
    <definedName name="cb_Chart_31_opts">"1, 1, 1, False, 2, True, False, , 0, True, True, 2, 2"</definedName>
    <definedName name="cb_Chart_32_opts">"1, 1, 1, False, 2, True, False, , 0, False, False, 2, 2"</definedName>
    <definedName name="cb_Chart_33_opts">"1, 1, 1, False, 2, True, False, , 0, False, True, 3, 2"</definedName>
    <definedName name="cb_Chart_34_opts">"1, 3, 1, False, 2, True, False, , 0, False, True, 2, 1"</definedName>
    <definedName name="cb_Chart_36498_opts">"1, 1, 1, False, 2, True, False, , 0, False, False, 1, 2"</definedName>
    <definedName name="cb_Chart_37450_opts">"1, 10, 1, False, 2, True, False, , 0, False, False, 2, 2"</definedName>
    <definedName name="cb_Chart_4_opts">"1, 7, 1, False, 2, False, False, , 0, False, True, 1, 2"</definedName>
    <definedName name="cb_Chart_40_opts">"1, 1, 1, False, 2, False, False, , 0, False, False, 3, 2"</definedName>
    <definedName name="cb_Chart_41_opts">"1, 10, 1, False, 2, True, False, , 0, False, False, 2, 1"</definedName>
    <definedName name="cb_Chart_41499_opts">"1, 10, 1, False, 2, True, False, , 0, False, False, 2, 2"</definedName>
    <definedName name="cb_Chart_42_opts">"1, 3, 1, False, 2, True, False, , 0, False, True, 1, 2"</definedName>
    <definedName name="cb_Chart_43_opts">"1, 10, 1, False, 2, True, False, , 0, False, False, 2, 1"</definedName>
    <definedName name="cb_Chart_4634_opts">"1, 10, 1, False, 2, True, False, , 0, False, False, 2, 2"</definedName>
    <definedName name="cb_Chart_4664_opts">"1, 5, 1, False, 2, True, False, , 0, False, True, 1, 2"</definedName>
    <definedName name="cb_Chart_46965_opts">"1, 1, 1, False, 2, False, False, , 0, False, False, 1, 1"</definedName>
    <definedName name="cb_Chart_48_opts">"2, 1, 2, True, 2, False, False, , 0, False, True, 1, 1"</definedName>
    <definedName name="cb_Chart_49_opts">"2, 1, 2, True, 2, False, False, , 0, False, True, 1, 1"</definedName>
    <definedName name="cb_Chart_5">#REF!</definedName>
    <definedName name="cb_Chart_5_opts">"1, 8, 1, False, 2, False, False, , 0, False, False, 1, 2"</definedName>
    <definedName name="cb_Chart_50_opts">"2, 1, 2, True, 2, False, False, , 0, False, True, 1, 1"</definedName>
    <definedName name="cb_Chart_51_opts">"1, 2, 1, False, 2, False, False, , 0, False, False, 2, 1"</definedName>
    <definedName name="cb_Chart_52_opts">"1, 2, 1, False, 2, False, False, , 0, False, False, 2, 1"</definedName>
    <definedName name="cb_Chart_52582_opts">"1, 1, 1, False, 2, False, False, , 0, False, False, 1, 2"</definedName>
    <definedName name="cb_Chart_53_opts">"1, 9, 1, False, 2, False, True, , 3, False, False, 1, 1"</definedName>
    <definedName name="cb_Chart_53437_opts">"1, 10, 1, False, 2, True, False, , 0, False, False, 2, 2"</definedName>
    <definedName name="cb_Chart_53482_opts">"1, 10, 1, False, 2, True, False, , 0, False, False, 2, 2"</definedName>
    <definedName name="cb_Chart_54_opts">"1, 2, 1, False, 2, False, False, , 0, False, False, 2, 1"</definedName>
    <definedName name="cb_Chart_5449_opts">"1, 1, 1, False, 2, False, False, , 0, False, False, 1, 1"</definedName>
    <definedName name="cb_Chart_55_opts">"1, 7, 1, False, 2, False, False, , 0, False, True, 2, 2"</definedName>
    <definedName name="cb_Chart_5723_opts">"1, 1, 1, False, 2, True, False, , 0, False, True, 1, 2"</definedName>
    <definedName name="cb_Chart_57613_opts">"1, 5, 1, False, 2, True, False, , 0, False, True, 2, 1"</definedName>
    <definedName name="cb_Chart_58046_opts">"1, 10, 1, False, 2, True, False, , 0, False, False, 2, 2"</definedName>
    <definedName name="cb_Chart_59010_opts">"1, 2, 1, False, 2, False, False, , 0, False, False, 2, 1"</definedName>
    <definedName name="cb_Chart_59340_opts">"1, 1, 1, False, 2, False, False, , 0, False, False, 1, 1"</definedName>
    <definedName name="cb_Chart_6">#REF!</definedName>
    <definedName name="cb_Chart_6_opts">"1, 10, 1, False, 2, True, False, , 0, False, False, 2, 2"</definedName>
    <definedName name="cb_Chart_62364_opts">"1, 1, 1, False, 2, True, False, , 0, False, False, 1, 2"</definedName>
    <definedName name="cb_Chart_64876_opts">"1, 1, 1, False, 2, True, False, , 0, False, False, 1, 2"</definedName>
    <definedName name="cb_Chart_66_opts">"1, 1, 1, False, 2, False, False, , 0, False, False, 1, 1"</definedName>
    <definedName name="cb_Chart_67711_opts">"1, 10, 1, False, 2, True, False, , 0, False, False, 2, 2"</definedName>
    <definedName name="cb_Chart_69605_opts">"1, 2, 1, False, 2, False, False, , 0, False, False, 2, 1"</definedName>
    <definedName name="cb_Chart_7">#REF!</definedName>
    <definedName name="cb_Chart_7_opts">"2, 1, 2, True, 2, False, False, , 0, False, True, 1, 2"</definedName>
    <definedName name="cb_Chart_70_opts">"1, 10, 1, False, 2, True, False, , 0, False, False, 1, 1"</definedName>
    <definedName name="cb_Chart_70648_opts">"1, 1, 1, False, 2, True, False, , 0, False, False, 2, 2"</definedName>
    <definedName name="cb_Chart_70997_opts">"1, 10, 1, False, 2, False, False, , 0, False, False, 1, 1"</definedName>
    <definedName name="cb_Chart_71_opts">"1, 10, 1, False, 2, False, False, , 0, False, False, 1, 1"</definedName>
    <definedName name="cb_Chart_72_opts">"1, 10, 1, False, 2, True, False, , 0, False, False, 1, 1"</definedName>
    <definedName name="cb_Chart_73_opts">"1, 10, 1, False, 2, False, False, , 0, False, False, 1, 1"</definedName>
    <definedName name="cb_Chart_76165_opts">"1, 10, 1, False, 2, True, False, , 0, False, False, 2, 2"</definedName>
    <definedName name="cb_Chart_76804_opts">"1, 1, 1, False, 2, False, False, , 0, False, False, 1, 1"</definedName>
    <definedName name="cb_Chart_77567_opts">"1, 10, 1, False, 2, False, False, , 0, False, False, 1, 1"</definedName>
    <definedName name="cb_Chart_79140_opts">"1, 10, 1, False, 2, True, False, , 0, False, False, 2, 2"</definedName>
    <definedName name="cb_Chart_79981_opts">"1, 5, 1, False, 2, True, False, , 0, True, False, 2, 1"</definedName>
    <definedName name="cb_Chart_8_opts">"1, 7, 1, False, 2, False, False, , 0, False, True, 2, 2"</definedName>
    <definedName name="cb_Chart_81541_opts">"1, 10, 1, False, 2, True, False, , 0, False, False, 2, 2"</definedName>
    <definedName name="cb_Chart_82552_opts">"1, 1, 1, False, 2, True, False, , 0, False, False, 1, 2"</definedName>
    <definedName name="cb_Chart_83072_opts">"1, 1, 1, False, 2, True, False, , 0, False, False, 1, 2"</definedName>
    <definedName name="cb_Chart_86354_opts">"1, 10, 1, False, 2, False, False, , 0, False, False, 1, 1"</definedName>
    <definedName name="cb_Chart_87236_opts">"1, 1, 1, False, 2, True, False, , 0, False, False, 1, 2"</definedName>
    <definedName name="cb_Chart_9_opts">"1, 8, 1, False, 2, False, False, , 0, False, False, 1, 1"</definedName>
    <definedName name="cb_Chart_91188_opts">"1, 8, 1, False, 2, False, False, , 0, False, False, 1, 2"</definedName>
    <definedName name="cb_Chart_95047_opts">"1, 1, 1, False, 2, False, False, , 0, False, False, 1, 2"</definedName>
    <definedName name="cb_Chart_96286_opts">"1, 10, 1, False, 2, True, False, , 0, False, False, 2, 2"</definedName>
    <definedName name="cb_Chart_98091_opts">"1, 2, 1, False, 2, False, False, , 0, False, False, 2, 1"</definedName>
    <definedName name="cb_Chart_98700_opts">"1, 8, 1, False, 2, False, False, , 0, False, False, 1, 2"</definedName>
    <definedName name="cb_Copy_Chart_w_New_DataChart_10_opts">"2, 1, 1, True, 4, False, False, , 0, False, False, 2, 2"</definedName>
    <definedName name="cb_Copy_Chart_w_New_DataChart_7_opts">"2, 1, 1, True, 4, False, False, , 0, False, False, 2, 2"</definedName>
    <definedName name="cb_Copy_Chart_w_New_DataChart_8_opts">"2, 1, 1, True, 4, False, False, , 0, False, False, 2, 2"</definedName>
    <definedName name="cb_Copy_Chart_w_New_DataChart_9_opts">"2, 1, 1, True, 4, False, False, , 0, False, False, 2, 2"</definedName>
    <definedName name="cb_Dimension_Pie_ChartsChart_1_opts">"1, 1, 1, False, 2, True, False, , 0, False, False, 2, 2"</definedName>
    <definedName name="cb_Dimension_Pie_ChartsChart_2_opts">"1, 10, 1, False, 2, True, False, , 0, False, False, 2, 2"</definedName>
    <definedName name="cb_Export_LegendChart_14_opts">"1, 10, 1, False, 2, True, False, , 0, False, False, 2, 2"</definedName>
    <definedName name="cb_Export_LegendChart_15_opts">"1, 10, 1, False, 2, True, False, , 0, False, False, 2, 2"</definedName>
    <definedName name="cb_PieChart_16_opts">"1, 10, 1, False, 2, True, False, , 0, False, False, 2, 2"</definedName>
    <definedName name="cb_sChart_1501_opts">"1, 1, 1, False, 2, True, False, , 0, False, False, 1, 2"</definedName>
    <definedName name="cb_sChart_26476_opts">"1, 4, 1, False, 2, True, False, , 0, False, False, 1, 2"</definedName>
    <definedName name="cb_sChart_28031_opts">"1, 4, 1, False, 2, True, False, , 0, False, False, 1, 1"</definedName>
    <definedName name="cb_sChart_29053_opts">"1, 2, 1, False, 2, False, False, , 0, False, False, 2, 1"</definedName>
    <definedName name="cb_sChart_29913_opts">"1, 3, 1, False, 2, False, False, , 0, False, True, 2, 2"</definedName>
    <definedName name="cb_sChart_30292_opts">"1, 1, 1, False, 2, True, False, , 0, False, False, 1, 2"</definedName>
    <definedName name="cb_sChart_36498_opts">"1, 3, 1, False, 2, False, False, , 0, False, False, 1, 2"</definedName>
    <definedName name="cb_sChart_37450_opts">"1, 5, 1, False, 2, True, False, , 0, False, True, 2, 1"</definedName>
    <definedName name="cb_sChart_41499_opts">"1, 2, 1, False, 2, False, False, , 0, False, False, 2, 1"</definedName>
    <definedName name="cb_sChart_4634_opts">"1, 2, 1, False, 2, False, False, , 0, False, False, 2, 1"</definedName>
    <definedName name="cb_sChart_46965_opts">"1, 1, 1, False, 2, False, False, , 0, False, False, 1, 1"</definedName>
    <definedName name="cb_sChart_52582_opts">"1, 5, 1, False, 2, False, False, , 0, False, True, 1, 2"</definedName>
    <definedName name="cb_sChart_53437_opts">"1, 9, 1, False, 2, False, False, , 0, False, True, 2, 2"</definedName>
    <definedName name="cb_sChart_5449_opts">"1, 3, 1, False, 2, False, False, , 0, False, True, 2, 2"</definedName>
    <definedName name="cb_sChart_5723_opts">"1, 3, 1, False, 2, False, False, , 0, False, True, 2, 2"</definedName>
    <definedName name="cb_sChart_58046_opts">"1, 9, 1, False, 2, False, False, , 0, False, True, 2, 2"</definedName>
    <definedName name="cb_sChart_59010_opts">"1, 5, 1, False, 2, True, False, , 0, False, False, 2, 1"</definedName>
    <definedName name="cb_sChart_59340_opts">"1, 3, 1, False, 2, False, False, , 0, False, True, 2, 2"</definedName>
    <definedName name="cb_sChart_62364_opts">"1, 3, 1, False, 2, False, False, , 0, False, True, 2, 2"</definedName>
    <definedName name="cb_sChart_64876_opts">"1, 5, 1, False, 2, True, False, , 0, False, False, 2, 2"</definedName>
    <definedName name="cb_sChart_70648_opts">"1, 8, 1, False, 2, False, False, , 0, False, False, 2, 2"</definedName>
    <definedName name="cb_sChart_70997_opts">"1, 2, 1, False, 2, False, False, , 0, False, False, 2, 1"</definedName>
    <definedName name="cb_sChart_76165_opts">"1, 2, 1, False, 2, False, False, , 0, False, False, 2, 1"</definedName>
    <definedName name="cb_sChart_76804_opts">"1, 3, 1, False, 2, False, False, , 0, False, True, 2, 2"</definedName>
    <definedName name="cb_sChart_77567_opts">"1, 1, 1, False, 2, True, False, , 0, False, False, 1, 2"</definedName>
    <definedName name="cb_sChart_79140_opts">"1, 5, 1, False, 2, False, False, , 0, False, True, 2, 1"</definedName>
    <definedName name="cb_sChart_81541_opts">"1, 2, 1, False, 2, False, False, , 0, False, False, 2, 1"</definedName>
    <definedName name="cb_sChart_82552_opts">"1, 4, 1, False, 2, True, False, , 0, False, False, 2, 1"</definedName>
    <definedName name="cb_sChart_83072_opts">"1, 4, 1, False, 2, True, False, , 0, False, False, 2, 1"</definedName>
    <definedName name="cb_sChart_86354_opts">"1, 4, 1, False, 2, True, False, , 0, False, False, 1, 1"</definedName>
    <definedName name="cb_sChart_87236_opts">"1, 1, 1, False, 2, False, False, , 0, False, False, 1, 1"</definedName>
    <definedName name="cb_sChart_95047_opts">"1, 6, 1, False, 2, False, False, , 0, False, True, 2, 2"</definedName>
    <definedName name="cb_sChart_96286_opts">"1, 2, 1, False, 2, False, False, , 0, False, False, 2, 1"</definedName>
    <definedName name="cb_sChart105F0196_opts">"1, 2, 1, False, 2, False, False, , 1, False, False, 2, 1"</definedName>
    <definedName name="cb_sChart10D6460A_opts">"1, 1, 1, False, 2, True, False, , 0, False, False, 1, 1"</definedName>
    <definedName name="cb_sChart10D65256_opts">"1, 1, 1, False, 2, True, False, , 0, False, False, 1, 1"</definedName>
    <definedName name="cb_sChart10D653EB_opts">"1, 1, 1, False, 2, True, False, , 0, False, False, 1, 1"</definedName>
    <definedName name="cb_sChart10D65893_opts">"1, 1, 1, False, 2, True, False, , 0, False, False, 1, 1"</definedName>
    <definedName name="cb_sChart12595BBC_opts">"1, 1, 1, False, 2, True, False, , 0, False, False, 2, 2"</definedName>
    <definedName name="cb_sChart12595E44_opts">"1, 3, 1, False, 2, True, False, , 0, True, False, 2, 2"</definedName>
    <definedName name="cb_sChart12D83A2_opts">"1, 1, 1, False, 2, False, False, , 0, False, True, 2, 2"</definedName>
    <definedName name="cb_sChart12D852C_opts">"1, 1, 1, False, 2, False, False, , 0, False, True, 2, 2"</definedName>
    <definedName name="cb_sChart12D89EB_opts">"1, 1, 1, False, 2, False, False, , 0, False, True, 2, 2"</definedName>
    <definedName name="cb_sChart12DAD51_opts">"1, 1, 1, False, 2, False, False, , 0, False, True, 2, 2"</definedName>
    <definedName name="cb_sChart12DCEFA3_opts">"1, 1, 1, False, 2, False, False, , 0, False, False, 1, 1"</definedName>
    <definedName name="cb_sChart12E7B7B_opts">"1, 1, 1, False, 2, True, False, , 0, False, True, 2, 2"</definedName>
    <definedName name="cb_sChart12E83C1_opts">"1, 1, 1, False, 2, False, False, , 0, False, True, 2, 1"</definedName>
    <definedName name="cb_sChart12E85B3_opts">"1, 1, 1, False, 2, False, False, , 0, False, True, 2, 2"</definedName>
    <definedName name="cb_sChart12E8C9E_opts">"1, 2, 1, False, 2, False, False, , 0, False, False, 2, 1"</definedName>
    <definedName name="cb_sChart12EA8E0_opts">"1, 1, 1, False, 2, True, False, , 0, False, False, 2, 2"</definedName>
    <definedName name="cb_sChart12EB078_opts">"1, 1, 1, False, 2, False, False, , 0, False, False, 2, 2"</definedName>
    <definedName name="cb_sChart12EBD15_opts">"1, 1, 1, False, 2, False, False, , 0, False, False, 2, 2"</definedName>
    <definedName name="cb_sChart12FE48A_opts">"1, 2, 1, False, 2, False, False, , 0, False, False, 2, 1"</definedName>
    <definedName name="cb_sChart12FE9EB_opts">"1, 1, 1, False, 2, False, False, , 0, False, False, 1, 2"</definedName>
    <definedName name="cb_sChart12FEDFD_opts">"1, 1, 1, False, 2, False, False, , 0, False, False, 1, 2"</definedName>
    <definedName name="cb_sChart12FF231_opts">"1, 1, 1, False, 2, False, False, , 0, False, False, 1, 2"</definedName>
    <definedName name="cb_sChart12FF8BF_opts">"1, 1, 1, False, 2, False, False, , 0, False, False, 1, 2"</definedName>
    <definedName name="cb_sChart12FF933_opts">"1, 3, 1, False, 2, False, False, , 0, False, False, 1, 2"</definedName>
    <definedName name="cb_sChart12FFC46_opts">"1, 1, 1, False, 2, False, False, , 0, False, False, 1, 2"</definedName>
    <definedName name="cb_sChart1328EFA7_opts">"1, 8, 1, False, 2, False, False, , 0, False, False, 1, 1"</definedName>
    <definedName name="cb_sChart134138B2_opts">"1, 1, 1, False, 2, True, False, , 0, False, False, 1, 1"</definedName>
    <definedName name="cb_sChart13476674_opts">"2, 1, 1, True, 2, False, False, , 0, False, False, 1, 1"</definedName>
    <definedName name="cb_sChart13485B52_opts">"2, 1, 1, False, 2, False, False, , 0, False, False, 1, 1"</definedName>
    <definedName name="cb_sChart13786B54_opts">"2, 1, 1, False, 2, False, False, , 0, False, True, 1, 1"</definedName>
    <definedName name="cb_sChart1385548A_opts">"2, 1, 1, False, 2, False, False, , 0, False, True, 1, 1"</definedName>
    <definedName name="cb_sChart1386774B_opts">"2, 1, 2, True, 2, False, False, , 0, False, True, 1, 1"</definedName>
    <definedName name="cb_sChart1386B158_opts">"2, 1, 2, True, 2, False, False, , 0, False, True, 1, 1"</definedName>
    <definedName name="cb_sChart1386B304_opts">"2, 1, 1, False, 2, False, False, , 0, False, False, 1, 1"</definedName>
    <definedName name="cb_sChart1386B3E0_opts">"2, 1, 1, True, 2, False, False, , 0, False, False, 1, 1"</definedName>
    <definedName name="cb_sChart13893CA8_opts">"1, 3, 1, False, 2, False, False, , 0, False, True, 1, 1"</definedName>
    <definedName name="cb_sChart138A89C6_opts">"1, 5, 1, False, 2, True, False, , 0, False, True, 1, 1"</definedName>
    <definedName name="cb_sChart138A98B2_opts">"1, 3, 1, False, 2, False, False, , 0, False, False, 1, 1"</definedName>
    <definedName name="cb_sChart138A9A2F_opts">"1, 5, 1, False, 2, False, False, , 0, False, False, 1, 1"</definedName>
    <definedName name="cb_sChart138B4149_opts">"1, 5, 1, False, 2, False, False, , 0, False, False, 1, 1"</definedName>
    <definedName name="cb_sChart139636EA_opts">"1, 1, 1, False, 2, False, False, , 0, False, False, 1, 1"</definedName>
    <definedName name="cb_sChart139637E9_opts">"1, 1, 1, False, 2, False, False, , 0, False, False, 3, 1"</definedName>
    <definedName name="cb_sChart139638B9_opts">"1, 1, 1, False, 2, False, False, , 0, False, False, 1, 2"</definedName>
    <definedName name="cb_sChart1396821A_opts">"1, 9, 1, False, 2, False, False, , 0, False, True, 1, 1"</definedName>
    <definedName name="cb_sChart1396872A_opts">"1, 9, 1, False, 2, False, False, , 0, False, True, 1, 1"</definedName>
    <definedName name="cb_sChart1396D1AC_opts">"1, 9, 1, False, 2, False, False, , 0, False, True, 1, 1"</definedName>
    <definedName name="cb_sChart139AA6C1_opts">"2, 1, 1, True, 2, False, False, , 0, False, True, 1, 1"</definedName>
    <definedName name="cb_sChart1489E789_opts">"2, 1, 2, True, 2, False, False, , 0, False, True, 2, 2"</definedName>
    <definedName name="cb_sChart1489EC54_opts">"2, 1, 2, True, 2, False, False, , 0, False, True, 2, 2"</definedName>
    <definedName name="cb_sChart14E6EA1E_opts">"1, 9, 1, False, 2, False, False, , 0, False, False, 1, 2"</definedName>
    <definedName name="cb_sChart14E6EB91_opts">"1, 9, 1, False, 2, False, False, , 0, False, False, 1, 1"</definedName>
    <definedName name="cb_sChart14E6ED99_opts">"1, 9, 1, False, 2, False, False, , 0, False, False, 1, 1"</definedName>
    <definedName name="cb_sChart14E6F3EE_opts">"1, 9, 1, False, 2, False, False, , 0, False, False, 1, 1"</definedName>
    <definedName name="cb_sChart14E81502_opts">"1, 9, 1, False, 2, False, False, , 0, False, False, 1, 2"</definedName>
    <definedName name="cb_sChart14E81DF6_opts">"1, 9, 1, False, 2, False, False, , 0, False, False, 1, 2"</definedName>
    <definedName name="cb_sChart14E82800_opts">"1, 9, 1, False, 2, False, False, , 0, False, False, 1, 2"</definedName>
    <definedName name="cb_sChart14E83288_opts">"1, 9, 1, False, 2, False, False, , 0, False, False, 1, 2"</definedName>
    <definedName name="cb_sChart14E8F629_opts">"1, 9, 1, False, 2, False, False, , 0, False, False, 1, 2"</definedName>
    <definedName name="cb_sChart14EA3833_opts">"1, 9, 1, False, 2, False, False, , 0, False, True, 1, 1"</definedName>
    <definedName name="cb_sChart14EA3A0E_opts">"1, 9, 1, False, 2, False, False, , 0, False, False, 1, 1"</definedName>
    <definedName name="cb_sChart14EA4319_opts">"1, 9, 1, False, 2, False, False, , 0, False, True, 1, 1"</definedName>
    <definedName name="cb_sChart14EA5F15_opts">"1, 9, 1, False, 2, False, False, , 0, False, False, 1, 1"</definedName>
    <definedName name="cb_sChart14EA662E_opts">"1, 9, 1, False, 2, False, False, , 0, False, False, 1, 1"</definedName>
    <definedName name="cb_sChart14EA6A4C_opts">"1, 9, 1, False, 2, False, False, , 0, False, False, 1, 1"</definedName>
    <definedName name="cb_sChart14EA6DE9_opts">"1, 9, 1, False, 2, False, False, , 0, False, False, 1, 1"</definedName>
    <definedName name="cb_sChart14EA7895_opts">"1, 9, 1, False, 2, False, False, , 0, False, True, 1, 1"</definedName>
    <definedName name="cb_sChart14EA86D3_opts">"1, 9, 1, False, 2, False, False, , 0, False, True, 1, 1"</definedName>
    <definedName name="cb_sChart14EA8E77_opts">"1, 9, 1, False, 2, False, False, , 0, False, True, 1, 1"</definedName>
    <definedName name="cb_sChart14EA8F24_opts">"1, 9, 1, False, 2, False, False, , 0, False, True, 1, 1"</definedName>
    <definedName name="cb_sChart14EA980C_opts">"1, 9, 1, False, 2, False, False, , 0, False, True, 1, 1"</definedName>
    <definedName name="cb_sChart14EA9875_opts">"1, 9, 1, False, 2, False, False, , 0, False, True, 1, 1"</definedName>
    <definedName name="cb_sChart14EA9A66_opts">"1, 9, 1, False, 2, False, False, , 0, False, True, 1, 1"</definedName>
    <definedName name="cb_sChart14EACF6F_opts">"1, 9, 1, False, 2, False, False, , 0, False, True, 1, 1"</definedName>
    <definedName name="cb_sChart14EAE615_opts">"1, 9, 1, False, 2, False, False, , 0, False, True, 1, 1"</definedName>
    <definedName name="cb_sChart14F2A546_opts">"1, 9, 1, False, 2, False, False, , 0, False, True, 1, 1"</definedName>
    <definedName name="cb_sChart14F2B05A_opts">"1, 9, 1, False, 2, False, False, , 0, False, False, 1, 1"</definedName>
    <definedName name="cb_sChart14F2C526_opts">"1, 9, 1, False, 2, False, False, , 0, False, True, 1, 1"</definedName>
    <definedName name="cb_sChart14F6C935_opts">"1, 9, 1, False, 2, False, False, , 0, False, False, 1, 1"</definedName>
    <definedName name="cb_sChart14F6C9C0_opts">"1, 9, 1, False, 2, False, False, , 0, False, True, 1, 1"</definedName>
    <definedName name="cb_sChart14F6F63C_opts">"1, 9, 1, False, 2, False, False, , 0, False, False, 1, 1"</definedName>
    <definedName name="cb_sChart14F787E8_opts">"1, 9, 1, False, 2, False, False, , 0, False, False, 1, 2"</definedName>
    <definedName name="cb_sChart14F7947A_opts">"1, 9, 1, False, 2, False, False, , 0, False, False, 1, 2"</definedName>
    <definedName name="cb_sChart14F79A09_opts">"1, 9, 1, False, 2, False, False, , 0, False, False, 1, 2"</definedName>
    <definedName name="cb_sChart14F7F419_opts">"1, 9, 1, False, 2, False, False, , 0, False, True, 1, 1"</definedName>
    <definedName name="cb_sChart14F7F5FF_opts">"1, 9, 1, False, 2, False, False, , 0, False, True, 1, 1"</definedName>
    <definedName name="cb_sChart14FA60AB_opts">"1, 9, 1, False, 2, False, False, , 0, False, False, 1, 2"</definedName>
    <definedName name="cb_sChart14FA650D_opts">"1, 9, 1, False, 2, False, False, , 0, False, False, 1, 2"</definedName>
    <definedName name="cb_sChart1501ACE3_opts">"1, 8, 1, False, 2, False, False, , 0, False, False, 1, 2"</definedName>
    <definedName name="cb_sChart1501AEF7_opts">"1, 9, 1, False, 2, False, False, , 0, False, False, 1, 2"</definedName>
    <definedName name="cb_sChart1501DCE6_opts">"1, 9, 1, False, 2, False, False, , 0, False, False, 1, 2"</definedName>
    <definedName name="cb_sChart1501EF92_opts">"1, 9, 1, False, 2, False, False, , 0, False, False, 1, 2"</definedName>
    <definedName name="cb_sChart1501F8CB_opts">"1, 9, 1, False, 2, False, False, , 0, False, False, 1, 2"</definedName>
    <definedName name="cb_sChart150208AA_opts">"1, 9, 1, False, 2, False, False, , 0, False, False, 1, 2"</definedName>
    <definedName name="cb_sChart15020EC4_opts">"1, 9, 1, False, 2, False, False, , 0, False, False, 1, 2"</definedName>
    <definedName name="cb_sChart150212BF_opts">"1, 9, 1, False, 2, False, False, , 0, False, False, 1, 2"</definedName>
    <definedName name="cb_sChart15021F68_opts">"1, 9, 1, False, 2, False, False, , 0, False, False, 1, 1"</definedName>
    <definedName name="cb_sChart15022484_opts">"1, 9, 1, False, 2, False, False, , 0, False, False, 1, 2"</definedName>
    <definedName name="cb_sChart150226F5_opts">"1, 9, 1, False, 2, False, False, , 0, False, False, 1, 2"</definedName>
    <definedName name="cb_sChart15144595_opts">"1, 9, 1, False, 2, False, False, , 0, False, False, 1, 2"</definedName>
    <definedName name="cb_sChart15145615_opts">"1, 9, 1, False, 2, False, False, , 0, False, False, 1, 2"</definedName>
    <definedName name="cb_sChart151464B0_opts">"1, 9, 1, False, 2, False, False, , 0, False, False, 1, 2"</definedName>
    <definedName name="cb_sChart15146FA1_opts">"1, 9, 1, False, 2, False, False, , 0, False, False, 1, 2"</definedName>
    <definedName name="cb_sChart15149A94_opts">"1, 9, 1, False, 2, False, False, , 0, False, False, 1, 2"</definedName>
    <definedName name="cb_sChart1514EEC3_opts">"1, 9, 1, False, 2, False, False, , 0, False, False, 1, 2"</definedName>
    <definedName name="cb_sChart1514F2E0_opts">"1, 9, 1, False, 2, False, False, , 0, False, False, 1, 2"</definedName>
    <definedName name="cb_sChart151510A0_opts">"1, 9, 1, False, 2, False, False, , 0, False, False, 1, 2"</definedName>
    <definedName name="cb_sChart15154C37_opts">"1, 9, 1, False, 2, False, False, , 0, False, False, 1, 2"</definedName>
    <definedName name="cb_sChart15157034_opts">"1, 9, 1, False, 2, False, False, , 0, False, False, 1, 2"</definedName>
    <definedName name="cb_sChart1515F81B_opts">"1, 9, 1, False, 2, False, False, , 0, False, False, 1, 2"</definedName>
    <definedName name="cb_sChart1515F9EA_opts">"1, 9, 1, False, 2, False, False, , 0, False, False, 1, 2"</definedName>
    <definedName name="cb_sChart15161029_opts">"1, 9, 1, False, 2, False, False, , 0, False, False, 1, 2"</definedName>
    <definedName name="cb_sChart15163773_opts">"1, 9, 1, False, 2, False, False, , 0, False, False, 1, 2"</definedName>
    <definedName name="cb_sChart15164F8C_opts">"1, 9, 1, False, 2, False, False, , 0, False, False, 1, 2"</definedName>
    <definedName name="cb_sChart15165265_opts">"1, 9, 1, False, 2, False, False, , 0, False, False, 1, 2"</definedName>
    <definedName name="cb_sChart15166173_opts">"1, 9, 1, False, 2, False, False, , 0, False, False, 1, 2"</definedName>
    <definedName name="cb_sChart1516A84C_opts">"1, 9, 1, False, 2, False, False, , 0, False, False, 1, 2"</definedName>
    <definedName name="cb_sChart155036A2_opts">"1, 1, 1, False, 2, True, False, , 0, False, False, 1, 1"</definedName>
    <definedName name="cb_sChart155F5559_opts">"1, 1, 1, False, 2, False, False, , 0, False, False, 1, 1"</definedName>
    <definedName name="cb_sChart155F5734_opts">"1, 1, 1, False, 2, False, False, , 0, False, False, 2, 1"</definedName>
    <definedName name="cb_sChart155F57B3_opts">"1, 1, 1, False, 2, False, False, , 0, False, False, 1, 1"</definedName>
    <definedName name="cb_sChart1560B1BF_opts">"1, 9, 1, False, 2, False, False, , 0, False, False, 1, 1"</definedName>
    <definedName name="cb_sChart1560B326_opts">"1, 9, 1, False, 2, False, False, , 0, False, False, 1, 1"</definedName>
    <definedName name="cb_sChart1560B5DC_opts">"1, 9, 1, False, 2, False, False, , 0, False, False, 1, 1"</definedName>
    <definedName name="cb_sChart1560C23F_opts">"1, 9, 1, False, 2, False, False, , 0, False, False, 1, 1"</definedName>
    <definedName name="cb_sChart16E18E81_opts">"1, 9, 1, False, 2, False, False, , 0, False, True, 1, 1"</definedName>
    <definedName name="cb_sChart16EBA7BA_opts">"1, 1, 1, False, 2, True, False, , 0, False, True, 1, 2"</definedName>
    <definedName name="cb_sChart1796B31E_opts">"1, 8, 1, False, 2, False, False, , 0, False, False, 1, 1"</definedName>
    <definedName name="cb_sChart18009FE8_opts">"1, 1, 1, False, 2, False, False, , 0, False, False, 1, 1"</definedName>
    <definedName name="cb_sChart1801153B_opts">"1, 1, 1, False, 2, False, False, , 0, False, True, 1, 1"</definedName>
    <definedName name="cb_sChart181DCCD8_opts">"1, 9, 1, False, 2, False, False, , 0, False, True, 1, 2"</definedName>
    <definedName name="cb_sChart181DCFF7_opts">"1, 3, 1, False, 2, True, False, , 0, True, True, 2, 1"</definedName>
    <definedName name="cb_sChart181DDD93_opts">"1, 3, 1, False, 2, True, False, , 0, True, True, 2, 1"</definedName>
    <definedName name="cb_sChart181DDEEE_opts">"1, 3, 1, False, 2, True, False, , 0, True, True, 2, 1"</definedName>
    <definedName name="cb_sChart181DE1C7_opts">"1, 10, 1, False, 2, True, False, , 0, False, True, 2, 1"</definedName>
    <definedName name="cb_sChart181E8791_opts">"2, 1, 2, True, 2, True, False, , 0, False, True, 1, 2"</definedName>
    <definedName name="cb_sChart181E96D9_opts">"1, 9, 1, False, 2, False, False, , 0, False, True, 1, 2"</definedName>
    <definedName name="cb_sChart18B33842_opts">"1, 1, 1, False, 2, False, False, , 0, False, False, 1, 1"</definedName>
    <definedName name="cb_sChart18BA2280_opts">"1, 1, 1, False, 2, False, False, , 0, False, False, 1, 1"</definedName>
    <definedName name="cb_sChart18BB2677_opts">"1, 1, 1, False, 2, False, False, , 0, False, False, 1, 1"</definedName>
    <definedName name="cb_sChart18C2F22E_opts">"1, 9, 1, False, 2, False, False, , 0, False, True, 1, 1"</definedName>
    <definedName name="cb_sChart18C2F3FD_opts">"1, 1, 1, False, 2, False, False, , 0, False, True, 1, 1"</definedName>
    <definedName name="cb_sChart18C2F4E5_opts">"1, 9, 1, False, 2, False, False, , 0, False, True, 1, 1"</definedName>
    <definedName name="cb_sChart18C63501_opts">"1, 1, 1, False, 2, False, False, , 0, False, False, 1, 1"</definedName>
    <definedName name="cb_sChart19550B88_opts">"1, 1, 1, False, 2, False, False, , 0, False, False, 1, 1"</definedName>
    <definedName name="cb_sChart1955183C_opts">"2, 1, 1, True, 2, False, False, , 0, False, False, 1, 1"</definedName>
    <definedName name="cb_sChart19551C4E_opts">"2, 1, 1, True, 2, True, False, , 0, False, False, 1, 1"</definedName>
    <definedName name="cb_sChart1955C01A_opts">"2, 1, 1, False, 2, False, False, , 0, False, True, 1, 1"</definedName>
    <definedName name="cb_sChart1955C1C7_opts">"2, 1, 1, True, 2, False, False, , 0, False, True, 1, 1"</definedName>
    <definedName name="cb_sChart1962D0C9_opts">"1, 9, 1, False, 2, False, False, , 0, False, False, 1, 1"</definedName>
    <definedName name="cb_sChart1962D5CE_opts">"1, 9, 1, False, 2, False, False, , 0, False, False, 1, 1"</definedName>
    <definedName name="cb_sChart1962D785_opts">"1, 9, 1, False, 2, False, False, , 0, False, True, 1, 1"</definedName>
    <definedName name="cb_sChart19DDC996_opts">"1, 10, 1, False, 2, False, False, , 0, False, False, 2, 2"</definedName>
    <definedName name="cb_sChart19EB7A17_opts">"1, 3, 1, False, 2, False, False, , 0, False, True, 1, 1"</definedName>
    <definedName name="cb_sChart19EB7D70_opts">"1, 5, 1, False, 2, False, False, , 0, False, True, 1, 1"</definedName>
    <definedName name="cb_sChart19EB7F61_opts">"1, 3, 1, False, 2, False, False, , 0, False, True, 1, 1"</definedName>
    <definedName name="cb_sChart1AC0211C_opts">"1, 1, 1, False, 2, False, False, , 0, False, False, 2, 2"</definedName>
    <definedName name="cb_sChart1AC021B3_opts">"1, 1, 1, False, 2, False, False, , 0, False, False, 2, 2"</definedName>
    <definedName name="cb_sChart1AC02226_opts">"1, 1, 1, False, 2, False, False, , 0, False, False, 2, 2"</definedName>
    <definedName name="cb_sChart1AC02446_opts">"1, 1, 1, False, 2, True, False, , 0, False, True, 2, 2"</definedName>
    <definedName name="cb_sChart1AC02765_opts">"1, 1, 1, False, 2, True, False, , 0, False, True, 2, 2"</definedName>
    <definedName name="cb_sChart1AC027D9_opts">"1, 1, 1, False, 2, True, False, , 0, False, True, 2, 2"</definedName>
    <definedName name="cb_sChart1B0137B5_opts">"1, 1, 1, False, 2, False, False, , 0, False, False, 1, 1"</definedName>
    <definedName name="cb_sChart1B0F4031_opts">"1, 1, 1, False, 2, False, False, , 0, False, False, 2, 2"</definedName>
    <definedName name="cb_sChart1B0F428B_opts">"1, 1, 1, False, 2, False, False, , 0, False, True, 2, 2"</definedName>
    <definedName name="cb_sChart1B0F43A1_opts">"1, 1, 1, False, 2, False, False, , 0, False, True, 2, 2"</definedName>
    <definedName name="cb_sChart1B0F4883_opts">"1, 1, 1, False, 2, False, False, , 0, False, True, 2, 2"</definedName>
    <definedName name="cb_sChart1B0F4A52_opts">"1, 1, 1, False, 2, False, False, , 0, False, True, 2, 2"</definedName>
    <definedName name="cb_sChart1B0F5252_opts">"1, 1, 1, False, 2, False, False, , 0, False, True, 2, 2"</definedName>
    <definedName name="cb_sChart1B28B2AD_opts">"1, 3, 1, False, 2, False, False, , 0, False, True, 1, 1"</definedName>
    <definedName name="cb_sChart1B28B8C8_opts">"1, 3, 1, False, 2, False, False, , 0, False, True, 1, 1"</definedName>
    <definedName name="cb_sChart1B28BF3F_opts">"1, 3, 1, False, 2, False, False, , 0, False, True, 1, 1"</definedName>
    <definedName name="cb_sChart1B28C218_opts">"1, 3, 1, False, 2, False, False, , 0, False, True, 1, 1"</definedName>
    <definedName name="cb_sChart1B28C96B_opts">"1, 3, 1, False, 2, False, False, , 0, False, True, 1, 1"</definedName>
    <definedName name="cb_sChart1B34D814_opts">"1, 1, 1, False, 2, True, False, , 0, False, False, 1, 1"</definedName>
    <definedName name="cb_sChart1B34D894_opts">"1, 1, 1, False, 2, True, False, , 0, False, False, 1, 2"</definedName>
    <definedName name="cb_sChart1B34D987_opts">"1, 1, 1, False, 2, False, False, , 0, False, False, 1, 2"</definedName>
    <definedName name="cb_sChart1B7AB11_opts">"1, 7, 1, False, 2, False, False, , 0, False, True, 1, 1"</definedName>
    <definedName name="cb_sChart1B7ECF0_opts">"1, 9, 1, False, 2, False, False, , 0, False, False, 1, 1"</definedName>
    <definedName name="cb_sChart1B8AF1F_opts">"1, 9, 1, False, 2, False, True, , 0, False, False, 1, 1"</definedName>
    <definedName name="cb_sChart1B99DE1_opts">"1, 7, 1, False, 2, False, False, , 0, False, True, 1, 2"</definedName>
    <definedName name="cb_sChart1B9A4AFE_opts">"1, 9, 1, False, 2, False, False, , 0, False, False, 1, 2"</definedName>
    <definedName name="cb_sChart1BA1DC3F_opts">"1, 9, 1, False, 2, False, False, , 0, False, False, 1, 2"</definedName>
    <definedName name="cb_sChart1BA8AA_opts">"1, 1, 1, False, 2, False, False, , 0, False, False, 1, 2"</definedName>
    <definedName name="cb_sChart1BADD1_opts">"1, 1, 1, False, 2, False, False, , 0, False, False, 2, 2"</definedName>
    <definedName name="cb_sChart1C1DB169_opts">"1, 3, 1, False, 2, False, False, , 0, False, False, 1, 1"</definedName>
    <definedName name="cb_sChart1C1E3875_opts">"1, 3, 1, False, 2, True, False, , 0, False, True, 1, 1"</definedName>
    <definedName name="cb_sChart1C1E3945_opts">"1, 5, 1, False, 2, True, False, , 0, False, True, 1, 1"</definedName>
    <definedName name="cb_sChart1C1E3ADA_opts">"1, 5, 1, False, 2, True, False, , 0, False, True, 1, 1"</definedName>
    <definedName name="cb_sChart1C1E4E34_opts">"1, 4, 1, False, 2, True, False, , 0, False, False, 1, 1"</definedName>
    <definedName name="cb_sChart1C1E5685_opts">"1, 4, 1, False, 2, True, False, , 0, False, True, 3, 1"</definedName>
    <definedName name="cb_sChart1C1E5778_opts">"1, 1, 1, False, 2, True, False, , 0, False, True, 3, 1"</definedName>
    <definedName name="cb_sChart1C1E580F_opts">"1, 4, 1, False, 2, True, False, , 0, False, True, 3, 1"</definedName>
    <definedName name="cb_sChart1C1E58D4_opts">"1, 4, 1, False, 2, True, False, , 0, False, True, 3, 1"</definedName>
    <definedName name="cb_sChart1C3B75AC_opts">"1, 9, 1, False, 2, False, False, , 0, False, True, 1, 1"</definedName>
    <definedName name="cb_sChart1C3B9A4B_opts">"1, 9, 1, False, 2, False, False, , 0, False, True, 1, 1"</definedName>
    <definedName name="cb_sChart1C3BE924_opts">"1, 9, 1, False, 2, False, False, , 0, False, True, 1, 1"</definedName>
    <definedName name="cb_sChart1C3BEA5C_opts">"1, 9, 1, False, 2, False, False, , 0, False, True, 1, 1"</definedName>
    <definedName name="cb_sChart1C94B61D_opts">"1, 9, 3, False, 2, False, False, , 0, False, True, 1, 1"</definedName>
    <definedName name="cb_sChart1C94BA0C_opts">"1, 1, 1, False, 2, True, False, , 0, False, True, 1, 1"</definedName>
    <definedName name="cb_sChart1C94BFE1_opts">"1, 9, 1, False, 2, False, False, , 0, False, True, 1, 1"</definedName>
    <definedName name="cb_sChart1CAAAF_opts">"1, 1, 1, False, 2, False, False, , 0, False, False, 3, 2"</definedName>
    <definedName name="cb_sChart1CC916DC_opts">"1, 10, 1, False, 2, False, False, , 0, False, False, 1, 1"</definedName>
    <definedName name="cb_sChart1D0218BA_opts">"1, 1, 1, False, 2, False, False, , 0, False, False, 1, 1"</definedName>
    <definedName name="cb_sChart1D0219E7_opts">"1, 1, 1, False, 2, False, False, , 0, False, False, 1, 1"</definedName>
    <definedName name="cb_sChart1D022117_opts">"1, 1, 1, False, 2, False, False, , 0, False, False, 1, 1"</definedName>
    <definedName name="cb_sChart1D02CAAE_opts">"1, 10, 1, False, 2, False, False, , 0, False, False, 1, 1"</definedName>
    <definedName name="cb_sChart1D03E238_opts">"1, 1, 1, False, 2, False, False, , 0, False, False, 1, 1"</definedName>
    <definedName name="cb_sChart1D03E90C_opts">"1, 1, 1, False, 2, False, False, , 0, False, False, 1, 1"</definedName>
    <definedName name="cb_sChart1D05BD_opts">"1, 4, 1, False, 2, True, False, , 0, False, False, 2, 1"</definedName>
    <definedName name="cb_sChart1D0E49_opts">"1, 1, 1, False, 2, True, False, , 0, False, True, 2, 1"</definedName>
    <definedName name="cb_sChart1D0EF7_opts">"1, 5, 1, False, 2, True, False, , 0, False, True, 2, 1"</definedName>
    <definedName name="cb_sChart1D1405AB_opts">"1, 10, 1, False, 2, False, False, , 0, False, False, 1, 1"</definedName>
    <definedName name="cb_sChart1D1426E6_opts">"1, 10, 1, False, 2, False, False, , 0, False, False, 1, 1"</definedName>
    <definedName name="cb_sChart1D14336C_opts">"1, 10, 1, False, 2, False, False, , 0, False, False, 1, 1"</definedName>
    <definedName name="cb_sChart1D14587E_opts">"1, 10, 1, False, 2, False, False, , 0, False, False, 1, 1"</definedName>
    <definedName name="cb_sChart1D3AE8_opts">"1, 6, 1, False, 2, False, False, , 0, False, True, 2, 2"</definedName>
    <definedName name="cb_sChart1D3EEF_opts">"1, 7, 1, False, 2, False, False, , 0, False, True, 2, 2"</definedName>
    <definedName name="cb_sChart1D41EA_opts">"1, 8, 1, False, 2, False, False, , 0, False, False, 2, 2"</definedName>
    <definedName name="cb_sChart1D4AB240_opts">"1, 9, 1, False, 2, False, False, , 0, False, True, 2, 2"</definedName>
    <definedName name="cb_sChart1D5372A5_opts">"1, 5, 1, False, 2, False, False, , 0, False, False, 1, 1"</definedName>
    <definedName name="cb_sChart1D5891_opts">"1, 9, 1, False, 2, False, False, , 0, False, True, 2, 2"</definedName>
    <definedName name="cb_sChart1D8F6DF6_opts">"1, 1, 1, False, 2, False, False, , 0, False, True, 1, 1"</definedName>
    <definedName name="cb_sChart1D8F6F97_opts">"1, 9, 1, False, 2, False, False, , 0, False, True, 1, 1"</definedName>
    <definedName name="cb_sChart1D9CE2_opts">"1, 10, 1, False, 2, True, False, , 0, False, False, 2, 2"</definedName>
    <definedName name="cb_sChart1DA03A_opts">"2, 1, 1, True, 3, False, False, , 0, False, True, 1, 2"</definedName>
    <definedName name="cb_sChart1DA590_opts">"2, 1, 1, True, 3, False, False, , 0, False, True, 2, 2"</definedName>
    <definedName name="cb_sChart1DB9B8D4_opts">"1, 10, 1, False, 2, False, False, , 0, False, False, 1, 1"</definedName>
    <definedName name="cb_sChart1DB9C5CE_opts">"1, 10, 1, False, 2, False, False, , 0, False, False, 1, 1"</definedName>
    <definedName name="cb_sChart1DBAAD_opts">"2, 1, 2, True, 2, False, False, , 0, False, True, 1, 2"</definedName>
    <definedName name="cb_sChart1DBB89_opts">"2, 1, 2, True, 2, False, False, , 0, False, True, 1, 1"</definedName>
    <definedName name="cb_sChart1DBCD0EE_opts">"1, 10, 1, False, 2, False, False, , 0, False, False, 1, 1"</definedName>
    <definedName name="cb_sChart1DBCD418_opts">"1, 10, 1, False, 2, False, False, , 0, False, False, 1, 1"</definedName>
    <definedName name="cb_sChart1DCA97_opts">"2, 1, 1, True, 2, False, False, , 0, False, True, 2, 1"</definedName>
    <definedName name="cb_sChart1DCCF1_opts">"2, 1, 1, True, 2, False, False, , 0, False, True, 1, 2"</definedName>
    <definedName name="cb_sChart1E1206_opts">"2, 1, 3, False, 2, False, False, , 0, False, True, 2, 2"</definedName>
    <definedName name="cb_sChart1E17F2_opts">"1, 9, 1, False, 2, False, False, , 0, False, True, 1, 1"</definedName>
    <definedName name="cb_sChart1E2D49_opts">"1, 10, 1, False, 2, True, False, , 0, False, False, 3, 2"</definedName>
    <definedName name="cb_sChart1E2DEB_opts">"1, 10, 1, False, 2, True, False, , 0, False, False, 2, 2"</definedName>
    <definedName name="cb_sChart1E3944_opts">"1, 10, 1, False, 2, True, False, , 0, False, False, 2, 2"</definedName>
    <definedName name="cb_sChart1E3BE4_opts">"1, 10, 1, False, 2, True, False, , 0, False, False, 2, 2"</definedName>
    <definedName name="cb_sChart1E3E3D_opts">"1, 10, 1, False, 2, True, False, , 0, False, False, 1, 2"</definedName>
    <definedName name="cb_sChart1E4314_opts">"1, 10, 1, False, 2, True, False, , 0, False, False, 2, 2"</definedName>
    <definedName name="cb_sChart1E4E56_opts">"1, 1, 1, False, 2, False, False, , 0, False, False, 2, 2"</definedName>
    <definedName name="cb_sChart1E5372_opts">"1, 1, 1, False, 2, True, False, , 0, False, True, 2, 2"</definedName>
    <definedName name="cb_sChart1E5975_opts">"2, 1, 2, True, 2, False, False, , 0, False, True, 1, 2"</definedName>
    <definedName name="cb_sChart1E5C43_opts">"2, 1, 2, True, 2, False, False, , 0, False, True, 2, 2"</definedName>
    <definedName name="cb_sChart1E5F4A_opts">"2, 1, 2, True, 2, False, False, , 0, False, True, 1, 2"</definedName>
    <definedName name="cb_sChart1F628B42_opts">"1, 9, 1, False, 2, False, False, , 0, False, False, 1, 1"</definedName>
    <definedName name="cb_sChart1F628FDF_opts">"1, 8, 1, False, 2, False, False, , 0, False, False, 1, 1"</definedName>
    <definedName name="cb_sChart1F62AC95_opts">"1, 8, 1, False, 2, False, False, , 0, False, False, 1, 1"</definedName>
    <definedName name="cb_sChart23F891A_opts">"1, 9, 1, False, 2, False, False, , 0, False, True, 1, 1"</definedName>
    <definedName name="cb_sChart24ED245_opts">"1, 9, 1, False, 2, False, False, , 0, False, True, 1, 1"</definedName>
    <definedName name="cb_sChart24ED930_opts">"1, 9, 1, False, 2, False, False, , 0, False, False, 1, 1"</definedName>
    <definedName name="cb_sChart26CA498_opts">"1, 9, 1, False, 2, False, False, , 0, False, False, 1, 1"</definedName>
    <definedName name="cb_sChart27D31D5_opts">"1, 9, 1, False, 2, False, False, , 0, False, True, 1, 1"</definedName>
    <definedName name="cb_sChart27D3990_opts">"1, 9, 1, False, 2, False, False, , 0, False, True, 1, 1"</definedName>
    <definedName name="cb_sChart2A64D8F_opts">"1, 8, 1, False, 2, False, False, , 0, False, True, 1, 1"</definedName>
    <definedName name="cb_sChart2A65748_opts">"1, 8, 1, False, 2, False, False, , 0, False, True, 1, 1"</definedName>
    <definedName name="cb_sChart2A667D4_opts">"1, 8, 1, False, 2, False, False, , 0, False, True, 1, 1"</definedName>
    <definedName name="cb_sChart2A66D9D_opts">"1, 8, 1, False, 2, False, False, , 0, False, True, 1, 1"</definedName>
    <definedName name="cb_sChart2A67124_opts">"2, 1, 3, False, 2, False, False, , 0, False, True, 1, 1"</definedName>
    <definedName name="cb_sChart2A673A1_opts">"1, 8, 1, False, 2, False, False, , 0, False, True, 1, 1"</definedName>
    <definedName name="cb_sChart2A67A0C_opts">"1, 8, 1, False, 2, False, False, , 0, False, True, 1, 1"</definedName>
    <definedName name="cb_sChart2A68670_opts">"1, 8, 1, False, 2, False, False, , 0, False, True, 1, 1"</definedName>
    <definedName name="cb_sChart2A6C43D_opts">"1, 9, 1, False, 2, False, False, , 0, False, True, 1, 1"</definedName>
    <definedName name="cb_sChart2A74E8A_opts">"1, 9, 1, False, 2, False, False, , 0, False, True, 1, 1"</definedName>
    <definedName name="cb_sChart2A76BA8_opts">"1, 9, 1, False, 2, False, False, , 0, False, True, 1, 1"</definedName>
    <definedName name="cb_sChart2D6F93B_opts">"1, 9, 1, False, 2, False, False, , 0, False, True, 1, 1"</definedName>
    <definedName name="cb_sChart2D714FE_opts">"1, 9, 1, False, 2, False, False, , 0, False, True, 1, 2"</definedName>
    <definedName name="cb_sChart2D737E5_opts">"1, 9, 1, False, 2, False, False, , 0, False, False, 1, 2"</definedName>
    <definedName name="cb_sChart2D73A28_opts">"1, 9, 1, False, 2, False, False, , 0, False, True, 1, 1"</definedName>
    <definedName name="cb_sChart2D759D9_opts">"1, 10, 1, False, 2, False, False, , 0, False, False, 1, 2"</definedName>
    <definedName name="cb_sChart2D76823_opts">"1, 9, 1, False, 2, False, False, , 0, False, True, 1, 2"</definedName>
    <definedName name="cb_sChart2D76BFA_opts">"1, 9, 1, False, 2, False, False, , 0, False, True, 1, 2"</definedName>
    <definedName name="cb_sChart2D9FB96_opts">"1, 9, 1, False, 2, False, False, , 0, False, True, 1, 2"</definedName>
    <definedName name="cb_sChart2D9FE6F_opts">"1, 9, 1, False, 2, False, False, , 0, False, True, 1, 2"</definedName>
    <definedName name="cb_sChart2DA6F48_opts">"1, 9, 1, False, 2, False, False, , 0, False, True, 1, 2"</definedName>
    <definedName name="cb_sChart2DAB5B8_opts">"1, 7, 1, False, 2, False, False, , 0, False, True, 1, 1"</definedName>
    <definedName name="cb_sChart2DAC2D5_opts">"1, 7, 1, False, 2, False, False, , 0, False, True, 1, 1"</definedName>
    <definedName name="cb_sChart2DADDDE_opts">"1, 7, 1, False, 2, False, False, , 0, False, False, 1, 1"</definedName>
    <definedName name="cb_sChart2DADE5D_opts">"1, 7, 1, False, 2, False, False, , 0, False, True, 1, 1"</definedName>
    <definedName name="cb_sChart2DAF358_opts">"1, 7, 1, False, 2, False, False, , 0, False, True, 1, 1"</definedName>
    <definedName name="cb_sChart2DB05D6_opts">"1, 7, 1, False, 2, False, False, , 0, False, True, 1, 1"</definedName>
    <definedName name="cb_sChart2DBCB46_opts">"1, 7, 1, False, 2, False, False, , 0, False, True, 1, 1"</definedName>
    <definedName name="cb_sChart2E6278B_opts">"1, 9, 1, False, 2, False, False, , 0, False, True, 1, 1"</definedName>
    <definedName name="cb_sChart2EB0678_opts">"1, 1, 1, False, 2, True, False, , 0, False, True, 2, 2"</definedName>
    <definedName name="cb_sChart2F3EBCE_opts">"2, 1, 1, False, 2, False, False, , 0, False, True, 2, 2"</definedName>
    <definedName name="cb_sChart2F3F63F_opts">"1, 5, 1, False, 2, True, False, , 0, False, False, 1, 1"</definedName>
    <definedName name="cb_sChart2F3F90D_opts">"1, 5, 1, False, 2, True, False, , 0, False, False, 2, 2"</definedName>
    <definedName name="cb_sChart2F46DBE_opts">"2, 1, 1, True, 2, False, False, , 0, False, True, 1, 2"</definedName>
    <definedName name="cb_sChart2F470D1_opts">"2, 1, 1, False, 2, True, False, , 0, False, True, 1, 2"</definedName>
    <definedName name="cb_sChart2F4952A_opts">"1, 5, 1, False, 2, False, False, , 0, False, False, 1, 1"</definedName>
    <definedName name="cb_sChart2F49CDA_opts">"1, 5, 1, False, 2, False, False, , 0, False, False, 1, 1"</definedName>
    <definedName name="cb_sChart2F4A3D0_opts">"1, 5, 1, False, 2, False, False, , 0, False, False, 1, 1"</definedName>
    <definedName name="cb_sChart2F4A9B1_opts">"1, 5, 1, False, 2, False, False, , 0, False, False, 1, 1"</definedName>
    <definedName name="cb_sChart2F65E86_opts">"1, 1, 1, False, 2, True, False, , 0, False, False, 2, 2"</definedName>
    <definedName name="cb_sChart2F6A8C2_opts">"1, 1, 1, False, 2, True, False, , 0, False, False, 1, 2"</definedName>
    <definedName name="cb_sChart2F6AAB4_opts">"1, 1, 1, False, 2, True, False, , 0, False, True, 1, 2"</definedName>
    <definedName name="cb_sChart2F6B601_opts">"1, 1, 1, False, 2, False, False, , 0, False, False, 1, 1"</definedName>
    <definedName name="cb_sChart2F730C1_opts">"1, 4, 1, False, 2, False, False, , 0, False, False, 1, 1"</definedName>
    <definedName name="cb_sChart2FA9A3C_opts">"1, 3, 1, False, 2, False, False, , 0, False, True, 1, 2"</definedName>
    <definedName name="cb_sChart2FA9CC4_opts">"1, 3, 1, False, 2, False, False, , 0, False, True, 1, 2"</definedName>
    <definedName name="cb_sChart33FC2FF_opts">"1, 5, 1, False, 2, False, False, , 0, False, False, 1, 2"</definedName>
    <definedName name="cb_sChart33FC8D4_opts">"1, 5, 1, False, 2, False, False, , 0, False, False, 1, 2"</definedName>
    <definedName name="cb_sChart33FE8BF_opts">"1, 5, 1, False, 2, False, False, , 0, False, False, 1, 2"</definedName>
    <definedName name="cb_sChart34010F1_opts">"1, 5, 1, False, 2, False, False, , 0, False, False, 1, 2"</definedName>
    <definedName name="cb_sChart3401AFA_opts">"1, 5, 1, False, 2, False, False, , 0, False, False, 1, 2"</definedName>
    <definedName name="cb_sChart3409186_opts">"1, 5, 1, False, 2, False, False, , 0, False, False, 1, 2"</definedName>
    <definedName name="cb_sChart340A263_opts">"1, 5, 1, False, 2, False, False, , 0, False, False, 1, 1"</definedName>
    <definedName name="cb_sChart340F629_opts">"1, 8, 1, False, 2, False, False, , 0, False, False, 1, 2"</definedName>
    <definedName name="cb_sChart340FD14_opts">"1, 8, 1, False, 2, False, False, , 0, False, False, 1, 2"</definedName>
    <definedName name="cb_sChart34107E2_opts">"1, 8, 1, False, 2, False, False, , 0, False, False, 1, 1"</definedName>
    <definedName name="cb_sChart3434ED7_opts">"1, 5, 1, False, 2, False, False, , 0, False, False, 1, 2"</definedName>
    <definedName name="cb_sChart343DEED_opts">"2, 1, 2, True, 2, False, False, , 0, False, True, 1, 2"</definedName>
    <definedName name="cb_sChart344EE9A_opts">"1, 9, 1, False, 2, False, False, , 0, False, True, 1, 1"</definedName>
    <definedName name="cb_sChart344F24F_opts">"1, 9, 1, False, 2, False, False, , 0, False, True, 1, 2"</definedName>
    <definedName name="cb_sChart3450777_opts">"1, 9, 1, False, 2, False, True, 13, 2, False, False, 1, 1"</definedName>
    <definedName name="cb_sChart3450E85_opts">"1, 9, 1, False, 2, False, False, , 0, False, True, 1, 2"</definedName>
    <definedName name="cb_sChart3452C22_opts">"1, 3, 1, False, 2, False, False, , 0, False, True, 1, 2"</definedName>
    <definedName name="cb_sChart345311B_opts">"1, 3, 1, False, 2, False, False, , 0, False, True, 1, 2"</definedName>
    <definedName name="cb_sChart3453B0D_opts">"2, 1, 1, True, 2, False, False, , 0, False, True, 1, 2"</definedName>
    <definedName name="cb_sChart34647CA_opts">"1, 8, 1, False, 2, False, False, , 0, False, False, 2, 2"</definedName>
    <definedName name="cb_sChart346520D_opts">"1, 8, 1, False, 2, False, False, , 0, False, False, 1, 2"</definedName>
    <definedName name="cb_sChart34654DB_opts">"1, 8, 1, False, 2, False, False, , 0, False, False, 1, 2"</definedName>
    <definedName name="cb_sChart346953C_opts">"2, 1, 1, False, 2, False, False, , 0, False, False, 2, 2"</definedName>
    <definedName name="cb_sChart346A27B_opts">"1, 3, 1, False, 2, False, False, , 0, False, True, 2, 2"</definedName>
    <definedName name="cb_sChart347102A_opts">"2, 1, 1, False, 2, False, False, , 0, False, True, 2, 2"</definedName>
    <definedName name="cb_sChart34E448E_opts">"1, 1, 1, False, 2, False, False, , 0, False, False, 1, 1"</definedName>
    <definedName name="cb_sChart34F5376_opts">"2, 1, 2, True, 2, False, False, , 0, False, True, 1, 2"</definedName>
    <definedName name="cb_sChart34F577C_opts">"2, 1, 2, True, 2, False, False, , 0, False, True, 1, 2"</definedName>
    <definedName name="cb_sChart34F5A05_opts">"2, 1, 2, True, 2, False, False, , 0, False, True, 1, 2"</definedName>
    <definedName name="cb_sChart34F5F2C_opts">"2, 1, 2, True, 2, False, False, , 0, False, True, 1, 2"</definedName>
    <definedName name="cb_sChart34F92FC_opts">"1, 1, 1, False, 2, True, False, , 0, False, False, 1, 2"</definedName>
    <definedName name="cb_sChart34F9B08_opts">"1, 4, 1, False, 2, False, False, , 0, False, False, 1, 1"</definedName>
    <definedName name="cb_sChart34FAEB3_opts">"1, 3, 1, False, 2, False, False, , 0, False, True, 1, 1"</definedName>
    <definedName name="cb_sChart34FB053_opts">"1, 3, 1, False, 2, True, False, , 0, False, False, 1, 1"</definedName>
    <definedName name="cb_sChart352F02B_opts">"1, 5, 1, False, 2, True, False, , 0, False, False, 1, 2"</definedName>
    <definedName name="cb_sChart3532FF6_opts">"2, 1, 1, False, 2, False, False, , 0, False, True, 1, 2"</definedName>
    <definedName name="cb_sChart355BCAD_opts">"2, 1, 1, False, 2, False, False, , 0, False, True, 1, 2"</definedName>
    <definedName name="cb_sChart35FF6A2_opts">"1, 8, 1, False, 2, False, False, , 0, False, False, 1, 2"</definedName>
    <definedName name="cb_sChart3624091_opts">"1, 8, 1, False, 2, False, False, , 0, False, False, 1, 2"</definedName>
    <definedName name="cb_sChart36406CE_opts">"1, 3, 1, False, 2, True, False, , 0, False, True, 1, 1"</definedName>
    <definedName name="cb_sChart3AB73A1_opts">"2, 1, 1, False, 2, True, False, , 0, False, True, 2, 2"</definedName>
    <definedName name="cb_sChart3ABAD51_opts">"1, 5, 1, False, 2, True, False, , 0, False, False, 2, 2"</definedName>
    <definedName name="cb_sChart3AE4A4F_opts">"2, 1, 1, True, 2, False, False, , 0, False, True, 2, 2"</definedName>
    <definedName name="cb_sChart3AEA7B7_opts">"2, 1, 1, True, 2, False, False, , 0, False, True, 1, 1"</definedName>
    <definedName name="cb_sChart3AEAB83_opts">"2, 1, 1, True, 2, False, False, , 0, False, True, 2, 2"</definedName>
    <definedName name="cb_sChart3AF2834_opts">"1, 3, 1, False, 2, False, False, , 0, False, False, 2, 2"</definedName>
    <definedName name="cb_sChart3AF5310_opts">"1, 1, 1, False, 2, False, False, , 0, False, False, 1, 2"</definedName>
    <definedName name="cb_sChart3AF68AD_opts">"1, 1, 1, False, 2, False, False, , 0, False, False, 2, 2"</definedName>
    <definedName name="cb_sChart3AF71DA_opts">"1, 1, 1, False, 2, False, False, , 0, False, False, 1, 1"</definedName>
    <definedName name="cb_sChart3AF76D4_opts">"1, 1, 1, False, 2, False, False, , 0, False, False, 2, 2"</definedName>
    <definedName name="cb_sChart3AF8492_opts">"1, 1, 1, False, 2, False, False, , 0, False, False, 1, 1"</definedName>
    <definedName name="cb_sChart3AFF994_opts">"1, 1, 1, False, 2, False, False, , 0, False, False, 2, 2"</definedName>
    <definedName name="cb_sChart3B004D6_opts">"1, 1, 1, False, 2, False, False, , 0, False, False, 1, 1"</definedName>
    <definedName name="cb_sChart3B03C44_opts">"1, 1, 1, False, 2, False, False, , 0, False, False, 1, 1"</definedName>
    <definedName name="cb_sChart3B08D31_opts">"1, 8, 1, False, 2, False, False, , 0, False, False, 2, 2"</definedName>
    <definedName name="cb_sChart3B09A9F_opts">"1, 8, 1, False, 2, False, False, , 0, False, False, 2, 2"</definedName>
    <definedName name="cb_sChart3B09F8C_opts">"1, 8, 1, False, 2, False, False, , 0, False, False, 2, 2"</definedName>
    <definedName name="cb_sChart3B0ABD8_opts">"1, 8, 1, False, 2, False, False, , 0, False, False, 2, 2"</definedName>
    <definedName name="cb_sChart3B12357_opts">"1, 8, 1, False, 2, False, False, , 0, False, False, 2, 2"</definedName>
    <definedName name="cb_sChart3B12816_opts">"1, 8, 1, False, 2, False, False, , 0, False, False, 2, 2"</definedName>
    <definedName name="cb_sChart3B12D0F_opts">"1, 8, 1, False, 2, False, False, , 0, False, False, 2, 2"</definedName>
    <definedName name="cb_sChart3BA9EF5_opts">"1, 9, 1, False, 2, False, False, , 0, False, True, 1, 1"</definedName>
    <definedName name="cb_sChart3BAA0A1_opts">"1, 9, 1, False, 2, False, False, , 0, False, True, 1, 1"</definedName>
    <definedName name="cb_sChart3BAA29E_opts">"1, 9, 1, False, 2, False, False, , 0, False, True, 1, 1"</definedName>
    <definedName name="cb_sChart3BAACED_opts">"1, 9, 1, False, 2, False, False, , 0, False, True, 1, 1"</definedName>
    <definedName name="cb_sChart3BAD7A6_opts">"2, 1, 2, True, 2, False, False, , 0, False, True, 1, 2"</definedName>
    <definedName name="cb_sChart3BBD972_opts">"1, 1, 1, False, 2, False, False, , 0, False, False, 1, 1"</definedName>
    <definedName name="cb_sChart3BC0E91_opts">"2, 1, 1, False, 2, True, False, , 0, False, True, 1, 1"</definedName>
    <definedName name="cb_sChart3BFC30E_opts">"1, 4, 1, False, 2, False, False, , 0, False, False, 1, 1"</definedName>
    <definedName name="cb_sChart3BFD9FA_opts">"2, 1, 1, True, 2, False, False, , 0, False, True, 2, 2"</definedName>
    <definedName name="cb_sChart3BFEF23_opts">"1, 4, 1, False, 2, False, False, , 0, False, False, 1, 1"</definedName>
    <definedName name="cb_sChart3BFF2E3_opts">"1, 1, 1, False, 2, False, False, , 0, False, False, 1, 1"</definedName>
    <definedName name="cb_sChart41E9A35_opts">"1, 9, 1, False, 2, False, False, , 0, False, True, 1, 1"</definedName>
    <definedName name="cb_sChart463330_opts">"2, 1, 2, True, 2, False, False, , 0, False, True, 1, 2"</definedName>
    <definedName name="cb_sChart4665D3_opts">"1, 9, 1, False, 2, False, False, , 0, False, True, 2, 2"</definedName>
    <definedName name="cb_sChart4680DD_opts">"1, 10, 1, False, 2, True, False, , 0, False, False, 2, 2"</definedName>
    <definedName name="cb_sChart468801_opts">"1, 10, 1, False, 2, True, False, , 0, False, False, 2, 2"</definedName>
    <definedName name="cb_sChart46BC0B_opts">"2, 1, 2, True, 2, False, False, , 0, False, True, 1, 2"</definedName>
    <definedName name="cb_sChart4828C3_opts">"1, 1, 1, False, 2, False, False, , 0, False, False, 1, 2"</definedName>
    <definedName name="cb_sChart482D03_opts">"1, 1, 1, False, 2, False, False, , 0, False, False, 1, 2"</definedName>
    <definedName name="cb_sChart595EE0E_opts">"1, 9, 1, False, 2, False, True, , 3, False, True, 1, 1"</definedName>
    <definedName name="cb_sChart5D0C805_opts">"1, 4, 1, False, 2, False, False, , 0, False, False, 1, 1"</definedName>
    <definedName name="cb_sChart5D375C8_opts">"1, 9, 1, False, 2, False, False, , 0, False, True, 1, 1"</definedName>
    <definedName name="cb_sChart68E08A4_opts">"1, 1, 1, False, 2, True, False, , 0, False, False, 2, 2"</definedName>
    <definedName name="cb_sChart6A2ED7_opts">"1, 10, 1, False, 2, True, False, , 0, False, False, 1, 1"</definedName>
    <definedName name="cb_sChart6A6617_opts">"1, 10, 1, False, 2, True, False, , 0, False, False, 1, 1"</definedName>
    <definedName name="cb_sChart6A66F3_opts">"1, 10, 1, False, 2, True, False, , 0, False, False, 1, 1"</definedName>
    <definedName name="cb_sChart6A7DF6_opts">"1, 3, 1, False, 2, True, False, , 0, False, True, 2, 1"</definedName>
    <definedName name="cb_sChart6F544DD_opts">"1, 3, 1, False, 2, False, False, , 0, False, False, 2, 1"</definedName>
    <definedName name="cb_sChart74E984_opts">"1, 1, 1, False, 2, False, False, , 0, False, False, 2, 2"</definedName>
    <definedName name="cb_sChart74FE4B0_opts">"1, 4, 1, False, 2, True, False, , 0, False, False, 1, 1"</definedName>
    <definedName name="cb_sChart74FE8FC_opts">"1, 4, 1, False, 2, True, False, , 0, False, False, 1, 1"</definedName>
    <definedName name="cb_sChart8CD287E_opts">"1, 1, 1, False, 2, False, False, , 0, False, False, 1, 1"</definedName>
    <definedName name="cb_sChartAFDFAB0_opts">"2, 1, 2, True, 2, False, False, , 0, False, True, 1, 1"</definedName>
    <definedName name="cb_sChartAFE0006_opts">"2, 1, 2, True, 2, False, False, , 0, False, True, 1, 1"</definedName>
    <definedName name="cb_sChartAFF5837_opts">"1, 9, 1, False, 2, False, False, , 0, False, True, 1, 1"</definedName>
    <definedName name="cb_sChartAFF7DEC_opts">"1, 9, 1, False, 2, False, False, , 0, False, False, 1, 1"</definedName>
    <definedName name="cb_sChartAFFAE4C_opts">"1, 9, 1, False, 2, False, False, , 0, False, False, 1, 1"</definedName>
    <definedName name="cb_sChartB00A4CA_opts">"1, 9, 1, False, 2, False, False, , 0, False, False, 1, 1"</definedName>
    <definedName name="cb_sChartB00BB88_opts">"1, 9, 1, False, 2, False, False, , 0, False, True, 1, 1"</definedName>
    <definedName name="cb_sChartC32A1F1_opts">"1, 10, 1, False, 2, True, False, , 0, False, True, 1, 2"</definedName>
    <definedName name="cb_sChartC32D7E1_opts">"1, 3, 1, False, 2, False, False, , 0, False, True, 1, 1"</definedName>
    <definedName name="cb_sChartC32E828_opts">"1, 1, 1, False, 2, True, False, , 0, False, False, 1, 1"</definedName>
    <definedName name="cb_sChartC6F96D3_opts">"1, 9, 1, False, 2, False, False, , 0, False, True, 1, 1"</definedName>
    <definedName name="cb_sChartC6F9839_opts">"1, 9, 1, False, 2, False, False, , 0, False, False, 1, 1"</definedName>
    <definedName name="cb_sChartC6F9966_opts">"1, 9, 1, False, 2, False, False, , 0, False, True, 1, 1"</definedName>
    <definedName name="cb_sChartD086F3E_opts">"1, 1, 1, False, 2, False, False, , 1, False, True, 2, 2"</definedName>
    <definedName name="cb_sChartD0876B3_opts">"2, 2, 2, True, 2, False, False, , 1, False, True, 2, 2"</definedName>
    <definedName name="cb_sChartE2218BA_opts">"1, 4, 1, False, 2, False, False, , 0, False, True, 1, 1"</definedName>
    <definedName name="cb_sChartE221ADA_opts">"1, 5, 1, False, 2, False, False, , 0, False, False, 1, 1"</definedName>
    <definedName name="cb_sChartEB337E1_opts">"1, 10, 1, False, 2, False, False, , 1, False, True, 2, 2"</definedName>
    <definedName name="cb_sChartEB33A80_opts">"1, 10, 1, False, 2, False, False, , 1, False, True, 2, 2"</definedName>
    <definedName name="cb_sChartEB33EA9_opts">"1, 10, 1, False, 2, False, False, , 1, False, True, 2, 2"</definedName>
    <definedName name="cb_sChartEB340BD_opts">"1, 10, 1, False, 2, False, False, , 1, False, True, 2, 2"</definedName>
    <definedName name="cb_sChartEB344DA_opts">"1, 10, 1, False, 2, False, False, , 1, False, False, 2, 2"</definedName>
    <definedName name="cb_sChartEB3479C_opts">"1, 1, 1, False, 2, False, False, , 1, False, True, 2, 1"</definedName>
    <definedName name="cb_sChartEB34833_opts">"1, 10, 1, False, 2, False, False, , 1, False, True, 2, 1"</definedName>
    <definedName name="cb_sChartEB34DCE_opts">"1, 10, 1, False, 2, False, False, , 1, False, True, 2, 1"</definedName>
    <definedName name="cb_sChartEB36CAF_opts">"1, 9, 1, False, 2, False, False, , 1, False, True, 1, 2"</definedName>
    <definedName name="cb_sChartEB38838_opts">"1, 9, 1, False, 2, False, False, , 1, False, True, 2, 2"</definedName>
    <definedName name="cb_sChartEB38E8C_opts">"1, 10, 1, False, 2, False, False, , 1, False, True, 2, 2"</definedName>
    <definedName name="cb_sChartEB3980B_opts">"1, 2, 1, False, 2, False, False, , 1, False, False, 2, 1"</definedName>
    <definedName name="cb_sChartEB39C1C_opts">"1, 2, 1, False, 2, False, False, , 1, False, False, 2, 1"</definedName>
    <definedName name="cb_sChartEE4CE1B_opts">"1, 4, 1, False, 2, False, False, , 0, False, False, 1, 1"</definedName>
    <definedName name="cb_sChartEE4CF99_opts">"1, 1, 1, False, 2, False, False, , 0, False, False, 1, 1"</definedName>
    <definedName name="cb_sChartEE4DD06_opts">"1, 1, 1, False, 2, False, False, , 0, False, False, 1, 2"</definedName>
    <definedName name="cb_sChartEE4E93B_opts">"1, 1, 1, False, 2, False, False, , 0, False, False, 1, 1"</definedName>
    <definedName name="cb_sChartEE51E95_opts">"1, 1, 1, False, 2, False, False, , 0, False, False, 1, 1"</definedName>
    <definedName name="cb_sChartEED7645_opts">"1, 1, 1, False, 2, False, False, , 0, False, False, 1, 1"</definedName>
    <definedName name="cb_sChartEEDA195_opts">"1, 1, 1, False, 2, False, False, , 0, False, False, 1, 1"</definedName>
    <definedName name="cb_sChartEEDC338_opts">"1, 1, 1, False, 2, False, False, , 0, False, False, 1, 1"</definedName>
    <definedName name="cb_sChartEEDEDB8_opts">"1, 1, 1, False, 2, False, False, , 0, False, True, 1, 1"</definedName>
    <definedName name="cb_sChartEEDEE5A_opts">"1, 3, 1, False, 2, True, False, , 0, False, True, 1, 1"</definedName>
    <definedName name="cb_sChartEEDF178_opts">"1, 3, 1, False, 2, False, False, , 0, False, True, 1, 1"</definedName>
    <definedName name="cb_sChartF019EA2_opts">"1, 8, 1, False, 2, False, False, , 0, False, False, 1, 2"</definedName>
    <definedName name="cb_sChartF046D89_opts">"1, 1, 1, False, 2, True, False, , 1, False, False, 1, 1"</definedName>
    <definedName name="cb_sChartF048B26_opts">"1, 5, 1, False, 2, False, False, , 1, False, False, 1, 2"</definedName>
    <definedName name="cb_sChartF0FF3D7_opts">"1, 8, 1, False, 2, False, False, , 1, False, True, 1, 2"</definedName>
    <definedName name="cb_sChartF1ADE59_opts">"1, 5, 1, False, 2, False, False, , 0, False, True, 1, 1"</definedName>
    <definedName name="cb_sChartF1AE10F_opts">"1, 3, 1, False, 2, False, False, , 0, False, False, 1, 1"</definedName>
    <definedName name="cb_sChartF1AE2DE_opts">"1, 3, 1, False, 2, False, False, , 0, False, True, 1, 1"</definedName>
    <definedName name="cb_sChartF1AFB1A_opts">"1, 1, 1, False, 2, False, False, , 0, False, False, 1, 1"</definedName>
    <definedName name="cb_sChartF1AFB82_opts">"1, 1, 1, False, 2, False, False, , 0, False, False, 1, 1"</definedName>
    <definedName name="cb_sChartF1B1530_opts">"1, 9, 1, False, 2, False, False, , 0, False, True, 1, 1"</definedName>
    <definedName name="cb_sChartF1B6D9F_opts">"1, 8, 1, False, 2, False, False, , 0, False, False, 1, 1"</definedName>
    <definedName name="cb_sChartF1BF8C8_opts">"1, 8, 1, False, 2, False, False, , 1, False, True, 1, 2"</definedName>
    <definedName name="cb_sChartF1C057C_opts">"1, 2, 1, False, 2, False, False, , 1, False, False, 2, 1"</definedName>
    <definedName name="cb_sChartF1C0A0D_opts">"1, 8, 1, False, 2, False, False, , 1, False, True, 1, 1"</definedName>
    <definedName name="cb_sChartF1C2E95_opts">"1, 8, 1, False, 2, False, False, , 0, False, False, 1, 1"</definedName>
    <definedName name="cb_sChartF1C9DF0_opts">"1, 8, 1, False, 2, False, False, , 1, False, True, 1, 2"</definedName>
    <definedName name="cb_sChartF1F24F5_opts">"1, 8, 1, False, 2, False, False, , 1, False, True, 1, 2"</definedName>
    <definedName name="cb_sChartF20F9EE_opts">"1, 9, 1, False, 2, False, False, , 0, False, False, 1, 1"</definedName>
    <definedName name="cb_sChartF2B7B01_opts">"1, 1, 1, False, 2, True, False, , 1, False, False, 1, 1"</definedName>
    <definedName name="cb_sChartF6A6B11_opts">"1, 1, 1, False, 2, True, False, , 0, False, False, 1, 1"</definedName>
    <definedName name="cb_sChartFD191DC_opts">"1, 3, 1, False, 2, True, False, , 0, False, True, 1, 1"</definedName>
    <definedName name="cb_sChartFD1A245_opts">"1, 3, 1, False, 2, True, False, , 0, False, True, 1, 1"</definedName>
    <definedName name="cb_sChartFD3F0E9_opts">"1, 3, 1, False, 2, True, False, , 0, False, False, 1, 1"</definedName>
    <definedName name="cb_sChartFD3F27E_opts">"1, 3, 1, False, 2, True, False, , 0, False, True, 1, 1"</definedName>
    <definedName name="cb_sChartFD58483_opts">"1, 1, 1, False, 2, True, False, , 0, False, False, 1, 1"</definedName>
    <definedName name="cb_sChartFD5C4CD_opts">"1, 1, 1, False, 2, True, False, , 0, False, False, 1, 1"</definedName>
    <definedName name="cb_sChartFD5D4CE_opts">"1, 1, 1, False, 2, True, False, , 0, False, False, 1, 1"</definedName>
    <definedName name="cb_sChartFD5DF34_opts">"1, 1, 1, False, 2, True, False, , 0, False, False, 1, 1"</definedName>
    <definedName name="cb_sChartFD5EFC0_opts">"1, 1, 1, False, 2, True, False, , 0, False, False, 1, 1"</definedName>
    <definedName name="cb_sChartFD5FDB9_opts">"1, 1, 1, False, 2, True, False, , 0, False, False, 1, 1"</definedName>
    <definedName name="cb_sChartFE54712_opts">"1, 3, 1, False, 2, True, False, , 0, False, True, 1, 1"</definedName>
    <definedName name="cb_Size_by_height_and_widthChart_16_opts">"1, 4, 1, False, 2, False, False, , 0, False, False, 1, 1"</definedName>
    <definedName name="cb_Size_by_height_and_widthChart_7_opts">"1, 4, 1, False, 2, False, False, , 0, False, False, 1, 1"</definedName>
    <definedName name="cb_Size_by_height_and_widthChart_8_opts">"1, 4, 1, False, 2, False, False, , 0, False, False, 1, 1"</definedName>
    <definedName name="CBIGROSSA">#REF!</definedName>
    <definedName name="CBIGROSSA_1">#REF!</definedName>
    <definedName name="CBIGROSSA2">#REF!</definedName>
    <definedName name="CBIGROSSA2_1">#REF!</definedName>
    <definedName name="cbs">{#N/A,#N/A,FALSE,"IRENDA"}</definedName>
    <definedName name="CBSH">#REF!</definedName>
    <definedName name="CBWorkbookPriority">-703460413</definedName>
    <definedName name="cc">{"'SIVA Pricing Model'!$A$1:$F$39"}</definedName>
    <definedName name="cc_1">#REF!</definedName>
    <definedName name="cc_1_1">{#N/A,#N/A,FALSE,"Assessment";#N/A,#N/A,FALSE,"Staffing";#N/A,#N/A,FALSE,"Hires";#N/A,#N/A,FALSE,"Assumptions"}</definedName>
    <definedName name="cc_1_2">{#N/A,#N/A,FALSE,"Assessment";#N/A,#N/A,FALSE,"Staffing";#N/A,#N/A,FALSE,"Hires";#N/A,#N/A,FALSE,"Assumptions"}</definedName>
    <definedName name="cc_1_3">{#N/A,#N/A,FALSE,"Assessment";#N/A,#N/A,FALSE,"Staffing";#N/A,#N/A,FALSE,"Hires";#N/A,#N/A,FALSE,"Assumptions"}</definedName>
    <definedName name="cc_1_4">{#N/A,#N/A,FALSE,"Assessment";#N/A,#N/A,FALSE,"Staffing";#N/A,#N/A,FALSE,"Hires";#N/A,#N/A,FALSE,"Assumptions"}</definedName>
    <definedName name="cc_1_5">{#N/A,#N/A,FALSE,"Assessment";#N/A,#N/A,FALSE,"Staffing";#N/A,#N/A,FALSE,"Hires";#N/A,#N/A,FALSE,"Assumptions"}</definedName>
    <definedName name="cc_2">{#N/A,#N/A,FALSE,"Assessment";#N/A,#N/A,FALSE,"Staffing";#N/A,#N/A,FALSE,"Hires";#N/A,#N/A,FALSE,"Assumptions"}</definedName>
    <definedName name="cc_2_1">{#N/A,#N/A,FALSE,"Assessment";#N/A,#N/A,FALSE,"Staffing";#N/A,#N/A,FALSE,"Hires";#N/A,#N/A,FALSE,"Assumptions"}</definedName>
    <definedName name="cc_2_2">{#N/A,#N/A,FALSE,"Assessment";#N/A,#N/A,FALSE,"Staffing";#N/A,#N/A,FALSE,"Hires";#N/A,#N/A,FALSE,"Assumptions"}</definedName>
    <definedName name="cc_2_3">{#N/A,#N/A,FALSE,"Assessment";#N/A,#N/A,FALSE,"Staffing";#N/A,#N/A,FALSE,"Hires";#N/A,#N/A,FALSE,"Assumptions"}</definedName>
    <definedName name="cc_2_4">{#N/A,#N/A,FALSE,"Assessment";#N/A,#N/A,FALSE,"Staffing";#N/A,#N/A,FALSE,"Hires";#N/A,#N/A,FALSE,"Assumptions"}</definedName>
    <definedName name="cc_2_5">{#N/A,#N/A,FALSE,"Assessment";#N/A,#N/A,FALSE,"Staffing";#N/A,#N/A,FALSE,"Hires";#N/A,#N/A,FALSE,"Assumptions"}</definedName>
    <definedName name="cc_3">{#N/A,#N/A,FALSE,"Assessment";#N/A,#N/A,FALSE,"Staffing";#N/A,#N/A,FALSE,"Hires";#N/A,#N/A,FALSE,"Assumptions"}</definedName>
    <definedName name="cc_3_1">{#N/A,#N/A,FALSE,"Assessment";#N/A,#N/A,FALSE,"Staffing";#N/A,#N/A,FALSE,"Hires";#N/A,#N/A,FALSE,"Assumptions"}</definedName>
    <definedName name="cc_3_2">{#N/A,#N/A,FALSE,"Assessment";#N/A,#N/A,FALSE,"Staffing";#N/A,#N/A,FALSE,"Hires";#N/A,#N/A,FALSE,"Assumptions"}</definedName>
    <definedName name="cc_3_3">{#N/A,#N/A,FALSE,"Assessment";#N/A,#N/A,FALSE,"Staffing";#N/A,#N/A,FALSE,"Hires";#N/A,#N/A,FALSE,"Assumptions"}</definedName>
    <definedName name="cc_3_4">{#N/A,#N/A,FALSE,"Assessment";#N/A,#N/A,FALSE,"Staffing";#N/A,#N/A,FALSE,"Hires";#N/A,#N/A,FALSE,"Assumptions"}</definedName>
    <definedName name="cc_3_5">{#N/A,#N/A,FALSE,"Assessment";#N/A,#N/A,FALSE,"Staffing";#N/A,#N/A,FALSE,"Hires";#N/A,#N/A,FALSE,"Assumptions"}</definedName>
    <definedName name="cc_4">{#N/A,#N/A,FALSE,"Assessment";#N/A,#N/A,FALSE,"Staffing";#N/A,#N/A,FALSE,"Hires";#N/A,#N/A,FALSE,"Assumptions"}</definedName>
    <definedName name="cc_4_1">{#N/A,#N/A,FALSE,"Assessment";#N/A,#N/A,FALSE,"Staffing";#N/A,#N/A,FALSE,"Hires";#N/A,#N/A,FALSE,"Assumptions"}</definedName>
    <definedName name="cc_4_2">{#N/A,#N/A,FALSE,"Assessment";#N/A,#N/A,FALSE,"Staffing";#N/A,#N/A,FALSE,"Hires";#N/A,#N/A,FALSE,"Assumptions"}</definedName>
    <definedName name="cc_4_3">{#N/A,#N/A,FALSE,"Assessment";#N/A,#N/A,FALSE,"Staffing";#N/A,#N/A,FALSE,"Hires";#N/A,#N/A,FALSE,"Assumptions"}</definedName>
    <definedName name="cc_4_4">{#N/A,#N/A,FALSE,"Assessment";#N/A,#N/A,FALSE,"Staffing";#N/A,#N/A,FALSE,"Hires";#N/A,#N/A,FALSE,"Assumptions"}</definedName>
    <definedName name="cc_4_5">{#N/A,#N/A,FALSE,"Assessment";#N/A,#N/A,FALSE,"Staffing";#N/A,#N/A,FALSE,"Hires";#N/A,#N/A,FALSE,"Assumptions"}</definedName>
    <definedName name="cc_5">{#N/A,#N/A,FALSE,"Assessment";#N/A,#N/A,FALSE,"Staffing";#N/A,#N/A,FALSE,"Hires";#N/A,#N/A,FALSE,"Assumptions"}</definedName>
    <definedName name="cc_5_1">{#N/A,#N/A,FALSE,"Assessment";#N/A,#N/A,FALSE,"Staffing";#N/A,#N/A,FALSE,"Hires";#N/A,#N/A,FALSE,"Assumptions"}</definedName>
    <definedName name="cc_5_2">{#N/A,#N/A,FALSE,"Assessment";#N/A,#N/A,FALSE,"Staffing";#N/A,#N/A,FALSE,"Hires";#N/A,#N/A,FALSE,"Assumptions"}</definedName>
    <definedName name="cc_5_3">{#N/A,#N/A,FALSE,"Assessment";#N/A,#N/A,FALSE,"Staffing";#N/A,#N/A,FALSE,"Hires";#N/A,#N/A,FALSE,"Assumptions"}</definedName>
    <definedName name="cc_5_4">{#N/A,#N/A,FALSE,"Assessment";#N/A,#N/A,FALSE,"Staffing";#N/A,#N/A,FALSE,"Hires";#N/A,#N/A,FALSE,"Assumptions"}</definedName>
    <definedName name="cc_5_5">{#N/A,#N/A,FALSE,"Assessment";#N/A,#N/A,FALSE,"Staffing";#N/A,#N/A,FALSE,"Hires";#N/A,#N/A,FALSE,"Assumptions"}</definedName>
    <definedName name="ccc">{"'SIVA Pricing Model'!$A$1:$F$39"}</definedName>
    <definedName name="ccc_1">#REF!</definedName>
    <definedName name="cccc">{#N/A,#N/A,FALSE,"Assessment";#N/A,#N/A,FALSE,"Staffing";#N/A,#N/A,FALSE,"Hires";#N/A,#N/A,FALSE,"Assumptions"}</definedName>
    <definedName name="cccc_1">#REF!</definedName>
    <definedName name="ccccc">{#N/A,#N/A,FALSE,"INVchar";#N/A,#N/A,FALSE,"INVcomp";#N/A,#N/A,FALSE,"INVto";#N/A,#N/A,FALSE,"CATGRYdetail";#N/A,#N/A,FALSE,"INVrecon";#N/A,#N/A,FALSE,"INVStrat";#N/A,#N/A,FALSE,"Locations";#N/A,#N/A,FALSE,"COSTtestRS";#N/A,#N/A,FALSE,"COSTtestMFG";#N/A,#N/A,FALSE,"TESTcount";#N/A,#N/A,FALSE,"GMtest"}</definedName>
    <definedName name="ccccc_1">#REF!</definedName>
    <definedName name="cccccc">#REF!</definedName>
    <definedName name="cccccc_1">#REF!</definedName>
    <definedName name="ccccccc">#REF!</definedName>
    <definedName name="ccccccc_1">#REF!</definedName>
    <definedName name="cccccccc">#REF!</definedName>
    <definedName name="cccccccc_1">#REF!</definedName>
    <definedName name="ccccccccc">#REF!</definedName>
    <definedName name="ccccccccc_1">#REF!</definedName>
    <definedName name="ccf">{"YD PRS",#N/A,FALSE,"YTD"}</definedName>
    <definedName name="CCLOOKUP">#REF!</definedName>
    <definedName name="CCOmps">{"page1",#N/A,TRUE,"PRICING";"page2",#N/A,TRUE,"PRICING"}</definedName>
    <definedName name="ccrual">{#N/A,#N/A,TRUE,"Bal_sht_98";#N/A,#N/A,TRUE,"P&amp;L_act_98";#N/A,#N/A,TRUE,"CASHFLOW98";#N/A,#N/A,TRUE,"Custsale";#N/A,#N/A,TRUE,"Prodsale"}</definedName>
    <definedName name="ccv">{#N/A,#N/A,FALSE,"units";#N/A,#N/A,FALSE,"projections";#N/A,#N/A,FALSE,"calendar";#N/A,#N/A,FALSE,"gulp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CCVHKVHKVHKVHKVHKCVHKC">#REF!</definedName>
    <definedName name="ccw">#REF!</definedName>
    <definedName name="Ccy">#REF!</definedName>
    <definedName name="CD21_BLU">"Net 2000"</definedName>
    <definedName name="cddc">#REF!</definedName>
    <definedName name="cdds">{"detail",#N/A,FALSE,"mfg";"summary",#N/A,FALSE,"mfg"}</definedName>
    <definedName name="cdf">{"sales growth",#N/A,FALSE,"summary";"oper income",#N/A,FALSE,"summary";"oros rank",#N/A,FALSE,"summary";"net assets",#N/A,FALSE,"summary";"asset turnover",#N/A,FALSE,"summary";"orona",#N/A,FALSE,"summary"}</definedName>
    <definedName name="cdff">{"equity comps",#N/A,FALSE,"CS Comps";"equity comps",#N/A,FALSE,"PS Comps";"equity comps",#N/A,FALSE,"GIC_Comps";"equity comps",#N/A,FALSE,"GIC2_Comps";"debt comps",#N/A,FALSE,"CS Comps";"debt comps",#N/A,FALSE,"PS Comps";"debt comps",#N/A,FALSE,"GIC_Comps";"debt comps",#N/A,FALSE,"GIC2_Comps"}</definedName>
    <definedName name="cdff2">{"equity comps",#N/A,FALSE,"CS Comps";"equity comps",#N/A,FALSE,"PS Comps";"equity comps",#N/A,FALSE,"GIC_Comps";"equity comps",#N/A,FALSE,"GIC2_Comps";"debt comps",#N/A,FALSE,"CS Comps";"debt comps",#N/A,FALSE,"PS Comps";"debt comps",#N/A,FALSE,"GIC_Comps";"debt comps",#N/A,FALSE,"GIC2_Comps"}</definedName>
    <definedName name="cdrt45677">{"by quart",#N/A,FALSE,"Opco IS";"by month",#N/A,FALSE,"Opco IS";"page 1",#N/A,FALSE,"Opco BS";"page 2",#N/A,FALSE,"Opco BS";"by quart",#N/A,FALSE,"Opco CF";"by month",#N/A,FALSE,"Opco CF"}</definedName>
    <definedName name="cds">{"detail",#N/A,FALSE,"mfg";"summary",#N/A,FALSE,"mfg"}</definedName>
    <definedName name="cdsc">{#N/A,#N/A,FALSE,"FFCXOUT3"}</definedName>
    <definedName name="cdte">{#N/A,#N/A,FALSE,"FFCXOUT3"}</definedName>
    <definedName name="CDW">{#N/A,#N/A,FALSE,"Job Sched"}</definedName>
    <definedName name="cdzzxdce">{#N/A,#N/A,FALSE,"Ting IS";"page 1",#N/A,FALSE,"Ting BS";"page 2",#N/A,FALSE,"Ting BS"}</definedName>
    <definedName name="ce">{"F3 detail",#N/A,FALSE,"F1";"F3 Presentation",#N/A,FALSE,"F3 "}</definedName>
    <definedName name="cea">{"Cover",#N/A,FALSE,"Cover";"Key Issues",#N/A,FALSE,"Key Issues";"External Trends",#N/A,FALSE,"External Trends";"Internal Trends",#N/A,FALSE,"Internal Trends";"Scorecard",#N/A,FALSE,"Scorecard V2";"Action Plans 1",#N/A,FALSE,"Action Plan Summary";"Action Plans 2",#N/A,FALSE,"Action Plan Summary";"FullPL",#N/A,FALSE,"Profit &amp; Loss Statement";"splitpl",#N/A,FALSE,"Profit &amp; Loss Statement";"Summary Capex",#N/A,FALSE,"summary capex";"Capex Detail",#N/A,FALSE,"capex detail";"Riskopps",#N/A,FALSE,"Risks&amp;Opps";"Major Factors",#N/A,FALSE,"Major Factors (2)"}</definedName>
    <definedName name="cert">{"fis.dbo.r1_datasum"}</definedName>
    <definedName name="cert1">{"fis.dbo.r1_datasum"}</definedName>
    <definedName name="CESAR">{#N/A,#N/A,FALSE,"Costos Productos 6A";#N/A,#N/A,FALSE,"Costo Unitario Total H-94-12"}</definedName>
    <definedName name="cev">{"Headcount Worksheet",#N/A,FALSE,"HEADCOUNT"}</definedName>
    <definedName name="cew">{"ICD Details",#N/A,FALSE,"Current Yr";"ICD Details",#N/A,FALSE,"Budget";"ICD Details",#N/A,FALSE,"Prior Year"}</definedName>
    <definedName name="cf">{"Fcst by Qtr Full",#N/A,FALSE,"Tot PalmPalm";"Fcst by Qtr Full",#N/A,FALSE,"Tot Device";"Fcst by Qtr Full",#N/A,FALSE,"Platform";"Fcst by Qtr Full",#N/A,FALSE,"Palm.Net";"Fcst by Qtr Full",#N/A,FALSE,"Elim"}</definedName>
    <definedName name="CF.sum">{"Pulp Production",#N/A,FALSE,"Pulp";"Pulp Earnings",#N/A,FALSE,"Pulp"}</definedName>
    <definedName name="CF_CON">#REF!</definedName>
    <definedName name="CFAB7">{"'Sheet1'!$A$1:$H$36"}</definedName>
    <definedName name="cfg">{"Act_vs_Budget",#N/A,FALSE,"QTRDPVAR";"Act_vs_Prior_Year",#N/A,FALSE,"QTRDPVAR"}</definedName>
    <definedName name="cfgfcjhgxfdxxfdxzd">{#N/A,#N/A,FALSE,"Sheet1"}</definedName>
    <definedName name="CFiniN">0</definedName>
    <definedName name="CFL">#REF!</definedName>
    <definedName name="CForiginal">#REF!</definedName>
    <definedName name="cfs">{"YD LOUISIANA",#N/A,FALSE,"YTD"}</definedName>
    <definedName name="cgaf">{"FCB_ALL",#N/A,FALSE,"FCB"}</definedName>
    <definedName name="cgafde">{"FCB_ALL",#N/A,FALSE,"FCB"}</definedName>
    <definedName name="cghj">{"ReportTop",#N/A,FALSE,"report top"}</definedName>
    <definedName name="cgxutrxutfxcgfcut">{"1",#N/A,FALSE,"Presentation Sheet";"2",#N/A,FALSE,"Presentation Sheet";"3",#N/A,FALSE,"Presentation Sheet";"4",#N/A,FALSE,"Presentation Sheet";"5",#N/A,FALSE,"Presentation Sheet";"6",#N/A,FALSE,"Presentation Sheet";"7",#N/A,FALSE,"Presentation Sheet";"8",#N/A,FALSE,"Presentation Sheet";"9",#N/A,FALSE,"Presentation Sheet";"10",#N/A,FALSE,"Presentation Sheet";"11",#N/A,FALSE,"Presentation Sheet";"12",#N/A,FALSE,"Presentation Sheet";"13",#N/A,FALSE,"Presentation Sheet";"14",#N/A,FALSE,"Presentation Sheet"}</definedName>
    <definedName name="CH">#REF!</definedName>
    <definedName name="CHANGE">#REF!</definedName>
    <definedName name="Change2">#REF!</definedName>
    <definedName name="Change3">#REF!</definedName>
    <definedName name="Change4">#REF!</definedName>
    <definedName name="changemyname">{#N/A,#N/A,FALSE,"balance";#N/A,#N/A,FALSE,"operations";#N/A,#N/A,FALSE,"partcap";#N/A,#N/A,FALSE,"cashflows"}</definedName>
    <definedName name="ChangeRange">#REF!</definedName>
    <definedName name="ChangeRange2">#REF!</definedName>
    <definedName name="CHANGES_WORK_CAP">"CHANGES_WORK_CAP"</definedName>
    <definedName name="ChangeSize">#REF!</definedName>
    <definedName name="chargers">{"PAGE 1",#N/A,FALSE,"ES-01-XX";"PAGE 2",#N/A,FALSE,"ES-01-XX"}</definedName>
    <definedName name="Charges">{#N/A,#N/A,FALSE,"Summary"}</definedName>
    <definedName name="charlie">#REF!</definedName>
    <definedName name="charlie1">#REF!</definedName>
    <definedName name="Chart">{#N/A,#N/A,FALSE,"Pharm";#N/A,#N/A,FALSE,"WWCM"}</definedName>
    <definedName name="Chart_1">#REF!</definedName>
    <definedName name="Chart_2">#REF!</definedName>
    <definedName name="Chart_3">#REF!</definedName>
    <definedName name="Chart_4">#REF!</definedName>
    <definedName name="Chart_5">#REF!</definedName>
    <definedName name="Chart_6">#REF!</definedName>
    <definedName name="Chart_7">#REF!</definedName>
    <definedName name="CHART_DATE">OFFSET(#REF!,0,0,COUNT(#REF!))</definedName>
    <definedName name="CHART_DATE_ON">OFFSET(#REF!,0,0,COUNT(#REF!))</definedName>
    <definedName name="CHART_DATE_REPO">OFFSET(#REF!,0,0,COUNT(#REF!))</definedName>
    <definedName name="CHART_DATE_UK">OFFSET(#REF!,0,0,COUNT(#REF!))</definedName>
    <definedName name="Chart_Seba">{"'track'!$A$1:$BO$37"}</definedName>
    <definedName name="CHART_TRADES">OFFSET(#REF!,0,0,COUNT(#REF!))</definedName>
    <definedName name="CHART_TRADES_REPO">OFFSET(#REF!,0,0,COUNTA(#REF!))</definedName>
    <definedName name="CHART_VOLUME_UK">OFFSET(#REF!,0,0,COUNT(#REF!))</definedName>
    <definedName name="CHART_VOLUMES">OFFSET(#REF!,0,0,COUNT(#REF!))</definedName>
    <definedName name="CHART_VOLUMES_GERMAN_MKT">OFFSET(#REF!,0,0,COUNTA(#REF!))</definedName>
    <definedName name="CHART_VOLUMES_ON">OFFSET(#REF!,0,0,COUNTA(#REF!))</definedName>
    <definedName name="CHART_VOLUMES_ON_30MA">OFFSET(#REF!,0,0,COUNTA(#REF!))</definedName>
    <definedName name="CHART_VOLUMES_REPO">OFFSET(#REF!,0,0,COUNTA(#REF!))</definedName>
    <definedName name="CHART_VOLUMES_REPO_30MA">OFFSET(#REF!,0,0,COUNTA(#REF!))</definedName>
    <definedName name="chart1">#REF!</definedName>
    <definedName name="chart2">#REF!</definedName>
    <definedName name="chart3">#REF!</definedName>
    <definedName name="chart4">#REF!</definedName>
    <definedName name="ChartCaptions">#REF!</definedName>
    <definedName name="ChartCo">{"Sensitivity","2500/18",FALSE,"Senstivity analysis master"}</definedName>
    <definedName name="ChartCTDBudget">#REF!</definedName>
    <definedName name="ChartingArea">#REF!,#REF!</definedName>
    <definedName name="ChartingLabels">#REF!</definedName>
    <definedName name="ChartingTitles">#REF!</definedName>
    <definedName name="chartNew">{#N/A,#N/A,FALSE,"SUMMARY";#N/A,#N/A,FALSE,"mcsh";#N/A,#N/A,FALSE,"vol&amp;rev";#N/A,#N/A,FALSE,"wkgcap";#N/A,#N/A,FALSE,"DEPR&amp;DT";#N/A,#N/A,FALSE,"ASSETS";#N/A,#N/A,FALSE,"NI&amp;OTH&amp;DIV";#N/A,#N/A,FALSE,"CASHFLOW";#N/A,#N/A,FALSE,"CAPEMPL";#N/A,#N/A,FALSE,"ROCE"}</definedName>
    <definedName name="ChartOptions">#REF!</definedName>
    <definedName name="ChartRange">#REF!,#REF!,#REF!,#REF!,#REF!</definedName>
    <definedName name="ChartRow">5</definedName>
    <definedName name="ChartSubtitle">#REF!</definedName>
    <definedName name="ChartTitle">#REF!</definedName>
    <definedName name="ChartTypeChange">#REF!</definedName>
    <definedName name="charttypechange1">#REF!</definedName>
    <definedName name="chcset">{"Balt COGS",#N/A,FALSE,"COGS";"Balt Sum",#N/A,FALSE,"SUM";"Balt Defd Var",#N/A,FALSE,"DEFD VAR";"Balt Input Usage",#N/A,FALSE,"INPUT";"Balt Input PPV",#N/A,FALSE,"INPUT"}</definedName>
    <definedName name="CHD">{#N/A,#N/A,FALSE,"손익표지";#N/A,#N/A,FALSE,"손익계산";#N/A,#N/A,FALSE,"일반관리비";#N/A,#N/A,FALSE,"영업외수익";#N/A,#N/A,FALSE,"영업외비용";#N/A,#N/A,FALSE,"매출액";#N/A,#N/A,FALSE,"요약손익";#N/A,#N/A,FALSE,"요약대차";#N/A,#N/A,FALSE,"매출채권현황";#N/A,#N/A,FALSE,"매출채권명세"}</definedName>
    <definedName name="CheckError">#REF!</definedName>
    <definedName name="CheckMsg">#REF!</definedName>
    <definedName name="CheckMsg2">#REF!</definedName>
    <definedName name="CHERCHE1">{#N/A,#N/A,FALSE,"Presentation by Unit";#N/A,#N/A,FALSE,"Presentation by BD";#N/A,#N/A,FALSE,"Presentation Split by Biggest U";#N/A,#N/A,FALSE,"Presentation Split by Area";#N/A,#N/A,FALSE,"Presentation Split by BD"}</definedName>
    <definedName name="CHERCHE2">{#N/A,#N/A,FALSE,"Presentation by Unit";#N/A,#N/A,FALSE,"Presentation by BD";#N/A,#N/A,FALSE,"Presentation Split by Biggest U";#N/A,#N/A,FALSE,"Presentation Split by Area";#N/A,#N/A,FALSE,"Presentation Split by BD"}</definedName>
    <definedName name="CHERCHE4">{#N/A,#N/A,FALSE,"Presentation by Unit";#N/A,#N/A,FALSE,"Presentation by BD";#N/A,#N/A,FALSE,"Presentation Split by Biggest U";#N/A,#N/A,FALSE,"Presentation Split by Area";#N/A,#N/A,FALSE,"Presentation Split by BD"}</definedName>
    <definedName name="CHERCHE5">{#N/A,#N/A,FALSE,"Presentation by Unit";#N/A,#N/A,FALSE,"Presentation by BD";#N/A,#N/A,FALSE,"Presentation Split by Biggest U";#N/A,#N/A,FALSE,"Presentation Split by Area";#N/A,#N/A,FALSE,"Presentation Split by BD"}</definedName>
    <definedName name="cherry">#REF!</definedName>
    <definedName name="Cheryl">#REF!</definedName>
    <definedName name="chgeas">{"FCB_ALL",#N/A,FALSE,"FCB"}</definedName>
    <definedName name="chi">#REF!</definedName>
    <definedName name="chiho">{"'下期集計（10.27迄・速報値）'!$Q$16"}</definedName>
    <definedName name="chik">{#N/A,#N/A,FALSE,"Summary";#N/A,#N/A,FALSE,"1991";#N/A,#N/A,FALSE,"91 AMT";#N/A,#N/A,FALSE,"1992";#N/A,#N/A,FALSE,"92 AMT";#N/A,#N/A,FALSE,"1993";#N/A,#N/A,FALSE,"93 AMT"}</definedName>
    <definedName name="China">#REF!</definedName>
    <definedName name="chip">#REF!</definedName>
    <definedName name="Chiquitos">#REF!</definedName>
    <definedName name="chkbox_RemAdm">"Check Box 1133"</definedName>
    <definedName name="chocolate">#REF!</definedName>
    <definedName name="chosie">{#N/A,#N/A,FALSE,"Pharm";#N/A,#N/A,FALSE,"WWCM"}</definedName>
    <definedName name="chosie_1">#REF!</definedName>
    <definedName name="chosie_2">{#N/A,#N/A,FALSE,"Pharm";#N/A,#N/A,FALSE,"WWCM"}</definedName>
    <definedName name="chosie_3">{#N/A,#N/A,FALSE,"Pharm";#N/A,#N/A,FALSE,"WWCM"}</definedName>
    <definedName name="chosie_4">{#N/A,#N/A,FALSE,"Pharm";#N/A,#N/A,FALSE,"WWCM"}</definedName>
    <definedName name="chris1">#REF!</definedName>
    <definedName name="churn2">#REF!</definedName>
    <definedName name="ci">{"F3 detail",#N/A,FALSE,"F3 ";"F3 Presentation",#N/A,FALSE,"F3 "}</definedName>
    <definedName name="ciao">{"F3 detail",#N/A,FALSE,"F1";"F3 Presentation",#N/A,FALSE,"F3 "}</definedName>
    <definedName name="cinnamon">#REF!</definedName>
    <definedName name="CIQANR_00cacd2a1ebc42a2ab8c88e9aee10b42">#REF!</definedName>
    <definedName name="CIQANR_01929d6d1f2e49ab9afc36022f8d0f12">#REF!</definedName>
    <definedName name="CIQANR_060457859ae1446184af9c4e1a336f4f">#REF!</definedName>
    <definedName name="CIQANR_089a7905fbbf4e7eb4e27fc252969875">#REF!</definedName>
    <definedName name="CIQANR_0c2cbde80d3042a1819350c81b8f56d5">#REF!</definedName>
    <definedName name="CIQANR_0ec48d711953441897bac55db440cf39">#REF!</definedName>
    <definedName name="CIQANR_14cd95081c9e4b48ab0e66e28872ad6e">#REF!</definedName>
    <definedName name="CIQANR_1c1c31e0fb8649f8af02b7e3163b2ddd">#REF!</definedName>
    <definedName name="CIQANR_21502e52ba4b405e979a05a3ba4b0dd7">#REF!</definedName>
    <definedName name="CIQANR_2dfe882cc90d416ea9ba32d541d521b7">#REF!</definedName>
    <definedName name="CIQANR_3240031b53cc4c7980453d90218c5b10">#REF!</definedName>
    <definedName name="CIQANR_33154ff9c68f4854876ccef2b7ca57d3">#REF!</definedName>
    <definedName name="CIQANR_45dd7d8ffc9a443eb386652552e98bb9">#REF!</definedName>
    <definedName name="CIQANR_462d78bf846b4b59b4a7c759b43c3335">#REF!</definedName>
    <definedName name="CIQANR_4a91c83d3101427caf076f25c3b7d765">#REF!</definedName>
    <definedName name="CIQANR_657e01d3bef647d8ac0949dc67646259">#REF!</definedName>
    <definedName name="CIQANR_679603a1cf7442c59333eb252edaba83">#REF!</definedName>
    <definedName name="CIQANR_7371fbba392d4a1e89ae0bbc964083ad">#REF!</definedName>
    <definedName name="CIQANR_74664383024c43bcae5c69e13e8c8d3d">#REF!</definedName>
    <definedName name="CIQANR_78410ca7ba5942e891504b48167856c9">#REF!</definedName>
    <definedName name="CIQANR_7a8d42a314f041b195aa8b480811843d">#REF!</definedName>
    <definedName name="CIQANR_894e9a507d784407a18903c03ba44c8a">#REF!</definedName>
    <definedName name="CIQANR_925d0e23c79a417ead3418326851a393">#REF!</definedName>
    <definedName name="CIQANR_a2dd63fe8b2e4ce0b67b224739f609e7">#REF!</definedName>
    <definedName name="CIQANR_b674fba9c22f4bb48030d5d733c55f22">#REF!</definedName>
    <definedName name="CIQANR_ca6c0edc239c478e939130f5c544a7a7">#REF!</definedName>
    <definedName name="CIQANR_cd5d1b57adea4646bd50775d8563072f">#REF!</definedName>
    <definedName name="CIQANR_d1438a935f91449daf390f8f8d12ee97">#REF!</definedName>
    <definedName name="CIQANR_d73578f9c6a24d639bbce8e0b26c2dd5">#REF!</definedName>
    <definedName name="CIQANR_d827ff049f1f45dc9009bf472637e936">#REF!</definedName>
    <definedName name="CIQANR_eb88d6fb82b94c578f6252168fa3efe2">#REF!</definedName>
    <definedName name="CIQANR_ef4c25e1a6124c5fabab004614d19bde">#REF!</definedName>
    <definedName name="CIQWB">"70ed00b3-aa4d-40a5-ab58-1ce004348e25"</definedName>
    <definedName name="CIQWBGuid">"b98fdace-81fe-4c55-9439-8c9bf69566cf"</definedName>
    <definedName name="CIQWBGuid_1">"a1a3a20a-c273-47f2-9318-ba6bf5fd936e"</definedName>
    <definedName name="CIQWBGuid1">"4a660216-8d6d-4b61-97a9-bd7ccd3558e7"</definedName>
    <definedName name="CIQWBGuil2">"c74735fe-0900-4227-b020-948d12a31ac8"</definedName>
    <definedName name="CIQWBInfo">"{ ""CIQVersion"":""9.45.614.5792"" }"</definedName>
    <definedName name="cir">#REF!</definedName>
    <definedName name="CIRC">#REF!</definedName>
    <definedName name="circular">#REF!</definedName>
    <definedName name="CISCO_Base_Matrix">#REF!</definedName>
    <definedName name="CITSBAU">#REF!</definedName>
    <definedName name="CITSBAU_1">#REF!</definedName>
    <definedName name="CITY">"CITY"</definedName>
    <definedName name="ciycfifcifc">{"1",#N/A,FALSE,"Presentation Sheet";"2",#N/A,FALSE,"Presentation Sheet";"3",#N/A,FALSE,"Presentation Sheet";"4",#N/A,FALSE,"Presentation Sheet";"5",#N/A,FALSE,"Presentation Sheet";"6",#N/A,FALSE,"Presentation Sheet";"7",#N/A,FALSE,"Presentation Sheet";"8",#N/A,FALSE,"Presentation Sheet";"9",#N/A,FALSE,"Presentation Sheet";"10",#N/A,FALSE,"Presentation Sheet";"11",#N/A,FALSE,"Presentation Sheet";"12",#N/A,FALSE,"Presentation Sheet";"13",#N/A,FALSE,"Presentation Sheet";"14",#N/A,FALSE,"Presentation Sheet"}</definedName>
    <definedName name="cJ">#REF!</definedName>
    <definedName name="cjb">{#N/A,#N/A,TRUE,"Cover00";#N/A,#N/A,TRUE,"Contents";#N/A,#N/A,TRUE,"IS00";#N/A,#N/A,TRUE,"BS00";#N/A,#N/A,TRUE,"CF00";#N/A,#N/A,TRUE,"SE00";#N/A,#N/A,TRUE,"COGS00";#N/A,#N/A,TRUE,"SG&amp;A00";#N/A,#N/A,TRUE,"Interest00";#N/A,#N/A,TRUE,"Stats00";#N/A,#N/A,TRUE,"Covenants00"}</definedName>
    <definedName name="cjghjhj">{#N/A,#N/A,FALSE,"Umsatz CH";#N/A,#N/A,FALSE,"ER CH";#N/A,#N/A,FALSE,"EA CH (2) ";#N/A,#N/A,FALSE,"EA CH";#N/A,#N/A,FALSE,"EA CH (3) ";#N/A,#N/A,FALSE,"EA CH (4)";#N/A,#N/A,FALSE,"KA CH";#N/A,#N/A,FALSE,"KA CH  (2)";#N/A,#N/A,FALSE,"KA CH  (3)";#N/A,#N/A,FALSE,"KA CH (4)"}</definedName>
    <definedName name="cjioweji">{#N/A,#N/A,FALSE,"COVER";#N/A,#N/A,FALSE,"SUMP&amp;L";#N/A,#N/A,FALSE,"SUBSP&amp;L";#N/A,#N/A,FALSE,"SALESANAL"}</definedName>
    <definedName name="cjwiie">{#N/A,#N/A,FALSE,"COVER";#N/A,#N/A,FALSE,"SUMP&amp;L";#N/A,#N/A,FALSE,"SUBSP&amp;L";#N/A,#N/A,FALSE,"SALESANAL"}</definedName>
    <definedName name="CL">1</definedName>
    <definedName name="ClaimBasisOptions">#REF!</definedName>
    <definedName name="Clean">{#N/A,#N/A,TRUE,"Cover Memo";"Complete Sys. Estimate",#N/A,TRUE,"Change Summary";"Complete Sys. Estimate",#N/A,TRUE,"Estimate Summary";"Complete Sys. Estimate",#N/A,TRUE,"Dept. Summary";"Complete Sys. Estimate",#N/A,TRUE,"DOW Detail"}</definedName>
    <definedName name="ClearCompList">#REF!</definedName>
    <definedName name="Client">#REF!</definedName>
    <definedName name="ClientMatter">"b1"</definedName>
    <definedName name="ClientName">#REF!</definedName>
    <definedName name="Clients">#REF!</definedName>
    <definedName name="ÇLK">{"'comite'!$A$9:$G$44","'comite'!$A$1:$G$6"}</definedName>
    <definedName name="CLOSE">#REF!</definedName>
    <definedName name="CLOSE_INT_TABLE">#REF!</definedName>
    <definedName name="CLOSECOL">#REF!</definedName>
    <definedName name="CloseDeposit">#REF!</definedName>
    <definedName name="CloseIntTable">#REF!</definedName>
    <definedName name="CloseMonths">#REF!</definedName>
    <definedName name="ClosePrint">#REF!</definedName>
    <definedName name="CloseRate">#REF!</definedName>
    <definedName name="Closing_Accrual">#REF!</definedName>
    <definedName name="Closing_Cash">#REF!</definedName>
    <definedName name="Closing_Date">#REF!</definedName>
    <definedName name="Closing_Prepay">#REF!</definedName>
    <definedName name="Closing_Working_Capital">#REF!</definedName>
    <definedName name="CLsysID">"BWP"</definedName>
    <definedName name="CLVC3">0.1</definedName>
    <definedName name="CMB_APR_99">#REF!</definedName>
    <definedName name="CMB_AUG_99">#REF!</definedName>
    <definedName name="CMB_DEC_99">#REF!</definedName>
    <definedName name="CMB_Feb_99">#REF!</definedName>
    <definedName name="CMB_Jan_99">#REF!</definedName>
    <definedName name="CMB_JUL_99">#REF!</definedName>
    <definedName name="CMB_JUN_99">#REF!</definedName>
    <definedName name="CMB_MAR_99">#REF!</definedName>
    <definedName name="CMB_MAY_99">#REF!</definedName>
    <definedName name="CMB_NOV_99">#REF!</definedName>
    <definedName name="CMB_OCT_99">#REF!</definedName>
    <definedName name="CMB_SEP_99">#REF!</definedName>
    <definedName name="cmmnwlth">#REF!</definedName>
    <definedName name="CmntLinesToShow">6</definedName>
    <definedName name="cmpSpoolPath">"C:\Program Files\Symtrax\Compleo\Temp\00000000.txt"</definedName>
    <definedName name="cn">{"EUUTIGRP","COMPANIES",TRUE}</definedName>
    <definedName name="cnd">{"ratios",#N/A,FALSE,"Analyse";"multiples",#N/A,FALSE,"Analyse";"places",#N/A,FALSE,"Analyse";"résultats_édition client",#N/A,FALSE,"Résultats";"reg_edition client",#N/A,FALSE,"Regressions";"SYNTHESE",#N/A,FALSE,"Synthese"}</definedName>
    <definedName name="cnd_1">{"ratios",#N/A,FALSE,"Analyse";"multiples",#N/A,FALSE,"Analyse";"places",#N/A,FALSE,"Analyse";"résultats_édition client",#N/A,FALSE,"Résultats";"reg_edition client",#N/A,FALSE,"Regressions";"SYNTHESE",#N/A,FALSE,"Synthese"}</definedName>
    <definedName name="cnd_2">{"ratios",#N/A,FALSE,"Analyse";"multiples",#N/A,FALSE,"Analyse";"places",#N/A,FALSE,"Analyse";"résultats_édition client",#N/A,FALSE,"Résultats";"reg_edition client",#N/A,FALSE,"Regressions";"SYNTHESE",#N/A,FALSE,"Synthese"}</definedName>
    <definedName name="cnn">{"FTSE100","COMPANIES",TRUE}</definedName>
    <definedName name="cnt">{"'Planning Data'!$A$2:$X$120"}</definedName>
    <definedName name="co">1</definedName>
    <definedName name="CO_Switch">#REF!</definedName>
    <definedName name="COA">#REF!</definedName>
    <definedName name="CObenefits">0.15</definedName>
    <definedName name="coconut">#REF!</definedName>
    <definedName name="Code">#REF!</definedName>
    <definedName name="CODEMAP">#REF!</definedName>
    <definedName name="CODEMAP_BILLING">#REF!</definedName>
    <definedName name="CODEMAP_GLOBAL">#REF!</definedName>
    <definedName name="CODEMAP_REVERSE">#REF!</definedName>
    <definedName name="CODEMAP_UK">#REF!</definedName>
    <definedName name="Codes">#REF!</definedName>
    <definedName name="coffee">#REF!</definedName>
    <definedName name="COFINS">{"Fecha_Dezembro",#N/A,FALSE,"FECHAMENTO-2002 ";"Defer_Dezermbro",#N/A,FALSE,"DIFERIDO";"Pis_Dezembro",#N/A,FALSE,"PIS COFINS";"Iss_Dezembro",#N/A,FALSE,"ISS"}</definedName>
    <definedName name="cofins1">{"Fecha_Outubro",#N/A,FALSE,"FECHAMENTO-2002 ";"Defer_Outubro",#N/A,FALSE,"DIFERIDO";"Pis_Outubro",#N/A,FALSE,"PIS COFINS";"Iss_Outubro",#N/A,FALSE,"ISS"}</definedName>
    <definedName name="cofins2">{#N/A,#N/A,FALSE,"Extra2";#N/A,#N/A,FALSE,"Comp2";#N/A,#N/A,FALSE,"Ret-PL"}</definedName>
    <definedName name="COGS">{#N/A,#N/A,FALSE,"3mos";#N/A,#N/A,FALSE,"dedicated"}</definedName>
    <definedName name="COGstandard">{#N/A,#N/A,FALSE,"Pharm";#N/A,#N/A,FALSE,"WWCM"}</definedName>
    <definedName name="COGstandard_1">#REF!</definedName>
    <definedName name="COGstandard_2">{#N/A,#N/A,FALSE,"Pharm";#N/A,#N/A,FALSE,"WWCM"}</definedName>
    <definedName name="COGstandard_3">{#N/A,#N/A,FALSE,"Pharm";#N/A,#N/A,FALSE,"WWCM"}</definedName>
    <definedName name="COGstandard_4">{#N/A,#N/A,FALSE,"Pharm";#N/A,#N/A,FALSE,"WWCM"}</definedName>
    <definedName name="College">#REF!</definedName>
    <definedName name="CoLoad">#REF!</definedName>
    <definedName name="Colorado">{#N/A,#N/A,FALSE,"Aging Summary";#N/A,#N/A,FALSE,"Ratio Analysis";#N/A,#N/A,FALSE,"Test 120 Day Accts";#N/A,#N/A,FALSE,"Tickmarks"}</definedName>
    <definedName name="ColumnAttributes1">#REF!</definedName>
    <definedName name="ColumnHeadings1">#REF!</definedName>
    <definedName name="ColumnTitle1">#REF!</definedName>
    <definedName name="ColumnTitle2">#REF!</definedName>
    <definedName name="COM">#REF!</definedName>
    <definedName name="Combined_Cap_Table">#REF!</definedName>
    <definedName name="Combined_data_FooterType">"INTERNAL"</definedName>
    <definedName name="combined1">{"YTD-Total",#N/A,TRUE,"Provision";"YTD-Utility",#N/A,TRUE,"Prov Utility";"YTD-NonUtility",#N/A,TRUE,"Prov NonUtility"}</definedName>
    <definedName name="Combo">#REF!</definedName>
    <definedName name="comite">{"'comite'!$A$9:$G$44","'comite'!$A$1:$G$6"}</definedName>
    <definedName name="comm">{"PAGE 1",#N/A,FALSE,"WEST_OT"}</definedName>
    <definedName name="Comm_Rate_2019">#REF!</definedName>
    <definedName name="Comm_Rate_2020">#REF!</definedName>
    <definedName name="Comm_Rate_2021">#REF!</definedName>
    <definedName name="Comm_Rate_2022">#REF!</definedName>
    <definedName name="Comm_Rate_2023">#REF!</definedName>
    <definedName name="Comm_Rate_2024">#REF!</definedName>
    <definedName name="comm2">{"PAGE 1",#N/A,FALSE,"WEST_OT"}</definedName>
    <definedName name="comm3">{"PAGE 1",#N/A,FALSE,"WEST_OT"}</definedName>
    <definedName name="Comment5">{#N/A,#N/A,FALSE,"OUT  AREC"}</definedName>
    <definedName name="Commentary">{#N/A,#N/A,FALSE,"OUT  AREC"}</definedName>
    <definedName name="Comments">{#N/A,#N/A,FALSE,"OUT  AREC"}</definedName>
    <definedName name="CommentVid1">"Texte 19"</definedName>
    <definedName name="Commercial">#REF!</definedName>
    <definedName name="CommFee">#REF!</definedName>
    <definedName name="commission">0.12</definedName>
    <definedName name="COMMON_STOCK">"COMMON_STOCK"</definedName>
    <definedName name="commrev2">{"PAGE 1",#N/A,FALSE,"WEST_OT"}</definedName>
    <definedName name="communications">#REF!</definedName>
    <definedName name="CommunityRatedRow23Row27SIKeyStats">#REF!</definedName>
    <definedName name="Comp">#REF!</definedName>
    <definedName name="Comp_1">#REF!</definedName>
    <definedName name="Comp_Ms">#REF!</definedName>
    <definedName name="COMP_NAMES">#REF!,#REF!,#REF!,#REF!,#REF!,#REF!,#REF!,#REF!,#REF!,#REF!,#REF!,#REF!,#REF!,#REF!</definedName>
    <definedName name="Comp_Ratio">#REF!</definedName>
    <definedName name="Comp_TS_HS">{"'99-00 Knoxville'!$A$4:$N$19","'99-00 Knoxville'!$A$1:$N$76"}</definedName>
    <definedName name="comp1">{#N/A,#N/A,FALSE,"ACT CS";#N/A,#N/A,FALSE,"FISH";#N/A,#N/A,FALSE,"Cans";#N/A,#N/A,FALSE,"DAYS"}</definedName>
    <definedName name="Comp10">""</definedName>
    <definedName name="Comp2">""</definedName>
    <definedName name="Comp3">""</definedName>
    <definedName name="Comp4">""</definedName>
    <definedName name="Comp5">""</definedName>
    <definedName name="Comp6">""</definedName>
    <definedName name="Comp7">""</definedName>
    <definedName name="Comp8">""</definedName>
    <definedName name="Comp9">""</definedName>
    <definedName name="ComPage_Chk1">#REF!</definedName>
    <definedName name="Companies">#REF!,#REF!</definedName>
    <definedName name="company">#REF!</definedName>
    <definedName name="COMPANY_ADDRESS">"COMPANY_ADDRESS"</definedName>
    <definedName name="Company_Code">"USDO"</definedName>
    <definedName name="Company_Name">#REF!</definedName>
    <definedName name="Company_pension_contribution_SG">#REF!</definedName>
    <definedName name="COMPANY_PHONE">"COMPANY_PHONE"</definedName>
    <definedName name="COMPANY_STREET1">"COMPANY_STREET1"</definedName>
    <definedName name="COMPANY_STREET2">"COMPANY_STREET2"</definedName>
    <definedName name="COMPANY_TICKER">"COMPANY_TICKER"</definedName>
    <definedName name="COMPANY_WEBSITE">"COMPANY_WEBSITE"</definedName>
    <definedName name="COMPANY_ZIP">"COMPANY_ZIP"</definedName>
    <definedName name="CompanyBlank">{"SUMMARY",#N/A,TRUE,"RIGGIN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CompanyChangeSize">#REF!</definedName>
    <definedName name="CompanyLookup">#REF!</definedName>
    <definedName name="CompanyName">#REF!</definedName>
    <definedName name="CompanyName1">#REF!</definedName>
    <definedName name="CompanyName2">#REF!</definedName>
    <definedName name="CompanyName3">#REF!</definedName>
    <definedName name="CompanyNumber">#REF!</definedName>
    <definedName name="CompanyTable2">#REF!</definedName>
    <definedName name="Comparable">{"First Page",#N/A,FALSE,"Surfactants LBO";"Second Page",#N/A,FALSE,"Surfactants LBO"}</definedName>
    <definedName name="ComparatEU">{#N/A,#N/A,FALSE,"Hip.Bas";#N/A,#N/A,FALSE,"ventas";#N/A,#N/A,FALSE,"ingre-Año";#N/A,#N/A,FALSE,"ventas-Año";#N/A,#N/A,FALSE,"Costepro";#N/A,#N/A,FALSE,"inversion";#N/A,#N/A,FALSE,"personal";#N/A,#N/A,FALSE,"Gastos-V";#N/A,#N/A,FALSE,"Circulante";#N/A,#N/A,FALSE,"CONSOLI";#N/A,#N/A,FALSE,"Es-Fin";#N/A,#N/A,FALSE,"Margen-P"}</definedName>
    <definedName name="Comparative_Period">#REF!</definedName>
    <definedName name="CompareSetupPerson3">#REF!,#REF!,#REF!</definedName>
    <definedName name="comparison">{"bs",#N/A,FALSE,"SCF"}</definedName>
    <definedName name="compco">{"Page1",#N/A,FALSE,"CompCo";"Page2",#N/A,FALSE,"CompCo"}</definedName>
    <definedName name="Compco1">{"Page1",#N/A,FALSE,"CompCo";"Page2",#N/A,FALSE,"CompCo"}</definedName>
    <definedName name="Compco1_1">{"Page1",#N/A,FALSE,"CompCo";"Page2",#N/A,FALSE,"CompCo"}</definedName>
    <definedName name="Compco1_2">{"Page1",#N/A,FALSE,"CompCo";"Page2",#N/A,FALSE,"CompCo"}</definedName>
    <definedName name="Compco2">{"Page1",#N/A,FALSE,"CompCo";"Page2",#N/A,FALSE,"CompCo"}</definedName>
    <definedName name="Compco2_1">{"Page1",#N/A,FALSE,"CompCo";"Page2",#N/A,FALSE,"CompCo"}</definedName>
    <definedName name="Compco2_2">{"Page1",#N/A,FALSE,"CompCo";"Page2",#N/A,FALSE,"CompCo"}</definedName>
    <definedName name="compet">#REF!</definedName>
    <definedName name="Competitor">#REF!</definedName>
    <definedName name="Competitors_2Columns">#REF!</definedName>
    <definedName name="Competitors_3Columns">#REF!</definedName>
    <definedName name="Competitors_4Columns">#REF!</definedName>
    <definedName name="CompF">#REF!</definedName>
    <definedName name="CompgraphHelp">#REF!</definedName>
    <definedName name="comphalf1">#REF!</definedName>
    <definedName name="Completionres">#REF!</definedName>
    <definedName name="compliance">#REF!</definedName>
    <definedName name="complookup">#REF!</definedName>
    <definedName name="compnam">#REF!</definedName>
    <definedName name="compname">#REF!</definedName>
    <definedName name="CompositeBuilder">#REF!</definedName>
    <definedName name="CompPie">{"one",#N/A,TRUE,"Alaska";"two",#N/A,TRUE,"Alaska";"three",#N/A,TRUE,"Alaska";"four",#N/A,TRUE,"Alaska"}</definedName>
    <definedName name="CompQ">#REF!</definedName>
    <definedName name="CompQ1">#REF!</definedName>
    <definedName name="CompRange">OFFSET(CompRange1Main,9,0,COUNTA(CompRange1Main)-COUNTA(#REF!),1)</definedName>
    <definedName name="CompRange1">OFFSET(CompRange1Main,9,0,COUNTA(CompRange1Main)-COUNTA(#REF!),1)</definedName>
    <definedName name="CompRange1Main">#REF!</definedName>
    <definedName name="CompRange2">OFFSET(CompRange2Main,9,0,COUNTA(CompRange2Main)-COUNTA(#REF!),1)</definedName>
    <definedName name="CompRange2Main">#REF!</definedName>
    <definedName name="CompRange3">OFFSET(CompRange3Main,9,0,COUNTA(CompRange3Main)-COUNTA(#REF!),1)</definedName>
    <definedName name="CompRange3Main">#REF!</definedName>
    <definedName name="CompRangeF">#REF!</definedName>
    <definedName name="CompRangeF1">#REF!</definedName>
    <definedName name="CompRangeQ">#REF!</definedName>
    <definedName name="CompRangeQ1">#REF!</definedName>
    <definedName name="CompRangeS">#REF!</definedName>
    <definedName name="CompRangeS2">#REF!</definedName>
    <definedName name="CompRangeSF">#REF!</definedName>
    <definedName name="CompRangeSF1">#REF!</definedName>
    <definedName name="CompRangeV1">#REF!</definedName>
    <definedName name="CompRangeV2">#REF!</definedName>
    <definedName name="CompRangeV3">#REF!</definedName>
    <definedName name="CompRangeV4">#REF!</definedName>
    <definedName name="CompRangeV5">#REF!</definedName>
    <definedName name="CompRangeV6">#REF!</definedName>
    <definedName name="compresult">#REF!</definedName>
    <definedName name="compresults">#REF!</definedName>
    <definedName name="comps">{#N/A,#N/A,FALSE,"Cover";#N/A,#N/A,FALSE,"LUMI";#N/A,#N/A,FALSE,"COMD";#N/A,#N/A,FALSE,"Valuation";#N/A,#N/A,FALSE,"Assumptions";#N/A,#N/A,FALSE,"Pooling";#N/A,#N/A,FALSE,"BalanceSheet"}</definedName>
    <definedName name="CompS1">#REF!</definedName>
    <definedName name="comps2">{#N/A,#N/A,TRUE,"MktStats";#N/A,#N/A,TRUE,"BStats";#N/A,#N/A,TRUE,"BalSheet";#N/A,#N/A,TRUE,"BalSheet2"}</definedName>
    <definedName name="CompTitle">"Comparable Company Analysis "</definedName>
    <definedName name="CompV1">#REF!</definedName>
    <definedName name="CompV2">#REF!</definedName>
    <definedName name="CompV3">#REF!</definedName>
    <definedName name="CompV4">#REF!</definedName>
    <definedName name="CompV5">#REF!</definedName>
    <definedName name="CompV6">#REF!</definedName>
    <definedName name="CompYear">#REF!</definedName>
    <definedName name="con">{"title",#N/A,TRUE,"Summary Budget";"Rental Income",#N/A,TRUE,"Summary Budget";"Current Escalations",#N/A,TRUE,"Summary Budget";"Prior Year Escalations",#N/A,TRUE,"Summary Budget";"Storage Rent",#N/A,TRUE,"Summary Budget";"Parking Rent",#N/A,TRUE,"Summary Budget";"Gross Up",#N/A,TRUE,"Summary Budget";"Income",#N/A,TRUE,"Summary Budget";"Operating Expenses",#N/A,TRUE,"Summary Budget";"Capital Expenses",#N/A,TRUE,"Summary Budget";"Leasing Expenses",#N/A,TRUE,"Summary Budget";"Electrical Expense",#N/A,TRUE,"Summary Budget"}</definedName>
    <definedName name="Con_Trx_Crx">#REF!,#REF!,#REF!</definedName>
    <definedName name="coname">#REF!</definedName>
    <definedName name="concom">#REF!</definedName>
    <definedName name="Conditional_Share_Values_FooterType">"NONE"</definedName>
    <definedName name="condos">#REF!</definedName>
    <definedName name="ConferencesBreakIn">#REF!</definedName>
    <definedName name="Confidentiality">#REF!</definedName>
    <definedName name="confix">#REF!</definedName>
    <definedName name="conflic40100k">{#N/A,"Anonymous",FALSE,"30 30k Table";#N/A,#N/A,FALSE,"30 50k Table";#N/A,#N/A,FALSE,"40 100k Table"}</definedName>
    <definedName name="conflict">{"VarDetail",#N/A,FALSE,"FState"}</definedName>
    <definedName name="conflict3">{#N/A,"Anonymous",FALSE,"30 30k Table";#N/A,#N/A,FALSE,"30 50k Table";#N/A,#N/A,FALSE,"40 100k Table"}</definedName>
    <definedName name="conflict40100k">{#N/A,"Anonymous",FALSE,"30 30k Table";#N/A,#N/A,FALSE,"30 50k Table";#N/A,#N/A,FALSE,"40 100k Table"}</definedName>
    <definedName name="conflict404050k">{#N/A,"Anonymous",FALSE,"30 30k Table";#N/A,#N/A,FALSE,"30 50k Table";#N/A,#N/A,FALSE,"40 100k Table"}</definedName>
    <definedName name="conflict4050k">{#N/A,"Anonymous",FALSE,"30 30k Table";#N/A,#N/A,FALSE,"30 50k Table";#N/A,#N/A,FALSE,"40 100k Table"}</definedName>
    <definedName name="conflict4050kkk">{#N/A,"Anonymous",FALSE,"30 30k Table";#N/A,#N/A,FALSE,"30 50k Table";#N/A,#N/A,FALSE,"40 100k Table"}</definedName>
    <definedName name="conflicto">{"VarDetail",#N/A,FALSE,"FState"}</definedName>
    <definedName name="conflt40100k">{#N/A,"Anonymous",FALSE,"30 30k Table";#N/A,#N/A,FALSE,"30 50k Table";#N/A,#N/A,FALSE,"40 100k Table"}</definedName>
    <definedName name="Confused">#REF!</definedName>
    <definedName name="conoff">#REF!</definedName>
    <definedName name="conon">#REF!</definedName>
    <definedName name="conoth">#REF!</definedName>
    <definedName name="Cons_temp">{"Supporting Schedules",#N/A,FALSE,"Results"}</definedName>
    <definedName name="consFin_Sum_3">{"DelHaas",#N/A,FALSE,"CONSMO95";"QuickBook",#N/A,FALSE,"CONSMO95"}</definedName>
    <definedName name="consga">#REF!</definedName>
    <definedName name="consldnetloss">#REF!</definedName>
    <definedName name="consol">{"Supporting Schedules",#N/A,FALSE,"Results"}</definedName>
    <definedName name="CONSOLIDA">{"DOMETIC CONSOLIDATED",#N/A,FALSE,"M-1"}</definedName>
    <definedName name="consolidated">#REF!</definedName>
    <definedName name="ConsolidatedList">#REF!</definedName>
    <definedName name="ConsolidatedOpsList">#REF!</definedName>
    <definedName name="Consolidating">{#N/A,#N/A,FALSE,"INPUTS";#N/A,#N/A,FALSE,"PROFORMA BSHEET";#N/A,#N/A,FALSE,"COMBINED";#N/A,#N/A,FALSE,"HIGH YIELD";#N/A,#N/A,FALSE,"COMB_GRAPHS"}</definedName>
    <definedName name="ConsoliDent">39216.5878819444</definedName>
    <definedName name="ConstructionEndDateIn">#REF!</definedName>
    <definedName name="ConstructionStartDateIn">#REF!</definedName>
    <definedName name="Consulotin">{#N/A,#N/A,FALSE,"BU INCOME STATEMENT ";#N/A,#N/A,FALSE,"EXPENSE SUMMARY ";#N/A,#N/A,FALSE,"DEPT1";#N/A,#N/A,FALSE,"DEPT1 (2)"}</definedName>
    <definedName name="consum">{"'Sheet2'!$A$3:$B$17"}</definedName>
    <definedName name="cont">{#N/A,#N/A,FALSE,"Contribution Analysis"}</definedName>
    <definedName name="cont2">{#N/A,#N/A,FALSE,"Contribution Analysis"}</definedName>
    <definedName name="CONTABLES">{#N/A,#N/A,FALSE,"Costos Productos 6A";#N/A,#N/A,FALSE,"Costo Unitario Total H-94-12"}</definedName>
    <definedName name="contcost">#REF!</definedName>
    <definedName name="Contents_Actuals">#REF!</definedName>
    <definedName name="Contents_Assumptions">#REF!</definedName>
    <definedName name="Contents_Calculations">#REF!</definedName>
    <definedName name="Contents_Checks">#REF!</definedName>
    <definedName name="Contents_Contents">#REF!</definedName>
    <definedName name="Contents_Dashboard">#REF!</definedName>
    <definedName name="Contents_FinStats">#REF!</definedName>
    <definedName name="Contents_FinStats_Diff">#REF!</definedName>
    <definedName name="Contents_FinStats_Saved">#REF!</definedName>
    <definedName name="Contents_Returns">#REF!</definedName>
    <definedName name="Contents_Setup">#REF!</definedName>
    <definedName name="Contents_Template">#REF!</definedName>
    <definedName name="Contents_Template2">#REF!</definedName>
    <definedName name="ContentsHelp">#REF!</definedName>
    <definedName name="ContractData">OFFSET(#REF!,0,0,COUNTA(#REF!),COUNTA(#REF!))</definedName>
    <definedName name="Contractor">#REF!</definedName>
    <definedName name="ContractServicesSummary">#REF!</definedName>
    <definedName name="contrib2">{"page1",#N/A,FALSE,"Temp";"page2",#N/A,FALSE,"Temp";"page3",#N/A,FALSE,"Temp";"page4",#N/A,FALSE,"Temp";"page5",#N/A,FALSE,"Temp";"page6",#N/A,FALSE,"Temp"}</definedName>
    <definedName name="contrib3">{"page1",#N/A,FALSE,"Temp";"page2",#N/A,FALSE,"Temp";"page3",#N/A,FALSE,"Temp";"page4",#N/A,FALSE,"Temp";"page5",#N/A,FALSE,"Temp";"page6",#N/A,FALSE,"Temp"}</definedName>
    <definedName name="control1">#REF!</definedName>
    <definedName name="control1_1">#REF!</definedName>
    <definedName name="control1_2">#REF!</definedName>
    <definedName name="CONTROLLER_DATAENTRY">"D1!$A$1"</definedName>
    <definedName name="CONTROLLERFDOPTION.VIEWABLE_RANGE_LRC.31343A38">"Sheet1!$A$1"</definedName>
    <definedName name="CONTROLLERFDOPTION.VIEWABLE_RANGE_LRC.31373A36">"Sheet1!$A$1"</definedName>
    <definedName name="CONTROLLERFDOPTION.VIEWABLE_RANGE_LRC.31393A3138">"Sheet1!$A$1"</definedName>
    <definedName name="CONTROLLERFDOPTION.VIEWABLE_RANGE_LRC.3230303A3138">"Sheet1!$A$1"</definedName>
    <definedName name="CONTROLLERFDOPTION.VIEWABLE_RANGE_LRC.32323A3138">"Sheet1!$A$1"</definedName>
    <definedName name="CONTROLLERFDOPTION.VIEWABLE_RANGE_LRC.33313A3138">"Sheet1!$A$1"</definedName>
    <definedName name="CONTROLLERFDOPTION.VIEWABLE_RANGE_LRC.3334303A3138">"Sheet1!$A$1"</definedName>
    <definedName name="CONTROLLERFDOPTION.VIEWABLE_RANGE_LRC.33393A3138">"Sheet1!$A$1"</definedName>
    <definedName name="CONTROLLERFDOPTION.VIEWABLE_RANGE_LRC.34303A3138">"Sheet1!$A$1"</definedName>
    <definedName name="CONTROLLERFDOPTION.VIEWABLE_RANGE_LRC.36323A3138">"Sheet1!$A$1"</definedName>
    <definedName name="CONTROLLERFDOPTION.VIEWABLE_RANGE_LRC.37303A3138">"Sheet1!$A$1"</definedName>
    <definedName name="CONTROLLERFDOPTION.VIEWABLE_RANGE_LRC.38333A3231">"Sheet1!$A$1"</definedName>
    <definedName name="CONTROLLERFDOPTION.VIEWABLE_RANGE_ULC.343A34">"Sheet1!$A$1"</definedName>
    <definedName name="CONTROLLERFDOPTION.VIEWABLE_RANGE_ULC.353A34">"Sheet1!$A$1"</definedName>
    <definedName name="Controls">#REF!</definedName>
    <definedName name="Conv">#REF!</definedName>
    <definedName name="Convenção">{"TotalGeralDespesasPorArea",#N/A,FALSE,"VinculosAccessEfetivo"}</definedName>
    <definedName name="Convertible_Preferred_Summary">#REF!</definedName>
    <definedName name="Convertible_Preferred_Tables">#REF!</definedName>
    <definedName name="CONVRATES">#REF!</definedName>
    <definedName name="CoOHLoad">#REF!</definedName>
    <definedName name="cool1">#REF!</definedName>
    <definedName name="cool2">{#N/A,#N/A,FALSE,"Canac";#N/A,#N/A,FALSE,"SR-CAN";#N/A,#N/A,FALSE,"SR-US";#N/A,#N/A,FALSE,"TR";#N/A,#N/A,FALSE,"BU";#N/A,#N/A,FALSE,"RJ";#N/A,#N/A,FALSE,"KK";#N/A,#N/A,FALSE,"TT";#N/A,#N/A,FALSE,"KC";#N/A,#N/A,FALSE,"LA";#N/A,#N/A,FALSE,"RX";#N/A,#N/A,FALSE,"RY";#N/A,#N/A,FALSE,"RX&amp;RY";#N/A,#N/A,FALSE,"LD";#N/A,#N/A,FALSE,"CH";#N/A,#N/A,FALSE,"SF";#N/A,#N/A,FALSE,"AL";#N/A,#N/A,FALSE,"DA";#N/A,#N/A,FALSE,"PL";#N/A,#N/A,FALSE,"AZ";#N/A,#N/A,FALSE,"WH"}</definedName>
    <definedName name="cool3">{#N/A,#N/A,TRUE,"AR";#N/A,#N/A,TRUE,"BB";#N/A,#N/A,TRUE,"BE";#N/A,#N/A,TRUE,"DB";#N/A,#N/A,TRUE,"GR";#N/A,#N/A,TRUE,"WN";#N/A,#N/A,TRUE,"PK";#N/A,#N/A,TRUE,"RW";#N/A,#N/A,TRUE,"WD";#N/A,#N/A,TRUE,"KE";#N/A,#N/A,TRUE,"DW";#N/A,#N/A,TRUE,"HK";#N/A,#N/A,TRUE,"HV";#N/A,#N/A,TRUE,"CW";#N/A,#N/A,TRUE,"LN";#N/A,#N/A,TRUE,"TK";#N/A,#N/A,TRUE,"KV";#N/A,#N/A,TRUE,"VD";#N/A,#N/A,TRUE,"CP";#N/A,#N/A,TRUE,"SM";#N/A,#N/A,TRUE,"DS";#N/A,#N/A,TRUE,"ST";#N/A,#N/A,TRUE,"DY";#N/A,#N/A,TRUE,"TM";#N/A,#N/A,TRUE,"VJ";#N/A,#N/A,TRUE,"RS";#N/A,#N/A,TRUE,"LW"}</definedName>
    <definedName name="cool4">{#N/A,#N/A,FALSE,"Canac";#N/A,#N/A,FALSE,"SR-CAN";#N/A,#N/A,FALSE,"SR-US";#N/A,#N/A,FALSE,"TR";#N/A,#N/A,FALSE,"BU";#N/A,#N/A,FALSE,"RJ";#N/A,#N/A,FALSE,"KK";#N/A,#N/A,FALSE,"TT";#N/A,#N/A,FALSE,"KC";#N/A,#N/A,FALSE,"LA";#N/A,#N/A,FALSE,"RX";#N/A,#N/A,FALSE,"RY";#N/A,#N/A,FALSE,"RX&amp;RY";#N/A,#N/A,FALSE,"LD";#N/A,#N/A,FALSE,"CH";#N/A,#N/A,FALSE,"SF";#N/A,#N/A,FALSE,"AL";#N/A,#N/A,FALSE,"DA";#N/A,#N/A,FALSE,"PL";#N/A,#N/A,FALSE,"AZ";#N/A,#N/A,FALSE,"WH"}</definedName>
    <definedName name="cool6">{#N/A,#N/A,FALSE,"UK";#N/A,#N/A,FALSE,"BA";#N/A,#N/A,FALSE,"VZ"}</definedName>
    <definedName name="cooper2">{#N/A,#N/A,TRUE,"Pro Forma";#N/A,#N/A,TRUE,"PF_Bal";#N/A,#N/A,TRUE,"PF_INC";#N/A,#N/A,TRUE,"CBE";#N/A,#N/A,TRUE,"SWK"}</definedName>
    <definedName name="coopy">#REF!</definedName>
    <definedName name="cop">#REF!</definedName>
    <definedName name="copia">{#N/A,#N/A,FALSE,"voz corporativa";#N/A,#N/A,FALSE,"Transmisión de datos";#N/A,#N/A,FALSE,"Videoconferencia";#N/A,#N/A,FALSE,"Correo electrónico";#N/A,#N/A,FALSE,"Correo de voz";#N/A,#N/A,FALSE,"Megafax";#N/A,#N/A,FALSE,"Edi";#N/A,#N/A,FALSE,"Internet";#N/A,#N/A,FALSE,"VSAT";#N/A,#N/A,FALSE,"ing ult. milla"}</definedName>
    <definedName name="copia2">{#N/A,#N/A,FALSE,"voz corporativa";#N/A,#N/A,FALSE,"Transmisión de datos";#N/A,#N/A,FALSE,"Videoconferencia";#N/A,#N/A,FALSE,"Correo electrónico";#N/A,#N/A,FALSE,"Correo de voz";#N/A,#N/A,FALSE,"Megafax";#N/A,#N/A,FALSE,"Edi";#N/A,#N/A,FALSE,"Internet";#N/A,#N/A,FALSE,"VSAT";#N/A,#N/A,FALSE,"ing ult. milla"}</definedName>
    <definedName name="COPS">#REF!</definedName>
    <definedName name="COPY">{#N/A,#N/A,FALSE,"Pharm";#N/A,#N/A,FALSE,"WWCM"}</definedName>
    <definedName name="COPY_1">#REF!</definedName>
    <definedName name="COPY_2">{#N/A,#N/A,FALSE,"Pharm";#N/A,#N/A,FALSE,"WWCM"}</definedName>
    <definedName name="COPY_3">{#N/A,#N/A,FALSE,"Pharm";#N/A,#N/A,FALSE,"WWCM"}</definedName>
    <definedName name="COPY_4">{#N/A,#N/A,FALSE,"Pharm";#N/A,#N/A,FALSE,"WWCM"}</definedName>
    <definedName name="copy1">{#N/A,#N/A,FALSE,"Pharm";#N/A,#N/A,FALSE,"WWCM"}</definedName>
    <definedName name="copy1_1">#REF!</definedName>
    <definedName name="copy1_2">{#N/A,#N/A,FALSE,"Pharm";#N/A,#N/A,FALSE,"WWCM"}</definedName>
    <definedName name="copy1_3">{#N/A,#N/A,FALSE,"Pharm";#N/A,#N/A,FALSE,"WWCM"}</definedName>
    <definedName name="copy1_4">{#N/A,#N/A,FALSE,"Pharm";#N/A,#N/A,FALSE,"WWCM"}</definedName>
    <definedName name="COPY2">{#N/A,#N/A,FALSE,"Pharm";#N/A,#N/A,FALSE,"WWCM"}</definedName>
    <definedName name="COPY2_1">#REF!</definedName>
    <definedName name="COPY2_2">{#N/A,#N/A,FALSE,"Pharm";#N/A,#N/A,FALSE,"WWCM"}</definedName>
    <definedName name="COPY2_3">{#N/A,#N/A,FALSE,"Pharm";#N/A,#N/A,FALSE,"WWCM"}</definedName>
    <definedName name="COPY2_4">{#N/A,#N/A,FALSE,"Pharm";#N/A,#N/A,FALSE,"WWCM"}</definedName>
    <definedName name="copy233">{#N/A,#N/A,FALSE,"Pharm";#N/A,#N/A,FALSE,"WWCM"}</definedName>
    <definedName name="copy233_1">#REF!</definedName>
    <definedName name="copy233_2">{#N/A,#N/A,FALSE,"Pharm";#N/A,#N/A,FALSE,"WWCM"}</definedName>
    <definedName name="copy233_3">{#N/A,#N/A,FALSE,"Pharm";#N/A,#N/A,FALSE,"WWCM"}</definedName>
    <definedName name="copy233_4">{#N/A,#N/A,FALSE,"Pharm";#N/A,#N/A,FALSE,"WWCM"}</definedName>
    <definedName name="copy3">{#N/A,#N/A,TRUE,"Pro Forma";#N/A,#N/A,TRUE,"PF_Bal";#N/A,#N/A,TRUE,"PF_INC";#N/A,#N/A,TRUE,"CBE";#N/A,#N/A,TRUE,"SWK"}</definedName>
    <definedName name="copy33">{#N/A,#N/A,FALSE,"Pharm";#N/A,#N/A,FALSE,"WWCM"}</definedName>
    <definedName name="copy33_1">#REF!</definedName>
    <definedName name="copy33_2">{#N/A,#N/A,FALSE,"Pharm";#N/A,#N/A,FALSE,"WWCM"}</definedName>
    <definedName name="copy33_3">{#N/A,#N/A,FALSE,"Pharm";#N/A,#N/A,FALSE,"WWCM"}</definedName>
    <definedName name="copy33_4">{#N/A,#N/A,FALSE,"Pharm";#N/A,#N/A,FALSE,"WWCM"}</definedName>
    <definedName name="copy38">{#N/A,#N/A,FALSE,"Pharm";#N/A,#N/A,FALSE,"WWCM"}</definedName>
    <definedName name="copy38_1">#REF!</definedName>
    <definedName name="copy38_2">{#N/A,#N/A,FALSE,"Pharm";#N/A,#N/A,FALSE,"WWCM"}</definedName>
    <definedName name="copy38_3">{#N/A,#N/A,FALSE,"Pharm";#N/A,#N/A,FALSE,"WWCM"}</definedName>
    <definedName name="copy38_4">{#N/A,#N/A,FALSE,"Pharm";#N/A,#N/A,FALSE,"WWCM"}</definedName>
    <definedName name="copygfsd">{#N/A,#N/A,FALSE,"Pharm";#N/A,#N/A,FALSE,"WWCM"}</definedName>
    <definedName name="CopyWord">#REF!</definedName>
    <definedName name="core2009">#REF!</definedName>
    <definedName name="corp">#REF!</definedName>
    <definedName name="Corpexp">#REF!</definedName>
    <definedName name="Corporate">#REF!</definedName>
    <definedName name="Corporate2">#REF!</definedName>
    <definedName name="corptax">#REF!</definedName>
    <definedName name="CoSelectorOutputs">#REF!</definedName>
    <definedName name="Cost">{#N/A,#N/A,FALSE,"95TOTAL"}</definedName>
    <definedName name="Cost_Database">#REF!</definedName>
    <definedName name="COST_REVENUE">"COST_REVENUE"</definedName>
    <definedName name="Cost_Sharing_Analysis_Dental_Range">#REF!</definedName>
    <definedName name="cost04">{#N/A,#N/A,FALSE,"Costos Productos 6A";#N/A,#N/A,FALSE,"Costo Unitario Total H-94-12"}</definedName>
    <definedName name="COST2">{#N/A,#N/A,TRUE,"Basic";#N/A,#N/A,TRUE,"EXT-TABLE";#N/A,#N/A,TRUE,"STEEL";#N/A,#N/A,TRUE,"INT-Table";#N/A,#N/A,TRUE,"STEEL";#N/A,#N/A,TRUE,"Door"}</definedName>
    <definedName name="COSTCONTAB">{#N/A,#N/A,FALSE,"Costos Productos 6A";#N/A,#N/A,FALSE,"Costo Unitario Total H-94-12"}</definedName>
    <definedName name="costcut2">{"title",#N/A,TRUE,"Summary Budget";"Operating Expenses",#N/A,TRUE,"Summary Budget"}</definedName>
    <definedName name="costcuts">{"Title Page",#N/A,FALSE,"title page";"Operating Expenses",#N/A,FALSE,"Operating Exp";"Capital Expenses",#N/A,FALSE,"Capital Exp"}</definedName>
    <definedName name="CostDatabase">#REF!</definedName>
    <definedName name="costivos">{#N/A,#N/A,FALSE,"Costos Productos 6A";#N/A,#N/A,FALSE,"Costo Unitario Total H-94-12"}</definedName>
    <definedName name="CostJul08">#REF!</definedName>
    <definedName name="CostofCapital">12%</definedName>
    <definedName name="costoperativos">{#N/A,#N/A,FALSE,"Costos Productos 6A";#N/A,#N/A,FALSE,"Costo Unitario Total H-94-12"}</definedName>
    <definedName name="costos04">{#N/A,#N/A,FALSE,"Costos Productos 6A";#N/A,#N/A,FALSE,"Costo Unitario Total H-94-12"}</definedName>
    <definedName name="costsav">#REF!</definedName>
    <definedName name="Cotrans_Grafik">#REF!</definedName>
    <definedName name="cottoncandy">#REF!</definedName>
    <definedName name="coucou">#REF!</definedName>
    <definedName name="coucou_1">{#N/A,#N/A,TRUE,"Cover sheet";#N/A,#N/A,TRUE,"INPUTS";#N/A,#N/A,TRUE,"OUTPUTS";#N/A,#N/A,TRUE,"VALUATION"}</definedName>
    <definedName name="coucou_2">{#N/A,#N/A,TRUE,"Cover sheet";#N/A,#N/A,TRUE,"INPUTS";#N/A,#N/A,TRUE,"OUTPUTS";#N/A,#N/A,TRUE,"VALUATION"}</definedName>
    <definedName name="coucou2">#REF!</definedName>
    <definedName name="coun">{#N/A,#N/A,FALSE,"Assessment";#N/A,#N/A,FALSE,"Staffing";#N/A,#N/A,FALSE,"Hires";#N/A,#N/A,FALSE,"Assumptions"}</definedName>
    <definedName name="coun_1">{#N/A,#N/A,FALSE,"Assessment";#N/A,#N/A,FALSE,"Staffing";#N/A,#N/A,FALSE,"Hires";#N/A,#N/A,FALSE,"Assumptions"}</definedName>
    <definedName name="coun_1_1">{#N/A,#N/A,FALSE,"Assessment";#N/A,#N/A,FALSE,"Staffing";#N/A,#N/A,FALSE,"Hires";#N/A,#N/A,FALSE,"Assumptions"}</definedName>
    <definedName name="coun_1_2">{#N/A,#N/A,FALSE,"Assessment";#N/A,#N/A,FALSE,"Staffing";#N/A,#N/A,FALSE,"Hires";#N/A,#N/A,FALSE,"Assumptions"}</definedName>
    <definedName name="coun_1_3">{#N/A,#N/A,FALSE,"Assessment";#N/A,#N/A,FALSE,"Staffing";#N/A,#N/A,FALSE,"Hires";#N/A,#N/A,FALSE,"Assumptions"}</definedName>
    <definedName name="coun_1_4">{#N/A,#N/A,FALSE,"Assessment";#N/A,#N/A,FALSE,"Staffing";#N/A,#N/A,FALSE,"Hires";#N/A,#N/A,FALSE,"Assumptions"}</definedName>
    <definedName name="coun_1_5">{#N/A,#N/A,FALSE,"Assessment";#N/A,#N/A,FALSE,"Staffing";#N/A,#N/A,FALSE,"Hires";#N/A,#N/A,FALSE,"Assumptions"}</definedName>
    <definedName name="coun_2">{#N/A,#N/A,FALSE,"Assessment";#N/A,#N/A,FALSE,"Staffing";#N/A,#N/A,FALSE,"Hires";#N/A,#N/A,FALSE,"Assumptions"}</definedName>
    <definedName name="coun_2_1">{#N/A,#N/A,FALSE,"Assessment";#N/A,#N/A,FALSE,"Staffing";#N/A,#N/A,FALSE,"Hires";#N/A,#N/A,FALSE,"Assumptions"}</definedName>
    <definedName name="coun_2_2">{#N/A,#N/A,FALSE,"Assessment";#N/A,#N/A,FALSE,"Staffing";#N/A,#N/A,FALSE,"Hires";#N/A,#N/A,FALSE,"Assumptions"}</definedName>
    <definedName name="coun_2_3">{#N/A,#N/A,FALSE,"Assessment";#N/A,#N/A,FALSE,"Staffing";#N/A,#N/A,FALSE,"Hires";#N/A,#N/A,FALSE,"Assumptions"}</definedName>
    <definedName name="coun_2_4">{#N/A,#N/A,FALSE,"Assessment";#N/A,#N/A,FALSE,"Staffing";#N/A,#N/A,FALSE,"Hires";#N/A,#N/A,FALSE,"Assumptions"}</definedName>
    <definedName name="coun_2_5">{#N/A,#N/A,FALSE,"Assessment";#N/A,#N/A,FALSE,"Staffing";#N/A,#N/A,FALSE,"Hires";#N/A,#N/A,FALSE,"Assumptions"}</definedName>
    <definedName name="coun_3">{#N/A,#N/A,FALSE,"Assessment";#N/A,#N/A,FALSE,"Staffing";#N/A,#N/A,FALSE,"Hires";#N/A,#N/A,FALSE,"Assumptions"}</definedName>
    <definedName name="coun_3_1">{#N/A,#N/A,FALSE,"Assessment";#N/A,#N/A,FALSE,"Staffing";#N/A,#N/A,FALSE,"Hires";#N/A,#N/A,FALSE,"Assumptions"}</definedName>
    <definedName name="coun_3_2">{#N/A,#N/A,FALSE,"Assessment";#N/A,#N/A,FALSE,"Staffing";#N/A,#N/A,FALSE,"Hires";#N/A,#N/A,FALSE,"Assumptions"}</definedName>
    <definedName name="coun_3_3">{#N/A,#N/A,FALSE,"Assessment";#N/A,#N/A,FALSE,"Staffing";#N/A,#N/A,FALSE,"Hires";#N/A,#N/A,FALSE,"Assumptions"}</definedName>
    <definedName name="coun_3_4">{#N/A,#N/A,FALSE,"Assessment";#N/A,#N/A,FALSE,"Staffing";#N/A,#N/A,FALSE,"Hires";#N/A,#N/A,FALSE,"Assumptions"}</definedName>
    <definedName name="coun_3_5">{#N/A,#N/A,FALSE,"Assessment";#N/A,#N/A,FALSE,"Staffing";#N/A,#N/A,FALSE,"Hires";#N/A,#N/A,FALSE,"Assumptions"}</definedName>
    <definedName name="coun_4">{#N/A,#N/A,FALSE,"Assessment";#N/A,#N/A,FALSE,"Staffing";#N/A,#N/A,FALSE,"Hires";#N/A,#N/A,FALSE,"Assumptions"}</definedName>
    <definedName name="coun_4_1">{#N/A,#N/A,FALSE,"Assessment";#N/A,#N/A,FALSE,"Staffing";#N/A,#N/A,FALSE,"Hires";#N/A,#N/A,FALSE,"Assumptions"}</definedName>
    <definedName name="coun_4_2">{#N/A,#N/A,FALSE,"Assessment";#N/A,#N/A,FALSE,"Staffing";#N/A,#N/A,FALSE,"Hires";#N/A,#N/A,FALSE,"Assumptions"}</definedName>
    <definedName name="coun_4_3">{#N/A,#N/A,FALSE,"Assessment";#N/A,#N/A,FALSE,"Staffing";#N/A,#N/A,FALSE,"Hires";#N/A,#N/A,FALSE,"Assumptions"}</definedName>
    <definedName name="coun_4_4">{#N/A,#N/A,FALSE,"Assessment";#N/A,#N/A,FALSE,"Staffing";#N/A,#N/A,FALSE,"Hires";#N/A,#N/A,FALSE,"Assumptions"}</definedName>
    <definedName name="coun_4_5">{#N/A,#N/A,FALSE,"Assessment";#N/A,#N/A,FALSE,"Staffing";#N/A,#N/A,FALSE,"Hires";#N/A,#N/A,FALSE,"Assumptions"}</definedName>
    <definedName name="coun_5">{#N/A,#N/A,FALSE,"Assessment";#N/A,#N/A,FALSE,"Staffing";#N/A,#N/A,FALSE,"Hires";#N/A,#N/A,FALSE,"Assumptions"}</definedName>
    <definedName name="coun_5_1">{#N/A,#N/A,FALSE,"Assessment";#N/A,#N/A,FALSE,"Staffing";#N/A,#N/A,FALSE,"Hires";#N/A,#N/A,FALSE,"Assumptions"}</definedName>
    <definedName name="coun_5_2">{#N/A,#N/A,FALSE,"Assessment";#N/A,#N/A,FALSE,"Staffing";#N/A,#N/A,FALSE,"Hires";#N/A,#N/A,FALSE,"Assumptions"}</definedName>
    <definedName name="coun_5_3">{#N/A,#N/A,FALSE,"Assessment";#N/A,#N/A,FALSE,"Staffing";#N/A,#N/A,FALSE,"Hires";#N/A,#N/A,FALSE,"Assumptions"}</definedName>
    <definedName name="coun_5_4">{#N/A,#N/A,FALSE,"Assessment";#N/A,#N/A,FALSE,"Staffing";#N/A,#N/A,FALSE,"Hires";#N/A,#N/A,FALSE,"Assumptions"}</definedName>
    <definedName name="coun_5_5">{#N/A,#N/A,FALSE,"Assessment";#N/A,#N/A,FALSE,"Staffing";#N/A,#N/A,FALSE,"Hires";#N/A,#N/A,FALSE,"Assumptions"}</definedName>
    <definedName name="COUNT2">{#N/A,#N/A,FALSE,"Assessment";#N/A,#N/A,FALSE,"Staffing";#N/A,#N/A,FALSE,"Hires";#N/A,#N/A,FALSE,"Assumptions"}</definedName>
    <definedName name="COUNT2_1">{#N/A,#N/A,FALSE,"Assessment";#N/A,#N/A,FALSE,"Staffing";#N/A,#N/A,FALSE,"Hires";#N/A,#N/A,FALSE,"Assumptions"}</definedName>
    <definedName name="COUNT2_1_1">{#N/A,#N/A,FALSE,"Assessment";#N/A,#N/A,FALSE,"Staffing";#N/A,#N/A,FALSE,"Hires";#N/A,#N/A,FALSE,"Assumptions"}</definedName>
    <definedName name="COUNT2_1_2">{#N/A,#N/A,FALSE,"Assessment";#N/A,#N/A,FALSE,"Staffing";#N/A,#N/A,FALSE,"Hires";#N/A,#N/A,FALSE,"Assumptions"}</definedName>
    <definedName name="COUNT2_1_3">{#N/A,#N/A,FALSE,"Assessment";#N/A,#N/A,FALSE,"Staffing";#N/A,#N/A,FALSE,"Hires";#N/A,#N/A,FALSE,"Assumptions"}</definedName>
    <definedName name="COUNT2_1_4">{#N/A,#N/A,FALSE,"Assessment";#N/A,#N/A,FALSE,"Staffing";#N/A,#N/A,FALSE,"Hires";#N/A,#N/A,FALSE,"Assumptions"}</definedName>
    <definedName name="COUNT2_1_5">{#N/A,#N/A,FALSE,"Assessment";#N/A,#N/A,FALSE,"Staffing";#N/A,#N/A,FALSE,"Hires";#N/A,#N/A,FALSE,"Assumptions"}</definedName>
    <definedName name="COUNT2_2">{#N/A,#N/A,FALSE,"Assessment";#N/A,#N/A,FALSE,"Staffing";#N/A,#N/A,FALSE,"Hires";#N/A,#N/A,FALSE,"Assumptions"}</definedName>
    <definedName name="COUNT2_2_1">{#N/A,#N/A,FALSE,"Assessment";#N/A,#N/A,FALSE,"Staffing";#N/A,#N/A,FALSE,"Hires";#N/A,#N/A,FALSE,"Assumptions"}</definedName>
    <definedName name="COUNT2_2_2">{#N/A,#N/A,FALSE,"Assessment";#N/A,#N/A,FALSE,"Staffing";#N/A,#N/A,FALSE,"Hires";#N/A,#N/A,FALSE,"Assumptions"}</definedName>
    <definedName name="COUNT2_2_3">{#N/A,#N/A,FALSE,"Assessment";#N/A,#N/A,FALSE,"Staffing";#N/A,#N/A,FALSE,"Hires";#N/A,#N/A,FALSE,"Assumptions"}</definedName>
    <definedName name="COUNT2_2_4">{#N/A,#N/A,FALSE,"Assessment";#N/A,#N/A,FALSE,"Staffing";#N/A,#N/A,FALSE,"Hires";#N/A,#N/A,FALSE,"Assumptions"}</definedName>
    <definedName name="COUNT2_2_5">{#N/A,#N/A,FALSE,"Assessment";#N/A,#N/A,FALSE,"Staffing";#N/A,#N/A,FALSE,"Hires";#N/A,#N/A,FALSE,"Assumptions"}</definedName>
    <definedName name="COUNT2_3">{#N/A,#N/A,FALSE,"Assessment";#N/A,#N/A,FALSE,"Staffing";#N/A,#N/A,FALSE,"Hires";#N/A,#N/A,FALSE,"Assumptions"}</definedName>
    <definedName name="COUNT2_3_1">{#N/A,#N/A,FALSE,"Assessment";#N/A,#N/A,FALSE,"Staffing";#N/A,#N/A,FALSE,"Hires";#N/A,#N/A,FALSE,"Assumptions"}</definedName>
    <definedName name="COUNT2_3_2">{#N/A,#N/A,FALSE,"Assessment";#N/A,#N/A,FALSE,"Staffing";#N/A,#N/A,FALSE,"Hires";#N/A,#N/A,FALSE,"Assumptions"}</definedName>
    <definedName name="COUNT2_3_3">{#N/A,#N/A,FALSE,"Assessment";#N/A,#N/A,FALSE,"Staffing";#N/A,#N/A,FALSE,"Hires";#N/A,#N/A,FALSE,"Assumptions"}</definedName>
    <definedName name="COUNT2_3_4">{#N/A,#N/A,FALSE,"Assessment";#N/A,#N/A,FALSE,"Staffing";#N/A,#N/A,FALSE,"Hires";#N/A,#N/A,FALSE,"Assumptions"}</definedName>
    <definedName name="COUNT2_3_5">{#N/A,#N/A,FALSE,"Assessment";#N/A,#N/A,FALSE,"Staffing";#N/A,#N/A,FALSE,"Hires";#N/A,#N/A,FALSE,"Assumptions"}</definedName>
    <definedName name="COUNT2_4">{#N/A,#N/A,FALSE,"Assessment";#N/A,#N/A,FALSE,"Staffing";#N/A,#N/A,FALSE,"Hires";#N/A,#N/A,FALSE,"Assumptions"}</definedName>
    <definedName name="COUNT2_4_1">{#N/A,#N/A,FALSE,"Assessment";#N/A,#N/A,FALSE,"Staffing";#N/A,#N/A,FALSE,"Hires";#N/A,#N/A,FALSE,"Assumptions"}</definedName>
    <definedName name="COUNT2_4_2">{#N/A,#N/A,FALSE,"Assessment";#N/A,#N/A,FALSE,"Staffing";#N/A,#N/A,FALSE,"Hires";#N/A,#N/A,FALSE,"Assumptions"}</definedName>
    <definedName name="COUNT2_4_3">{#N/A,#N/A,FALSE,"Assessment";#N/A,#N/A,FALSE,"Staffing";#N/A,#N/A,FALSE,"Hires";#N/A,#N/A,FALSE,"Assumptions"}</definedName>
    <definedName name="COUNT2_4_4">{#N/A,#N/A,FALSE,"Assessment";#N/A,#N/A,FALSE,"Staffing";#N/A,#N/A,FALSE,"Hires";#N/A,#N/A,FALSE,"Assumptions"}</definedName>
    <definedName name="COUNT2_4_5">{#N/A,#N/A,FALSE,"Assessment";#N/A,#N/A,FALSE,"Staffing";#N/A,#N/A,FALSE,"Hires";#N/A,#N/A,FALSE,"Assumptions"}</definedName>
    <definedName name="COUNT2_5">{#N/A,#N/A,FALSE,"Assessment";#N/A,#N/A,FALSE,"Staffing";#N/A,#N/A,FALSE,"Hires";#N/A,#N/A,FALSE,"Assumptions"}</definedName>
    <definedName name="COUNT2_5_1">{#N/A,#N/A,FALSE,"Assessment";#N/A,#N/A,FALSE,"Staffing";#N/A,#N/A,FALSE,"Hires";#N/A,#N/A,FALSE,"Assumptions"}</definedName>
    <definedName name="COUNT2_5_2">{#N/A,#N/A,FALSE,"Assessment";#N/A,#N/A,FALSE,"Staffing";#N/A,#N/A,FALSE,"Hires";#N/A,#N/A,FALSE,"Assumptions"}</definedName>
    <definedName name="COUNT2_5_3">{#N/A,#N/A,FALSE,"Assessment";#N/A,#N/A,FALSE,"Staffing";#N/A,#N/A,FALSE,"Hires";#N/A,#N/A,FALSE,"Assumptions"}</definedName>
    <definedName name="COUNT2_5_4">{#N/A,#N/A,FALSE,"Assessment";#N/A,#N/A,FALSE,"Staffing";#N/A,#N/A,FALSE,"Hires";#N/A,#N/A,FALSE,"Assumptions"}</definedName>
    <definedName name="COUNT2_5_5">{#N/A,#N/A,FALSE,"Assessment";#N/A,#N/A,FALSE,"Staffing";#N/A,#N/A,FALSE,"Hires";#N/A,#N/A,FALSE,"Assumptions"}</definedName>
    <definedName name="COUNTRIES">#REF!</definedName>
    <definedName name="COUNTRY">{#N/A,#N/A,FALSE,"Assessment";#N/A,#N/A,FALSE,"Staffing";#N/A,#N/A,FALSE,"Hires";#N/A,#N/A,FALSE,"Assumptions"}</definedName>
    <definedName name="COUNTRY_1">{#N/A,#N/A,FALSE,"Assessment";#N/A,#N/A,FALSE,"Staffing";#N/A,#N/A,FALSE,"Hires";#N/A,#N/A,FALSE,"Assumptions"}</definedName>
    <definedName name="COUNTRY_1_1">{#N/A,#N/A,FALSE,"Assessment";#N/A,#N/A,FALSE,"Staffing";#N/A,#N/A,FALSE,"Hires";#N/A,#N/A,FALSE,"Assumptions"}</definedName>
    <definedName name="COUNTRY_1_2">{#N/A,#N/A,FALSE,"Assessment";#N/A,#N/A,FALSE,"Staffing";#N/A,#N/A,FALSE,"Hires";#N/A,#N/A,FALSE,"Assumptions"}</definedName>
    <definedName name="COUNTRY_1_3">{#N/A,#N/A,FALSE,"Assessment";#N/A,#N/A,FALSE,"Staffing";#N/A,#N/A,FALSE,"Hires";#N/A,#N/A,FALSE,"Assumptions"}</definedName>
    <definedName name="COUNTRY_1_4">{#N/A,#N/A,FALSE,"Assessment";#N/A,#N/A,FALSE,"Staffing";#N/A,#N/A,FALSE,"Hires";#N/A,#N/A,FALSE,"Assumptions"}</definedName>
    <definedName name="COUNTRY_1_5">{#N/A,#N/A,FALSE,"Assessment";#N/A,#N/A,FALSE,"Staffing";#N/A,#N/A,FALSE,"Hires";#N/A,#N/A,FALSE,"Assumptions"}</definedName>
    <definedName name="COUNTRY_2">{#N/A,#N/A,FALSE,"Assessment";#N/A,#N/A,FALSE,"Staffing";#N/A,#N/A,FALSE,"Hires";#N/A,#N/A,FALSE,"Assumptions"}</definedName>
    <definedName name="COUNTRY_2_1">{#N/A,#N/A,FALSE,"Assessment";#N/A,#N/A,FALSE,"Staffing";#N/A,#N/A,FALSE,"Hires";#N/A,#N/A,FALSE,"Assumptions"}</definedName>
    <definedName name="COUNTRY_2_2">{#N/A,#N/A,FALSE,"Assessment";#N/A,#N/A,FALSE,"Staffing";#N/A,#N/A,FALSE,"Hires";#N/A,#N/A,FALSE,"Assumptions"}</definedName>
    <definedName name="COUNTRY_2_3">{#N/A,#N/A,FALSE,"Assessment";#N/A,#N/A,FALSE,"Staffing";#N/A,#N/A,FALSE,"Hires";#N/A,#N/A,FALSE,"Assumptions"}</definedName>
    <definedName name="COUNTRY_2_4">{#N/A,#N/A,FALSE,"Assessment";#N/A,#N/A,FALSE,"Staffing";#N/A,#N/A,FALSE,"Hires";#N/A,#N/A,FALSE,"Assumptions"}</definedName>
    <definedName name="COUNTRY_2_5">{#N/A,#N/A,FALSE,"Assessment";#N/A,#N/A,FALSE,"Staffing";#N/A,#N/A,FALSE,"Hires";#N/A,#N/A,FALSE,"Assumptions"}</definedName>
    <definedName name="COUNTRY_3">{#N/A,#N/A,FALSE,"Assessment";#N/A,#N/A,FALSE,"Staffing";#N/A,#N/A,FALSE,"Hires";#N/A,#N/A,FALSE,"Assumptions"}</definedName>
    <definedName name="COUNTRY_3_1">{#N/A,#N/A,FALSE,"Assessment";#N/A,#N/A,FALSE,"Staffing";#N/A,#N/A,FALSE,"Hires";#N/A,#N/A,FALSE,"Assumptions"}</definedName>
    <definedName name="COUNTRY_3_2">{#N/A,#N/A,FALSE,"Assessment";#N/A,#N/A,FALSE,"Staffing";#N/A,#N/A,FALSE,"Hires";#N/A,#N/A,FALSE,"Assumptions"}</definedName>
    <definedName name="COUNTRY_3_3">{#N/A,#N/A,FALSE,"Assessment";#N/A,#N/A,FALSE,"Staffing";#N/A,#N/A,FALSE,"Hires";#N/A,#N/A,FALSE,"Assumptions"}</definedName>
    <definedName name="COUNTRY_3_4">{#N/A,#N/A,FALSE,"Assessment";#N/A,#N/A,FALSE,"Staffing";#N/A,#N/A,FALSE,"Hires";#N/A,#N/A,FALSE,"Assumptions"}</definedName>
    <definedName name="COUNTRY_3_5">{#N/A,#N/A,FALSE,"Assessment";#N/A,#N/A,FALSE,"Staffing";#N/A,#N/A,FALSE,"Hires";#N/A,#N/A,FALSE,"Assumptions"}</definedName>
    <definedName name="COUNTRY_4">{#N/A,#N/A,FALSE,"Assessment";#N/A,#N/A,FALSE,"Staffing";#N/A,#N/A,FALSE,"Hires";#N/A,#N/A,FALSE,"Assumptions"}</definedName>
    <definedName name="COUNTRY_4_1">{#N/A,#N/A,FALSE,"Assessment";#N/A,#N/A,FALSE,"Staffing";#N/A,#N/A,FALSE,"Hires";#N/A,#N/A,FALSE,"Assumptions"}</definedName>
    <definedName name="COUNTRY_4_2">{#N/A,#N/A,FALSE,"Assessment";#N/A,#N/A,FALSE,"Staffing";#N/A,#N/A,FALSE,"Hires";#N/A,#N/A,FALSE,"Assumptions"}</definedName>
    <definedName name="COUNTRY_4_3">{#N/A,#N/A,FALSE,"Assessment";#N/A,#N/A,FALSE,"Staffing";#N/A,#N/A,FALSE,"Hires";#N/A,#N/A,FALSE,"Assumptions"}</definedName>
    <definedName name="COUNTRY_4_4">{#N/A,#N/A,FALSE,"Assessment";#N/A,#N/A,FALSE,"Staffing";#N/A,#N/A,FALSE,"Hires";#N/A,#N/A,FALSE,"Assumptions"}</definedName>
    <definedName name="COUNTRY_4_5">{#N/A,#N/A,FALSE,"Assessment";#N/A,#N/A,FALSE,"Staffing";#N/A,#N/A,FALSE,"Hires";#N/A,#N/A,FALSE,"Assumptions"}</definedName>
    <definedName name="COUNTRY_5">{#N/A,#N/A,FALSE,"Assessment";#N/A,#N/A,FALSE,"Staffing";#N/A,#N/A,FALSE,"Hires";#N/A,#N/A,FALSE,"Assumptions"}</definedName>
    <definedName name="COUNTRY_5_1">{#N/A,#N/A,FALSE,"Assessment";#N/A,#N/A,FALSE,"Staffing";#N/A,#N/A,FALSE,"Hires";#N/A,#N/A,FALSE,"Assumptions"}</definedName>
    <definedName name="COUNTRY_5_2">{#N/A,#N/A,FALSE,"Assessment";#N/A,#N/A,FALSE,"Staffing";#N/A,#N/A,FALSE,"Hires";#N/A,#N/A,FALSE,"Assumptions"}</definedName>
    <definedName name="COUNTRY_5_3">{#N/A,#N/A,FALSE,"Assessment";#N/A,#N/A,FALSE,"Staffing";#N/A,#N/A,FALSE,"Hires";#N/A,#N/A,FALSE,"Assumptions"}</definedName>
    <definedName name="COUNTRY_5_4">{#N/A,#N/A,FALSE,"Assessment";#N/A,#N/A,FALSE,"Staffing";#N/A,#N/A,FALSE,"Hires";#N/A,#N/A,FALSE,"Assumptions"}</definedName>
    <definedName name="COUNTRY_5_5">{#N/A,#N/A,FALSE,"Assessment";#N/A,#N/A,FALSE,"Staffing";#N/A,#N/A,FALSE,"Hires";#N/A,#N/A,FALSE,"Assumptions"}</definedName>
    <definedName name="country_dropdown">#REF!</definedName>
    <definedName name="Country_Name">#REF!</definedName>
    <definedName name="COV">#REF!</definedName>
    <definedName name="Covenants">{#N/A,#N/A,FALSE,"Projections";#N/A,#N/A,FALSE,"Multiples Valuation";#N/A,#N/A,FALSE,"LBO";#N/A,#N/A,FALSE,"Multiples_Sensitivity";#N/A,#N/A,FALSE,"Summary"}</definedName>
    <definedName name="cow">{"QTR494",#N/A,FALSE,"4Q94";"QTR394",#N/A,FALSE,"3Q94";"QTR294",#N/A,FALSE,"2Q94"}</definedName>
    <definedName name="cox">{#N/A,#N/A,FALSE,"Time Warner";#N/A,#N/A,FALSE,"Entertainment Group";#N/A,#N/A,FALSE,"EBITDA";#N/A,#N/A,FALSE,"Notes"}</definedName>
    <definedName name="coyname">#REF!</definedName>
    <definedName name="cp">{TRUE,TRUE,-1.25,-15.5,964.5,699.75,FALSE,TRUE,TRUE,TRUE,0,1,2,19,#N/A,1,133,2,TRUE,FALSE,3,TRUE,1,TRUE,100,"Swvu.IMSD._.Only.","ACwvu.IMSD._.Only.",#N/A,FALSE,FALSE,0.75,0.75,0.75,0.75,2,"","&amp;LBy Steve Abel&amp;C&amp;F  &amp;A&amp;R&amp;D  &amp;T",TRUE,FALSE,FALSE,FALSE,1,61,#N/A,#N/A,"=R1C1:R206C15","=R1:R5",#N/A,"Cwvu.IMSD._.Only.",FALSE,FALSE,TRUE,1,300,300,FALSE,FALSE,TRUE,TRUE,TRUE}</definedName>
    <definedName name="CPAGE">"37"</definedName>
    <definedName name="CPER">#REF!</definedName>
    <definedName name="CPL_Line_Name17">#REF!</definedName>
    <definedName name="CPL_Line_Name18">#REF!</definedName>
    <definedName name="CPL_Line_Name19">#REF!</definedName>
    <definedName name="CPL_Line_Name2">#REF!</definedName>
    <definedName name="CPL_Line_Name20">#REF!</definedName>
    <definedName name="CPL_Line_Name21">#REF!</definedName>
    <definedName name="CPL_Line_Name22">#REF!</definedName>
    <definedName name="CPL_Line_Nbr17">#REF!</definedName>
    <definedName name="CPL_Line_Nbr18">#REF!</definedName>
    <definedName name="CPL_Line_Nbr19">#REF!</definedName>
    <definedName name="CPL_Line_Nbr20">#REF!</definedName>
    <definedName name="CPL_Line_Nbr21">#REF!</definedName>
    <definedName name="CPL_Line_Nbr22">#REF!</definedName>
    <definedName name="CPNMB">"1"</definedName>
    <definedName name="CPS">{#N/A,#N/A,FALSE,"Rev_Graph 2-1";#N/A,#N/A,FALSE,"ABR Pie 2-3 YTD";#N/A,#N/A,FALSE,"HCNT 3-5";#N/A,#N/A,FALSE,"Rev_Empl 3-6";#N/A,#N/A,FALSE,"ABR Avg 4-1";#N/A,#N/A,FALSE,"ABR Inv Graph 4-2";#N/A,#N/A,FALSE,"AVG INV 4-3";#N/A,#N/A,FALSE,"LSP 4-5"}</definedName>
    <definedName name="cpvs">{#N/A,#N/A,TRUE,"FD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cqecqevqev">#REF!</definedName>
    <definedName name="crap">#REF!</definedName>
    <definedName name="crazy">{"Supporting Schedules",#N/A,FALSE,"Results"}</definedName>
    <definedName name="CreateTable">#REF!</definedName>
    <definedName name="Credit">{"sales",#N/A,FALSE,"Sales";"sales existing",#N/A,FALSE,"Sales";"sales rd1",#N/A,FALSE,"Sales";"sales rd2",#N/A,FALSE,"Sales"}</definedName>
    <definedName name="credit1">{#N/A,#N/A,TRUE,"Overview";#N/A,#N/A,TRUE,"New Gen"}</definedName>
    <definedName name="Creditors">#REF!</definedName>
    <definedName name="Credits">#REF!</definedName>
    <definedName name="CreditStats">#REF!</definedName>
    <definedName name="Crit_Line_Level_526">#REF!</definedName>
    <definedName name="Crude_Oil_data_Com_2019">#REF!</definedName>
    <definedName name="Crude_Oil_data_Com_2020">#REF!</definedName>
    <definedName name="Crude_Oil_data_Com_2021">#REF!</definedName>
    <definedName name="Crude_Oil_data_Com_2022">#REF!</definedName>
    <definedName name="CRUDOS">{#N/A,#N/A,FALSE,"CIBHA05A";#N/A,#N/A,FALSE,"CIBHA05B"}</definedName>
    <definedName name="CS">{#N/A,#N/A,TRUE,"Statements";#N/A,#N/A,TRUE,"Capital";#N/A,#N/A,TRUE,"TOT Monthly Inc";#N/A,#N/A,TRUE,"TOT REVENUE";#N/A,#N/A,TRUE,"Manpower";#N/A,#N/A,TRUE,"Overheads";#N/A,#N/A,TRUE,"Salary";#N/A,#N/A,TRUE,"Admin";#N/A,#N/A,TRUE,"Barbados";#N/A,#N/A,TRUE,"Product Mktg";#N/A,#N/A,TRUE,"CONS - SI";#N/A,#N/A,TRUE,"PROJECTS";#N/A,#N/A,TRUE,"R&amp;D";#N/A,#N/A,TRUE,"Cons S&amp;M";#N/A,#N/A,TRUE,"Mktg"}</definedName>
    <definedName name="CS_1">{#N/A,#N/A,TRUE,"Statements";#N/A,#N/A,TRUE,"Capital";#N/A,#N/A,TRUE,"TOT Monthly Inc";#N/A,#N/A,TRUE,"TOT REVENUE";#N/A,#N/A,TRUE,"Manpower";#N/A,#N/A,TRUE,"Overheads";#N/A,#N/A,TRUE,"Salary";#N/A,#N/A,TRUE,"Admin";#N/A,#N/A,TRUE,"Barbados";#N/A,#N/A,TRUE,"Product Mktg";#N/A,#N/A,TRUE,"CONS - SI";#N/A,#N/A,TRUE,"PROJECTS";#N/A,#N/A,TRUE,"R&amp;D";#N/A,#N/A,TRUE,"Cons S&amp;M";#N/A,#N/A,TRUE,"Mktg"}</definedName>
    <definedName name="CS_1_1">{#N/A,#N/A,TRUE,"Statements";#N/A,#N/A,TRUE,"Capital";#N/A,#N/A,TRUE,"TOT Monthly Inc";#N/A,#N/A,TRUE,"TOT REVENUE";#N/A,#N/A,TRUE,"Manpower";#N/A,#N/A,TRUE,"Overheads";#N/A,#N/A,TRUE,"Salary";#N/A,#N/A,TRUE,"Admin";#N/A,#N/A,TRUE,"Barbados";#N/A,#N/A,TRUE,"Product Mktg";#N/A,#N/A,TRUE,"CONS - SI";#N/A,#N/A,TRUE,"PROJECTS";#N/A,#N/A,TRUE,"R&amp;D";#N/A,#N/A,TRUE,"Cons S&amp;M";#N/A,#N/A,TRUE,"Mktg"}</definedName>
    <definedName name="CS_2">{#N/A,#N/A,TRUE,"Statements";#N/A,#N/A,TRUE,"Capital";#N/A,#N/A,TRUE,"TOT Monthly Inc";#N/A,#N/A,TRUE,"TOT REVENUE";#N/A,#N/A,TRUE,"Manpower";#N/A,#N/A,TRUE,"Overheads";#N/A,#N/A,TRUE,"Salary";#N/A,#N/A,TRUE,"Admin";#N/A,#N/A,TRUE,"Barbados";#N/A,#N/A,TRUE,"Product Mktg";#N/A,#N/A,TRUE,"CONS - SI";#N/A,#N/A,TRUE,"PROJECTS";#N/A,#N/A,TRUE,"R&amp;D";#N/A,#N/A,TRUE,"Cons S&amp;M";#N/A,#N/A,TRUE,"Mktg"}</definedName>
    <definedName name="CS_3">{#N/A,#N/A,TRUE,"Statements";#N/A,#N/A,TRUE,"Capital";#N/A,#N/A,TRUE,"TOT Monthly Inc";#N/A,#N/A,TRUE,"TOT REVENUE";#N/A,#N/A,TRUE,"Manpower";#N/A,#N/A,TRUE,"Overheads";#N/A,#N/A,TRUE,"Salary";#N/A,#N/A,TRUE,"Admin";#N/A,#N/A,TRUE,"Barbados";#N/A,#N/A,TRUE,"Product Mktg";#N/A,#N/A,TRUE,"CONS - SI";#N/A,#N/A,TRUE,"PROJECTS";#N/A,#N/A,TRUE,"R&amp;D";#N/A,#N/A,TRUE,"Cons S&amp;M";#N/A,#N/A,TRUE,"Mktg"}</definedName>
    <definedName name="csa">{"TXO2N2_GP",#N/A,FALSE,"MTHLYGP";"TXH2_GP",#N/A,FALSE,"MTHLYGP";"LOUIS_GP",#N/A,FALSE,"MTHLYGP";"H2_GP",#N/A,FALSE,"MTHLYGP";"O2N2_GP",#N/A,FALSE,"MTHLYGP";"PACKAGE_GP",#N/A,FALSE,"MTHLYGP";"OTHER_GP",#N/A,FALSE,"MTHLYGP"}</definedName>
    <definedName name="CSDCDS">#REF!</definedName>
    <definedName name="csDesignMode">1</definedName>
    <definedName name="csdfsa">"c4427"</definedName>
    <definedName name="csfb">#REF!</definedName>
    <definedName name="CSG">#REF!</definedName>
    <definedName name="CT">#REF!</definedName>
    <definedName name="cter">{"by quart",#N/A,FALSE,"Corp IS";"by month",#N/A,FALSE,"Corp IS";"page 1",#N/A,FALSE,"Corp BS";"page 2",#N/A,FALSE,"Corp BS";"by quart",#N/A,FALSE,"Opco CF";"by month",#N/A,FALSE,"Opco CF"}</definedName>
    <definedName name="CTGRECLSS">#REF!</definedName>
    <definedName name="CTIM2">"093219"</definedName>
    <definedName name="cu102.ShareScalingFactor">1000000</definedName>
    <definedName name="cu103.EmployeeScalingFactor">1000</definedName>
    <definedName name="cu107.DPSSymbol">"US$"</definedName>
    <definedName name="cu107.EPSSymbol">"US$"</definedName>
    <definedName name="cu71.ScalingFactor">1000000</definedName>
    <definedName name="cu71.ScalingFactor_1">1000</definedName>
    <definedName name="CUM">{#N/A,#N/A,FALSE,"OMM III";#N/A,#N/A,FALSE,"1995 PLAN";#N/A,#N/A,FALSE,"1995 TARGET";#N/A,#N/A,FALSE,"1995 ADJUSTED"}</definedName>
    <definedName name="CumBud">#REF!</definedName>
    <definedName name="CUMBUD2007">#REF!</definedName>
    <definedName name="CumPeriodA">#REF!</definedName>
    <definedName name="CumPeriodQ">#REF!</definedName>
    <definedName name="CUMRATION2">{#N/A,#N/A,FALSE,"Key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CumSignUpsMonth">#REF!</definedName>
    <definedName name="cup">#REF!</definedName>
    <definedName name="Cur_Per_Actv_Amt17">#REF!</definedName>
    <definedName name="Cur_Per_Actv_Amt18">#REF!</definedName>
    <definedName name="Cur_Per_Actv_Amt19">#REF!</definedName>
    <definedName name="Cur_Per_Actv_Amt20">#REF!</definedName>
    <definedName name="Cur_Per_Actv_Amt21">#REF!</definedName>
    <definedName name="cured">#REF!</definedName>
    <definedName name="CurrCrit">#REF!</definedName>
    <definedName name="currency">#REF!</definedName>
    <definedName name="CurrencyHeader">#REF!</definedName>
    <definedName name="CURRENCYVALUE">100</definedName>
    <definedName name="CURRENCYVALUE2">100</definedName>
    <definedName name="Current_Month">#REF!</definedName>
    <definedName name="Current_Period">#REF!</definedName>
    <definedName name="CURRENT_PORT">"CURRENT_PORT"</definedName>
    <definedName name="CURRENT_RATIO">"CURRENT_RATIO"</definedName>
    <definedName name="current_rev_product">#REF!</definedName>
    <definedName name="currentloss">#REF!</definedName>
    <definedName name="currentloss2">#REF!</definedName>
    <definedName name="CURRENTMONTH">#REF!</definedName>
    <definedName name="CurrentMonthName">#REF!</definedName>
    <definedName name="CurrentPeriod">#REF!</definedName>
    <definedName name="CurrentYear">#REF!</definedName>
    <definedName name="CurrentYr">#REF!</definedName>
    <definedName name="CurrYear">#REF!</definedName>
    <definedName name="curse">#REF!</definedName>
    <definedName name="cursource">"SQLServer"</definedName>
    <definedName name="CUST">#REF!</definedName>
    <definedName name="CUSTO">#REF!</definedName>
    <definedName name="Custom_Ms">#REF!</definedName>
    <definedName name="CustomChart">#REF!</definedName>
    <definedName name="CUSTOMER">{#N/A,#N/A,FALSE,"Summary";#N/A,#N/A,FALSE,"Manpower";#N/A,#N/A,FALSE,"Richmond";#N/A,#N/A,FALSE,"Itasca";#N/A,#N/A,FALSE,"Cambridge";#N/A,#N/A,FALSE,"Development";#N/A,#N/A,FALSE,"Customer Eng'g";#N/A,#N/A,FALSE,"Richmond R&amp;D Projects";#N/A,#N/A,FALSE,"Itasca R&amp;D Projects";#N/A,#N/A,FALSE,"Cambridge R&amp;D Projects"}</definedName>
    <definedName name="CUSTOMER_1">{#N/A,#N/A,FALSE,"Summary";#N/A,#N/A,FALSE,"Manpower";#N/A,#N/A,FALSE,"Richmond";#N/A,#N/A,FALSE,"Itasca";#N/A,#N/A,FALSE,"Cambridge";#N/A,#N/A,FALSE,"Development";#N/A,#N/A,FALSE,"Customer Eng'g";#N/A,#N/A,FALSE,"Richmond R&amp;D Projects";#N/A,#N/A,FALSE,"Itasca R&amp;D Projects";#N/A,#N/A,FALSE,"Cambridge R&amp;D Projects"}</definedName>
    <definedName name="CUSTOMER_1_1">{#N/A,#N/A,FALSE,"Summary";#N/A,#N/A,FALSE,"Manpower";#N/A,#N/A,FALSE,"Richmond";#N/A,#N/A,FALSE,"Itasca";#N/A,#N/A,FALSE,"Cambridge";#N/A,#N/A,FALSE,"Development";#N/A,#N/A,FALSE,"Customer Eng'g";#N/A,#N/A,FALSE,"Richmond R&amp;D Projects";#N/A,#N/A,FALSE,"Itasca R&amp;D Projects";#N/A,#N/A,FALSE,"Cambridge R&amp;D Projects"}</definedName>
    <definedName name="CUSTOMER_2">{#N/A,#N/A,FALSE,"Summary";#N/A,#N/A,FALSE,"Manpower";#N/A,#N/A,FALSE,"Richmond";#N/A,#N/A,FALSE,"Itasca";#N/A,#N/A,FALSE,"Cambridge";#N/A,#N/A,FALSE,"Development";#N/A,#N/A,FALSE,"Customer Eng'g";#N/A,#N/A,FALSE,"Richmond R&amp;D Projects";#N/A,#N/A,FALSE,"Itasca R&amp;D Projects";#N/A,#N/A,FALSE,"Cambridge R&amp;D Projects"}</definedName>
    <definedName name="CUSTOMER_3">{#N/A,#N/A,FALSE,"Summary";#N/A,#N/A,FALSE,"Manpower";#N/A,#N/A,FALSE,"Richmond";#N/A,#N/A,FALSE,"Itasca";#N/A,#N/A,FALSE,"Cambridge";#N/A,#N/A,FALSE,"Development";#N/A,#N/A,FALSE,"Customer Eng'g";#N/A,#N/A,FALSE,"Richmond R&amp;D Projects";#N/A,#N/A,FALSE,"Itasca R&amp;D Projects";#N/A,#N/A,FALSE,"Cambridge R&amp;D Projects"}</definedName>
    <definedName name="Customers_1Period">#REF!</definedName>
    <definedName name="Customers_2Periods">#REF!</definedName>
    <definedName name="CustRel.2">{"gross_margin1",#N/A,FALSE,"Gross Margin Detail";"gross_margin2",#N/A,FALSE,"Gross Margin Detail"}</definedName>
    <definedName name="cusum1">{"'Sheet2'!$A$3:$B$17"}</definedName>
    <definedName name="CUTDATE">38352</definedName>
    <definedName name="cv">{"QTR3PL",#N/A,FALSE,"Qtr 3";"QTR3PLYTD",#N/A,FALSE,"Qtr 3";"QTR3BS",#N/A,FALSE,"Qtr 3";"QTR3CF",#N/A,FALSE,"Qtr 3";"QTR3CFYTD",#N/A,FALSE,"Qtr 3";"QTR3PGIPL",#N/A,FALSE,"Qtr 3";"QTR3PGIPLYTD",#N/A,FALSE,"Qtr 3";"QTR3PGIBS",#N/A,FALSE,"Qtr 3";"QTR3PGICF",#N/A,FALSE,"Qtr 3";"QTR3PGICFYTD",#N/A,FALSE,"Qtr 3"}</definedName>
    <definedName name="cvade">{"FCB_ALL",#N/A,FALSE,"FCB"}</definedName>
    <definedName name="cvb">{#N/A,#N/A,FALSE,"TABLE_1 YTD";#N/A,#N/A,FALSE,"TABLE_1A QTD";#N/A,#N/A,FALSE,"NORMAL_SPREAD_QTD";#N/A,#N/A,FALSE,"NORMAL_SPREAD_YTD";#N/A,#N/A,FALSE,"TAX_EQV";#N/A,#N/A,FALSE,"TAX EQUIV_INPUT";#N/A,#N/A,FALSE,"NET FROM FER";#N/A,#N/A,FALSE,"COVER"}</definedName>
    <definedName name="cvbbvbmccfcgfxdxvc">{#N/A,#N/A,FALSE,"Sheet1"}</definedName>
    <definedName name="cvbn">{"vol data",#N/A,FALSE,"Datasheet";"vol graph",#N/A,FALSE,"Volume";"price data",#N/A,FALSE,"Datasheet";"price graph",#N/A,FALSE,"Price";"dp data",#N/A,FALSE,"Datasheet";"dp graph",#N/A,FALSE,"DirectProfit"}</definedName>
    <definedName name="cvbncvnvbn">#REF!</definedName>
    <definedName name="cvc">{#N/A,#N/A,FALSE,"KA CH  (2)"}</definedName>
    <definedName name="cvcv">{"AS REP",#N/A,FALSE,"EEFSNAP2";"PROP",#N/A,FALSE,"EEFSNAP2";"RISKS",#N/A,FALSE,"EEFSNAP2";"VIEW ALL",#N/A,FALSE,"EEFSNAP2"}</definedName>
    <definedName name="cvg">{"rev_history_revenueDetail",#N/A,FALSE,"historical rev us";"rev_history_minutesDetail",#N/A,FALSE,"historical rev us"}</definedName>
    <definedName name="cvg.dcf">{"dcf_is_annual",#N/A,FALSE,"depr and amort";"dcf_is_annual_cs",#N/A,FALSE,"depr and amort";"dcf_is_annual_growth",#N/A,FALSE,"depr and amort";"dcf_is_quarter",#N/A,FALSE,"depr and amort";"dcf_is_quarter_cs",#N/A,FALSE,"depr and amort";"dcf_is_quarter_growth",#N/A,FALSE,"depr and amort";"dcf_bs_annual",#N/A,FALSE,"depr and amort";"dcf_bs_annual_cs",#N/A,FALSE,"depr and amort";"dcf_bs_annual_growth",#N/A,FALSE,"depr and amort";"dcf_cf_annual",#N/A,FALSE,"depr and amort";"dcf_ratios_1",#N/A,FALSE,"depr and amort";"dcf_ratios_2",#N/A,FALSE,"depr and amort";"dcf_ratios_3",#N/A,FALSE,"depr and amort";"dcf_discountedCF",#N/A,FALSE,"depr and amort";"dcf_terminalCF",#N/A,FALSE,"depr and amort";"dcf_terminal_value",#N/A,FALSE,"depr and amort";"dcf_summary_value",#N/A,FALSE,"depr and amort";"dcf_implied_multiples",#N/A,FALSE,"depr and amort";"dcf_workingcap",#N/A,FALSE,"depr and amort";"dcf_D&amp;A",#N/A,FALSE,"depr and amort"}</definedName>
    <definedName name="cvgh">{#N/A,#N/A,FALSE,"Aging Summary";#N/A,#N/A,FALSE,"Ratio Analysis";#N/A,#N/A,FALSE,"Test 120 Day Accts";#N/A,#N/A,FALSE,"Tickmarks"}</definedName>
    <definedName name="CVHKCKVHVHKCVHKVHCKVHKC">#REF!</definedName>
    <definedName name="CVHKCVHKKVHVHKCVHKHKCVCVHK">#REF!</definedName>
    <definedName name="cvm">{#N/A,#N/A,FALSE,"Aging Summary";#N/A,#N/A,FALSE,"Ratio Analysis";#N/A,#N/A,FALSE,"Test 120 Day Accts";#N/A,#N/A,FALSE,"Tickmarks"}</definedName>
    <definedName name="CVNCVNBVN">#REF!</definedName>
    <definedName name="CVVKHCVHKVKCVHKVHKKVHVHK">#REF!</definedName>
    <definedName name="cvxcvxvcxc">{#N/A,#N/A,FALSE,"CC-1 Accounts Payable";#N/A,#N/A,FALSE,"CC-2 Search for Unrecorded Liab"}</definedName>
    <definedName name="cvzsdfsfsef">{"Recap",#N/A,TRUE,"POS";"Monthly",#N/A,TRUE,"POS";"YTD",#N/A,TRUE,"POS"}</definedName>
    <definedName name="cw">{"GTI monthly IS",#N/A,FALSE,"gti";#N/A,#N/A,FALSE,"gti"}</definedName>
    <definedName name="Cwvu.CapersView.">#REF!</definedName>
    <definedName name="Cwvu.GREY_ALL.">#REF!</definedName>
    <definedName name="Cwvu.IMSD._.Only.">#REF!,#REF!,#REF!,#REF!</definedName>
    <definedName name="Cwvu.Japan_Capers_Ed_Pub.">#REF!</definedName>
    <definedName name="Cwvu.KJP_CC.">#REF!,#REF!,#REF!,#REF!,#REF!,#REF!,#REF!,#REF!,#REF!,#REF!,#REF!,#REF!,#REF!,#REF!,#REF!,#REF!,#REF!,#REF!,#REF!,#REF!</definedName>
    <definedName name="Cwvy.GREY_ALL._dcf">#REF!</definedName>
    <definedName name="cx">{#N/A,#N/A,FALSE,"Aging Summary";#N/A,#N/A,FALSE,"Ratio Analysis";#N/A,#N/A,FALSE,"Test 120 Day Accts";#N/A,#N/A,FALSE,"Tickmarks"}</definedName>
    <definedName name="cxaa">{#N/A,#N/A,FALSE,"Adj Proj";#N/A,#N/A,FALSE,"Sheet1";#N/A,#N/A,FALSE,"LBO";#N/A,#N/A,FALSE,"LBOMER";#N/A,#N/A,FALSE,"WACC";#N/A,#N/A,FALSE,"DCF";#N/A,#N/A,FALSE,"DCFMER";#N/A,#N/A,FALSE,"Pooling";#N/A,#N/A,FALSE,"income";#N/A,#N/A,FALSE,"Offer"}</definedName>
    <definedName name="cxdd">{#N/A,#N/A,TRUE,"Summary";#N/A,#N/A,TRUE,"Financials"}</definedName>
    <definedName name="cxgbgb">{#N/A,"Foundation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cxv">{"EES_YTD_SNAP",#N/A,FALSE,"EES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cxvbd">#REF!</definedName>
    <definedName name="cxvbvcxb">#REF!</definedName>
    <definedName name="cxvsd">{"Month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cxz">{#N/A,#N/A,FALSE,"COVER";#N/A,#N/A,FALSE,"SUMP&amp;L";#N/A,#N/A,FALSE,"SUBSP&amp;L";#N/A,#N/A,FALSE,"SALESANAL"}</definedName>
    <definedName name="CY">#REF!,#REF!,#REF!</definedName>
    <definedName name="Cy_Qtr1_Pl_Amt16">#REF!</definedName>
    <definedName name="Cy_Qtr2_Pl_Amt16">#REF!</definedName>
    <definedName name="Cy_Qtr3_Pl_Amt16">#REF!</definedName>
    <definedName name="Cy_Qtr4_Pl_Amt16">#REF!</definedName>
    <definedName name="cyclage">{#N/A,#N/A,FALSE,"600606";#N/A,#N/A,FALSE,"600604";#N/A,#N/A,FALSE,"601302";#N/A,#N/A,FALSE,"346B0001046";#N/A,#N/A,FALSE,"231B0000146";#N/A,#N/A,FALSE,"221B0001040";#N/A,#N/A,FALSE,"3081300";#N/A,#N/A,FALSE,"813B0000546";#N/A,#N/A,FALSE,"3082800";#N/A,#N/A,FALSE,"828B0000546";#N/A,#N/A,FALSE,"838B0000544";#N/A,#N/A,FALSE,"714A0000206";#N/A,#N/A,FALSE,"3071400";#N/A,#N/A,FALSE,"3071500";#N/A,#N/A,FALSE,"715A0000206";#N/A,#N/A,FALSE,"3074100";#N/A,#N/A,FALSE,"3074150";#N/A,#N/A,FALSE,"741A0000346";#N/A,#N/A,FALSE,"3056030";#N/A,#N/A,FALSE,"3156058";#N/A,#N/A,FALSE,"356058";#N/A,#N/A,FALSE,"351201";#N/A,#N/A,FALSE,"351115"}</definedName>
    <definedName name="cycle">#REF!</definedName>
    <definedName name="CYears">INDIRECT("client!$o$13:$o$27")</definedName>
    <definedName name="cz">{"pro_view",#N/A,FALSE,"EEFSNAP2";"rep_view",#N/A,FALSE,"EEFSNAP2"}</definedName>
    <definedName name="czf">{"AS REP",#N/A,FALSE,"EEFSNAP2";"PROP",#N/A,FALSE,"EEFSNAP2";"RISKS",#N/A,FALSE,"EEFSNAP2";"VIEW ALL",#N/A,FALSE,"EEFSNAP2"}</definedName>
    <definedName name="d">{"ALPHATEC FINISH SUMMARY",#N/A,FALSE,"ALPHATEC FIN"}</definedName>
    <definedName name="D_1000">#REF!</definedName>
    <definedName name="D_F">{"p1";"p2";"p3"}</definedName>
    <definedName name="da">{#N/A,#N/A,FALSE,"Transaction_Sum_debt_Stats";#N/A,#N/A,FALSE,"Earnings Impact";#N/A,#N/A,FALSE,"Sensitivity Table"}</definedName>
    <definedName name="daa">{#N/A,#N/A,TRUE,"Cover sheet";#N/A,#N/A,TRUE,"Summary";#N/A,#N/A,TRUE,"Key Assumptions";#N/A,#N/A,TRUE,"Profit &amp; Loss";#N/A,#N/A,TRUE,"Balance Sheet";#N/A,#N/A,TRUE,"Cashflow";#N/A,#N/A,TRUE,"IRR";#N/A,#N/A,TRUE,"Ratios";#N/A,#N/A,TRUE,"Debt analysis"}</definedName>
    <definedName name="daa_1">{#N/A,#N/A,TRUE,"Cover sheet";#N/A,#N/A,TRUE,"Summary";#N/A,#N/A,TRUE,"Key Assumptions";#N/A,#N/A,TRUE,"Profit &amp; Loss";#N/A,#N/A,TRUE,"Balance Sheet";#N/A,#N/A,TRUE,"Cashflow";#N/A,#N/A,TRUE,"IRR";#N/A,#N/A,TRUE,"Ratios";#N/A,#N/A,TRUE,"Debt analysis"}</definedName>
    <definedName name="daa_2">{#N/A,#N/A,TRUE,"Cover sheet";#N/A,#N/A,TRUE,"Summary";#N/A,#N/A,TRUE,"Key Assumptions";#N/A,#N/A,TRUE,"Profit &amp; Loss";#N/A,#N/A,TRUE,"Balance Sheet";#N/A,#N/A,TRUE,"Cashflow";#N/A,#N/A,TRUE,"IRR";#N/A,#N/A,TRUE,"Ratios";#N/A,#N/A,TRUE,"Debt analysis"}</definedName>
    <definedName name="dac">{"title",#N/A,TRUE,"Summary Budget";"Operating Expenses",#N/A,TRUE,"Summary Budget"}</definedName>
    <definedName name="DACF">{"mgmt forecast",#N/A,FALSE,"Mgmt Forecast";"dcf table",#N/A,FALSE,"Mgmt Forecast";"sensitivity",#N/A,FALSE,"Mgmt Forecast";"table inputs",#N/A,FALSE,"Mgmt Forecast";"calculations",#N/A,FALSE,"Mgmt Forecast"}</definedName>
    <definedName name="DAD">{#N/A,#N/A,FALSE,"REPORT"}</definedName>
    <definedName name="DAD_1">#REF!</definedName>
    <definedName name="DAD_2">{#N/A,#N/A,FALSE,"REPORT"}</definedName>
    <definedName name="DAD_3">{#N/A,#N/A,FALSE,"REPORT"}</definedName>
    <definedName name="DAD_4">{#N/A,#N/A,FALSE,"REPORT"}</definedName>
    <definedName name="dada">{"Balance Sheet",#N/A,FALSE,"CONS BS";"Income Stmt",#N/A,FALSE,"CONS IS";"Cash Flow",#N/A,FALSE,"CONS BS";"Debt Service",#N/A,FALSE,"CONS BS";"Pref Div",#N/A,FALSE,"PREF STK ";"Check figures",#N/A,FALSE,"CONS BS";"CNA Je's",#N/A,FALSE,"CNA Je's"}</definedName>
    <definedName name="DADF">{#N/A,#N/A,FALSE,"REPORT"}</definedName>
    <definedName name="DADF_1">#REF!</definedName>
    <definedName name="DADF_2">{#N/A,#N/A,FALSE,"REPORT"}</definedName>
    <definedName name="DADF_3">{#N/A,#N/A,FALSE,"REPORT"}</definedName>
    <definedName name="DADF_4">{#N/A,#N/A,FALSE,"REPORT"}</definedName>
    <definedName name="dadsad">{"'PXR_6500'!$A$1:$I$124"}</definedName>
    <definedName name="daeklj">{"FCB_ALL",#N/A,FALSE,"FCB"}</definedName>
    <definedName name="daewkl">{"FCB_ALL",#N/A,FALSE,"FCB";"GREY_ALL",#N/A,FALSE,"GREY"}</definedName>
    <definedName name="daf">{#N/A,#N/A,FALSE,"1";#N/A,#N/A,FALSE,"2";#N/A,#N/A,FALSE,"16 - 17";#N/A,#N/A,FALSE,"18 - 19";#N/A,#N/A,FALSE,"26";#N/A,#N/A,FALSE,"27";#N/A,#N/A,FALSE,"28"}</definedName>
    <definedName name="daf_1">#REF!</definedName>
    <definedName name="daf_2">{#N/A,#N/A,FALSE,"1";#N/A,#N/A,FALSE,"2";#N/A,#N/A,FALSE,"16 - 17";#N/A,#N/A,FALSE,"18 - 19";#N/A,#N/A,FALSE,"26";#N/A,#N/A,FALSE,"27";#N/A,#N/A,FALSE,"28"}</definedName>
    <definedName name="daf_3">{#N/A,#N/A,FALSE,"1";#N/A,#N/A,FALSE,"2";#N/A,#N/A,FALSE,"16 - 17";#N/A,#N/A,FALSE,"18 - 19";#N/A,#N/A,FALSE,"26";#N/A,#N/A,FALSE,"27";#N/A,#N/A,FALSE,"28"}</definedName>
    <definedName name="daf_4">{#N/A,#N/A,FALSE,"1";#N/A,#N/A,FALSE,"2";#N/A,#N/A,FALSE,"16 - 17";#N/A,#N/A,FALSE,"18 - 19";#N/A,#N/A,FALSE,"26";#N/A,#N/A,FALSE,"27";#N/A,#N/A,FALSE,"28"}</definedName>
    <definedName name="dafa">{"mgmt forecast",#N/A,FALSE,"Mgmt Forecast";"dcf table",#N/A,FALSE,"Mgmt Forecast";"sensitivity",#N/A,FALSE,"Mgmt Forecast";"table inputs",#N/A,FALSE,"Mgmt Forecast";"calculations",#N/A,FALSE,"Mgmt Forecast"}</definedName>
    <definedName name="DAFAD">{"cap_structure",#N/A,FALSE,"Graph-Mkt Cap";"price",#N/A,FALSE,"Graph-Price";"ebit",#N/A,FALSE,"Graph-EBITDA";"ebitda",#N/A,FALSE,"Graph-EBITDA"}</definedName>
    <definedName name="dafasdf">{"standalone1",#N/A,FALSE,"DCFBase";"standalone2",#N/A,FALSE,"DCFBase"}</definedName>
    <definedName name="dafasdf_1">{"standalone1",#N/A,FALSE,"DCFBase";"standalone2",#N/A,FALSE,"DCFBase"}</definedName>
    <definedName name="dafasdf_1_1">{"standalone1",#N/A,FALSE,"DCFBase";"standalone2",#N/A,FALSE,"DCFBase"}</definedName>
    <definedName name="dafasdf_1_2">{"standalone1",#N/A,FALSE,"DCFBase";"standalone2",#N/A,FALSE,"DCFBase"}</definedName>
    <definedName name="dafasdf_1_3">{"standalone1",#N/A,FALSE,"DCFBase";"standalone2",#N/A,FALSE,"DCFBase"}</definedName>
    <definedName name="dafasdf_1_4">{"standalone1",#N/A,FALSE,"DCFBase";"standalone2",#N/A,FALSE,"DCFBase"}</definedName>
    <definedName name="dafasdf_1_5">{"standalone1",#N/A,FALSE,"DCFBase";"standalone2",#N/A,FALSE,"DCFBase"}</definedName>
    <definedName name="dafasdf_2">{"standalone1",#N/A,FALSE,"DCFBase";"standalone2",#N/A,FALSE,"DCFBase"}</definedName>
    <definedName name="dafasdf_2_1">{"standalone1",#N/A,FALSE,"DCFBase";"standalone2",#N/A,FALSE,"DCFBase"}</definedName>
    <definedName name="dafasdf_2_2">{"standalone1",#N/A,FALSE,"DCFBase";"standalone2",#N/A,FALSE,"DCFBase"}</definedName>
    <definedName name="dafasdf_2_3">{"standalone1",#N/A,FALSE,"DCFBase";"standalone2",#N/A,FALSE,"DCFBase"}</definedName>
    <definedName name="dafasdf_2_4">{"standalone1",#N/A,FALSE,"DCFBase";"standalone2",#N/A,FALSE,"DCFBase"}</definedName>
    <definedName name="dafasdf_2_5">{"standalone1",#N/A,FALSE,"DCFBase";"standalone2",#N/A,FALSE,"DCFBase"}</definedName>
    <definedName name="dafasdf_3">{"standalone1",#N/A,FALSE,"DCFBase";"standalone2",#N/A,FALSE,"DCFBase"}</definedName>
    <definedName name="dafasdf_3_1">{"standalone1",#N/A,FALSE,"DCFBase";"standalone2",#N/A,FALSE,"DCFBase"}</definedName>
    <definedName name="dafasdf_3_2">{"standalone1",#N/A,FALSE,"DCFBase";"standalone2",#N/A,FALSE,"DCFBase"}</definedName>
    <definedName name="dafasdf_3_3">{"standalone1",#N/A,FALSE,"DCFBase";"standalone2",#N/A,FALSE,"DCFBase"}</definedName>
    <definedName name="dafasdf_3_4">{"standalone1",#N/A,FALSE,"DCFBase";"standalone2",#N/A,FALSE,"DCFBase"}</definedName>
    <definedName name="dafasdf_3_5">{"standalone1",#N/A,FALSE,"DCFBase";"standalone2",#N/A,FALSE,"DCFBase"}</definedName>
    <definedName name="dafasdf_4">{"standalone1",#N/A,FALSE,"DCFBase";"standalone2",#N/A,FALSE,"DCFBase"}</definedName>
    <definedName name="dafasdf_4_1">{"standalone1",#N/A,FALSE,"DCFBase";"standalone2",#N/A,FALSE,"DCFBase"}</definedName>
    <definedName name="dafasdf_4_2">{"standalone1",#N/A,FALSE,"DCFBase";"standalone2",#N/A,FALSE,"DCFBase"}</definedName>
    <definedName name="dafasdf_4_3">{"standalone1",#N/A,FALSE,"DCFBase";"standalone2",#N/A,FALSE,"DCFBase"}</definedName>
    <definedName name="dafasdf_4_4">{"standalone1",#N/A,FALSE,"DCFBase";"standalone2",#N/A,FALSE,"DCFBase"}</definedName>
    <definedName name="dafasdf_4_5">{"standalone1",#N/A,FALSE,"DCFBase";"standalone2",#N/A,FALSE,"DCFBase"}</definedName>
    <definedName name="dafasdf_5">{"standalone1",#N/A,FALSE,"DCFBase";"standalone2",#N/A,FALSE,"DCFBase"}</definedName>
    <definedName name="dafasdf_5_1">{"standalone1",#N/A,FALSE,"DCFBase";"standalone2",#N/A,FALSE,"DCFBase"}</definedName>
    <definedName name="dafasdf_5_2">{"standalone1",#N/A,FALSE,"DCFBase";"standalone2",#N/A,FALSE,"DCFBase"}</definedName>
    <definedName name="dafasdf_5_3">{"standalone1",#N/A,FALSE,"DCFBase";"standalone2",#N/A,FALSE,"DCFBase"}</definedName>
    <definedName name="dafasdf_5_4">{"standalone1",#N/A,FALSE,"DCFBase";"standalone2",#N/A,FALSE,"DCFBase"}</definedName>
    <definedName name="dafasdf_5_5">{"standalone1",#N/A,FALSE,"DCFBase";"standalone2",#N/A,FALSE,"DCFBase"}</definedName>
    <definedName name="dafd">{"bs",#N/A,FALSE,"SCF"}</definedName>
    <definedName name="dafda">#REF!</definedName>
    <definedName name="dafds">{#N/A,#N/A,FALSE,"Front Page";#N/A,#N/A,FALSE,"Mfg Var";#N/A,#N/A,FALSE,"Family Unit Cost Graphs";#N/A,#N/A,FALSE,"Product Cost Graphs";#N/A,#N/A,FALSE,"Unit Cost Setup";#N/A,#N/A,FALSE,"Yields";#N/A,#N/A,FALSE,"Emery";#N/A,#N/A,FALSE,"GI Pricing";#N/A,#N/A,FALSE,"Actuals";#N/A,#N/A,FALSE,"Forecast"}</definedName>
    <definedName name="dafdsaf">{"incomemth",#N/A,TRUE,"forecast00";"incomepercentmth",#N/A,TRUE,"forecast00";"balancemth",#N/A,TRUE,"forecast00";"cashmth",#N/A,TRUE,"forecast00";"covenantmth",#N/A,TRUE,"forecast00"}</definedName>
    <definedName name="dafdsf">{"qchm_dcf",#N/A,FALSE,"QCHMDCF2";"qchm_terminal",#N/A,FALSE,"QCHMDCF2"}</definedName>
    <definedName name="dafeadsf">{#N/A,#N/A,FALSE,"Market Share";#N/A,#N/A,FALSE,"dcf";#N/A,#N/A,FALSE,"Base"}</definedName>
    <definedName name="dafg">#REF!</definedName>
    <definedName name="dafgadg">#REF!</definedName>
    <definedName name="dafgadgf">#REF!</definedName>
    <definedName name="dafhvb">#REF!</definedName>
    <definedName name="dafhvb_1">#REF!</definedName>
    <definedName name="dafhvbx">#REF!</definedName>
    <definedName name="dafhvbx_1">#REF!</definedName>
    <definedName name="dafj3">{#N/A,#N/A,FALSE,"Front Page";#N/A,#N/A,FALSE,"Mfg Var";#N/A,#N/A,FALSE,"Family Unit Cost Graphs";#N/A,#N/A,FALSE,"Product Cost Graphs";#N/A,#N/A,FALSE,"Unit Cost Setup";#N/A,#N/A,FALSE,"Yields";#N/A,#N/A,FALSE,"Emery";#N/A,#N/A,FALSE,"GI Pricing";#N/A,#N/A,FALSE,"Actuals";#N/A,#N/A,FALSE,"Forecast"}</definedName>
    <definedName name="dafs">{#N/A,#N/A,TRUE,"Summary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afsaf1">{"incomemth",#N/A,TRUE,"forecast00";"incomepercentmth",#N/A,TRUE,"forecast00";"balancemth",#N/A,TRUE,"forecast00";"cashmth",#N/A,TRUE,"forecast00";"covenantmth",#N/A,TRUE,"forecast00"}</definedName>
    <definedName name="dag">{"Total",#N/A,FALSE,"Six Fields";"PDP",#N/A,FALSE,"Six Fields";"PNP",#N/A,FALSE,"Six Fields";"PUD",#N/A,FALSE,"Six Fields";"Prob",#N/A,FALSE,"Six Fields"}</definedName>
    <definedName name="dage">{#N/A,#N/A,FALSE,"Aging Summary";#N/A,#N/A,FALSE,"Ratio Analysis";#N/A,#N/A,FALSE,"Test 120 Day Accts";#N/A,#N/A,FALSE,"Tickmarks"}</definedName>
    <definedName name="Daily">#REF!</definedName>
    <definedName name="Daily_Acq_High">#REF!</definedName>
    <definedName name="Daily_Acq_Low">#REF!</definedName>
    <definedName name="Daily_Acq_Med">#REF!</definedName>
    <definedName name="Daily_Acq_Start">#REF!</definedName>
    <definedName name="daily_indirect_cost">#REF!</definedName>
    <definedName name="DAILY_RANK">#REF!</definedName>
    <definedName name="daily2">#REF!</definedName>
    <definedName name="Daisy">{"p1TOC",#N/A,FALSE,"DCF_Summary";"p23summary",#N/A,FALSE,"DCF_Summary";"p4contact",#N/A,FALSE,"Contact Lake";"p5kumtor",#N/A,FALSE,"Kumtor";#N/A,#N/A,FALSE,"CCAU_NAV";"p8compdata",#N/A,FALSE,"Gold_Comps";#N/A,#N/A,FALSE,"Comp_Valuation"}</definedName>
    <definedName name="dakfkjafgkeaj">{#N/A,#N/A,FALSE,"Pharm";#N/A,#N/A,FALSE,"WWCM"}</definedName>
    <definedName name="dakfkjafgkeaj_1">#REF!</definedName>
    <definedName name="dakfkjafgkeaj_2">{#N/A,#N/A,FALSE,"Pharm";#N/A,#N/A,FALSE,"WWCM"}</definedName>
    <definedName name="dakfkjafgkeaj_3">{#N/A,#N/A,FALSE,"Pharm";#N/A,#N/A,FALSE,"WWCM"}</definedName>
    <definedName name="dakfkjafgkeaj_4">{#N/A,#N/A,FALSE,"Pharm";#N/A,#N/A,FALSE,"WWCM"}</definedName>
    <definedName name="dammit">{"VarDetail",#N/A,FALSE,"FState"}</definedName>
    <definedName name="dammit2">{"VarDetail",#N/A,FALSE,"FState"}</definedName>
    <definedName name="DAMN">#REF!</definedName>
    <definedName name="dan">#REF!</definedName>
    <definedName name="dann">#REF!</definedName>
    <definedName name="DANNO">#REF!</definedName>
    <definedName name="dare">#REF!</definedName>
    <definedName name="das">{#N/A,#N/A,FALSE,"Assum";#N/A,#N/A,FALSE,"IS";#N/A,#N/A,FALSE,"Op-BS";#N/A,#N/A,FALSE,"BSCF";#N/A,#N/A,FALSE,"Brad_IS";#N/A,#N/A,FALSE,"Brad_BSCF";#N/A,#N/A,FALSE,"Nick_IS";#N/A,#N/A,FALSE,"Nick_BSCF";#N/A,#N/A,FALSE,"Mobile_IS";#N/A,#N/A,FALSE,"Mobile_BSCF";#N/A,#N/A,FALSE,"Syn+Elim";#N/A,#N/A,FALSE,"Ratings"}</definedName>
    <definedName name="das_1">{#N/A,#N/A,FALSE,"Cover";"Short outputs",#N/A,FALSE,"Outputs";#N/A,#N/A,FALSE,"Control (In)";"tesco summary",#N/A,FALSE,"Tesco";"Outputs and Co summaries",#N/A,FALSE,"Sainsbury";"Outputs and Co Summaries",#N/A,FALSE,"Carrefour";"Outputs and Co summaries",#N/A,FALSE,"Co D";"Outputs and Co summaries",#N/A,FALSE,"Co E"}</definedName>
    <definedName name="das_2">{#N/A,#N/A,FALSE,"Cover";"Short outputs",#N/A,FALSE,"Outputs";#N/A,#N/A,FALSE,"Control (In)";"tesco summary",#N/A,FALSE,"Tesco";"Outputs and Co summaries",#N/A,FALSE,"Sainsbury";"Outputs and Co Summaries",#N/A,FALSE,"Carrefour";"Outputs and Co summaries",#N/A,FALSE,"Co D";"Outputs and Co summaries",#N/A,FALSE,"Co E"}</definedName>
    <definedName name="dasa">#REF!</definedName>
    <definedName name="dasaf">#REF!</definedName>
    <definedName name="dasaf_1">#REF!</definedName>
    <definedName name="dasd">{"Data Worksheet",#N/A,FALSE,"CAREY97"}</definedName>
    <definedName name="dasdg">#REF!</definedName>
    <definedName name="dasdk8">{#N/A,#N/A,FALSE,"Front Page";#N/A,#N/A,FALSE,"Mfg Var";#N/A,#N/A,FALSE,"Family Unit Cost Graphs";#N/A,#N/A,FALSE,"Product Cost Graphs";#N/A,#N/A,FALSE,"Unit Cost Setup";#N/A,#N/A,FALSE,"Yields";#N/A,#N/A,FALSE,"Emery";#N/A,#N/A,FALSE,"GI Pricing";#N/A,#N/A,FALSE,"Actuals";#N/A,#N/A,FALSE,"Forecast"}</definedName>
    <definedName name="dasf">{#N/A,#N/A,TRUE,"Tar-Ass";#N/A,#N/A,TRUE,"Tar-Ass LBO";#N/A,#N/A,TRUE,"LBO Ret";#N/A,#N/A,TRUE,"Tar-BS LBO";#N/A,#N/A,TRUE,"Tar-IS LBO";#N/A,#N/A,TRUE,"Tar-CF LBO";#N/A,#N/A,TRUE,"Tar-Debt LBO";#N/A,#N/A,TRUE,"Tar-Int LBO";#N/A,#N/A,TRUE,"Tar-Taxes LBO";#N/A,#N/A,TRUE,"Tar-Val LBO"}</definedName>
    <definedName name="dasfdas">{#N/A,#N/A,TRUE,"HarryGam-Ass";#N/A,#N/A,TRUE,"HarryGam-BS";#N/A,#N/A,TRUE,"HarryGam-IS";#N/A,#N/A,TRUE,"HarryGam-CF";#N/A,#N/A,TRUE,"HarryGam-CapEx";#N/A,#N/A,TRUE,"HarryGam-Int";#N/A,#N/A,TRUE,"HarryGam-Debt";#N/A,#N/A,TRUE,"HarryGam-Val";#N/A,#N/A,TRUE,"HarryGam-Mult Val";#N/A,#N/A,TRUE,"HarryGam-Credit"}</definedName>
    <definedName name="dasfw">{#N/A,#N/A,FALSE,"Averages";#N/A,#N/A,FALSE,"Lineup Costs";#N/A,#N/A,FALSE,"Grossed Cost";#N/A,#N/A,FALSE,"PPV";#N/A,#N/A,FALSE,"Avg. Cost"}</definedName>
    <definedName name="dasgfdag">{"FCB_ALL",#N/A,FALSE,"FCB"}</definedName>
    <definedName name="dasklej">{"FCB_ALL",#N/A,FALSE,"FCB"}</definedName>
    <definedName name="dat">{"subs",#N/A,FALSE,"database ";"proportional",#N/A,FALSE,"database "}</definedName>
    <definedName name="DATA">#REF!</definedName>
    <definedName name="Data.Dump" localSheetId="4">OFFSET([0]!Data.Top.Left,1,0)</definedName>
    <definedName name="Data.Dump" localSheetId="7">OFFSET([0]!Data.Top.Left,1,0)</definedName>
    <definedName name="Data.Dump">OFFSET([0]!Data.Top.Left,1,0)</definedName>
    <definedName name="DATA_01">#REF!</definedName>
    <definedName name="DATA_02">#REF!</definedName>
    <definedName name="DATA_03">#REF!</definedName>
    <definedName name="DATA_04">#REF!</definedName>
    <definedName name="DATA_05">#REF!</definedName>
    <definedName name="DATA_06">#REF!</definedName>
    <definedName name="DATA_07">#REF!</definedName>
    <definedName name="DATA_08">#REF!</definedName>
    <definedName name="DATA_09">#REF!</definedName>
    <definedName name="DATA_10">#REF!</definedName>
    <definedName name="DATA_11">#REF!</definedName>
    <definedName name="DATA_12">#REF!</definedName>
    <definedName name="DATA_13">#REF!</definedName>
    <definedName name="DATA_14">#REF!</definedName>
    <definedName name="DATA_15">#REF!</definedName>
    <definedName name="DATA_16">#REF!</definedName>
    <definedName name="Data_FooterType">"NONE"</definedName>
    <definedName name="Data_for_Model_FooterType">"NONE"</definedName>
    <definedName name="Data_input">#REF!</definedName>
    <definedName name="DATA_SET">#REF!</definedName>
    <definedName name="Data_summary">#REF!</definedName>
    <definedName name="data1">#REF!</definedName>
    <definedName name="data2">#REF!</definedName>
    <definedName name="data3">#REF!</definedName>
    <definedName name="data4">#REF!</definedName>
    <definedName name="data6">#REF!</definedName>
    <definedName name="Database.File">#REF!</definedName>
    <definedName name="DatabaseTypes">#REF!</definedName>
    <definedName name="DataBookLocation">#REF!</definedName>
    <definedName name="datadownfour">#REF!</definedName>
    <definedName name="datadownone">#REF!</definedName>
    <definedName name="datadownthree">#REF!</definedName>
    <definedName name="datadowntwo">#REF!</definedName>
    <definedName name="DataTable">#REF!</definedName>
    <definedName name="datatoggle">#REF!</definedName>
    <definedName name="datatoggletwo">#REF!</definedName>
    <definedName name="DataValDate">#REF!</definedName>
    <definedName name="datavaldate2">#REF!</definedName>
    <definedName name="datavaldate3">#REF!</definedName>
    <definedName name="date">#REF!</definedName>
    <definedName name="Date_Lookup">#REF!</definedName>
    <definedName name="DATE_ROW_SHEET_6">3</definedName>
    <definedName name="date_text">#REF!</definedName>
    <definedName name="date_value">#REF!</definedName>
    <definedName name="Date2">#REF!</definedName>
    <definedName name="Date3">#REF!</definedName>
    <definedName name="DateHistoricStartIn">#REF!</definedName>
    <definedName name="DateModelEndIn">#REF!</definedName>
    <definedName name="DateModelStartIn">#REF!</definedName>
    <definedName name="DateNewDebt">#REF!</definedName>
    <definedName name="dateold">#REF!</definedName>
    <definedName name="DatePrepared">#REF!</definedName>
    <definedName name="DateRangeComp">OFFSET(DateRangeCompMain,9,0,COUNTA(DateRangeCompMain)-COUNTA(#REF!),1)</definedName>
    <definedName name="DateRangeCompMain">#REF!</definedName>
    <definedName name="DateRangePrice">OFFSET(#REF!,5,0,COUNTA(#REF!)-COUNTA(#REF!),1)</definedName>
    <definedName name="DateRangePriceMain">#REF!</definedName>
    <definedName name="DATES">#REF!</definedName>
    <definedName name="DateStart">#REF!</definedName>
    <definedName name="dave">{"BUDGET ASSUMPTIONS",#N/A,FALSE,"MDT 97";"MAJOR EXPENDITURES",#N/A,FALSE,"MDT 97";"SCH100 MDT1",#N/A,FALSE,"MDT 97";"SCH100 MDT2",#N/A,FALSE,"MDT 97"}</definedName>
    <definedName name="David">{#N/A,#N/A,FALSE,"TS";#N/A,#N/A,FALSE,"Combo";#N/A,#N/A,FALSE,"FAIR";#N/A,#N/A,FALSE,"RBC";#N/A,#N/A,FALSE,"xxxx";#N/A,#N/A,FALSE,"A_D";#N/A,#N/A,FALSE,"WACC";#N/A,#N/A,FALSE,"DCF";#N/A,#N/A,FALSE,"LBO";#N/A,#N/A,FALSE,"AcqMults";#N/A,#N/A,FALSE,"CompMults"}</definedName>
    <definedName name="Dawn">{#N/A,#N/A,FALSE,"COVER";#N/A,#N/A,FALSE,"SUMP&amp;L";#N/A,#N/A,FALSE,"SUBSP&amp;L";#N/A,#N/A,FALSE,"SALESANAL"}</definedName>
    <definedName name="daws">{#N/A,#N/A,FALSE,"Renewals In Process";#N/A,#N/A,FALSE,"New Clients In Process";#N/A,#N/A,FALSE,"Completed New Clients";#N/A,#N/A,FALSE,"Completed Renewals"}</definedName>
    <definedName name="DAYS_PAY_OUTST">"DAYS_PAY_OUTST"</definedName>
    <definedName name="DAYS_SALES_OUTST">"DAYS_SALES_OUTST"</definedName>
    <definedName name="DaysInMonth">#REF!</definedName>
    <definedName name="DaysInPeriodA">#REF!</definedName>
    <definedName name="DaysInPeriodM">#REF!</definedName>
    <definedName name="DaysInPeriodQ">#REF!</definedName>
    <definedName name="DaysInPeriodS">#REF!</definedName>
    <definedName name="DaysInYear">#REF!</definedName>
    <definedName name="DaysWeekIn">#REF!</definedName>
    <definedName name="db">#REF!</definedName>
    <definedName name="db_1">#REF!</definedName>
    <definedName name="DB_Date">#REF!</definedName>
    <definedName name="db_filter">#REF!</definedName>
    <definedName name="db_global">#REF!</definedName>
    <definedName name="DB_Machine">#REF!</definedName>
    <definedName name="DB_OEE">#REF!</definedName>
    <definedName name="dbase_char_set">1</definedName>
    <definedName name="dbase_compatibility">1</definedName>
    <definedName name="dbase_dflt">TRUE</definedName>
    <definedName name="DBEST">#REF!</definedName>
    <definedName name="dbf">{#N/A,#N/A,FALSE,"Trans-Sum";#N/A,#N/A,FALSE,"Accr-Dilu2";#N/A,#N/A,FALSE,"Contribution";#N/A,#N/A,FALSE,"Combined";#N/A,#N/A,FALSE,"ASTF";#N/A,#N/A,FALSE,"BRA";#N/A,#N/A,FALSE,"Bra_C";#N/A,#N/A,FALSE,"AcqMults";#N/A,#N/A,FALSE,"CompMults";#N/A,#N/A,FALSE,"DCF";#N/A,#N/A,FALSE,"WACC";#N/A,#N/A,FALSE,"LBO";#N/A,#N/A,FALSE,"Summary";#N/A,#N/A,FALSE,"StructSum"}</definedName>
    <definedName name="dbName">"tvnSQL"</definedName>
    <definedName name="DBOCT">#REF!</definedName>
    <definedName name="DBQName">#REF!</definedName>
    <definedName name="DBS">#REF!</definedName>
    <definedName name="DbServerName">"tvnfinsql1v64"</definedName>
    <definedName name="DbUserPassword">"twoday01"</definedName>
    <definedName name="dc">{#N/A,#N/A,FALSE,"AD_Purch";#N/A,#N/A,FALSE,"Projections";#N/A,#N/A,FALSE,"DCF";#N/A,#N/A,FALSE,"Mkt Val"}</definedName>
    <definedName name="dcAS">{#N/A,#N/A,FALSE,"TEL Monthly Inc";#N/A,#N/A,FALSE,"TEL REVENUE";#N/A,#N/A,FALSE,"Tel - Manpower";#N/A,#N/A,FALSE,"Tel Sales Support";#N/A,#N/A,FALSE,"SI - TELCO";#N/A,#N/A,FALSE,"Sales - Telco";#N/A,#N/A,FALSE,"Tel - Mktg";#N/A,#N/A,FALSE,"Tel - Mktg"}</definedName>
    <definedName name="dcdc">{#N/A,#N/A,FALSE,"COVER PAGE";#N/A,#N/A,FALSE,"HIGHLITES";#N/A,#N/A,FALSE,"INC STATE (1)";#N/A,#N/A,FALSE,"DPC BY DEPT";#N/A,#N/A,FALSE,"FIXED COSTS";#N/A,#N/A,FALSE,"PRODUCTION";#N/A,#N/A,FALSE,"SALES TRND";#N/A,#N/A,FALSE,"BALANCE SHEET";#N/A,#N/A,FALSE,"INVENTORY";#N/A,#N/A,FALSE,"MFG VAR";#N/A,#N/A,FALSE,"OVRHD SPND";#N/A,#N/A,FALSE,"ENERGY COSTS";#N/A,#N/A,FALSE,"MAINTENANCE";#N/A,#N/A,FALSE,"LABOR";#N/A,#N/A,FALSE,"ACTVSFORECAST"}</definedName>
    <definedName name="DCF">{#N/A,#N/A,FALSE,"Product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DCF_">#REF!</definedName>
    <definedName name="DCF_1">#REF!</definedName>
    <definedName name="DCF_Scenario">#REF!</definedName>
    <definedName name="dcvv">#REF!</definedName>
    <definedName name="dd">{#N/A,#N/A,FALSE,"H-1 Notes Receivable"}</definedName>
    <definedName name="dd_1">#REF!</definedName>
    <definedName name="dd_2">{#N/A,#N/A,FALSE,"Pharm";#N/A,#N/A,FALSE,"WWCM"}</definedName>
    <definedName name="dd_3">{#N/A,#N/A,FALSE,"Pharm";#N/A,#N/A,FALSE,"WWCM"}</definedName>
    <definedName name="dd_4">{#N/A,#N/A,FALSE,"Pharm";#N/A,#N/A,FALSE,"WWCM"}</definedName>
    <definedName name="ddd">{#N/A,#N/A,FALSE,"Pharm";#N/A,#N/A,FALSE,"WWCM"}</definedName>
    <definedName name="ddd_1">#REF!</definedName>
    <definedName name="ddd_2">{#N/A,#N/A,FALSE,"Pharm";#N/A,#N/A,FALSE,"WWCM"}</definedName>
    <definedName name="ddd_3">{#N/A,#N/A,FALSE,"Pharm";#N/A,#N/A,FALSE,"WWCM"}</definedName>
    <definedName name="ddd_4">{#N/A,#N/A,FALSE,"Pharm";#N/A,#N/A,FALSE,"WWCM"}</definedName>
    <definedName name="dddaz">{#N/A,#N/A,FALSE,"Pharm";#N/A,#N/A,FALSE,"WWCM"}</definedName>
    <definedName name="dddaz_1">#REF!</definedName>
    <definedName name="dddaz_2">{#N/A,#N/A,FALSE,"Pharm";#N/A,#N/A,FALSE,"WWCM"}</definedName>
    <definedName name="dddaz_3">{#N/A,#N/A,FALSE,"Pharm";#N/A,#N/A,FALSE,"WWCM"}</definedName>
    <definedName name="dddaz_4">{#N/A,#N/A,FALSE,"Pharm";#N/A,#N/A,FALSE,"WWCM"}</definedName>
    <definedName name="dddd">{"Ratios",#N/A,FALSE,"Ratios"}</definedName>
    <definedName name="dddd_1">#REF!</definedName>
    <definedName name="ddddd">{#N/A,#N/A,FALSE,"Presentation by Unit";#N/A,#N/A,FALSE,"Presentation by BD";#N/A,#N/A,FALSE,"Presentation Split by Biggest U";#N/A,#N/A,FALSE,"Presentation Split by Area";#N/A,#N/A,FALSE,"Presentation Split by BD"}</definedName>
    <definedName name="dddddd">{#N/A,#N/A,FALSE,"Pharm";#N/A,#N/A,FALSE,"WWCM"}</definedName>
    <definedName name="dddddd_1">#REF!</definedName>
    <definedName name="dddddd_2">{#N/A,#N/A,FALSE,"Pharm";#N/A,#N/A,FALSE,"WWCM"}</definedName>
    <definedName name="dddddd_3">{#N/A,#N/A,FALSE,"Pharm";#N/A,#N/A,FALSE,"WWCM"}</definedName>
    <definedName name="dddddd_4">{#N/A,#N/A,FALSE,"Pharm";#N/A,#N/A,FALSE,"WWCM"}</definedName>
    <definedName name="ddddddd">{"Income Statement",#N/A,FALSE,"Income Statement";"Balance Sheet",#N/A,FALSE,"Balance Sheet";"Cash Flow",#N/A,FALSE,"Cash Flow";"Ratios",#N/A,FALSE,"Ratios"}</definedName>
    <definedName name="dddddddd">{#N/A,#N/A,FALSE,"Presentation by Unit";#N/A,#N/A,FALSE,"Presentation by BD";#N/A,#N/A,FALSE,"Presentation Split by Biggest U";#N/A,#N/A,FALSE,"Presentation Split by Area";#N/A,#N/A,FALSE,"Presentation Split by BD"}</definedName>
    <definedName name="ddddddddd">{#N/A,#N/A,TRUE,"Consolidated";#N/A,#N/A,TRUE,"Offering";#N/A,#N/A,TRUE,"WAE";#N/A,#N/A,TRUE,"Combined";#N/A,#N/A,TRUE,"PE Consolidated";#N/A,#N/A,TRUE,"CF Consolidated";#N/A,#N/A,TRUE,"Income";#N/A,#N/A,TRUE,"OfferingTool";#N/A,#N/A,TRUE,"Inputs";#N/A,#N/A,TRUE,"PE";#N/A,#N/A,TRUE,"CF";#N/A,#N/A,TRUE,"Income (2)";#N/A,#N/A,TRUE,"Inputs (2)";#N/A,#N/A,TRUE,"PE (2)";#N/A,#N/A,TRUE,"CF (2)";#N/A,#N/A,TRUE,"Summary"}</definedName>
    <definedName name="dddddddddd">{"SUMMARY",#N/A,TRUE,"RIGGIN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dddddddddddd">{0,#N/A,FALSE,0;0,#N/A,FALSE,0;0,#N/A,FALSE,0;0,#N/A,FALSE,0}</definedName>
    <definedName name="ddddddddddddddddd">{"Results Worksheets",#N/A,FALSE,"RESULTS"}</definedName>
    <definedName name="ddde">#REF!</definedName>
    <definedName name="dddgh">{"FCB_ALL",#N/A,FALSE,"FCB"}</definedName>
    <definedName name="DDEE4R4">{"by quart",#N/A,FALSE,"Corp IS";"by month",#N/A,FALSE,"Corp IS";"page 1",#N/A,FALSE,"Corp BS";"page 2",#N/A,FALSE,"Corp BS";"by quart",#N/A,FALSE,"Opco CF";"by month",#N/A,FALSE,"Opco CF"}</definedName>
    <definedName name="ddf">{#N/A,#N/A,FALSE,"KA CH  (2)"}</definedName>
    <definedName name="ddfdfd">#REF!</definedName>
    <definedName name="ddfdff">{#N/A,#N/A,FALSE,"Presentation by Unit";#N/A,#N/A,FALSE,"Presentation by BD";#N/A,#N/A,FALSE,"Presentation Split by Biggest U";#N/A,#N/A,FALSE,"Presentation Split by Area";#N/A,#N/A,FALSE,"Presentation Split by BD"}</definedName>
    <definedName name="ddhghg">{"cap_structure",#N/A,FALSE,"Graph-Mkt Cap";"price",#N/A,FALSE,"Graph-Price";"ebit",#N/A,FALSE,"Graph-EBITDA";"ebitda",#N/A,FALSE,"Graph-EBITDA"}</definedName>
    <definedName name="ÐDisallowableColumn">#REF!</definedName>
    <definedName name="DDJ">{#N/A,#N/A,TRUE,"sum";#N/A,#N/A,TRUE,"Bal_sht200";#N/A,#N/A,TRUE,"P&amp;L_act200";#N/A,#N/A,TRUE,"CASHFLOW20";#N/A,#N/A,TRUE,"comp_p&amp;L";#N/A,#N/A,TRUE,"Act_Prod";#N/A,#N/A,TRUE,"Act_Cust"}</definedName>
    <definedName name="ÐÐpl.torp">#REF!</definedName>
    <definedName name="ddrrrrrrrrrrr">{"'listino'!$A$1:$D$55"}</definedName>
    <definedName name="ddrrrrrrrrrrr_1">{"'listino'!$A$1:$D$55"}</definedName>
    <definedName name="DDSDS">{#N/A,#N/A,FALSE,"UNIT";#N/A,#N/A,FALSE,"UNIT";#N/A,#N/A,FALSE,"계정"}</definedName>
    <definedName name="ddt">{"mgmt forecast",#N/A,FALSE,"Mgmt Forecast";"dcf table",#N/A,FALSE,"Mgmt Forecast";"sensitivity",#N/A,FALSE,"Mgmt Forecast";"table inputs",#N/A,FALSE,"Mgmt Forecast";"calculations",#N/A,FALSE,"Mgmt Forecast"}</definedName>
    <definedName name="ddtddt">{"mgmt forecast",#N/A,FALSE,"Mgmt Forecast";"dcf table",#N/A,FALSE,"Mgmt Forecast";"sensitivity",#N/A,FALSE,"Mgmt Forecast";"table inputs",#N/A,FALSE,"Mgmt Forecast";"calculations",#N/A,FALSE,"Mgmt Forecast"}</definedName>
    <definedName name="ddx">{"YD LAPO2",#N/A,FALSE,"YTD";"YD LPH2",#N/A,FALSE,"YTD";"YD LOUISIANA",#N/A,FALSE,"YTD";"YD GENERALH2",#N/A,FALSE,"YTD";"YD PRS",#N/A,FALSE,"YTD";"YD PACKAGE",#N/A,FALSE,"YTD";"YD OTHER",#N/A,FALSE,"YTD"}</definedName>
    <definedName name="ddxf">#REF!</definedName>
    <definedName name="DE">{#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DE_1">#REF!</definedName>
    <definedName name="de_1_1">{#N/A,#N/A,FALSE,"Assessment";#N/A,#N/A,FALSE,"Staffing";#N/A,#N/A,FALSE,"Hires";#N/A,#N/A,FALSE,"Assumptions"}</definedName>
    <definedName name="de_1_2">{#N/A,#N/A,FALSE,"Assessment";#N/A,#N/A,FALSE,"Staffing";#N/A,#N/A,FALSE,"Hires";#N/A,#N/A,FALSE,"Assumptions"}</definedName>
    <definedName name="de_1_3">{#N/A,#N/A,FALSE,"Assessment";#N/A,#N/A,FALSE,"Staffing";#N/A,#N/A,FALSE,"Hires";#N/A,#N/A,FALSE,"Assumptions"}</definedName>
    <definedName name="de_1_4">{#N/A,#N/A,FALSE,"Assessment";#N/A,#N/A,FALSE,"Staffing";#N/A,#N/A,FALSE,"Hires";#N/A,#N/A,FALSE,"Assumptions"}</definedName>
    <definedName name="de_1_5">{#N/A,#N/A,FALSE,"Assessment";#N/A,#N/A,FALSE,"Staffing";#N/A,#N/A,FALSE,"Hires";#N/A,#N/A,FALSE,"Assumptions"}</definedName>
    <definedName name="de_2">{#N/A,#N/A,FALSE,"Assessment";#N/A,#N/A,FALSE,"Staffing";#N/A,#N/A,FALSE,"Hires";#N/A,#N/A,FALSE,"Assumptions"}</definedName>
    <definedName name="de_2_1">{#N/A,#N/A,FALSE,"Assessment";#N/A,#N/A,FALSE,"Staffing";#N/A,#N/A,FALSE,"Hires";#N/A,#N/A,FALSE,"Assumptions"}</definedName>
    <definedName name="de_2_2">{#N/A,#N/A,FALSE,"Assessment";#N/A,#N/A,FALSE,"Staffing";#N/A,#N/A,FALSE,"Hires";#N/A,#N/A,FALSE,"Assumptions"}</definedName>
    <definedName name="de_2_3">{#N/A,#N/A,FALSE,"Assessment";#N/A,#N/A,FALSE,"Staffing";#N/A,#N/A,FALSE,"Hires";#N/A,#N/A,FALSE,"Assumptions"}</definedName>
    <definedName name="de_2_4">{#N/A,#N/A,FALSE,"Assessment";#N/A,#N/A,FALSE,"Staffing";#N/A,#N/A,FALSE,"Hires";#N/A,#N/A,FALSE,"Assumptions"}</definedName>
    <definedName name="de_2_5">{#N/A,#N/A,FALSE,"Assessment";#N/A,#N/A,FALSE,"Staffing";#N/A,#N/A,FALSE,"Hires";#N/A,#N/A,FALSE,"Assumptions"}</definedName>
    <definedName name="de_3">{#N/A,#N/A,FALSE,"Assessment";#N/A,#N/A,FALSE,"Staffing";#N/A,#N/A,FALSE,"Hires";#N/A,#N/A,FALSE,"Assumptions"}</definedName>
    <definedName name="de_3_1">{#N/A,#N/A,FALSE,"Assessment";#N/A,#N/A,FALSE,"Staffing";#N/A,#N/A,FALSE,"Hires";#N/A,#N/A,FALSE,"Assumptions"}</definedName>
    <definedName name="de_3_2">{#N/A,#N/A,FALSE,"Assessment";#N/A,#N/A,FALSE,"Staffing";#N/A,#N/A,FALSE,"Hires";#N/A,#N/A,FALSE,"Assumptions"}</definedName>
    <definedName name="de_3_3">{#N/A,#N/A,FALSE,"Assessment";#N/A,#N/A,FALSE,"Staffing";#N/A,#N/A,FALSE,"Hires";#N/A,#N/A,FALSE,"Assumptions"}</definedName>
    <definedName name="de_3_4">{#N/A,#N/A,FALSE,"Assessment";#N/A,#N/A,FALSE,"Staffing";#N/A,#N/A,FALSE,"Hires";#N/A,#N/A,FALSE,"Assumptions"}</definedName>
    <definedName name="de_3_5">{#N/A,#N/A,FALSE,"Assessment";#N/A,#N/A,FALSE,"Staffing";#N/A,#N/A,FALSE,"Hires";#N/A,#N/A,FALSE,"Assumptions"}</definedName>
    <definedName name="de_4">{#N/A,#N/A,FALSE,"Assessment";#N/A,#N/A,FALSE,"Staffing";#N/A,#N/A,FALSE,"Hires";#N/A,#N/A,FALSE,"Assumptions"}</definedName>
    <definedName name="de_4_1">{#N/A,#N/A,FALSE,"Assessment";#N/A,#N/A,FALSE,"Staffing";#N/A,#N/A,FALSE,"Hires";#N/A,#N/A,FALSE,"Assumptions"}</definedName>
    <definedName name="de_4_2">{#N/A,#N/A,FALSE,"Assessment";#N/A,#N/A,FALSE,"Staffing";#N/A,#N/A,FALSE,"Hires";#N/A,#N/A,FALSE,"Assumptions"}</definedName>
    <definedName name="de_4_3">{#N/A,#N/A,FALSE,"Assessment";#N/A,#N/A,FALSE,"Staffing";#N/A,#N/A,FALSE,"Hires";#N/A,#N/A,FALSE,"Assumptions"}</definedName>
    <definedName name="de_4_4">{#N/A,#N/A,FALSE,"Assessment";#N/A,#N/A,FALSE,"Staffing";#N/A,#N/A,FALSE,"Hires";#N/A,#N/A,FALSE,"Assumptions"}</definedName>
    <definedName name="de_4_5">{#N/A,#N/A,FALSE,"Assessment";#N/A,#N/A,FALSE,"Staffing";#N/A,#N/A,FALSE,"Hires";#N/A,#N/A,FALSE,"Assumptions"}</definedName>
    <definedName name="de_5">{#N/A,#N/A,FALSE,"Assessment";#N/A,#N/A,FALSE,"Staffing";#N/A,#N/A,FALSE,"Hires";#N/A,#N/A,FALSE,"Assumptions"}</definedName>
    <definedName name="de_5_1">{#N/A,#N/A,FALSE,"Assessment";#N/A,#N/A,FALSE,"Staffing";#N/A,#N/A,FALSE,"Hires";#N/A,#N/A,FALSE,"Assumptions"}</definedName>
    <definedName name="de_5_2">{#N/A,#N/A,FALSE,"Assessment";#N/A,#N/A,FALSE,"Staffing";#N/A,#N/A,FALSE,"Hires";#N/A,#N/A,FALSE,"Assumptions"}</definedName>
    <definedName name="de_5_3">{#N/A,#N/A,FALSE,"Assessment";#N/A,#N/A,FALSE,"Staffing";#N/A,#N/A,FALSE,"Hires";#N/A,#N/A,FALSE,"Assumptions"}</definedName>
    <definedName name="de_5_4">{#N/A,#N/A,FALSE,"Assessment";#N/A,#N/A,FALSE,"Staffing";#N/A,#N/A,FALSE,"Hires";#N/A,#N/A,FALSE,"Assumptions"}</definedName>
    <definedName name="de_5_5">{#N/A,#N/A,FALSE,"Assessment";#N/A,#N/A,FALSE,"Staffing";#N/A,#N/A,FALSE,"Hires";#N/A,#N/A,FALSE,"Assumptions"}</definedName>
    <definedName name="deal?">#REF!</definedName>
    <definedName name="deal_date">#REF!</definedName>
    <definedName name="Deal_Term">#REF!</definedName>
    <definedName name="dealdate">#REF!</definedName>
    <definedName name="DealPeriod">#REF!</definedName>
    <definedName name="deavrea">{#N/A,#N/A,FALSE,"Contribution Analysis"}</definedName>
    <definedName name="deax">{#N/A,#N/A,FALSE,"Cover";#N/A,#N/A,FALSE,"Outputs";#N/A,#N/A,FALSE,"Control (In)";"tesco summary",#N/A,FALSE,"Tesco";"Outputs and Co Summaries",#N/A,FALSE,"Sainsbury";"Outputs and Co Summaries",#N/A,FALSE,"Carrefour";"Outputs and Co Summaries",#N/A,FALSE,"Co D";"Outputs and Co Summaries",#N/A,FALSE,"Co E"}</definedName>
    <definedName name="deax_1">{#N/A,#N/A,FALSE,"Cover";#N/A,#N/A,FALSE,"Outputs";#N/A,#N/A,FALSE,"Control (In)";"tesco summary",#N/A,FALSE,"Tesco";"Outputs and Co Summaries",#N/A,FALSE,"Sainsbury";"Outputs and Co Summaries",#N/A,FALSE,"Carrefour";"Outputs and Co Summaries",#N/A,FALSE,"Co D";"Outputs and Co Summaries",#N/A,FALSE,"Co E"}</definedName>
    <definedName name="deax_2">{#N/A,#N/A,FALSE,"Cover";#N/A,#N/A,FALSE,"Outputs";#N/A,#N/A,FALSE,"Control (In)";"tesco summary",#N/A,FALSE,"Tesco";"Outputs and Co Summaries",#N/A,FALSE,"Sainsbury";"Outputs and Co Summaries",#N/A,FALSE,"Carrefour";"Outputs and Co Summaries",#N/A,FALSE,"Co D";"Outputs and Co Summaries",#N/A,FALSE,"Co E"}</definedName>
    <definedName name="deb">#REF!</definedName>
    <definedName name="Debbie">{"FY03_Assets",#N/A,FALSE,"Fin Stmt Budget";"FY03_Liabilities",#N/A,FALSE,"Fin Stmt Budget";"FY03_Inc_Stmt",#N/A,FALSE,"Fin Stmt Budget";"FY03_SOCF",#N/A,FALSE,"Fin Stmt Budget"}</definedName>
    <definedName name="Debits">#REF!</definedName>
    <definedName name="debnew">#REF!</definedName>
    <definedName name="Debt">{#N/A,#N/A,FALSE,"DCF Cov";#N/A,#N/A,FALSE,"dcf"}</definedName>
    <definedName name="debt_000">{"NP-New Acquisition",#N/A,FALSE,"NOTE PAYMENTS";"NP-Strategic Loan",#N/A,FALSE,"NOTE PAYMENTS";"NP-Tech Loan",#N/A,FALSE,"NOTE PAYMENTS";"NP-Existing Debt",#N/A,FALSE,"NOTE PAYMENTS";"NP-Curr Maturity",#N/A,FALSE,"NOTE PAYMENTS";"NP-Interest Exp",#N/A,FALSE,"NOTE PAYMENTS"}</definedName>
    <definedName name="debt_1">{"NP-New Acquisition",#N/A,FALSE,"NOTE PAYMENTS";"NP-Strategic Loan",#N/A,FALSE,"NOTE PAYMENTS";"NP-Tech Loan",#N/A,FALSE,"NOTE PAYMENTS";"NP-Existing Debt",#N/A,FALSE,"NOTE PAYMENTS";"NP-Curr Maturity",#N/A,FALSE,"NOTE PAYMENTS";"NP-Interest Exp",#N/A,FALSE,"NOTE PAYMENTS"}</definedName>
    <definedName name="debt_10">{"NP-New Acquisition",#N/A,FALSE,"NOTE PAYMENTS";"NP-Strategic Loan",#N/A,FALSE,"NOTE PAYMENTS";"NP-Tech Loan",#N/A,FALSE,"NOTE PAYMENTS";"NP-Existing Debt",#N/A,FALSE,"NOTE PAYMENTS";"NP-Curr Maturity",#N/A,FALSE,"NOTE PAYMENTS";"NP-Interest Exp",#N/A,FALSE,"NOTE PAYMENTS"}</definedName>
    <definedName name="debt_2">{"NP-New Acquisition",#N/A,FALSE,"NOTE PAYMENTS";"NP-Strategic Loan",#N/A,FALSE,"NOTE PAYMENTS";"NP-Tech Loan",#N/A,FALSE,"NOTE PAYMENTS";"NP-Existing Debt",#N/A,FALSE,"NOTE PAYMENTS";"NP-Curr Maturity",#N/A,FALSE,"NOTE PAYMENTS";"NP-Interest Exp",#N/A,FALSE,"NOTE PAYMENTS"}</definedName>
    <definedName name="debt_21">{"NP-New Acquisition",#N/A,FALSE,"NOTE PAYMENTS";"NP-Strategic Loan",#N/A,FALSE,"NOTE PAYMENTS";"NP-Tech Loan",#N/A,FALSE,"NOTE PAYMENTS";"NP-Existing Debt",#N/A,FALSE,"NOTE PAYMENTS";"NP-Curr Maturity",#N/A,FALSE,"NOTE PAYMENTS";"NP-Interest Exp",#N/A,FALSE,"NOTE PAYMENTS"}</definedName>
    <definedName name="debt_25">{"NP-New Acquisition",#N/A,FALSE,"NOTE PAYMENTS";"NP-Strategic Loan",#N/A,FALSE,"NOTE PAYMENTS";"NP-Tech Loan",#N/A,FALSE,"NOTE PAYMENTS";"NP-Existing Debt",#N/A,FALSE,"NOTE PAYMENTS";"NP-Curr Maturity",#N/A,FALSE,"NOTE PAYMENTS";"NP-Interest Exp",#N/A,FALSE,"NOTE PAYMENTS"}</definedName>
    <definedName name="debt_26">{"NP-New Acquisition",#N/A,FALSE,"NOTE PAYMENTS";"NP-Strategic Loan",#N/A,FALSE,"NOTE PAYMENTS";"NP-Tech Loan",#N/A,FALSE,"NOTE PAYMENTS";"NP-Existing Debt",#N/A,FALSE,"NOTE PAYMENTS";"NP-Curr Maturity",#N/A,FALSE,"NOTE PAYMENTS";"NP-Interest Exp",#N/A,FALSE,"NOTE PAYMENTS"}</definedName>
    <definedName name="debt_27">{"NP-New Acquisition",#N/A,FALSE,"NOTE PAYMENTS";"NP-Strategic Loan",#N/A,FALSE,"NOTE PAYMENTS";"NP-Tech Loan",#N/A,FALSE,"NOTE PAYMENTS";"NP-Existing Debt",#N/A,FALSE,"NOTE PAYMENTS";"NP-Curr Maturity",#N/A,FALSE,"NOTE PAYMENTS";"NP-Interest Exp",#N/A,FALSE,"NOTE PAYMENTS"}</definedName>
    <definedName name="debt_35">{"NP-New Acquisition",#N/A,FALSE,"NOTE PAYMENTS";"NP-Strategic Loan",#N/A,FALSE,"NOTE PAYMENTS";"NP-Tech Loan",#N/A,FALSE,"NOTE PAYMENTS";"NP-Existing Debt",#N/A,FALSE,"NOTE PAYMENTS";"NP-Curr Maturity",#N/A,FALSE,"NOTE PAYMENTS";"NP-Interest Exp",#N/A,FALSE,"NOTE PAYMENTS"}</definedName>
    <definedName name="debt_5">{"NP-New Acquisition",#N/A,FALSE,"NOTE PAYMENTS";"NP-Strategic Loan",#N/A,FALSE,"NOTE PAYMENTS";"NP-Tech Loan",#N/A,FALSE,"NOTE PAYMENTS";"NP-Existing Debt",#N/A,FALSE,"NOTE PAYMENTS";"NP-Curr Maturity",#N/A,FALSE,"NOTE PAYMENTS";"NP-Interest Exp",#N/A,FALSE,"NOTE PAYMENTS"}</definedName>
    <definedName name="Debt_6">{"NP-New Acquisition",#N/A,FALSE,"NOTE PAYMENTS";"NP-Strategic Loan",#N/A,FALSE,"NOTE PAYMENTS";"NP-Tech Loan",#N/A,FALSE,"NOTE PAYMENTS";"NP-Existing Debt",#N/A,FALSE,"NOTE PAYMENTS";"NP-Curr Maturity",#N/A,FALSE,"NOTE PAYMENTS";"NP-Interest Exp",#N/A,FALSE,"NOTE PAYMENTS"}</definedName>
    <definedName name="debt_66">{"NP-New Acquisition",#N/A,FALSE,"NOTE PAYMENTS";"NP-Strategic Loan",#N/A,FALSE,"NOTE PAYMENTS";"NP-Tech Loan",#N/A,FALSE,"NOTE PAYMENTS";"NP-Existing Debt",#N/A,FALSE,"NOTE PAYMENTS";"NP-Curr Maturity",#N/A,FALSE,"NOTE PAYMENTS";"NP-Interest Exp",#N/A,FALSE,"NOTE PAYMENTS"}</definedName>
    <definedName name="debt_6666">{"NP-New Acquisition",#N/A,FALSE,"NOTE PAYMENTS";"NP-Strategic Loan",#N/A,FALSE,"NOTE PAYMENTS";"NP-Tech Loan",#N/A,FALSE,"NOTE PAYMENTS";"NP-Existing Debt",#N/A,FALSE,"NOTE PAYMENTS";"NP-Curr Maturity",#N/A,FALSE,"NOTE PAYMENTS";"NP-Interest Exp",#N/A,FALSE,"NOTE PAYMENTS"}</definedName>
    <definedName name="debt_7">{"NP-New Acquisition",#N/A,FALSE,"NOTE PAYMENTS";"NP-Strategic Loan",#N/A,FALSE,"NOTE PAYMENTS";"NP-Tech Loan",#N/A,FALSE,"NOTE PAYMENTS";"NP-Existing Debt",#N/A,FALSE,"NOTE PAYMENTS";"NP-Curr Maturity",#N/A,FALSE,"NOTE PAYMENTS";"NP-Interest Exp",#N/A,FALSE,"NOTE PAYMENTS"}</definedName>
    <definedName name="debt_8">{"NP-New Acquisition",#N/A,FALSE,"NOTE PAYMENTS";"NP-Strategic Loan",#N/A,FALSE,"NOTE PAYMENTS";"NP-Tech Loan",#N/A,FALSE,"NOTE PAYMENTS";"NP-Existing Debt",#N/A,FALSE,"NOTE PAYMENTS";"NP-Curr Maturity",#N/A,FALSE,"NOTE PAYMENTS";"NP-Interest Exp",#N/A,FALSE,"NOTE PAYMENTS"}</definedName>
    <definedName name="debt_ratedBBB">{#N/A,#N/A,FALSE,"Aging Summary";#N/A,#N/A,FALSE,"Ratio Analysis";#N/A,#N/A,FALSE,"Test 120 Day Accts";#N/A,#N/A,FALSE,"Tickmarks"}</definedName>
    <definedName name="Debt_to_EBITDA">#REF!</definedName>
    <definedName name="debt000">{"NP-New Acquisition",#N/A,FALSE,"NOTE PAYMENTS";"NP-Strategic Loan",#N/A,FALSE,"NOTE PAYMENTS";"NP-Tech Loan",#N/A,FALSE,"NOTE PAYMENTS";"NP-Existing Debt",#N/A,FALSE,"NOTE PAYMENTS";"NP-Curr Maturity",#N/A,FALSE,"NOTE PAYMENTS";"NP-Interest Exp",#N/A,FALSE,"NOTE PAYMENTS"}</definedName>
    <definedName name="debt1">{#N/A,#N/A,FALSE,"Front Page";#N/A,#N/A,FALSE,"Mfg Var";#N/A,#N/A,FALSE,"Family Unit Cost Graphs";#N/A,#N/A,FALSE,"Product Cost Graphs";#N/A,#N/A,FALSE,"Unit Cost Setup";#N/A,#N/A,FALSE,"Yields";#N/A,#N/A,FALSE,"Emery";#N/A,#N/A,FALSE,"GI Pricing";#N/A,#N/A,FALSE,"Actuals";#N/A,#N/A,FALSE,"Forecast"}</definedName>
    <definedName name="debt10">{"NP-New Acquisition",#N/A,FALSE,"NOTE PAYMENTS";"NP-Strategic Loan",#N/A,FALSE,"NOTE PAYMENTS";"NP-Tech Loan",#N/A,FALSE,"NOTE PAYMENTS";"NP-Existing Debt",#N/A,FALSE,"NOTE PAYMENTS";"NP-Curr Maturity",#N/A,FALSE,"NOTE PAYMENTS";"NP-Interest Exp",#N/A,FALSE,"NOTE PAYMENTS"}</definedName>
    <definedName name="Debt2">{#N/A,#N/A,FALSE,"Cov";#N/A,#N/A,FALSE,"sum";#N/A,#N/A,FALSE,"baladj";#N/A,#N/A,FALSE,"bs";#N/A,#N/A,FALSE,"is";#N/A,#N/A,FALSE,"pis";#N/A,#N/A,FALSE,"pis";#N/A,#N/A,FALSE,"cf";#N/A,#N/A,FALSE,"balhist";#N/A,#N/A,FALSE,"wc";#N/A,#N/A,FALSE,"ltd";#N/A,#N/A,FALSE,"cover";#N/A,#N/A,FALSE,"fa";#N/A,#N/A,FALSE,"tax";#N/A,#N/A,FALSE,"irr";#N/A,#N/A,FALSE,"in";#N/A,#N/A,FALSE,"DCF Cov";#N/A,#N/A,FALSE,"dcf"}</definedName>
    <definedName name="debt21">{"NP-New Acquisition",#N/A,FALSE,"NOTE PAYMENTS";"NP-Strategic Loan",#N/A,FALSE,"NOTE PAYMENTS";"NP-Tech Loan",#N/A,FALSE,"NOTE PAYMENTS";"NP-Existing Debt",#N/A,FALSE,"NOTE PAYMENTS";"NP-Curr Maturity",#N/A,FALSE,"NOTE PAYMENTS";"NP-Interest Exp",#N/A,FALSE,"NOTE PAYMENTS"}</definedName>
    <definedName name="debt25">{"NP-New Acquisition",#N/A,FALSE,"NOTE PAYMENTS";"NP-Strategic Loan",#N/A,FALSE,"NOTE PAYMENTS";"NP-Tech Loan",#N/A,FALSE,"NOTE PAYMENTS";"NP-Existing Debt",#N/A,FALSE,"NOTE PAYMENTS";"NP-Curr Maturity",#N/A,FALSE,"NOTE PAYMENTS";"NP-Interest Exp",#N/A,FALSE,"NOTE PAYMENTS"}</definedName>
    <definedName name="debt26">{"NP-New Acquisition",#N/A,FALSE,"NOTE PAYMENTS";"NP-Strategic Loan",#N/A,FALSE,"NOTE PAYMENTS";"NP-Tech Loan",#N/A,FALSE,"NOTE PAYMENTS";"NP-Existing Debt",#N/A,FALSE,"NOTE PAYMENTS";"NP-Curr Maturity",#N/A,FALSE,"NOTE PAYMENTS";"NP-Interest Exp",#N/A,FALSE,"NOTE PAYMENTS"}</definedName>
    <definedName name="debt27">{"NP-New Acquisition",#N/A,FALSE,"NOTE PAYMENTS";"NP-Strategic Loan",#N/A,FALSE,"NOTE PAYMENTS";"NP-Tech Loan",#N/A,FALSE,"NOTE PAYMENTS";"NP-Existing Debt",#N/A,FALSE,"NOTE PAYMENTS";"NP-Curr Maturity",#N/A,FALSE,"NOTE PAYMENTS";"NP-Interest Exp",#N/A,FALSE,"NOTE PAYMENTS"}</definedName>
    <definedName name="debt35">{"NP-New Acquisition",#N/A,FALSE,"NOTE PAYMENTS";"NP-Strategic Loan",#N/A,FALSE,"NOTE PAYMENTS";"NP-Tech Loan",#N/A,FALSE,"NOTE PAYMENTS";"NP-Existing Debt",#N/A,FALSE,"NOTE PAYMENTS";"NP-Curr Maturity",#N/A,FALSE,"NOTE PAYMENTS";"NP-Interest Exp",#N/A,FALSE,"NOTE PAYMENTS"}</definedName>
    <definedName name="debt36">{"NP-New Acquisition",#N/A,FALSE,"NOTE PAYMENTS";"NP-Strategic Loan",#N/A,FALSE,"NOTE PAYMENTS";"NP-Tech Loan",#N/A,FALSE,"NOTE PAYMENTS";"NP-Existing Debt",#N/A,FALSE,"NOTE PAYMENTS";"NP-Curr Maturity",#N/A,FALSE,"NOTE PAYMENTS";"NP-Interest Exp",#N/A,FALSE,"NOTE PAYMENTS"}</definedName>
    <definedName name="debt5">{"NP-New Acquisition",#N/A,FALSE,"NOTE PAYMENTS";"NP-Strategic Loan",#N/A,FALSE,"NOTE PAYMENTS";"NP-Tech Loan",#N/A,FALSE,"NOTE PAYMENTS";"NP-Existing Debt",#N/A,FALSE,"NOTE PAYMENTS";"NP-Curr Maturity",#N/A,FALSE,"NOTE PAYMENTS";"NP-Interest Exp",#N/A,FALSE,"NOTE PAYMENTS"}</definedName>
    <definedName name="debt6">{"NP-New Acquisition",#N/A,FALSE,"NOTE PAYMENTS";"NP-Strategic Loan",#N/A,FALSE,"NOTE PAYMENTS";"NP-Tech Loan",#N/A,FALSE,"NOTE PAYMENTS";"NP-Existing Debt",#N/A,FALSE,"NOTE PAYMENTS";"NP-Curr Maturity",#N/A,FALSE,"NOTE PAYMENTS";"NP-Interest Exp",#N/A,FALSE,"NOTE PAYMENTS"}</definedName>
    <definedName name="debt66">{"NP-New Acquisition",#N/A,FALSE,"NOTE PAYMENTS";"NP-Strategic Loan",#N/A,FALSE,"NOTE PAYMENTS";"NP-Tech Loan",#N/A,FALSE,"NOTE PAYMENTS";"NP-Existing Debt",#N/A,FALSE,"NOTE PAYMENTS";"NP-Curr Maturity",#N/A,FALSE,"NOTE PAYMENTS";"NP-Interest Exp",#N/A,FALSE,"NOTE PAYMENTS"}</definedName>
    <definedName name="debt7">{"NP-New Acquisition",#N/A,FALSE,"NOTE PAYMENTS";"NP-Strategic Loan",#N/A,FALSE,"NOTE PAYMENTS";"NP-Tech Loan",#N/A,FALSE,"NOTE PAYMENTS";"NP-Existing Debt",#N/A,FALSE,"NOTE PAYMENTS";"NP-Curr Maturity",#N/A,FALSE,"NOTE PAYMENTS";"NP-Interest Exp",#N/A,FALSE,"NOTE PAYMENTS"}</definedName>
    <definedName name="debt8">{"NP-New Acquisition",#N/A,FALSE,"NOTE PAYMENTS";"NP-Strategic Loan",#N/A,FALSE,"NOTE PAYMENTS";"NP-Tech Loan",#N/A,FALSE,"NOTE PAYMENTS";"NP-Existing Debt",#N/A,FALSE,"NOTE PAYMENTS";"NP-Curr Maturity",#N/A,FALSE,"NOTE PAYMENTS";"NP-Interest Exp",#N/A,FALSE,"NOTE PAYMENTS"}</definedName>
    <definedName name="DEBTAMORT">#REF!</definedName>
    <definedName name="debtarea10">#REF!</definedName>
    <definedName name="debtarea11">#REF!</definedName>
    <definedName name="debtmay2">{#N/A,#N/A,FALSE,"SOACHA"}</definedName>
    <definedName name="debtorsnew">#REF!</definedName>
    <definedName name="debtpref">#REF!</definedName>
    <definedName name="DebtService1">{"Outflow 1",#N/A,FALSE,"Outflows-Inflows";"Outflow 2",#N/A,FALSE,"Outflows-Inflows";"Inflow 1",#N/A,FALSE,"Outflows-Inflows";"Inflow 2",#N/A,FALSE,"Outflows-Inflows"}</definedName>
    <definedName name="dec">{#N/A,#N/A,FALSE,"A";#N/A,#N/A,FALSE,"B"}</definedName>
    <definedName name="DEC.">#REF!</definedName>
    <definedName name="Dec_Plan_Income_Month">#REF!</definedName>
    <definedName name="Dec_Plan_Income_Month_1">#REF!</definedName>
    <definedName name="Dec_Plan_Income_Month_2">#REF!</definedName>
    <definedName name="Dec95JobSched">{#N/A,#N/A,FALSE,"Job Sched"}</definedName>
    <definedName name="decand">#REF!</definedName>
    <definedName name="DECEMBER">#REF!</definedName>
    <definedName name="Decisions">1</definedName>
    <definedName name="dectax">{#N/A,#N/A,FALSE,"A";#N/A,#N/A,FALSE,"B"}</definedName>
    <definedName name="DECWAR">#REF!</definedName>
    <definedName name="DED">{"comps",#N/A,FALSE,"comps";"notes",#N/A,FALSE,"comps"}</definedName>
    <definedName name="dede">{#N/A,#N/A,FALSE,"Pharm";#N/A,#N/A,FALSE,"WWCM"}</definedName>
    <definedName name="dede_1">#REF!</definedName>
    <definedName name="dede_2">{#N/A,#N/A,FALSE,"Pharm";#N/A,#N/A,FALSE,"WWCM"}</definedName>
    <definedName name="dede_3">{#N/A,#N/A,FALSE,"Pharm";#N/A,#N/A,FALSE,"WWCM"}</definedName>
    <definedName name="dede_4">{#N/A,#N/A,FALSE,"Pharm";#N/A,#N/A,FALSE,"WWCM"}</definedName>
    <definedName name="DEDED">{#N/A,#N/A,FALSE,"Card";#N/A,#N/A,FALSE,"Prav";#N/A,#N/A,FALSE,"Irbe";#N/A,#N/A,FALSE,"Plavix";#N/A,#N/A,FALSE,"Capt";#N/A,#N/A,FALSE,"Fosi"}</definedName>
    <definedName name="DEDED_1">#REF!</definedName>
    <definedName name="DEDED_2">{#N/A,#N/A,FALSE,"Card";#N/A,#N/A,FALSE,"Prav";#N/A,#N/A,FALSE,"Irbe";#N/A,#N/A,FALSE,"Plavix";#N/A,#N/A,FALSE,"Capt";#N/A,#N/A,FALSE,"Fosi"}</definedName>
    <definedName name="DEDED_3">{#N/A,#N/A,FALSE,"Card";#N/A,#N/A,FALSE,"Prav";#N/A,#N/A,FALSE,"Irbe";#N/A,#N/A,FALSE,"Plavix";#N/A,#N/A,FALSE,"Capt";#N/A,#N/A,FALSE,"Fosi"}</definedName>
    <definedName name="DEDED_4">{#N/A,#N/A,FALSE,"Card";#N/A,#N/A,FALSE,"Prav";#N/A,#N/A,FALSE,"Irbe";#N/A,#N/A,FALSE,"Plavix";#N/A,#N/A,FALSE,"Capt";#N/A,#N/A,FALSE,"Fosi"}</definedName>
    <definedName name="DEDEDZE">{#N/A,#N/A,FALSE,"Pharm";#N/A,#N/A,FALSE,"WWCM"}</definedName>
    <definedName name="DEDEDZE_1">#REF!</definedName>
    <definedName name="DEDEDZE_2">{#N/A,#N/A,FALSE,"Pharm";#N/A,#N/A,FALSE,"WWCM"}</definedName>
    <definedName name="DEDEDZE_3">{#N/A,#N/A,FALSE,"Pharm";#N/A,#N/A,FALSE,"WWCM"}</definedName>
    <definedName name="DEDEDZE_4">{#N/A,#N/A,FALSE,"Pharm";#N/A,#N/A,FALSE,"WWCM"}</definedName>
    <definedName name="deds">#REF!</definedName>
    <definedName name="DEDZD">{#N/A,#N/A,FALSE,"Pharm";#N/A,#N/A,FALSE,"WWCM"}</definedName>
    <definedName name="DEDZD_1">#REF!</definedName>
    <definedName name="DEDZD_2">{#N/A,#N/A,FALSE,"Pharm";#N/A,#N/A,FALSE,"WWCM"}</definedName>
    <definedName name="DEDZD_3">{#N/A,#N/A,FALSE,"Pharm";#N/A,#N/A,FALSE,"WWCM"}</definedName>
    <definedName name="DEDZD_4">{#N/A,#N/A,FALSE,"Pharm";#N/A,#N/A,FALSE,"WWCM"}</definedName>
    <definedName name="DEE">{#N/A,#N/A,FALSE,"Pharm";#N/A,#N/A,FALSE,"WWCM"}</definedName>
    <definedName name="DEE_1">#REF!</definedName>
    <definedName name="DEE_2">{#N/A,#N/A,FALSE,"Pharm";#N/A,#N/A,FALSE,"WWCM"}</definedName>
    <definedName name="DEE_3">{#N/A,#N/A,FALSE,"Pharm";#N/A,#N/A,FALSE,"WWCM"}</definedName>
    <definedName name="DEE_4">{#N/A,#N/A,FALSE,"Pharm";#N/A,#N/A,FALSE,"WWCM"}</definedName>
    <definedName name="deee">{"Fecha_Setembro",#N/A,FALSE,"FECHAMENTO-2002 ";"Defer_Setembro",#N/A,FALSE,"DIFERIDO";"Pis_Setembro",#N/A,FALSE,"PIS COFINS";"Iss_Setembro",#N/A,FALSE,"ISS"}</definedName>
    <definedName name="def">#REF!</definedName>
    <definedName name="DEF_TAX">#REF!</definedName>
    <definedName name="DEFERRED_INC_TAX">"DEFERRED_INC_TAX"</definedName>
    <definedName name="DEFERRED_TAXES">"DEFERRED_TAXES"</definedName>
    <definedName name="deg">#REF!</definedName>
    <definedName name="del">{#N/A,#N/A,FALSE,"Cov";#N/A,#N/A,FALSE,"sum";#N/A,#N/A,FALSE,"baladj";#N/A,#N/A,FALSE,"bs";#N/A,#N/A,FALSE,"is";#N/A,#N/A,FALSE,"pis";#N/A,#N/A,FALSE,"pis";#N/A,#N/A,FALSE,"cf";#N/A,#N/A,FALSE,"balhist";#N/A,#N/A,FALSE,"wc";#N/A,#N/A,FALSE,"ltd";#N/A,#N/A,FALSE,"cover";#N/A,#N/A,FALSE,"fa";#N/A,#N/A,FALSE,"tax";#N/A,#N/A,FALSE,"irr";#N/A,#N/A,FALSE,"in";#N/A,#N/A,FALSE,"DCF Cov";#N/A,#N/A,FALSE,"dcf"}</definedName>
    <definedName name="dele">{#N/A,#N/A,FALSE,"Cov";#N/A,#N/A,FALSE,"sum";#N/A,#N/A,FALSE,"baladj";#N/A,#N/A,FALSE,"bs";#N/A,#N/A,FALSE,"is";#N/A,#N/A,FALSE,"pis";#N/A,#N/A,FALSE,"cf";#N/A,#N/A,FALSE,"balhist";#N/A,#N/A,FALSE,"wc";#N/A,#N/A,FALSE,"ltd";#N/A,#N/A,FALSE,"cover";#N/A,#N/A,FALSE,"fa";#N/A,#N/A,FALSE,"tax";#N/A,#N/A,FALSE,"irr";#N/A,#N/A,FALSE,"in"}</definedName>
    <definedName name="deleme444">{#N/A,#N/A,FALSE,"Output";#N/A,#N/A,FALSE,"Cover Sheet";#N/A,#N/A,FALSE,"Current Mkt. Projections"}</definedName>
    <definedName name="delete">{"summary",#N/A,FALSE,"PCR DIRECTORY"}</definedName>
    <definedName name="delete11">{"Page1",#N/A,FALSE,"CompCo";"Page2",#N/A,FALSE,"CompCo"}</definedName>
    <definedName name="delete2">{"BALANCE SHEET ACCTS",#N/A,TRUE,"Working Trial Balance";"INCOME STMT ACCTS",#N/A,TRUE,"Working Trial Balance"}</definedName>
    <definedName name="delete20">{"Page1",#N/A,FALSE,"CompCo";"Page2",#N/A,FALSE,"CompCo"}</definedName>
    <definedName name="delete5">{"Page1",#N/A,FALSE,"CompCo";"Page2",#N/A,FALSE,"CompCo"}</definedName>
    <definedName name="deleteme">{"PA1",#N/A,FALSE,"BORDMW";"pa2",#N/A,FALSE,"BORDMW";"PA3",#N/A,FALSE,"BORDMW";"PA4",#N/A,FALSE,"BORDMW"}</definedName>
    <definedName name="deleteme1">{"PA1",#N/A,FALSE,"BORDMW";"pa2",#N/A,FALSE,"BORDMW";"PA3",#N/A,FALSE,"BORDMW";"PA4",#N/A,FALSE,"BORDMW"}</definedName>
    <definedName name="deleteme2">{#N/A,#N/A,FALSE,"Output";#N/A,#N/A,FALSE,"Cover Sheet";#N/A,#N/A,FALSE,"Current Mkt. Projections"}</definedName>
    <definedName name="deleteme3">{#N/A,#N/A,FALSE,"Output";#N/A,#N/A,FALSE,"Cover Sheet";#N/A,#N/A,FALSE,"Current Mkt. Projections"}</definedName>
    <definedName name="deleteme33">{#N/A,#N/A,FALSE,"Output";#N/A,#N/A,FALSE,"Cover Sheet";#N/A,#N/A,FALSE,"Current Mkt. Projections"}</definedName>
    <definedName name="deleteme333">{#N/A,#N/A,FALSE,"Output";#N/A,#N/A,FALSE,"Cover Sheet";#N/A,#N/A,FALSE,"Current Mkt. Projections"}</definedName>
    <definedName name="deleteme45">{#N/A,#N/A,FALSE,"Output";#N/A,#N/A,FALSE,"Cover Sheet";#N/A,#N/A,FALSE,"Current Mkt. Projections"}</definedName>
    <definedName name="DeleteRange">#REF!</definedName>
    <definedName name="DeleteTable">#REF!</definedName>
    <definedName name="DeleteThis2">{#N/A,#N/A,FALSE,"SCHEDULES- board";#N/A,#N/A,FALSE,"BP-Q'S"}</definedName>
    <definedName name="DeleteThis3">{#N/A,#N/A,FALSE,"SCHEDULES- board";#N/A,#N/A,FALSE,"STMT 100"}</definedName>
    <definedName name="DeleteThis4">{"StatementsIncomeStatement",#N/A,TRUE,"Statements";"StatementsBalanceSheet",#N/A,TRUE,"Statements"}</definedName>
    <definedName name="DeleteThis5">{"IncomeStatement",#N/A,FALSE,"Income Statement";"ProductCost",#N/A,FALSE,"Income Statement";"OperatingExpense",#N/A,FALSE,"Income Statement"}</definedName>
    <definedName name="DeleteThis6">{#N/A,#N/A,FALSE,"CANADA";#N/A,#N/A,FALSE,"HOLLAND";#N/A,#N/A,FALSE,"AUSTRALIA";#N/A,#N/A,FALSE,"ALLOW &amp; RESRV "}</definedName>
    <definedName name="Delivery08">#REF!</definedName>
    <definedName name="Delivery09">#REF!</definedName>
    <definedName name="Delivery1">#REF!</definedName>
    <definedName name="DEMeXToEUR" localSheetId="4">1/EUREXTODEM</definedName>
    <definedName name="DEMeXToEUR" localSheetId="7">1/EUREXTODEM</definedName>
    <definedName name="DEMeXToEUR">1/EUREXTODEM</definedName>
    <definedName name="Demographics_Dental_Range">#REF!</definedName>
    <definedName name="Demographics_Medical_Range">#REF!</definedName>
    <definedName name="Department">#REF!</definedName>
    <definedName name="department_range">#REF!</definedName>
    <definedName name="depn">#REF!</definedName>
    <definedName name="DEPN_MTH">#REF!</definedName>
    <definedName name="DEPN_TYPE">#REF!</definedName>
    <definedName name="depnmnths">#REF!</definedName>
    <definedName name="Deposit_total">#REF!</definedName>
    <definedName name="deposits">{"BUDGET ASSUMPTIONS",#N/A,FALSE,"MDT 97";"MAJOR EXPENDITURES",#N/A,FALSE,"MDT 97";"SCH100 MDT1",#N/A,FALSE,"MDT 97";"SCH100 MDT2",#N/A,FALSE,"MDT 97"}</definedName>
    <definedName name="Depot">#REF!</definedName>
    <definedName name="depr">{#N/A,#N/A,FALSE,"Capital Costs";#N/A,#N/A,FALSE,"Depreciation (Book)";#N/A,#N/A,FALSE,"Depreciation (Tax)"}</definedName>
    <definedName name="depr..">{#N/A,#N/A,FALSE,"balance";#N/A,#N/A,FALSE,"operations";#N/A,#N/A,FALSE,"partcap";#N/A,#N/A,FALSE,"cashflows"}</definedName>
    <definedName name="DEPR_DETAIL">#REF!</definedName>
    <definedName name="DEPR_LIFE">#REF!</definedName>
    <definedName name="depr2">{#N/A,#N/A,FALSE,"Capital Costs";#N/A,#N/A,FALSE,"Depreciation (Book)";#N/A,#N/A,FALSE,"Depreciation (Tax)"}</definedName>
    <definedName name="DeprctnPercntSGnA">15%</definedName>
    <definedName name="DEPRE_AMORT">"DEPRE_AMORT"</definedName>
    <definedName name="DEPRE_AMORT_SUPPL">"DEPRE_AMORT_SUPPL"</definedName>
    <definedName name="DEPRE_DEPLE">"DEPRE_DEPLE"</definedName>
    <definedName name="DEPRE_SUPP">"DEPRE_SUPP"</definedName>
    <definedName name="deprec">{#N/A,#N/A,FALSE,"Capital Costs";#N/A,#N/A,FALSE,"Depreciation (Book)";#N/A,#N/A,FALSE,"Depreciation (Tax)"}</definedName>
    <definedName name="deprec3">{#N/A,#N/A,FALSE,"Capital Costs";#N/A,#N/A,FALSE,"Depreciation (Book)";#N/A,#N/A,FALSE,"Depreciation (Tax)"}</definedName>
    <definedName name="depsch00">{"expltr",#N/A,FALSE,"Expense projects";"explgl",#N/A,FALSE,"Expense projects"}</definedName>
    <definedName name="DeptNum">#REF!</definedName>
    <definedName name="Depts">#REF!</definedName>
    <definedName name="derf">#REF!</definedName>
    <definedName name="des">{"QTR_ACT",#N/A,FALSE,"PROP_PBIT_DEV_Q3";"QTR_BUD",#N/A,FALSE,"PROP_PBIT_DEV_Q3";"YTD_BUD",#N/A,FALSE,"PROP_PBIT_DEV_Q3";"YTD_ACT",#N/A,FALSE,"PROP_PBIT_DEV_Q3";"FY95 SNAP3",#N/A,FALSE,"PROP_PBIT_DEV_Q3";"FY95_BUD",#N/A,FALSE,"PROP_PBIT_DEV_Q3";"FY96_BUD",#N/A,FALSE,"PROP_PBIT_DEV_Q3"}</definedName>
    <definedName name="Desc">#REF!</definedName>
    <definedName name="descclase">#REF!</definedName>
    <definedName name="desckey">#REF!</definedName>
    <definedName name="descpoblación">#REF!</definedName>
    <definedName name="descposición">#REF!</definedName>
    <definedName name="descpresentadopor">#REF!</definedName>
    <definedName name="descresultado">#REF!</definedName>
    <definedName name="DESCRIPTION_LONG">"DESCRIPTION_LONG"</definedName>
    <definedName name="description1">#REF!</definedName>
    <definedName name="description2">#REF!</definedName>
    <definedName name="description3">#REF!</definedName>
    <definedName name="description4">#REF!</definedName>
    <definedName name="DesiredValue">#REF!</definedName>
    <definedName name="Detail">#REF!</definedName>
    <definedName name="detail1">#REF!</definedName>
    <definedName name="DETAILS2">#REF!</definedName>
    <definedName name="DetailVar">{"VarDetail",#N/A,FALSE,"FState"}</definedName>
    <definedName name="detailvar2">{"VarDetail",#N/A,FALSE,"FState"}</definedName>
    <definedName name="deutsche">#REF!</definedName>
    <definedName name="dev_tech">#REF!</definedName>
    <definedName name="devc">{"TOTTEXAS",#N/A,FALSE,"CM"}</definedName>
    <definedName name="devcap">#REF!</definedName>
    <definedName name="Development">{#N/A,#N/A,FALSE,"Rev_Graph 2-1";#N/A,#N/A,FALSE,"ABR Pie 2-3 YTD";#N/A,#N/A,FALSE,"HCNT 3-5";#N/A,#N/A,FALSE,"Rev_Empl 3-6";#N/A,#N/A,FALSE,"ABR Avg 4-1";#N/A,#N/A,FALSE,"ABR Inv Graph 4-2";#N/A,#N/A,FALSE,"AVG INV 4-3";#N/A,#N/A,FALSE,"LSP 4-5"}</definedName>
    <definedName name="DevelopmentFlag">#REF!</definedName>
    <definedName name="DEZLFEZKLHF">{#N/A,#N/A,FALSE,"Pharm";#N/A,#N/A,FALSE,"WWCM"}</definedName>
    <definedName name="DEZLFEZKLHF_1">#REF!</definedName>
    <definedName name="DEZLFEZKLHF_2">{#N/A,#N/A,FALSE,"Pharm";#N/A,#N/A,FALSE,"WWCM"}</definedName>
    <definedName name="DEZLFEZKLHF_3">{#N/A,#N/A,FALSE,"Pharm";#N/A,#N/A,FALSE,"WWCM"}</definedName>
    <definedName name="DEZLFEZKLHF_4">{#N/A,#N/A,FALSE,"Pharm";#N/A,#N/A,FALSE,"WWCM"}</definedName>
    <definedName name="df">{#N/A,#N/A,TRUE,"FY BCG";#N/A,#N/A,TRUE,"FY w|o Wireless";#N/A,#N/A,TRUE,"FY Wireless"}</definedName>
    <definedName name="dfa">{"histincome",#N/A,FALSE,"hyfins";"closing balance",#N/A,FALSE,"hyfins"}</definedName>
    <definedName name="DFADFA">{"'MAP BGA'!$A$1:$L$95"}</definedName>
    <definedName name="dfadfasd">{" Wtd. Average "," Average "," "}</definedName>
    <definedName name="dfadsth">#REF!</definedName>
    <definedName name="dfagdfhhf">{"summary",#N/A,FALSE,"Summary";"transaction",#N/A,FALSE,"Transaction";"sales",#N/A,FALSE,"Sales";"sales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dfanb">#REF!</definedName>
    <definedName name="dfanb_1">#REF!</definedName>
    <definedName name="dfasdf">#REF!</definedName>
    <definedName name="dfasdfa">{#N/A,#N/A,FALSE,"Presentation by Unit";#N/A,#N/A,FALSE,"Presentation by BD";#N/A,#N/A,FALSE,"Presentation Split by Biggest U";#N/A,#N/A,FALSE,"Presentation Split by Area";#N/A,#N/A,FALSE,"Presentation Split by BD"}</definedName>
    <definedName name="dfasdfadfasd">{#N/A,#N/A,FALSE,"Presentation by Unit";#N/A,#N/A,FALSE,"Presentation by BD";#N/A,#N/A,FALSE,"Presentation Split by Biggest U";#N/A,#N/A,FALSE,"Presentation Split by Area";#N/A,#N/A,FALSE,"Presentation Split by BD"}</definedName>
    <definedName name="dfasdfasd">{"'MAP BGA'!$A$1:$L$95"}</definedName>
    <definedName name="dfasdfasdf">{#N/A,#N/A,FALSE,"2Q Revenue to go Regions";#N/A,#N/A,FALSE,"3Q Revenue to go Regions";#N/A,#N/A,FALSE,"4Q Revenue to go Regions";#N/A,#N/A,FALSE,"1996 Revenue to go Regions";#N/A,#N/A,FALSE,"USD 2Q Revenue to go Regions";#N/A,#N/A,FALSE,"USD 3Q Revenue to go Regions";#N/A,#N/A,FALSE,"USD 4Q Revenue to go Regions";#N/A,#N/A,FALSE,"USD 1996 Revenue to go Regions"}</definedName>
    <definedName name="DFASDFASDFADSFA">{"'MAP BGA'!$A$1:$L$95"}</definedName>
    <definedName name="dfasdfasdfe">{#N/A,#N/A,FALSE,"USD Front page";#N/A,#N/A,FALSE,"USD Financiel overview AOP";#N/A,#N/A,FALSE,"USD Operating P&amp;L AOP";#N/A,#N/A,FALSE,"USD Revenue by product";#N/A,#N/A,FALSE,"USD Revenue &amp; STD Marign Prod.";#N/A,#N/A,FALSE,"USD Std. Margin";#N/A,#N/A,FALSE,"USD Employees by Function";#N/A,#N/A,FALSE,"USD R&amp;D Costs";#N/A,#N/A,FALSE,"USD Inventory";#N/A,#N/A,FALSE,"USD Order Intake by Area";#N/A,#N/A,FALSE,"USD Backlog by area";#N/A,#N/A,FALSE,"USD Backlog by customer";#N/A,#N/A,FALSE,"USD Revenue by Area";#N/A,#N/A,FALSE,"GRAPH  4"}</definedName>
    <definedName name="dfasdfsa">{#N/A,#N/A,FALSE,"USD Front page";#N/A,#N/A,FALSE,"USD Financiel overview AOP";#N/A,#N/A,FALSE,"USD Operating P&amp;L AOP";#N/A,#N/A,FALSE,"USD Revenue by product";#N/A,#N/A,FALSE,"USD Revenue &amp; STD Marign Prod.";#N/A,#N/A,FALSE,"USD Std. Margin";#N/A,#N/A,FALSE,"USD Employees by Function";#N/A,#N/A,FALSE,"USD R&amp;D Costs";#N/A,#N/A,FALSE,"USD Inventory";#N/A,#N/A,FALSE,"USD Order Intake by Area";#N/A,#N/A,FALSE,"USD Backlog by area";#N/A,#N/A,FALSE,"USD Backlog by customer";#N/A,#N/A,FALSE,"USD Revenue by Area";#N/A,#N/A,FALSE,"GRAPH  4"}</definedName>
    <definedName name="dfasdfsadf">{#N/A,#N/A,FALSE,"2Q Revenue to go Regions";#N/A,#N/A,FALSE,"3Q Revenue to go Regions";#N/A,#N/A,FALSE,"4Q Revenue to go Regions";#N/A,#N/A,FALSE,"1996 Revenue to go Regions";#N/A,#N/A,FALSE,"USD 2Q Revenue to go Regions";#N/A,#N/A,FALSE,"USD 3Q Revenue to go Regions";#N/A,#N/A,FALSE,"USD 4Q Revenue to go Regions";#N/A,#N/A,FALSE,"USD 1996 Revenue to go Regions"}</definedName>
    <definedName name="dfasdfsfasjdfklja">{"'MAP BGA'!$A$1:$L$95"}</definedName>
    <definedName name="dfasdsa">{#N/A,#N/A,FALSE,"Cover Sheet";#N/A,#N/A,FALSE,"Key Indicators";#N/A,#N/A,FALSE,"Orders Summary";#N/A,#N/A,FALSE,"ORDERS TREND GRAPH";#N/A,#N/A,FALSE,"Revenue Summary";#N/A,#N/A,FALSE,"REVENUE TREND GRAPH";#N/A,#N/A,FALSE,"Revenue Actions";#N/A,#N/A,FALSE,"BACKLOG ANALYSIS";#N/A,#N/A,FALSE,"Keys to Success"}</definedName>
    <definedName name="dfasfasdfa">#REF!</definedName>
    <definedName name="dfashsdhsh">{#N/A,#N/A,FALSE,"TS";#N/A,#N/A,FALSE,"Combo";#N/A,#N/A,FALSE,"FAIR";#N/A,#N/A,FALSE,"RBC";#N/A,#N/A,FALSE,"xxxx";#N/A,#N/A,FALSE,"A_D";#N/A,#N/A,FALSE,"WACC";#N/A,#N/A,FALSE,"DCF";#N/A,#N/A,FALSE,"LBO";#N/A,#N/A,FALSE,"AcqMults";#N/A,#N/A,FALSE,"CompMults"}</definedName>
    <definedName name="dfd">{"BS",#N/A,FALSE,"USA"}</definedName>
    <definedName name="dfdas">{"FCB_ALL",#N/A,FALSE,"FCB";"GREY_ALL",#N/A,FALSE,"GREY"}</definedName>
    <definedName name="dfdas1">{"FCB_ALL",#N/A,FALSE,"FCB";"GREY_ALL",#N/A,FALSE,"GREY"}</definedName>
    <definedName name="DFDD">{#N/A,#N/A,FALSE,"REPORT"}</definedName>
    <definedName name="DFDD_1">#REF!</definedName>
    <definedName name="DFDD_2">{#N/A,#N/A,FALSE,"REPORT"}</definedName>
    <definedName name="DFDD_3">{#N/A,#N/A,FALSE,"REPORT"}</definedName>
    <definedName name="DFDD_4">{#N/A,#N/A,FALSE,"REPORT"}</definedName>
    <definedName name="dfddfddf">{#N/A,#N/A,FALSE,"Presentation by Unit";#N/A,#N/A,FALSE,"Presentation by BD";#N/A,#N/A,FALSE,"Presentation Split by Biggest U";#N/A,#N/A,FALSE,"Presentation Split by Area";#N/A,#N/A,FALSE,"Presentation Split by BD"}</definedName>
    <definedName name="dfdf">{#N/A,#N/A,FALSE,"Financiel overview AOP";#N/A,#N/A,FALSE,"Operating P&amp;L AOP";#N/A,#N/A,FALSE,"Revenue by product";#N/A,#N/A,FALSE,"Revenue &amp; STD Marign Prod.";#N/A,#N/A,FALSE,"Std. Margin";#N/A,#N/A,FALSE,"Employees by Function";#N/A,#N/A,FALSE,"R&amp;D Costs";#N/A,#N/A,FALSE,"Inventory";#N/A,#N/A,FALSE,"Order Intake by Area";#N/A,#N/A,FALSE,"Backlog by area";#N/A,#N/A,FALSE,"Backlog by customer";#N/A,#N/A,FALSE,"Revenue by Area"}</definedName>
    <definedName name="dfdfa">#REF!</definedName>
    <definedName name="DFDFADSFADFAFDA">{"'MAP BGA'!$A$1:$L$95"}</definedName>
    <definedName name="dfdfd">{"FCB_ALL",#N/A,FALSE,"FCB";"GREY_ALL",#N/A,FALSE,"GREY"}</definedName>
    <definedName name="dfdfdd">{"FCB_ALL",#N/A,FALSE,"FCB";"GREY_ALL",#N/A,FALSE,"GREY"}</definedName>
    <definedName name="dfdfdf">{#N/A,#N/A,FALSE,"Presentation by Unit";#N/A,#N/A,FALSE,"Presentation by BD";#N/A,#N/A,FALSE,"Presentation Split by Biggest U";#N/A,#N/A,FALSE,"Presentation Split by Area";#N/A,#N/A,FALSE,"Presentation Split by BD"}</definedName>
    <definedName name="dfdfdfd">{"FCB_ALL",#N/A,FALSE,"FCB"}</definedName>
    <definedName name="dfdfdfd_1">#REF!</definedName>
    <definedName name="dfdfdfd1">{"FCB_ALL",#N/A,FALSE,"FCB"}</definedName>
    <definedName name="dfdfdfdf">{#N/A,#N/A,FALSE,"Product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DFDFDFDFD">{#N/A,#N/A,FALSE,"PERSONAL"}</definedName>
    <definedName name="dfdfdfdfdfdf">{"orixcsc",#N/A,FALSE,"ORIX CSC";"orixcsc2",#N/A,FALSE,"ORIX CSC"}</definedName>
    <definedName name="dfdfdfldsjfd">#REF!</definedName>
    <definedName name="dfdfgj">{#N/A,#N/A,TRUE,"Pivots-Employee";#N/A,"Scenario1",TRUE,"Assumptions Summary"}</definedName>
    <definedName name="dfdg">{"'1-TheatreBkgs'!$A$1:$L$102"}</definedName>
    <definedName name="DFDHTRH">#REF!</definedName>
    <definedName name="dfds">#REF!</definedName>
    <definedName name="dfdsdsfd">{"GTI monthly IS",#N/A,FALSE,"gti";#N/A,#N/A,FALSE,"gti"}</definedName>
    <definedName name="dfdsf">{"FCB_ALL",#N/A,FALSE,"FCB";"GREY_ALL",#N/A,FALSE,"GREY"}</definedName>
    <definedName name="dfegf">{"'MVS'!$A$5:$O$716"}</definedName>
    <definedName name="dfere">{"ReportTop",#N/A,FALSE,"report top"}</definedName>
    <definedName name="dfewF">#REF!</definedName>
    <definedName name="dff">{"incomemth",#N/A,TRUE,"forecast01";"incpercentmth",#N/A,TRUE,"forecast01";"balancemth",#N/A,TRUE,"forecast01";"cashmth",#N/A,TRUE,"forecast01";"cov2mth",#N/A,TRUE,"forecast01";"prbexp",#N/A,TRUE,"forecast01";"prbcap",#N/A,TRUE,"forecast01";"coalconsultants",#N/A,TRUE,"forecast01";"prbsum",#N/A,TRUE,"forecast01"}</definedName>
    <definedName name="DFFDF">{#N/A,#N/A,FALSE,"SOACHA"}</definedName>
    <definedName name="DFFDG">#REF!</definedName>
    <definedName name="DFFDS">{#N/A,#N/A,FALSE,"UNIT";#N/A,#N/A,FALSE,"UNIT";#N/A,#N/A,FALSE,"계정"}</definedName>
    <definedName name="dfff">{"'Directory'!$A$72:$E$91"}</definedName>
    <definedName name="dfg">{#N/A,#N/A,FALSE,"Op-BS";#N/A,#N/A,FALSE,"Assum";#N/A,#N/A,FALSE,"IS";#N/A,#N/A,FALSE,"Syn+Elim";#N/A,#N/A,FALSE,"BSCF";#N/A,#N/A,FALSE,"Blue_IS";#N/A,#N/A,FALSE,"Blue_BSCF";#N/A,#N/A,FALSE,"Ratings"}</definedName>
    <definedName name="dfg.test">{#N/A,#N/A,FALSE,"Assumptions";#N/A,#N/A,FALSE,"N-IS-Sum";#N/A,#N/A,FALSE,"N-St-Sum";#N/A,#N/A,FALSE,"Inc Stmt";#N/A,#N/A,FALSE,"Stats"}</definedName>
    <definedName name="DFG.TEST.TEST">{#N/A,#N/A,FALSE,"Assumptions";#N/A,#N/A,FALSE,"N-IS-Sum";#N/A,#N/A,FALSE,"N-St-Sum";#N/A,#N/A,FALSE,"Inc Stmt";#N/A,#N/A,FALSE,"Stats"}</definedName>
    <definedName name="DFG.TEST.TEST.TEST1233">{#N/A,#N/A,FALSE,"Assumptions";#N/A,#N/A,FALSE,"N-IS-Sum";#N/A,#N/A,FALSE,"N-St-Sum";#N/A,#N/A,FALSE,"Inc Stmt";#N/A,#N/A,FALSE,"Stats"}</definedName>
    <definedName name="dfga">#REF!</definedName>
    <definedName name="dfgadg">#REF!</definedName>
    <definedName name="dfgd">#REF!</definedName>
    <definedName name="dfgdagfd">#REF!</definedName>
    <definedName name="dfgdf">{"'1-TheatreBkgs'!$A$1:$L$102"}</definedName>
    <definedName name="dfgdfg">#REF!</definedName>
    <definedName name="dfgdfgdfg">{#N/A,#N/A,FALSE,"Assump";#N/A,#N/A,FALSE,"Income";#N/A,#N/A,FALSE,"Balance";#N/A,#N/A,FALSE,"DCF Pump";#N/A,#N/A,FALSE,"Trans Assump";#N/A,#N/A,FALSE,"Combined Income";#N/A,#N/A,FALSE,"Combined Balance"}</definedName>
    <definedName name="dfgdg">#REF!</definedName>
    <definedName name="dfgdgd">{"FCB_ALL",#N/A,FALSE,"FCB"}</definedName>
    <definedName name="dfgdhfg">{#N/A,#N/A,FALSE,"Front Page";#N/A,#N/A,FALSE,"Mfg Var";#N/A,#N/A,FALSE,"Family Unit Cost Graphs";#N/A,#N/A,FALSE,"Product Cost Graphs";#N/A,#N/A,FALSE,"Unit Cost Setup";#N/A,#N/A,FALSE,"Yields";#N/A,#N/A,FALSE,"Emery";#N/A,#N/A,FALSE,"GI Pricing";#N/A,#N/A,FALSE,"Actuals";#N/A,#N/A,FALSE,"Forecast"}</definedName>
    <definedName name="dfgds">38922.8233796296</definedName>
    <definedName name="dfgdxfv">{"FCB_ALL",#N/A,FALSE,"FCB"}</definedName>
    <definedName name="dfgf">{"'1-TheatreBkgs'!$A$1:$L$102"}</definedName>
    <definedName name="dfgfdg">{#N/A,#N/A,FALSE,"Umsatz CH";#N/A,#N/A,FALSE,"ER CH";#N/A,#N/A,FALSE,"EA CH (2) ";#N/A,#N/A,FALSE,"EA CH";#N/A,#N/A,FALSE,"EA CH (3) ";#N/A,#N/A,FALSE,"EA CH (4)";#N/A,#N/A,FALSE,"KA CH";#N/A,#N/A,FALSE,"KA CH  (2)";#N/A,#N/A,FALSE,"KA CH  (3)";#N/A,#N/A,FALSE,"KA CH (4)"}</definedName>
    <definedName name="dfgfdgf">{#N/A,#N/A,FALSE,"Produkte Erw.";#N/A,#N/A,FALSE,"Produkte Plan";#N/A,#N/A,FALSE,"Leistungen Erw.";#N/A,#N/A,FALSE,"Leistungen Plan";#N/A,#N/A,FALSE,"KA Allg.Kosten (2)";#N/A,#N/A,FALSE,"KA All.Kosten"}</definedName>
    <definedName name="dfgfg">{#N/A,#N/A,FALSE,"Umsatz HM";#N/A,#N/A,FALSE,"ER HM";#N/A,#N/A,FALSE,"EA HM  (2)";#N/A,#N/A,FALSE,"EA HM ";#N/A,#N/A,FALSE,"EA HM  (4)";#N/A,#N/A,FALSE,"EA HM  (3)";#N/A,#N/A,FALSE,"KA HM  (2)";#N/A,#N/A,FALSE,"KA HM";#N/A,#N/A,FALSE,"KA HM  (3)";#N/A,#N/A,FALSE,"KA HM (4)"}</definedName>
    <definedName name="dfgfvsdvds">#REF!</definedName>
    <definedName name="DFGG">{#N/A,#N/A,FALSE,"Assumptions";#N/A,#N/A,FALSE,"N-IS-Sum";#N/A,#N/A,FALSE,"N-St-Sum";#N/A,#N/A,FALSE,"Inc Stmt";#N/A,#N/A,FALSE,"Stats"}</definedName>
    <definedName name="dfggfhhj">{#N/A,#N/A,FALSE,"Umsatz CH";#N/A,#N/A,FALSE,"ER CH";#N/A,#N/A,FALSE,"EA CH (2) ";#N/A,#N/A,FALSE,"EA CH";#N/A,#N/A,FALSE,"EA CH (3) ";#N/A,#N/A,FALSE,"EA CH (4)";#N/A,#N/A,FALSE,"KA CH";#N/A,#N/A,FALSE,"KA CH  (2)";#N/A,#N/A,FALSE,"KA CH  (3)";#N/A,#N/A,FALSE,"KA CH (4)"}</definedName>
    <definedName name="dfgh">{#N/A,"PURCHM",FALSE,"Business Analysis";#N/A,"SPADD",FALSE,"Business Analysis"}</definedName>
    <definedName name="dfgh_1">#REF!</definedName>
    <definedName name="dfgh_1_1">{"Frequency Graph",#N/A,FALSE,"Trend";"Loss Cost Graph",#N/A,FALSE,"Trend";"Severity Trend Graph",#N/A,FALSE,"Trend"}</definedName>
    <definedName name="dfgh_1_2">{"Frequency Graph",#N/A,FALSE,"Trend";"Loss Cost Graph",#N/A,FALSE,"Trend";"Severity Trend Graph",#N/A,FALSE,"Trend"}</definedName>
    <definedName name="dfgh_1_3">{"Frequency Graph",#N/A,FALSE,"Trend";"Loss Cost Graph",#N/A,FALSE,"Trend";"Severity Trend Graph",#N/A,FALSE,"Trend"}</definedName>
    <definedName name="dfgh_1_4">{"Frequency Graph",#N/A,FALSE,"Trend";"Loss Cost Graph",#N/A,FALSE,"Trend";"Severity Trend Graph",#N/A,FALSE,"Trend"}</definedName>
    <definedName name="dfgh_1_5">{"Frequency Graph",#N/A,FALSE,"Trend";"Loss Cost Graph",#N/A,FALSE,"Trend";"Severity Trend Graph",#N/A,FALSE,"Trend"}</definedName>
    <definedName name="dfgh_2">{"Frequency Graph",#N/A,FALSE,"Trend";"Loss Cost Graph",#N/A,FALSE,"Trend";"Severity Trend Graph",#N/A,FALSE,"Trend"}</definedName>
    <definedName name="dfgh_2_1">{"Frequency Graph",#N/A,FALSE,"Trend";"Loss Cost Graph",#N/A,FALSE,"Trend";"Severity Trend Graph",#N/A,FALSE,"Trend"}</definedName>
    <definedName name="dfgh_2_2">{"Frequency Graph",#N/A,FALSE,"Trend";"Loss Cost Graph",#N/A,FALSE,"Trend";"Severity Trend Graph",#N/A,FALSE,"Trend"}</definedName>
    <definedName name="dfgh_2_3">{"Frequency Graph",#N/A,FALSE,"Trend";"Loss Cost Graph",#N/A,FALSE,"Trend";"Severity Trend Graph",#N/A,FALSE,"Trend"}</definedName>
    <definedName name="dfgh_2_4">{"Frequency Graph",#N/A,FALSE,"Trend";"Loss Cost Graph",#N/A,FALSE,"Trend";"Severity Trend Graph",#N/A,FALSE,"Trend"}</definedName>
    <definedName name="dfgh_2_5">{"Frequency Graph",#N/A,FALSE,"Trend";"Loss Cost Graph",#N/A,FALSE,"Trend";"Severity Trend Graph",#N/A,FALSE,"Trend"}</definedName>
    <definedName name="dfgh_3">{"Frequency Graph",#N/A,FALSE,"Trend";"Loss Cost Graph",#N/A,FALSE,"Trend";"Severity Trend Graph",#N/A,FALSE,"Trend"}</definedName>
    <definedName name="dfgh_3_1">{"Frequency Graph",#N/A,FALSE,"Trend";"Loss Cost Graph",#N/A,FALSE,"Trend";"Severity Trend Graph",#N/A,FALSE,"Trend"}</definedName>
    <definedName name="dfgh_3_2">{"Frequency Graph",#N/A,FALSE,"Trend";"Loss Cost Graph",#N/A,FALSE,"Trend";"Severity Trend Graph",#N/A,FALSE,"Trend"}</definedName>
    <definedName name="dfgh_3_3">{"Frequency Graph",#N/A,FALSE,"Trend";"Loss Cost Graph",#N/A,FALSE,"Trend";"Severity Trend Graph",#N/A,FALSE,"Trend"}</definedName>
    <definedName name="dfgh_3_4">{"Frequency Graph",#N/A,FALSE,"Trend";"Loss Cost Graph",#N/A,FALSE,"Trend";"Severity Trend Graph",#N/A,FALSE,"Trend"}</definedName>
    <definedName name="dfgh_3_5">{"Frequency Graph",#N/A,FALSE,"Trend";"Loss Cost Graph",#N/A,FALSE,"Trend";"Severity Trend Graph",#N/A,FALSE,"Trend"}</definedName>
    <definedName name="dfgh_4">{"Frequency Graph",#N/A,FALSE,"Trend";"Loss Cost Graph",#N/A,FALSE,"Trend";"Severity Trend Graph",#N/A,FALSE,"Trend"}</definedName>
    <definedName name="dfgh_4_1">{"Frequency Graph",#N/A,FALSE,"Trend";"Loss Cost Graph",#N/A,FALSE,"Trend";"Severity Trend Graph",#N/A,FALSE,"Trend"}</definedName>
    <definedName name="dfgh_4_2">{"Frequency Graph",#N/A,FALSE,"Trend";"Loss Cost Graph",#N/A,FALSE,"Trend";"Severity Trend Graph",#N/A,FALSE,"Trend"}</definedName>
    <definedName name="dfgh_4_3">{"Frequency Graph",#N/A,FALSE,"Trend";"Loss Cost Graph",#N/A,FALSE,"Trend";"Severity Trend Graph",#N/A,FALSE,"Trend"}</definedName>
    <definedName name="dfgh_4_4">{"Frequency Graph",#N/A,FALSE,"Trend";"Loss Cost Graph",#N/A,FALSE,"Trend";"Severity Trend Graph",#N/A,FALSE,"Trend"}</definedName>
    <definedName name="dfgh_4_5">{"Frequency Graph",#N/A,FALSE,"Trend";"Loss Cost Graph",#N/A,FALSE,"Trend";"Severity Trend Graph",#N/A,FALSE,"Trend"}</definedName>
    <definedName name="dfgh_5">{"Frequency Graph",#N/A,FALSE,"Trend";"Loss Cost Graph",#N/A,FALSE,"Trend";"Severity Trend Graph",#N/A,FALSE,"Trend"}</definedName>
    <definedName name="dfgh_5_1">{"Frequency Graph",#N/A,FALSE,"Trend";"Loss Cost Graph",#N/A,FALSE,"Trend";"Severity Trend Graph",#N/A,FALSE,"Trend"}</definedName>
    <definedName name="dfgh_5_2">{"Frequency Graph",#N/A,FALSE,"Trend";"Loss Cost Graph",#N/A,FALSE,"Trend";"Severity Trend Graph",#N/A,FALSE,"Trend"}</definedName>
    <definedName name="dfgh_5_3">{"Frequency Graph",#N/A,FALSE,"Trend";"Loss Cost Graph",#N/A,FALSE,"Trend";"Severity Trend Graph",#N/A,FALSE,"Trend"}</definedName>
    <definedName name="dfgh_5_4">{"Frequency Graph",#N/A,FALSE,"Trend";"Loss Cost Graph",#N/A,FALSE,"Trend";"Severity Trend Graph",#N/A,FALSE,"Trend"}</definedName>
    <definedName name="dfgh_5_5">{"Frequency Graph",#N/A,FALSE,"Trend";"Loss Cost Graph",#N/A,FALSE,"Trend";"Severity Trend Graph",#N/A,FALSE,"Trend"}</definedName>
    <definedName name="dfghddfgq">{"histincome",#N/A,FALSE,"hyfins";"closing balance",#N/A,FALSE,"hyfins"}</definedName>
    <definedName name="dfghdfhdg">{#N/A,#N/A,FALSE,"Umsatz 99";#N/A,#N/A,FALSE,"ER 99 "}</definedName>
    <definedName name="dfghfghj">{"cash_marc",#N/A,FALSE,"dec95cr.xls"}</definedName>
    <definedName name="dfghgdhgfhd">{"'Sheet1'!$A$1:$O$40"}</definedName>
    <definedName name="dfgj">{#N/A,#N/A,TRUE,"Pivots-Employee";#N/A,"Scenerio2",TRUE,"Assumptions Summary"}</definedName>
    <definedName name="dfgjdf">{#N/A,#N/A,FALSE,"Assum";#N/A,#N/A,FALSE,"IS";#N/A,#N/A,FALSE,"Op-BS";#N/A,#N/A,FALSE,"BSCF";#N/A,#N/A,FALSE,"Brad_IS";#N/A,#N/A,FALSE,"Brad_BSCF";#N/A,#N/A,FALSE,"Nick_IS";#N/A,#N/A,FALSE,"Nick_BSCF";#N/A,#N/A,FALSE,"Mobile_IS";#N/A,#N/A,FALSE,"Mobile_BSCF";#N/A,#N/A,FALSE,"Syn+Elim";#N/A,#N/A,FALSE,"Ratings"}</definedName>
    <definedName name="dfgjgf">{"Agg Output",#N/A,FALSE,"Operational Drivers Output";"NW Output",#N/A,FALSE,"Operational Drivers Output";"South Output",#N/A,FALSE,"Operational Drivers Output";"Central Output",#N/A,FALSE,"Operational Drivers Output"}</definedName>
    <definedName name="dfgsdf">{"FCB_ALL",#N/A,FALSE,"FCB"}</definedName>
    <definedName name="dfgsdtghsrth">{"ProjLC",#N/A,FALSE,"LOCALwithADJ";"ProjUSD",#N/A,FALSE,"USwithADJ"}</definedName>
    <definedName name="dfgt">{"cover",#N/A,TRUE,"Cover";"toc6",#N/A,TRUE,"TOC";"over",#N/A,TRUE,"Overview";"ts2",#N/A,TRUE,"Det_Trans_Sum";"ei1",#N/A,TRUE,"Earnings Impact";"ad1",#N/A,TRUE,"accretion dilution";"hg1",#N/A,TRUE,"Has-Gets";"pfis1",#N/A,TRUE,"Pro Forma Income Statement";"ca1",#N/A,TRUE,"Contribution_Analysis";"acq1",#N/A,TRUE,"Acquirer";"tar1",#N/A,TRUE,"Target"}</definedName>
    <definedName name="dfgxc">{"targetdcf",#N/A,FALSE,"Merger consequences";"TARGETASSU",#N/A,FALSE,"Merger consequences";"TERMINAL VALUE",#N/A,FALSE,"Merger consequences"}</definedName>
    <definedName name="dfgxcv">{TRUE,TRUE,-2,-16.25,774,494.25,FALSE,TRUE,TRUE,TRUE,0,32,#N/A,1,#N/A,31.0666666666667,63.6451612903226,1,FALSE,FALSE,3,TRUE,1,FALSE,75,"Swvu.Page3.","ACwvu.Page3.",#N/A,FALSE,FALSE,0.236220472440945,0.275590551181102,0.236220472440945,0.275590551181102,2,"","",TRUE,TRUE,FALSE,FALSE,1,83,#N/A,#N/A,"=R4C48:R64C71",FALSE,"Rwvu.Page3.","Cwvu.Page3.",FALSE,FALSE,TRUE,1,#N/A,#N/A,FALSE,FALSE,TRUE,TRUE,TRUE}</definedName>
    <definedName name="dfh">{"'DIFPRE'!$A$2:$M$54"}</definedName>
    <definedName name="dfhd">{"vi1",#N/A,FALSE,"Financial Statements";"vi2",#N/A,FALSE,"Financial Statements";#N/A,#N/A,FALSE,"DCF"}</definedName>
    <definedName name="dfhdfghdg">{"histincome",#N/A,FALSE,"hyfins";"closing balance",#N/A,FALSE,"hyfins"}</definedName>
    <definedName name="dfhdgdgdfghjdjyj">{"histincome",#N/A,FALSE,"hyfins";"closing balance",#N/A,FALSE,"hyfins"}</definedName>
    <definedName name="DFHDHDHDH">#REF!</definedName>
    <definedName name="DFHFDHFDH">#REF!</definedName>
    <definedName name="dfhfh">#REF!</definedName>
    <definedName name="dfhg">{"'Directory'!$A$72:$E$91"}</definedName>
    <definedName name="dfhgfgdjgd">{"Matrix",#N/A,FALSE,"ACQMTRX";"Fees",#N/A,FALSE,"ACQMTRX"}</definedName>
    <definedName name="dfhsf">{TRUE,TRUE,-1.25,-15.5,604.5,369,FALSE,FALSE,TRUE,TRUE,0,1,#N/A,91,#N/A,20.5555555555556,24.8571428571429,1,FALSE,FALSE,3,TRUE,1,FALSE,80,"Swvu.summary3.","ACwvu.summary3.",#N/A,FALSE,FALSE,0.5,0.5,0.5,0.5,2,"&amp;F","&amp;A&amp;RPage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dfj">{#N/A,#N/A,FALSE,"FS-43";#N/A,#N/A,FALSE,"A-30";#N/A,#N/A,FALSE,"A-60";#N/A,#N/A,FALSE,"L-2";#N/A,#N/A,FALSE,"FS-40";#N/A,#N/A,FALSE,"FS-41";#N/A,#N/A,FALSE,"FS-42";#N/A,#N/A,FALSE,"TAX_CON";#N/A,#N/A,FALSE,"TAX_JJMA";#N/A,#N/A,FALSE,"TAX_MTS";#N/A,#N/A,FALSE,"R&amp;E-24";#N/A,#N/A,FALSE,"S-21";#N/A,#N/A,FALSE,"R&amp;E-25"}</definedName>
    <definedName name="dfjdk">{TRUE,TRUE,4.75,-2,591,327,FALSE,TRUE,TRUE,TRUE,0,26,#N/A,1,#N/A,13.6909090909091,25.0666666666667,1,FALSE,FALSE,1,TRUE,1,FALSE,100,"Swvu.FRP_backlog2.","ACwvu.FRP_backlog2.",#N/A,FALSE,FALSE,1,1,1,0.75,2,"","&amp;L&amp;F&amp;C&amp;A&amp;R&amp;D",FALSE,FALSE,FALSE,FALSE,1,75,#N/A,#N/A,"=R1C1:R61C33","=C1:C4","Rwvu.FRP_backlog2.",#N/A,FALSE,FALSE,TRUE,1,4294967292,300,FALSE,FALSE,TRUE,TRUE,TRUE}</definedName>
    <definedName name="dfjf">{"Final",#N/A,FALSE,"Feb-96"}</definedName>
    <definedName name="dfjk">{"incomemth",#N/A,TRUE,"forecast00";"incomepercentmth",#N/A,TRUE,"forecast00";"balancemth",#N/A,TRUE,"forecast00";"cashmth",#N/A,TRUE,"forecast00";"covenantmth",#N/A,TRUE,"forecast00"}</definedName>
    <definedName name="dfjl">{"bs",#N/A,FALSE,"SCF"}</definedName>
    <definedName name="dfjsldf">{"incomemth",#N/A,TRUE,"forecast01";"incpercentmth",#N/A,TRUE,"forecast01";"balancemth",#N/A,TRUE,"forecast01";"cashmth",#N/A,TRUE,"forecast01";"cov2mth",#N/A,TRUE,"forecast01";"prbexp",#N/A,TRUE,"forecast01";"prbcap",#N/A,TRUE,"forecast01";"coalconsultants",#N/A,TRUE,"forecast01";"prbsum",#N/A,TRUE,"forecast01"}</definedName>
    <definedName name="dfk">{#N/A,#N/A,TRUE,"Summary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fk1New">{#N/A,#N/A,TRUE,"Summary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fkNew">{#N/A,#N/A,TRUE,"Summary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FOD">{"'MMGR'!$A$1:$L$56"}</definedName>
    <definedName name="dfr">{#N/A,#N/A,FALSE,"Pharm";#N/A,#N/A,FALSE,"WWCM"}</definedName>
    <definedName name="dfr_1">#REF!</definedName>
    <definedName name="dfr_2">{#N/A,#N/A,FALSE,"Pharm";#N/A,#N/A,FALSE,"WWCM"}</definedName>
    <definedName name="dfr_3">{#N/A,#N/A,FALSE,"Pharm";#N/A,#N/A,FALSE,"WWCM"}</definedName>
    <definedName name="dfr_4">{#N/A,#N/A,FALSE,"Pharm";#N/A,#N/A,FALSE,"WWCM"}</definedName>
    <definedName name="dfre">{"Cover",#N/A,FALSE,"Cover";"Key Issues",#N/A,FALSE,"Key Issues";"External Trends",#N/A,FALSE,"External Trends";"Internal Trends",#N/A,FALSE,"Internal Trends";"Scorecard",#N/A,FALSE,"Scorecard V2";"Action Plans 1",#N/A,FALSE,"Action Plan Summary";"Action Plans 2",#N/A,FALSE,"Action Plan Summary";"FullPL",#N/A,FALSE,"Profit &amp; Loss Statement";"splitpl",#N/A,FALSE,"Profit &amp; Loss Statement";"Summary Capex",#N/A,FALSE,"summary capex";"Capex Detail",#N/A,FALSE,"capex detail";"Riskopps",#N/A,FALSE,"Risks&amp;Opps";"Major Factors",#N/A,FALSE,"Major Factors (2)"}</definedName>
    <definedName name="dfs">{#N/A,#N/A,FALSE,"3mos";#N/A,#N/A,FALSE,"dedicated"}</definedName>
    <definedName name="dfsa">#REF!</definedName>
    <definedName name="dfsaadsfa">{#N/A,#N/A,FALSE,"Calc";#N/A,#N/A,FALSE,"Sensitivity";#N/A,#N/A,FALSE,"LT Earn.Dil.";#N/A,#N/A,FALSE,"Dil. AVP"}</definedName>
    <definedName name="dfsadf">{#N/A,#N/A,FALSE,"Front Page";#N/A,#N/A,FALSE,"Mfg Var";#N/A,#N/A,FALSE,"Family Unit Cost Graphs";#N/A,#N/A,FALSE,"Product Cost Graphs";#N/A,#N/A,FALSE,"Unit Cost Setup";#N/A,#N/A,FALSE,"Yields";#N/A,#N/A,FALSE,"Emery";#N/A,#N/A,FALSE,"GI Pricing";#N/A,#N/A,FALSE,"Actuals";#N/A,#N/A,FALSE,"Forecast"}</definedName>
    <definedName name="dfsafd">{"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afd1">{"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afdsa">#REF!</definedName>
    <definedName name="dfsafs">{"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asf">#REF!</definedName>
    <definedName name="dfsasf_1">#REF!</definedName>
    <definedName name="DFSD">{#N/A,#N/A,FALSE,"Jan"}</definedName>
    <definedName name="dfsdf">{#N/A,#N/A,TRUE,"Summary Indicator";#N/A,#N/A,TRUE,"Highl.P&amp;L comparison";"pel_totale_anno",#N/A,TRUE," P&amp;L completo ytd ytg";"ytd_ytg_1",#N/A,TRUE," P&amp;L completo ytd ytg";"ytd_ytg_2",#N/A,TRUE," P&amp;L completo ytd ytg";"ytd_ytg_3",#N/A,TRUE," P&amp;L completo ytd ytg";"pel_1",#N/A,TRUE,"Monthly P&amp;L";"pel_2",#N/A,TRUE,"Monthly P&amp;L";"pel_3",#N/A,TRUE,"Monthly P&amp;L";"book",#N/A,TRUE,"CAP EMPL";#N/A,#N/A,TRUE,"Highlights BS ";"book",#N/A,TRUE,"CF Monthly ";#N/A,#N/A,TRUE,"Monthly BS";#N/A,#N/A,TRUE,"CF ";#N/A,#N/A,TRUE,"OPEXTOT";#N/A,#N/A,TRUE,"OPEXTOT";#N/A,#N/A,TRUE,"OPEXZON";#N/A,#N/A,TRUE,"OPEX NAT mese";#N/A,#N/A,TRUE,"OPEX DEST mese";#N/A,#N/A,TRUE,"Taxes";#N/A,#N/A,TRUE,"HEAD EOP";#N/A,#N/A,TRUE,"HEAD AVG";#N/A,#N/A,TRUE,"CAPEX by nature";#N/A,#N/A,TRUE,"CAPEX by destination";#N/A,#N/A,TRUE,"PL TREND"}</definedName>
    <definedName name="dfsdfdsf">{#N/A,#N/A,FALSE,"Umsatz CH";#N/A,#N/A,FALSE,"ER CH";#N/A,#N/A,FALSE,"EA CH (2) ";#N/A,#N/A,FALSE,"EA CH";#N/A,#N/A,FALSE,"EA CH (3) ";#N/A,#N/A,FALSE,"EA CH (4)";#N/A,#N/A,FALSE,"KA CH";#N/A,#N/A,FALSE,"KA CH  (2)";#N/A,#N/A,FALSE,"KA CH  (3)";#N/A,#N/A,FALSE,"KA CH (4)"}</definedName>
    <definedName name="dfsdfsdf">#REF!</definedName>
    <definedName name="dfsdfsdfsd">#REF!</definedName>
    <definedName name="dfsdfsdfsdfsdf">{#N/A,#N/A,FALSE,"Presentation by Unit";#N/A,#N/A,FALSE,"Presentation by BD";#N/A,#N/A,FALSE,"Presentation Split by Biggest U";#N/A,#N/A,FALSE,"Presentation Split by Area";#N/A,#N/A,FALSE,"Presentation Split by BD"}</definedName>
    <definedName name="dfsfa">{"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dfsfa_1">#REF!</definedName>
    <definedName name="dft">{"EVA",#N/A,FALSE,"EVA";"WACC",#N/A,FALSE,"WACC"}</definedName>
    <definedName name="dfvb">{"test2",#N/A,TRUE,"Prices"}</definedName>
    <definedName name="dfvzfd">{"orixcsc",#N/A,FALSE,"ORIX CSC";"orixcsc2",#N/A,FALSE,"ORIX CSC"}</definedName>
    <definedName name="dfwvc">{#N/A,#N/A,TRUE,"Cover";#N/A,#N/A,TRUE,"Seg Summary";#N/A,#N/A,TRUE,"IMD Grids - 3Q vs 2Q";#N/A,#N/A,TRUE,"IMD Grids - 3Q vs 3Q";#N/A,#N/A,TRUE,"IMD Grids - YTD vs YTD";#N/A,#N/A,TRUE,"AMG Summary";#N/A,#N/A,TRUE,"Mutual Funds";#N/A,#N/A,TRUE,"Incentive Income";#N/A,#N/A,TRUE,"Investment Income";#N/A,#N/A,TRUE,"PWM Seg Summary";#N/A,#N/A,TRUE,"IMS ";#N/A,#N/A,TRUE,"PCS Products";#N/A,#N/A,TRUE,"PCS Grids - 3Q vs 2Q";#N/A,#N/A,TRUE,"PCS Grids 3Q vs 3Q";#N/A,#N/A,TRUE,"PCS Grids 00 vs 99";#N/A,#N/A,TRUE,"GFI";#N/A,#N/A,TRUE,"Private Bank";#N/A,#N/A,TRUE,"Special Invest";#N/A,#N/A,TRUE,"IMD Assets";#N/A,#N/A,TRUE,"AssetsSales Summary";#N/A,#N/A,TRUE,"Sales-App-Dep";#N/A,#N/A,TRUE,"Assets by Product";#N/A,#N/A,TRUE,"Assets by Region-Channel";#N/A,#N/A,TRUE,"Pipeline";#N/A,#N/A,TRUE,"AUM August AUM Projection"}</definedName>
    <definedName name="dfxc">{TRUE,TRUE,-2,-16.25,774,494.25,FALSE,TRUE,TRUE,TRUE,0,1,#N/A,1,#N/A,27.1,63.6451612903226,1,FALSE,FALSE,3,TRUE,1,FALSE,75,"Swvu.Page1.","ACwvu.Page1.",#N/A,FALSE,FALSE,0.236220472440945,0.275590551181102,0.236220472440945,0.275590551181102,2,"","",TRUE,TRUE,FALSE,FALSE,1,83,#N/A,#N/A,"=R4C1:R64C22",FALSE,"Rwvu.Page1.","Cwvu.Page1.",FALSE,FALSE,TRUE,1,#N/A,#N/A,FALSE,FALSE,TRUE,TRUE,TRUE}</definedName>
    <definedName name="DfxpcBuild">1528</definedName>
    <definedName name="DfxpcCommentEnabled">#REF!</definedName>
    <definedName name="DfxpcEnabledCommentsForm">#REF!</definedName>
    <definedName name="DfxpcVersion">"5.70"</definedName>
    <definedName name="dg">{"'Sheet1'!$A$1:$O$40"}</definedName>
    <definedName name="dgdfgdgfdg">#REF!</definedName>
    <definedName name="dgdfgfd">#REF!</definedName>
    <definedName name="dgdg">#REF!</definedName>
    <definedName name="dgdgdfg">#REF!</definedName>
    <definedName name="dgdgdgfd">#REF!</definedName>
    <definedName name="dgdgdgfdg">#REF!</definedName>
    <definedName name="dgdgfd">#REF!</definedName>
    <definedName name="dgdgfdgfdgfd">#REF!</definedName>
    <definedName name="dgdgss">#REF!</definedName>
    <definedName name="dgdsgdsg">#REF!</definedName>
    <definedName name="dgergf">{"ProjLC",#N/A,FALSE,"LOCALwithADJ";"ProjUSD",#N/A,FALSE,"USwithADJ"}</definedName>
    <definedName name="dgf">{#N/A,#N/A,FALSE,"Combo-Ass ";#N/A,#N/A,FALSE,"Combo-AD sum";#N/A,#N/A,FALSE,"Combo-Syn Sens";#N/A,#N/A,FALSE,"Combo-Contr";#N/A,#N/A,FALSE,"Combo-Credit Sum";#N/A,#N/A,FALSE,"Combo-Credit";#N/A,#N/A,FALSE,"Combo-AD";#N/A,#N/A,FALSE,"Combo-AD CF"}</definedName>
    <definedName name="dgfdf">{#N/A,#N/A,FALSE,"Combo-Ass ";#N/A,#N/A,FALSE,"Combo-AD sum";#N/A,#N/A,FALSE,"Combo-Syn Sens";#N/A,#N/A,FALSE,"Combo-Contr";#N/A,#N/A,FALSE,"Combo-Credit Sum";#N/A,#N/A,FALSE,"Combo-Credit";#N/A,#N/A,FALSE,"Combo-AD";#N/A,#N/A,FALSE,"Combo-AD";#N/A,#N/A,FALSE,"Combo-AD CF";#N/A,#N/A,FALSE,"Combo-IS";#N/A,#N/A,FALSE,"Combo-BS";#N/A,#N/A,FALSE,"Combo-CF";#N/A,#N/A,FALSE,"Combo-Debt";#N/A,#N/A,FALSE,"Combo-Int";#N/A,#N/A,FALSE,"Combo-CapEx";#N/A,#N/A,FALSE,"Combo-BD";#N/A,#N/A,FALSE,"Combo-TD";#N/A,#N/A,FALSE,"Combo-Taxes";#N/A,#N/A,FALSE,"Combo-Val";#N/A,#N/A,FALSE,"Combo-Mult Va"}</definedName>
    <definedName name="dgfdg">{#N/A,#N/A,FALSE,"INPUTS";#N/A,#N/A,FALSE,"PROFORMA BSHEET";#N/A,#N/A,FALSE,"COMBINED";#N/A,#N/A,FALSE,"ACQUIROR";#N/A,#N/A,FALSE,"TARGET 1";#N/A,#N/A,FALSE,"TARGET 2";#N/A,#N/A,FALSE,"HIGH YIELD";#N/A,#N/A,FALSE,"OVERFUND"}</definedName>
    <definedName name="dgfdgfdg">#REF!</definedName>
    <definedName name="dgfhgf">{#N/A,#N/A,FALSE,"ORIX CSC"}</definedName>
    <definedName name="DGFMASEH">{"'גיליון1'!$W$156:$AB$173","'גיליון1'!$S$154:$AB$158"}</definedName>
    <definedName name="dgfsdfsdf">{#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dgh">{"summary",#N/A,FALSE,"3 yr average";"comps",#N/A,FALSE,"3 yr average"}</definedName>
    <definedName name="dghdf">{"'Directory'!$A$72:$E$91"}</definedName>
    <definedName name="dghdgdjyukyu">{#N/A,#N/A,TRUE,"Acq-Ass";#N/A,#N/A,TRUE,"Acq-IS";#N/A,#N/A,TRUE,"Acq-BS";#N/A,#N/A,TRUE,"Acq-CF";#N/A,#N/A,TRUE,"Acq-Proj";#N/A,#N/A,TRUE,"Acq-CapEx";#N/A,#N/A,TRUE,"Acq-Debt";#N/A,#N/A,TRUE,"Acq-Int";#N/A,#N/A,TRUE,"Acq-BD";#N/A,#N/A,TRUE,"Acq-TD";#N/A,#N/A,TRUE,"Acq-Taxes";#N/A,#N/A,TRUE,"Acq-Credit";#N/A,#N/A,TRUE,"Acq-Val";#N/A,#N/A,TRUE,"Acq-Mult Val"}</definedName>
    <definedName name="dghdghd">{"'Directory'!$A$72:$E$91"}</definedName>
    <definedName name="dghdrxtgbhtr">{#N/A,#N/A,FALSE,"Acq-Val";#N/A,#N/A,FALSE,"Acq-Mult Val"}</definedName>
    <definedName name="dghfhsdgbsdf">{"histincome",#N/A,FALSE,"hyfins";"closing balance",#N/A,FALSE,"hyfins"}</definedName>
    <definedName name="dghgdgf">{"Final",#N/A,FALSE,"Feb-96"}</definedName>
    <definedName name="dghgh">{#N/A,#N/A,FALSE,"Produkte Erw.";#N/A,#N/A,FALSE,"Produkte Plan";#N/A,#N/A,FALSE,"Leistungen Erw.";#N/A,#N/A,FALSE,"Leistungen Plan";#N/A,#N/A,FALSE,"KA Allg.Kosten (2)";#N/A,#N/A,FALSE,"KA All.Kosten"}</definedName>
    <definedName name="dghj">#REF!</definedName>
    <definedName name="dgj">{"EVA",#N/A,FALSE,"EVA";"WACC",#N/A,FALSE,"WACC"}</definedName>
    <definedName name="dgndhgn">#REF!</definedName>
    <definedName name="dgsdf">{#N/A,#N/A,FALSE,"Tar-Ass";#N/A,#N/A,FALSE,"Tar-IS";#N/A,#N/A,FALSE,"Tar-BS";#N/A,#N/A,FALSE,"Tar-Adg BS";#N/A,#N/A,FALSE,"Tar-CF"}</definedName>
    <definedName name="dgt">#REF!</definedName>
    <definedName name="dgtdf">{"FCB_ALL",#N/A,FALSE,"FCB"}</definedName>
    <definedName name="dgweg">{"Data Worksheet",#N/A,FALSE,"CAREY97"}</definedName>
    <definedName name="dgxcv">{TRUE,TRUE,-2,-16.25,774,494.25,FALSE,TRUE,TRUE,TRUE,0,70,#N/A,1,#N/A,28.5666666666667,63.6451612903226,1,FALSE,FALSE,3,TRUE,1,FALSE,75,"Swvu.Page4.","ACwvu.Page4.",#N/A,FALSE,FALSE,0.236220472440945,0.275590551181102,0.236220472440945,0.275590551181102,2,"","",TRUE,TRUE,FALSE,FALSE,1,83,#N/A,#N/A,"=R4C72:R64C94",FALSE,"Rwvu.Page4.","Cwvu.Page4.",FALSE,FALSE,TRUE,1,#N/A,#N/A,FALSE,FALSE,TRUE,TRUE,TRUE}</definedName>
    <definedName name="dh">{#N/A,#N/A,FALSE,"Antony Financials";#N/A,#N/A,FALSE,"Cowboy Financials";#N/A,#N/A,FALSE,"Combined";#N/A,#N/A,FALSE,"Valuematrix";#N/A,#N/A,FALSE,"DCFAntony";#N/A,#N/A,FALSE,"DCFCowboy";#N/A,#N/A,FALSE,"DCFCombined"}</definedName>
    <definedName name="dhdfc">{"CUENTA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dhdh">{"'표지'!$B$5"}</definedName>
    <definedName name="dhfbvg">#REF!</definedName>
    <definedName name="dhfbvg_1">#REF!</definedName>
    <definedName name="DHG">{"cap_structure",#N/A,FALSE,"Graph-Mkt Cap";"price",#N/A,FALSE,"Graph-Price";"ebit",#N/A,FALSE,"Graph-EBITDA";"ebitda",#N/A,FALSE,"Graph-EBITDA"}</definedName>
    <definedName name="dhgdh">{"mgmt forecast",#N/A,FALSE,"Mgmt Forecast";"dcf table",#N/A,FALSE,"Mgmt Forecast";"sensitivity",#N/A,FALSE,"Mgmt Forecast";"table inputs",#N/A,FALSE,"Mgmt Forecast";"calculations",#N/A,FALSE,"Mgmt Forecast"}</definedName>
    <definedName name="dhgh">{"inputs raw data",#N/A,TRUE,"INPUT"}</definedName>
    <definedName name="dhgkghkds">{"DCF1",#N/A,FALSE,"SIERRA DCF";"MATRIX1",#N/A,FALSE,"SIERRA DCF"}</definedName>
    <definedName name="dhgndn">#REF!</definedName>
    <definedName name="dhhdhh">#REF!</definedName>
    <definedName name="dhhdhh_1">#REF!</definedName>
    <definedName name="dhthjdc">{0,0,"",0}</definedName>
    <definedName name="DI">#REF!</definedName>
    <definedName name="DI_1month">#REF!</definedName>
    <definedName name="DI_2months">#REF!</definedName>
    <definedName name="Diable">#REF!</definedName>
    <definedName name="Diag_DCF">#REF!</definedName>
    <definedName name="Diag_min_max2">#REF!</definedName>
    <definedName name="diana">{#N/A,#N/A,FALSE,"s1 WG by Prod Family";#N/A,#N/A,FALSE,"s2 Access Fam BSP";#N/A,#N/A,FALSE,"s3 Qtr Book by Theatre";#N/A,#N/A,FALSE,"s4.Theatre Summary";#N/A,#N/A,FALSE,"s5 WW Book by Family";#N/A,#N/A,FALSE,"s6 VAR Overlap";#N/A,#N/A,FALSE,"s7.Avg Daily POS";#N/A,#N/A,FALSE,"s8 Access Ship vs POS Fam";#N/A,#N/A,FALSE,"s9 Access Ship vs POS 2500";#N/A,#N/A,FALSE,"s10 WG Ship vs POS family";#N/A,#N/A,FALSE,"s11 WG Stk Rotate"}</definedName>
    <definedName name="dietplan">{"'1-TheatreBkgs'!$A$1:$L$102"}</definedName>
    <definedName name="DIFAL">{#N/A,#N/A,TRUE,"Récap. TDS";#N/A,#N/A,TRUE,"recap 2";#N/A,#N/A,TRUE,"marché";#N/A,#N/A,TRUE,"couts des reversements TD";#N/A,#N/A,TRUE,"infor, frais gén, S-B, frais fi";#N/A,#N/A,TRUE,"Charges d'exploitation";#N/A,#N/A,TRUE,"marketing";#N/A,#N/A,TRUE,"Coût de gestion et fidélisation";#N/A,#N/A,TRUE,"couts d'acquisition";#N/A,#N/A,TRUE,"effectifs";#N/A,#N/A,TRUE,"Inv. S-Box_Amt";#N/A,#N/A,TRUE,"comparaison BP JFB_SNCF13";#N/A,#N/A,TRUE,"synthèse";#N/A,#N/A,TRUE,"graph. cash-flow";#N/A,#N/A,TRUE,"graph tx de marge";#N/A,#N/A,TRUE,"graph tx de marge";#N/A,#N/A,TRUE,"graph evol trafic";#N/A,#N/A,TRUE,"graph mn abonné"}</definedName>
    <definedName name="Differences">#REF!</definedName>
    <definedName name="digital1">#REF!</definedName>
    <definedName name="digitalarpu">#REF!</definedName>
    <definedName name="digitalchurn">#REF!</definedName>
    <definedName name="dil">#REF!</definedName>
    <definedName name="dil_1">#REF!</definedName>
    <definedName name="dil_2">#REF!</definedName>
    <definedName name="DILUT_ADJUST">"DILUT_ADJUST"</definedName>
    <definedName name="DILUT_EPS_EXCL">"DILUT_EPS_EXCL"</definedName>
    <definedName name="DILUT_EPS_INCL">"DILUT_EPS_INCL"</definedName>
    <definedName name="DILUT_NORMAL_EPS">"DILUT_NORMAL_EPS"</definedName>
    <definedName name="DILUT_WEIGHT">"DILUT_WEIGHT"</definedName>
    <definedName name="DImarc">{#N/A,#N/A,FALSE,"Aging Summary";#N/A,#N/A,FALSE,"Ratio Analysis";#N/A,#N/A,FALSE,"Test 120 Day Accts";#N/A,#N/A,FALSE,"Tickmarks"}</definedName>
    <definedName name="direccion">{#N/A,#N/A,FALSE,"SOACHA"}</definedName>
    <definedName name="directs">#REF!</definedName>
    <definedName name="diretos">{"Fecha_Novembro",#N/A,FALSE,"FECHAMENTO-2002 ";"Defer_Novembro",#N/A,FALSE,"DIFERIDO";"Pis_Novembro",#N/A,FALSE,"PIS COFINS";"Iss_Novembro",#N/A,FALSE,"ISS"}</definedName>
    <definedName name="disc">#REF!</definedName>
    <definedName name="disc_amt">#REF!</definedName>
    <definedName name="Disc_CF">#REF!</definedName>
    <definedName name="discbase">#REF!</definedName>
    <definedName name="discfee">#REF!</definedName>
    <definedName name="discharge">#REF!</definedName>
    <definedName name="DISCONT_OPER">"DISCONT_OPER"</definedName>
    <definedName name="Discount">#REF!</definedName>
    <definedName name="Discounted_Postage_Rate">#REF!</definedName>
    <definedName name="DismissItemDlog">#REF!</definedName>
    <definedName name="display_area_2">#REF!</definedName>
    <definedName name="display_unit">"($MM)"</definedName>
    <definedName name="Displayforaspen">{#N/A,#N/A,TRUE,"MktStats";#N/A,#N/A,TRUE,"BStats";#N/A,#N/A,TRUE,"BalSheet";#N/A,#N/A,TRUE,"BalSheet2"}</definedName>
    <definedName name="ditto">{#N/A,#N/A,FALSE,"Key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DIV_ASSUMP">#REF!</definedName>
    <definedName name="Div_Inc_pb">#REF!</definedName>
    <definedName name="Div_Industrial">{"adj95mult",#N/A,FALSE,"COMPCO";"adj95est",#N/A,FALSE,"COMPCO"}</definedName>
    <definedName name="DIV_NUM">#REF!</definedName>
    <definedName name="DivApb">#REF!</definedName>
    <definedName name="DivBpb">#REF!</definedName>
    <definedName name="DivCpb">#REF!</definedName>
    <definedName name="DivDpb">#REF!</definedName>
    <definedName name="DivEpb">#REF!</definedName>
    <definedName name="DivFpb">#REF!</definedName>
    <definedName name="DivGpb">#REF!</definedName>
    <definedName name="DivHpb">#REF!</definedName>
    <definedName name="DIVID_SHARE">"DIVID_SHARE"</definedName>
    <definedName name="Dividend">#REF!</definedName>
    <definedName name="Division_A">#REF!</definedName>
    <definedName name="Division_B">#REF!</definedName>
    <definedName name="Division_C">#REF!</definedName>
    <definedName name="Division_D">#REF!</definedName>
    <definedName name="Division_E">#REF!</definedName>
    <definedName name="Division_F">#REF!</definedName>
    <definedName name="Division_G">#REF!</definedName>
    <definedName name="Division_H">#REF!</definedName>
    <definedName name="Division_Name1">#REF!</definedName>
    <definedName name="Division_Name17">#REF!</definedName>
    <definedName name="Division_Name18">#REF!</definedName>
    <definedName name="Division_Name19">#REF!</definedName>
    <definedName name="Division_Name2">#REF!</definedName>
    <definedName name="Division_Name20">#REF!</definedName>
    <definedName name="Division_Name21">#REF!</definedName>
    <definedName name="Division_Name22">#REF!</definedName>
    <definedName name="Divisional_Toggle">#REF!</definedName>
    <definedName name="DIVISIONALACTUAL">#REF!</definedName>
    <definedName name="Divisions">OFFSET(#REF!,0,-1)</definedName>
    <definedName name="DIY">#REF!</definedName>
    <definedName name="dj">{#N/A,#N/A,FALSE,"CreditStat";#N/A,#N/A,FALSE,"SPbrkup";#N/A,#N/A,FALSE,"MerSPsyn";#N/A,#N/A,FALSE,"MerSPwKCsyn";#N/A,#N/A,FALSE,"MerSPwKCsyn (2)";#N/A,#N/A,FALSE,"CreditStat (2)"}</definedName>
    <definedName name="djalfnb">#REF!</definedName>
    <definedName name="djalfnb_1">#REF!</definedName>
    <definedName name="djd">{#N/A,#N/A,TRUE,"Summary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jd1New">{#N/A,#N/A,TRUE,"Summary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jdd">#REF!</definedName>
    <definedName name="djdfhdfghg">{#N/A,#N/A,FALSE,"Combo-Ass ";#N/A,#N/A,FALSE,"Combo-AD sum";#N/A,#N/A,FALSE,"Combo-Syn Sens";#N/A,#N/A,FALSE,"Combo-Contr";#N/A,#N/A,FALSE,"Combo-Credit Sum";#N/A,#N/A,FALSE,"Combo-Credit";#N/A,#N/A,FALSE,"Combo-AD";#N/A,#N/A,FALSE,"Combo-AD CF"}</definedName>
    <definedName name="djdjjdjdd">{#N/A,#N/A,TRUE,"Bal_sht_98";#N/A,#N/A,TRUE,"P&amp;L_act_98";#N/A,#N/A,TRUE,"CASHFLOW98";#N/A,#N/A,TRUE,"Custsale";#N/A,#N/A,TRUE,"Prodsale"}</definedName>
    <definedName name="djdNew">{#N/A,#N/A,TRUE,"Summary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jfdklflajk">#REF!</definedName>
    <definedName name="djfnbd">#REF!</definedName>
    <definedName name="djfnbd_1">#REF!</definedName>
    <definedName name="djioejwio">{#N/A,#N/A,FALSE,"COVER";#N/A,#N/A,FALSE,"SUMP&amp;L";#N/A,#N/A,FALSE,"SUBSP&amp;L";#N/A,#N/A,FALSE,"SALESANAL"}</definedName>
    <definedName name="djioejwio1">{#N/A,#N/A,FALSE,"COVER";#N/A,#N/A,FALSE,"SUMP&amp;L";#N/A,#N/A,FALSE,"SUBSP&amp;L";#N/A,#N/A,FALSE,"SALESANAL"}</definedName>
    <definedName name="djksljd">{#N/A,#N/A,FALSE,"Other";#N/A,#N/A,FALSE,"Ace";#N/A,#N/A,FALSE,"Derm"}</definedName>
    <definedName name="djksljd_1">#REF!</definedName>
    <definedName name="djksljd_2">{#N/A,#N/A,FALSE,"Other";#N/A,#N/A,FALSE,"Ace";#N/A,#N/A,FALSE,"Derm"}</definedName>
    <definedName name="djksljd_3">{#N/A,#N/A,FALSE,"Other";#N/A,#N/A,FALSE,"Ace";#N/A,#N/A,FALSE,"Derm"}</definedName>
    <definedName name="djksljd_4">{#N/A,#N/A,FALSE,"Other";#N/A,#N/A,FALSE,"Ace";#N/A,#N/A,FALSE,"Derm"}</definedName>
    <definedName name="DK">{0.1;0;0.382758620689655;0;0;0;0.258620689655172;0;0.258620689655172}</definedName>
    <definedName name="dkfjdfNew">{#N/A,#N/A,TRUE,"Summary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kfjdk">{#N/A,#N/A,TRUE,"Summary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kfjdk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kfjnb">#REF!</definedName>
    <definedName name="dkfjnb_1">#REF!</definedName>
    <definedName name="dkgahirghigf">{#N/A,#N/A,FALSE,"Pharm";#N/A,#N/A,FALSE,"WWCM"}</definedName>
    <definedName name="dkgahirghigf_1">#REF!</definedName>
    <definedName name="dkgahirghigf_2">{#N/A,#N/A,FALSE,"Pharm";#N/A,#N/A,FALSE,"WWCM"}</definedName>
    <definedName name="dkgahirghigf_3">{#N/A,#N/A,FALSE,"Pharm";#N/A,#N/A,FALSE,"WWCM"}</definedName>
    <definedName name="dkgahirghigf_4">{#N/A,#N/A,FALSE,"Pharm";#N/A,#N/A,FALSE,"WWCM"}</definedName>
    <definedName name="dkj">{#N/A,#N/A,TRUE,"Summary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dkjabn">#REF!</definedName>
    <definedName name="dkjabn_1">#REF!</definedName>
    <definedName name="dkjanb">#REF!</definedName>
    <definedName name="dkjanb_1">#REF!</definedName>
    <definedName name="dkjfkj">{"Inc_standard",#N/A,TRUE,"Inc"}</definedName>
    <definedName name="dkjlfnb">#REF!</definedName>
    <definedName name="dkjlfnb_1">#REF!</definedName>
    <definedName name="dkjnb">#REF!</definedName>
    <definedName name="dkjnb_1">#REF!</definedName>
    <definedName name="dkopwdk">{0,0,0,0;0,0,0,0;0,0,0,0;0,0,0,0}</definedName>
    <definedName name="dkoweko">{#N/A,#N/A,FALSE,"COVER";#N/A,#N/A,FALSE,"SUMP&amp;L";#N/A,#N/A,FALSE,"SUBSP&amp;L";#N/A,#N/A,FALSE,"SALESANAL"}</definedName>
    <definedName name="dks">#REF!</definedName>
    <definedName name="dl">#REF!</definedName>
    <definedName name="dlakjnb">#REF!</definedName>
    <definedName name="dlakjnb_1">#REF!</definedName>
    <definedName name="dlkjfnb">#REF!</definedName>
    <definedName name="dlkjfnb_1">#REF!</definedName>
    <definedName name="dlllf">{#N/A,#N/A,TRUE,"sum";#N/A,#N/A,TRUE,"Bal_sht200";#N/A,#N/A,TRUE,"P&amp;L_act200";#N/A,#N/A,TRUE,"CASHFLOW20";#N/A,#N/A,TRUE,"comp_p&amp;L";#N/A,#N/A,TRUE,"Act_Prod";#N/A,#N/A,TRUE,"Act_Cust"}</definedName>
    <definedName name="dlnb">#REF!</definedName>
    <definedName name="dlnb_1">#REF!</definedName>
    <definedName name="DME_BeforeCloseCompleted">"True"</definedName>
    <definedName name="DME_Dirty">"False"</definedName>
    <definedName name="DME_DocumentFlags">"2"</definedName>
    <definedName name="DME_DocumentID">"::ODMA\DME-MSE\LON-152968"</definedName>
    <definedName name="DME_DocumentOpened">"True"</definedName>
    <definedName name="DME_DocumentTitle">"LON-152968 - Salans 2002-03 amendable version"</definedName>
    <definedName name="DME_LocalFile">"True"</definedName>
    <definedName name="DME_NextWindowNumber">"2"</definedName>
    <definedName name="DME_ODMALinks1">"::ODMA\DME-MSE\London-44590=C:\TEMP\Dme\London-44590.xls"</definedName>
    <definedName name="DME_ODMALinks2">"::ODMA\DME-MSE\Sorco-6534=C:\TEMP\Dme\Sorco-6534.xls"</definedName>
    <definedName name="DME_ODMALinks3">"::ODMA\DME-MSE\Sorco-6632=C:\TEMP\Dme\Sorco-6632.xls"</definedName>
    <definedName name="DME_ODMALinks4">"::ODMA\DME-MSE\SORCO-6534=C:\TEMP\Dme\SORCO-6534.xls"</definedName>
    <definedName name="DME_ODMALinks5">"::ODMA\DME-MSE\Sorco-6790=C:\TEMP\Dme\Sorco-6790(1).xls"</definedName>
    <definedName name="DME_ODMALinks6">"::ODMA\DME-MSE\Sorco-25030=C:\TEMP\Dme\Sorco-25030.xls"</definedName>
    <definedName name="DME_ODMALinks7">"::ODMA\DME-MSE\Sorco-26983=C:\TEMP\Dme\Sorco-26983.xls"</definedName>
    <definedName name="DME_ODMALinksCount">"1"</definedName>
    <definedName name="docall">"Services "</definedName>
    <definedName name="DoCoMo">{"test2",#N/A,TRUE,"Prices"}</definedName>
    <definedName name="DoCoMo_1">{"test2",#N/A,TRUE,"Prices"}</definedName>
    <definedName name="DoCoMo_1_1">{"test2",#N/A,TRUE,"Prices"}</definedName>
    <definedName name="DoCoMo_1_2">{"test2",#N/A,TRUE,"Prices"}</definedName>
    <definedName name="DoCoMo_1_3">{"test2",#N/A,TRUE,"Prices"}</definedName>
    <definedName name="DoCoMo_1_4">{"test2",#N/A,TRUE,"Prices"}</definedName>
    <definedName name="DoCoMo_1_5">{"test2",#N/A,TRUE,"Prices"}</definedName>
    <definedName name="DoCoMo_2">{"test2",#N/A,TRUE,"Prices"}</definedName>
    <definedName name="DoCoMo_2_1">{"test2",#N/A,TRUE,"Prices"}</definedName>
    <definedName name="DoCoMo_2_2">{"test2",#N/A,TRUE,"Prices"}</definedName>
    <definedName name="DoCoMo_2_3">{"test2",#N/A,TRUE,"Prices"}</definedName>
    <definedName name="DoCoMo_2_4">{"test2",#N/A,TRUE,"Prices"}</definedName>
    <definedName name="DoCoMo_2_5">{"test2",#N/A,TRUE,"Prices"}</definedName>
    <definedName name="DoCoMo_3">{"test2",#N/A,TRUE,"Prices"}</definedName>
    <definedName name="DoCoMo_3_1">{"test2",#N/A,TRUE,"Prices"}</definedName>
    <definedName name="DoCoMo_3_2">{"test2",#N/A,TRUE,"Prices"}</definedName>
    <definedName name="DoCoMo_3_3">{"test2",#N/A,TRUE,"Prices"}</definedName>
    <definedName name="DoCoMo_3_4">{"test2",#N/A,TRUE,"Prices"}</definedName>
    <definedName name="DoCoMo_3_5">{"test2",#N/A,TRUE,"Prices"}</definedName>
    <definedName name="DoCoMo_4">{"test2",#N/A,TRUE,"Prices"}</definedName>
    <definedName name="DoCoMo_4_1">{"test2",#N/A,TRUE,"Prices"}</definedName>
    <definedName name="DoCoMo_4_2">{"test2",#N/A,TRUE,"Prices"}</definedName>
    <definedName name="DoCoMo_4_3">{"test2",#N/A,TRUE,"Prices"}</definedName>
    <definedName name="DoCoMo_4_4">{"test2",#N/A,TRUE,"Prices"}</definedName>
    <definedName name="DoCoMo_4_5">{"test2",#N/A,TRUE,"Prices"}</definedName>
    <definedName name="DoCoMo_5">{"test2",#N/A,TRUE,"Prices"}</definedName>
    <definedName name="DoCoMo_5_1">{"test2",#N/A,TRUE,"Prices"}</definedName>
    <definedName name="DoCoMo_5_2">{"test2",#N/A,TRUE,"Prices"}</definedName>
    <definedName name="DoCoMo_5_3">{"test2",#N/A,TRUE,"Prices"}</definedName>
    <definedName name="DoCoMo_5_4">{"test2",#N/A,TRUE,"Prices"}</definedName>
    <definedName name="DoCoMo_5_5">{"test2",#N/A,TRUE,"Prices"}</definedName>
    <definedName name="DocType">_______a2</definedName>
    <definedName name="Document_array">{"Book1","TD2504~1.XLS","TD24.04.xls","GIA.xls"}</definedName>
    <definedName name="DocumentName">"b1"</definedName>
    <definedName name="DocumentNum">"a1"</definedName>
    <definedName name="dog">{#N/A,#N/A,FALSE,"Slide11A";#N/A,#N/A,FALSE,"Slide11B";#N/A,#N/A,FALSE,"Slide11C";#N/A,#N/A,FALSE,"Slide11D";#N/A,#N/A,FALSE,"Slide11E";#N/A,#N/A,FALSE,"Slide11F";#N/A,#N/A,FALSE,"Slide11G";#N/A,#N/A,FALSE,"Slide11H";#N/A,#N/A,FALSE,"Slide11I";#N/A,#N/A,FALSE,"Slide11J";#N/A,#N/A,FALSE,"Slide11K";#N/A,#N/A,FALSE,"Slide11L";#N/A,#N/A,FALSE,"Slide11M";#N/A,#N/A,FALSE,"Slide12A";#N/A,#N/A,FALSE,"Slide12B";#N/A,#N/A,FALSE,"Slide12C";#N/A,#N/A,FALSE,"Slide12D"}</definedName>
    <definedName name="dog_1">#REF!</definedName>
    <definedName name="dog_2">#REF!</definedName>
    <definedName name="doh">{#N/A,#N/A,FALSE,"TS";#N/A,#N/A,FALSE,"Combo";#N/A,#N/A,FALSE,"FAIR";#N/A,#N/A,FALSE,"RBC";#N/A,#N/A,FALSE,"xxxx";#N/A,#N/A,FALSE,"A_D";#N/A,#N/A,FALSE,"WACC";#N/A,#N/A,FALSE,"DCF";#N/A,#N/A,FALSE,"LBO";#N/A,#N/A,FALSE,"AcqMults";#N/A,#N/A,FALSE,"CompMults"}</definedName>
    <definedName name="doh_1">#REF!</definedName>
    <definedName name="dolly">#REF!</definedName>
    <definedName name="Dom">#REF!</definedName>
    <definedName name="DomFleet">#REF!</definedName>
    <definedName name="don_test">{"Year1996",#N/A,FALSE,"1996-1998 Analyst Models";"Year1997",#N/A,FALSE,"1996-1998 Analyst Models";"Year1998",#N/A,FALSE,"1996-1998 Analyst Models"}</definedName>
    <definedName name="dona">{"F3 Presentation",#N/A,FALSE,"F3 ";"F3 detail",#N/A,FALSE,"F3 "}</definedName>
    <definedName name="done">{#N/A,#N/A,FALSE,"CONTROL"}</definedName>
    <definedName name="done2">{"VarDetail",#N/A,FALSE,"FState"}</definedName>
    <definedName name="DONNA">{#N/A,#N/A,FALSE,"Cover Sheet";#N/A,#N/A,FALSE,"Instructions";#N/A,#N/A,FALSE,"Exchange Rates";#N/A,#N/A,FALSE,"Cash Detail";#N/A,#N/A,FALSE,"Receivables Detail";#N/A,#N/A,FALSE,"Inventory Detail";#N/A,#N/A,FALSE,"Accrued Tax Detail";#N/A,#N/A,FALSE,"Income Statement";#N/A,#N/A,FALSE,"Balance Sheet";#N/A,#N/A,FALSE,"Cash Flow";#N/A,#N/A,FALSE,"Investment";#N/A,#N/A,FALSE,"Summary"}</definedName>
    <definedName name="DONNA_1">{"title",#N/A,TRUE,"title";"assump",#N/A,TRUE,"assump";"values",#N/A,TRUE,"values";"ratios",#N/A,TRUE,"ratios";"bal_sheet",#N/A,TRUE,"bs";"Inc_stmnt",#N/A,TRUE,"is";"SCFP",#N/A,TRUE,"scfp";"warehse",#N/A,TRUE,"warehse";"rev_west",#N/A,TRUE,"rev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DONNA_1_1">{"title",#N/A,TRUE,"title";"assump",#N/A,TRUE,"assump";"values",#N/A,TRUE,"values";"ratios",#N/A,TRUE,"ratios";"bal_sheet",#N/A,TRUE,"bs";"Inc_stmnt",#N/A,TRUE,"is";"SCFP",#N/A,TRUE,"scfp";"warehse",#N/A,TRUE,"warehse";"rev_west",#N/A,TRUE,"rev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DONNA_1_2">{"title",#N/A,TRUE,"title";"assump",#N/A,TRUE,"assump";"values",#N/A,TRUE,"values";"ratios",#N/A,TRUE,"ratios";"bal_sheet",#N/A,TRUE,"bs";"Inc_stmnt",#N/A,TRUE,"is";"SCFP",#N/A,TRUE,"scfp";"warehse",#N/A,TRUE,"warehse";"rev_west",#N/A,TRUE,"rev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DONNA_1_3">{"title",#N/A,TRUE,"title";"assump",#N/A,TRUE,"assump";"values",#N/A,TRUE,"values";"ratios",#N/A,TRUE,"ratios";"bal_sheet",#N/A,TRUE,"bs";"Inc_stmnt",#N/A,TRUE,"is";"SCFP",#N/A,TRUE,"scfp";"warehse",#N/A,TRUE,"warehse";"rev_west",#N/A,TRUE,"rev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DONNA_1_4">{"title",#N/A,TRUE,"title";"assump",#N/A,TRUE,"assump";"values",#N/A,TRUE,"values";"ratios",#N/A,TRUE,"ratios";"bal_sheet",#N/A,TRUE,"bs";"Inc_stmnt",#N/A,TRUE,"is";"SCFP",#N/A,TRUE,"scfp";"warehse",#N/A,TRUE,"warehse";"rev_west",#N/A,TRUE,"rev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DONNA_1_5">{"title",#N/A,TRUE,"title";"assump",#N/A,TRUE,"assump";"values",#N/A,TRUE,"values";"ratios",#N/A,TRUE,"ratios";"bal_sheet",#N/A,TRUE,"bs";"Inc_stmnt",#N/A,TRUE,"is";"SCFP",#N/A,TRUE,"scfp";"warehse",#N/A,TRUE,"warehse";"rev_west",#N/A,TRUE,"rev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DONNA_2">{"title",#N/A,TRUE,"title";"assump",#N/A,TRUE,"assump";"values",#N/A,TRUE,"values";"ratios",#N/A,TRUE,"ratios";"bal_sheet",#N/A,TRUE,"bs";"Inc_stmnt",#N/A,TRUE,"is";"SCFP",#N/A,TRUE,"scfp";"warehse",#N/A,TRUE,"warehse";"rev_west",#N/A,TRUE,"rev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DONNA_2_1">{"title",#N/A,TRUE,"title";"assump",#N/A,TRUE,"assump";"values",#N/A,TRUE,"values";"ratios",#N/A,TRUE,"ratios";"bal_sheet",#N/A,TRUE,"bs";"Inc_stmnt",#N/A,TRUE,"is";"SCFP",#N/A,TRUE,"scfp";"warehse",#N/A,TRUE,"warehse";"rev_west",#N/A,TRUE,"rev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DONNA_2_2">{"title",#N/A,TRUE,"title";"assump",#N/A,TRUE,"assump";"values",#N/A,TRUE,"values";"ratios",#N/A,TRUE,"ratios";"bal_sheet",#N/A,TRUE,"bs";"Inc_stmnt",#N/A,TRUE,"is";"SCFP",#N/A,TRUE,"scfp";"warehse",#N/A,TRUE,"warehse";"rev_west",#N/A,TRUE,"rev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DONNA_2_3">{"title",#N/A,TRUE,"title";"assump",#N/A,TRUE,"assump";"values",#N/A,TRUE,"values";"ratios",#N/A,TRUE,"ratios";"bal_sheet",#N/A,TRUE,"bs";"Inc_stmnt",#N/A,TRUE,"is";"SCFP",#N/A,TRUE,"scfp";"warehse",#N/A,TRUE,"warehse";"rev_west",#N/A,TRUE,"rev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DONNA_2_4">{"title",#N/A,TRUE,"title";"assump",#N/A,TRUE,"assump";"values",#N/A,TRUE,"values";"ratios",#N/A,TRUE,"ratios";"bal_sheet",#N/A,TRUE,"bs";"Inc_stmnt",#N/A,TRUE,"is";"SCFP",#N/A,TRUE,"scfp";"warehse",#N/A,TRUE,"warehse";"rev_west",#N/A,TRUE,"rev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DONNA_2_5">{"title",#N/A,TRUE,"title";"assump",#N/A,TRUE,"assump";"values",#N/A,TRUE,"values";"ratios",#N/A,TRUE,"ratios";"bal_sheet",#N/A,TRUE,"bs";"Inc_stmnt",#N/A,TRUE,"is";"SCFP",#N/A,TRUE,"scfp";"warehse",#N/A,TRUE,"warehse";"rev_west",#N/A,TRUE,"rev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DONNA_3">{"title",#N/A,TRUE,"title";"assump",#N/A,TRUE,"assump";"values",#N/A,TRUE,"values";"ratios",#N/A,TRUE,"ratios";"bal_sheet",#N/A,TRUE,"bs";"Inc_stmnt",#N/A,TRUE,"is";"SCFP",#N/A,TRUE,"scfp";"warehse",#N/A,TRUE,"warehse";"rev_west",#N/A,TRUE,"rev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DONNA_3_1">{"title",#N/A,TRUE,"title";"assump",#N/A,TRUE,"assump";"values",#N/A,TRUE,"values";"ratios",#N/A,TRUE,"ratios";"bal_sheet",#N/A,TRUE,"bs";"Inc_stmnt",#N/A,TRUE,"is";"SCFP",#N/A,TRUE,"scfp";"warehse",#N/A,TRUE,"warehse";"rev_west",#N/A,TRUE,"rev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DONNA_3_2">{"title",#N/A,TRUE,"title";"assump",#N/A,TRUE,"assump";"values",#N/A,TRUE,"values";"ratios",#N/A,TRUE,"ratios";"bal_sheet",#N/A,TRUE,"bs";"Inc_stmnt",#N/A,TRUE,"is";"SCFP",#N/A,TRUE,"scfp";"warehse",#N/A,TRUE,"warehse";"rev_west",#N/A,TRUE,"rev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DONNA_3_3">{"title",#N/A,TRUE,"title";"assump",#N/A,TRUE,"assump";"values",#N/A,TRUE,"values";"ratios",#N/A,TRUE,"ratios";"bal_sheet",#N/A,TRUE,"bs";"Inc_stmnt",#N/A,TRUE,"is";"SCFP",#N/A,TRUE,"scfp";"warehse",#N/A,TRUE,"warehse";"rev_west",#N/A,TRUE,"rev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DONNA_3_4">{"title",#N/A,TRUE,"title";"assump",#N/A,TRUE,"assump";"values",#N/A,TRUE,"values";"ratios",#N/A,TRUE,"ratios";"bal_sheet",#N/A,TRUE,"bs";"Inc_stmnt",#N/A,TRUE,"is";"SCFP",#N/A,TRUE,"scfp";"warehse",#N/A,TRUE,"warehse";"rev_west",#N/A,TRUE,"rev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DONNA_3_5">{"title",#N/A,TRUE,"title";"assump",#N/A,TRUE,"assump";"values",#N/A,TRUE,"values";"ratios",#N/A,TRUE,"ratios";"bal_sheet",#N/A,TRUE,"bs";"Inc_stmnt",#N/A,TRUE,"is";"SCFP",#N/A,TRUE,"scfp";"warehse",#N/A,TRUE,"warehse";"rev_west",#N/A,TRUE,"rev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DONNA_4">{"title",#N/A,TRUE,"title";"assump",#N/A,TRUE,"assump";"values",#N/A,TRUE,"values";"ratios",#N/A,TRUE,"ratios";"bal_sheet",#N/A,TRUE,"bs";"Inc_stmnt",#N/A,TRUE,"is";"SCFP",#N/A,TRUE,"scfp";"warehse",#N/A,TRUE,"warehse";"rev_west",#N/A,TRUE,"rev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DONNA_4_1">{"title",#N/A,TRUE,"title";"assump",#N/A,TRUE,"assump";"values",#N/A,TRUE,"values";"ratios",#N/A,TRUE,"ratios";"bal_sheet",#N/A,TRUE,"bs";"Inc_stmnt",#N/A,TRUE,"is";"SCFP",#N/A,TRUE,"scfp";"warehse",#N/A,TRUE,"warehse";"rev_west",#N/A,TRUE,"rev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DONNA_4_2">{"title",#N/A,TRUE,"title";"assump",#N/A,TRUE,"assump";"values",#N/A,TRUE,"values";"ratios",#N/A,TRUE,"ratios";"bal_sheet",#N/A,TRUE,"bs";"Inc_stmnt",#N/A,TRUE,"is";"SCFP",#N/A,TRUE,"scfp";"warehse",#N/A,TRUE,"warehse";"rev_west",#N/A,TRUE,"rev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DONNA_4_3">{"title",#N/A,TRUE,"title";"assump",#N/A,TRUE,"assump";"values",#N/A,TRUE,"values";"ratios",#N/A,TRUE,"ratios";"bal_sheet",#N/A,TRUE,"bs";"Inc_stmnt",#N/A,TRUE,"is";"SCFP",#N/A,TRUE,"scfp";"warehse",#N/A,TRUE,"warehse";"rev_west",#N/A,TRUE,"rev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DONNA_4_4">{"title",#N/A,TRUE,"title";"assump",#N/A,TRUE,"assump";"values",#N/A,TRUE,"values";"ratios",#N/A,TRUE,"ratios";"bal_sheet",#N/A,TRUE,"bs";"Inc_stmnt",#N/A,TRUE,"is";"SCFP",#N/A,TRUE,"scfp";"warehse",#N/A,TRUE,"warehse";"rev_west",#N/A,TRUE,"rev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DONNA_4_5">{"title",#N/A,TRUE,"title";"assump",#N/A,TRUE,"assump";"values",#N/A,TRUE,"values";"ratios",#N/A,TRUE,"ratios";"bal_sheet",#N/A,TRUE,"bs";"Inc_stmnt",#N/A,TRUE,"is";"SCFP",#N/A,TRUE,"scfp";"warehse",#N/A,TRUE,"warehse";"rev_west",#N/A,TRUE,"rev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DONNA_5">{"title",#N/A,TRUE,"title";"assump",#N/A,TRUE,"assump";"values",#N/A,TRUE,"values";"ratios",#N/A,TRUE,"ratios";"bal_sheet",#N/A,TRUE,"bs";"Inc_stmnt",#N/A,TRUE,"is";"SCFP",#N/A,TRUE,"scfp";"warehse",#N/A,TRUE,"warehse";"rev_west",#N/A,TRUE,"rev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DONNA_5_1">{"title",#N/A,TRUE,"title";"assump",#N/A,TRUE,"assump";"values",#N/A,TRUE,"values";"ratios",#N/A,TRUE,"ratios";"bal_sheet",#N/A,TRUE,"bs";"Inc_stmnt",#N/A,TRUE,"is";"SCFP",#N/A,TRUE,"scfp";"warehse",#N/A,TRUE,"warehse";"rev_west",#N/A,TRUE,"rev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DONNA_5_2">{"title",#N/A,TRUE,"title";"assump",#N/A,TRUE,"assump";"values",#N/A,TRUE,"values";"ratios",#N/A,TRUE,"ratios";"bal_sheet",#N/A,TRUE,"bs";"Inc_stmnt",#N/A,TRUE,"is";"SCFP",#N/A,TRUE,"scfp";"warehse",#N/A,TRUE,"warehse";"rev_west",#N/A,TRUE,"rev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DONNA_5_3">{"title",#N/A,TRUE,"title";"assump",#N/A,TRUE,"assump";"values",#N/A,TRUE,"values";"ratios",#N/A,TRUE,"ratios";"bal_sheet",#N/A,TRUE,"bs";"Inc_stmnt",#N/A,TRUE,"is";"SCFP",#N/A,TRUE,"scfp";"warehse",#N/A,TRUE,"warehse";"rev_west",#N/A,TRUE,"rev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DONNA_5_4">{"title",#N/A,TRUE,"title";"assump",#N/A,TRUE,"assump";"values",#N/A,TRUE,"values";"ratios",#N/A,TRUE,"ratios";"bal_sheet",#N/A,TRUE,"bs";"Inc_stmnt",#N/A,TRUE,"is";"SCFP",#N/A,TRUE,"scfp";"warehse",#N/A,TRUE,"warehse";"rev_west",#N/A,TRUE,"rev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DONNA_5_5">{"title",#N/A,TRUE,"title";"assump",#N/A,TRUE,"assump";"values",#N/A,TRUE,"values";"ratios",#N/A,TRUE,"ratios";"bal_sheet",#N/A,TRUE,"bs";"Inc_stmnt",#N/A,TRUE,"is";"SCFP",#N/A,TRUE,"scfp";"warehse",#N/A,TRUE,"warehse";"rev_west",#N/A,TRUE,"rev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donna1">{"title",#N/A,TRUE,"title";"assump",#N/A,TRUE,"assump";"values",#N/A,TRUE,"values";"ratios",#N/A,TRUE,"ratios";"bal_sheet",#N/A,TRUE,"bs";"Inc_stmnt",#N/A,TRUE,"is";"SCFP",#N/A,TRUE,"scfp";"warehse",#N/A,TRUE,"warehse";"rev_west",#N/A,TRUE,"rev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donna1_1">{"title",#N/A,TRUE,"title";"assump",#N/A,TRUE,"assump";"values",#N/A,TRUE,"values";"ratios",#N/A,TRUE,"ratios";"bal_sheet",#N/A,TRUE,"bs";"Inc_stmnt",#N/A,TRUE,"is";"SCFP",#N/A,TRUE,"scfp";"warehse",#N/A,TRUE,"warehse";"rev_west",#N/A,TRUE,"rev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donna1_1_1">{"title",#N/A,TRUE,"title";"assump",#N/A,TRUE,"assump";"values",#N/A,TRUE,"values";"ratios",#N/A,TRUE,"ratios";"bal_sheet",#N/A,TRUE,"bs";"Inc_stmnt",#N/A,TRUE,"is";"SCFP",#N/A,TRUE,"scfp";"warehse",#N/A,TRUE,"warehse";"rev_west",#N/A,TRUE,"rev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donna1_1_2">{"title",#N/A,TRUE,"title";"assump",#N/A,TRUE,"assump";"values",#N/A,TRUE,"values";"ratios",#N/A,TRUE,"ratios";"bal_sheet",#N/A,TRUE,"bs";"Inc_stmnt",#N/A,TRUE,"is";"SCFP",#N/A,TRUE,"scfp";"warehse",#N/A,TRUE,"warehse";"rev_west",#N/A,TRUE,"rev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donna1_1_3">{"title",#N/A,TRUE,"title";"assump",#N/A,TRUE,"assump";"values",#N/A,TRUE,"values";"ratios",#N/A,TRUE,"ratios";"bal_sheet",#N/A,TRUE,"bs";"Inc_stmnt",#N/A,TRUE,"is";"SCFP",#N/A,TRUE,"scfp";"warehse",#N/A,TRUE,"warehse";"rev_west",#N/A,TRUE,"rev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donna1_1_4">{"title",#N/A,TRUE,"title";"assump",#N/A,TRUE,"assump";"values",#N/A,TRUE,"values";"ratios",#N/A,TRUE,"ratios";"bal_sheet",#N/A,TRUE,"bs";"Inc_stmnt",#N/A,TRUE,"is";"SCFP",#N/A,TRUE,"scfp";"warehse",#N/A,TRUE,"warehse";"rev_west",#N/A,TRUE,"rev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donna1_1_5">{"title",#N/A,TRUE,"title";"assump",#N/A,TRUE,"assump";"values",#N/A,TRUE,"values";"ratios",#N/A,TRUE,"ratios";"bal_sheet",#N/A,TRUE,"bs";"Inc_stmnt",#N/A,TRUE,"is";"SCFP",#N/A,TRUE,"scfp";"warehse",#N/A,TRUE,"warehse";"rev_west",#N/A,TRUE,"rev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donna1_2">{"title",#N/A,TRUE,"title";"assump",#N/A,TRUE,"assump";"values",#N/A,TRUE,"values";"ratios",#N/A,TRUE,"ratios";"bal_sheet",#N/A,TRUE,"bs";"Inc_stmnt",#N/A,TRUE,"is";"SCFP",#N/A,TRUE,"scfp";"warehse",#N/A,TRUE,"warehse";"rev_west",#N/A,TRUE,"rev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donna1_2_1">{"title",#N/A,TRUE,"title";"assump",#N/A,TRUE,"assump";"values",#N/A,TRUE,"values";"ratios",#N/A,TRUE,"ratios";"bal_sheet",#N/A,TRUE,"bs";"Inc_stmnt",#N/A,TRUE,"is";"SCFP",#N/A,TRUE,"scfp";"warehse",#N/A,TRUE,"warehse";"rev_west",#N/A,TRUE,"rev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donna1_2_2">{"title",#N/A,TRUE,"title";"assump",#N/A,TRUE,"assump";"values",#N/A,TRUE,"values";"ratios",#N/A,TRUE,"ratios";"bal_sheet",#N/A,TRUE,"bs";"Inc_stmnt",#N/A,TRUE,"is";"SCFP",#N/A,TRUE,"scfp";"warehse",#N/A,TRUE,"warehse";"rev_west",#N/A,TRUE,"rev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donna1_2_3">{"title",#N/A,TRUE,"title";"assump",#N/A,TRUE,"assump";"values",#N/A,TRUE,"values";"ratios",#N/A,TRUE,"ratios";"bal_sheet",#N/A,TRUE,"bs";"Inc_stmnt",#N/A,TRUE,"is";"SCFP",#N/A,TRUE,"scfp";"warehse",#N/A,TRUE,"warehse";"rev_west",#N/A,TRUE,"rev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donna1_2_4">{"title",#N/A,TRUE,"title";"assump",#N/A,TRUE,"assump";"values",#N/A,TRUE,"values";"ratios",#N/A,TRUE,"ratios";"bal_sheet",#N/A,TRUE,"bs";"Inc_stmnt",#N/A,TRUE,"is";"SCFP",#N/A,TRUE,"scfp";"warehse",#N/A,TRUE,"warehse";"rev_west",#N/A,TRUE,"rev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donna1_2_5">{"title",#N/A,TRUE,"title";"assump",#N/A,TRUE,"assump";"values",#N/A,TRUE,"values";"ratios",#N/A,TRUE,"ratios";"bal_sheet",#N/A,TRUE,"bs";"Inc_stmnt",#N/A,TRUE,"is";"SCFP",#N/A,TRUE,"scfp";"warehse",#N/A,TRUE,"warehse";"rev_west",#N/A,TRUE,"rev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donna1_3">{"title",#N/A,TRUE,"title";"assump",#N/A,TRUE,"assump";"values",#N/A,TRUE,"values";"ratios",#N/A,TRUE,"ratios";"bal_sheet",#N/A,TRUE,"bs";"Inc_stmnt",#N/A,TRUE,"is";"SCFP",#N/A,TRUE,"scfp";"warehse",#N/A,TRUE,"warehse";"rev_west",#N/A,TRUE,"rev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donna1_3_1">{"title",#N/A,TRUE,"title";"assump",#N/A,TRUE,"assump";"values",#N/A,TRUE,"values";"ratios",#N/A,TRUE,"ratios";"bal_sheet",#N/A,TRUE,"bs";"Inc_stmnt",#N/A,TRUE,"is";"SCFP",#N/A,TRUE,"scfp";"warehse",#N/A,TRUE,"warehse";"rev_west",#N/A,TRUE,"rev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donna1_3_2">{"title",#N/A,TRUE,"title";"assump",#N/A,TRUE,"assump";"values",#N/A,TRUE,"values";"ratios",#N/A,TRUE,"ratios";"bal_sheet",#N/A,TRUE,"bs";"Inc_stmnt",#N/A,TRUE,"is";"SCFP",#N/A,TRUE,"scfp";"warehse",#N/A,TRUE,"warehse";"rev_west",#N/A,TRUE,"rev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donna1_3_3">{"title",#N/A,TRUE,"title";"assump",#N/A,TRUE,"assump";"values",#N/A,TRUE,"values";"ratios",#N/A,TRUE,"ratios";"bal_sheet",#N/A,TRUE,"bs";"Inc_stmnt",#N/A,TRUE,"is";"SCFP",#N/A,TRUE,"scfp";"warehse",#N/A,TRUE,"warehse";"rev_west",#N/A,TRUE,"rev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donna1_3_4">{"title",#N/A,TRUE,"title";"assump",#N/A,TRUE,"assump";"values",#N/A,TRUE,"values";"ratios",#N/A,TRUE,"ratios";"bal_sheet",#N/A,TRUE,"bs";"Inc_stmnt",#N/A,TRUE,"is";"SCFP",#N/A,TRUE,"scfp";"warehse",#N/A,TRUE,"warehse";"rev_west",#N/A,TRUE,"rev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donna1_3_5">{"title",#N/A,TRUE,"title";"assump",#N/A,TRUE,"assump";"values",#N/A,TRUE,"values";"ratios",#N/A,TRUE,"ratios";"bal_sheet",#N/A,TRUE,"bs";"Inc_stmnt",#N/A,TRUE,"is";"SCFP",#N/A,TRUE,"scfp";"warehse",#N/A,TRUE,"warehse";"rev_west",#N/A,TRUE,"rev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donna1_4">{"title",#N/A,TRUE,"title";"assump",#N/A,TRUE,"assump";"values",#N/A,TRUE,"values";"ratios",#N/A,TRUE,"ratios";"bal_sheet",#N/A,TRUE,"bs";"Inc_stmnt",#N/A,TRUE,"is";"SCFP",#N/A,TRUE,"scfp";"warehse",#N/A,TRUE,"warehse";"rev_west",#N/A,TRUE,"rev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donna1_4_1">{"title",#N/A,TRUE,"title";"assump",#N/A,TRUE,"assump";"values",#N/A,TRUE,"values";"ratios",#N/A,TRUE,"ratios";"bal_sheet",#N/A,TRUE,"bs";"Inc_stmnt",#N/A,TRUE,"is";"SCFP",#N/A,TRUE,"scfp";"warehse",#N/A,TRUE,"warehse";"rev_west",#N/A,TRUE,"rev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donna1_4_2">{"title",#N/A,TRUE,"title";"assump",#N/A,TRUE,"assump";"values",#N/A,TRUE,"values";"ratios",#N/A,TRUE,"ratios";"bal_sheet",#N/A,TRUE,"bs";"Inc_stmnt",#N/A,TRUE,"is";"SCFP",#N/A,TRUE,"scfp";"warehse",#N/A,TRUE,"warehse";"rev_west",#N/A,TRUE,"rev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donna1_4_3">{"title",#N/A,TRUE,"title";"assump",#N/A,TRUE,"assump";"values",#N/A,TRUE,"values";"ratios",#N/A,TRUE,"ratios";"bal_sheet",#N/A,TRUE,"bs";"Inc_stmnt",#N/A,TRUE,"is";"SCFP",#N/A,TRUE,"scfp";"warehse",#N/A,TRUE,"warehse";"rev_west",#N/A,TRUE,"rev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donna1_4_4">{"title",#N/A,TRUE,"title";"assump",#N/A,TRUE,"assump";"values",#N/A,TRUE,"values";"ratios",#N/A,TRUE,"ratios";"bal_sheet",#N/A,TRUE,"bs";"Inc_stmnt",#N/A,TRUE,"is";"SCFP",#N/A,TRUE,"scfp";"warehse",#N/A,TRUE,"warehse";"rev_west",#N/A,TRUE,"rev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donna1_4_5">{"title",#N/A,TRUE,"title";"assump",#N/A,TRUE,"assump";"values",#N/A,TRUE,"values";"ratios",#N/A,TRUE,"ratios";"bal_sheet",#N/A,TRUE,"bs";"Inc_stmnt",#N/A,TRUE,"is";"SCFP",#N/A,TRUE,"scfp";"warehse",#N/A,TRUE,"warehse";"rev_west",#N/A,TRUE,"rev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donna1_5">{"title",#N/A,TRUE,"title";"assump",#N/A,TRUE,"assump";"values",#N/A,TRUE,"values";"ratios",#N/A,TRUE,"ratios";"bal_sheet",#N/A,TRUE,"bs";"Inc_stmnt",#N/A,TRUE,"is";"SCFP",#N/A,TRUE,"scfp";"warehse",#N/A,TRUE,"warehse";"rev_west",#N/A,TRUE,"rev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donna1_5_1">{"title",#N/A,TRUE,"title";"assump",#N/A,TRUE,"assump";"values",#N/A,TRUE,"values";"ratios",#N/A,TRUE,"ratios";"bal_sheet",#N/A,TRUE,"bs";"Inc_stmnt",#N/A,TRUE,"is";"SCFP",#N/A,TRUE,"scfp";"warehse",#N/A,TRUE,"warehse";"rev_west",#N/A,TRUE,"rev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donna1_5_2">{"title",#N/A,TRUE,"title";"assump",#N/A,TRUE,"assump";"values",#N/A,TRUE,"values";"ratios",#N/A,TRUE,"ratios";"bal_sheet",#N/A,TRUE,"bs";"Inc_stmnt",#N/A,TRUE,"is";"SCFP",#N/A,TRUE,"scfp";"warehse",#N/A,TRUE,"warehse";"rev_west",#N/A,TRUE,"rev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donna1_5_3">{"title",#N/A,TRUE,"title";"assump",#N/A,TRUE,"assump";"values",#N/A,TRUE,"values";"ratios",#N/A,TRUE,"ratios";"bal_sheet",#N/A,TRUE,"bs";"Inc_stmnt",#N/A,TRUE,"is";"SCFP",#N/A,TRUE,"scfp";"warehse",#N/A,TRUE,"warehse";"rev_west",#N/A,TRUE,"rev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donna1_5_4">{"title",#N/A,TRUE,"title";"assump",#N/A,TRUE,"assump";"values",#N/A,TRUE,"values";"ratios",#N/A,TRUE,"ratios";"bal_sheet",#N/A,TRUE,"bs";"Inc_stmnt",#N/A,TRUE,"is";"SCFP",#N/A,TRUE,"scfp";"warehse",#N/A,TRUE,"warehse";"rev_west",#N/A,TRUE,"rev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donna1_5_5">{"title",#N/A,TRUE,"title";"assump",#N/A,TRUE,"assump";"values",#N/A,TRUE,"values";"ratios",#N/A,TRUE,"ratios";"bal_sheet",#N/A,TRUE,"bs";"Inc_stmnt",#N/A,TRUE,"is";"SCFP",#N/A,TRUE,"scfp";"warehse",#N/A,TRUE,"warehse";"rev_west",#N/A,TRUE,"rev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DotCom">{"Full Year",#N/A,FALSE,"Total";"Full Year",#N/A,FALSE,"UKLC";"Full Year",#N/A,FALSE,"UKUS";"Full Year",#N/A,FALSE,"CELC";"Full Year",#N/A,FALSE,"CEUS";"Full Year",#N/A,FALSE,"FranceLC";"Full Year",#N/A,FALSE,"FranceUS";"Full Year",#N/A,FALSE,"IberiaLC";"Full Year",#N/A,FALSE,"IberiaUS";"Full Year",#N/A,FALSE,"CanadaLC";"Full Year",#N/A,FALSE,"CanadaUS";"Full Year",#N/A,FALSE,"AustraliaLC";"Full Year",#N/A,FALSE,"AustraliaUS";"Full Year",#N/A,FALSE,"JapanLC";"Full Year",#N/A,FALSE,"JapanUS"}</definedName>
    <definedName name="doug">{"budget vs all page 1",#N/A,FALSE,"Budget vs All";"budget vs all page 2",#N/A,FALSE,"Budget vs All";"mv to makegood",#N/A,FALSE,"Major Variances";"mv to fy98",#N/A,FALSE,"Major Variances";#N/A,#N/A,FALSE,"Sensitivities";"mv to fc3",#N/A,FALSE,"Major Variances";"roll up cy",#N/A,FALSE,"Roll-up";"production cy",#N/A,FALSE,"Production";"waste cy",#N/A,FALSE,"Waste";"total costs cy",#N/A,FALSE,"Total Costs";"plant costs cy",#N/A,FALSE,"Plant Costs";"cmw costs cy",#N/A,FALSE,"CMW Costs";"braintree costs cy",#N/A,FALSE,"Braintree Costs";"plymouth costs cy",#N/A,FALSE,"Plymouth Costs";#N/A,#N/A,FALSE,"Labor Detail";"labor cy",#N/A,FALSE,"Labor Summary";"materials cy",#N/A,FALSE,"Materials";"services cy",#N/A,FALSE,"Maintenance Services";"transport cy",#N/A,FALSE,"Transportation";"host fees cy",#N/A,FALSE,"Host Fees";"closure cy",#N/A,FALSE,"Closure-Post Closure";"interest cy",#N/A,FALSE,"Interest";"depreciation cy",#N/A,FALSE,"Depreciation";"purchase cy",#N/A,FALSE,"Purchase Accounting";"capital cy",#N/A,FALSE,"Capital";"own bs cy",#N/A,FALSE,"OWN - BS";"own pl cy",#N/A,FALSE,"OWN - PL";"sp pl cy",#N/A,FALSE,"SP - PL";"sp bs cy",#N/A,FALSE,"SP - BS";"sp socf cy",#N/A,FALSE,"SP - SOCF";"waterfall cy",#N/A,FALSE,"SP - Waterfall";"op pl cy",#N/A,FALSE,"OP - PL";"op bs cy",#N/A,FALSE,"OP - BS";"op socf cy",#N/A,FALSE,"OP - SOCF";"plant p&amp;l cy",#N/A,FALSE,"Plant P&amp;L";"cmw p&amp;l cy",#N/A,FALSE,"CMW P&amp;L";"bts p&amp;l cy",#N/A,FALSE,"BTS P&amp;L";"pts p&amp;l cy",#N/A,FALSE,"PTS P&amp;L"}</definedName>
    <definedName name="down">#REF!</definedName>
    <definedName name="DP">#REF!</definedName>
    <definedName name="ÐProv1_DJ2">#REF!</definedName>
    <definedName name="dpts">{"'Sheet1'!$A$1:$AI$34","'Sheet1'!$A$1:$AI$31","'Sheet1'!$B$2:$AM$25"}</definedName>
    <definedName name="dq">{"Comp_of_Price_Effect",#N/A,FALSE,"QTRDPVAR"}</definedName>
    <definedName name="dqe">{"'Cost Centers'!$A$1:$P$373"}</definedName>
    <definedName name="dqwedf">#REF!</definedName>
    <definedName name="dqwedf_1">#REF!</definedName>
    <definedName name="DR">{#N/A,#N/A,FALSE,"Cover Support";#N/A,#N/A,FALSE,"BU P&amp;L Mar ESP";#N/A,#N/A,FALSE,"BU P&amp;L YTD ESP";#N/A,#N/A,FALSE,"Job Cost YTD2"}</definedName>
    <definedName name="draka">#REF!</definedName>
    <definedName name="DRAW">#REF!</definedName>
    <definedName name="dre">{#N/A,"PURADD",FALSE,"Business Analysis";#N/A,"PURSPP",FALSE,"Business Analysis";#N/A,"CTGIND",FALSE,"Business Analysis";#N/A,"PURCHM",FALSE,"Business Analysis";#N/A,"SPADD",FALSE,"Business Analysis";#N/A,"EPOXY",FALSE,"Business Analysis";#N/A,"PURPER",FALSE,"Business Analysis"}</definedName>
    <definedName name="dresdner">#REF!</definedName>
    <definedName name="dreyer">{"FCB_ALL",#N/A,FALSE,"FCB"}</definedName>
    <definedName name="drg">{"cover",#N/A,TRUE,"Cover";"toc5",#N/A,TRUE,"TOC";"over",#N/A,TRUE,"Overview";"ts2",#N/A,TRUE,"Det_Trans_Sum";"ei3",#N/A,TRUE,"Earnings Impact";"ad3",#N/A,TRUE,"accretion dilution";"pfis3",#N/A,TRUE,"Pro Forma Income Statement";"ca3",#N/A,TRUE,"Contribution_Analysis";"acq3",#N/A,TRUE,"Acquirer";"tar3",#N/A,TRUE,"Target"}</definedName>
    <definedName name="drgd">{"FCB_ALL",#N/A,FALSE,"FCB"}</definedName>
    <definedName name="drgdrrg">{0,0,"",0}</definedName>
    <definedName name="DrillDownBOBSIKeyStats">#REF!</definedName>
    <definedName name="DrillDownRow17Row27SIKeyStats">#REF!</definedName>
    <definedName name="DRS">#REF!</definedName>
    <definedName name="drtd">{"FCB_ALL",#N/A,FALSE,"FCB"}</definedName>
    <definedName name="drtg">{"FCB_ALL",#N/A,FALSE,"FCB"}</definedName>
    <definedName name="drtgdg">{"FCB_ALL",#N/A,FALSE,"FCB"}</definedName>
    <definedName name="drthjdrnh">{#N/A,#N/A,TRUE,"Acq-Ass";#N/A,#N/A,TRUE,"Acq-IS";#N/A,#N/A,TRUE,"Acq-BS";#N/A,#N/A,TRUE,"Acq-CF";#N/A,#N/A,TRUE,"Acq-Proj";#N/A,#N/A,TRUE,"Acq-CapEx";#N/A,#N/A,TRUE,"Acq-Debt";#N/A,#N/A,TRUE,"Acq-Int";#N/A,#N/A,TRUE,"Acq-BD";#N/A,#N/A,TRUE,"Acq-TD";#N/A,#N/A,TRUE,"Acq-Taxes";#N/A,#N/A,TRUE,"Acq-Credit";#N/A,#N/A,TRUE,"Acq-Val";#N/A,#N/A,TRUE,"Acq-Mult Val"}</definedName>
    <definedName name="drw">{"PAGE 1",#N/A,FALSE,"COS";"PAGE 2",#N/A,FALSE,"COS";"PAGE 3",#N/A,FALSE,"COS"}</definedName>
    <definedName name="ds">#REF!</definedName>
    <definedName name="dsa">{#N/A,#N/A,FALSE,"COVER";#N/A,#N/A,FALSE,"SUMP&amp;L";#N/A,#N/A,FALSE,"SUBSP&amp;L";#N/A,#N/A,FALSE,"SALESANAL"}</definedName>
    <definedName name="dsad">{#N/A,#N/A,FALSE,"COVER";#N/A,#N/A,FALSE,"SUMP&amp;L";#N/A,#N/A,FALSE,"SUBSP&amp;L";#N/A,#N/A,FALSE,"SALESANAL"}</definedName>
    <definedName name="dsaf">{"incomemth",#N/A,TRUE,"forecast01";"incpercentmth",#N/A,TRUE,"forecast01";"balancemth",#N/A,TRUE,"forecast01";"cashmth",#N/A,TRUE,"forecast01";"cov2mth",#N/A,TRUE,"forecast01";"prbexp",#N/A,TRUE,"forecast01";"prbcap",#N/A,TRUE,"forecast01";"coalconsultants",#N/A,TRUE,"forecast01";"prbsum",#N/A,TRUE,"forecast01"}</definedName>
    <definedName name="dsaf1">{"incomemth",#N/A,TRUE,"forecast01";"incpercentmth",#N/A,TRUE,"forecast01";"balancemth",#N/A,TRUE,"forecast01";"cashmth",#N/A,TRUE,"forecast01";"cov2mth",#N/A,TRUE,"forecast01";"prbexp",#N/A,TRUE,"forecast01";"prbcap",#N/A,TRUE,"forecast01";"coalconsultants",#N/A,TRUE,"forecast01";"prbsum",#N/A,TRUE,"forecast01"}</definedName>
    <definedName name="dsafa">{"comp1",#N/A,FALSE,"COMPS";"footnotes",#N/A,FALSE,"COMPS"}</definedName>
    <definedName name="dsafd">{"COMBINED94",#N/A,FALSE,"BALANCE SHEET";"KRONE94",#N/A,FALSE,"BALANCE SHEET";"PENNTECH94",#N/A,FALSE,"BALANCE SHEET";"INTERSYSTEMS94",#N/A,FALSE,"BALANCE SHEET";"COMBINED94",#N/A,FALSE,"USCASH";"KRONE94",#N/A,FALSE,"USCASH";"PENNTECH94",#N/A,FALSE,"USCASH";"INTERSYSTEMS94",#N/A,FALSE,"USCASH"}</definedName>
    <definedName name="dsaflkj">{"FCB_ALL",#N/A,FALSE,"FCB";"GREY_ALL",#N/A,FALSE,"GREY"}</definedName>
    <definedName name="dsaflkje">{"FCB_ALL",#N/A,FALSE,"FCB"}</definedName>
    <definedName name="dsafs">{"PLAN96",#N/A,FALSE,"96PLAN"}</definedName>
    <definedName name="dsafwlekj">{"FCB_ALL",#N/A,FALSE,"FCB";"GREY_ALL",#N/A,FALSE,"GREY"}</definedName>
    <definedName name="dsass">{#N/A,#N/A,TRUE,"sum";#N/A,#N/A,TRUE,"Bal_sht200";#N/A,#N/A,TRUE,"P&amp;L_act200";#N/A,#N/A,TRUE,"CASHFLOW20";#N/A,#N/A,TRUE,"comp_p&amp;L";#N/A,#N/A,TRUE,"Act_Prod";#N/A,#N/A,TRUE,"Act_Cust"}</definedName>
    <definedName name="dsbs">{#N/A,#N/A,TRUE,"Operating stmt";#N/A,#N/A,TRUE,"Bal Sht";#N/A,#N/A,TRUE,"Cash Flow";#N/A,#N/A,TRUE,"RevSum"}</definedName>
    <definedName name="dsd">#REF!</definedName>
    <definedName name="DsdA">#REF!</definedName>
    <definedName name="dsdafgsa">{"Performance Details",#N/A,FALSE,"Current Yr";"Performance Details",#N/A,FALSE,"Budget";"Performance Details",#N/A,FALSE,"Prior Year"}</definedName>
    <definedName name="DSDF">{#N/A,#N/A,FALSE,"UNIT";#N/A,#N/A,FALSE,"UNIT";#N/A,#N/A,FALSE,"계정"}</definedName>
    <definedName name="dsds">#REF!</definedName>
    <definedName name="DSDSD">{#N/A,#N/A,FALSE,"PERSONAL"}</definedName>
    <definedName name="DSDSDS">{#N/A,#N/A,FALSE,"PERSONAL"}</definedName>
    <definedName name="DSDSDSD">{#N/A,#N/A,FALSE,"PERSONAL"}</definedName>
    <definedName name="dse">{"YTDACT",#N/A,FALSE,"YTD Cum";"YTDBUD",#N/A,FALSE,"YTD Cum";"YTDPRIOR",#N/A,FALSE,"YTD Cum"}</definedName>
    <definedName name="dsea">{"FCB_ALL",#N/A,FALSE,"FCB"}</definedName>
    <definedName name="dsf">{"All Except Totals",#N/A,TRUE,"Recap";"Totals Page",#N/A,TRUE,"Recap"}</definedName>
    <definedName name="dsfa">#REF!</definedName>
    <definedName name="dsfa_1">#REF!</definedName>
    <definedName name="dsfas">#REF!</definedName>
    <definedName name="dsfasd">{#N/A,#N/A,FALSE,"FY97";#N/A,#N/A,FALSE,"FY98";#N/A,#N/A,FALSE,"FY99";#N/A,#N/A,FALSE,"FY00";#N/A,#N/A,FALSE,"FY01"}</definedName>
    <definedName name="dsfasdfgaewrtaqegvsd">{#N/A,#N/A,FALSE,"Brad BANM_S";#N/A,#N/A,FALSE,"Brad SAM_BANM";#N/A,#N/A,FALSE,"Brad_LD";#N/A,#N/A,FALSE,"BANM-&gt;S";#N/A,#N/A,FALSE,"BANM_S";#N/A,#N/A,FALSE,"S-&gt;BANM";#N/A,#N/A,FALSE,"SAM_BANM";#N/A,#N/A,FALSE,"BANM";#N/A,#N/A,FALSE,"Sam"}</definedName>
    <definedName name="dsfbsdb">#REF!</definedName>
    <definedName name="dsfds">{" Wtd. Average "," Average "," "}</definedName>
    <definedName name="dsfg">{#N/A,#N/A,FALSE,"Combo-Ass ";#N/A,#N/A,FALSE,"Combo-AD sum";#N/A,#N/A,FALSE,"Combo-Syn Sens";#N/A,#N/A,FALSE,"Combo-Contr";#N/A,#N/A,FALSE,"Combo-Credit Sum";#N/A,#N/A,FALSE,"Combo-Credit";#N/A,#N/A,FALSE,"Combo-AD";#N/A,#N/A,FALSE,"Combo-AD";#N/A,#N/A,FALSE,"Combo-AD CF";#N/A,#N/A,FALSE,"Combo-IS";#N/A,#N/A,FALSE,"Combo-BS";#N/A,#N/A,FALSE,"Combo-CF";#N/A,#N/A,FALSE,"Combo-Debt";#N/A,#N/A,FALSE,"Combo-Int";#N/A,#N/A,FALSE,"Combo-CapEx";#N/A,#N/A,FALSE,"Combo-BD";#N/A,#N/A,FALSE,"Combo-TD";#N/A,#N/A,FALSE,"Combo-Taxes";#N/A,#N/A,FALSE,"Combo-Val";#N/A,#N/A,FALSE,"Combo-Mult Va"}</definedName>
    <definedName name="dsfgegt">#REF!</definedName>
    <definedName name="dsfgr">{"FCB_ALL",#N/A,FALSE,"FCB"}</definedName>
    <definedName name="dsfs">#REF!</definedName>
    <definedName name="DSFSD">{#N/A,#N/A,FALSE,"Jan"}</definedName>
    <definedName name="dsfsdf">#REF!</definedName>
    <definedName name="dsfsf">{"detail",#N/A,FALSE,"mfg";"summary",#N/A,FALSE,"mfg"}</definedName>
    <definedName name="dsfsffss">{#N/A,#N/A,FALSE,"Pharm";#N/A,#N/A,FALSE,"WWCM"}</definedName>
    <definedName name="dsfsffss_1">#REF!</definedName>
    <definedName name="dsfsffss_2">{#N/A,#N/A,FALSE,"Pharm";#N/A,#N/A,FALSE,"WWCM"}</definedName>
    <definedName name="dsfsffss_3">{#N/A,#N/A,FALSE,"Pharm";#N/A,#N/A,FALSE,"WWCM"}</definedName>
    <definedName name="dsfsffss_4">{#N/A,#N/A,FALSE,"Pharm";#N/A,#N/A,FALSE,"WWCM"}</definedName>
    <definedName name="dsfssfdg">{#N/A,#N/A,TRUE,"Pivots-Employee";#N/A,"Scenario1",TRUE,"Assumptions Summary"}</definedName>
    <definedName name="dsfwear">0</definedName>
    <definedName name="dsfxc">{"cap_structure",#N/A,FALSE,"Graph-Mkt Cap";"price",#N/A,FALSE,"Graph-Price";"ebit",#N/A,FALSE,"Graph-EBITDA";"ebitda",#N/A,FALSE,"Graph-EBITDA"}</definedName>
    <definedName name="dsg">#REF!</definedName>
    <definedName name="dsgfhgfv">{#N/A,"PURADD",FALSE,"Business Analysis";#N/A,"PURSPP",FALSE,"Business Analysis";#N/A,"CTGIND",FALSE,"Business Analysis";#N/A,"PURCHM",FALSE,"Business Analysis";#N/A,"SPADD",FALSE,"Business Analysis";#N/A,"EPOXY",FALSE,"Business Analysis";#N/A,"PURPER",FALSE,"Business Analysis"}</definedName>
    <definedName name="dsggd">#REF!</definedName>
    <definedName name="dsggd_1">{#N/A,#N/A,FALSE,"Cover";"Short outputs",#N/A,FALSE,"Outputs";#N/A,#N/A,FALSE,"Control (In)";"tesco summary",#N/A,FALSE,"Tesco";"Outputs and Co summaries",#N/A,FALSE,"Sainsbury";"Outputs and Co Summaries",#N/A,FALSE,"Carrefour";"Outputs and Co summaries",#N/A,FALSE,"Co D";"Outputs and Co summaries",#N/A,FALSE,"Co E"}</definedName>
    <definedName name="dsggd_2">{#N/A,#N/A,FALSE,"Cover";"Short outputs",#N/A,FALSE,"Outputs";#N/A,#N/A,FALSE,"Control (In)";"tesco summary",#N/A,FALSE,"Tesco";"Outputs and Co summaries",#N/A,FALSE,"Sainsbury";"Outputs and Co Summaries",#N/A,FALSE,"Carrefour";"Outputs and Co summaries",#N/A,FALSE,"Co D";"Outputs and Co summaries",#N/A,FALSE,"Co E"}</definedName>
    <definedName name="dsggd2">#REF!</definedName>
    <definedName name="dsggd3">#REF!</definedName>
    <definedName name="dsh">{"basic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dshg">{"FCB_ALL",#N/A,FALSE,"FCB"}</definedName>
    <definedName name="DSHiddenYear1">#REF!</definedName>
    <definedName name="DSHiddenYear2">#REF!</definedName>
    <definedName name="DSHiddenYear3">#REF!</definedName>
    <definedName name="DSHiddenYear4">#REF!</definedName>
    <definedName name="DSIndHiddenYear1">#REF!</definedName>
    <definedName name="DSIndHiddenYear2">#REF!</definedName>
    <definedName name="DSIndHiddenYear3">#REF!</definedName>
    <definedName name="DSIndHiddenYear4">#REF!</definedName>
    <definedName name="DSIndHistHiddenYear1">#REF!</definedName>
    <definedName name="DSIndHistHiddenYear2">#REF!</definedName>
    <definedName name="DSIndHistHiddenYear3">#REF!</definedName>
    <definedName name="DSIndHistHiddenYear4">#REF!</definedName>
    <definedName name="DSIndHistHiddenYear5">#REF!</definedName>
    <definedName name="dsjfsg34">#REF!</definedName>
    <definedName name="dsl_prodcost2">{#N/A,#N/A,FALSE,"Summary"}</definedName>
    <definedName name="DSLFKSLDFKL">#REF!</definedName>
    <definedName name="dsnb">#REF!</definedName>
    <definedName name="dsnb_1">#REF!</definedName>
    <definedName name="DSO">{#N/A,#N/A,TRUE,"index";#N/A,#N/A,TRUE,"Summary";#N/A,#N/A,TRUE,"Continuing Business";#N/A,#N/A,TRUE,"Disposals";#N/A,#N/A,TRUE,"Acquisitions";#N/A,#N/A,TRUE,"Actual &amp; Plan Reconciliation"}</definedName>
    <definedName name="dso_Cabinet">{"'Sheet1'!$A$1:$D$69"}</definedName>
    <definedName name="DSO_HTML_Control">{"'Sheet1'!$A$1:$D$69"}</definedName>
    <definedName name="dsq">{#N/A,#N/A,FALSE,"Summary"}</definedName>
    <definedName name="DSRATE">#REF!</definedName>
    <definedName name="dssq">#REF!</definedName>
    <definedName name="dsss">{"incomemth",#N/A,TRUE,"forecast01";"incpercentmth",#N/A,TRUE,"forecast01";"balancemth",#N/A,TRUE,"forecast01";"cashmth",#N/A,TRUE,"forecast01";"cov2mth",#N/A,TRUE,"forecast01";"prbexp",#N/A,TRUE,"forecast01";"prbcap",#N/A,TRUE,"forecast01";"coalconsultants",#N/A,TRUE,"forecast01";"prbsum",#N/A,TRUE,"forecast01"}</definedName>
    <definedName name="dsss1">{"incomemth",#N/A,TRUE,"forecast01";"incpercentmth",#N/A,TRUE,"forecast01";"balancemth",#N/A,TRUE,"forecast01";"cashmth",#N/A,TRUE,"forecast01";"cov2mth",#N/A,TRUE,"forecast01";"prbexp",#N/A,TRUE,"forecast01";"prbcap",#N/A,TRUE,"forecast01";"coalconsultants",#N/A,TRUE,"forecast01";"prbsum",#N/A,TRUE,"forecast01"}</definedName>
    <definedName name="dsthxz">{#N/A,#N/A,FALSE,"IRR and earnings impact";#N/A,#N/A,FALSE,"Income - cash incremental";#N/A,#N/A,FALSE,"Income - cash expansion";#N/A,#N/A,FALSE,"Income - cash status quo";#N/A,#N/A,FALSE,"Assumptions";#N/A,#N/A,FALSE,"Advertising revenue - GN";#N/A,#N/A,FALSE,"Advertising Revenue";#N/A,#N/A,FALSE,"Air_Ground Transp.";#N/A,#N/A,FALSE,"Input Sheet";#N/A,#N/A,FALSE,"WSJ Operating Income History"}</definedName>
    <definedName name="dswe">{"EES_YTD_SNAP",#N/A,FALSE,"EES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dszd">{#N/A,#N/A,FALSE,"ACQ_GRAPHS";#N/A,#N/A,FALSE,"T_1 GRAPHS";#N/A,#N/A,FALSE,"T_2 GRAPHS";#N/A,#N/A,FALSE,"COMB_GRAPHS"}</definedName>
    <definedName name="dszfgdb">{"Intro",#N/A,FALSE,"Intro";"Summary",#N/A,FALSE,"Summary";"Summary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dszfgdb_1">{"Intro",#N/A,FALSE,"Intro";"Summary",#N/A,FALSE,"Summary";"Summary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dszfgdb_1_1">{"Intro",#N/A,FALSE,"Intro";"Summary",#N/A,FALSE,"Summary";"Summary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dszfgdb_1_2">{"Intro",#N/A,FALSE,"Intro";"Summary",#N/A,FALSE,"Summary";"Summary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dszfgdb_1_3">{"Intro",#N/A,FALSE,"Intro";"Summary",#N/A,FALSE,"Summary";"Summary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dszfgdb_1_4">{"Intro",#N/A,FALSE,"Intro";"Summary",#N/A,FALSE,"Summary";"Summary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dszfgdb_1_5">{"Intro",#N/A,FALSE,"Intro";"Summary",#N/A,FALSE,"Summary";"Summary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dszfgdb_2">{"Intro",#N/A,FALSE,"Intro";"Summary",#N/A,FALSE,"Summary";"Summary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dszfgdb_2_1">{"Intro",#N/A,FALSE,"Intro";"Summary",#N/A,FALSE,"Summary";"Summary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dszfgdb_2_2">{"Intro",#N/A,FALSE,"Intro";"Summary",#N/A,FALSE,"Summary";"Summary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dszfgdb_2_3">{"Intro",#N/A,FALSE,"Intro";"Summary",#N/A,FALSE,"Summary";"Summary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dszfgdb_2_4">{"Intro",#N/A,FALSE,"Intro";"Summary",#N/A,FALSE,"Summary";"Summary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dszfgdb_2_5">{"Intro",#N/A,FALSE,"Intro";"Summary",#N/A,FALSE,"Summary";"Summary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dszfgdb_3">{"Intro",#N/A,FALSE,"Intro";"Summary",#N/A,FALSE,"Summary";"Summary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dszfgdb_3_1">{"Intro",#N/A,FALSE,"Intro";"Summary",#N/A,FALSE,"Summary";"Summary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dszfgdb_3_2">{"Intro",#N/A,FALSE,"Intro";"Summary",#N/A,FALSE,"Summary";"Summary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dszfgdb_3_3">{"Intro",#N/A,FALSE,"Intro";"Summary",#N/A,FALSE,"Summary";"Summary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dszfgdb_3_4">{"Intro",#N/A,FALSE,"Intro";"Summary",#N/A,FALSE,"Summary";"Summary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dszfgdb_3_5">{"Intro",#N/A,FALSE,"Intro";"Summary",#N/A,FALSE,"Summary";"Summary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dszfgdb_4">{"Intro",#N/A,FALSE,"Intro";"Summary",#N/A,FALSE,"Summary";"Summary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dszfgdb_4_1">{"Intro",#N/A,FALSE,"Intro";"Summary",#N/A,FALSE,"Summary";"Summary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dszfgdb_4_2">{"Intro",#N/A,FALSE,"Intro";"Summary",#N/A,FALSE,"Summary";"Summary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dszfgdb_4_3">{"Intro",#N/A,FALSE,"Intro";"Summary",#N/A,FALSE,"Summary";"Summary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dszfgdb_4_4">{"Intro",#N/A,FALSE,"Intro";"Summary",#N/A,FALSE,"Summary";"Summary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dszfgdb_4_5">{"Intro",#N/A,FALSE,"Intro";"Summary",#N/A,FALSE,"Summary";"Summary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dszfgdb_5">{"Intro",#N/A,FALSE,"Intro";"Summary",#N/A,FALSE,"Summary";"Summary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dszfgdb_5_1">{"Intro",#N/A,FALSE,"Intro";"Summary",#N/A,FALSE,"Summary";"Summary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dszfgdb_5_2">{"Intro",#N/A,FALSE,"Intro";"Summary",#N/A,FALSE,"Summary";"Summary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dszfgdb_5_3">{"Intro",#N/A,FALSE,"Intro";"Summary",#N/A,FALSE,"Summary";"Summary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dszfgdb_5_4">{"Intro",#N/A,FALSE,"Intro";"Summary",#N/A,FALSE,"Summary";"Summary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dszfgdb_5_5">{"Intro",#N/A,FALSE,"Intro";"Summary",#N/A,FALSE,"Summary";"Summary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Ðþias">#REF!</definedName>
    <definedName name="Ðþpl.torp">#REF!</definedName>
    <definedName name="Ðþtypc.ins">#REF!</definedName>
    <definedName name="Ðþtype.pl">#REF!</definedName>
    <definedName name="dtr">{#N/A,#N/A,FALSE,"Combo-Ass ";#N/A,#N/A,FALSE,"Combo-AD sum";#N/A,#N/A,FALSE,"Combo-Syn Sens";#N/A,#N/A,FALSE,"Combo-Contr";#N/A,#N/A,FALSE,"Combo-Credit Sum";#N/A,#N/A,FALSE,"Combo-Credit";#N/A,#N/A,FALSE,"Combo-AD";#N/A,#N/A,FALSE,"Combo-AD CF"}</definedName>
    <definedName name="dtra">{"SP Model",#N/A,FALSE,"S&amp;P Model";"Adjustments",#N/A,FALSE,"S&amp;P Model"}</definedName>
    <definedName name="dtu">{#N/A,#N/A,TRUE,"financial";#N/A,#N/A,TRUE,"plants"}</definedName>
    <definedName name="ÐTurnoverDrillDown">#REF!</definedName>
    <definedName name="dtytj">#REF!</definedName>
    <definedName name="dub">{"Title Page",#N/A,FALSE,"title page";"Operating Expenses",#N/A,FALSE,"Operating Exp";"Capital Expenses",#N/A,FALSE,"Capital Exp"}</definedName>
    <definedName name="duck">{"'Grill_Objective'!$A$1:$AF$101"}</definedName>
    <definedName name="DUE_TO">#REF!</definedName>
    <definedName name="dummy">{#N/A,#N/A,FALSE,"CALGARY";#N/A,#N/A,FALSE,"ratios";#N/A,#N/A,FALSE,"values";#N/A,#N/A,FALSE,"bs";#N/A,#N/A,FALSE,"is";#N/A,#N/A,FALSE,"scfp";#N/A,#N/A,FALSE,"dbt";#N/A,#N/A,FALSE,"depr";#N/A,#N/A,FALSE,"ptnr tx";#N/A,#N/A,FALSE,"group tx"}</definedName>
    <definedName name="dummy_1">{#N/A,#N/A,FALSE,"CALGARY";#N/A,#N/A,FALSE,"ratios";#N/A,#N/A,FALSE,"values";#N/A,#N/A,FALSE,"bs";#N/A,#N/A,FALSE,"is";#N/A,#N/A,FALSE,"scfp";#N/A,#N/A,FALSE,"dbt";#N/A,#N/A,FALSE,"depr";#N/A,#N/A,FALSE,"ptnr tx";#N/A,#N/A,FALSE,"group tx"}</definedName>
    <definedName name="dummy_1_1">{#N/A,#N/A,FALSE,"CALGARY";#N/A,#N/A,FALSE,"ratios";#N/A,#N/A,FALSE,"values";#N/A,#N/A,FALSE,"bs";#N/A,#N/A,FALSE,"is";#N/A,#N/A,FALSE,"scfp";#N/A,#N/A,FALSE,"dbt";#N/A,#N/A,FALSE,"depr";#N/A,#N/A,FALSE,"ptnr tx";#N/A,#N/A,FALSE,"group tx"}</definedName>
    <definedName name="dummy_1_2">{#N/A,#N/A,FALSE,"CALGARY";#N/A,#N/A,FALSE,"ratios";#N/A,#N/A,FALSE,"values";#N/A,#N/A,FALSE,"bs";#N/A,#N/A,FALSE,"is";#N/A,#N/A,FALSE,"scfp";#N/A,#N/A,FALSE,"dbt";#N/A,#N/A,FALSE,"depr";#N/A,#N/A,FALSE,"ptnr tx";#N/A,#N/A,FALSE,"group tx"}</definedName>
    <definedName name="dummy_1_3">{#N/A,#N/A,FALSE,"CALGARY";#N/A,#N/A,FALSE,"ratios";#N/A,#N/A,FALSE,"values";#N/A,#N/A,FALSE,"bs";#N/A,#N/A,FALSE,"is";#N/A,#N/A,FALSE,"scfp";#N/A,#N/A,FALSE,"dbt";#N/A,#N/A,FALSE,"depr";#N/A,#N/A,FALSE,"ptnr tx";#N/A,#N/A,FALSE,"group tx"}</definedName>
    <definedName name="dummy_1_4">{#N/A,#N/A,FALSE,"CALGARY";#N/A,#N/A,FALSE,"ratios";#N/A,#N/A,FALSE,"values";#N/A,#N/A,FALSE,"bs";#N/A,#N/A,FALSE,"is";#N/A,#N/A,FALSE,"scfp";#N/A,#N/A,FALSE,"dbt";#N/A,#N/A,FALSE,"depr";#N/A,#N/A,FALSE,"ptnr tx";#N/A,#N/A,FALSE,"group tx"}</definedName>
    <definedName name="dummy_1_5">{#N/A,#N/A,FALSE,"CALGARY";#N/A,#N/A,FALSE,"ratios";#N/A,#N/A,FALSE,"values";#N/A,#N/A,FALSE,"bs";#N/A,#N/A,FALSE,"is";#N/A,#N/A,FALSE,"scfp";#N/A,#N/A,FALSE,"dbt";#N/A,#N/A,FALSE,"depr";#N/A,#N/A,FALSE,"ptnr tx";#N/A,#N/A,FALSE,"group tx"}</definedName>
    <definedName name="dummy_2">{#N/A,#N/A,FALSE,"CALGARY";#N/A,#N/A,FALSE,"ratios";#N/A,#N/A,FALSE,"values";#N/A,#N/A,FALSE,"bs";#N/A,#N/A,FALSE,"is";#N/A,#N/A,FALSE,"scfp";#N/A,#N/A,FALSE,"dbt";#N/A,#N/A,FALSE,"depr";#N/A,#N/A,FALSE,"ptnr tx";#N/A,#N/A,FALSE,"group tx"}</definedName>
    <definedName name="dummy_2_1">{#N/A,#N/A,FALSE,"CALGARY";#N/A,#N/A,FALSE,"ratios";#N/A,#N/A,FALSE,"values";#N/A,#N/A,FALSE,"bs";#N/A,#N/A,FALSE,"is";#N/A,#N/A,FALSE,"scfp";#N/A,#N/A,FALSE,"dbt";#N/A,#N/A,FALSE,"depr";#N/A,#N/A,FALSE,"ptnr tx";#N/A,#N/A,FALSE,"group tx"}</definedName>
    <definedName name="dummy_2_2">{#N/A,#N/A,FALSE,"CALGARY";#N/A,#N/A,FALSE,"ratios";#N/A,#N/A,FALSE,"values";#N/A,#N/A,FALSE,"bs";#N/A,#N/A,FALSE,"is";#N/A,#N/A,FALSE,"scfp";#N/A,#N/A,FALSE,"dbt";#N/A,#N/A,FALSE,"depr";#N/A,#N/A,FALSE,"ptnr tx";#N/A,#N/A,FALSE,"group tx"}</definedName>
    <definedName name="dummy_2_3">{#N/A,#N/A,FALSE,"CALGARY";#N/A,#N/A,FALSE,"ratios";#N/A,#N/A,FALSE,"values";#N/A,#N/A,FALSE,"bs";#N/A,#N/A,FALSE,"is";#N/A,#N/A,FALSE,"scfp";#N/A,#N/A,FALSE,"dbt";#N/A,#N/A,FALSE,"depr";#N/A,#N/A,FALSE,"ptnr tx";#N/A,#N/A,FALSE,"group tx"}</definedName>
    <definedName name="dummy_2_4">{#N/A,#N/A,FALSE,"CALGARY";#N/A,#N/A,FALSE,"ratios";#N/A,#N/A,FALSE,"values";#N/A,#N/A,FALSE,"bs";#N/A,#N/A,FALSE,"is";#N/A,#N/A,FALSE,"scfp";#N/A,#N/A,FALSE,"dbt";#N/A,#N/A,FALSE,"depr";#N/A,#N/A,FALSE,"ptnr tx";#N/A,#N/A,FALSE,"group tx"}</definedName>
    <definedName name="dummy_2_5">{#N/A,#N/A,FALSE,"CALGARY";#N/A,#N/A,FALSE,"ratios";#N/A,#N/A,FALSE,"values";#N/A,#N/A,FALSE,"bs";#N/A,#N/A,FALSE,"is";#N/A,#N/A,FALSE,"scfp";#N/A,#N/A,FALSE,"dbt";#N/A,#N/A,FALSE,"depr";#N/A,#N/A,FALSE,"ptnr tx";#N/A,#N/A,FALSE,"group tx"}</definedName>
    <definedName name="dummy_3">{#N/A,#N/A,FALSE,"CALGARY";#N/A,#N/A,FALSE,"ratios";#N/A,#N/A,FALSE,"values";#N/A,#N/A,FALSE,"bs";#N/A,#N/A,FALSE,"is";#N/A,#N/A,FALSE,"scfp";#N/A,#N/A,FALSE,"dbt";#N/A,#N/A,FALSE,"depr";#N/A,#N/A,FALSE,"ptnr tx";#N/A,#N/A,FALSE,"group tx"}</definedName>
    <definedName name="dummy_3_1">{#N/A,#N/A,FALSE,"CALGARY";#N/A,#N/A,FALSE,"ratios";#N/A,#N/A,FALSE,"values";#N/A,#N/A,FALSE,"bs";#N/A,#N/A,FALSE,"is";#N/A,#N/A,FALSE,"scfp";#N/A,#N/A,FALSE,"dbt";#N/A,#N/A,FALSE,"depr";#N/A,#N/A,FALSE,"ptnr tx";#N/A,#N/A,FALSE,"group tx"}</definedName>
    <definedName name="dummy_3_2">{#N/A,#N/A,FALSE,"CALGARY";#N/A,#N/A,FALSE,"ratios";#N/A,#N/A,FALSE,"values";#N/A,#N/A,FALSE,"bs";#N/A,#N/A,FALSE,"is";#N/A,#N/A,FALSE,"scfp";#N/A,#N/A,FALSE,"dbt";#N/A,#N/A,FALSE,"depr";#N/A,#N/A,FALSE,"ptnr tx";#N/A,#N/A,FALSE,"group tx"}</definedName>
    <definedName name="dummy_3_3">{#N/A,#N/A,FALSE,"CALGARY";#N/A,#N/A,FALSE,"ratios";#N/A,#N/A,FALSE,"values";#N/A,#N/A,FALSE,"bs";#N/A,#N/A,FALSE,"is";#N/A,#N/A,FALSE,"scfp";#N/A,#N/A,FALSE,"dbt";#N/A,#N/A,FALSE,"depr";#N/A,#N/A,FALSE,"ptnr tx";#N/A,#N/A,FALSE,"group tx"}</definedName>
    <definedName name="dummy_3_4">{#N/A,#N/A,FALSE,"CALGARY";#N/A,#N/A,FALSE,"ratios";#N/A,#N/A,FALSE,"values";#N/A,#N/A,FALSE,"bs";#N/A,#N/A,FALSE,"is";#N/A,#N/A,FALSE,"scfp";#N/A,#N/A,FALSE,"dbt";#N/A,#N/A,FALSE,"depr";#N/A,#N/A,FALSE,"ptnr tx";#N/A,#N/A,FALSE,"group tx"}</definedName>
    <definedName name="dummy_3_5">{#N/A,#N/A,FALSE,"CALGARY";#N/A,#N/A,FALSE,"ratios";#N/A,#N/A,FALSE,"values";#N/A,#N/A,FALSE,"bs";#N/A,#N/A,FALSE,"is";#N/A,#N/A,FALSE,"scfp";#N/A,#N/A,FALSE,"dbt";#N/A,#N/A,FALSE,"depr";#N/A,#N/A,FALSE,"ptnr tx";#N/A,#N/A,FALSE,"group tx"}</definedName>
    <definedName name="dummy_4">{#N/A,#N/A,FALSE,"CALGARY";#N/A,#N/A,FALSE,"ratios";#N/A,#N/A,FALSE,"values";#N/A,#N/A,FALSE,"bs";#N/A,#N/A,FALSE,"is";#N/A,#N/A,FALSE,"scfp";#N/A,#N/A,FALSE,"dbt";#N/A,#N/A,FALSE,"depr";#N/A,#N/A,FALSE,"ptnr tx";#N/A,#N/A,FALSE,"group tx"}</definedName>
    <definedName name="dummy_4_1">{#N/A,#N/A,FALSE,"CALGARY";#N/A,#N/A,FALSE,"ratios";#N/A,#N/A,FALSE,"values";#N/A,#N/A,FALSE,"bs";#N/A,#N/A,FALSE,"is";#N/A,#N/A,FALSE,"scfp";#N/A,#N/A,FALSE,"dbt";#N/A,#N/A,FALSE,"depr";#N/A,#N/A,FALSE,"ptnr tx";#N/A,#N/A,FALSE,"group tx"}</definedName>
    <definedName name="dummy_4_2">{#N/A,#N/A,FALSE,"CALGARY";#N/A,#N/A,FALSE,"ratios";#N/A,#N/A,FALSE,"values";#N/A,#N/A,FALSE,"bs";#N/A,#N/A,FALSE,"is";#N/A,#N/A,FALSE,"scfp";#N/A,#N/A,FALSE,"dbt";#N/A,#N/A,FALSE,"depr";#N/A,#N/A,FALSE,"ptnr tx";#N/A,#N/A,FALSE,"group tx"}</definedName>
    <definedName name="dummy_4_3">{#N/A,#N/A,FALSE,"CALGARY";#N/A,#N/A,FALSE,"ratios";#N/A,#N/A,FALSE,"values";#N/A,#N/A,FALSE,"bs";#N/A,#N/A,FALSE,"is";#N/A,#N/A,FALSE,"scfp";#N/A,#N/A,FALSE,"dbt";#N/A,#N/A,FALSE,"depr";#N/A,#N/A,FALSE,"ptnr tx";#N/A,#N/A,FALSE,"group tx"}</definedName>
    <definedName name="dummy_4_4">{#N/A,#N/A,FALSE,"CALGARY";#N/A,#N/A,FALSE,"ratios";#N/A,#N/A,FALSE,"values";#N/A,#N/A,FALSE,"bs";#N/A,#N/A,FALSE,"is";#N/A,#N/A,FALSE,"scfp";#N/A,#N/A,FALSE,"dbt";#N/A,#N/A,FALSE,"depr";#N/A,#N/A,FALSE,"ptnr tx";#N/A,#N/A,FALSE,"group tx"}</definedName>
    <definedName name="dummy_4_5">{#N/A,#N/A,FALSE,"CALGARY";#N/A,#N/A,FALSE,"ratios";#N/A,#N/A,FALSE,"values";#N/A,#N/A,FALSE,"bs";#N/A,#N/A,FALSE,"is";#N/A,#N/A,FALSE,"scfp";#N/A,#N/A,FALSE,"dbt";#N/A,#N/A,FALSE,"depr";#N/A,#N/A,FALSE,"ptnr tx";#N/A,#N/A,FALSE,"group tx"}</definedName>
    <definedName name="dummy_5">{#N/A,#N/A,FALSE,"CALGARY";#N/A,#N/A,FALSE,"ratios";#N/A,#N/A,FALSE,"values";#N/A,#N/A,FALSE,"bs";#N/A,#N/A,FALSE,"is";#N/A,#N/A,FALSE,"scfp";#N/A,#N/A,FALSE,"dbt";#N/A,#N/A,FALSE,"depr";#N/A,#N/A,FALSE,"ptnr tx";#N/A,#N/A,FALSE,"group tx"}</definedName>
    <definedName name="dummy_5_1">{#N/A,#N/A,FALSE,"CALGARY";#N/A,#N/A,FALSE,"ratios";#N/A,#N/A,FALSE,"values";#N/A,#N/A,FALSE,"bs";#N/A,#N/A,FALSE,"is";#N/A,#N/A,FALSE,"scfp";#N/A,#N/A,FALSE,"dbt";#N/A,#N/A,FALSE,"depr";#N/A,#N/A,FALSE,"ptnr tx";#N/A,#N/A,FALSE,"group tx"}</definedName>
    <definedName name="dummy_5_2">{#N/A,#N/A,FALSE,"CALGARY";#N/A,#N/A,FALSE,"ratios";#N/A,#N/A,FALSE,"values";#N/A,#N/A,FALSE,"bs";#N/A,#N/A,FALSE,"is";#N/A,#N/A,FALSE,"scfp";#N/A,#N/A,FALSE,"dbt";#N/A,#N/A,FALSE,"depr";#N/A,#N/A,FALSE,"ptnr tx";#N/A,#N/A,FALSE,"group tx"}</definedName>
    <definedName name="dummy_5_3">{#N/A,#N/A,FALSE,"CALGARY";#N/A,#N/A,FALSE,"ratios";#N/A,#N/A,FALSE,"values";#N/A,#N/A,FALSE,"bs";#N/A,#N/A,FALSE,"is";#N/A,#N/A,FALSE,"scfp";#N/A,#N/A,FALSE,"dbt";#N/A,#N/A,FALSE,"depr";#N/A,#N/A,FALSE,"ptnr tx";#N/A,#N/A,FALSE,"group tx"}</definedName>
    <definedName name="dummy_5_4">{#N/A,#N/A,FALSE,"CALGARY";#N/A,#N/A,FALSE,"ratios";#N/A,#N/A,FALSE,"values";#N/A,#N/A,FALSE,"bs";#N/A,#N/A,FALSE,"is";#N/A,#N/A,FALSE,"scfp";#N/A,#N/A,FALSE,"dbt";#N/A,#N/A,FALSE,"depr";#N/A,#N/A,FALSE,"ptnr tx";#N/A,#N/A,FALSE,"group tx"}</definedName>
    <definedName name="dummy_5_5">{#N/A,#N/A,FALSE,"CALGARY";#N/A,#N/A,FALSE,"ratios";#N/A,#N/A,FALSE,"values";#N/A,#N/A,FALSE,"bs";#N/A,#N/A,FALSE,"is";#N/A,#N/A,FALSE,"scfp";#N/A,#N/A,FALSE,"dbt";#N/A,#N/A,FALSE,"depr";#N/A,#N/A,FALSE,"ptnr tx";#N/A,#N/A,FALSE,"group tx"}</definedName>
    <definedName name="duplicate123A">#REF!</definedName>
    <definedName name="Dupont">#REF!</definedName>
    <definedName name="Dutch_FooterType">"INTERNAL"</definedName>
    <definedName name="dv">{#N/A,#N/A,FALSE,"SVK Coromant";#N/A,#N/A,FALSE,"SVK Automation";#N/A,#N/A,FALSE,"CTT";#N/A,#N/A,FALSE,"SVK Rock Tools";#N/A,#N/A,FALSE,"SVK Hard Materials";#N/A,#N/A,FALSE,"Seco";#N/A,#N/A,FALSE,"SVK Steel";#N/A,#N/A,FALSE,"SVK Saws and Tools";#N/A,#N/A,FALSE,"SVK Process Systems"}</definedName>
    <definedName name="dvdfv">{"VWJECAN",#N/A,FALSE,"D"}</definedName>
    <definedName name="dvds">#REF!</definedName>
    <definedName name="DVersionNo_">1</definedName>
    <definedName name="DVersionNo_Sheet1">1</definedName>
    <definedName name="DVNAM">""</definedName>
    <definedName name="DVTYP">"PRINTER"</definedName>
    <definedName name="dvv">{#N/A,#N/A,TRUE,"NIE_C";#N/A,#N/A,TRUE,"NIE";#N/A,#N/A,TRUE,"NIE_D";#N/A,#N/A,TRUE,"NIE_D_CC";#N/A,#N/A,TRUE,"HEA -- EXP"}</definedName>
    <definedName name="dwcwc">{#N/A,#N/A,FALSE,"Assump";#N/A,#N/A,FALSE,"Income";#N/A,#N/A,FALSE,"Balance";#N/A,#N/A,FALSE,"DCF Pump";#N/A,#N/A,FALSE,"Trans Assump";#N/A,#N/A,FALSE,"Combined Income";#N/A,#N/A,FALSE,"Combined Balance"}</definedName>
    <definedName name="dwe">#REF!</definedName>
    <definedName name="DWEDD">{#N/A,#N/A,FALSE,"Calc";#N/A,#N/A,FALSE,"Sensitivity";#N/A,#N/A,FALSE,"LT Earn.Dil.";#N/A,#N/A,FALSE,"Dil. AVP"}</definedName>
    <definedName name="dwx">{"Comp_of_Price_Effect",#N/A,FALSE,"QTRDPVAR"}</definedName>
    <definedName name="dx">{"Month Summary",#N/A,FALSE,"Summary";"Total Details",#N/A,FALSE,"Current Yr";"Polymers Details",#N/A,FALSE,"Current Yr";"Performance Details",#N/A,FALSE,"Current Yr";"ICD Details",#N/A,FALSE,"Current Yr"}</definedName>
    <definedName name="dxfg">{"'DIFPRE'!$A$2:$M$54"}</definedName>
    <definedName name="dxgx">{#N/A,#N/A,FALSE,"QTD";#N/A,#N/A,FALSE,"Lic Fees";#N/A,#N/A,FALSE,"Unapproved";#N/A,#N/A,FALSE,"Wkly Notes"}</definedName>
    <definedName name="dyfhn">{#N/A,#N/A,FALSE,"Aging Summary";#N/A,#N/A,FALSE,"Ratio Analysis";#N/A,#N/A,FALSE,"Test 120 Day Accts";#N/A,#N/A,FALSE,"Tickmarks"}</definedName>
    <definedName name="dyfhn_1">#REF!</definedName>
    <definedName name="dyfhna">{#N/A,#N/A,FALSE,"Aging Summary";#N/A,#N/A,FALSE,"Ratio Analysis";#N/A,#N/A,FALSE,"Test 120 Day Accts";#N/A,#N/A,FALSE,"Tickmarks"}</definedName>
    <definedName name="dynamoPkg001">"Consol Reports"</definedName>
    <definedName name="dynamoPkg001.Actions">"Calculate Excel"</definedName>
    <definedName name="dynamoPkg001.CreateFile">TRUE</definedName>
    <definedName name="dynamoPkg001.CreateSheets">TRUE</definedName>
    <definedName name="dynamoPkg001.EmailAttach">FALSE</definedName>
    <definedName name="dynamoPkg001.FileName">"4 year Summary"</definedName>
    <definedName name="dynamoPkg001.FileType">"xls"</definedName>
    <definedName name="dynamoPkg001.Inner">TRUE</definedName>
    <definedName name="dynamoPkg001.Loops">"consol Reports"</definedName>
    <definedName name="dynamoPkg001.SendEmail">FALSE</definedName>
    <definedName name="dynamoPkg001.Sheets">"MAIN"</definedName>
    <definedName name="dynamoPkg001.Zap">TRUE</definedName>
    <definedName name="dynamoPkg001.ZapNoDBS">FALSE</definedName>
    <definedName name="dynamoPkg001.ZeroSuppress">FALSE</definedName>
    <definedName name="DynaPump">{"bs",#N/A,FALSE,"SCF"}</definedName>
    <definedName name="dyturt">{#N/A,#N/A,FALSE,"Contribution Analysis"}</definedName>
    <definedName name="dyudf">{#N/A,#N/A,FALSE,"Projections";#N/A,#N/A,FALSE,"Multiples Valuation";#N/A,#N/A,FALSE,"LBO";#N/A,#N/A,FALSE,"Multiples_Sensitivity";#N/A,#N/A,FALSE,"Summary"}</definedName>
    <definedName name="DZ.IndSpec_Left">#REF!</definedName>
    <definedName name="DZ.IndSpec_Right">#REF!</definedName>
    <definedName name="DZ.LTM">#REF!</definedName>
    <definedName name="DZ.LTMPlus">#REF!</definedName>
    <definedName name="dzfdz">{"test2",#N/A,TRUE,"Prices"}</definedName>
    <definedName name="dzfsdf">#REF!</definedName>
    <definedName name="dzfsdf_1">#REF!</definedName>
    <definedName name="dzhjf">{"test2",#N/A,TRUE,"Prices"}</definedName>
    <definedName name="dzsfhjdzh">{"rawdata",#N/A,TRUE,"HKT";"in",#N/A,TRUE,"HKT";"rawdata",#N/A,TRUE,"PTInd";"in",#N/A,TRUE,"PTInd";"rawdata",#N/A,TRUE,"NTT";"in",#N/A,TRUE,"NTT";"rawdata",#N/A,TRUE,"PLD";"in",#N/A,TRUE,"PLD";"rawdata",#N/A,TRUE,"PTTelk";"in",#N/A,TRUE,"PTTelk";"rawdata",#N/A,TRUE,"ST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e">{#N/A,#N/A,FALSE,"Assum";#N/A,#N/A,FALSE,"IS";#N/A,#N/A,FALSE,"Op-BS";#N/A,#N/A,FALSE,"BSCF";#N/A,#N/A,FALSE,"Brad_IS";#N/A,#N/A,FALSE,"Brad_BSCF";#N/A,#N/A,FALSE,"Nick_IS";#N/A,#N/A,FALSE,"Nick_BSCF";#N/A,#N/A,FALSE,"Mobile_IS";#N/A,#N/A,FALSE,"Mobile_BSCF";#N/A,#N/A,FALSE,"Syn+Elim";#N/A,#N/A,FALSE,"Ratings"}</definedName>
    <definedName name="E_1">#REF!</definedName>
    <definedName name="e5yy25y">{#N/A,#N/A,FALSE,"Projections";#N/A,#N/A,FALSE,"Contribution_Stock";#N/A,#N/A,FALSE,"PF_Combo_Stock";#N/A,#N/A,FALSE,"Projections";#N/A,#N/A,FALSE,"Contribution_Cash";#N/A,#N/A,FALSE,"PF_Combo_Cash";#N/A,#N/A,FALSE,"IPO_Cash"}</definedName>
    <definedName name="eaf">#REF!</definedName>
    <definedName name="eaga">#REF!</definedName>
    <definedName name="eAgent2">{#N/A,#N/A,FALSE,"S1 Theatre Sum";#N/A,#N/A,FALSE,"S2 U.S. B.S.POS";#N/A,#N/A,FALSE,"S3 US POS";#N/A,#N/A,FALSE,"S4 Family POS";#N/A,#N/A,FALSE,"S5 Ship vs POS";#N/A,#N/A,FALSE,"S6 Top VAR"}</definedName>
    <definedName name="eagywqeh">{#N/A,#N/A,FALSE,"Index";"Stmts_Qtrs",#N/A,FALSE,"Summary";"Stmts_24 mo",#N/A,FALSE,"Summary";"Summary_24",#N/A,FALSE,"Revenue";"Month_24",#N/A,FALSE,"Engineering";"Month_24",#N/A,FALSE,"Marketing";"Month_24",#N/A,FALSE,"G &amp; A";"Month_24",#N/A,FALSE,"Manufacturing"}</definedName>
    <definedName name="eakb">#REF!</definedName>
    <definedName name="eakb_1">#REF!</definedName>
    <definedName name="eakjnb">#REF!</definedName>
    <definedName name="eakjnb_1">#REF!</definedName>
    <definedName name="EAMELandList">#REF!</definedName>
    <definedName name="EAMETOList">#REF!</definedName>
    <definedName name="eare">#REF!</definedName>
    <definedName name="earea">#REF!</definedName>
    <definedName name="eareare">#REF!</definedName>
    <definedName name="earer">#REF!</definedName>
    <definedName name="early_bill">#REF!</definedName>
    <definedName name="early_days">#REF!</definedName>
    <definedName name="EARNINGS">#REF!</definedName>
    <definedName name="Earnout_Payment_2017">#REF!</definedName>
    <definedName name="Earnout_Payment_2020">#REF!</definedName>
    <definedName name="Earnout_Payment_Increase_2017">#REF!</definedName>
    <definedName name="Earnout_Payments">#REF!</definedName>
    <definedName name="earvb">#REF!</definedName>
    <definedName name="earvb_1">#REF!</definedName>
    <definedName name="earvc">#REF!</definedName>
    <definedName name="earvc_1">#REF!</definedName>
    <definedName name="eas">#REF!</definedName>
    <definedName name="easfasd">{"histincome",#N/A,FALSE,"hyfins";"closing balance",#N/A,FALSE,"hyfins"}</definedName>
    <definedName name="East">{"assets_99",#N/A,FALSE,"CONSOL";"liabilities_99",#N/A,FALSE,"CONSOL";"pl_99",#N/A,FALSE,"CONSOL";"Corp_99_assets",#N/A,FALSE,"CORP";"Corp_99_liab",#N/A,FALSE,"CORP";"Corp_99_PL",#N/A,FALSE,"CORP";"SMT_99_assets",#N/A,FALSE,"SMTEK";"SMT_99_liab",#N/A,FALSE,"SMTEK";"SMT_99_PL",#N/A,FALSE,"SMTEK";"Jolt_99_assets",#N/A,FALSE,"JOLT";"Jolt_99_liab",#N/A,FALSE,"JOLT";"Jolt_99_PL",#N/A,FALSE,"JOLT";"Irlan_99_assets",#N/A,FALSE,"IRLAN";"Irlan_99_liab",#N/A,FALSE,"IRLAN";"Irlan_99_PL",#N/A,FALSE,"IRLAN";"DDL-E_99_assets",#N/A,FALSE,"DDL-E";"DDL-E_99_liab",#N/A,FALSE,"DDL-E";"DDL-E_99_PL",#N/A,FALSE,"DDL-E"}</definedName>
    <definedName name="Eastcoast">{"FY04_Assets",#N/A,FALSE,"Fin Stmt Budget";"FY04_Liabilities",#N/A,FALSE,"Fin Stmt Budget";"FY04_Inc_Stmt",#N/A,FALSE,"Fin Stmt Budget";"FY04_SOCF",#N/A,FALSE,"Fin Stmt Budget"}</definedName>
    <definedName name="Eastern">{"FY03_Assets",#N/A,FALSE,"Fin Stmt Budget";"FY03_Liabilities",#N/A,FALSE,"Fin Stmt Budget";"FY03_Inc_Stmt",#N/A,FALSE,"Fin Stmt Budget";"FY03_SOCF",#N/A,FALSE,"Fin Stmt Budget"}</definedName>
    <definedName name="eatme">{#N/A,#N/A,FALSE,"ACQ_GRAPHS";#N/A,#N/A,FALSE,"T_1 GRAPHS";#N/A,#N/A,FALSE,"T_2 GRAPHS";#N/A,#N/A,FALSE,"COMB_GRAPHS"}</definedName>
    <definedName name="eaur">#REF!</definedName>
    <definedName name="eaur_1">#REF!</definedName>
    <definedName name="EB">{"emeasummary",#N/A,FALSE,"1. PLEMEA";"BUTotalq6",#N/A,FALSE,"2. PLBU-total";"BUTotalFY02",#N/A,FALSE,"2. PLBU-total";"TotalRegQ601",#N/A,FALSE,"3. PLREGIONS-total";"TotalRegFY02",#N/A,FALSE,"3. PLREGIONS-total"}</definedName>
    <definedName name="EBIT">"EBIT"</definedName>
    <definedName name="EBIT_10K">"EBIT_10K"</definedName>
    <definedName name="EBIT_10Q">"EBIT_10Q"</definedName>
    <definedName name="EBIT_10Q1">"EBIT_10Q1"</definedName>
    <definedName name="EBIT_GROWTH_1">"EBIT_GROWTH_1"</definedName>
    <definedName name="EBIT_GROWTH_2">"EBIT_GROWTH_2"</definedName>
    <definedName name="EBIT_HIST">#REF!</definedName>
    <definedName name="EBIT_MARGIN">"EBIT_MARGIN"</definedName>
    <definedName name="EBIT_OVER_IE">"EBIT_OVER_IE"</definedName>
    <definedName name="EBITDA">#REF!</definedName>
    <definedName name="EBITDA_10K">"EBITDA_10K"</definedName>
    <definedName name="EBITDA_10Q">"EBITDA_10Q"</definedName>
    <definedName name="EBITDA_10Q1">"EBITDA_10Q1"</definedName>
    <definedName name="EBITDA_Bridge">#REF!</definedName>
    <definedName name="EBITDA_CAPEX">#REF!</definedName>
    <definedName name="EBITDA_CAPEX_OVER_TOTAL_IE">"EBITDA_CAPEX_OVER_TOTAL_IE"</definedName>
    <definedName name="EBITDA_GROWTH_1">"EBITDA_GROWTH_1"</definedName>
    <definedName name="EBITDA_GROWTH_2">"EBITDA_GROWTH_2"</definedName>
    <definedName name="EBITDA_m">#REF!</definedName>
    <definedName name="EBITDA_MARGIN">"EBITDA_MARGIN"</definedName>
    <definedName name="EBITDA_OVER_TOTAL_IE">"EBITDA_OVER_TOTAL_IE"</definedName>
    <definedName name="EC">{#N/A,#N/A,TRUE,"Operating stmt";#N/A,#N/A,TRUE,"Bal Sht";#N/A,#N/A,TRUE,"Cash Flow";#N/A,#N/A,TRUE,"RevSum"}</definedName>
    <definedName name="eccsecse">{0,0,"",0}</definedName>
    <definedName name="ECNOFIBRAS">{"'PXR_6500'!$A$1:$I$124"}</definedName>
    <definedName name="ECNOFIBRAS2">{"'PXR_6500'!$A$1:$I$124"}</definedName>
    <definedName name="Economic_Ms">#REF!</definedName>
    <definedName name="ecy">{0}</definedName>
    <definedName name="ed">{"Recap",#N/A,FALSE,"Recap";"EPS1",#N/A,FALSE,"EPS";"AM96",#N/A,FALSE,"American";"AM97",#N/A,FALSE,"American";"AM98",#N/A,FALSE,"American";"AM99",#N/A,FALSE,"American";"AM00",#N/A,FALSE,"American";"CAJ96",#N/A,FALSE,"Cajun";"CAJ97",#N/A,FALSE,"Cajun";"CAJ98",#N/A,FALSE,"Cajun";"CAJ99",#N/A,FALSE,"Cajun";"CAJ00",#N/A,FALSE,"Cajun";"GU98",#N/A,FALSE,"Gulf";"GU99",#N/A,FALSE,"Gulf";"GU00",#N/A,FALSE,"Gulf";"LO98",#N/A,FALSE,"Lonestar";"LO99",#N/A,FALSE,"Lonestar";"LO00",#N/A,FALSE,"Lonestar";"CA98",#N/A,FALSE,"Canyon";"CA99",#N/A,FALSE,"Canyon";"CA00",#N/A,FALSE,"Canyon";"PA98",#N/A,FALSE,"Pacific";"PA99",#N/A,FALSE,"Pacific";"PA00",#N/A,FALSE,"Pacific";"AT98",#N/A,FALSE,"Atlantic";"AT99",#N/A,FALSE,"Atlantic";"AT00",#N/A,FALSE,"Atlantic";"BR98",#N/A,FALSE,"Brazos";"BR99",#N/A,FALSE,"Brazos";"BR00",#N/A,FALSE,"Brazos";"PE98",#N/A,FALSE,"Pearl";"PE99",#N/A,FALSE,"Pearl";"PE00",#N/A,FALSE,"Pearl";"ST98",#N/A,FALSE,"Stephaniturm";"ST99",#N/A,FALSE,"Stephaniturm";"ST00",#N/A,FALSE,"Stephaniturm";"SB98",#N/A,FALSE,"SBL12";"SB99",#N/A,FALSE,"SBL12";"SB00",#N/A,FALSE,"SBL12";"PX00",#N/A,FALSE,"Mighty Phoenix"}</definedName>
    <definedName name="ed5dyx">{#N/A,#N/A,FALSE,"CBE";#N/A,#N/A,FALSE,"SWK"}</definedName>
    <definedName name="eda">#REF!</definedName>
    <definedName name="edate">#REF!</definedName>
    <definedName name="edate2">#REF!</definedName>
    <definedName name="edcvr">{#N/A,#N/A,FALSE,"Contribution Analysis"}</definedName>
    <definedName name="edd">{"MEMO",#N/A,FALSE,"MEMO"}</definedName>
    <definedName name="eddesc">#REF!</definedName>
    <definedName name="EDE">{#N/A,#N/A,FALSE,"Key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edenv">#REF!</definedName>
    <definedName name="edf">{#N/A,"Anonymous",FALSE,"30 30k Table";#N/A,#N/A,FALSE,"30 50k Table";#N/A,#N/A,FALSE,"40 100k Table"}</definedName>
    <definedName name="edfad">{"coverall",#N/A,FALSE,"Definitions";"cover1",#N/A,FALSE,"Definitions";"cover2",#N/A,FALSE,"Definitions";"cover3",#N/A,FALSE,"Definitions";"cover4",#N/A,FALSE,"Definitions";"cover5",#N/A,FALSE,"Definitions";"blank",#N/A,FALSE,"Definitions"}</definedName>
    <definedName name="EDFSDF">#REF!</definedName>
    <definedName name="edggfgfgf">{#N/A,#N/A,FALSE,"Profit &amp; Loss statement"}</definedName>
    <definedName name="Editable">#REF!</definedName>
    <definedName name="editgraph">#REF!</definedName>
    <definedName name="edl">#REF!</definedName>
    <definedName name="edlp">#REF!</definedName>
    <definedName name="edlp01">#REF!</definedName>
    <definedName name="edlpcomp">#REF!</definedName>
    <definedName name="edlpjan">#REF!</definedName>
    <definedName name="ednoinc">#REF!</definedName>
    <definedName name="edp">{"assumption 50 50",#N/A,TRUE,"Merger";"has gets cash",#N/A,TRUE,"Merger";"accretion dilution",#N/A,TRUE,"Merger";"comparison credit stats",#N/A,TRUE,"Merger";"pf credit stats",#N/A,TRUE,"Merger";"pf sheets",#N/A,TRUE,"Merger"}</definedName>
    <definedName name="edqw">{#N/A,#N/A,FALSE,"BANNERS";#N/A,#N/A,FALSE,"Market";#N/A,#N/A,FALSE,"Tel Rev";#N/A,#N/A,FALSE,"Revenues IOL";#N/A,#N/A,FALSE,"Invest";#N/A,#N/A,FALSE,"Op Cost1";#N/A,#N/A,FALSE,"Op Cost2";#N/A,#N/A,FALSE,"Oth_&amp;_Tot_Revenues";#N/A,#N/A,FALSE,"Fin Mod";#N/A,#N/A,FALSE,"FinMod_RoW";#N/A,#N/A,FALSE,"P&amp;E Burocrat";#N/A,#N/A,FALSE,"cash flow"}</definedName>
    <definedName name="edr">{#N/A,#N/A,TRUE,"BS";#N/A,#N/A,TRUE,"PL_10K";#N/A,#N/A,TRUE,"SOE";#N/A,#N/A,TRUE,"SCF";#N/A,#N/A,TRUE,"SFD 5 YRS 10k";#N/A,#N/A,TRUE,"Table 1 Annual 10K";#N/A,#N/A,TRUE,"Tables 2 to 3 PL";#N/A,#N/A,TRUE,"Table 4";#N/A,#N/A,TRUE,"Table 5";#N/A,#N/A,TRUE,"Table 6 to 7 - Liab Cap";#N/A,#N/A,TRUE,"Tables 8  LNS TO 10 ALLL";#N/A,#N/A,TRUE,"Tables 11 to 12 non performing ";#N/A,#N/A,TRUE,"Table 13 10K SFD by Quarter"}</definedName>
    <definedName name="edretail">#REF!</definedName>
    <definedName name="eds">{#N/A,#N/A,FALSE,"Profit &amp; Loss statement"}</definedName>
    <definedName name="edsafsefs">{0,0,TRUE,0}</definedName>
    <definedName name="Education">#REF!</definedName>
    <definedName name="edver">#REF!</definedName>
    <definedName name="edwe">{#N/A,#N/A,FALSE,"Input";#N/A,#N/A,FALSE,"BBC";#N/A,#N/A,FALSE,"Sch A";#N/A,#N/A,FALSE,"Sch B";#N/A,#N/A,FALSE,"Ineligible"}</definedName>
    <definedName name="edwqdwq">#REF!</definedName>
    <definedName name="edwqdwq_1">#REF!</definedName>
    <definedName name="edztjzdf">{"orixcsc",#N/A,FALSE,"ORIX CSC";"orixcsc2",#N/A,FALSE,"ORIX CSC"}</definedName>
    <definedName name="ee">{#N/A,#N/A,FALSE,"Contents";#N/A,#N/A,FALSE,"Cash";#N/A,#N/A,FALSE,"Accts Rec";#N/A,#N/A,FALSE,"Prepaids &amp; Other";#N/A,#N/A,FALSE,"Property &amp; Equip";#N/A,#N/A,FALSE,"Property &amp; Equip ytd";#N/A,#N/A,FALSE,"Other Assets";#N/A,#N/A,FALSE,"AP Trade";#N/A,#N/A,FALSE,"Deferred Rev-ST";#N/A,#N/A,FALSE,"Accrued Payroll &amp; Benefits";#N/A,#N/A,FALSE,"Accrued Taxes Payable";#N/A,#N/A,FALSE,"Accounts Payable Other";#N/A,#N/A,FALSE,"Deferred Revenue";#N/A,#N/A,FALSE,"Notes Payable";#N/A,#N/A,FALSE,"Equity"}</definedName>
    <definedName name="ee_1">{"'SIVA Pricing Model'!$A$1:$F$39"}</definedName>
    <definedName name="ee_2">{"'SIVA Pricing Model'!$A$1:$F$39"}</definedName>
    <definedName name="EEE">{#N/A,#N/A,FALSE,"Pharm";#N/A,#N/A,FALSE,"WWCM"}</definedName>
    <definedName name="eee.lll">{#N/A,#N/A,FALSE,"PMW Gruppe 99_98";#N/A,#N/A,FALSE,"PMW KG 98_99";#N/A,#N/A,FALSE,"PMW Inc. 99_98";#N/A,#N/A,FALSE,"PMW VTECH 99_98";#N/A,#N/A,FALSE,"PMW Thail. 99_98";#N/A,#N/A,FALSE,"PMW Canada 99_98";#N/A,#N/A,FALSE,"Währungsabw. 99_98"}</definedName>
    <definedName name="EEE_1">#REF!</definedName>
    <definedName name="EEE_2">{#N/A,#N/A,FALSE,"Pharm";#N/A,#N/A,FALSE,"WWCM"}</definedName>
    <definedName name="EEE_3">{#N/A,#N/A,FALSE,"Pharm";#N/A,#N/A,FALSE,"WWCM"}</definedName>
    <definedName name="EEE_4">{#N/A,#N/A,FALSE,"Pharm";#N/A,#N/A,FALSE,"WWCM"}</definedName>
    <definedName name="eeee" localSheetId="4">1/EUREXTOBEF</definedName>
    <definedName name="eeee" localSheetId="7">1/EUREXTOBEF</definedName>
    <definedName name="eeee">1/EUREXTOBEF</definedName>
    <definedName name="eeeee">{#N/A,#N/A,FALSE,"Pharm";#N/A,#N/A,FALSE,"WWCM"}</definedName>
    <definedName name="eeeee_1">#REF!</definedName>
    <definedName name="eeeee_2">{#N/A,#N/A,FALSE,"Pharm";#N/A,#N/A,FALSE,"WWCM"}</definedName>
    <definedName name="eeeee_3">{#N/A,#N/A,FALSE,"Pharm";#N/A,#N/A,FALSE,"WWCM"}</definedName>
    <definedName name="eeeee_4">{#N/A,#N/A,FALSE,"Pharm";#N/A,#N/A,FALSE,"WWCM"}</definedName>
    <definedName name="eeeeee">{"YD OTHER",#N/A,FALSE,"YTD"}</definedName>
    <definedName name="eeeeeee">{"YD LPH2",#N/A,FALSE,"YTD"}</definedName>
    <definedName name="eeeeeeee">{"Pg1",#N/A,FALSE,"OpExYTDvsBud";"Pg2",#N/A,FALSE,"OpExYTDvsBud"}</definedName>
    <definedName name="eeeeeeeee">{"Pa1",#N/A,FALSE,"OpExYTDvsPY";"Pa2",#N/A,FALSE,"OpExYTDvsPY"}</definedName>
    <definedName name="eeeeeeeeee">{"Month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eeeeeeeeeee">{#N/A,"PURCHM",FALSE,"Business Analysis";#N/A,"SPADD",FALSE,"Business Analysis"}</definedName>
    <definedName name="eeeeeeeeeeee">{"pro_view",#N/A,FALSE,"EEFSNAP2";"rep_view",#N/A,FALSE,"EEFSNAP2"}</definedName>
    <definedName name="eeeeeeeeeeeeee">{"LBO Summary",#N/A,FALSE,"Summary";"Income Statement",#N/A,FALSE,"Model";"Cash Flow",#N/A,FALSE,"Model";"Balance Sheet",#N/A,FALSE,"Model";"Working Capital",#N/A,FALSE,"Model";"Pro Forma Balance Sheets",#N/A,FALSE,"PFBS";"Debt Balances",#N/A,FALSE,"Model";"Fee Schedules",#N/A,FALSE,"Model"}</definedName>
    <definedName name="eeeeeeeeeeeeeee">{#N/A,"PURADD",FALSE,"Business Analysis";#N/A,"PURSPP",FALSE,"Business Analysis";#N/A,"CTGIND",FALSE,"Business Analysis";#N/A,"PURCHM",FALSE,"Business Analysis";#N/A,"SPADD",FALSE,"Business Analysis";#N/A,"EPOXY",FALSE,"Business Analysis";#N/A,"PURPER",FALSE,"Business Analysis"}</definedName>
    <definedName name="eeeeeeeeeeeeeeee">{#N/A,#N/A,FALSE,"Operating";#N/A,#N/A,FALSE,"Sales"}</definedName>
    <definedName name="eeeeeeeeeeeeeeeeeeeee">{#N/A,#N/A,FALSE,"Operating";#N/A,#N/A,FALSE,"Sales"}</definedName>
    <definedName name="eeewew">{#N/A,#N/A,FALSE,"COVER";#N/A,#N/A,FALSE,"SUMP&amp;L";#N/A,#N/A,FALSE,"SUBSP&amp;L";#N/A,#N/A,FALSE,"SALESANAL"}</definedName>
    <definedName name="eefaseIINCDIES">{#N/A,#N/A,FALSE,"DITCAR";#N/A,#N/A,FALSE,"a1";#N/A,#N/A,FALSE,"a2";#N/A,#N/A,FALSE,"a3";#N/A,#N/A,FALSE,"a4";#N/A,#N/A,FALSE,"a4a";#N/A,#N/A,FALSE,"a4B";#N/A,#N/A,FALSE,"a4C";#N/A,#N/A,FALSE,"A5a ";#N/A,#N/A,FALSE,"A5b";#N/A,#N/A,FALSE,"A6A";#N/A,#N/A,FALSE,"A6B";#N/A,#N/A,FALSE,"A6C";#N/A,#N/A,FALSE,"04PG12NB"}</definedName>
    <definedName name="eeList" localSheetId="4">array("Tim","George","Walter")</definedName>
    <definedName name="eeList" localSheetId="7">array("Tim","George","Walter")</definedName>
    <definedName name="eeList">array("Tim","George","Walter")</definedName>
    <definedName name="EER">{"'표지'!$B$5"}</definedName>
    <definedName name="eerre">{"OPERATIONS",#N/A,FALSE,"MONTHLY SUMMARY";"CUSTOMER SERVICE",#N/A,FALSE,"MONTHLY SUMMARY";"ENGINEERING",#N/A,FALSE,"MONTHLY SUMMARY";"SALES WEST",#N/A,FALSE,"MONTHLY SUMMARY";"OPERATIONS EAST",#N/A,FALSE,"MONTHLY SUMMARY";"SALES EAST",#N/A,FALSE,"MONTHLY SUMMARY";"MARKETING",#N/A,FALSE,"MONTHLY SUMMARY";"MARKETING",#N/A,FALSE,"MONTHLY SUMMARY";"QUALITY CONTROL",#N/A,FALSE,"MONTHLY SUMMARY";"PURCHASING",#N/A,FALSE,"MONTHLY SUMMARY"}</definedName>
    <definedName name="EERREE">{"OPERATIONS",#N/A,FALSE,"MONTHLY SUMMARY";"CUSTOMER SERVICE",#N/A,FALSE,"MONTHLY SUMMARY";"ENGINEERING",#N/A,FALSE,"MONTHLY SUMMARY";"SALES WEST",#N/A,FALSE,"MONTHLY SUMMARY";"OPERATIONS EAST",#N/A,FALSE,"MONTHLY SUMMARY";"SALES EAST",#N/A,FALSE,"MONTHLY SUMMARY";"MARKETING",#N/A,FALSE,"MONTHLY SUMMARY";"MARKETING",#N/A,FALSE,"MONTHLY SUMMARY";"QUALITY CONTROL",#N/A,FALSE,"MONTHLY SUMMARY";"PURCHASING",#N/A,FALSE,"MONTHLY SUMMARY"}</definedName>
    <definedName name="eert">{#N/A,#N/A,FALSE,"Umsatz EO BP";#N/A,#N/A,FALSE,"Umsatz EO OP";#N/A,#N/A,FALSE,"ER EO BP";#N/A,#N/A,FALSE,"ER EO OP";#N/A,#N/A,FALSE,"EA EO (2)";#N/A,#N/A,FALSE,"EA EO";#N/A,#N/A,FALSE,"EA EO (3)";#N/A,#N/A,FALSE,"EA EO (4)";#N/A,#N/A,FALSE,"KA EO  (2)";#N/A,#N/A,FALSE,"KA EO";#N/A,#N/A,FALSE,"KA EO  (3)";#N/A,#N/A,FALSE,"KA EO (4)"}</definedName>
    <definedName name="EERYREYREYERY">#REF!</definedName>
    <definedName name="EES">#REF!</definedName>
    <definedName name="eewew">{#N/A,#N/A,FALSE,"COVER";#N/A,#N/A,FALSE,"SUMP&amp;L";#N/A,#N/A,FALSE,"SUBSP&amp;L";#N/A,#N/A,FALSE,"SALESANAL"}</definedName>
    <definedName name="ef">#REF!</definedName>
    <definedName name="efaf">{"'SIVA Pricing Model'!$A$1:$F$39"}</definedName>
    <definedName name="efaf_1">{"'SIVA Pricing Model'!$A$1:$F$39"}</definedName>
    <definedName name="efaf_2">{"'SIVA Pricing Model'!$A$1:$F$39"}</definedName>
    <definedName name="efaf2">{"'SIVA Pricing Model'!$A$1:$F$39"}</definedName>
    <definedName name="efc">#REF!</definedName>
    <definedName name="eferferfge">{#N/A,#N/A,FALSE,"Summary";#N/A,#N/A,FALSE,"0010SUBFUND";#N/A,#N/A,FALSE,"0015UNCALCA";#N/A,#N/A,FALSE,"0430CAPLOSS";#N/A,#N/A,FALSE,"1100";#N/A,#N/A,FALSE,"1100BANK";#N/A,#N/A,FALSE,"1355ADELAPT";#N/A,#N/A,FALSE,"1355LYP";#N/A,#N/A,FALSE,"1355SUBONCAL";#N/A,#N/A,FALSE,"1356ADELAPT";#N/A,#N/A,FALSE,"1356LYP";#N/A,#N/A,FALSE,"1800OTHER";#N/A,#N/A,FALSE,"1850";#N/A,#N/A,FALSE,"3329CREDITFA";#N/A,#N/A,FALSE,"3500";#N/A,#N/A,FALSE,"3500CREDITFA";#N/A,#N/A,FALSE,"3555MGRFEE";#N/A,#N/A,FALSE,"3555TRUSTEE";#N/A,#N/A,FALSE,"3600"}</definedName>
    <definedName name="EFFASEI_INC_DIESEL2">{#N/A,#N/A,FALSE,"DITCAR";#N/A,#N/A,FALSE,"a1";#N/A,#N/A,FALSE,"a2";#N/A,#N/A,FALSE,"a3";#N/A,#N/A,FALSE,"a4";#N/A,#N/A,FALSE,"a4a";#N/A,#N/A,FALSE,"a4B";#N/A,#N/A,FALSE,"a4C";#N/A,#N/A,FALSE,"A5a ";#N/A,#N/A,FALSE,"A5b";#N/A,#N/A,FALSE,"A6A";#N/A,#N/A,FALSE,"A6B";#N/A,#N/A,FALSE,"A6C";#N/A,#N/A,FALSE,"04PG12NB"}</definedName>
    <definedName name="EFFECT_SPECIAL_CHARGE">"EFFECT_SPECIAL_CHARGE"</definedName>
    <definedName name="EffectiveDate">#REF!</definedName>
    <definedName name="effodd">{"'Standalone List Price Trends'!$A$1:$X$56"}</definedName>
    <definedName name="effort">{#N/A,#N/A,FALSE,"ARWPs";#N/A,#N/A,FALSE,"Info";#N/A,#N/A,FALSE,"COcharacter";#N/A,#N/A,FALSE,"ARControl";#N/A,#N/A,FALSE,"ARcrSCH";#N/A,#N/A,FALSE,"ARConcent";#N/A,#N/A,FALSE,"ARSalesBYCust";#N/A,#N/A,FALSE,"BacklogCONC";#N/A,#N/A,FALSE,"ARIneligble";#N/A,#N/A,FALSE,"ARieDetail";#N/A,#N/A,FALSE,"ARComp";#N/A,#N/A,FALSE,"PastDue";#N/A,#N/A,FALSE,"Pastduedet";#N/A,#N/A,FALSE,"AllowBD";#N/A,#N/A,FALSE,"Baddebt";#N/A,#N/A,FALSE,"ARRemitTest";#N/A,#N/A,FALSE,"LoanStatus";#N/A,#N/A,FALSE,"Reconciliations";#N/A,#N/A,FALSE,"CMTest";#N/A,#N/A,FALSE,"Shiptest";#N/A,#N/A,FALSE,"BankACCT";#N/A,#N/A,FALSE,"CASHrecon";#N/A,#N/A,FALSE,"LINEofCR";#N/A,#N/A,FALSE,"WHtaxes";#N/A,#N/A,FALSE,"UT&amp;miscTAX";#N/A,#N/A,FALSE,"OFFCR&amp;tax";#N/A,#N/A,FALSE,"CDreview";#N/A,#N/A,FALSE,"BALsheet";#N/A,#N/A,FALSE,"OtherA&amp;L";#N/A,#N/A,FALSE,"IncStat - Interim";#N/A,#N/A,FALSE,"IncStat - YE";#N/A,#N/A,FALSE,"IncStat - Proj";#N/A,#N/A,FALSE,"TNW";#N/A,#N/A,FALSE,"Fixed Asset";#N/A,#N/A,FALSE,"FA Coverage"}</definedName>
    <definedName name="efg">{"'debtors'!$A$1:$I$305","'debtors'!$A$1:$J$285"}</definedName>
    <definedName name="efggeger">#REF!</definedName>
    <definedName name="efi">{#N/A,#N/A,FALSE,"91NOLCB";#N/A,#N/A,FALSE,"92NOLCB";#N/A,#N/A,FALSE,"93NOLCB"}</definedName>
    <definedName name="efin">{#N/A,#N/A,FALSE,"Output";#N/A,#N/A,FALSE,"Cover Sheet";#N/A,#N/A,FALSE,"Current Mkt. Projections"}</definedName>
    <definedName name="efn">{#N/A,#N/A,TRUE,"DCF Summary";#N/A,#N/A,TRUE,"Casema";#N/A,#N/A,TRUE,"UK";#N/A,#N/A,TRUE,"RCF";#N/A,#N/A,TRUE,"Intercable CZ";#N/A,#N/A,TRUE,"Interkabel P";#N/A,#N/A,TRUE,"LBO-Total";#N/A,#N/A,TRUE,"LBO-Casema"}</definedName>
    <definedName name="egfh">{"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egfsfeg">#REF!</definedName>
    <definedName name="egg">#REF!</definedName>
    <definedName name="eh">{"cover",#N/A,TRUE,"Cover";"toc3",#N/A,TRUE,"TOC";"over",#N/A,TRUE,"Overview";"ts2",#N/A,TRUE,"Det_Trans_Sum";"ei2c",#N/A,TRUE,"Earnings Impact";"ad2",#N/A,TRUE,"accretion dilution";"pfis2",#N/A,TRUE,"Pro Forma Income Statement";"acq2c",#N/A,TRUE,"Acquirer";"tar2c",#N/A,TRUE,"Target"}</definedName>
    <definedName name="ehdg">{#N/A,#N/A,FALSE,"Jan"}</definedName>
    <definedName name="ehdg1">{#N/A,#N/A,FALSE,"Jan"}</definedName>
    <definedName name="ehdg1b">{#N/A,#N/A,FALSE,"Jan"}</definedName>
    <definedName name="ehdg2">{#N/A,#N/A,FALSE,"Jan"}</definedName>
    <definedName name="ehsmonth">#REF!</definedName>
    <definedName name="ei">{"ELIM_YTD",#N/A,FALSE,"EES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eieieow">{#N/A,#N/A,FALSE,"COVER";#N/A,#N/A,FALSE,"SUMP&amp;L";#N/A,#N/A,FALSE,"SUBSP&amp;L";#N/A,#N/A,FALSE,"SALESANAL"}</definedName>
    <definedName name="eings">{#N/A,"PURCHM",FALSE,"Business Analysis";#N/A,"SPADD",FALSE,"Business Analysis"}</definedName>
    <definedName name="eiowie">{#N/A,#N/A,FALSE,"COVER";#N/A,#N/A,FALSE,"SUMP&amp;L";#N/A,#N/A,FALSE,"SUBSP&amp;L";#N/A,#N/A,FALSE,"SALESANAL"}</definedName>
    <definedName name="eirubg">#REF!</definedName>
    <definedName name="eirubg_1">#REF!</definedName>
    <definedName name="eithyeite">{"actual",#N/A,FALSE,"Sheet1";"budget",#N/A,FALSE,"Sheet1"}</definedName>
    <definedName name="ejbg">#REF!</definedName>
    <definedName name="ejbg_1">#REF!</definedName>
    <definedName name="ejejejej">{#N/A,#N/A,FALSE,"COVER";#N/A,#N/A,FALSE,"SUMMARY";#N/A,#N/A,FALSE,"INCOME STMT";#N/A,#N/A,FALSE,"IS TREND";#N/A,#N/A,FALSE,"BALANCE SHEET";#N/A,#N/A,FALSE,"BS TREND";#N/A,#N/A,FALSE,"CASH FLOW";#N/A,#N/A,FALSE,"CF TREND";#N/A,#N/A,FALSE,"UNITS";#N/A,#N/A,FALSE,"PRODUCT SALES";#N/A,#N/A,FALSE,"ASP's";#N/A,#N/A,FALSE,"GROSS MARGINS";#N/A,#N/A,FALSE,"MARGINS PER UNIT";#N/A,#N/A,FALSE,"INVENTORY";#N/A,#N/A,FALSE,"HEADCOUNT";#N/A,#N/A,FALSE,"DEBT STRUCTURE";#N/A,#N/A,FALSE,"Sep-03 AR";#N/A,#N/A,FALSE,"Sep-03 AP";#N/A,#N/A,FALSE,"Interest"}</definedName>
    <definedName name="EJETJS">#REF!</definedName>
    <definedName name="ejkfgkjze">{#N/A,#N/A,FALSE,"Pharm";#N/A,#N/A,FALSE,"WWCM"}</definedName>
    <definedName name="ejkfgkjze_1">#REF!</definedName>
    <definedName name="ejkfgkjze_2">{#N/A,#N/A,FALSE,"Pharm";#N/A,#N/A,FALSE,"WWCM"}</definedName>
    <definedName name="ejkfgkjze_3">{#N/A,#N/A,FALSE,"Pharm";#N/A,#N/A,FALSE,"WWCM"}</definedName>
    <definedName name="ejkfgkjze_4">{#N/A,#N/A,FALSE,"Pharm";#N/A,#N/A,FALSE,"WWCM"}</definedName>
    <definedName name="ejrgb">#REF!</definedName>
    <definedName name="ejrgb_1">#REF!</definedName>
    <definedName name="EJTRJ">#REF!</definedName>
    <definedName name="EK">#REF!+#REF!</definedName>
    <definedName name="Electricity">{#N/A,#N/A,FALSE,"cash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ELIMLUCRO_1">{TRUE,TRUE,-1.25,-15.5,484.5,278.25,FALSE,FALSE,TRUE,FALSE,0,3,#N/A,574,#N/A,6.75,22.5714285714286,1,FALSE,FALSE,3,TRUE,1,FALSE,100,"Swvu.ELIMLUCRO.","ACwvu.ELIMLUCRO.",#N/A,FALSE,FALSE,0,0,0,0,2,"","",FALSE,FALSE,FALSE,FALSE,1,90,#N/A,#N/A,"=R1C1:R650C11",FALSE,#N/A,#N/A,FALSE,FALSE,FALSE,1,65532,65532,FALSE,FALSE,TRUE,TRUE,TRUE}</definedName>
    <definedName name="eliurbg">#REF!</definedName>
    <definedName name="eliurbg_1">#REF!</definedName>
    <definedName name="Elw_USB">{"orixcsc",#N/A,FALSE,"ORIX CSC";"orixcsc2",#N/A,FALSE,"ORIX CSC"}</definedName>
    <definedName name="emil1">{#N/A,#N/A,FALSE,"Calc";#N/A,#N/A,FALSE,"Sensitivity";#N/A,#N/A,FALSE,"LT Earn.Dil.";#N/A,#N/A,FALSE,"Dil. AVP"}</definedName>
    <definedName name="emily">{#N/A,#N/A,FALSE,"Calc";#N/A,#N/A,FALSE,"Sensitivity";#N/A,#N/A,FALSE,"LT Earn.Dil.";#N/A,#N/A,FALSE,"Dil. AVP"}</definedName>
    <definedName name="emily1">{#N/A,#N/A,FALSE,"Calc";#N/A,#N/A,FALSE,"Sensitivity";#N/A,#N/A,FALSE,"LT Earn.Dil.";#N/A,#N/A,FALSE,"Dil. AVP"}</definedName>
    <definedName name="emily10">{#N/A,#N/A,FALSE,"Calc";#N/A,#N/A,FALSE,"Sensitivity";#N/A,#N/A,FALSE,"LT Earn.Dil.";#N/A,#N/A,FALSE,"Dil. AVP"}</definedName>
    <definedName name="emily100">{#N/A,#N/A,FALSE,"Calc";#N/A,#N/A,FALSE,"Sensitivity";#N/A,#N/A,FALSE,"LT Earn.Dil.";#N/A,#N/A,FALSE,"Dil. AVP"}</definedName>
    <definedName name="emir">{#N/A,#N/A,FALSE,"Aging Summary";#N/A,#N/A,FALSE,"Ratio Analysis";#N/A,#N/A,FALSE,"Test 120 Day Accts";#N/A,#N/A,FALSE,"Tickmarks"}</definedName>
    <definedName name="emma">#REF!</definedName>
    <definedName name="Emo_rahoituslaskelma">#REF!</definedName>
    <definedName name="Emon">#REF!</definedName>
    <definedName name="EmpBene">#REF!</definedName>
    <definedName name="EMPLOYEES">"EMPLOYEES"</definedName>
    <definedName name="Employees_Hourly">#REF!</definedName>
    <definedName name="Employees_Salaried">#REF!</definedName>
    <definedName name="Employer_s_National_Insurance">#REF!</definedName>
    <definedName name="employment_type_range">#REF!</definedName>
    <definedName name="enable">#REF!</definedName>
    <definedName name="end">#REF!</definedName>
    <definedName name="End_Bal">#REF!</definedName>
    <definedName name="END_INT_FORMULA">#REF!</definedName>
    <definedName name="ENDBAL">#REF!</definedName>
    <definedName name="ENDDATE">" "</definedName>
    <definedName name="Ending_Balance">-FV(Interest_Rate/12,Payment_Number,-Monthly_Payment,Loan_Amount)</definedName>
    <definedName name="energy">{#N/A,#N/A,FALSE,"Bgt";#N/A,#N/A,FALSE,"Act";#N/A,#N/A,FALSE,"Chrt Data";#N/A,#N/A,FALSE,"Bus Result";#N/A,#N/A,FALSE,"Main Charts";#N/A,#N/A,FALSE,"P&amp;L Ttl";#N/A,#N/A,FALSE,"P&amp;L C_Ttl";#N/A,#N/A,FALSE,"P&amp;L C_Oct";#N/A,#N/A,FALSE,"P&amp;L C_Sep";#N/A,#N/A,FALSE,"1996";#N/A,#N/A,FALSE,"Data"}</definedName>
    <definedName name="Eng">{"PAGE 1",#N/A,FALSE,"WEST_OT"}</definedName>
    <definedName name="ENG_BI_CORE_LOCATION">"C:\Program Files\Sage\SMI450\"</definedName>
    <definedName name="ENG_BI_EXE_FULL_PATH">"C:\Program Files\Sage\SMI450\BICORE.EXE"</definedName>
    <definedName name="ENG_BI_EXE_NAME">"BICORE.EXE"</definedName>
    <definedName name="ENG_BI_EXEC_CMD_ARGS">"03304607807808310008509207808203605007003304907412708906908707207908410406808007306906507707308913412307207108509008406906505404906213212409512111510612309712010606807509206908609107008306509209608806909109307008206209306610409912009708310611210109609"</definedName>
    <definedName name="ENG_BI_EXEC_CMD_ARGS_10">"06007111611011310111012507806804109309810812610206203907707508703404105606203601506104808710111912010512011706301006908509812010706601506009310611511107806903309009711212210107004105004805804905105404805205305004304104706603701106105108410112010707101"</definedName>
    <definedName name="ENG_BI_EXEC_CMD_ARGS_11">"7061047078111119110114115115109110119116066130124080086068073087069077087066082074078084066049129"</definedName>
    <definedName name="ENG_BI_EXEC_CMD_ARGS_12">"74082069082084062053125"</definedName>
    <definedName name="ENG_BI_EXEC_CMD_ARGS_2">"11021151191051151150521010840660830660491261280951161191051271061161050730670680690840690810790800680730730891261241001121181101181061251010720710860840730820650810820921321240951211151061230971201060680750890650870880880800860680650880670910720780580"</definedName>
    <definedName name="ENG_BI_EXEC_CMD_ARGS_3">"62058060055052054064050057061059054053051060053057053064057068060058059064058060055052061064049057057059054053060053055059059056059059056058059065053060059048063055052060068050055064050054054059055061059066062060050063057060054053055064050060066125127"</definedName>
    <definedName name="ENG_BI_EXEC_CMD_ARGS_3_1">"06117102073066084070083092096079086073062084071082069082058059060052059058053050064049059053059059060052063056055060053055061064051064066058055068050052060059053058054068059051060064050057058059054055057068057055056068058058064051053064049063065059053"</definedName>
    <definedName name="ENG_BI_EXEC_CMD_ARGS_4">"100113118102108109104076074085072067088069070066101114130123088091068073087070069084065086070077092068050125"</definedName>
    <definedName name="ENG_BI_EXEC_CMD_ARGS_4_1">"06205806005305305306405006105506005005905606005405305306404906306105905505412612409911212110310811410607706508707206808406807306610111913412309911711809911210510307006707608706606707706708509408007306605313413209511612209910910909906907206708907206807"</definedName>
    <definedName name="ENG_BI_EXEC_CMD_ARGS_5">"9080080079090083073087061092080073080071070083088125127084082077076083069077081066087065081088061058134"</definedName>
    <definedName name="ENG_BI_EXEC_CMD_ARGS_5_1">"6088072080083085087074082070092071077081067070086084129128079091075070082078069081070082069082083070058125"</definedName>
    <definedName name="ENG_BI_EXEC_CMD_ARGS_6">"69087085062054048053061125132102113117107109106104067089087082086088078088077070079072068069089069070058050032083098111122097118126032059057049060130124096116117102113105108074086082091078080083084076088084074091084072070085070065048053037074106117118"</definedName>
    <definedName name="ENG_BI_EXEC_CMD_ARGS_7">"09712312203305504805306112513210411211811011909812010108107008307608607807707407906908906909208906106907811012211011511211410910511511607101706108311011611611011111406701006909411510511906301106408511910611408207503308610610911810606103810210011811411"</definedName>
    <definedName name="ENG_BI_EXEC_CMD_ARGS_8">"00380520630110640691141041141301191170801061161161241111181050320951061081211060620350881141211060340560690110600890981161201191151191000410950971121221020620380340510670100690911151171241171021050671151151101101081161091161110330900971121221010700410"</definedName>
    <definedName name="ENG_BI_EXEC_CMD_ARGS_9">"71097117116102039032051067010069056085119106115063014060087086076092108115118110115079102109105037086106117117105066035078084067086082068095056035032056063011065068070083097118110032090102109118105061038114097124060049048104098113117034036052062041019"</definedName>
    <definedName name="ENG_BI_GEN_LIC">"0"</definedName>
    <definedName name="ENG_BI_GEN_LIC_WS">"False"</definedName>
    <definedName name="ENG_BI_LANG_CODE">"en"</definedName>
    <definedName name="ENG_BI_LBI">"Q4XR18WWNE"</definedName>
    <definedName name="ENG_BI_LBI_1">"T71U4CZZQH"</definedName>
    <definedName name="ENG_BI_PROFILE_PATH">"C:\ProgramData\Alchemex\AlchemexSmartReporting\MetaData\Demonstration Report Designer S300SQL 1-0-0\BICORE_profiler_20130606_122453.csv"</definedName>
    <definedName name="ENG_BI_PROFILE_PATH_1">"C:\ProgramData\Alchemex\AlchemexSmartReporting\MetaData\General Ledger Transaction Details 3-3 (AE-PVS)\BICORE_profiler_20130606_105609.csv"</definedName>
    <definedName name="ENG_BI_REPOS_FILE">"\\server5\acct\Sage\Version4\MAS90\alchemex.svd"</definedName>
    <definedName name="ENG_BI_REPOS_PATH">"\\server5\acct\Sage\Version4\MAS90"</definedName>
    <definedName name="ENG_BI_TLA">"58;7;61;205;89;233;21;85;146;24;18;71;211;237;99;123;260;220;241;209;96;246;272;122;131;76;157;186;141;85;188;179"</definedName>
    <definedName name="ENG_BI_TLA_1">"16;22;138;177;121;100;172;202;105;208;80;38;12;90;216;183;131;271;258;24;98;113;78;41;114;102;128;38;84;202;85;93"</definedName>
    <definedName name="ENG_BI_TLA2">"226;81;227;45;219;156;241;54;240;178;170;223;23;221;137;178;190;111;119;124;202;86;191;35;88;49;121;169;87;153;21;122"</definedName>
    <definedName name="ENG_BI_TLA2_1">"98;255;173;199;61;12;63;158;121;15;189;37;84;219;237;187;217;199;202;144;134;78;182;94;103;99;119;3;124;149;143;62"</definedName>
    <definedName name="enough">{"Data Worksheet",#N/A,FALSE,"CAREY97"}</definedName>
    <definedName name="enr">{"FTSE100","COMPANIES",TRUE}</definedName>
    <definedName name="enrgy">{#N/A,#N/A,FALSE,"Bgt";#N/A,#N/A,FALSE,"Act";#N/A,#N/A,FALSE,"Chrt Data";#N/A,#N/A,FALSE,"Bus Result";#N/A,#N/A,FALSE,"Main Charts";#N/A,#N/A,FALSE,"P&amp;L Ttl";#N/A,#N/A,FALSE,"P&amp;L C_Ttl";#N/A,#N/A,FALSE,"P&amp;L C_Oct";#N/A,#N/A,FALSE,"P&amp;L C_Sep";#N/A,#N/A,FALSE,"1996";#N/A,#N/A,FALSE,"Data"}</definedName>
    <definedName name="enrique">{#N/A,#N/A,FALSE,"Aging Summary";#N/A,#N/A,FALSE,"Ratio Analysis";#N/A,#N/A,FALSE,"Test 120 Day Accts";#N/A,#N/A,FALSE,"Tickmarks"}</definedName>
    <definedName name="enrollment_analysis2">{#N/A,#N/A,FALSE,"MW";#N/A,#N/A,FALSE,"NE";#N/A,#N/A,FALSE,"NW";#N/A,#N/A,FALSE,"RD";#N/A,#N/A,FALSE,"SE";#N/A,#N/A,FALSE,"SW";#N/A,#N/A,FALSE,"W"}</definedName>
    <definedName name="ENSCO_COA">#REF!</definedName>
    <definedName name="ENTERPRISE_VALUE">"ENTERPRISE_VALUE"</definedName>
    <definedName name="EnterpriseValue">#REF!</definedName>
    <definedName name="ENTIRE">#REF!</definedName>
    <definedName name="entity_type">#REF!</definedName>
    <definedName name="entry">#REF!</definedName>
    <definedName name="Env">#REF!</definedName>
    <definedName name="envcom">#REF!</definedName>
    <definedName name="envcost">#REF!</definedName>
    <definedName name="envdndol">#REF!</definedName>
    <definedName name="envfix">#REF!</definedName>
    <definedName name="envoff">#REF!</definedName>
    <definedName name="envon">#REF!</definedName>
    <definedName name="envoth">#REF!</definedName>
    <definedName name="envsga">#REF!</definedName>
    <definedName name="Envy_entities">#REF!</definedName>
    <definedName name="eoeoe">{#N/A,#N/A,TRUE,"Bal_sht_98";#N/A,#N/A,TRUE,"P&amp;L_act_98";#N/A,#N/A,TRUE,"CASHFLOW98";#N/A,#N/A,TRUE,"Custsale";#N/A,#N/A,TRUE,"Prodsale"}</definedName>
    <definedName name="eoflsru">{"QTD",#N/A,FALSE,"SUM"}</definedName>
    <definedName name="eoieoeo">{#N/A,#N/A,FALSE,"COVER";#N/A,#N/A,FALSE,"SUMP&amp;L";#N/A,#N/A,FALSE,"SUBSP&amp;L";#N/A,#N/A,FALSE,"SALESANAL"}</definedName>
    <definedName name="eoil">{"detail",#N/A,FALSE,"mfg";"summary",#N/A,FALSE,"mfg"}</definedName>
    <definedName name="eojhrbg">#REF!</definedName>
    <definedName name="eojhrbg_1">#REF!</definedName>
    <definedName name="eold">{"'100'!$A$1:$M$83"}</definedName>
    <definedName name="eouhg">#REF!</definedName>
    <definedName name="eouhg_1">#REF!</definedName>
    <definedName name="EP_Line_Name1">#REF!</definedName>
    <definedName name="EPAC">#REF!</definedName>
    <definedName name="EPAGE">"83"</definedName>
    <definedName name="EpicWeb">#REF!</definedName>
    <definedName name="EPMWorkbookOptions_1">"IE0AAB|LCAAAAAAABADtvQdgHEmWJSYvbcp7f0r1StfgdKEIgGATJNiQQBDswYjN5pLsHWlHIymrKoHKZVZlXWYWQMztnbz33nvvvffee||997o7nU4n99//P1xmZAFs9s5K2smeIYCqyB8/fnwfPyIe/x7vFmV6mddNUS0/|2h3vPNRmi|n1axYXnz20bo939799KPf4|g3Th5/t6rfTqrq7Zerlpo2Kb23bB69a4rPPpq37erR3btXV1fjq3v"</definedName>
    <definedName name="EPMWorkbookOptions_10">"L|TsAAA=="</definedName>
    <definedName name="EPMWorkbookOptions_2">"jqr64u7ezs3v39/7i|evpPF9k28WyabPlNP/IvjW7|a2PqNc0fXxSLZf5FH2|qU7WdZ0v258s8iv|Mvj6adZm|il9/iJb5NKb7anNF6t1XXBXXzV5/bLOz3OCN83HhNBHR7//s5df/P5PXp588Xp35/f/nr6Urxa7O6u6mo2zsszri2w5nlaLu022ujtZTe9|//f/3vHnL37/Z8US46O/CJ|mKotZBpTo7/OsbPLvP74LfBx2x6tVWUwzj5K3xt"</definedName>
    <definedName name="EPMWorkbookOptions_3">"LACKF4H|vgjwJMOggI6Rw107uDX327mM3y5dNikS8bRne4qUO1CdpQq9fz6srCOKnKqj5q63X||G7ki02v8igib/ZGRy/aL4fxum0rv91Xy|IXrXPu8Hg6rdbL9vHd2JebYMhASbbu7|zeO9j1AMRIwO9|Wc/y|mjn8V35JQq9WZXZ9cu6WuV1e92ZKG30PGva13lJIpPPvsgXE5L8SLNwXqMNqIm87w35e8cnJ19|9eLN98ff|/Yu/XP24uTLL"</definedName>
    <definedName name="EPMWorkbookOptions_4">"05fvzl|c/rFKX38|G7vlQHQ3y7yOqun82vXNCVd82hZlJ99hPn/KDo8fjcyGbd79/Hdmwb9jVDl|Pnz318/ev0jkjBJPn/15evXT09fvjn9vV/|iCRMkifHz19/|/T0R0KjQvPq|POzF5//f50aj|/eRgF79uBnzXadZG1|UdXXX9947ezsH|zs3N527f6/23adkJX6/MtXv4/luJM3Xx0///86w31T1Hh28vrN09OTH5EjIMeTVz8iiJqrr55|"</definedName>
    <definedName name="EPMWorkbookOptions_5">"/vPXWMWpsfvi9/n/PH/8v8hgVU17Qojm9dc2Wffu3b|/v79/e5O19/9yk/Xl6zcnFFidvvJiC/fhz9vook|XF1/|/t6HPyKLkmV3f|f|3v39nf37P6KJocke5WT2dsi73f0RTSyf7IEmOzt7/5/nk//32DPkq1/X069tzD59sLtzcPDg9sbs3v|7jdnT4zfHr1|dGJZ78|Wb4|fHT7/z/3WG|4bI8frszemPSKFZ5Zdf/byNNDq0eHly/CNKMCW"</definedName>
    <definedName name="EPMWorkbookOptions_6">"ef/ni8588O/3u/9fJ8f8eA3W6bIv2g/KDn3567957JAj3/99toMgjOnvj0oO07Ms26v/TDPeNkuP0|IuftzYqpAYFDzs/ogQo8ZCeH1GCeeLT/f/P88T/e4zTs/VyejydVutl|/Ut1KcU6t872L29hbr//24L9eyrFyeddVNKfOmnP29d5ghVnv3|T7/89unv/SOShCQ5|fKLL35EEo8kZyevj5|f/rzNow/QhPKD/1|nyP97DNnZsj2pfogm7N"</definedName>
    <definedName name="EPMWorkbookOptions_7">"P/d5uwsxdvTr60QcXz57//GfLQ9NH/xxnuG6HHiy9f/P|FHv/vEcAvsmV2kdPnP0xH8sH/u6Xwi|MXx5|ffnHq9D5SHZ|/|P86131z9DjY2fsRMUCMPeill6/fvP7/vEr6ZugB5vj8zZcv/z/vIn1z5Ni9/6PER9DsVq3iwzkiszBbT3|Yturg/9226uWrL59|dWKZDT6jfvTzVgQ7JNn59OHOpz|ihdBi/0eEkJXjbx|/|uL4yavjF09/JCdur"</definedName>
    <definedName name="EPMWorkbookOptions_8">"eL/84sV/||xVK9WraA6/YBF5Pe2Vg//322tXr18c/LVq1enL07swtDzk/|v89w3SIyvXj/9/zo1/t8jgW/os82iFwPwtUVvd|f/3bL35uyLU8Nnezu7e|OfuPf/dV77xkix|//5EO0bIwVSXc9/RA2lxs7/5z2ib4wUP/H/|djh/z2m6YvT49dfvTp9/cM0T7v/7zZPhiTEbojPTl|dffn07OetbxhS4/d58/95t/CbIYRhi2e0NP8jiihr/P|B"</definedName>
    <definedName name="EPMWorkbookOptions_9">"GN|gar5FowCbeKPHd49Xq7KYZi3BsZ8Hn5rmBK1aLglx|uxp1mb8sf/hm6o7|Mev8vM6b|ZfLr9c5cuj86xsKFQJP|R2J2We1QD65fJ1dpmblt2Pue13q/rtpKrekhZvmYymdf|LsP3VjGfNNfxyJeP7fwCNW324IE0AAA=="</definedName>
    <definedName name="EPS">"EPS"</definedName>
    <definedName name="EPS_10K">"EPS_10K"</definedName>
    <definedName name="EPS_10Q">"EPS_10Q"</definedName>
    <definedName name="EPS_10Q1">"EPS_10Q1"</definedName>
    <definedName name="EPS_EST">"EPS_EST"</definedName>
    <definedName name="EPS_EST_1">"EPS_EST_1"</definedName>
    <definedName name="epsltm">#REF!</definedName>
    <definedName name="ePSM_Dental_Graph_Page">#REF!</definedName>
    <definedName name="epwouhg">#REF!</definedName>
    <definedName name="epwouhg_1">#REF!</definedName>
    <definedName name="eqbgroieqg">#REF!</definedName>
    <definedName name="eqbgroieqg_1">#REF!</definedName>
    <definedName name="eqipug">#REF!</definedName>
    <definedName name="eqipug_1">#REF!</definedName>
    <definedName name="eqouibg">#REF!</definedName>
    <definedName name="eqouibg_1">#REF!</definedName>
    <definedName name="EqpmtCost">{#N/A,#N/A,FALSE,"Summary"}</definedName>
    <definedName name="eqrng">#REF!</definedName>
    <definedName name="eqrng_1">#REF!</definedName>
    <definedName name="Equip">#REF!</definedName>
    <definedName name="equipcost">#REF!</definedName>
    <definedName name="EQUIPUGRADE">#REF!</definedName>
    <definedName name="EQUITY">#REF!</definedName>
    <definedName name="EQUITY_AFFIL">"EQUITY_AFFIL"</definedName>
    <definedName name="EQUITY_MARKET_VAL">"EQUITY_MARKET_VAL"</definedName>
    <definedName name="Equity_value">#REF!</definedName>
    <definedName name="equity_value_calc">#REF!</definedName>
    <definedName name="equity_value_firstpaste">#REF!</definedName>
    <definedName name="EQV_OVER_BV">"EQV_OVER_BV"</definedName>
    <definedName name="EQV_OVER_LTM_PRETAX_INC">"EQV_OVER_LTM_PRETAX_INC"</definedName>
    <definedName name="eqw">#REF!</definedName>
    <definedName name="er">{#N/A,#N/A,FALSE,"Distbn Ntwrk";#N/A,#N/A,FALSE,"Workforce";#N/A,#N/A,FALSE,"cur-prod1";#N/A,#N/A,FALSE,"in-proc"}</definedName>
    <definedName name="er_1">#REF!</definedName>
    <definedName name="er_2">#REF!</definedName>
    <definedName name="erae">{#N/A,#N/A,FALSE,"Summary";#N/A,#N/A,FALSE,"Rollup";#N/A,#N/A,FALSE,"SG&amp;A";#N/A,#N/A,FALSE,"Sales_Rollup";"mixstar assumps",#N/A,FALSE,"MixStar";"mixstar glance",#N/A,FALSE,"MixStar";"mixstar inc stmt",#N/A,FALSE,"MixStar";"HBS Assumps",#N/A,FALSE,"HBS";"HBS Graphs",#N/A,FALSE,"HBS";"HBS Inc Stmt",#N/A,FALSE,"HBS";"HBSA Assumps",#N/A,FALSE,"HBSA";"HBSA Graphs",#N/A,FALSE,"HBSA";"HBSA Inc Stmt",#N/A,FALSE,"HBSA";"MITSloan Assumps",#N/A,FALSE,"MIT-Sloan";"MITSloan Graphs",#N/A,FALSE,"MIT-Sloan";"AFT Assumps",#N/A,FALSE,"AFT";"MITSloan Inc Stmt",#N/A,FALSE,"MIT-Sloan";"SimSch Assumps",#N/A,FALSE,"Sim &amp; Sch";"SimSch Graphs",#N/A,FALSE,"Sim &amp; Sch";"SimSch Inc Stmt",#N/A,FALSE,"Sim &amp; Sch";"UVA Assumps",#N/A,FALSE,"UVA";"UVA Graphs",#N/A,FALSE,"UVA";"UVA Inc Stmt",#N/A,FALSE,"UVA";"AFT Graphs",#N/A,FALSE,"AFT";"AFT Inc Stmt",#N/A,FALSE,"AFT";"AFT Assumps",#N/A,FALSE,"AFT";"Scholastic Assumps",#N/A,FALSE,"Scholastic";"Scholastic Graphs",#N/A,FALSE,"Scholastic";"Scholastic Inc Stmt",#N/A,FALSE,"Scholastic";"CNN Assumps",#N/A,FALSE,"CNN-TESI";"CNN Graphs",#N/A,FALSE,"CNN-TESI";"CNN Inc Stmt",#N/A,FALSE,"CNN-TESI";"CNN E Assumps",#N/A,FALSE,"CNN-TESI E";"CNN E Graphs",#N/A,FALSE,"CNN-TESI E";"NEA Assumps",#N/A,FALSE,"NEA";"CNN E Inc Stmt",#N/A,FALSE,"CNN-TESI E";"NEA Graphs",#N/A,FALSE,"NEA";"NEA Inc Stmt",#N/A,FALSE,"NEA";"NEA Assumps",#N/A,FALSE,"NEA";"NEA P Assumps",#N/A,FALSE,"NEA Priv";"NEA P Graphs",#N/A,FALSE,"NEA Priv";"NEA P Inc Stmt",#N/A,FALSE,"NEA Priv";"Cen21 Assumps",#N/A,FALSE,"Century21";"Cen21 Graph",#N/A,FALSE,"Century21";"Cen21 Inc Stmt",#N/A,FALSE,"Century21";"ECN Assumps",#N/A,FALSE,"ECN";"ECN Graph",#N/A,FALSE,"ECN";"ECN Inc Stmt",#N/A,FALSE,"ECN";"FGIC Assumps",#N/A,FALSE,"FGIC";"FGIC Graphs",#N/A,FALSE,"FGIC";"FGIC Inc Stmt",#N/A,FALSE,"FGIC";"Oxford Assumps",#N/A,FALSE,"OxfordHealth";"Oxford Graphs",#N/A,FALSE,"OxfordHealth";"Oxford Inc Stmt",#N/A,FALSE,"OxfordHealth";"Chevy Assumps",#N/A,FALSE,"Chevy NDC";"Chevy Graphs",#N/A,FALSE,"Chevy NDC";"Chevy Inc Stmt",#N/A,FALSE,"Chevy NDC";"Flowers Assumps",#N/A,FALSE,"1800Flowers";"Flowers Graphs",#N/A,FALSE,"1800Flowers";"Flowers Inc Stmt",#N/A,FALSE,"1800Flowers";"McGHill Assumps",#N/A,FALSE,"McGrawH";"McGHill Graphs",#N/A,FALSE,"McGrawH";"McGHill Inc Stmt",#N/A,FALSE,"McGrawH";"ChesBgl Assumps",#N/A,FALSE,"Ches Bagel";"ChesBgl Graphs",#N/A,FALSE,"Ches Bagel";"ChesBgl Inc Stmt",#N/A,FALSE,"Ches Bagel"}</definedName>
    <definedName name="erarea">#REF!</definedName>
    <definedName name="ERASDAD">#REF!</definedName>
    <definedName name="ERASDAD_1">#REF!</definedName>
    <definedName name="erase">#REF!</definedName>
    <definedName name="EraseMe">{#N/A,#N/A,FALSE,"Job Sched"}</definedName>
    <definedName name="erbgebr">#REF!</definedName>
    <definedName name="erbgebr_1">#REF!</definedName>
    <definedName name="erbgegve">{"histincome",#N/A,FALSE,"hyfins";"closing balance",#N/A,FALSE,"hyfins"}</definedName>
    <definedName name="erbghergver">{#N/A,#N/A,FALSE,"Op-BS";#N/A,#N/A,FALSE,"Assum";#N/A,#N/A,FALSE,"IS";#N/A,#N/A,FALSE,"Syn+Elim";#N/A,#N/A,FALSE,"BSCF";#N/A,#N/A,FALSE,"Blue_IS";#N/A,#N/A,FALSE,"Blue_BSCF";#N/A,#N/A,FALSE,"Ratings"}</definedName>
    <definedName name="erd">{#N/A,#N/A,FALSE,"Pharm";#N/A,#N/A,FALSE,"WWCM"}</definedName>
    <definedName name="erd_1">#REF!</definedName>
    <definedName name="erd_2">{#N/A,#N/A,FALSE,"Pharm";#N/A,#N/A,FALSE,"WWCM"}</definedName>
    <definedName name="erd_3">{#N/A,#N/A,FALSE,"Pharm";#N/A,#N/A,FALSE,"WWCM"}</definedName>
    <definedName name="erd_4">{#N/A,#N/A,FALSE,"Pharm";#N/A,#N/A,FALSE,"WWCM"}</definedName>
    <definedName name="erdghyu">{"'TG'!$A$1:$L$37"}</definedName>
    <definedName name="ere">{"orixcsc",#N/A,FALSE,"ORIX CSC";"orixcsc2",#N/A,FALSE,"ORIX CSC"}</definedName>
    <definedName name="erear">{#N/A,#N/A,FALSE,"Summary";#N/A,#N/A,FALSE,"Rollup";#N/A,#N/A,FALSE,"SG&amp;A";#N/A,#N/A,FALSE,"Sales_Rollup";"mixstar assumps",#N/A,FALSE,"MixStar";"mixstar glance",#N/A,FALSE,"MixStar";"mixstar inc stmt",#N/A,FALSE,"MixStar";"HBS Assumps",#N/A,FALSE,"HBS";"HBS Graphs",#N/A,FALSE,"HBS";"HBS Inc Stmt",#N/A,FALSE,"HBS";"HBSA Assumps",#N/A,FALSE,"HBSA";"HBSA Graphs",#N/A,FALSE,"HBSA";"HBSA Inc Stmt",#N/A,FALSE,"HBSA";"MITSloan Assumps",#N/A,FALSE,"MIT-Sloan";"MITSloan Graphs",#N/A,FALSE,"MIT-Sloan";"AFT Assumps",#N/A,FALSE,"AFT";"MITSloan Inc Stmt",#N/A,FALSE,"MIT-Sloan";"SimSch Assumps",#N/A,FALSE,"Sim &amp; Sch";"SimSch Graphs",#N/A,FALSE,"Sim &amp; Sch";"SimSch Inc Stmt",#N/A,FALSE,"Sim &amp; Sch";"UVA Assumps",#N/A,FALSE,"UVA";"UVA Graphs",#N/A,FALSE,"UVA";"UVA Inc Stmt",#N/A,FALSE,"UVA";"AFT Graphs",#N/A,FALSE,"AFT";"AFT Inc Stmt",#N/A,FALSE,"AFT";"AFT Assumps",#N/A,FALSE,"AFT";"Scholastic Assumps",#N/A,FALSE,"Scholastic";"Scholastic Graphs",#N/A,FALSE,"Scholastic";"Scholastic Inc Stmt",#N/A,FALSE,"Scholastic";"CNN Assumps",#N/A,FALSE,"CNN-TESI";"CNN Graphs",#N/A,FALSE,"CNN-TESI";"CNN Inc Stmt",#N/A,FALSE,"CNN-TESI";"CNN E Assumps",#N/A,FALSE,"CNN-TESI E";"CNN E Graphs",#N/A,FALSE,"CNN-TESI E";"NEA Assumps",#N/A,FALSE,"NEA";"CNN E Inc Stmt",#N/A,FALSE,"CNN-TESI E";"NEA Graphs",#N/A,FALSE,"NEA";"NEA Inc Stmt",#N/A,FALSE,"NEA";"NEA Assumps",#N/A,FALSE,"NEA";"NEA P Assumps",#N/A,FALSE,"NEA Priv";"NEA P Graphs",#N/A,FALSE,"NEA Priv";"NEA P Inc Stmt",#N/A,FALSE,"NEA Priv";"Cen21 Assumps",#N/A,FALSE,"Century21";"Cen21 Graph",#N/A,FALSE,"Century21";"Cen21 Inc Stmt",#N/A,FALSE,"Century21";"ECN Assumps",#N/A,FALSE,"ECN";"ECN Graph",#N/A,FALSE,"ECN";"ECN Inc Stmt",#N/A,FALSE,"ECN";"FGIC Assumps",#N/A,FALSE,"FGIC";"FGIC Graphs",#N/A,FALSE,"FGIC";"FGIC Inc Stmt",#N/A,FALSE,"FGIC";"Oxford Assumps",#N/A,FALSE,"OxfordHealth";"Oxford Graphs",#N/A,FALSE,"OxfordHealth";"Oxford Inc Stmt",#N/A,FALSE,"OxfordHealth";"Chevy Assumps",#N/A,FALSE,"Chevy NDC";"Chevy Graphs",#N/A,FALSE,"Chevy NDC";"Chevy Inc Stmt",#N/A,FALSE,"Chevy NDC";"Flowers Assumps",#N/A,FALSE,"1800Flowers";"Flowers Graphs",#N/A,FALSE,"1800Flowers";"Flowers Inc Stmt",#N/A,FALSE,"1800Flowers";"McGHill Assumps",#N/A,FALSE,"McGrawH";"McGHill Graphs",#N/A,FALSE,"McGrawH";"McGHill Inc Stmt",#N/A,FALSE,"McGrawH";"ChesBgl Assumps",#N/A,FALSE,"Ches Bagel";"ChesBgl Graphs",#N/A,FALSE,"Ches Bagel";"ChesBgl Inc Stmt",#N/A,FALSE,"Ches Bagel"}</definedName>
    <definedName name="ereb">{#N/A,#N/A,FALSE,"Aging Summary";#N/A,#N/A,FALSE,"Ratio Analysis";#N/A,#N/A,FALSE,"Test 120 Day Accts";#N/A,#N/A,FALSE,"Tickmarks"}</definedName>
    <definedName name="erer">{#N/A,#N/A,FALSE,"FY97";#N/A,#N/A,FALSE,"FY98";#N/A,#N/A,FALSE,"FY99";#N/A,#N/A,FALSE,"FY00";#N/A,#N/A,FALSE,"FY01"}</definedName>
    <definedName name="ererer">{#N/A,#N/A,FALSE,"OUT  AREC"}</definedName>
    <definedName name="ERERERE">#REF!</definedName>
    <definedName name="ERERERE_1">#REF!</definedName>
    <definedName name="ererrreer">{#N/A,#N/A,FALSE,"PERSONAL"}</definedName>
    <definedName name="ereserweer">{#N/A,#N/A,FALSE,"mfg - consol";#N/A,#N/A,FALSE,"mfg - flo";#N/A,#N/A,FALSE,"mfg - lindsay"}</definedName>
    <definedName name="erew">#REF!</definedName>
    <definedName name="erewew">#REF!</definedName>
    <definedName name="erf">{"QTR_ACT",#N/A,FALSE,"PROP_PBIT_DEV_Q3";"QTR_BUD",#N/A,FALSE,"PROP_PBIT_DEV_Q3";"YTD_BUD",#N/A,FALSE,"PROP_PBIT_DEV_Q3";"YTD_ACT",#N/A,FALSE,"PROP_PBIT_DEV_Q3";"FY95 SNAP3",#N/A,FALSE,"PROP_PBIT_DEV_Q3";"FY95_BUD",#N/A,FALSE,"PROP_PBIT_DEV_Q3";"FY96_BUD",#N/A,FALSE,"PROP_PBIT_DEV_Q3"}</definedName>
    <definedName name="erfg">{"Reported Loss Inverse Power Curve",#N/A,FALSE,"IPC";"Paid Inverse Power Curve",#N/A,FALSE,"IPC";"Reported Claim Inverse Power Curve",#N/A,FALSE,"IPC"}</definedName>
    <definedName name="erfg_1">{"Reported Loss Inverse Power Curve",#N/A,FALSE,"IPC";"Paid Inverse Power Curve",#N/A,FALSE,"IPC";"Reported Claim Inverse Power Curve",#N/A,FALSE,"IPC"}</definedName>
    <definedName name="erfg_1_1">{"Reported Loss Inverse Power Curve",#N/A,FALSE,"IPC";"Paid Inverse Power Curve",#N/A,FALSE,"IPC";"Reported Claim Inverse Power Curve",#N/A,FALSE,"IPC"}</definedName>
    <definedName name="erfg_1_2">{"Reported Loss Inverse Power Curve",#N/A,FALSE,"IPC";"Paid Inverse Power Curve",#N/A,FALSE,"IPC";"Reported Claim Inverse Power Curve",#N/A,FALSE,"IPC"}</definedName>
    <definedName name="erfg_1_3">{"Reported Loss Inverse Power Curve",#N/A,FALSE,"IPC";"Paid Inverse Power Curve",#N/A,FALSE,"IPC";"Reported Claim Inverse Power Curve",#N/A,FALSE,"IPC"}</definedName>
    <definedName name="erfg_1_4">{"Reported Loss Inverse Power Curve",#N/A,FALSE,"IPC";"Paid Inverse Power Curve",#N/A,FALSE,"IPC";"Reported Claim Inverse Power Curve",#N/A,FALSE,"IPC"}</definedName>
    <definedName name="erfg_1_5">{"Reported Loss Inverse Power Curve",#N/A,FALSE,"IPC";"Paid Inverse Power Curve",#N/A,FALSE,"IPC";"Reported Claim Inverse Power Curve",#N/A,FALSE,"IPC"}</definedName>
    <definedName name="erfg_2">{"Reported Loss Inverse Power Curve",#N/A,FALSE,"IPC";"Paid Inverse Power Curve",#N/A,FALSE,"IPC";"Reported Claim Inverse Power Curve",#N/A,FALSE,"IPC"}</definedName>
    <definedName name="erfg_2_1">{"Reported Loss Inverse Power Curve",#N/A,FALSE,"IPC";"Paid Inverse Power Curve",#N/A,FALSE,"IPC";"Reported Claim Inverse Power Curve",#N/A,FALSE,"IPC"}</definedName>
    <definedName name="erfg_2_2">{"Reported Loss Inverse Power Curve",#N/A,FALSE,"IPC";"Paid Inverse Power Curve",#N/A,FALSE,"IPC";"Reported Claim Inverse Power Curve",#N/A,FALSE,"IPC"}</definedName>
    <definedName name="erfg_2_3">{"Reported Loss Inverse Power Curve",#N/A,FALSE,"IPC";"Paid Inverse Power Curve",#N/A,FALSE,"IPC";"Reported Claim Inverse Power Curve",#N/A,FALSE,"IPC"}</definedName>
    <definedName name="erfg_2_4">{"Reported Loss Inverse Power Curve",#N/A,FALSE,"IPC";"Paid Inverse Power Curve",#N/A,FALSE,"IPC";"Reported Claim Inverse Power Curve",#N/A,FALSE,"IPC"}</definedName>
    <definedName name="erfg_2_5">{"Reported Loss Inverse Power Curve",#N/A,FALSE,"IPC";"Paid Inverse Power Curve",#N/A,FALSE,"IPC";"Reported Claim Inverse Power Curve",#N/A,FALSE,"IPC"}</definedName>
    <definedName name="erfg_3">{"Reported Loss Inverse Power Curve",#N/A,FALSE,"IPC";"Paid Inverse Power Curve",#N/A,FALSE,"IPC";"Reported Claim Inverse Power Curve",#N/A,FALSE,"IPC"}</definedName>
    <definedName name="erfg_3_1">{"Reported Loss Inverse Power Curve",#N/A,FALSE,"IPC";"Paid Inverse Power Curve",#N/A,FALSE,"IPC";"Reported Claim Inverse Power Curve",#N/A,FALSE,"IPC"}</definedName>
    <definedName name="erfg_3_2">{"Reported Loss Inverse Power Curve",#N/A,FALSE,"IPC";"Paid Inverse Power Curve",#N/A,FALSE,"IPC";"Reported Claim Inverse Power Curve",#N/A,FALSE,"IPC"}</definedName>
    <definedName name="erfg_3_3">{"Reported Loss Inverse Power Curve",#N/A,FALSE,"IPC";"Paid Inverse Power Curve",#N/A,FALSE,"IPC";"Reported Claim Inverse Power Curve",#N/A,FALSE,"IPC"}</definedName>
    <definedName name="erfg_3_4">{"Reported Loss Inverse Power Curve",#N/A,FALSE,"IPC";"Paid Inverse Power Curve",#N/A,FALSE,"IPC";"Reported Claim Inverse Power Curve",#N/A,FALSE,"IPC"}</definedName>
    <definedName name="erfg_3_5">{"Reported Loss Inverse Power Curve",#N/A,FALSE,"IPC";"Paid Inverse Power Curve",#N/A,FALSE,"IPC";"Reported Claim Inverse Power Curve",#N/A,FALSE,"IPC"}</definedName>
    <definedName name="erfg_4">{"Reported Loss Inverse Power Curve",#N/A,FALSE,"IPC";"Paid Inverse Power Curve",#N/A,FALSE,"IPC";"Reported Claim Inverse Power Curve",#N/A,FALSE,"IPC"}</definedName>
    <definedName name="erfg_4_1">{"Reported Loss Inverse Power Curve",#N/A,FALSE,"IPC";"Paid Inverse Power Curve",#N/A,FALSE,"IPC";"Reported Claim Inverse Power Curve",#N/A,FALSE,"IPC"}</definedName>
    <definedName name="erfg_4_2">{"Reported Loss Inverse Power Curve",#N/A,FALSE,"IPC";"Paid Inverse Power Curve",#N/A,FALSE,"IPC";"Reported Claim Inverse Power Curve",#N/A,FALSE,"IPC"}</definedName>
    <definedName name="erfg_4_3">{"Reported Loss Inverse Power Curve",#N/A,FALSE,"IPC";"Paid Inverse Power Curve",#N/A,FALSE,"IPC";"Reported Claim Inverse Power Curve",#N/A,FALSE,"IPC"}</definedName>
    <definedName name="erfg_4_4">{"Reported Loss Inverse Power Curve",#N/A,FALSE,"IPC";"Paid Inverse Power Curve",#N/A,FALSE,"IPC";"Reported Claim Inverse Power Curve",#N/A,FALSE,"IPC"}</definedName>
    <definedName name="erfg_4_5">{"Reported Loss Inverse Power Curve",#N/A,FALSE,"IPC";"Paid Inverse Power Curve",#N/A,FALSE,"IPC";"Reported Claim Inverse Power Curve",#N/A,FALSE,"IPC"}</definedName>
    <definedName name="erfg_5">{"Reported Loss Inverse Power Curve",#N/A,FALSE,"IPC";"Paid Inverse Power Curve",#N/A,FALSE,"IPC";"Reported Claim Inverse Power Curve",#N/A,FALSE,"IPC"}</definedName>
    <definedName name="erfg_5_1">{"Reported Loss Inverse Power Curve",#N/A,FALSE,"IPC";"Paid Inverse Power Curve",#N/A,FALSE,"IPC";"Reported Claim Inverse Power Curve",#N/A,FALSE,"IPC"}</definedName>
    <definedName name="erfg_5_2">{"Reported Loss Inverse Power Curve",#N/A,FALSE,"IPC";"Paid Inverse Power Curve",#N/A,FALSE,"IPC";"Reported Claim Inverse Power Curve",#N/A,FALSE,"IPC"}</definedName>
    <definedName name="erfg_5_3">{"Reported Loss Inverse Power Curve",#N/A,FALSE,"IPC";"Paid Inverse Power Curve",#N/A,FALSE,"IPC";"Reported Claim Inverse Power Curve",#N/A,FALSE,"IPC"}</definedName>
    <definedName name="erfg_5_4">{"Reported Loss Inverse Power Curve",#N/A,FALSE,"IPC";"Paid Inverse Power Curve",#N/A,FALSE,"IPC";"Reported Claim Inverse Power Curve",#N/A,FALSE,"IPC"}</definedName>
    <definedName name="erfg_5_5">{"Reported Loss Inverse Power Curve",#N/A,FALSE,"IPC";"Paid Inverse Power Curve",#N/A,FALSE,"IPC";"Reported Claim Inverse Power Curve",#N/A,FALSE,"IPC"}</definedName>
    <definedName name="erfgh">{"PAIDLOSS",#N/A,FALSE,"PAIDLOSS";"INCLOSS",#N/A,FALSE,"INCLOSS";"pdcts",#N/A,FALSE,"PAIDCTS";"INCCTS",#N/A,FALSE,"INCCTS";"AVGCASE",#N/A,FALSE,"AVG CASE";"SUM",#N/A,FALSE,"SUM STAT";"UNPAID",#N/A,FALSE,"AVG UNPD 2"}</definedName>
    <definedName name="erfgh_1">{"PAIDLOSS",#N/A,FALSE,"PAIDLOSS";"INCLOSS",#N/A,FALSE,"INCLOSS";"pdcts",#N/A,FALSE,"PAIDCTS";"INCCTS",#N/A,FALSE,"INCCTS";"AVGCASE",#N/A,FALSE,"AVG CASE";"SUM",#N/A,FALSE,"SUM STAT";"UNPAID",#N/A,FALSE,"AVG UNPD 2"}</definedName>
    <definedName name="erfgh_1_1">{"PAIDLOSS",#N/A,FALSE,"PAIDLOSS";"INCLOSS",#N/A,FALSE,"INCLOSS";"pdcts",#N/A,FALSE,"PAIDCTS";"INCCTS",#N/A,FALSE,"INCCTS";"AVGCASE",#N/A,FALSE,"AVG CASE";"SUM",#N/A,FALSE,"SUM STAT";"UNPAID",#N/A,FALSE,"AVG UNPD 2"}</definedName>
    <definedName name="erfgh_1_2">{"PAIDLOSS",#N/A,FALSE,"PAIDLOSS";"INCLOSS",#N/A,FALSE,"INCLOSS";"pdcts",#N/A,FALSE,"PAIDCTS";"INCCTS",#N/A,FALSE,"INCCTS";"AVGCASE",#N/A,FALSE,"AVG CASE";"SUM",#N/A,FALSE,"SUM STAT";"UNPAID",#N/A,FALSE,"AVG UNPD 2"}</definedName>
    <definedName name="erfgh_1_3">{"PAIDLOSS",#N/A,FALSE,"PAIDLOSS";"INCLOSS",#N/A,FALSE,"INCLOSS";"pdcts",#N/A,FALSE,"PAIDCTS";"INCCTS",#N/A,FALSE,"INCCTS";"AVGCASE",#N/A,FALSE,"AVG CASE";"SUM",#N/A,FALSE,"SUM STAT";"UNPAID",#N/A,FALSE,"AVG UNPD 2"}</definedName>
    <definedName name="erfgh_1_4">{"PAIDLOSS",#N/A,FALSE,"PAIDLOSS";"INCLOSS",#N/A,FALSE,"INCLOSS";"pdcts",#N/A,FALSE,"PAIDCTS";"INCCTS",#N/A,FALSE,"INCCTS";"AVGCASE",#N/A,FALSE,"AVG CASE";"SUM",#N/A,FALSE,"SUM STAT";"UNPAID",#N/A,FALSE,"AVG UNPD 2"}</definedName>
    <definedName name="erfgh_1_5">{"PAIDLOSS",#N/A,FALSE,"PAIDLOSS";"INCLOSS",#N/A,FALSE,"INCLOSS";"pdcts",#N/A,FALSE,"PAIDCTS";"INCCTS",#N/A,FALSE,"INCCTS";"AVGCASE",#N/A,FALSE,"AVG CASE";"SUM",#N/A,FALSE,"SUM STAT";"UNPAID",#N/A,FALSE,"AVG UNPD 2"}</definedName>
    <definedName name="erfgh_2">{"PAIDLOSS",#N/A,FALSE,"PAIDLOSS";"INCLOSS",#N/A,FALSE,"INCLOSS";"pdcts",#N/A,FALSE,"PAIDCTS";"INCCTS",#N/A,FALSE,"INCCTS";"AVGCASE",#N/A,FALSE,"AVG CASE";"SUM",#N/A,FALSE,"SUM STAT";"UNPAID",#N/A,FALSE,"AVG UNPD 2"}</definedName>
    <definedName name="erfgh_2_1">{"PAIDLOSS",#N/A,FALSE,"PAIDLOSS";"INCLOSS",#N/A,FALSE,"INCLOSS";"pdcts",#N/A,FALSE,"PAIDCTS";"INCCTS",#N/A,FALSE,"INCCTS";"AVGCASE",#N/A,FALSE,"AVG CASE";"SUM",#N/A,FALSE,"SUM STAT";"UNPAID",#N/A,FALSE,"AVG UNPD 2"}</definedName>
    <definedName name="erfgh_2_2">{"PAIDLOSS",#N/A,FALSE,"PAIDLOSS";"INCLOSS",#N/A,FALSE,"INCLOSS";"pdcts",#N/A,FALSE,"PAIDCTS";"INCCTS",#N/A,FALSE,"INCCTS";"AVGCASE",#N/A,FALSE,"AVG CASE";"SUM",#N/A,FALSE,"SUM STAT";"UNPAID",#N/A,FALSE,"AVG UNPD 2"}</definedName>
    <definedName name="erfgh_2_3">{"PAIDLOSS",#N/A,FALSE,"PAIDLOSS";"INCLOSS",#N/A,FALSE,"INCLOSS";"pdcts",#N/A,FALSE,"PAIDCTS";"INCCTS",#N/A,FALSE,"INCCTS";"AVGCASE",#N/A,FALSE,"AVG CASE";"SUM",#N/A,FALSE,"SUM STAT";"UNPAID",#N/A,FALSE,"AVG UNPD 2"}</definedName>
    <definedName name="erfgh_2_4">{"PAIDLOSS",#N/A,FALSE,"PAIDLOSS";"INCLOSS",#N/A,FALSE,"INCLOSS";"pdcts",#N/A,FALSE,"PAIDCTS";"INCCTS",#N/A,FALSE,"INCCTS";"AVGCASE",#N/A,FALSE,"AVG CASE";"SUM",#N/A,FALSE,"SUM STAT";"UNPAID",#N/A,FALSE,"AVG UNPD 2"}</definedName>
    <definedName name="erfgh_2_5">{"PAIDLOSS",#N/A,FALSE,"PAIDLOSS";"INCLOSS",#N/A,FALSE,"INCLOSS";"pdcts",#N/A,FALSE,"PAIDCTS";"INCCTS",#N/A,FALSE,"INCCTS";"AVGCASE",#N/A,FALSE,"AVG CASE";"SUM",#N/A,FALSE,"SUM STAT";"UNPAID",#N/A,FALSE,"AVG UNPD 2"}</definedName>
    <definedName name="erfgh_3">{"PAIDLOSS",#N/A,FALSE,"PAIDLOSS";"INCLOSS",#N/A,FALSE,"INCLOSS";"pdcts",#N/A,FALSE,"PAIDCTS";"INCCTS",#N/A,FALSE,"INCCTS";"AVGCASE",#N/A,FALSE,"AVG CASE";"SUM",#N/A,FALSE,"SUM STAT";"UNPAID",#N/A,FALSE,"AVG UNPD 2"}</definedName>
    <definedName name="erfgh_3_1">{"PAIDLOSS",#N/A,FALSE,"PAIDLOSS";"INCLOSS",#N/A,FALSE,"INCLOSS";"pdcts",#N/A,FALSE,"PAIDCTS";"INCCTS",#N/A,FALSE,"INCCTS";"AVGCASE",#N/A,FALSE,"AVG CASE";"SUM",#N/A,FALSE,"SUM STAT";"UNPAID",#N/A,FALSE,"AVG UNPD 2"}</definedName>
    <definedName name="erfgh_3_2">{"PAIDLOSS",#N/A,FALSE,"PAIDLOSS";"INCLOSS",#N/A,FALSE,"INCLOSS";"pdcts",#N/A,FALSE,"PAIDCTS";"INCCTS",#N/A,FALSE,"INCCTS";"AVGCASE",#N/A,FALSE,"AVG CASE";"SUM",#N/A,FALSE,"SUM STAT";"UNPAID",#N/A,FALSE,"AVG UNPD 2"}</definedName>
    <definedName name="erfgh_3_3">{"PAIDLOSS",#N/A,FALSE,"PAIDLOSS";"INCLOSS",#N/A,FALSE,"INCLOSS";"pdcts",#N/A,FALSE,"PAIDCTS";"INCCTS",#N/A,FALSE,"INCCTS";"AVGCASE",#N/A,FALSE,"AVG CASE";"SUM",#N/A,FALSE,"SUM STAT";"UNPAID",#N/A,FALSE,"AVG UNPD 2"}</definedName>
    <definedName name="erfgh_3_4">{"PAIDLOSS",#N/A,FALSE,"PAIDLOSS";"INCLOSS",#N/A,FALSE,"INCLOSS";"pdcts",#N/A,FALSE,"PAIDCTS";"INCCTS",#N/A,FALSE,"INCCTS";"AVGCASE",#N/A,FALSE,"AVG CASE";"SUM",#N/A,FALSE,"SUM STAT";"UNPAID",#N/A,FALSE,"AVG UNPD 2"}</definedName>
    <definedName name="erfgh_3_5">{"PAIDLOSS",#N/A,FALSE,"PAIDLOSS";"INCLOSS",#N/A,FALSE,"INCLOSS";"pdcts",#N/A,FALSE,"PAIDCTS";"INCCTS",#N/A,FALSE,"INCCTS";"AVGCASE",#N/A,FALSE,"AVG CASE";"SUM",#N/A,FALSE,"SUM STAT";"UNPAID",#N/A,FALSE,"AVG UNPD 2"}</definedName>
    <definedName name="erfgh_4">{"PAIDLOSS",#N/A,FALSE,"PAIDLOSS";"INCLOSS",#N/A,FALSE,"INCLOSS";"pdcts",#N/A,FALSE,"PAIDCTS";"INCCTS",#N/A,FALSE,"INCCTS";"AVGCASE",#N/A,FALSE,"AVG CASE";"SUM",#N/A,FALSE,"SUM STAT";"UNPAID",#N/A,FALSE,"AVG UNPD 2"}</definedName>
    <definedName name="erfgh_4_1">{"PAIDLOSS",#N/A,FALSE,"PAIDLOSS";"INCLOSS",#N/A,FALSE,"INCLOSS";"pdcts",#N/A,FALSE,"PAIDCTS";"INCCTS",#N/A,FALSE,"INCCTS";"AVGCASE",#N/A,FALSE,"AVG CASE";"SUM",#N/A,FALSE,"SUM STAT";"UNPAID",#N/A,FALSE,"AVG UNPD 2"}</definedName>
    <definedName name="erfgh_4_2">{"PAIDLOSS",#N/A,FALSE,"PAIDLOSS";"INCLOSS",#N/A,FALSE,"INCLOSS";"pdcts",#N/A,FALSE,"PAIDCTS";"INCCTS",#N/A,FALSE,"INCCTS";"AVGCASE",#N/A,FALSE,"AVG CASE";"SUM",#N/A,FALSE,"SUM STAT";"UNPAID",#N/A,FALSE,"AVG UNPD 2"}</definedName>
    <definedName name="erfgh_4_3">{"PAIDLOSS",#N/A,FALSE,"PAIDLOSS";"INCLOSS",#N/A,FALSE,"INCLOSS";"pdcts",#N/A,FALSE,"PAIDCTS";"INCCTS",#N/A,FALSE,"INCCTS";"AVGCASE",#N/A,FALSE,"AVG CASE";"SUM",#N/A,FALSE,"SUM STAT";"UNPAID",#N/A,FALSE,"AVG UNPD 2"}</definedName>
    <definedName name="erfgh_4_4">{"PAIDLOSS",#N/A,FALSE,"PAIDLOSS";"INCLOSS",#N/A,FALSE,"INCLOSS";"pdcts",#N/A,FALSE,"PAIDCTS";"INCCTS",#N/A,FALSE,"INCCTS";"AVGCASE",#N/A,FALSE,"AVG CASE";"SUM",#N/A,FALSE,"SUM STAT";"UNPAID",#N/A,FALSE,"AVG UNPD 2"}</definedName>
    <definedName name="erfgh_4_5">{"PAIDLOSS",#N/A,FALSE,"PAIDLOSS";"INCLOSS",#N/A,FALSE,"INCLOSS";"pdcts",#N/A,FALSE,"PAIDCTS";"INCCTS",#N/A,FALSE,"INCCTS";"AVGCASE",#N/A,FALSE,"AVG CASE";"SUM",#N/A,FALSE,"SUM STAT";"UNPAID",#N/A,FALSE,"AVG UNPD 2"}</definedName>
    <definedName name="erfgh_5">{"PAIDLOSS",#N/A,FALSE,"PAIDLOSS";"INCLOSS",#N/A,FALSE,"INCLOSS";"pdcts",#N/A,FALSE,"PAIDCTS";"INCCTS",#N/A,FALSE,"INCCTS";"AVGCASE",#N/A,FALSE,"AVG CASE";"SUM",#N/A,FALSE,"SUM STAT";"UNPAID",#N/A,FALSE,"AVG UNPD 2"}</definedName>
    <definedName name="erfgh_5_1">{"PAIDLOSS",#N/A,FALSE,"PAIDLOSS";"INCLOSS",#N/A,FALSE,"INCLOSS";"pdcts",#N/A,FALSE,"PAIDCTS";"INCCTS",#N/A,FALSE,"INCCTS";"AVGCASE",#N/A,FALSE,"AVG CASE";"SUM",#N/A,FALSE,"SUM STAT";"UNPAID",#N/A,FALSE,"AVG UNPD 2"}</definedName>
    <definedName name="erfgh_5_2">{"PAIDLOSS",#N/A,FALSE,"PAIDLOSS";"INCLOSS",#N/A,FALSE,"INCLOSS";"pdcts",#N/A,FALSE,"PAIDCTS";"INCCTS",#N/A,FALSE,"INCCTS";"AVGCASE",#N/A,FALSE,"AVG CASE";"SUM",#N/A,FALSE,"SUM STAT";"UNPAID",#N/A,FALSE,"AVG UNPD 2"}</definedName>
    <definedName name="erfgh_5_3">{"PAIDLOSS",#N/A,FALSE,"PAIDLOSS";"INCLOSS",#N/A,FALSE,"INCLOSS";"pdcts",#N/A,FALSE,"PAIDCTS";"INCCTS",#N/A,FALSE,"INCCTS";"AVGCASE",#N/A,FALSE,"AVG CASE";"SUM",#N/A,FALSE,"SUM STAT";"UNPAID",#N/A,FALSE,"AVG UNPD 2"}</definedName>
    <definedName name="erfgh_5_4">{"PAIDLOSS",#N/A,FALSE,"PAIDLOSS";"INCLOSS",#N/A,FALSE,"INCLOSS";"pdcts",#N/A,FALSE,"PAIDCTS";"INCCTS",#N/A,FALSE,"INCCTS";"AVGCASE",#N/A,FALSE,"AVG CASE";"SUM",#N/A,FALSE,"SUM STAT";"UNPAID",#N/A,FALSE,"AVG UNPD 2"}</definedName>
    <definedName name="erfgh_5_5">{"PAIDLOSS",#N/A,FALSE,"PAIDLOSS";"INCLOSS",#N/A,FALSE,"INCLOSS";"pdcts",#N/A,FALSE,"PAIDCTS";"INCCTS",#N/A,FALSE,"INCCTS";"AVGCASE",#N/A,FALSE,"AVG CASE";"SUM",#N/A,FALSE,"SUM STAT";"UNPAID",#N/A,FALSE,"AVG UNPD 2"}</definedName>
    <definedName name="erfxc">{#N/A,#N/A,FALSE,"Summ";"Sens2",#N/A,FALSE,"PF";"PF Page1",#N/A,FALSE,"PF";"PF Page2",#N/A,FALSE,"PF";"PF Page3",#N/A,FALSE,"PF";"Sens1",#N/A,FALSE,"PF"}</definedName>
    <definedName name="erg">{"Final",#N/A,FALSE,"Feb-96"}</definedName>
    <definedName name="ergaergr">{"Yearend_units",#N/A,TRUE,"Paging";"Unit_growth",#N/A,TRUE,"Paging";"Yearend_nationwide_units",#N/A,TRUE,"Paging";"nationwide_growth",#N/A,TRUE,"Paging";"ARPU",#N/A,TRUE,"Paging";"paging_industry_revenues",#N/A,TRUE,"Paging";"paging_net_add_breakdown",#N/A,TRUE,"Paging";"paging_churn",#N/A,TRUE,"Paging";"paging_gross_adds",#N/A,TRUE,"Paging"}</definedName>
    <definedName name="ergawe4">#REF!</definedName>
    <definedName name="erghr">{"graph",#N/A,FALSE,"WWJU";"graph",#N/A,FALSE,"WWSEM";"graph",#N/A,FALSE,"GOMJU";"graph",#N/A,FALSE,"GOMSEM";"graph",#N/A,FALSE,"NSJU";"graph",#N/A,FALSE,"NSSEM";"graph",#N/A,FALSE,"WAJU";"graph",#N/A,FALSE,"STOCKPRI";"graph",#N/A,FALSE,"CFTEV";"graph",#N/A,FALSE,"NAV-RCV";"graph",#N/A,FALSE,"CRUDEWW"}</definedName>
    <definedName name="ergr">{#N/A,#N/A,FALSE,"A";#N/A,#N/A,FALSE,"B"}</definedName>
    <definedName name="erh">{#N/A,#N/A,TRUE,"HarryGam-Ass";#N/A,#N/A,TRUE,"HarryGam-BS";#N/A,#N/A,TRUE,"HarryGam-IS";#N/A,#N/A,TRUE,"HarryGam-CF";#N/A,#N/A,TRUE,"HarryGam-CapEx";#N/A,#N/A,TRUE,"HarryGam-Int";#N/A,#N/A,TRUE,"HarryGam-Debt";#N/A,#N/A,TRUE,"HarryGam-Val";#N/A,#N/A,TRUE,"HarryGam-Mult Val";#N/A,#N/A,TRUE,"HarryGam-Credit"}</definedName>
    <definedName name="erhdf">{#N/A,#N/A,FALSE,"PERSONAL";#N/A,#N/A,FALSE,"explotación";#N/A,#N/A,FALSE,"generales"}</definedName>
    <definedName name="Eric">{"Target DCF",#N/A,FALSE,"Target DCF";"Post-Target",#N/A,FALSE,"Post-Target";"Acquiring DCF",#N/A,FALSE,"Acquiring DCF";"Post-Woodbridge",#N/A,FALSE,"Post-Woodbridge";"Synergy Value",#N/A,FALSE,"Synergy Value";"Merger",#N/A,FALSE,"Merger";"Term Sheet",#N/A,FALSE,"Term Sheet";"Value Summary",#N/A,FALSE,"Value Sum";"Debt Coverage",#N/A,FALSE,"Debt Coverage"}</definedName>
    <definedName name="Eric_1">{"Target DCF",#N/A,FALSE,"Target DCF";"Post-Target",#N/A,FALSE,"Post-Target";"Acquiring DCF",#N/A,FALSE,"Acquiring DCF";"Post-Woodbridge",#N/A,FALSE,"Post-Woodbridge";"Synergy Value",#N/A,FALSE,"Synergy Value";"Merger",#N/A,FALSE,"Merger";"Term Sheet",#N/A,FALSE,"Term Sheet";"Value Summary",#N/A,FALSE,"Value Sum";"Debt Coverage",#N/A,FALSE,"Debt Coverage"}</definedName>
    <definedName name="Eric_1_1">{"Target DCF",#N/A,FALSE,"Target DCF";"Post-Target",#N/A,FALSE,"Post-Target";"Acquiring DCF",#N/A,FALSE,"Acquiring DCF";"Post-Woodbridge",#N/A,FALSE,"Post-Woodbridge";"Synergy Value",#N/A,FALSE,"Synergy Value";"Merger",#N/A,FALSE,"Merger";"Term Sheet",#N/A,FALSE,"Term Sheet";"Value Summary",#N/A,FALSE,"Value Sum";"Debt Coverage",#N/A,FALSE,"Debt Coverage"}</definedName>
    <definedName name="Eric_1_2">{"Target DCF",#N/A,FALSE,"Target DCF";"Post-Target",#N/A,FALSE,"Post-Target";"Acquiring DCF",#N/A,FALSE,"Acquiring DCF";"Post-Woodbridge",#N/A,FALSE,"Post-Woodbridge";"Synergy Value",#N/A,FALSE,"Synergy Value";"Merger",#N/A,FALSE,"Merger";"Term Sheet",#N/A,FALSE,"Term Sheet";"Value Summary",#N/A,FALSE,"Value Sum";"Debt Coverage",#N/A,FALSE,"Debt Coverage"}</definedName>
    <definedName name="Eric_1_3">{"Target DCF",#N/A,FALSE,"Target DCF";"Post-Target",#N/A,FALSE,"Post-Target";"Acquiring DCF",#N/A,FALSE,"Acquiring DCF";"Post-Woodbridge",#N/A,FALSE,"Post-Woodbridge";"Synergy Value",#N/A,FALSE,"Synergy Value";"Merger",#N/A,FALSE,"Merger";"Term Sheet",#N/A,FALSE,"Term Sheet";"Value Summary",#N/A,FALSE,"Value Sum";"Debt Coverage",#N/A,FALSE,"Debt Coverage"}</definedName>
    <definedName name="Eric_1_4">{"Target DCF",#N/A,FALSE,"Target DCF";"Post-Target",#N/A,FALSE,"Post-Target";"Acquiring DCF",#N/A,FALSE,"Acquiring DCF";"Post-Woodbridge",#N/A,FALSE,"Post-Woodbridge";"Synergy Value",#N/A,FALSE,"Synergy Value";"Merger",#N/A,FALSE,"Merger";"Term Sheet",#N/A,FALSE,"Term Sheet";"Value Summary",#N/A,FALSE,"Value Sum";"Debt Coverage",#N/A,FALSE,"Debt Coverage"}</definedName>
    <definedName name="Eric_1_5">{"Target DCF",#N/A,FALSE,"Target DCF";"Post-Target",#N/A,FALSE,"Post-Target";"Acquiring DCF",#N/A,FALSE,"Acquiring DCF";"Post-Woodbridge",#N/A,FALSE,"Post-Woodbridge";"Synergy Value",#N/A,FALSE,"Synergy Value";"Merger",#N/A,FALSE,"Merger";"Term Sheet",#N/A,FALSE,"Term Sheet";"Value Summary",#N/A,FALSE,"Value Sum";"Debt Coverage",#N/A,FALSE,"Debt Coverage"}</definedName>
    <definedName name="Eric_2">{"Target DCF",#N/A,FALSE,"Target DCF";"Post-Target",#N/A,FALSE,"Post-Target";"Acquiring DCF",#N/A,FALSE,"Acquiring DCF";"Post-Woodbridge",#N/A,FALSE,"Post-Woodbridge";"Synergy Value",#N/A,FALSE,"Synergy Value";"Merger",#N/A,FALSE,"Merger";"Term Sheet",#N/A,FALSE,"Term Sheet";"Value Summary",#N/A,FALSE,"Value Sum";"Debt Coverage",#N/A,FALSE,"Debt Coverage"}</definedName>
    <definedName name="Eric_2_1">{"Target DCF",#N/A,FALSE,"Target DCF";"Post-Target",#N/A,FALSE,"Post-Target";"Acquiring DCF",#N/A,FALSE,"Acquiring DCF";"Post-Woodbridge",#N/A,FALSE,"Post-Woodbridge";"Synergy Value",#N/A,FALSE,"Synergy Value";"Merger",#N/A,FALSE,"Merger";"Term Sheet",#N/A,FALSE,"Term Sheet";"Value Summary",#N/A,FALSE,"Value Sum";"Debt Coverage",#N/A,FALSE,"Debt Coverage"}</definedName>
    <definedName name="Eric_2_2">{"Target DCF",#N/A,FALSE,"Target DCF";"Post-Target",#N/A,FALSE,"Post-Target";"Acquiring DCF",#N/A,FALSE,"Acquiring DCF";"Post-Woodbridge",#N/A,FALSE,"Post-Woodbridge";"Synergy Value",#N/A,FALSE,"Synergy Value";"Merger",#N/A,FALSE,"Merger";"Term Sheet",#N/A,FALSE,"Term Sheet";"Value Summary",#N/A,FALSE,"Value Sum";"Debt Coverage",#N/A,FALSE,"Debt Coverage"}</definedName>
    <definedName name="Eric_2_3">{"Target DCF",#N/A,FALSE,"Target DCF";"Post-Target",#N/A,FALSE,"Post-Target";"Acquiring DCF",#N/A,FALSE,"Acquiring DCF";"Post-Woodbridge",#N/A,FALSE,"Post-Woodbridge";"Synergy Value",#N/A,FALSE,"Synergy Value";"Merger",#N/A,FALSE,"Merger";"Term Sheet",#N/A,FALSE,"Term Sheet";"Value Summary",#N/A,FALSE,"Value Sum";"Debt Coverage",#N/A,FALSE,"Debt Coverage"}</definedName>
    <definedName name="Eric_2_4">{"Target DCF",#N/A,FALSE,"Target DCF";"Post-Target",#N/A,FALSE,"Post-Target";"Acquiring DCF",#N/A,FALSE,"Acquiring DCF";"Post-Woodbridge",#N/A,FALSE,"Post-Woodbridge";"Synergy Value",#N/A,FALSE,"Synergy Value";"Merger",#N/A,FALSE,"Merger";"Term Sheet",#N/A,FALSE,"Term Sheet";"Value Summary",#N/A,FALSE,"Value Sum";"Debt Coverage",#N/A,FALSE,"Debt Coverage"}</definedName>
    <definedName name="Eric_2_5">{"Target DCF",#N/A,FALSE,"Target DCF";"Post-Target",#N/A,FALSE,"Post-Target";"Acquiring DCF",#N/A,FALSE,"Acquiring DCF";"Post-Woodbridge",#N/A,FALSE,"Post-Woodbridge";"Synergy Value",#N/A,FALSE,"Synergy Value";"Merger",#N/A,FALSE,"Merger";"Term Sheet",#N/A,FALSE,"Term Sheet";"Value Summary",#N/A,FALSE,"Value Sum";"Debt Coverage",#N/A,FALSE,"Debt Coverage"}</definedName>
    <definedName name="Eric_3">{"Target DCF",#N/A,FALSE,"Target DCF";"Post-Target",#N/A,FALSE,"Post-Target";"Acquiring DCF",#N/A,FALSE,"Acquiring DCF";"Post-Woodbridge",#N/A,FALSE,"Post-Woodbridge";"Synergy Value",#N/A,FALSE,"Synergy Value";"Merger",#N/A,FALSE,"Merger";"Term Sheet",#N/A,FALSE,"Term Sheet";"Value Summary",#N/A,FALSE,"Value Sum";"Debt Coverage",#N/A,FALSE,"Debt Coverage"}</definedName>
    <definedName name="Eric_3_1">{"Target DCF",#N/A,FALSE,"Target DCF";"Post-Target",#N/A,FALSE,"Post-Target";"Acquiring DCF",#N/A,FALSE,"Acquiring DCF";"Post-Woodbridge",#N/A,FALSE,"Post-Woodbridge";"Synergy Value",#N/A,FALSE,"Synergy Value";"Merger",#N/A,FALSE,"Merger";"Term Sheet",#N/A,FALSE,"Term Sheet";"Value Summary",#N/A,FALSE,"Value Sum";"Debt Coverage",#N/A,FALSE,"Debt Coverage"}</definedName>
    <definedName name="Eric_3_2">{"Target DCF",#N/A,FALSE,"Target DCF";"Post-Target",#N/A,FALSE,"Post-Target";"Acquiring DCF",#N/A,FALSE,"Acquiring DCF";"Post-Woodbridge",#N/A,FALSE,"Post-Woodbridge";"Synergy Value",#N/A,FALSE,"Synergy Value";"Merger",#N/A,FALSE,"Merger";"Term Sheet",#N/A,FALSE,"Term Sheet";"Value Summary",#N/A,FALSE,"Value Sum";"Debt Coverage",#N/A,FALSE,"Debt Coverage"}</definedName>
    <definedName name="Eric_3_3">{"Target DCF",#N/A,FALSE,"Target DCF";"Post-Target",#N/A,FALSE,"Post-Target";"Acquiring DCF",#N/A,FALSE,"Acquiring DCF";"Post-Woodbridge",#N/A,FALSE,"Post-Woodbridge";"Synergy Value",#N/A,FALSE,"Synergy Value";"Merger",#N/A,FALSE,"Merger";"Term Sheet",#N/A,FALSE,"Term Sheet";"Value Summary",#N/A,FALSE,"Value Sum";"Debt Coverage",#N/A,FALSE,"Debt Coverage"}</definedName>
    <definedName name="Eric_3_4">{"Target DCF",#N/A,FALSE,"Target DCF";"Post-Target",#N/A,FALSE,"Post-Target";"Acquiring DCF",#N/A,FALSE,"Acquiring DCF";"Post-Woodbridge",#N/A,FALSE,"Post-Woodbridge";"Synergy Value",#N/A,FALSE,"Synergy Value";"Merger",#N/A,FALSE,"Merger";"Term Sheet",#N/A,FALSE,"Term Sheet";"Value Summary",#N/A,FALSE,"Value Sum";"Debt Coverage",#N/A,FALSE,"Debt Coverage"}</definedName>
    <definedName name="Eric_3_5">{"Target DCF",#N/A,FALSE,"Target DCF";"Post-Target",#N/A,FALSE,"Post-Target";"Acquiring DCF",#N/A,FALSE,"Acquiring DCF";"Post-Woodbridge",#N/A,FALSE,"Post-Woodbridge";"Synergy Value",#N/A,FALSE,"Synergy Value";"Merger",#N/A,FALSE,"Merger";"Term Sheet",#N/A,FALSE,"Term Sheet";"Value Summary",#N/A,FALSE,"Value Sum";"Debt Coverage",#N/A,FALSE,"Debt Coverage"}</definedName>
    <definedName name="Eric_4">{"Target DCF",#N/A,FALSE,"Target DCF";"Post-Target",#N/A,FALSE,"Post-Target";"Acquiring DCF",#N/A,FALSE,"Acquiring DCF";"Post-Woodbridge",#N/A,FALSE,"Post-Woodbridge";"Synergy Value",#N/A,FALSE,"Synergy Value";"Merger",#N/A,FALSE,"Merger";"Term Sheet",#N/A,FALSE,"Term Sheet";"Value Summary",#N/A,FALSE,"Value Sum";"Debt Coverage",#N/A,FALSE,"Debt Coverage"}</definedName>
    <definedName name="Eric_4_1">{"Target DCF",#N/A,FALSE,"Target DCF";"Post-Target",#N/A,FALSE,"Post-Target";"Acquiring DCF",#N/A,FALSE,"Acquiring DCF";"Post-Woodbridge",#N/A,FALSE,"Post-Woodbridge";"Synergy Value",#N/A,FALSE,"Synergy Value";"Merger",#N/A,FALSE,"Merger";"Term Sheet",#N/A,FALSE,"Term Sheet";"Value Summary",#N/A,FALSE,"Value Sum";"Debt Coverage",#N/A,FALSE,"Debt Coverage"}</definedName>
    <definedName name="Eric_4_2">{"Target DCF",#N/A,FALSE,"Target DCF";"Post-Target",#N/A,FALSE,"Post-Target";"Acquiring DCF",#N/A,FALSE,"Acquiring DCF";"Post-Woodbridge",#N/A,FALSE,"Post-Woodbridge";"Synergy Value",#N/A,FALSE,"Synergy Value";"Merger",#N/A,FALSE,"Merger";"Term Sheet",#N/A,FALSE,"Term Sheet";"Value Summary",#N/A,FALSE,"Value Sum";"Debt Coverage",#N/A,FALSE,"Debt Coverage"}</definedName>
    <definedName name="Eric_4_3">{"Target DCF",#N/A,FALSE,"Target DCF";"Post-Target",#N/A,FALSE,"Post-Target";"Acquiring DCF",#N/A,FALSE,"Acquiring DCF";"Post-Woodbridge",#N/A,FALSE,"Post-Woodbridge";"Synergy Value",#N/A,FALSE,"Synergy Value";"Merger",#N/A,FALSE,"Merger";"Term Sheet",#N/A,FALSE,"Term Sheet";"Value Summary",#N/A,FALSE,"Value Sum";"Debt Coverage",#N/A,FALSE,"Debt Coverage"}</definedName>
    <definedName name="Eric_4_4">{"Target DCF",#N/A,FALSE,"Target DCF";"Post-Target",#N/A,FALSE,"Post-Target";"Acquiring DCF",#N/A,FALSE,"Acquiring DCF";"Post-Woodbridge",#N/A,FALSE,"Post-Woodbridge";"Synergy Value",#N/A,FALSE,"Synergy Value";"Merger",#N/A,FALSE,"Merger";"Term Sheet",#N/A,FALSE,"Term Sheet";"Value Summary",#N/A,FALSE,"Value Sum";"Debt Coverage",#N/A,FALSE,"Debt Coverage"}</definedName>
    <definedName name="Eric_4_5">{"Target DCF",#N/A,FALSE,"Target DCF";"Post-Target",#N/A,FALSE,"Post-Target";"Acquiring DCF",#N/A,FALSE,"Acquiring DCF";"Post-Woodbridge",#N/A,FALSE,"Post-Woodbridge";"Synergy Value",#N/A,FALSE,"Synergy Value";"Merger",#N/A,FALSE,"Merger";"Term Sheet",#N/A,FALSE,"Term Sheet";"Value Summary",#N/A,FALSE,"Value Sum";"Debt Coverage",#N/A,FALSE,"Debt Coverage"}</definedName>
    <definedName name="Eric_5">{"Target DCF",#N/A,FALSE,"Target DCF";"Post-Target",#N/A,FALSE,"Post-Target";"Acquiring DCF",#N/A,FALSE,"Acquiring DCF";"Post-Woodbridge",#N/A,FALSE,"Post-Woodbridge";"Synergy Value",#N/A,FALSE,"Synergy Value";"Merger",#N/A,FALSE,"Merger";"Term Sheet",#N/A,FALSE,"Term Sheet";"Value Summary",#N/A,FALSE,"Value Sum";"Debt Coverage",#N/A,FALSE,"Debt Coverage"}</definedName>
    <definedName name="Eric_5_1">{"Target DCF",#N/A,FALSE,"Target DCF";"Post-Target",#N/A,FALSE,"Post-Target";"Acquiring DCF",#N/A,FALSE,"Acquiring DCF";"Post-Woodbridge",#N/A,FALSE,"Post-Woodbridge";"Synergy Value",#N/A,FALSE,"Synergy Value";"Merger",#N/A,FALSE,"Merger";"Term Sheet",#N/A,FALSE,"Term Sheet";"Value Summary",#N/A,FALSE,"Value Sum";"Debt Coverage",#N/A,FALSE,"Debt Coverage"}</definedName>
    <definedName name="Eric_5_2">{"Target DCF",#N/A,FALSE,"Target DCF";"Post-Target",#N/A,FALSE,"Post-Target";"Acquiring DCF",#N/A,FALSE,"Acquiring DCF";"Post-Woodbridge",#N/A,FALSE,"Post-Woodbridge";"Synergy Value",#N/A,FALSE,"Synergy Value";"Merger",#N/A,FALSE,"Merger";"Term Sheet",#N/A,FALSE,"Term Sheet";"Value Summary",#N/A,FALSE,"Value Sum";"Debt Coverage",#N/A,FALSE,"Debt Coverage"}</definedName>
    <definedName name="Eric_5_3">{"Target DCF",#N/A,FALSE,"Target DCF";"Post-Target",#N/A,FALSE,"Post-Target";"Acquiring DCF",#N/A,FALSE,"Acquiring DCF";"Post-Woodbridge",#N/A,FALSE,"Post-Woodbridge";"Synergy Value",#N/A,FALSE,"Synergy Value";"Merger",#N/A,FALSE,"Merger";"Term Sheet",#N/A,FALSE,"Term Sheet";"Value Summary",#N/A,FALSE,"Value Sum";"Debt Coverage",#N/A,FALSE,"Debt Coverage"}</definedName>
    <definedName name="Eric_5_4">{"Target DCF",#N/A,FALSE,"Target DCF";"Post-Target",#N/A,FALSE,"Post-Target";"Acquiring DCF",#N/A,FALSE,"Acquiring DCF";"Post-Woodbridge",#N/A,FALSE,"Post-Woodbridge";"Synergy Value",#N/A,FALSE,"Synergy Value";"Merger",#N/A,FALSE,"Merger";"Term Sheet",#N/A,FALSE,"Term Sheet";"Value Summary",#N/A,FALSE,"Value Sum";"Debt Coverage",#N/A,FALSE,"Debt Coverage"}</definedName>
    <definedName name="Eric_5_5">{"Target DCF",#N/A,FALSE,"Target DCF";"Post-Target",#N/A,FALSE,"Post-Target";"Acquiring DCF",#N/A,FALSE,"Acquiring DCF";"Post-Woodbridge",#N/A,FALSE,"Post-Woodbridge";"Synergy Value",#N/A,FALSE,"Synergy Value";"Merger",#N/A,FALSE,"Merger";"Term Sheet",#N/A,FALSE,"Term Sheet";"Value Summary",#N/A,FALSE,"Value Sum";"Debt Coverage",#N/A,FALSE,"Debt Coverage"}</definedName>
    <definedName name="ERJWEAS">#REF!</definedName>
    <definedName name="erjyyr">#REF!</definedName>
    <definedName name="erljg">#REF!</definedName>
    <definedName name="erljg_1">#REF!</definedName>
    <definedName name="erm">{#N/A,#N/A,TRUE,"Summary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ero">{"incomemth",#N/A,TRUE,"forecast01";"incpercentmth",#N/A,TRUE,"forecast01";"balancemth",#N/A,TRUE,"forecast01";"cashmth",#N/A,TRUE,"forecast01";"cov2mth",#N/A,TRUE,"forecast01";"prbexp",#N/A,TRUE,"forecast01";"prbcap",#N/A,TRUE,"forecast01";"coalconsultants",#N/A,TRUE,"forecast01";"prbsum",#N/A,TRUE,"forecast01"}</definedName>
    <definedName name="erqreqwwreq">{"standalone1",#N/A,FALSE,"DCFBase";"standalone2",#N/A,FALSE,"DCFBase"}</definedName>
    <definedName name="erqw">#REF!</definedName>
    <definedName name="err">{#N/A,#N/A,FALSE,"Sales Graph";#N/A,#N/A,FALSE,"BUC Graph";#N/A,#N/A,FALSE,"P&amp;L - YTD"}</definedName>
    <definedName name="err.g.">{#N/A,#N/A,FALSE,"KA CH  (2)"}</definedName>
    <definedName name="Error_Amount">"'Error_Checks'!B10"</definedName>
    <definedName name="Error_Call">{#N/A,#N/A,FALSE,"Market Take Rates";#N/A,#N/A,FALSE,"Adoption Rates";#N/A,#N/A,FALSE,"Subscriber Base";#N/A,#N/A,FALSE,"Pricing Structure";#N/A,#N/A,FALSE,"Usage Statistics";#N/A,#N/A,FALSE,"Deployment Costs";#N/A,#N/A,FALSE,"IBM Costs";#N/A,#N/A,FALSE,"Operating Cash Flow";#N/A,#N/A,FALSE,"Revenue Summaries";#N/A,#N/A,FALSE,"Subscriber Summaries";#N/A,#N/A,FALSE,"Houston Center";#N/A,#N/A,FALSE,"DFW Center";#N/A,#N/A,FALSE,"St Louis Center";#N/A,#N/A,FALSE,"Kansas City Center";#N/A,#N/A,FALSE,"San Antonio Center";#N/A,#N/A,FALSE,"Austin Center";#N/A,#N/A,FALSE,"Oklahoma City Center";#N/A,#N/A,FALSE,"Tulsa Center";#N/A,#N/A,FALSE,"Wichita Center";#N/A,#N/A,FALSE,"Little Rock Center";#N/A,#N/A,FALSE,"Topeka Center"}</definedName>
    <definedName name="error_Call1">{#N/A,#N/A,FALSE,"Market Take Rates";#N/A,#N/A,FALSE,"Adoption Rates";#N/A,#N/A,FALSE,"Subscriber Base";#N/A,#N/A,FALSE,"Pricing Structure";#N/A,#N/A,FALSE,"Usage Statistics";#N/A,#N/A,FALSE,"Deployment Costs";#N/A,#N/A,FALSE,"IBM Costs";#N/A,#N/A,FALSE,"Operating Cash Flow";#N/A,#N/A,FALSE,"Revenue Summaries";#N/A,#N/A,FALSE,"Subscriber Summaries";#N/A,#N/A,FALSE,"Houston Center";#N/A,#N/A,FALSE,"DFW Center";#N/A,#N/A,FALSE,"St Louis Center";#N/A,#N/A,FALSE,"Kansas City Center";#N/A,#N/A,FALSE,"San Antonio Center";#N/A,#N/A,FALSE,"Austin Center";#N/A,#N/A,FALSE,"Oklahoma City Center";#N/A,#N/A,FALSE,"Tulsa Center";#N/A,#N/A,FALSE,"Wichita Center";#N/A,#N/A,FALSE,"Little Rock Center";#N/A,#N/A,FALSE,"Topeka Center"}</definedName>
    <definedName name="Error_Check">"ABS(Error_Amount)&gt;Error_Threshold"</definedName>
    <definedName name="Error_Threshold">0.05</definedName>
    <definedName name="error_to_be_checked">{#N/A,#N/A,TRUE,"Sale Assumptions";#N/A,#N/A,TRUE,"P&amp;L";#N/A,#N/A,TRUE,"DCF";#N/A,#N/A,TRUE,"Driver Detail";#N/A,#N/A,TRUE,"BS";#N/A,#N/A,TRUE,"CFS";#N/A,#N/A,TRUE,"Debt-Financing";#N/A,#N/A,TRUE,"Tax Calc"}</definedName>
    <definedName name="ErrorCheckTolerance">#REF!</definedName>
    <definedName name="errr">{#N/A,#N/A,FALSE,"OUT  AREC"}</definedName>
    <definedName name="errr.g">{#N/A,#N/A,FALSE,"KA CH  (2)"}</definedName>
    <definedName name="errrr">{"CSC_1",#N/A,FALSE,"CSC Outputs";"CSC_2",#N/A,FALSE,"CSC Outputs"}</definedName>
    <definedName name="erryeyetyuu">{#N/A,#N/A,FALSE,"Pharm";#N/A,#N/A,FALSE,"WWCM"}</definedName>
    <definedName name="erryeyetyuu_1">#REF!</definedName>
    <definedName name="erryeyetyuu_2">{#N/A,#N/A,FALSE,"Pharm";#N/A,#N/A,FALSE,"WWCM"}</definedName>
    <definedName name="erryeyetyuu_3">{#N/A,#N/A,FALSE,"Pharm";#N/A,#N/A,FALSE,"WWCM"}</definedName>
    <definedName name="erryeyetyuu_4">{#N/A,#N/A,FALSE,"Pharm";#N/A,#N/A,FALSE,"WWCM"}</definedName>
    <definedName name="ers">#REF!</definedName>
    <definedName name="ersdf">{"FCB_ALL",#N/A,FALSE,"FCB";"GREY_ALL",#N/A,FALSE,"GREY"}</definedName>
    <definedName name="erser">{"FCB_ALL",#N/A,FALSE,"FCB"}</definedName>
    <definedName name="ert">{#N/A,#N/A,FALSE,"Umsatz 99";#N/A,#N/A,FALSE,"ER 99 "}</definedName>
    <definedName name="ertaz">#REF!</definedName>
    <definedName name="ertdftre">{TRUE,TRUE,-1.25,-15.5,604.5,369,FALSE,FALSE,TRUE,TRUE,0,1,#N/A,91,#N/A,20.5555555555556,24.8571428571429,1,FALSE,FALSE,3,TRUE,1,FALSE,80,"Swvu.summary3.","ACwvu.summary3.",#N/A,FALSE,FALSE,0.5,0.5,0.5,0.5,2,"&amp;F","&amp;A&amp;RPage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ertdsfey">{TRUE,TRUE,-1.25,-15.5,604.5,369,FALSE,FALSE,TRUE,TRUE,0,1,#N/A,41,#N/A,20.5555555555556,27.0714285714286,1,FALSE,FALSE,3,TRUE,1,FALSE,80,"Swvu.summary2.","ACwvu.summary2.",#N/A,FALSE,FALSE,0.5,0.5,0.5,0.5,2,"&amp;F","&amp;A&amp;RPage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ertertw">{"PF Balance Sheet Life",#N/A,FALSE,"PF Balance Sheet Life";"PF Balance Sheet Life Inputs",#N/A,FALSE,"PF Balance Sheet Life"}</definedName>
    <definedName name="ertew">#REF!</definedName>
    <definedName name="ertew_1">#REF!</definedName>
    <definedName name="ertfg">{#N/A,#N/A,FALSE,"FFCXOUT3"}</definedName>
    <definedName name="ertr">{#N/A,#N/A,FALSE,"Umsatz 99";#N/A,#N/A,FALSE,"ER 99 "}</definedName>
    <definedName name="ertsd">{"cap_structure",#N/A,FALSE,"Graph-Mkt Cap";"price",#N/A,FALSE,"Graph-Price";"ebit",#N/A,FALSE,"Graph-EBITDA";"ebitda",#N/A,FALSE,"Graph-EBITDA"}</definedName>
    <definedName name="ERTY">#REF!</definedName>
    <definedName name="ervgseer">{#N/A,#N/A,FALSE,"FY97";#N/A,#N/A,FALSE,"FY98";#N/A,#N/A,FALSE,"FY99";#N/A,#N/A,FALSE,"FY00";#N/A,#N/A,FALSE,"FY01"}</definedName>
    <definedName name="ervnj">{"YTDACT",#N/A,FALSE,"YTD Cum";"YTDBUD",#N/A,FALSE,"YTD Cum";"YTDPRIOR",#N/A,FALSE,"YTD Cum"}</definedName>
    <definedName name="erw">{#N/A,#N/A,TRUE,"Summary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erwerer">{#N/A,#N/A,FALSE,"mfg - consol";#N/A,#N/A,FALSE,"mfg - flo";#N/A,#N/A,FALSE,"mfg - lindsay"}</definedName>
    <definedName name="ERWERHH">#REF!</definedName>
    <definedName name="erwqre">{"DCF","UPSIDE CASE",FALSE,"Sheet1";"DCF","BASE CASE",FALSE,"Sheet1";"DCF","DOWNSIDE CASE",FALSE,"Sheet1"}</definedName>
    <definedName name="erwtre">{TRUE,TRUE,-1.25,-15.5,604.5,369,FALSE,FALSE,TRUE,TRUE,0,1,#N/A,41,#N/A,20.5555555555556,27.0714285714286,1,FALSE,FALSE,3,TRUE,1,FALSE,80,"Swvu.summary2.","ACwvu.summary2.",#N/A,FALSE,FALSE,0.5,0.5,0.5,0.5,2,"&amp;F","&amp;A&amp;RPage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ery">{#N/A,#N/A,FALSE,"Aging Summary";#N/A,#N/A,FALSE,"Ratio Analysis";#N/A,#N/A,FALSE,"Test 120 Day Accts";#N/A,#N/A,FALSE,"Tickmarks"}</definedName>
    <definedName name="eryfzdfzysz">{"1",#N/A,FALSE,"Presentation Sheet";"2",#N/A,FALSE,"Presentation Sheet";"3",#N/A,FALSE,"Presentation Sheet";"4",#N/A,FALSE,"Presentation Sheet";"5",#N/A,FALSE,"Presentation Sheet";"6",#N/A,FALSE,"Presentation Sheet";"7",#N/A,FALSE,"Presentation Sheet";"8",#N/A,FALSE,"Presentation Sheet";"9",#N/A,FALSE,"Presentation Sheet";"10",#N/A,FALSE,"Presentation Sheet";"11",#N/A,FALSE,"Presentation Sheet";"12",#N/A,FALSE,"Presentation Sheet";"13",#N/A,FALSE,"Presentation Sheet";"14",#N/A,FALSE,"Presentation Sheet"}</definedName>
    <definedName name="eryu">{"'TG'!$A$1:$L$37"}</definedName>
    <definedName name="es">{"QTR_ACT",#N/A,FALSE,"PROP_PBIT_DEV_Q3";"QTR_BUD",#N/A,FALSE,"PROP_PBIT_DEV_Q3";"YTD_BUD",#N/A,FALSE,"PROP_PBIT_DEV_Q3";"YTD_ACT",#N/A,FALSE,"PROP_PBIT_DEV_Q3";"FY95 SNAP3",#N/A,FALSE,"PROP_PBIT_DEV_Q3";"FY95_BUD",#N/A,FALSE,"PROP_PBIT_DEV_Q3";"FY96_BUD",#N/A,FALSE,"PROP_PBIT_DEV_Q3"}</definedName>
    <definedName name="esargf">{"'1-TheatreBkgs'!$A$1:$L$102"}</definedName>
    <definedName name="Escrow">#REF!</definedName>
    <definedName name="esdfdas">{"incomemth",#N/A,TRUE,"forecast01";"incpercentmth",#N/A,TRUE,"forecast01";"balancemth",#N/A,TRUE,"forecast01";"cashmth",#N/A,TRUE,"forecast01";"cov2mth",#N/A,TRUE,"forecast01";"prbexp",#N/A,TRUE,"forecast01";"prbcap",#N/A,TRUE,"forecast01";"coalconsultants",#N/A,TRUE,"forecast01";"prbsum",#N/A,TRUE,"forecast01"}</definedName>
    <definedName name="ESGRate">#REF!</definedName>
    <definedName name="ESGStaff">#REF!</definedName>
    <definedName name="eshrvbe">#REF!</definedName>
    <definedName name="eshrvbe_1">#REF!</definedName>
    <definedName name="esnrc100c1_values">{"FTSE100","COMPANIES",TRUE}</definedName>
    <definedName name="esnrc198c1">#REF!</definedName>
    <definedName name="esnrc198c1_values">{"EUENG","COMPANIES",TRUE}</definedName>
    <definedName name="esnrc33c1_values">{"EUMOT","COMPANIES",TRUE}</definedName>
    <definedName name="esnrc39c1_values">{"AT","COMPANIES",TRUE}</definedName>
    <definedName name="esnrc56c1_values">{"ASCONGRP","COMPANIES",TRUE}</definedName>
    <definedName name="esnrc63c1_values">{"EUUTIGRP","COMPANIES",TRUE}</definedName>
    <definedName name="esnrc91c1_values">{"EUUTI","COMPANIES",TRUE}</definedName>
    <definedName name="ESOP_DEBT">"ESOP_DEBT"</definedName>
    <definedName name="ESOS_FooterType">"INTERNAL"</definedName>
    <definedName name="Especialista">{#N/A,#N/A,FALSE,"Costos Productos 6A";#N/A,#N/A,FALSE,"Costo Unitario Total H-94-12"}</definedName>
    <definedName name="ESPeXToEUR" localSheetId="4">1/EUREXTOESP</definedName>
    <definedName name="ESPeXToEUR" localSheetId="7">1/EUREXTOESP</definedName>
    <definedName name="ESPeXToEUR">1/EUREXTOESP</definedName>
    <definedName name="esr">{"FCB_ALL",#N/A,FALSE,"FCB"}</definedName>
    <definedName name="esrfase">{#N/A,#N/A,FALSE,"3mos";#N/A,#N/A,FALSE,"dedicated"}</definedName>
    <definedName name="esrfgh">{"Reported Interpolated Dev Factors",#N/A,FALSE,"Interpolation";"Paid Interpolated Dev Factors",#N/A,FALSE,"Interpolation";"Reported Claim Interpolated Dev Factors",#N/A,FALSE,"Interpolation"}</definedName>
    <definedName name="esrfgh_1">{"Reported Interpolated Dev Factors",#N/A,FALSE,"Interpolation";"Paid Interpolated Dev Factors",#N/A,FALSE,"Interpolation";"Reported Claim Interpolated Dev Factors",#N/A,FALSE,"Interpolation"}</definedName>
    <definedName name="esrfgh_1_1">{"Reported Interpolated Dev Factors",#N/A,FALSE,"Interpolation";"Paid Interpolated Dev Factors",#N/A,FALSE,"Interpolation";"Reported Claim Interpolated Dev Factors",#N/A,FALSE,"Interpolation"}</definedName>
    <definedName name="esrfgh_1_2">{"Reported Interpolated Dev Factors",#N/A,FALSE,"Interpolation";"Paid Interpolated Dev Factors",#N/A,FALSE,"Interpolation";"Reported Claim Interpolated Dev Factors",#N/A,FALSE,"Interpolation"}</definedName>
    <definedName name="esrfgh_1_3">{"Reported Interpolated Dev Factors",#N/A,FALSE,"Interpolation";"Paid Interpolated Dev Factors",#N/A,FALSE,"Interpolation";"Reported Claim Interpolated Dev Factors",#N/A,FALSE,"Interpolation"}</definedName>
    <definedName name="esrfgh_1_4">{"Reported Interpolated Dev Factors",#N/A,FALSE,"Interpolation";"Paid Interpolated Dev Factors",#N/A,FALSE,"Interpolation";"Reported Claim Interpolated Dev Factors",#N/A,FALSE,"Interpolation"}</definedName>
    <definedName name="esrfgh_1_5">{"Reported Interpolated Dev Factors",#N/A,FALSE,"Interpolation";"Paid Interpolated Dev Factors",#N/A,FALSE,"Interpolation";"Reported Claim Interpolated Dev Factors",#N/A,FALSE,"Interpolation"}</definedName>
    <definedName name="esrfgh_2">{"Reported Interpolated Dev Factors",#N/A,FALSE,"Interpolation";"Paid Interpolated Dev Factors",#N/A,FALSE,"Interpolation";"Reported Claim Interpolated Dev Factors",#N/A,FALSE,"Interpolation"}</definedName>
    <definedName name="esrfgh_2_1">{"Reported Interpolated Dev Factors",#N/A,FALSE,"Interpolation";"Paid Interpolated Dev Factors",#N/A,FALSE,"Interpolation";"Reported Claim Interpolated Dev Factors",#N/A,FALSE,"Interpolation"}</definedName>
    <definedName name="esrfgh_2_2">{"Reported Interpolated Dev Factors",#N/A,FALSE,"Interpolation";"Paid Interpolated Dev Factors",#N/A,FALSE,"Interpolation";"Reported Claim Interpolated Dev Factors",#N/A,FALSE,"Interpolation"}</definedName>
    <definedName name="esrfgh_2_3">{"Reported Interpolated Dev Factors",#N/A,FALSE,"Interpolation";"Paid Interpolated Dev Factors",#N/A,FALSE,"Interpolation";"Reported Claim Interpolated Dev Factors",#N/A,FALSE,"Interpolation"}</definedName>
    <definedName name="esrfgh_2_4">{"Reported Interpolated Dev Factors",#N/A,FALSE,"Interpolation";"Paid Interpolated Dev Factors",#N/A,FALSE,"Interpolation";"Reported Claim Interpolated Dev Factors",#N/A,FALSE,"Interpolation"}</definedName>
    <definedName name="esrfgh_2_5">{"Reported Interpolated Dev Factors",#N/A,FALSE,"Interpolation";"Paid Interpolated Dev Factors",#N/A,FALSE,"Interpolation";"Reported Claim Interpolated Dev Factors",#N/A,FALSE,"Interpolation"}</definedName>
    <definedName name="esrfgh_3">{"Reported Interpolated Dev Factors",#N/A,FALSE,"Interpolation";"Paid Interpolated Dev Factors",#N/A,FALSE,"Interpolation";"Reported Claim Interpolated Dev Factors",#N/A,FALSE,"Interpolation"}</definedName>
    <definedName name="esrfgh_3_1">{"Reported Interpolated Dev Factors",#N/A,FALSE,"Interpolation";"Paid Interpolated Dev Factors",#N/A,FALSE,"Interpolation";"Reported Claim Interpolated Dev Factors",#N/A,FALSE,"Interpolation"}</definedName>
    <definedName name="esrfgh_3_2">{"Reported Interpolated Dev Factors",#N/A,FALSE,"Interpolation";"Paid Interpolated Dev Factors",#N/A,FALSE,"Interpolation";"Reported Claim Interpolated Dev Factors",#N/A,FALSE,"Interpolation"}</definedName>
    <definedName name="esrfgh_3_3">{"Reported Interpolated Dev Factors",#N/A,FALSE,"Interpolation";"Paid Interpolated Dev Factors",#N/A,FALSE,"Interpolation";"Reported Claim Interpolated Dev Factors",#N/A,FALSE,"Interpolation"}</definedName>
    <definedName name="esrfgh_3_4">{"Reported Interpolated Dev Factors",#N/A,FALSE,"Interpolation";"Paid Interpolated Dev Factors",#N/A,FALSE,"Interpolation";"Reported Claim Interpolated Dev Factors",#N/A,FALSE,"Interpolation"}</definedName>
    <definedName name="esrfgh_3_5">{"Reported Interpolated Dev Factors",#N/A,FALSE,"Interpolation";"Paid Interpolated Dev Factors",#N/A,FALSE,"Interpolation";"Reported Claim Interpolated Dev Factors",#N/A,FALSE,"Interpolation"}</definedName>
    <definedName name="esrfgh_4">{"Reported Interpolated Dev Factors",#N/A,FALSE,"Interpolation";"Paid Interpolated Dev Factors",#N/A,FALSE,"Interpolation";"Reported Claim Interpolated Dev Factors",#N/A,FALSE,"Interpolation"}</definedName>
    <definedName name="esrfgh_4_1">{"Reported Interpolated Dev Factors",#N/A,FALSE,"Interpolation";"Paid Interpolated Dev Factors",#N/A,FALSE,"Interpolation";"Reported Claim Interpolated Dev Factors",#N/A,FALSE,"Interpolation"}</definedName>
    <definedName name="esrfgh_4_2">{"Reported Interpolated Dev Factors",#N/A,FALSE,"Interpolation";"Paid Interpolated Dev Factors",#N/A,FALSE,"Interpolation";"Reported Claim Interpolated Dev Factors",#N/A,FALSE,"Interpolation"}</definedName>
    <definedName name="esrfgh_4_3">{"Reported Interpolated Dev Factors",#N/A,FALSE,"Interpolation";"Paid Interpolated Dev Factors",#N/A,FALSE,"Interpolation";"Reported Claim Interpolated Dev Factors",#N/A,FALSE,"Interpolation"}</definedName>
    <definedName name="esrfgh_4_4">{"Reported Interpolated Dev Factors",#N/A,FALSE,"Interpolation";"Paid Interpolated Dev Factors",#N/A,FALSE,"Interpolation";"Reported Claim Interpolated Dev Factors",#N/A,FALSE,"Interpolation"}</definedName>
    <definedName name="esrfgh_4_5">{"Reported Interpolated Dev Factors",#N/A,FALSE,"Interpolation";"Paid Interpolated Dev Factors",#N/A,FALSE,"Interpolation";"Reported Claim Interpolated Dev Factors",#N/A,FALSE,"Interpolation"}</definedName>
    <definedName name="esrfgh_5">{"Reported Interpolated Dev Factors",#N/A,FALSE,"Interpolation";"Paid Interpolated Dev Factors",#N/A,FALSE,"Interpolation";"Reported Claim Interpolated Dev Factors",#N/A,FALSE,"Interpolation"}</definedName>
    <definedName name="esrfgh_5_1">{"Reported Interpolated Dev Factors",#N/A,FALSE,"Interpolation";"Paid Interpolated Dev Factors",#N/A,FALSE,"Interpolation";"Reported Claim Interpolated Dev Factors",#N/A,FALSE,"Interpolation"}</definedName>
    <definedName name="esrfgh_5_2">{"Reported Interpolated Dev Factors",#N/A,FALSE,"Interpolation";"Paid Interpolated Dev Factors",#N/A,FALSE,"Interpolation";"Reported Claim Interpolated Dev Factors",#N/A,FALSE,"Interpolation"}</definedName>
    <definedName name="esrfgh_5_3">{"Reported Interpolated Dev Factors",#N/A,FALSE,"Interpolation";"Paid Interpolated Dev Factors",#N/A,FALSE,"Interpolation";"Reported Claim Interpolated Dev Factors",#N/A,FALSE,"Interpolation"}</definedName>
    <definedName name="esrfgh_5_4">{"Reported Interpolated Dev Factors",#N/A,FALSE,"Interpolation";"Paid Interpolated Dev Factors",#N/A,FALSE,"Interpolation";"Reported Claim Interpolated Dev Factors",#N/A,FALSE,"Interpolation"}</definedName>
    <definedName name="esrfgh_5_5">{"Reported Interpolated Dev Factors",#N/A,FALSE,"Interpolation";"Paid Interpolated Dev Factors",#N/A,FALSE,"Interpolation";"Reported Claim Interpolated Dev Factors",#N/A,FALSE,"Interpolation"}</definedName>
    <definedName name="esrs">{"FCB_ALL",#N/A,FALSE,"FCB"}</definedName>
    <definedName name="ESSAI">{#N/A,#N/A,FALSE,"Pharm";#N/A,#N/A,FALSE,"WWCM"}</definedName>
    <definedName name="ESSAI_1">#REF!</definedName>
    <definedName name="ESSAI_2">{#N/A,#N/A,FALSE,"Pharm";#N/A,#N/A,FALSE,"WWCM"}</definedName>
    <definedName name="ESSAI_3">{#N/A,#N/A,FALSE,"Pharm";#N/A,#N/A,FALSE,"WWCM"}</definedName>
    <definedName name="ESSAI_4">{#N/A,#N/A,FALSE,"Pharm";#N/A,#N/A,FALSE,"WWCM"}</definedName>
    <definedName name="EssAliasTable">"Default"</definedName>
    <definedName name="esshr2">{#N/A,#N/A,FALSE,"Presentation by Unit";#N/A,#N/A,FALSE,"Presentation by BD";#N/A,#N/A,FALSE,"Presentation Split by Biggest U";#N/A,#N/A,FALSE,"Presentation Split by Area";#N/A,#N/A,FALSE,"Presentation Split by BD"}</definedName>
    <definedName name="EssOptions">"A1100000000011000011101100010_03#mi03#mi"</definedName>
    <definedName name="est">#REF!</definedName>
    <definedName name="estimate">#REF!</definedName>
    <definedName name="Estimated_Closing_Cash">#REF!</definedName>
    <definedName name="Estimated_Closing_Indebtedness">#REF!</definedName>
    <definedName name="Estimated_Working_Capital">#REF!</definedName>
    <definedName name="esw">{#N/A,#N/A,FALSE,"TABLE_1 YTD- VALUES LAST YR(2)"}</definedName>
    <definedName name="et">{"Month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etert">#REF!</definedName>
    <definedName name="etet">{#N/A,#N/A,FALSE,"Umsatz CH";#N/A,#N/A,FALSE,"ER CH";#N/A,#N/A,FALSE,"EA CH (2) ";#N/A,#N/A,FALSE,"EA CH";#N/A,#N/A,FALSE,"EA CH (3) ";#N/A,#N/A,FALSE,"EA CH (4)";#N/A,#N/A,FALSE,"KA CH";#N/A,#N/A,FALSE,"KA CH  (2)";#N/A,#N/A,FALSE,"KA CH  (3)";#N/A,#N/A,FALSE,"KA CH (4)"}</definedName>
    <definedName name="ethg">{"'RCIM'!$E$128"}</definedName>
    <definedName name="etjet">#REF!</definedName>
    <definedName name="etjet_1">#REF!</definedName>
    <definedName name="etjh">{"Month End Performance",#N/A,FALSE,"Report";"Site Talk Times",#N/A,FALSE,"Report"}</definedName>
    <definedName name="ETJTRJRJ">#REF!</definedName>
    <definedName name="etr">{#N/A,#N/A,FALSE,"A";#N/A,#N/A,FALSE,"B"}</definedName>
    <definedName name="etrhtey">#REF!</definedName>
    <definedName name="etrhtey_1">#REF!</definedName>
    <definedName name="ETRJE">#REF!</definedName>
    <definedName name="ETSKTRKTRKTRKTRK">#REF!</definedName>
    <definedName name="ety">{"Acq_matrix",#N/A,FALSE,"Acquisition Matrix"}</definedName>
    <definedName name="etyeye">#REF!</definedName>
    <definedName name="etyeye_1">#REF!</definedName>
    <definedName name="etyufg">{"mult96",#N/A,FALSE,"PETCOMP";"est96",#N/A,FALSE,"PETCOMP";"mult95",#N/A,FALSE,"PETCOMP";"est95",#N/A,FALSE,"PETCOMP";"multltm",#N/A,FALSE,"PETCOMP";"resultltm",#N/A,FALSE,"PETCOMP"}</definedName>
    <definedName name="eu">{"apci",#N/A,FALSE,"Chem_CY";"eastman",#N/A,FALSE,"Eastman";"betz",#N/A,FALSE,"Betz";"great lakes",#N/A,FALSE,"Great_Lakes";"hercules",#N/A,FALSE,"Hercules Chem Seg Data";"rohm",#N/A,FALSE,"Rohm";"union carbide",#N/A,FALSE,"Union";"witco",#N/A,FALSE,"Witco"}</definedName>
    <definedName name="EUR">#REF!</definedName>
    <definedName name="Euro">#REF!</definedName>
    <definedName name="euro_rate">1.6</definedName>
    <definedName name="europe">#REF!</definedName>
    <definedName name="EuropeBS">#REF!,#REF!,#REF!,#REF!</definedName>
    <definedName name="europecomm">#REF!</definedName>
    <definedName name="europecommmtd">#REF!</definedName>
    <definedName name="europecomp">#REF!</definedName>
    <definedName name="europeni">#REF!</definedName>
    <definedName name="europesummary">#REF!</definedName>
    <definedName name="EUROrate">#REF!</definedName>
    <definedName name="EurRakeVar">#REF!</definedName>
    <definedName name="ev.Calculation">-4105</definedName>
    <definedName name="ev.Initialized">FALSE</definedName>
    <definedName name="EV__ALLOWSTOPEXPAND__">1</definedName>
    <definedName name="EV__CVPARAMS__">"Trend!$B$17:$C$38;"</definedName>
    <definedName name="EV__DECIMALSYMBOL__">"."</definedName>
    <definedName name="EV__EVCOM_OPTIONS__">10</definedName>
    <definedName name="EV__EVCOMOPTS__">10</definedName>
    <definedName name="EV__EXPOPTIONS__">0</definedName>
    <definedName name="EV__LASTREFTIME__">38259.7064351852</definedName>
    <definedName name="EV__LASTREFTIME___1">38610.708900463</definedName>
    <definedName name="EV__LASTREFTIME___2">41758.7931134259</definedName>
    <definedName name="EV__LASTREFTIME___3">41478.8115046296</definedName>
    <definedName name="EV__LASTREFTIME___4">41759.4480439815</definedName>
    <definedName name="EV__LASTREFTIME___5">41765.5559490741</definedName>
    <definedName name="EV__LOCKEDCVW__">"MAIN,DEP,BUDGET,E.GAAP,ALL_JOBS,ALL_ORGS,ALL_PRODS,ALL_SUBACCTS,2004.TOTAL,PERIODIC,;"</definedName>
    <definedName name="EV__LOCKEDCVW__ALLSLSFCSTLE">"Actual,CXWORLD,DATAPACKS,LE947W,ALL_PRODUCTS,2002.TOTAL,200401,USD,BackOrdersUnits,PERIODIC,"</definedName>
    <definedName name="EV__LOCKEDCVW__ALTEGRITY_CONSOL">"ACTUAL,CC_TOTAL,ZUS3,ALL_DATASRC,USIS_GRP,PC_TOTAL,LC,2005.TOTAL,PERIODIC,"</definedName>
    <definedName name="EV__LOCKEDCVW__CAPEX">"ALL_ACCOUNTS_CAPEX,ALL_ASSETS,ACTUAL,ALL_DATA_SOURCES,D_NONE,LE_NONE,USD,2004.TOTAL,PERIODIC,"</definedName>
    <definedName name="EV__LOCKEDCVW__CASHFLOW">"A_TOTCFA,AC_CASHAC,ACTUAL,LC,E_QSG,2007.Q2,PERIODIC,"</definedName>
    <definedName name="EV__LOCKEDCVW__CB_FINANCE">"Tot_GAAP_NI,Total_BusinessUnits,ACTUAL,Total_Cost_Center,TotWithAlloc,LC,2006.APR,PERIODIC,"</definedName>
    <definedName name="EV__LOCKEDCVW__CB_SALES">"R71,LC,550,SRA425,AC_Total_Co,ACTUAL,TotWithAlloc,2009.FEB,PERIODIC,"</definedName>
    <definedName name="EV__LOCKEDCVW__CB_SALES_SCORECARD">"Total_Accounts,ACTUAL,1.00,2009.MAY,PERIODIC,"</definedName>
    <definedName name="EV__LOCKEDCVW__CIP">"Spending,6Plus6_2015,TOTALLTD,NADIVISION,AllProjects,LC,2015.JUN,Periodic,"</definedName>
    <definedName name="EV__LOCKEDCVW__CONSO">"A_None_NETINC,B_ALL,ACTUAL,C_ALL,USD,TotConso,E_QSG,G_ALL,2007.Q3,PERIODIC,"</definedName>
    <definedName name="EV__LOCKEDCVW__CONSOLIDATED">"Netincome,ACTUAL,DATASRC:Total,EB_CONS,All_Interco,2006.total,PERIODIC,"</definedName>
    <definedName name="EV__LOCKEDCVW__CORPOPS">"A_None_NETINC,B_ALL,BUDGET,C_ALL,USD,TotConso,E_100,G_ALL,2007.Q3,PERIODIC,"</definedName>
    <definedName name="EV__LOCKEDCVW__DAILYPERFORMANCE">"Gross.Profit,ACTUAL,Total_ProdStyle,2006.TOTAL,TotalAdj,Tot.BroderBros,Tot.Vendor,PERIODIC,"</definedName>
    <definedName name="EV__LOCKEDCVW__DAILYSALES">"Actual,CXWORLD,AllCustomers,DATAPACKS,LEWYETH_WORLDWIDE,MPALL_MF_PLANTS,ALL_PRODUCTS,USD,BackOrdersUnits,2006.TOTAL,PERIODIC,"</definedName>
    <definedName name="EV__LOCKEDCVW__DRIVERS_RISK">"ACTUAL,GLOBAL,EC_DRIVERS,EC_DATA,2004.YR,YTD,"</definedName>
    <definedName name="EV__LOCKEDCVW__EC_RISK">"A_SRC,ACTUAL,RealRate,EAD_TOT,EC_ENTITY_TOT,SRC_DATA,TOT_IndIndex,LGD_TOT,LoB_TOT,TOT_MC,PD_TOT,2004.YR,YTD,"</definedName>
    <definedName name="EV__LOCKEDCVW__FINANCE">"INCOME_STATEMENT,ACTUAL,TOTWITHALLOC,Madras_Chem_BU,All_Interco,USD,2012.MAR,ALL_VENDORS,PERIODIC,"</definedName>
    <definedName name="EV__LOCKEDCVW__FINANCE_DETAIL">"Net.Income,ACTUAL,TotalAdj,All_Depts,All_Lines,Tot.BroderBros,2004.TOTAL,PERIODIC,"</definedName>
    <definedName name="EV__LOCKEDCVW__FORECAST">"ALL_ACCOUNTS,Q1_1,ALL_CUSTOMER,Input,ALL_DEAL_ID,ALL_DEAL_STAT,ALL_DEAL_TYPE,B10038,ALL_GAM,ALL_PROB,ALL_REGION,2008.TOTAL,PERIODIC,"</definedName>
    <definedName name="EV__LOCKEDCVW__FPA">"BUDGET,TotWithAlloc,FL1_100,514000,All_Interco,LC,2007.TOTAL,PERIODIC,"</definedName>
    <definedName name="EV__LOCKEDCVW__FPA_GROWTH">"ACTUAL,TotWithAlloc,MgmtReporting,BalanceSheet,AllGrowth,All_Interco,LC,BASESCENARIO,2004.TOTAL,PERIODIC,"</definedName>
    <definedName name="EV__LOCKEDCVW__FPR">"A_STAT_INVENT,B_ALL,FORECAST,C_ALL,LC,Input,D_ALL,E_503,P_ALL,S_ALL,2006.Q4,PERIODIC,"</definedName>
    <definedName name="EV__LOCKEDCVW__Global_Consolidation">"ACTUAL,CC_TOTAL,ZUS3,DATA_LOADS,3150,IC_TOTAL,PC_TOTAL,USD,2011.SEP,YTD,"</definedName>
    <definedName name="EV__LOCKEDCVW__GROSSMARGIN">"BUDGET929,Adj,FinancialHedges,SC_Contracts,LC,2008.TOTAL,PERIODIC,"</definedName>
    <definedName name="EV__LOCKEDCVW__HIST_EXPRESS">"ME_PL,ACTUAL,Initial_Input,C_IFRS,FM_TNT,P_EXP,LC,IFM_ALL,2003.TOTAL,YTD,"</definedName>
    <definedName name="EV__LOCKEDCVW__HIST_FIN">"F_GLOBAL,ACTUAL,Initial_Input,C_IFRS,FM_TNTC,LC,IFM_ALL,Movements,2003.TOTAL,YTD,"</definedName>
    <definedName name="EV__LOCKEDCVW__HIST_INTMAIL">"MI_PL,ACTUAL,Initial_Input,C_IFRS,FM_TNT,LC,IFM_ALL,P_IM,2003.TOTAL,YTD,"</definedName>
    <definedName name="EV__LOCKEDCVW__HR">"ACTUAL,Totaladj,All_Employee,AHS,A_HR1000,EUR,2007.TOTAL,PERIODIC,"</definedName>
    <definedName name="EV__LOCKEDCVW__HR_2008">"ACTUAL,TotalAdj,TOT_EMP_08,TOT_CARIBOU,HRROLL,USD,2004.TOTAL,PERIODIC,"</definedName>
    <definedName name="EV__LOCKEDCVW__HR_2009">"ACTUAL,TotalAdj,TOT_EMP_09,TOT_CARIBOU,HRROLL,USD,2004.TOTAL,PERIODIC,"</definedName>
    <definedName name="EV__LOCKEDCVW__HUMAN_RESOURCES">"NBUDGET,TotalAdj,AC_US,4111,56002,LC,2010.TOTAL,PERIODIC,"</definedName>
    <definedName name="EV__LOCKEDCVW__IMSCONTACTS">"Actual,DATAPACKS,IMSAccounts,CT1,ME1,MF1,AntipsychoticMkt,SG1,2002.TOTAL,PERIODIC,"</definedName>
    <definedName name="EV__LOCKEDCVW__IMSDTC">"Actual,DATAPACKS,IMSAccounts,IMSMARKET:ME1,IMSMEDIA:ME1,MF1,AntipsychoticMkt,PR1,2002.TOTAL,PERIODIC,"</definedName>
    <definedName name="EV__LOCKEDCVW__IMSMNTHLYALL">"Actual,DATAPACKS,IMSAccounts,CH1,ME1,MF1,AntipsychoticMkt,SG1,2002.TOTAL,200401,PERIODIC,"</definedName>
    <definedName name="EV__LOCKEDCVW__IMSMONTHLY">"Actual,DATAPACKS,IMSAccounts,CH1,ME1,MF1,AntipsychoticMkt,SG1,2002.TOTAL,200401,PERIODIC,"</definedName>
    <definedName name="EV__LOCKEDCVW__IMSWEEKLY">"Actual,DATAPACKS,IMSAccounts,ME1,MF1,AntipsychoticMkt,2006.TOTAL,200401,PERIODIC,"</definedName>
    <definedName name="EV__LOCKEDCVW__INTERCOMATCHING">"ICAssets,Actual,Input,E_All,I_All,2004.TOTAL,USD,PERIODIC,"</definedName>
    <definedName name="EV__LOCKEDCVW__KPI">"ACTUAL,TOTALCC,TotalAdj,All_Minions,TOT_ANDROID,TOT_WGS_FRNGS,USD,TOT_SUB_LNCH,2006.TOTAL,PERIODIC,"</definedName>
    <definedName name="EV__LOCKEDCVW__LEGAL">"F_CLO,10001,ACTUAL,LC,INPUT,1,Third_and_IC,2014.AUG,YTD,"</definedName>
    <definedName name="EV__LOCKEDCVW__MAIN">"PRFOTH,BUDGET,E.RTCW,ALL_Jobs,All_Orgs,ALL_Prods,All_SubAccts,2006.TOTAL,PERIODIC,"</definedName>
    <definedName name="EV__LOCKEDCVW__MONTHLY_EXPRESS">"ME_PL,ACTUAL,Initial_Input,C_IFRS,FM_TNT,P_EXP,LC,IFM_ALL,2003.TOTAL,YTD,"</definedName>
    <definedName name="EV__LOCKEDCVW__MONTHLY_INTMAIL">"MI_PL,ACTUAL,Initial_Input,C_IFRS,FM_TNT,LC,IFM_ALL,P_IM,2003.TOTAL,YTD,"</definedName>
    <definedName name="EV__LOCKEDCVW__MONTHLY_LOGISTICS">"ml_EBITA,AC_ALL,ACTUAL,Initial_Input,C_IFRS,FM_TNT,LC,IFM_ALL,SE_ALL,2003.TOTAL,YTD,"</definedName>
    <definedName name="EV__LOCKEDCVW__OWNERSHIP">"ACTUAL,PCON,FM_TNT,LC,IFM_ALL,2003.TOTAL,YTD,"</definedName>
    <definedName name="EV__LOCKEDCVW__P5DEV">",Plan,,,,,,"</definedName>
    <definedName name="EV__LOCKEDCVW__PARAM">"StartDay,PARCategoryALL,PAREntityALL,2001.JAN,PERIODIC,"</definedName>
    <definedName name="EV__LOCKEDCVW__PAYROLL">"11250,Actual,TotalAdj,TOT_DEPT,ALLEMPL,TOT_COMPANY_PF,Tot_Job,TOT_LOB,ALLPAYGROUPS,2008.Total,ALLDATACONT,PERIODIC,"</definedName>
    <definedName name="EV__LOCKEDCVW__PCVASSUMPTION">"Actual,Datapacks,13vPrivatePrice,CXWORLD,LEWYETH_WORLDWIDE,PVM,Current.Pt,200901,LC,PERIODIC,"</definedName>
    <definedName name="EV__LOCKEDCVW__PCVCONTRACT">"Actual,Datapacks,13vPrivatePrice,AllContracts,CXWORLD,LEWYETH_WORLDWIDE,AllPricePts,AllScenarios,200901,LC,2002.TOTAL,PERIODIC,"</definedName>
    <definedName name="EV__LOCKEDCVW__PCVFORECAST">"Actual,Datapacks,13vPrivatePrice,CXWORLD,LEWYETH_WORLDWIDE,PVM,200901,LC,2002.TOTAL,PERIODIC,"</definedName>
    <definedName name="EV__LOCKEDCVW__PCVINVENTORY">"200901,Actual,Datapacks,13vPrivatePrice,CXWORLD,LEWYETH_WORLDWIDE,PVM,PrivateStk,Current.Pt,PERIODIC,"</definedName>
    <definedName name="EV__LOCKEDCVW__PCVMKTSHR">"Actual,Datapacks,13vPrivatePrice,CXWORLD,LEWYETH_WORLDWIDE,0.MONTH,PVM,200901,PERIODIC,"</definedName>
    <definedName name="EV__LOCKEDCVW__PERFORMANCE">"INCOME_STATEMENT,ACTUAL,Tot_Rpt,WLOO,All_InterCo,USD,2008.SEP,PERIODIC,"</definedName>
    <definedName name="EV__LOCKEDCVW__PLANNING2005">"ACTUAL,ALLLE,TURBINE,GPPCT,ALLPRODUCTS,USOPS,1998.TOTAL,PERIODIC,"</definedName>
    <definedName name="EV__LOCKEDCVW__PRODUCT">"ALL_ACCOUNTS,ACTUAL,TotalAdj,ALL_ENTITY,ALL_PRODUCT,2001.TOTAL,PERIODIC,"</definedName>
    <definedName name="EV__LOCKEDCVW__PROFITABILITY">"NET_SALES,ACTUAL,GH_GROUP,USD,ALL_CATEGORIES,2006.TOTAL,100,PERIODIC,"</definedName>
    <definedName name="EV__LOCKEDCVW__PROJ_EVEREST">"ACTUAL,TOTALADJ,TOT_DELIVER,TOT_ANDROID,2000.TOTAL,PERIODIC,"</definedName>
    <definedName name="EV__LOCKEDCVW__PROJECT">"ACTUAL,TotWithAdj,MgmtReporting,150000,AllProjects,AllRFEProjects,LC,2004.TOTAL,PERIODIC,"</definedName>
    <definedName name="EV__LOCKEDCVW__RATE">"ACTUAL,EUR,Avg,RateInput,2011.Q4,PERIODIC,"</definedName>
    <definedName name="EV__LOCKEDCVW__RATE_INTERCO">"Actual,Avg,Default,2004.TOTAL,USD,PERIODIC,"</definedName>
    <definedName name="EV__LOCKEDCVW__RATE_MNTHLY">"Actual,ARS,Avg,RateCalc,2002.TOTAL,PERIODIC,"</definedName>
    <definedName name="EV__LOCKEDCVW__RATE_W">"ACTUAL,EUR,Open,Input,Default,2003.TOTAL,YTD,"</definedName>
    <definedName name="EV__LOCKEDCVW__RC_RISK">"ACTUAL,AC_B99999,FL_TOT,OT_ETTOT,RU_200016,TE_UCR_TOT,2004.YR,YTD,"</definedName>
    <definedName name="EV__LOCKEDCVW__REVENUE">"CustomerData,Actual,1001018,Revenue,10,TOT_LOB,2009.SEP,PERIODIC,"</definedName>
    <definedName name="EV__LOCKEDCVW__RFC_EXPRESS">"ME_PL,ACTUAL,Initial_Input,C_IFRS,FM_TNT,P_EXP,LC,IFM_ALL,2003.TOTAL,YTD,"</definedName>
    <definedName name="EV__LOCKEDCVW__RFC_FIN">"F_GLOBAL,LE0,Initial_Input,C_IFRS,FM_TNTC,LC,IFM_ALL,Movements,2009.JAN,YTD,"</definedName>
    <definedName name="EV__LOCKEDCVW__RFC_INTMAIL">"MI_PL,ACTUAL,Initial_Input,C_IFRS,FM_TNT,LC,IFM_ALL,P_IM,2003.TOTAL,YTD,"</definedName>
    <definedName name="EV__LOCKEDCVW__RISKOPPS">"LE,CXWORLD,Datapacks,LE947W,TOTAL_MARKET,AllRisksOpps,LC,BackOrdersUnits,2002.TOTAL,200401,PERIODIC,"</definedName>
    <definedName name="EV__LOCKEDCVW__SAFETY">"PrevDOTRatio_PLAN,Plan,Input,LINEHAUL,TOT_COMPANY,REGULAR,2009.TOTAL,PERIODIC,"</definedName>
    <definedName name="EV__LOCKEDCVW__SALARYPLANNING">"AllAccounts,grande,ACTUAL,TotalAdj,AllEmployees,AllGrades,2000.TOTAL,PERIODIC,"</definedName>
    <definedName name="EV__LOCKEDCVW__SALES">"ACTUAL,AllTPAs,EB_0010,AllPurses,Input,ALL,Revenue,2006.Q1,All_Prices,PERIODIC,"</definedName>
    <definedName name="EV__LOCKEDCVW__SALES_ANALYSIS">"ACTUAL,TOT_STATE_PROV,TotalAdj,ASH_CITY,ALL_ORDERTYPE,ALL_PROMO,LC,NET_SALES,CHRIS_TURNER,ALL_BRANDS,2009.01.30,YTD,"</definedName>
    <definedName name="EV__LOCKEDCVW__SALES_FINANCE">"ACTUAL,ALL_CUST,TotalAdj,Revenue,CDO_NA,All_Products,All_RsnCd,USD,REB_DISC_ALLOW,2006.TOTAL,PERIODIC,"</definedName>
    <definedName name="EV__LOCKEDCVW__SERVICES">"ACTUAL,TotalAdj,ALL_ENTITY,UNSPEC_PS_ACCOUNT,ALL_PS_CUSTOMER,ALL_PS_PROJECT_ID,ALL_SVC_TYPE,2001.TOTAL,PERIODIC,"</definedName>
    <definedName name="EV__LOCKEDCVW__STANDARD_COST">"ALL_CATEGORIES,2006.TOTAL,COST,ACTUAL,GH_GROUP,PERIODIC,"</definedName>
    <definedName name="EV__LOCKEDCVW__TEST">"Tot_Broker_Rev,Actual,TotalAdj,TOT_COMPANY,TOT_LOB,2008.APR,TOT_DEPT,PERIODIC,"</definedName>
    <definedName name="EV__LOCKEDCVW__USCENSUS">"Actual,Population,AllAges,AllInstitutions,AllRaces,AllGender,DATAPACKS,2002.TOTAL,PERIODIC,"</definedName>
    <definedName name="EV__LOCKEDCVW__WAREHOUSE">"ACTUAL,TotalAdj,TOT_CARIBOU,TOTAL_SKU,2004.TOTAL,QTY,PERIODIC,"</definedName>
    <definedName name="EV__LOCKEDCVW__WEEKLY">"ACC_WKDummy,ACTUAL,Initial_Input,C_IFRS,FM_TNT,LC,IFM_ALL,2003.TOTAL,YTD,"</definedName>
    <definedName name="EV__LOCKEDCVW__WEEKLY_EXPRESS">"ME_PL,ACTUAL,Initial_Input,C_IFRS,FM_TNT,P_EXP,LC,IFM_ALL,2003.TOTAL,PERIODIC,"</definedName>
    <definedName name="EV__LOCKEDCVW__WEEKLY_INTMAIL">"MI_PL,ACTUAL,Initial_Input,C_IFRS,FM_TNT,LC,IFM_ALL,P_IM,2003.TOTAL,PERIODIC,"</definedName>
    <definedName name="EV__LOCKEDCVW__WEEKLY_LOGISTICS">"ml_EBITA,AC_ALL,ACTUAL,Initial_Input,C_IFRS,FM_TNT,LC,IFM_ALL,SE_ALL,2003.TOTAL,PERIODIC,"</definedName>
    <definedName name="EV__LOCKEDCVW__WHSLRMONTH">"Actual,CGALL,DATAPACKS,LEWYETH_WORLDWIDE,ALL_PRODUCTS,200401,AdjInvUnits,2007.TOTAL,PERIODIC,"</definedName>
    <definedName name="EV__LOCKEDCVW__WHSLRWEEK">"Actual,CGALL,DATAPACKS,LEWYETH_WORLDWIDE,ALL_PRODUCTS,200401,AdjInvUnits,2007.TOTAL,PERIODIC,"</definedName>
    <definedName name="EV__LOCKEDCVW__XCHANGE">"ACTUAL,TotalEntity2,TotalRate,USOPS,1998.TOTAL,PERIODIC,"</definedName>
    <definedName name="EV__LOCKSTATUS__">2</definedName>
    <definedName name="EV__MAXEXPCOLS__">100</definedName>
    <definedName name="EV__MAXEXPROWS__">1000</definedName>
    <definedName name="EV__MEMORYCVW__">0</definedName>
    <definedName name="EV__MEMORYCVW__ACCOUNT.XLS">"REPORTING"</definedName>
    <definedName name="EV__MEMORYCVW__ACCOUNT.XLS_ACCOUNT">"HC_minus"</definedName>
    <definedName name="EV__MEMORYCVW__ACCOUNT.XLS_ACTIVEAPPLICATION">"REPORTING"</definedName>
    <definedName name="EV__MEMORYCVW__ACCOUNT.XLS_BUSINESSUNITS">"AllProdLinesRep_Corp"</definedName>
    <definedName name="EV__MEMORYCVW__ACCOUNT.XLS_CATEGORY">"ACTUAL"</definedName>
    <definedName name="EV__MEMORYCVW__ACCOUNT.XLS_DATASRC">"INPUT"</definedName>
    <definedName name="EV__MEMORYCVW__ACCOUNT.XLS_INPUTCURRENCY">"RPTEUR"</definedName>
    <definedName name="EV__MEMORYCVW__ACCOUNT.XLS_INTCO">"Non_InterCo"</definedName>
    <definedName name="EV__MEMORYCVW__ACCOUNT.XLS_LE">"L_403"</definedName>
    <definedName name="EV__MEMORYCVW__ACCOUNT.XLS_MEASURES">"YTD"</definedName>
    <definedName name="EV__MEMORYCVW__ACCOUNT.XLS_PAESE">"CountryCorp"</definedName>
    <definedName name="EV__MEMORYCVW__ACCOUNT.XLS_TIME">"2007.DEC"</definedName>
    <definedName name="EV__MEMORYCVW__ACCOUNT.XLS_WORKCENTER">"WCAll"</definedName>
    <definedName name="EV__MEMORYCVW__ACCOUNT_WT.XLS">"WEEKLY_TRACKER"</definedName>
    <definedName name="EV__MEMORYCVW__ACCOUNT_WT.XLS_ACCOUNT_WT">"NET_CASHFLOW"</definedName>
    <definedName name="EV__MEMORYCVW__ACCOUNT_WT.XLS_ACTIVEAPPLICATION">"WEEKLY_TRACKER"</definedName>
    <definedName name="EV__MEMORYCVW__ACCOUNT_WT.XLS_BUSORG">"BU_103"</definedName>
    <definedName name="EV__MEMORYCVW__ACCOUNT_WT.XLS_BUSPARTNER_WT">"UND_BP"</definedName>
    <definedName name="EV__MEMORYCVW__ACCOUNT_WT.XLS_CATEGORY">"CURR_FCST"</definedName>
    <definedName name="EV__MEMORYCVW__ACCOUNT_WT.XLS_DATASRC">"TotWithAdj"</definedName>
    <definedName name="EV__MEMORYCVW__ACCOUNT_WT.XLS_MEASURES">"PERIODIC"</definedName>
    <definedName name="EV__MEMORYCVW__ACCOUNT_WT.XLS_PRODLINE">"ALL_PRODLINES"</definedName>
    <definedName name="EV__MEMORYCVW__ACCOUNT_WT.XLS_PROJECT">"UND_PROJECT"</definedName>
    <definedName name="EV__MEMORYCVW__ACCOUNT_WT.XLS_RPTBASIS">"LC"</definedName>
    <definedName name="EV__MEMORYCVW__ACCOUNT_WT.XLS_TIME_WK">"2005.APR"</definedName>
    <definedName name="EV__MEMORYCVW__APM10001">"REPORTING"</definedName>
    <definedName name="EV__MEMORYCVW__APM10001_ACCOUNT">"HC_plus"</definedName>
    <definedName name="EV__MEMORYCVW__APM10001_ACTIVEAPPLICATION">"REPORTING"</definedName>
    <definedName name="EV__MEMORYCVW__APM10001_BUSINESSUNITS">"AllProdLinesRep_Corp"</definedName>
    <definedName name="EV__MEMORYCVW__APM10001_CATEGORY">"ACTUAL"</definedName>
    <definedName name="EV__MEMORYCVW__APM10001_DATASRC">"INPUT"</definedName>
    <definedName name="EV__MEMORYCVW__APM10001_INPUTCURRENCY">"CAD"</definedName>
    <definedName name="EV__MEMORYCVW__APM10001_INTCO">"Non_InterCo"</definedName>
    <definedName name="EV__MEMORYCVW__APM10001_LE">"L_430"</definedName>
    <definedName name="EV__MEMORYCVW__APM10001_MEASURES">"YTD"</definedName>
    <definedName name="EV__MEMORYCVW__APM10001_PAESE">"Country1525"</definedName>
    <definedName name="EV__MEMORYCVW__APM10001_TIME">"2007.APR"</definedName>
    <definedName name="EV__MEMORYCVW__APM10001_WORKCENTER">"WCAll"</definedName>
    <definedName name="EV__MEMORYCVW__BOOK1">"REPORTING"</definedName>
    <definedName name="EV__MEMORYCVW__BOOK1_ACCOUNT">"TNR"</definedName>
    <definedName name="EV__MEMORYCVW__BOOK1_ACTIVEAPPLICATION">"REPORTING"</definedName>
    <definedName name="EV__MEMORYCVW__BOOK1_BUSINESSUNITS">"AllProdLinesRep_Corp"</definedName>
    <definedName name="EV__MEMORYCVW__BOOK1_CATEGORY">"ACT_vs_BDG"</definedName>
    <definedName name="EV__MEMORYCVW__BOOK1_DATASRC">"D_TOT"</definedName>
    <definedName name="EV__MEMORYCVW__BOOK1_INPUTCURRENCY">"RPTEUR"</definedName>
    <definedName name="EV__MEMORYCVW__BOOK1_INTCO">"All_InterCo"</definedName>
    <definedName name="EV__MEMORYCVW__BOOK1_LE">"L_311"</definedName>
    <definedName name="EV__MEMORYCVW__BOOK1_MEASURES">"YTD"</definedName>
    <definedName name="EV__MEMORYCVW__BOOK1_PAESE">"TotMarkets_Corp"</definedName>
    <definedName name="EV__MEMORYCVW__BOOK1_TIME">"2008.JUN"</definedName>
    <definedName name="EV__MEMORYCVW__BOOK1_WORKCENTER">"WCAllGest"</definedName>
    <definedName name="EV__MEMORYCVW__BOOK3">"REPORTING"</definedName>
    <definedName name="EV__MEMORYCVW__BOOK3_ACCOUNT">"INV"</definedName>
    <definedName name="EV__MEMORYCVW__BOOK3_ACTIVEAPPLICATION">"REPORTING"</definedName>
    <definedName name="EV__MEMORYCVW__BOOK3_BUSINESSUNITS">"AllProdLinesRep_Corp"</definedName>
    <definedName name="EV__MEMORYCVW__BOOK3_CATEGORY">"ACTUAL"</definedName>
    <definedName name="EV__MEMORYCVW__BOOK3_DATASRC">"D_TOT"</definedName>
    <definedName name="EV__MEMORYCVW__BOOK3_INPUTCURRENCY">"LC"</definedName>
    <definedName name="EV__MEMORYCVW__BOOK3_INTCO">"All_InterCo"</definedName>
    <definedName name="EV__MEMORYCVW__BOOK3_LE">"L_298"</definedName>
    <definedName name="EV__MEMORYCVW__BOOK3_MEASURES">"YTD"</definedName>
    <definedName name="EV__MEMORYCVW__BOOK3_PAESE">"TotMarkets_Corp"</definedName>
    <definedName name="EV__MEMORYCVW__BOOK3_TIME">"2008.JUN"</definedName>
    <definedName name="EV__MEMORYCVW__BOOK3_WORKCENTER">"WCAll"</definedName>
    <definedName name="EV__MEMORYCVW__BOOK4">"REPORTING"</definedName>
    <definedName name="EV__MEMORYCVW__BOOK4_ACCOUNT">"CURR_PURCH"</definedName>
    <definedName name="EV__MEMORYCVW__BOOK4_ACTIVEAPPLICATION">"REPORTING"</definedName>
    <definedName name="EV__MEMORYCVW__BOOK4_BUSINESSUNITS">"CRMDummy"</definedName>
    <definedName name="EV__MEMORYCVW__BOOK4_CATEGORY">"ACTUAL"</definedName>
    <definedName name="EV__MEMORYCVW__BOOK4_DATASRC">"C_ADJ"</definedName>
    <definedName name="EV__MEMORYCVW__BOOK4_INPUTCURRENCY">"LC"</definedName>
    <definedName name="EV__MEMORYCVW__BOOK4_INTCO">"Non_InterCo"</definedName>
    <definedName name="EV__MEMORYCVW__BOOK4_LE">"L_699"</definedName>
    <definedName name="EV__MEMORYCVW__BOOK4_MEASURES">"YTD"</definedName>
    <definedName name="EV__MEMORYCVW__BOOK4_PAESE">"MarketNone"</definedName>
    <definedName name="EV__MEMORYCVW__BOOK4_TIME">"2007.NOV"</definedName>
    <definedName name="EV__MEMORYCVW__BOOK4_WORKCENTER">"WCNone"</definedName>
    <definedName name="EV__MEMORYCVW__CONSOLIDATED_BY_BU1">"REPORTING"</definedName>
    <definedName name="EV__MEMORYCVW__CONSOLIDATED_BY_BU1_ACCOUNT">"INV"</definedName>
    <definedName name="EV__MEMORYCVW__CONSOLIDATED_BY_BU1_ACTIVEAPPLICATION">"REPORTING"</definedName>
    <definedName name="EV__MEMORYCVW__CONSOLIDATED_BY_BU1_BUSINESSUNITS">"CorporateDummy"</definedName>
    <definedName name="EV__MEMORYCVW__CONSOLIDATED_BY_BU1_CATEGORY">"ACTUAL"</definedName>
    <definedName name="EV__MEMORYCVW__CONSOLIDATED_BY_BU1_DATASRC">"D_TOT"</definedName>
    <definedName name="EV__MEMORYCVW__CONSOLIDATED_BY_BU1_INPUTCURRENCY">"LC"</definedName>
    <definedName name="EV__MEMORYCVW__CONSOLIDATED_BY_BU1_INTCO">"All_InterCo"</definedName>
    <definedName name="EV__MEMORYCVW__CONSOLIDATED_BY_BU1_LE">"L_430"</definedName>
    <definedName name="EV__MEMORYCVW__CONSOLIDATED_BY_BU1_MEASURES">"YTD"</definedName>
    <definedName name="EV__MEMORYCVW__CONSOLIDATED_BY_BU1_PAESE">"Country1420"</definedName>
    <definedName name="EV__MEMORYCVW__CONSOLIDATED_BY_BU1_TIME">"2008.JUN"</definedName>
    <definedName name="EV__MEMORYCVW__CONSOLIDATED_BY_BU1_WORKCENTER">"WCAll"</definedName>
    <definedName name="EV__MEMORYCVW__DASH2.XLS">"REPORTING"</definedName>
    <definedName name="EV__MEMORYCVW__DASH2.XLS_ACCOUNT">"INV"</definedName>
    <definedName name="EV__MEMORYCVW__DASH2.XLS_ACTIVEAPPLICATION">"REPORTING"</definedName>
    <definedName name="EV__MEMORYCVW__DASH2.XLS_BUSINESSUNITS">"AllProdLinesRep_Corp"</definedName>
    <definedName name="EV__MEMORYCVW__DASH2.XLS_CATEGORY">"ACTUAL"</definedName>
    <definedName name="EV__MEMORYCVW__DASH2.XLS_DATASRC">"D_TOT"</definedName>
    <definedName name="EV__MEMORYCVW__DASH2.XLS_INPUTCURRENCY">"LC"</definedName>
    <definedName name="EV__MEMORYCVW__DASH2.XLS_INTCO">"All_InterCo"</definedName>
    <definedName name="EV__MEMORYCVW__DASH2.XLS_LE">"L_403"</definedName>
    <definedName name="EV__MEMORYCVW__DASH2.XLS_MEASURES">"YTD"</definedName>
    <definedName name="EV__MEMORYCVW__DASH2.XLS_PAESE">"TotMarkets_Corp"</definedName>
    <definedName name="EV__MEMORYCVW__DASH2.XLS_TIME">"2007.JUN"</definedName>
    <definedName name="EV__MEMORYCVW__DASH2.XLS_WORKCENTER">"WCAll"</definedName>
    <definedName name="EV__MEMORYCVW__F201.XLS">"REPORTING"</definedName>
    <definedName name="EV__MEMORYCVW__TEMPLATE11">"WEEKLY_TRACKER"</definedName>
    <definedName name="EV__MEMORYCVW__TEMPLATE11_ACCOUNT_WT">"NET_CASHFLOW"</definedName>
    <definedName name="EV__MEMORYCVW__TEMPLATE11_ACTIVEAPPLICATION">"WEEKLY_TRACKER"</definedName>
    <definedName name="EV__MEMORYCVW__TEMPLATE11_BUSORG">"BU_103"</definedName>
    <definedName name="EV__MEMORYCVW__TEMPLATE11_BUSPARTNER_WT">"UND_BP"</definedName>
    <definedName name="EV__MEMORYCVW__TEMPLATE11_CATEGORY">"CURR_FCST"</definedName>
    <definedName name="EV__MEMORYCVW__TEMPLATE11_DATASRC">"TotWithAdj"</definedName>
    <definedName name="EV__MEMORYCVW__TEMPLATE11_MEASURES">"PERIODIC"</definedName>
    <definedName name="EV__MEMORYCVW__TEMPLATE11_PRODLINE">"ALL_PRODLINES"</definedName>
    <definedName name="EV__MEMORYCVW__TEMPLATE11_PROJECT">"UND_PROJECT"</definedName>
    <definedName name="EV__MEMORYCVW__TEMPLATE11_RPTBASIS">"LC"</definedName>
    <definedName name="EV__MEMORYCVW__TEMPLATE11_TIME_WK">"2005.APR"</definedName>
    <definedName name="EV__MEMORYCVW__TEMPLATE31">"WEEKLY_TRACKER"</definedName>
    <definedName name="EV__MEMORYCVW__TEMPLATE31_ACCOUNT_WT">"NET_CASHFLOW"</definedName>
    <definedName name="EV__MEMORYCVW__TEMPLATE31_ACTIVEAPPLICATION">"WEEKLY_TRACKER"</definedName>
    <definedName name="EV__MEMORYCVW__TEMPLATE31_BUSORG">"BU_103"</definedName>
    <definedName name="EV__MEMORYCVW__TEMPLATE31_BUSPARTNER_WT">"UND_BP"</definedName>
    <definedName name="EV__MEMORYCVW__TEMPLATE31_CATEGORY">"CURR_FCST"</definedName>
    <definedName name="EV__MEMORYCVW__TEMPLATE31_DATASRC">"TotWithAdj"</definedName>
    <definedName name="EV__MEMORYCVW__TEMPLATE31_MEASURES">"PERIODIC"</definedName>
    <definedName name="EV__MEMORYCVW__TEMPLATE31_PRODLINE">"ALL_PRODLINES"</definedName>
    <definedName name="EV__MEMORYCVW__TEMPLATE31_PROJECT">"UND_PROJECT"</definedName>
    <definedName name="EV__MEMORYCVW__TEMPLATE31_RPTBASIS">"LC"</definedName>
    <definedName name="EV__MEMORYCVW__TEMPLATE31_TIME_WK">"2005.APR"</definedName>
    <definedName name="EV__MEMORYCVW__TEMPLATE51">"WEEKLY_TRACKER"</definedName>
    <definedName name="EV__MEMORYCVW__TEMPLATE511">"WEEKLY_TRACKER"</definedName>
    <definedName name="EV__MEMORYCVW__TEMPLATE7.XLT">"WEEKLY_TRACKER"</definedName>
    <definedName name="EV__MEMORYCVW__TEMPLATE71">"WEEKLY_TRACKER"</definedName>
    <definedName name="EV__USERCHANGEOPTIONS__">1</definedName>
    <definedName name="EV__WBEVMODE__">0</definedName>
    <definedName name="EV__WBREFOPTIONS__">134217783</definedName>
    <definedName name="EV__WBVERSION__">0</definedName>
    <definedName name="EV__WSINFO__">"osoft"</definedName>
    <definedName name="ev_e">39356.6199189815</definedName>
    <definedName name="ev_exit">#REF!</definedName>
    <definedName name="ev_investorthreshold">#REF!</definedName>
    <definedName name="EV_LASTREFTIME">38943.6463310185</definedName>
    <definedName name="EV_LASTREFTIMENEW">40634.3924189815</definedName>
    <definedName name="EV_latreftime1_">39027.4279050926</definedName>
    <definedName name="EV_OVER_EMPLOYEE">"EV_OVER_EMPLOYEE"</definedName>
    <definedName name="EV_OVER_LTM_EBIT">"EV_OVER_LTM_EBIT"</definedName>
    <definedName name="EV_OVER_LTM_EBITDA">"EV_OVER_LTM_EBITDA"</definedName>
    <definedName name="EV_OVER_LTM_REVENUE">"EV_OVER_LTM_REVENUE"</definedName>
    <definedName name="EV_OVER_REVENUE_EST">"EV_OVER_REVENUE_EST"</definedName>
    <definedName name="EV_OVER_REVENUE_EST_1">"EV_OVER_REVENUE_EST_1"</definedName>
    <definedName name="EVA">#REF!</definedName>
    <definedName name="EVACAPEX">#REF!</definedName>
    <definedName name="EVCE">{#N/A,#N/A,FALSE,"Output";#N/A,#N/A,FALSE,"Cover Sheet";#N/A,#N/A,FALSE,"Current Mkt. Projections"}</definedName>
    <definedName name="EVDRE_Long_term_A1">0</definedName>
    <definedName name="EVDRE_R350_A1">0</definedName>
    <definedName name="EverCalced">FALSE</definedName>
    <definedName name="EVLastRefTime">38638.6670023148</definedName>
    <definedName name="EVs">{#N/A,#N/A,FALSE,"Output";#N/A,#N/A,FALSE,"Cover Sheet";#N/A,#N/A,FALSE,"Current Mkt. Projections"}</definedName>
    <definedName name="EVtoSvROCE">{#N/A,#N/A,FALSE,"Output";#N/A,#N/A,FALSE,"Cover Sheet";#N/A,#N/A,FALSE,"Current Mkt. Projections"}</definedName>
    <definedName name="ew">{#N/A,"PURADD",FALSE,"Business Analysis";#N/A,"PURSPP",FALSE,"Business Analysis";#N/A,"CTGIND",FALSE,"Business Analysis";#N/A,"PURCHM",FALSE,"Business Analysis";#N/A,"SPADD",FALSE,"Business Analysis";#N/A,"EPOXY",FALSE,"Business Analysis";#N/A,"PURPER",FALSE,"Business Analysis"}</definedName>
    <definedName name="ew_1">#REF!</definedName>
    <definedName name="ewa">#REF!</definedName>
    <definedName name="ewaw">{"Act_vs_Budget",#N/A,FALSE,"QTRDPVAR";"Act_vs_Prior_Year",#N/A,FALSE,"QTRDPVAR"}</definedName>
    <definedName name="ewdwqd">{#N/A,"PURCHM",FALSE,"Business Analysis";#N/A,"SPADD",FALSE,"Business Analysis"}</definedName>
    <definedName name="EWE">{#N/A,#N/A,FALSE,"PERSONAL"}</definedName>
    <definedName name="EWERE">{#N/A,#N/A,FALSE,"PERSONAL"}</definedName>
    <definedName name="ewerwerwer">{"GLI-Income Statement",#N/A,FALSE,"gli";"GLI - Balance Sheet Wksht",#N/A,FALSE,"gli";"GLI-Cash Flow",#N/A,FALSE,"gli";"GLI Qtrly Stats",#N/A,FALSE,"gli"}</definedName>
    <definedName name="EWEWE">{#N/A,#N/A,FALSE,"PERSONAL"}</definedName>
    <definedName name="EWEWEWE">{#N/A,#N/A,FALSE,"PERSONAL"}</definedName>
    <definedName name="ewfwe">{#N/A,#N/A,FALSE,"Che-Ga";#N/A,#N/A,FALSE,"Iv-Sm";#N/A,#N/A,FALSE,"So-We";#N/A,#N/A,FALSE,"Me-Po";#N/A,#N/A,FALSE,"Be-Bo";#N/A,#N/A,FALSE,"Cha-Ki";#N/A,#N/A,FALSE,"In";#N/A,#N/A,FALSE,"Schedule 23";#N/A,#N/A,FALSE,"Schedule 22";#N/A,#N/A,FALSE,"WACC"}</definedName>
    <definedName name="ewg">#REF!</definedName>
    <definedName name="ewgw">{#N/A,#N/A,FALSE,"Admin";#N/A,#N/A,FALSE,"Other"}</definedName>
    <definedName name="ewkrhg">#REF!</definedName>
    <definedName name="ewkrhg_1">#REF!</definedName>
    <definedName name="ewoij">{#N/A,#N/A,FALSE,"Front Page";#N/A,#N/A,FALSE,"Mfg Var";#N/A,#N/A,FALSE,"Family Unit Cost Graphs";#N/A,#N/A,FALSE,"Product Cost Graphs";#N/A,#N/A,FALSE,"Unit Cost Setup";#N/A,#N/A,FALSE,"Yields";#N/A,#N/A,FALSE,"Emery";#N/A,#N/A,FALSE,"GI Pricing";#N/A,#N/A,FALSE,"Actuals";#N/A,#N/A,FALSE,"Forecast"}</definedName>
    <definedName name="ewowow">{#N/A,#N/A,FALSE,"COVER";#N/A,#N/A,FALSE,"SUMP&amp;L";#N/A,#N/A,FALSE,"SUBSP&amp;L";#N/A,#N/A,FALSE,"SALESANAL"}</definedName>
    <definedName name="ewpohg">#REF!</definedName>
    <definedName name="ewpohg_1">#REF!</definedName>
    <definedName name="ewq">{"oct_res_comm",#N/A,FALSE,"VarToBud"}</definedName>
    <definedName name="EWQRE">0</definedName>
    <definedName name="ewr">#REF!</definedName>
    <definedName name="ewrew">{#N/A,#N/A,FALSE,"Projections";#N/A,#N/A,FALSE,"Multiples Valuation";#N/A,#N/A,FALSE,"LBO";#N/A,#N/A,FALSE,"Multiples_Sensitivity";#N/A,#N/A,FALSE,"Summary"}</definedName>
    <definedName name="ewrfsdtr">{TRUE,TRUE,-1.25,-15.5,604.5,369,FALSE,FALSE,TRUE,TRUE,0,1,83,1,38,4,5,4,TRUE,TRUE,3,TRUE,1,TRUE,75,"Swvu.inputs._.raw._.data.","ACwvu.inputs._.raw._.data.",#N/A,FALSE,FALSE,0.5,0.5,0.5,0.5,2,"&amp;F","&amp;A&amp;RPage &amp;P",FALSE,FALSE,FALSE,FALSE,1,60,#N/A,#N/A,"=R1C61:R53C89","=C1:C5",#N/A,#N/A,FALSE,FALSE,FALSE,1,600,600,FALSE,FALSE,TRUE,TRUE,TRUE}</definedName>
    <definedName name="ewrt">{"Summary Balance Sheet",#N/A,FALSE,"95BALSHT"}</definedName>
    <definedName name="ewrwer">{#N/A,#N/A,FALSE,"ORIX CSC"}</definedName>
    <definedName name="ewrysdfer">{"inputs raw data",#N/A,TRUE,"INPUT"}</definedName>
    <definedName name="ews">#REF!</definedName>
    <definedName name="ewv">{"Page1",#N/A,FALSE,"OpExJanvsBud";"Page2",#N/A,FALSE,"OpExJanvsBud"}</definedName>
    <definedName name="ewwe">{#N/A,#N/A,FALSE,"REPORT"}</definedName>
    <definedName name="ewwe_1">#REF!</definedName>
    <definedName name="ewwe_2">{#N/A,#N/A,FALSE,"REPORT"}</definedName>
    <definedName name="ewwe_3">{#N/A,#N/A,FALSE,"REPORT"}</definedName>
    <definedName name="ewwe_4">{#N/A,#N/A,FALSE,"REPORT"}</definedName>
    <definedName name="ewweew">{#N/A,#N/A,FALSE,"COVER";#N/A,#N/A,FALSE,"SUMP&amp;L";#N/A,#N/A,FALSE,"SUBSP&amp;L";#N/A,#N/A,FALSE,"SALESANAL"}</definedName>
    <definedName name="ewye">#REF!</definedName>
    <definedName name="ewyzrdzrdddddddddddd">{"Recap",#N/A,TRUE,"POS";"Monthly",#N/A,TRUE,"POS";"YTD",#N/A,TRUE,"POS"}</definedName>
    <definedName name="ex">{#N/A,#N/A,FALSE,"Profit &amp; Loss statement"}</definedName>
    <definedName name="ExactAddinConnection">"998"</definedName>
    <definedName name="ExactAddinConnection.001">"srv3;001;basilio;0"</definedName>
    <definedName name="ExactAddinConnection.002">"srv3;002;basilio;0"</definedName>
    <definedName name="ExactAddinConnection.003">"srv3;003;basilio;0"</definedName>
    <definedName name="ExactAddinConnection.004">"srv3;004;basilio;0"</definedName>
    <definedName name="ExactAddinConnection.005">"srv3;005;basilio;0"</definedName>
    <definedName name="ExactAddinConnection.010">"corp-es-db;001;gary.bristow;1"</definedName>
    <definedName name="ExactAddinConnection.020">"server01;020;HaraldvS;1"</definedName>
    <definedName name="ExactAddinConnection.034">"MARGE;034;jdarnell;0"</definedName>
    <definedName name="ExactAddinConnection.050">"corp-es-db;050;gary.bristow;1"</definedName>
    <definedName name="ExactAddinConnection.100">"srv3;100;basilio;0"</definedName>
    <definedName name="ExactAddinConnection.101">"SBS2011;101;Sabounji;0"</definedName>
    <definedName name="ExactAddinConnection.102">"itssql05;ascg3a100p;asc_tvandermeer;1"</definedName>
    <definedName name="ExactAddinConnection.110">"exact2011srv;110;msocha;1"</definedName>
    <definedName name="ExactAddinConnection.300">"EXACTSRV;900;Joanna;1"</definedName>
    <definedName name="ExactAddinConnection.400">"EXACT2011SRV;400;msocha;1"</definedName>
    <definedName name="ExactAddinConnection.810">"gio-ing-dc01;810;rmurray;1"</definedName>
    <definedName name="ExactAddinConnection.998">"WFNATSOL1;001;sobrien;1"</definedName>
    <definedName name="ExactAddinReports">7</definedName>
    <definedName name="ExactlyOneYear">#REF!</definedName>
    <definedName name="ExbMult_Total">#REF!</definedName>
    <definedName name="exbnumlist">#REF!</definedName>
    <definedName name="ExcessCashRep">#REF!</definedName>
    <definedName name="EXCHANGE">"EXCHANGE"</definedName>
    <definedName name="Exchange_Rate">#REF!</definedName>
    <definedName name="Exchange_Rates">#REF!</definedName>
    <definedName name="exchangerate">#REF!</definedName>
    <definedName name="excl">#REF!</definedName>
    <definedName name="execte">#REF!</definedName>
    <definedName name="exectechcomp">#REF!</definedName>
    <definedName name="executive">#REF!</definedName>
    <definedName name="Exh5.2">#REF!</definedName>
    <definedName name="EXHT">15</definedName>
    <definedName name="exit">#REF!</definedName>
    <definedName name="Exit_choice">#REF!</definedName>
    <definedName name="Exit_multiples">#REF!</definedName>
    <definedName name="ExitCompanySelector">#REF!</definedName>
    <definedName name="ExitFormat">#REF!</definedName>
    <definedName name="ExitItemBuilder">#REF!</definedName>
    <definedName name="exitMainMenu">#REF!</definedName>
    <definedName name="exitmsg">#REF!</definedName>
    <definedName name="EXITMULT">#REF!</definedName>
    <definedName name="ExitMultListAdd">#REF!</definedName>
    <definedName name="EXITYEAR">#REF!</definedName>
    <definedName name="Exp">#REF!</definedName>
    <definedName name="expanded">{"printceo5",#N/A,FALSE,"CEO";"prints15",#N/A,FALSE,"S1";"printdepr5",#N/A,FALSE,"DEPR"}</definedName>
    <definedName name="ExpCase">#REF!</definedName>
    <definedName name="Expense">#REF!</definedName>
    <definedName name="expenseinput">#REF!</definedName>
    <definedName name="Expenses">{#N/A,#N/A,FALSE,"3mos";#N/A,#N/A,FALSE,"dedicated"}</definedName>
    <definedName name="Expensespm">#REF!</definedName>
    <definedName name="ExpertSens">#REF!</definedName>
    <definedName name="ExpirationDate">#REF!</definedName>
    <definedName name="explos">{#N/A,#N/A,FALSE,"OUT  AREC"}</definedName>
    <definedName name="ExRate_Yr1">#REF!</definedName>
    <definedName name="ExRate_Yr2">#REF!</definedName>
    <definedName name="ExRate_Yr3">#REF!</definedName>
    <definedName name="ExRate_Yr4">#REF!</definedName>
    <definedName name="ExRate_Yr5">#REF!</definedName>
    <definedName name="ExRate_Yr6">#REF!</definedName>
    <definedName name="ExRate_Yr7">#REF!</definedName>
    <definedName name="ExRateLTM_Yr1">#REF!</definedName>
    <definedName name="ExRateLTM_Yr2">#REF!</definedName>
    <definedName name="ExRateLTM_Yr3">#REF!</definedName>
    <definedName name="EXRATES">#REF!</definedName>
    <definedName name="EXRATES1">#REF!</definedName>
    <definedName name="EXRATES2">#REF!</definedName>
    <definedName name="extr">#REF!</definedName>
    <definedName name="extr_1">#REF!</definedName>
    <definedName name="extr1">#REF!</definedName>
    <definedName name="extr1_1">#REF!</definedName>
    <definedName name="extra">{#N/A,#N/A,FALSE,"Verify at a Glance";#N/A,#N/A,FALSE,"CARMS VS. STAR";#N/A,#N/A,FALSE,"Intel-US";#N/A,#N/A,FALSE,"Intel-PR";#N/A,#N/A,FALSE,"Intel-MISC-6";#N/A,#N/A,FALSE,"Intel-DPA-7";#N/A,#N/A,FALSE,"Intel-IRE";#N/A,#N/A,FALSE,"Intel-HK";#N/A,#N/A,FALSE,"DAILY INPUT";#N/A,#N/A,FALSE,"P5 HK Cash List"}</definedName>
    <definedName name="EXTRA_ITEMS">"EXTRA_ITEMS"</definedName>
    <definedName name="eydsr">{#N/A,"PURCHM",FALSE,"Business Analysis";#N/A,"SPADD",FALSE,"Business Analysis"}</definedName>
    <definedName name="eyh">{#N/A,#N/A,FALSE,"BS";#N/A,#N/A,FALSE,"PL";#N/A,#N/A,FALSE,"SOE";#N/A,#N/A,FALSE,"SCF"}</definedName>
    <definedName name="eyr">{"hiden",#N/A,FALSE,"14";"hidden",#N/A,FALSE,"16";"hidden",#N/A,FALSE,"18";"hidden",#N/A,FALSE,"20"}</definedName>
    <definedName name="eytv">{"AQUIRORDCF",#N/A,FALSE,"Merger consequences";"Acquirorassns",#N/A,FALSE,"Merger consequences"}</definedName>
    <definedName name="ez">{#N/A,#N/A,FALSE,"INPUTS";#N/A,#N/A,FALSE,"PROFORMA BSHEET";#N/A,#N/A,FALSE,"COMBINED";#N/A,#N/A,FALSE,"ACQUIROR";#N/A,#N/A,FALSE,"TARGET 1";#N/A,#N/A,FALSE,"TARGET 2";#N/A,#N/A,FALSE,"HIGH YIELD";#N/A,#N/A,FALSE,"OVERFUND"}</definedName>
    <definedName name="ezrtezr">#REF!</definedName>
    <definedName name="ezrtrezt">#REF!</definedName>
    <definedName name="ezt">#REF!</definedName>
    <definedName name="eztezrt">#REF!</definedName>
    <definedName name="f">#REF!</definedName>
    <definedName name="ｆ">"iQShowAnnual"</definedName>
    <definedName name="f.ffff">{#N/A,#N/A,FALSE,"Umsatz 99";#N/A,#N/A,FALSE,"ER 99 "}</definedName>
    <definedName name="F.U.T.A.">#REF!</definedName>
    <definedName name="f_1">#REF!</definedName>
    <definedName name="F5TF">#REF!</definedName>
    <definedName name="fa">{"'Sheet1'!$A$1:$O$40"}</definedName>
    <definedName name="faa">{#N/A,#N/A,FALSE,"Rohstoffnotierungen";#N/A,#N/A,FALSE,"Umsatz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Facilities_2">#REF!</definedName>
    <definedName name="Facilities_3">#REF!</definedName>
    <definedName name="Facilitites_4">#REF!</definedName>
    <definedName name="Facility_Names">#REF!</definedName>
    <definedName name="factor1">#REF!</definedName>
    <definedName name="factor10">#REF!</definedName>
    <definedName name="factor11">#REF!</definedName>
    <definedName name="factor12">#REF!</definedName>
    <definedName name="factor13">#REF!</definedName>
    <definedName name="factor14">#REF!</definedName>
    <definedName name="factor15">#REF!</definedName>
    <definedName name="factor16">#REF!</definedName>
    <definedName name="factor17">#REF!</definedName>
    <definedName name="factor18">#REF!</definedName>
    <definedName name="factor19">#REF!</definedName>
    <definedName name="factor2">#REF!</definedName>
    <definedName name="factor20">#REF!</definedName>
    <definedName name="factor21">#REF!</definedName>
    <definedName name="factor22">#REF!</definedName>
    <definedName name="factor23">#REF!</definedName>
    <definedName name="factor24">#REF!</definedName>
    <definedName name="factor25">#REF!</definedName>
    <definedName name="factor26">#REF!</definedName>
    <definedName name="factor27">#REF!</definedName>
    <definedName name="factor28">#REF!</definedName>
    <definedName name="factor29">#REF!</definedName>
    <definedName name="factor3">#REF!</definedName>
    <definedName name="factor30">#REF!</definedName>
    <definedName name="factor31">#REF!</definedName>
    <definedName name="factor32">#REF!</definedName>
    <definedName name="factor33">#REF!</definedName>
    <definedName name="factor4">#REF!</definedName>
    <definedName name="factor5">#REF!</definedName>
    <definedName name="factor6">#REF!</definedName>
    <definedName name="factor7">#REF!</definedName>
    <definedName name="factor8">#REF!</definedName>
    <definedName name="factor9">#REF!</definedName>
    <definedName name="fad">{#N/A,#N/A,FALSE,"Front Page";#N/A,#N/A,FALSE,"Mfg Var";#N/A,#N/A,FALSE,"Family Unit Cost Graphs";#N/A,#N/A,FALSE,"Product Cost Graphs";#N/A,#N/A,FALSE,"Unit Cost Setup";#N/A,#N/A,FALSE,"Yields";#N/A,#N/A,FALSE,"Emery";#N/A,#N/A,FALSE,"GI Pricing";#N/A,#N/A,FALSE,"Actuals";#N/A,#N/A,FALSE,"Forecast"}</definedName>
    <definedName name="fadsf">{TRUE,TRUE,-1.25,-15.5,604.5,369,FALSE,FALSE,TRUE,TRUE,0,1,#N/A,1,#N/A,20.5555555555556,28.9285714285714,1,FALSE,FALSE,3,TRUE,1,FALSE,80,"Swvu.summary1.","ACwvu.summary1.",#N/A,FALSE,FALSE,0.5,0.5,0.5,0.5,2,"&amp;F","&amp;L&amp;D&amp;C&amp;A&amp;RPage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fafa">{#N/A,#N/A,TRUE,"HarryGam-Ass";#N/A,#N/A,TRUE,"HarryGam-BS";#N/A,#N/A,TRUE,"HarryGam-IS";#N/A,#N/A,TRUE,"HarryGam-CF";#N/A,#N/A,TRUE,"HarryGam-CapEx";#N/A,#N/A,TRUE,"HarryGam-Int";#N/A,#N/A,TRUE,"HarryGam-Debt";#N/A,#N/A,TRUE,"HarryGam-Val";#N/A,#N/A,TRUE,"HarryGam-Mult Val";#N/A,#N/A,TRUE,"HarryGam-Credit"}</definedName>
    <definedName name="faFcvA">#REF!</definedName>
    <definedName name="fafdsfa">{"histincome",#N/A,FALSE,"hyfins";"closing balance",#N/A,FALSE,"hyfins"}</definedName>
    <definedName name="fafs">{#N/A,#N/A,FALSE,"Brad BANM_S";#N/A,#N/A,FALSE,"Brad SAM_BANM";#N/A,#N/A,FALSE,"Brad_LD";#N/A,#N/A,FALSE,"BANM-&gt;S";#N/A,#N/A,FALSE,"BANM_S";#N/A,#N/A,FALSE,"S-&gt;BANM";#N/A,#N/A,FALSE,"SAM_BANM";#N/A,#N/A,FALSE,"BANM";#N/A,#N/A,FALSE,"Sam"}</definedName>
    <definedName name="fafsdf">{"ReportTop",#N/A,FALSE,"report top"}</definedName>
    <definedName name="fair">#REF!</definedName>
    <definedName name="fan">#REF!</definedName>
    <definedName name="FarEastList">#REF!</definedName>
    <definedName name="FarrellWitchita">{"FCB_ALL",#N/A,FALSE,"FCB"}</definedName>
    <definedName name="fas">{#N/A,#N/A,FALSE,"Combo-Ass ";#N/A,#N/A,FALSE,"Combo-AD sum";#N/A,#N/A,FALSE,"Combo-Syn Sens";#N/A,#N/A,FALSE,"Combo-Contr";#N/A,#N/A,FALSE,"Combo-Credit Sum";#N/A,#N/A,FALSE,"Combo-Credit";#N/A,#N/A,FALSE,"Combo-AD";#N/A,#N/A,FALSE,"Combo-AD";#N/A,#N/A,FALSE,"Combo-AD CF";#N/A,#N/A,FALSE,"Combo-IS";#N/A,#N/A,FALSE,"Combo-BS";#N/A,#N/A,FALSE,"Combo-CF";#N/A,#N/A,FALSE,"Combo-Debt";#N/A,#N/A,FALSE,"Combo-Int";#N/A,#N/A,FALSE,"Combo-CapEx";#N/A,#N/A,FALSE,"Combo-BD";#N/A,#N/A,FALSE,"Combo-TD";#N/A,#N/A,FALSE,"Combo-Taxes";#N/A,#N/A,FALSE,"Combo-Val";#N/A,#N/A,FALSE,"Combo-Mult Va"}</definedName>
    <definedName name="fasasdg">{"'Directory'!$A$72:$E$91"}</definedName>
    <definedName name="fasd">{"'Directory'!$A$72:$E$91"}</definedName>
    <definedName name="fasdas">{#N/A,#N/A,FALSE,"Acq-Val";#N/A,#N/A,FALSE,"Acq-Mult Val"}</definedName>
    <definedName name="fasdasd">{"Final",#N/A,FALSE,"Feb-96"}</definedName>
    <definedName name="fasdasdasd">{"'Directory'!$A$72:$E$91"}</definedName>
    <definedName name="fasdasdf">{"Agg Output",#N/A,FALSE,"Operational Drivers Output";"NW Output",#N/A,FALSE,"Operational Drivers Output";"South Output",#N/A,FALSE,"Operational Drivers Output";"Central Output",#N/A,FALSE,"Operational Drivers Output"}</definedName>
    <definedName name="fasdasdfad">{"'Directory'!$A$72:$E$91"}</definedName>
    <definedName name="fasdasdsdaf">{#N/A,#N/A,TRUE,"Acq-Ass";#N/A,#N/A,TRUE,"Acq-IS";#N/A,#N/A,TRUE,"Acq-BS";#N/A,#N/A,TRUE,"Acq-CF"}</definedName>
    <definedName name="fasddasfd">{#N/A,#N/A,TRUE,"Pivots-Employee";#N/A,"Scenerio2",TRUE,"Assumptions Summary"}</definedName>
    <definedName name="fasdf">{#N/A,#N/A,FALSE,"Acq-Val";#N/A,#N/A,FALSE,"Acq-Mult Val"}</definedName>
    <definedName name="fasdfad">{"'Directory'!$A$72:$E$91"}</definedName>
    <definedName name="fasdfasd">{"Yearend_units",#N/A,TRUE,"Paging";"Unit_growth",#N/A,TRUE,"Paging";"Yearend_nationwide_units",#N/A,TRUE,"Paging";"nationwide_growth",#N/A,TRUE,"Paging";"ARPU",#N/A,TRUE,"Paging";"paging_industry_revenues",#N/A,TRUE,"Paging";"paging_net_add_breakdown",#N/A,TRUE,"Paging";"paging_churn",#N/A,TRUE,"Paging";"paging_gross_adds",#N/A,TRUE,"Paging"}</definedName>
    <definedName name="fasdfasdasdf">{"'Directory'!$A$72:$E$91"}</definedName>
    <definedName name="fasdfasdasdfasdf">{#N/A,#N/A,TRUE,"Acq-Ass";#N/A,#N/A,TRUE,"Acq-IS";#N/A,#N/A,TRUE,"Acq-BS";#N/A,#N/A,TRUE,"Acq-CF"}</definedName>
    <definedName name="fasdfasdd">{#N/A,#N/A,FALSE,"Combo-Ass ";#N/A,#N/A,FALSE,"Combo-AD sum";#N/A,#N/A,FALSE,"Combo-Syn Sens";#N/A,#N/A,FALSE,"Combo-Contr";#N/A,#N/A,FALSE,"Combo-Credit Sum";#N/A,#N/A,FALSE,"Combo-Credit";#N/A,#N/A,FALSE,"Combo-AD";#N/A,#N/A,FALSE,"Combo-AD CF"}</definedName>
    <definedName name="fasdfasdfa">{#N/A,#N/A,FALSE,"Combo-Ass ";#N/A,#N/A,FALSE,"Combo-AD sum";#N/A,#N/A,FALSE,"Combo-Syn Sens";#N/A,#N/A,FALSE,"Combo-Contr";#N/A,#N/A,FALSE,"Combo-Credit Sum";#N/A,#N/A,FALSE,"Combo-Credit";#N/A,#N/A,FALSE,"Combo-AD";#N/A,#N/A,FALSE,"Combo-AD";#N/A,#N/A,FALSE,"Combo-AD CF";#N/A,#N/A,FALSE,"Combo-IS";#N/A,#N/A,FALSE,"Combo-BS";#N/A,#N/A,FALSE,"Combo-CF";#N/A,#N/A,FALSE,"Combo-Debt";#N/A,#N/A,FALSE,"Combo-Int";#N/A,#N/A,FALSE,"Combo-CapEx";#N/A,#N/A,FALSE,"Combo-BD";#N/A,#N/A,FALSE,"Combo-TD";#N/A,#N/A,FALSE,"Combo-Taxes";#N/A,#N/A,FALSE,"Combo-Val";#N/A,#N/A,FALSE,"Combo-Mult Va"}</definedName>
    <definedName name="fasdfasf">{"'Directory'!$A$72:$E$91"}</definedName>
    <definedName name="fasdffsd">{#N/A,#N/A,FALSE,"Bestfoods";#N/A,#N/A,FALSE,"Campbell";#N/A,#N/A,FALSE,"ConAgra";#N/A,#N/A,FALSE,"Healthy Choice";#N/A,#N/A,FALSE,"Int'l Home Foods";#N/A,#N/A,FALSE,"General Mills";#N/A,#N/A,FALSE,"Heinz";#N/A,#N/A,FALSE,"Kellogg";#N/A,#N/A,FALSE,"Kraft";#N/A,#N/A,FALSE,"Nabisco";#N/A,#N/A,FALSE,"Quaker Oats";#N/A,#N/A,FALSE,"Sara Lee";#N/A,#N/A,FALSE,"print summary"}</definedName>
    <definedName name="fasdfs">{#N/A,#N/A,FALSE,"Aging Summary";#N/A,#N/A,FALSE,"Ratio Analysis";#N/A,#N/A,FALSE,"Test 120 Day Accts";#N/A,#N/A,FALSE,"Tickmarks"}</definedName>
    <definedName name="fasdfsd">39166.5621180556</definedName>
    <definedName name="fasdfsda">{#N/A,#N/A,TRUE,"Val - sum";#N/A,#N/A,TRUE,"Val - Sum1";#N/A,#N/A,TRUE,"Val - sum2";#N/A,#N/A,TRUE,"Val - Sum3";#N/A,#N/A,TRUE,"Tar-DCF";#N/A,#N/A,TRUE,"Tar-Val LBO";#N/A,#N/A,TRUE,"Tar-Mult Val"}</definedName>
    <definedName name="fasdsdf">{"Final",#N/A,FALSE,"Feb-96"}</definedName>
    <definedName name="fasfasd">{"histincome",#N/A,FALSE,"hyfins";"closing balance",#N/A,FALSE,"hyfins"}</definedName>
    <definedName name="fasfsdfsdfasdfsdfsd">{#N/A,#N/A,TRUE,"Basic";#N/A,#N/A,TRUE,"EXT-TABLE";#N/A,#N/A,TRUE,"STEEL";#N/A,#N/A,TRUE,"INT-Table";#N/A,#N/A,TRUE,"STEEL";#N/A,#N/A,TRUE,"Door"}</definedName>
    <definedName name="fawe">{#N/A,#N/A,FALSE,"Assum";#N/A,#N/A,FALSE,"IS";#N/A,#N/A,FALSE,"Op-BS";#N/A,#N/A,FALSE,"BSCF";#N/A,#N/A,FALSE,"Brad_IS";#N/A,#N/A,FALSE,"Brad_BSCF";#N/A,#N/A,FALSE,"Nick_IS";#N/A,#N/A,FALSE,"Nick_BSCF";#N/A,#N/A,FALSE,"Mobile_IS";#N/A,#N/A,FALSE,"Mobile_BSCF";#N/A,#N/A,FALSE,"Syn+Elim";#N/A,#N/A,FALSE,"Ratings"}</definedName>
    <definedName name="fax">{#N/A,#N/A,FALSE,"Summary"}</definedName>
    <definedName name="FBAANHHF">#REF!</definedName>
    <definedName name="fbfd">#REF!</definedName>
    <definedName name="fbfd_1">#REF!</definedName>
    <definedName name="fbfgfgbgbf">{#N/A,#N/A,FALSE,"Summary"}</definedName>
    <definedName name="fbvc">#REF!</definedName>
    <definedName name="fc">{"'Grill_Objective'!$A$1:$AF$101"}</definedName>
    <definedName name="fc_data">#REF!</definedName>
    <definedName name="FC_walk">{#N/A,#N/A,FALSE,"Market Share";#N/A,#N/A,FALSE,"dcf";#N/A,#N/A,FALSE,"Base"}</definedName>
    <definedName name="FcastTable">#REF!</definedName>
    <definedName name="fcb">#REF!</definedName>
    <definedName name="FCC">{#N/A,#N/A,FALSE,"plan";#N/A,#N/A,FALSE,"history";#N/A,#N/A,FALSE,"Prodinv";#N/A,#N/A,FALSE,"HISTGRAPH"}</definedName>
    <definedName name="FCG_COMPUTER_SYSTEMS_LIMITED">#REF!</definedName>
    <definedName name="fciccop">{#N/A,#N/A,FALSE,"Sheet1"}</definedName>
    <definedName name="FCode">#REF!</definedName>
    <definedName name="FCST_Segment">{"GTI monthly IS",#N/A,FALSE,"gti";#N/A,#N/A,FALSE,"gti"}</definedName>
    <definedName name="FD">{#N/A,#N/A,FALSE,"Statements";#N/A,#N/A,FALSE,"Capital";#N/A,#N/A,FALSE,"UTIL Monthly Inc ";#N/A,#N/A,FALSE,"UTIL REVENUE";#N/A,#N/A,FALSE,"UTIL SERV REV ";#N/A,#N/A,FALSE,"Manpower";#N/A,#N/A,FALSE,"Maintenance";#N/A,#N/A,FALSE,"Util Sales Support";#N/A,#N/A,FALSE,"SI - UTIL";#N/A,#N/A,FALSE,"Sales - Utili";#N/A,#N/A,FALSE,"Util - Mktg"}</definedName>
    <definedName name="FD_1">{#N/A,#N/A,FALSE,"Statements";#N/A,#N/A,FALSE,"Capital";#N/A,#N/A,FALSE,"UTIL Monthly Inc ";#N/A,#N/A,FALSE,"UTIL REVENUE";#N/A,#N/A,FALSE,"UTIL SERV REV ";#N/A,#N/A,FALSE,"Manpower";#N/A,#N/A,FALSE,"Maintenance";#N/A,#N/A,FALSE,"Util Sales Support";#N/A,#N/A,FALSE,"SI - UTIL";#N/A,#N/A,FALSE,"Sales - Utili";#N/A,#N/A,FALSE,"Util - Mktg"}</definedName>
    <definedName name="FD_1_1">{#N/A,#N/A,FALSE,"Statements";#N/A,#N/A,FALSE,"Capital";#N/A,#N/A,FALSE,"UTIL Monthly Inc ";#N/A,#N/A,FALSE,"UTIL REVENUE";#N/A,#N/A,FALSE,"UTIL SERV REV ";#N/A,#N/A,FALSE,"Manpower";#N/A,#N/A,FALSE,"Maintenance";#N/A,#N/A,FALSE,"Util Sales Support";#N/A,#N/A,FALSE,"SI - UTIL";#N/A,#N/A,FALSE,"Sales - Utili";#N/A,#N/A,FALSE,"Util - Mktg"}</definedName>
    <definedName name="FD_2">{#N/A,#N/A,FALSE,"Statements";#N/A,#N/A,FALSE,"Capital";#N/A,#N/A,FALSE,"UTIL Monthly Inc ";#N/A,#N/A,FALSE,"UTIL REVENUE";#N/A,#N/A,FALSE,"UTIL SERV REV ";#N/A,#N/A,FALSE,"Manpower";#N/A,#N/A,FALSE,"Maintenance";#N/A,#N/A,FALSE,"Util Sales Support";#N/A,#N/A,FALSE,"SI - UTIL";#N/A,#N/A,FALSE,"Sales - Utili";#N/A,#N/A,FALSE,"Util - Mktg"}</definedName>
    <definedName name="FD_3">{#N/A,#N/A,FALSE,"Statements";#N/A,#N/A,FALSE,"Capital";#N/A,#N/A,FALSE,"UTIL Monthly Inc ";#N/A,#N/A,FALSE,"UTIL REVENUE";#N/A,#N/A,FALSE,"UTIL SERV REV ";#N/A,#N/A,FALSE,"Manpower";#N/A,#N/A,FALSE,"Maintenance";#N/A,#N/A,FALSE,"Util Sales Support";#N/A,#N/A,FALSE,"SI - UTIL";#N/A,#N/A,FALSE,"Sales - Utili";#N/A,#N/A,FALSE,"Util - Mktg"}</definedName>
    <definedName name="fda">{#N/A,#N/A,FALSE,"DCF Cov";#N/A,#N/A,FALSE,"dcf"}</definedName>
    <definedName name="FDADF">{"'MAP BGA'!$A$1:$L$95"}</definedName>
    <definedName name="fdagag">#REF!</definedName>
    <definedName name="fdagag_1">#REF!</definedName>
    <definedName name="fdas">{#N/A,#N/A,TRUE,"Mkt Assumptions";#N/A,#N/A,TRUE,"Income_Statement";#N/A,#N/A,TRUE,"Balance_Sheet";#N/A,#N/A,TRUE,"Cash_Flow_Stmt";#N/A,#N/A,TRUE,"Debt_Repayment";#N/A,#N/A,TRUE,"Ratio_Analysis";#N/A,#N/A,TRUE,"Inc_Stmt_Assumptions"}</definedName>
    <definedName name="fdasasdf">{#N/A,#N/A,FALSE,"Acq-Val";#N/A,#N/A,FALSE,"Acq-Mult Val"}</definedName>
    <definedName name="fdase">#REF!</definedName>
    <definedName name="fdasf">{"MGTREP",#N/A,FALSE,"MGT REPORT"}</definedName>
    <definedName name="fdasfasd">{"bs",#N/A,FALSE,"SCF"}</definedName>
    <definedName name="fdasfasg">{"'Directory'!$A$72:$E$91"}</definedName>
    <definedName name="fdasfds">#REF!</definedName>
    <definedName name="fdasfsa">{"Final",#N/A,FALSE,"Feb-96"}</definedName>
    <definedName name="fdc">#REF!</definedName>
    <definedName name="FDC_0_0">"#"</definedName>
    <definedName name="FDC_0_1">"#"</definedName>
    <definedName name="FDC_0_10">"#"</definedName>
    <definedName name="FDC_0_11">"#"</definedName>
    <definedName name="FDC_0_12">"#"</definedName>
    <definedName name="FDC_0_13">"#"</definedName>
    <definedName name="FDC_0_14">"#"</definedName>
    <definedName name="FDC_0_2">"#"</definedName>
    <definedName name="FDC_0_3">"#"</definedName>
    <definedName name="FDC_0_4">"#"</definedName>
    <definedName name="FDC_0_5">"#"</definedName>
    <definedName name="FDC_0_6">"#"</definedName>
    <definedName name="FDC_0_7">"#"</definedName>
    <definedName name="FDC_0_8">"#"</definedName>
    <definedName name="FDC_0_9">"#"</definedName>
    <definedName name="FDC_1_0">"#"</definedName>
    <definedName name="FDC_10_0">"#"</definedName>
    <definedName name="FDC_10_1">"#"</definedName>
    <definedName name="FDC_10_2">"#"</definedName>
    <definedName name="FDC_10_3">"#"</definedName>
    <definedName name="FDC_100_0">"#"</definedName>
    <definedName name="FDC_100_1">"#"</definedName>
    <definedName name="FDC_100_10">"#"</definedName>
    <definedName name="FDC_100_11">"#"</definedName>
    <definedName name="FDC_100_12">"#"</definedName>
    <definedName name="FDC_100_13">"#"</definedName>
    <definedName name="FDC_100_2">"#"</definedName>
    <definedName name="FDC_100_3">"#"</definedName>
    <definedName name="FDC_100_4">"#"</definedName>
    <definedName name="FDC_100_5">"#"</definedName>
    <definedName name="FDC_100_6">"#"</definedName>
    <definedName name="FDC_100_7">"#"</definedName>
    <definedName name="FDC_100_8">"#"</definedName>
    <definedName name="FDC_100_9">"#"</definedName>
    <definedName name="FDC_101_0">"#"</definedName>
    <definedName name="FDC_101_1">"#"</definedName>
    <definedName name="FDC_101_10">"#"</definedName>
    <definedName name="FDC_101_11">"#"</definedName>
    <definedName name="FDC_101_12">"#"</definedName>
    <definedName name="FDC_101_13">"#"</definedName>
    <definedName name="FDC_101_2">"#"</definedName>
    <definedName name="FDC_101_3">"#"</definedName>
    <definedName name="FDC_101_4">"#"</definedName>
    <definedName name="FDC_101_5">"#"</definedName>
    <definedName name="FDC_101_6">"#"</definedName>
    <definedName name="FDC_101_7">"#"</definedName>
    <definedName name="FDC_101_8">"#"</definedName>
    <definedName name="FDC_101_9">"#"</definedName>
    <definedName name="FDC_102_0">"#"</definedName>
    <definedName name="FDC_102_1">"#"</definedName>
    <definedName name="FDC_102_10">"#"</definedName>
    <definedName name="FDC_102_11">"#"</definedName>
    <definedName name="FDC_102_12">"#"</definedName>
    <definedName name="FDC_102_13">"#"</definedName>
    <definedName name="FDC_102_2">"#"</definedName>
    <definedName name="FDC_102_3">"#"</definedName>
    <definedName name="FDC_102_4">"#"</definedName>
    <definedName name="FDC_102_5">"#"</definedName>
    <definedName name="FDC_102_6">"#"</definedName>
    <definedName name="FDC_102_7">"#"</definedName>
    <definedName name="FDC_102_8">"#"</definedName>
    <definedName name="FDC_102_9">"#"</definedName>
    <definedName name="FDC_103_0">"#"</definedName>
    <definedName name="FDC_104_0">"#"</definedName>
    <definedName name="FDC_105_0">"#"</definedName>
    <definedName name="FDC_106_0">"#"</definedName>
    <definedName name="FDC_107_0">"#"</definedName>
    <definedName name="FDC_108_0">"#"</definedName>
    <definedName name="FDC_109_0">"#"</definedName>
    <definedName name="FDC_11_0">"#"</definedName>
    <definedName name="FDC_11_1">"#"</definedName>
    <definedName name="FDC_11_2">"#"</definedName>
    <definedName name="FDC_11_3">"#"</definedName>
    <definedName name="FDC_110_0">"#"</definedName>
    <definedName name="FDC_111_0">"#"</definedName>
    <definedName name="FDC_112_0">"#"</definedName>
    <definedName name="FDC_113_0">"#"</definedName>
    <definedName name="FDC_114_0">"#"</definedName>
    <definedName name="FDC_115_0">"#"</definedName>
    <definedName name="FDC_116_0">"#"</definedName>
    <definedName name="FDC_116_1">"#"</definedName>
    <definedName name="FDC_116_10">"#"</definedName>
    <definedName name="FDC_116_11">"#"</definedName>
    <definedName name="FDC_116_12">"#"</definedName>
    <definedName name="FDC_116_13">"#"</definedName>
    <definedName name="FDC_116_14">"#"</definedName>
    <definedName name="FDC_116_2">"#"</definedName>
    <definedName name="FDC_116_3">"#"</definedName>
    <definedName name="FDC_116_4">"#"</definedName>
    <definedName name="FDC_116_5">"#"</definedName>
    <definedName name="FDC_116_6">"#"</definedName>
    <definedName name="FDC_116_7">"#"</definedName>
    <definedName name="FDC_116_8">"#"</definedName>
    <definedName name="FDC_116_9">"#"</definedName>
    <definedName name="FDC_117_0">"#"</definedName>
    <definedName name="FDC_117_1">"#"</definedName>
    <definedName name="FDC_117_10">"#"</definedName>
    <definedName name="FDC_117_11">"#"</definedName>
    <definedName name="FDC_117_12">"#"</definedName>
    <definedName name="FDC_117_13">"#"</definedName>
    <definedName name="FDC_117_14">"#"</definedName>
    <definedName name="FDC_117_2">"#"</definedName>
    <definedName name="FDC_117_3">"#"</definedName>
    <definedName name="FDC_117_4">"#"</definedName>
    <definedName name="FDC_117_5">"#"</definedName>
    <definedName name="FDC_117_6">"#"</definedName>
    <definedName name="FDC_117_7">"#"</definedName>
    <definedName name="FDC_117_8">"#"</definedName>
    <definedName name="FDC_117_9">"#"</definedName>
    <definedName name="FDC_118_0">"#"</definedName>
    <definedName name="FDC_118_1">"#"</definedName>
    <definedName name="FDC_118_10">"#"</definedName>
    <definedName name="FDC_118_11">"#"</definedName>
    <definedName name="FDC_118_12">"#"</definedName>
    <definedName name="FDC_118_13">"#"</definedName>
    <definedName name="FDC_118_14">"#"</definedName>
    <definedName name="FDC_118_2">"#"</definedName>
    <definedName name="FDC_118_3">"#"</definedName>
    <definedName name="FDC_118_4">"#"</definedName>
    <definedName name="FDC_118_5">"#"</definedName>
    <definedName name="FDC_118_6">"#"</definedName>
    <definedName name="FDC_118_7">"#"</definedName>
    <definedName name="FDC_118_8">"#"</definedName>
    <definedName name="FDC_118_9">"#"</definedName>
    <definedName name="FDC_119_0">"#"</definedName>
    <definedName name="FDC_119_1">"#"</definedName>
    <definedName name="FDC_119_10">"#"</definedName>
    <definedName name="FDC_119_11">"#"</definedName>
    <definedName name="FDC_119_12">"#"</definedName>
    <definedName name="FDC_119_13">"#"</definedName>
    <definedName name="FDC_119_14">"#"</definedName>
    <definedName name="FDC_119_2">"#"</definedName>
    <definedName name="FDC_119_3">"#"</definedName>
    <definedName name="FDC_119_4">"#"</definedName>
    <definedName name="FDC_119_5">"#"</definedName>
    <definedName name="FDC_119_6">"#"</definedName>
    <definedName name="FDC_119_7">"#"</definedName>
    <definedName name="FDC_119_8">"#"</definedName>
    <definedName name="FDC_119_9">"#"</definedName>
    <definedName name="FDC_12_0">"#"</definedName>
    <definedName name="FDC_12_1">"#"</definedName>
    <definedName name="FDC_12_2">"#"</definedName>
    <definedName name="FDC_12_3">"#"</definedName>
    <definedName name="FDC_120_0">"#"</definedName>
    <definedName name="FDC_120_1">"#"</definedName>
    <definedName name="FDC_120_10">"#"</definedName>
    <definedName name="FDC_120_11">"#"</definedName>
    <definedName name="FDC_120_12">"#"</definedName>
    <definedName name="FDC_120_13">"#"</definedName>
    <definedName name="FDC_120_14">"#"</definedName>
    <definedName name="FDC_120_2">"#"</definedName>
    <definedName name="FDC_120_3">"#"</definedName>
    <definedName name="FDC_120_4">"#"</definedName>
    <definedName name="FDC_120_5">"#"</definedName>
    <definedName name="FDC_120_6">"#"</definedName>
    <definedName name="FDC_120_7">"#"</definedName>
    <definedName name="FDC_120_8">"#"</definedName>
    <definedName name="FDC_120_9">"#"</definedName>
    <definedName name="FDC_121_0">"#"</definedName>
    <definedName name="FDC_121_1">"#"</definedName>
    <definedName name="FDC_121_10">"#"</definedName>
    <definedName name="FDC_121_11">"#"</definedName>
    <definedName name="FDC_121_12">"#"</definedName>
    <definedName name="FDC_121_13">"#"</definedName>
    <definedName name="FDC_121_14">"#"</definedName>
    <definedName name="FDC_121_2">"#"</definedName>
    <definedName name="FDC_121_3">"#"</definedName>
    <definedName name="FDC_121_4">"#"</definedName>
    <definedName name="FDC_121_5">"#"</definedName>
    <definedName name="FDC_121_6">"#"</definedName>
    <definedName name="FDC_121_7">"#"</definedName>
    <definedName name="FDC_121_8">"#"</definedName>
    <definedName name="FDC_121_9">"#"</definedName>
    <definedName name="FDC_122_0">"#"</definedName>
    <definedName name="FDC_122_1">"#"</definedName>
    <definedName name="FDC_122_10">"#"</definedName>
    <definedName name="FDC_122_11">"#"</definedName>
    <definedName name="FDC_122_12">"#"</definedName>
    <definedName name="FDC_122_13">"#"</definedName>
    <definedName name="FDC_122_14">"#"</definedName>
    <definedName name="FDC_122_2">"#"</definedName>
    <definedName name="FDC_122_3">"#"</definedName>
    <definedName name="FDC_122_4">"#"</definedName>
    <definedName name="FDC_122_5">"#"</definedName>
    <definedName name="FDC_122_6">"#"</definedName>
    <definedName name="FDC_122_7">"#"</definedName>
    <definedName name="FDC_122_8">"#"</definedName>
    <definedName name="FDC_122_9">"#"</definedName>
    <definedName name="FDC_123_0">"#"</definedName>
    <definedName name="FDC_123_1">"#"</definedName>
    <definedName name="FDC_123_10">"#"</definedName>
    <definedName name="FDC_123_11">"#"</definedName>
    <definedName name="FDC_123_12">"#"</definedName>
    <definedName name="FDC_123_13">"#"</definedName>
    <definedName name="FDC_123_14">"#"</definedName>
    <definedName name="FDC_123_2">"#"</definedName>
    <definedName name="FDC_123_3">"#"</definedName>
    <definedName name="FDC_123_4">"#"</definedName>
    <definedName name="FDC_123_5">"#"</definedName>
    <definedName name="FDC_123_6">"#"</definedName>
    <definedName name="FDC_123_7">"#"</definedName>
    <definedName name="FDC_123_8">"#"</definedName>
    <definedName name="FDC_123_9">"#"</definedName>
    <definedName name="FDC_124_0">"#"</definedName>
    <definedName name="FDC_124_1">"#"</definedName>
    <definedName name="FDC_124_10">"#"</definedName>
    <definedName name="FDC_124_11">"#"</definedName>
    <definedName name="FDC_124_12">"#"</definedName>
    <definedName name="FDC_124_13">"#"</definedName>
    <definedName name="FDC_124_14">"#"</definedName>
    <definedName name="FDC_124_2">"#"</definedName>
    <definedName name="FDC_124_3">"#"</definedName>
    <definedName name="FDC_124_4">"#"</definedName>
    <definedName name="FDC_124_5">"#"</definedName>
    <definedName name="FDC_124_6">"#"</definedName>
    <definedName name="FDC_124_7">"#"</definedName>
    <definedName name="FDC_124_8">"#"</definedName>
    <definedName name="FDC_124_9">"#"</definedName>
    <definedName name="FDC_125_0">"#"</definedName>
    <definedName name="FDC_125_1">"#"</definedName>
    <definedName name="FDC_125_10">"#"</definedName>
    <definedName name="FDC_125_11">"#"</definedName>
    <definedName name="FDC_125_12">"#"</definedName>
    <definedName name="FDC_125_13">"#"</definedName>
    <definedName name="FDC_125_14">"#"</definedName>
    <definedName name="FDC_125_2">"#"</definedName>
    <definedName name="FDC_125_3">"#"</definedName>
    <definedName name="FDC_125_4">"#"</definedName>
    <definedName name="FDC_125_5">"#"</definedName>
    <definedName name="FDC_125_6">"#"</definedName>
    <definedName name="FDC_125_7">"#"</definedName>
    <definedName name="FDC_125_8">"#"</definedName>
    <definedName name="FDC_125_9">"#"</definedName>
    <definedName name="FDC_126_0">"#"</definedName>
    <definedName name="FDC_126_1">"#"</definedName>
    <definedName name="FDC_126_10">"#"</definedName>
    <definedName name="FDC_126_11">"#"</definedName>
    <definedName name="FDC_126_12">"#"</definedName>
    <definedName name="FDC_126_13">"#"</definedName>
    <definedName name="FDC_126_14">"#"</definedName>
    <definedName name="FDC_126_2">"#"</definedName>
    <definedName name="FDC_126_3">"#"</definedName>
    <definedName name="FDC_126_4">"#"</definedName>
    <definedName name="FDC_126_5">"#"</definedName>
    <definedName name="FDC_126_6">"#"</definedName>
    <definedName name="FDC_126_7">"#"</definedName>
    <definedName name="FDC_126_8">"#"</definedName>
    <definedName name="FDC_126_9">"#"</definedName>
    <definedName name="FDC_127_0">"#"</definedName>
    <definedName name="FDC_127_1">"#"</definedName>
    <definedName name="FDC_127_10">"#"</definedName>
    <definedName name="FDC_127_11">"#"</definedName>
    <definedName name="FDC_127_12">"#"</definedName>
    <definedName name="FDC_127_13">"#"</definedName>
    <definedName name="FDC_127_14">"#"</definedName>
    <definedName name="FDC_127_2">"#"</definedName>
    <definedName name="FDC_127_3">"#"</definedName>
    <definedName name="FDC_127_4">"#"</definedName>
    <definedName name="FDC_127_5">"#"</definedName>
    <definedName name="FDC_127_6">"#"</definedName>
    <definedName name="FDC_127_7">"#"</definedName>
    <definedName name="FDC_127_8">"#"</definedName>
    <definedName name="FDC_127_9">"#"</definedName>
    <definedName name="FDC_128_0">"#"</definedName>
    <definedName name="FDC_128_1">"#"</definedName>
    <definedName name="FDC_128_10">"#"</definedName>
    <definedName name="FDC_128_11">"#"</definedName>
    <definedName name="FDC_128_12">"#"</definedName>
    <definedName name="FDC_128_13">"#"</definedName>
    <definedName name="FDC_128_14">"#"</definedName>
    <definedName name="FDC_128_2">"#"</definedName>
    <definedName name="FDC_128_3">"#"</definedName>
    <definedName name="FDC_128_4">"#"</definedName>
    <definedName name="FDC_128_5">"#"</definedName>
    <definedName name="FDC_128_6">"#"</definedName>
    <definedName name="FDC_128_7">"#"</definedName>
    <definedName name="FDC_128_8">"#"</definedName>
    <definedName name="FDC_128_9">"#"</definedName>
    <definedName name="FDC_129_0">"#"</definedName>
    <definedName name="FDC_129_1">"#"</definedName>
    <definedName name="FDC_129_10">"#"</definedName>
    <definedName name="FDC_129_11">"#"</definedName>
    <definedName name="FDC_129_12">"#"</definedName>
    <definedName name="FDC_129_13">"#"</definedName>
    <definedName name="FDC_129_14">"#"</definedName>
    <definedName name="FDC_129_2">"#"</definedName>
    <definedName name="FDC_129_3">"#"</definedName>
    <definedName name="FDC_129_4">"#"</definedName>
    <definedName name="FDC_129_5">"#"</definedName>
    <definedName name="FDC_129_6">"#"</definedName>
    <definedName name="FDC_129_7">"#"</definedName>
    <definedName name="FDC_129_8">"#"</definedName>
    <definedName name="FDC_129_9">"#"</definedName>
    <definedName name="FDC_13_0">"#"</definedName>
    <definedName name="FDC_13_1">"#"</definedName>
    <definedName name="FDC_13_2">"#"</definedName>
    <definedName name="FDC_13_3">"#"</definedName>
    <definedName name="FDC_130_0">"#"</definedName>
    <definedName name="FDC_130_1">"#"</definedName>
    <definedName name="FDC_130_10">"#"</definedName>
    <definedName name="FDC_130_11">"#"</definedName>
    <definedName name="FDC_130_12">"#"</definedName>
    <definedName name="FDC_130_13">"#"</definedName>
    <definedName name="FDC_130_14">"#"</definedName>
    <definedName name="FDC_130_2">"#"</definedName>
    <definedName name="FDC_130_3">"#"</definedName>
    <definedName name="FDC_130_4">"#"</definedName>
    <definedName name="FDC_130_5">"#"</definedName>
    <definedName name="FDC_130_6">"#"</definedName>
    <definedName name="FDC_130_7">"#"</definedName>
    <definedName name="FDC_130_8">"#"</definedName>
    <definedName name="FDC_130_9">"#"</definedName>
    <definedName name="FDC_131_0">"#"</definedName>
    <definedName name="FDC_131_1">"#"</definedName>
    <definedName name="FDC_131_10">"#"</definedName>
    <definedName name="FDC_131_11">"#"</definedName>
    <definedName name="FDC_131_12">"#"</definedName>
    <definedName name="FDC_131_13">"#"</definedName>
    <definedName name="FDC_131_14">"#"</definedName>
    <definedName name="FDC_131_2">"#"</definedName>
    <definedName name="FDC_131_3">"#"</definedName>
    <definedName name="FDC_131_4">"#"</definedName>
    <definedName name="FDC_131_5">"#"</definedName>
    <definedName name="FDC_131_6">"#"</definedName>
    <definedName name="FDC_131_7">"#"</definedName>
    <definedName name="FDC_131_8">"#"</definedName>
    <definedName name="FDC_131_9">"#"</definedName>
    <definedName name="FDC_132_0">"#"</definedName>
    <definedName name="FDC_132_1">"#"</definedName>
    <definedName name="FDC_132_10">"#"</definedName>
    <definedName name="FDC_132_11">"#"</definedName>
    <definedName name="FDC_132_12">"#"</definedName>
    <definedName name="FDC_132_13">"#"</definedName>
    <definedName name="FDC_132_14">"#"</definedName>
    <definedName name="FDC_132_2">"#"</definedName>
    <definedName name="FDC_132_3">"#"</definedName>
    <definedName name="FDC_132_4">"#"</definedName>
    <definedName name="FDC_132_5">"#"</definedName>
    <definedName name="FDC_132_6">"#"</definedName>
    <definedName name="FDC_132_7">"#"</definedName>
    <definedName name="FDC_132_8">"#"</definedName>
    <definedName name="FDC_132_9">"#"</definedName>
    <definedName name="FDC_133_0">"#"</definedName>
    <definedName name="FDC_133_1">"#"</definedName>
    <definedName name="FDC_133_10">"#"</definedName>
    <definedName name="FDC_133_11">"#"</definedName>
    <definedName name="FDC_133_12">"#"</definedName>
    <definedName name="FDC_133_13">"#"</definedName>
    <definedName name="FDC_133_14">"#"</definedName>
    <definedName name="FDC_133_2">"#"</definedName>
    <definedName name="FDC_133_3">"#"</definedName>
    <definedName name="FDC_133_4">"#"</definedName>
    <definedName name="FDC_133_5">"#"</definedName>
    <definedName name="FDC_133_6">"#"</definedName>
    <definedName name="FDC_133_7">"#"</definedName>
    <definedName name="FDC_133_8">"#"</definedName>
    <definedName name="FDC_133_9">"#"</definedName>
    <definedName name="FDC_134_0">"#"</definedName>
    <definedName name="FDC_134_1">"#"</definedName>
    <definedName name="FDC_134_10">"#"</definedName>
    <definedName name="FDC_134_11">"#"</definedName>
    <definedName name="FDC_134_12">"#"</definedName>
    <definedName name="FDC_134_13">"#"</definedName>
    <definedName name="FDC_134_14">"#"</definedName>
    <definedName name="FDC_134_2">"#"</definedName>
    <definedName name="FDC_134_3">"#"</definedName>
    <definedName name="FDC_134_4">"#"</definedName>
    <definedName name="FDC_134_5">"#"</definedName>
    <definedName name="FDC_134_6">"#"</definedName>
    <definedName name="FDC_134_7">"#"</definedName>
    <definedName name="FDC_134_8">"#"</definedName>
    <definedName name="FDC_134_9">"#"</definedName>
    <definedName name="FDC_135_0">"#"</definedName>
    <definedName name="FDC_135_1">"#"</definedName>
    <definedName name="FDC_135_10">"#"</definedName>
    <definedName name="FDC_135_11">"#"</definedName>
    <definedName name="FDC_135_12">"#"</definedName>
    <definedName name="FDC_135_13">"#"</definedName>
    <definedName name="FDC_135_14">"#"</definedName>
    <definedName name="FDC_135_2">"#"</definedName>
    <definedName name="FDC_135_3">"#"</definedName>
    <definedName name="FDC_135_4">"#"</definedName>
    <definedName name="FDC_135_5">"#"</definedName>
    <definedName name="FDC_135_6">"#"</definedName>
    <definedName name="FDC_135_7">"#"</definedName>
    <definedName name="FDC_135_8">"#"</definedName>
    <definedName name="FDC_135_9">"#"</definedName>
    <definedName name="FDC_136_0">"#"</definedName>
    <definedName name="FDC_136_1">"#"</definedName>
    <definedName name="FDC_136_10">"#"</definedName>
    <definedName name="FDC_136_11">"#"</definedName>
    <definedName name="FDC_136_12">"#"</definedName>
    <definedName name="FDC_136_13">"#"</definedName>
    <definedName name="FDC_136_14">"#"</definedName>
    <definedName name="FDC_136_2">"#"</definedName>
    <definedName name="FDC_136_3">"#"</definedName>
    <definedName name="FDC_136_4">"#"</definedName>
    <definedName name="FDC_136_5">"#"</definedName>
    <definedName name="FDC_136_6">"#"</definedName>
    <definedName name="FDC_136_7">"#"</definedName>
    <definedName name="FDC_136_8">"#"</definedName>
    <definedName name="FDC_136_9">"#"</definedName>
    <definedName name="FDC_137_0">"#"</definedName>
    <definedName name="FDC_137_1">"#"</definedName>
    <definedName name="FDC_137_10">"#"</definedName>
    <definedName name="FDC_137_11">"#"</definedName>
    <definedName name="FDC_137_12">"#"</definedName>
    <definedName name="FDC_137_13">"#"</definedName>
    <definedName name="FDC_137_14">"#"</definedName>
    <definedName name="FDC_137_2">"#"</definedName>
    <definedName name="FDC_137_3">"#"</definedName>
    <definedName name="FDC_137_4">"#"</definedName>
    <definedName name="FDC_137_5">"#"</definedName>
    <definedName name="FDC_137_6">"#"</definedName>
    <definedName name="FDC_137_7">"#"</definedName>
    <definedName name="FDC_137_8">"#"</definedName>
    <definedName name="FDC_137_9">"#"</definedName>
    <definedName name="FDC_138_0">"#"</definedName>
    <definedName name="FDC_138_1">"#"</definedName>
    <definedName name="FDC_138_10">"#"</definedName>
    <definedName name="FDC_138_11">"#"</definedName>
    <definedName name="FDC_138_12">"#"</definedName>
    <definedName name="FDC_138_13">"#"</definedName>
    <definedName name="FDC_138_14">"#"</definedName>
    <definedName name="FDC_138_2">"#"</definedName>
    <definedName name="FDC_138_3">"#"</definedName>
    <definedName name="FDC_138_4">"#"</definedName>
    <definedName name="FDC_138_5">"#"</definedName>
    <definedName name="FDC_138_6">"#"</definedName>
    <definedName name="FDC_138_7">"#"</definedName>
    <definedName name="FDC_138_8">"#"</definedName>
    <definedName name="FDC_138_9">"#"</definedName>
    <definedName name="FDC_139_0">"#"</definedName>
    <definedName name="FDC_139_1">"#"</definedName>
    <definedName name="FDC_139_10">"#"</definedName>
    <definedName name="FDC_139_11">"#"</definedName>
    <definedName name="FDC_139_12">"#"</definedName>
    <definedName name="FDC_139_13">"#"</definedName>
    <definedName name="FDC_139_14">"#"</definedName>
    <definedName name="FDC_139_2">"#"</definedName>
    <definedName name="FDC_139_3">"#"</definedName>
    <definedName name="FDC_139_4">"#"</definedName>
    <definedName name="FDC_139_5">"#"</definedName>
    <definedName name="FDC_139_6">"#"</definedName>
    <definedName name="FDC_139_7">"#"</definedName>
    <definedName name="FDC_139_8">"#"</definedName>
    <definedName name="FDC_139_9">"#"</definedName>
    <definedName name="FDC_14_0">"#"</definedName>
    <definedName name="FDC_14_1">"#"</definedName>
    <definedName name="FDC_14_2">"#"</definedName>
    <definedName name="FDC_14_3">"#"</definedName>
    <definedName name="FDC_140_0">"#"</definedName>
    <definedName name="FDC_140_1">"#"</definedName>
    <definedName name="FDC_140_10">"#"</definedName>
    <definedName name="FDC_140_11">"#"</definedName>
    <definedName name="FDC_140_12">"#"</definedName>
    <definedName name="FDC_140_13">"#"</definedName>
    <definedName name="FDC_140_14">"#"</definedName>
    <definedName name="FDC_140_2">"#"</definedName>
    <definedName name="FDC_140_3">"#"</definedName>
    <definedName name="FDC_140_4">"#"</definedName>
    <definedName name="FDC_140_5">"#"</definedName>
    <definedName name="FDC_140_6">"#"</definedName>
    <definedName name="FDC_140_7">"#"</definedName>
    <definedName name="FDC_140_8">"#"</definedName>
    <definedName name="FDC_140_9">"#"</definedName>
    <definedName name="FDC_141_0">"#"</definedName>
    <definedName name="FDC_141_1">"#"</definedName>
    <definedName name="FDC_141_10">"#"</definedName>
    <definedName name="FDC_141_11">"#"</definedName>
    <definedName name="FDC_141_12">"#"</definedName>
    <definedName name="FDC_141_13">"#"</definedName>
    <definedName name="FDC_141_14">"#"</definedName>
    <definedName name="FDC_141_2">"#"</definedName>
    <definedName name="FDC_141_3">"#"</definedName>
    <definedName name="FDC_141_4">"#"</definedName>
    <definedName name="FDC_141_5">"#"</definedName>
    <definedName name="FDC_141_6">"#"</definedName>
    <definedName name="FDC_141_7">"#"</definedName>
    <definedName name="FDC_141_8">"#"</definedName>
    <definedName name="FDC_141_9">"#"</definedName>
    <definedName name="FDC_142_0">"#"</definedName>
    <definedName name="FDC_142_1">"#"</definedName>
    <definedName name="FDC_142_10">"#"</definedName>
    <definedName name="FDC_142_11">"#"</definedName>
    <definedName name="FDC_142_12">"#"</definedName>
    <definedName name="FDC_142_13">"#"</definedName>
    <definedName name="FDC_142_14">"#"</definedName>
    <definedName name="FDC_142_2">"#"</definedName>
    <definedName name="FDC_142_3">"#"</definedName>
    <definedName name="FDC_142_4">"#"</definedName>
    <definedName name="FDC_142_5">"#"</definedName>
    <definedName name="FDC_142_6">"#"</definedName>
    <definedName name="FDC_142_7">"#"</definedName>
    <definedName name="FDC_142_8">"#"</definedName>
    <definedName name="FDC_142_9">"#"</definedName>
    <definedName name="FDC_143_0">"#"</definedName>
    <definedName name="FDC_143_1">"#"</definedName>
    <definedName name="FDC_143_10">"#"</definedName>
    <definedName name="FDC_143_11">"#"</definedName>
    <definedName name="FDC_143_12">"#"</definedName>
    <definedName name="FDC_143_13">"#"</definedName>
    <definedName name="FDC_143_14">"#"</definedName>
    <definedName name="FDC_143_2">"#"</definedName>
    <definedName name="FDC_143_3">"#"</definedName>
    <definedName name="FDC_143_4">"#"</definedName>
    <definedName name="FDC_143_5">"#"</definedName>
    <definedName name="FDC_143_6">"#"</definedName>
    <definedName name="FDC_143_7">"#"</definedName>
    <definedName name="FDC_143_8">"#"</definedName>
    <definedName name="FDC_143_9">"#"</definedName>
    <definedName name="FDC_144_0">"#"</definedName>
    <definedName name="FDC_144_1">"#"</definedName>
    <definedName name="FDC_144_10">"#"</definedName>
    <definedName name="FDC_144_11">"#"</definedName>
    <definedName name="FDC_144_12">"#"</definedName>
    <definedName name="FDC_144_13">"#"</definedName>
    <definedName name="FDC_144_14">"#"</definedName>
    <definedName name="FDC_144_2">"#"</definedName>
    <definedName name="FDC_144_3">"#"</definedName>
    <definedName name="FDC_144_4">"#"</definedName>
    <definedName name="FDC_144_5">"#"</definedName>
    <definedName name="FDC_144_6">"#"</definedName>
    <definedName name="FDC_144_7">"#"</definedName>
    <definedName name="FDC_144_8">"#"</definedName>
    <definedName name="FDC_144_9">"#"</definedName>
    <definedName name="FDC_145_0">"#"</definedName>
    <definedName name="FDC_145_1">"#"</definedName>
    <definedName name="FDC_145_10">"#"</definedName>
    <definedName name="FDC_145_11">"#"</definedName>
    <definedName name="FDC_145_12">"#"</definedName>
    <definedName name="FDC_145_13">"#"</definedName>
    <definedName name="FDC_145_14">"#"</definedName>
    <definedName name="FDC_145_2">"#"</definedName>
    <definedName name="FDC_145_3">"#"</definedName>
    <definedName name="FDC_145_4">"#"</definedName>
    <definedName name="FDC_145_5">"#"</definedName>
    <definedName name="FDC_145_6">"#"</definedName>
    <definedName name="FDC_145_7">"#"</definedName>
    <definedName name="FDC_145_8">"#"</definedName>
    <definedName name="FDC_145_9">"#"</definedName>
    <definedName name="FDC_146_0">"#"</definedName>
    <definedName name="FDC_146_1">"#"</definedName>
    <definedName name="FDC_146_10">"#"</definedName>
    <definedName name="FDC_146_11">"#"</definedName>
    <definedName name="FDC_146_12">"#"</definedName>
    <definedName name="FDC_146_13">"#"</definedName>
    <definedName name="FDC_146_14">"#"</definedName>
    <definedName name="FDC_146_2">"#"</definedName>
    <definedName name="FDC_146_3">"#"</definedName>
    <definedName name="FDC_146_4">"#"</definedName>
    <definedName name="FDC_146_5">"#"</definedName>
    <definedName name="FDC_146_6">"#"</definedName>
    <definedName name="FDC_146_7">"#"</definedName>
    <definedName name="FDC_146_8">"#"</definedName>
    <definedName name="FDC_146_9">"#"</definedName>
    <definedName name="FDC_147_0">"#"</definedName>
    <definedName name="FDC_147_1">"#"</definedName>
    <definedName name="FDC_147_10">"#"</definedName>
    <definedName name="FDC_147_11">"#"</definedName>
    <definedName name="FDC_147_12">"#"</definedName>
    <definedName name="FDC_147_13">"#"</definedName>
    <definedName name="FDC_147_14">"#"</definedName>
    <definedName name="FDC_147_2">"#"</definedName>
    <definedName name="FDC_147_3">"#"</definedName>
    <definedName name="FDC_147_4">"#"</definedName>
    <definedName name="FDC_147_5">"#"</definedName>
    <definedName name="FDC_147_6">"#"</definedName>
    <definedName name="FDC_147_7">"#"</definedName>
    <definedName name="FDC_147_8">"#"</definedName>
    <definedName name="FDC_147_9">"#"</definedName>
    <definedName name="FDC_148_0">"#"</definedName>
    <definedName name="FDC_148_1">"#"</definedName>
    <definedName name="FDC_148_10">"#"</definedName>
    <definedName name="FDC_148_11">"#"</definedName>
    <definedName name="FDC_148_12">"#"</definedName>
    <definedName name="FDC_148_13">"#"</definedName>
    <definedName name="FDC_148_14">"#"</definedName>
    <definedName name="FDC_148_2">"#"</definedName>
    <definedName name="FDC_148_3">"#"</definedName>
    <definedName name="FDC_148_4">"#"</definedName>
    <definedName name="FDC_148_5">"#"</definedName>
    <definedName name="FDC_148_6">"#"</definedName>
    <definedName name="FDC_148_7">"#"</definedName>
    <definedName name="FDC_148_8">"#"</definedName>
    <definedName name="FDC_148_9">"#"</definedName>
    <definedName name="FDC_149_0">"#"</definedName>
    <definedName name="FDC_149_1">"#"</definedName>
    <definedName name="FDC_149_10">"#"</definedName>
    <definedName name="FDC_149_11">"#"</definedName>
    <definedName name="FDC_149_12">"#"</definedName>
    <definedName name="FDC_149_13">"#"</definedName>
    <definedName name="FDC_149_14">"#"</definedName>
    <definedName name="FDC_149_2">"#"</definedName>
    <definedName name="FDC_149_3">"#"</definedName>
    <definedName name="FDC_149_4">"#"</definedName>
    <definedName name="FDC_149_5">"#"</definedName>
    <definedName name="FDC_149_6">"#"</definedName>
    <definedName name="FDC_149_7">"#"</definedName>
    <definedName name="FDC_149_8">"#"</definedName>
    <definedName name="FDC_149_9">"#"</definedName>
    <definedName name="FDC_15_0">"#"</definedName>
    <definedName name="FDC_150_0">"#"</definedName>
    <definedName name="FDC_150_1">"#"</definedName>
    <definedName name="FDC_150_10">"#"</definedName>
    <definedName name="FDC_150_11">"#"</definedName>
    <definedName name="FDC_150_12">"#"</definedName>
    <definedName name="FDC_150_13">"#"</definedName>
    <definedName name="FDC_150_14">"#"</definedName>
    <definedName name="FDC_150_2">"#"</definedName>
    <definedName name="FDC_150_3">"#"</definedName>
    <definedName name="FDC_150_4">"#"</definedName>
    <definedName name="FDC_150_5">"#"</definedName>
    <definedName name="FDC_150_6">"#"</definedName>
    <definedName name="FDC_150_7">"#"</definedName>
    <definedName name="FDC_150_8">"#"</definedName>
    <definedName name="FDC_150_9">"#"</definedName>
    <definedName name="FDC_151_0">"#"</definedName>
    <definedName name="FDC_151_1">"#"</definedName>
    <definedName name="FDC_151_10">"#"</definedName>
    <definedName name="FDC_151_11">"#"</definedName>
    <definedName name="FDC_151_12">"#"</definedName>
    <definedName name="FDC_151_13">"#"</definedName>
    <definedName name="FDC_151_14">"#"</definedName>
    <definedName name="FDC_151_15">"#"</definedName>
    <definedName name="FDC_151_2">"#"</definedName>
    <definedName name="FDC_151_3">"#"</definedName>
    <definedName name="FDC_151_4">"#"</definedName>
    <definedName name="FDC_151_5">"#"</definedName>
    <definedName name="FDC_151_6">"#"</definedName>
    <definedName name="FDC_151_7">"#"</definedName>
    <definedName name="FDC_151_8">"#"</definedName>
    <definedName name="FDC_151_9">"#"</definedName>
    <definedName name="FDC_152_0">"#"</definedName>
    <definedName name="FDC_152_1">"#"</definedName>
    <definedName name="FDC_152_10">"#"</definedName>
    <definedName name="FDC_152_11">"#"</definedName>
    <definedName name="FDC_152_12">"#"</definedName>
    <definedName name="FDC_152_13">"#"</definedName>
    <definedName name="FDC_152_14">"#"</definedName>
    <definedName name="FDC_152_15">"#"</definedName>
    <definedName name="FDC_152_2">"#"</definedName>
    <definedName name="FDC_152_3">"#"</definedName>
    <definedName name="FDC_152_4">"#"</definedName>
    <definedName name="FDC_152_5">"#"</definedName>
    <definedName name="FDC_152_6">"#"</definedName>
    <definedName name="FDC_152_7">"#"</definedName>
    <definedName name="FDC_152_8">"#"</definedName>
    <definedName name="FDC_152_9">"#"</definedName>
    <definedName name="FDC_153_0">"#"</definedName>
    <definedName name="FDC_153_1">"#"</definedName>
    <definedName name="FDC_153_10">"#"</definedName>
    <definedName name="FDC_153_11">"#"</definedName>
    <definedName name="FDC_153_12">"#"</definedName>
    <definedName name="FDC_153_13">"#"</definedName>
    <definedName name="FDC_153_14">"#"</definedName>
    <definedName name="FDC_153_2">"#"</definedName>
    <definedName name="FDC_153_3">"#"</definedName>
    <definedName name="FDC_153_4">"#"</definedName>
    <definedName name="FDC_153_5">"#"</definedName>
    <definedName name="FDC_153_6">"#"</definedName>
    <definedName name="FDC_153_7">"#"</definedName>
    <definedName name="FDC_153_8">"#"</definedName>
    <definedName name="FDC_153_9">"#"</definedName>
    <definedName name="FDC_154_0">"#"</definedName>
    <definedName name="FDC_154_1">"#"</definedName>
    <definedName name="FDC_154_10">"#"</definedName>
    <definedName name="FDC_154_11">"#"</definedName>
    <definedName name="FDC_154_12">"#"</definedName>
    <definedName name="FDC_154_13">"#"</definedName>
    <definedName name="FDC_154_14">"#"</definedName>
    <definedName name="FDC_154_2">"#"</definedName>
    <definedName name="FDC_154_3">"#"</definedName>
    <definedName name="FDC_154_4">"#"</definedName>
    <definedName name="FDC_154_5">"#"</definedName>
    <definedName name="FDC_154_6">"#"</definedName>
    <definedName name="FDC_154_7">"#"</definedName>
    <definedName name="FDC_154_8">"#"</definedName>
    <definedName name="FDC_154_9">"#"</definedName>
    <definedName name="FDC_155_0">"#"</definedName>
    <definedName name="FDC_155_1">"#"</definedName>
    <definedName name="FDC_155_10">"#"</definedName>
    <definedName name="FDC_155_11">"#"</definedName>
    <definedName name="FDC_155_12">"#"</definedName>
    <definedName name="FDC_155_13">"#"</definedName>
    <definedName name="FDC_155_14">"#"</definedName>
    <definedName name="FDC_155_15">"#"</definedName>
    <definedName name="FDC_155_2">"#"</definedName>
    <definedName name="FDC_155_3">"#"</definedName>
    <definedName name="FDC_155_4">"#"</definedName>
    <definedName name="FDC_155_5">"#"</definedName>
    <definedName name="FDC_155_6">"#"</definedName>
    <definedName name="FDC_155_7">"#"</definedName>
    <definedName name="FDC_155_8">"#"</definedName>
    <definedName name="FDC_155_9">"#"</definedName>
    <definedName name="FDC_156_0">"#"</definedName>
    <definedName name="FDC_156_1">"#"</definedName>
    <definedName name="FDC_156_10">"#"</definedName>
    <definedName name="FDC_156_11">"#"</definedName>
    <definedName name="FDC_156_12">"#"</definedName>
    <definedName name="FDC_156_13">"#"</definedName>
    <definedName name="FDC_156_14">"#"</definedName>
    <definedName name="FDC_156_15">"#"</definedName>
    <definedName name="FDC_156_2">"#"</definedName>
    <definedName name="FDC_156_3">"#"</definedName>
    <definedName name="FDC_156_4">"#"</definedName>
    <definedName name="FDC_156_5">"#"</definedName>
    <definedName name="FDC_156_6">"#"</definedName>
    <definedName name="FDC_156_7">"#"</definedName>
    <definedName name="FDC_156_8">"#"</definedName>
    <definedName name="FDC_156_9">"#"</definedName>
    <definedName name="FDC_157_0">"#"</definedName>
    <definedName name="FDC_157_1">"#"</definedName>
    <definedName name="FDC_157_10">"#"</definedName>
    <definedName name="FDC_157_100">"#"</definedName>
    <definedName name="FDC_157_101">"#"</definedName>
    <definedName name="FDC_157_102">"#"</definedName>
    <definedName name="FDC_157_103">"#"</definedName>
    <definedName name="FDC_157_104">"#"</definedName>
    <definedName name="FDC_157_105">"#"</definedName>
    <definedName name="FDC_157_106">"#"</definedName>
    <definedName name="FDC_157_107">"#"</definedName>
    <definedName name="FDC_157_108">"#"</definedName>
    <definedName name="FDC_157_109">"#"</definedName>
    <definedName name="FDC_157_11">"#"</definedName>
    <definedName name="FDC_157_110">"#"</definedName>
    <definedName name="FDC_157_111">"#"</definedName>
    <definedName name="FDC_157_112">"#"</definedName>
    <definedName name="FDC_157_113">"#"</definedName>
    <definedName name="FDC_157_114">"#"</definedName>
    <definedName name="FDC_157_115">"#"</definedName>
    <definedName name="FDC_157_116">"#"</definedName>
    <definedName name="FDC_157_117">"#"</definedName>
    <definedName name="FDC_157_118">"#"</definedName>
    <definedName name="FDC_157_119">"#"</definedName>
    <definedName name="FDC_157_12">"#"</definedName>
    <definedName name="FDC_157_120">"#"</definedName>
    <definedName name="FDC_157_121">"#"</definedName>
    <definedName name="FDC_157_122">"#"</definedName>
    <definedName name="FDC_157_123">"#"</definedName>
    <definedName name="FDC_157_124">"#"</definedName>
    <definedName name="FDC_157_125">"#"</definedName>
    <definedName name="FDC_157_126">"#"</definedName>
    <definedName name="FDC_157_127">"#"</definedName>
    <definedName name="FDC_157_128">"#"</definedName>
    <definedName name="FDC_157_129">"#"</definedName>
    <definedName name="FDC_157_13">"#"</definedName>
    <definedName name="FDC_157_130">"#"</definedName>
    <definedName name="FDC_157_131">"#"</definedName>
    <definedName name="FDC_157_132">"#"</definedName>
    <definedName name="FDC_157_133">"#"</definedName>
    <definedName name="FDC_157_134">"#"</definedName>
    <definedName name="FDC_157_135">"#"</definedName>
    <definedName name="FDC_157_136">"#"</definedName>
    <definedName name="FDC_157_137">"#"</definedName>
    <definedName name="FDC_157_138">"#"</definedName>
    <definedName name="FDC_157_139">"#"</definedName>
    <definedName name="FDC_157_14">"#"</definedName>
    <definedName name="FDC_157_140">"#"</definedName>
    <definedName name="FDC_157_141">"#"</definedName>
    <definedName name="FDC_157_142">"#"</definedName>
    <definedName name="FDC_157_143">"#"</definedName>
    <definedName name="FDC_157_144">"#"</definedName>
    <definedName name="FDC_157_145">"#"</definedName>
    <definedName name="FDC_157_146">"#"</definedName>
    <definedName name="FDC_157_147">"#"</definedName>
    <definedName name="FDC_157_148">"#"</definedName>
    <definedName name="FDC_157_149">"#"</definedName>
    <definedName name="FDC_157_15">"#"</definedName>
    <definedName name="FDC_157_150">"#"</definedName>
    <definedName name="FDC_157_151">"#"</definedName>
    <definedName name="FDC_157_152">"#"</definedName>
    <definedName name="FDC_157_153">"#"</definedName>
    <definedName name="FDC_157_154">"#"</definedName>
    <definedName name="FDC_157_155">"#"</definedName>
    <definedName name="FDC_157_156">"#"</definedName>
    <definedName name="FDC_157_157">"#"</definedName>
    <definedName name="FDC_157_158">"#"</definedName>
    <definedName name="FDC_157_159">"#"</definedName>
    <definedName name="FDC_157_16">"#"</definedName>
    <definedName name="FDC_157_160">"#"</definedName>
    <definedName name="FDC_157_161">"#"</definedName>
    <definedName name="FDC_157_162">"#"</definedName>
    <definedName name="FDC_157_163">"#"</definedName>
    <definedName name="FDC_157_164">"#"</definedName>
    <definedName name="FDC_157_165">"#"</definedName>
    <definedName name="FDC_157_166">"#"</definedName>
    <definedName name="FDC_157_167">"#"</definedName>
    <definedName name="FDC_157_168">"#"</definedName>
    <definedName name="FDC_157_169">"#"</definedName>
    <definedName name="FDC_157_17">"#"</definedName>
    <definedName name="FDC_157_170">"#"</definedName>
    <definedName name="FDC_157_171">"#"</definedName>
    <definedName name="FDC_157_172">"#"</definedName>
    <definedName name="FDC_157_173">"#"</definedName>
    <definedName name="FDC_157_174">"#"</definedName>
    <definedName name="FDC_157_175">"#"</definedName>
    <definedName name="FDC_157_176">"#"</definedName>
    <definedName name="FDC_157_177">"#"</definedName>
    <definedName name="FDC_157_178">"#"</definedName>
    <definedName name="FDC_157_179">"#"</definedName>
    <definedName name="FDC_157_18">"#"</definedName>
    <definedName name="FDC_157_180">"#"</definedName>
    <definedName name="FDC_157_181">"#"</definedName>
    <definedName name="FDC_157_182">"#"</definedName>
    <definedName name="FDC_157_183">"#"</definedName>
    <definedName name="FDC_157_184">"#"</definedName>
    <definedName name="FDC_157_185">"#"</definedName>
    <definedName name="FDC_157_186">"#"</definedName>
    <definedName name="FDC_157_187">"#"</definedName>
    <definedName name="FDC_157_188">"#"</definedName>
    <definedName name="FDC_157_189">"#"</definedName>
    <definedName name="FDC_157_19">"#"</definedName>
    <definedName name="FDC_157_190">"#"</definedName>
    <definedName name="FDC_157_191">"#"</definedName>
    <definedName name="FDC_157_192">"#"</definedName>
    <definedName name="FDC_157_193">"#"</definedName>
    <definedName name="FDC_157_194">"#"</definedName>
    <definedName name="FDC_157_195">"#"</definedName>
    <definedName name="FDC_157_196">"#"</definedName>
    <definedName name="FDC_157_197">"#"</definedName>
    <definedName name="FDC_157_198">"#"</definedName>
    <definedName name="FDC_157_199">"#"</definedName>
    <definedName name="FDC_157_2">"#"</definedName>
    <definedName name="FDC_157_20">"#"</definedName>
    <definedName name="FDC_157_200">"#"</definedName>
    <definedName name="FDC_157_201">"#"</definedName>
    <definedName name="FDC_157_202">"#"</definedName>
    <definedName name="FDC_157_203">"#"</definedName>
    <definedName name="FDC_157_204">"#"</definedName>
    <definedName name="FDC_157_205">"#"</definedName>
    <definedName name="FDC_157_206">"#"</definedName>
    <definedName name="FDC_157_207">"#"</definedName>
    <definedName name="FDC_157_208">"#"</definedName>
    <definedName name="FDC_157_209">"#"</definedName>
    <definedName name="FDC_157_21">"#"</definedName>
    <definedName name="FDC_157_210">"#"</definedName>
    <definedName name="FDC_157_211">"#"</definedName>
    <definedName name="FDC_157_212">"#"</definedName>
    <definedName name="FDC_157_213">"#"</definedName>
    <definedName name="FDC_157_214">"#"</definedName>
    <definedName name="FDC_157_215">"#"</definedName>
    <definedName name="FDC_157_216">"#"</definedName>
    <definedName name="FDC_157_217">"#"</definedName>
    <definedName name="FDC_157_218">"#"</definedName>
    <definedName name="FDC_157_219">"#"</definedName>
    <definedName name="FDC_157_22">"#"</definedName>
    <definedName name="FDC_157_220">"#"</definedName>
    <definedName name="FDC_157_221">"#"</definedName>
    <definedName name="FDC_157_222">"#"</definedName>
    <definedName name="FDC_157_223">"#"</definedName>
    <definedName name="FDC_157_224">"#"</definedName>
    <definedName name="FDC_157_225">"#"</definedName>
    <definedName name="FDC_157_226">"#"</definedName>
    <definedName name="FDC_157_227">"#"</definedName>
    <definedName name="FDC_157_228">"#"</definedName>
    <definedName name="FDC_157_229">"#"</definedName>
    <definedName name="FDC_157_23">"#"</definedName>
    <definedName name="FDC_157_230">"#"</definedName>
    <definedName name="FDC_157_231">"#"</definedName>
    <definedName name="FDC_157_232">"#"</definedName>
    <definedName name="FDC_157_233">"#"</definedName>
    <definedName name="FDC_157_234">"#"</definedName>
    <definedName name="FDC_157_235">"#"</definedName>
    <definedName name="FDC_157_236">"#"</definedName>
    <definedName name="FDC_157_237">"#"</definedName>
    <definedName name="FDC_157_238">"#"</definedName>
    <definedName name="FDC_157_239">"#"</definedName>
    <definedName name="FDC_157_24">"#"</definedName>
    <definedName name="FDC_157_240">"#"</definedName>
    <definedName name="FDC_157_241">"#"</definedName>
    <definedName name="FDC_157_242">"#"</definedName>
    <definedName name="FDC_157_243">"#"</definedName>
    <definedName name="FDC_157_244">"#"</definedName>
    <definedName name="FDC_157_245">"#"</definedName>
    <definedName name="FDC_157_246">"#"</definedName>
    <definedName name="FDC_157_247">"#"</definedName>
    <definedName name="FDC_157_248">"#"</definedName>
    <definedName name="FDC_157_249">"#"</definedName>
    <definedName name="FDC_157_25">"#"</definedName>
    <definedName name="FDC_157_250">"#"</definedName>
    <definedName name="FDC_157_251">"#"</definedName>
    <definedName name="FDC_157_252">"#"</definedName>
    <definedName name="FDC_157_26">"#"</definedName>
    <definedName name="FDC_157_27">"#"</definedName>
    <definedName name="FDC_157_28">"#"</definedName>
    <definedName name="FDC_157_29">"#"</definedName>
    <definedName name="FDC_157_3">"#"</definedName>
    <definedName name="FDC_157_30">"#"</definedName>
    <definedName name="FDC_157_31">"#"</definedName>
    <definedName name="FDC_157_32">"#"</definedName>
    <definedName name="FDC_157_33">"#"</definedName>
    <definedName name="FDC_157_34">"#"</definedName>
    <definedName name="FDC_157_35">"#"</definedName>
    <definedName name="FDC_157_36">"#"</definedName>
    <definedName name="FDC_157_37">"#"</definedName>
    <definedName name="FDC_157_38">"#"</definedName>
    <definedName name="FDC_157_39">"#"</definedName>
    <definedName name="FDC_157_4">"#"</definedName>
    <definedName name="FDC_157_40">"#"</definedName>
    <definedName name="FDC_157_41">"#"</definedName>
    <definedName name="FDC_157_42">"#"</definedName>
    <definedName name="FDC_157_43">"#"</definedName>
    <definedName name="FDC_157_44">"#"</definedName>
    <definedName name="FDC_157_45">"#"</definedName>
    <definedName name="FDC_157_46">"#"</definedName>
    <definedName name="FDC_157_47">"#"</definedName>
    <definedName name="FDC_157_48">"#"</definedName>
    <definedName name="FDC_157_49">"#"</definedName>
    <definedName name="FDC_157_5">"#"</definedName>
    <definedName name="FDC_157_50">"#"</definedName>
    <definedName name="FDC_157_51">"#"</definedName>
    <definedName name="FDC_157_52">"#"</definedName>
    <definedName name="FDC_157_53">"#"</definedName>
    <definedName name="FDC_157_54">"#"</definedName>
    <definedName name="FDC_157_55">"#"</definedName>
    <definedName name="FDC_157_56">"#"</definedName>
    <definedName name="FDC_157_57">"#"</definedName>
    <definedName name="FDC_157_58">"#"</definedName>
    <definedName name="FDC_157_59">"#"</definedName>
    <definedName name="FDC_157_6">"#"</definedName>
    <definedName name="FDC_157_60">"#"</definedName>
    <definedName name="FDC_157_61">"#"</definedName>
    <definedName name="FDC_157_62">"#"</definedName>
    <definedName name="FDC_157_63">"#"</definedName>
    <definedName name="FDC_157_64">"#"</definedName>
    <definedName name="FDC_157_65">"#"</definedName>
    <definedName name="FDC_157_66">"#"</definedName>
    <definedName name="FDC_157_67">"#"</definedName>
    <definedName name="FDC_157_68">"#"</definedName>
    <definedName name="FDC_157_69">"#"</definedName>
    <definedName name="FDC_157_7">"#"</definedName>
    <definedName name="FDC_157_70">"#"</definedName>
    <definedName name="FDC_157_71">"#"</definedName>
    <definedName name="FDC_157_72">"#"</definedName>
    <definedName name="FDC_157_73">"#"</definedName>
    <definedName name="FDC_157_74">"#"</definedName>
    <definedName name="FDC_157_75">"#"</definedName>
    <definedName name="FDC_157_76">"#"</definedName>
    <definedName name="FDC_157_77">"#"</definedName>
    <definedName name="FDC_157_78">"#"</definedName>
    <definedName name="FDC_157_79">"#"</definedName>
    <definedName name="FDC_157_8">"#"</definedName>
    <definedName name="FDC_157_80">"#"</definedName>
    <definedName name="FDC_157_81">"#"</definedName>
    <definedName name="FDC_157_82">"#"</definedName>
    <definedName name="FDC_157_83">"#"</definedName>
    <definedName name="FDC_157_84">"#"</definedName>
    <definedName name="FDC_157_85">"#"</definedName>
    <definedName name="FDC_157_86">"#"</definedName>
    <definedName name="FDC_157_87">"#"</definedName>
    <definedName name="FDC_157_88">"#"</definedName>
    <definedName name="FDC_157_89">"#"</definedName>
    <definedName name="FDC_157_9">"#"</definedName>
    <definedName name="FDC_157_90">"#"</definedName>
    <definedName name="FDC_157_91">"#"</definedName>
    <definedName name="FDC_157_92">"#"</definedName>
    <definedName name="FDC_157_93">"#"</definedName>
    <definedName name="FDC_157_94">"#"</definedName>
    <definedName name="FDC_157_95">"#"</definedName>
    <definedName name="FDC_157_96">"#"</definedName>
    <definedName name="FDC_157_97">"#"</definedName>
    <definedName name="FDC_157_98">"#"</definedName>
    <definedName name="FDC_157_99">"#"</definedName>
    <definedName name="FDC_158_0">"#"</definedName>
    <definedName name="FDC_158_1">"#"</definedName>
    <definedName name="FDC_158_10">"#"</definedName>
    <definedName name="FDC_158_11">"#"</definedName>
    <definedName name="FDC_158_12">"#"</definedName>
    <definedName name="FDC_158_13">"#"</definedName>
    <definedName name="FDC_158_14">"#"</definedName>
    <definedName name="FDC_158_15">"#"</definedName>
    <definedName name="FDC_158_2">"#"</definedName>
    <definedName name="FDC_158_3">"#"</definedName>
    <definedName name="FDC_158_4">"#"</definedName>
    <definedName name="FDC_158_5">"#"</definedName>
    <definedName name="FDC_158_6">"#"</definedName>
    <definedName name="FDC_158_7">"#"</definedName>
    <definedName name="FDC_158_8">"#"</definedName>
    <definedName name="FDC_158_9">"#"</definedName>
    <definedName name="FDC_159_0">"#"</definedName>
    <definedName name="FDC_159_1">"#"</definedName>
    <definedName name="FDC_159_10">"#"</definedName>
    <definedName name="FDC_159_11">"#"</definedName>
    <definedName name="FDC_159_12">"#"</definedName>
    <definedName name="FDC_159_13">"#"</definedName>
    <definedName name="FDC_159_14">"#"</definedName>
    <definedName name="FDC_159_15">"#"</definedName>
    <definedName name="FDC_159_2">"#"</definedName>
    <definedName name="FDC_159_3">"#"</definedName>
    <definedName name="FDC_159_4">"#"</definedName>
    <definedName name="FDC_159_5">"#"</definedName>
    <definedName name="FDC_159_6">"#"</definedName>
    <definedName name="FDC_159_7">"#"</definedName>
    <definedName name="FDC_159_8">"#"</definedName>
    <definedName name="FDC_159_9">"#"</definedName>
    <definedName name="FDC_16_0">"#"</definedName>
    <definedName name="FDC_160_0">"#"</definedName>
    <definedName name="FDC_160_1">"#"</definedName>
    <definedName name="FDC_160_10">"#"</definedName>
    <definedName name="FDC_160_11">"#"</definedName>
    <definedName name="FDC_160_12">"#"</definedName>
    <definedName name="FDC_160_13">"#"</definedName>
    <definedName name="FDC_160_14">"#"</definedName>
    <definedName name="FDC_160_15">"#"</definedName>
    <definedName name="FDC_160_2">"#"</definedName>
    <definedName name="FDC_160_3">"#"</definedName>
    <definedName name="FDC_160_4">"#"</definedName>
    <definedName name="FDC_160_5">"#"</definedName>
    <definedName name="FDC_160_6">"#"</definedName>
    <definedName name="FDC_160_7">"#"</definedName>
    <definedName name="FDC_160_8">"#"</definedName>
    <definedName name="FDC_160_9">"#"</definedName>
    <definedName name="FDC_161_0">"#"</definedName>
    <definedName name="FDC_161_1">"#"</definedName>
    <definedName name="FDC_161_10">"#"</definedName>
    <definedName name="FDC_161_11">"#"</definedName>
    <definedName name="FDC_161_12">"#"</definedName>
    <definedName name="FDC_161_13">"#"</definedName>
    <definedName name="FDC_161_14">"#"</definedName>
    <definedName name="FDC_161_2">"#"</definedName>
    <definedName name="FDC_161_3">"#"</definedName>
    <definedName name="FDC_161_4">"#"</definedName>
    <definedName name="FDC_161_5">"#"</definedName>
    <definedName name="FDC_161_6">"#"</definedName>
    <definedName name="FDC_161_7">"#"</definedName>
    <definedName name="FDC_161_8">"#"</definedName>
    <definedName name="FDC_161_9">"#"</definedName>
    <definedName name="FDC_162_0">"#"</definedName>
    <definedName name="FDC_162_1">"#"</definedName>
    <definedName name="FDC_162_10">"#"</definedName>
    <definedName name="FDC_162_11">"#"</definedName>
    <definedName name="FDC_162_12">"#"</definedName>
    <definedName name="FDC_162_13">"#"</definedName>
    <definedName name="FDC_162_14">"#"</definedName>
    <definedName name="FDC_162_15">"#"</definedName>
    <definedName name="FDC_162_2">"#"</definedName>
    <definedName name="FDC_162_3">"#"</definedName>
    <definedName name="FDC_162_4">"#"</definedName>
    <definedName name="FDC_162_5">"#"</definedName>
    <definedName name="FDC_162_6">"#"</definedName>
    <definedName name="FDC_162_7">"#"</definedName>
    <definedName name="FDC_162_8">"#"</definedName>
    <definedName name="FDC_162_9">"#"</definedName>
    <definedName name="FDC_163_0">"#"</definedName>
    <definedName name="FDC_163_1">"#"</definedName>
    <definedName name="FDC_163_10">"#"</definedName>
    <definedName name="FDC_163_11">"#"</definedName>
    <definedName name="FDC_163_12">"#"</definedName>
    <definedName name="FDC_163_13">"#"</definedName>
    <definedName name="FDC_163_14">"#"</definedName>
    <definedName name="FDC_163_15">"#"</definedName>
    <definedName name="FDC_163_2">"#"</definedName>
    <definedName name="FDC_163_3">"#"</definedName>
    <definedName name="FDC_163_4">"#"</definedName>
    <definedName name="FDC_163_5">"#"</definedName>
    <definedName name="FDC_163_6">"#"</definedName>
    <definedName name="FDC_163_7">"#"</definedName>
    <definedName name="FDC_163_8">"#"</definedName>
    <definedName name="FDC_163_9">"#"</definedName>
    <definedName name="FDC_164_0">"#"</definedName>
    <definedName name="FDC_164_1">"#"</definedName>
    <definedName name="FDC_164_10">"#"</definedName>
    <definedName name="FDC_164_11">"#"</definedName>
    <definedName name="FDC_164_12">"#"</definedName>
    <definedName name="FDC_164_13">"#"</definedName>
    <definedName name="FDC_164_14">"#"</definedName>
    <definedName name="FDC_164_15">"#"</definedName>
    <definedName name="FDC_164_2">"#"</definedName>
    <definedName name="FDC_164_3">"#"</definedName>
    <definedName name="FDC_164_4">"#"</definedName>
    <definedName name="FDC_164_5">"#"</definedName>
    <definedName name="FDC_164_6">"#"</definedName>
    <definedName name="FDC_164_7">"#"</definedName>
    <definedName name="FDC_164_8">"#"</definedName>
    <definedName name="FDC_164_9">"#"</definedName>
    <definedName name="FDC_165_0">"#"</definedName>
    <definedName name="FDC_165_1">"#"</definedName>
    <definedName name="FDC_165_10">"#"</definedName>
    <definedName name="FDC_165_11">"#"</definedName>
    <definedName name="FDC_165_12">"#"</definedName>
    <definedName name="FDC_165_13">"#"</definedName>
    <definedName name="FDC_165_14">"#"</definedName>
    <definedName name="FDC_165_2">"#"</definedName>
    <definedName name="FDC_165_3">"#"</definedName>
    <definedName name="FDC_165_4">"#"</definedName>
    <definedName name="FDC_165_5">"#"</definedName>
    <definedName name="FDC_165_6">"#"</definedName>
    <definedName name="FDC_165_7">"#"</definedName>
    <definedName name="FDC_165_8">"#"</definedName>
    <definedName name="FDC_165_9">"#"</definedName>
    <definedName name="FDC_166_0">"#"</definedName>
    <definedName name="FDC_166_1">"#"</definedName>
    <definedName name="FDC_166_10">"#"</definedName>
    <definedName name="FDC_166_11">"#"</definedName>
    <definedName name="FDC_166_12">"#"</definedName>
    <definedName name="FDC_166_13">"#"</definedName>
    <definedName name="FDC_166_14">"#"</definedName>
    <definedName name="FDC_166_15">"#"</definedName>
    <definedName name="FDC_166_2">"#"</definedName>
    <definedName name="FDC_166_3">"#"</definedName>
    <definedName name="FDC_166_4">"#"</definedName>
    <definedName name="FDC_166_5">"#"</definedName>
    <definedName name="FDC_166_6">"#"</definedName>
    <definedName name="FDC_166_7">"#"</definedName>
    <definedName name="FDC_166_8">"#"</definedName>
    <definedName name="FDC_166_9">"#"</definedName>
    <definedName name="FDC_167_0">"#"</definedName>
    <definedName name="FDC_167_1">"#"</definedName>
    <definedName name="FDC_167_10">"#"</definedName>
    <definedName name="FDC_167_11">"#"</definedName>
    <definedName name="FDC_167_12">"#"</definedName>
    <definedName name="FDC_167_13">"#"</definedName>
    <definedName name="FDC_167_14">"#"</definedName>
    <definedName name="FDC_167_2">"#"</definedName>
    <definedName name="FDC_167_3">"#"</definedName>
    <definedName name="FDC_167_4">"#"</definedName>
    <definedName name="FDC_167_5">"#"</definedName>
    <definedName name="FDC_167_6">"#"</definedName>
    <definedName name="FDC_167_7">"#"</definedName>
    <definedName name="FDC_167_8">"#"</definedName>
    <definedName name="FDC_167_9">"#"</definedName>
    <definedName name="FDC_168_0">"#"</definedName>
    <definedName name="FDC_168_1">"#"</definedName>
    <definedName name="FDC_168_2">"#"</definedName>
    <definedName name="FDC_169_0">"#"</definedName>
    <definedName name="FDC_169_1">"#"</definedName>
    <definedName name="FDC_169_10">"#"</definedName>
    <definedName name="FDC_169_11">"#"</definedName>
    <definedName name="FDC_169_12">"#"</definedName>
    <definedName name="FDC_169_13">"#"</definedName>
    <definedName name="FDC_169_14">"#"</definedName>
    <definedName name="FDC_169_15">"#"</definedName>
    <definedName name="FDC_169_2">"#"</definedName>
    <definedName name="FDC_169_3">"#"</definedName>
    <definedName name="FDC_169_4">"#"</definedName>
    <definedName name="FDC_169_5">"#"</definedName>
    <definedName name="FDC_169_6">"#"</definedName>
    <definedName name="FDC_169_7">"#"</definedName>
    <definedName name="FDC_169_8">"#"</definedName>
    <definedName name="FDC_169_9">"#"</definedName>
    <definedName name="FDC_17_0">"#"</definedName>
    <definedName name="FDC_170_0">"#"</definedName>
    <definedName name="FDC_170_1">"#"</definedName>
    <definedName name="FDC_170_10">"#"</definedName>
    <definedName name="FDC_170_11">"#"</definedName>
    <definedName name="FDC_170_12">"#"</definedName>
    <definedName name="FDC_170_13">"#"</definedName>
    <definedName name="FDC_170_14">"#"</definedName>
    <definedName name="FDC_170_2">"#"</definedName>
    <definedName name="FDC_170_3">"#"</definedName>
    <definedName name="FDC_170_4">"#"</definedName>
    <definedName name="FDC_170_5">"#"</definedName>
    <definedName name="FDC_170_6">"#"</definedName>
    <definedName name="FDC_170_7">"#"</definedName>
    <definedName name="FDC_170_8">"#"</definedName>
    <definedName name="FDC_170_9">"#"</definedName>
    <definedName name="FDC_171_0">"#"</definedName>
    <definedName name="FDC_171_1">"#"</definedName>
    <definedName name="FDC_171_10">"#"</definedName>
    <definedName name="FDC_171_11">"#"</definedName>
    <definedName name="FDC_171_12">"#"</definedName>
    <definedName name="FDC_171_13">"#"</definedName>
    <definedName name="FDC_171_14">"#"</definedName>
    <definedName name="FDC_171_2">"#"</definedName>
    <definedName name="FDC_171_3">"#"</definedName>
    <definedName name="FDC_171_4">"#"</definedName>
    <definedName name="FDC_171_5">"#"</definedName>
    <definedName name="FDC_171_6">"#"</definedName>
    <definedName name="FDC_171_7">"#"</definedName>
    <definedName name="FDC_171_8">"#"</definedName>
    <definedName name="FDC_171_9">"#"</definedName>
    <definedName name="FDC_172_0">"#"</definedName>
    <definedName name="FDC_172_1">"#"</definedName>
    <definedName name="FDC_172_10">"#"</definedName>
    <definedName name="FDC_172_11">"#"</definedName>
    <definedName name="FDC_172_12">"#"</definedName>
    <definedName name="FDC_172_13">"#"</definedName>
    <definedName name="FDC_172_14">"#"</definedName>
    <definedName name="FDC_172_2">"#"</definedName>
    <definedName name="FDC_172_3">"#"</definedName>
    <definedName name="FDC_172_4">"#"</definedName>
    <definedName name="FDC_172_5">"#"</definedName>
    <definedName name="FDC_172_6">"#"</definedName>
    <definedName name="FDC_172_7">"#"</definedName>
    <definedName name="FDC_172_8">"#"</definedName>
    <definedName name="FDC_172_9">"#"</definedName>
    <definedName name="FDC_173_0">"#"</definedName>
    <definedName name="FDC_173_1">"#"</definedName>
    <definedName name="FDC_173_2">"#"</definedName>
    <definedName name="FDC_174_0">"#"</definedName>
    <definedName name="FDC_174_1">"#"</definedName>
    <definedName name="FDC_174_2">"#"</definedName>
    <definedName name="FDC_175_0">"#"</definedName>
    <definedName name="FDC_175_1">"#"</definedName>
    <definedName name="FDC_175_2">"#"</definedName>
    <definedName name="FDC_176_0">"#"</definedName>
    <definedName name="FDC_176_1">"#"</definedName>
    <definedName name="FDC_176_2">"#"</definedName>
    <definedName name="FDC_177_0">"#"</definedName>
    <definedName name="FDC_177_1">"#"</definedName>
    <definedName name="FDC_177_2">"#"</definedName>
    <definedName name="FDC_178_0">"#"</definedName>
    <definedName name="FDC_178_1">"#"</definedName>
    <definedName name="FDC_178_2">"#"</definedName>
    <definedName name="FDC_179_0">"#"</definedName>
    <definedName name="FDC_179_1">"#"</definedName>
    <definedName name="FDC_179_2">"#"</definedName>
    <definedName name="FDC_18_0">"#"</definedName>
    <definedName name="FDC_180_0">"#"</definedName>
    <definedName name="FDC_180_1">"#"</definedName>
    <definedName name="FDC_180_2">"#"</definedName>
    <definedName name="FDC_181_0">"#"</definedName>
    <definedName name="FDC_181_1">"#"</definedName>
    <definedName name="FDC_181_2">"#"</definedName>
    <definedName name="FDC_182_0">"#"</definedName>
    <definedName name="FDC_182_1">"#"</definedName>
    <definedName name="FDC_182_2">"#"</definedName>
    <definedName name="FDC_183_0">"#"</definedName>
    <definedName name="FDC_183_1">"#"</definedName>
    <definedName name="FDC_183_2">"#"</definedName>
    <definedName name="FDC_184_0">"#"</definedName>
    <definedName name="FDC_184_1">"#"</definedName>
    <definedName name="FDC_184_2">"#"</definedName>
    <definedName name="FDC_185_0">"#"</definedName>
    <definedName name="FDC_185_1">"#"</definedName>
    <definedName name="FDC_185_2">"#"</definedName>
    <definedName name="FDC_186_0">"#"</definedName>
    <definedName name="FDC_186_1">"#"</definedName>
    <definedName name="FDC_186_2">"#"</definedName>
    <definedName name="FDC_187_0">"#"</definedName>
    <definedName name="FDC_187_1">"#"</definedName>
    <definedName name="FDC_187_2">"#"</definedName>
    <definedName name="FDC_188_0">"#"</definedName>
    <definedName name="FDC_188_1">"#"</definedName>
    <definedName name="FDC_188_2">"#"</definedName>
    <definedName name="FDC_189_0">"#"</definedName>
    <definedName name="FDC_189_1">"#"</definedName>
    <definedName name="FDC_189_2">"#"</definedName>
    <definedName name="FDC_19_0">"#"</definedName>
    <definedName name="FDC_19_1">"#"</definedName>
    <definedName name="FDC_19_2">"#"</definedName>
    <definedName name="FDC_19_3">"#"</definedName>
    <definedName name="FDC_190_0">"#"</definedName>
    <definedName name="FDC_190_1">"#"</definedName>
    <definedName name="FDC_190_2">"#"</definedName>
    <definedName name="FDC_191_0">"#"</definedName>
    <definedName name="FDC_191_1">"#"</definedName>
    <definedName name="FDC_191_2">"#"</definedName>
    <definedName name="FDC_192_0">"#"</definedName>
    <definedName name="FDC_192_1">"#"</definedName>
    <definedName name="FDC_192_2">"#"</definedName>
    <definedName name="FDC_193_0">"#"</definedName>
    <definedName name="FDC_193_1">"#"</definedName>
    <definedName name="FDC_193_2">"#"</definedName>
    <definedName name="FDC_194_0">"#"</definedName>
    <definedName name="FDC_194_1">"#"</definedName>
    <definedName name="FDC_194_2">"#"</definedName>
    <definedName name="FDC_195_0">"#"</definedName>
    <definedName name="FDC_195_1">"#"</definedName>
    <definedName name="FDC_195_2">"#"</definedName>
    <definedName name="FDC_196_0">"#"</definedName>
    <definedName name="FDC_196_1">"#"</definedName>
    <definedName name="FDC_196_2">"#"</definedName>
    <definedName name="FDC_197_0">"#"</definedName>
    <definedName name="FDC_197_1">"#"</definedName>
    <definedName name="FDC_197_2">"#"</definedName>
    <definedName name="FDC_198_0">"#"</definedName>
    <definedName name="FDC_198_1">"#"</definedName>
    <definedName name="FDC_198_2">"#"</definedName>
    <definedName name="FDC_199_0">"#"</definedName>
    <definedName name="FDC_199_1">"#"</definedName>
    <definedName name="FDC_199_2">"#"</definedName>
    <definedName name="FDC_2_0">"#"</definedName>
    <definedName name="FDC_20_0">"#"</definedName>
    <definedName name="FDC_200_0">"#"</definedName>
    <definedName name="FDC_200_1">"#"</definedName>
    <definedName name="FDC_200_2">"#"</definedName>
    <definedName name="FDC_201_0">"#"</definedName>
    <definedName name="FDC_201_1">"#"</definedName>
    <definedName name="FDC_201_2">"#"</definedName>
    <definedName name="FDC_202_0">"#"</definedName>
    <definedName name="FDC_202_1">"#"</definedName>
    <definedName name="FDC_202_2">"#"</definedName>
    <definedName name="FDC_203_0">"#"</definedName>
    <definedName name="FDC_203_1">"#"</definedName>
    <definedName name="FDC_203_2">"#"</definedName>
    <definedName name="FDC_204_0">"#"</definedName>
    <definedName name="FDC_204_1">"#"</definedName>
    <definedName name="FDC_204_2">"#"</definedName>
    <definedName name="FDC_205_0">"#"</definedName>
    <definedName name="FDC_205_1">"#"</definedName>
    <definedName name="FDC_205_2">"#"</definedName>
    <definedName name="FDC_206_0">"#"</definedName>
    <definedName name="FDC_206_1">"#"</definedName>
    <definedName name="FDC_206_2">"#"</definedName>
    <definedName name="FDC_207_0">"#"</definedName>
    <definedName name="FDC_207_1">"#"</definedName>
    <definedName name="FDC_207_2">"#"</definedName>
    <definedName name="FDC_208_0">"#"</definedName>
    <definedName name="FDC_208_1">"#"</definedName>
    <definedName name="FDC_208_2">"#"</definedName>
    <definedName name="FDC_209_0">"#"</definedName>
    <definedName name="FDC_209_1">"#"</definedName>
    <definedName name="FDC_209_2">"#"</definedName>
    <definedName name="FDC_21_0">"#"</definedName>
    <definedName name="FDC_21_1">"#"</definedName>
    <definedName name="FDC_21_2">"#"</definedName>
    <definedName name="FDC_21_3">"#"</definedName>
    <definedName name="FDC_210_0">"#"</definedName>
    <definedName name="FDC_210_1">"#"</definedName>
    <definedName name="FDC_211_0">"#"</definedName>
    <definedName name="FDC_211_1">"#"</definedName>
    <definedName name="FDC_211_2">"#"</definedName>
    <definedName name="FDC_212_0">"#"</definedName>
    <definedName name="FDC_212_1">"#"</definedName>
    <definedName name="FDC_212_2">"#"</definedName>
    <definedName name="FDC_213_0">"#"</definedName>
    <definedName name="FDC_213_1">"#"</definedName>
    <definedName name="FDC_213_2">"#"</definedName>
    <definedName name="FDC_214_0">"#"</definedName>
    <definedName name="FDC_214_1">"#"</definedName>
    <definedName name="FDC_214_2">"#"</definedName>
    <definedName name="FDC_215_0">"#"</definedName>
    <definedName name="FDC_216_0">"#"</definedName>
    <definedName name="FDC_217_0">"#"</definedName>
    <definedName name="FDC_218_0">"#"</definedName>
    <definedName name="FDC_218_1">"#"</definedName>
    <definedName name="FDC_218_2">"#"</definedName>
    <definedName name="FDC_219_0">"#"</definedName>
    <definedName name="FDC_219_1">"#"</definedName>
    <definedName name="FDC_219_2">"#"</definedName>
    <definedName name="FDC_22_0">"#"</definedName>
    <definedName name="FDC_220_0">"#"</definedName>
    <definedName name="FDC_221_0">"#"</definedName>
    <definedName name="FDC_222_0">"#"</definedName>
    <definedName name="FDC_223_0">"#"</definedName>
    <definedName name="FDC_223_1">"#"</definedName>
    <definedName name="FDC_223_2">"#"</definedName>
    <definedName name="FDC_224_0">"#"</definedName>
    <definedName name="FDC_224_1">"#"</definedName>
    <definedName name="FDC_224_2">"#"</definedName>
    <definedName name="FDC_225_0">"#"</definedName>
    <definedName name="FDC_226_0">"#"</definedName>
    <definedName name="FDC_227_0">"#"</definedName>
    <definedName name="FDC_228_0">"#"</definedName>
    <definedName name="FDC_228_1">"#"</definedName>
    <definedName name="FDC_228_2">"#"</definedName>
    <definedName name="FDC_229_0">"#"</definedName>
    <definedName name="FDC_229_1">"#"</definedName>
    <definedName name="FDC_229_2">"#"</definedName>
    <definedName name="FDC_23_0">"#"</definedName>
    <definedName name="FDC_230_0">"#"</definedName>
    <definedName name="FDC_231_0">"#"</definedName>
    <definedName name="FDC_232_0">"#"</definedName>
    <definedName name="FDC_233_0">"#"</definedName>
    <definedName name="FDC_233_1">"#"</definedName>
    <definedName name="FDC_233_2">"#"</definedName>
    <definedName name="FDC_234_0">"#"</definedName>
    <definedName name="FDC_234_1">"#"</definedName>
    <definedName name="FDC_234_2">"#"</definedName>
    <definedName name="FDC_235_0">"#"</definedName>
    <definedName name="FDC_236_0">"#"</definedName>
    <definedName name="FDC_237_0">"#"</definedName>
    <definedName name="FDC_238_0">"#"</definedName>
    <definedName name="FDC_238_1">"#"</definedName>
    <definedName name="FDC_238_10">"#"</definedName>
    <definedName name="FDC_238_11">"#"</definedName>
    <definedName name="FDC_238_12">"#"</definedName>
    <definedName name="FDC_238_13">"#"</definedName>
    <definedName name="FDC_238_14">"#"</definedName>
    <definedName name="FDC_238_2">"#"</definedName>
    <definedName name="FDC_238_3">"#"</definedName>
    <definedName name="FDC_238_4">"#"</definedName>
    <definedName name="FDC_238_5">"#"</definedName>
    <definedName name="FDC_238_6">"#"</definedName>
    <definedName name="FDC_238_7">"#"</definedName>
    <definedName name="FDC_238_8">"#"</definedName>
    <definedName name="FDC_238_9">"#"</definedName>
    <definedName name="FDC_239_0">"#"</definedName>
    <definedName name="FDC_239_1">"#"</definedName>
    <definedName name="FDC_239_10">"#"</definedName>
    <definedName name="FDC_239_11">"#"</definedName>
    <definedName name="FDC_239_12">"#"</definedName>
    <definedName name="FDC_239_13">"#"</definedName>
    <definedName name="FDC_239_14">"#"</definedName>
    <definedName name="FDC_239_2">"#"</definedName>
    <definedName name="FDC_239_3">"#"</definedName>
    <definedName name="FDC_239_4">"#"</definedName>
    <definedName name="FDC_239_5">"#"</definedName>
    <definedName name="FDC_239_6">"#"</definedName>
    <definedName name="FDC_239_7">"#"</definedName>
    <definedName name="FDC_239_8">"#"</definedName>
    <definedName name="FDC_239_9">"#"</definedName>
    <definedName name="FDC_24_0">"#"</definedName>
    <definedName name="FDC_240_0">"#"</definedName>
    <definedName name="FDC_241_0">"#"</definedName>
    <definedName name="FDC_242_0">"#"</definedName>
    <definedName name="FDC_243_0">"#"</definedName>
    <definedName name="FDC_243_1">"#"</definedName>
    <definedName name="FDC_243_10">"#"</definedName>
    <definedName name="FDC_243_11">"#"</definedName>
    <definedName name="FDC_243_12">"#"</definedName>
    <definedName name="FDC_243_13">"#"</definedName>
    <definedName name="FDC_243_14">"#"</definedName>
    <definedName name="FDC_243_2">"#"</definedName>
    <definedName name="FDC_243_3">"#"</definedName>
    <definedName name="FDC_243_4">"#"</definedName>
    <definedName name="FDC_243_5">"#"</definedName>
    <definedName name="FDC_243_6">"#"</definedName>
    <definedName name="FDC_243_7">"#"</definedName>
    <definedName name="FDC_243_8">"#"</definedName>
    <definedName name="FDC_243_9">"#"</definedName>
    <definedName name="FDC_244_0">"#"</definedName>
    <definedName name="FDC_244_1">"#"</definedName>
    <definedName name="FDC_244_2">"#"</definedName>
    <definedName name="FDC_245_0">"#"</definedName>
    <definedName name="FDC_246_0">"#"</definedName>
    <definedName name="FDC_247_0">"#"</definedName>
    <definedName name="FDC_248_0">"#"</definedName>
    <definedName name="FDC_248_1">"#"</definedName>
    <definedName name="FDC_248_2">"#"</definedName>
    <definedName name="FDC_249_0">"#"</definedName>
    <definedName name="FDC_249_1">"#"</definedName>
    <definedName name="FDC_249_10">"#"</definedName>
    <definedName name="FDC_249_11">"#"</definedName>
    <definedName name="FDC_249_12">"#"</definedName>
    <definedName name="FDC_249_13">"#"</definedName>
    <definedName name="FDC_249_14">"#"</definedName>
    <definedName name="FDC_249_2">"#"</definedName>
    <definedName name="FDC_249_3">"#"</definedName>
    <definedName name="FDC_249_4">"#"</definedName>
    <definedName name="FDC_249_5">"#"</definedName>
    <definedName name="FDC_249_6">"#"</definedName>
    <definedName name="FDC_249_7">"#"</definedName>
    <definedName name="FDC_249_8">"#"</definedName>
    <definedName name="FDC_249_9">"#"</definedName>
    <definedName name="FDC_25_0">"#"</definedName>
    <definedName name="FDC_25_1">"#"</definedName>
    <definedName name="FDC_25_2">"#"</definedName>
    <definedName name="FDC_25_3">"#"</definedName>
    <definedName name="FDC_250_0">"#"</definedName>
    <definedName name="FDC_251_0">"#"</definedName>
    <definedName name="FDC_252_0">"#"</definedName>
    <definedName name="FDC_253_0">"#"</definedName>
    <definedName name="FDC_253_1">"#"</definedName>
    <definedName name="FDC_253_2">"#"</definedName>
    <definedName name="FDC_254_0">"#"</definedName>
    <definedName name="FDC_254_1">"#"</definedName>
    <definedName name="FDC_254_2">"#"</definedName>
    <definedName name="FDC_255_0">"#"</definedName>
    <definedName name="FDC_255_1">"#"</definedName>
    <definedName name="FDC_255_2">"#"</definedName>
    <definedName name="FDC_256_0">"#"</definedName>
    <definedName name="FDC_256_1">"#"</definedName>
    <definedName name="FDC_256_2">"#"</definedName>
    <definedName name="FDC_257_0">"#"</definedName>
    <definedName name="FDC_257_1">"#"</definedName>
    <definedName name="FDC_257_2">"#"</definedName>
    <definedName name="FDC_258_0">"#"</definedName>
    <definedName name="FDC_258_1">"#"</definedName>
    <definedName name="FDC_258_2">"#"</definedName>
    <definedName name="FDC_259_0">"#"</definedName>
    <definedName name="FDC_259_1">"#"</definedName>
    <definedName name="FDC_259_2">"#"</definedName>
    <definedName name="FDC_26_0">"#"</definedName>
    <definedName name="FDC_26_1">"#"</definedName>
    <definedName name="FDC_26_2">"#"</definedName>
    <definedName name="FDC_26_3">"#"</definedName>
    <definedName name="FDC_260_0">"#"</definedName>
    <definedName name="FDC_260_1">"#"</definedName>
    <definedName name="FDC_260_2">"#"</definedName>
    <definedName name="FDC_261_0">"#"</definedName>
    <definedName name="FDC_261_1">"#"</definedName>
    <definedName name="FDC_261_2">"#"</definedName>
    <definedName name="FDC_262_0">"#"</definedName>
    <definedName name="FDC_262_1">"#"</definedName>
    <definedName name="FDC_262_2">"#"</definedName>
    <definedName name="FDC_263_0">"#"</definedName>
    <definedName name="FDC_263_1">"#"</definedName>
    <definedName name="FDC_263_2">"#"</definedName>
    <definedName name="FDC_264_0">"#"</definedName>
    <definedName name="FDC_264_1">"#"</definedName>
    <definedName name="FDC_264_2">"#"</definedName>
    <definedName name="FDC_265_0">"#"</definedName>
    <definedName name="FDC_265_1">"#"</definedName>
    <definedName name="FDC_265_2">"#"</definedName>
    <definedName name="FDC_266_0">"#"</definedName>
    <definedName name="FDC_266_1">"#"</definedName>
    <definedName name="FDC_266_2">"#"</definedName>
    <definedName name="FDC_267_0">"#"</definedName>
    <definedName name="FDC_267_1">"#"</definedName>
    <definedName name="FDC_267_2">"#"</definedName>
    <definedName name="FDC_268_0">"#"</definedName>
    <definedName name="FDC_268_1">"#"</definedName>
    <definedName name="FDC_268_2">"#"</definedName>
    <definedName name="FDC_269_0">"#"</definedName>
    <definedName name="FDC_269_1">"#"</definedName>
    <definedName name="FDC_269_2">"#"</definedName>
    <definedName name="FDC_27_0">"#"</definedName>
    <definedName name="FDC_270_0">"#"</definedName>
    <definedName name="FDC_270_1">"#"</definedName>
    <definedName name="FDC_270_2">"#"</definedName>
    <definedName name="FDC_271_0">"#"</definedName>
    <definedName name="FDC_271_1">"#"</definedName>
    <definedName name="FDC_271_2">"#"</definedName>
    <definedName name="FDC_272_0">"#"</definedName>
    <definedName name="FDC_272_1">"#"</definedName>
    <definedName name="FDC_272_2">"#"</definedName>
    <definedName name="FDC_273_0">"#"</definedName>
    <definedName name="FDC_273_1">"#"</definedName>
    <definedName name="FDC_273_10">"#"</definedName>
    <definedName name="FDC_273_11">"#"</definedName>
    <definedName name="FDC_273_12">"#"</definedName>
    <definedName name="FDC_273_13">"#"</definedName>
    <definedName name="FDC_273_14">"#"</definedName>
    <definedName name="FDC_273_2">"#"</definedName>
    <definedName name="FDC_273_3">"#"</definedName>
    <definedName name="FDC_273_4">"#"</definedName>
    <definedName name="FDC_273_5">"#"</definedName>
    <definedName name="FDC_273_6">"#"</definedName>
    <definedName name="FDC_273_7">"#"</definedName>
    <definedName name="FDC_273_8">"#"</definedName>
    <definedName name="FDC_273_9">"#"</definedName>
    <definedName name="FDC_274_0">"#"</definedName>
    <definedName name="FDC_274_1">"#"</definedName>
    <definedName name="FDC_274_2">"#"</definedName>
    <definedName name="FDC_275_0">"#"</definedName>
    <definedName name="FDC_275_1">"#"</definedName>
    <definedName name="FDC_275_2">"#"</definedName>
    <definedName name="FDC_276_0">"#"</definedName>
    <definedName name="FDC_277_0">"#"</definedName>
    <definedName name="FDC_278_0">"#"</definedName>
    <definedName name="FDC_279_0">"#"</definedName>
    <definedName name="FDC_279_1">"#"</definedName>
    <definedName name="FDC_279_2">"#"</definedName>
    <definedName name="FDC_28_0">"#"</definedName>
    <definedName name="FDC_28_1">"#"</definedName>
    <definedName name="FDC_28_2">"#"</definedName>
    <definedName name="FDC_28_3">"#"</definedName>
    <definedName name="FDC_280_0">"#"</definedName>
    <definedName name="FDC_280_1">"#"</definedName>
    <definedName name="FDC_280_2">"#"</definedName>
    <definedName name="FDC_281_0">"#"</definedName>
    <definedName name="FDC_281_1">"#"</definedName>
    <definedName name="FDC_281_2">"#"</definedName>
    <definedName name="FDC_282_0">"#"</definedName>
    <definedName name="FDC_282_1">"#"</definedName>
    <definedName name="FDC_282_2">"#"</definedName>
    <definedName name="FDC_283_0">"#"</definedName>
    <definedName name="FDC_283_1">"#"</definedName>
    <definedName name="FDC_283_2">"#"</definedName>
    <definedName name="FDC_284_0">"#"</definedName>
    <definedName name="FDC_284_1">"#"</definedName>
    <definedName name="FDC_284_10">"#"</definedName>
    <definedName name="FDC_284_11">"#"</definedName>
    <definedName name="FDC_284_12">"#"</definedName>
    <definedName name="FDC_284_13">"#"</definedName>
    <definedName name="FDC_284_14">"#"</definedName>
    <definedName name="FDC_284_15">"#"</definedName>
    <definedName name="FDC_284_16">"#"</definedName>
    <definedName name="FDC_284_17">"#"</definedName>
    <definedName name="FDC_284_18">"#"</definedName>
    <definedName name="FDC_284_19">"#"</definedName>
    <definedName name="FDC_284_2">"#"</definedName>
    <definedName name="FDC_284_20">"#"</definedName>
    <definedName name="FDC_284_21">"#"</definedName>
    <definedName name="FDC_284_22">"#"</definedName>
    <definedName name="FDC_284_23">"#"</definedName>
    <definedName name="FDC_284_24">"#"</definedName>
    <definedName name="FDC_284_25">"#"</definedName>
    <definedName name="FDC_284_26">"#"</definedName>
    <definedName name="FDC_284_3">"#"</definedName>
    <definedName name="FDC_284_4">"#"</definedName>
    <definedName name="FDC_284_5">"#"</definedName>
    <definedName name="FDC_284_6">"#"</definedName>
    <definedName name="FDC_284_7">"#"</definedName>
    <definedName name="FDC_284_8">"#"</definedName>
    <definedName name="FDC_284_9">"#"</definedName>
    <definedName name="FDC_285_0">"#"</definedName>
    <definedName name="FDC_285_1">"#"</definedName>
    <definedName name="FDC_285_10">"#"</definedName>
    <definedName name="FDC_285_11">"#"</definedName>
    <definedName name="FDC_285_12">"#"</definedName>
    <definedName name="FDC_285_13">"#"</definedName>
    <definedName name="FDC_285_14">"#"</definedName>
    <definedName name="FDC_285_15">"#"</definedName>
    <definedName name="FDC_285_16">"#"</definedName>
    <definedName name="FDC_285_17">"#"</definedName>
    <definedName name="FDC_285_18">"#"</definedName>
    <definedName name="FDC_285_19">"#"</definedName>
    <definedName name="FDC_285_2">"#"</definedName>
    <definedName name="FDC_285_20">"#"</definedName>
    <definedName name="FDC_285_21">"#"</definedName>
    <definedName name="FDC_285_22">"#"</definedName>
    <definedName name="FDC_285_23">"#"</definedName>
    <definedName name="FDC_285_24">"#"</definedName>
    <definedName name="FDC_285_25">"#"</definedName>
    <definedName name="FDC_285_26">"#"</definedName>
    <definedName name="FDC_285_3">"#"</definedName>
    <definedName name="FDC_285_4">"#"</definedName>
    <definedName name="FDC_285_5">"#"</definedName>
    <definedName name="FDC_285_6">"#"</definedName>
    <definedName name="FDC_285_7">"#"</definedName>
    <definedName name="FDC_285_8">"#"</definedName>
    <definedName name="FDC_285_9">"#"</definedName>
    <definedName name="FDC_286_0">"#"</definedName>
    <definedName name="FDC_286_1">"#"</definedName>
    <definedName name="FDC_286_10">"#"</definedName>
    <definedName name="FDC_286_11">"#"</definedName>
    <definedName name="FDC_286_12">"#"</definedName>
    <definedName name="FDC_286_13">"#"</definedName>
    <definedName name="FDC_286_14">"#"</definedName>
    <definedName name="FDC_286_15">"#"</definedName>
    <definedName name="FDC_286_16">"#"</definedName>
    <definedName name="FDC_286_17">"#"</definedName>
    <definedName name="FDC_286_18">"#"</definedName>
    <definedName name="FDC_286_19">"#"</definedName>
    <definedName name="FDC_286_2">"#"</definedName>
    <definedName name="FDC_286_20">"#"</definedName>
    <definedName name="FDC_286_21">"#"</definedName>
    <definedName name="FDC_286_22">"#"</definedName>
    <definedName name="FDC_286_23">"#"</definedName>
    <definedName name="FDC_286_24">"#"</definedName>
    <definedName name="FDC_286_25">"#"</definedName>
    <definedName name="FDC_286_3">"#"</definedName>
    <definedName name="FDC_286_4">"#"</definedName>
    <definedName name="FDC_286_5">"#"</definedName>
    <definedName name="FDC_286_6">"#"</definedName>
    <definedName name="FDC_286_7">"#"</definedName>
    <definedName name="FDC_286_8">"#"</definedName>
    <definedName name="FDC_286_9">"#"</definedName>
    <definedName name="FDC_287_0">"#"</definedName>
    <definedName name="FDC_287_1">"#"</definedName>
    <definedName name="FDC_287_10">"#"</definedName>
    <definedName name="FDC_287_11">"#"</definedName>
    <definedName name="FDC_287_12">"#"</definedName>
    <definedName name="FDC_287_13">"#"</definedName>
    <definedName name="FDC_287_14">"#"</definedName>
    <definedName name="FDC_287_15">"#"</definedName>
    <definedName name="FDC_287_16">"#"</definedName>
    <definedName name="FDC_287_17">"#"</definedName>
    <definedName name="FDC_287_18">"#"</definedName>
    <definedName name="FDC_287_19">"#"</definedName>
    <definedName name="FDC_287_2">"#"</definedName>
    <definedName name="FDC_287_20">"#"</definedName>
    <definedName name="FDC_287_21">"#"</definedName>
    <definedName name="FDC_287_22">"#"</definedName>
    <definedName name="FDC_287_23">"#"</definedName>
    <definedName name="FDC_287_24">"#"</definedName>
    <definedName name="FDC_287_3">"#"</definedName>
    <definedName name="FDC_287_4">"#"</definedName>
    <definedName name="FDC_287_5">"#"</definedName>
    <definedName name="FDC_287_6">"#"</definedName>
    <definedName name="FDC_287_7">"#"</definedName>
    <definedName name="FDC_287_8">"#"</definedName>
    <definedName name="FDC_287_9">"#"</definedName>
    <definedName name="FDC_288_0">"#"</definedName>
    <definedName name="FDC_288_1">"#"</definedName>
    <definedName name="FDC_288_2">"#"</definedName>
    <definedName name="FDC_289_0">"#"</definedName>
    <definedName name="FDC_289_1">"#"</definedName>
    <definedName name="FDC_289_10">"#"</definedName>
    <definedName name="FDC_289_11">"#"</definedName>
    <definedName name="FDC_289_12">"#"</definedName>
    <definedName name="FDC_289_13">"#"</definedName>
    <definedName name="FDC_289_14">"#"</definedName>
    <definedName name="FDC_289_15">"#"</definedName>
    <definedName name="FDC_289_16">"#"</definedName>
    <definedName name="FDC_289_17">"#"</definedName>
    <definedName name="FDC_289_18">"#"</definedName>
    <definedName name="FDC_289_19">"#"</definedName>
    <definedName name="FDC_289_2">"#"</definedName>
    <definedName name="FDC_289_20">"#"</definedName>
    <definedName name="FDC_289_21">"#"</definedName>
    <definedName name="FDC_289_22">"#"</definedName>
    <definedName name="FDC_289_23">"#"</definedName>
    <definedName name="FDC_289_24">"#"</definedName>
    <definedName name="FDC_289_25">"#"</definedName>
    <definedName name="FDC_289_26">"#"</definedName>
    <definedName name="FDC_289_3">"#"</definedName>
    <definedName name="FDC_289_4">"#"</definedName>
    <definedName name="FDC_289_5">"#"</definedName>
    <definedName name="FDC_289_6">"#"</definedName>
    <definedName name="FDC_289_7">"#"</definedName>
    <definedName name="FDC_289_8">"#"</definedName>
    <definedName name="FDC_289_9">"#"</definedName>
    <definedName name="FDC_29_0">"#"</definedName>
    <definedName name="FDC_29_1">"#"</definedName>
    <definedName name="FDC_29_2">"#"</definedName>
    <definedName name="FDC_29_3">"#"</definedName>
    <definedName name="FDC_290_0">"#"</definedName>
    <definedName name="FDC_290_1">"#"</definedName>
    <definedName name="FDC_290_10">"#"</definedName>
    <definedName name="FDC_290_11">"#"</definedName>
    <definedName name="FDC_290_12">"#"</definedName>
    <definedName name="FDC_290_13">"#"</definedName>
    <definedName name="FDC_290_14">"#"</definedName>
    <definedName name="FDC_290_15">"#"</definedName>
    <definedName name="FDC_290_16">"#"</definedName>
    <definedName name="FDC_290_17">"#"</definedName>
    <definedName name="FDC_290_18">"#"</definedName>
    <definedName name="FDC_290_19">"#"</definedName>
    <definedName name="FDC_290_2">"#"</definedName>
    <definedName name="FDC_290_20">"#"</definedName>
    <definedName name="FDC_290_21">"#"</definedName>
    <definedName name="FDC_290_22">"#"</definedName>
    <definedName name="FDC_290_23">"#"</definedName>
    <definedName name="FDC_290_24">"#"</definedName>
    <definedName name="FDC_290_25">"#"</definedName>
    <definedName name="FDC_290_3">"#"</definedName>
    <definedName name="FDC_290_4">"#"</definedName>
    <definedName name="FDC_290_5">"#"</definedName>
    <definedName name="FDC_290_6">"#"</definedName>
    <definedName name="FDC_290_7">"#"</definedName>
    <definedName name="FDC_290_8">"#"</definedName>
    <definedName name="FDC_290_9">"#"</definedName>
    <definedName name="FDC_291_0">"#"</definedName>
    <definedName name="FDC_291_1">"#"</definedName>
    <definedName name="FDC_291_10">"#"</definedName>
    <definedName name="FDC_291_11">"#"</definedName>
    <definedName name="FDC_291_12">"#"</definedName>
    <definedName name="FDC_291_13">"#"</definedName>
    <definedName name="FDC_291_14">"#"</definedName>
    <definedName name="FDC_291_15">"#"</definedName>
    <definedName name="FDC_291_16">"#"</definedName>
    <definedName name="FDC_291_17">"#"</definedName>
    <definedName name="FDC_291_18">"#"</definedName>
    <definedName name="FDC_291_19">"#"</definedName>
    <definedName name="FDC_291_2">"#"</definedName>
    <definedName name="FDC_291_20">"#"</definedName>
    <definedName name="FDC_291_21">"#"</definedName>
    <definedName name="FDC_291_22">"#"</definedName>
    <definedName name="FDC_291_23">"#"</definedName>
    <definedName name="FDC_291_24">"#"</definedName>
    <definedName name="FDC_291_3">"#"</definedName>
    <definedName name="FDC_291_4">"#"</definedName>
    <definedName name="FDC_291_5">"#"</definedName>
    <definedName name="FDC_291_6">"#"</definedName>
    <definedName name="FDC_291_7">"#"</definedName>
    <definedName name="FDC_291_8">"#"</definedName>
    <definedName name="FDC_291_9">"#"</definedName>
    <definedName name="FDC_292_0">"#"</definedName>
    <definedName name="FDC_292_1">"#"</definedName>
    <definedName name="FDC_292_2">"#"</definedName>
    <definedName name="FDC_293_0">"#"</definedName>
    <definedName name="FDC_293_1">"#"</definedName>
    <definedName name="FDC_293_2">"#"</definedName>
    <definedName name="FDC_294_0">"#"</definedName>
    <definedName name="FDC_294_1">"#"</definedName>
    <definedName name="FDC_294_2">"#"</definedName>
    <definedName name="FDC_295_0">"#"</definedName>
    <definedName name="FDC_296_0">"#"</definedName>
    <definedName name="FDC_297_0">"#"</definedName>
    <definedName name="FDC_298_0">"#"</definedName>
    <definedName name="FDC_299_0">"#"</definedName>
    <definedName name="FDC_299_1">"#"</definedName>
    <definedName name="FDC_299_10">"#"</definedName>
    <definedName name="FDC_299_11">"#"</definedName>
    <definedName name="FDC_299_12">"#"</definedName>
    <definedName name="FDC_299_13">"#"</definedName>
    <definedName name="FDC_299_14">"#"</definedName>
    <definedName name="FDC_299_15">"#"</definedName>
    <definedName name="FDC_299_16">"#"</definedName>
    <definedName name="FDC_299_17">"#"</definedName>
    <definedName name="FDC_299_18">"#"</definedName>
    <definedName name="FDC_299_19">"#"</definedName>
    <definedName name="FDC_299_2">"#"</definedName>
    <definedName name="FDC_299_20">"#"</definedName>
    <definedName name="FDC_299_21">"#"</definedName>
    <definedName name="FDC_299_22">"#"</definedName>
    <definedName name="FDC_299_23">"#"</definedName>
    <definedName name="FDC_299_24">"#"</definedName>
    <definedName name="FDC_299_25">"#"</definedName>
    <definedName name="FDC_299_26">"#"</definedName>
    <definedName name="FDC_299_3">"#"</definedName>
    <definedName name="FDC_299_4">"#"</definedName>
    <definedName name="FDC_299_5">"#"</definedName>
    <definedName name="FDC_299_6">"#"</definedName>
    <definedName name="FDC_299_7">"#"</definedName>
    <definedName name="FDC_299_8">"#"</definedName>
    <definedName name="FDC_299_9">"#"</definedName>
    <definedName name="FDC_3_0">"#"</definedName>
    <definedName name="FDC_30_0">"#"</definedName>
    <definedName name="FDC_300_0">"#"</definedName>
    <definedName name="FDC_300_1">"#"</definedName>
    <definedName name="FDC_300_10">"#"</definedName>
    <definedName name="FDC_300_11">"#"</definedName>
    <definedName name="FDC_300_12">"#"</definedName>
    <definedName name="FDC_300_13">"#"</definedName>
    <definedName name="FDC_300_14">"#"</definedName>
    <definedName name="FDC_300_15">"#"</definedName>
    <definedName name="FDC_300_16">"#"</definedName>
    <definedName name="FDC_300_17">"#"</definedName>
    <definedName name="FDC_300_18">"#"</definedName>
    <definedName name="FDC_300_19">"#"</definedName>
    <definedName name="FDC_300_2">"#"</definedName>
    <definedName name="FDC_300_20">"#"</definedName>
    <definedName name="FDC_300_21">"#"</definedName>
    <definedName name="FDC_300_22">"#"</definedName>
    <definedName name="FDC_300_23">"#"</definedName>
    <definedName name="FDC_300_24">"#"</definedName>
    <definedName name="FDC_300_25">"#"</definedName>
    <definedName name="FDC_300_26">"#"</definedName>
    <definedName name="FDC_300_3">"#"</definedName>
    <definedName name="FDC_300_4">"#"</definedName>
    <definedName name="FDC_300_5">"#"</definedName>
    <definedName name="FDC_300_6">"#"</definedName>
    <definedName name="FDC_300_7">"#"</definedName>
    <definedName name="FDC_300_8">"#"</definedName>
    <definedName name="FDC_300_9">"#"</definedName>
    <definedName name="FDC_301_0">"#"</definedName>
    <definedName name="FDC_301_1">"#"</definedName>
    <definedName name="FDC_301_10">"#"</definedName>
    <definedName name="FDC_301_11">"#"</definedName>
    <definedName name="FDC_301_12">"#"</definedName>
    <definedName name="FDC_301_13">"#"</definedName>
    <definedName name="FDC_301_14">"#"</definedName>
    <definedName name="FDC_301_15">"#"</definedName>
    <definedName name="FDC_301_16">"#"</definedName>
    <definedName name="FDC_301_17">"#"</definedName>
    <definedName name="FDC_301_18">"#"</definedName>
    <definedName name="FDC_301_19">"#"</definedName>
    <definedName name="FDC_301_2">"#"</definedName>
    <definedName name="FDC_301_20">"#"</definedName>
    <definedName name="FDC_301_21">"#"</definedName>
    <definedName name="FDC_301_22">"#"</definedName>
    <definedName name="FDC_301_23">"#"</definedName>
    <definedName name="FDC_301_24">"#"</definedName>
    <definedName name="FDC_301_25">"#"</definedName>
    <definedName name="FDC_301_3">"#"</definedName>
    <definedName name="FDC_301_4">"#"</definedName>
    <definedName name="FDC_301_5">"#"</definedName>
    <definedName name="FDC_301_6">"#"</definedName>
    <definedName name="FDC_301_7">"#"</definedName>
    <definedName name="FDC_301_8">"#"</definedName>
    <definedName name="FDC_301_9">"#"</definedName>
    <definedName name="FDC_302_0">"#"</definedName>
    <definedName name="FDC_302_1">"#"</definedName>
    <definedName name="FDC_302_10">"#"</definedName>
    <definedName name="FDC_302_11">"#"</definedName>
    <definedName name="FDC_302_12">"#"</definedName>
    <definedName name="FDC_302_13">"#"</definedName>
    <definedName name="FDC_302_14">"#"</definedName>
    <definedName name="FDC_302_15">"#"</definedName>
    <definedName name="FDC_302_16">"#"</definedName>
    <definedName name="FDC_302_17">"#"</definedName>
    <definedName name="FDC_302_18">"#"</definedName>
    <definedName name="FDC_302_19">"#"</definedName>
    <definedName name="FDC_302_2">"#"</definedName>
    <definedName name="FDC_302_20">"#"</definedName>
    <definedName name="FDC_302_21">"#"</definedName>
    <definedName name="FDC_302_22">"#"</definedName>
    <definedName name="FDC_302_23">"#"</definedName>
    <definedName name="FDC_302_24">"#"</definedName>
    <definedName name="FDC_302_3">"#"</definedName>
    <definedName name="FDC_302_4">"#"</definedName>
    <definedName name="FDC_302_5">"#"</definedName>
    <definedName name="FDC_302_6">"#"</definedName>
    <definedName name="FDC_302_7">"#"</definedName>
    <definedName name="FDC_302_8">"#"</definedName>
    <definedName name="FDC_302_9">"#"</definedName>
    <definedName name="FDC_303_0">"#"</definedName>
    <definedName name="FDC_303_1">"#"</definedName>
    <definedName name="FDC_303_2">"#"</definedName>
    <definedName name="FDC_304_0">"#"</definedName>
    <definedName name="FDC_304_1">"#"</definedName>
    <definedName name="FDC_304_2">"#"</definedName>
    <definedName name="FDC_305_0">"#"</definedName>
    <definedName name="FDC_305_1">"#"</definedName>
    <definedName name="FDC_305_10">"#"</definedName>
    <definedName name="FDC_305_11">"#"</definedName>
    <definedName name="FDC_305_12">"#"</definedName>
    <definedName name="FDC_305_13">"#"</definedName>
    <definedName name="FDC_305_14">"#"</definedName>
    <definedName name="FDC_305_2">"#"</definedName>
    <definedName name="FDC_305_3">"#"</definedName>
    <definedName name="FDC_305_4">"#"</definedName>
    <definedName name="FDC_305_5">"#"</definedName>
    <definedName name="FDC_305_6">"#"</definedName>
    <definedName name="FDC_305_7">"#"</definedName>
    <definedName name="FDC_305_8">"#"</definedName>
    <definedName name="FDC_305_9">"#"</definedName>
    <definedName name="FDC_306_0">"#"</definedName>
    <definedName name="FDC_306_1">"#"</definedName>
    <definedName name="FDC_306_10">"#"</definedName>
    <definedName name="FDC_306_11">"#"</definedName>
    <definedName name="FDC_306_12">"#"</definedName>
    <definedName name="FDC_306_13">"#"</definedName>
    <definedName name="FDC_306_14">"#"</definedName>
    <definedName name="FDC_306_2">"#"</definedName>
    <definedName name="FDC_306_3">"#"</definedName>
    <definedName name="FDC_306_4">"#"</definedName>
    <definedName name="FDC_306_5">"#"</definedName>
    <definedName name="FDC_306_6">"#"</definedName>
    <definedName name="FDC_306_7">"#"</definedName>
    <definedName name="FDC_306_8">"#"</definedName>
    <definedName name="FDC_306_9">"#"</definedName>
    <definedName name="FDC_307_0">"#"</definedName>
    <definedName name="FDC_307_1">"#"</definedName>
    <definedName name="FDC_307_2">"#"</definedName>
    <definedName name="FDC_308_0">"#"</definedName>
    <definedName name="FDC_308_1">"#"</definedName>
    <definedName name="FDC_308_2">"#"</definedName>
    <definedName name="FDC_309_0">"#"</definedName>
    <definedName name="FDC_309_1">"#"</definedName>
    <definedName name="FDC_309_2">"#"</definedName>
    <definedName name="FDC_31_0">"#"</definedName>
    <definedName name="FDC_310_0">"#"</definedName>
    <definedName name="FDC_310_1">"#"</definedName>
    <definedName name="FDC_310_10">"#"</definedName>
    <definedName name="FDC_310_11">"#"</definedName>
    <definedName name="FDC_310_12">"#"</definedName>
    <definedName name="FDC_310_13">"#"</definedName>
    <definedName name="FDC_310_14">"#"</definedName>
    <definedName name="FDC_310_2">"#"</definedName>
    <definedName name="FDC_310_3">"#"</definedName>
    <definedName name="FDC_310_4">"#"</definedName>
    <definedName name="FDC_310_5">"#"</definedName>
    <definedName name="FDC_310_6">"#"</definedName>
    <definedName name="FDC_310_7">"#"</definedName>
    <definedName name="FDC_310_8">"#"</definedName>
    <definedName name="FDC_310_9">"#"</definedName>
    <definedName name="FDC_311_0">"#"</definedName>
    <definedName name="FDC_311_1">"#"</definedName>
    <definedName name="FDC_311_2">"#"</definedName>
    <definedName name="FDC_312_0">"#"</definedName>
    <definedName name="FDC_312_1">"#"</definedName>
    <definedName name="FDC_312_2">"#"</definedName>
    <definedName name="FDC_313_0">"#"</definedName>
    <definedName name="FDC_314_0">"#"</definedName>
    <definedName name="FDC_315_0">"#"</definedName>
    <definedName name="FDC_316_0">"#"</definedName>
    <definedName name="FDC_317_0">"#"</definedName>
    <definedName name="FDC_317_1">"#"</definedName>
    <definedName name="FDC_317_2">"#"</definedName>
    <definedName name="FDC_318_0">"#"</definedName>
    <definedName name="FDC_318_1">"#"</definedName>
    <definedName name="FDC_318_2">"#"</definedName>
    <definedName name="FDC_319_0">"#"</definedName>
    <definedName name="FDC_319_1">"#"</definedName>
    <definedName name="FDC_319_2">"#"</definedName>
    <definedName name="FDC_32_0">"#"</definedName>
    <definedName name="FDC_320_0">"#"</definedName>
    <definedName name="FDC_320_1">"#"</definedName>
    <definedName name="FDC_320_2">"#"</definedName>
    <definedName name="FDC_321_0">"#"</definedName>
    <definedName name="FDC_321_1">"#"</definedName>
    <definedName name="FDC_321_2">"#"</definedName>
    <definedName name="FDC_322_0">"#"</definedName>
    <definedName name="FDC_322_1">"#"</definedName>
    <definedName name="FDC_322_2">"#"</definedName>
    <definedName name="FDC_323_0">"#"</definedName>
    <definedName name="FDC_323_1">"#"</definedName>
    <definedName name="FDC_323_2">"#"</definedName>
    <definedName name="FDC_324_0">"#"</definedName>
    <definedName name="FDC_326_0">"#"</definedName>
    <definedName name="FDC_326_1">"#"</definedName>
    <definedName name="FDC_326_2">"#"</definedName>
    <definedName name="FDC_326_3">"#"</definedName>
    <definedName name="FDC_326_4">"#"</definedName>
    <definedName name="FDC_326_5">"#"</definedName>
    <definedName name="FDC_326_6">"#"</definedName>
    <definedName name="FDC_327_0">"#"</definedName>
    <definedName name="FDC_327_1">"#"</definedName>
    <definedName name="FDC_327_2">"#"</definedName>
    <definedName name="FDC_327_3">"#"</definedName>
    <definedName name="FDC_327_4">"#"</definedName>
    <definedName name="FDC_327_5">"#"</definedName>
    <definedName name="FDC_327_6">"#"</definedName>
    <definedName name="FDC_328_0">"#"</definedName>
    <definedName name="FDC_329_0">"#"</definedName>
    <definedName name="FDC_33_0">"#"</definedName>
    <definedName name="FDC_330_0">"#"</definedName>
    <definedName name="FDC_331_0">"#"</definedName>
    <definedName name="FDC_332_0">"#"</definedName>
    <definedName name="FDC_333_0">"#"</definedName>
    <definedName name="FDC_334_0">"#"</definedName>
    <definedName name="FDC_335_0">"#"</definedName>
    <definedName name="FDC_336_0">"#"</definedName>
    <definedName name="FDC_337_0">"#"</definedName>
    <definedName name="FDC_338_0">"#"</definedName>
    <definedName name="FDC_339_0">"#"</definedName>
    <definedName name="FDC_34_0">"#"</definedName>
    <definedName name="FDC_340_0">"#"</definedName>
    <definedName name="FDC_341_0">"#"</definedName>
    <definedName name="FDC_342_0">"#"</definedName>
    <definedName name="FDC_343_0">"#"</definedName>
    <definedName name="FDC_344_0">"#"</definedName>
    <definedName name="FDC_345_0">"#"</definedName>
    <definedName name="FDC_346_0">"#"</definedName>
    <definedName name="FDC_347_0">"#"</definedName>
    <definedName name="FDC_348_0">"#"</definedName>
    <definedName name="FDC_349_0">"#"</definedName>
    <definedName name="FDC_35_0">"#"</definedName>
    <definedName name="FDC_350_0">"#"</definedName>
    <definedName name="FDC_350_1">"#"</definedName>
    <definedName name="FDC_350_10">"#"</definedName>
    <definedName name="FDC_350_11">"#"</definedName>
    <definedName name="FDC_350_12">"#"</definedName>
    <definedName name="FDC_350_13">"#"</definedName>
    <definedName name="FDC_350_14">"#"</definedName>
    <definedName name="FDC_350_2">"#"</definedName>
    <definedName name="FDC_350_3">"#"</definedName>
    <definedName name="FDC_350_4">"#"</definedName>
    <definedName name="FDC_350_5">"#"</definedName>
    <definedName name="FDC_350_6">"#"</definedName>
    <definedName name="FDC_350_7">"#"</definedName>
    <definedName name="FDC_350_8">"#"</definedName>
    <definedName name="FDC_350_9">"#"</definedName>
    <definedName name="FDC_351_0">"#"</definedName>
    <definedName name="FDC_351_1">"#"</definedName>
    <definedName name="FDC_351_10">"#"</definedName>
    <definedName name="FDC_351_11">"#"</definedName>
    <definedName name="FDC_351_12">"#"</definedName>
    <definedName name="FDC_351_13">"#"</definedName>
    <definedName name="FDC_351_14">"#"</definedName>
    <definedName name="FDC_351_2">"#"</definedName>
    <definedName name="FDC_351_3">"#"</definedName>
    <definedName name="FDC_351_4">"#"</definedName>
    <definedName name="FDC_351_5">"#"</definedName>
    <definedName name="FDC_351_6">"#"</definedName>
    <definedName name="FDC_351_7">"#"</definedName>
    <definedName name="FDC_351_8">"#"</definedName>
    <definedName name="FDC_351_9">"#"</definedName>
    <definedName name="FDC_352_0">"#"</definedName>
    <definedName name="FDC_352_1">"#"</definedName>
    <definedName name="FDC_352_10">"#"</definedName>
    <definedName name="FDC_352_11">"#"</definedName>
    <definedName name="FDC_352_12">"#"</definedName>
    <definedName name="FDC_352_13">"#"</definedName>
    <definedName name="FDC_352_14">"#"</definedName>
    <definedName name="FDC_352_2">"#"</definedName>
    <definedName name="FDC_352_3">"#"</definedName>
    <definedName name="FDC_352_4">"#"</definedName>
    <definedName name="FDC_352_5">"#"</definedName>
    <definedName name="FDC_352_6">"#"</definedName>
    <definedName name="FDC_352_7">"#"</definedName>
    <definedName name="FDC_352_8">"#"</definedName>
    <definedName name="FDC_352_9">"#"</definedName>
    <definedName name="FDC_353_0">"#"</definedName>
    <definedName name="FDC_353_1">"#"</definedName>
    <definedName name="FDC_353_10">"#"</definedName>
    <definedName name="FDC_353_11">"#"</definedName>
    <definedName name="FDC_353_12">"#"</definedName>
    <definedName name="FDC_353_13">"#"</definedName>
    <definedName name="FDC_353_14">"#"</definedName>
    <definedName name="FDC_353_2">"#"</definedName>
    <definedName name="FDC_353_3">"#"</definedName>
    <definedName name="FDC_353_4">"#"</definedName>
    <definedName name="FDC_353_5">"#"</definedName>
    <definedName name="FDC_353_6">"#"</definedName>
    <definedName name="FDC_353_7">"#"</definedName>
    <definedName name="FDC_353_8">"#"</definedName>
    <definedName name="FDC_353_9">"#"</definedName>
    <definedName name="FDC_354_0">"#"</definedName>
    <definedName name="FDC_354_1">"#"</definedName>
    <definedName name="FDC_354_10">"#"</definedName>
    <definedName name="FDC_354_11">"#"</definedName>
    <definedName name="FDC_354_12">"#"</definedName>
    <definedName name="FDC_354_13">"#"</definedName>
    <definedName name="FDC_354_14">"#"</definedName>
    <definedName name="FDC_354_2">"#"</definedName>
    <definedName name="FDC_354_3">"#"</definedName>
    <definedName name="FDC_354_4">"#"</definedName>
    <definedName name="FDC_354_5">"#"</definedName>
    <definedName name="FDC_354_6">"#"</definedName>
    <definedName name="FDC_354_7">"#"</definedName>
    <definedName name="FDC_354_8">"#"</definedName>
    <definedName name="FDC_354_9">"#"</definedName>
    <definedName name="FDC_355_0">"#"</definedName>
    <definedName name="FDC_355_1">"#"</definedName>
    <definedName name="FDC_355_10">"#"</definedName>
    <definedName name="FDC_355_11">"#"</definedName>
    <definedName name="FDC_355_12">"#"</definedName>
    <definedName name="FDC_355_13">"#"</definedName>
    <definedName name="FDC_355_14">"#"</definedName>
    <definedName name="FDC_355_2">"#"</definedName>
    <definedName name="FDC_355_3">"#"</definedName>
    <definedName name="FDC_355_4">"#"</definedName>
    <definedName name="FDC_355_5">"#"</definedName>
    <definedName name="FDC_355_6">"#"</definedName>
    <definedName name="FDC_355_7">"#"</definedName>
    <definedName name="FDC_355_8">"#"</definedName>
    <definedName name="FDC_355_9">"#"</definedName>
    <definedName name="FDC_356_0">"#"</definedName>
    <definedName name="FDC_356_1">"#"</definedName>
    <definedName name="FDC_356_10">"#"</definedName>
    <definedName name="FDC_356_11">"#"</definedName>
    <definedName name="FDC_356_12">"#"</definedName>
    <definedName name="FDC_356_13">"#"</definedName>
    <definedName name="FDC_356_14">"#"</definedName>
    <definedName name="FDC_356_2">"#"</definedName>
    <definedName name="FDC_356_3">"#"</definedName>
    <definedName name="FDC_356_4">"#"</definedName>
    <definedName name="FDC_356_5">"#"</definedName>
    <definedName name="FDC_356_6">"#"</definedName>
    <definedName name="FDC_356_7">"#"</definedName>
    <definedName name="FDC_356_8">"#"</definedName>
    <definedName name="FDC_356_9">"#"</definedName>
    <definedName name="FDC_357_0">"#"</definedName>
    <definedName name="FDC_357_1">"#"</definedName>
    <definedName name="FDC_357_10">"#"</definedName>
    <definedName name="FDC_357_11">"#"</definedName>
    <definedName name="FDC_357_12">"#"</definedName>
    <definedName name="FDC_357_13">"#"</definedName>
    <definedName name="FDC_357_14">"#"</definedName>
    <definedName name="FDC_357_2">"#"</definedName>
    <definedName name="FDC_357_3">"#"</definedName>
    <definedName name="FDC_357_4">"#"</definedName>
    <definedName name="FDC_357_5">"#"</definedName>
    <definedName name="FDC_357_6">"#"</definedName>
    <definedName name="FDC_357_7">"#"</definedName>
    <definedName name="FDC_357_8">"#"</definedName>
    <definedName name="FDC_357_9">"#"</definedName>
    <definedName name="FDC_358_0">"#"</definedName>
    <definedName name="FDC_358_1">"#"</definedName>
    <definedName name="FDC_358_10">"#"</definedName>
    <definedName name="FDC_358_11">"#"</definedName>
    <definedName name="FDC_358_12">"#"</definedName>
    <definedName name="FDC_358_13">"#"</definedName>
    <definedName name="FDC_358_14">"#"</definedName>
    <definedName name="FDC_358_2">"#"</definedName>
    <definedName name="FDC_358_3">"#"</definedName>
    <definedName name="FDC_358_4">"#"</definedName>
    <definedName name="FDC_358_5">"#"</definedName>
    <definedName name="FDC_358_6">"#"</definedName>
    <definedName name="FDC_358_7">"#"</definedName>
    <definedName name="FDC_358_8">"#"</definedName>
    <definedName name="FDC_358_9">"#"</definedName>
    <definedName name="FDC_359_0">"#"</definedName>
    <definedName name="FDC_359_1">"#"</definedName>
    <definedName name="FDC_359_10">"#"</definedName>
    <definedName name="FDC_359_11">"#"</definedName>
    <definedName name="FDC_359_12">"#"</definedName>
    <definedName name="FDC_359_13">"#"</definedName>
    <definedName name="FDC_359_14">"#"</definedName>
    <definedName name="FDC_359_2">"#"</definedName>
    <definedName name="FDC_359_3">"#"</definedName>
    <definedName name="FDC_359_4">"#"</definedName>
    <definedName name="FDC_359_5">"#"</definedName>
    <definedName name="FDC_359_6">"#"</definedName>
    <definedName name="FDC_359_7">"#"</definedName>
    <definedName name="FDC_359_8">"#"</definedName>
    <definedName name="FDC_359_9">"#"</definedName>
    <definedName name="FDC_36_0">"#"</definedName>
    <definedName name="FDC_360_0">"#"</definedName>
    <definedName name="FDC_360_1">"#"</definedName>
    <definedName name="FDC_360_10">"#"</definedName>
    <definedName name="FDC_360_11">"#"</definedName>
    <definedName name="FDC_360_12">"#"</definedName>
    <definedName name="FDC_360_13">"#"</definedName>
    <definedName name="FDC_360_14">"#"</definedName>
    <definedName name="FDC_360_2">"#"</definedName>
    <definedName name="FDC_360_3">"#"</definedName>
    <definedName name="FDC_360_4">"#"</definedName>
    <definedName name="FDC_360_5">"#"</definedName>
    <definedName name="FDC_360_6">"#"</definedName>
    <definedName name="FDC_360_7">"#"</definedName>
    <definedName name="FDC_360_8">"#"</definedName>
    <definedName name="FDC_360_9">"#"</definedName>
    <definedName name="FDC_361_0">"#"</definedName>
    <definedName name="FDC_361_1">"#"</definedName>
    <definedName name="FDC_361_10">"#"</definedName>
    <definedName name="FDC_361_11">"#"</definedName>
    <definedName name="FDC_361_12">"#"</definedName>
    <definedName name="FDC_361_13">"#"</definedName>
    <definedName name="FDC_361_14">"#"</definedName>
    <definedName name="FDC_361_2">"#"</definedName>
    <definedName name="FDC_361_3">"#"</definedName>
    <definedName name="FDC_361_4">"#"</definedName>
    <definedName name="FDC_361_5">"#"</definedName>
    <definedName name="FDC_361_6">"#"</definedName>
    <definedName name="FDC_361_7">"#"</definedName>
    <definedName name="FDC_361_8">"#"</definedName>
    <definedName name="FDC_361_9">"#"</definedName>
    <definedName name="FDC_362_0">"#"</definedName>
    <definedName name="FDC_362_1">"#"</definedName>
    <definedName name="FDC_362_10">"#"</definedName>
    <definedName name="FDC_362_11">"#"</definedName>
    <definedName name="FDC_362_12">"#"</definedName>
    <definedName name="FDC_362_13">"#"</definedName>
    <definedName name="FDC_362_14">"#"</definedName>
    <definedName name="FDC_362_2">"#"</definedName>
    <definedName name="FDC_362_3">"#"</definedName>
    <definedName name="FDC_362_4">"#"</definedName>
    <definedName name="FDC_362_5">"#"</definedName>
    <definedName name="FDC_362_6">"#"</definedName>
    <definedName name="FDC_362_7">"#"</definedName>
    <definedName name="FDC_362_8">"#"</definedName>
    <definedName name="FDC_362_9">"#"</definedName>
    <definedName name="FDC_363_0">"#"</definedName>
    <definedName name="FDC_363_1">"#"</definedName>
    <definedName name="FDC_363_10">"#"</definedName>
    <definedName name="FDC_363_11">"#"</definedName>
    <definedName name="FDC_363_12">"#"</definedName>
    <definedName name="FDC_363_13">"#"</definedName>
    <definedName name="FDC_363_14">"#"</definedName>
    <definedName name="FDC_363_2">"#"</definedName>
    <definedName name="FDC_363_3">"#"</definedName>
    <definedName name="FDC_363_4">"#"</definedName>
    <definedName name="FDC_363_5">"#"</definedName>
    <definedName name="FDC_363_6">"#"</definedName>
    <definedName name="FDC_363_7">"#"</definedName>
    <definedName name="FDC_363_8">"#"</definedName>
    <definedName name="FDC_363_9">"#"</definedName>
    <definedName name="FDC_364_0">"#"</definedName>
    <definedName name="FDC_364_1">"#"</definedName>
    <definedName name="FDC_364_10">"#"</definedName>
    <definedName name="FDC_364_11">"#"</definedName>
    <definedName name="FDC_364_12">"#"</definedName>
    <definedName name="FDC_364_13">"#"</definedName>
    <definedName name="FDC_364_14">"#"</definedName>
    <definedName name="FDC_364_2">"#"</definedName>
    <definedName name="FDC_364_3">"#"</definedName>
    <definedName name="FDC_364_4">"#"</definedName>
    <definedName name="FDC_364_5">"#"</definedName>
    <definedName name="FDC_364_6">"#"</definedName>
    <definedName name="FDC_364_7">"#"</definedName>
    <definedName name="FDC_364_8">"#"</definedName>
    <definedName name="FDC_364_9">"#"</definedName>
    <definedName name="FDC_365_0">"#"</definedName>
    <definedName name="FDC_365_1">"#"</definedName>
    <definedName name="FDC_365_10">"#"</definedName>
    <definedName name="FDC_365_11">"#"</definedName>
    <definedName name="FDC_365_12">"#"</definedName>
    <definedName name="FDC_365_13">"#"</definedName>
    <definedName name="FDC_365_14">"#"</definedName>
    <definedName name="FDC_365_2">"#"</definedName>
    <definedName name="FDC_365_3">"#"</definedName>
    <definedName name="FDC_365_4">"#"</definedName>
    <definedName name="FDC_365_5">"#"</definedName>
    <definedName name="FDC_365_6">"#"</definedName>
    <definedName name="FDC_365_7">"#"</definedName>
    <definedName name="FDC_365_8">"#"</definedName>
    <definedName name="FDC_365_9">"#"</definedName>
    <definedName name="FDC_366_0">"#"</definedName>
    <definedName name="FDC_366_1">"#"</definedName>
    <definedName name="FDC_366_10">"#"</definedName>
    <definedName name="FDC_366_11">"#"</definedName>
    <definedName name="FDC_366_12">"#"</definedName>
    <definedName name="FDC_366_13">"#"</definedName>
    <definedName name="FDC_366_14">"#"</definedName>
    <definedName name="FDC_366_2">"#"</definedName>
    <definedName name="FDC_366_3">"#"</definedName>
    <definedName name="FDC_366_4">"#"</definedName>
    <definedName name="FDC_366_5">"#"</definedName>
    <definedName name="FDC_366_6">"#"</definedName>
    <definedName name="FDC_366_7">"#"</definedName>
    <definedName name="FDC_366_8">"#"</definedName>
    <definedName name="FDC_366_9">"#"</definedName>
    <definedName name="FDC_367_0">"#"</definedName>
    <definedName name="FDC_367_1">"#"</definedName>
    <definedName name="FDC_367_10">"#"</definedName>
    <definedName name="FDC_367_11">"#"</definedName>
    <definedName name="FDC_367_12">"#"</definedName>
    <definedName name="FDC_367_13">"#"</definedName>
    <definedName name="FDC_367_14">"#"</definedName>
    <definedName name="FDC_367_2">"#"</definedName>
    <definedName name="FDC_367_3">"#"</definedName>
    <definedName name="FDC_367_4">"#"</definedName>
    <definedName name="FDC_367_5">"#"</definedName>
    <definedName name="FDC_367_6">"#"</definedName>
    <definedName name="FDC_367_7">"#"</definedName>
    <definedName name="FDC_367_8">"#"</definedName>
    <definedName name="FDC_367_9">"#"</definedName>
    <definedName name="FDC_368_0">"#"</definedName>
    <definedName name="FDC_368_1">"#"</definedName>
    <definedName name="FDC_368_10">"#"</definedName>
    <definedName name="FDC_368_11">"#"</definedName>
    <definedName name="FDC_368_12">"#"</definedName>
    <definedName name="FDC_368_13">"#"</definedName>
    <definedName name="FDC_368_14">"#"</definedName>
    <definedName name="FDC_368_2">"#"</definedName>
    <definedName name="FDC_368_3">"#"</definedName>
    <definedName name="FDC_368_4">"#"</definedName>
    <definedName name="FDC_368_5">"#"</definedName>
    <definedName name="FDC_368_6">"#"</definedName>
    <definedName name="FDC_368_7">"#"</definedName>
    <definedName name="FDC_368_8">"#"</definedName>
    <definedName name="FDC_368_9">"#"</definedName>
    <definedName name="FDC_369_0">"#"</definedName>
    <definedName name="FDC_369_1">"#"</definedName>
    <definedName name="FDC_369_10">"#"</definedName>
    <definedName name="FDC_369_11">"#"</definedName>
    <definedName name="FDC_369_12">"#"</definedName>
    <definedName name="FDC_369_13">"#"</definedName>
    <definedName name="FDC_369_14">"#"</definedName>
    <definedName name="FDC_369_2">"#"</definedName>
    <definedName name="FDC_369_3">"#"</definedName>
    <definedName name="FDC_369_4">"#"</definedName>
    <definedName name="FDC_369_5">"#"</definedName>
    <definedName name="FDC_369_6">"#"</definedName>
    <definedName name="FDC_369_7">"#"</definedName>
    <definedName name="FDC_369_8">"#"</definedName>
    <definedName name="FDC_369_9">"#"</definedName>
    <definedName name="FDC_37_0">"#"</definedName>
    <definedName name="FDC_370_0">"#"</definedName>
    <definedName name="FDC_370_1">"#"</definedName>
    <definedName name="FDC_370_10">"#"</definedName>
    <definedName name="FDC_370_11">"#"</definedName>
    <definedName name="FDC_370_12">"#"</definedName>
    <definedName name="FDC_370_13">"#"</definedName>
    <definedName name="FDC_370_14">"#"</definedName>
    <definedName name="FDC_370_2">"#"</definedName>
    <definedName name="FDC_370_3">"#"</definedName>
    <definedName name="FDC_370_4">"#"</definedName>
    <definedName name="FDC_370_5">"#"</definedName>
    <definedName name="FDC_370_6">"#"</definedName>
    <definedName name="FDC_370_7">"#"</definedName>
    <definedName name="FDC_370_8">"#"</definedName>
    <definedName name="FDC_370_9">"#"</definedName>
    <definedName name="FDC_371_0">"#"</definedName>
    <definedName name="FDC_371_1">"#"</definedName>
    <definedName name="FDC_371_10">"#"</definedName>
    <definedName name="FDC_371_11">"#"</definedName>
    <definedName name="FDC_371_12">"#"</definedName>
    <definedName name="FDC_371_13">"#"</definedName>
    <definedName name="FDC_371_14">"#"</definedName>
    <definedName name="FDC_371_2">"#"</definedName>
    <definedName name="FDC_371_3">"#"</definedName>
    <definedName name="FDC_371_4">"#"</definedName>
    <definedName name="FDC_371_5">"#"</definedName>
    <definedName name="FDC_371_6">"#"</definedName>
    <definedName name="FDC_371_7">"#"</definedName>
    <definedName name="FDC_371_8">"#"</definedName>
    <definedName name="FDC_371_9">"#"</definedName>
    <definedName name="FDC_372_0">"#"</definedName>
    <definedName name="FDC_372_1">"#"</definedName>
    <definedName name="FDC_372_10">"#"</definedName>
    <definedName name="FDC_372_11">"#"</definedName>
    <definedName name="FDC_372_12">"#"</definedName>
    <definedName name="FDC_372_13">"#"</definedName>
    <definedName name="FDC_372_14">"#"</definedName>
    <definedName name="FDC_372_2">"#"</definedName>
    <definedName name="FDC_372_3">"#"</definedName>
    <definedName name="FDC_372_4">"#"</definedName>
    <definedName name="FDC_372_5">"#"</definedName>
    <definedName name="FDC_372_6">"#"</definedName>
    <definedName name="FDC_372_7">"#"</definedName>
    <definedName name="FDC_372_8">"#"</definedName>
    <definedName name="FDC_372_9">"#"</definedName>
    <definedName name="FDC_373_0">"#"</definedName>
    <definedName name="FDC_373_1">"#"</definedName>
    <definedName name="FDC_373_10">"#"</definedName>
    <definedName name="FDC_373_11">"#"</definedName>
    <definedName name="FDC_373_12">"#"</definedName>
    <definedName name="FDC_373_13">"#"</definedName>
    <definedName name="FDC_373_14">"#"</definedName>
    <definedName name="FDC_373_2">"#"</definedName>
    <definedName name="FDC_373_3">"#"</definedName>
    <definedName name="FDC_373_4">"#"</definedName>
    <definedName name="FDC_373_5">"#"</definedName>
    <definedName name="FDC_373_6">"#"</definedName>
    <definedName name="FDC_373_7">"#"</definedName>
    <definedName name="FDC_373_8">"#"</definedName>
    <definedName name="FDC_373_9">"#"</definedName>
    <definedName name="FDC_374_0">"#"</definedName>
    <definedName name="FDC_374_1">"#"</definedName>
    <definedName name="FDC_374_10">"#"</definedName>
    <definedName name="FDC_374_11">"#"</definedName>
    <definedName name="FDC_374_12">"#"</definedName>
    <definedName name="FDC_374_13">"#"</definedName>
    <definedName name="FDC_374_14">"#"</definedName>
    <definedName name="FDC_374_2">"#"</definedName>
    <definedName name="FDC_374_3">"#"</definedName>
    <definedName name="FDC_374_4">"#"</definedName>
    <definedName name="FDC_374_5">"#"</definedName>
    <definedName name="FDC_374_6">"#"</definedName>
    <definedName name="FDC_374_7">"#"</definedName>
    <definedName name="FDC_374_8">"#"</definedName>
    <definedName name="FDC_374_9">"#"</definedName>
    <definedName name="FDC_375_0">"#"</definedName>
    <definedName name="FDC_375_1">"#"</definedName>
    <definedName name="FDC_375_10">"#"</definedName>
    <definedName name="FDC_375_11">"#"</definedName>
    <definedName name="FDC_375_12">"#"</definedName>
    <definedName name="FDC_375_13">"#"</definedName>
    <definedName name="FDC_375_14">"#"</definedName>
    <definedName name="FDC_375_2">"#"</definedName>
    <definedName name="FDC_375_3">"#"</definedName>
    <definedName name="FDC_375_4">"#"</definedName>
    <definedName name="FDC_375_5">"#"</definedName>
    <definedName name="FDC_375_6">"#"</definedName>
    <definedName name="FDC_375_7">"#"</definedName>
    <definedName name="FDC_375_8">"#"</definedName>
    <definedName name="FDC_375_9">"#"</definedName>
    <definedName name="FDC_376_0">"#"</definedName>
    <definedName name="FDC_376_1">"#"</definedName>
    <definedName name="FDC_376_2">"#"</definedName>
    <definedName name="FDC_376_3">"#"</definedName>
    <definedName name="FDC_376_4">"#"</definedName>
    <definedName name="FDC_376_5">"#"</definedName>
    <definedName name="FDC_376_6">"#"</definedName>
    <definedName name="FDC_377_0">"#"</definedName>
    <definedName name="FDC_377_1">"#"</definedName>
    <definedName name="FDC_377_2">"#"</definedName>
    <definedName name="FDC_377_3">"#"</definedName>
    <definedName name="FDC_377_4">"#"</definedName>
    <definedName name="FDC_377_5">"#"</definedName>
    <definedName name="FDC_377_6">"#"</definedName>
    <definedName name="FDC_38_0">"#"</definedName>
    <definedName name="FDC_39_0">"#"</definedName>
    <definedName name="FDC_4_0">"#"</definedName>
    <definedName name="FDC_40_0">"#"</definedName>
    <definedName name="FDC_41_0">"#"</definedName>
    <definedName name="FDC_41_1">"#"</definedName>
    <definedName name="FDC_41_2">"#"</definedName>
    <definedName name="FDC_41_3">"#"</definedName>
    <definedName name="FDC_42_0">"#"</definedName>
    <definedName name="FDC_42_1">"#"</definedName>
    <definedName name="FDC_42_2">"#"</definedName>
    <definedName name="FDC_42_3">"#"</definedName>
    <definedName name="FDC_43_0">"#"</definedName>
    <definedName name="FDC_43_1">"#"</definedName>
    <definedName name="FDC_43_10">"#"</definedName>
    <definedName name="FDC_43_11">"#"</definedName>
    <definedName name="FDC_43_12">"#"</definedName>
    <definedName name="FDC_43_13">"#"</definedName>
    <definedName name="FDC_43_14">"#"</definedName>
    <definedName name="FDC_43_2">"#"</definedName>
    <definedName name="FDC_43_3">"#"</definedName>
    <definedName name="FDC_43_4">"#"</definedName>
    <definedName name="FDC_43_5">"#"</definedName>
    <definedName name="FDC_43_6">"#"</definedName>
    <definedName name="FDC_43_7">"#"</definedName>
    <definedName name="FDC_43_8">"#"</definedName>
    <definedName name="FDC_43_9">"#"</definedName>
    <definedName name="FDC_44_0">"#"</definedName>
    <definedName name="FDC_44_1">"#"</definedName>
    <definedName name="FDC_44_10">"#"</definedName>
    <definedName name="FDC_44_11">"#"</definedName>
    <definedName name="FDC_44_12">"#"</definedName>
    <definedName name="FDC_44_13">"#"</definedName>
    <definedName name="FDC_44_14">"#"</definedName>
    <definedName name="FDC_44_2">"#"</definedName>
    <definedName name="FDC_44_3">"#"</definedName>
    <definedName name="FDC_44_4">"#"</definedName>
    <definedName name="FDC_44_5">"#"</definedName>
    <definedName name="FDC_44_6">"#"</definedName>
    <definedName name="FDC_44_7">"#"</definedName>
    <definedName name="FDC_44_8">"#"</definedName>
    <definedName name="FDC_44_9">"#"</definedName>
    <definedName name="FDC_45_0">"#"</definedName>
    <definedName name="FDC_45_1">"#"</definedName>
    <definedName name="FDC_45_10">"#"</definedName>
    <definedName name="FDC_45_11">"#"</definedName>
    <definedName name="FDC_45_12">"#"</definedName>
    <definedName name="FDC_45_13">"#"</definedName>
    <definedName name="FDC_45_14">"#"</definedName>
    <definedName name="FDC_45_2">"#"</definedName>
    <definedName name="FDC_45_3">"#"</definedName>
    <definedName name="FDC_45_4">"#"</definedName>
    <definedName name="FDC_45_5">"#"</definedName>
    <definedName name="FDC_45_6">"#"</definedName>
    <definedName name="FDC_45_7">"#"</definedName>
    <definedName name="FDC_45_8">"#"</definedName>
    <definedName name="FDC_45_9">"#"</definedName>
    <definedName name="FDC_46_0">"#"</definedName>
    <definedName name="FDC_46_1">"#"</definedName>
    <definedName name="FDC_46_10">"#"</definedName>
    <definedName name="FDC_46_11">"#"</definedName>
    <definedName name="FDC_46_12">"#"</definedName>
    <definedName name="FDC_46_13">"#"</definedName>
    <definedName name="FDC_46_14">"#"</definedName>
    <definedName name="FDC_46_2">"#"</definedName>
    <definedName name="FDC_46_3">"#"</definedName>
    <definedName name="FDC_46_4">"#"</definedName>
    <definedName name="FDC_46_5">"#"</definedName>
    <definedName name="FDC_46_6">"#"</definedName>
    <definedName name="FDC_46_7">"#"</definedName>
    <definedName name="FDC_46_8">"#"</definedName>
    <definedName name="FDC_46_9">"#"</definedName>
    <definedName name="FDC_47_0">"#"</definedName>
    <definedName name="FDC_47_1">"#"</definedName>
    <definedName name="FDC_47_10">"#"</definedName>
    <definedName name="FDC_47_11">"#"</definedName>
    <definedName name="FDC_47_12">"#"</definedName>
    <definedName name="FDC_47_13">"#"</definedName>
    <definedName name="FDC_47_14">"#"</definedName>
    <definedName name="FDC_47_2">"#"</definedName>
    <definedName name="FDC_47_3">"#"</definedName>
    <definedName name="FDC_47_4">"#"</definedName>
    <definedName name="FDC_47_5">"#"</definedName>
    <definedName name="FDC_47_6">"#"</definedName>
    <definedName name="FDC_47_7">"#"</definedName>
    <definedName name="FDC_47_8">"#"</definedName>
    <definedName name="FDC_47_9">"#"</definedName>
    <definedName name="FDC_48_0">"#"</definedName>
    <definedName name="FDC_48_1">"#"</definedName>
    <definedName name="FDC_48_10">"#"</definedName>
    <definedName name="FDC_48_11">"#"</definedName>
    <definedName name="FDC_48_12">"#"</definedName>
    <definedName name="FDC_48_13">"#"</definedName>
    <definedName name="FDC_48_14">"#"</definedName>
    <definedName name="FDC_48_2">"#"</definedName>
    <definedName name="FDC_48_3">"#"</definedName>
    <definedName name="FDC_48_4">"#"</definedName>
    <definedName name="FDC_48_5">"#"</definedName>
    <definedName name="FDC_48_6">"#"</definedName>
    <definedName name="FDC_48_7">"#"</definedName>
    <definedName name="FDC_48_8">"#"</definedName>
    <definedName name="FDC_48_9">"#"</definedName>
    <definedName name="FDC_49_0">"#"</definedName>
    <definedName name="FDC_49_1">"#"</definedName>
    <definedName name="FDC_49_10">"#"</definedName>
    <definedName name="FDC_49_11">"#"</definedName>
    <definedName name="FDC_49_12">"#"</definedName>
    <definedName name="FDC_49_13">"#"</definedName>
    <definedName name="FDC_49_14">"#"</definedName>
    <definedName name="FDC_49_2">"#"</definedName>
    <definedName name="FDC_49_3">"#"</definedName>
    <definedName name="FDC_49_4">"#"</definedName>
    <definedName name="FDC_49_5">"#"</definedName>
    <definedName name="FDC_49_6">"#"</definedName>
    <definedName name="FDC_49_7">"#"</definedName>
    <definedName name="FDC_49_8">"#"</definedName>
    <definedName name="FDC_49_9">"#"</definedName>
    <definedName name="FDC_5_0">"#"</definedName>
    <definedName name="FDC_5_1">"#"</definedName>
    <definedName name="FDC_5_2">"#"</definedName>
    <definedName name="FDC_5_3">"#"</definedName>
    <definedName name="FDC_50_0">"#"</definedName>
    <definedName name="FDC_50_1">"#"</definedName>
    <definedName name="FDC_50_10">"#"</definedName>
    <definedName name="FDC_50_11">"#"</definedName>
    <definedName name="FDC_50_12">"#"</definedName>
    <definedName name="FDC_50_13">"#"</definedName>
    <definedName name="FDC_50_14">"#"</definedName>
    <definedName name="FDC_50_2">"#"</definedName>
    <definedName name="FDC_50_3">"#"</definedName>
    <definedName name="FDC_50_4">"#"</definedName>
    <definedName name="FDC_50_5">"#"</definedName>
    <definedName name="FDC_50_6">"#"</definedName>
    <definedName name="FDC_50_7">"#"</definedName>
    <definedName name="FDC_50_8">"#"</definedName>
    <definedName name="FDC_50_9">"#"</definedName>
    <definedName name="FDC_51_0">"#"</definedName>
    <definedName name="FDC_51_1">"#"</definedName>
    <definedName name="FDC_51_10">"#"</definedName>
    <definedName name="FDC_51_11">"#"</definedName>
    <definedName name="FDC_51_12">"#"</definedName>
    <definedName name="FDC_51_13">"#"</definedName>
    <definedName name="FDC_51_14">"#"</definedName>
    <definedName name="FDC_51_2">"#"</definedName>
    <definedName name="FDC_51_3">"#"</definedName>
    <definedName name="FDC_51_4">"#"</definedName>
    <definedName name="FDC_51_5">"#"</definedName>
    <definedName name="FDC_51_6">"#"</definedName>
    <definedName name="FDC_51_7">"#"</definedName>
    <definedName name="FDC_51_8">"#"</definedName>
    <definedName name="FDC_51_9">"#"</definedName>
    <definedName name="FDC_52_0">"#"</definedName>
    <definedName name="FDC_52_1">"#"</definedName>
    <definedName name="FDC_52_10">"#"</definedName>
    <definedName name="FDC_52_11">"#"</definedName>
    <definedName name="FDC_52_12">"#"</definedName>
    <definedName name="FDC_52_13">"#"</definedName>
    <definedName name="FDC_52_14">"#"</definedName>
    <definedName name="FDC_52_2">"#"</definedName>
    <definedName name="FDC_52_3">"#"</definedName>
    <definedName name="FDC_52_4">"#"</definedName>
    <definedName name="FDC_52_5">"#"</definedName>
    <definedName name="FDC_52_6">"#"</definedName>
    <definedName name="FDC_52_7">"#"</definedName>
    <definedName name="FDC_52_8">"#"</definedName>
    <definedName name="FDC_52_9">"#"</definedName>
    <definedName name="FDC_53_0">"#"</definedName>
    <definedName name="FDC_53_1">"#"</definedName>
    <definedName name="FDC_53_10">"#"</definedName>
    <definedName name="FDC_53_11">"#"</definedName>
    <definedName name="FDC_53_12">"#"</definedName>
    <definedName name="FDC_53_13">"#"</definedName>
    <definedName name="FDC_53_14">"#"</definedName>
    <definedName name="FDC_53_2">"#"</definedName>
    <definedName name="FDC_53_3">"#"</definedName>
    <definedName name="FDC_53_4">"#"</definedName>
    <definedName name="FDC_53_5">"#"</definedName>
    <definedName name="FDC_53_6">"#"</definedName>
    <definedName name="FDC_53_7">"#"</definedName>
    <definedName name="FDC_53_8">"#"</definedName>
    <definedName name="FDC_53_9">"#"</definedName>
    <definedName name="FDC_54_0">"#"</definedName>
    <definedName name="FDC_54_1">"#"</definedName>
    <definedName name="FDC_54_10">"#"</definedName>
    <definedName name="FDC_54_11">"#"</definedName>
    <definedName name="FDC_54_12">"#"</definedName>
    <definedName name="FDC_54_13">"#"</definedName>
    <definedName name="FDC_54_14">"#"</definedName>
    <definedName name="FDC_54_2">"#"</definedName>
    <definedName name="FDC_54_3">"#"</definedName>
    <definedName name="FDC_54_4">"#"</definedName>
    <definedName name="FDC_54_5">"#"</definedName>
    <definedName name="FDC_54_6">"#"</definedName>
    <definedName name="FDC_54_7">"#"</definedName>
    <definedName name="FDC_54_8">"#"</definedName>
    <definedName name="FDC_54_9">"#"</definedName>
    <definedName name="FDC_55_0">"#"</definedName>
    <definedName name="FDC_55_1">"#"</definedName>
    <definedName name="FDC_55_10">"#"</definedName>
    <definedName name="FDC_55_11">"#"</definedName>
    <definedName name="FDC_55_12">"#"</definedName>
    <definedName name="FDC_55_13">"#"</definedName>
    <definedName name="FDC_55_14">"#"</definedName>
    <definedName name="FDC_55_2">"#"</definedName>
    <definedName name="FDC_55_3">"#"</definedName>
    <definedName name="FDC_55_4">"#"</definedName>
    <definedName name="FDC_55_5">"#"</definedName>
    <definedName name="FDC_55_6">"#"</definedName>
    <definedName name="FDC_55_7">"#"</definedName>
    <definedName name="FDC_55_8">"#"</definedName>
    <definedName name="FDC_55_9">"#"</definedName>
    <definedName name="FDC_56_0">"#"</definedName>
    <definedName name="FDC_56_1">"#"</definedName>
    <definedName name="FDC_56_10">"#"</definedName>
    <definedName name="FDC_56_11">"#"</definedName>
    <definedName name="FDC_56_12">"#"</definedName>
    <definedName name="FDC_56_13">"#"</definedName>
    <definedName name="FDC_56_14">"#"</definedName>
    <definedName name="FDC_56_2">"#"</definedName>
    <definedName name="FDC_56_3">"#"</definedName>
    <definedName name="FDC_56_4">"#"</definedName>
    <definedName name="FDC_56_5">"#"</definedName>
    <definedName name="FDC_56_6">"#"</definedName>
    <definedName name="FDC_56_7">"#"</definedName>
    <definedName name="FDC_56_8">"#"</definedName>
    <definedName name="FDC_56_9">"#"</definedName>
    <definedName name="FDC_57_0">"#"</definedName>
    <definedName name="FDC_57_1">"#"</definedName>
    <definedName name="FDC_57_10">"#"</definedName>
    <definedName name="FDC_57_11">"#"</definedName>
    <definedName name="FDC_57_12">"#"</definedName>
    <definedName name="FDC_57_13">"#"</definedName>
    <definedName name="FDC_57_14">"#"</definedName>
    <definedName name="FDC_57_2">"#"</definedName>
    <definedName name="FDC_57_3">"#"</definedName>
    <definedName name="FDC_57_4">"#"</definedName>
    <definedName name="FDC_57_5">"#"</definedName>
    <definedName name="FDC_57_6">"#"</definedName>
    <definedName name="FDC_57_7">"#"</definedName>
    <definedName name="FDC_57_8">"#"</definedName>
    <definedName name="FDC_57_9">"#"</definedName>
    <definedName name="FDC_58_0">"#"</definedName>
    <definedName name="FDC_58_1">"#"</definedName>
    <definedName name="FDC_58_10">"#"</definedName>
    <definedName name="FDC_58_100">"#"</definedName>
    <definedName name="FDC_58_101">"#"</definedName>
    <definedName name="FDC_58_102">"#"</definedName>
    <definedName name="FDC_58_103">"#"</definedName>
    <definedName name="FDC_58_104">"#"</definedName>
    <definedName name="FDC_58_105">"#"</definedName>
    <definedName name="FDC_58_106">"#"</definedName>
    <definedName name="FDC_58_107">"#"</definedName>
    <definedName name="FDC_58_108">"#"</definedName>
    <definedName name="FDC_58_109">"#"</definedName>
    <definedName name="FDC_58_11">"#"</definedName>
    <definedName name="FDC_58_110">"#"</definedName>
    <definedName name="FDC_58_111">"#"</definedName>
    <definedName name="FDC_58_112">"#"</definedName>
    <definedName name="FDC_58_113">"#"</definedName>
    <definedName name="FDC_58_114">"#"</definedName>
    <definedName name="FDC_58_115">"#"</definedName>
    <definedName name="FDC_58_116">"#"</definedName>
    <definedName name="FDC_58_117">"#"</definedName>
    <definedName name="FDC_58_118">"#"</definedName>
    <definedName name="FDC_58_119">"#"</definedName>
    <definedName name="FDC_58_12">"#"</definedName>
    <definedName name="FDC_58_120">"#"</definedName>
    <definedName name="FDC_58_121">"#"</definedName>
    <definedName name="FDC_58_122">"#"</definedName>
    <definedName name="FDC_58_123">"#"</definedName>
    <definedName name="FDC_58_124">"#"</definedName>
    <definedName name="FDC_58_125">"#"</definedName>
    <definedName name="FDC_58_126">"#"</definedName>
    <definedName name="FDC_58_127">"#"</definedName>
    <definedName name="FDC_58_128">"#"</definedName>
    <definedName name="FDC_58_129">"#"</definedName>
    <definedName name="FDC_58_13">"#"</definedName>
    <definedName name="FDC_58_130">"#"</definedName>
    <definedName name="FDC_58_131">"#"</definedName>
    <definedName name="FDC_58_132">"#"</definedName>
    <definedName name="FDC_58_133">"#"</definedName>
    <definedName name="FDC_58_134">"#"</definedName>
    <definedName name="FDC_58_135">"#"</definedName>
    <definedName name="FDC_58_136">"#"</definedName>
    <definedName name="FDC_58_137">"#"</definedName>
    <definedName name="FDC_58_138">"#"</definedName>
    <definedName name="FDC_58_139">"#"</definedName>
    <definedName name="FDC_58_14">"#"</definedName>
    <definedName name="FDC_58_140">"#"</definedName>
    <definedName name="FDC_58_141">"#"</definedName>
    <definedName name="FDC_58_142">"#"</definedName>
    <definedName name="FDC_58_143">"#"</definedName>
    <definedName name="FDC_58_144">"#"</definedName>
    <definedName name="FDC_58_145">"#"</definedName>
    <definedName name="FDC_58_146">"#"</definedName>
    <definedName name="FDC_58_147">"#"</definedName>
    <definedName name="FDC_58_148">"#"</definedName>
    <definedName name="FDC_58_149">"#"</definedName>
    <definedName name="FDC_58_15">"#"</definedName>
    <definedName name="FDC_58_150">"#"</definedName>
    <definedName name="FDC_58_151">"#"</definedName>
    <definedName name="FDC_58_152">"#"</definedName>
    <definedName name="FDC_58_153">"#"</definedName>
    <definedName name="FDC_58_154">"#"</definedName>
    <definedName name="FDC_58_155">"#"</definedName>
    <definedName name="FDC_58_156">"#"</definedName>
    <definedName name="FDC_58_157">"#"</definedName>
    <definedName name="FDC_58_158">"#"</definedName>
    <definedName name="FDC_58_159">"#"</definedName>
    <definedName name="FDC_58_16">"#"</definedName>
    <definedName name="FDC_58_160">"#"</definedName>
    <definedName name="FDC_58_161">"#"</definedName>
    <definedName name="FDC_58_162">"#"</definedName>
    <definedName name="FDC_58_163">"#"</definedName>
    <definedName name="FDC_58_164">"#"</definedName>
    <definedName name="FDC_58_165">"#"</definedName>
    <definedName name="FDC_58_166">"#"</definedName>
    <definedName name="FDC_58_167">"#"</definedName>
    <definedName name="FDC_58_168">"#"</definedName>
    <definedName name="FDC_58_169">"#"</definedName>
    <definedName name="FDC_58_17">"#"</definedName>
    <definedName name="FDC_58_170">"#"</definedName>
    <definedName name="FDC_58_171">"#"</definedName>
    <definedName name="FDC_58_172">"#"</definedName>
    <definedName name="FDC_58_173">"#"</definedName>
    <definedName name="FDC_58_174">"#"</definedName>
    <definedName name="FDC_58_175">"#"</definedName>
    <definedName name="FDC_58_176">"#"</definedName>
    <definedName name="FDC_58_177">"#"</definedName>
    <definedName name="FDC_58_178">"#"</definedName>
    <definedName name="FDC_58_179">"#"</definedName>
    <definedName name="FDC_58_18">"#"</definedName>
    <definedName name="FDC_58_180">"#"</definedName>
    <definedName name="FDC_58_181">"#"</definedName>
    <definedName name="FDC_58_182">"#"</definedName>
    <definedName name="FDC_58_183">"#"</definedName>
    <definedName name="FDC_58_184">"#"</definedName>
    <definedName name="FDC_58_185">"#"</definedName>
    <definedName name="FDC_58_186">"#"</definedName>
    <definedName name="FDC_58_187">"#"</definedName>
    <definedName name="FDC_58_188">"#"</definedName>
    <definedName name="FDC_58_189">"#"</definedName>
    <definedName name="FDC_58_19">"#"</definedName>
    <definedName name="FDC_58_190">"#"</definedName>
    <definedName name="FDC_58_191">"#"</definedName>
    <definedName name="FDC_58_192">"#"</definedName>
    <definedName name="FDC_58_193">"#"</definedName>
    <definedName name="FDC_58_194">"#"</definedName>
    <definedName name="FDC_58_195">"#"</definedName>
    <definedName name="FDC_58_196">"#"</definedName>
    <definedName name="FDC_58_197">"#"</definedName>
    <definedName name="FDC_58_198">"#"</definedName>
    <definedName name="FDC_58_199">"#"</definedName>
    <definedName name="FDC_58_2">"#"</definedName>
    <definedName name="FDC_58_20">"#"</definedName>
    <definedName name="FDC_58_200">"#"</definedName>
    <definedName name="FDC_58_201">"#"</definedName>
    <definedName name="FDC_58_202">"#"</definedName>
    <definedName name="FDC_58_203">"#"</definedName>
    <definedName name="FDC_58_204">"#"</definedName>
    <definedName name="FDC_58_205">"#"</definedName>
    <definedName name="FDC_58_206">"#"</definedName>
    <definedName name="FDC_58_207">"#"</definedName>
    <definedName name="FDC_58_208">"#"</definedName>
    <definedName name="FDC_58_209">"#"</definedName>
    <definedName name="FDC_58_21">"#"</definedName>
    <definedName name="FDC_58_210">"#"</definedName>
    <definedName name="FDC_58_211">"#"</definedName>
    <definedName name="FDC_58_212">"#"</definedName>
    <definedName name="FDC_58_213">"#"</definedName>
    <definedName name="FDC_58_214">"#"</definedName>
    <definedName name="FDC_58_215">"#"</definedName>
    <definedName name="FDC_58_216">"#"</definedName>
    <definedName name="FDC_58_217">"#"</definedName>
    <definedName name="FDC_58_218">"#"</definedName>
    <definedName name="FDC_58_219">"#"</definedName>
    <definedName name="FDC_58_22">"#"</definedName>
    <definedName name="FDC_58_220">"#"</definedName>
    <definedName name="FDC_58_221">"#"</definedName>
    <definedName name="FDC_58_222">"#"</definedName>
    <definedName name="FDC_58_223">"#"</definedName>
    <definedName name="FDC_58_224">"#"</definedName>
    <definedName name="FDC_58_225">"#"</definedName>
    <definedName name="FDC_58_226">"#"</definedName>
    <definedName name="FDC_58_227">"#"</definedName>
    <definedName name="FDC_58_228">"#"</definedName>
    <definedName name="FDC_58_229">"#"</definedName>
    <definedName name="FDC_58_23">"#"</definedName>
    <definedName name="FDC_58_230">"#"</definedName>
    <definedName name="FDC_58_231">"#"</definedName>
    <definedName name="FDC_58_232">"#"</definedName>
    <definedName name="FDC_58_233">"#"</definedName>
    <definedName name="FDC_58_234">"#"</definedName>
    <definedName name="FDC_58_235">"#"</definedName>
    <definedName name="FDC_58_236">"#"</definedName>
    <definedName name="FDC_58_237">"#"</definedName>
    <definedName name="FDC_58_238">"#"</definedName>
    <definedName name="FDC_58_239">"#"</definedName>
    <definedName name="FDC_58_24">"#"</definedName>
    <definedName name="FDC_58_240">"#"</definedName>
    <definedName name="FDC_58_241">"#"</definedName>
    <definedName name="FDC_58_242">"#"</definedName>
    <definedName name="FDC_58_243">"#"</definedName>
    <definedName name="FDC_58_244">"#"</definedName>
    <definedName name="FDC_58_245">"#"</definedName>
    <definedName name="FDC_58_246">"#"</definedName>
    <definedName name="FDC_58_247">"#"</definedName>
    <definedName name="FDC_58_248">"#"</definedName>
    <definedName name="FDC_58_249">"#"</definedName>
    <definedName name="FDC_58_25">"#"</definedName>
    <definedName name="FDC_58_250">"#"</definedName>
    <definedName name="FDC_58_251">"#"</definedName>
    <definedName name="FDC_58_252">"#"</definedName>
    <definedName name="FDC_58_253">"#"</definedName>
    <definedName name="FDC_58_254">"#"</definedName>
    <definedName name="FDC_58_255">"#"</definedName>
    <definedName name="FDC_58_256">"#"</definedName>
    <definedName name="FDC_58_257">"#"</definedName>
    <definedName name="FDC_58_258">"#"</definedName>
    <definedName name="FDC_58_259">"#"</definedName>
    <definedName name="FDC_58_26">"#"</definedName>
    <definedName name="FDC_58_260">"#"</definedName>
    <definedName name="FDC_58_261">"#"</definedName>
    <definedName name="FDC_58_27">"#"</definedName>
    <definedName name="FDC_58_28">"#"</definedName>
    <definedName name="FDC_58_29">"#"</definedName>
    <definedName name="FDC_58_3">"#"</definedName>
    <definedName name="FDC_58_30">"#"</definedName>
    <definedName name="FDC_58_31">"#"</definedName>
    <definedName name="FDC_58_32">"#"</definedName>
    <definedName name="FDC_58_33">"#"</definedName>
    <definedName name="FDC_58_34">"#"</definedName>
    <definedName name="FDC_58_35">"#"</definedName>
    <definedName name="FDC_58_36">"#"</definedName>
    <definedName name="FDC_58_37">"#"</definedName>
    <definedName name="FDC_58_38">"#"</definedName>
    <definedName name="FDC_58_39">"#"</definedName>
    <definedName name="FDC_58_4">"#"</definedName>
    <definedName name="FDC_58_40">"#"</definedName>
    <definedName name="FDC_58_41">"#"</definedName>
    <definedName name="FDC_58_42">"#"</definedName>
    <definedName name="FDC_58_43">"#"</definedName>
    <definedName name="FDC_58_44">"#"</definedName>
    <definedName name="FDC_58_45">"#"</definedName>
    <definedName name="FDC_58_46">"#"</definedName>
    <definedName name="FDC_58_47">"#"</definedName>
    <definedName name="FDC_58_48">"#"</definedName>
    <definedName name="FDC_58_49">"#"</definedName>
    <definedName name="FDC_58_5">"#"</definedName>
    <definedName name="FDC_58_50">"#"</definedName>
    <definedName name="FDC_58_51">"#"</definedName>
    <definedName name="FDC_58_52">"#"</definedName>
    <definedName name="FDC_58_53">"#"</definedName>
    <definedName name="FDC_58_54">"#"</definedName>
    <definedName name="FDC_58_55">"#"</definedName>
    <definedName name="FDC_58_56">"#"</definedName>
    <definedName name="FDC_58_57">"#"</definedName>
    <definedName name="FDC_58_58">"#"</definedName>
    <definedName name="FDC_58_59">"#"</definedName>
    <definedName name="FDC_58_6">"#"</definedName>
    <definedName name="FDC_58_60">"#"</definedName>
    <definedName name="FDC_58_61">"#"</definedName>
    <definedName name="FDC_58_62">"#"</definedName>
    <definedName name="FDC_58_63">"#"</definedName>
    <definedName name="FDC_58_64">"#"</definedName>
    <definedName name="FDC_58_65">"#"</definedName>
    <definedName name="FDC_58_66">"#"</definedName>
    <definedName name="FDC_58_67">"#"</definedName>
    <definedName name="FDC_58_68">"#"</definedName>
    <definedName name="FDC_58_69">"#"</definedName>
    <definedName name="FDC_58_7">"#"</definedName>
    <definedName name="FDC_58_70">"#"</definedName>
    <definedName name="FDC_58_71">"#"</definedName>
    <definedName name="FDC_58_72">"#"</definedName>
    <definedName name="FDC_58_73">"#"</definedName>
    <definedName name="FDC_58_74">"#"</definedName>
    <definedName name="FDC_58_75">"#"</definedName>
    <definedName name="FDC_58_76">"#"</definedName>
    <definedName name="FDC_58_77">"#"</definedName>
    <definedName name="FDC_58_78">"#"</definedName>
    <definedName name="FDC_58_79">"#"</definedName>
    <definedName name="FDC_58_8">"#"</definedName>
    <definedName name="FDC_58_80">"#"</definedName>
    <definedName name="FDC_58_81">"#"</definedName>
    <definedName name="FDC_58_82">"#"</definedName>
    <definedName name="FDC_58_83">"#"</definedName>
    <definedName name="FDC_58_84">"#"</definedName>
    <definedName name="FDC_58_85">"#"</definedName>
    <definedName name="FDC_58_86">"#"</definedName>
    <definedName name="FDC_58_87">"#"</definedName>
    <definedName name="FDC_58_88">"#"</definedName>
    <definedName name="FDC_58_89">"#"</definedName>
    <definedName name="FDC_58_9">"#"</definedName>
    <definedName name="FDC_58_90">"#"</definedName>
    <definedName name="FDC_58_91">"#"</definedName>
    <definedName name="FDC_58_92">"#"</definedName>
    <definedName name="FDC_58_93">"#"</definedName>
    <definedName name="FDC_58_94">"#"</definedName>
    <definedName name="FDC_58_95">"#"</definedName>
    <definedName name="FDC_58_96">"#"</definedName>
    <definedName name="FDC_58_97">"#"</definedName>
    <definedName name="FDC_58_98">"#"</definedName>
    <definedName name="FDC_58_99">"#"</definedName>
    <definedName name="FDC_59_0">"#"</definedName>
    <definedName name="FDC_59_1">"#"</definedName>
    <definedName name="FDC_59_10">"#"</definedName>
    <definedName name="FDC_59_100">"#"</definedName>
    <definedName name="FDC_59_101">"#"</definedName>
    <definedName name="FDC_59_102">"#"</definedName>
    <definedName name="FDC_59_103">"#"</definedName>
    <definedName name="FDC_59_104">"#"</definedName>
    <definedName name="FDC_59_105">"#"</definedName>
    <definedName name="FDC_59_106">"#"</definedName>
    <definedName name="FDC_59_107">"#"</definedName>
    <definedName name="FDC_59_108">"#"</definedName>
    <definedName name="FDC_59_109">"#"</definedName>
    <definedName name="FDC_59_11">"#"</definedName>
    <definedName name="FDC_59_110">"#"</definedName>
    <definedName name="FDC_59_111">"#"</definedName>
    <definedName name="FDC_59_112">"#"</definedName>
    <definedName name="FDC_59_113">"#"</definedName>
    <definedName name="FDC_59_114">"#"</definedName>
    <definedName name="FDC_59_115">"#"</definedName>
    <definedName name="FDC_59_116">"#"</definedName>
    <definedName name="FDC_59_117">"#"</definedName>
    <definedName name="FDC_59_118">"#"</definedName>
    <definedName name="FDC_59_119">"#"</definedName>
    <definedName name="FDC_59_12">"#"</definedName>
    <definedName name="FDC_59_120">"#"</definedName>
    <definedName name="FDC_59_121">"#"</definedName>
    <definedName name="FDC_59_122">"#"</definedName>
    <definedName name="FDC_59_123">"#"</definedName>
    <definedName name="FDC_59_124">"#"</definedName>
    <definedName name="FDC_59_125">"#"</definedName>
    <definedName name="FDC_59_126">"#"</definedName>
    <definedName name="FDC_59_127">"#"</definedName>
    <definedName name="FDC_59_128">"#"</definedName>
    <definedName name="FDC_59_129">"#"</definedName>
    <definedName name="FDC_59_13">"#"</definedName>
    <definedName name="FDC_59_130">"#"</definedName>
    <definedName name="FDC_59_131">"#"</definedName>
    <definedName name="FDC_59_132">"#"</definedName>
    <definedName name="FDC_59_133">"#"</definedName>
    <definedName name="FDC_59_134">"#"</definedName>
    <definedName name="FDC_59_135">"#"</definedName>
    <definedName name="FDC_59_136">"#"</definedName>
    <definedName name="FDC_59_137">"#"</definedName>
    <definedName name="FDC_59_138">"#"</definedName>
    <definedName name="FDC_59_139">"#"</definedName>
    <definedName name="FDC_59_14">"#"</definedName>
    <definedName name="FDC_59_140">"#"</definedName>
    <definedName name="FDC_59_141">"#"</definedName>
    <definedName name="FDC_59_142">"#"</definedName>
    <definedName name="FDC_59_143">"#"</definedName>
    <definedName name="FDC_59_144">"#"</definedName>
    <definedName name="FDC_59_145">"#"</definedName>
    <definedName name="FDC_59_146">"#"</definedName>
    <definedName name="FDC_59_147">"#"</definedName>
    <definedName name="FDC_59_148">"#"</definedName>
    <definedName name="FDC_59_149">"#"</definedName>
    <definedName name="FDC_59_15">"#"</definedName>
    <definedName name="FDC_59_150">"#"</definedName>
    <definedName name="FDC_59_151">"#"</definedName>
    <definedName name="FDC_59_152">"#"</definedName>
    <definedName name="FDC_59_153">"#"</definedName>
    <definedName name="FDC_59_154">"#"</definedName>
    <definedName name="FDC_59_155">"#"</definedName>
    <definedName name="FDC_59_156">"#"</definedName>
    <definedName name="FDC_59_157">"#"</definedName>
    <definedName name="FDC_59_158">"#"</definedName>
    <definedName name="FDC_59_159">"#"</definedName>
    <definedName name="FDC_59_16">"#"</definedName>
    <definedName name="FDC_59_160">"#"</definedName>
    <definedName name="FDC_59_161">"#"</definedName>
    <definedName name="FDC_59_162">"#"</definedName>
    <definedName name="FDC_59_163">"#"</definedName>
    <definedName name="FDC_59_164">"#"</definedName>
    <definedName name="FDC_59_165">"#"</definedName>
    <definedName name="FDC_59_166">"#"</definedName>
    <definedName name="FDC_59_167">"#"</definedName>
    <definedName name="FDC_59_168">"#"</definedName>
    <definedName name="FDC_59_169">"#"</definedName>
    <definedName name="FDC_59_17">"#"</definedName>
    <definedName name="FDC_59_170">"#"</definedName>
    <definedName name="FDC_59_171">"#"</definedName>
    <definedName name="FDC_59_172">"#"</definedName>
    <definedName name="FDC_59_173">"#"</definedName>
    <definedName name="FDC_59_174">"#"</definedName>
    <definedName name="FDC_59_175">"#"</definedName>
    <definedName name="FDC_59_176">"#"</definedName>
    <definedName name="FDC_59_177">"#"</definedName>
    <definedName name="FDC_59_178">"#"</definedName>
    <definedName name="FDC_59_179">"#"</definedName>
    <definedName name="FDC_59_18">"#"</definedName>
    <definedName name="FDC_59_180">"#"</definedName>
    <definedName name="FDC_59_181">"#"</definedName>
    <definedName name="FDC_59_182">"#"</definedName>
    <definedName name="FDC_59_183">"#"</definedName>
    <definedName name="FDC_59_184">"#"</definedName>
    <definedName name="FDC_59_185">"#"</definedName>
    <definedName name="FDC_59_186">"#"</definedName>
    <definedName name="FDC_59_187">"#"</definedName>
    <definedName name="FDC_59_188">"#"</definedName>
    <definedName name="FDC_59_189">"#"</definedName>
    <definedName name="FDC_59_19">"#"</definedName>
    <definedName name="FDC_59_190">"#"</definedName>
    <definedName name="FDC_59_191">"#"</definedName>
    <definedName name="FDC_59_192">"#"</definedName>
    <definedName name="FDC_59_193">"#"</definedName>
    <definedName name="FDC_59_194">"#"</definedName>
    <definedName name="FDC_59_195">"#"</definedName>
    <definedName name="FDC_59_196">"#"</definedName>
    <definedName name="FDC_59_197">"#"</definedName>
    <definedName name="FDC_59_198">"#"</definedName>
    <definedName name="FDC_59_199">"#"</definedName>
    <definedName name="FDC_59_2">"#"</definedName>
    <definedName name="FDC_59_20">"#"</definedName>
    <definedName name="FDC_59_200">"#"</definedName>
    <definedName name="FDC_59_201">"#"</definedName>
    <definedName name="FDC_59_202">"#"</definedName>
    <definedName name="FDC_59_203">"#"</definedName>
    <definedName name="FDC_59_204">"#"</definedName>
    <definedName name="FDC_59_205">"#"</definedName>
    <definedName name="FDC_59_206">"#"</definedName>
    <definedName name="FDC_59_207">"#"</definedName>
    <definedName name="FDC_59_208">"#"</definedName>
    <definedName name="FDC_59_209">"#"</definedName>
    <definedName name="FDC_59_21">"#"</definedName>
    <definedName name="FDC_59_210">"#"</definedName>
    <definedName name="FDC_59_211">"#"</definedName>
    <definedName name="FDC_59_212">"#"</definedName>
    <definedName name="FDC_59_213">"#"</definedName>
    <definedName name="FDC_59_214">"#"</definedName>
    <definedName name="FDC_59_215">"#"</definedName>
    <definedName name="FDC_59_216">"#"</definedName>
    <definedName name="FDC_59_217">"#"</definedName>
    <definedName name="FDC_59_218">"#"</definedName>
    <definedName name="FDC_59_219">"#"</definedName>
    <definedName name="FDC_59_22">"#"</definedName>
    <definedName name="FDC_59_220">"#"</definedName>
    <definedName name="FDC_59_221">"#"</definedName>
    <definedName name="FDC_59_222">"#"</definedName>
    <definedName name="FDC_59_223">"#"</definedName>
    <definedName name="FDC_59_224">"#"</definedName>
    <definedName name="FDC_59_225">"#"</definedName>
    <definedName name="FDC_59_226">"#"</definedName>
    <definedName name="FDC_59_227">"#"</definedName>
    <definedName name="FDC_59_228">"#"</definedName>
    <definedName name="FDC_59_229">"#"</definedName>
    <definedName name="FDC_59_23">"#"</definedName>
    <definedName name="FDC_59_230">"#"</definedName>
    <definedName name="FDC_59_231">"#"</definedName>
    <definedName name="FDC_59_232">"#"</definedName>
    <definedName name="FDC_59_233">"#"</definedName>
    <definedName name="FDC_59_234">"#"</definedName>
    <definedName name="FDC_59_235">"#"</definedName>
    <definedName name="FDC_59_236">"#"</definedName>
    <definedName name="FDC_59_237">"#"</definedName>
    <definedName name="FDC_59_238">"#"</definedName>
    <definedName name="FDC_59_239">"#"</definedName>
    <definedName name="FDC_59_24">"#"</definedName>
    <definedName name="FDC_59_240">"#"</definedName>
    <definedName name="FDC_59_241">"#"</definedName>
    <definedName name="FDC_59_242">"#"</definedName>
    <definedName name="FDC_59_243">"#"</definedName>
    <definedName name="FDC_59_244">"#"</definedName>
    <definedName name="FDC_59_245">"#"</definedName>
    <definedName name="FDC_59_246">"#"</definedName>
    <definedName name="FDC_59_247">"#"</definedName>
    <definedName name="FDC_59_248">"#"</definedName>
    <definedName name="FDC_59_249">"#"</definedName>
    <definedName name="FDC_59_25">"#"</definedName>
    <definedName name="FDC_59_250">"#"</definedName>
    <definedName name="FDC_59_251">"#"</definedName>
    <definedName name="FDC_59_252">"#"</definedName>
    <definedName name="FDC_59_253">"#"</definedName>
    <definedName name="FDC_59_254">"#"</definedName>
    <definedName name="FDC_59_255">"#"</definedName>
    <definedName name="FDC_59_256">"#"</definedName>
    <definedName name="FDC_59_257">"#"</definedName>
    <definedName name="FDC_59_258">"#"</definedName>
    <definedName name="FDC_59_259">"#"</definedName>
    <definedName name="FDC_59_26">"#"</definedName>
    <definedName name="FDC_59_260">"#"</definedName>
    <definedName name="FDC_59_261">"#"</definedName>
    <definedName name="FDC_59_27">"#"</definedName>
    <definedName name="FDC_59_28">"#"</definedName>
    <definedName name="FDC_59_29">"#"</definedName>
    <definedName name="FDC_59_3">"#"</definedName>
    <definedName name="FDC_59_30">"#"</definedName>
    <definedName name="FDC_59_31">"#"</definedName>
    <definedName name="FDC_59_32">"#"</definedName>
    <definedName name="FDC_59_33">"#"</definedName>
    <definedName name="FDC_59_34">"#"</definedName>
    <definedName name="FDC_59_35">"#"</definedName>
    <definedName name="FDC_59_36">"#"</definedName>
    <definedName name="FDC_59_37">"#"</definedName>
    <definedName name="FDC_59_38">"#"</definedName>
    <definedName name="FDC_59_39">"#"</definedName>
    <definedName name="FDC_59_4">"#"</definedName>
    <definedName name="FDC_59_40">"#"</definedName>
    <definedName name="FDC_59_41">"#"</definedName>
    <definedName name="FDC_59_42">"#"</definedName>
    <definedName name="FDC_59_43">"#"</definedName>
    <definedName name="FDC_59_44">"#"</definedName>
    <definedName name="FDC_59_45">"#"</definedName>
    <definedName name="FDC_59_46">"#"</definedName>
    <definedName name="FDC_59_47">"#"</definedName>
    <definedName name="FDC_59_48">"#"</definedName>
    <definedName name="FDC_59_49">"#"</definedName>
    <definedName name="FDC_59_5">"#"</definedName>
    <definedName name="FDC_59_50">"#"</definedName>
    <definedName name="FDC_59_51">"#"</definedName>
    <definedName name="FDC_59_52">"#"</definedName>
    <definedName name="FDC_59_53">"#"</definedName>
    <definedName name="FDC_59_54">"#"</definedName>
    <definedName name="FDC_59_55">"#"</definedName>
    <definedName name="FDC_59_56">"#"</definedName>
    <definedName name="FDC_59_57">"#"</definedName>
    <definedName name="FDC_59_58">"#"</definedName>
    <definedName name="FDC_59_59">"#"</definedName>
    <definedName name="FDC_59_6">"#"</definedName>
    <definedName name="FDC_59_60">"#"</definedName>
    <definedName name="FDC_59_61">"#"</definedName>
    <definedName name="FDC_59_62">"#"</definedName>
    <definedName name="FDC_59_63">"#"</definedName>
    <definedName name="FDC_59_64">"#"</definedName>
    <definedName name="FDC_59_65">"#"</definedName>
    <definedName name="FDC_59_66">"#"</definedName>
    <definedName name="FDC_59_67">"#"</definedName>
    <definedName name="FDC_59_68">"#"</definedName>
    <definedName name="FDC_59_69">"#"</definedName>
    <definedName name="FDC_59_7">"#"</definedName>
    <definedName name="FDC_59_70">"#"</definedName>
    <definedName name="FDC_59_71">"#"</definedName>
    <definedName name="FDC_59_72">"#"</definedName>
    <definedName name="FDC_59_73">"#"</definedName>
    <definedName name="FDC_59_74">"#"</definedName>
    <definedName name="FDC_59_75">"#"</definedName>
    <definedName name="FDC_59_76">"#"</definedName>
    <definedName name="FDC_59_77">"#"</definedName>
    <definedName name="FDC_59_78">"#"</definedName>
    <definedName name="FDC_59_79">"#"</definedName>
    <definedName name="FDC_59_8">"#"</definedName>
    <definedName name="FDC_59_80">"#"</definedName>
    <definedName name="FDC_59_81">"#"</definedName>
    <definedName name="FDC_59_82">"#"</definedName>
    <definedName name="FDC_59_83">"#"</definedName>
    <definedName name="FDC_59_84">"#"</definedName>
    <definedName name="FDC_59_85">"#"</definedName>
    <definedName name="FDC_59_86">"#"</definedName>
    <definedName name="FDC_59_87">"#"</definedName>
    <definedName name="FDC_59_88">"#"</definedName>
    <definedName name="FDC_59_89">"#"</definedName>
    <definedName name="FDC_59_9">"#"</definedName>
    <definedName name="FDC_59_90">"#"</definedName>
    <definedName name="FDC_59_91">"#"</definedName>
    <definedName name="FDC_59_92">"#"</definedName>
    <definedName name="FDC_59_93">"#"</definedName>
    <definedName name="FDC_59_94">"#"</definedName>
    <definedName name="FDC_59_95">"#"</definedName>
    <definedName name="FDC_59_96">"#"</definedName>
    <definedName name="FDC_59_97">"#"</definedName>
    <definedName name="FDC_59_98">"#"</definedName>
    <definedName name="FDC_59_99">"#"</definedName>
    <definedName name="FDC_6_0">"#"</definedName>
    <definedName name="FDC_6_1">"#"</definedName>
    <definedName name="FDC_6_2">"#"</definedName>
    <definedName name="FDC_6_3">"#"</definedName>
    <definedName name="FDC_60_0">"#"</definedName>
    <definedName name="FDC_60_1">"#"</definedName>
    <definedName name="FDC_60_10">"#"</definedName>
    <definedName name="FDC_60_100">"#"</definedName>
    <definedName name="FDC_60_101">"#"</definedName>
    <definedName name="FDC_60_102">"#"</definedName>
    <definedName name="FDC_60_103">"#"</definedName>
    <definedName name="FDC_60_104">"#"</definedName>
    <definedName name="FDC_60_105">"#"</definedName>
    <definedName name="FDC_60_106">"#"</definedName>
    <definedName name="FDC_60_107">"#"</definedName>
    <definedName name="FDC_60_108">"#"</definedName>
    <definedName name="FDC_60_109">"#"</definedName>
    <definedName name="FDC_60_11">"#"</definedName>
    <definedName name="FDC_60_110">"#"</definedName>
    <definedName name="FDC_60_111">"#"</definedName>
    <definedName name="FDC_60_112">"#"</definedName>
    <definedName name="FDC_60_113">"#"</definedName>
    <definedName name="FDC_60_114">"#"</definedName>
    <definedName name="FDC_60_115">"#"</definedName>
    <definedName name="FDC_60_116">"#"</definedName>
    <definedName name="FDC_60_117">"#"</definedName>
    <definedName name="FDC_60_118">"#"</definedName>
    <definedName name="FDC_60_119">"#"</definedName>
    <definedName name="FDC_60_12">"#"</definedName>
    <definedName name="FDC_60_120">"#"</definedName>
    <definedName name="FDC_60_121">"#"</definedName>
    <definedName name="FDC_60_122">"#"</definedName>
    <definedName name="FDC_60_123">"#"</definedName>
    <definedName name="FDC_60_124">"#"</definedName>
    <definedName name="FDC_60_125">"#"</definedName>
    <definedName name="FDC_60_126">"#"</definedName>
    <definedName name="FDC_60_127">"#"</definedName>
    <definedName name="FDC_60_128">"#"</definedName>
    <definedName name="FDC_60_129">"#"</definedName>
    <definedName name="FDC_60_13">"#"</definedName>
    <definedName name="FDC_60_130">"#"</definedName>
    <definedName name="FDC_60_131">"#"</definedName>
    <definedName name="FDC_60_132">"#"</definedName>
    <definedName name="FDC_60_133">"#"</definedName>
    <definedName name="FDC_60_134">"#"</definedName>
    <definedName name="FDC_60_135">"#"</definedName>
    <definedName name="FDC_60_136">"#"</definedName>
    <definedName name="FDC_60_137">"#"</definedName>
    <definedName name="FDC_60_138">"#"</definedName>
    <definedName name="FDC_60_139">"#"</definedName>
    <definedName name="FDC_60_14">"#"</definedName>
    <definedName name="FDC_60_140">"#"</definedName>
    <definedName name="FDC_60_141">"#"</definedName>
    <definedName name="FDC_60_142">"#"</definedName>
    <definedName name="FDC_60_143">"#"</definedName>
    <definedName name="FDC_60_144">"#"</definedName>
    <definedName name="FDC_60_145">"#"</definedName>
    <definedName name="FDC_60_146">"#"</definedName>
    <definedName name="FDC_60_147">"#"</definedName>
    <definedName name="FDC_60_148">"#"</definedName>
    <definedName name="FDC_60_149">"#"</definedName>
    <definedName name="FDC_60_15">"#"</definedName>
    <definedName name="FDC_60_150">"#"</definedName>
    <definedName name="FDC_60_151">"#"</definedName>
    <definedName name="FDC_60_152">"#"</definedName>
    <definedName name="FDC_60_153">"#"</definedName>
    <definedName name="FDC_60_154">"#"</definedName>
    <definedName name="FDC_60_155">"#"</definedName>
    <definedName name="FDC_60_156">"#"</definedName>
    <definedName name="FDC_60_157">"#"</definedName>
    <definedName name="FDC_60_158">"#"</definedName>
    <definedName name="FDC_60_159">"#"</definedName>
    <definedName name="FDC_60_16">"#"</definedName>
    <definedName name="FDC_60_160">"#"</definedName>
    <definedName name="FDC_60_161">"#"</definedName>
    <definedName name="FDC_60_162">"#"</definedName>
    <definedName name="FDC_60_163">"#"</definedName>
    <definedName name="FDC_60_164">"#"</definedName>
    <definedName name="FDC_60_165">"#"</definedName>
    <definedName name="FDC_60_166">"#"</definedName>
    <definedName name="FDC_60_167">"#"</definedName>
    <definedName name="FDC_60_168">"#"</definedName>
    <definedName name="FDC_60_169">"#"</definedName>
    <definedName name="FDC_60_17">"#"</definedName>
    <definedName name="FDC_60_170">"#"</definedName>
    <definedName name="FDC_60_171">"#"</definedName>
    <definedName name="FDC_60_172">"#"</definedName>
    <definedName name="FDC_60_173">"#"</definedName>
    <definedName name="FDC_60_174">"#"</definedName>
    <definedName name="FDC_60_175">"#"</definedName>
    <definedName name="FDC_60_176">"#"</definedName>
    <definedName name="FDC_60_177">"#"</definedName>
    <definedName name="FDC_60_178">"#"</definedName>
    <definedName name="FDC_60_179">"#"</definedName>
    <definedName name="FDC_60_18">"#"</definedName>
    <definedName name="FDC_60_180">"#"</definedName>
    <definedName name="FDC_60_181">"#"</definedName>
    <definedName name="FDC_60_182">"#"</definedName>
    <definedName name="FDC_60_183">"#"</definedName>
    <definedName name="FDC_60_184">"#"</definedName>
    <definedName name="FDC_60_185">"#"</definedName>
    <definedName name="FDC_60_186">"#"</definedName>
    <definedName name="FDC_60_187">"#"</definedName>
    <definedName name="FDC_60_188">"#"</definedName>
    <definedName name="FDC_60_189">"#"</definedName>
    <definedName name="FDC_60_19">"#"</definedName>
    <definedName name="FDC_60_190">"#"</definedName>
    <definedName name="FDC_60_191">"#"</definedName>
    <definedName name="FDC_60_192">"#"</definedName>
    <definedName name="FDC_60_193">"#"</definedName>
    <definedName name="FDC_60_194">"#"</definedName>
    <definedName name="FDC_60_195">"#"</definedName>
    <definedName name="FDC_60_196">"#"</definedName>
    <definedName name="FDC_60_197">"#"</definedName>
    <definedName name="FDC_60_198">"#"</definedName>
    <definedName name="FDC_60_199">"#"</definedName>
    <definedName name="FDC_60_2">"#"</definedName>
    <definedName name="FDC_60_20">"#"</definedName>
    <definedName name="FDC_60_200">"#"</definedName>
    <definedName name="FDC_60_201">"#"</definedName>
    <definedName name="FDC_60_202">"#"</definedName>
    <definedName name="FDC_60_203">"#"</definedName>
    <definedName name="FDC_60_204">"#"</definedName>
    <definedName name="FDC_60_205">"#"</definedName>
    <definedName name="FDC_60_206">"#"</definedName>
    <definedName name="FDC_60_207">"#"</definedName>
    <definedName name="FDC_60_208">"#"</definedName>
    <definedName name="FDC_60_209">"#"</definedName>
    <definedName name="FDC_60_21">"#"</definedName>
    <definedName name="FDC_60_210">"#"</definedName>
    <definedName name="FDC_60_211">"#"</definedName>
    <definedName name="FDC_60_212">"#"</definedName>
    <definedName name="FDC_60_213">"#"</definedName>
    <definedName name="FDC_60_214">"#"</definedName>
    <definedName name="FDC_60_215">"#"</definedName>
    <definedName name="FDC_60_216">"#"</definedName>
    <definedName name="FDC_60_217">"#"</definedName>
    <definedName name="FDC_60_218">"#"</definedName>
    <definedName name="FDC_60_219">"#"</definedName>
    <definedName name="FDC_60_22">"#"</definedName>
    <definedName name="FDC_60_220">"#"</definedName>
    <definedName name="FDC_60_221">"#"</definedName>
    <definedName name="FDC_60_222">"#"</definedName>
    <definedName name="FDC_60_223">"#"</definedName>
    <definedName name="FDC_60_224">"#"</definedName>
    <definedName name="FDC_60_225">"#"</definedName>
    <definedName name="FDC_60_226">"#"</definedName>
    <definedName name="FDC_60_227">"#"</definedName>
    <definedName name="FDC_60_228">"#"</definedName>
    <definedName name="FDC_60_229">"#"</definedName>
    <definedName name="FDC_60_23">"#"</definedName>
    <definedName name="FDC_60_230">"#"</definedName>
    <definedName name="FDC_60_231">"#"</definedName>
    <definedName name="FDC_60_232">"#"</definedName>
    <definedName name="FDC_60_233">"#"</definedName>
    <definedName name="FDC_60_234">"#"</definedName>
    <definedName name="FDC_60_235">"#"</definedName>
    <definedName name="FDC_60_236">"#"</definedName>
    <definedName name="FDC_60_237">"#"</definedName>
    <definedName name="FDC_60_238">"#"</definedName>
    <definedName name="FDC_60_239">"#"</definedName>
    <definedName name="FDC_60_24">"#"</definedName>
    <definedName name="FDC_60_240">"#"</definedName>
    <definedName name="FDC_60_241">"#"</definedName>
    <definedName name="FDC_60_242">"#"</definedName>
    <definedName name="FDC_60_243">"#"</definedName>
    <definedName name="FDC_60_244">"#"</definedName>
    <definedName name="FDC_60_245">"#"</definedName>
    <definedName name="FDC_60_246">"#"</definedName>
    <definedName name="FDC_60_247">"#"</definedName>
    <definedName name="FDC_60_248">"#"</definedName>
    <definedName name="FDC_60_249">"#"</definedName>
    <definedName name="FDC_60_25">"#"</definedName>
    <definedName name="FDC_60_250">"#"</definedName>
    <definedName name="FDC_60_251">"#"</definedName>
    <definedName name="FDC_60_252">"#"</definedName>
    <definedName name="FDC_60_253">"#"</definedName>
    <definedName name="FDC_60_254">"#"</definedName>
    <definedName name="FDC_60_255">"#"</definedName>
    <definedName name="FDC_60_256">"#"</definedName>
    <definedName name="FDC_60_257">"#"</definedName>
    <definedName name="FDC_60_258">"#"</definedName>
    <definedName name="FDC_60_259">"#"</definedName>
    <definedName name="FDC_60_26">"#"</definedName>
    <definedName name="FDC_60_260">"#"</definedName>
    <definedName name="FDC_60_261">"#"</definedName>
    <definedName name="FDC_60_27">"#"</definedName>
    <definedName name="FDC_60_28">"#"</definedName>
    <definedName name="FDC_60_29">"#"</definedName>
    <definedName name="FDC_60_3">"#"</definedName>
    <definedName name="FDC_60_30">"#"</definedName>
    <definedName name="FDC_60_31">"#"</definedName>
    <definedName name="FDC_60_32">"#"</definedName>
    <definedName name="FDC_60_33">"#"</definedName>
    <definedName name="FDC_60_34">"#"</definedName>
    <definedName name="FDC_60_35">"#"</definedName>
    <definedName name="FDC_60_36">"#"</definedName>
    <definedName name="FDC_60_37">"#"</definedName>
    <definedName name="FDC_60_38">"#"</definedName>
    <definedName name="FDC_60_39">"#"</definedName>
    <definedName name="FDC_60_4">"#"</definedName>
    <definedName name="FDC_60_40">"#"</definedName>
    <definedName name="FDC_60_41">"#"</definedName>
    <definedName name="FDC_60_42">"#"</definedName>
    <definedName name="FDC_60_43">"#"</definedName>
    <definedName name="FDC_60_44">"#"</definedName>
    <definedName name="FDC_60_45">"#"</definedName>
    <definedName name="FDC_60_46">"#"</definedName>
    <definedName name="FDC_60_47">"#"</definedName>
    <definedName name="FDC_60_48">"#"</definedName>
    <definedName name="FDC_60_49">"#"</definedName>
    <definedName name="FDC_60_5">"#"</definedName>
    <definedName name="FDC_60_50">"#"</definedName>
    <definedName name="FDC_60_51">"#"</definedName>
    <definedName name="FDC_60_52">"#"</definedName>
    <definedName name="FDC_60_53">"#"</definedName>
    <definedName name="FDC_60_54">"#"</definedName>
    <definedName name="FDC_60_55">"#"</definedName>
    <definedName name="FDC_60_56">"#"</definedName>
    <definedName name="FDC_60_57">"#"</definedName>
    <definedName name="FDC_60_58">"#"</definedName>
    <definedName name="FDC_60_59">"#"</definedName>
    <definedName name="FDC_60_6">"#"</definedName>
    <definedName name="FDC_60_60">"#"</definedName>
    <definedName name="FDC_60_61">"#"</definedName>
    <definedName name="FDC_60_62">"#"</definedName>
    <definedName name="FDC_60_63">"#"</definedName>
    <definedName name="FDC_60_64">"#"</definedName>
    <definedName name="FDC_60_65">"#"</definedName>
    <definedName name="FDC_60_66">"#"</definedName>
    <definedName name="FDC_60_67">"#"</definedName>
    <definedName name="FDC_60_68">"#"</definedName>
    <definedName name="FDC_60_69">"#"</definedName>
    <definedName name="FDC_60_7">"#"</definedName>
    <definedName name="FDC_60_70">"#"</definedName>
    <definedName name="FDC_60_71">"#"</definedName>
    <definedName name="FDC_60_72">"#"</definedName>
    <definedName name="FDC_60_73">"#"</definedName>
    <definedName name="FDC_60_74">"#"</definedName>
    <definedName name="FDC_60_75">"#"</definedName>
    <definedName name="FDC_60_76">"#"</definedName>
    <definedName name="FDC_60_77">"#"</definedName>
    <definedName name="FDC_60_78">"#"</definedName>
    <definedName name="FDC_60_79">"#"</definedName>
    <definedName name="FDC_60_8">"#"</definedName>
    <definedName name="FDC_60_80">"#"</definedName>
    <definedName name="FDC_60_81">"#"</definedName>
    <definedName name="FDC_60_82">"#"</definedName>
    <definedName name="FDC_60_83">"#"</definedName>
    <definedName name="FDC_60_84">"#"</definedName>
    <definedName name="FDC_60_85">"#"</definedName>
    <definedName name="FDC_60_86">"#"</definedName>
    <definedName name="FDC_60_87">"#"</definedName>
    <definedName name="FDC_60_88">"#"</definedName>
    <definedName name="FDC_60_89">"#"</definedName>
    <definedName name="FDC_60_9">"#"</definedName>
    <definedName name="FDC_60_90">"#"</definedName>
    <definedName name="FDC_60_91">"#"</definedName>
    <definedName name="FDC_60_92">"#"</definedName>
    <definedName name="FDC_60_93">"#"</definedName>
    <definedName name="FDC_60_94">"#"</definedName>
    <definedName name="FDC_60_95">"#"</definedName>
    <definedName name="FDC_60_96">"#"</definedName>
    <definedName name="FDC_60_97">"#"</definedName>
    <definedName name="FDC_60_98">"#"</definedName>
    <definedName name="FDC_60_99">"#"</definedName>
    <definedName name="FDC_61_0">"#"</definedName>
    <definedName name="FDC_61_1">"#"</definedName>
    <definedName name="FDC_61_10">"#"</definedName>
    <definedName name="FDC_61_11">"#"</definedName>
    <definedName name="FDC_61_12">"#"</definedName>
    <definedName name="FDC_61_13">"#"</definedName>
    <definedName name="FDC_61_14">"#"</definedName>
    <definedName name="FDC_61_2">"#"</definedName>
    <definedName name="FDC_61_3">"#"</definedName>
    <definedName name="FDC_61_4">"#"</definedName>
    <definedName name="FDC_61_5">"#"</definedName>
    <definedName name="FDC_61_6">"#"</definedName>
    <definedName name="FDC_61_7">"#"</definedName>
    <definedName name="FDC_61_8">"#"</definedName>
    <definedName name="FDC_61_9">"#"</definedName>
    <definedName name="FDC_62_0">"#"</definedName>
    <definedName name="FDC_62_1">"#"</definedName>
    <definedName name="FDC_62_10">"#"</definedName>
    <definedName name="FDC_62_100">"#"</definedName>
    <definedName name="FDC_62_101">"#"</definedName>
    <definedName name="FDC_62_102">"#"</definedName>
    <definedName name="FDC_62_103">"#"</definedName>
    <definedName name="FDC_62_104">"#"</definedName>
    <definedName name="FDC_62_105">"#"</definedName>
    <definedName name="FDC_62_106">"#"</definedName>
    <definedName name="FDC_62_107">"#"</definedName>
    <definedName name="FDC_62_108">"#"</definedName>
    <definedName name="FDC_62_109">"#"</definedName>
    <definedName name="FDC_62_11">"#"</definedName>
    <definedName name="FDC_62_110">"#"</definedName>
    <definedName name="FDC_62_111">"#"</definedName>
    <definedName name="FDC_62_112">"#"</definedName>
    <definedName name="FDC_62_113">"#"</definedName>
    <definedName name="FDC_62_114">"#"</definedName>
    <definedName name="FDC_62_115">"#"</definedName>
    <definedName name="FDC_62_116">"#"</definedName>
    <definedName name="FDC_62_117">"#"</definedName>
    <definedName name="FDC_62_118">"#"</definedName>
    <definedName name="FDC_62_119">"#"</definedName>
    <definedName name="FDC_62_12">"#"</definedName>
    <definedName name="FDC_62_120">"#"</definedName>
    <definedName name="FDC_62_121">"#"</definedName>
    <definedName name="FDC_62_122">"#"</definedName>
    <definedName name="FDC_62_123">"#"</definedName>
    <definedName name="FDC_62_124">"#"</definedName>
    <definedName name="FDC_62_125">"#"</definedName>
    <definedName name="FDC_62_126">"#"</definedName>
    <definedName name="FDC_62_127">"#"</definedName>
    <definedName name="FDC_62_128">"#"</definedName>
    <definedName name="FDC_62_129">"#"</definedName>
    <definedName name="FDC_62_13">"#"</definedName>
    <definedName name="FDC_62_130">"#"</definedName>
    <definedName name="FDC_62_131">"#"</definedName>
    <definedName name="FDC_62_132">"#"</definedName>
    <definedName name="FDC_62_133">"#"</definedName>
    <definedName name="FDC_62_134">"#"</definedName>
    <definedName name="FDC_62_135">"#"</definedName>
    <definedName name="FDC_62_136">"#"</definedName>
    <definedName name="FDC_62_137">"#"</definedName>
    <definedName name="FDC_62_138">"#"</definedName>
    <definedName name="FDC_62_139">"#"</definedName>
    <definedName name="FDC_62_14">"#"</definedName>
    <definedName name="FDC_62_140">"#"</definedName>
    <definedName name="FDC_62_141">"#"</definedName>
    <definedName name="FDC_62_142">"#"</definedName>
    <definedName name="FDC_62_143">"#"</definedName>
    <definedName name="FDC_62_144">"#"</definedName>
    <definedName name="FDC_62_145">"#"</definedName>
    <definedName name="FDC_62_146">"#"</definedName>
    <definedName name="FDC_62_147">"#"</definedName>
    <definedName name="FDC_62_148">"#"</definedName>
    <definedName name="FDC_62_149">"#"</definedName>
    <definedName name="FDC_62_15">"#"</definedName>
    <definedName name="FDC_62_150">"#"</definedName>
    <definedName name="FDC_62_151">"#"</definedName>
    <definedName name="FDC_62_152">"#"</definedName>
    <definedName name="FDC_62_153">"#"</definedName>
    <definedName name="FDC_62_154">"#"</definedName>
    <definedName name="FDC_62_155">"#"</definedName>
    <definedName name="FDC_62_156">"#"</definedName>
    <definedName name="FDC_62_157">"#"</definedName>
    <definedName name="FDC_62_158">"#"</definedName>
    <definedName name="FDC_62_159">"#"</definedName>
    <definedName name="FDC_62_16">"#"</definedName>
    <definedName name="FDC_62_160">"#"</definedName>
    <definedName name="FDC_62_161">"#"</definedName>
    <definedName name="FDC_62_162">"#"</definedName>
    <definedName name="FDC_62_163">"#"</definedName>
    <definedName name="FDC_62_164">"#"</definedName>
    <definedName name="FDC_62_165">"#"</definedName>
    <definedName name="FDC_62_166">"#"</definedName>
    <definedName name="FDC_62_167">"#"</definedName>
    <definedName name="FDC_62_168">"#"</definedName>
    <definedName name="FDC_62_169">"#"</definedName>
    <definedName name="FDC_62_17">"#"</definedName>
    <definedName name="FDC_62_170">"#"</definedName>
    <definedName name="FDC_62_171">"#"</definedName>
    <definedName name="FDC_62_172">"#"</definedName>
    <definedName name="FDC_62_173">"#"</definedName>
    <definedName name="FDC_62_174">"#"</definedName>
    <definedName name="FDC_62_175">"#"</definedName>
    <definedName name="FDC_62_176">"#"</definedName>
    <definedName name="FDC_62_177">"#"</definedName>
    <definedName name="FDC_62_178">"#"</definedName>
    <definedName name="FDC_62_179">"#"</definedName>
    <definedName name="FDC_62_18">"#"</definedName>
    <definedName name="FDC_62_180">"#"</definedName>
    <definedName name="FDC_62_181">"#"</definedName>
    <definedName name="FDC_62_182">"#"</definedName>
    <definedName name="FDC_62_183">"#"</definedName>
    <definedName name="FDC_62_184">"#"</definedName>
    <definedName name="FDC_62_185">"#"</definedName>
    <definedName name="FDC_62_186">"#"</definedName>
    <definedName name="FDC_62_187">"#"</definedName>
    <definedName name="FDC_62_188">"#"</definedName>
    <definedName name="FDC_62_189">"#"</definedName>
    <definedName name="FDC_62_19">"#"</definedName>
    <definedName name="FDC_62_190">"#"</definedName>
    <definedName name="FDC_62_191">"#"</definedName>
    <definedName name="FDC_62_192">"#"</definedName>
    <definedName name="FDC_62_193">"#"</definedName>
    <definedName name="FDC_62_194">"#"</definedName>
    <definedName name="FDC_62_195">"#"</definedName>
    <definedName name="FDC_62_196">"#"</definedName>
    <definedName name="FDC_62_197">"#"</definedName>
    <definedName name="FDC_62_198">"#"</definedName>
    <definedName name="FDC_62_199">"#"</definedName>
    <definedName name="FDC_62_2">"#"</definedName>
    <definedName name="FDC_62_20">"#"</definedName>
    <definedName name="FDC_62_200">"#"</definedName>
    <definedName name="FDC_62_201">"#"</definedName>
    <definedName name="FDC_62_202">"#"</definedName>
    <definedName name="FDC_62_203">"#"</definedName>
    <definedName name="FDC_62_204">"#"</definedName>
    <definedName name="FDC_62_205">"#"</definedName>
    <definedName name="FDC_62_206">"#"</definedName>
    <definedName name="FDC_62_207">"#"</definedName>
    <definedName name="FDC_62_208">"#"</definedName>
    <definedName name="FDC_62_209">"#"</definedName>
    <definedName name="FDC_62_21">"#"</definedName>
    <definedName name="FDC_62_210">"#"</definedName>
    <definedName name="FDC_62_211">"#"</definedName>
    <definedName name="FDC_62_212">"#"</definedName>
    <definedName name="FDC_62_213">"#"</definedName>
    <definedName name="FDC_62_214">"#"</definedName>
    <definedName name="FDC_62_215">"#"</definedName>
    <definedName name="FDC_62_216">"#"</definedName>
    <definedName name="FDC_62_217">"#"</definedName>
    <definedName name="FDC_62_218">"#"</definedName>
    <definedName name="FDC_62_219">"#"</definedName>
    <definedName name="FDC_62_22">"#"</definedName>
    <definedName name="FDC_62_220">"#"</definedName>
    <definedName name="FDC_62_221">"#"</definedName>
    <definedName name="FDC_62_222">"#"</definedName>
    <definedName name="FDC_62_223">"#"</definedName>
    <definedName name="FDC_62_224">"#"</definedName>
    <definedName name="FDC_62_225">"#"</definedName>
    <definedName name="FDC_62_226">"#"</definedName>
    <definedName name="FDC_62_227">"#"</definedName>
    <definedName name="FDC_62_228">"#"</definedName>
    <definedName name="FDC_62_229">"#"</definedName>
    <definedName name="FDC_62_23">"#"</definedName>
    <definedName name="FDC_62_230">"#"</definedName>
    <definedName name="FDC_62_231">"#"</definedName>
    <definedName name="FDC_62_232">"#"</definedName>
    <definedName name="FDC_62_233">"#"</definedName>
    <definedName name="FDC_62_234">"#"</definedName>
    <definedName name="FDC_62_235">"#"</definedName>
    <definedName name="FDC_62_236">"#"</definedName>
    <definedName name="FDC_62_237">"#"</definedName>
    <definedName name="FDC_62_238">"#"</definedName>
    <definedName name="FDC_62_239">"#"</definedName>
    <definedName name="FDC_62_24">"#"</definedName>
    <definedName name="FDC_62_240">"#"</definedName>
    <definedName name="FDC_62_241">"#"</definedName>
    <definedName name="FDC_62_242">"#"</definedName>
    <definedName name="FDC_62_243">"#"</definedName>
    <definedName name="FDC_62_244">"#"</definedName>
    <definedName name="FDC_62_245">"#"</definedName>
    <definedName name="FDC_62_246">"#"</definedName>
    <definedName name="FDC_62_247">"#"</definedName>
    <definedName name="FDC_62_248">"#"</definedName>
    <definedName name="FDC_62_249">"#"</definedName>
    <definedName name="FDC_62_25">"#"</definedName>
    <definedName name="FDC_62_250">"#"</definedName>
    <definedName name="FDC_62_251">"#"</definedName>
    <definedName name="FDC_62_252">"#"</definedName>
    <definedName name="FDC_62_253">"#"</definedName>
    <definedName name="FDC_62_254">"#"</definedName>
    <definedName name="FDC_62_255">"#"</definedName>
    <definedName name="FDC_62_256">"#"</definedName>
    <definedName name="FDC_62_257">"#"</definedName>
    <definedName name="FDC_62_258">"#"</definedName>
    <definedName name="FDC_62_259">"#"</definedName>
    <definedName name="FDC_62_26">"#"</definedName>
    <definedName name="FDC_62_260">"#"</definedName>
    <definedName name="FDC_62_261">"#"</definedName>
    <definedName name="FDC_62_27">"#"</definedName>
    <definedName name="FDC_62_28">"#"</definedName>
    <definedName name="FDC_62_29">"#"</definedName>
    <definedName name="FDC_62_3">"#"</definedName>
    <definedName name="FDC_62_30">"#"</definedName>
    <definedName name="FDC_62_31">"#"</definedName>
    <definedName name="FDC_62_32">"#"</definedName>
    <definedName name="FDC_62_33">"#"</definedName>
    <definedName name="FDC_62_34">"#"</definedName>
    <definedName name="FDC_62_35">"#"</definedName>
    <definedName name="FDC_62_36">"#"</definedName>
    <definedName name="FDC_62_37">"#"</definedName>
    <definedName name="FDC_62_38">"#"</definedName>
    <definedName name="FDC_62_39">"#"</definedName>
    <definedName name="FDC_62_4">"#"</definedName>
    <definedName name="FDC_62_40">"#"</definedName>
    <definedName name="FDC_62_41">"#"</definedName>
    <definedName name="FDC_62_42">"#"</definedName>
    <definedName name="FDC_62_43">"#"</definedName>
    <definedName name="FDC_62_44">"#"</definedName>
    <definedName name="FDC_62_45">"#"</definedName>
    <definedName name="FDC_62_46">"#"</definedName>
    <definedName name="FDC_62_47">"#"</definedName>
    <definedName name="FDC_62_48">"#"</definedName>
    <definedName name="FDC_62_49">"#"</definedName>
    <definedName name="FDC_62_5">"#"</definedName>
    <definedName name="FDC_62_50">"#"</definedName>
    <definedName name="FDC_62_51">"#"</definedName>
    <definedName name="FDC_62_52">"#"</definedName>
    <definedName name="FDC_62_53">"#"</definedName>
    <definedName name="FDC_62_54">"#"</definedName>
    <definedName name="FDC_62_55">"#"</definedName>
    <definedName name="FDC_62_56">"#"</definedName>
    <definedName name="FDC_62_57">"#"</definedName>
    <definedName name="FDC_62_58">"#"</definedName>
    <definedName name="FDC_62_59">"#"</definedName>
    <definedName name="FDC_62_6">"#"</definedName>
    <definedName name="FDC_62_60">"#"</definedName>
    <definedName name="FDC_62_61">"#"</definedName>
    <definedName name="FDC_62_62">"#"</definedName>
    <definedName name="FDC_62_63">"#"</definedName>
    <definedName name="FDC_62_64">"#"</definedName>
    <definedName name="FDC_62_65">"#"</definedName>
    <definedName name="FDC_62_66">"#"</definedName>
    <definedName name="FDC_62_67">"#"</definedName>
    <definedName name="FDC_62_68">"#"</definedName>
    <definedName name="FDC_62_69">"#"</definedName>
    <definedName name="FDC_62_7">"#"</definedName>
    <definedName name="FDC_62_70">"#"</definedName>
    <definedName name="FDC_62_71">"#"</definedName>
    <definedName name="FDC_62_72">"#"</definedName>
    <definedName name="FDC_62_73">"#"</definedName>
    <definedName name="FDC_62_74">"#"</definedName>
    <definedName name="FDC_62_75">"#"</definedName>
    <definedName name="FDC_62_76">"#"</definedName>
    <definedName name="FDC_62_77">"#"</definedName>
    <definedName name="FDC_62_78">"#"</definedName>
    <definedName name="FDC_62_79">"#"</definedName>
    <definedName name="FDC_62_8">"#"</definedName>
    <definedName name="FDC_62_80">"#"</definedName>
    <definedName name="FDC_62_81">"#"</definedName>
    <definedName name="FDC_62_82">"#"</definedName>
    <definedName name="FDC_62_83">"#"</definedName>
    <definedName name="FDC_62_84">"#"</definedName>
    <definedName name="FDC_62_85">"#"</definedName>
    <definedName name="FDC_62_86">"#"</definedName>
    <definedName name="FDC_62_87">"#"</definedName>
    <definedName name="FDC_62_88">"#"</definedName>
    <definedName name="FDC_62_89">"#"</definedName>
    <definedName name="FDC_62_9">"#"</definedName>
    <definedName name="FDC_62_90">"#"</definedName>
    <definedName name="FDC_62_91">"#"</definedName>
    <definedName name="FDC_62_92">"#"</definedName>
    <definedName name="FDC_62_93">"#"</definedName>
    <definedName name="FDC_62_94">"#"</definedName>
    <definedName name="FDC_62_95">"#"</definedName>
    <definedName name="FDC_62_96">"#"</definedName>
    <definedName name="FDC_62_97">"#"</definedName>
    <definedName name="FDC_62_98">"#"</definedName>
    <definedName name="FDC_62_99">"#"</definedName>
    <definedName name="FDC_63_0">"#"</definedName>
    <definedName name="FDC_63_1">"#"</definedName>
    <definedName name="FDC_63_10">"#"</definedName>
    <definedName name="FDC_63_100">"#"</definedName>
    <definedName name="FDC_63_101">"#"</definedName>
    <definedName name="FDC_63_102">"#"</definedName>
    <definedName name="FDC_63_103">"#"</definedName>
    <definedName name="FDC_63_104">"#"</definedName>
    <definedName name="FDC_63_105">"#"</definedName>
    <definedName name="FDC_63_106">"#"</definedName>
    <definedName name="FDC_63_107">"#"</definedName>
    <definedName name="FDC_63_108">"#"</definedName>
    <definedName name="FDC_63_109">"#"</definedName>
    <definedName name="FDC_63_11">"#"</definedName>
    <definedName name="FDC_63_110">"#"</definedName>
    <definedName name="FDC_63_111">"#"</definedName>
    <definedName name="FDC_63_112">"#"</definedName>
    <definedName name="FDC_63_113">"#"</definedName>
    <definedName name="FDC_63_114">"#"</definedName>
    <definedName name="FDC_63_115">"#"</definedName>
    <definedName name="FDC_63_116">"#"</definedName>
    <definedName name="FDC_63_117">"#"</definedName>
    <definedName name="FDC_63_118">"#"</definedName>
    <definedName name="FDC_63_119">"#"</definedName>
    <definedName name="FDC_63_12">"#"</definedName>
    <definedName name="FDC_63_120">"#"</definedName>
    <definedName name="FDC_63_121">"#"</definedName>
    <definedName name="FDC_63_122">"#"</definedName>
    <definedName name="FDC_63_123">"#"</definedName>
    <definedName name="FDC_63_124">"#"</definedName>
    <definedName name="FDC_63_125">"#"</definedName>
    <definedName name="FDC_63_126">"#"</definedName>
    <definedName name="FDC_63_127">"#"</definedName>
    <definedName name="FDC_63_128">"#"</definedName>
    <definedName name="FDC_63_129">"#"</definedName>
    <definedName name="FDC_63_13">"#"</definedName>
    <definedName name="FDC_63_130">"#"</definedName>
    <definedName name="FDC_63_131">"#"</definedName>
    <definedName name="FDC_63_132">"#"</definedName>
    <definedName name="FDC_63_133">"#"</definedName>
    <definedName name="FDC_63_134">"#"</definedName>
    <definedName name="FDC_63_135">"#"</definedName>
    <definedName name="FDC_63_136">"#"</definedName>
    <definedName name="FDC_63_137">"#"</definedName>
    <definedName name="FDC_63_138">"#"</definedName>
    <definedName name="FDC_63_139">"#"</definedName>
    <definedName name="FDC_63_14">"#"</definedName>
    <definedName name="FDC_63_140">"#"</definedName>
    <definedName name="FDC_63_141">"#"</definedName>
    <definedName name="FDC_63_142">"#"</definedName>
    <definedName name="FDC_63_143">"#"</definedName>
    <definedName name="FDC_63_144">"#"</definedName>
    <definedName name="FDC_63_145">"#"</definedName>
    <definedName name="FDC_63_146">"#"</definedName>
    <definedName name="FDC_63_147">"#"</definedName>
    <definedName name="FDC_63_148">"#"</definedName>
    <definedName name="FDC_63_149">"#"</definedName>
    <definedName name="FDC_63_15">"#"</definedName>
    <definedName name="FDC_63_150">"#"</definedName>
    <definedName name="FDC_63_151">"#"</definedName>
    <definedName name="FDC_63_152">"#"</definedName>
    <definedName name="FDC_63_153">"#"</definedName>
    <definedName name="FDC_63_154">"#"</definedName>
    <definedName name="FDC_63_155">"#"</definedName>
    <definedName name="FDC_63_156">"#"</definedName>
    <definedName name="FDC_63_157">"#"</definedName>
    <definedName name="FDC_63_158">"#"</definedName>
    <definedName name="FDC_63_159">"#"</definedName>
    <definedName name="FDC_63_16">"#"</definedName>
    <definedName name="FDC_63_160">"#"</definedName>
    <definedName name="FDC_63_161">"#"</definedName>
    <definedName name="FDC_63_162">"#"</definedName>
    <definedName name="FDC_63_163">"#"</definedName>
    <definedName name="FDC_63_164">"#"</definedName>
    <definedName name="FDC_63_165">"#"</definedName>
    <definedName name="FDC_63_166">"#"</definedName>
    <definedName name="FDC_63_167">"#"</definedName>
    <definedName name="FDC_63_168">"#"</definedName>
    <definedName name="FDC_63_169">"#"</definedName>
    <definedName name="FDC_63_17">"#"</definedName>
    <definedName name="FDC_63_170">"#"</definedName>
    <definedName name="FDC_63_171">"#"</definedName>
    <definedName name="FDC_63_172">"#"</definedName>
    <definedName name="FDC_63_173">"#"</definedName>
    <definedName name="FDC_63_174">"#"</definedName>
    <definedName name="FDC_63_175">"#"</definedName>
    <definedName name="FDC_63_176">"#"</definedName>
    <definedName name="FDC_63_177">"#"</definedName>
    <definedName name="FDC_63_178">"#"</definedName>
    <definedName name="FDC_63_179">"#"</definedName>
    <definedName name="FDC_63_18">"#"</definedName>
    <definedName name="FDC_63_180">"#"</definedName>
    <definedName name="FDC_63_181">"#"</definedName>
    <definedName name="FDC_63_182">"#"</definedName>
    <definedName name="FDC_63_183">"#"</definedName>
    <definedName name="FDC_63_184">"#"</definedName>
    <definedName name="FDC_63_185">"#"</definedName>
    <definedName name="FDC_63_186">"#"</definedName>
    <definedName name="FDC_63_187">"#"</definedName>
    <definedName name="FDC_63_188">"#"</definedName>
    <definedName name="FDC_63_189">"#"</definedName>
    <definedName name="FDC_63_19">"#"</definedName>
    <definedName name="FDC_63_190">"#"</definedName>
    <definedName name="FDC_63_191">"#"</definedName>
    <definedName name="FDC_63_192">"#"</definedName>
    <definedName name="FDC_63_193">"#"</definedName>
    <definedName name="FDC_63_194">"#"</definedName>
    <definedName name="FDC_63_195">"#"</definedName>
    <definedName name="FDC_63_196">"#"</definedName>
    <definedName name="FDC_63_197">"#"</definedName>
    <definedName name="FDC_63_198">"#"</definedName>
    <definedName name="FDC_63_199">"#"</definedName>
    <definedName name="FDC_63_2">"#"</definedName>
    <definedName name="FDC_63_20">"#"</definedName>
    <definedName name="FDC_63_200">"#"</definedName>
    <definedName name="FDC_63_201">"#"</definedName>
    <definedName name="FDC_63_202">"#"</definedName>
    <definedName name="FDC_63_203">"#"</definedName>
    <definedName name="FDC_63_204">"#"</definedName>
    <definedName name="FDC_63_205">"#"</definedName>
    <definedName name="FDC_63_206">"#"</definedName>
    <definedName name="FDC_63_207">"#"</definedName>
    <definedName name="FDC_63_208">"#"</definedName>
    <definedName name="FDC_63_209">"#"</definedName>
    <definedName name="FDC_63_21">"#"</definedName>
    <definedName name="FDC_63_210">"#"</definedName>
    <definedName name="FDC_63_211">"#"</definedName>
    <definedName name="FDC_63_212">"#"</definedName>
    <definedName name="FDC_63_213">"#"</definedName>
    <definedName name="FDC_63_214">"#"</definedName>
    <definedName name="FDC_63_215">"#"</definedName>
    <definedName name="FDC_63_216">"#"</definedName>
    <definedName name="FDC_63_217">"#"</definedName>
    <definedName name="FDC_63_218">"#"</definedName>
    <definedName name="FDC_63_219">"#"</definedName>
    <definedName name="FDC_63_22">"#"</definedName>
    <definedName name="FDC_63_220">"#"</definedName>
    <definedName name="FDC_63_221">"#"</definedName>
    <definedName name="FDC_63_222">"#"</definedName>
    <definedName name="FDC_63_223">"#"</definedName>
    <definedName name="FDC_63_224">"#"</definedName>
    <definedName name="FDC_63_225">"#"</definedName>
    <definedName name="FDC_63_226">"#"</definedName>
    <definedName name="FDC_63_227">"#"</definedName>
    <definedName name="FDC_63_228">"#"</definedName>
    <definedName name="FDC_63_229">"#"</definedName>
    <definedName name="FDC_63_23">"#"</definedName>
    <definedName name="FDC_63_230">"#"</definedName>
    <definedName name="FDC_63_231">"#"</definedName>
    <definedName name="FDC_63_232">"#"</definedName>
    <definedName name="FDC_63_233">"#"</definedName>
    <definedName name="FDC_63_234">"#"</definedName>
    <definedName name="FDC_63_235">"#"</definedName>
    <definedName name="FDC_63_236">"#"</definedName>
    <definedName name="FDC_63_237">"#"</definedName>
    <definedName name="FDC_63_238">"#"</definedName>
    <definedName name="FDC_63_239">"#"</definedName>
    <definedName name="FDC_63_24">"#"</definedName>
    <definedName name="FDC_63_240">"#"</definedName>
    <definedName name="FDC_63_241">"#"</definedName>
    <definedName name="FDC_63_242">"#"</definedName>
    <definedName name="FDC_63_243">"#"</definedName>
    <definedName name="FDC_63_244">"#"</definedName>
    <definedName name="FDC_63_245">"#"</definedName>
    <definedName name="FDC_63_246">"#"</definedName>
    <definedName name="FDC_63_247">"#"</definedName>
    <definedName name="FDC_63_248">"#"</definedName>
    <definedName name="FDC_63_249">"#"</definedName>
    <definedName name="FDC_63_25">"#"</definedName>
    <definedName name="FDC_63_250">"#"</definedName>
    <definedName name="FDC_63_251">"#"</definedName>
    <definedName name="FDC_63_252">"#"</definedName>
    <definedName name="FDC_63_253">"#"</definedName>
    <definedName name="FDC_63_254">"#"</definedName>
    <definedName name="FDC_63_255">"#"</definedName>
    <definedName name="FDC_63_256">"#"</definedName>
    <definedName name="FDC_63_257">"#"</definedName>
    <definedName name="FDC_63_258">"#"</definedName>
    <definedName name="FDC_63_259">"#"</definedName>
    <definedName name="FDC_63_26">"#"</definedName>
    <definedName name="FDC_63_260">"#"</definedName>
    <definedName name="FDC_63_261">"#"</definedName>
    <definedName name="FDC_63_27">"#"</definedName>
    <definedName name="FDC_63_28">"#"</definedName>
    <definedName name="FDC_63_29">"#"</definedName>
    <definedName name="FDC_63_3">"#"</definedName>
    <definedName name="FDC_63_30">"#"</definedName>
    <definedName name="FDC_63_31">"#"</definedName>
    <definedName name="FDC_63_32">"#"</definedName>
    <definedName name="FDC_63_33">"#"</definedName>
    <definedName name="FDC_63_34">"#"</definedName>
    <definedName name="FDC_63_35">"#"</definedName>
    <definedName name="FDC_63_36">"#"</definedName>
    <definedName name="FDC_63_37">"#"</definedName>
    <definedName name="FDC_63_38">"#"</definedName>
    <definedName name="FDC_63_39">"#"</definedName>
    <definedName name="FDC_63_4">"#"</definedName>
    <definedName name="FDC_63_40">"#"</definedName>
    <definedName name="FDC_63_41">"#"</definedName>
    <definedName name="FDC_63_42">"#"</definedName>
    <definedName name="FDC_63_43">"#"</definedName>
    <definedName name="FDC_63_44">"#"</definedName>
    <definedName name="FDC_63_45">"#"</definedName>
    <definedName name="FDC_63_46">"#"</definedName>
    <definedName name="FDC_63_47">"#"</definedName>
    <definedName name="FDC_63_48">"#"</definedName>
    <definedName name="FDC_63_49">"#"</definedName>
    <definedName name="FDC_63_5">"#"</definedName>
    <definedName name="FDC_63_50">"#"</definedName>
    <definedName name="FDC_63_51">"#"</definedName>
    <definedName name="FDC_63_52">"#"</definedName>
    <definedName name="FDC_63_53">"#"</definedName>
    <definedName name="FDC_63_54">"#"</definedName>
    <definedName name="FDC_63_55">"#"</definedName>
    <definedName name="FDC_63_56">"#"</definedName>
    <definedName name="FDC_63_57">"#"</definedName>
    <definedName name="FDC_63_58">"#"</definedName>
    <definedName name="FDC_63_59">"#"</definedName>
    <definedName name="FDC_63_6">"#"</definedName>
    <definedName name="FDC_63_60">"#"</definedName>
    <definedName name="FDC_63_61">"#"</definedName>
    <definedName name="FDC_63_62">"#"</definedName>
    <definedName name="FDC_63_63">"#"</definedName>
    <definedName name="FDC_63_64">"#"</definedName>
    <definedName name="FDC_63_65">"#"</definedName>
    <definedName name="FDC_63_66">"#"</definedName>
    <definedName name="FDC_63_67">"#"</definedName>
    <definedName name="FDC_63_68">"#"</definedName>
    <definedName name="FDC_63_69">"#"</definedName>
    <definedName name="FDC_63_7">"#"</definedName>
    <definedName name="FDC_63_70">"#"</definedName>
    <definedName name="FDC_63_71">"#"</definedName>
    <definedName name="FDC_63_72">"#"</definedName>
    <definedName name="FDC_63_73">"#"</definedName>
    <definedName name="FDC_63_74">"#"</definedName>
    <definedName name="FDC_63_75">"#"</definedName>
    <definedName name="FDC_63_76">"#"</definedName>
    <definedName name="FDC_63_77">"#"</definedName>
    <definedName name="FDC_63_78">"#"</definedName>
    <definedName name="FDC_63_79">"#"</definedName>
    <definedName name="FDC_63_8">"#"</definedName>
    <definedName name="FDC_63_80">"#"</definedName>
    <definedName name="FDC_63_81">"#"</definedName>
    <definedName name="FDC_63_82">"#"</definedName>
    <definedName name="FDC_63_83">"#"</definedName>
    <definedName name="FDC_63_84">"#"</definedName>
    <definedName name="FDC_63_85">"#"</definedName>
    <definedName name="FDC_63_86">"#"</definedName>
    <definedName name="FDC_63_87">"#"</definedName>
    <definedName name="FDC_63_88">"#"</definedName>
    <definedName name="FDC_63_89">"#"</definedName>
    <definedName name="FDC_63_9">"#"</definedName>
    <definedName name="FDC_63_90">"#"</definedName>
    <definedName name="FDC_63_91">"#"</definedName>
    <definedName name="FDC_63_92">"#"</definedName>
    <definedName name="FDC_63_93">"#"</definedName>
    <definedName name="FDC_63_94">"#"</definedName>
    <definedName name="FDC_63_95">"#"</definedName>
    <definedName name="FDC_63_96">"#"</definedName>
    <definedName name="FDC_63_97">"#"</definedName>
    <definedName name="FDC_63_98">"#"</definedName>
    <definedName name="FDC_63_99">"#"</definedName>
    <definedName name="FDC_64_0">"#"</definedName>
    <definedName name="FDC_64_1">"#"</definedName>
    <definedName name="FDC_64_10">"#"</definedName>
    <definedName name="FDC_64_100">"#"</definedName>
    <definedName name="FDC_64_101">"#"</definedName>
    <definedName name="FDC_64_102">"#"</definedName>
    <definedName name="FDC_64_103">"#"</definedName>
    <definedName name="FDC_64_104">"#"</definedName>
    <definedName name="FDC_64_105">"#"</definedName>
    <definedName name="FDC_64_106">"#"</definedName>
    <definedName name="FDC_64_107">"#"</definedName>
    <definedName name="FDC_64_108">"#"</definedName>
    <definedName name="FDC_64_109">"#"</definedName>
    <definedName name="FDC_64_11">"#"</definedName>
    <definedName name="FDC_64_110">"#"</definedName>
    <definedName name="FDC_64_111">"#"</definedName>
    <definedName name="FDC_64_112">"#"</definedName>
    <definedName name="FDC_64_113">"#"</definedName>
    <definedName name="FDC_64_114">"#"</definedName>
    <definedName name="FDC_64_115">"#"</definedName>
    <definedName name="FDC_64_116">"#"</definedName>
    <definedName name="FDC_64_117">"#"</definedName>
    <definedName name="FDC_64_118">"#"</definedName>
    <definedName name="FDC_64_119">"#"</definedName>
    <definedName name="FDC_64_12">"#"</definedName>
    <definedName name="FDC_64_120">"#"</definedName>
    <definedName name="FDC_64_121">"#"</definedName>
    <definedName name="FDC_64_122">"#"</definedName>
    <definedName name="FDC_64_123">"#"</definedName>
    <definedName name="FDC_64_124">"#"</definedName>
    <definedName name="FDC_64_125">"#"</definedName>
    <definedName name="FDC_64_126">"#"</definedName>
    <definedName name="FDC_64_127">"#"</definedName>
    <definedName name="FDC_64_128">"#"</definedName>
    <definedName name="FDC_64_129">"#"</definedName>
    <definedName name="FDC_64_13">"#"</definedName>
    <definedName name="FDC_64_130">"#"</definedName>
    <definedName name="FDC_64_131">"#"</definedName>
    <definedName name="FDC_64_132">"#"</definedName>
    <definedName name="FDC_64_133">"#"</definedName>
    <definedName name="FDC_64_134">"#"</definedName>
    <definedName name="FDC_64_135">"#"</definedName>
    <definedName name="FDC_64_136">"#"</definedName>
    <definedName name="FDC_64_137">"#"</definedName>
    <definedName name="FDC_64_138">"#"</definedName>
    <definedName name="FDC_64_139">"#"</definedName>
    <definedName name="FDC_64_14">"#"</definedName>
    <definedName name="FDC_64_140">"#"</definedName>
    <definedName name="FDC_64_141">"#"</definedName>
    <definedName name="FDC_64_142">"#"</definedName>
    <definedName name="FDC_64_143">"#"</definedName>
    <definedName name="FDC_64_144">"#"</definedName>
    <definedName name="FDC_64_145">"#"</definedName>
    <definedName name="FDC_64_146">"#"</definedName>
    <definedName name="FDC_64_147">"#"</definedName>
    <definedName name="FDC_64_148">"#"</definedName>
    <definedName name="FDC_64_149">"#"</definedName>
    <definedName name="FDC_64_15">"#"</definedName>
    <definedName name="FDC_64_150">"#"</definedName>
    <definedName name="FDC_64_151">"#"</definedName>
    <definedName name="FDC_64_152">"#"</definedName>
    <definedName name="FDC_64_153">"#"</definedName>
    <definedName name="FDC_64_154">"#"</definedName>
    <definedName name="FDC_64_155">"#"</definedName>
    <definedName name="FDC_64_156">"#"</definedName>
    <definedName name="FDC_64_157">"#"</definedName>
    <definedName name="FDC_64_158">"#"</definedName>
    <definedName name="FDC_64_159">"#"</definedName>
    <definedName name="FDC_64_16">"#"</definedName>
    <definedName name="FDC_64_160">"#"</definedName>
    <definedName name="FDC_64_161">"#"</definedName>
    <definedName name="FDC_64_162">"#"</definedName>
    <definedName name="FDC_64_163">"#"</definedName>
    <definedName name="FDC_64_164">"#"</definedName>
    <definedName name="FDC_64_165">"#"</definedName>
    <definedName name="FDC_64_166">"#"</definedName>
    <definedName name="FDC_64_167">"#"</definedName>
    <definedName name="FDC_64_168">"#"</definedName>
    <definedName name="FDC_64_169">"#"</definedName>
    <definedName name="FDC_64_17">"#"</definedName>
    <definedName name="FDC_64_170">"#"</definedName>
    <definedName name="FDC_64_171">"#"</definedName>
    <definedName name="FDC_64_172">"#"</definedName>
    <definedName name="FDC_64_173">"#"</definedName>
    <definedName name="FDC_64_174">"#"</definedName>
    <definedName name="FDC_64_175">"#"</definedName>
    <definedName name="FDC_64_176">"#"</definedName>
    <definedName name="FDC_64_177">"#"</definedName>
    <definedName name="FDC_64_178">"#"</definedName>
    <definedName name="FDC_64_179">"#"</definedName>
    <definedName name="FDC_64_18">"#"</definedName>
    <definedName name="FDC_64_180">"#"</definedName>
    <definedName name="FDC_64_181">"#"</definedName>
    <definedName name="FDC_64_182">"#"</definedName>
    <definedName name="FDC_64_183">"#"</definedName>
    <definedName name="FDC_64_184">"#"</definedName>
    <definedName name="FDC_64_185">"#"</definedName>
    <definedName name="FDC_64_186">"#"</definedName>
    <definedName name="FDC_64_187">"#"</definedName>
    <definedName name="FDC_64_188">"#"</definedName>
    <definedName name="FDC_64_189">"#"</definedName>
    <definedName name="FDC_64_19">"#"</definedName>
    <definedName name="FDC_64_190">"#"</definedName>
    <definedName name="FDC_64_191">"#"</definedName>
    <definedName name="FDC_64_192">"#"</definedName>
    <definedName name="FDC_64_193">"#"</definedName>
    <definedName name="FDC_64_194">"#"</definedName>
    <definedName name="FDC_64_195">"#"</definedName>
    <definedName name="FDC_64_196">"#"</definedName>
    <definedName name="FDC_64_197">"#"</definedName>
    <definedName name="FDC_64_198">"#"</definedName>
    <definedName name="FDC_64_199">"#"</definedName>
    <definedName name="FDC_64_2">"#"</definedName>
    <definedName name="FDC_64_20">"#"</definedName>
    <definedName name="FDC_64_200">"#"</definedName>
    <definedName name="FDC_64_201">"#"</definedName>
    <definedName name="FDC_64_202">"#"</definedName>
    <definedName name="FDC_64_203">"#"</definedName>
    <definedName name="FDC_64_204">"#"</definedName>
    <definedName name="FDC_64_205">"#"</definedName>
    <definedName name="FDC_64_206">"#"</definedName>
    <definedName name="FDC_64_207">"#"</definedName>
    <definedName name="FDC_64_208">"#"</definedName>
    <definedName name="FDC_64_209">"#"</definedName>
    <definedName name="FDC_64_21">"#"</definedName>
    <definedName name="FDC_64_210">"#"</definedName>
    <definedName name="FDC_64_211">"#"</definedName>
    <definedName name="FDC_64_212">"#"</definedName>
    <definedName name="FDC_64_213">"#"</definedName>
    <definedName name="FDC_64_214">"#"</definedName>
    <definedName name="FDC_64_215">"#"</definedName>
    <definedName name="FDC_64_216">"#"</definedName>
    <definedName name="FDC_64_217">"#"</definedName>
    <definedName name="FDC_64_218">"#"</definedName>
    <definedName name="FDC_64_219">"#"</definedName>
    <definedName name="FDC_64_22">"#"</definedName>
    <definedName name="FDC_64_220">"#"</definedName>
    <definedName name="FDC_64_221">"#"</definedName>
    <definedName name="FDC_64_222">"#"</definedName>
    <definedName name="FDC_64_223">"#"</definedName>
    <definedName name="FDC_64_224">"#"</definedName>
    <definedName name="FDC_64_225">"#"</definedName>
    <definedName name="FDC_64_226">"#"</definedName>
    <definedName name="FDC_64_227">"#"</definedName>
    <definedName name="FDC_64_228">"#"</definedName>
    <definedName name="FDC_64_229">"#"</definedName>
    <definedName name="FDC_64_23">"#"</definedName>
    <definedName name="FDC_64_230">"#"</definedName>
    <definedName name="FDC_64_231">"#"</definedName>
    <definedName name="FDC_64_232">"#"</definedName>
    <definedName name="FDC_64_233">"#"</definedName>
    <definedName name="FDC_64_234">"#"</definedName>
    <definedName name="FDC_64_235">"#"</definedName>
    <definedName name="FDC_64_236">"#"</definedName>
    <definedName name="FDC_64_237">"#"</definedName>
    <definedName name="FDC_64_238">"#"</definedName>
    <definedName name="FDC_64_239">"#"</definedName>
    <definedName name="FDC_64_24">"#"</definedName>
    <definedName name="FDC_64_240">"#"</definedName>
    <definedName name="FDC_64_241">"#"</definedName>
    <definedName name="FDC_64_242">"#"</definedName>
    <definedName name="FDC_64_243">"#"</definedName>
    <definedName name="FDC_64_244">"#"</definedName>
    <definedName name="FDC_64_245">"#"</definedName>
    <definedName name="FDC_64_246">"#"</definedName>
    <definedName name="FDC_64_247">"#"</definedName>
    <definedName name="FDC_64_248">"#"</definedName>
    <definedName name="FDC_64_249">"#"</definedName>
    <definedName name="FDC_64_25">"#"</definedName>
    <definedName name="FDC_64_250">"#"</definedName>
    <definedName name="FDC_64_251">"#"</definedName>
    <definedName name="FDC_64_252">"#"</definedName>
    <definedName name="FDC_64_253">"#"</definedName>
    <definedName name="FDC_64_254">"#"</definedName>
    <definedName name="FDC_64_255">"#"</definedName>
    <definedName name="FDC_64_256">"#"</definedName>
    <definedName name="FDC_64_257">"#"</definedName>
    <definedName name="FDC_64_258">"#"</definedName>
    <definedName name="FDC_64_259">"#"</definedName>
    <definedName name="FDC_64_26">"#"</definedName>
    <definedName name="FDC_64_260">"#"</definedName>
    <definedName name="FDC_64_261">"#"</definedName>
    <definedName name="FDC_64_27">"#"</definedName>
    <definedName name="FDC_64_28">"#"</definedName>
    <definedName name="FDC_64_29">"#"</definedName>
    <definedName name="FDC_64_3">"#"</definedName>
    <definedName name="FDC_64_30">"#"</definedName>
    <definedName name="FDC_64_31">"#"</definedName>
    <definedName name="FDC_64_32">"#"</definedName>
    <definedName name="FDC_64_33">"#"</definedName>
    <definedName name="FDC_64_34">"#"</definedName>
    <definedName name="FDC_64_35">"#"</definedName>
    <definedName name="FDC_64_36">"#"</definedName>
    <definedName name="FDC_64_37">"#"</definedName>
    <definedName name="FDC_64_38">"#"</definedName>
    <definedName name="FDC_64_39">"#"</definedName>
    <definedName name="FDC_64_4">"#"</definedName>
    <definedName name="FDC_64_40">"#"</definedName>
    <definedName name="FDC_64_41">"#"</definedName>
    <definedName name="FDC_64_42">"#"</definedName>
    <definedName name="FDC_64_43">"#"</definedName>
    <definedName name="FDC_64_44">"#"</definedName>
    <definedName name="FDC_64_45">"#"</definedName>
    <definedName name="FDC_64_46">"#"</definedName>
    <definedName name="FDC_64_47">"#"</definedName>
    <definedName name="FDC_64_48">"#"</definedName>
    <definedName name="FDC_64_49">"#"</definedName>
    <definedName name="FDC_64_5">"#"</definedName>
    <definedName name="FDC_64_50">"#"</definedName>
    <definedName name="FDC_64_51">"#"</definedName>
    <definedName name="FDC_64_52">"#"</definedName>
    <definedName name="FDC_64_53">"#"</definedName>
    <definedName name="FDC_64_54">"#"</definedName>
    <definedName name="FDC_64_55">"#"</definedName>
    <definedName name="FDC_64_56">"#"</definedName>
    <definedName name="FDC_64_57">"#"</definedName>
    <definedName name="FDC_64_58">"#"</definedName>
    <definedName name="FDC_64_59">"#"</definedName>
    <definedName name="FDC_64_6">"#"</definedName>
    <definedName name="FDC_64_60">"#"</definedName>
    <definedName name="FDC_64_61">"#"</definedName>
    <definedName name="FDC_64_62">"#"</definedName>
    <definedName name="FDC_64_63">"#"</definedName>
    <definedName name="FDC_64_64">"#"</definedName>
    <definedName name="FDC_64_65">"#"</definedName>
    <definedName name="FDC_64_66">"#"</definedName>
    <definedName name="FDC_64_67">"#"</definedName>
    <definedName name="FDC_64_68">"#"</definedName>
    <definedName name="FDC_64_69">"#"</definedName>
    <definedName name="FDC_64_7">"#"</definedName>
    <definedName name="FDC_64_70">"#"</definedName>
    <definedName name="FDC_64_71">"#"</definedName>
    <definedName name="FDC_64_72">"#"</definedName>
    <definedName name="FDC_64_73">"#"</definedName>
    <definedName name="FDC_64_74">"#"</definedName>
    <definedName name="FDC_64_75">"#"</definedName>
    <definedName name="FDC_64_76">"#"</definedName>
    <definedName name="FDC_64_77">"#"</definedName>
    <definedName name="FDC_64_78">"#"</definedName>
    <definedName name="FDC_64_79">"#"</definedName>
    <definedName name="FDC_64_8">"#"</definedName>
    <definedName name="FDC_64_80">"#"</definedName>
    <definedName name="FDC_64_81">"#"</definedName>
    <definedName name="FDC_64_82">"#"</definedName>
    <definedName name="FDC_64_83">"#"</definedName>
    <definedName name="FDC_64_84">"#"</definedName>
    <definedName name="FDC_64_85">"#"</definedName>
    <definedName name="FDC_64_86">"#"</definedName>
    <definedName name="FDC_64_87">"#"</definedName>
    <definedName name="FDC_64_88">"#"</definedName>
    <definedName name="FDC_64_89">"#"</definedName>
    <definedName name="FDC_64_9">"#"</definedName>
    <definedName name="FDC_64_90">"#"</definedName>
    <definedName name="FDC_64_91">"#"</definedName>
    <definedName name="FDC_64_92">"#"</definedName>
    <definedName name="FDC_64_93">"#"</definedName>
    <definedName name="FDC_64_94">"#"</definedName>
    <definedName name="FDC_64_95">"#"</definedName>
    <definedName name="FDC_64_96">"#"</definedName>
    <definedName name="FDC_64_97">"#"</definedName>
    <definedName name="FDC_64_98">"#"</definedName>
    <definedName name="FDC_64_99">"#"</definedName>
    <definedName name="FDC_65_0">"#"</definedName>
    <definedName name="FDC_65_1">"#"</definedName>
    <definedName name="FDC_65_10">"#"</definedName>
    <definedName name="FDC_65_11">"#"</definedName>
    <definedName name="FDC_65_12">"#"</definedName>
    <definedName name="FDC_65_13">"#"</definedName>
    <definedName name="FDC_65_14">"#"</definedName>
    <definedName name="FDC_65_2">"#"</definedName>
    <definedName name="FDC_65_3">"#"</definedName>
    <definedName name="FDC_65_4">"#"</definedName>
    <definedName name="FDC_65_5">"#"</definedName>
    <definedName name="FDC_65_6">"#"</definedName>
    <definedName name="FDC_65_7">"#"</definedName>
    <definedName name="FDC_65_8">"#"</definedName>
    <definedName name="FDC_65_9">"#"</definedName>
    <definedName name="FDC_66_0">"#"</definedName>
    <definedName name="FDC_66_1">"#"</definedName>
    <definedName name="FDC_66_10">"#"</definedName>
    <definedName name="FDC_66_11">"#"</definedName>
    <definedName name="FDC_66_12">"#"</definedName>
    <definedName name="FDC_66_13">"#"</definedName>
    <definedName name="FDC_66_14">"#"</definedName>
    <definedName name="FDC_66_2">"#"</definedName>
    <definedName name="FDC_66_3">"#"</definedName>
    <definedName name="FDC_66_4">"#"</definedName>
    <definedName name="FDC_66_5">"#"</definedName>
    <definedName name="FDC_66_6">"#"</definedName>
    <definedName name="FDC_66_7">"#"</definedName>
    <definedName name="FDC_66_8">"#"</definedName>
    <definedName name="FDC_66_9">"#"</definedName>
    <definedName name="FDC_67_0">"#"</definedName>
    <definedName name="FDC_67_1">"#"</definedName>
    <definedName name="FDC_67_10">"#"</definedName>
    <definedName name="FDC_67_11">"#"</definedName>
    <definedName name="FDC_67_12">"#"</definedName>
    <definedName name="FDC_67_13">"#"</definedName>
    <definedName name="FDC_67_14">"#"</definedName>
    <definedName name="FDC_67_2">"#"</definedName>
    <definedName name="FDC_67_3">"#"</definedName>
    <definedName name="FDC_67_4">"#"</definedName>
    <definedName name="FDC_67_5">"#"</definedName>
    <definedName name="FDC_67_6">"#"</definedName>
    <definedName name="FDC_67_7">"#"</definedName>
    <definedName name="FDC_67_8">"#"</definedName>
    <definedName name="FDC_67_9">"#"</definedName>
    <definedName name="FDC_68_0">"#"</definedName>
    <definedName name="FDC_68_1">"#"</definedName>
    <definedName name="FDC_68_10">"#"</definedName>
    <definedName name="FDC_68_11">"#"</definedName>
    <definedName name="FDC_68_12">"#"</definedName>
    <definedName name="FDC_68_13">"#"</definedName>
    <definedName name="FDC_68_14">"#"</definedName>
    <definedName name="FDC_68_2">"#"</definedName>
    <definedName name="FDC_68_3">"#"</definedName>
    <definedName name="FDC_68_4">"#"</definedName>
    <definedName name="FDC_68_5">"#"</definedName>
    <definedName name="FDC_68_6">"#"</definedName>
    <definedName name="FDC_68_7">"#"</definedName>
    <definedName name="FDC_68_8">"#"</definedName>
    <definedName name="FDC_68_9">"#"</definedName>
    <definedName name="FDC_69_0">"#"</definedName>
    <definedName name="FDC_69_1">"#"</definedName>
    <definedName name="FDC_69_10">"#"</definedName>
    <definedName name="FDC_69_11">"#"</definedName>
    <definedName name="FDC_69_12">"#"</definedName>
    <definedName name="FDC_69_13">"#"</definedName>
    <definedName name="FDC_69_14">"#"</definedName>
    <definedName name="FDC_69_2">"#"</definedName>
    <definedName name="FDC_69_3">"#"</definedName>
    <definedName name="FDC_69_4">"#"</definedName>
    <definedName name="FDC_69_5">"#"</definedName>
    <definedName name="FDC_69_6">"#"</definedName>
    <definedName name="FDC_69_7">"#"</definedName>
    <definedName name="FDC_69_8">"#"</definedName>
    <definedName name="FDC_69_9">"#"</definedName>
    <definedName name="FDC_7_0">"#"</definedName>
    <definedName name="FDC_7_1">"#"</definedName>
    <definedName name="FDC_7_2">"#"</definedName>
    <definedName name="FDC_7_3">"#"</definedName>
    <definedName name="FDC_70_0">"#"</definedName>
    <definedName name="FDC_70_1">"#"</definedName>
    <definedName name="FDC_70_10">"#"</definedName>
    <definedName name="FDC_70_11">"#"</definedName>
    <definedName name="FDC_70_12">"#"</definedName>
    <definedName name="FDC_70_13">"#"</definedName>
    <definedName name="FDC_70_14">"#"</definedName>
    <definedName name="FDC_70_2">"#"</definedName>
    <definedName name="FDC_70_3">"#"</definedName>
    <definedName name="FDC_70_4">"#"</definedName>
    <definedName name="FDC_70_5">"#"</definedName>
    <definedName name="FDC_70_6">"#"</definedName>
    <definedName name="FDC_70_7">"#"</definedName>
    <definedName name="FDC_70_8">"#"</definedName>
    <definedName name="FDC_70_9">"#"</definedName>
    <definedName name="FDC_71_0">"#"</definedName>
    <definedName name="FDC_71_1">"#"</definedName>
    <definedName name="FDC_71_10">"#"</definedName>
    <definedName name="FDC_71_11">"#"</definedName>
    <definedName name="FDC_71_12">"#"</definedName>
    <definedName name="FDC_71_13">"#"</definedName>
    <definedName name="FDC_71_14">"#"</definedName>
    <definedName name="FDC_71_2">"#"</definedName>
    <definedName name="FDC_71_3">"#"</definedName>
    <definedName name="FDC_71_4">"#"</definedName>
    <definedName name="FDC_71_5">"#"</definedName>
    <definedName name="FDC_71_6">"#"</definedName>
    <definedName name="FDC_71_7">"#"</definedName>
    <definedName name="FDC_71_8">"#"</definedName>
    <definedName name="FDC_71_9">"#"</definedName>
    <definedName name="FDC_72_0">"#"</definedName>
    <definedName name="FDC_72_1">"#"</definedName>
    <definedName name="FDC_72_10">"#"</definedName>
    <definedName name="FDC_72_11">"#"</definedName>
    <definedName name="FDC_72_12">"#"</definedName>
    <definedName name="FDC_72_13">"#"</definedName>
    <definedName name="FDC_72_14">"#"</definedName>
    <definedName name="FDC_72_2">"#"</definedName>
    <definedName name="FDC_72_3">"#"</definedName>
    <definedName name="FDC_72_4">"#"</definedName>
    <definedName name="FDC_72_5">"#"</definedName>
    <definedName name="FDC_72_6">"#"</definedName>
    <definedName name="FDC_72_7">"#"</definedName>
    <definedName name="FDC_72_8">"#"</definedName>
    <definedName name="FDC_72_9">"#"</definedName>
    <definedName name="FDC_73_0">"#"</definedName>
    <definedName name="FDC_73_1">"#"</definedName>
    <definedName name="FDC_73_10">"#"</definedName>
    <definedName name="FDC_73_11">"#"</definedName>
    <definedName name="FDC_73_12">"#"</definedName>
    <definedName name="FDC_73_13">"#"</definedName>
    <definedName name="FDC_73_14">"#"</definedName>
    <definedName name="FDC_73_2">"#"</definedName>
    <definedName name="FDC_73_3">"#"</definedName>
    <definedName name="FDC_73_4">"#"</definedName>
    <definedName name="FDC_73_5">"#"</definedName>
    <definedName name="FDC_73_6">"#"</definedName>
    <definedName name="FDC_73_7">"#"</definedName>
    <definedName name="FDC_73_8">"#"</definedName>
    <definedName name="FDC_73_9">"#"</definedName>
    <definedName name="FDC_74_0">"#"</definedName>
    <definedName name="FDC_74_1">"#"</definedName>
    <definedName name="FDC_74_10">"#"</definedName>
    <definedName name="FDC_74_11">"#"</definedName>
    <definedName name="FDC_74_12">"#"</definedName>
    <definedName name="FDC_74_13">"#"</definedName>
    <definedName name="FDC_74_14">"#"</definedName>
    <definedName name="FDC_74_2">"#"</definedName>
    <definedName name="FDC_74_3">"#"</definedName>
    <definedName name="FDC_74_4">"#"</definedName>
    <definedName name="FDC_74_5">"#"</definedName>
    <definedName name="FDC_74_6">"#"</definedName>
    <definedName name="FDC_74_7">"#"</definedName>
    <definedName name="FDC_74_8">"#"</definedName>
    <definedName name="FDC_74_9">"#"</definedName>
    <definedName name="FDC_75_0">"#"</definedName>
    <definedName name="FDC_75_1">"#"</definedName>
    <definedName name="FDC_75_10">"#"</definedName>
    <definedName name="FDC_75_11">"#"</definedName>
    <definedName name="FDC_75_12">"#"</definedName>
    <definedName name="FDC_75_13">"#"</definedName>
    <definedName name="FDC_75_14">"#"</definedName>
    <definedName name="FDC_75_2">"#"</definedName>
    <definedName name="FDC_75_3">"#"</definedName>
    <definedName name="FDC_75_4">"#"</definedName>
    <definedName name="FDC_75_5">"#"</definedName>
    <definedName name="FDC_75_6">"#"</definedName>
    <definedName name="FDC_75_7">"#"</definedName>
    <definedName name="FDC_75_8">"#"</definedName>
    <definedName name="FDC_75_9">"#"</definedName>
    <definedName name="FDC_76_0">"#"</definedName>
    <definedName name="FDC_76_1">"#"</definedName>
    <definedName name="FDC_76_10">"#"</definedName>
    <definedName name="FDC_76_11">"#"</definedName>
    <definedName name="FDC_76_12">"#"</definedName>
    <definedName name="FDC_76_13">"#"</definedName>
    <definedName name="FDC_76_14">"#"</definedName>
    <definedName name="FDC_76_2">"#"</definedName>
    <definedName name="FDC_76_3">"#"</definedName>
    <definedName name="FDC_76_4">"#"</definedName>
    <definedName name="FDC_76_5">"#"</definedName>
    <definedName name="FDC_76_6">"#"</definedName>
    <definedName name="FDC_76_7">"#"</definedName>
    <definedName name="FDC_76_8">"#"</definedName>
    <definedName name="FDC_76_9">"#"</definedName>
    <definedName name="FDC_77_0">"#"</definedName>
    <definedName name="FDC_77_1">"#"</definedName>
    <definedName name="FDC_77_10">"#"</definedName>
    <definedName name="FDC_77_11">"#"</definedName>
    <definedName name="FDC_77_12">"#"</definedName>
    <definedName name="FDC_77_13">"#"</definedName>
    <definedName name="FDC_77_14">"#"</definedName>
    <definedName name="FDC_77_2">"#"</definedName>
    <definedName name="FDC_77_3">"#"</definedName>
    <definedName name="FDC_77_4">"#"</definedName>
    <definedName name="FDC_77_5">"#"</definedName>
    <definedName name="FDC_77_6">"#"</definedName>
    <definedName name="FDC_77_7">"#"</definedName>
    <definedName name="FDC_77_8">"#"</definedName>
    <definedName name="FDC_77_9">"#"</definedName>
    <definedName name="FDC_78_0">"#"</definedName>
    <definedName name="FDC_78_1">"#"</definedName>
    <definedName name="FDC_78_10">"#"</definedName>
    <definedName name="FDC_78_11">"#"</definedName>
    <definedName name="FDC_78_12">"#"</definedName>
    <definedName name="FDC_78_13">"#"</definedName>
    <definedName name="FDC_78_14">"#"</definedName>
    <definedName name="FDC_78_2">"#"</definedName>
    <definedName name="FDC_78_3">"#"</definedName>
    <definedName name="FDC_78_4">"#"</definedName>
    <definedName name="FDC_78_5">"#"</definedName>
    <definedName name="FDC_78_6">"#"</definedName>
    <definedName name="FDC_78_7">"#"</definedName>
    <definedName name="FDC_78_8">"#"</definedName>
    <definedName name="FDC_78_9">"#"</definedName>
    <definedName name="FDC_79_0">"#"</definedName>
    <definedName name="FDC_79_1">"#"</definedName>
    <definedName name="FDC_79_10">"#"</definedName>
    <definedName name="FDC_79_11">"#"</definedName>
    <definedName name="FDC_79_12">"#"</definedName>
    <definedName name="FDC_79_13">"#"</definedName>
    <definedName name="FDC_79_14">"#"</definedName>
    <definedName name="FDC_79_2">"#"</definedName>
    <definedName name="FDC_79_3">"#"</definedName>
    <definedName name="FDC_79_4">"#"</definedName>
    <definedName name="FDC_79_5">"#"</definedName>
    <definedName name="FDC_79_6">"#"</definedName>
    <definedName name="FDC_79_7">"#"</definedName>
    <definedName name="FDC_79_8">"#"</definedName>
    <definedName name="FDC_79_9">"#"</definedName>
    <definedName name="FDC_8_0">"#"</definedName>
    <definedName name="FDC_8_1">"#"</definedName>
    <definedName name="FDC_8_2">"#"</definedName>
    <definedName name="FDC_8_3">"#"</definedName>
    <definedName name="FDC_80_0">"#"</definedName>
    <definedName name="FDC_80_1">"#"</definedName>
    <definedName name="FDC_80_10">"#"</definedName>
    <definedName name="FDC_80_11">"#"</definedName>
    <definedName name="FDC_80_12">"#"</definedName>
    <definedName name="FDC_80_13">"#"</definedName>
    <definedName name="FDC_80_14">"#"</definedName>
    <definedName name="FDC_80_2">"#"</definedName>
    <definedName name="FDC_80_3">"#"</definedName>
    <definedName name="FDC_80_4">"#"</definedName>
    <definedName name="FDC_80_5">"#"</definedName>
    <definedName name="FDC_80_6">"#"</definedName>
    <definedName name="FDC_80_7">"#"</definedName>
    <definedName name="FDC_80_8">"#"</definedName>
    <definedName name="FDC_80_9">"#"</definedName>
    <definedName name="FDC_81_0">"#"</definedName>
    <definedName name="FDC_81_1">"#"</definedName>
    <definedName name="FDC_81_10">"#"</definedName>
    <definedName name="FDC_81_11">"#"</definedName>
    <definedName name="FDC_81_12">"#"</definedName>
    <definedName name="FDC_81_13">"#"</definedName>
    <definedName name="FDC_81_14">"#"</definedName>
    <definedName name="FDC_81_2">"#"</definedName>
    <definedName name="FDC_81_3">"#"</definedName>
    <definedName name="FDC_81_4">"#"</definedName>
    <definedName name="FDC_81_5">"#"</definedName>
    <definedName name="FDC_81_6">"#"</definedName>
    <definedName name="FDC_81_7">"#"</definedName>
    <definedName name="FDC_81_8">"#"</definedName>
    <definedName name="FDC_81_9">"#"</definedName>
    <definedName name="FDC_82_0">"#"</definedName>
    <definedName name="FDC_82_1">"#"</definedName>
    <definedName name="FDC_82_10">"#"</definedName>
    <definedName name="FDC_82_11">"#"</definedName>
    <definedName name="FDC_82_12">"#"</definedName>
    <definedName name="FDC_82_13">"#"</definedName>
    <definedName name="FDC_82_14">"#"</definedName>
    <definedName name="FDC_82_2">"#"</definedName>
    <definedName name="FDC_82_3">"#"</definedName>
    <definedName name="FDC_82_4">"#"</definedName>
    <definedName name="FDC_82_5">"#"</definedName>
    <definedName name="FDC_82_6">"#"</definedName>
    <definedName name="FDC_82_7">"#"</definedName>
    <definedName name="FDC_82_8">"#"</definedName>
    <definedName name="FDC_82_9">"#"</definedName>
    <definedName name="FDC_83_0">"#"</definedName>
    <definedName name="FDC_83_1">"#"</definedName>
    <definedName name="FDC_83_10">"#"</definedName>
    <definedName name="FDC_83_11">"#"</definedName>
    <definedName name="FDC_83_12">"#"</definedName>
    <definedName name="FDC_83_13">"#"</definedName>
    <definedName name="FDC_83_14">"#"</definedName>
    <definedName name="FDC_83_2">"#"</definedName>
    <definedName name="FDC_83_3">"#"</definedName>
    <definedName name="FDC_83_4">"#"</definedName>
    <definedName name="FDC_83_5">"#"</definedName>
    <definedName name="FDC_83_6">"#"</definedName>
    <definedName name="FDC_83_7">"#"</definedName>
    <definedName name="FDC_83_8">"#"</definedName>
    <definedName name="FDC_83_9">"#"</definedName>
    <definedName name="FDC_84_0">"#"</definedName>
    <definedName name="FDC_84_1">"#"</definedName>
    <definedName name="FDC_84_10">"#"</definedName>
    <definedName name="FDC_84_11">"#"</definedName>
    <definedName name="FDC_84_12">"#"</definedName>
    <definedName name="FDC_84_13">"#"</definedName>
    <definedName name="FDC_84_14">"#"</definedName>
    <definedName name="FDC_84_2">"#"</definedName>
    <definedName name="FDC_84_3">"#"</definedName>
    <definedName name="FDC_84_4">"#"</definedName>
    <definedName name="FDC_84_5">"#"</definedName>
    <definedName name="FDC_84_6">"#"</definedName>
    <definedName name="FDC_84_7">"#"</definedName>
    <definedName name="FDC_84_8">"#"</definedName>
    <definedName name="FDC_84_9">"#"</definedName>
    <definedName name="FDC_85_0">"#"</definedName>
    <definedName name="FDC_85_1">"#"</definedName>
    <definedName name="FDC_85_10">"#"</definedName>
    <definedName name="FDC_85_11">"#"</definedName>
    <definedName name="FDC_85_12">"#"</definedName>
    <definedName name="FDC_85_13">"#"</definedName>
    <definedName name="FDC_85_14">"#"</definedName>
    <definedName name="FDC_85_2">"#"</definedName>
    <definedName name="FDC_85_3">"#"</definedName>
    <definedName name="FDC_85_4">"#"</definedName>
    <definedName name="FDC_85_5">"#"</definedName>
    <definedName name="FDC_85_6">"#"</definedName>
    <definedName name="FDC_85_7">"#"</definedName>
    <definedName name="FDC_85_8">"#"</definedName>
    <definedName name="FDC_85_9">"#"</definedName>
    <definedName name="FDC_86_0">"#"</definedName>
    <definedName name="FDC_86_1">"#"</definedName>
    <definedName name="FDC_86_10">"#"</definedName>
    <definedName name="FDC_86_11">"#"</definedName>
    <definedName name="FDC_86_12">"#"</definedName>
    <definedName name="FDC_86_13">"#"</definedName>
    <definedName name="FDC_86_14">"#"</definedName>
    <definedName name="FDC_86_2">"#"</definedName>
    <definedName name="FDC_86_3">"#"</definedName>
    <definedName name="FDC_86_4">"#"</definedName>
    <definedName name="FDC_86_5">"#"</definedName>
    <definedName name="FDC_86_6">"#"</definedName>
    <definedName name="FDC_86_7">"#"</definedName>
    <definedName name="FDC_86_8">"#"</definedName>
    <definedName name="FDC_86_9">"#"</definedName>
    <definedName name="FDC_87_0">"#"</definedName>
    <definedName name="FDC_87_1">"#"</definedName>
    <definedName name="FDC_87_10">"#"</definedName>
    <definedName name="FDC_87_11">"#"</definedName>
    <definedName name="FDC_87_12">"#"</definedName>
    <definedName name="FDC_87_13">"#"</definedName>
    <definedName name="FDC_87_14">"#"</definedName>
    <definedName name="FDC_87_2">"#"</definedName>
    <definedName name="FDC_87_3">"#"</definedName>
    <definedName name="FDC_87_4">"#"</definedName>
    <definedName name="FDC_87_5">"#"</definedName>
    <definedName name="FDC_87_6">"#"</definedName>
    <definedName name="FDC_87_7">"#"</definedName>
    <definedName name="FDC_87_8">"#"</definedName>
    <definedName name="FDC_87_9">"#"</definedName>
    <definedName name="FDC_88_0">"#"</definedName>
    <definedName name="FDC_88_1">"#"</definedName>
    <definedName name="FDC_88_10">"#"</definedName>
    <definedName name="FDC_88_11">"#"</definedName>
    <definedName name="FDC_88_12">"#"</definedName>
    <definedName name="FDC_88_13">"#"</definedName>
    <definedName name="FDC_88_14">"#"</definedName>
    <definedName name="FDC_88_2">"#"</definedName>
    <definedName name="FDC_88_3">"#"</definedName>
    <definedName name="FDC_88_4">"#"</definedName>
    <definedName name="FDC_88_5">"#"</definedName>
    <definedName name="FDC_88_6">"#"</definedName>
    <definedName name="FDC_88_7">"#"</definedName>
    <definedName name="FDC_88_8">"#"</definedName>
    <definedName name="FDC_88_9">"#"</definedName>
    <definedName name="FDC_89_0">"#"</definedName>
    <definedName name="FDC_89_1">"#"</definedName>
    <definedName name="FDC_89_10">"#"</definedName>
    <definedName name="FDC_89_11">"#"</definedName>
    <definedName name="FDC_89_12">"#"</definedName>
    <definedName name="FDC_89_13">"#"</definedName>
    <definedName name="FDC_89_14">"#"</definedName>
    <definedName name="FDC_89_2">"#"</definedName>
    <definedName name="FDC_89_3">"#"</definedName>
    <definedName name="FDC_89_4">"#"</definedName>
    <definedName name="FDC_89_5">"#"</definedName>
    <definedName name="FDC_89_6">"#"</definedName>
    <definedName name="FDC_89_7">"#"</definedName>
    <definedName name="FDC_89_8">"#"</definedName>
    <definedName name="FDC_89_9">"#"</definedName>
    <definedName name="FDC_9_0">"#"</definedName>
    <definedName name="FDC_9_1">"#"</definedName>
    <definedName name="FDC_9_2">"#"</definedName>
    <definedName name="FDC_9_3">"#"</definedName>
    <definedName name="FDC_90_0">"#"</definedName>
    <definedName name="FDC_90_1">"#"</definedName>
    <definedName name="FDC_90_10">"#"</definedName>
    <definedName name="FDC_90_11">"#"</definedName>
    <definedName name="FDC_90_12">"#"</definedName>
    <definedName name="FDC_90_13">"#"</definedName>
    <definedName name="FDC_90_14">"#"</definedName>
    <definedName name="FDC_90_2">"#"</definedName>
    <definedName name="FDC_90_3">"#"</definedName>
    <definedName name="FDC_90_4">"#"</definedName>
    <definedName name="FDC_90_5">"#"</definedName>
    <definedName name="FDC_90_6">"#"</definedName>
    <definedName name="FDC_90_7">"#"</definedName>
    <definedName name="FDC_90_8">"#"</definedName>
    <definedName name="FDC_90_9">"#"</definedName>
    <definedName name="FDC_91_0">"#"</definedName>
    <definedName name="FDC_91_1">"#"</definedName>
    <definedName name="FDC_91_10">"#"</definedName>
    <definedName name="FDC_91_11">"#"</definedName>
    <definedName name="FDC_91_12">"#"</definedName>
    <definedName name="FDC_91_13">"#"</definedName>
    <definedName name="FDC_91_14">"#"</definedName>
    <definedName name="FDC_91_2">"#"</definedName>
    <definedName name="FDC_91_3">"#"</definedName>
    <definedName name="FDC_91_4">"#"</definedName>
    <definedName name="FDC_91_5">"#"</definedName>
    <definedName name="FDC_91_6">"#"</definedName>
    <definedName name="FDC_91_7">"#"</definedName>
    <definedName name="FDC_91_8">"#"</definedName>
    <definedName name="FDC_91_9">"#"</definedName>
    <definedName name="FDC_92_0">"#"</definedName>
    <definedName name="FDC_92_1">"#"</definedName>
    <definedName name="FDC_92_10">"#"</definedName>
    <definedName name="FDC_92_11">"#"</definedName>
    <definedName name="FDC_92_12">"#"</definedName>
    <definedName name="FDC_92_13">"#"</definedName>
    <definedName name="FDC_92_14">"#"</definedName>
    <definedName name="FDC_92_2">"#"</definedName>
    <definedName name="FDC_92_3">"#"</definedName>
    <definedName name="FDC_92_4">"#"</definedName>
    <definedName name="FDC_92_5">"#"</definedName>
    <definedName name="FDC_92_6">"#"</definedName>
    <definedName name="FDC_92_7">"#"</definedName>
    <definedName name="FDC_92_8">"#"</definedName>
    <definedName name="FDC_92_9">"#"</definedName>
    <definedName name="FDC_93_0">"#"</definedName>
    <definedName name="FDC_93_1">"#"</definedName>
    <definedName name="FDC_93_10">"#"</definedName>
    <definedName name="FDC_93_11">"#"</definedName>
    <definedName name="FDC_93_12">"#"</definedName>
    <definedName name="FDC_93_13">"#"</definedName>
    <definedName name="FDC_93_14">"#"</definedName>
    <definedName name="FDC_93_2">"#"</definedName>
    <definedName name="FDC_93_3">"#"</definedName>
    <definedName name="FDC_93_4">"#"</definedName>
    <definedName name="FDC_93_5">"#"</definedName>
    <definedName name="FDC_93_6">"#"</definedName>
    <definedName name="FDC_93_7">"#"</definedName>
    <definedName name="FDC_93_8">"#"</definedName>
    <definedName name="FDC_93_9">"#"</definedName>
    <definedName name="FDC_94_0">"#"</definedName>
    <definedName name="FDC_94_1">"#"</definedName>
    <definedName name="FDC_94_10">"#"</definedName>
    <definedName name="FDC_94_11">"#"</definedName>
    <definedName name="FDC_94_12">"#"</definedName>
    <definedName name="FDC_94_13">"#"</definedName>
    <definedName name="FDC_94_14">"#"</definedName>
    <definedName name="FDC_94_2">"#"</definedName>
    <definedName name="FDC_94_3">"#"</definedName>
    <definedName name="FDC_94_4">"#"</definedName>
    <definedName name="FDC_94_5">"#"</definedName>
    <definedName name="FDC_94_6">"#"</definedName>
    <definedName name="FDC_94_7">"#"</definedName>
    <definedName name="FDC_94_8">"#"</definedName>
    <definedName name="FDC_94_9">"#"</definedName>
    <definedName name="FDC_95_0">"#"</definedName>
    <definedName name="FDC_95_1">"#"</definedName>
    <definedName name="FDC_95_10">"#"</definedName>
    <definedName name="FDC_95_11">"#"</definedName>
    <definedName name="FDC_95_12">"#"</definedName>
    <definedName name="FDC_95_13">"#"</definedName>
    <definedName name="FDC_95_14">"#"</definedName>
    <definedName name="FDC_95_2">"#"</definedName>
    <definedName name="FDC_95_3">"#"</definedName>
    <definedName name="FDC_95_4">"#"</definedName>
    <definedName name="FDC_95_5">"#"</definedName>
    <definedName name="FDC_95_6">"#"</definedName>
    <definedName name="FDC_95_7">"#"</definedName>
    <definedName name="FDC_95_8">"#"</definedName>
    <definedName name="FDC_95_9">"#"</definedName>
    <definedName name="FDC_96_0">"#"</definedName>
    <definedName name="FDC_96_1">"#"</definedName>
    <definedName name="FDC_96_10">"#"</definedName>
    <definedName name="FDC_96_11">"#"</definedName>
    <definedName name="FDC_96_12">"#"</definedName>
    <definedName name="FDC_96_13">"#"</definedName>
    <definedName name="FDC_96_14">"#"</definedName>
    <definedName name="FDC_96_2">"#"</definedName>
    <definedName name="FDC_96_3">"#"</definedName>
    <definedName name="FDC_96_4">"#"</definedName>
    <definedName name="FDC_96_5">"#"</definedName>
    <definedName name="FDC_96_6">"#"</definedName>
    <definedName name="FDC_96_7">"#"</definedName>
    <definedName name="FDC_96_8">"#"</definedName>
    <definedName name="FDC_96_9">"#"</definedName>
    <definedName name="FDC_97_0">"#"</definedName>
    <definedName name="FDC_97_1">"#"</definedName>
    <definedName name="FDC_97_10">"#"</definedName>
    <definedName name="FDC_97_11">"#"</definedName>
    <definedName name="FDC_97_12">"#"</definedName>
    <definedName name="FDC_97_13">"#"</definedName>
    <definedName name="FDC_97_14">"#"</definedName>
    <definedName name="FDC_97_2">"#"</definedName>
    <definedName name="FDC_97_3">"#"</definedName>
    <definedName name="FDC_97_4">"#"</definedName>
    <definedName name="FDC_97_5">"#"</definedName>
    <definedName name="FDC_97_6">"#"</definedName>
    <definedName name="FDC_97_7">"#"</definedName>
    <definedName name="FDC_97_8">"#"</definedName>
    <definedName name="FDC_97_9">"#"</definedName>
    <definedName name="FDC_98_0">"#"</definedName>
    <definedName name="FDC_98_1">"#"</definedName>
    <definedName name="FDC_98_10">"#"</definedName>
    <definedName name="FDC_98_11">"#"</definedName>
    <definedName name="FDC_98_12">"#"</definedName>
    <definedName name="FDC_98_13">"#"</definedName>
    <definedName name="FDC_98_14">"#"</definedName>
    <definedName name="FDC_98_2">"#"</definedName>
    <definedName name="FDC_98_3">"#"</definedName>
    <definedName name="FDC_98_4">"#"</definedName>
    <definedName name="FDC_98_5">"#"</definedName>
    <definedName name="FDC_98_6">"#"</definedName>
    <definedName name="FDC_98_7">"#"</definedName>
    <definedName name="FDC_98_8">"#"</definedName>
    <definedName name="FDC_98_9">"#"</definedName>
    <definedName name="FDC_99_0">"#"</definedName>
    <definedName name="FDC_99_1">"#"</definedName>
    <definedName name="FDC_99_10">"#"</definedName>
    <definedName name="FDC_99_11">"#"</definedName>
    <definedName name="FDC_99_12">"#"</definedName>
    <definedName name="FDC_99_13">"#"</definedName>
    <definedName name="FDC_99_14">"#"</definedName>
    <definedName name="FDC_99_2">"#"</definedName>
    <definedName name="FDC_99_3">"#"</definedName>
    <definedName name="FDC_99_4">"#"</definedName>
    <definedName name="FDC_99_5">"#"</definedName>
    <definedName name="FDC_99_6">"#"</definedName>
    <definedName name="FDC_99_7">"#"</definedName>
    <definedName name="FDC_99_8">"#"</definedName>
    <definedName name="FDC_99_9">"#"</definedName>
    <definedName name="FDD_0_0">"A30681"</definedName>
    <definedName name="FDD_0_1">"A31047"</definedName>
    <definedName name="FDD_0_10">"A34334"</definedName>
    <definedName name="FDD_0_11">"A34699"</definedName>
    <definedName name="FDD_0_12">"A35064"</definedName>
    <definedName name="FDD_0_13">"A35430"</definedName>
    <definedName name="FDD_0_14">"A35795"</definedName>
    <definedName name="FDD_0_2">"A31412"</definedName>
    <definedName name="FDD_0_3">"A31777"</definedName>
    <definedName name="FDD_0_4">"A32142"</definedName>
    <definedName name="FDD_0_5">"A32508"</definedName>
    <definedName name="FDD_0_6">"A32873"</definedName>
    <definedName name="FDD_0_7">"A33238"</definedName>
    <definedName name="FDD_0_8">"A33603"</definedName>
    <definedName name="FDD_0_9">"A33969"</definedName>
    <definedName name="FDD_1_0">"U25569"</definedName>
    <definedName name="FDD_10_0">"A25569"</definedName>
    <definedName name="FDD_10_1">"A35795"</definedName>
    <definedName name="FDD_10_2">"A36160"</definedName>
    <definedName name="FDD_10_3">"E36525"</definedName>
    <definedName name="FDD_100_0">"A25569"</definedName>
    <definedName name="FDD_101_0">"A25569"</definedName>
    <definedName name="FDD_102_0">"A25569"</definedName>
    <definedName name="FDD_103_0">"A25569"</definedName>
    <definedName name="FDD_104_0">"A25569"</definedName>
    <definedName name="FDD_105_0">"A25569"</definedName>
    <definedName name="FDD_106_0">"A25569"</definedName>
    <definedName name="FDD_107_0">"A25569"</definedName>
    <definedName name="FDD_108_0">"A25569"</definedName>
    <definedName name="FDD_109_0">"A25569"</definedName>
    <definedName name="FDD_11_0">"A25569"</definedName>
    <definedName name="FDD_11_1">"E35795"</definedName>
    <definedName name="FDD_11_2">"E36160"</definedName>
    <definedName name="FDD_11_3">"E36525"</definedName>
    <definedName name="FDD_110_0">"A25569"</definedName>
    <definedName name="FDD_111_0">"A25569"</definedName>
    <definedName name="FDD_112_0">"A25569"</definedName>
    <definedName name="FDD_113_0">"A25569"</definedName>
    <definedName name="FDD_114_0">"A25569"</definedName>
    <definedName name="FDD_115_0">"A25569"</definedName>
    <definedName name="FDD_116_0">"A25569"</definedName>
    <definedName name="FDD_117_0">"A30681"</definedName>
    <definedName name="FDD_117_1">"A31047"</definedName>
    <definedName name="FDD_117_10">"A34334"</definedName>
    <definedName name="FDD_117_11">"A34699"</definedName>
    <definedName name="FDD_117_12">"A35064"</definedName>
    <definedName name="FDD_117_13">"A35430"</definedName>
    <definedName name="FDD_117_14">"A35795"</definedName>
    <definedName name="FDD_117_2">"A31412"</definedName>
    <definedName name="FDD_117_3">"A31777"</definedName>
    <definedName name="FDD_117_4">"A32142"</definedName>
    <definedName name="FDD_117_5">"A32508"</definedName>
    <definedName name="FDD_117_6">"A32873"</definedName>
    <definedName name="FDD_117_7">"A33238"</definedName>
    <definedName name="FDD_117_8">"A33603"</definedName>
    <definedName name="FDD_117_9">"A33969"</definedName>
    <definedName name="FDD_118_0">"A30681"</definedName>
    <definedName name="FDD_118_1">"A31047"</definedName>
    <definedName name="FDD_118_10">"A34334"</definedName>
    <definedName name="FDD_118_11">"A34699"</definedName>
    <definedName name="FDD_118_12">"A35064"</definedName>
    <definedName name="FDD_118_13">"A35430"</definedName>
    <definedName name="FDD_118_14">"A35795"</definedName>
    <definedName name="FDD_118_2">"A31412"</definedName>
    <definedName name="FDD_118_3">"A31777"</definedName>
    <definedName name="FDD_118_4">"A32142"</definedName>
    <definedName name="FDD_118_5">"A32508"</definedName>
    <definedName name="FDD_118_6">"A32873"</definedName>
    <definedName name="FDD_118_7">"A33238"</definedName>
    <definedName name="FDD_118_8">"A33603"</definedName>
    <definedName name="FDD_118_9">"A33969"</definedName>
    <definedName name="FDD_119_0">"A30681"</definedName>
    <definedName name="FDD_119_1">"A31047"</definedName>
    <definedName name="FDD_119_10">"A34334"</definedName>
    <definedName name="FDD_119_11">"A34699"</definedName>
    <definedName name="FDD_119_12">"A35064"</definedName>
    <definedName name="FDD_119_13">"A35430"</definedName>
    <definedName name="FDD_119_14">"A35795"</definedName>
    <definedName name="FDD_119_2">"A31412"</definedName>
    <definedName name="FDD_119_3">"A31777"</definedName>
    <definedName name="FDD_119_4">"A32142"</definedName>
    <definedName name="FDD_119_5">"A32508"</definedName>
    <definedName name="FDD_119_6">"A32873"</definedName>
    <definedName name="FDD_119_7">"A33238"</definedName>
    <definedName name="FDD_119_8">"A33603"</definedName>
    <definedName name="FDD_119_9">"A33969"</definedName>
    <definedName name="FDD_12_0">"A25569"</definedName>
    <definedName name="FDD_12_1">"E35795"</definedName>
    <definedName name="FDD_12_2">"E36160"</definedName>
    <definedName name="FDD_12_3">"E36525"</definedName>
    <definedName name="FDD_120_0">"A30681"</definedName>
    <definedName name="FDD_120_1">"A31047"</definedName>
    <definedName name="FDD_120_10">"A34334"</definedName>
    <definedName name="FDD_120_11">"A34699"</definedName>
    <definedName name="FDD_120_12">"A35064"</definedName>
    <definedName name="FDD_120_13">"A35430"</definedName>
    <definedName name="FDD_120_14">"A35795"</definedName>
    <definedName name="FDD_120_2">"A31412"</definedName>
    <definedName name="FDD_120_3">"A31777"</definedName>
    <definedName name="FDD_120_4">"A32142"</definedName>
    <definedName name="FDD_120_5">"A32508"</definedName>
    <definedName name="FDD_120_6">"A32873"</definedName>
    <definedName name="FDD_120_7">"A33238"</definedName>
    <definedName name="FDD_120_8">"A33603"</definedName>
    <definedName name="FDD_120_9">"A33969"</definedName>
    <definedName name="FDD_121_0">"A30681"</definedName>
    <definedName name="FDD_121_1">"A31047"</definedName>
    <definedName name="FDD_121_10">"A34334"</definedName>
    <definedName name="FDD_121_11">"A34699"</definedName>
    <definedName name="FDD_121_12">"A35064"</definedName>
    <definedName name="FDD_121_13">"A35430"</definedName>
    <definedName name="FDD_121_14">"A35795"</definedName>
    <definedName name="FDD_121_2">"A31412"</definedName>
    <definedName name="FDD_121_3">"A31777"</definedName>
    <definedName name="FDD_121_4">"A32142"</definedName>
    <definedName name="FDD_121_5">"A32508"</definedName>
    <definedName name="FDD_121_6">"A32873"</definedName>
    <definedName name="FDD_121_7">"A33238"</definedName>
    <definedName name="FDD_121_8">"A33603"</definedName>
    <definedName name="FDD_121_9">"A33969"</definedName>
    <definedName name="FDD_122_0">"A30681"</definedName>
    <definedName name="FDD_122_1">"A31047"</definedName>
    <definedName name="FDD_122_10">"A34334"</definedName>
    <definedName name="FDD_122_11">"A34699"</definedName>
    <definedName name="FDD_122_12">"A35064"</definedName>
    <definedName name="FDD_122_13">"A35430"</definedName>
    <definedName name="FDD_122_14">"A35795"</definedName>
    <definedName name="FDD_122_2">"A31412"</definedName>
    <definedName name="FDD_122_3">"A31777"</definedName>
    <definedName name="FDD_122_4">"A32142"</definedName>
    <definedName name="FDD_122_5">"A32508"</definedName>
    <definedName name="FDD_122_6">"A32873"</definedName>
    <definedName name="FDD_122_7">"A33238"</definedName>
    <definedName name="FDD_122_8">"A33603"</definedName>
    <definedName name="FDD_122_9">"A33969"</definedName>
    <definedName name="FDD_123_0">"A30681"</definedName>
    <definedName name="FDD_123_1">"A31047"</definedName>
    <definedName name="FDD_123_10">"A34334"</definedName>
    <definedName name="FDD_123_11">"A34699"</definedName>
    <definedName name="FDD_123_12">"A35064"</definedName>
    <definedName name="FDD_123_13">"A35430"</definedName>
    <definedName name="FDD_123_14">"A35795"</definedName>
    <definedName name="FDD_123_2">"A31412"</definedName>
    <definedName name="FDD_123_3">"A31777"</definedName>
    <definedName name="FDD_123_4">"A32142"</definedName>
    <definedName name="FDD_123_5">"A32508"</definedName>
    <definedName name="FDD_123_6">"A32873"</definedName>
    <definedName name="FDD_123_7">"A33238"</definedName>
    <definedName name="FDD_123_8">"A33603"</definedName>
    <definedName name="FDD_123_9">"A33969"</definedName>
    <definedName name="FDD_124_0">"A30681"</definedName>
    <definedName name="FDD_124_1">"A31047"</definedName>
    <definedName name="FDD_124_10">"A34334"</definedName>
    <definedName name="FDD_124_11">"A34699"</definedName>
    <definedName name="FDD_124_12">"A35064"</definedName>
    <definedName name="FDD_124_13">"A35430"</definedName>
    <definedName name="FDD_124_14">"A35795"</definedName>
    <definedName name="FDD_124_2">"A31412"</definedName>
    <definedName name="FDD_124_3">"A31777"</definedName>
    <definedName name="FDD_124_4">"A32142"</definedName>
    <definedName name="FDD_124_5">"A32508"</definedName>
    <definedName name="FDD_124_6">"A32873"</definedName>
    <definedName name="FDD_124_7">"A33238"</definedName>
    <definedName name="FDD_124_8">"A33603"</definedName>
    <definedName name="FDD_124_9">"A33969"</definedName>
    <definedName name="FDD_125_0">"A30681"</definedName>
    <definedName name="FDD_125_1">"A31047"</definedName>
    <definedName name="FDD_125_10">"A34334"</definedName>
    <definedName name="FDD_125_11">"A34699"</definedName>
    <definedName name="FDD_125_12">"A35064"</definedName>
    <definedName name="FDD_125_13">"A35430"</definedName>
    <definedName name="FDD_125_14">"A35795"</definedName>
    <definedName name="FDD_125_2">"A31412"</definedName>
    <definedName name="FDD_125_3">"A31777"</definedName>
    <definedName name="FDD_125_4">"A32142"</definedName>
    <definedName name="FDD_125_5">"A32508"</definedName>
    <definedName name="FDD_125_6">"A32873"</definedName>
    <definedName name="FDD_125_7">"A33238"</definedName>
    <definedName name="FDD_125_8">"A33603"</definedName>
    <definedName name="FDD_125_9">"A33969"</definedName>
    <definedName name="FDD_126_0">"A30681"</definedName>
    <definedName name="FDD_126_1">"A31047"</definedName>
    <definedName name="FDD_126_10">"A34334"</definedName>
    <definedName name="FDD_126_11">"A34699"</definedName>
    <definedName name="FDD_126_12">"A35064"</definedName>
    <definedName name="FDD_126_13">"A35430"</definedName>
    <definedName name="FDD_126_14">"A35795"</definedName>
    <definedName name="FDD_126_2">"A31412"</definedName>
    <definedName name="FDD_126_3">"A31777"</definedName>
    <definedName name="FDD_126_4">"A32142"</definedName>
    <definedName name="FDD_126_5">"A32508"</definedName>
    <definedName name="FDD_126_6">"A32873"</definedName>
    <definedName name="FDD_126_7">"A33238"</definedName>
    <definedName name="FDD_126_8">"A33603"</definedName>
    <definedName name="FDD_126_9">"A33969"</definedName>
    <definedName name="FDD_127_0">"A30681"</definedName>
    <definedName name="FDD_127_1">"A31047"</definedName>
    <definedName name="FDD_127_10">"A34334"</definedName>
    <definedName name="FDD_127_11">"A34699"</definedName>
    <definedName name="FDD_127_12">"A35064"</definedName>
    <definedName name="FDD_127_13">"A35430"</definedName>
    <definedName name="FDD_127_14">"A35795"</definedName>
    <definedName name="FDD_127_2">"A31412"</definedName>
    <definedName name="FDD_127_3">"A31777"</definedName>
    <definedName name="FDD_127_4">"A32142"</definedName>
    <definedName name="FDD_127_5">"A32508"</definedName>
    <definedName name="FDD_127_6">"A32873"</definedName>
    <definedName name="FDD_127_7">"A33238"</definedName>
    <definedName name="FDD_127_8">"A33603"</definedName>
    <definedName name="FDD_127_9">"A33969"</definedName>
    <definedName name="FDD_128_0">"A30681"</definedName>
    <definedName name="FDD_128_1">"A31047"</definedName>
    <definedName name="FDD_128_10">"A34334"</definedName>
    <definedName name="FDD_128_11">"A34699"</definedName>
    <definedName name="FDD_128_12">"A35064"</definedName>
    <definedName name="FDD_128_13">"A35430"</definedName>
    <definedName name="FDD_128_14">"A35795"</definedName>
    <definedName name="FDD_128_2">"A31412"</definedName>
    <definedName name="FDD_128_3">"A31777"</definedName>
    <definedName name="FDD_128_4">"A32142"</definedName>
    <definedName name="FDD_128_5">"A32508"</definedName>
    <definedName name="FDD_128_6">"A32873"</definedName>
    <definedName name="FDD_128_7">"A33238"</definedName>
    <definedName name="FDD_128_8">"A33603"</definedName>
    <definedName name="FDD_128_9">"A33969"</definedName>
    <definedName name="FDD_129_0">"A30681"</definedName>
    <definedName name="FDD_129_1">"A31047"</definedName>
    <definedName name="FDD_129_10">"A34334"</definedName>
    <definedName name="FDD_129_11">"A34699"</definedName>
    <definedName name="FDD_129_12">"A35064"</definedName>
    <definedName name="FDD_129_13">"A35430"</definedName>
    <definedName name="FDD_129_14">"A35795"</definedName>
    <definedName name="FDD_129_2">"A31412"</definedName>
    <definedName name="FDD_129_3">"A31777"</definedName>
    <definedName name="FDD_129_4">"A32142"</definedName>
    <definedName name="FDD_129_5">"A32508"</definedName>
    <definedName name="FDD_129_6">"A32873"</definedName>
    <definedName name="FDD_129_7">"A33238"</definedName>
    <definedName name="FDD_129_8">"A33603"</definedName>
    <definedName name="FDD_129_9">"A33969"</definedName>
    <definedName name="FDD_13_0">"A25569"</definedName>
    <definedName name="FDD_130_0">"A30681"</definedName>
    <definedName name="FDD_130_1">"A31047"</definedName>
    <definedName name="FDD_130_10">"A34334"</definedName>
    <definedName name="FDD_130_11">"A34699"</definedName>
    <definedName name="FDD_130_12">"A35064"</definedName>
    <definedName name="FDD_130_13">"A35430"</definedName>
    <definedName name="FDD_130_14">"A35795"</definedName>
    <definedName name="FDD_130_2">"A31412"</definedName>
    <definedName name="FDD_130_3">"A31777"</definedName>
    <definedName name="FDD_130_4">"A32142"</definedName>
    <definedName name="FDD_130_5">"A32508"</definedName>
    <definedName name="FDD_130_6">"A32873"</definedName>
    <definedName name="FDD_130_7">"A33238"</definedName>
    <definedName name="FDD_130_8">"A33603"</definedName>
    <definedName name="FDD_130_9">"A33969"</definedName>
    <definedName name="FDD_131_0">"A30681"</definedName>
    <definedName name="FDD_131_1">"A31047"</definedName>
    <definedName name="FDD_131_10">"A34334"</definedName>
    <definedName name="FDD_131_11">"A34699"</definedName>
    <definedName name="FDD_131_12">"A35064"</definedName>
    <definedName name="FDD_131_13">"A35430"</definedName>
    <definedName name="FDD_131_14">"A35795"</definedName>
    <definedName name="FDD_131_2">"A31412"</definedName>
    <definedName name="FDD_131_3">"A31777"</definedName>
    <definedName name="FDD_131_4">"A32142"</definedName>
    <definedName name="FDD_131_5">"A32508"</definedName>
    <definedName name="FDD_131_6">"A32873"</definedName>
    <definedName name="FDD_131_7">"A33238"</definedName>
    <definedName name="FDD_131_8">"A33603"</definedName>
    <definedName name="FDD_131_9">"A33969"</definedName>
    <definedName name="FDD_132_0">"U30681"</definedName>
    <definedName name="FDD_132_1">"U31047"</definedName>
    <definedName name="FDD_132_10">"U34334"</definedName>
    <definedName name="FDD_132_11">"U34699"</definedName>
    <definedName name="FDD_132_12">"U35064"</definedName>
    <definedName name="FDD_132_13">"U35430"</definedName>
    <definedName name="FDD_132_14">"U35795"</definedName>
    <definedName name="FDD_132_2">"U31412"</definedName>
    <definedName name="FDD_132_3">"U31777"</definedName>
    <definedName name="FDD_132_4">"U32142"</definedName>
    <definedName name="FDD_132_5">"U32508"</definedName>
    <definedName name="FDD_132_6">"U32873"</definedName>
    <definedName name="FDD_132_7">"U33238"</definedName>
    <definedName name="FDD_132_8">"U33603"</definedName>
    <definedName name="FDD_132_9">"U33969"</definedName>
    <definedName name="FDD_133_0">"A30681"</definedName>
    <definedName name="FDD_133_1">"A31047"</definedName>
    <definedName name="FDD_133_10">"A34334"</definedName>
    <definedName name="FDD_133_11">"A34699"</definedName>
    <definedName name="FDD_133_12">"A35064"</definedName>
    <definedName name="FDD_133_13">"A35430"</definedName>
    <definedName name="FDD_133_14">"A35795"</definedName>
    <definedName name="FDD_133_2">"A31412"</definedName>
    <definedName name="FDD_133_3">"A31777"</definedName>
    <definedName name="FDD_133_4">"A32142"</definedName>
    <definedName name="FDD_133_5">"A32508"</definedName>
    <definedName name="FDD_133_6">"A32873"</definedName>
    <definedName name="FDD_133_7">"A33238"</definedName>
    <definedName name="FDD_133_8">"A33603"</definedName>
    <definedName name="FDD_133_9">"A33969"</definedName>
    <definedName name="FDD_134_0">"A30681"</definedName>
    <definedName name="FDD_134_1">"A31047"</definedName>
    <definedName name="FDD_134_10">"A34334"</definedName>
    <definedName name="FDD_134_11">"A34699"</definedName>
    <definedName name="FDD_134_12">"A35064"</definedName>
    <definedName name="FDD_134_13">"A35430"</definedName>
    <definedName name="FDD_134_14">"A35795"</definedName>
    <definedName name="FDD_134_2">"A31412"</definedName>
    <definedName name="FDD_134_3">"A31777"</definedName>
    <definedName name="FDD_134_4">"A32142"</definedName>
    <definedName name="FDD_134_5">"A32508"</definedName>
    <definedName name="FDD_134_6">"A32873"</definedName>
    <definedName name="FDD_134_7">"A33238"</definedName>
    <definedName name="FDD_134_8">"A33603"</definedName>
    <definedName name="FDD_134_9">"A33969"</definedName>
    <definedName name="FDD_135_0">"A30681"</definedName>
    <definedName name="FDD_135_1">"A31047"</definedName>
    <definedName name="FDD_135_10">"A34334"</definedName>
    <definedName name="FDD_135_11">"A34699"</definedName>
    <definedName name="FDD_135_12">"A35064"</definedName>
    <definedName name="FDD_135_13">"A35430"</definedName>
    <definedName name="FDD_135_14">"A35795"</definedName>
    <definedName name="FDD_135_2">"A31412"</definedName>
    <definedName name="FDD_135_3">"A31777"</definedName>
    <definedName name="FDD_135_4">"A32142"</definedName>
    <definedName name="FDD_135_5">"A32508"</definedName>
    <definedName name="FDD_135_6">"A32873"</definedName>
    <definedName name="FDD_135_7">"A33238"</definedName>
    <definedName name="FDD_135_8">"A33603"</definedName>
    <definedName name="FDD_135_9">"A33969"</definedName>
    <definedName name="FDD_136_0">"A30681"</definedName>
    <definedName name="FDD_136_1">"A31047"</definedName>
    <definedName name="FDD_136_10">"A34334"</definedName>
    <definedName name="FDD_136_11">"A34699"</definedName>
    <definedName name="FDD_136_12">"A35064"</definedName>
    <definedName name="FDD_136_13">"A35430"</definedName>
    <definedName name="FDD_136_14">"A35795"</definedName>
    <definedName name="FDD_136_2">"A31412"</definedName>
    <definedName name="FDD_136_3">"A31777"</definedName>
    <definedName name="FDD_136_4">"A32142"</definedName>
    <definedName name="FDD_136_5">"A32508"</definedName>
    <definedName name="FDD_136_6">"A32873"</definedName>
    <definedName name="FDD_136_7">"A33238"</definedName>
    <definedName name="FDD_136_8">"A33603"</definedName>
    <definedName name="FDD_136_9">"A33969"</definedName>
    <definedName name="FDD_137_0">"A30681"</definedName>
    <definedName name="FDD_137_1">"A31047"</definedName>
    <definedName name="FDD_137_10">"A34334"</definedName>
    <definedName name="FDD_137_11">"A34699"</definedName>
    <definedName name="FDD_137_12">"A35064"</definedName>
    <definedName name="FDD_137_13">"A35430"</definedName>
    <definedName name="FDD_137_14">"A35795"</definedName>
    <definedName name="FDD_137_2">"A31412"</definedName>
    <definedName name="FDD_137_3">"A31777"</definedName>
    <definedName name="FDD_137_4">"A32142"</definedName>
    <definedName name="FDD_137_5">"A32508"</definedName>
    <definedName name="FDD_137_6">"A32873"</definedName>
    <definedName name="FDD_137_7">"A33238"</definedName>
    <definedName name="FDD_137_8">"A33603"</definedName>
    <definedName name="FDD_137_9">"A33969"</definedName>
    <definedName name="FDD_138_0">"A30681"</definedName>
    <definedName name="FDD_138_1">"A31047"</definedName>
    <definedName name="FDD_138_10">"A34334"</definedName>
    <definedName name="FDD_138_11">"A34699"</definedName>
    <definedName name="FDD_138_12">"A35064"</definedName>
    <definedName name="FDD_138_13">"A35430"</definedName>
    <definedName name="FDD_138_14">"A35795"</definedName>
    <definedName name="FDD_138_2">"A31412"</definedName>
    <definedName name="FDD_138_3">"A31777"</definedName>
    <definedName name="FDD_138_4">"A32142"</definedName>
    <definedName name="FDD_138_5">"A32508"</definedName>
    <definedName name="FDD_138_6">"A32873"</definedName>
    <definedName name="FDD_138_7">"A33238"</definedName>
    <definedName name="FDD_138_8">"A33603"</definedName>
    <definedName name="FDD_138_9">"A33969"</definedName>
    <definedName name="FDD_139_0">"A30681"</definedName>
    <definedName name="FDD_139_1">"A31047"</definedName>
    <definedName name="FDD_139_10">"U34334"</definedName>
    <definedName name="FDD_139_11">"U34699"</definedName>
    <definedName name="FDD_139_12">"U35064"</definedName>
    <definedName name="FDD_139_13">"U35430"</definedName>
    <definedName name="FDD_139_14">"U35795"</definedName>
    <definedName name="FDD_139_2">"A31412"</definedName>
    <definedName name="FDD_139_3">"U31777"</definedName>
    <definedName name="FDD_139_4">"U32142"</definedName>
    <definedName name="FDD_139_5">"U32508"</definedName>
    <definedName name="FDD_139_6">"U32873"</definedName>
    <definedName name="FDD_139_7">"U33238"</definedName>
    <definedName name="FDD_139_8">"U33603"</definedName>
    <definedName name="FDD_139_9">"U33969"</definedName>
    <definedName name="FDD_14_0">"A25569"</definedName>
    <definedName name="FDD_140_0">"A25569"</definedName>
    <definedName name="FDD_141_0">"A30681"</definedName>
    <definedName name="FDD_141_1">"A31047"</definedName>
    <definedName name="FDD_141_10">"A34334"</definedName>
    <definedName name="FDD_141_11">"A34699"</definedName>
    <definedName name="FDD_141_12">"A35064"</definedName>
    <definedName name="FDD_141_13">"A35430"</definedName>
    <definedName name="FDD_141_14">"A35795"</definedName>
    <definedName name="FDD_141_2">"A31412"</definedName>
    <definedName name="FDD_141_3">"A31777"</definedName>
    <definedName name="FDD_141_4">"A32142"</definedName>
    <definedName name="FDD_141_5">"A32508"</definedName>
    <definedName name="FDD_141_6">"A32873"</definedName>
    <definedName name="FDD_141_7">"A33238"</definedName>
    <definedName name="FDD_141_8">"A33603"</definedName>
    <definedName name="FDD_141_9">"A33969"</definedName>
    <definedName name="FDD_142_0">"A30681"</definedName>
    <definedName name="FDD_142_1">"A31047"</definedName>
    <definedName name="FDD_142_10">"A34334"</definedName>
    <definedName name="FDD_142_11">"A34699"</definedName>
    <definedName name="FDD_142_12">"A35064"</definedName>
    <definedName name="FDD_142_13">"A35430"</definedName>
    <definedName name="FDD_142_14">"A35795"</definedName>
    <definedName name="FDD_142_2">"A31412"</definedName>
    <definedName name="FDD_142_3">"A31777"</definedName>
    <definedName name="FDD_142_4">"A32142"</definedName>
    <definedName name="FDD_142_5">"A32508"</definedName>
    <definedName name="FDD_142_6">"A32873"</definedName>
    <definedName name="FDD_142_7">"A33238"</definedName>
    <definedName name="FDD_142_8">"A33603"</definedName>
    <definedName name="FDD_142_9">"A33969"</definedName>
    <definedName name="FDD_143_0">"A30681"</definedName>
    <definedName name="FDD_143_1">"A31047"</definedName>
    <definedName name="FDD_143_10">"A34334"</definedName>
    <definedName name="FDD_143_11">"A34699"</definedName>
    <definedName name="FDD_143_12">"A35064"</definedName>
    <definedName name="FDD_143_13">"A35430"</definedName>
    <definedName name="FDD_143_14">"A35795"</definedName>
    <definedName name="FDD_143_2">"A31412"</definedName>
    <definedName name="FDD_143_3">"A31777"</definedName>
    <definedName name="FDD_143_4">"A32142"</definedName>
    <definedName name="FDD_143_5">"A32508"</definedName>
    <definedName name="FDD_143_6">"A32873"</definedName>
    <definedName name="FDD_143_7">"A33238"</definedName>
    <definedName name="FDD_143_8">"A33603"</definedName>
    <definedName name="FDD_143_9">"A33969"</definedName>
    <definedName name="FDD_144_0">"A30681"</definedName>
    <definedName name="FDD_144_1">"A31047"</definedName>
    <definedName name="FDD_144_10">"A34334"</definedName>
    <definedName name="FDD_144_11">"A34699"</definedName>
    <definedName name="FDD_144_12">"A35064"</definedName>
    <definedName name="FDD_144_13">"A35430"</definedName>
    <definedName name="FDD_144_14">"A35795"</definedName>
    <definedName name="FDD_144_2">"A31412"</definedName>
    <definedName name="FDD_144_3">"A31777"</definedName>
    <definedName name="FDD_144_4">"A32142"</definedName>
    <definedName name="FDD_144_5">"A32508"</definedName>
    <definedName name="FDD_144_6">"A32873"</definedName>
    <definedName name="FDD_144_7">"A33238"</definedName>
    <definedName name="FDD_144_8">"A33603"</definedName>
    <definedName name="FDD_144_9">"A33969"</definedName>
    <definedName name="FDD_145_0">"A30681"</definedName>
    <definedName name="FDD_145_1">"A31047"</definedName>
    <definedName name="FDD_145_10">"A34334"</definedName>
    <definedName name="FDD_145_11">"A34699"</definedName>
    <definedName name="FDD_145_12">"A35064"</definedName>
    <definedName name="FDD_145_13">"A35430"</definedName>
    <definedName name="FDD_145_14">"A35795"</definedName>
    <definedName name="FDD_145_2">"A31412"</definedName>
    <definedName name="FDD_145_3">"A31777"</definedName>
    <definedName name="FDD_145_4">"A32142"</definedName>
    <definedName name="FDD_145_5">"A32508"</definedName>
    <definedName name="FDD_145_6">"A32873"</definedName>
    <definedName name="FDD_145_7">"A33238"</definedName>
    <definedName name="FDD_145_8">"A33603"</definedName>
    <definedName name="FDD_145_9">"A33969"</definedName>
    <definedName name="FDD_146_0">"A30681"</definedName>
    <definedName name="FDD_146_1">"A31047"</definedName>
    <definedName name="FDD_146_10">"A34334"</definedName>
    <definedName name="FDD_146_11">"A34699"</definedName>
    <definedName name="FDD_146_12">"A35064"</definedName>
    <definedName name="FDD_146_13">"A35430"</definedName>
    <definedName name="FDD_146_14">"A35795"</definedName>
    <definedName name="FDD_146_2">"A31412"</definedName>
    <definedName name="FDD_146_3">"A31777"</definedName>
    <definedName name="FDD_146_4">"A32142"</definedName>
    <definedName name="FDD_146_5">"A32508"</definedName>
    <definedName name="FDD_146_6">"A32873"</definedName>
    <definedName name="FDD_146_7">"A33238"</definedName>
    <definedName name="FDD_146_8">"A33603"</definedName>
    <definedName name="FDD_146_9">"A33969"</definedName>
    <definedName name="FDD_147_0">"U30681"</definedName>
    <definedName name="FDD_147_1">"U31047"</definedName>
    <definedName name="FDD_147_10">"U34334"</definedName>
    <definedName name="FDD_147_11">"U34699"</definedName>
    <definedName name="FDD_147_12">"U35064"</definedName>
    <definedName name="FDD_147_13">"U35430"</definedName>
    <definedName name="FDD_147_14">"U35795"</definedName>
    <definedName name="FDD_147_2">"U31412"</definedName>
    <definedName name="FDD_147_3">"U31777"</definedName>
    <definedName name="FDD_147_4">"U32142"</definedName>
    <definedName name="FDD_147_5">"U32508"</definedName>
    <definedName name="FDD_147_6">"U32873"</definedName>
    <definedName name="FDD_147_7">"U33238"</definedName>
    <definedName name="FDD_147_8">"U33603"</definedName>
    <definedName name="FDD_147_9">"U33969"</definedName>
    <definedName name="FDD_148_0">"A30681"</definedName>
    <definedName name="FDD_148_1">"A31047"</definedName>
    <definedName name="FDD_148_10">"A34334"</definedName>
    <definedName name="FDD_148_11">"A34699"</definedName>
    <definedName name="FDD_148_12">"A35064"</definedName>
    <definedName name="FDD_148_13">"A35430"</definedName>
    <definedName name="FDD_148_14">"A35795"</definedName>
    <definedName name="FDD_148_2">"A31412"</definedName>
    <definedName name="FDD_148_3">"A31777"</definedName>
    <definedName name="FDD_148_4">"A32142"</definedName>
    <definedName name="FDD_148_5">"A32508"</definedName>
    <definedName name="FDD_148_6">"A32873"</definedName>
    <definedName name="FDD_148_7">"A33238"</definedName>
    <definedName name="FDD_148_8">"A33603"</definedName>
    <definedName name="FDD_148_9">"A33969"</definedName>
    <definedName name="FDD_149_0">"U30681"</definedName>
    <definedName name="FDD_149_1">"U31047"</definedName>
    <definedName name="FDD_149_10">"U34334"</definedName>
    <definedName name="FDD_149_11">"U34699"</definedName>
    <definedName name="FDD_149_12">"U35064"</definedName>
    <definedName name="FDD_149_13">"U35430"</definedName>
    <definedName name="FDD_149_14">"A35795"</definedName>
    <definedName name="FDD_149_2">"U31412"</definedName>
    <definedName name="FDD_149_3">"U31777"</definedName>
    <definedName name="FDD_149_4">"U32142"</definedName>
    <definedName name="FDD_149_5">"U32508"</definedName>
    <definedName name="FDD_149_6">"U32873"</definedName>
    <definedName name="FDD_149_7">"U33238"</definedName>
    <definedName name="FDD_149_8">"U33603"</definedName>
    <definedName name="FDD_149_9">"U33969"</definedName>
    <definedName name="FDD_15_0">"A25569"</definedName>
    <definedName name="FDD_151_0">"A30681"</definedName>
    <definedName name="FDD_151_1">"A31047"</definedName>
    <definedName name="FDD_151_10">"A34334"</definedName>
    <definedName name="FDD_151_11">"A34699"</definedName>
    <definedName name="FDD_151_12">"A35064"</definedName>
    <definedName name="FDD_151_13">"A35430"</definedName>
    <definedName name="FDD_151_14">"A35795"</definedName>
    <definedName name="FDD_151_2">"A31412"</definedName>
    <definedName name="FDD_151_3">"A31777"</definedName>
    <definedName name="FDD_151_4">"A32142"</definedName>
    <definedName name="FDD_151_5">"A32508"</definedName>
    <definedName name="FDD_151_6">"A32873"</definedName>
    <definedName name="FDD_151_7">"A33238"</definedName>
    <definedName name="FDD_151_8">"A33603"</definedName>
    <definedName name="FDD_151_9">"A33969"</definedName>
    <definedName name="FDD_152_0">"A30681"</definedName>
    <definedName name="FDD_152_1">"A31047"</definedName>
    <definedName name="FDD_152_10">"A34334"</definedName>
    <definedName name="FDD_152_11">"A34699"</definedName>
    <definedName name="FDD_152_12">"A35064"</definedName>
    <definedName name="FDD_152_13">"A35430"</definedName>
    <definedName name="FDD_152_14">"A35795"</definedName>
    <definedName name="FDD_152_15">"E36160"</definedName>
    <definedName name="FDD_152_2">"A31412"</definedName>
    <definedName name="FDD_152_3">"A31777"</definedName>
    <definedName name="FDD_152_4">"A32142"</definedName>
    <definedName name="FDD_152_5">"A32508"</definedName>
    <definedName name="FDD_152_6">"A32873"</definedName>
    <definedName name="FDD_152_7">"A33238"</definedName>
    <definedName name="FDD_152_8">"A33603"</definedName>
    <definedName name="FDD_152_9">"A33969"</definedName>
    <definedName name="FDD_153_0">"A30681"</definedName>
    <definedName name="FDD_153_1">"A31047"</definedName>
    <definedName name="FDD_153_10">"A34334"</definedName>
    <definedName name="FDD_153_11">"A34699"</definedName>
    <definedName name="FDD_153_12">"A35064"</definedName>
    <definedName name="FDD_153_13">"A35430"</definedName>
    <definedName name="FDD_153_14">"A35795"</definedName>
    <definedName name="FDD_153_2">"A31412"</definedName>
    <definedName name="FDD_153_3">"A31777"</definedName>
    <definedName name="FDD_153_4">"A32142"</definedName>
    <definedName name="FDD_153_5">"A32508"</definedName>
    <definedName name="FDD_153_6">"A32873"</definedName>
    <definedName name="FDD_153_7">"A33238"</definedName>
    <definedName name="FDD_153_8">"A33603"</definedName>
    <definedName name="FDD_153_9">"A33969"</definedName>
    <definedName name="FDD_154_0">"A30681"</definedName>
    <definedName name="FDD_154_1">"A31047"</definedName>
    <definedName name="FDD_154_10">"A34334"</definedName>
    <definedName name="FDD_154_11">"A34699"</definedName>
    <definedName name="FDD_154_12">"A35064"</definedName>
    <definedName name="FDD_154_13">"A35430"</definedName>
    <definedName name="FDD_154_14">"A35795"</definedName>
    <definedName name="FDD_154_2">"A31412"</definedName>
    <definedName name="FDD_154_3">"A31777"</definedName>
    <definedName name="FDD_154_4">"A32142"</definedName>
    <definedName name="FDD_154_5">"A32508"</definedName>
    <definedName name="FDD_154_6">"A32873"</definedName>
    <definedName name="FDD_154_7">"A33238"</definedName>
    <definedName name="FDD_154_8">"A33603"</definedName>
    <definedName name="FDD_154_9">"A33969"</definedName>
    <definedName name="FDD_155_0">"A25569"</definedName>
    <definedName name="FDD_156_0">"A30681"</definedName>
    <definedName name="FDD_156_1">"A31047"</definedName>
    <definedName name="FDD_156_10">"A34334"</definedName>
    <definedName name="FDD_156_11">"A34699"</definedName>
    <definedName name="FDD_156_12">"A35064"</definedName>
    <definedName name="FDD_156_13">"A35430"</definedName>
    <definedName name="FDD_156_14">"A35795"</definedName>
    <definedName name="FDD_156_15">"E36160"</definedName>
    <definedName name="FDD_156_2">"A31412"</definedName>
    <definedName name="FDD_156_3">"A31777"</definedName>
    <definedName name="FDD_156_4">"A32142"</definedName>
    <definedName name="FDD_156_5">"A32508"</definedName>
    <definedName name="FDD_156_6">"A32873"</definedName>
    <definedName name="FDD_156_7">"A33238"</definedName>
    <definedName name="FDD_156_8">"A33603"</definedName>
    <definedName name="FDD_156_9">"A33969"</definedName>
    <definedName name="FDD_157_0">"A30681"</definedName>
    <definedName name="FDD_157_1">"A31047"</definedName>
    <definedName name="FDD_157_10">"A34334"</definedName>
    <definedName name="FDD_157_11">"A34699"</definedName>
    <definedName name="FDD_157_12">"A35064"</definedName>
    <definedName name="FDD_157_13">"A35430"</definedName>
    <definedName name="FDD_157_14">"A35795"</definedName>
    <definedName name="FDD_157_2">"A31412"</definedName>
    <definedName name="FDD_157_3">"A31777"</definedName>
    <definedName name="FDD_157_4">"A32142"</definedName>
    <definedName name="FDD_157_5">"A32508"</definedName>
    <definedName name="FDD_157_6">"A32873"</definedName>
    <definedName name="FDD_157_7">"A33238"</definedName>
    <definedName name="FDD_157_8">"A33603"</definedName>
    <definedName name="FDD_157_9">"A33969"</definedName>
    <definedName name="FDD_158_0">"A30681"</definedName>
    <definedName name="FDD_158_1">"A31047"</definedName>
    <definedName name="FDD_158_10">"A34334"</definedName>
    <definedName name="FDD_158_11">"A34699"</definedName>
    <definedName name="FDD_158_12">"A35064"</definedName>
    <definedName name="FDD_158_13">"A35430"</definedName>
    <definedName name="FDD_158_14">"A35795"</definedName>
    <definedName name="FDD_158_15">"E36160"</definedName>
    <definedName name="FDD_158_2">"A31412"</definedName>
    <definedName name="FDD_158_3">"A31777"</definedName>
    <definedName name="FDD_158_4">"A32142"</definedName>
    <definedName name="FDD_158_5">"A32508"</definedName>
    <definedName name="FDD_158_6">"A32873"</definedName>
    <definedName name="FDD_158_7">"A33238"</definedName>
    <definedName name="FDD_158_8">"A33603"</definedName>
    <definedName name="FDD_158_9">"A33969"</definedName>
    <definedName name="FDD_159_0">"A30681"</definedName>
    <definedName name="FDD_159_1">"A31047"</definedName>
    <definedName name="FDD_159_10">"A34334"</definedName>
    <definedName name="FDD_159_11">"A34699"</definedName>
    <definedName name="FDD_159_12">"A35064"</definedName>
    <definedName name="FDD_159_13">"A35430"</definedName>
    <definedName name="FDD_159_14">"A35795"</definedName>
    <definedName name="FDD_159_2">"A31412"</definedName>
    <definedName name="FDD_159_3">"A31777"</definedName>
    <definedName name="FDD_159_4">"A32142"</definedName>
    <definedName name="FDD_159_5">"A32508"</definedName>
    <definedName name="FDD_159_6">"A32873"</definedName>
    <definedName name="FDD_159_7">"A33238"</definedName>
    <definedName name="FDD_159_8">"A33603"</definedName>
    <definedName name="FDD_159_9">"A33969"</definedName>
    <definedName name="FDD_16_0">"A25569"</definedName>
    <definedName name="FDD_160_0">"A30681"</definedName>
    <definedName name="FDD_160_1">"A31047"</definedName>
    <definedName name="FDD_160_10">"A34334"</definedName>
    <definedName name="FDD_160_11">"A34699"</definedName>
    <definedName name="FDD_160_12">"A35064"</definedName>
    <definedName name="FDD_160_13">"A35430"</definedName>
    <definedName name="FDD_160_14">"A35795"</definedName>
    <definedName name="FDD_160_15">"E36160"</definedName>
    <definedName name="FDD_160_2">"A31412"</definedName>
    <definedName name="FDD_160_3">"A31777"</definedName>
    <definedName name="FDD_160_4">"A32142"</definedName>
    <definedName name="FDD_160_5">"A32508"</definedName>
    <definedName name="FDD_160_6">"A32873"</definedName>
    <definedName name="FDD_160_7">"A33238"</definedName>
    <definedName name="FDD_160_8">"A33603"</definedName>
    <definedName name="FDD_160_9">"A33969"</definedName>
    <definedName name="FDD_161_0">"A30681"</definedName>
    <definedName name="FDD_161_1">"A31047"</definedName>
    <definedName name="FDD_161_10">"A34334"</definedName>
    <definedName name="FDD_161_11">"A34699"</definedName>
    <definedName name="FDD_161_12">"A35064"</definedName>
    <definedName name="FDD_161_13">"A35430"</definedName>
    <definedName name="FDD_161_14">"A35795"</definedName>
    <definedName name="FDD_161_2">"A31412"</definedName>
    <definedName name="FDD_161_3">"A31777"</definedName>
    <definedName name="FDD_161_4">"A32142"</definedName>
    <definedName name="FDD_161_5">"A32508"</definedName>
    <definedName name="FDD_161_6">"A32873"</definedName>
    <definedName name="FDD_161_7">"A33238"</definedName>
    <definedName name="FDD_161_8">"A33603"</definedName>
    <definedName name="FDD_161_9">"A33969"</definedName>
    <definedName name="FDD_162_0">"A30681"</definedName>
    <definedName name="FDD_162_1">"A31047"</definedName>
    <definedName name="FDD_162_10">"A34334"</definedName>
    <definedName name="FDD_162_11">"A34699"</definedName>
    <definedName name="FDD_162_12">"A35064"</definedName>
    <definedName name="FDD_162_13">"A35430"</definedName>
    <definedName name="FDD_162_14">"A35795"</definedName>
    <definedName name="FDD_162_2">"A31412"</definedName>
    <definedName name="FDD_162_3">"A31777"</definedName>
    <definedName name="FDD_162_4">"A32142"</definedName>
    <definedName name="FDD_162_5">"A32508"</definedName>
    <definedName name="FDD_162_6">"A32873"</definedName>
    <definedName name="FDD_162_7">"A33238"</definedName>
    <definedName name="FDD_162_8">"A33603"</definedName>
    <definedName name="FDD_162_9">"A33969"</definedName>
    <definedName name="FDD_163_0">"A30681"</definedName>
    <definedName name="FDD_163_1">"A31047"</definedName>
    <definedName name="FDD_163_10">"A34334"</definedName>
    <definedName name="FDD_163_11">"A34699"</definedName>
    <definedName name="FDD_163_12">"A35064"</definedName>
    <definedName name="FDD_163_13">"A35430"</definedName>
    <definedName name="FDD_163_14">"A35795"</definedName>
    <definedName name="FDD_163_2">"A31412"</definedName>
    <definedName name="FDD_163_3">"A31777"</definedName>
    <definedName name="FDD_163_4">"A32142"</definedName>
    <definedName name="FDD_163_5">"A32508"</definedName>
    <definedName name="FDD_163_6">"A32873"</definedName>
    <definedName name="FDD_163_7">"A33238"</definedName>
    <definedName name="FDD_163_8">"A33603"</definedName>
    <definedName name="FDD_163_9">"A33969"</definedName>
    <definedName name="FDD_164_0">"A25569"</definedName>
    <definedName name="FDD_165_0">"A30681"</definedName>
    <definedName name="FDD_165_1">"A31047"</definedName>
    <definedName name="FDD_165_10">"A34334"</definedName>
    <definedName name="FDD_165_11">"A34699"</definedName>
    <definedName name="FDD_165_12">"A35064"</definedName>
    <definedName name="FDD_165_13">"A35430"</definedName>
    <definedName name="FDD_165_14">"A35795"</definedName>
    <definedName name="FDD_165_2">"A31412"</definedName>
    <definedName name="FDD_165_3">"A31777"</definedName>
    <definedName name="FDD_165_4">"A32142"</definedName>
    <definedName name="FDD_165_5">"A32508"</definedName>
    <definedName name="FDD_165_6">"A32873"</definedName>
    <definedName name="FDD_165_7">"A33238"</definedName>
    <definedName name="FDD_165_8">"A33603"</definedName>
    <definedName name="FDD_165_9">"A33969"</definedName>
    <definedName name="FDD_166_0">"A30681"</definedName>
    <definedName name="FDD_166_1">"A31047"</definedName>
    <definedName name="FDD_166_10">"A34334"</definedName>
    <definedName name="FDD_166_11">"A34699"</definedName>
    <definedName name="FDD_166_12">"A35064"</definedName>
    <definedName name="FDD_166_13">"A35430"</definedName>
    <definedName name="FDD_166_14">"A35795"</definedName>
    <definedName name="FDD_166_2">"A31412"</definedName>
    <definedName name="FDD_166_3">"A31777"</definedName>
    <definedName name="FDD_166_4">"A32142"</definedName>
    <definedName name="FDD_166_5">"A32508"</definedName>
    <definedName name="FDD_166_6">"A32873"</definedName>
    <definedName name="FDD_166_7">"A33238"</definedName>
    <definedName name="FDD_166_8">"A33603"</definedName>
    <definedName name="FDD_166_9">"A33969"</definedName>
    <definedName name="FDD_167_0">"A30681"</definedName>
    <definedName name="FDD_167_1">"A31047"</definedName>
    <definedName name="FDD_167_10">"A34334"</definedName>
    <definedName name="FDD_167_11">"A34699"</definedName>
    <definedName name="FDD_167_12">"A35064"</definedName>
    <definedName name="FDD_167_13">"A35430"</definedName>
    <definedName name="FDD_167_14">"A35795"</definedName>
    <definedName name="FDD_167_2">"A31412"</definedName>
    <definedName name="FDD_167_3">"A31777"</definedName>
    <definedName name="FDD_167_4">"A32142"</definedName>
    <definedName name="FDD_167_5">"A32508"</definedName>
    <definedName name="FDD_167_6">"A32873"</definedName>
    <definedName name="FDD_167_7">"A33238"</definedName>
    <definedName name="FDD_167_8">"A33603"</definedName>
    <definedName name="FDD_167_9">"A33969"</definedName>
    <definedName name="FDD_168_0">"E36160"</definedName>
    <definedName name="FDD_168_1">"E36525"</definedName>
    <definedName name="FDD_168_2">"E36891"</definedName>
    <definedName name="FDD_169_0">"A30681"</definedName>
    <definedName name="FDD_169_1">"A31047"</definedName>
    <definedName name="FDD_169_10">"A34334"</definedName>
    <definedName name="FDD_169_11">"A34699"</definedName>
    <definedName name="FDD_169_12">"A35064"</definedName>
    <definedName name="FDD_169_13">"A35430"</definedName>
    <definedName name="FDD_169_14">"A35795"</definedName>
    <definedName name="FDD_169_2">"A31412"</definedName>
    <definedName name="FDD_169_3">"A31777"</definedName>
    <definedName name="FDD_169_4">"A32142"</definedName>
    <definedName name="FDD_169_5">"A32508"</definedName>
    <definedName name="FDD_169_6">"A32873"</definedName>
    <definedName name="FDD_169_7">"A33238"</definedName>
    <definedName name="FDD_169_8">"A33603"</definedName>
    <definedName name="FDD_169_9">"A33969"</definedName>
    <definedName name="FDD_17_0">"A25569"</definedName>
    <definedName name="FDD_170_0">"A30681"</definedName>
    <definedName name="FDD_170_1">"A31047"</definedName>
    <definedName name="FDD_170_10">"A34334"</definedName>
    <definedName name="FDD_170_11">"A34699"</definedName>
    <definedName name="FDD_170_12">"A35064"</definedName>
    <definedName name="FDD_170_13">"A35430"</definedName>
    <definedName name="FDD_170_14">"A35795"</definedName>
    <definedName name="FDD_170_2">"A31412"</definedName>
    <definedName name="FDD_170_3">"A31777"</definedName>
    <definedName name="FDD_170_4">"A32142"</definedName>
    <definedName name="FDD_170_5">"A32508"</definedName>
    <definedName name="FDD_170_6">"A32873"</definedName>
    <definedName name="FDD_170_7">"A33238"</definedName>
    <definedName name="FDD_170_8">"A33603"</definedName>
    <definedName name="FDD_170_9">"A33969"</definedName>
    <definedName name="FDD_171_0">"A30681"</definedName>
    <definedName name="FDD_171_1">"A31047"</definedName>
    <definedName name="FDD_171_10">"A34334"</definedName>
    <definedName name="FDD_171_11">"A34699"</definedName>
    <definedName name="FDD_171_12">"A35064"</definedName>
    <definedName name="FDD_171_13">"A35430"</definedName>
    <definedName name="FDD_171_14">"A35795"</definedName>
    <definedName name="FDD_171_2">"A31412"</definedName>
    <definedName name="FDD_171_3">"A31777"</definedName>
    <definedName name="FDD_171_4">"A32142"</definedName>
    <definedName name="FDD_171_5">"A32508"</definedName>
    <definedName name="FDD_171_6">"A32873"</definedName>
    <definedName name="FDD_171_7">"A33238"</definedName>
    <definedName name="FDD_171_8">"A33603"</definedName>
    <definedName name="FDD_171_9">"A33969"</definedName>
    <definedName name="FDD_172_0">"A30681"</definedName>
    <definedName name="FDD_172_1">"A31047"</definedName>
    <definedName name="FDD_172_10">"A34334"</definedName>
    <definedName name="FDD_172_11">"A34699"</definedName>
    <definedName name="FDD_172_12">"A35064"</definedName>
    <definedName name="FDD_172_13">"A35430"</definedName>
    <definedName name="FDD_172_14">"A35795"</definedName>
    <definedName name="FDD_172_2">"A31412"</definedName>
    <definedName name="FDD_172_3">"A31777"</definedName>
    <definedName name="FDD_172_4">"A32142"</definedName>
    <definedName name="FDD_172_5">"A32508"</definedName>
    <definedName name="FDD_172_6">"A32873"</definedName>
    <definedName name="FDD_172_7">"A33238"</definedName>
    <definedName name="FDD_172_8">"A33603"</definedName>
    <definedName name="FDD_172_9">"A33969"</definedName>
    <definedName name="FDD_173_0">"A30681"</definedName>
    <definedName name="FDD_173_1">"A31047"</definedName>
    <definedName name="FDD_173_10">"A34334"</definedName>
    <definedName name="FDD_173_11">"A34699"</definedName>
    <definedName name="FDD_173_12">"A35064"</definedName>
    <definedName name="FDD_173_13">"A35430"</definedName>
    <definedName name="FDD_173_14">"A35795"</definedName>
    <definedName name="FDD_173_2">"A31412"</definedName>
    <definedName name="FDD_173_3">"A31777"</definedName>
    <definedName name="FDD_173_4">"A32142"</definedName>
    <definedName name="FDD_173_5">"A32508"</definedName>
    <definedName name="FDD_173_6">"A32873"</definedName>
    <definedName name="FDD_173_7">"A33238"</definedName>
    <definedName name="FDD_173_8">"A33603"</definedName>
    <definedName name="FDD_173_9">"A33969"</definedName>
    <definedName name="FDD_174_0">"A30681"</definedName>
    <definedName name="FDD_174_1">"A31047"</definedName>
    <definedName name="FDD_174_10">"A34334"</definedName>
    <definedName name="FDD_174_11">"A34699"</definedName>
    <definedName name="FDD_174_12">"A35064"</definedName>
    <definedName name="FDD_174_13">"A35430"</definedName>
    <definedName name="FDD_174_14">"A35795"</definedName>
    <definedName name="FDD_174_2">"A31412"</definedName>
    <definedName name="FDD_174_3">"A31777"</definedName>
    <definedName name="FDD_174_4">"A32142"</definedName>
    <definedName name="FDD_174_5">"A32508"</definedName>
    <definedName name="FDD_174_6">"A32873"</definedName>
    <definedName name="FDD_174_7">"A33238"</definedName>
    <definedName name="FDD_174_8">"A33603"</definedName>
    <definedName name="FDD_174_9">"A33969"</definedName>
    <definedName name="FDD_175_0">"E36160"</definedName>
    <definedName name="FDD_175_1">"E36525"</definedName>
    <definedName name="FDD_175_2">"E36891"</definedName>
    <definedName name="FDD_176_0">"E36160"</definedName>
    <definedName name="FDD_176_1">"E36525"</definedName>
    <definedName name="FDD_176_2">"E36891"</definedName>
    <definedName name="FDD_177_0">"E36160"</definedName>
    <definedName name="FDD_177_1">"E36525"</definedName>
    <definedName name="FDD_177_2">"E36891"</definedName>
    <definedName name="FDD_178_0">"E36160"</definedName>
    <definedName name="FDD_178_1">"E36525"</definedName>
    <definedName name="FDD_178_2">"E36891"</definedName>
    <definedName name="FDD_179_0">"E36160"</definedName>
    <definedName name="FDD_179_1">"E36525"</definedName>
    <definedName name="FDD_179_2">"E36891"</definedName>
    <definedName name="FDD_18_0">"A25569"</definedName>
    <definedName name="FDD_180_0">"E36160"</definedName>
    <definedName name="FDD_180_1">"E36525"</definedName>
    <definedName name="FDD_180_2">"E36891"</definedName>
    <definedName name="FDD_181_0">"E36160"</definedName>
    <definedName name="FDD_181_1">"E36525"</definedName>
    <definedName name="FDD_181_2">"E36891"</definedName>
    <definedName name="FDD_182_0">"E36160"</definedName>
    <definedName name="FDD_182_1">"E36525"</definedName>
    <definedName name="FDD_182_2">"E36891"</definedName>
    <definedName name="FDD_183_0">"E36160"</definedName>
    <definedName name="FDD_183_1">"E36525"</definedName>
    <definedName name="FDD_183_2">"E36891"</definedName>
    <definedName name="FDD_184_0">"E36160"</definedName>
    <definedName name="FDD_184_1">"E36525"</definedName>
    <definedName name="FDD_184_2">"E36891"</definedName>
    <definedName name="FDD_185_0">"E36160"</definedName>
    <definedName name="FDD_185_1">"E36525"</definedName>
    <definedName name="FDD_185_2">"E36891"</definedName>
    <definedName name="FDD_186_0">"E36160"</definedName>
    <definedName name="FDD_186_1">"E36525"</definedName>
    <definedName name="FDD_186_2">"E36891"</definedName>
    <definedName name="FDD_187_0">"E36160"</definedName>
    <definedName name="FDD_187_1">"E36525"</definedName>
    <definedName name="FDD_187_2">"E36891"</definedName>
    <definedName name="FDD_188_0">"A30681"</definedName>
    <definedName name="FDD_188_1">"A31047"</definedName>
    <definedName name="FDD_188_10">"A34334"</definedName>
    <definedName name="FDD_188_11">"A34699"</definedName>
    <definedName name="FDD_188_12">"A35064"</definedName>
    <definedName name="FDD_188_13">"A35430"</definedName>
    <definedName name="FDD_188_14">"A35795"</definedName>
    <definedName name="FDD_188_2">"A31412"</definedName>
    <definedName name="FDD_188_3">"A31777"</definedName>
    <definedName name="FDD_188_4">"A32142"</definedName>
    <definedName name="FDD_188_5">"A32508"</definedName>
    <definedName name="FDD_188_6">"A32873"</definedName>
    <definedName name="FDD_188_7">"A33238"</definedName>
    <definedName name="FDD_188_8">"A33603"</definedName>
    <definedName name="FDD_188_9">"A33969"</definedName>
    <definedName name="FDD_189_0">"A30681"</definedName>
    <definedName name="FDD_189_1">"A31047"</definedName>
    <definedName name="FDD_189_10">"A34334"</definedName>
    <definedName name="FDD_189_11">"A34699"</definedName>
    <definedName name="FDD_189_12">"A35064"</definedName>
    <definedName name="FDD_189_13">"A35430"</definedName>
    <definedName name="FDD_189_14">"A35795"</definedName>
    <definedName name="FDD_189_2">"A31412"</definedName>
    <definedName name="FDD_189_3">"A31777"</definedName>
    <definedName name="FDD_189_4">"A32142"</definedName>
    <definedName name="FDD_189_5">"A32508"</definedName>
    <definedName name="FDD_189_6">"A32873"</definedName>
    <definedName name="FDD_189_7">"A33238"</definedName>
    <definedName name="FDD_189_8">"A33603"</definedName>
    <definedName name="FDD_189_9">"A33969"</definedName>
    <definedName name="FDD_19_0">"A25569"</definedName>
    <definedName name="FDD_19_1">"A35795"</definedName>
    <definedName name="FDD_19_2">"E36160"</definedName>
    <definedName name="FDD_19_3">"E36525"</definedName>
    <definedName name="FDD_190_0">"A30681"</definedName>
    <definedName name="FDD_190_1">"A31047"</definedName>
    <definedName name="FDD_190_10">"A34334"</definedName>
    <definedName name="FDD_190_11">"A34699"</definedName>
    <definedName name="FDD_190_12">"A35064"</definedName>
    <definedName name="FDD_190_13">"A35430"</definedName>
    <definedName name="FDD_190_14">"A35795"</definedName>
    <definedName name="FDD_190_2">"A31412"</definedName>
    <definedName name="FDD_190_3">"A31777"</definedName>
    <definedName name="FDD_190_4">"A32142"</definedName>
    <definedName name="FDD_190_5">"A32508"</definedName>
    <definedName name="FDD_190_6">"A32873"</definedName>
    <definedName name="FDD_190_7">"A33238"</definedName>
    <definedName name="FDD_190_8">"A33603"</definedName>
    <definedName name="FDD_190_9">"A33969"</definedName>
    <definedName name="FDD_191_0">"A30681"</definedName>
    <definedName name="FDD_191_1">"A31047"</definedName>
    <definedName name="FDD_191_10">"A34334"</definedName>
    <definedName name="FDD_191_11">"A34699"</definedName>
    <definedName name="FDD_191_12">"A35064"</definedName>
    <definedName name="FDD_191_13">"A35430"</definedName>
    <definedName name="FDD_191_14">"A35795"</definedName>
    <definedName name="FDD_191_2">"A31412"</definedName>
    <definedName name="FDD_191_3">"A31777"</definedName>
    <definedName name="FDD_191_4">"A32142"</definedName>
    <definedName name="FDD_191_5">"A32508"</definedName>
    <definedName name="FDD_191_6">"A32873"</definedName>
    <definedName name="FDD_191_7">"A33238"</definedName>
    <definedName name="FDD_191_8">"A33603"</definedName>
    <definedName name="FDD_191_9">"A33969"</definedName>
    <definedName name="FDD_192_0">"E36160"</definedName>
    <definedName name="FDD_192_1">"E36525"</definedName>
    <definedName name="FDD_192_2">"E36891"</definedName>
    <definedName name="FDD_193_0">"A30681"</definedName>
    <definedName name="FDD_193_1">"A31047"</definedName>
    <definedName name="FDD_193_10">"A34334"</definedName>
    <definedName name="FDD_193_11">"A34699"</definedName>
    <definedName name="FDD_193_12">"A35064"</definedName>
    <definedName name="FDD_193_13">"A35430"</definedName>
    <definedName name="FDD_193_14">"A35795"</definedName>
    <definedName name="FDD_193_2">"A31412"</definedName>
    <definedName name="FDD_193_3">"A31777"</definedName>
    <definedName name="FDD_193_4">"A32142"</definedName>
    <definedName name="FDD_193_5">"A32508"</definedName>
    <definedName name="FDD_193_6">"A32873"</definedName>
    <definedName name="FDD_193_7">"A33238"</definedName>
    <definedName name="FDD_193_8">"A33603"</definedName>
    <definedName name="FDD_193_9">"A33969"</definedName>
    <definedName name="FDD_194_0">"A30681"</definedName>
    <definedName name="FDD_194_1">"A31047"</definedName>
    <definedName name="FDD_194_10">"A34334"</definedName>
    <definedName name="FDD_194_11">"A34699"</definedName>
    <definedName name="FDD_194_12">"A35064"</definedName>
    <definedName name="FDD_194_13">"A35430"</definedName>
    <definedName name="FDD_194_14">"A35795"</definedName>
    <definedName name="FDD_194_2">"A31412"</definedName>
    <definedName name="FDD_194_3">"A31777"</definedName>
    <definedName name="FDD_194_4">"A32142"</definedName>
    <definedName name="FDD_194_5">"A32508"</definedName>
    <definedName name="FDD_194_6">"A32873"</definedName>
    <definedName name="FDD_194_7">"A33238"</definedName>
    <definedName name="FDD_194_8">"A33603"</definedName>
    <definedName name="FDD_194_9">"A33969"</definedName>
    <definedName name="FDD_195_0">"A30681"</definedName>
    <definedName name="FDD_195_1">"A31047"</definedName>
    <definedName name="FDD_195_10">"A34334"</definedName>
    <definedName name="FDD_195_11">"A34699"</definedName>
    <definedName name="FDD_195_12">"A35064"</definedName>
    <definedName name="FDD_195_13">"A35430"</definedName>
    <definedName name="FDD_195_14">"A35795"</definedName>
    <definedName name="FDD_195_2">"A31412"</definedName>
    <definedName name="FDD_195_3">"A31777"</definedName>
    <definedName name="FDD_195_4">"A32142"</definedName>
    <definedName name="FDD_195_5">"A32508"</definedName>
    <definedName name="FDD_195_6">"A32873"</definedName>
    <definedName name="FDD_195_7">"A33238"</definedName>
    <definedName name="FDD_195_8">"A33603"</definedName>
    <definedName name="FDD_195_9">"A33969"</definedName>
    <definedName name="FDD_196_0">"E36160"</definedName>
    <definedName name="FDD_196_1">"E36525"</definedName>
    <definedName name="FDD_196_2">"E36891"</definedName>
    <definedName name="FDD_197_0">"A30681"</definedName>
    <definedName name="FDD_197_1">"A31047"</definedName>
    <definedName name="FDD_197_10">"A34334"</definedName>
    <definedName name="FDD_197_11">"A34699"</definedName>
    <definedName name="FDD_197_12">"A35064"</definedName>
    <definedName name="FDD_197_13">"A35430"</definedName>
    <definedName name="FDD_197_14">"A35795"</definedName>
    <definedName name="FDD_197_2">"A31412"</definedName>
    <definedName name="FDD_197_3">"A31777"</definedName>
    <definedName name="FDD_197_4">"A32142"</definedName>
    <definedName name="FDD_197_5">"A32508"</definedName>
    <definedName name="FDD_197_6">"A32873"</definedName>
    <definedName name="FDD_197_7">"A33238"</definedName>
    <definedName name="FDD_197_8">"A33603"</definedName>
    <definedName name="FDD_197_9">"A33969"</definedName>
    <definedName name="FDD_198_0">"A30681"</definedName>
    <definedName name="FDD_198_1">"A31047"</definedName>
    <definedName name="FDD_198_10">"U34334"</definedName>
    <definedName name="FDD_198_11">"U34699"</definedName>
    <definedName name="FDD_198_12">"U35064"</definedName>
    <definedName name="FDD_198_13">"U35430"</definedName>
    <definedName name="FDD_198_14">"U35795"</definedName>
    <definedName name="FDD_198_2">"A31412"</definedName>
    <definedName name="FDD_198_3">"U31777"</definedName>
    <definedName name="FDD_198_4">"U32142"</definedName>
    <definedName name="FDD_198_5">"U32508"</definedName>
    <definedName name="FDD_198_6">"U32873"</definedName>
    <definedName name="FDD_198_7">"U33238"</definedName>
    <definedName name="FDD_198_8">"U33603"</definedName>
    <definedName name="FDD_198_9">"U33969"</definedName>
    <definedName name="FDD_199_0">"E36160"</definedName>
    <definedName name="FDD_199_1">"E36525"</definedName>
    <definedName name="FDD_199_2">"E36891"</definedName>
    <definedName name="FDD_2_0">"A25569"</definedName>
    <definedName name="FDD_20_0">"A25569"</definedName>
    <definedName name="FDD_200_0">"E36160"</definedName>
    <definedName name="FDD_200_1">"E36525"</definedName>
    <definedName name="FDD_200_2">"E36891"</definedName>
    <definedName name="FDD_201_0">"A30681"</definedName>
    <definedName name="FDD_201_1">"A31047"</definedName>
    <definedName name="FDD_201_10">"A34334"</definedName>
    <definedName name="FDD_201_11">"A34699"</definedName>
    <definedName name="FDD_201_12">"A35064"</definedName>
    <definedName name="FDD_201_13">"A35430"</definedName>
    <definedName name="FDD_201_14">"A35795"</definedName>
    <definedName name="FDD_201_2">"A31412"</definedName>
    <definedName name="FDD_201_3">"A31777"</definedName>
    <definedName name="FDD_201_4">"A32142"</definedName>
    <definedName name="FDD_201_5">"A32508"</definedName>
    <definedName name="FDD_201_6">"A32873"</definedName>
    <definedName name="FDD_201_7">"A33238"</definedName>
    <definedName name="FDD_201_8">"A33603"</definedName>
    <definedName name="FDD_201_9">"A33969"</definedName>
    <definedName name="FDD_202_0">"A30681"</definedName>
    <definedName name="FDD_202_1">"A31047"</definedName>
    <definedName name="FDD_202_10">"A34334"</definedName>
    <definedName name="FDD_202_11">"A34699"</definedName>
    <definedName name="FDD_202_12">"A35064"</definedName>
    <definedName name="FDD_202_13">"A35430"</definedName>
    <definedName name="FDD_202_14">"A35795"</definedName>
    <definedName name="FDD_202_2">"A31412"</definedName>
    <definedName name="FDD_202_3">"A31777"</definedName>
    <definedName name="FDD_202_4">"A32142"</definedName>
    <definedName name="FDD_202_5">"A32508"</definedName>
    <definedName name="FDD_202_6">"A32873"</definedName>
    <definedName name="FDD_202_7">"A33238"</definedName>
    <definedName name="FDD_202_8">"A33603"</definedName>
    <definedName name="FDD_202_9">"A33969"</definedName>
    <definedName name="FDD_203_0">"E36160"</definedName>
    <definedName name="FDD_203_1">"E36525"</definedName>
    <definedName name="FDD_203_2">"E36891"</definedName>
    <definedName name="FDD_204_0">"A25569"</definedName>
    <definedName name="FDD_205_0">"A25569"</definedName>
    <definedName name="FDD_206_0">"A25569"</definedName>
    <definedName name="FDD_207_0">"A25569"</definedName>
    <definedName name="FDD_208_0">"E36160"</definedName>
    <definedName name="FDD_208_1">"E36525"</definedName>
    <definedName name="FDD_208_2">"E36891"</definedName>
    <definedName name="FDD_209_0">"A25569"</definedName>
    <definedName name="FDD_21_0">"A25569"</definedName>
    <definedName name="FDD_210_0">"A25569"</definedName>
    <definedName name="FDD_211_0">"A25569"</definedName>
    <definedName name="FDD_212_0">"A25569"</definedName>
    <definedName name="FDD_213_0">"E36160"</definedName>
    <definedName name="FDD_213_1">"E36525"</definedName>
    <definedName name="FDD_213_2">"E36891"</definedName>
    <definedName name="FDD_214_0">"A25569"</definedName>
    <definedName name="FDD_215_0">"A25569"</definedName>
    <definedName name="FDD_216_0">"A25569"</definedName>
    <definedName name="FDD_217_0">"A25569"</definedName>
    <definedName name="FDD_218_0">"E36160"</definedName>
    <definedName name="FDD_218_1">"E36525"</definedName>
    <definedName name="FDD_218_2">"E36891"</definedName>
    <definedName name="FDD_219_0">"U25569"</definedName>
    <definedName name="FDD_22_0">"A25569"</definedName>
    <definedName name="FDD_220_0">"U25569"</definedName>
    <definedName name="FDD_221_0">"U25569"</definedName>
    <definedName name="FDD_222_0">"U25569"</definedName>
    <definedName name="FDD_223_0">"E36160"</definedName>
    <definedName name="FDD_223_1">"E36525"</definedName>
    <definedName name="FDD_223_2">"E36891"</definedName>
    <definedName name="FDD_224_0">"A25569"</definedName>
    <definedName name="FDD_225_0">"A25569"</definedName>
    <definedName name="FDD_226_0">"A25569"</definedName>
    <definedName name="FDD_227_0">"A25569"</definedName>
    <definedName name="FDD_228_0">"E36160"</definedName>
    <definedName name="FDD_228_1">"E36525"</definedName>
    <definedName name="FDD_228_2">"E36891"</definedName>
    <definedName name="FDD_229_0">"A25569"</definedName>
    <definedName name="FDD_23_0">"A25569"</definedName>
    <definedName name="FDD_230_0">"A25569"</definedName>
    <definedName name="FDD_231_0">"A25569"</definedName>
    <definedName name="FDD_232_0">"A25569"</definedName>
    <definedName name="FDD_233_0">"A25569"</definedName>
    <definedName name="FDD_234_0">"A25569"</definedName>
    <definedName name="FDD_235_0">"A25569"</definedName>
    <definedName name="FDD_236_0">"A25569"</definedName>
    <definedName name="FDD_237_0">"A25569"</definedName>
    <definedName name="FDD_238_0">"A30681"</definedName>
    <definedName name="FDD_238_1">"A31047"</definedName>
    <definedName name="FDD_238_10">"A34334"</definedName>
    <definedName name="FDD_238_11">"A34699"</definedName>
    <definedName name="FDD_238_12">"A35064"</definedName>
    <definedName name="FDD_238_13">"A35430"</definedName>
    <definedName name="FDD_238_14">"A35795"</definedName>
    <definedName name="FDD_238_2">"A31412"</definedName>
    <definedName name="FDD_238_3">"A31777"</definedName>
    <definedName name="FDD_238_4">"A32142"</definedName>
    <definedName name="FDD_238_5">"A32508"</definedName>
    <definedName name="FDD_238_6">"A32873"</definedName>
    <definedName name="FDD_238_7">"A33238"</definedName>
    <definedName name="FDD_238_8">"A33603"</definedName>
    <definedName name="FDD_238_9">"A33969"</definedName>
    <definedName name="FDD_24_0">"A25569"</definedName>
    <definedName name="FDD_243_0">"E36160"</definedName>
    <definedName name="FDD_243_1">"E36525"</definedName>
    <definedName name="FDD_243_2">"E36891"</definedName>
    <definedName name="FDD_244_0">"A25569"</definedName>
    <definedName name="FDD_245_0">"A25569"</definedName>
    <definedName name="FDD_246_0">"A25569"</definedName>
    <definedName name="FDD_247_0">"A25569"</definedName>
    <definedName name="FDD_248_0">"E36160"</definedName>
    <definedName name="FDD_248_1">"E36525"</definedName>
    <definedName name="FDD_248_2">"E36891"</definedName>
    <definedName name="FDD_249_0">"A25569"</definedName>
    <definedName name="FDD_25_0">"A25569"</definedName>
    <definedName name="FDD_25_1">"U35795"</definedName>
    <definedName name="FDD_25_2">"U36160"</definedName>
    <definedName name="FDD_25_3">"U36525"</definedName>
    <definedName name="FDD_250_0">"A25569"</definedName>
    <definedName name="FDD_251_0">"A25569"</definedName>
    <definedName name="FDD_252_0">"A25569"</definedName>
    <definedName name="FDD_253_0">"E36160"</definedName>
    <definedName name="FDD_253_1">"E36525"</definedName>
    <definedName name="FDD_253_2">"E36891"</definedName>
    <definedName name="FDD_254_0">"E36160"</definedName>
    <definedName name="FDD_254_1">"E36525"</definedName>
    <definedName name="FDD_254_2">"E36891"</definedName>
    <definedName name="FDD_255_0">"E36160"</definedName>
    <definedName name="FDD_255_1">"E36525"</definedName>
    <definedName name="FDD_255_2">"E36891"</definedName>
    <definedName name="FDD_256_0">"U36160"</definedName>
    <definedName name="FDD_256_1">"U36525"</definedName>
    <definedName name="FDD_256_2">"U36891"</definedName>
    <definedName name="FDD_257_0">"E36160"</definedName>
    <definedName name="FDD_257_1">"E36525"</definedName>
    <definedName name="FDD_257_2">"E36891"</definedName>
    <definedName name="FDD_258_0">"E36160"</definedName>
    <definedName name="FDD_258_1">"E36525"</definedName>
    <definedName name="FDD_258_2">"E36891"</definedName>
    <definedName name="FDD_259_0">"E36160"</definedName>
    <definedName name="FDD_259_1">"E36525"</definedName>
    <definedName name="FDD_259_2">"E36891"</definedName>
    <definedName name="FDD_26_0">"A25569"</definedName>
    <definedName name="FDD_260_0">"E36160"</definedName>
    <definedName name="FDD_260_1">"E36525"</definedName>
    <definedName name="FDD_260_2">"E36891"</definedName>
    <definedName name="FDD_261_0">"E36160"</definedName>
    <definedName name="FDD_261_1">"E36525"</definedName>
    <definedName name="FDD_261_2">"E36891"</definedName>
    <definedName name="FDD_264_0">"E36160"</definedName>
    <definedName name="FDD_264_1">"E36525"</definedName>
    <definedName name="FDD_264_2">"E36891"</definedName>
    <definedName name="FDD_265_0">"A25569"</definedName>
    <definedName name="FDD_266_0">"A25569"</definedName>
    <definedName name="FDD_267_0">"A25569"</definedName>
    <definedName name="FDD_268_0">"A25569"</definedName>
    <definedName name="FDD_269_0">"E36160"</definedName>
    <definedName name="FDD_269_1">"E36525"</definedName>
    <definedName name="FDD_269_2">"E36891"</definedName>
    <definedName name="FDD_27_0">"A25569"</definedName>
    <definedName name="FDD_270_0">"A25569"</definedName>
    <definedName name="FDD_271_0">"A25569"</definedName>
    <definedName name="FDD_272_0">"A25569"</definedName>
    <definedName name="FDD_273_0">"A25569"</definedName>
    <definedName name="FDD_274_0">"E36160"</definedName>
    <definedName name="FDD_274_1">"E36525"</definedName>
    <definedName name="FDD_274_2">"E36891"</definedName>
    <definedName name="FDD_275_0">"A25569"</definedName>
    <definedName name="FDD_276_0">"A25569"</definedName>
    <definedName name="FDD_277_0">"A25569"</definedName>
    <definedName name="FDD_278_0">"A25569"</definedName>
    <definedName name="FDD_279_0">"E36160"</definedName>
    <definedName name="FDD_279_1">"E36525"</definedName>
    <definedName name="FDD_279_2">"E36891"</definedName>
    <definedName name="FDD_28_0">"A25569"</definedName>
    <definedName name="FDD_280_0">"E36160"</definedName>
    <definedName name="FDD_280_1">"E36525"</definedName>
    <definedName name="FDD_280_2">"E36891"</definedName>
    <definedName name="FDD_281_0">"E36160"</definedName>
    <definedName name="FDD_281_1">"E36525"</definedName>
    <definedName name="FDD_281_2">"E36891"</definedName>
    <definedName name="FDD_282_0">"E36160"</definedName>
    <definedName name="FDD_282_1">"E36525"</definedName>
    <definedName name="FDD_282_2">"E36891"</definedName>
    <definedName name="FDD_283_0">"E36160"</definedName>
    <definedName name="FDD_283_1">"E36525"</definedName>
    <definedName name="FDD_283_2">"E36891"</definedName>
    <definedName name="FDD_284_0">"A30681"</definedName>
    <definedName name="FDD_284_1">"A31047"</definedName>
    <definedName name="FDD_284_10">"A34334"</definedName>
    <definedName name="FDD_284_11">"A34699"</definedName>
    <definedName name="FDD_284_12">"A35064"</definedName>
    <definedName name="FDD_284_13">"A35430"</definedName>
    <definedName name="FDD_284_14">"A35795"</definedName>
    <definedName name="FDD_284_2">"A31412"</definedName>
    <definedName name="FDD_284_3">"A31777"</definedName>
    <definedName name="FDD_284_4">"A32142"</definedName>
    <definedName name="FDD_284_5">"A32508"</definedName>
    <definedName name="FDD_284_6">"A32873"</definedName>
    <definedName name="FDD_284_7">"A33238"</definedName>
    <definedName name="FDD_284_8">"A33603"</definedName>
    <definedName name="FDD_284_9">"A33969"</definedName>
    <definedName name="FDD_285_0">"A35795"</definedName>
    <definedName name="FDD_285_1">"E36160"</definedName>
    <definedName name="FDD_285_10">"E39447"</definedName>
    <definedName name="FDD_285_11">"E39813"</definedName>
    <definedName name="FDD_285_12">"E40178"</definedName>
    <definedName name="FDD_285_13">"E40543"</definedName>
    <definedName name="FDD_285_14">"E40908"</definedName>
    <definedName name="FDD_285_15">"E41274"</definedName>
    <definedName name="FDD_285_16">"E41639"</definedName>
    <definedName name="FDD_285_17">"E42004"</definedName>
    <definedName name="FDD_285_18">"E42369"</definedName>
    <definedName name="FDD_285_19">"E42735"</definedName>
    <definedName name="FDD_285_2">"E36525"</definedName>
    <definedName name="FDD_285_20">"E43100"</definedName>
    <definedName name="FDD_285_21">"E43465"</definedName>
    <definedName name="FDD_285_22">"E43830"</definedName>
    <definedName name="FDD_285_23">"E44196"</definedName>
    <definedName name="FDD_285_24">"E44561"</definedName>
    <definedName name="FDD_285_25">"E44926"</definedName>
    <definedName name="FDD_285_3">"E36891"</definedName>
    <definedName name="FDD_285_4">"E37256"</definedName>
    <definedName name="FDD_285_5">"E37621"</definedName>
    <definedName name="FDD_285_6">"E37986"</definedName>
    <definedName name="FDD_285_7">"E38352"</definedName>
    <definedName name="FDD_285_8">"E38717"</definedName>
    <definedName name="FDD_285_9">"E39082"</definedName>
    <definedName name="FDD_286_0">"E36160"</definedName>
    <definedName name="FDD_286_1">"E36525"</definedName>
    <definedName name="FDD_286_10">"E39813"</definedName>
    <definedName name="FDD_286_11">"E40178"</definedName>
    <definedName name="FDD_286_12">"E40543"</definedName>
    <definedName name="FDD_286_13">"E40908"</definedName>
    <definedName name="FDD_286_14">"E41274"</definedName>
    <definedName name="FDD_286_15">"E41639"</definedName>
    <definedName name="FDD_286_16">"E42004"</definedName>
    <definedName name="FDD_286_17">"E42369"</definedName>
    <definedName name="FDD_286_18">"E42735"</definedName>
    <definedName name="FDD_286_19">"E43100"</definedName>
    <definedName name="FDD_286_2">"E36891"</definedName>
    <definedName name="FDD_286_20">"E43465"</definedName>
    <definedName name="FDD_286_21">"E43830"</definedName>
    <definedName name="FDD_286_22">"E44196"</definedName>
    <definedName name="FDD_286_23">"E44561"</definedName>
    <definedName name="FDD_286_24">"E44926"</definedName>
    <definedName name="FDD_286_3">"E37256"</definedName>
    <definedName name="FDD_286_4">"E37621"</definedName>
    <definedName name="FDD_286_5">"E37986"</definedName>
    <definedName name="FDD_286_6">"E38352"</definedName>
    <definedName name="FDD_286_7">"E38717"</definedName>
    <definedName name="FDD_286_8">"E39082"</definedName>
    <definedName name="FDD_286_9">"E39447"</definedName>
    <definedName name="FDD_287_0">"A25569"</definedName>
    <definedName name="FDD_288_0">"A25569"</definedName>
    <definedName name="FDD_289_0">"A36890"</definedName>
    <definedName name="FDD_29_0">"A25569"</definedName>
    <definedName name="FDD_290_0">"A36890"</definedName>
    <definedName name="FDD_291_0">"A25569"</definedName>
    <definedName name="FDD_295_0">"U25569"</definedName>
    <definedName name="FDD_296_0">"A25569"</definedName>
    <definedName name="FDD_297_0">"A25569"</definedName>
    <definedName name="FDD_298_0">"A25569"</definedName>
    <definedName name="FDD_299_0">"A25569"</definedName>
    <definedName name="FDD_3_0">"A25569"</definedName>
    <definedName name="FDD_30_0">"A25569"</definedName>
    <definedName name="FDD_300_0">"U25569"</definedName>
    <definedName name="FDD_301_0">"U35795"</definedName>
    <definedName name="FDD_301_1">"U36160"</definedName>
    <definedName name="FDD_301_2">"U36525"</definedName>
    <definedName name="FDD_302_0">"U35795"</definedName>
    <definedName name="FDD_302_1">"U36160"</definedName>
    <definedName name="FDD_302_2">"U36525"</definedName>
    <definedName name="FDD_303_0">"U35795"</definedName>
    <definedName name="FDD_303_1">"U36160"</definedName>
    <definedName name="FDD_303_2">"U36525"</definedName>
    <definedName name="FDD_304_0">"U35795"</definedName>
    <definedName name="FDD_304_1">"U36160"</definedName>
    <definedName name="FDD_304_2">"U36525"</definedName>
    <definedName name="FDD_305_0">"A30681"</definedName>
    <definedName name="FDD_305_1">"A31047"</definedName>
    <definedName name="FDD_305_10">"U34334"</definedName>
    <definedName name="FDD_305_11">"U34699"</definedName>
    <definedName name="FDD_305_12">"U35064"</definedName>
    <definedName name="FDD_305_13">"U35430"</definedName>
    <definedName name="FDD_305_14">"U35795"</definedName>
    <definedName name="FDD_305_2">"A31412"</definedName>
    <definedName name="FDD_305_3">"U31777"</definedName>
    <definedName name="FDD_305_4">"U32142"</definedName>
    <definedName name="FDD_305_5">"U32508"</definedName>
    <definedName name="FDD_305_6">"U32873"</definedName>
    <definedName name="FDD_305_7">"U33238"</definedName>
    <definedName name="FDD_305_8">"U33603"</definedName>
    <definedName name="FDD_305_9">"U33969"</definedName>
    <definedName name="FDD_306_0">"U35795"</definedName>
    <definedName name="FDD_306_1">"E36160"</definedName>
    <definedName name="FDD_306_2">"U36525"</definedName>
    <definedName name="FDD_307_0">"A35795"</definedName>
    <definedName name="FDD_307_1">"U36160"</definedName>
    <definedName name="FDD_307_2">"U36525"</definedName>
    <definedName name="FDD_31_0">"A25569"</definedName>
    <definedName name="FDD_32_0">"A25569"</definedName>
    <definedName name="FDD_33_0">"A25569"</definedName>
    <definedName name="FDD_34_0">"A25569"</definedName>
    <definedName name="FDD_35_0">"A25569"</definedName>
    <definedName name="FDD_36_0">"A25569"</definedName>
    <definedName name="FDD_37_0">"A25569"</definedName>
    <definedName name="FDD_38_0">"A25569"</definedName>
    <definedName name="FDD_39_0">"A25569"</definedName>
    <definedName name="FDD_4_0">"A25569"</definedName>
    <definedName name="FDD_40_0">"A25569"</definedName>
    <definedName name="FDD_41_0">"U25569"</definedName>
    <definedName name="FDD_41_1">"A35795"</definedName>
    <definedName name="FDD_41_2">"E36160"</definedName>
    <definedName name="FDD_41_3">"E36525"</definedName>
    <definedName name="FDD_42_0">"U25569"</definedName>
    <definedName name="FDD_42_1">"U35795"</definedName>
    <definedName name="FDD_42_2">"U36160"</definedName>
    <definedName name="FDD_42_3">"U36525"</definedName>
    <definedName name="FDD_43_0">"A25569"</definedName>
    <definedName name="FDD_44_0">"A30681"</definedName>
    <definedName name="FDD_44_1">"A31047"</definedName>
    <definedName name="FDD_44_10">"A34334"</definedName>
    <definedName name="FDD_44_11">"A34699"</definedName>
    <definedName name="FDD_44_12">"A35064"</definedName>
    <definedName name="FDD_44_13">"A35430"</definedName>
    <definedName name="FDD_44_14">"A35795"</definedName>
    <definedName name="FDD_44_2">"A31412"</definedName>
    <definedName name="FDD_44_3">"A31777"</definedName>
    <definedName name="FDD_44_4">"A32142"</definedName>
    <definedName name="FDD_44_5">"A32508"</definedName>
    <definedName name="FDD_44_6">"A32873"</definedName>
    <definedName name="FDD_44_7">"A33238"</definedName>
    <definedName name="FDD_44_8">"A33603"</definedName>
    <definedName name="FDD_44_9">"A33969"</definedName>
    <definedName name="FDD_45_0">"A30681"</definedName>
    <definedName name="FDD_45_1">"A31047"</definedName>
    <definedName name="FDD_45_10">"A34334"</definedName>
    <definedName name="FDD_45_11">"A34699"</definedName>
    <definedName name="FDD_45_12">"A35064"</definedName>
    <definedName name="FDD_45_13">"A35430"</definedName>
    <definedName name="FDD_45_14">"A35795"</definedName>
    <definedName name="FDD_45_2">"A31412"</definedName>
    <definedName name="FDD_45_3">"A31777"</definedName>
    <definedName name="FDD_45_4">"A32142"</definedName>
    <definedName name="FDD_45_5">"A32508"</definedName>
    <definedName name="FDD_45_6">"A32873"</definedName>
    <definedName name="FDD_45_7">"A33238"</definedName>
    <definedName name="FDD_45_8">"A33603"</definedName>
    <definedName name="FDD_45_9">"A33969"</definedName>
    <definedName name="FDD_46_0">"A30681"</definedName>
    <definedName name="FDD_46_1">"A31047"</definedName>
    <definedName name="FDD_46_10">"A34334"</definedName>
    <definedName name="FDD_46_11">"A34699"</definedName>
    <definedName name="FDD_46_12">"A35064"</definedName>
    <definedName name="FDD_46_13">"A35430"</definedName>
    <definedName name="FDD_46_14">"A35795"</definedName>
    <definedName name="FDD_46_2">"A31412"</definedName>
    <definedName name="FDD_46_3">"A31777"</definedName>
    <definedName name="FDD_46_4">"A32142"</definedName>
    <definedName name="FDD_46_5">"A32508"</definedName>
    <definedName name="FDD_46_6">"A32873"</definedName>
    <definedName name="FDD_46_7">"A33238"</definedName>
    <definedName name="FDD_46_8">"A33603"</definedName>
    <definedName name="FDD_46_9">"A33969"</definedName>
    <definedName name="FDD_47_0">"A30681"</definedName>
    <definedName name="FDD_47_1">"A31047"</definedName>
    <definedName name="FDD_47_10">"A34334"</definedName>
    <definedName name="FDD_47_11">"A34699"</definedName>
    <definedName name="FDD_47_12">"A35064"</definedName>
    <definedName name="FDD_47_13">"A35430"</definedName>
    <definedName name="FDD_47_14">"A35795"</definedName>
    <definedName name="FDD_47_2">"A31412"</definedName>
    <definedName name="FDD_47_3">"A31777"</definedName>
    <definedName name="FDD_47_4">"A32142"</definedName>
    <definedName name="FDD_47_5">"A32508"</definedName>
    <definedName name="FDD_47_6">"A32873"</definedName>
    <definedName name="FDD_47_7">"A33238"</definedName>
    <definedName name="FDD_47_8">"A33603"</definedName>
    <definedName name="FDD_47_9">"A33969"</definedName>
    <definedName name="FDD_48_0">"A30681"</definedName>
    <definedName name="FDD_48_1">"A31047"</definedName>
    <definedName name="FDD_48_10">"A34334"</definedName>
    <definedName name="FDD_48_11">"A34699"</definedName>
    <definedName name="FDD_48_12">"A35064"</definedName>
    <definedName name="FDD_48_13">"A35430"</definedName>
    <definedName name="FDD_48_14">"A35795"</definedName>
    <definedName name="FDD_48_2">"A31412"</definedName>
    <definedName name="FDD_48_3">"A31777"</definedName>
    <definedName name="FDD_48_4">"A32142"</definedName>
    <definedName name="FDD_48_5">"A32508"</definedName>
    <definedName name="FDD_48_6">"A32873"</definedName>
    <definedName name="FDD_48_7">"A33238"</definedName>
    <definedName name="FDD_48_8">"A33603"</definedName>
    <definedName name="FDD_48_9">"A33969"</definedName>
    <definedName name="FDD_49_0">"A30681"</definedName>
    <definedName name="FDD_49_1">"A31047"</definedName>
    <definedName name="FDD_49_10">"A34334"</definedName>
    <definedName name="FDD_49_11">"A34699"</definedName>
    <definedName name="FDD_49_12">"A35064"</definedName>
    <definedName name="FDD_49_13">"A35430"</definedName>
    <definedName name="FDD_49_14">"A35795"</definedName>
    <definedName name="FDD_49_2">"A31412"</definedName>
    <definedName name="FDD_49_3">"A31777"</definedName>
    <definedName name="FDD_49_4">"A32142"</definedName>
    <definedName name="FDD_49_5">"A32508"</definedName>
    <definedName name="FDD_49_6">"A32873"</definedName>
    <definedName name="FDD_49_7">"A33238"</definedName>
    <definedName name="FDD_49_8">"A33603"</definedName>
    <definedName name="FDD_49_9">"A33969"</definedName>
    <definedName name="FDD_5_0">"A25569"</definedName>
    <definedName name="FDD_5_1">"E35795"</definedName>
    <definedName name="FDD_5_2">"E36160"</definedName>
    <definedName name="FDD_5_3">"E36525"</definedName>
    <definedName name="FDD_50_0">"A30681"</definedName>
    <definedName name="FDD_50_1">"A31047"</definedName>
    <definedName name="FDD_50_10">"A34334"</definedName>
    <definedName name="FDD_50_11">"A34699"</definedName>
    <definedName name="FDD_50_12">"A35064"</definedName>
    <definedName name="FDD_50_13">"A35430"</definedName>
    <definedName name="FDD_50_14">"A35795"</definedName>
    <definedName name="FDD_50_2">"A31412"</definedName>
    <definedName name="FDD_50_3">"A31777"</definedName>
    <definedName name="FDD_50_4">"A32142"</definedName>
    <definedName name="FDD_50_5">"A32508"</definedName>
    <definedName name="FDD_50_6">"A32873"</definedName>
    <definedName name="FDD_50_7">"A33238"</definedName>
    <definedName name="FDD_50_8">"A33603"</definedName>
    <definedName name="FDD_50_9">"A33969"</definedName>
    <definedName name="FDD_51_0">"A30681"</definedName>
    <definedName name="FDD_51_1">"A31047"</definedName>
    <definedName name="FDD_51_10">"A34334"</definedName>
    <definedName name="FDD_51_11">"A34699"</definedName>
    <definedName name="FDD_51_12">"A35064"</definedName>
    <definedName name="FDD_51_13">"A35430"</definedName>
    <definedName name="FDD_51_14">"A35795"</definedName>
    <definedName name="FDD_51_2">"A31412"</definedName>
    <definedName name="FDD_51_3">"A31777"</definedName>
    <definedName name="FDD_51_4">"A32142"</definedName>
    <definedName name="FDD_51_5">"A32508"</definedName>
    <definedName name="FDD_51_6">"A32873"</definedName>
    <definedName name="FDD_51_7">"A33238"</definedName>
    <definedName name="FDD_51_8">"A33603"</definedName>
    <definedName name="FDD_51_9">"A33969"</definedName>
    <definedName name="FDD_52_0">"A30681"</definedName>
    <definedName name="FDD_52_1">"A31047"</definedName>
    <definedName name="FDD_52_10">"A34334"</definedName>
    <definedName name="FDD_52_11">"A34699"</definedName>
    <definedName name="FDD_52_12">"A35064"</definedName>
    <definedName name="FDD_52_13">"A35430"</definedName>
    <definedName name="FDD_52_14">"A35795"</definedName>
    <definedName name="FDD_52_2">"A31412"</definedName>
    <definedName name="FDD_52_3">"A31777"</definedName>
    <definedName name="FDD_52_4">"A32142"</definedName>
    <definedName name="FDD_52_5">"A32508"</definedName>
    <definedName name="FDD_52_6">"A32873"</definedName>
    <definedName name="FDD_52_7">"A33238"</definedName>
    <definedName name="FDD_52_8">"A33603"</definedName>
    <definedName name="FDD_52_9">"A33969"</definedName>
    <definedName name="FDD_53_0">"U30681"</definedName>
    <definedName name="FDD_53_1">"A31047"</definedName>
    <definedName name="FDD_53_10">"A34334"</definedName>
    <definedName name="FDD_53_11">"A34699"</definedName>
    <definedName name="FDD_53_12">"A35064"</definedName>
    <definedName name="FDD_53_13">"A35430"</definedName>
    <definedName name="FDD_53_14">"A35795"</definedName>
    <definedName name="FDD_53_2">"A31412"</definedName>
    <definedName name="FDD_53_3">"A31777"</definedName>
    <definedName name="FDD_53_4">"A32142"</definedName>
    <definedName name="FDD_53_5">"A32508"</definedName>
    <definedName name="FDD_53_6">"A32873"</definedName>
    <definedName name="FDD_53_7">"A33238"</definedName>
    <definedName name="FDD_53_8">"A33603"</definedName>
    <definedName name="FDD_53_9">"A33969"</definedName>
    <definedName name="FDD_54_0">"A30681"</definedName>
    <definedName name="FDD_54_1">"A31047"</definedName>
    <definedName name="FDD_54_10">"A34334"</definedName>
    <definedName name="FDD_54_11">"A34699"</definedName>
    <definedName name="FDD_54_12">"A35064"</definedName>
    <definedName name="FDD_54_13">"A35430"</definedName>
    <definedName name="FDD_54_14">"A35795"</definedName>
    <definedName name="FDD_54_2">"A31412"</definedName>
    <definedName name="FDD_54_3">"A31777"</definedName>
    <definedName name="FDD_54_4">"A32142"</definedName>
    <definedName name="FDD_54_5">"A32508"</definedName>
    <definedName name="FDD_54_6">"A32873"</definedName>
    <definedName name="FDD_54_7">"A33238"</definedName>
    <definedName name="FDD_54_8">"A33603"</definedName>
    <definedName name="FDD_54_9">"A33969"</definedName>
    <definedName name="FDD_55_0">"A30681"</definedName>
    <definedName name="FDD_55_1">"A31047"</definedName>
    <definedName name="FDD_55_10">"A34334"</definedName>
    <definedName name="FDD_55_11">"A34699"</definedName>
    <definedName name="FDD_55_12">"A35064"</definedName>
    <definedName name="FDD_55_13">"A35430"</definedName>
    <definedName name="FDD_55_14">"A35795"</definedName>
    <definedName name="FDD_55_2">"A31412"</definedName>
    <definedName name="FDD_55_3">"A31777"</definedName>
    <definedName name="FDD_55_4">"A32142"</definedName>
    <definedName name="FDD_55_5">"A32508"</definedName>
    <definedName name="FDD_55_6">"A32873"</definedName>
    <definedName name="FDD_55_7">"A33238"</definedName>
    <definedName name="FDD_55_8">"A33603"</definedName>
    <definedName name="FDD_55_9">"A33969"</definedName>
    <definedName name="FDD_56_0">"A30681"</definedName>
    <definedName name="FDD_56_1">"A31047"</definedName>
    <definedName name="FDD_56_10">"A34334"</definedName>
    <definedName name="FDD_56_11">"A34699"</definedName>
    <definedName name="FDD_56_12">"A35064"</definedName>
    <definedName name="FDD_56_13">"A35430"</definedName>
    <definedName name="FDD_56_14">"A35795"</definedName>
    <definedName name="FDD_56_2">"A31412"</definedName>
    <definedName name="FDD_56_3">"A31777"</definedName>
    <definedName name="FDD_56_4">"A32142"</definedName>
    <definedName name="FDD_56_5">"A32508"</definedName>
    <definedName name="FDD_56_6">"A32873"</definedName>
    <definedName name="FDD_56_7">"A33238"</definedName>
    <definedName name="FDD_56_8">"A33603"</definedName>
    <definedName name="FDD_56_9">"A33969"</definedName>
    <definedName name="FDD_57_0">"A30681"</definedName>
    <definedName name="FDD_57_1">"A31047"</definedName>
    <definedName name="FDD_57_10">"A34334"</definedName>
    <definedName name="FDD_57_11">"A34699"</definedName>
    <definedName name="FDD_57_12">"A35064"</definedName>
    <definedName name="FDD_57_13">"A35430"</definedName>
    <definedName name="FDD_57_14">"A35795"</definedName>
    <definedName name="FDD_57_2">"A31412"</definedName>
    <definedName name="FDD_57_3">"A31777"</definedName>
    <definedName name="FDD_57_4">"A32142"</definedName>
    <definedName name="FDD_57_5">"A32508"</definedName>
    <definedName name="FDD_57_6">"A32873"</definedName>
    <definedName name="FDD_57_7">"A33238"</definedName>
    <definedName name="FDD_57_8">"A33603"</definedName>
    <definedName name="FDD_57_9">"A33969"</definedName>
    <definedName name="FDD_58_0">"A30681"</definedName>
    <definedName name="FDD_58_1">"A31047"</definedName>
    <definedName name="FDD_58_10">"A34334"</definedName>
    <definedName name="FDD_58_100">"A35044"</definedName>
    <definedName name="FDD_58_101">"A35051"</definedName>
    <definedName name="FDD_58_102">"A35058"</definedName>
    <definedName name="FDD_58_103">"A35065"</definedName>
    <definedName name="FDD_58_104">"A35072"</definedName>
    <definedName name="FDD_58_105">"A35079"</definedName>
    <definedName name="FDD_58_106">"A35086"</definedName>
    <definedName name="FDD_58_107">"A35093"</definedName>
    <definedName name="FDD_58_108">"A35100"</definedName>
    <definedName name="FDD_58_109">"A35107"</definedName>
    <definedName name="FDD_58_11">"A34699"</definedName>
    <definedName name="FDD_58_110">"A35114"</definedName>
    <definedName name="FDD_58_111">"A35121"</definedName>
    <definedName name="FDD_58_112">"A35128"</definedName>
    <definedName name="FDD_58_113">"A35135"</definedName>
    <definedName name="FDD_58_114">"A35142"</definedName>
    <definedName name="FDD_58_115">"A35149"</definedName>
    <definedName name="FDD_58_116">"A35156"</definedName>
    <definedName name="FDD_58_117">"A35162"</definedName>
    <definedName name="FDD_58_118">"A35170"</definedName>
    <definedName name="FDD_58_119">"A35177"</definedName>
    <definedName name="FDD_58_12">"A35064"</definedName>
    <definedName name="FDD_58_120">"A35184"</definedName>
    <definedName name="FDD_58_121">"A35191"</definedName>
    <definedName name="FDD_58_122">"A35198"</definedName>
    <definedName name="FDD_58_123">"A35205"</definedName>
    <definedName name="FDD_58_124">"A35212"</definedName>
    <definedName name="FDD_58_125">"A35219"</definedName>
    <definedName name="FDD_58_126">"A35226"</definedName>
    <definedName name="FDD_58_127">"A35233"</definedName>
    <definedName name="FDD_58_128">"A35240"</definedName>
    <definedName name="FDD_58_129">"A35247"</definedName>
    <definedName name="FDD_58_13">"A35430"</definedName>
    <definedName name="FDD_58_130">"A35254"</definedName>
    <definedName name="FDD_58_131">"A35261"</definedName>
    <definedName name="FDD_58_132">"A35268"</definedName>
    <definedName name="FDD_58_133">"A35275"</definedName>
    <definedName name="FDD_58_134">"A35282"</definedName>
    <definedName name="FDD_58_135">"A35289"</definedName>
    <definedName name="FDD_58_136">"A35296"</definedName>
    <definedName name="FDD_58_137">"A35303"</definedName>
    <definedName name="FDD_58_138">"A35310"</definedName>
    <definedName name="FDD_58_139">"A35317"</definedName>
    <definedName name="FDD_58_14">"A35795"</definedName>
    <definedName name="FDD_58_140">"A35324"</definedName>
    <definedName name="FDD_58_141">"A35331"</definedName>
    <definedName name="FDD_58_142">"A35338"</definedName>
    <definedName name="FDD_58_143">"A35345"</definedName>
    <definedName name="FDD_58_144">"A35352"</definedName>
    <definedName name="FDD_58_145">"A35359"</definedName>
    <definedName name="FDD_58_146">"A35366"</definedName>
    <definedName name="FDD_58_147">"A35373"</definedName>
    <definedName name="FDD_58_148">"A35380"</definedName>
    <definedName name="FDD_58_149">"A35387"</definedName>
    <definedName name="FDD_58_15">"A34449"</definedName>
    <definedName name="FDD_58_150">"A35394"</definedName>
    <definedName name="FDD_58_151">"A35401"</definedName>
    <definedName name="FDD_58_152">"A35408"</definedName>
    <definedName name="FDD_58_153">"A35415"</definedName>
    <definedName name="FDD_58_154">"A35422"</definedName>
    <definedName name="FDD_58_155">"A35429"</definedName>
    <definedName name="FDD_58_156">"A35436"</definedName>
    <definedName name="FDD_58_157">"A35443"</definedName>
    <definedName name="FDD_58_158">"A35450"</definedName>
    <definedName name="FDD_58_159">"A35457"</definedName>
    <definedName name="FDD_58_16">"A34456"</definedName>
    <definedName name="FDD_58_160">"A35464"</definedName>
    <definedName name="FDD_58_161">"A35471"</definedName>
    <definedName name="FDD_58_162">"A35478"</definedName>
    <definedName name="FDD_58_163">"A35485"</definedName>
    <definedName name="FDD_58_164">"A35492"</definedName>
    <definedName name="FDD_58_165">"A35499"</definedName>
    <definedName name="FDD_58_166">"A35506"</definedName>
    <definedName name="FDD_58_167">"A35513"</definedName>
    <definedName name="FDD_58_168">"A35520"</definedName>
    <definedName name="FDD_58_169">"A35527"</definedName>
    <definedName name="FDD_58_17">"A34463"</definedName>
    <definedName name="FDD_58_170">"A35534"</definedName>
    <definedName name="FDD_58_171">"A35541"</definedName>
    <definedName name="FDD_58_172">"A35548"</definedName>
    <definedName name="FDD_58_173">"A35555"</definedName>
    <definedName name="FDD_58_174">"A35562"</definedName>
    <definedName name="FDD_58_175">"A35569"</definedName>
    <definedName name="FDD_58_176">"A35576"</definedName>
    <definedName name="FDD_58_177">"A35583"</definedName>
    <definedName name="FDD_58_178">"A35590"</definedName>
    <definedName name="FDD_58_179">"A35597"</definedName>
    <definedName name="FDD_58_18">"A34470"</definedName>
    <definedName name="FDD_58_180">"A35604"</definedName>
    <definedName name="FDD_58_181">"A35611"</definedName>
    <definedName name="FDD_58_182">"A35618"</definedName>
    <definedName name="FDD_58_183">"A35625"</definedName>
    <definedName name="FDD_58_184">"A35632"</definedName>
    <definedName name="FDD_58_185">"A35639"</definedName>
    <definedName name="FDD_58_186">"A35646"</definedName>
    <definedName name="FDD_58_187">"A35653"</definedName>
    <definedName name="FDD_58_188">"A35660"</definedName>
    <definedName name="FDD_58_189">"A35667"</definedName>
    <definedName name="FDD_58_19">"A34477"</definedName>
    <definedName name="FDD_58_190">"A35674"</definedName>
    <definedName name="FDD_58_191">"A35681"</definedName>
    <definedName name="FDD_58_192">"A35688"</definedName>
    <definedName name="FDD_58_193">"A35695"</definedName>
    <definedName name="FDD_58_194">"A35702"</definedName>
    <definedName name="FDD_58_195">"A35709"</definedName>
    <definedName name="FDD_58_196">"A35716"</definedName>
    <definedName name="FDD_58_197">"A35723"</definedName>
    <definedName name="FDD_58_198">"A35730"</definedName>
    <definedName name="FDD_58_199">"A35737"</definedName>
    <definedName name="FDD_58_2">"A31412"</definedName>
    <definedName name="FDD_58_20">"A34484"</definedName>
    <definedName name="FDD_58_200">"A35744"</definedName>
    <definedName name="FDD_58_201">"A35751"</definedName>
    <definedName name="FDD_58_202">"A35758"</definedName>
    <definedName name="FDD_58_203">"A35765"</definedName>
    <definedName name="FDD_58_204">"A35772"</definedName>
    <definedName name="FDD_58_205">"A35779"</definedName>
    <definedName name="FDD_58_206">"A35786"</definedName>
    <definedName name="FDD_58_207">"A35793"</definedName>
    <definedName name="FDD_58_208">"A35800"</definedName>
    <definedName name="FDD_58_209">"A35807"</definedName>
    <definedName name="FDD_58_21">"A34491"</definedName>
    <definedName name="FDD_58_210">"A35814"</definedName>
    <definedName name="FDD_58_211">"A35821"</definedName>
    <definedName name="FDD_58_212">"A35828"</definedName>
    <definedName name="FDD_58_213">"A35835"</definedName>
    <definedName name="FDD_58_214">"A35842"</definedName>
    <definedName name="FDD_58_215">"A35849"</definedName>
    <definedName name="FDD_58_216">"A35856"</definedName>
    <definedName name="FDD_58_217">"A35863"</definedName>
    <definedName name="FDD_58_218">"A35870"</definedName>
    <definedName name="FDD_58_219">"A35877"</definedName>
    <definedName name="FDD_58_22">"A34498"</definedName>
    <definedName name="FDD_58_220">"A35884"</definedName>
    <definedName name="FDD_58_221">"A35891"</definedName>
    <definedName name="FDD_58_222">"A35898"</definedName>
    <definedName name="FDD_58_223">"A35905"</definedName>
    <definedName name="FDD_58_224">"A35912"</definedName>
    <definedName name="FDD_58_225">"A35919"</definedName>
    <definedName name="FDD_58_226">"A35926"</definedName>
    <definedName name="FDD_58_227">"A35933"</definedName>
    <definedName name="FDD_58_228">"A35940"</definedName>
    <definedName name="FDD_58_229">"A35947"</definedName>
    <definedName name="FDD_58_23">"A34505"</definedName>
    <definedName name="FDD_58_230">"A35954"</definedName>
    <definedName name="FDD_58_231">"A35961"</definedName>
    <definedName name="FDD_58_232">"A35968"</definedName>
    <definedName name="FDD_58_233">"A35975"</definedName>
    <definedName name="FDD_58_234">"A35982"</definedName>
    <definedName name="FDD_58_235">"A35989"</definedName>
    <definedName name="FDD_58_236">"A35996"</definedName>
    <definedName name="FDD_58_237">"A36003"</definedName>
    <definedName name="FDD_58_238">"A36010"</definedName>
    <definedName name="FDD_58_239">"A36017"</definedName>
    <definedName name="FDD_58_24">"A34512"</definedName>
    <definedName name="FDD_58_240">"A36024"</definedName>
    <definedName name="FDD_58_241">"A36031"</definedName>
    <definedName name="FDD_58_242">"A36038"</definedName>
    <definedName name="FDD_58_243">"A36045"</definedName>
    <definedName name="FDD_58_244">"A36052"</definedName>
    <definedName name="FDD_58_245">"A36059"</definedName>
    <definedName name="FDD_58_246">"A36066"</definedName>
    <definedName name="FDD_58_247">"A36073"</definedName>
    <definedName name="FDD_58_248">"A36080"</definedName>
    <definedName name="FDD_58_249">"A36087"</definedName>
    <definedName name="FDD_58_25">"A34519"</definedName>
    <definedName name="FDD_58_250">"A36094"</definedName>
    <definedName name="FDD_58_251">"A36101"</definedName>
    <definedName name="FDD_58_252">"A36108"</definedName>
    <definedName name="FDD_58_253">"A36115"</definedName>
    <definedName name="FDD_58_254">"A36122"</definedName>
    <definedName name="FDD_58_255">"A36129"</definedName>
    <definedName name="FDD_58_256">"A36136"</definedName>
    <definedName name="FDD_58_257">"A36143"</definedName>
    <definedName name="FDD_58_258">"A36150"</definedName>
    <definedName name="FDD_58_259">"A36157"</definedName>
    <definedName name="FDD_58_26">"A34526"</definedName>
    <definedName name="FDD_58_260">"A36164"</definedName>
    <definedName name="FDD_58_27">"A34533"</definedName>
    <definedName name="FDD_58_28">"A34540"</definedName>
    <definedName name="FDD_58_29">"A34547"</definedName>
    <definedName name="FDD_58_3">"A31777"</definedName>
    <definedName name="FDD_58_30">"A34554"</definedName>
    <definedName name="FDD_58_31">"A34561"</definedName>
    <definedName name="FDD_58_32">"A34568"</definedName>
    <definedName name="FDD_58_33">"A34575"</definedName>
    <definedName name="FDD_58_34">"A34582"</definedName>
    <definedName name="FDD_58_35">"A34589"</definedName>
    <definedName name="FDD_58_36">"A34596"</definedName>
    <definedName name="FDD_58_37">"A34603"</definedName>
    <definedName name="FDD_58_38">"A34610"</definedName>
    <definedName name="FDD_58_39">"A34617"</definedName>
    <definedName name="FDD_58_4">"A32142"</definedName>
    <definedName name="FDD_58_40">"A34624"</definedName>
    <definedName name="FDD_58_41">"A34631"</definedName>
    <definedName name="FDD_58_42">"A34638"</definedName>
    <definedName name="FDD_58_43">"A34645"</definedName>
    <definedName name="FDD_58_44">"A34652"</definedName>
    <definedName name="FDD_58_45">"A34659"</definedName>
    <definedName name="FDD_58_46">"A34666"</definedName>
    <definedName name="FDD_58_47">"A34673"</definedName>
    <definedName name="FDD_58_48">"A34680"</definedName>
    <definedName name="FDD_58_49">"A34687"</definedName>
    <definedName name="FDD_58_5">"A32508"</definedName>
    <definedName name="FDD_58_50">"A34694"</definedName>
    <definedName name="FDD_58_51">"A34701"</definedName>
    <definedName name="FDD_58_52">"A34708"</definedName>
    <definedName name="FDD_58_53">"A34715"</definedName>
    <definedName name="FDD_58_54">"A34722"</definedName>
    <definedName name="FDD_58_55">"A34729"</definedName>
    <definedName name="FDD_58_56">"A34736"</definedName>
    <definedName name="FDD_58_57">"A34743"</definedName>
    <definedName name="FDD_58_58">"A34750"</definedName>
    <definedName name="FDD_58_59">"A34757"</definedName>
    <definedName name="FDD_58_6">"A32873"</definedName>
    <definedName name="FDD_58_60">"A34764"</definedName>
    <definedName name="FDD_58_61">"A34771"</definedName>
    <definedName name="FDD_58_62">"A34778"</definedName>
    <definedName name="FDD_58_63">"A34785"</definedName>
    <definedName name="FDD_58_64">"A34792"</definedName>
    <definedName name="FDD_58_65">"A34799"</definedName>
    <definedName name="FDD_58_66">"A34806"</definedName>
    <definedName name="FDD_58_67">"A34813"</definedName>
    <definedName name="FDD_58_68">"A34820"</definedName>
    <definedName name="FDD_58_69">"A34827"</definedName>
    <definedName name="FDD_58_7">"A33238"</definedName>
    <definedName name="FDD_58_70">"A34834"</definedName>
    <definedName name="FDD_58_71">"A34841"</definedName>
    <definedName name="FDD_58_72">"A34848"</definedName>
    <definedName name="FDD_58_73">"A34855"</definedName>
    <definedName name="FDD_58_74">"A34862"</definedName>
    <definedName name="FDD_58_75">"A34869"</definedName>
    <definedName name="FDD_58_76">"A34876"</definedName>
    <definedName name="FDD_58_77">"A34883"</definedName>
    <definedName name="FDD_58_78">"A34890"</definedName>
    <definedName name="FDD_58_79">"A34897"</definedName>
    <definedName name="FDD_58_8">"A33603"</definedName>
    <definedName name="FDD_58_80">"A34904"</definedName>
    <definedName name="FDD_58_81">"A34911"</definedName>
    <definedName name="FDD_58_82">"A34918"</definedName>
    <definedName name="FDD_58_83">"A34925"</definedName>
    <definedName name="FDD_58_84">"A34932"</definedName>
    <definedName name="FDD_58_85">"A34939"</definedName>
    <definedName name="FDD_58_86">"A34946"</definedName>
    <definedName name="FDD_58_87">"A34953"</definedName>
    <definedName name="FDD_58_88">"A34960"</definedName>
    <definedName name="FDD_58_89">"A34967"</definedName>
    <definedName name="FDD_58_9">"A33969"</definedName>
    <definedName name="FDD_58_90">"A34974"</definedName>
    <definedName name="FDD_58_91">"A34981"</definedName>
    <definedName name="FDD_58_92">"A34988"</definedName>
    <definedName name="FDD_58_93">"A34995"</definedName>
    <definedName name="FDD_58_94">"A35002"</definedName>
    <definedName name="FDD_58_95">"A35009"</definedName>
    <definedName name="FDD_58_96">"A35016"</definedName>
    <definedName name="FDD_58_97">"A35023"</definedName>
    <definedName name="FDD_58_98">"A35030"</definedName>
    <definedName name="FDD_58_99">"A35037"</definedName>
    <definedName name="FDD_59_0">"A30681"</definedName>
    <definedName name="FDD_59_1">"A31047"</definedName>
    <definedName name="FDD_59_10">"A34334"</definedName>
    <definedName name="FDD_59_100">"A35044"</definedName>
    <definedName name="FDD_59_101">"A35051"</definedName>
    <definedName name="FDD_59_102">"A35059"</definedName>
    <definedName name="FDD_59_103">"A35065"</definedName>
    <definedName name="FDD_59_104">"A35072"</definedName>
    <definedName name="FDD_59_105">"A35079"</definedName>
    <definedName name="FDD_59_106">"A35086"</definedName>
    <definedName name="FDD_59_107">"A35093"</definedName>
    <definedName name="FDD_59_108">"A35100"</definedName>
    <definedName name="FDD_59_109">"A35107"</definedName>
    <definedName name="FDD_59_11">"A34699"</definedName>
    <definedName name="FDD_59_110">"A35114"</definedName>
    <definedName name="FDD_59_111">"A35121"</definedName>
    <definedName name="FDD_59_112">"A35128"</definedName>
    <definedName name="FDD_59_113">"A35135"</definedName>
    <definedName name="FDD_59_114">"A35141"</definedName>
    <definedName name="FDD_59_115">"A35149"</definedName>
    <definedName name="FDD_59_116">"A35156"</definedName>
    <definedName name="FDD_59_117">"A35163"</definedName>
    <definedName name="FDD_59_118">"A35170"</definedName>
    <definedName name="FDD_59_119">"A35177"</definedName>
    <definedName name="FDD_59_12">"A35064"</definedName>
    <definedName name="FDD_59_120">"A35184"</definedName>
    <definedName name="FDD_59_121">"A35192"</definedName>
    <definedName name="FDD_59_122">"A35198"</definedName>
    <definedName name="FDD_59_123">"A35205"</definedName>
    <definedName name="FDD_59_124">"A35213"</definedName>
    <definedName name="FDD_59_125">"A35219"</definedName>
    <definedName name="FDD_59_126">"A35226"</definedName>
    <definedName name="FDD_59_127">"A35233"</definedName>
    <definedName name="FDD_59_128">"A35240"</definedName>
    <definedName name="FDD_59_129">"A35247"</definedName>
    <definedName name="FDD_59_13">"A35430"</definedName>
    <definedName name="FDD_59_130">"A35254"</definedName>
    <definedName name="FDD_59_131">"A35261"</definedName>
    <definedName name="FDD_59_132">"A35268"</definedName>
    <definedName name="FDD_59_133">"A35275"</definedName>
    <definedName name="FDD_59_134">"A35282"</definedName>
    <definedName name="FDD_59_135">"A35289"</definedName>
    <definedName name="FDD_59_136">"A35296"</definedName>
    <definedName name="FDD_59_137">"A35303"</definedName>
    <definedName name="FDD_59_138">"A35310"</definedName>
    <definedName name="FDD_59_139">"A35317"</definedName>
    <definedName name="FDD_59_14">"A35795"</definedName>
    <definedName name="FDD_59_140">"A35324"</definedName>
    <definedName name="FDD_59_141">"A35331"</definedName>
    <definedName name="FDD_59_142">"A35338"</definedName>
    <definedName name="FDD_59_143">"A35345"</definedName>
    <definedName name="FDD_59_144">"A35352"</definedName>
    <definedName name="FDD_59_145">"A35359"</definedName>
    <definedName name="FDD_59_146">"A35366"</definedName>
    <definedName name="FDD_59_147">"A35373"</definedName>
    <definedName name="FDD_59_148">"A35380"</definedName>
    <definedName name="FDD_59_149">"A35387"</definedName>
    <definedName name="FDD_59_15">"A34449"</definedName>
    <definedName name="FDD_59_150">"A35394"</definedName>
    <definedName name="FDD_59_151">"A35401"</definedName>
    <definedName name="FDD_59_152">"A35408"</definedName>
    <definedName name="FDD_59_153">"A35415"</definedName>
    <definedName name="FDD_59_154">"A35422"</definedName>
    <definedName name="FDD_59_155">"A35429"</definedName>
    <definedName name="FDD_59_156">"A35436"</definedName>
    <definedName name="FDD_59_157">"A35443"</definedName>
    <definedName name="FDD_59_158">"A35450"</definedName>
    <definedName name="FDD_59_159">"A35457"</definedName>
    <definedName name="FDD_59_16">"A34457"</definedName>
    <definedName name="FDD_59_160">"A35464"</definedName>
    <definedName name="FDD_59_161">"A35471"</definedName>
    <definedName name="FDD_59_162">"A35478"</definedName>
    <definedName name="FDD_59_163">"A35485"</definedName>
    <definedName name="FDD_59_164">"A35492"</definedName>
    <definedName name="FDD_59_165">"A35499"</definedName>
    <definedName name="FDD_59_166">"A35506"</definedName>
    <definedName name="FDD_59_167">"A35513"</definedName>
    <definedName name="FDD_59_168">"A35521"</definedName>
    <definedName name="FDD_59_169">"A35527"</definedName>
    <definedName name="FDD_59_17">"A34463"</definedName>
    <definedName name="FDD_59_170">"A35534"</definedName>
    <definedName name="FDD_59_171">"A35541"</definedName>
    <definedName name="FDD_59_172">"A35548"</definedName>
    <definedName name="FDD_59_173">"A35556"</definedName>
    <definedName name="FDD_59_174">"A35562"</definedName>
    <definedName name="FDD_59_175">"A35569"</definedName>
    <definedName name="FDD_59_176">"A35577"</definedName>
    <definedName name="FDD_59_177">"A35583"</definedName>
    <definedName name="FDD_59_178">"A35590"</definedName>
    <definedName name="FDD_59_179">"A35597"</definedName>
    <definedName name="FDD_59_18">"A34470"</definedName>
    <definedName name="FDD_59_180">"A35604"</definedName>
    <definedName name="FDD_59_181">"A35611"</definedName>
    <definedName name="FDD_59_182">"A35618"</definedName>
    <definedName name="FDD_59_183">"A35625"</definedName>
    <definedName name="FDD_59_184">"A35632"</definedName>
    <definedName name="FDD_59_185">"A35639"</definedName>
    <definedName name="FDD_59_186">"A35646"</definedName>
    <definedName name="FDD_59_187">"A35653"</definedName>
    <definedName name="FDD_59_188">"A35660"</definedName>
    <definedName name="FDD_59_189">"A35668"</definedName>
    <definedName name="FDD_59_19">"A34477"</definedName>
    <definedName name="FDD_59_190">"A35674"</definedName>
    <definedName name="FDD_59_191">"A35681"</definedName>
    <definedName name="FDD_59_192">"A35688"</definedName>
    <definedName name="FDD_59_193">"A35695"</definedName>
    <definedName name="FDD_59_194">"A35702"</definedName>
    <definedName name="FDD_59_195">"A35709"</definedName>
    <definedName name="FDD_59_196">"A35716"</definedName>
    <definedName name="FDD_59_197">"A35723"</definedName>
    <definedName name="FDD_59_198">"A35730"</definedName>
    <definedName name="FDD_59_199">"A35737"</definedName>
    <definedName name="FDD_59_2">"A31412"</definedName>
    <definedName name="FDD_59_20">"A34485"</definedName>
    <definedName name="FDD_59_200">"A35744"</definedName>
    <definedName name="FDD_59_201">"A35751"</definedName>
    <definedName name="FDD_59_202">"A35758"</definedName>
    <definedName name="FDD_59_203">"A35765"</definedName>
    <definedName name="FDD_59_204">"A35772"</definedName>
    <definedName name="FDD_59_205">"A35779"</definedName>
    <definedName name="FDD_59_206">"A35786"</definedName>
    <definedName name="FDD_59_207">"A35793"</definedName>
    <definedName name="FDD_59_208">"A35800"</definedName>
    <definedName name="FDD_59_209">"A35807"</definedName>
    <definedName name="FDD_59_21">"A34491"</definedName>
    <definedName name="FDD_59_210">"A35814"</definedName>
    <definedName name="FDD_59_211">"A35821"</definedName>
    <definedName name="FDD_59_212">"A35828"</definedName>
    <definedName name="FDD_59_213">"A35835"</definedName>
    <definedName name="FDD_59_214">"A35842"</definedName>
    <definedName name="FDD_59_215">"A35849"</definedName>
    <definedName name="FDD_59_216">"A35856"</definedName>
    <definedName name="FDD_59_217">"A35863"</definedName>
    <definedName name="FDD_59_218">"A35870"</definedName>
    <definedName name="FDD_59_219">"A35877"</definedName>
    <definedName name="FDD_59_22">"A34498"</definedName>
    <definedName name="FDD_59_220">"A35884"</definedName>
    <definedName name="FDD_59_221">"A35891"</definedName>
    <definedName name="FDD_59_222">"A35899"</definedName>
    <definedName name="FDD_59_223">"A35905"</definedName>
    <definedName name="FDD_59_224">"A35912"</definedName>
    <definedName name="FDD_59_225">"A35919"</definedName>
    <definedName name="FDD_59_226">"A35926"</definedName>
    <definedName name="FDD_59_227">"A35933"</definedName>
    <definedName name="FDD_59_228">"A35941"</definedName>
    <definedName name="FDD_59_229">"A35947"</definedName>
    <definedName name="FDD_59_23">"A34505"</definedName>
    <definedName name="FDD_59_230">"A35954"</definedName>
    <definedName name="FDD_59_231">"A35961"</definedName>
    <definedName name="FDD_59_232">"A35968"</definedName>
    <definedName name="FDD_59_233">"A35975"</definedName>
    <definedName name="FDD_59_234">"A35982"</definedName>
    <definedName name="FDD_59_235">"A35989"</definedName>
    <definedName name="FDD_59_236">"A35996"</definedName>
    <definedName name="FDD_59_237">"A36003"</definedName>
    <definedName name="FDD_59_238">"A36010"</definedName>
    <definedName name="FDD_59_239">"A36017"</definedName>
    <definedName name="FDD_59_24">"A34512"</definedName>
    <definedName name="FDD_59_240">"A36024"</definedName>
    <definedName name="FDD_59_241">"A36031"</definedName>
    <definedName name="FDD_59_242">"A36039"</definedName>
    <definedName name="FDD_59_243">"A36045"</definedName>
    <definedName name="FDD_59_244">"A36052"</definedName>
    <definedName name="FDD_59_245">"A36059"</definedName>
    <definedName name="FDD_59_246">"A36066"</definedName>
    <definedName name="FDD_59_247">"A36073"</definedName>
    <definedName name="FDD_59_248">"A36080"</definedName>
    <definedName name="FDD_59_249">"A36087"</definedName>
    <definedName name="FDD_59_25">"A34519"</definedName>
    <definedName name="FDD_59_250">"A36094"</definedName>
    <definedName name="FDD_59_251">"A36101"</definedName>
    <definedName name="FDD_59_252">"A36108"</definedName>
    <definedName name="FDD_59_253">"A36116"</definedName>
    <definedName name="FDD_59_254">"A36122"</definedName>
    <definedName name="FDD_59_255">"A36129"</definedName>
    <definedName name="FDD_59_256">"A36136"</definedName>
    <definedName name="FDD_59_257">"A36143"</definedName>
    <definedName name="FDD_59_258">"A36150"</definedName>
    <definedName name="FDD_59_259">"A36157"</definedName>
    <definedName name="FDD_59_26">"A34526"</definedName>
    <definedName name="FDD_59_260">"A36164"</definedName>
    <definedName name="FDD_59_27">"A34533"</definedName>
    <definedName name="FDD_59_28">"A34540"</definedName>
    <definedName name="FDD_59_29">"A34547"</definedName>
    <definedName name="FDD_59_3">"A31777"</definedName>
    <definedName name="FDD_59_30">"A34554"</definedName>
    <definedName name="FDD_59_31">"A34561"</definedName>
    <definedName name="FDD_59_32">"A34568"</definedName>
    <definedName name="FDD_59_33">"A34576"</definedName>
    <definedName name="FDD_59_34">"A34582"</definedName>
    <definedName name="FDD_59_35">"A34589"</definedName>
    <definedName name="FDD_59_36">"A34596"</definedName>
    <definedName name="FDD_59_37">"A34603"</definedName>
    <definedName name="FDD_59_38">"A34610"</definedName>
    <definedName name="FDD_59_39">"A34617"</definedName>
    <definedName name="FDD_59_4">"A32142"</definedName>
    <definedName name="FDD_59_40">"A34624"</definedName>
    <definedName name="FDD_59_41">"A34631"</definedName>
    <definedName name="FDD_59_42">"A34638"</definedName>
    <definedName name="FDD_59_43">"A34645"</definedName>
    <definedName name="FDD_59_44">"A34652"</definedName>
    <definedName name="FDD_59_45">"A34659"</definedName>
    <definedName name="FDD_59_46">"A34666"</definedName>
    <definedName name="FDD_59_47">"A34673"</definedName>
    <definedName name="FDD_59_48">"A34680"</definedName>
    <definedName name="FDD_59_49">"A34687"</definedName>
    <definedName name="FDD_59_5">"A32508"</definedName>
    <definedName name="FDD_59_50">"A34696"</definedName>
    <definedName name="FDD_59_51">"A34702"</definedName>
    <definedName name="FDD_59_52">"A34708"</definedName>
    <definedName name="FDD_59_53">"A34715"</definedName>
    <definedName name="FDD_59_54">"A34722"</definedName>
    <definedName name="FDD_59_55">"A34729"</definedName>
    <definedName name="FDD_59_56">"A34736"</definedName>
    <definedName name="FDD_59_57">"A34743"</definedName>
    <definedName name="FDD_59_58">"A34750"</definedName>
    <definedName name="FDD_59_59">"A34757"</definedName>
    <definedName name="FDD_59_6">"A32873"</definedName>
    <definedName name="FDD_59_60">"A34764"</definedName>
    <definedName name="FDD_59_61">"A34771"</definedName>
    <definedName name="FDD_59_62">"A34778"</definedName>
    <definedName name="FDD_59_63">"A34785"</definedName>
    <definedName name="FDD_59_64">"A34792"</definedName>
    <definedName name="FDD_59_65">"A34799"</definedName>
    <definedName name="FDD_59_66">"A34807"</definedName>
    <definedName name="FDD_59_67">"A34813"</definedName>
    <definedName name="FDD_59_68">"A34820"</definedName>
    <definedName name="FDD_59_69">"A34828"</definedName>
    <definedName name="FDD_59_7">"A33238"</definedName>
    <definedName name="FDD_59_70">"A34834"</definedName>
    <definedName name="FDD_59_71">"A34841"</definedName>
    <definedName name="FDD_59_72">"A34848"</definedName>
    <definedName name="FDD_59_73">"A34855"</definedName>
    <definedName name="FDD_59_74">"A34862"</definedName>
    <definedName name="FDD_59_75">"A34870"</definedName>
    <definedName name="FDD_59_76">"A34876"</definedName>
    <definedName name="FDD_59_77">"A34883"</definedName>
    <definedName name="FDD_59_78">"A34891"</definedName>
    <definedName name="FDD_59_79">"A34897"</definedName>
    <definedName name="FDD_59_8">"A33603"</definedName>
    <definedName name="FDD_59_80">"A34904"</definedName>
    <definedName name="FDD_59_81">"A34911"</definedName>
    <definedName name="FDD_59_82">"A34918"</definedName>
    <definedName name="FDD_59_83">"A34925"</definedName>
    <definedName name="FDD_59_84">"A34932"</definedName>
    <definedName name="FDD_59_85">"A34940"</definedName>
    <definedName name="FDD_59_86">"A34946"</definedName>
    <definedName name="FDD_59_87">"A34953"</definedName>
    <definedName name="FDD_59_88">"A34960"</definedName>
    <definedName name="FDD_59_89">"A34967"</definedName>
    <definedName name="FDD_59_9">"A33969"</definedName>
    <definedName name="FDD_59_90">"A34974"</definedName>
    <definedName name="FDD_59_91">"A34981"</definedName>
    <definedName name="FDD_59_92">"A34988"</definedName>
    <definedName name="FDD_59_93">"A34995"</definedName>
    <definedName name="FDD_59_94">"A35002"</definedName>
    <definedName name="FDD_59_95">"A35009"</definedName>
    <definedName name="FDD_59_96">"A35016"</definedName>
    <definedName name="FDD_59_97">"A35023"</definedName>
    <definedName name="FDD_59_98">"A35030"</definedName>
    <definedName name="FDD_59_99">"A35037"</definedName>
    <definedName name="FDD_6_0">"A25569"</definedName>
    <definedName name="FDD_6_1">"A35795"</definedName>
    <definedName name="FDD_6_2">"E36160"</definedName>
    <definedName name="FDD_6_3">"E36525"</definedName>
    <definedName name="FDD_60_0">"A30681"</definedName>
    <definedName name="FDD_60_1">"A31047"</definedName>
    <definedName name="FDD_60_10">"A34334"</definedName>
    <definedName name="FDD_60_11">"A34699"</definedName>
    <definedName name="FDD_60_12">"A35064"</definedName>
    <definedName name="FDD_60_13">"A35430"</definedName>
    <definedName name="FDD_60_14">"A35795"</definedName>
    <definedName name="FDD_60_2">"A31412"</definedName>
    <definedName name="FDD_60_3">"A31777"</definedName>
    <definedName name="FDD_60_4">"A32142"</definedName>
    <definedName name="FDD_60_5">"A32508"</definedName>
    <definedName name="FDD_60_6">"A32873"</definedName>
    <definedName name="FDD_60_7">"A33238"</definedName>
    <definedName name="FDD_60_8">"A33603"</definedName>
    <definedName name="FDD_60_9">"A33969"</definedName>
    <definedName name="FDD_61_0">"A30681"</definedName>
    <definedName name="FDD_61_1">"A31047"</definedName>
    <definedName name="FDD_61_10">"A34334"</definedName>
    <definedName name="FDD_61_11">"A34699"</definedName>
    <definedName name="FDD_61_12">"A35064"</definedName>
    <definedName name="FDD_61_13">"A35430"</definedName>
    <definedName name="FDD_61_14">"A35795"</definedName>
    <definedName name="FDD_61_2">"A31412"</definedName>
    <definedName name="FDD_61_3">"A31777"</definedName>
    <definedName name="FDD_61_4">"A32142"</definedName>
    <definedName name="FDD_61_5">"A32508"</definedName>
    <definedName name="FDD_61_6">"A32873"</definedName>
    <definedName name="FDD_61_7">"A33238"</definedName>
    <definedName name="FDD_61_8">"A33603"</definedName>
    <definedName name="FDD_61_9">"A33969"</definedName>
    <definedName name="FDD_62_0">"A30681"</definedName>
    <definedName name="FDD_62_1">"A31047"</definedName>
    <definedName name="FDD_62_10">"A34334"</definedName>
    <definedName name="FDD_62_11">"A34699"</definedName>
    <definedName name="FDD_62_12">"A35064"</definedName>
    <definedName name="FDD_62_13">"A35430"</definedName>
    <definedName name="FDD_62_14">"A35795"</definedName>
    <definedName name="FDD_62_2">"A31412"</definedName>
    <definedName name="FDD_62_3">"A31777"</definedName>
    <definedName name="FDD_62_4">"A32142"</definedName>
    <definedName name="FDD_62_5">"A32508"</definedName>
    <definedName name="FDD_62_6">"A32873"</definedName>
    <definedName name="FDD_62_7">"A33238"</definedName>
    <definedName name="FDD_62_8">"A33603"</definedName>
    <definedName name="FDD_62_9">"A33969"</definedName>
    <definedName name="FDD_63_0">"A30681"</definedName>
    <definedName name="FDD_63_1">"A31047"</definedName>
    <definedName name="FDD_63_10">"A34334"</definedName>
    <definedName name="FDD_63_11">"A34699"</definedName>
    <definedName name="FDD_63_12">"A35064"</definedName>
    <definedName name="FDD_63_13">"A35430"</definedName>
    <definedName name="FDD_63_14">"A35795"</definedName>
    <definedName name="FDD_63_2">"A31412"</definedName>
    <definedName name="FDD_63_3">"A31777"</definedName>
    <definedName name="FDD_63_4">"A32142"</definedName>
    <definedName name="FDD_63_5">"A32508"</definedName>
    <definedName name="FDD_63_6">"A32873"</definedName>
    <definedName name="FDD_63_7">"A33238"</definedName>
    <definedName name="FDD_63_8">"A33603"</definedName>
    <definedName name="FDD_63_9">"A33969"</definedName>
    <definedName name="FDD_64_0">"A30681"</definedName>
    <definedName name="FDD_64_1">"A31047"</definedName>
    <definedName name="FDD_64_10">"A34334"</definedName>
    <definedName name="FDD_64_11">"A34699"</definedName>
    <definedName name="FDD_64_12">"A35064"</definedName>
    <definedName name="FDD_64_13">"A35430"</definedName>
    <definedName name="FDD_64_14">"A35795"</definedName>
    <definedName name="FDD_64_2">"A31412"</definedName>
    <definedName name="FDD_64_3">"A31777"</definedName>
    <definedName name="FDD_64_4">"A32142"</definedName>
    <definedName name="FDD_64_5">"A32508"</definedName>
    <definedName name="FDD_64_6">"A32873"</definedName>
    <definedName name="FDD_64_7">"A33238"</definedName>
    <definedName name="FDD_64_8">"A33603"</definedName>
    <definedName name="FDD_64_9">"A33969"</definedName>
    <definedName name="FDD_65_0">"A30681"</definedName>
    <definedName name="FDD_65_1">"A31047"</definedName>
    <definedName name="FDD_65_10">"A34334"</definedName>
    <definedName name="FDD_65_11">"A34699"</definedName>
    <definedName name="FDD_65_12">"A35064"</definedName>
    <definedName name="FDD_65_13">"A35430"</definedName>
    <definedName name="FDD_65_14">"A35795"</definedName>
    <definedName name="FDD_65_2">"A31412"</definedName>
    <definedName name="FDD_65_3">"A31777"</definedName>
    <definedName name="FDD_65_4">"A32142"</definedName>
    <definedName name="FDD_65_5">"A32508"</definedName>
    <definedName name="FDD_65_6">"A32873"</definedName>
    <definedName name="FDD_65_7">"A33238"</definedName>
    <definedName name="FDD_65_8">"A33603"</definedName>
    <definedName name="FDD_65_9">"A33969"</definedName>
    <definedName name="FDD_66_0">"A30681"</definedName>
    <definedName name="FDD_66_1">"A31047"</definedName>
    <definedName name="FDD_66_10">"A34334"</definedName>
    <definedName name="FDD_66_11">"A34699"</definedName>
    <definedName name="FDD_66_12">"A35064"</definedName>
    <definedName name="FDD_66_13">"A35430"</definedName>
    <definedName name="FDD_66_14">"A35795"</definedName>
    <definedName name="FDD_66_2">"A31412"</definedName>
    <definedName name="FDD_66_3">"A31777"</definedName>
    <definedName name="FDD_66_4">"A32142"</definedName>
    <definedName name="FDD_66_5">"A32508"</definedName>
    <definedName name="FDD_66_6">"A32873"</definedName>
    <definedName name="FDD_66_7">"A33238"</definedName>
    <definedName name="FDD_66_8">"A33603"</definedName>
    <definedName name="FDD_66_9">"A33969"</definedName>
    <definedName name="FDD_67_0">"A30681"</definedName>
    <definedName name="FDD_67_1">"A31047"</definedName>
    <definedName name="FDD_67_10">"A34334"</definedName>
    <definedName name="FDD_67_11">"A34699"</definedName>
    <definedName name="FDD_67_12">"A35064"</definedName>
    <definedName name="FDD_67_13">"A35430"</definedName>
    <definedName name="FDD_67_14">"A35795"</definedName>
    <definedName name="FDD_67_2">"A31412"</definedName>
    <definedName name="FDD_67_3">"A31777"</definedName>
    <definedName name="FDD_67_4">"A32142"</definedName>
    <definedName name="FDD_67_5">"A32508"</definedName>
    <definedName name="FDD_67_6">"A32873"</definedName>
    <definedName name="FDD_67_7">"A33238"</definedName>
    <definedName name="FDD_67_8">"A33603"</definedName>
    <definedName name="FDD_67_9">"A33969"</definedName>
    <definedName name="FDD_68_0">"A30681"</definedName>
    <definedName name="FDD_68_1">"A31047"</definedName>
    <definedName name="FDD_68_10">"A34334"</definedName>
    <definedName name="FDD_68_11">"A34699"</definedName>
    <definedName name="FDD_68_12">"A35064"</definedName>
    <definedName name="FDD_68_13">"A35430"</definedName>
    <definedName name="FDD_68_14">"A35795"</definedName>
    <definedName name="FDD_68_2">"A31412"</definedName>
    <definedName name="FDD_68_3">"A31777"</definedName>
    <definedName name="FDD_68_4">"A32142"</definedName>
    <definedName name="FDD_68_5">"A32508"</definedName>
    <definedName name="FDD_68_6">"A32873"</definedName>
    <definedName name="FDD_68_7">"A33238"</definedName>
    <definedName name="FDD_68_8">"A33603"</definedName>
    <definedName name="FDD_68_9">"A33969"</definedName>
    <definedName name="FDD_69_0">"U30681"</definedName>
    <definedName name="FDD_69_1">"A31047"</definedName>
    <definedName name="FDD_69_10">"A34334"</definedName>
    <definedName name="FDD_69_11">"A34699"</definedName>
    <definedName name="FDD_69_12">"A35064"</definedName>
    <definedName name="FDD_69_13">"A35430"</definedName>
    <definedName name="FDD_69_14">"A35795"</definedName>
    <definedName name="FDD_69_2">"A31412"</definedName>
    <definedName name="FDD_69_3">"A31777"</definedName>
    <definedName name="FDD_69_4">"A32142"</definedName>
    <definedName name="FDD_69_5">"A32508"</definedName>
    <definedName name="FDD_69_6">"A32873"</definedName>
    <definedName name="FDD_69_7">"A33238"</definedName>
    <definedName name="FDD_69_8">"A33603"</definedName>
    <definedName name="FDD_69_9">"A33969"</definedName>
    <definedName name="FDD_7_0">"A25569"</definedName>
    <definedName name="FDD_7_1">"E35795"</definedName>
    <definedName name="FDD_7_2">"E36160"</definedName>
    <definedName name="FDD_7_3">"E36525"</definedName>
    <definedName name="FDD_70_0">"A30681"</definedName>
    <definedName name="FDD_70_1">"A31047"</definedName>
    <definedName name="FDD_70_10">"A34334"</definedName>
    <definedName name="FDD_70_11">"A34699"</definedName>
    <definedName name="FDD_70_12">"A35064"</definedName>
    <definedName name="FDD_70_13">"A35430"</definedName>
    <definedName name="FDD_70_14">"A35795"</definedName>
    <definedName name="FDD_70_2">"A31412"</definedName>
    <definedName name="FDD_70_3">"A31777"</definedName>
    <definedName name="FDD_70_4">"A32142"</definedName>
    <definedName name="FDD_70_5">"A32508"</definedName>
    <definedName name="FDD_70_6">"A32873"</definedName>
    <definedName name="FDD_70_7">"A33238"</definedName>
    <definedName name="FDD_70_8">"A33603"</definedName>
    <definedName name="FDD_70_9">"A33969"</definedName>
    <definedName name="FDD_71_0">"A30681"</definedName>
    <definedName name="FDD_71_1">"A31047"</definedName>
    <definedName name="FDD_71_10">"A34334"</definedName>
    <definedName name="FDD_71_11">"A34699"</definedName>
    <definedName name="FDD_71_12">"A35064"</definedName>
    <definedName name="FDD_71_13">"A35430"</definedName>
    <definedName name="FDD_71_14">"A35795"</definedName>
    <definedName name="FDD_71_2">"A31412"</definedName>
    <definedName name="FDD_71_3">"A31777"</definedName>
    <definedName name="FDD_71_4">"A32142"</definedName>
    <definedName name="FDD_71_5">"A32508"</definedName>
    <definedName name="FDD_71_6">"A32873"</definedName>
    <definedName name="FDD_71_7">"A33238"</definedName>
    <definedName name="FDD_71_8">"A33603"</definedName>
    <definedName name="FDD_71_9">"A33969"</definedName>
    <definedName name="FDD_72_0">"A30681"</definedName>
    <definedName name="FDD_72_1">"A31047"</definedName>
    <definedName name="FDD_72_10">"A34334"</definedName>
    <definedName name="FDD_72_11">"A34699"</definedName>
    <definedName name="FDD_72_12">"A35064"</definedName>
    <definedName name="FDD_72_13">"A35430"</definedName>
    <definedName name="FDD_72_14">"A35795"</definedName>
    <definedName name="FDD_72_2">"A31412"</definedName>
    <definedName name="FDD_72_3">"A31777"</definedName>
    <definedName name="FDD_72_4">"A32142"</definedName>
    <definedName name="FDD_72_5">"A32508"</definedName>
    <definedName name="FDD_72_6">"A32873"</definedName>
    <definedName name="FDD_72_7">"A33238"</definedName>
    <definedName name="FDD_72_8">"A33603"</definedName>
    <definedName name="FDD_72_9">"A33969"</definedName>
    <definedName name="FDD_73_0">"A30681"</definedName>
    <definedName name="FDD_73_1">"A31047"</definedName>
    <definedName name="FDD_73_10">"A34334"</definedName>
    <definedName name="FDD_73_11">"A34699"</definedName>
    <definedName name="FDD_73_12">"A35064"</definedName>
    <definedName name="FDD_73_13">"A35430"</definedName>
    <definedName name="FDD_73_14">"A35795"</definedName>
    <definedName name="FDD_73_2">"A31412"</definedName>
    <definedName name="FDD_73_3">"A31777"</definedName>
    <definedName name="FDD_73_4">"A32142"</definedName>
    <definedName name="FDD_73_5">"A32508"</definedName>
    <definedName name="FDD_73_6">"A32873"</definedName>
    <definedName name="FDD_73_7">"A33238"</definedName>
    <definedName name="FDD_73_8">"A33603"</definedName>
    <definedName name="FDD_73_9">"A33969"</definedName>
    <definedName name="FDD_74_0">"A30681"</definedName>
    <definedName name="FDD_74_1">"A31047"</definedName>
    <definedName name="FDD_74_10">"A34334"</definedName>
    <definedName name="FDD_74_11">"A34699"</definedName>
    <definedName name="FDD_74_12">"A35064"</definedName>
    <definedName name="FDD_74_13">"A35430"</definedName>
    <definedName name="FDD_74_14">"A35795"</definedName>
    <definedName name="FDD_74_2">"A31412"</definedName>
    <definedName name="FDD_74_3">"A31777"</definedName>
    <definedName name="FDD_74_4">"A32142"</definedName>
    <definedName name="FDD_74_5">"A32508"</definedName>
    <definedName name="FDD_74_6">"A32873"</definedName>
    <definedName name="FDD_74_7">"A33238"</definedName>
    <definedName name="FDD_74_8">"A33603"</definedName>
    <definedName name="FDD_74_9">"A33969"</definedName>
    <definedName name="FDD_75_0">"A30681"</definedName>
    <definedName name="FDD_75_1">"A31047"</definedName>
    <definedName name="FDD_75_10">"A34334"</definedName>
    <definedName name="FDD_75_11">"A34699"</definedName>
    <definedName name="FDD_75_12">"A35064"</definedName>
    <definedName name="FDD_75_13">"A35430"</definedName>
    <definedName name="FDD_75_14">"A35795"</definedName>
    <definedName name="FDD_75_2">"A31412"</definedName>
    <definedName name="FDD_75_3">"A31777"</definedName>
    <definedName name="FDD_75_4">"A32142"</definedName>
    <definedName name="FDD_75_5">"A32508"</definedName>
    <definedName name="FDD_75_6">"A32873"</definedName>
    <definedName name="FDD_75_7">"A33238"</definedName>
    <definedName name="FDD_75_8">"A33603"</definedName>
    <definedName name="FDD_75_9">"A33969"</definedName>
    <definedName name="FDD_76_0">"A30681"</definedName>
    <definedName name="FDD_76_1">"A31047"</definedName>
    <definedName name="FDD_76_10">"A34334"</definedName>
    <definedName name="FDD_76_11">"A34699"</definedName>
    <definedName name="FDD_76_12">"A35064"</definedName>
    <definedName name="FDD_76_13">"A35430"</definedName>
    <definedName name="FDD_76_14">"A35795"</definedName>
    <definedName name="FDD_76_2">"A31412"</definedName>
    <definedName name="FDD_76_3">"A31777"</definedName>
    <definedName name="FDD_76_4">"A32142"</definedName>
    <definedName name="FDD_76_5">"A32508"</definedName>
    <definedName name="FDD_76_6">"A32873"</definedName>
    <definedName name="FDD_76_7">"A33238"</definedName>
    <definedName name="FDD_76_8">"A33603"</definedName>
    <definedName name="FDD_76_9">"A33969"</definedName>
    <definedName name="FDD_77_0">"A30681"</definedName>
    <definedName name="FDD_77_1">"A31047"</definedName>
    <definedName name="FDD_77_10">"A34334"</definedName>
    <definedName name="FDD_77_11">"A34699"</definedName>
    <definedName name="FDD_77_12">"A35064"</definedName>
    <definedName name="FDD_77_13">"A35430"</definedName>
    <definedName name="FDD_77_14">"A35795"</definedName>
    <definedName name="FDD_77_2">"A31412"</definedName>
    <definedName name="FDD_77_3">"A31777"</definedName>
    <definedName name="FDD_77_4">"A32142"</definedName>
    <definedName name="FDD_77_5">"A32508"</definedName>
    <definedName name="FDD_77_6">"A32873"</definedName>
    <definedName name="FDD_77_7">"A33238"</definedName>
    <definedName name="FDD_77_8">"A33603"</definedName>
    <definedName name="FDD_77_9">"A33969"</definedName>
    <definedName name="FDD_78_0">"A30681"</definedName>
    <definedName name="FDD_78_1">"A31047"</definedName>
    <definedName name="FDD_78_10">"A34334"</definedName>
    <definedName name="FDD_78_11">"A34699"</definedName>
    <definedName name="FDD_78_12">"A35064"</definedName>
    <definedName name="FDD_78_13">"A35430"</definedName>
    <definedName name="FDD_78_14">"A35795"</definedName>
    <definedName name="FDD_78_2">"A31412"</definedName>
    <definedName name="FDD_78_3">"A31777"</definedName>
    <definedName name="FDD_78_4">"A32142"</definedName>
    <definedName name="FDD_78_5">"A32508"</definedName>
    <definedName name="FDD_78_6">"A32873"</definedName>
    <definedName name="FDD_78_7">"A33238"</definedName>
    <definedName name="FDD_78_8">"A33603"</definedName>
    <definedName name="FDD_78_9">"A33969"</definedName>
    <definedName name="FDD_79_0">"A30681"</definedName>
    <definedName name="FDD_79_1">"A31047"</definedName>
    <definedName name="FDD_79_10">"A34334"</definedName>
    <definedName name="FDD_79_11">"A34699"</definedName>
    <definedName name="FDD_79_12">"A35064"</definedName>
    <definedName name="FDD_79_13">"A35430"</definedName>
    <definedName name="FDD_79_14">"A35795"</definedName>
    <definedName name="FDD_79_2">"A31412"</definedName>
    <definedName name="FDD_79_3">"A31777"</definedName>
    <definedName name="FDD_79_4">"A32142"</definedName>
    <definedName name="FDD_79_5">"A32508"</definedName>
    <definedName name="FDD_79_6">"A32873"</definedName>
    <definedName name="FDD_79_7">"A33238"</definedName>
    <definedName name="FDD_79_8">"A33603"</definedName>
    <definedName name="FDD_79_9">"A33969"</definedName>
    <definedName name="FDD_8_0">"A25569"</definedName>
    <definedName name="FDD_8_1">"E35795"</definedName>
    <definedName name="FDD_8_2">"E36160"</definedName>
    <definedName name="FDD_8_3">"E36525"</definedName>
    <definedName name="FDD_80_0">"A30681"</definedName>
    <definedName name="FDD_80_1">"A31047"</definedName>
    <definedName name="FDD_80_10">"A34334"</definedName>
    <definedName name="FDD_80_11">"A34699"</definedName>
    <definedName name="FDD_80_12">"A35064"</definedName>
    <definedName name="FDD_80_13">"A35430"</definedName>
    <definedName name="FDD_80_14">"A35795"</definedName>
    <definedName name="FDD_80_2">"A31412"</definedName>
    <definedName name="FDD_80_3">"A31777"</definedName>
    <definedName name="FDD_80_4">"A32142"</definedName>
    <definedName name="FDD_80_5">"A32508"</definedName>
    <definedName name="FDD_80_6">"A32873"</definedName>
    <definedName name="FDD_80_7">"A33238"</definedName>
    <definedName name="FDD_80_8">"A33603"</definedName>
    <definedName name="FDD_80_9">"A33969"</definedName>
    <definedName name="FDD_81_0">"A30681"</definedName>
    <definedName name="FDD_81_1">"A31047"</definedName>
    <definedName name="FDD_81_10">"A34334"</definedName>
    <definedName name="FDD_81_11">"A34699"</definedName>
    <definedName name="FDD_81_12">"A35064"</definedName>
    <definedName name="FDD_81_13">"A35430"</definedName>
    <definedName name="FDD_81_14">"A35795"</definedName>
    <definedName name="FDD_81_2">"A31412"</definedName>
    <definedName name="FDD_81_3">"A31777"</definedName>
    <definedName name="FDD_81_4">"A32142"</definedName>
    <definedName name="FDD_81_5">"A32508"</definedName>
    <definedName name="FDD_81_6">"A32873"</definedName>
    <definedName name="FDD_81_7">"A33238"</definedName>
    <definedName name="FDD_81_8">"A33603"</definedName>
    <definedName name="FDD_81_9">"A33969"</definedName>
    <definedName name="FDD_82_0">"A30681"</definedName>
    <definedName name="FDD_82_1">"A31047"</definedName>
    <definedName name="FDD_82_10">"A34334"</definedName>
    <definedName name="FDD_82_11">"A34699"</definedName>
    <definedName name="FDD_82_12">"A35064"</definedName>
    <definedName name="FDD_82_13">"A35430"</definedName>
    <definedName name="FDD_82_14">"A35795"</definedName>
    <definedName name="FDD_82_2">"A31412"</definedName>
    <definedName name="FDD_82_3">"A31777"</definedName>
    <definedName name="FDD_82_4">"A32142"</definedName>
    <definedName name="FDD_82_5">"A32508"</definedName>
    <definedName name="FDD_82_6">"A32873"</definedName>
    <definedName name="FDD_82_7">"A33238"</definedName>
    <definedName name="FDD_82_8">"A33603"</definedName>
    <definedName name="FDD_82_9">"A33969"</definedName>
    <definedName name="FDD_83_0">"A30681"</definedName>
    <definedName name="FDD_83_1">"A31047"</definedName>
    <definedName name="FDD_83_10">"A34334"</definedName>
    <definedName name="FDD_83_11">"A34699"</definedName>
    <definedName name="FDD_83_12">"A35064"</definedName>
    <definedName name="FDD_83_13">"A35430"</definedName>
    <definedName name="FDD_83_14">"A35795"</definedName>
    <definedName name="FDD_83_2">"A31412"</definedName>
    <definedName name="FDD_83_3">"A31777"</definedName>
    <definedName name="FDD_83_4">"A32142"</definedName>
    <definedName name="FDD_83_5">"A32508"</definedName>
    <definedName name="FDD_83_6">"A32873"</definedName>
    <definedName name="FDD_83_7">"A33238"</definedName>
    <definedName name="FDD_83_8">"A33603"</definedName>
    <definedName name="FDD_83_9">"A33969"</definedName>
    <definedName name="FDD_84_0">"A30681"</definedName>
    <definedName name="FDD_84_1">"A31047"</definedName>
    <definedName name="FDD_84_10">"A34334"</definedName>
    <definedName name="FDD_84_11">"A34699"</definedName>
    <definedName name="FDD_84_12">"A35064"</definedName>
    <definedName name="FDD_84_13">"A35430"</definedName>
    <definedName name="FDD_84_14">"A35795"</definedName>
    <definedName name="FDD_84_2">"A31412"</definedName>
    <definedName name="FDD_84_3">"A31777"</definedName>
    <definedName name="FDD_84_4">"A32142"</definedName>
    <definedName name="FDD_84_5">"A32508"</definedName>
    <definedName name="FDD_84_6">"A32873"</definedName>
    <definedName name="FDD_84_7">"A33238"</definedName>
    <definedName name="FDD_84_8">"A33603"</definedName>
    <definedName name="FDD_84_9">"A33969"</definedName>
    <definedName name="FDD_85_0">"A30681"</definedName>
    <definedName name="FDD_85_1">"A31047"</definedName>
    <definedName name="FDD_85_10">"A34334"</definedName>
    <definedName name="FDD_85_11">"A34699"</definedName>
    <definedName name="FDD_85_12">"A35064"</definedName>
    <definedName name="FDD_85_13">"A35430"</definedName>
    <definedName name="FDD_85_14">"A35795"</definedName>
    <definedName name="FDD_85_2">"A31412"</definedName>
    <definedName name="FDD_85_3">"A31777"</definedName>
    <definedName name="FDD_85_4">"A32142"</definedName>
    <definedName name="FDD_85_5">"A32508"</definedName>
    <definedName name="FDD_85_6">"A32873"</definedName>
    <definedName name="FDD_85_7">"A33238"</definedName>
    <definedName name="FDD_85_8">"A33603"</definedName>
    <definedName name="FDD_85_9">"A33969"</definedName>
    <definedName name="FDD_86_0">"A30681"</definedName>
    <definedName name="FDD_86_1">"A31047"</definedName>
    <definedName name="FDD_86_10">"A34334"</definedName>
    <definedName name="FDD_86_11">"A34699"</definedName>
    <definedName name="FDD_86_12">"A35064"</definedName>
    <definedName name="FDD_86_13">"A35430"</definedName>
    <definedName name="FDD_86_14">"A35795"</definedName>
    <definedName name="FDD_86_2">"A31412"</definedName>
    <definedName name="FDD_86_3">"A31777"</definedName>
    <definedName name="FDD_86_4">"A32142"</definedName>
    <definedName name="FDD_86_5">"A32508"</definedName>
    <definedName name="FDD_86_6">"A32873"</definedName>
    <definedName name="FDD_86_7">"A33238"</definedName>
    <definedName name="FDD_86_8">"A33603"</definedName>
    <definedName name="FDD_86_9">"A33969"</definedName>
    <definedName name="FDD_87_0">"A30681"</definedName>
    <definedName name="FDD_87_1">"A31047"</definedName>
    <definedName name="FDD_87_10">"A34334"</definedName>
    <definedName name="FDD_87_11">"A34699"</definedName>
    <definedName name="FDD_87_12">"A35064"</definedName>
    <definedName name="FDD_87_13">"A35430"</definedName>
    <definedName name="FDD_87_14">"A35795"</definedName>
    <definedName name="FDD_87_2">"A31412"</definedName>
    <definedName name="FDD_87_3">"A31777"</definedName>
    <definedName name="FDD_87_4">"A32142"</definedName>
    <definedName name="FDD_87_5">"A32508"</definedName>
    <definedName name="FDD_87_6">"A32873"</definedName>
    <definedName name="FDD_87_7">"A33238"</definedName>
    <definedName name="FDD_87_8">"A33603"</definedName>
    <definedName name="FDD_87_9">"A33969"</definedName>
    <definedName name="FDD_88_0">"A30681"</definedName>
    <definedName name="FDD_88_1">"A31047"</definedName>
    <definedName name="FDD_88_10">"A34334"</definedName>
    <definedName name="FDD_88_11">"A34699"</definedName>
    <definedName name="FDD_88_12">"A35064"</definedName>
    <definedName name="FDD_88_13">"A35430"</definedName>
    <definedName name="FDD_88_14">"A35795"</definedName>
    <definedName name="FDD_88_2">"A31412"</definedName>
    <definedName name="FDD_88_3">"A31777"</definedName>
    <definedName name="FDD_88_4">"A32142"</definedName>
    <definedName name="FDD_88_5">"A32508"</definedName>
    <definedName name="FDD_88_6">"A32873"</definedName>
    <definedName name="FDD_88_7">"A33238"</definedName>
    <definedName name="FDD_88_8">"A33603"</definedName>
    <definedName name="FDD_88_9">"A33969"</definedName>
    <definedName name="FDD_89_0">"A30681"</definedName>
    <definedName name="FDD_89_1">"A31047"</definedName>
    <definedName name="FDD_89_10">"A34334"</definedName>
    <definedName name="FDD_89_11">"A34699"</definedName>
    <definedName name="FDD_89_12">"A35064"</definedName>
    <definedName name="FDD_89_13">"A35430"</definedName>
    <definedName name="FDD_89_14">"A35795"</definedName>
    <definedName name="FDD_89_2">"A31412"</definedName>
    <definedName name="FDD_89_3">"A31777"</definedName>
    <definedName name="FDD_89_4">"A32142"</definedName>
    <definedName name="FDD_89_5">"A32508"</definedName>
    <definedName name="FDD_89_6">"A32873"</definedName>
    <definedName name="FDD_89_7">"A33238"</definedName>
    <definedName name="FDD_89_8">"A33603"</definedName>
    <definedName name="FDD_89_9">"A33969"</definedName>
    <definedName name="FDD_9_0">"A25569"</definedName>
    <definedName name="FDD_9_1">"E35795"</definedName>
    <definedName name="FDD_9_2">"E36160"</definedName>
    <definedName name="FDD_9_3">"E36525"</definedName>
    <definedName name="FDD_90_0">"A30681"</definedName>
    <definedName name="FDD_90_1">"A31047"</definedName>
    <definedName name="FDD_90_10">"A34334"</definedName>
    <definedName name="FDD_90_11">"A34699"</definedName>
    <definedName name="FDD_90_12">"A35064"</definedName>
    <definedName name="FDD_90_13">"A35430"</definedName>
    <definedName name="FDD_90_14">"A35795"</definedName>
    <definedName name="FDD_90_2">"A31412"</definedName>
    <definedName name="FDD_90_3">"A31777"</definedName>
    <definedName name="FDD_90_4">"A32142"</definedName>
    <definedName name="FDD_90_5">"A32508"</definedName>
    <definedName name="FDD_90_6">"A32873"</definedName>
    <definedName name="FDD_90_7">"A33238"</definedName>
    <definedName name="FDD_90_8">"A33603"</definedName>
    <definedName name="FDD_90_9">"A33969"</definedName>
    <definedName name="FDD_91_0">"A30681"</definedName>
    <definedName name="FDD_91_1">"A31047"</definedName>
    <definedName name="FDD_91_10">"A34334"</definedName>
    <definedName name="FDD_91_11">"A34699"</definedName>
    <definedName name="FDD_91_12">"A35064"</definedName>
    <definedName name="FDD_91_13">"A35430"</definedName>
    <definedName name="FDD_91_14">"A35795"</definedName>
    <definedName name="FDD_91_2">"A31412"</definedName>
    <definedName name="FDD_91_3">"A31777"</definedName>
    <definedName name="FDD_91_4">"A32142"</definedName>
    <definedName name="FDD_91_5">"A32508"</definedName>
    <definedName name="FDD_91_6">"A32873"</definedName>
    <definedName name="FDD_91_7">"A33238"</definedName>
    <definedName name="FDD_91_8">"A33603"</definedName>
    <definedName name="FDD_91_9">"A33969"</definedName>
    <definedName name="FDD_92_0">"A30681"</definedName>
    <definedName name="FDD_92_1">"A31047"</definedName>
    <definedName name="FDD_92_10">"A34334"</definedName>
    <definedName name="FDD_92_11">"A34699"</definedName>
    <definedName name="FDD_92_12">"A35064"</definedName>
    <definedName name="FDD_92_13">"A35430"</definedName>
    <definedName name="FDD_92_14">"A35795"</definedName>
    <definedName name="FDD_92_2">"A31412"</definedName>
    <definedName name="FDD_92_3">"A31777"</definedName>
    <definedName name="FDD_92_4">"A32142"</definedName>
    <definedName name="FDD_92_5">"A32508"</definedName>
    <definedName name="FDD_92_6">"A32873"</definedName>
    <definedName name="FDD_92_7">"A33238"</definedName>
    <definedName name="FDD_92_8">"A33603"</definedName>
    <definedName name="FDD_92_9">"A33969"</definedName>
    <definedName name="FDD_93_0">"A30681"</definedName>
    <definedName name="FDD_93_1">"A31047"</definedName>
    <definedName name="FDD_93_10">"A34334"</definedName>
    <definedName name="FDD_93_11">"A34699"</definedName>
    <definedName name="FDD_93_12">"A35064"</definedName>
    <definedName name="FDD_93_13">"A35430"</definedName>
    <definedName name="FDD_93_14">"A35795"</definedName>
    <definedName name="FDD_93_2">"A31412"</definedName>
    <definedName name="FDD_93_3">"A31777"</definedName>
    <definedName name="FDD_93_4">"A32142"</definedName>
    <definedName name="FDD_93_5">"A32508"</definedName>
    <definedName name="FDD_93_6">"A32873"</definedName>
    <definedName name="FDD_93_7">"A33238"</definedName>
    <definedName name="FDD_93_8">"A33603"</definedName>
    <definedName name="FDD_93_9">"A33969"</definedName>
    <definedName name="FDD_94_0">"A30681"</definedName>
    <definedName name="FDD_94_1">"A31047"</definedName>
    <definedName name="FDD_94_10">"A34334"</definedName>
    <definedName name="FDD_94_11">"A34699"</definedName>
    <definedName name="FDD_94_12">"A35064"</definedName>
    <definedName name="FDD_94_13">"A35430"</definedName>
    <definedName name="FDD_94_14">"A35795"</definedName>
    <definedName name="FDD_94_2">"A31412"</definedName>
    <definedName name="FDD_94_3">"A31777"</definedName>
    <definedName name="FDD_94_4">"A32142"</definedName>
    <definedName name="FDD_94_5">"A32508"</definedName>
    <definedName name="FDD_94_6">"A32873"</definedName>
    <definedName name="FDD_94_7">"A33238"</definedName>
    <definedName name="FDD_94_8">"A33603"</definedName>
    <definedName name="FDD_94_9">"A33969"</definedName>
    <definedName name="FDD_95_0">"A30681"</definedName>
    <definedName name="FDD_95_1">"A31047"</definedName>
    <definedName name="FDD_95_10">"A34334"</definedName>
    <definedName name="FDD_95_11">"A34699"</definedName>
    <definedName name="FDD_95_12">"A35064"</definedName>
    <definedName name="FDD_95_13">"A35430"</definedName>
    <definedName name="FDD_95_14">"A35795"</definedName>
    <definedName name="FDD_95_2">"A31412"</definedName>
    <definedName name="FDD_95_3">"A31777"</definedName>
    <definedName name="FDD_95_4">"A32142"</definedName>
    <definedName name="FDD_95_5">"A32508"</definedName>
    <definedName name="FDD_95_6">"A32873"</definedName>
    <definedName name="FDD_95_7">"A33238"</definedName>
    <definedName name="FDD_95_8">"A33603"</definedName>
    <definedName name="FDD_95_9">"A33969"</definedName>
    <definedName name="FDD_96_0">"U30681"</definedName>
    <definedName name="FDD_96_1">"A31047"</definedName>
    <definedName name="FDD_96_10">"A34334"</definedName>
    <definedName name="FDD_96_11">"A34699"</definedName>
    <definedName name="FDD_96_12">"A35064"</definedName>
    <definedName name="FDD_96_13">"A35430"</definedName>
    <definedName name="FDD_96_14">"A35795"</definedName>
    <definedName name="FDD_96_2">"A31412"</definedName>
    <definedName name="FDD_96_3">"A31777"</definedName>
    <definedName name="FDD_96_4">"A32142"</definedName>
    <definedName name="FDD_96_5">"A32508"</definedName>
    <definedName name="FDD_96_6">"A32873"</definedName>
    <definedName name="FDD_96_7">"A33238"</definedName>
    <definedName name="FDD_96_8">"A33603"</definedName>
    <definedName name="FDD_96_9">"A33969"</definedName>
    <definedName name="FDD_97_0">"U30681"</definedName>
    <definedName name="FDD_97_1">"A31047"</definedName>
    <definedName name="FDD_97_10">"A34334"</definedName>
    <definedName name="FDD_97_11">"A34699"</definedName>
    <definedName name="FDD_97_12">"A35064"</definedName>
    <definedName name="FDD_97_13">"A35430"</definedName>
    <definedName name="FDD_97_14">"A35795"</definedName>
    <definedName name="FDD_97_2">"A31412"</definedName>
    <definedName name="FDD_97_3">"A31777"</definedName>
    <definedName name="FDD_97_4">"A32142"</definedName>
    <definedName name="FDD_97_5">"A32508"</definedName>
    <definedName name="FDD_97_6">"A32873"</definedName>
    <definedName name="FDD_97_7">"A33238"</definedName>
    <definedName name="FDD_97_8">"A33603"</definedName>
    <definedName name="FDD_97_9">"A33969"</definedName>
    <definedName name="FDD_98_0">"U30681"</definedName>
    <definedName name="FDD_98_1">"A31047"</definedName>
    <definedName name="FDD_98_10">"A34334"</definedName>
    <definedName name="FDD_98_11">"A34699"</definedName>
    <definedName name="FDD_98_12">"A35064"</definedName>
    <definedName name="FDD_98_13">"A35430"</definedName>
    <definedName name="FDD_98_14">"A35795"</definedName>
    <definedName name="FDD_98_2">"A31412"</definedName>
    <definedName name="FDD_98_3">"A31777"</definedName>
    <definedName name="FDD_98_4">"A32142"</definedName>
    <definedName name="FDD_98_5">"A32508"</definedName>
    <definedName name="FDD_98_6">"A32873"</definedName>
    <definedName name="FDD_98_7">"A33238"</definedName>
    <definedName name="FDD_98_8">"A33603"</definedName>
    <definedName name="FDD_98_9">"A33969"</definedName>
    <definedName name="FDD_99_0">"U30681"</definedName>
    <definedName name="FDD_99_1">"A31047"</definedName>
    <definedName name="FDD_99_10">"A34334"</definedName>
    <definedName name="FDD_99_11">"A34699"</definedName>
    <definedName name="FDD_99_12">"A35064"</definedName>
    <definedName name="FDD_99_13">"A35430"</definedName>
    <definedName name="FDD_99_14">"A35795"</definedName>
    <definedName name="FDD_99_2">"A31412"</definedName>
    <definedName name="FDD_99_3">"A31777"</definedName>
    <definedName name="FDD_99_4">"A32142"</definedName>
    <definedName name="FDD_99_5">"A32508"</definedName>
    <definedName name="FDD_99_6">"A32873"</definedName>
    <definedName name="FDD_99_7">"A33238"</definedName>
    <definedName name="FDD_99_8">"A33603"</definedName>
    <definedName name="FDD_99_9">"A33969"</definedName>
    <definedName name="fddd">{"value box",#N/A,TRUE,"DPL Inc. Fin Statements";"unlevered free cash flows",#N/A,TRUE,"DPL Inc. Fin Statements"}</definedName>
    <definedName name="fddfas">{"Final",#N/A,FALSE,"Feb-96"}</definedName>
    <definedName name="fddfdf">{#N/A,#N/A,FALSE,"Presentation by Unit";#N/A,#N/A,FALSE,"Presentation by BD";#N/A,#N/A,FALSE,"Presentation Split by Biggest U";#N/A,#N/A,FALSE,"Presentation Split by Area";#N/A,#N/A,FALSE,"Presentation Split by BD"}</definedName>
    <definedName name="fdef">{#N/A,"PURADD",FALSE,"Business Analysis";#N/A,"PURSPP",FALSE,"Business Analysis";#N/A,"CTGIND",FALSE,"Business Analysis";#N/A,"PURCHM",FALSE,"Business Analysis";#N/A,"SPADD",FALSE,"Business Analysis";#N/A,"EPOXY",FALSE,"Business Analysis";#N/A,"PURPER",FALSE,"Business Analysis"}</definedName>
    <definedName name="fdes">{"Fecha_Novembro",#N/A,FALSE,"FECHAMENTO-2002 ";"Defer_Novembro",#N/A,FALSE,"DIFERIDO";"Pis_Novembro",#N/A,FALSE,"PIS COFINS";"Iss_Novembro",#N/A,FALSE,"ISS"}</definedName>
    <definedName name="fdf">{"incomemth",#N/A,TRUE,"forecast00";"incomepercentmth",#N/A,TRUE,"forecast00";"balancemth",#N/A,TRUE,"forecast00";"cashmth",#N/A,TRUE,"forecast00";"covenantmth",#N/A,TRUE,"forecast00"}</definedName>
    <definedName name="FDFD">{#N/A,#N/A,FALSE,"Pharm";#N/A,#N/A,FALSE,"WWCM"}</definedName>
    <definedName name="FDFD_1">#REF!</definedName>
    <definedName name="FDFD_2">{#N/A,#N/A,FALSE,"Pharm";#N/A,#N/A,FALSE,"WWCM"}</definedName>
    <definedName name="FDFD_3">{#N/A,#N/A,FALSE,"Pharm";#N/A,#N/A,FALSE,"WWCM"}</definedName>
    <definedName name="FDFD_4">{#N/A,#N/A,FALSE,"Pharm";#N/A,#N/A,FALSE,"WWCM"}</definedName>
    <definedName name="fdfd2">{#N/A,#N/A,TRUE,"Cover Memo";"Complete Sys. Estimate",#N/A,TRUE,"Change Summary";"Complete Sys. Estimate",#N/A,TRUE,"Estimate Summary";"Complete Sys. Estimate",#N/A,TRUE,"Dept. Summary";"Complete Sys. Estimate",#N/A,TRUE,"DOW Detail"}</definedName>
    <definedName name="fdfddss">#REF!</definedName>
    <definedName name="fdfdf">#REF!</definedName>
    <definedName name="fdfdfd">{#N/A,#N/A,FALSE,"CAPREIT"}</definedName>
    <definedName name="fdfdfdf">{#N/A,#N/A,FALSE,"CAPREIT"}</definedName>
    <definedName name="FDFDFDFD">{#N/A,#N/A,FALSE,"PERSONAL"}</definedName>
    <definedName name="FDFDFDFDFDFDFDFDFDFDF">{#N/A,#N/A,FALSE,"PERSONAL"}</definedName>
    <definedName name="fdfdfdsf">#REF!</definedName>
    <definedName name="fdfds">{#N/A,#N/A,FALSE,"Bestfoods";#N/A,#N/A,FALSE,"Campbell";#N/A,#N/A,FALSE,"ConAgra";#N/A,#N/A,FALSE,"Healthy Choice";#N/A,#N/A,FALSE,"Int'l Home Foods";#N/A,#N/A,FALSE,"General Mills";#N/A,#N/A,FALSE,"Heinz";#N/A,#N/A,FALSE,"Kellogg";#N/A,#N/A,FALSE,"Kraft";#N/A,#N/A,FALSE,"Nabisco";#N/A,#N/A,FALSE,"Quaker Oats";#N/A,#N/A,FALSE,"Sara Lee";#N/A,#N/A,FALSE,"print summary"}</definedName>
    <definedName name="fdfdsfd">#REF!</definedName>
    <definedName name="fdffd">{TRUE,TRUE,-1.25,-15.5,604.5,369,FALSE,FALSE,TRUE,TRUE,0,1,#N/A,91,#N/A,20.5555555555556,24.8571428571429,1,FALSE,FALSE,3,TRUE,1,FALSE,80,"Swvu.summary3.","ACwvu.summary3.",#N/A,FALSE,FALSE,0.5,0.5,0.5,0.5,2,"&amp;F","&amp;A&amp;RPage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fdfg">{"quarterly",#N/A,FALSE,"Income Statement";#N/A,#N/A,FALSE,"print segment";#N/A,#N/A,FALSE,"Balance Sheet";#N/A,#N/A,FALSE,"Annl Inc";#N/A,#N/A,FALSE,"Cash Flow"}</definedName>
    <definedName name="fdfgdgdfgfdg">#REF!</definedName>
    <definedName name="fdfghdf">{"inputs raw data",#N/A,TRUE,"INPUT"}</definedName>
    <definedName name="FDFSDF">#REF!</definedName>
    <definedName name="fdfsdfsd">#REF!</definedName>
    <definedName name="fdfss">#REF!</definedName>
    <definedName name="fdg">{"incomemth",#N/A,TRUE,"forecast00";"incomepercentmth",#N/A,TRUE,"forecast00";"balancemth",#N/A,TRUE,"forecast00";"cashmth",#N/A,TRUE,"forecast00";"covenantmth",#N/A,TRUE,"forecast00"}</definedName>
    <definedName name="fdgad">{"inputs raw data",#N/A,TRUE,"INPUT"}</definedName>
    <definedName name="fdgdfgfdgf">{#N/A,#N/A,FALSE,"Produkte Erw.";#N/A,#N/A,FALSE,"Produkte Plan";#N/A,#N/A,FALSE,"Leistungen Erw.";#N/A,#N/A,FALSE,"Leistungen Plan";#N/A,#N/A,FALSE,"KA Allg.Kosten (2)";#N/A,#N/A,FALSE,"KA All.Kosten"}</definedName>
    <definedName name="fdgdg">{#N/A,#N/A,TRUE,"Cover Memo";"Complete Sys. Estimate",#N/A,TRUE,"Change Summary";"Complete Sys. Estimate",#N/A,TRUE,"Estimate Summary";"Complete Sys. Estimate",#N/A,TRUE,"Dept. Summary";"Complete Sys. Estimate",#N/A,TRUE,"DOW Detail"}</definedName>
    <definedName name="fdgfdg">{#N/A,#N/A,FALSE,"Umsatz EO BP";#N/A,#N/A,FALSE,"Umsatz EO OP";#N/A,#N/A,FALSE,"ER EO BP";#N/A,#N/A,FALSE,"ER EO OP";#N/A,#N/A,FALSE,"EA EO (2)";#N/A,#N/A,FALSE,"EA EO";#N/A,#N/A,FALSE,"EA EO (3)";#N/A,#N/A,FALSE,"EA EO (4)";#N/A,#N/A,FALSE,"KA EO  (2)";#N/A,#N/A,FALSE,"KA EO";#N/A,#N/A,FALSE,"KA EO  (3)";#N/A,#N/A,FALSE,"KA EO (4)"}</definedName>
    <definedName name="fdgfdgfdgfdg">{#N/A,#N/A,FALSE,"KA CH  (2)"}</definedName>
    <definedName name="fdgfdgsdgsdgs">{#N/A,#N/A,FALSE,"KA CH  (2)"}</definedName>
    <definedName name="fdgrdsgf">40975.4053935185</definedName>
    <definedName name="fdh">{#N/A,#N/A,FALSE,"Summary";#N/A,#N/A,FALSE,"Projections";#N/A,#N/A,FALSE,"Mkt Mults";#N/A,#N/A,FALSE,"DCF";#N/A,#N/A,FALSE,"Accr Dil";#N/A,#N/A,FALSE,"PIC LBO";#N/A,#N/A,FALSE,"MULT10_4";#N/A,#N/A,FALSE,"CBI LBO"}</definedName>
    <definedName name="fdhdf">#REF!</definedName>
    <definedName name="fdhdf_1">#REF!</definedName>
    <definedName name="fdhfdh">{"First Page",#N/A,FALSE,"Surfactants LBO";"Second Page",#N/A,FALSE,"Surfactants LBO"}</definedName>
    <definedName name="FDHFDHHG">#REF!</definedName>
    <definedName name="fdhfghfdh">{"First Page",#N/A,FALSE,"Surfactants LBO";"Second Page",#N/A,FALSE,"Surfactants LBO"}</definedName>
    <definedName name="fdhgfj">{"adj95mult",#N/A,FALSE,"COMPCO";"adj95est",#N/A,FALSE,"COMPCO"}</definedName>
    <definedName name="fdhhfhfgh">#REF!</definedName>
    <definedName name="fdjkei">{"bs",#N/A,FALSE,"SCF"}</definedName>
    <definedName name="fdold">{"'100'!$A$1:$M$83"}</definedName>
    <definedName name="FDP_0_1_aDrv">#REF!</definedName>
    <definedName name="FDP_0_1_aUrv">#REF!</definedName>
    <definedName name="FDP_1_1_aDrv">#REF!</definedName>
    <definedName name="FDP_1_1_aSrv">#REF!</definedName>
    <definedName name="FDP_1_1_aUrv">#REF!</definedName>
    <definedName name="FDP_10_1_aDrv">#REF!</definedName>
    <definedName name="FDP_10_1_aUrv">#REF!</definedName>
    <definedName name="FDP_100_1_aUrv">#REF!</definedName>
    <definedName name="FDP_101_1_aUrv">#REF!</definedName>
    <definedName name="FDP_102_1_aUrv">#REF!</definedName>
    <definedName name="FDP_102_1_dUrv">#REF!</definedName>
    <definedName name="FDP_103_1_aUrv">#REF!</definedName>
    <definedName name="FDP_104_1_aDrv">#REF!</definedName>
    <definedName name="FDP_104_1_aUrv">#REF!</definedName>
    <definedName name="FDP_105_1_aDrv">#REF!</definedName>
    <definedName name="FDP_105_1_aUrv">#REF!</definedName>
    <definedName name="FDP_106_1_aDrv">#REF!</definedName>
    <definedName name="FDP_106_1_aUrv">#REF!</definedName>
    <definedName name="FDP_106_1_dUrv">#REF!</definedName>
    <definedName name="FDP_107_1_aUrv">#REF!</definedName>
    <definedName name="FDP_108_1_aDrv">#REF!</definedName>
    <definedName name="FDP_108_1_aUrv">#REF!</definedName>
    <definedName name="FDP_109_1_aDrv">#REF!</definedName>
    <definedName name="FDP_109_1_aUrv">#REF!</definedName>
    <definedName name="FDP_11_1_aDrv">#REF!</definedName>
    <definedName name="FDP_110_1_aDrv">#REF!</definedName>
    <definedName name="FDP_110_1_aUrv">#REF!</definedName>
    <definedName name="FDP_111_1_aUrv">#REF!</definedName>
    <definedName name="FDP_112_1_aUrv">#REF!</definedName>
    <definedName name="FDP_113_1_aUrv">#REF!</definedName>
    <definedName name="FDP_114_1_aUrv">#REF!</definedName>
    <definedName name="FDP_115_1_aUrv">#REF!</definedName>
    <definedName name="FDP_116_1_aUrv">#REF!</definedName>
    <definedName name="FDP_117_1_aUrv">#REF!</definedName>
    <definedName name="FDP_118_1_aUrv">#REF!</definedName>
    <definedName name="FDP_119_1_aUrv">#REF!</definedName>
    <definedName name="FDP_12_1_aDrv">#REF!</definedName>
    <definedName name="FDP_12_1_aUrv">#REF!</definedName>
    <definedName name="FDP_120_1_aUrv">#REF!</definedName>
    <definedName name="FDP_121_1_aUrv">#REF!</definedName>
    <definedName name="FDP_122_1_aDrv">#REF!</definedName>
    <definedName name="FDP_122_1_aUrv">#REF!</definedName>
    <definedName name="FDP_123_1_aUrv">#REF!</definedName>
    <definedName name="FDP_124_1_aUrv">#REF!</definedName>
    <definedName name="FDP_125_1_aUrv">#REF!</definedName>
    <definedName name="FDP_126_1_aUrv">#REF!</definedName>
    <definedName name="FDP_127_1_aUrv">#REF!</definedName>
    <definedName name="FDP_128_1_aUdv">#REF!</definedName>
    <definedName name="FDP_128_1_aUrv">#REF!</definedName>
    <definedName name="FDP_129_1_aUdv">#REF!</definedName>
    <definedName name="FDP_129_1_aUrv">#REF!</definedName>
    <definedName name="FDP_13_1_aDrv">#REF!</definedName>
    <definedName name="FDP_13_1_aUrv">#REF!</definedName>
    <definedName name="FDP_130_1_aUrv">#REF!</definedName>
    <definedName name="FDP_130_1_lDrv">#REF!</definedName>
    <definedName name="FDP_131_1_aDrv">#REF!</definedName>
    <definedName name="FDP_131_1_aUrv">#REF!</definedName>
    <definedName name="FDP_132_1_aDrv">#REF!</definedName>
    <definedName name="FDP_132_1_aUdv">#REF!</definedName>
    <definedName name="FDP_132_1_aUrv">#REF!</definedName>
    <definedName name="FDP_133_1_aDrv">#REF!</definedName>
    <definedName name="FDP_133_1_aUrv">#REF!</definedName>
    <definedName name="FDP_134_1_aDrv">#REF!</definedName>
    <definedName name="FDP_134_1_aUrv">#REF!</definedName>
    <definedName name="FDP_135_1_aDrv">#REF!</definedName>
    <definedName name="FDP_135_1_aUrv">#REF!</definedName>
    <definedName name="FDP_136_1_aDrv">#REF!</definedName>
    <definedName name="FDP_136_1_aSrv">#REF!</definedName>
    <definedName name="FDP_136_1_aUrv">#REF!</definedName>
    <definedName name="FDP_137_1_aDdv">#REF!</definedName>
    <definedName name="FDP_137_1_aDrv">#REF!</definedName>
    <definedName name="FDP_137_1_aUrv">#REF!</definedName>
    <definedName name="FDP_138_1_aDdv">#REF!</definedName>
    <definedName name="FDP_138_1_aDrv">#REF!</definedName>
    <definedName name="FDP_138_1_aUrv">#REF!</definedName>
    <definedName name="FDP_139_1_aDrv">#REF!</definedName>
    <definedName name="FDP_139_1_aSrv">#REF!</definedName>
    <definedName name="FDP_139_1_aUrv">#REF!</definedName>
    <definedName name="FDP_14_1_aDrv">#REF!</definedName>
    <definedName name="FDP_14_1_aUrv">#REF!</definedName>
    <definedName name="FDP_140_1_aDrv">#REF!</definedName>
    <definedName name="FDP_140_1_aUrv">#REF!</definedName>
    <definedName name="FDP_141_1_aDrv">#REF!</definedName>
    <definedName name="FDP_141_1_aSrv">#REF!</definedName>
    <definedName name="FDP_141_1_aUrv">#REF!</definedName>
    <definedName name="FDP_142_1_aDrv">#REF!</definedName>
    <definedName name="FDP_142_1_aSrv">#REF!</definedName>
    <definedName name="FDP_142_1_aUrv">#REF!</definedName>
    <definedName name="FDP_143_1_aUrv">#REF!</definedName>
    <definedName name="FDP_144_1_aDrv">#REF!</definedName>
    <definedName name="FDP_144_1_aUrv">#REF!</definedName>
    <definedName name="FDP_145_1_aDrv">#REF!</definedName>
    <definedName name="FDP_145_1_aUrv">#REF!</definedName>
    <definedName name="FDP_146_1_aDdv">#REF!</definedName>
    <definedName name="FDP_146_1_aUrv">#REF!</definedName>
    <definedName name="FDP_147_1_aDrv">#REF!</definedName>
    <definedName name="FDP_147_1_aUrv">#REF!</definedName>
    <definedName name="FDP_148_1_aDrv">#REF!</definedName>
    <definedName name="FDP_148_1_aUrv">#REF!</definedName>
    <definedName name="FDP_149_1_aDrv">#REF!</definedName>
    <definedName name="FDP_149_1_aUrv">#REF!</definedName>
    <definedName name="FDP_15_1_aDrv">#REF!</definedName>
    <definedName name="FDP_15_1_aUrv">#REF!</definedName>
    <definedName name="FDP_150_1_aDrv">#REF!</definedName>
    <definedName name="FDP_150_1_aUrv">#REF!</definedName>
    <definedName name="FDP_151_1_aUrv">#REF!</definedName>
    <definedName name="FDP_152_1_aDrv">#REF!</definedName>
    <definedName name="FDP_152_1_aUrv">#REF!</definedName>
    <definedName name="FDP_153_1_aDrv">#REF!</definedName>
    <definedName name="FDP_153_1_aUrv">#REF!</definedName>
    <definedName name="FDP_154_1_aUrv">#REF!</definedName>
    <definedName name="FDP_155_1_aSrv">#REF!</definedName>
    <definedName name="FDP_155_1_aUrv">#REF!</definedName>
    <definedName name="FDP_156_1_aDrv">#REF!</definedName>
    <definedName name="FDP_156_1_aUrv">#REF!</definedName>
    <definedName name="FDP_157_1_aDrv">#REF!</definedName>
    <definedName name="FDP_157_1_aSrv">#REF!</definedName>
    <definedName name="FDP_157_1_aUrv">#REF!</definedName>
    <definedName name="FDP_158_1_aDrv">#REF!</definedName>
    <definedName name="FDP_158_1_aUrv">#REF!</definedName>
    <definedName name="FDP_159_1_aSrv">#REF!</definedName>
    <definedName name="FDP_159_1_aUrv">#REF!</definedName>
    <definedName name="FDP_16_1_aDrv">#REF!</definedName>
    <definedName name="FDP_16_1_aUdv">#REF!</definedName>
    <definedName name="FDP_16_1_aUrv">#REF!</definedName>
    <definedName name="FDP_16_1_dUdv">#REF!</definedName>
    <definedName name="FDP_160_1_aUrv">#REF!</definedName>
    <definedName name="FDP_161_1_aSrv">#REF!</definedName>
    <definedName name="FDP_161_1_aUrv">#REF!</definedName>
    <definedName name="FDP_162_1_aUrv">#REF!</definedName>
    <definedName name="FDP_163_1_aSrv">#REF!</definedName>
    <definedName name="FDP_163_1_aUrv">#REF!</definedName>
    <definedName name="FDP_164_1_aUrv">#REF!</definedName>
    <definedName name="FDP_165_1_aSrv">#REF!</definedName>
    <definedName name="FDP_165_1_aUrv">#REF!</definedName>
    <definedName name="FDP_166_1_aDrv">#REF!</definedName>
    <definedName name="FDP_166_1_aUrv">#REF!</definedName>
    <definedName name="FDP_167_1_aDrv">#REF!</definedName>
    <definedName name="FDP_167_1_aUrv">#REF!</definedName>
    <definedName name="FDP_168_1_aDrv">#REF!</definedName>
    <definedName name="FDP_168_1_aSrv">#REF!</definedName>
    <definedName name="FDP_169_1_aDrv">#REF!</definedName>
    <definedName name="FDP_169_1_aUrv">#REF!</definedName>
    <definedName name="FDP_17_1_aDrv">#REF!</definedName>
    <definedName name="FDP_17_1_aUrv">#REF!</definedName>
    <definedName name="FDP_170_1_aDrv">#REF!</definedName>
    <definedName name="FDP_170_1_aSrv">#REF!</definedName>
    <definedName name="FDP_171_1_aDrv">#REF!</definedName>
    <definedName name="FDP_171_1_aUrv">#REF!</definedName>
    <definedName name="FDP_172_1_aDrv">#REF!</definedName>
    <definedName name="FDP_172_1_aUrv">#REF!</definedName>
    <definedName name="FDP_173_1_aDrv">#REF!</definedName>
    <definedName name="FDP_173_1_aUrv">#REF!</definedName>
    <definedName name="FDP_174_1_aDrv">#REF!</definedName>
    <definedName name="FDP_174_1_aSrv">#REF!</definedName>
    <definedName name="FDP_175_1_aDrv">#REF!</definedName>
    <definedName name="FDP_175_1_aUrv">#REF!</definedName>
    <definedName name="FDP_176_1_aDrv">#REF!</definedName>
    <definedName name="FDP_176_1_aUrv">#REF!</definedName>
    <definedName name="FDP_177_1_aDrv">#REF!</definedName>
    <definedName name="FDP_177_1_aSrv">#REF!</definedName>
    <definedName name="FDP_177_1_aUrv">#REF!</definedName>
    <definedName name="FDP_178_1_aDrv">#REF!</definedName>
    <definedName name="FDP_178_1_aSrv">#REF!</definedName>
    <definedName name="FDP_178_1_aUrv">#REF!</definedName>
    <definedName name="FDP_179_1_aSrv">#REF!</definedName>
    <definedName name="FDP_179_1_aUrv">#REF!</definedName>
    <definedName name="FDP_18_1_aDrv">#REF!</definedName>
    <definedName name="FDP_18_1_aUrv">#REF!</definedName>
    <definedName name="FDP_180_1_aSrv">#REF!</definedName>
    <definedName name="FDP_180_1_aUrv">#REF!</definedName>
    <definedName name="FDP_181_1_aUrv">#REF!</definedName>
    <definedName name="FDP_182_1_aDrv">#REF!</definedName>
    <definedName name="FDP_182_1_aSrv">#REF!</definedName>
    <definedName name="FDP_183_1_aDrv">#REF!</definedName>
    <definedName name="FDP_183_1_aSrv">#REF!</definedName>
    <definedName name="FDP_184_1_aUdv">#REF!</definedName>
    <definedName name="FDP_184_1_aUrv">#REF!</definedName>
    <definedName name="FDP_185_1_aSrv">#REF!</definedName>
    <definedName name="FDP_185_1_aUdv">#REF!</definedName>
    <definedName name="FDP_186_1_aUdv">#REF!</definedName>
    <definedName name="FDP_186_1_aUrv">#REF!</definedName>
    <definedName name="FDP_187_1_aSrv">#REF!</definedName>
    <definedName name="FDP_187_1_aUdv">#REF!</definedName>
    <definedName name="FDP_188_1_aUdv">#REF!</definedName>
    <definedName name="FDP_188_1_aUrv">#REF!</definedName>
    <definedName name="FDP_189_1_aUdv">#REF!</definedName>
    <definedName name="FDP_189_1_aUrv">#REF!</definedName>
    <definedName name="FDP_19_1_aDrv">#REF!</definedName>
    <definedName name="FDP_190_1_aUdv">#REF!</definedName>
    <definedName name="FDP_190_1_aUrv">#REF!</definedName>
    <definedName name="FDP_191_1_aUdv">#REF!</definedName>
    <definedName name="FDP_191_1_aUrv">#REF!</definedName>
    <definedName name="FDP_192_1_aSrv">#REF!</definedName>
    <definedName name="FDP_192_1_aUdv">#REF!</definedName>
    <definedName name="FDP_193_1_aUdv">#REF!</definedName>
    <definedName name="FDP_193_1_aUrv">#REF!</definedName>
    <definedName name="FDP_194_1_aUdv">#REF!</definedName>
    <definedName name="FDP_194_1_aUrv">#REF!</definedName>
    <definedName name="FDP_195_1_aUdv">#REF!</definedName>
    <definedName name="FDP_195_1_aUrv">#REF!</definedName>
    <definedName name="FDP_196_1_aSrv">#REF!</definedName>
    <definedName name="FDP_196_1_aUdv">#REF!</definedName>
    <definedName name="FDP_197_1_aUdv">#REF!</definedName>
    <definedName name="FDP_197_1_aUrv">#REF!</definedName>
    <definedName name="FDP_198_1_aSrv">#REF!</definedName>
    <definedName name="FDP_198_1_aUdv">#REF!</definedName>
    <definedName name="FDP_199_1_aUdv">#REF!</definedName>
    <definedName name="FDP_199_1_aUrv">#REF!</definedName>
    <definedName name="FDP_2_1_aDrv">#REF!</definedName>
    <definedName name="FDP_2_1_aSrv">#REF!</definedName>
    <definedName name="FDP_2_1_aUrv">#REF!</definedName>
    <definedName name="FDP_20_1_aDrv">#REF!</definedName>
    <definedName name="FDP_20_1_aUrv">#REF!</definedName>
    <definedName name="FDP_200_1_aDdv">#REF!</definedName>
    <definedName name="FDP_200_1_aUrv">#REF!</definedName>
    <definedName name="FDP_201_1_aDdv">#REF!</definedName>
    <definedName name="FDP_201_1_aUrv">#REF!</definedName>
    <definedName name="FDP_202_1_aDdv">#REF!</definedName>
    <definedName name="FDP_202_1_aUrv">#REF!</definedName>
    <definedName name="FDP_203_1_aDdv">#REF!</definedName>
    <definedName name="FDP_203_1_aSrv">#REF!</definedName>
    <definedName name="FDP_204_1_aUrv">#REF!</definedName>
    <definedName name="FDP_205_1_aUrv">#REF!</definedName>
    <definedName name="FDP_206_1_aDrv">#REF!</definedName>
    <definedName name="FDP_206_1_aUrv">#REF!</definedName>
    <definedName name="FDP_207_1_aUrv">#REF!</definedName>
    <definedName name="FDP_208_1_aSrv">#REF!</definedName>
    <definedName name="FDP_209_1_aUrv">#REF!</definedName>
    <definedName name="FDP_21_1_aDrv">#REF!</definedName>
    <definedName name="FDP_21_1_aUrv">#REF!</definedName>
    <definedName name="FDP_210_1_aUrv">#REF!</definedName>
    <definedName name="FDP_211_1_aUrv">#REF!</definedName>
    <definedName name="FDP_212_1_aUrv">#REF!</definedName>
    <definedName name="FDP_213_1_aSrv">#REF!</definedName>
    <definedName name="FDP_214_1_aUrv">#REF!</definedName>
    <definedName name="FDP_215_1_aUrv">#REF!</definedName>
    <definedName name="FDP_216_1_aUrv">#REF!</definedName>
    <definedName name="FDP_217_1_aUrv">#REF!</definedName>
    <definedName name="FDP_218_1_aSrv">#REF!</definedName>
    <definedName name="FDP_219_1_aSrv">#REF!</definedName>
    <definedName name="FDP_22_1_aDrv">#REF!</definedName>
    <definedName name="FDP_22_1_aUrv">#REF!</definedName>
    <definedName name="FDP_220_1_aSrv">#REF!</definedName>
    <definedName name="FDP_221_1_aSrv">#REF!</definedName>
    <definedName name="FDP_222_1_aSrv">#REF!</definedName>
    <definedName name="FDP_223_1_aSrv">#REF!</definedName>
    <definedName name="FDP_224_1_aUrv">#REF!</definedName>
    <definedName name="FDP_225_1_aUrv">#REF!</definedName>
    <definedName name="FDP_226_1_aUrv">#REF!</definedName>
    <definedName name="FDP_227_1_aUrv">#REF!</definedName>
    <definedName name="FDP_228_1_aSrv">#REF!</definedName>
    <definedName name="FDP_229_1_aSrv">#REF!</definedName>
    <definedName name="FDP_23_1_aDrv">#REF!</definedName>
    <definedName name="FDP_23_1_aUrv">#REF!</definedName>
    <definedName name="FDP_230_1_aSrv">#REF!</definedName>
    <definedName name="FDP_231_1_aSrv">#REF!</definedName>
    <definedName name="FDP_232_1_aSrv">#REF!</definedName>
    <definedName name="FDP_233_1_aSrv">#REF!</definedName>
    <definedName name="FDP_234_1_aUrv">#REF!</definedName>
    <definedName name="FDP_235_1_aUrv">#REF!</definedName>
    <definedName name="FDP_236_1_aUrv">#REF!</definedName>
    <definedName name="FDP_237_1_aUrv">#REF!</definedName>
    <definedName name="FDP_238_1_aSrv">#REF!</definedName>
    <definedName name="FDP_24_1_aDrv">#REF!</definedName>
    <definedName name="FDP_24_1_aUdv">#REF!</definedName>
    <definedName name="FDP_24_1_aUrv">#REF!</definedName>
    <definedName name="FDP_24_1_dUdv">#REF!</definedName>
    <definedName name="FDP_243_1_aSrv">#REF!</definedName>
    <definedName name="FDP_244_1_aSrv">#REF!</definedName>
    <definedName name="FDP_245_1_aSrv">#REF!</definedName>
    <definedName name="FDP_246_1_aSrv">#REF!</definedName>
    <definedName name="FDP_247_1_aSrv">#REF!</definedName>
    <definedName name="FDP_248_1_aSrv">#REF!</definedName>
    <definedName name="FDP_249_1_aSrv">#REF!</definedName>
    <definedName name="FDP_25_1_aDrv">#REF!</definedName>
    <definedName name="FDP_25_1_aUrv">#REF!</definedName>
    <definedName name="FDP_250_1_aSrv">#REF!</definedName>
    <definedName name="FDP_251_1_aSrv">#REF!</definedName>
    <definedName name="FDP_252_1_aSrv">#REF!</definedName>
    <definedName name="FDP_253_1_aSrv">#REF!</definedName>
    <definedName name="FDP_254_1_aSrv">#REF!</definedName>
    <definedName name="FDP_255_1_aSrv">#REF!</definedName>
    <definedName name="FDP_256_1_aSrv">#REF!</definedName>
    <definedName name="FDP_257_1_aSrv">#REF!</definedName>
    <definedName name="FDP_258_1_aSrv">#REF!</definedName>
    <definedName name="FDP_259_1_aSrv">#REF!</definedName>
    <definedName name="FDP_26_1_aDrv">#REF!</definedName>
    <definedName name="FDP_26_1_aUrv">#REF!</definedName>
    <definedName name="FDP_260_1_aSrv">#REF!</definedName>
    <definedName name="FDP_261_1_aSrv">#REF!</definedName>
    <definedName name="FDP_264_1_aUrv">#REF!</definedName>
    <definedName name="FDP_265_1_aUrv">#REF!</definedName>
    <definedName name="FDP_266_1_aUrv">#REF!</definedName>
    <definedName name="FDP_267_1_aUrv">#REF!</definedName>
    <definedName name="FDP_268_1_aUrv">#REF!</definedName>
    <definedName name="FDP_269_1_aUrv">#REF!</definedName>
    <definedName name="FDP_27_1_aDrv">#REF!</definedName>
    <definedName name="FDP_27_1_aUrv">#REF!</definedName>
    <definedName name="FDP_270_1_aUrv">#REF!</definedName>
    <definedName name="FDP_271_1_aUrv">#REF!</definedName>
    <definedName name="FDP_272_1_aUrv">#REF!</definedName>
    <definedName name="FDP_273_1_aUrv">#REF!</definedName>
    <definedName name="FDP_274_1_aUrv">#REF!</definedName>
    <definedName name="FDP_275_1_aUrv">#REF!</definedName>
    <definedName name="FDP_276_1_aUrv">#REF!</definedName>
    <definedName name="FDP_277_1_aUrv">#REF!</definedName>
    <definedName name="FDP_278_1_aUrv">#REF!</definedName>
    <definedName name="FDP_279_1_aSrv">#REF!</definedName>
    <definedName name="FDP_28_1_aDrv">#REF!</definedName>
    <definedName name="FDP_28_1_aUrv">#REF!</definedName>
    <definedName name="FDP_280_1_aSrv">#REF!</definedName>
    <definedName name="FDP_281_1_aSrv">#REF!</definedName>
    <definedName name="FDP_282_1_aSrv">#REF!</definedName>
    <definedName name="FDP_283_1_aSrv">#REF!</definedName>
    <definedName name="FDP_29_1_aDrv">#REF!</definedName>
    <definedName name="FDP_29_1_aUrv">#REF!</definedName>
    <definedName name="FDP_3_1_aDrv">#REF!</definedName>
    <definedName name="FDP_3_1_aSrv">#REF!</definedName>
    <definedName name="FDP_3_1_aUrv">#REF!</definedName>
    <definedName name="FDP_30_1_aDrv">#REF!</definedName>
    <definedName name="FDP_30_1_aUrv">#REF!</definedName>
    <definedName name="FDP_31_1_aDrv">#REF!</definedName>
    <definedName name="FDP_31_1_aUrv">#REF!</definedName>
    <definedName name="FDP_32_1_aDrv">#REF!</definedName>
    <definedName name="FDP_32_1_aUrv">#REF!</definedName>
    <definedName name="FDP_33_1_aDrv">#REF!</definedName>
    <definedName name="FDP_33_1_aUrv">#REF!</definedName>
    <definedName name="FDP_34_1_aDrv">#REF!</definedName>
    <definedName name="FDP_34_1_aUrv">#REF!</definedName>
    <definedName name="FDP_35_1_aDrv">#REF!</definedName>
    <definedName name="FDP_35_1_aUrv">#REF!</definedName>
    <definedName name="FDP_36_1_aUrv">#REF!</definedName>
    <definedName name="FDP_37_1_aUrv">#REF!</definedName>
    <definedName name="FDP_38_1_aUrv">#REF!</definedName>
    <definedName name="FDP_39_1_aSrv">#REF!</definedName>
    <definedName name="FDP_39_1_aUrv">#REF!</definedName>
    <definedName name="FDP_4_1_aDrv">#REF!</definedName>
    <definedName name="FDP_4_1_aSrv">#REF!</definedName>
    <definedName name="FDP_4_1_aUrv">#REF!</definedName>
    <definedName name="FDP_40_1_aUrv">#REF!</definedName>
    <definedName name="FDP_41_1_aUrv">#REF!</definedName>
    <definedName name="FDP_42_1_aUrv">#REF!</definedName>
    <definedName name="FDP_43_1_aUrv">#REF!</definedName>
    <definedName name="FDP_44_1_aUrv">#REF!</definedName>
    <definedName name="FDP_45_1_aSrv">#REF!</definedName>
    <definedName name="FDP_45_1_aUrv">#REF!</definedName>
    <definedName name="FDP_46_1_aSrv">#REF!</definedName>
    <definedName name="FDP_46_1_aUrv">#REF!</definedName>
    <definedName name="FDP_47_1_aUrv">#REF!</definedName>
    <definedName name="FDP_48_1_aUrv">#REF!</definedName>
    <definedName name="FDP_49_1_aUrv">#REF!</definedName>
    <definedName name="FDP_5_1_aDrv">#REF!</definedName>
    <definedName name="FDP_5_1_aUrv">#REF!</definedName>
    <definedName name="FDP_50_1_aUrv">#REF!</definedName>
    <definedName name="FDP_51_1_aUrv">#REF!</definedName>
    <definedName name="FDP_52_1_aSrv">#REF!</definedName>
    <definedName name="FDP_52_1_aUrv">#REF!</definedName>
    <definedName name="FDP_52_1_rUrv">#REF!</definedName>
    <definedName name="FDP_53_1_aUrv">#REF!</definedName>
    <definedName name="FDP_53_1_rUrv">#REF!</definedName>
    <definedName name="FDP_54_1_aDdv">#REF!</definedName>
    <definedName name="FDP_54_1_aUrv">#REF!</definedName>
    <definedName name="FDP_55_1_aUrv">#REF!</definedName>
    <definedName name="FDP_56_1_aUrv">#REF!</definedName>
    <definedName name="FDP_57_1_aUrv">#REF!</definedName>
    <definedName name="FDP_58_1_aUrv">#REF!</definedName>
    <definedName name="FDP_59_1_aUrv">#REF!</definedName>
    <definedName name="FDP_6_1_aDrv">#REF!</definedName>
    <definedName name="FDP_6_1_aSrv">#REF!</definedName>
    <definedName name="FDP_6_1_aUdv">#REF!</definedName>
    <definedName name="FDP_6_1_aUrv">#REF!</definedName>
    <definedName name="FDP_6_1_dUdv">#REF!</definedName>
    <definedName name="FDP_60_1_aUrv">#REF!</definedName>
    <definedName name="FDP_61_1_aUrv">#REF!</definedName>
    <definedName name="FDP_62_1_aUrv">#REF!</definedName>
    <definedName name="FDP_62_1_rUrv">#REF!</definedName>
    <definedName name="FDP_63_1_aDrv">#REF!</definedName>
    <definedName name="FDP_63_1_aUrv">#REF!</definedName>
    <definedName name="FDP_64_1_aDrv">#REF!</definedName>
    <definedName name="FDP_64_1_aUrv">#REF!</definedName>
    <definedName name="FDP_65_1_aDrv">#REF!</definedName>
    <definedName name="FDP_65_1_aSrv">#REF!</definedName>
    <definedName name="FDP_65_1_aUrv">#REF!</definedName>
    <definedName name="FDP_66_1_aDrv">#REF!</definedName>
    <definedName name="FDP_66_1_aSrv">#REF!</definedName>
    <definedName name="FDP_66_1_aUrv">#REF!</definedName>
    <definedName name="FDP_67_1_aSrv">#REF!</definedName>
    <definedName name="FDP_67_1_aUrv">#REF!</definedName>
    <definedName name="FDP_67_1_rUrv">#REF!</definedName>
    <definedName name="FDP_68_1_aSrv">#REF!</definedName>
    <definedName name="FDP_68_1_aUrv">#REF!</definedName>
    <definedName name="FDP_69_1_aSrv">#REF!</definedName>
    <definedName name="FDP_69_1_aUrv">#REF!</definedName>
    <definedName name="FDP_7_1_aDrv">#REF!</definedName>
    <definedName name="FDP_7_1_aSrv">#REF!</definedName>
    <definedName name="FDP_7_1_aUdv">#REF!</definedName>
    <definedName name="FDP_7_1_aUrv">#REF!</definedName>
    <definedName name="FDP_70_1_aSrv">#REF!</definedName>
    <definedName name="FDP_70_1_aUrv">#REF!</definedName>
    <definedName name="FDP_70_1_rUrv">#REF!</definedName>
    <definedName name="FDP_71_1_aDrv">#REF!</definedName>
    <definedName name="FDP_71_1_aSrv">#REF!</definedName>
    <definedName name="FDP_71_1_aUrv">#REF!</definedName>
    <definedName name="FDP_72_1_aSrv">#REF!</definedName>
    <definedName name="FDP_72_1_aUrv">#REF!</definedName>
    <definedName name="FDP_73_1_aDrv">#REF!</definedName>
    <definedName name="FDP_73_1_aSrv">#REF!</definedName>
    <definedName name="FDP_74_1_aDrv">#REF!</definedName>
    <definedName name="FDP_74_1_aSrv">#REF!</definedName>
    <definedName name="FDP_74_1_aUrv">#REF!</definedName>
    <definedName name="FDP_75_1_aDrv">#REF!</definedName>
    <definedName name="FDP_75_1_aSrv">#REF!</definedName>
    <definedName name="FDP_75_1_aUrv">#REF!</definedName>
    <definedName name="FDP_76_1_aDrv">#REF!</definedName>
    <definedName name="FDP_76_1_aSrv">#REF!</definedName>
    <definedName name="FDP_76_1_aUrv">#REF!</definedName>
    <definedName name="FDP_77_1_aSrv">#REF!</definedName>
    <definedName name="FDP_77_1_aUrv">#REF!</definedName>
    <definedName name="FDP_78_1_aSrv">#REF!</definedName>
    <definedName name="FDP_79_1_aSrv">#REF!</definedName>
    <definedName name="FDP_79_1_aUrv">#REF!</definedName>
    <definedName name="FDP_8_1_aDrv">#REF!</definedName>
    <definedName name="FDP_8_1_aUdv">#REF!</definedName>
    <definedName name="FDP_8_1_aUrv">#REF!</definedName>
    <definedName name="FDP_8_1_dUdv">#REF!</definedName>
    <definedName name="FDP_80_1_aSrv">#REF!</definedName>
    <definedName name="FDP_81_1_aSrv">#REF!</definedName>
    <definedName name="FDP_81_1_aUrv">#REF!</definedName>
    <definedName name="FDP_82_1_aSrv">#REF!</definedName>
    <definedName name="FDP_82_1_aUrv">#REF!</definedName>
    <definedName name="FDP_83_1_aSrv">#REF!</definedName>
    <definedName name="FDP_83_1_aUrv">#REF!</definedName>
    <definedName name="FDP_84_1_aSrv">#REF!</definedName>
    <definedName name="FDP_84_1_aUrv">#REF!</definedName>
    <definedName name="FDP_85_1_aSrv">#REF!</definedName>
    <definedName name="FDP_85_1_aUrv">#REF!</definedName>
    <definedName name="FDP_86_1_aSrv">#REF!</definedName>
    <definedName name="FDP_86_1_aUrv">#REF!</definedName>
    <definedName name="FDP_87_1_aUrv">#REF!</definedName>
    <definedName name="FDP_88_1_aSrv">#REF!</definedName>
    <definedName name="FDP_88_1_aUrv">#REF!</definedName>
    <definedName name="FDP_89_1_aUrv">#REF!</definedName>
    <definedName name="FDP_9_1_aDrv">#REF!</definedName>
    <definedName name="FDP_9_1_aSrv">#REF!</definedName>
    <definedName name="FDP_9_1_aUrv">#REF!</definedName>
    <definedName name="FDP_90_1_aUrv">#REF!</definedName>
    <definedName name="FDP_91_1_aUrv">#REF!</definedName>
    <definedName name="FDP_92_1_aSrv">#REF!</definedName>
    <definedName name="FDP_92_1_aUrv">#REF!</definedName>
    <definedName name="FDP_93_1_aUrv">#REF!</definedName>
    <definedName name="FDP_94_1_aSrv">#REF!</definedName>
    <definedName name="FDP_94_1_aUrv">#REF!</definedName>
    <definedName name="FDP_95_1_aUrv">#REF!</definedName>
    <definedName name="FDP_96_1_aUrv">#REF!</definedName>
    <definedName name="FDP_97_1_aSrv">#REF!</definedName>
    <definedName name="FDP_97_1_aUrv">#REF!</definedName>
    <definedName name="FDP_98_1_aDrv">#REF!</definedName>
    <definedName name="FDP_98_1_aUrv">#REF!</definedName>
    <definedName name="FDP_99_1_aUrv">#REF!</definedName>
    <definedName name="FDQ">{"detail",#N/A,FALSE,"mfg";"summary",#N/A,FALSE,"mfg"}</definedName>
    <definedName name="fds">{#N/A,#N/A,FALSE,"Pharm";#N/A,#N/A,FALSE,"WWCM"}</definedName>
    <definedName name="fds_1">#REF!</definedName>
    <definedName name="fds_2">{#N/A,#N/A,FALSE,"Pharm";#N/A,#N/A,FALSE,"WWCM"}</definedName>
    <definedName name="fds_3">{#N/A,#N/A,FALSE,"Pharm";#N/A,#N/A,FALSE,"WWCM"}</definedName>
    <definedName name="fds_4">{#N/A,#N/A,FALSE,"Pharm";#N/A,#N/A,FALSE,"WWCM"}</definedName>
    <definedName name="fdsa">{"income statement",#N/A,TRUE,"is";"balance sheet",#N/A,TRUE,"bs";"cashflow",#N/A,TRUE,"cf";"rev summary",#N/A,TRUE,"rev summary";"VAD worldwide",#N/A,TRUE,"VAD (worldwide)";"VAD geog brkdwn",#N/A,TRUE,"VAD (geog breakdown)";"VAD sys wrld wide",#N/A,TRUE,"VADSystem (worldwide)";"VAD sys geog brkdwn",#N/A,TRUE,"VADSystem (geog breakdown)";"VAD sys geog brkdwn 2",#N/A,TRUE,"VADSystem (geog breakdown)";"VAG",#N/A,TRUE,"VAG";"CABG",#N/A,TRUE,"CABG";"milestones",#N/A,TRUE,"milestones";"VAD mkt sum",#N/A,TRUE,"VAD Market Sum";"VAD Mkt WW",#N/A,TRUE,"VAD Mkt (worldwide)";"VAD Mkt geog",#N/A,TRUE,"VAD Mkt (Geog)"}</definedName>
    <definedName name="fdsaf">#REF!</definedName>
    <definedName name="fdsafdsa">{"Price","ICTG","TS131","D","0","0","H"}</definedName>
    <definedName name="fdsafsd">{"histincome",#N/A,FALSE,"hyfins";"closing balance",#N/A,FALSE,"hyfins"}</definedName>
    <definedName name="fdsafsdfasdf">#REF!</definedName>
    <definedName name="fdsag">{"FCB_ALL",#N/A,FALSE,"FCB"}</definedName>
    <definedName name="fdsakfjds">{"FCB_ALL",#N/A,FALSE,"FCB";"GREY_ALL",#N/A,FALSE,"GREY"}</definedName>
    <definedName name="FDSD">{#N/A,#N/A,TRUE,"sum";#N/A,#N/A,TRUE,"Bal_sht200";#N/A,#N/A,TRUE,"P&amp;L_act200";#N/A,#N/A,TRUE,"CASHFLOW20";#N/A,#N/A,TRUE,"comp_p&amp;L";#N/A,#N/A,TRUE,"Act_Prod";#N/A,#N/A,TRUE,"Act_Cust"}</definedName>
    <definedName name="fdsf">{"general",#N/A,FALSE,"Assumptions"}</definedName>
    <definedName name="fdsf2">{"general",#N/A,FALSE,"Assumptions"}</definedName>
    <definedName name="fdsfdsf">{0,0,FALSE,0}</definedName>
    <definedName name="fdsfs">#REF!</definedName>
    <definedName name="fdsfsd">{"incomemth",#N/A,TRUE,"forecast01";"incpercentmth",#N/A,TRUE,"forecast01";"balancemth",#N/A,TRUE,"forecast01";"cashmth",#N/A,TRUE,"forecast01";"cov2mth",#N/A,TRUE,"forecast01";"prbexp",#N/A,TRUE,"forecast01";"prbcap",#N/A,TRUE,"forecast01";"coalconsultants",#N/A,TRUE,"forecast01";"prbsum",#N/A,TRUE,"forecast01"}</definedName>
    <definedName name="FDSFSDS">{#N/A,#N/A,FALSE,"PERSONAL"}</definedName>
    <definedName name="fdsfse">{0,0,"",0}</definedName>
    <definedName name="fdsg">{"incomemth",#N/A,TRUE,"forecast00";"incomepercentmth",#N/A,TRUE,"forecast00";"balancemth",#N/A,TRUE,"forecast00";"cashmth",#N/A,TRUE,"forecast00";"covenantmth",#N/A,TRUE,"forecast00"}</definedName>
    <definedName name="fdsg1">{"incomemth",#N/A,TRUE,"forecast00";"incomepercentmth",#N/A,TRUE,"forecast00";"balancemth",#N/A,TRUE,"forecast00";"cashmth",#N/A,TRUE,"forecast00";"covenantmth",#N/A,TRUE,"forecast00"}</definedName>
    <definedName name="fdsjfs">{#VALUE!,#N/A,FALSE,0;#N/A,#N/A,FALSE,0;#N/A,#N/A,FALSE,0;#N/A,#N/A,FALSE,0;#N/A,#N/A,FALSE,0;#N/A,#N/A,FALSE,0;#N/A,#N/A,FALSE,0;#N/A,#N/A,FALSE,0;#N/A,#N/A,FALSE,0;#N/A,#N/A,FALSE,0;#N/A,#N/A,FALSE,0;#N/A,#N/A,FALSE,0}</definedName>
    <definedName name="fdsjfsd">{0,#N/A,FALSE,0}</definedName>
    <definedName name="fdsjfsdj">{0,#N/A,FALSE,0}</definedName>
    <definedName name="fdsjfsdjfs">{0,#N/A,FALSE,0}</definedName>
    <definedName name="fdsjfsdjfsd">{0,#N/A,FALSE,0}</definedName>
    <definedName name="fdsjfsdjkfsd">{0,#N/A,FALSE,0}</definedName>
    <definedName name="fdsjfsjd">{0,#N/A,FALSE,0}</definedName>
    <definedName name="fdskjfds">{0,#N/A,FALSE,0}</definedName>
    <definedName name="fdssa">{"bs",#N/A,FALSE,"SCF"}</definedName>
    <definedName name="fdssd">{0,0,"",0}</definedName>
    <definedName name="fdv">{"quarterly",#N/A,FALSE,"Income Statement";#N/A,#N/A,FALSE,"print segment";#N/A,#N/A,FALSE,"Balance Sheet";#N/A,#N/A,FALSE,"Annl Inc";#N/A,#N/A,FALSE,"Cash Flow"}</definedName>
    <definedName name="fdwe">{#N/A,#N/A,FALSE,"Cover";"outputs total",#N/A,FALSE,"Outputs"}</definedName>
    <definedName name="fdwe_1">{#N/A,#N/A,FALSE,"Cover";"outputs total",#N/A,FALSE,"Outputs"}</definedName>
    <definedName name="fdwe_2">{#N/A,#N/A,FALSE,"Cover";"outputs total",#N/A,FALSE,"Outputs"}</definedName>
    <definedName name="fdyhj">#REF!</definedName>
    <definedName name="fe">{"Data Worksheet",#N/A,FALSE,"CAREY97"}</definedName>
    <definedName name="feare">{#N/A,#N/A,FALSE,"Quarterly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FEB">#REF!</definedName>
    <definedName name="feb02tb">{"Statement of Income",#N/A,TRUE,"Mar99";"Balance Sheet",#N/A,TRUE,"Mar99"}</definedName>
    <definedName name="febactual">#REF!</definedName>
    <definedName name="FEBAND">#REF!</definedName>
    <definedName name="febbudget">#REF!</definedName>
    <definedName name="FEBRUARY">#REF!</definedName>
    <definedName name="february3">#REF!</definedName>
    <definedName name="FEBWAR">#REF!</definedName>
    <definedName name="Fed_New">{"'SGI_Opex'!$A$1:$O$187"}</definedName>
    <definedName name="FEDERAL">{"'SGI_Opex'!$A$1:$O$187"}</definedName>
    <definedName name="Federal_Employment_Tax_Expense">#REF!</definedName>
    <definedName name="Federal_Unemployment_Tax_Expense__FUTA">#REF!</definedName>
    <definedName name="fedfd">#REF!</definedName>
    <definedName name="Fedrate">#REF!</definedName>
    <definedName name="FedTaxOverride">#REF!</definedName>
    <definedName name="fee">#REF!</definedName>
    <definedName name="FEEE">{#N/A,#N/A,FALSE,"PERSONAL"}</definedName>
    <definedName name="FEES_DAILY">#REF!</definedName>
    <definedName name="FEES_MONTHLY">#REF!</definedName>
    <definedName name="FEES_REPO">#REF!</definedName>
    <definedName name="FEES_UK">#REF!</definedName>
    <definedName name="FEES_YTD">#REF!</definedName>
    <definedName name="fefqerqwer">#REF!</definedName>
    <definedName name="fefqerqwer_1">#REF!</definedName>
    <definedName name="fefsf">{"incomemth",#N/A,TRUE,"forecast01";"incpercentmth",#N/A,TRUE,"forecast01";"balancemth",#N/A,TRUE,"forecast01";"cashmth",#N/A,TRUE,"forecast01";"cov2mth",#N/A,TRUE,"forecast01";"prbexp",#N/A,TRUE,"forecast01";"prbcap",#N/A,TRUE,"forecast01";"coalconsultants",#N/A,TRUE,"forecast01";"prbsum",#N/A,TRUE,"forecast01"}</definedName>
    <definedName name="fefsf1">{"incomemth",#N/A,TRUE,"forecast01";"incpercentmth",#N/A,TRUE,"forecast01";"balancemth",#N/A,TRUE,"forecast01";"cashmth",#N/A,TRUE,"forecast01";"cov2mth",#N/A,TRUE,"forecast01";"prbexp",#N/A,TRUE,"forecast01";"prbcap",#N/A,TRUE,"forecast01";"coalconsultants",#N/A,TRUE,"forecast01";"prbsum",#N/A,TRUE,"forecast01"}</definedName>
    <definedName name="feienr">{#N/A,#N/A,TRUE,"comp_p&amp;L";#N/A,#N/A,TRUE,"planBal_sht";#N/A,#N/A,TRUE,"planP&amp;L";#N/A,#N/A,TRUE,"planCASH";#N/A,#N/A,TRUE,"planCust";#N/A,#N/A,TRUE,"planProd";#N/A,#N/A,TRUE,"Capital"}</definedName>
    <definedName name="fer">#REF!</definedName>
    <definedName name="fer_1">#REF!</definedName>
    <definedName name="fer_2">{#N/A,#N/A,TRUE,"Cover sheet";#N/A,#N/A,TRUE,"Summary";#N/A,#N/A,TRUE,"Key Assumptions";#N/A,#N/A,TRUE,"Profit &amp; Loss";#N/A,#N/A,TRUE,"Balance Sheet";#N/A,#N/A,TRUE,"Cashflow";#N/A,#N/A,TRUE,"IRR";#N/A,#N/A,TRUE,"Ratios";#N/A,#N/A,TRUE,"Debt analysis"}</definedName>
    <definedName name="fererer">#REF!</definedName>
    <definedName name="fererer_1">#REF!</definedName>
    <definedName name="FERN2">#REF!</definedName>
    <definedName name="FERN2_1">#REF!</definedName>
    <definedName name="Fernando_II">{"CONSOLIDADO",#N/A,FALSE,"COMENTARIOS"}</definedName>
    <definedName name="fesa">{"apci",#N/A,FALSE,"Chem_CY";"eastman",#N/A,FALSE,"Eastman";"betz",#N/A,FALSE,"Betz";"great lakes",#N/A,FALSE,"Great_Lakes";"hercules",#N/A,FALSE,"Hercules Chem Seg Data";"rohm",#N/A,FALSE,"Rohm";"union carbide",#N/A,FALSE,"Union";"witco",#N/A,FALSE,"Witco"}</definedName>
    <definedName name="fessefd">{#N/A,#N/A,TRUE,"Cover";#N/A,#N/A,TRUE,"Seg Summary";#N/A,#N/A,TRUE,"IMD Grids - 3Q vs 2Q";#N/A,#N/A,TRUE,"IMD Grids - 3Q vs 3Q";#N/A,#N/A,TRUE,"IMD Grids - YTD vs YTD";#N/A,#N/A,TRUE,"AMG Summary";#N/A,#N/A,TRUE,"Mutual Funds";#N/A,#N/A,TRUE,"Incentive Income";#N/A,#N/A,TRUE,"Investment Income";#N/A,#N/A,TRUE,"PWM Seg Summary";#N/A,#N/A,TRUE,"IMS ";#N/A,#N/A,TRUE,"PCS Products";#N/A,#N/A,TRUE,"PCS Grids - 3Q vs 2Q";#N/A,#N/A,TRUE,"PCS Grids 3Q vs 3Q";#N/A,#N/A,TRUE,"PCS Grids 00 vs 99";#N/A,#N/A,TRUE,"GFI";#N/A,#N/A,TRUE,"Private Bank";#N/A,#N/A,TRUE,"Special Invest";#N/A,#N/A,TRUE,"IMD Assets";#N/A,#N/A,TRUE,"AssetsSales Summary";#N/A,#N/A,TRUE,"Sales-App-Dep";#N/A,#N/A,TRUE,"Assets by Product";#N/A,#N/A,TRUE,"Assets by Region-Channel";#N/A,#N/A,TRUE,"Pipeline";#N/A,#N/A,TRUE,"AUM August AUM Projection"}</definedName>
    <definedName name="fetr">{"BA detail",#N/A,FALSE,"Q3YTD "}</definedName>
    <definedName name="few">{#N/A,#N/A,FALSE,"Tar-Ass";#N/A,#N/A,FALSE,"Tar-IS";#N/A,#N/A,FALSE,"Tar-BS";#N/A,#N/A,FALSE,"Tar-Adg BS";#N/A,#N/A,FALSE,"Tar-CF"}</definedName>
    <definedName name="fewfe">#REF!</definedName>
    <definedName name="fewfe_1">#REF!</definedName>
    <definedName name="fewji">{#N/A,#N/A,FALSE,"Combo-Ass ";#N/A,#N/A,FALSE,"Combo-AD sum";#N/A,#N/A,FALSE,"Combo-Syn Sens";#N/A,#N/A,FALSE,"Combo-Contr";#N/A,#N/A,FALSE,"Combo-Credit Sum";#N/A,#N/A,FALSE,"Combo-Credit";#N/A,#N/A,FALSE,"Combo-AD";#N/A,#N/A,FALSE,"Combo-AD CF"}</definedName>
    <definedName name="fewq">{"Comp_of_Price_Effect",#N/A,FALSE,"QTRDPVAR"}</definedName>
    <definedName name="ff">{#N/A,#N/A,FALSE,"Pharm";#N/A,#N/A,FALSE,"WWCM"}</definedName>
    <definedName name="ff_1">{"'SIVA Pricing Model'!$A$1:$F$39"}</definedName>
    <definedName name="ff_2">{"'SIVA Pricing Model'!$A$1:$F$39"}</definedName>
    <definedName name="ff_3">{#N/A,#N/A,FALSE,"Pharm";#N/A,#N/A,FALSE,"WWCM"}</definedName>
    <definedName name="ff_4">{#N/A,#N/A,FALSE,"Pharm";#N/A,#N/A,FALSE,"WWCM"}</definedName>
    <definedName name="ffa">{"histincome",#N/A,FALSE,"hyfins";"closing balance",#N/A,FALSE,"hyfins"}</definedName>
    <definedName name="FFAB7">#REF!</definedName>
    <definedName name="ffd">{#N/A,#N/A,FALSE,"Rohstoffnotierungen";#N/A,#N/A,FALSE,"ER HCST Erw. 99";#N/A,#N/A,FALSE,"ER HCST Plan 00";#N/A,#N/A,FALSE,"Umsatz KG";#N/A,#N/A,FALSE,"ER HCST";#N/A,#N/A,FALSE,"EA ST (2)";#N/A,#N/A,FALSE,"EA ST";#N/A,#N/A,FALSE,"EA ST (3)";#N/A,#N/A,FALSE,"EA ST (4)";#N/A,#N/A,FALSE,"KA ST  (2)";#N/A,#N/A,FALSE,"KA ST";#N/A,#N/A,FALSE,"KA ST  (3)";#N/A,#N/A,FALSE,"KA ST (4)"}</definedName>
    <definedName name="ffdas">{"histincome",#N/A,FALSE,"hyfins";"closing balance",#N/A,FALSE,"hyfins"}</definedName>
    <definedName name="ffdd">{#N/A,#N/A,FALSE,"Umsatz EO BP";#N/A,#N/A,FALSE,"Umsatz EO OP";#N/A,#N/A,FALSE,"ER EO BP";#N/A,#N/A,FALSE,"ER EO OP";#N/A,#N/A,FALSE,"EA EO (2)";#N/A,#N/A,FALSE,"EA EO";#N/A,#N/A,FALSE,"EA EO (3)";#N/A,#N/A,FALSE,"EA EO (4)";#N/A,#N/A,FALSE,"KA EO  (2)";#N/A,#N/A,FALSE,"KA EO";#N/A,#N/A,FALSE,"KA EO  (3)";#N/A,#N/A,FALSE,"KA EO (4)"}</definedName>
    <definedName name="FFDFDFSD">#REF!</definedName>
    <definedName name="ffdfdfsdf">#REF!</definedName>
    <definedName name="ffefe">#REF!</definedName>
    <definedName name="ffer">#REF!</definedName>
    <definedName name="fff">{#N/A,#N/A,FALSE,"Pharm";#N/A,#N/A,FALSE,"WWCM"}</definedName>
    <definedName name="fff_1">{#N/A,#N/A,FALSE,"Pharm";#N/A,#N/A,FALSE,"WWCM"}</definedName>
    <definedName name="fff_2">{#N/A,#N/A,FALSE,"Pharm";#N/A,#N/A,FALSE,"WWCM"}</definedName>
    <definedName name="fff_3">{#N/A,#N/A,FALSE,"Pharm";#N/A,#N/A,FALSE,"WWCM"}</definedName>
    <definedName name="fff_4">{#N/A,#N/A,FALSE,"Pharm";#N/A,#N/A,FALSE,"WWCM"}</definedName>
    <definedName name="ffff">{"comps",#N/A,FALSE,"comps";"notes",#N/A,FALSE,"comps"}</definedName>
    <definedName name="fffff">{"'100'!$A$1:$M$83"}</definedName>
    <definedName name="ffffff">#REF!</definedName>
    <definedName name="fffffff">{#N/A,#N/A,FALSE,"Pharm";#N/A,#N/A,FALSE,"WWCM"}</definedName>
    <definedName name="fffffff_1">#REF!</definedName>
    <definedName name="fffffff_2">{#N/A,#N/A,FALSE,"Pharm";#N/A,#N/A,FALSE,"WWCM"}</definedName>
    <definedName name="fffffff_3">{#N/A,#N/A,FALSE,"Pharm";#N/A,#N/A,FALSE,"WWCM"}</definedName>
    <definedName name="fffffff_4">{#N/A,#N/A,FALSE,"Pharm";#N/A,#N/A,FALSE,"WWCM"}</definedName>
    <definedName name="fffffffff">{#N/A,#N/A,FALSE,"Operating";#N/A,#N/A,FALSE,"Sales"}</definedName>
    <definedName name="ffffffffff">{TRUE,TRUE,-1.25,-15.5,604.5,369,FALSE,FALSE,TRUE,TRUE,0,1,#N/A,41,#N/A,20.5555555555556,27.0714285714286,1,FALSE,FALSE,3,TRUE,1,FALSE,80,"Swvu.summary2.","ACwvu.summary2.",#N/A,FALSE,FALSE,0.5,0.5,0.5,0.5,2,"&amp;F","&amp;A&amp;RPage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fffffffffff">{"'Standalone List Price Trends'!$A$1:$X$56"}</definedName>
    <definedName name="ffffffffffff">{#N/A,#N/A,FALSE,"Operating";#N/A,#N/A,FALSE,"Sales"}</definedName>
    <definedName name="fffffffffffff">{#N/A,#N/A,FALSE,"Operating";#N/A,#N/A,FALSE,"Sales"}</definedName>
    <definedName name="ffffffffffffffffffff">{"CHARTPRINT",#N/A,FALSE,"Sch5a"}</definedName>
    <definedName name="fffggg">{#N/A,#N/A,FALSE,"PERSONAL"}</definedName>
    <definedName name="ffghfh">{#N/A,#N/A,FALSE,"Front Page";#N/A,#N/A,FALSE,"Mfg Var";#N/A,#N/A,FALSE,"Family Unit Cost Graphs";#N/A,#N/A,FALSE,"Product Cost Graphs";#N/A,#N/A,FALSE,"Unit Cost Setup";#N/A,#N/A,FALSE,"Yields";#N/A,#N/A,FALSE,"Emery";#N/A,#N/A,FALSE,"GI Pricing";#N/A,#N/A,FALSE,"Actuals";#N/A,#N/A,FALSE,"Forecast"}</definedName>
    <definedName name="FFR_rate">#REF!</definedName>
    <definedName name="ffs">#REF!</definedName>
    <definedName name="ffvvbba">#REF!</definedName>
    <definedName name="fg">{#N/A,#N/A,FALSE,"REPORT"}</definedName>
    <definedName name="fg_1">#REF!</definedName>
    <definedName name="fg_2">{#N/A,#N/A,FALSE,"REPORT"}</definedName>
    <definedName name="fg_3">{#N/A,#N/A,FALSE,"REPORT"}</definedName>
    <definedName name="fg_4">{#N/A,#N/A,FALSE,"REPORT"}</definedName>
    <definedName name="fg_bokslutsdatum">#REF!</definedName>
    <definedName name="fg_räkenskapsårs_förstadag">#REF!</definedName>
    <definedName name="fga">{#N/A,#N/A,FALSE,"Aging Summary";#N/A,#N/A,FALSE,"Ratio Analysis";#N/A,#N/A,FALSE,"Test 120 Day Accts";#N/A,#N/A,FALSE,"Tickmarks"}</definedName>
    <definedName name="fgadfgaf">#REF!</definedName>
    <definedName name="fgadgdrg">{"Supporting Schedules",#N/A,FALSE,"Results"}</definedName>
    <definedName name="fgdfd">#REF!</definedName>
    <definedName name="fgdfgdfg">#REF!</definedName>
    <definedName name="fgefgef">{"qchm_dcf",#N/A,FALSE,"QCHMDCF2";"qchm_terminal",#N/A,FALSE,"QCHMDCF2"}</definedName>
    <definedName name="fgf">{#N/A,#N/A,FALSE,"COVER";#N/A,#N/A,FALSE,"RATIOS";#N/A,#N/A,FALSE,"LEVERAGE";#N/A,#N/A,FALSE,"TIER-1";#N/A,#N/A,FALSE,"RISK BASED ASSETS";#N/A,#N/A,FALSE,"TIER-2"}</definedName>
    <definedName name="fgfd">{#N/A,#N/A,TRUE,"Metrics";#N/A,#N/A,TRUE,"Bal Sht QTR";#N/A,#N/A,TRUE,"Operating stmt QTR";#N/A,#N/A,TRUE,"RevSum";#N/A,#N/A,TRUE,"Intranet direct rev";#N/A,#N/A,TRUE,"Intranet branch rev";#N/A,#N/A,TRUE,"Internet direct rev";#N/A,#N/A,TRUE,"Intranet ISV rev"}</definedName>
    <definedName name="fgfdg">{"FCB_ALL",#N/A,FALSE,"FCB";"GREY_ALL",#N/A,FALSE,"GREY"}</definedName>
    <definedName name="fgfg">{#N/A,#N/A,FALSE,"Umsatz EO BP";#N/A,#N/A,FALSE,"Umsatz EO OP";#N/A,#N/A,FALSE,"ER EO BP";#N/A,#N/A,FALSE,"ER EO OP";#N/A,#N/A,FALSE,"EA EO (2)";#N/A,#N/A,FALSE,"EA EO";#N/A,#N/A,FALSE,"EA EO (3)";#N/A,#N/A,FALSE,"EA EO (4)";#N/A,#N/A,FALSE,"KA EO  (2)";#N/A,#N/A,FALSE,"KA EO";#N/A,#N/A,FALSE,"KA EO  (3)";#N/A,#N/A,FALSE,"KA EO (4)"}</definedName>
    <definedName name="fgfgf">{#N/A,#N/A,FALSE,"Umsatz 99";#N/A,#N/A,FALSE,"ER 99 "}</definedName>
    <definedName name="fgfgfg">#REF!</definedName>
    <definedName name="FGFR">#REF!</definedName>
    <definedName name="fgfr2">#REF!</definedName>
    <definedName name="fgfx">{#N/A,#N/A,FALSE,"Umsatz 99";#N/A,#N/A,FALSE,"ER 99 "}</definedName>
    <definedName name="fggddf">#REF!</definedName>
    <definedName name="fgh">{"EES_YTD_CHECK",#N/A,FALSE,"EES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fghbn">{"rawdata",#N/A,TRUE,"HKT";"in",#N/A,TRUE,"HKT";"rawdata",#N/A,TRUE,"PTInd";"in",#N/A,TRUE,"PTInd";"rawdata",#N/A,TRUE,"NTT";"in",#N/A,TRUE,"NTT";"rawdata",#N/A,TRUE,"PLD";"in",#N/A,TRUE,"PLD";"rawdata",#N/A,TRUE,"PTTelk";"in",#N/A,TRUE,"PTTelk";"rawdata",#N/A,TRUE,"ST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fghdhgdfhfd">#REF!</definedName>
    <definedName name="fghf">{#N/A,#N/A,FALSE,"A";#N/A,#N/A,FALSE,"B"}</definedName>
    <definedName name="fghfgh">#REF!</definedName>
    <definedName name="fghfghfgh">#REF!</definedName>
    <definedName name="fghfghfghgfh">{#N/A,#N/A,FALSE,"KA CH  (2)"}</definedName>
    <definedName name="fghfghfghgfhgfh">{#N/A,#N/A,FALSE,"Rohstoffnotierungen";#N/A,#N/A,FALSE,"Umsatz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fghfghgfh">{#N/A,#N/A,FALSE,"Umsatz CH";#N/A,#N/A,FALSE,"ER CH";#N/A,#N/A,FALSE,"EA CH (2) ";#N/A,#N/A,FALSE,"EA CH";#N/A,#N/A,FALSE,"EA CH (3) ";#N/A,#N/A,FALSE,"EA CH (4)";#N/A,#N/A,FALSE,"KA CH";#N/A,#N/A,FALSE,"KA CH  (2)";#N/A,#N/A,FALSE,"KA CH  (3)";#N/A,#N/A,FALSE,"KA CH (4)"}</definedName>
    <definedName name="fghfh">{#N/A,#N/A,FALSE,"Umsatz EO BP";#N/A,#N/A,FALSE,"Umsatz EO OP";#N/A,#N/A,FALSE,"ER EO BP";#N/A,#N/A,FALSE,"ER EO OP";#N/A,#N/A,FALSE,"EA EO (2)";#N/A,#N/A,FALSE,"EA EO";#N/A,#N/A,FALSE,"EA EO (3)";#N/A,#N/A,FALSE,"EA EO (4)";#N/A,#N/A,FALSE,"KA EO  (2)";#N/A,#N/A,FALSE,"KA EO";#N/A,#N/A,FALSE,"KA EO  (3)";#N/A,#N/A,FALSE,"KA EO (4)"}</definedName>
    <definedName name="fghh">{#N/A,#N/A,FALSE,"Valuation Assumptions";#N/A,#N/A,FALSE,"Summary";#N/A,#N/A,FALSE,"DCF";#N/A,#N/A,FALSE,"Valuation";#N/A,#N/A,FALSE,"WACC";#N/A,#N/A,FALSE,"UBVH";#N/A,#N/A,FALSE,"Free Cash Flow"}</definedName>
    <definedName name="fghj">{"FCF",#N/A,FALSE,"Results"}</definedName>
    <definedName name="fgjdf">#REF!</definedName>
    <definedName name="fgjdf_1">#REF!</definedName>
    <definedName name="fgjfgjfgj">{#N/A,#N/A,FALSE,"Produkte Erw.";#N/A,#N/A,FALSE,"Produkte Plan";#N/A,#N/A,FALSE,"Leistungen Erw.";#N/A,#N/A,FALSE,"Leistungen Plan";#N/A,#N/A,FALSE,"KA Allg.Kosten (2)";#N/A,#N/A,FALSE,"KA All.Kosten"}</definedName>
    <definedName name="fgjhfgjhgj">#REF!</definedName>
    <definedName name="fgkjkh">{#N/A,#N/A,FALSE,"REPORT"}</definedName>
    <definedName name="fgkjkh_1">#REF!</definedName>
    <definedName name="fgkjkh_2">{#N/A,#N/A,FALSE,"REPORT"}</definedName>
    <definedName name="fgkjkh_3">{#N/A,#N/A,FALSE,"REPORT"}</definedName>
    <definedName name="fgkjkh_4">{#N/A,#N/A,FALSE,"REPORT"}</definedName>
    <definedName name="fgr">{#N/A,#N/A,FALSE,"BS";#N/A,#N/A,FALSE,"PL_10Q";#N/A,#N/A,FALSE,"SOE";#N/A,#N/A,FALSE,"SCF";#N/A,#N/A,FALSE,"Sel Fn Data QTD 10Q";#N/A,#N/A,FALSE,"Table 1 YTD 10Q";#N/A,#N/A,FALSE,"Table 1 QTD 10Q";#N/A,#N/A,FALSE,"Tables 2 to 3 PL";#N/A,#N/A,FALSE,"Tables 4 and 5ALLL";#N/A,#N/A,FALSE,"Tables 6 to 8 ALLL ";#N/A,#N/A,FALSE,"Table 9 to 12 - Balance Sheet"}</definedName>
    <definedName name="fgsd">{"PAGE 1",#N/A,FALSE,"COS Excluding Geismar";"PAGE 2",#N/A,FALSE,"COS Excluding Geismar";"PAGE 3",#N/A,FALSE,"COS Excluding Geismar"}</definedName>
    <definedName name="fgsg">#REF!</definedName>
    <definedName name="fgshsgh">#REF!</definedName>
    <definedName name="fgshsgh_1">#REF!</definedName>
    <definedName name="fgt">{"Performance Details",#N/A,FALSE,"Current Yr";"Performance Details",#N/A,FALSE,"Budget";"Performance Details",#N/A,FALSE,"Prior Year"}</definedName>
    <definedName name="fgvrwd">{#N/A,#N/A,FALSE,"Contribution Analysis"}</definedName>
    <definedName name="fgyjuty">{#N/A,#N/A,FALSE,"Contribution Analysis"}</definedName>
    <definedName name="fh">{#N/A,#N/A,FALSE,"KA CH  (2)"}</definedName>
    <definedName name="FHAcase">#REF!</definedName>
    <definedName name="FHDI">{#N/A,#N/A,FALSE,"TEL Monthly Inc";#N/A,#N/A,FALSE,"TEL REVENUE";#N/A,#N/A,FALSE,"Tel - Manpower";#N/A,#N/A,FALSE,"Tel Sales Support";#N/A,#N/A,FALSE,"SI - TELCO";#N/A,#N/A,FALSE,"Sales - Telco";#N/A,#N/A,FALSE,"Tel - Mktg";#N/A,#N/A,FALSE,"Tel - Mktg"}</definedName>
    <definedName name="FHDI_1">{#N/A,#N/A,FALSE,"TEL Monthly Inc";#N/A,#N/A,FALSE,"TEL REVENUE";#N/A,#N/A,FALSE,"Tel - Manpower";#N/A,#N/A,FALSE,"Tel Sales Support";#N/A,#N/A,FALSE,"SI - TELCO";#N/A,#N/A,FALSE,"Sales - Telco";#N/A,#N/A,FALSE,"Tel - Mktg";#N/A,#N/A,FALSE,"Tel - Mktg"}</definedName>
    <definedName name="FHDI_1_1">{#N/A,#N/A,FALSE,"TEL Monthly Inc";#N/A,#N/A,FALSE,"TEL REVENUE";#N/A,#N/A,FALSE,"Tel - Manpower";#N/A,#N/A,FALSE,"Tel Sales Support";#N/A,#N/A,FALSE,"SI - TELCO";#N/A,#N/A,FALSE,"Sales - Telco";#N/A,#N/A,FALSE,"Tel - Mktg";#N/A,#N/A,FALSE,"Tel - Mktg"}</definedName>
    <definedName name="FHDI_2">{#N/A,#N/A,FALSE,"TEL Monthly Inc";#N/A,#N/A,FALSE,"TEL REVENUE";#N/A,#N/A,FALSE,"Tel - Manpower";#N/A,#N/A,FALSE,"Tel Sales Support";#N/A,#N/A,FALSE,"SI - TELCO";#N/A,#N/A,FALSE,"Sales - Telco";#N/A,#N/A,FALSE,"Tel - Mktg";#N/A,#N/A,FALSE,"Tel - Mktg"}</definedName>
    <definedName name="FHDI_3">{#N/A,#N/A,FALSE,"TEL Monthly Inc";#N/A,#N/A,FALSE,"TEL REVENUE";#N/A,#N/A,FALSE,"Tel - Manpower";#N/A,#N/A,FALSE,"Tel Sales Support";#N/A,#N/A,FALSE,"SI - TELCO";#N/A,#N/A,FALSE,"Sales - Telco";#N/A,#N/A,FALSE,"Tel - Mktg";#N/A,#N/A,FALSE,"Tel - Mktg"}</definedName>
    <definedName name="fhfgh">{#N/A,#N/A,FALSE,"Umsatz CH";#N/A,#N/A,FALSE,"ER CH";#N/A,#N/A,FALSE,"EA CH (2) ";#N/A,#N/A,FALSE,"EA CH";#N/A,#N/A,FALSE,"EA CH (3) ";#N/A,#N/A,FALSE,"EA CH (4)";#N/A,#N/A,FALSE,"KA CH";#N/A,#N/A,FALSE,"KA CH  (2)";#N/A,#N/A,FALSE,"KA CH  (3)";#N/A,#N/A,FALSE,"KA CH (4)"}</definedName>
    <definedName name="fhfghfghfgh">#REF!</definedName>
    <definedName name="fhfhfgh">#REF!</definedName>
    <definedName name="fhfhh">{#N/A,#N/A,FALSE,"Umsatz CH";#N/A,#N/A,FALSE,"ER CH";#N/A,#N/A,FALSE,"EA CH (2) ";#N/A,#N/A,FALSE,"EA CH";#N/A,#N/A,FALSE,"EA CH (3) ";#N/A,#N/A,FALSE,"EA CH (4)";#N/A,#N/A,FALSE,"KA CH";#N/A,#N/A,FALSE,"KA CH  (2)";#N/A,#N/A,FALSE,"KA CH  (3)";#N/A,#N/A,FALSE,"KA CH (4)"}</definedName>
    <definedName name="fhg">{#N/A,#N/A,TRUE,"1842CWN0"}</definedName>
    <definedName name="fhgfh">#REF!</definedName>
    <definedName name="FHJ">#REF!</definedName>
    <definedName name="FHJHD">{#N/A,#N/A,FALSE,"UNIT";#N/A,#N/A,FALSE,"UNIT";#N/A,#N/A,FALSE,"계정"}</definedName>
    <definedName name="fhmhf">#REF!</definedName>
    <definedName name="fhmhf_1">#REF!</definedName>
    <definedName name="fhrghgrd">{"DCF1",#N/A,FALSE,"SIERRA DCF";"MATRIX1",#N/A,FALSE,"SIERRA DCF"}</definedName>
    <definedName name="fhrtz">{#N/A,#N/A,FALSE,"PMW Gruppe 00_99";#N/A,#N/A,FALSE,"PMW KG 00_99";#N/A,#N/A,FALSE,"PMW Inc. 00_99";#N/A,#N/A,FALSE,"PMW VTECH 00_99";#N/A,#N/A,FALSE,"PMW Thail. 00_99";#N/A,#N/A,FALSE,"PMW Canada 00_99";#N/A,#N/A,FALSE,"Währungsabw. 00_99"}</definedName>
    <definedName name="fhsth">{"SP Model Life",#N/A,FALSE,"S&amp;P Model Life";"Adjustments Life",#N/A,FALSE,"S&amp;P Model Life"}</definedName>
    <definedName name="FICA">#REF!</definedName>
    <definedName name="fields">#REF!</definedName>
    <definedName name="FII">{#N/A,#N/A,FALSE,"Presentation by Unit";#N/A,#N/A,FALSE,"Presentation by BD";#N/A,#N/A,FALSE,"Presentation Split by Biggest U";#N/A,#N/A,FALSE,"Presentation Split by Area";#N/A,#N/A,FALSE,"Presentation Split by BD"}</definedName>
    <definedName name="filcom">#REF!</definedName>
    <definedName name="filcost">#REF!</definedName>
    <definedName name="fildndol">#REF!</definedName>
    <definedName name="FILE">#REF!</definedName>
    <definedName name="filfix">#REF!</definedName>
    <definedName name="filing">#REF!</definedName>
    <definedName name="fill">#REF!</definedName>
    <definedName name="fill1">#REF!</definedName>
    <definedName name="fill2">#REF!</definedName>
    <definedName name="filoff">#REF!</definedName>
    <definedName name="filon">#REF!</definedName>
    <definedName name="filoth">#REF!</definedName>
    <definedName name="filsga">#REF!</definedName>
    <definedName name="FIMeXToEUR" localSheetId="4">1/EUREXTOFIM</definedName>
    <definedName name="FIMeXToEUR" localSheetId="7">1/EUREXTOFIM</definedName>
    <definedName name="FIMeXToEUR">1/EUREXTOFIM</definedName>
    <definedName name="FIN">#REF!</definedName>
    <definedName name="fina">{"Balance Sheet",#N/A,FALSE,"CONS BS";"Income Stmt",#N/A,FALSE,"CONS IS";"Cash Flow",#N/A,FALSE,"CONS BS";"Debt Service",#N/A,FALSE,"CONS BS";"Pref Div",#N/A,FALSE,"PREF STK ";"Check figures",#N/A,FALSE,"CONS BS";"CNA Je's",#N/A,FALSE,"CNA Je's"}</definedName>
    <definedName name="fina_0">{"Balance Sheet",#N/A,FALSE,"CONS BS";"Income Stmt",#N/A,FALSE,"CONS IS";"Cash Flow",#N/A,FALSE,"CONS BS";"Debt Service",#N/A,FALSE,"CONS BS";"Pref Div",#N/A,FALSE,"PREF STK ";"Check figures",#N/A,FALSE,"CONS BS";"CNA Je's",#N/A,FALSE,"CNA Je's"}</definedName>
    <definedName name="fina_26">{"Balance Sheet",#N/A,FALSE,"CONS BS";"Income Stmt",#N/A,FALSE,"CONS IS";"Cash Flow",#N/A,FALSE,"CONS BS";"Debt Service",#N/A,FALSE,"CONS BS";"Pref Div",#N/A,FALSE,"PREF STK ";"Check figures",#N/A,FALSE,"CONS BS";"CNA Je's",#N/A,FALSE,"CNA Je's"}</definedName>
    <definedName name="fina_3">{"Balance Sheet",#N/A,FALSE,"CONS BS";"Income Stmt",#N/A,FALSE,"CONS IS";"Cash Flow",#N/A,FALSE,"CONS BS";"Debt Service",#N/A,FALSE,"CONS BS";"Pref Div",#N/A,FALSE,"PREF STK ";"Check figures",#N/A,FALSE,"CONS BS";"CNA Je's",#N/A,FALSE,"CNA Je's"}</definedName>
    <definedName name="fina_33">{"Balance Sheet",#N/A,FALSE,"CONS BS";"Income Stmt",#N/A,FALSE,"CONS IS";"Cash Flow",#N/A,FALSE,"CONS BS";"Debt Service",#N/A,FALSE,"CONS BS";"Pref Div",#N/A,FALSE,"PREF STK ";"Check figures",#N/A,FALSE,"CONS BS";"CNA Je's",#N/A,FALSE,"CNA Je's"}</definedName>
    <definedName name="fina_4">{"Balance Sheet",#N/A,FALSE,"CONS BS";"Income Stmt",#N/A,FALSE,"CONS IS";"Cash Flow",#N/A,FALSE,"CONS BS";"Debt Service",#N/A,FALSE,"CONS BS";"Pref Div",#N/A,FALSE,"PREF STK ";"Check figures",#N/A,FALSE,"CONS BS";"CNA Je's",#N/A,FALSE,"CNA Je's"}</definedName>
    <definedName name="fina_44">{"Balance Sheet",#N/A,FALSE,"CONS BS";"Income Stmt",#N/A,FALSE,"CONS IS";"Cash Flow",#N/A,FALSE,"CONS BS";"Debt Service",#N/A,FALSE,"CONS BS";"Pref Div",#N/A,FALSE,"PREF STK ";"Check figures",#N/A,FALSE,"CONS BS";"CNA Je's",#N/A,FALSE,"CNA Je's"}</definedName>
    <definedName name="fina_6">{"Balance Sheet",#N/A,FALSE,"CONS BS";"Income Stmt",#N/A,FALSE,"CONS IS";"Cash Flow",#N/A,FALSE,"CONS BS";"Debt Service",#N/A,FALSE,"CONS BS";"Pref Div",#N/A,FALSE,"PREF STK ";"Check figures",#N/A,FALSE,"CONS BS";"CNA Je's",#N/A,FALSE,"CNA Je's"}</definedName>
    <definedName name="fina_66">{"Balance Sheet",#N/A,FALSE,"CONS BS";"Income Stmt",#N/A,FALSE,"CONS IS";"Cash Flow",#N/A,FALSE,"CONS BS";"Debt Service",#N/A,FALSE,"CONS BS";"Pref Div",#N/A,FALSE,"PREF STK ";"Check figures",#N/A,FALSE,"CONS BS";"CNA Je's",#N/A,FALSE,"CNA Je's"}</definedName>
    <definedName name="fina_7">{"Balance Sheet",#N/A,FALSE,"CONS BS";"Income Stmt",#N/A,FALSE,"CONS IS";"Cash Flow",#N/A,FALSE,"CONS BS";"Debt Service",#N/A,FALSE,"CONS BS";"Pref Div",#N/A,FALSE,"PREF STK ";"Check figures",#N/A,FALSE,"CONS BS";"CNA Je's",#N/A,FALSE,"CNA Je's"}</definedName>
    <definedName name="fina_77">{"Balance Sheet",#N/A,FALSE,"CONS BS";"Income Stmt",#N/A,FALSE,"CONS IS";"Cash Flow",#N/A,FALSE,"CONS BS";"Debt Service",#N/A,FALSE,"CONS BS";"Pref Div",#N/A,FALSE,"PREF STK ";"Check figures",#N/A,FALSE,"CONS BS";"CNA Je's",#N/A,FALSE,"CNA Je's"}</definedName>
    <definedName name="fina0">{"Balance Sheet",#N/A,FALSE,"CONS BS";"Income Stmt",#N/A,FALSE,"CONS IS";"Cash Flow",#N/A,FALSE,"CONS BS";"Debt Service",#N/A,FALSE,"CONS BS";"Pref Div",#N/A,FALSE,"PREF STK ";"Check figures",#N/A,FALSE,"CONS BS";"CNA Je's",#N/A,FALSE,"CNA Je's"}</definedName>
    <definedName name="fina26">{"Balance Sheet",#N/A,FALSE,"CONS BS";"Income Stmt",#N/A,FALSE,"CONS IS";"Cash Flow",#N/A,FALSE,"CONS BS";"Debt Service",#N/A,FALSE,"CONS BS";"Pref Div",#N/A,FALSE,"PREF STK ";"Check figures",#N/A,FALSE,"CONS BS";"CNA Je's",#N/A,FALSE,"CNA Je's"}</definedName>
    <definedName name="fina3">{"Balance Sheet",#N/A,FALSE,"CONS BS";"Income Stmt",#N/A,FALSE,"CONS IS";"Cash Flow",#N/A,FALSE,"CONS BS";"Debt Service",#N/A,FALSE,"CONS BS";"Pref Div",#N/A,FALSE,"PREF STK ";"Check figures",#N/A,FALSE,"CONS BS";"CNA Je's",#N/A,FALSE,"CNA Je's"}</definedName>
    <definedName name="fina33">{"Balance Sheet",#N/A,FALSE,"CONS BS";"Income Stmt",#N/A,FALSE,"CONS IS";"Cash Flow",#N/A,FALSE,"CONS BS";"Debt Service",#N/A,FALSE,"CONS BS";"Pref Div",#N/A,FALSE,"PREF STK ";"Check figures",#N/A,FALSE,"CONS BS";"CNA Je's",#N/A,FALSE,"CNA Je's"}</definedName>
    <definedName name="fina4">{"Balance Sheet",#N/A,FALSE,"CONS BS";"Income Stmt",#N/A,FALSE,"CONS IS";"Cash Flow",#N/A,FALSE,"CONS BS";"Debt Service",#N/A,FALSE,"CONS BS";"Pref Div",#N/A,FALSE,"PREF STK ";"Check figures",#N/A,FALSE,"CONS BS";"CNA Je's",#N/A,FALSE,"CNA Je's"}</definedName>
    <definedName name="fina44">{"Balance Sheet",#N/A,FALSE,"CONS BS";"Income Stmt",#N/A,FALSE,"CONS IS";"Cash Flow",#N/A,FALSE,"CONS BS";"Debt Service",#N/A,FALSE,"CONS BS";"Pref Div",#N/A,FALSE,"PREF STK ";"Check figures",#N/A,FALSE,"CONS BS";"CNA Je's",#N/A,FALSE,"CNA Je's"}</definedName>
    <definedName name="fina6">{"Balance Sheet",#N/A,FALSE,"CONS BS";"Income Stmt",#N/A,FALSE,"CONS IS";"Cash Flow",#N/A,FALSE,"CONS BS";"Debt Service",#N/A,FALSE,"CONS BS";"Pref Div",#N/A,FALSE,"PREF STK ";"Check figures",#N/A,FALSE,"CONS BS";"CNA Je's",#N/A,FALSE,"CNA Je's"}</definedName>
    <definedName name="fina66">{"Balance Sheet",#N/A,FALSE,"CONS BS";"Income Stmt",#N/A,FALSE,"CONS IS";"Cash Flow",#N/A,FALSE,"CONS BS";"Debt Service",#N/A,FALSE,"CONS BS";"Pref Div",#N/A,FALSE,"PREF STK ";"Check figures",#N/A,FALSE,"CONS BS";"CNA Je's",#N/A,FALSE,"CNA Je's"}</definedName>
    <definedName name="fina7">{"Balance Sheet",#N/A,FALSE,"CONS BS";"Income Stmt",#N/A,FALSE,"CONS IS";"Cash Flow",#N/A,FALSE,"CONS BS";"Debt Service",#N/A,FALSE,"CONS BS";"Pref Div",#N/A,FALSE,"PREF STK ";"Check figures",#N/A,FALSE,"CONS BS";"CNA Je's",#N/A,FALSE,"CNA Je's"}</definedName>
    <definedName name="fina77">{"Balance Sheet",#N/A,FALSE,"CONS BS";"Income Stmt",#N/A,FALSE,"CONS IS";"Cash Flow",#N/A,FALSE,"CONS BS";"Debt Service",#N/A,FALSE,"CONS BS";"Pref Div",#N/A,FALSE,"PREF STK ";"Check figures",#N/A,FALSE,"CONS BS";"CNA Je's",#N/A,FALSE,"CNA Je's"}</definedName>
    <definedName name="finaa">{"Balance Sheet",#N/A,FALSE,"CONS BS";"Income Stmt",#N/A,FALSE,"CONS IS";"Cash Flow",#N/A,FALSE,"CONS BS";"Debt Service",#N/A,FALSE,"CONS BS";"Pref Div",#N/A,FALSE,"PREF STK ";"Check figures",#N/A,FALSE,"CONS BS";"CNA Je's",#N/A,FALSE,"CNA Je's"}</definedName>
    <definedName name="finadmcomp">#REF!</definedName>
    <definedName name="Final">{"cap_structure",#N/A,FALSE,"Graph-Mkt Cap";"price",#N/A,FALSE,"Graph-Price";"ebit",#N/A,FALSE,"Graph-EBITDA";"ebitda",#N/A,FALSE,"Graph-EBITDA"}</definedName>
    <definedName name="Final_Closing_Cash">#REF!</definedName>
    <definedName name="Final_Closing_Purchase_Price">#REF!</definedName>
    <definedName name="Final_Closing_Working_Capital">#REF!</definedName>
    <definedName name="Final_Indebtedness_Amount">#REF!</definedName>
    <definedName name="Final_Summary">{TRUE,TRUE,-1.25,-15.5,604.5,369,FALSE,FALSE,TRUE,TRUE,0,1,#N/A,1,#N/A,20.5555555555556,28.9285714285714,1,FALSE,FALSE,3,TRUE,1,FALSE,80,"Swvu.summary1.","ACwvu.summary1.",#N/A,FALSE,FALSE,0.5,0.5,0.5,0.5,2,"&amp;F","&amp;L&amp;D&amp;C&amp;A&amp;RPage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finaled">#REF!</definedName>
    <definedName name="FINALS">#REF!</definedName>
    <definedName name="finance">#REF!</definedName>
    <definedName name="financete">#REF!</definedName>
    <definedName name="financia">{"Balance Sheet",#N/A,FALSE,"CONS BS";"Income Stmt",#N/A,FALSE,"CONS IS";"Cash Flow",#N/A,FALSE,"CONS BS";"Debt Service",#N/A,FALSE,"CONS BS";"Pref Div",#N/A,FALSE,"PREF STK ";"Check figures",#N/A,FALSE,"CONS BS";"CNA Je's",#N/A,FALSE,"CNA Je's"}</definedName>
    <definedName name="financial">{#N/A,#N/A,FALSE,"1996 Monthly Detail";#N/A,#N/A,FALSE,"1996 CashFlow";#N/A,#N/A,FALSE,"PNL By Dept";#N/A,#N/A,FALSE,"1997 Quarterly Detail";#N/A,#N/A,FALSE,"1998 Quarterly Detail";#N/A,#N/A,FALSE,"1997 Cash Flow";#N/A,#N/A,FALSE,"1998 Cash Flow"}</definedName>
    <definedName name="financial_1">{#N/A,#N/A,FALSE,"Summary";#N/A,#N/A,FALSE,"Projections";#N/A,#N/A,FALSE,"Mkt Mults";#N/A,#N/A,FALSE,"DCF";#N/A,#N/A,FALSE,"Accr Dil";#N/A,#N/A,FALSE,"PIC LBO";#N/A,#N/A,FALSE,"MULT10_4";#N/A,#N/A,FALSE,"CBI LBO"}</definedName>
    <definedName name="financial_1_1">{#N/A,#N/A,FALSE,"Summary";#N/A,#N/A,FALSE,"Projections";#N/A,#N/A,FALSE,"Mkt Mults";#N/A,#N/A,FALSE,"DCF";#N/A,#N/A,FALSE,"Accr Dil";#N/A,#N/A,FALSE,"PIC LBO";#N/A,#N/A,FALSE,"MULT10_4";#N/A,#N/A,FALSE,"CBI LBO"}</definedName>
    <definedName name="financial_1_2">{#N/A,#N/A,FALSE,"Summary";#N/A,#N/A,FALSE,"Projections";#N/A,#N/A,FALSE,"Mkt Mults";#N/A,#N/A,FALSE,"DCF";#N/A,#N/A,FALSE,"Accr Dil";#N/A,#N/A,FALSE,"PIC LBO";#N/A,#N/A,FALSE,"MULT10_4";#N/A,#N/A,FALSE,"CBI LBO"}</definedName>
    <definedName name="financial_1_3">{#N/A,#N/A,FALSE,"Summary";#N/A,#N/A,FALSE,"Projections";#N/A,#N/A,FALSE,"Mkt Mults";#N/A,#N/A,FALSE,"DCF";#N/A,#N/A,FALSE,"Accr Dil";#N/A,#N/A,FALSE,"PIC LBO";#N/A,#N/A,FALSE,"MULT10_4";#N/A,#N/A,FALSE,"CBI LBO"}</definedName>
    <definedName name="financial_1_4">{#N/A,#N/A,FALSE,"Summary";#N/A,#N/A,FALSE,"Projections";#N/A,#N/A,FALSE,"Mkt Mults";#N/A,#N/A,FALSE,"DCF";#N/A,#N/A,FALSE,"Accr Dil";#N/A,#N/A,FALSE,"PIC LBO";#N/A,#N/A,FALSE,"MULT10_4";#N/A,#N/A,FALSE,"CBI LBO"}</definedName>
    <definedName name="financial_1_5">{#N/A,#N/A,FALSE,"Summary";#N/A,#N/A,FALSE,"Projections";#N/A,#N/A,FALSE,"Mkt Mults";#N/A,#N/A,FALSE,"DCF";#N/A,#N/A,FALSE,"Accr Dil";#N/A,#N/A,FALSE,"PIC LBO";#N/A,#N/A,FALSE,"MULT10_4";#N/A,#N/A,FALSE,"CBI LBO"}</definedName>
    <definedName name="financial_2">{#N/A,#N/A,FALSE,"Summary";#N/A,#N/A,FALSE,"Projections";#N/A,#N/A,FALSE,"Mkt Mults";#N/A,#N/A,FALSE,"DCF";#N/A,#N/A,FALSE,"Accr Dil";#N/A,#N/A,FALSE,"PIC LBO";#N/A,#N/A,FALSE,"MULT10_4";#N/A,#N/A,FALSE,"CBI LBO"}</definedName>
    <definedName name="financial_2_1">{#N/A,#N/A,FALSE,"Summary";#N/A,#N/A,FALSE,"Projections";#N/A,#N/A,FALSE,"Mkt Mults";#N/A,#N/A,FALSE,"DCF";#N/A,#N/A,FALSE,"Accr Dil";#N/A,#N/A,FALSE,"PIC LBO";#N/A,#N/A,FALSE,"MULT10_4";#N/A,#N/A,FALSE,"CBI LBO"}</definedName>
    <definedName name="financial_2_2">{#N/A,#N/A,FALSE,"Summary";#N/A,#N/A,FALSE,"Projections";#N/A,#N/A,FALSE,"Mkt Mults";#N/A,#N/A,FALSE,"DCF";#N/A,#N/A,FALSE,"Accr Dil";#N/A,#N/A,FALSE,"PIC LBO";#N/A,#N/A,FALSE,"MULT10_4";#N/A,#N/A,FALSE,"CBI LBO"}</definedName>
    <definedName name="financial_2_3">{#N/A,#N/A,FALSE,"Summary";#N/A,#N/A,FALSE,"Projections";#N/A,#N/A,FALSE,"Mkt Mults";#N/A,#N/A,FALSE,"DCF";#N/A,#N/A,FALSE,"Accr Dil";#N/A,#N/A,FALSE,"PIC LBO";#N/A,#N/A,FALSE,"MULT10_4";#N/A,#N/A,FALSE,"CBI LBO"}</definedName>
    <definedName name="financial_2_4">{#N/A,#N/A,FALSE,"Summary";#N/A,#N/A,FALSE,"Projections";#N/A,#N/A,FALSE,"Mkt Mults";#N/A,#N/A,FALSE,"DCF";#N/A,#N/A,FALSE,"Accr Dil";#N/A,#N/A,FALSE,"PIC LBO";#N/A,#N/A,FALSE,"MULT10_4";#N/A,#N/A,FALSE,"CBI LBO"}</definedName>
    <definedName name="financial_2_5">{#N/A,#N/A,FALSE,"Summary";#N/A,#N/A,FALSE,"Projections";#N/A,#N/A,FALSE,"Mkt Mults";#N/A,#N/A,FALSE,"DCF";#N/A,#N/A,FALSE,"Accr Dil";#N/A,#N/A,FALSE,"PIC LBO";#N/A,#N/A,FALSE,"MULT10_4";#N/A,#N/A,FALSE,"CBI LBO"}</definedName>
    <definedName name="financial_3">{#N/A,#N/A,FALSE,"Summary";#N/A,#N/A,FALSE,"Projections";#N/A,#N/A,FALSE,"Mkt Mults";#N/A,#N/A,FALSE,"DCF";#N/A,#N/A,FALSE,"Accr Dil";#N/A,#N/A,FALSE,"PIC LBO";#N/A,#N/A,FALSE,"MULT10_4";#N/A,#N/A,FALSE,"CBI LBO"}</definedName>
    <definedName name="financial_3_1">{#N/A,#N/A,FALSE,"Summary";#N/A,#N/A,FALSE,"Projections";#N/A,#N/A,FALSE,"Mkt Mults";#N/A,#N/A,FALSE,"DCF";#N/A,#N/A,FALSE,"Accr Dil";#N/A,#N/A,FALSE,"PIC LBO";#N/A,#N/A,FALSE,"MULT10_4";#N/A,#N/A,FALSE,"CBI LBO"}</definedName>
    <definedName name="financial_3_2">{#N/A,#N/A,FALSE,"Summary";#N/A,#N/A,FALSE,"Projections";#N/A,#N/A,FALSE,"Mkt Mults";#N/A,#N/A,FALSE,"DCF";#N/A,#N/A,FALSE,"Accr Dil";#N/A,#N/A,FALSE,"PIC LBO";#N/A,#N/A,FALSE,"MULT10_4";#N/A,#N/A,FALSE,"CBI LBO"}</definedName>
    <definedName name="financial_3_3">{#N/A,#N/A,FALSE,"Summary";#N/A,#N/A,FALSE,"Projections";#N/A,#N/A,FALSE,"Mkt Mults";#N/A,#N/A,FALSE,"DCF";#N/A,#N/A,FALSE,"Accr Dil";#N/A,#N/A,FALSE,"PIC LBO";#N/A,#N/A,FALSE,"MULT10_4";#N/A,#N/A,FALSE,"CBI LBO"}</definedName>
    <definedName name="financial_3_4">{#N/A,#N/A,FALSE,"Summary";#N/A,#N/A,FALSE,"Projections";#N/A,#N/A,FALSE,"Mkt Mults";#N/A,#N/A,FALSE,"DCF";#N/A,#N/A,FALSE,"Accr Dil";#N/A,#N/A,FALSE,"PIC LBO";#N/A,#N/A,FALSE,"MULT10_4";#N/A,#N/A,FALSE,"CBI LBO"}</definedName>
    <definedName name="financial_3_5">{#N/A,#N/A,FALSE,"Summary";#N/A,#N/A,FALSE,"Projections";#N/A,#N/A,FALSE,"Mkt Mults";#N/A,#N/A,FALSE,"DCF";#N/A,#N/A,FALSE,"Accr Dil";#N/A,#N/A,FALSE,"PIC LBO";#N/A,#N/A,FALSE,"MULT10_4";#N/A,#N/A,FALSE,"CBI LBO"}</definedName>
    <definedName name="financial_4">{#N/A,#N/A,FALSE,"Summary";#N/A,#N/A,FALSE,"Projections";#N/A,#N/A,FALSE,"Mkt Mults";#N/A,#N/A,FALSE,"DCF";#N/A,#N/A,FALSE,"Accr Dil";#N/A,#N/A,FALSE,"PIC LBO";#N/A,#N/A,FALSE,"MULT10_4";#N/A,#N/A,FALSE,"CBI LBO"}</definedName>
    <definedName name="financial_4_1">{#N/A,#N/A,FALSE,"Summary";#N/A,#N/A,FALSE,"Projections";#N/A,#N/A,FALSE,"Mkt Mults";#N/A,#N/A,FALSE,"DCF";#N/A,#N/A,FALSE,"Accr Dil";#N/A,#N/A,FALSE,"PIC LBO";#N/A,#N/A,FALSE,"MULT10_4";#N/A,#N/A,FALSE,"CBI LBO"}</definedName>
    <definedName name="financial_4_2">{#N/A,#N/A,FALSE,"Summary";#N/A,#N/A,FALSE,"Projections";#N/A,#N/A,FALSE,"Mkt Mults";#N/A,#N/A,FALSE,"DCF";#N/A,#N/A,FALSE,"Accr Dil";#N/A,#N/A,FALSE,"PIC LBO";#N/A,#N/A,FALSE,"MULT10_4";#N/A,#N/A,FALSE,"CBI LBO"}</definedName>
    <definedName name="financial_4_3">{#N/A,#N/A,FALSE,"Summary";#N/A,#N/A,FALSE,"Projections";#N/A,#N/A,FALSE,"Mkt Mults";#N/A,#N/A,FALSE,"DCF";#N/A,#N/A,FALSE,"Accr Dil";#N/A,#N/A,FALSE,"PIC LBO";#N/A,#N/A,FALSE,"MULT10_4";#N/A,#N/A,FALSE,"CBI LBO"}</definedName>
    <definedName name="financial_4_4">{#N/A,#N/A,FALSE,"Summary";#N/A,#N/A,FALSE,"Projections";#N/A,#N/A,FALSE,"Mkt Mults";#N/A,#N/A,FALSE,"DCF";#N/A,#N/A,FALSE,"Accr Dil";#N/A,#N/A,FALSE,"PIC LBO";#N/A,#N/A,FALSE,"MULT10_4";#N/A,#N/A,FALSE,"CBI LBO"}</definedName>
    <definedName name="financial_4_5">{#N/A,#N/A,FALSE,"Summary";#N/A,#N/A,FALSE,"Projections";#N/A,#N/A,FALSE,"Mkt Mults";#N/A,#N/A,FALSE,"DCF";#N/A,#N/A,FALSE,"Accr Dil";#N/A,#N/A,FALSE,"PIC LBO";#N/A,#N/A,FALSE,"MULT10_4";#N/A,#N/A,FALSE,"CBI LBO"}</definedName>
    <definedName name="financial_5">{#N/A,#N/A,FALSE,"Summary";#N/A,#N/A,FALSE,"Projections";#N/A,#N/A,FALSE,"Mkt Mults";#N/A,#N/A,FALSE,"DCF";#N/A,#N/A,FALSE,"Accr Dil";#N/A,#N/A,FALSE,"PIC LBO";#N/A,#N/A,FALSE,"MULT10_4";#N/A,#N/A,FALSE,"CBI LBO"}</definedName>
    <definedName name="financial_5_1">{#N/A,#N/A,FALSE,"Summary";#N/A,#N/A,FALSE,"Projections";#N/A,#N/A,FALSE,"Mkt Mults";#N/A,#N/A,FALSE,"DCF";#N/A,#N/A,FALSE,"Accr Dil";#N/A,#N/A,FALSE,"PIC LBO";#N/A,#N/A,FALSE,"MULT10_4";#N/A,#N/A,FALSE,"CBI LBO"}</definedName>
    <definedName name="financial_5_2">{#N/A,#N/A,FALSE,"Summary";#N/A,#N/A,FALSE,"Projections";#N/A,#N/A,FALSE,"Mkt Mults";#N/A,#N/A,FALSE,"DCF";#N/A,#N/A,FALSE,"Accr Dil";#N/A,#N/A,FALSE,"PIC LBO";#N/A,#N/A,FALSE,"MULT10_4";#N/A,#N/A,FALSE,"CBI LBO"}</definedName>
    <definedName name="financial_5_3">{#N/A,#N/A,FALSE,"Summary";#N/A,#N/A,FALSE,"Projections";#N/A,#N/A,FALSE,"Mkt Mults";#N/A,#N/A,FALSE,"DCF";#N/A,#N/A,FALSE,"Accr Dil";#N/A,#N/A,FALSE,"PIC LBO";#N/A,#N/A,FALSE,"MULT10_4";#N/A,#N/A,FALSE,"CBI LBO"}</definedName>
    <definedName name="financial_5_4">{#N/A,#N/A,FALSE,"Summary";#N/A,#N/A,FALSE,"Projections";#N/A,#N/A,FALSE,"Mkt Mults";#N/A,#N/A,FALSE,"DCF";#N/A,#N/A,FALSE,"Accr Dil";#N/A,#N/A,FALSE,"PIC LBO";#N/A,#N/A,FALSE,"MULT10_4";#N/A,#N/A,FALSE,"CBI LBO"}</definedName>
    <definedName name="financial_5_5">{#N/A,#N/A,FALSE,"Summary";#N/A,#N/A,FALSE,"Projections";#N/A,#N/A,FALSE,"Mkt Mults";#N/A,#N/A,FALSE,"DCF";#N/A,#N/A,FALSE,"Accr Dil";#N/A,#N/A,FALSE,"PIC LBO";#N/A,#N/A,FALSE,"MULT10_4";#N/A,#N/A,FALSE,"CBI LBO"}</definedName>
    <definedName name="Financial_Overview_Dental_Range">#REF!</definedName>
    <definedName name="financials">{#N/A,#N/A,FALSE,"fs balance";#N/A,#N/A,FALSE,"fs income";#N/A,#N/A,FALSE,"fs cash flow"}</definedName>
    <definedName name="financials_product">#REF!</definedName>
    <definedName name="FINANCING_CASH">"FINANCING_CASH"</definedName>
    <definedName name="finandadmin">#REF!</definedName>
    <definedName name="finast1">{"Balance Sheet",#N/A,FALSE,"CONS BS";"Income Stmt",#N/A,FALSE,"CONS IS";"Cash Flow",#N/A,FALSE,"CONS BS";"Debt Service",#N/A,FALSE,"CONS BS";"Pref Div",#N/A,FALSE,"PREF STK ";"Check figures",#N/A,FALSE,"CONS BS";"CNA Je's",#N/A,FALSE,"CNA Je's"}</definedName>
    <definedName name="finast11">{"Balance Sheet",#N/A,FALSE,"CONS BS";"Income Stmt",#N/A,FALSE,"CONS IS";"Cash Flow",#N/A,FALSE,"CONS BS";"Debt Service",#N/A,FALSE,"CONS BS";"Pref Div",#N/A,FALSE,"PREF STK ";"Check figures",#N/A,FALSE,"CONS BS";"CNA Je's",#N/A,FALSE,"CNA Je's"}</definedName>
    <definedName name="finast2">{"Balance Sheet",#N/A,FALSE,"CONS BS";"Income Stmt",#N/A,FALSE,"CONS IS";"Cash Flow",#N/A,FALSE,"CONS BS";"Debt Service",#N/A,FALSE,"CONS BS";"Pref Div",#N/A,FALSE,"PREF STK ";"Check figures",#N/A,FALSE,"CONS BS";"CNA Je's",#N/A,FALSE,"CNA Je's"}</definedName>
    <definedName name="finast22">{"Balance Sheet",#N/A,FALSE,"CONS BS";"Income Stmt",#N/A,FALSE,"CONS IS";"Cash Flow",#N/A,FALSE,"CONS BS";"Debt Service",#N/A,FALSE,"CONS BS";"Pref Div",#N/A,FALSE,"PREF STK ";"Check figures",#N/A,FALSE,"CONS BS";"CNA Je's",#N/A,FALSE,"CNA Je's"}</definedName>
    <definedName name="FINCriteriaType">1</definedName>
    <definedName name="Find">{"'Grill_Objective'!$A$1:$AF$101"}</definedName>
    <definedName name="FindCounty">#REF!</definedName>
    <definedName name="findme">{#N/A,#N/A,FALSE,"Assumptions";#N/A,#N/A,FALSE,"1997 P&amp;L(pk) Estrada";#N/A,#N/A,FALSE,"ONGOING P&amp;L(pk) Estrada"}</definedName>
    <definedName name="findme10">{#N/A,#N/A,FALSE,"1996 P&amp;L TOWTAC(pk)";#N/A,#N/A,FALSE,"ONGOING P&amp;L TOWTAC(pk)";#N/A,#N/A,FALSE,"ATL6TOWTAC COST CARD"}</definedName>
    <definedName name="findme11">{#N/A,#N/A,FALSE,"npv sort";#N/A,#N/A,FALSE,"npv";#N/A,#N/A,FALSE,"npv 4 years  sort";#N/A,#N/A,FALSE,"npv 4 years";#N/A,#N/A,FALSE,"npv 5 years ";#N/A,#N/A,FALSE,"npv 5 years sort"}</definedName>
    <definedName name="findme12">{#N/A,#N/A,FALSE,"Ranch WT ATP Fact Sheet";#N/A,#N/A,FALSE,"1996 P&amp;L Ranch W.T.(pk)";#N/A,#N/A,FALSE,"ONGOING P&amp;L Ranch W.T.(pk)"}</definedName>
    <definedName name="findme13">{#N/A,#N/A,FALSE,"Assumptions";#N/A,#N/A,FALSE,"ATP SCORAC (lb)";#N/A,#N/A,FALSE,"1996 P&amp;L SCO (lb)";#N/A,#N/A,FALSE,"ONG P&amp;L SCO (LB)"}</definedName>
    <definedName name="findme14">{#N/A,#N/A,FALSE,"1997 P&amp;L(pk) (Atlanta)";#N/A,#N/A,FALSE,"ONGOING P&amp;L(PK)(Atlanta)"}</definedName>
    <definedName name="findme2">{#N/A,#N/A,FALSE,"Assumptions";#N/A,#N/A,FALSE,"1997 P&amp;L(pk) Estrada";#N/A,#N/A,FALSE,"ONGOING P&amp;L(pk) Estrada"}</definedName>
    <definedName name="findme3">{#N/A,#N/A,FALSE,"ONGOING P&amp;L TOWTAC(lb)";#N/A,#N/A,FALSE,"ONGOING P&amp;L TOWTAC(pk)";#N/A,#N/A,FALSE,"1996 P&amp;L TOWTAC(lb)";#N/A,#N/A,FALSE,"1996 P&amp;L TOWTAC(pk)"}</definedName>
    <definedName name="findme4">{#N/A,#N/A,FALSE,"Assumptions";#N/A,#N/A,FALSE,"1996 P&amp;L SCO (lb)";#N/A,#N/A,FALSE,"ONG P&amp;L SCO (LB)"}</definedName>
    <definedName name="findme5">{#N/A,#N/A,FALSE,"1996 P&amp;L Pretzels (pk)";#N/A,#N/A,FALSE,"YEAR 1 P&amp;L Pretzels (pk)";#N/A,#N/A,FALSE,"ONGOING P&amp;L (pk) SNK CAN";#N/A,#N/A,FALSE,"Assumptions";#N/A,#N/A,FALSE,"assessment"}</definedName>
    <definedName name="findme6">{#N/A,#N/A,FALSE,"1997 P&amp;L(pk) (Atlanta)";#N/A,#N/A,FALSE,"ONGOING P&amp;L(PK)(Atlanta)"}</definedName>
    <definedName name="findme7">{#N/A,#N/A,FALSE,"Assumptions";#N/A,#N/A,FALSE,"1997 P&amp;L POTATO AC";#N/A,#N/A,FALSE,"ONGOING P&amp;L POTATO AC";#N/A,#N/A,FALSE,"ONGOING P&amp;L POTATO AC (70%)"}</definedName>
    <definedName name="findme8">{#N/A,#N/A,FALSE,"ONGOING P&amp;L POTATO AC";#N/A,#N/A,FALSE,"1997 P&amp;L POTATO AC"}</definedName>
    <definedName name="findme9">{#N/A,#N/A,FALSE,"Assumptions";#N/A,#N/A,FALSE,"1997 P&amp;L(pk) Estrada";#N/A,#N/A,FALSE,"ONGOING P&amp;L(pk) Estrada"}</definedName>
    <definedName name="finres">#REF!</definedName>
    <definedName name="fins1">{#N/A,#N/A,FALSE,"Calc";#N/A,#N/A,FALSE,"Sensitivity";#N/A,#N/A,FALSE,"LT Earn.Dil.";#N/A,#N/A,FALSE,"Dil. AVP"}</definedName>
    <definedName name="firest">{"'MAP BGA'!$A$1:$L$95"}</definedName>
    <definedName name="First_Half_Label">#REF!</definedName>
    <definedName name="first_multiple">#REF!</definedName>
    <definedName name="FirstBudgetForecastFlag">#REF!</definedName>
    <definedName name="FirstMonthPost">#REF!</definedName>
    <definedName name="FirstPlotDate">#REF!</definedName>
    <definedName name="Fiscal_Year1">#REF!</definedName>
    <definedName name="FitnessBreakIn">#REF!</definedName>
    <definedName name="Five">"c2903"</definedName>
    <definedName name="fiwo">{#N/A,#N/A,FALSE,"Front Page";#N/A,#N/A,FALSE,"Mfg Var";#N/A,#N/A,FALSE,"Family Unit Cost Graphs";#N/A,#N/A,FALSE,"Product Cost Graphs";#N/A,#N/A,FALSE,"Unit Cost Setup";#N/A,#N/A,FALSE,"Yields";#N/A,#N/A,FALSE,"Emery";#N/A,#N/A,FALSE,"GI Pricing";#N/A,#N/A,FALSE,"Actuals";#N/A,#N/A,FALSE,"Forecast"}</definedName>
    <definedName name="fiwoewi">{#N/A,#N/A,FALSE,"COVER";#N/A,#N/A,FALSE,"SUMP&amp;L";#N/A,#N/A,FALSE,"SUBSP&amp;L";#N/A,#N/A,FALSE,"SALESANAL"}</definedName>
    <definedName name="fix">#REF!</definedName>
    <definedName name="Fixed.Assets">{#N/A,#N/A,FALSE,"Income";#N/A,#N/A,FALSE,"Cost of Goods Sold";#N/A,#N/A,FALSE,"Other Costs";#N/A,#N/A,FALSE,"Other Income";#N/A,#N/A,FALSE,"Taxes";#N/A,#N/A,FALSE,"Other Deductions";#N/A,#N/A,FALSE,"Compensation of Officers"}</definedName>
    <definedName name="Fixedoverhead">{#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fjdalöfjdsalköfdjsalö">#REF!</definedName>
    <definedName name="fjdsfjsd">{0,#N/A,FALSE,0}</definedName>
    <definedName name="FJEZK">{#N/A,#N/A,FALSE,"Pharm";#N/A,#N/A,FALSE,"WWCM"}</definedName>
    <definedName name="FJEZK_1">#REF!</definedName>
    <definedName name="FJEZK_2">{#N/A,#N/A,FALSE,"Pharm";#N/A,#N/A,FALSE,"WWCM"}</definedName>
    <definedName name="FJEZK_3">{#N/A,#N/A,FALSE,"Pharm";#N/A,#N/A,FALSE,"WWCM"}</definedName>
    <definedName name="FJEZK_4">{#N/A,#N/A,FALSE,"Pharm";#N/A,#N/A,FALSE,"WWCM"}</definedName>
    <definedName name="fjlk">{"incomemth",#N/A,TRUE,"forecast01";"incpercentmth",#N/A,TRUE,"forecast01";"balancemth",#N/A,TRUE,"forecast01";"cashmth",#N/A,TRUE,"forecast01";"cov2mth",#N/A,TRUE,"forecast01";"prbexp",#N/A,TRUE,"forecast01";"prbcap",#N/A,TRUE,"forecast01";"coalconsultants",#N/A,TRUE,"forecast01";"prbsum",#N/A,TRUE,"forecast01"}</definedName>
    <definedName name="fjsdjfjkd">{#N/A,#N/A,FALSE,"Financial";#N/A,#N/A,FALSE,"Balance Sheet";#N/A,#N/A,FALSE,"Income stmt";#N/A,#N/A,FALSE,"Ratio"}</definedName>
    <definedName name="fjsdjfsd">{0,#N/A,FALSE,0}</definedName>
    <definedName name="fjujo">{#N/A,#N/A,FALSE,"BALAJUS";#N/A,#N/A,FALSE,"GYPAJAUS";#N/A,#N/A,FALSE,"PATRIAJUS";#N/A,#N/A,FALSE,"FLUJOAJUS";#N/A,#N/A,FALSE,"BALANC_hist";#N/A,#N/A,FALSE,"GYP_hist";#N/A,#N/A,FALSE,"PATRIM-hist";#N/A,#N/A,FALSE,"FLUJ-hist"}</definedName>
    <definedName name="fjybhkmvk">#REF!</definedName>
    <definedName name="FKDSJFKDS">#REF!</definedName>
    <definedName name="fkjfdh">{"mult96",#N/A,FALSE,"PETCOMP";"est96",#N/A,FALSE,"PETCOMP";"mult95",#N/A,FALSE,"PETCOMP";"est95",#N/A,FALSE,"PETCOMP";"multltm",#N/A,FALSE,"PETCOMP";"resultltm",#N/A,FALSE,"PETCOMP"}</definedName>
    <definedName name="fkjsdf">#REF!</definedName>
    <definedName name="fklfkjk">{"'TG'!$A$1:$L$37"}</definedName>
    <definedName name="Flex_Trade_In">#REF!</definedName>
    <definedName name="Flight">{#N/A,#N/A,FALSE,"OMM III";#N/A,#N/A,FALSE,"1995 PLAN";#N/A,#N/A,FALSE,"1995 TARGET";#N/A,#N/A,FALSE,"1995 ADJUSTED"}</definedName>
    <definedName name="flower">{#N/A,#N/A,FALSE,"S1 Theatre Sum";#N/A,#N/A,FALSE,"S2 U.S. B.S.POS";#N/A,#N/A,FALSE,"S3 US POS";#N/A,#N/A,FALSE,"S4 Family POS";#N/A,#N/A,FALSE,"S5 Ship vs POS";#N/A,#N/A,FALSE,"S6 Top VAR"}</definedName>
    <definedName name="flowname_weekly">{#N/A,#N/A,TRUE,"Table1";#N/A,#N/A,TRUE,"Table2";#N/A,#N/A,TRUE,"Table3";#N/A,#N/A,TRUE,"Table4";#N/A,#N/A,TRUE,"Table5";#N/A,#N/A,TRUE,"Table6";#N/A,#N/A,TRUE,"Table7";#N/A,#N/A,TRUE,"Table8";#N/A,#N/A,TRUE,"Table9";#N/A,#N/A,TRUE,"Table10";#N/A,#N/A,TRUE,"Table11";#N/A,#N/A,TRUE,"Table12";#N/A,#N/A,TRUE,"Table13";#N/A,#N/A,TRUE,"Table14"}</definedName>
    <definedName name="Flows">#REF!</definedName>
    <definedName name="fluffy">#REF!</definedName>
    <definedName name="fly">#REF!</definedName>
    <definedName name="fm">{"summary1",#N/A,TRUE,"Comps";"summary2",#N/A,TRUE,"Comps";"summary3",#N/A,TRUE,"Comps"}</definedName>
    <definedName name="fmfh">#REF!</definedName>
    <definedName name="fmfh_1">#REF!</definedName>
    <definedName name="FMTYP">"*STD"</definedName>
    <definedName name="fnfg">#REF!</definedName>
    <definedName name="fnfg_1">#REF!</definedName>
    <definedName name="fofoofofo">{#N/A,#N/A,FALSE,"S1 Theatre Sum";#N/A,#N/A,FALSE,"S2 U.S. B.S.POS";#N/A,#N/A,FALSE,"S3 US POS";#N/A,#N/A,FALSE,"S4 Family POS";#N/A,#N/A,FALSE,"S5 Ship vs POS";#N/A,#N/A,FALSE,"S6 Top VAR"}</definedName>
    <definedName name="Follett">#REF!</definedName>
    <definedName name="foo">{#N/A,#N/A,FALSE,"Bgt";#N/A,#N/A,FALSE,"Act";#N/A,#N/A,FALSE,"Chrt Data";#N/A,#N/A,FALSE,"Bus Result";#N/A,#N/A,FALSE,"Main Charts";#N/A,#N/A,FALSE,"P&amp;L Ttl";#N/A,#N/A,FALSE,"P&amp;L C_Ttl";#N/A,#N/A,FALSE,"P&amp;L C_Oct";#N/A,#N/A,FALSE,"P&amp;L C_Sep";#N/A,#N/A,FALSE,"1996";#N/A,#N/A,FALSE,"Data"}</definedName>
    <definedName name="Food">#REF!</definedName>
    <definedName name="FOOTNOTE">"Picture 1"</definedName>
    <definedName name="Footnote5">#REF!</definedName>
    <definedName name="Footnote6">#REF!</definedName>
    <definedName name="Footnote7">#REF!</definedName>
    <definedName name="Footnote8">#REF!</definedName>
    <definedName name="FootnoteDefaults">{1;TRUE;5;"Times New Roman";FALSE;FALSE;TRUE;18;8;-4.5;-4;1;2;2;1;TRUE;5}</definedName>
    <definedName name="FORAPRP7">#REF!</definedName>
    <definedName name="FORAPRP8">#REF!</definedName>
    <definedName name="FORAPRP9">#REF!</definedName>
    <definedName name="FORAUGP7">#REF!</definedName>
    <definedName name="FORAUGP8">#REF!</definedName>
    <definedName name="FORAUGP9">#REF!</definedName>
    <definedName name="FORCAST">"'REFERENCE TABLES'!$B7:D7"</definedName>
    <definedName name="FORDECP7">#REF!</definedName>
    <definedName name="FORDECP8">#REF!</definedName>
    <definedName name="FORDECP9">#REF!</definedName>
    <definedName name="fore">#REF!</definedName>
    <definedName name="forecast">#REF!</definedName>
    <definedName name="Forecast_2006">{"'Graphs'!$H$5"}</definedName>
    <definedName name="ForecastFlag">#REF!</definedName>
    <definedName name="Forecasts">#REF!</definedName>
    <definedName name="ForecastSignUpsMthly">#REF!</definedName>
    <definedName name="ForecastSignUpsMthlyAust">#REF!</definedName>
    <definedName name="ForecastSignUpsMthlyCan">#REF!</definedName>
    <definedName name="ForecastSignUpsMthlyEurope">#REF!</definedName>
    <definedName name="ForecastSignUpsMthlyNR1">#REF!</definedName>
    <definedName name="ForecastSignUpsMthlyNR2">#REF!</definedName>
    <definedName name="ForecastSignUpsMthlyNR3">#REF!</definedName>
    <definedName name="ForecastSignUpsMthlyOther">#REF!</definedName>
    <definedName name="ForecastSignUpsMthlyUK">#REF!</definedName>
    <definedName name="ForecastSignUpsMthlyUS">#REF!</definedName>
    <definedName name="ForecastVersion">#REF!</definedName>
    <definedName name="Foreign">{#N/A,#N/A,FALSE,"Income";#N/A,#N/A,FALSE,"Cost of Goods Sold";#N/A,#N/A,FALSE,"Other Costs";#N/A,#N/A,FALSE,"Other Income";#N/A,#N/A,FALSE,"Taxes";#N/A,#N/A,FALSE,"Other Deductions";#N/A,#N/A,FALSE,"Compensation of Officers"}</definedName>
    <definedName name="Foreign.Info">{#N/A,#N/A,FALSE,"Income";#N/A,#N/A,FALSE,"Cost of Goods Sold";#N/A,#N/A,FALSE,"Other Costs";#N/A,#N/A,FALSE,"Other Income";#N/A,#N/A,FALSE,"Taxes";#N/A,#N/A,FALSE,"Other Deductions";#N/A,#N/A,FALSE,"Compensation of Officers"}</definedName>
    <definedName name="FOREIGN_EXCHANGE">"FOREIGN_EXCHANGE"</definedName>
    <definedName name="forex">#REF!</definedName>
    <definedName name="ForexGBP">#REF!</definedName>
    <definedName name="FORFEBP7">#REF!</definedName>
    <definedName name="FORFEBP8">#REF!</definedName>
    <definedName name="FORFEBP9">#REF!</definedName>
    <definedName name="forget">{#N/A,#N/A,FALSE,"Australia";#N/A,#N/A,FALSE,"Austria";#N/A,#N/A,FALSE,"Belgium";#N/A,#N/A,FALSE,"Canada";#N/A,#N/A,FALSE,"France";#N/A,#N/A,FALSE,"Germany";#N/A,#N/A,FALSE,"Hong Kong";#N/A,#N/A,FALSE,"Italy";#N/A,#N/A,FALSE,"Japan";#N/A,#N/A,FALSE,"Korea";#N/A,#N/A,FALSE,"Mexico";#N/A,#N/A,FALSE,"Poland";#N/A,#N/A,FALSE,"Spain";#N/A,#N/A,FALSE,"Switzerland";#N/A,#N/A,FALSE,"UK"}</definedName>
    <definedName name="forgetit">#REF!</definedName>
    <definedName name="FORJANP7">#REF!</definedName>
    <definedName name="FORJANP8">#REF!</definedName>
    <definedName name="FORJANP9">#REF!</definedName>
    <definedName name="FORJULP7">#REF!</definedName>
    <definedName name="FORJULP8">#REF!</definedName>
    <definedName name="FORJULP9">#REF!</definedName>
    <definedName name="FORJUNP7">#REF!</definedName>
    <definedName name="FORJUNP8">#REF!</definedName>
    <definedName name="FORJUNP9">#REF!</definedName>
    <definedName name="form">{#N/A,#N/A,FALSE,"A";#N/A,#N/A,FALSE,"B"}</definedName>
    <definedName name="fORMA9698">{#N/A,#N/A,FALSE,"CIBHA05A";#N/A,#N/A,FALSE,"CIBHA05B"}</definedName>
    <definedName name="FORMARP7">#REF!</definedName>
    <definedName name="FORMARP8">#REF!</definedName>
    <definedName name="FORMARP9">#REF!</definedName>
    <definedName name="FormatFile">"WEB.HEAD.959.FMT"</definedName>
    <definedName name="FormatMod.FormatMaster">#REF!</definedName>
    <definedName name="Formatted">{"'Sheet1'!$A$1:$F$101"}</definedName>
    <definedName name="FORMAUNIT">{#N/A,#N/A,FALSE,"Costos Productos 6A";#N/A,#N/A,FALSE,"Costo Unitario Total H-94-12"}</definedName>
    <definedName name="FORMAYP7">#REF!</definedName>
    <definedName name="FORMAYP8">#REF!</definedName>
    <definedName name="FORMAYP9">#REF!</definedName>
    <definedName name="FORNOVP7">#REF!</definedName>
    <definedName name="FORNOVP8">#REF!</definedName>
    <definedName name="FORNOVP9">#REF!</definedName>
    <definedName name="FOROCTP7">#REF!</definedName>
    <definedName name="FOROCTP8">#REF!</definedName>
    <definedName name="FOROCTP9">#REF!</definedName>
    <definedName name="ForPeriod">#REF!</definedName>
    <definedName name="FORSEPP7">#REF!</definedName>
    <definedName name="FORSEPP8">#REF!</definedName>
    <definedName name="FORSEPP9">#REF!</definedName>
    <definedName name="Foster___Partners_Ltd">#REF!</definedName>
    <definedName name="Four">"c2076"</definedName>
    <definedName name="FOV_01_Range">#REF!</definedName>
    <definedName name="FOV_02_Range">#REF!</definedName>
    <definedName name="FOV_03_Range">#REF!</definedName>
    <definedName name="FOV_04_Range">#REF!</definedName>
    <definedName name="FOV_05_Range">#REF!</definedName>
    <definedName name="FOV_06_Range">#REF!</definedName>
    <definedName name="FOV_07_Range">#REF!</definedName>
    <definedName name="FOV_08_Range">#REF!</definedName>
    <definedName name="FOV_09_Range">#REF!</definedName>
    <definedName name="FOV_10_Range">#REF!</definedName>
    <definedName name="FOV_11_Range">#REF!</definedName>
    <definedName name="FOV_12_Range">#REF!</definedName>
    <definedName name="FOV_13_Range">#REF!</definedName>
    <definedName name="FOV_14_Range">#REF!</definedName>
    <definedName name="FOV_15_Range">#REF!</definedName>
    <definedName name="FOV_30_Range">#REF!</definedName>
    <definedName name="FOV_40_Range">#REF!</definedName>
    <definedName name="FOV_41_Range">#REF!</definedName>
    <definedName name="FOV_42_Range">#REF!</definedName>
    <definedName name="FOV_43_Range">#REF!</definedName>
    <definedName name="FOV_44_Range">#REF!</definedName>
    <definedName name="FOV_45_Range">#REF!</definedName>
    <definedName name="FOV_46_Range">#REF!</definedName>
    <definedName name="FOV_47_Range">#REF!</definedName>
    <definedName name="FOV_48_Range">#REF!</definedName>
    <definedName name="FOV_49_Range">#REF!</definedName>
    <definedName name="FOV_50_Range">#REF!</definedName>
    <definedName name="FOV_51_Range">#REF!</definedName>
    <definedName name="FOV_52_Range">#REF!</definedName>
    <definedName name="FOV_53_Range">#REF!</definedName>
    <definedName name="FOV_54_Range">#REF!</definedName>
    <definedName name="FOV_55_Range">#REF!</definedName>
    <definedName name="FOV_56_Range">#REF!</definedName>
    <definedName name="FOV_57_Range">#REF!</definedName>
    <definedName name="FOV_58_Range">#REF!</definedName>
    <definedName name="FOV_59_Range">#REF!</definedName>
    <definedName name="FOV_68_Range">#REF!</definedName>
    <definedName name="FOV_69_Range">#REF!</definedName>
    <definedName name="FOV_70_Range">#REF!</definedName>
    <definedName name="FOV_71_Range">#REF!</definedName>
    <definedName name="FOV_72_Range">#REF!</definedName>
    <definedName name="FOV_73_Range">#REF!</definedName>
    <definedName name="FOV_74_Range">#REF!</definedName>
    <definedName name="FOV_75_Range">#REF!</definedName>
    <definedName name="FOV_76_Range">#REF!</definedName>
    <definedName name="FOV_99_Range">#REF!</definedName>
    <definedName name="FOV_DN_Range">#REF!</definedName>
    <definedName name="FOV_RX_Range">#REF!</definedName>
    <definedName name="FOV_SI_Dental_Range">#REF!</definedName>
    <definedName name="FOV_SI_Pharmacy_Range">#REF!</definedName>
    <definedName name="FOV_SI_Product_01_Range">#REF!</definedName>
    <definedName name="FOV_SI_Product_05_Range">#REF!</definedName>
    <definedName name="FoxCo">"FoxCo_Model_Oct2012_v12.xlsx"</definedName>
    <definedName name="FP">#REF!</definedName>
    <definedName name="FP_1">#REF!</definedName>
    <definedName name="FP_2">#REF!</definedName>
    <definedName name="fpa">#REF!</definedName>
    <definedName name="FPT">#REF!</definedName>
    <definedName name="FPT_CUR">#REF!</definedName>
    <definedName name="fqlreiq">#REF!</definedName>
    <definedName name="FQNSIMSCENARIOS">"Alone,Competitor,"</definedName>
    <definedName name="fr">{"Data Worksheet",#N/A,FALSE,"CAREY97"}</definedName>
    <definedName name="FR_CODE_COPY_LINK">" "</definedName>
    <definedName name="FR_CODE_DOWNLOAD_START">" "</definedName>
    <definedName name="FR_CODE_STOCK_LINK">" "</definedName>
    <definedName name="FR_COM_ABBR">" "</definedName>
    <definedName name="FR_COM_ABBR_LINK">" "</definedName>
    <definedName name="FR_COM_AGG">0</definedName>
    <definedName name="FR_COM_NAME_LINK">" "</definedName>
    <definedName name="FR_COU_ABBR">" "</definedName>
    <definedName name="FR_COU_ABBR_LINK">" "</definedName>
    <definedName name="FR_COU_NAME_LINK">" "</definedName>
    <definedName name="FR_DATABOX_DOWNLOAD">"N"</definedName>
    <definedName name="FR_DISP_HIDDEN">FALSE</definedName>
    <definedName name="FR_END_DATE">"'"</definedName>
    <definedName name="FR_LINKS_OVERRUN">TRUE</definedName>
    <definedName name="FR_LOG_END_DATE">"'"</definedName>
    <definedName name="FR_LOG_START_DATE">"'"</definedName>
    <definedName name="FR_REPORT_TYPE">""</definedName>
    <definedName name="FR_RPT_AREA_LINK">" "</definedName>
    <definedName name="FR_RPT_FOOTER_LINK">" "</definedName>
    <definedName name="FR_RPT_HEADER_LINK">" "</definedName>
    <definedName name="FR_RPT_LINE_SPACING">1</definedName>
    <definedName name="FR_RPT_PAGE_BREAK">0</definedName>
    <definedName name="FR_SDS_KEY">1</definedName>
    <definedName name="FR_SHOW_LINK_MARKER">TRUE</definedName>
    <definedName name="FR_START_DATE">"'"</definedName>
    <definedName name="FR_SYBASE_SERVER">"PNYEQFRD01"</definedName>
    <definedName name="FR_TEMPLATE_KEY">"79862|1"</definedName>
    <definedName name="FR_USE_BILLIONS">FALSE</definedName>
    <definedName name="FR_USE_DIMFAC">TRUE</definedName>
    <definedName name="FR_USE_LOCAL_CCY">TRUE</definedName>
    <definedName name="FR_USE_PRICEFACTORING">FALSE</definedName>
    <definedName name="France">{#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Frank">#REF!</definedName>
    <definedName name="frank_1">{#N/A,#N/A,FALSE,"Spain MKT";#N/A,#N/A,FALSE,"Assumptions";#N/A,#N/A,FALSE,"Adve";#N/A,#N/A,FALSE,"E-Commerce";#N/A,#N/A,FALSE,"Opex";#N/A,#N/A,FALSE,"P&amp;L";#N/A,#N/A,FALSE,"FCF &amp; DCF"}</definedName>
    <definedName name="frank_1_1">{#N/A,#N/A,FALSE,"Spain MKT";#N/A,#N/A,FALSE,"Assumptions";#N/A,#N/A,FALSE,"Adve";#N/A,#N/A,FALSE,"E-Commerce";#N/A,#N/A,FALSE,"Opex";#N/A,#N/A,FALSE,"P&amp;L";#N/A,#N/A,FALSE,"FCF &amp; DCF"}</definedName>
    <definedName name="frank_1_2">{#N/A,#N/A,FALSE,"Spain MKT";#N/A,#N/A,FALSE,"Assumptions";#N/A,#N/A,FALSE,"Adve";#N/A,#N/A,FALSE,"E-Commerce";#N/A,#N/A,FALSE,"Opex";#N/A,#N/A,FALSE,"P&amp;L";#N/A,#N/A,FALSE,"FCF &amp; DCF"}</definedName>
    <definedName name="frank_1_3">{#N/A,#N/A,FALSE,"Spain MKT";#N/A,#N/A,FALSE,"Assumptions";#N/A,#N/A,FALSE,"Adve";#N/A,#N/A,FALSE,"E-Commerce";#N/A,#N/A,FALSE,"Opex";#N/A,#N/A,FALSE,"P&amp;L";#N/A,#N/A,FALSE,"FCF &amp; DCF"}</definedName>
    <definedName name="frank_1_4">{#N/A,#N/A,FALSE,"Spain MKT";#N/A,#N/A,FALSE,"Assumptions";#N/A,#N/A,FALSE,"Adve";#N/A,#N/A,FALSE,"E-Commerce";#N/A,#N/A,FALSE,"Opex";#N/A,#N/A,FALSE,"P&amp;L";#N/A,#N/A,FALSE,"FCF &amp; DCF"}</definedName>
    <definedName name="frank_1_5">{#N/A,#N/A,FALSE,"Spain MKT";#N/A,#N/A,FALSE,"Assumptions";#N/A,#N/A,FALSE,"Adve";#N/A,#N/A,FALSE,"E-Commerce";#N/A,#N/A,FALSE,"Opex";#N/A,#N/A,FALSE,"P&amp;L";#N/A,#N/A,FALSE,"FCF &amp; DCF"}</definedName>
    <definedName name="frank_2">{#N/A,#N/A,FALSE,"Spain MKT";#N/A,#N/A,FALSE,"Assumptions";#N/A,#N/A,FALSE,"Adve";#N/A,#N/A,FALSE,"E-Commerce";#N/A,#N/A,FALSE,"Opex";#N/A,#N/A,FALSE,"P&amp;L";#N/A,#N/A,FALSE,"FCF &amp; DCF"}</definedName>
    <definedName name="frank_2_1">{#N/A,#N/A,FALSE,"Spain MKT";#N/A,#N/A,FALSE,"Assumptions";#N/A,#N/A,FALSE,"Adve";#N/A,#N/A,FALSE,"E-Commerce";#N/A,#N/A,FALSE,"Opex";#N/A,#N/A,FALSE,"P&amp;L";#N/A,#N/A,FALSE,"FCF &amp; DCF"}</definedName>
    <definedName name="frank_2_2">{#N/A,#N/A,FALSE,"Spain MKT";#N/A,#N/A,FALSE,"Assumptions";#N/A,#N/A,FALSE,"Adve";#N/A,#N/A,FALSE,"E-Commerce";#N/A,#N/A,FALSE,"Opex";#N/A,#N/A,FALSE,"P&amp;L";#N/A,#N/A,FALSE,"FCF &amp; DCF"}</definedName>
    <definedName name="frank_2_3">{#N/A,#N/A,FALSE,"Spain MKT";#N/A,#N/A,FALSE,"Assumptions";#N/A,#N/A,FALSE,"Adve";#N/A,#N/A,FALSE,"E-Commerce";#N/A,#N/A,FALSE,"Opex";#N/A,#N/A,FALSE,"P&amp;L";#N/A,#N/A,FALSE,"FCF &amp; DCF"}</definedName>
    <definedName name="frank_2_4">{#N/A,#N/A,FALSE,"Spain MKT";#N/A,#N/A,FALSE,"Assumptions";#N/A,#N/A,FALSE,"Adve";#N/A,#N/A,FALSE,"E-Commerce";#N/A,#N/A,FALSE,"Opex";#N/A,#N/A,FALSE,"P&amp;L";#N/A,#N/A,FALSE,"FCF &amp; DCF"}</definedName>
    <definedName name="frank_2_5">{#N/A,#N/A,FALSE,"Spain MKT";#N/A,#N/A,FALSE,"Assumptions";#N/A,#N/A,FALSE,"Adve";#N/A,#N/A,FALSE,"E-Commerce";#N/A,#N/A,FALSE,"Opex";#N/A,#N/A,FALSE,"P&amp;L";#N/A,#N/A,FALSE,"FCF &amp; DCF"}</definedName>
    <definedName name="frank_3">{#N/A,#N/A,FALSE,"Spain MKT";#N/A,#N/A,FALSE,"Assumptions";#N/A,#N/A,FALSE,"Adve";#N/A,#N/A,FALSE,"E-Commerce";#N/A,#N/A,FALSE,"Opex";#N/A,#N/A,FALSE,"P&amp;L";#N/A,#N/A,FALSE,"FCF &amp; DCF"}</definedName>
    <definedName name="frank_3_1">{#N/A,#N/A,FALSE,"Spain MKT";#N/A,#N/A,FALSE,"Assumptions";#N/A,#N/A,FALSE,"Adve";#N/A,#N/A,FALSE,"E-Commerce";#N/A,#N/A,FALSE,"Opex";#N/A,#N/A,FALSE,"P&amp;L";#N/A,#N/A,FALSE,"FCF &amp; DCF"}</definedName>
    <definedName name="frank_3_2">{#N/A,#N/A,FALSE,"Spain MKT";#N/A,#N/A,FALSE,"Assumptions";#N/A,#N/A,FALSE,"Adve";#N/A,#N/A,FALSE,"E-Commerce";#N/A,#N/A,FALSE,"Opex";#N/A,#N/A,FALSE,"P&amp;L";#N/A,#N/A,FALSE,"FCF &amp; DCF"}</definedName>
    <definedName name="frank_3_3">{#N/A,#N/A,FALSE,"Spain MKT";#N/A,#N/A,FALSE,"Assumptions";#N/A,#N/A,FALSE,"Adve";#N/A,#N/A,FALSE,"E-Commerce";#N/A,#N/A,FALSE,"Opex";#N/A,#N/A,FALSE,"P&amp;L";#N/A,#N/A,FALSE,"FCF &amp; DCF"}</definedName>
    <definedName name="frank_3_4">{#N/A,#N/A,FALSE,"Spain MKT";#N/A,#N/A,FALSE,"Assumptions";#N/A,#N/A,FALSE,"Adve";#N/A,#N/A,FALSE,"E-Commerce";#N/A,#N/A,FALSE,"Opex";#N/A,#N/A,FALSE,"P&amp;L";#N/A,#N/A,FALSE,"FCF &amp; DCF"}</definedName>
    <definedName name="frank_3_5">{#N/A,#N/A,FALSE,"Spain MKT";#N/A,#N/A,FALSE,"Assumptions";#N/A,#N/A,FALSE,"Adve";#N/A,#N/A,FALSE,"E-Commerce";#N/A,#N/A,FALSE,"Opex";#N/A,#N/A,FALSE,"P&amp;L";#N/A,#N/A,FALSE,"FCF &amp; DCF"}</definedName>
    <definedName name="frank_4">{#N/A,#N/A,FALSE,"Spain MKT";#N/A,#N/A,FALSE,"Assumptions";#N/A,#N/A,FALSE,"Adve";#N/A,#N/A,FALSE,"E-Commerce";#N/A,#N/A,FALSE,"Opex";#N/A,#N/A,FALSE,"P&amp;L";#N/A,#N/A,FALSE,"FCF &amp; DCF"}</definedName>
    <definedName name="frank_4_1">{#N/A,#N/A,FALSE,"Spain MKT";#N/A,#N/A,FALSE,"Assumptions";#N/A,#N/A,FALSE,"Adve";#N/A,#N/A,FALSE,"E-Commerce";#N/A,#N/A,FALSE,"Opex";#N/A,#N/A,FALSE,"P&amp;L";#N/A,#N/A,FALSE,"FCF &amp; DCF"}</definedName>
    <definedName name="frank_4_2">{#N/A,#N/A,FALSE,"Spain MKT";#N/A,#N/A,FALSE,"Assumptions";#N/A,#N/A,FALSE,"Adve";#N/A,#N/A,FALSE,"E-Commerce";#N/A,#N/A,FALSE,"Opex";#N/A,#N/A,FALSE,"P&amp;L";#N/A,#N/A,FALSE,"FCF &amp; DCF"}</definedName>
    <definedName name="frank_4_3">{#N/A,#N/A,FALSE,"Spain MKT";#N/A,#N/A,FALSE,"Assumptions";#N/A,#N/A,FALSE,"Adve";#N/A,#N/A,FALSE,"E-Commerce";#N/A,#N/A,FALSE,"Opex";#N/A,#N/A,FALSE,"P&amp;L";#N/A,#N/A,FALSE,"FCF &amp; DCF"}</definedName>
    <definedName name="frank_4_4">{#N/A,#N/A,FALSE,"Spain MKT";#N/A,#N/A,FALSE,"Assumptions";#N/A,#N/A,FALSE,"Adve";#N/A,#N/A,FALSE,"E-Commerce";#N/A,#N/A,FALSE,"Opex";#N/A,#N/A,FALSE,"P&amp;L";#N/A,#N/A,FALSE,"FCF &amp; DCF"}</definedName>
    <definedName name="frank_4_5">{#N/A,#N/A,FALSE,"Spain MKT";#N/A,#N/A,FALSE,"Assumptions";#N/A,#N/A,FALSE,"Adve";#N/A,#N/A,FALSE,"E-Commerce";#N/A,#N/A,FALSE,"Opex";#N/A,#N/A,FALSE,"P&amp;L";#N/A,#N/A,FALSE,"FCF &amp; DCF"}</definedName>
    <definedName name="frank_5">{#N/A,#N/A,FALSE,"Spain MKT";#N/A,#N/A,FALSE,"Assumptions";#N/A,#N/A,FALSE,"Adve";#N/A,#N/A,FALSE,"E-Commerce";#N/A,#N/A,FALSE,"Opex";#N/A,#N/A,FALSE,"P&amp;L";#N/A,#N/A,FALSE,"FCF &amp; DCF"}</definedName>
    <definedName name="frank_5_1">{#N/A,#N/A,FALSE,"Spain MKT";#N/A,#N/A,FALSE,"Assumptions";#N/A,#N/A,FALSE,"Adve";#N/A,#N/A,FALSE,"E-Commerce";#N/A,#N/A,FALSE,"Opex";#N/A,#N/A,FALSE,"P&amp;L";#N/A,#N/A,FALSE,"FCF &amp; DCF"}</definedName>
    <definedName name="frank_5_2">{#N/A,#N/A,FALSE,"Spain MKT";#N/A,#N/A,FALSE,"Assumptions";#N/A,#N/A,FALSE,"Adve";#N/A,#N/A,FALSE,"E-Commerce";#N/A,#N/A,FALSE,"Opex";#N/A,#N/A,FALSE,"P&amp;L";#N/A,#N/A,FALSE,"FCF &amp; DCF"}</definedName>
    <definedName name="frank_5_3">{#N/A,#N/A,FALSE,"Spain MKT";#N/A,#N/A,FALSE,"Assumptions";#N/A,#N/A,FALSE,"Adve";#N/A,#N/A,FALSE,"E-Commerce";#N/A,#N/A,FALSE,"Opex";#N/A,#N/A,FALSE,"P&amp;L";#N/A,#N/A,FALSE,"FCF &amp; DCF"}</definedName>
    <definedName name="frank_5_4">{#N/A,#N/A,FALSE,"Spain MKT";#N/A,#N/A,FALSE,"Assumptions";#N/A,#N/A,FALSE,"Adve";#N/A,#N/A,FALSE,"E-Commerce";#N/A,#N/A,FALSE,"Opex";#N/A,#N/A,FALSE,"P&amp;L";#N/A,#N/A,FALSE,"FCF &amp; DCF"}</definedName>
    <definedName name="frank_5_5">{#N/A,#N/A,FALSE,"Spain MKT";#N/A,#N/A,FALSE,"Assumptions";#N/A,#N/A,FALSE,"Adve";#N/A,#N/A,FALSE,"E-Commerce";#N/A,#N/A,FALSE,"Opex";#N/A,#N/A,FALSE,"P&amp;L";#N/A,#N/A,FALSE,"FCF &amp; DCF"}</definedName>
    <definedName name="frank2">#REF!</definedName>
    <definedName name="frbenefits">0.35</definedName>
    <definedName name="frd">{"February Balance Sheet - Assets",#N/A,FALSE,"Sheet1";"February BS - Liabilities",#N/A,FALSE,"Sheet1";"February IS Summary",#N/A,FALSE,"Sheet1";"February IS - Detail",#N/A,FALSE,"Sheet1";"February QTD IS - Summary",#N/A,FALSE,"Sheet1";"February QTD IS - Detail",#N/A,FALSE,"Sheet1";"February YTD IS Summary",#N/A,FALSE,"Sheet1";"February YTD IS - Detail",#N/A,FALSE,"Sheet1"}</definedName>
    <definedName name="fre">{#N/A,#N/A,TRUE,"Cover sheet";#N/A,#N/A,TRUE,"Summary";#N/A,#N/A,TRUE,"Key Assumptions";#N/A,#N/A,TRUE,"Profit &amp; Loss";#N/A,#N/A,TRUE,"Balance Sheet";#N/A,#N/A,TRUE,"Cashflow";#N/A,#N/A,TRUE,"IRR";#N/A,#N/A,TRUE,"Ratios";#N/A,#N/A,TRUE,"Debt analysis"}</definedName>
    <definedName name="fre_1">{#N/A,#N/A,TRUE,"Cover sheet";#N/A,#N/A,TRUE,"Summary";#N/A,#N/A,TRUE,"Key Assumptions";#N/A,#N/A,TRUE,"Profit &amp; Loss";#N/A,#N/A,TRUE,"Balance Sheet";#N/A,#N/A,TRUE,"Cashflow";#N/A,#N/A,TRUE,"IRR";#N/A,#N/A,TRUE,"Ratios";#N/A,#N/A,TRUE,"Debt analysis"}</definedName>
    <definedName name="fre_2">{#N/A,#N/A,TRUE,"Cover sheet";#N/A,#N/A,TRUE,"Summary";#N/A,#N/A,TRUE,"Key Assumptions";#N/A,#N/A,TRUE,"Profit &amp; Loss";#N/A,#N/A,TRUE,"Balance Sheet";#N/A,#N/A,TRUE,"Cashflow";#N/A,#N/A,TRUE,"IRR";#N/A,#N/A,TRUE,"Ratios";#N/A,#N/A,TRUE,"Debt analysis"}</definedName>
    <definedName name="fred">#REF!</definedName>
    <definedName name="fred2">{#N/A,#N/A,TRUE,"Main assumptions";#N/A,#N/A,TRUE,"Subscriber projections";#N/A,#N/A,TRUE,"Revenues";#N/A,#N/A,TRUE,"Opex";#N/A,#N/A,TRUE,"Capex";#N/A,#N/A,TRUE,"Working capital";#N/A,#N/A,TRUE,"P&amp;L";#N/A,#N/A,TRUE,"Cash";#N/A,#N/A,TRUE,"Balance";#N/A,#N/A,TRUE,"Valuation";#N/A,#N/A,TRUE,"Bench"}</definedName>
    <definedName name="fred3">{#N/A,#N/A,TRUE,"Main assumptions";#N/A,#N/A,TRUE,"Subscriber projections";#N/A,#N/A,TRUE,"Revenues";#N/A,#N/A,TRUE,"Opex";#N/A,#N/A,TRUE,"Capex";#N/A,#N/A,TRUE,"Working capital";#N/A,#N/A,TRUE,"P&amp;L";#N/A,#N/A,TRUE,"Cash";#N/A,#N/A,TRUE,"Balance";#N/A,#N/A,TRUE,"Valuation";#N/A,#N/A,TRUE,"Bench"}</definedName>
    <definedName name="fred4">{"PA1",#N/A,FALSE,"BORDMW";"pa2",#N/A,FALSE,"BORDMW";"PA3",#N/A,FALSE,"BORDMW";"PA4",#N/A,FALSE,"BORDMW"}</definedName>
    <definedName name="fred5">{"PA1",#N/A,FALSE,"BORDMW";"pa2",#N/A,FALSE,"BORDMW";"PA3",#N/A,FALSE,"BORDMW";"PA4",#N/A,FALSE,"BORDMW"}</definedName>
    <definedName name="FREDSALESMINING">#REF!</definedName>
    <definedName name="FreeBreakage">#REF!</definedName>
    <definedName name="FreeQs">#REF!</definedName>
    <definedName name="FreerollReduction">#REF!</definedName>
    <definedName name="FreezerPercent">#REF!</definedName>
    <definedName name="FreezerRate">#REF!</definedName>
    <definedName name="frefe">{#N/A,#N/A,FALSE,"Cover";"outputs total",#N/A,FALSE,"Outputs"}</definedName>
    <definedName name="frefe_1">{#N/A,#N/A,FALSE,"Cover";"outputs total",#N/A,FALSE,"Outputs"}</definedName>
    <definedName name="frefe_2">{#N/A,#N/A,FALSE,"Cover";"outputs total",#N/A,FALSE,"Outputs"}</definedName>
    <definedName name="freg">#REF!</definedName>
    <definedName name="FrenchVanila">#REF!</definedName>
    <definedName name="frenchvanilla">#REF!</definedName>
    <definedName name="fresfg">{"SUMMARY",#N/A,TRUE,"RIGGIN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FRF">{#N/A,#N/A,FALSE,"1";#N/A,#N/A,FALSE,"2";#N/A,#N/A,FALSE,"16 - 17";#N/A,#N/A,FALSE,"18 - 19";#N/A,#N/A,FALSE,"26";#N/A,#N/A,FALSE,"27";#N/A,#N/A,FALSE,"28"}</definedName>
    <definedName name="FRF_1">#REF!</definedName>
    <definedName name="FRF_2">{#N/A,#N/A,FALSE,"1";#N/A,#N/A,FALSE,"2";#N/A,#N/A,FALSE,"16 - 17";#N/A,#N/A,FALSE,"18 - 19";#N/A,#N/A,FALSE,"26";#N/A,#N/A,FALSE,"27";#N/A,#N/A,FALSE,"28"}</definedName>
    <definedName name="FRF_3">{#N/A,#N/A,FALSE,"1";#N/A,#N/A,FALSE,"2";#N/A,#N/A,FALSE,"16 - 17";#N/A,#N/A,FALSE,"18 - 19";#N/A,#N/A,FALSE,"26";#N/A,#N/A,FALSE,"27";#N/A,#N/A,FALSE,"28"}</definedName>
    <definedName name="FRF_4">{#N/A,#N/A,FALSE,"1";#N/A,#N/A,FALSE,"2";#N/A,#N/A,FALSE,"16 - 17";#N/A,#N/A,FALSE,"18 - 19";#N/A,#N/A,FALSE,"26";#N/A,#N/A,FALSE,"27";#N/A,#N/A,FALSE,"28"}</definedName>
    <definedName name="FRFERFE">{#N/A,#N/A,FALSE,"Pharm";#N/A,#N/A,FALSE,"WWCM"}</definedName>
    <definedName name="FRFERFE_1">#REF!</definedName>
    <definedName name="FRFERFE_2">{#N/A,#N/A,FALSE,"Pharm";#N/A,#N/A,FALSE,"WWCM"}</definedName>
    <definedName name="FRFERFE_3">{#N/A,#N/A,FALSE,"Pharm";#N/A,#N/A,FALSE,"WWCM"}</definedName>
    <definedName name="FRFERFE_4">{#N/A,#N/A,FALSE,"Pharm";#N/A,#N/A,FALSE,"WWCM"}</definedName>
    <definedName name="FRFeXToEUR" localSheetId="4">1/EUREXTOFRF</definedName>
    <definedName name="FRFeXToEUR" localSheetId="7">1/EUREXTOFRF</definedName>
    <definedName name="FRFeXToEUR">1/EUREXTOFRF</definedName>
    <definedName name="fri">#REF!</definedName>
    <definedName name="friday">#REF!</definedName>
    <definedName name="fromdenise">#REF!</definedName>
    <definedName name="frr">{#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frr_1">{#N/A,#N/A,TRUE,"Cover sheet";#N/A,#N/A,TRUE,"Summary";#N/A,#N/A,TRUE,"Key Assumptions";#N/A,#N/A,TRUE,"Profit &amp; Loss";#N/A,#N/A,TRUE,"Balance Sheet";#N/A,#N/A,TRUE,"Cashflow";#N/A,#N/A,TRUE,"IRR";#N/A,#N/A,TRUE,"Ratios";#N/A,#N/A,TRUE,"Debt analysis"}</definedName>
    <definedName name="frr_2">{#N/A,#N/A,TRUE,"Cover sheet";#N/A,#N/A,TRUE,"Summary";#N/A,#N/A,TRUE,"Key Assumptions";#N/A,#N/A,TRUE,"Profit &amp; Loss";#N/A,#N/A,TRUE,"Balance Sheet";#N/A,#N/A,TRUE,"Cashflow";#N/A,#N/A,TRUE,"IRR";#N/A,#N/A,TRUE,"Ratios";#N/A,#N/A,TRUE,"Debt analysis"}</definedName>
    <definedName name="frtfdg">{#N/A,#N/A,FALSE,"A";#N/A,#N/A,FALSE,"B-TOT";#N/A,#N/A,FALSE,"Declaration1";#N/A,#N/A,FALSE,"Spravka1";#N/A,#N/A,FALSE,"A (2)";#N/A,#N/A,FALSE,"B-TOT (2)"}</definedName>
    <definedName name="frty">{"PRS",#N/A,FALSE,"CM"}</definedName>
    <definedName name="fruitpunch">#REF!</definedName>
    <definedName name="fs">{"'Directory'!$A$72:$E$91"}</definedName>
    <definedName name="fsa">{#N/A,#N/A,TRUE,"Tar-Ass";#N/A,#N/A,TRUE,"Tar-Ass LBO";#N/A,#N/A,TRUE,"LBO Ret";#N/A,#N/A,TRUE,"Tar-BS LBO";#N/A,#N/A,TRUE,"Tar-IS LBO";#N/A,#N/A,TRUE,"Tar-CF LBO";#N/A,#N/A,TRUE,"Tar-Debt LBO";#N/A,#N/A,TRUE,"Tar-Int LBO";#N/A,#N/A,TRUE,"Tar-Taxes LBO";#N/A,#N/A,TRUE,"Tar-Val LBO"}</definedName>
    <definedName name="fsadf">{#N/A,#N/A,TRUE,"Acq-Ass";#N/A,#N/A,TRUE,"Acq-IS";#N/A,#N/A,TRUE,"Acq-BS";#N/A,#N/A,TRUE,"Acq-CF"}</definedName>
    <definedName name="fsadf33">{"Financial Statements",#N/A,FALSE,"Results"}</definedName>
    <definedName name="fsadfsdf">{"FCF",#N/A,FALSE,"Results"}</definedName>
    <definedName name="fsaf333">{"Summary",#N/A,FALSE,"Valuation Summary"}</definedName>
    <definedName name="fsbufsdub">{0,#N/A,FALSE,0}</definedName>
    <definedName name="fsct">{#N/A,#N/A,FALSE,"Income Statement";#N/A,#N/A,FALSE,"Balance Sheet";#N/A,#N/A,FALSE,"AR Analysis";#N/A,#N/A,FALSE,"Inventory Analysis";#N/A,#N/A,FALSE,"Direct Material";#N/A,#N/A,FALSE,"Labor";#N/A,#N/A,FALSE,"Overhead";#N/A,#N/A,FALSE,"Capital";#N/A,#N/A,FALSE,"Indirect Roster"}</definedName>
    <definedName name="fsct_1">{#N/A,#N/A,FALSE,"Income Statement";#N/A,#N/A,FALSE,"Balance Sheet";#N/A,#N/A,FALSE,"AR Analysis";#N/A,#N/A,FALSE,"Inventory Analysis";#N/A,#N/A,FALSE,"Direct Material";#N/A,#N/A,FALSE,"Labor";#N/A,#N/A,FALSE,"Overhead";#N/A,#N/A,FALSE,"Capital";#N/A,#N/A,FALSE,"Indirect Roster"}</definedName>
    <definedName name="fsct_1_1">{#N/A,#N/A,FALSE,"Income Statement";#N/A,#N/A,FALSE,"Balance Sheet";#N/A,#N/A,FALSE,"AR Analysis";#N/A,#N/A,FALSE,"Inventory Analysis";#N/A,#N/A,FALSE,"Direct Material";#N/A,#N/A,FALSE,"Labor";#N/A,#N/A,FALSE,"Overhead";#N/A,#N/A,FALSE,"Capital";#N/A,#N/A,FALSE,"Indirect Roster"}</definedName>
    <definedName name="fsct_1_2">{#N/A,#N/A,FALSE,"Income Statement";#N/A,#N/A,FALSE,"Balance Sheet";#N/A,#N/A,FALSE,"AR Analysis";#N/A,#N/A,FALSE,"Inventory Analysis";#N/A,#N/A,FALSE,"Direct Material";#N/A,#N/A,FALSE,"Labor";#N/A,#N/A,FALSE,"Overhead";#N/A,#N/A,FALSE,"Capital";#N/A,#N/A,FALSE,"Indirect Roster"}</definedName>
    <definedName name="fsct_1_3">{#N/A,#N/A,FALSE,"Income Statement";#N/A,#N/A,FALSE,"Balance Sheet";#N/A,#N/A,FALSE,"AR Analysis";#N/A,#N/A,FALSE,"Inventory Analysis";#N/A,#N/A,FALSE,"Direct Material";#N/A,#N/A,FALSE,"Labor";#N/A,#N/A,FALSE,"Overhead";#N/A,#N/A,FALSE,"Capital";#N/A,#N/A,FALSE,"Indirect Roster"}</definedName>
    <definedName name="fsct_1_4">{#N/A,#N/A,FALSE,"Income Statement";#N/A,#N/A,FALSE,"Balance Sheet";#N/A,#N/A,FALSE,"AR Analysis";#N/A,#N/A,FALSE,"Inventory Analysis";#N/A,#N/A,FALSE,"Direct Material";#N/A,#N/A,FALSE,"Labor";#N/A,#N/A,FALSE,"Overhead";#N/A,#N/A,FALSE,"Capital";#N/A,#N/A,FALSE,"Indirect Roster"}</definedName>
    <definedName name="fsct_1_5">{#N/A,#N/A,FALSE,"Income Statement";#N/A,#N/A,FALSE,"Balance Sheet";#N/A,#N/A,FALSE,"AR Analysis";#N/A,#N/A,FALSE,"Inventory Analysis";#N/A,#N/A,FALSE,"Direct Material";#N/A,#N/A,FALSE,"Labor";#N/A,#N/A,FALSE,"Overhead";#N/A,#N/A,FALSE,"Capital";#N/A,#N/A,FALSE,"Indirect Roster"}</definedName>
    <definedName name="fsct_2">{#N/A,#N/A,FALSE,"Income Statement";#N/A,#N/A,FALSE,"Balance Sheet";#N/A,#N/A,FALSE,"AR Analysis";#N/A,#N/A,FALSE,"Inventory Analysis";#N/A,#N/A,FALSE,"Direct Material";#N/A,#N/A,FALSE,"Labor";#N/A,#N/A,FALSE,"Overhead";#N/A,#N/A,FALSE,"Capital";#N/A,#N/A,FALSE,"Indirect Roster"}</definedName>
    <definedName name="fsct_2_1">{#N/A,#N/A,FALSE,"Income Statement";#N/A,#N/A,FALSE,"Balance Sheet";#N/A,#N/A,FALSE,"AR Analysis";#N/A,#N/A,FALSE,"Inventory Analysis";#N/A,#N/A,FALSE,"Direct Material";#N/A,#N/A,FALSE,"Labor";#N/A,#N/A,FALSE,"Overhead";#N/A,#N/A,FALSE,"Capital";#N/A,#N/A,FALSE,"Indirect Roster"}</definedName>
    <definedName name="fsct_2_2">{#N/A,#N/A,FALSE,"Income Statement";#N/A,#N/A,FALSE,"Balance Sheet";#N/A,#N/A,FALSE,"AR Analysis";#N/A,#N/A,FALSE,"Inventory Analysis";#N/A,#N/A,FALSE,"Direct Material";#N/A,#N/A,FALSE,"Labor";#N/A,#N/A,FALSE,"Overhead";#N/A,#N/A,FALSE,"Capital";#N/A,#N/A,FALSE,"Indirect Roster"}</definedName>
    <definedName name="fsct_2_3">{#N/A,#N/A,FALSE,"Income Statement";#N/A,#N/A,FALSE,"Balance Sheet";#N/A,#N/A,FALSE,"AR Analysis";#N/A,#N/A,FALSE,"Inventory Analysis";#N/A,#N/A,FALSE,"Direct Material";#N/A,#N/A,FALSE,"Labor";#N/A,#N/A,FALSE,"Overhead";#N/A,#N/A,FALSE,"Capital";#N/A,#N/A,FALSE,"Indirect Roster"}</definedName>
    <definedName name="fsct_2_4">{#N/A,#N/A,FALSE,"Income Statement";#N/A,#N/A,FALSE,"Balance Sheet";#N/A,#N/A,FALSE,"AR Analysis";#N/A,#N/A,FALSE,"Inventory Analysis";#N/A,#N/A,FALSE,"Direct Material";#N/A,#N/A,FALSE,"Labor";#N/A,#N/A,FALSE,"Overhead";#N/A,#N/A,FALSE,"Capital";#N/A,#N/A,FALSE,"Indirect Roster"}</definedName>
    <definedName name="fsct_2_5">{#N/A,#N/A,FALSE,"Income Statement";#N/A,#N/A,FALSE,"Balance Sheet";#N/A,#N/A,FALSE,"AR Analysis";#N/A,#N/A,FALSE,"Inventory Analysis";#N/A,#N/A,FALSE,"Direct Material";#N/A,#N/A,FALSE,"Labor";#N/A,#N/A,FALSE,"Overhead";#N/A,#N/A,FALSE,"Capital";#N/A,#N/A,FALSE,"Indirect Roster"}</definedName>
    <definedName name="fsct_3">{#N/A,#N/A,FALSE,"Income Statement";#N/A,#N/A,FALSE,"Balance Sheet";#N/A,#N/A,FALSE,"AR Analysis";#N/A,#N/A,FALSE,"Inventory Analysis";#N/A,#N/A,FALSE,"Direct Material";#N/A,#N/A,FALSE,"Labor";#N/A,#N/A,FALSE,"Overhead";#N/A,#N/A,FALSE,"Capital";#N/A,#N/A,FALSE,"Indirect Roster"}</definedName>
    <definedName name="fsct_3_1">{#N/A,#N/A,FALSE,"Income Statement";#N/A,#N/A,FALSE,"Balance Sheet";#N/A,#N/A,FALSE,"AR Analysis";#N/A,#N/A,FALSE,"Inventory Analysis";#N/A,#N/A,FALSE,"Direct Material";#N/A,#N/A,FALSE,"Labor";#N/A,#N/A,FALSE,"Overhead";#N/A,#N/A,FALSE,"Capital";#N/A,#N/A,FALSE,"Indirect Roster"}</definedName>
    <definedName name="fsct_3_2">{#N/A,#N/A,FALSE,"Income Statement";#N/A,#N/A,FALSE,"Balance Sheet";#N/A,#N/A,FALSE,"AR Analysis";#N/A,#N/A,FALSE,"Inventory Analysis";#N/A,#N/A,FALSE,"Direct Material";#N/A,#N/A,FALSE,"Labor";#N/A,#N/A,FALSE,"Overhead";#N/A,#N/A,FALSE,"Capital";#N/A,#N/A,FALSE,"Indirect Roster"}</definedName>
    <definedName name="fsct_3_3">{#N/A,#N/A,FALSE,"Income Statement";#N/A,#N/A,FALSE,"Balance Sheet";#N/A,#N/A,FALSE,"AR Analysis";#N/A,#N/A,FALSE,"Inventory Analysis";#N/A,#N/A,FALSE,"Direct Material";#N/A,#N/A,FALSE,"Labor";#N/A,#N/A,FALSE,"Overhead";#N/A,#N/A,FALSE,"Capital";#N/A,#N/A,FALSE,"Indirect Roster"}</definedName>
    <definedName name="fsct_3_4">{#N/A,#N/A,FALSE,"Income Statement";#N/A,#N/A,FALSE,"Balance Sheet";#N/A,#N/A,FALSE,"AR Analysis";#N/A,#N/A,FALSE,"Inventory Analysis";#N/A,#N/A,FALSE,"Direct Material";#N/A,#N/A,FALSE,"Labor";#N/A,#N/A,FALSE,"Overhead";#N/A,#N/A,FALSE,"Capital";#N/A,#N/A,FALSE,"Indirect Roster"}</definedName>
    <definedName name="fsct_3_5">{#N/A,#N/A,FALSE,"Income Statement";#N/A,#N/A,FALSE,"Balance Sheet";#N/A,#N/A,FALSE,"AR Analysis";#N/A,#N/A,FALSE,"Inventory Analysis";#N/A,#N/A,FALSE,"Direct Material";#N/A,#N/A,FALSE,"Labor";#N/A,#N/A,FALSE,"Overhead";#N/A,#N/A,FALSE,"Capital";#N/A,#N/A,FALSE,"Indirect Roster"}</definedName>
    <definedName name="fsct_4">{#N/A,#N/A,FALSE,"Income Statement";#N/A,#N/A,FALSE,"Balance Sheet";#N/A,#N/A,FALSE,"AR Analysis";#N/A,#N/A,FALSE,"Inventory Analysis";#N/A,#N/A,FALSE,"Direct Material";#N/A,#N/A,FALSE,"Labor";#N/A,#N/A,FALSE,"Overhead";#N/A,#N/A,FALSE,"Capital";#N/A,#N/A,FALSE,"Indirect Roster"}</definedName>
    <definedName name="fsct_4_1">{#N/A,#N/A,FALSE,"Income Statement";#N/A,#N/A,FALSE,"Balance Sheet";#N/A,#N/A,FALSE,"AR Analysis";#N/A,#N/A,FALSE,"Inventory Analysis";#N/A,#N/A,FALSE,"Direct Material";#N/A,#N/A,FALSE,"Labor";#N/A,#N/A,FALSE,"Overhead";#N/A,#N/A,FALSE,"Capital";#N/A,#N/A,FALSE,"Indirect Roster"}</definedName>
    <definedName name="fsct_4_2">{#N/A,#N/A,FALSE,"Income Statement";#N/A,#N/A,FALSE,"Balance Sheet";#N/A,#N/A,FALSE,"AR Analysis";#N/A,#N/A,FALSE,"Inventory Analysis";#N/A,#N/A,FALSE,"Direct Material";#N/A,#N/A,FALSE,"Labor";#N/A,#N/A,FALSE,"Overhead";#N/A,#N/A,FALSE,"Capital";#N/A,#N/A,FALSE,"Indirect Roster"}</definedName>
    <definedName name="fsct_4_3">{#N/A,#N/A,FALSE,"Income Statement";#N/A,#N/A,FALSE,"Balance Sheet";#N/A,#N/A,FALSE,"AR Analysis";#N/A,#N/A,FALSE,"Inventory Analysis";#N/A,#N/A,FALSE,"Direct Material";#N/A,#N/A,FALSE,"Labor";#N/A,#N/A,FALSE,"Overhead";#N/A,#N/A,FALSE,"Capital";#N/A,#N/A,FALSE,"Indirect Roster"}</definedName>
    <definedName name="fsct_4_4">{#N/A,#N/A,FALSE,"Income Statement";#N/A,#N/A,FALSE,"Balance Sheet";#N/A,#N/A,FALSE,"AR Analysis";#N/A,#N/A,FALSE,"Inventory Analysis";#N/A,#N/A,FALSE,"Direct Material";#N/A,#N/A,FALSE,"Labor";#N/A,#N/A,FALSE,"Overhead";#N/A,#N/A,FALSE,"Capital";#N/A,#N/A,FALSE,"Indirect Roster"}</definedName>
    <definedName name="fsct_4_5">{#N/A,#N/A,FALSE,"Income Statement";#N/A,#N/A,FALSE,"Balance Sheet";#N/A,#N/A,FALSE,"AR Analysis";#N/A,#N/A,FALSE,"Inventory Analysis";#N/A,#N/A,FALSE,"Direct Material";#N/A,#N/A,FALSE,"Labor";#N/A,#N/A,FALSE,"Overhead";#N/A,#N/A,FALSE,"Capital";#N/A,#N/A,FALSE,"Indirect Roster"}</definedName>
    <definedName name="fsct_5">{#N/A,#N/A,FALSE,"Income Statement";#N/A,#N/A,FALSE,"Balance Sheet";#N/A,#N/A,FALSE,"AR Analysis";#N/A,#N/A,FALSE,"Inventory Analysis";#N/A,#N/A,FALSE,"Direct Material";#N/A,#N/A,FALSE,"Labor";#N/A,#N/A,FALSE,"Overhead";#N/A,#N/A,FALSE,"Capital";#N/A,#N/A,FALSE,"Indirect Roster"}</definedName>
    <definedName name="fsct_5_1">{#N/A,#N/A,FALSE,"Income Statement";#N/A,#N/A,FALSE,"Balance Sheet";#N/A,#N/A,FALSE,"AR Analysis";#N/A,#N/A,FALSE,"Inventory Analysis";#N/A,#N/A,FALSE,"Direct Material";#N/A,#N/A,FALSE,"Labor";#N/A,#N/A,FALSE,"Overhead";#N/A,#N/A,FALSE,"Capital";#N/A,#N/A,FALSE,"Indirect Roster"}</definedName>
    <definedName name="fsct_5_2">{#N/A,#N/A,FALSE,"Income Statement";#N/A,#N/A,FALSE,"Balance Sheet";#N/A,#N/A,FALSE,"AR Analysis";#N/A,#N/A,FALSE,"Inventory Analysis";#N/A,#N/A,FALSE,"Direct Material";#N/A,#N/A,FALSE,"Labor";#N/A,#N/A,FALSE,"Overhead";#N/A,#N/A,FALSE,"Capital";#N/A,#N/A,FALSE,"Indirect Roster"}</definedName>
    <definedName name="fsct_5_3">{#N/A,#N/A,FALSE,"Income Statement";#N/A,#N/A,FALSE,"Balance Sheet";#N/A,#N/A,FALSE,"AR Analysis";#N/A,#N/A,FALSE,"Inventory Analysis";#N/A,#N/A,FALSE,"Direct Material";#N/A,#N/A,FALSE,"Labor";#N/A,#N/A,FALSE,"Overhead";#N/A,#N/A,FALSE,"Capital";#N/A,#N/A,FALSE,"Indirect Roster"}</definedName>
    <definedName name="fsct_5_4">{#N/A,#N/A,FALSE,"Income Statement";#N/A,#N/A,FALSE,"Balance Sheet";#N/A,#N/A,FALSE,"AR Analysis";#N/A,#N/A,FALSE,"Inventory Analysis";#N/A,#N/A,FALSE,"Direct Material";#N/A,#N/A,FALSE,"Labor";#N/A,#N/A,FALSE,"Overhead";#N/A,#N/A,FALSE,"Capital";#N/A,#N/A,FALSE,"Indirect Roster"}</definedName>
    <definedName name="fsct_5_5">{#N/A,#N/A,FALSE,"Income Statement";#N/A,#N/A,FALSE,"Balance Sheet";#N/A,#N/A,FALSE,"AR Analysis";#N/A,#N/A,FALSE,"Inventory Analysis";#N/A,#N/A,FALSE,"Direct Material";#N/A,#N/A,FALSE,"Labor";#N/A,#N/A,FALSE,"Overhead";#N/A,#N/A,FALSE,"Capital";#N/A,#N/A,FALSE,"Indirect Roster"}</definedName>
    <definedName name="fsd">{#N/A,#N/A,TRUE,"Pivots-Employee";#N/A,"Scenerio2",TRUE,"Assumptions Summary"}</definedName>
    <definedName name="fsda">{"histincome",#N/A,FALSE,"hyfins";"closing balance",#N/A,FALSE,"hyfins"}</definedName>
    <definedName name="fsdafas">{"Final",#N/A,FALSE,"Feb-96"}</definedName>
    <definedName name="fsdbdf">"c330"</definedName>
    <definedName name="fsdf">{#N/A,#N/A,FALSE,"Acq-Val";#N/A,#N/A,FALSE,"Acq-Mult Val"}</definedName>
    <definedName name="fsdfasd">{#N/A,#N/A,TRUE,"Tar-Ass";#N/A,#N/A,TRUE,"Tar-IS";#N/A,#N/A,TRUE,"Tar-BS";#N/A,#N/A,TRUE,"Tar-CF";#N/A,#N/A,TRUE,"Tar-Adg BS";#N/A,#N/A,TRUE,"Tar-Proj";#N/A,#N/A,TRUE,"Tar-CapEx";#N/A,#N/A,TRUE,"Tar-Debt";#N/A,#N/A,TRUE,"Tar-Int";#N/A,#N/A,TRUE,"Tar-BD";#N/A,#N/A,TRUE,"Tar-TD";#N/A,#N/A,TRUE,"Tar-Taxes";#N/A,#N/A,TRUE,"Tar-Credit";#N/A,#N/A,TRUE,"Val - sum";#N/A,#N/A,TRUE,"Val - Sum1";#N/A,#N/A,TRUE,"Val - sum2";#N/A,#N/A,TRUE,"Val - Sum3";#N/A,#N/A,TRUE,"Tar-DCF";#N/A,#N/A,TRUE,"Tar-Val LBO";#N/A,#N/A,TRUE,"Tar-Mult Val"}</definedName>
    <definedName name="fsdfdfa">{"page1",#N/A,FALSE,"BHCOMPC5";"page2",#N/A,FALSE,"BHCOMPC5";"page3",#N/A,FALSE,"BHCOMPC5";"page4",#N/A,FALSE,"BHCOMPC5"}</definedName>
    <definedName name="fsdff">{#N/A,#N/A,FALSE,"Cover";#N/A,#N/A,FALSE,"Contents";#N/A,#N/A,FALSE,"8";#N/A,#N/A,FALSE,"9";#N/A,#N/A,FALSE,"10";#N/A,#N/A,FALSE,"11";#N/A,#N/A,FALSE,"12";#N/A,#N/A,FALSE,"13";#N/A,#N/A,FALSE,"14";#N/A,#N/A,FALSE,"15";#N/A,#N/A,FALSE,"16";#N/A,#N/A,FALSE,"17";#N/A,#N/A,FALSE,"18";#N/A,#N/A,FALSE,"19";#N/A,#N/A,FALSE,"20";#N/A,#N/A,FALSE,"21";#N/A,#N/A,FALSE,"27";#N/A,#N/A,FALSE,"28";#N/A,#N/A,FALSE,"29";#N/A,#N/A,FALSE,"StatSupp";#N/A,#N/A,FALSE,"30";#N/A,#N/A,FALSE,"31";#N/A,#N/A,FALSE,"32";#N/A,#N/A,FALSE,"33";#N/A,#N/A,FALSE,"Checklist";#N/A,#N/A,FALSE,"Error track"}</definedName>
    <definedName name="fsdfg">{#N/A,#N/A,FALSE,"Presentation by Unit";#N/A,#N/A,FALSE,"Presentation by BD";#N/A,#N/A,FALSE,"Presentation Split by Biggest U";#N/A,#N/A,FALSE,"Presentation Split by Area";#N/A,#N/A,FALSE,"Presentation Split by BD"}</definedName>
    <definedName name="fsdfs">#REF!</definedName>
    <definedName name="fsdfsdf">{#N/A,#N/A,TRUE,"Tar-Ass";#N/A,#N/A,TRUE,"Tar-IS";#N/A,#N/A,TRUE,"Tar-BS";#N/A,#N/A,TRUE,"Tar-CF";#N/A,#N/A,TRUE,"Tar-Adg BS";#N/A,#N/A,TRUE,"Tar-Proj";#N/A,#N/A,TRUE,"Tar-CapEx";#N/A,#N/A,TRUE,"Tar-Debt";#N/A,#N/A,TRUE,"Tar-Int";#N/A,#N/A,TRUE,"Tar-BD";#N/A,#N/A,TRUE,"Tar-TD";#N/A,#N/A,TRUE,"Tar-Taxes";#N/A,#N/A,TRUE,"Tar-Credit";#N/A,#N/A,TRUE,"Val - sum";#N/A,#N/A,TRUE,"Val - Sum1";#N/A,#N/A,TRUE,"Val - sum2";#N/A,#N/A,TRUE,"Val - Sum3";#N/A,#N/A,TRUE,"Tar-DCF";#N/A,#N/A,TRUE,"Tar-Val LBO";#N/A,#N/A,TRUE,"Tar-Mult Val"}</definedName>
    <definedName name="fsdjfsdj">{0,#N/A,FALSE,0}</definedName>
    <definedName name="fsdjfsdjf">{0,#N/A,FALSE,0}</definedName>
    <definedName name="fsdsfafd">{"CSheet",#N/A,FALSE,"C";"SmCap",#N/A,FALSE,"VAL1";"GulfCoast",#N/A,FALSE,"VAL1";"nav",#N/A,FALSE,"NAV";"Summary",#N/A,FALSE,"NAV"}</definedName>
    <definedName name="fsdsfafd_1">#REF!</definedName>
    <definedName name="fse">#REF!</definedName>
    <definedName name="fsfas">{"'Directory'!$A$72:$E$91"}</definedName>
    <definedName name="fsfhccvxc">{"coverall",#N/A,FALSE,"Definitions";"cover1",#N/A,FALSE,"Definitions";"cover2",#N/A,FALSE,"Definitions";"cover3",#N/A,FALSE,"Definitions";"cover4",#N/A,FALSE,"Definitions";"cover5",#N/A,FALSE,"Definitions";"blank",#N/A,FALSE,"Definitions"}</definedName>
    <definedName name="fsfs">#REF!</definedName>
    <definedName name="fsgdr">{"FCB_ALL",#N/A,FALSE,"FCB"}</definedName>
    <definedName name="FSoPacific">{"BS",#N/A,FALSE,"USA"}</definedName>
    <definedName name="fsr">{"FCB_ALL",#N/A,FALSE,"FCB"}</definedName>
    <definedName name="fsssadfdf">#REF!</definedName>
    <definedName name="fsv">{"FCB_ALL",#N/A,FALSE,"FCB";"GREY_ALL",#N/A,FALSE,"GREY"}</definedName>
    <definedName name="fth">{0,#N/A,FALSE,0}</definedName>
    <definedName name="ftj">{0,#N/A,FALSE,0}</definedName>
    <definedName name="ftjh">{0,#N/A,FALSE,0}</definedName>
    <definedName name="ftrbhtrghstr">{#N/A,#N/A,TRUE,"Val - sum";#N/A,#N/A,TRUE,"Val - Sum1";#N/A,#N/A,TRUE,"Val - sum2";#N/A,#N/A,TRUE,"Val - Sum3";#N/A,#N/A,TRUE,"Tar-DCF";#N/A,#N/A,TRUE,"Tar-Val LBO";#N/A,#N/A,TRUE,"Tar-Mult Val"}</definedName>
    <definedName name="ftyf">{"FCB_ALL",#N/A,FALSE,"FCB";"GREY_ALL",#N/A,FALSE,"GREY"}</definedName>
    <definedName name="fu">{"12mois",#N/A,FALSE,"Income Statement";"12moopexp",#N/A,FALSE,"Operating Expenses";"12mobs",#N/A,FALSE,"Balance Sheet";"12mocashflow",#N/A,FALSE,"Statement of Cash Flows";"perfmeas",#N/A,FALSE,"Financial Perf Measures"}</definedName>
    <definedName name="Fuck">{"VarDetail",#N/A,FALSE,"FState"}</definedName>
    <definedName name="fuckioff">{"income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fuckme">#REF!</definedName>
    <definedName name="fuelco_wrn.test1.">{"Income Statement",#N/A,FALSE,"CFMODEL";"Balance Sheet",#N/A,FALSE,"CFMODEL"}</definedName>
    <definedName name="fuelco_wrn.test2.">{"SourcesUses",#N/A,TRUE,"CFMODEL";"TransOverview",#N/A,TRUE,"CFMODEL"}</definedName>
    <definedName name="fuelco_wrn.test3.">{"SourcesUses",#N/A,TRUE,#N/A;"TransOverview",#N/A,TRUE,"CFMODEL"}</definedName>
    <definedName name="fuelco_wrn.test4.">{"SourcesUses",#N/A,TRUE,"FundsFlow";"TransOverview",#N/A,TRUE,"FundsFlow"}</definedName>
    <definedName name="fuffuy">#REF!</definedName>
    <definedName name="fuffuy_1">{#N/A,#N/A,FALSE,"Cover";"outputs total",#N/A,FALSE,"Outputs"}</definedName>
    <definedName name="fuffuy_2">{#N/A,#N/A,FALSE,"Cover";"outputs total",#N/A,FALSE,"Outputs"}</definedName>
    <definedName name="fuffuy2">#REF!</definedName>
    <definedName name="FUFU">{#N/A,#N/A,FALSE,"2Q Revenue to go Regions";#N/A,#N/A,FALSE,"3Q Revenue to go Regions";#N/A,#N/A,FALSE,"4Q Revenue to go Regions";#N/A,#N/A,FALSE,"1996 Revenue to go Regions";#N/A,#N/A,FALSE,"USD 2Q Revenue to go Regions";#N/A,#N/A,FALSE,"USD 3Q Revenue to go Regions";#N/A,#N/A,FALSE,"USD 4Q Revenue to go Regions";#N/A,#N/A,FALSE,"USD 1996 Revenue to go Regions"}</definedName>
    <definedName name="ful">#REF!</definedName>
    <definedName name="Full_Print">#REF!</definedName>
    <definedName name="fullbase">#REF!</definedName>
    <definedName name="fullfee">#REF!</definedName>
    <definedName name="fun">#REF!</definedName>
    <definedName name="fun_1">#REF!</definedName>
    <definedName name="fun_2">#REF!</definedName>
    <definedName name="Functional_Type0">#REF!</definedName>
    <definedName name="fundIV">{#N/A,#N/A,TRUE,"BV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name="fundiv1">{#N/A,#N/A,TRUE,"BV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name="Future_FooterType">"INTERNAL"</definedName>
    <definedName name="future_growth_start">#REF!</definedName>
    <definedName name="futures">#REF!</definedName>
    <definedName name="futuresnetinc">#REF!</definedName>
    <definedName name="futuresni">#REF!</definedName>
    <definedName name="futuresprint">#REF!</definedName>
    <definedName name="futureste">#REF!</definedName>
    <definedName name="fuyuty">{"rawdata",#N/A,TRUE,"HKT";"in",#N/A,TRUE,"HKT";"rawdata",#N/A,TRUE,"PTInd";"in",#N/A,TRUE,"PTInd";"rawdata",#N/A,TRUE,"NTT";"in",#N/A,TRUE,"NTT";"rawdata",#N/A,TRUE,"PLD";"in",#N/A,TRUE,"PLD";"rawdata",#N/A,TRUE,"PTTelk";"in",#N/A,TRUE,"PTTelk";"rawdata",#N/A,TRUE,"ST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FVersionNo_">1</definedName>
    <definedName name="FVersionNo_Sheet1">1</definedName>
    <definedName name="FVG">{#N/A,#N/A,FALSE,"Pharm";#N/A,#N/A,FALSE,"WWCM"}</definedName>
    <definedName name="FVG_1">#REF!</definedName>
    <definedName name="FVG_2">{#N/A,#N/A,FALSE,"Pharm";#N/A,#N/A,FALSE,"WWCM"}</definedName>
    <definedName name="FVG_3">{#N/A,#N/A,FALSE,"Pharm";#N/A,#N/A,FALSE,"WWCM"}</definedName>
    <definedName name="FVG_4">{#N/A,#N/A,FALSE,"Pharm";#N/A,#N/A,FALSE,"WWCM"}</definedName>
    <definedName name="fvsvdvd">{"Summary",#N/A,FALSE,"Valuation Summary";"Financial Statements",#N/A,FALSE,"Results";"FCF",#N/A,FALSE,"Results"}</definedName>
    <definedName name="FWEg">{#N/A,#N/A,FALSE,"Summary";#N/A,#N/A,FALSE,"Edit";#N/A,#N/A,FALSE,"MedProf";#N/A,#N/A,FALSE,"Proj Mgt";#N/A,#N/A,FALSE,"Creat Svc";#N/A,#N/A,FALSE,"Meet Svc";#N/A,#N/A,FALSE,"Non-OCC";#N/A,#N/A,FALSE,"Client Svc";#N/A,#N/A,FALSE,"Bus Dev";#N/A,#N/A,FALSE,"Indirect"}</definedName>
    <definedName name="fwer">{#N/A,"PURCHM",FALSE,"Business Analysis";#N/A,"SPADD",FALSE,"Business Analysis"}</definedName>
    <definedName name="fx">{"TOTTEXAS",#N/A,FALSE,"CM"}</definedName>
    <definedName name="FX_RATE">#REF!</definedName>
    <definedName name="fx_ref">#REF!</definedName>
    <definedName name="fx_rng_cur">#REF!</definedName>
    <definedName name="fx_rng_year">#REF!</definedName>
    <definedName name="FX_USD_12.31.2018">#REF!</definedName>
    <definedName name="FX_USD_12.31.2019">#REF!</definedName>
    <definedName name="FX_USD_12.31.2020">#REF!</definedName>
    <definedName name="fxdghsfgh">{#N/A,#N/A,TRUE,"Monthly w|o Wireless";#N/A,#N/A,TRUE,"Qrt w|o Wireless";#N/A,#N/A,TRUE,"FY w|o Wireless";#N/A,#N/A,TRUE,"1Q w|o Wireless";#N/A,#N/A,TRUE,"2Q w|o Wireless";#N/A,#N/A,TRUE,"3Q w|o Wireless";#N/A,#N/A,TRUE,"4Q w|o Wireless"}</definedName>
    <definedName name="FXVarExpense">#REF!,#REF!,#REF!,#REF!</definedName>
    <definedName name="FXVarianceMTD">4</definedName>
    <definedName name="FXVarianceQTD">7</definedName>
    <definedName name="FXVarianceYTD">10</definedName>
    <definedName name="FXVarSales">#REF!,#REF!</definedName>
    <definedName name="FY">2008</definedName>
    <definedName name="FY_DATE">"FY_DATE"</definedName>
    <definedName name="FY04Working">{"'Trades'!$A$120:$F$141"}</definedName>
    <definedName name="FY2011aging">{"'Sheet1'!$A$1:$D$15"}</definedName>
    <definedName name="fyCurrencyUnit">#REF!</definedName>
    <definedName name="FYPeriods">#REF!</definedName>
    <definedName name="fySource">#REF!</definedName>
    <definedName name="fytuityu">{"test2",#N/A,TRUE,"Prices"}</definedName>
    <definedName name="fyuty">{"orixcsc",#N/A,FALSE,"ORIX CSC";"orixcsc2",#N/A,FALSE,"ORIX CSC"}</definedName>
    <definedName name="g">{#N/A,#N/A,FALSE,"Pharm";#N/A,#N/A,FALSE,"WWCM"}</definedName>
    <definedName name="ｇ">{"'下期集計（10.27迄・速報値）'!$Q$16"}</definedName>
    <definedName name="g_1">{#N/A,#N/A,FALSE,"Pharm";#N/A,#N/A,FALSE,"WWCM"}</definedName>
    <definedName name="g_2">{#N/A,#N/A,FALSE,"Pharm";#N/A,#N/A,FALSE,"WWCM"}</definedName>
    <definedName name="g_3">{#N/A,#N/A,FALSE,"Pharm";#N/A,#N/A,FALSE,"WWCM"}</definedName>
    <definedName name="g_4">{#N/A,#N/A,FALSE,"Pharm";#N/A,#N/A,FALSE,"WWCM"}</definedName>
    <definedName name="GA">{#N/A,#N/A,FALSE,"Job Sched"}</definedName>
    <definedName name="gaa">#REF!</definedName>
    <definedName name="gaaprec">{#N/A,#N/A,FALSE,"Front Page";#N/A,#N/A,FALSE,"Mfg Var";#N/A,#N/A,FALSE,"Family Unit Cost Graphs";#N/A,#N/A,FALSE,"Product Cost Graphs";#N/A,#N/A,FALSE,"Unit Cost Setup";#N/A,#N/A,FALSE,"Yields";#N/A,#N/A,FALSE,"Emery";#N/A,#N/A,FALSE,"GI Pricing";#N/A,#N/A,FALSE,"Actuals";#N/A,#N/A,FALSE,"Forecast"}</definedName>
    <definedName name="GABY">{"'DIFPRE'!$A$2:$M$54"}</definedName>
    <definedName name="gadew">{"FCB_ALL",#N/A,FALSE,"FCB"}</definedName>
    <definedName name="GADFA">#REF!</definedName>
    <definedName name="GADFA_1">#REF!</definedName>
    <definedName name="gadfsh">{"FCB_ALL",#N/A,FALSE,"FCB"}</definedName>
    <definedName name="gads">{"FCB_ALL",#N/A,FALSE,"FCB"}</definedName>
    <definedName name="gadse">{"FCB_ALL",#N/A,FALSE,"FCB"}</definedName>
    <definedName name="gaf">{#N/A,#N/A,TRUE,"Pivots-Employee";#N/A,"Scenerio2",TRUE,"Assumptions Summary"}</definedName>
    <definedName name="GAIN_SALE_ASSETS">"GAIN_SALE_ASSETS"</definedName>
    <definedName name="galo">{#N/A,#N/A,FALSE,"Aging Summary";#N/A,#N/A,FALSE,"Ratio Analysis";#N/A,#N/A,FALSE,"Test 120 Day Accts";#N/A,#N/A,FALSE,"Tickmarks"}</definedName>
    <definedName name="galoa">{#N/A,#N/A,FALSE,"Aging Summary";#N/A,#N/A,FALSE,"Ratio Analysis";#N/A,#N/A,FALSE,"Test 120 Day Accts";#N/A,#N/A,FALSE,"Tickmarks"}</definedName>
    <definedName name="garden">#REF!</definedName>
    <definedName name="gasdf">{#N/A,#N/A,TRUE,"Acq-Ass";#N/A,#N/A,TRUE,"Acq-IS";#N/A,#N/A,TRUE,"Acq-BS";#N/A,#N/A,TRUE,"Acq-CF"}</definedName>
    <definedName name="gawea">{"FCB_ALL",#N/A,FALSE,"FCB"}</definedName>
    <definedName name="gawen">{"FCB_ALL",#N/A,FALSE,"FCB"}</definedName>
    <definedName name="gb">{TRUE,TRUE,-2,-16.25,774,494.25,FALSE,TRUE,TRUE,TRUE,0,1,#N/A,1,#N/A,27.1,63.6451612903226,1,FALSE,FALSE,3,TRUE,1,FALSE,75,"Swvu.Page1.","ACwvu.Page1.",#N/A,FALSE,FALSE,0.236220472440945,0.275590551181102,0.236220472440945,0.275590551181102,2,"","",TRUE,TRUE,FALSE,FALSE,1,83,#N/A,#N/A,"=R4C1:R64C22",FALSE,"Rwvu.Page1.","Cwvu.Page1.",FALSE,FALSE,TRUE,1,#N/A,#N/A,FALSE,FALSE,TRUE,TRUE,TRUE}</definedName>
    <definedName name="gbbf">{#N/A,#N/A,FALSE,"Table of Contents";#N/A,#N/A,FALSE,"Overview";#N/A,#N/A,FALSE,"Data"}</definedName>
    <definedName name="gbfdhbd">{0,0,0,0}</definedName>
    <definedName name="gbgb">{"FCB_ALL",#N/A,FALSE,"FCB";"GREY_ALL",#N/A,FALSE,"GREY"}</definedName>
    <definedName name="gbp">#REF!</definedName>
    <definedName name="GBP_FY2014">#REF!</definedName>
    <definedName name="GBP_FY2015">#REF!</definedName>
    <definedName name="GBP_FY2016">#REF!</definedName>
    <definedName name="GBPFX">#REF!</definedName>
    <definedName name="GBPrate">#REF!</definedName>
    <definedName name="gbrvfdcsx">{#N/A,#N/A,FALSE,"units";#N/A,#N/A,FALSE,"projections";#N/A,#N/A,FALSE,"calendar";#N/A,#N/A,FALSE,"gulp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gbv">{"orixcsc",#N/A,FALSE,"ORIX CSC";"orixcsc2",#N/A,FALSE,"ORIX CSC"}</definedName>
    <definedName name="gc">{#N/A,#N/A,FALSE,"SOACHA"}</definedName>
    <definedName name="gd">{#N/A,#N/A,FALSE,"Acq-Val";#N/A,#N/A,FALSE,"Acq-Mult Val"}</definedName>
    <definedName name="gda">{"'下期集計（10.27迄・速報値）'!$Q$16"}</definedName>
    <definedName name="GDCAP">#REF!</definedName>
    <definedName name="gdddd">#REF!</definedName>
    <definedName name="gddt">#REF!</definedName>
    <definedName name="gdf">{"Final",#N/A,FALSE,"Feb-96"}</definedName>
    <definedName name="gdff">#REF!</definedName>
    <definedName name="gdfg">{#N/A,#N/A,TRUE,"HarryGam-Ass";#N/A,#N/A,TRUE,"HarryGam-BS";#N/A,#N/A,TRUE,"HarryGam-IS";#N/A,#N/A,TRUE,"HarryGam-CF";#N/A,#N/A,TRUE,"HarryGam-CapEx";#N/A,#N/A,TRUE,"HarryGam-Int";#N/A,#N/A,TRUE,"HarryGam-Debt";#N/A,#N/A,TRUE,"HarryGam-Val";#N/A,#N/A,TRUE,"HarryGam-Mult Val";#N/A,#N/A,TRUE,"HarryGam-Credit"}</definedName>
    <definedName name="gdfgd">#REF!</definedName>
    <definedName name="gdfgdf">{#N/A,#N/A,FALSE,"Pharm";#N/A,#N/A,FALSE,"WWCM"}</definedName>
    <definedName name="gdfgdf_1">#REF!</definedName>
    <definedName name="gdfgdf_2">{#N/A,#N/A,FALSE,"Pharm";#N/A,#N/A,FALSE,"WWCM"}</definedName>
    <definedName name="gdfgdf_3">{#N/A,#N/A,FALSE,"Pharm";#N/A,#N/A,FALSE,"WWCM"}</definedName>
    <definedName name="gdfgdf_4">{#N/A,#N/A,FALSE,"Pharm";#N/A,#N/A,FALSE,"WWCM"}</definedName>
    <definedName name="gdfgdfg">{#N/A,#N/A,FALSE,"Op-BS";#N/A,#N/A,FALSE,"Assum";#N/A,#N/A,FALSE,"IS";#N/A,#N/A,FALSE,"Syn+Elim";#N/A,#N/A,FALSE,"BSCF";#N/A,#N/A,FALSE,"Blue_IS";#N/A,#N/A,FALSE,"Blue_BSCF";#N/A,#N/A,FALSE,"Ratings"}</definedName>
    <definedName name="gdfgfdgfdgfdgdf">{#N/A,#N/A,FALSE,"Key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gdfgh">{#N/A,#N/A,FALSE,"FY97";#N/A,#N/A,FALSE,"FY98";#N/A,#N/A,FALSE,"FY99";#N/A,#N/A,FALSE,"FY00";#N/A,#N/A,FALSE,"FY01"}</definedName>
    <definedName name="gdfs">{#N/A,#N/A,FALSE,"Projections";#N/A,#N/A,FALSE,"Multiples Valuation";#N/A,#N/A,FALSE,"LBO";#N/A,#N/A,FALSE,"Multiples_Sensitivity";#N/A,#N/A,FALSE,"Summary"}</definedName>
    <definedName name="gdgdg">#REF!</definedName>
    <definedName name="gdgrtdg">{0,0,"",0}</definedName>
    <definedName name="gdgsfg2">#REF!</definedName>
    <definedName name="gdgsgsg">#REF!</definedName>
    <definedName name="GDNOTE2">#REF!</definedName>
    <definedName name="gdr">#REF!</definedName>
    <definedName name="gdsa">{"'下期集計（10.27迄・速報値）'!$Q$16"}</definedName>
    <definedName name="gdsf">{#N/A,#N/A,TRUE,"Pivots-Employee";#N/A,"Scenario1",TRUE,"Assumptions Summary"}</definedName>
    <definedName name="gdsfg">#REF!</definedName>
    <definedName name="gdsfg_1">{#N/A,#N/A,TRUE,"Cover sheet";#N/A,#N/A,TRUE,"INPUTS";#N/A,#N/A,TRUE,"OUTPUTS";#N/A,#N/A,TRUE,"VALUATION"}</definedName>
    <definedName name="gdsfg_2">{#N/A,#N/A,TRUE,"Cover sheet";#N/A,#N/A,TRUE,"INPUTS";#N/A,#N/A,TRUE,"OUTPUTS";#N/A,#N/A,TRUE,"VALUATION"}</definedName>
    <definedName name="gdss">{#N/A,#N/A,FALSE,"Aging Summary";#N/A,#N/A,FALSE,"Ratio Analysis";#N/A,#N/A,FALSE,"Test 120 Day Accts";#N/A,#N/A,FALSE,"Tickmarks"}</definedName>
    <definedName name="ge">{"Results Worksheets",#N/A,FALSE,"RESULTS"}</definedName>
    <definedName name="gea">#REF!</definedName>
    <definedName name="geaeadd">#REF!</definedName>
    <definedName name="geda">#REF!</definedName>
    <definedName name="GeelCapexFcst">{#N/A,#N/A,FALSE,"SUMMARY";#N/A,#N/A,FALSE,"mcsh";#N/A,#N/A,FALSE,"vol&amp;rev";#N/A,#N/A,FALSE,"wkgcap";#N/A,#N/A,FALSE,"DEPR&amp;DT";#N/A,#N/A,FALSE,"ASSETS";#N/A,#N/A,FALSE,"NI&amp;OTH&amp;DIV";#N/A,#N/A,FALSE,"CASHFLOW";#N/A,#N/A,FALSE,"CAPEMPL";#N/A,#N/A,FALSE,"ROCE"}</definedName>
    <definedName name="GeelCapexFcsts">{#N/A,#N/A,FALSE,"SUMMARY";#N/A,#N/A,FALSE,"mcsh";#N/A,#N/A,FALSE,"vol&amp;rev";#N/A,#N/A,FALSE,"wkgcap";#N/A,#N/A,FALSE,"DEPR&amp;DT";#N/A,#N/A,FALSE,"ASSETS";#N/A,#N/A,FALSE,"NI&amp;OTH&amp;DIV";#N/A,#N/A,FALSE,"CASHFLOW";#N/A,#N/A,FALSE,"CAPEMPL";#N/A,#N/A,FALSE,"ROCE"}</definedName>
    <definedName name="gegr">#REF!</definedName>
    <definedName name="gegr_1">#REF!</definedName>
    <definedName name="gegrqg">#REF!</definedName>
    <definedName name="gegrqg_1">#REF!</definedName>
    <definedName name="GenAcc">#REF!</definedName>
    <definedName name="General_Escrow_Amount">#REF!</definedName>
    <definedName name="GeneralTransProcPerc">#REF!</definedName>
    <definedName name="Generic">#REF!</definedName>
    <definedName name="Genesys">{"'comite'!$A$9:$G$44","'comite'!$A$1:$G$6"}</definedName>
    <definedName name="gesaa">#REF!</definedName>
    <definedName name="geww">{#N/A,#N/A,FALSE,"Summary";#N/A,#N/A,FALSE,"Edit";#N/A,#N/A,FALSE,"MedProf";#N/A,#N/A,FALSE,"Proj Mgt";#N/A,#N/A,FALSE,"Creat Svc";#N/A,#N/A,FALSE,"Meet Svc";#N/A,#N/A,FALSE,"Non-OCC";#N/A,#N/A,FALSE,"Client Svc";#N/A,#N/A,FALSE,"Bus Dev";#N/A,#N/A,FALSE,"Indirect"}</definedName>
    <definedName name="gf">{TRUE,TRUE,-2,-16.25,774,494.25,FALSE,TRUE,TRUE,TRUE,0,6,#N/A,1,#N/A,33.1333333333333,63.6451612903226,1,FALSE,FALSE,3,TRUE,1,FALSE,75,"Swvu.Page2.","ACwvu.Page2.",#N/A,FALSE,FALSE,0.236220472440945,0.275590551181102,0.236220472440945,0.275590551181102,2,"","",TRUE,TRUE,FALSE,FALSE,1,83,#N/A,#N/A,"=R4C25:R64C47",FALSE,"Rwvu.Page2.","Cwvu.Page2.",FALSE,FALSE,TRUE,1,#N/A,#N/A,FALSE,FALSE,TRUE,TRUE,TRUE}</definedName>
    <definedName name="gfae">#REF!</definedName>
    <definedName name="gfasd">{"FCB_ALL",#N/A,FALSE,"FCB"}</definedName>
    <definedName name="gfbngfn">{TRUE,TRUE,-2,-16.25,774,494.25,FALSE,TRUE,TRUE,TRUE,0,32,#N/A,1,#N/A,31.0666666666667,63.6451612903226,1,FALSE,FALSE,3,TRUE,1,FALSE,75,"Swvu.Page3.","ACwvu.Page3.",#N/A,FALSE,FALSE,0.236220472440945,0.275590551181102,0.236220472440945,0.275590551181102,2,"","",TRUE,TRUE,FALSE,FALSE,1,83,#N/A,#N/A,"=R4C48:R64C71",FALSE,"Rwvu.Page3.","Cwvu.Page3.",FALSE,FALSE,TRUE,1,#N/A,#N/A,FALSE,FALSE,TRUE,TRUE,TRUE}</definedName>
    <definedName name="gfbngnhjdf">{"histincome",#N/A,FALSE,"hyfins";"closing balance",#N/A,FALSE,"hyfins"}</definedName>
    <definedName name="gfd">{#N/A,"PURCHM",FALSE,"Business Analysis";#N/A,"SPADD",FALSE,"Business Analysis"}</definedName>
    <definedName name="gfdff">#REF!</definedName>
    <definedName name="gfdff_1">#REF!</definedName>
    <definedName name="gfdhk">{#N/A,#N/A,FALSE,"Key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gfdjhjh">{#N/A,#N/A,FALSE,"Pharm";#N/A,#N/A,FALSE,"WWCM"}</definedName>
    <definedName name="gfdjhjh_1">#REF!</definedName>
    <definedName name="gfdjhjh_2">{#N/A,#N/A,FALSE,"Pharm";#N/A,#N/A,FALSE,"WWCM"}</definedName>
    <definedName name="gfdjhjh_3">{#N/A,#N/A,FALSE,"Pharm";#N/A,#N/A,FALSE,"WWCM"}</definedName>
    <definedName name="gfdjhjh_4">{#N/A,#N/A,FALSE,"Pharm";#N/A,#N/A,FALSE,"WWCM"}</definedName>
    <definedName name="gfds">{"oct_res_comm",#N/A,FALSE,"VarToBud"}</definedName>
    <definedName name="gfdsg">#REF!</definedName>
    <definedName name="gff">#REF!</definedName>
    <definedName name="gfg">{#N/A,#N/A,FALSE,"Projections";#N/A,#N/A,FALSE,"Multiples Valuation";#N/A,#N/A,FALSE,"LBO";#N/A,#N/A,FALSE,"Multiples_Sensitivity";#N/A,#N/A,FALSE,"Summary"}</definedName>
    <definedName name="gfghdfgdf">{#N/A,#N/A,FALSE,"Umsatz CH";#N/A,#N/A,FALSE,"ER CH";#N/A,#N/A,FALSE,"EA CH (2) ";#N/A,#N/A,FALSE,"EA CH";#N/A,#N/A,FALSE,"EA CH (3) ";#N/A,#N/A,FALSE,"EA CH (4)";#N/A,#N/A,FALSE,"KA CH";#N/A,#N/A,FALSE,"KA CH  (2)";#N/A,#N/A,FALSE,"KA CH  (3)";#N/A,#N/A,FALSE,"KA CH (4)"}</definedName>
    <definedName name="gfh">{#N/A,#N/A,FALSE,"FY97";#N/A,#N/A,FALSE,"FY98";#N/A,#N/A,FALSE,"FY99";#N/A,#N/A,FALSE,"FY00";#N/A,#N/A,FALSE,"FY01"}</definedName>
    <definedName name="gfhfgh">{#N/A,#N/A,FALSE,"Umsatz HM";#N/A,#N/A,FALSE,"ER HM";#N/A,#N/A,FALSE,"EA HM  (2)";#N/A,#N/A,FALSE,"EA HM ";#N/A,#N/A,FALSE,"EA HM  (4)";#N/A,#N/A,FALSE,"EA HM  (3)";#N/A,#N/A,FALSE,"KA HM  (2)";#N/A,#N/A,FALSE,"KA HM";#N/A,#N/A,FALSE,"KA HM  (3)";#N/A,#N/A,FALSE,"KA HM (4)"}</definedName>
    <definedName name="gfhfghgsdfghfg">{#N/A,#N/A,FALSE,"Umsatz 99";#N/A,#N/A,FALSE,"ER 99 "}</definedName>
    <definedName name="gfhg">#REF!</definedName>
    <definedName name="gfhh">{#N/A,#N/A,FALSE,"Umsatz CH";#N/A,#N/A,FALSE,"ER CH";#N/A,#N/A,FALSE,"EA CH (2) ";#N/A,#N/A,FALSE,"EA CH";#N/A,#N/A,FALSE,"EA CH (3) ";#N/A,#N/A,FALSE,"EA CH (4)";#N/A,#N/A,FALSE,"KA CH";#N/A,#N/A,FALSE,"KA CH  (2)";#N/A,#N/A,FALSE,"KA CH  (3)";#N/A,#N/A,FALSE,"KA CH (4)"}</definedName>
    <definedName name="gfhs">{"summary1",#N/A,TRUE,"Comps";"summary2",#N/A,TRUE,"Comps";"summary3",#N/A,TRUE,"Comps"}</definedName>
    <definedName name="gfie">{"bs",#N/A,FALSE,"SCF"}</definedName>
    <definedName name="gfjfj">{#N/A,#N/A,TRUE,"Tar-Ass";#N/A,#N/A,TRUE,"Tar-Ass LBO";#N/A,#N/A,TRUE,"LBO Ret";#N/A,#N/A,TRUE,"Tar-BS LBO";#N/A,#N/A,TRUE,"Tar-IS LBO";#N/A,#N/A,TRUE,"Tar-CF LBO";#N/A,#N/A,TRUE,"Tar-Debt LBO";#N/A,#N/A,TRUE,"Tar-Int LBO";#N/A,#N/A,TRUE,"Tar-Taxes LBO";#N/A,#N/A,TRUE,"Tar-Val LBO"}</definedName>
    <definedName name="gfr">{"fdsup://directions/FAT Viewer?action=UPDATE&amp;creator=factSet&amp;DYN_ARGS=true&amp;DOC_NAME=FAT:RGQ_ENTRPR_VAL_EV_SOURCE_WINDOW.FAT&amp;VAR:ID1=ITG-US&amp;window=popup&amp;width=535&amp;height=425&amp;START_MAXIMIZED=FALSE&amp;Y=120"}</definedName>
    <definedName name="gfrr">{#N/A,#N/A,FALSE,"Umsatz 99";#N/A,#N/A,FALSE,"ER 99 "}</definedName>
    <definedName name="gfs">#REF!</definedName>
    <definedName name="gfsdn">{"FCB_ALL",#N/A,FALSE,"FCB";"GREY_ALL",#N/A,FALSE,"GREY"}</definedName>
    <definedName name="GFV">#REF!</definedName>
    <definedName name="gg">{"'SIVA Pricing Model'!$A$1:$F$39"}</definedName>
    <definedName name="GG_1">#REF!</definedName>
    <definedName name="GGa">{#N/A,#N/A,FALSE,"Aging Summary";#N/A,#N/A,FALSE,"Ratio Analysis";#N/A,#N/A,FALSE,"Test 120 Day Accts";#N/A,#N/A,FALSE,"Tickmarks"}</definedName>
    <definedName name="ggafgaga">{"MDS BUDGET ASSUMPTIONS",#N/A,FALSE,"MDS 97";"MDS MAJOR EXP",#N/A,FALSE,"MDS 97";"SCH100 MDS",#N/A,FALSE,"MDS 97"}</definedName>
    <definedName name="ggdg">#REF!</definedName>
    <definedName name="ggf">{"comps",#N/A,FALSE,"comps";"notes",#N/A,FALSE,"comps"}</definedName>
    <definedName name="ggfgfg">#REF!</definedName>
    <definedName name="ggfghgh">{#N/A,#N/A,FALSE,"Summary"}</definedName>
    <definedName name="ggg">"c1023"</definedName>
    <definedName name="gggb">{#N/A,#N/A,FALSE,"Aging Summary";#N/A,#N/A,FALSE,"Ratio Analysis";#N/A,#N/A,FALSE,"Test 120 Day Accts";#N/A,#N/A,FALSE,"Tickmarks"}</definedName>
    <definedName name="gggdd">{#N/A,#N/A,FALSE,"Aging Summary";#N/A,#N/A,FALSE,"Ratio Analysis";#N/A,#N/A,FALSE,"Test 120 Day Accts";#N/A,#N/A,FALSE,"Tickmarks"}</definedName>
    <definedName name="gggg">{#N/A,#N/A,FALSE,"Umsatz 99";#N/A,#N/A,FALSE,"ER 99 "}</definedName>
    <definedName name="GGGG_1">#REF!</definedName>
    <definedName name="ggggg">#REF!</definedName>
    <definedName name="GGGGGG">{#N/A,#N/A,FALSE,"ATIVO";#N/A,#N/A,FALSE,"PASSIVO";#N/A,#N/A,FALSE,"L&amp;P";#N/A,#N/A,FALSE,"INTEREST";#N/A,#N/A,FALSE,"IRDIFERIDO"}</definedName>
    <definedName name="GGGGGG_1">#REF!</definedName>
    <definedName name="ggggggg">{#N/A,#N/A,FALSE,"Presentation by Unit";#N/A,#N/A,FALSE,"Presentation by BD";#N/A,#N/A,FALSE,"Presentation Split by Biggest U";#N/A,#N/A,FALSE,"Presentation Split by Area";#N/A,#N/A,FALSE,"Presentation Split by BD"}</definedName>
    <definedName name="GGGGGGG_1">#REF!</definedName>
    <definedName name="gggggggg">{"'TG'!$A$1:$L$37"}</definedName>
    <definedName name="gggggggggg">{#N/A,#N/A,FALSE,"Operating";#N/A,#N/A,FALSE,"Sales"}</definedName>
    <definedName name="gggggggggggggg">{#N/A,#N/A,FALSE,"Operating";#N/A,#N/A,FALSE,"Sales"}</definedName>
    <definedName name="gggggggggggggggggggggg">{"assumptions",#N/A,FALSE,"Scenario 1";"valuation",#N/A,FALSE,"Scenario 1"}</definedName>
    <definedName name="ggj">#REF!</definedName>
    <definedName name="ggsdf">{#N/A,#N/A,TRUE,"Tar-Ass";#N/A,#N/A,TRUE,"Tar-Ass LBO";#N/A,#N/A,TRUE,"LBO Ret";#N/A,#N/A,TRUE,"Tar-BS LBO";#N/A,#N/A,TRUE,"Tar-IS LBO";#N/A,#N/A,TRUE,"Tar-CF LBO";#N/A,#N/A,TRUE,"Tar-Debt LBO";#N/A,#N/A,TRUE,"Tar-Int LBO";#N/A,#N/A,TRUE,"Tar-Taxes LBO";#N/A,#N/A,TRUE,"Tar-Val LBO"}</definedName>
    <definedName name="gh">{"'DIFPRE'!$A$2:$M$54"}</definedName>
    <definedName name="gh2old">{"'100'!$A$1:$M$83"}</definedName>
    <definedName name="gha">#REF!</definedName>
    <definedName name="ghbfv">{"PF Income Statement 97 Life",#N/A,FALSE,"PF Income Statement"}</definedName>
    <definedName name="ghdf">{#N/A,#N/A,TRUE,"Acq-Ass";#N/A,#N/A,TRUE,"Acq-IS";#N/A,#N/A,TRUE,"Acq-BS";#N/A,#N/A,TRUE,"Acq-CF";#N/A,#N/A,TRUE,"Acq-Proj";#N/A,#N/A,TRUE,"Acq-CapEx";#N/A,#N/A,TRUE,"Acq-Debt";#N/A,#N/A,TRUE,"Acq-Int";#N/A,#N/A,TRUE,"Acq-BD";#N/A,#N/A,TRUE,"Acq-TD";#N/A,#N/A,TRUE,"Acq-Taxes";#N/A,#N/A,TRUE,"Acq-Credit";#N/A,#N/A,TRUE,"Acq-Val";#N/A,#N/A,TRUE,"Acq-Mult Val"}</definedName>
    <definedName name="ghdfhd">#REF!</definedName>
    <definedName name="ghdfhd_1">#REF!</definedName>
    <definedName name="ghdg">#REF!</definedName>
    <definedName name="ghe">{"Headcount Worksheet",#N/A,FALSE,"HEADCOUNT"}</definedName>
    <definedName name="ghf">{TRUE,TRUE,-2,-16.25,774,494.25,FALSE,TRUE,TRUE,TRUE,0,32,#N/A,1,#N/A,31.0666666666667,63.6451612903226,1,FALSE,FALSE,3,TRUE,1,FALSE,75,"Swvu.Page3.","ACwvu.Page3.",#N/A,FALSE,FALSE,0.236220472440945,0.275590551181102,0.236220472440945,0.275590551181102,2,"","",TRUE,TRUE,FALSE,FALSE,1,83,#N/A,#N/A,"=R4C48:R64C71",FALSE,"Rwvu.Page3.","Cwvu.Page3.",FALSE,FALSE,TRUE,1,#N/A,#N/A,FALSE,FALSE,TRUE,TRUE,TRUE}</definedName>
    <definedName name="ghfgh">{#N/A,#N/A,FALSE,"Umsatz CH";#N/A,#N/A,FALSE,"ER CH";#N/A,#N/A,FALSE,"EA CH (2) ";#N/A,#N/A,FALSE,"EA CH";#N/A,#N/A,FALSE,"EA CH (3) ";#N/A,#N/A,FALSE,"EA CH (4)";#N/A,#N/A,FALSE,"KA CH";#N/A,#N/A,FALSE,"KA CH  (2)";#N/A,#N/A,FALSE,"KA CH  (3)";#N/A,#N/A,FALSE,"KA CH (4)"}</definedName>
    <definedName name="ghg">{#N/A,#N/A,FALSE,"RCM";#N/A,#N/A,FALSE,"TME";#N/A,#N/A,FALSE,"TCAR";#N/A,#N/A,FALSE,"TCM";#N/A,#N/A,FALSE,"TCO";#N/A,#N/A,FALSE,"ANG";#N/A,#N/A,FALSE,"LAS";#N/A,#N/A,FALSE,"POL";#N/A,#N/A,FALSE,"TTS";#N/A,#N/A,FALSE,"TTE";#N/A,#N/A,FALSE,"TMX";#N/A,#N/A,FALSE,"TDA";#N/A,#N/A,FALSE,"BC";#N/A,#N/A,FALSE,"AUX";#N/A,#N/A,FALSE,"AJU1";#N/A,#N/A,FALSE,"AJU2";#N/A,#N/A,FALSE,"AJU3"}</definedName>
    <definedName name="ghghghgh">{"Supporting Schedules",#N/A,FALSE,"Results"}</definedName>
    <definedName name="ghgjh">#REF!</definedName>
    <definedName name="ghgt">{#N/A,#N/A,TRUE,"FR_HC";#N/A,#N/A,TRUE,"FR_REST";#N/A,#N/A,TRUE,"FR_RETA";#N/A,#N/A,TRUE,"FR_TECSOF";#N/A,#N/A,TRUE,"FR_NETTEC";#N/A,#N/A,TRUE,"FR_CLISER"}</definedName>
    <definedName name="ghh">{#N/A,#N/A,FALSE,"KA CH  (2)"}</definedName>
    <definedName name="ghhg">{#N/A,#N/A,FALSE,"Presentation by Unit";#N/A,#N/A,FALSE,"Presentation by BD";#N/A,#N/A,FALSE,"Presentation Split by Biggest U";#N/A,#N/A,FALSE,"Presentation Split by Area";#N/A,#N/A,FALSE,"Presentation Split by BD"}</definedName>
    <definedName name="ghhghd">{"mgmt forecast",#N/A,FALSE,"Mgmt Forecast";"dcf table",#N/A,FALSE,"Mgmt Forecast";"sensitivity",#N/A,FALSE,"Mgmt Forecast";"table inputs",#N/A,FALSE,"Mgmt Forecast";"calculations",#N/A,FALSE,"Mgmt Forecast"}</definedName>
    <definedName name="ghhhg">{#N/A,#N/A,FALSE,"ORIX CSC"}</definedName>
    <definedName name="GHHJJ">{#N/A,#N/A,FALSE,"Aging Summary";#N/A,#N/A,FALSE,"Ratio Analysis";#N/A,#N/A,FALSE,"Test 120 Day Accts";#N/A,#N/A,FALSE,"Tickmarks"}</definedName>
    <definedName name="ghj">{#N/A,#N/A,FALSE,"Umsatz CH";#N/A,#N/A,FALSE,"ER CH";#N/A,#N/A,FALSE,"EA CH (2) ";#N/A,#N/A,FALSE,"EA CH";#N/A,#N/A,FALSE,"EA CH (3) ";#N/A,#N/A,FALSE,"EA CH (4)";#N/A,#N/A,FALSE,"KA CH";#N/A,#N/A,FALSE,"KA CH  (2)";#N/A,#N/A,FALSE,"KA CH  (3)";#N/A,#N/A,FALSE,"KA CH (4)"}</definedName>
    <definedName name="ghj.ljj">{#N/A,#N/A,FALSE,"Produkte Erw.";#N/A,#N/A,FALSE,"Produkte Plan";#N/A,#N/A,FALSE,"Leistungen Erw.";#N/A,#N/A,FALSE,"Leistungen Plan";#N/A,#N/A,FALSE,"KA Allg.Kosten (2)";#N/A,#N/A,FALSE,"KA All.Kosten"}</definedName>
    <definedName name="ghj.zz">{#N/A,#N/A,FALSE,"Umsatz CH";#N/A,#N/A,FALSE,"ER CH";#N/A,#N/A,FALSE,"EA CH (2) ";#N/A,#N/A,FALSE,"EA CH";#N/A,#N/A,FALSE,"EA CH (3) ";#N/A,#N/A,FALSE,"EA CH (4)";#N/A,#N/A,FALSE,"KA CH";#N/A,#N/A,FALSE,"KA CH  (2)";#N/A,#N/A,FALSE,"KA CH  (3)";#N/A,#N/A,FALSE,"KA CH (4)"}</definedName>
    <definedName name="ghjfg">{#N/A,#N/A,TRUE,"ALLL";#N/A,#N/A,TRUE,"DEL";#N/A,#N/A,TRUE,"Reserve Analysis";#N/A,#N/A,TRUE,"C_OFF HISTORY";#N/A,#N/A,TRUE,"ALLL_QTR";#N/A,#N/A,TRUE,"HEA_M";#N/A,#N/A,TRUE,"BL_DET";#N/A,#N/A,TRUE,"3YRS+";#N/A,#N/A,TRUE,"CONSTR_DET"}</definedName>
    <definedName name="ghjgdj">#REF!</definedName>
    <definedName name="ghjggjh">{#N/A,#N/A,FALSE,"Pharm";#N/A,#N/A,FALSE,"WWCM"}</definedName>
    <definedName name="ghjggjh_1">#REF!</definedName>
    <definedName name="ghjggjh_2">{#N/A,#N/A,FALSE,"Pharm";#N/A,#N/A,FALSE,"WWCM"}</definedName>
    <definedName name="ghjggjh_3">{#N/A,#N/A,FALSE,"Pharm";#N/A,#N/A,FALSE,"WWCM"}</definedName>
    <definedName name="ghjggjh_4">{#N/A,#N/A,FALSE,"Pharm";#N/A,#N/A,FALSE,"WWCM"}</definedName>
    <definedName name="ghjgj">{#N/A,#N/A,FALSE,"Contribution Analysis"}</definedName>
    <definedName name="ghjhgj">{#N/A,#N/A,FALSE,"PMW Gruppe 99_98";#N/A,#N/A,FALSE,"PMW KG 98_99";#N/A,#N/A,FALSE,"PMW Inc. 99_98";#N/A,#N/A,FALSE,"PMW VTECH 99_98";#N/A,#N/A,FALSE,"PMW Thail. 99_98";#N/A,#N/A,FALSE,"PMW Canada 99_98";#N/A,#N/A,FALSE,"Währungsabw. 99_98"}</definedName>
    <definedName name="ghjhgjh">{#N/A,#N/A,FALSE,"KA CH  (2)"}</definedName>
    <definedName name="ghjhj">{#N/A,#N/A,FALSE,"Umsatz EO BP";#N/A,#N/A,FALSE,"Umsatz EO OP";#N/A,#N/A,FALSE,"ER EO BP";#N/A,#N/A,FALSE,"ER EO OP";#N/A,#N/A,FALSE,"EA EO (2)";#N/A,#N/A,FALSE,"EA EO";#N/A,#N/A,FALSE,"EA EO (3)";#N/A,#N/A,FALSE,"EA EO (4)";#N/A,#N/A,FALSE,"KA EO  (2)";#N/A,#N/A,FALSE,"KA EO";#N/A,#N/A,FALSE,"KA EO  (3)";#N/A,#N/A,FALSE,"KA EO (4)"}</definedName>
    <definedName name="ghjk">{"ELIM_YTD",#N/A,FALSE,"EES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ghjnhnnhj">{#N/A,#N/A,FALSE,"Combo-Ass ";#N/A,#N/A,FALSE,"Combo-IS";#N/A,#N/A,FALSE,"Combo-BS";#N/A,#N/A,FALSE,"Combo-CF"}</definedName>
    <definedName name="ghjyt">{TRUE,TRUE,-1.25,-15.5,604.5,369,FALSE,FALSE,TRUE,TRUE,0,1,83,1,38,4,5,4,TRUE,TRUE,3,TRUE,1,TRUE,75,"Swvu.inputs._.raw._.data.","ACwvu.inputs._.raw._.data.",#N/A,FALSE,FALSE,0.5,0.5,0.5,0.5,2,"&amp;F","&amp;A&amp;RPage &amp;P",FALSE,FALSE,FALSE,FALSE,1,60,#N/A,#N/A,"=R1C61:R53C89","=C1:C5",#N/A,#N/A,FALSE,FALSE,FALSE,1,600,600,FALSE,FALSE,TRUE,TRUE,TRUE}</definedName>
    <definedName name="ghk">{#N/A,#N/A,FALSE,"PMW Gruppe 99_98";#N/A,#N/A,FALSE,"PMW KG 98_99";#N/A,#N/A,FALSE,"PMW Inc. 99_98";#N/A,#N/A,FALSE,"PMW VTECH 99_98";#N/A,#N/A,FALSE,"PMW Thail. 99_98";#N/A,#N/A,FALSE,"PMW Canada 99_98";#N/A,#N/A,FALSE,"Währungsabw. 99_98"}</definedName>
    <definedName name="ghlk">#REF!</definedName>
    <definedName name="ghmkjf">{#N/A,#N/A,FALSE,"Assum";#N/A,#N/A,FALSE,"IS";#N/A,#N/A,FALSE,"Op-BS";#N/A,#N/A,FALSE,"BSCF";#N/A,#N/A,FALSE,"Brad_IS";#N/A,#N/A,FALSE,"Brad_BSCF";#N/A,#N/A,FALSE,"Nick_IS";#N/A,#N/A,FALSE,"Nick_BSCF";#N/A,#N/A,FALSE,"Mobile_IS";#N/A,#N/A,FALSE,"Mobile_BSCF";#N/A,#N/A,FALSE,"Syn+Elim";#N/A,#N/A,FALSE,"Ratings"}</definedName>
    <definedName name="ghold">{"'100'!$A$1:$M$83"}</definedName>
    <definedName name="ghrghrfg">#REF!</definedName>
    <definedName name="ghrghrfg_1">#REF!</definedName>
    <definedName name="ghsfhsfhs">#REF!</definedName>
    <definedName name="ghsfhsfhs_1">#REF!</definedName>
    <definedName name="ghu">{"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ghuifd">{#N/A,"PURCHM",FALSE,"Business Analysis";#N/A,"SPADD",FALSE,"Business Analysis"}</definedName>
    <definedName name="GHyea">#REF!</definedName>
    <definedName name="ghz">{#N/A,#N/A,FALSE,"Aging Summary";#N/A,#N/A,FALSE,"Ratio Analysis";#N/A,#N/A,FALSE,"Test 120 Day Accts";#N/A,#N/A,FALSE,"Tickmarks"}</definedName>
    <definedName name="gigiu">{#N/A,#N/A,FALSE,"BALAJUS";#N/A,#N/A,FALSE,"GYPAJAUS";#N/A,#N/A,FALSE,"PATRIAJUS";#N/A,#N/A,FALSE,"FLUJOAJUS";#N/A,#N/A,FALSE,"BALANC_hist";#N/A,#N/A,FALSE,"GYP_hist";#N/A,#N/A,FALSE,"PATRIM-hist";#N/A,#N/A,FALSE,"FLUJ-hist"}</definedName>
    <definedName name="gilb.wrn.test2.">{"SourcesUses",#N/A,TRUE,"CFMODEL";"TransOverview",#N/A,TRUE,"CFMODEL"}</definedName>
    <definedName name="gilb.wrn.test3.">{"SourcesUses",#N/A,TRUE,#N/A;"TransOverview",#N/A,TRUE,"CFMODEL"}</definedName>
    <definedName name="gilb.wrn.test4.">{"SourcesUses",#N/A,TRUE,"FundsFlow";"TransOverview",#N/A,TRUE,"FundsFlow"}</definedName>
    <definedName name="gilb_wrn.test1">{"Income Statement",#N/A,FALSE,"CFMODEL";"Balance Sheet",#N/A,FALSE,"CFMODEL"}</definedName>
    <definedName name="gilberto">#REF!</definedName>
    <definedName name="gInsertNewCompany">#REF!</definedName>
    <definedName name="girl">#REF!</definedName>
    <definedName name="Girokreditering">#REF!</definedName>
    <definedName name="gj">#REF!</definedName>
    <definedName name="gjh">{#N/A,#N/A,FALSE,"Umsatz 99";#N/A,#N/A,FALSE,"ER 99 "}</definedName>
    <definedName name="gjhkhjkj">{#N/A,#N/A,FALSE,"Summary"}</definedName>
    <definedName name="gjio">{"cred comp",#N/A,FALSE,"Comparable Credit Analysis";"IS",#N/A,FALSE,"IS";"Sensitivity",#N/A,FALSE,"Sensitivity";"BS",#N/A,FALSE,"BS";"Bond Summary",#N/A,FALSE,"B Summary";"AD",#N/A,FALSE,"Accretion";"NAV",#N/A,FALSE,"NAV";"SU",#N/A,FALSE,"S&amp;U";"acq. study",#N/A,FALSE,"Acq. Study";"F Charges",#N/A,FALSE,"Fixed Charges"}</definedName>
    <definedName name="gjk">{#N/A,#N/A,FALSE,"Umsatz HM";#N/A,#N/A,FALSE,"ER HM";#N/A,#N/A,FALSE,"EA HM  (2)";#N/A,#N/A,FALSE,"EA HM ";#N/A,#N/A,FALSE,"EA HM  (4)";#N/A,#N/A,FALSE,"EA HM  (3)";#N/A,#N/A,FALSE,"KA HM  (2)";#N/A,#N/A,FALSE,"KA HM";#N/A,#N/A,FALSE,"KA HM  (3)";#N/A,#N/A,FALSE,"KA HM (4)"}</definedName>
    <definedName name="gjsf">{"targetdcf",#N/A,FALSE,"Merger consequences";"TARGETASSU",#N/A,FALSE,"Merger consequences";"TERMINAL VALUE",#N/A,FALSE,"Merger consequences"}</definedName>
    <definedName name="gk">{"incomemth",#N/A,TRUE,"forecast00";"incomepercentmth",#N/A,TRUE,"forecast00";"balancemth",#N/A,TRUE,"forecast00";"cashmth",#N/A,TRUE,"forecast00";"covenantmth",#N/A,TRUE,"forecast00"}</definedName>
    <definedName name="gkhjkh">{#N/A,#N/A,FALSE,"Front Page";#N/A,#N/A,FALSE,"Mfg Var";#N/A,#N/A,FALSE,"Family Unit Cost Graphs";#N/A,#N/A,FALSE,"Product Cost Graphs";#N/A,#N/A,FALSE,"Unit Cost Setup";#N/A,#N/A,FALSE,"Yields";#N/A,#N/A,FALSE,"Emery";#N/A,#N/A,FALSE,"GI Pricing";#N/A,#N/A,FALSE,"Actuals";#N/A,#N/A,FALSE,"Forecast"}</definedName>
    <definedName name="gkjjk">{#N/A,#N/A,FALSE,"Umsatz CH";#N/A,#N/A,FALSE,"ER CH";#N/A,#N/A,FALSE,"EA CH (2) ";#N/A,#N/A,FALSE,"EA CH";#N/A,#N/A,FALSE,"EA CH (3) ";#N/A,#N/A,FALSE,"EA CH (4)";#N/A,#N/A,FALSE,"KA CH";#N/A,#N/A,FALSE,"KA CH  (2)";#N/A,#N/A,FALSE,"KA CH  (3)";#N/A,#N/A,FALSE,"KA CH (4)"}</definedName>
    <definedName name="gkn">{#N/A,#N/A,FALSE,"COVER PAGE";#N/A,#N/A,FALSE,"Page 2";#N/A,#N/A,FALSE,"Page 2";#N/A,#N/A,FALSE,"Page 4";#N/A,#N/A,FALSE,"Page5";#N/A,#N/A,FALSE,"Page 6";#N/A,#N/A,FALSE,"Page 7";#N/A,#N/A,FALSE,"Page 8";#N/A,#N/A,FALSE,"Page 10";#N/A,#N/A,FALSE,"Long-Term OCF Mult.";#N/A,#N/A,FALSE,"PCS Comp";#N/A,#N/A,FALSE,"OCS-CAPEX";#N/A,#N/A,FALSE,"Blank"}</definedName>
    <definedName name="GKUY">{TRUE,TRUE,-1.25,-15.5,604.5,369,FALSE,FALSE,TRUE,TRUE,0,1,#N/A,41,#N/A,20.5555555555556,27.0714285714286,1,FALSE,FALSE,3,TRUE,1,FALSE,80,"Swvu.summary2.","ACwvu.summary2.",#N/A,FALSE,FALSE,0.5,0.5,0.5,0.5,2,"&amp;F","&amp;A&amp;RPage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GL_History_Data">#REF!</definedName>
    <definedName name="glenned">#REF!</definedName>
    <definedName name="GlideChartMarker">"Chart!A1"</definedName>
    <definedName name="GlideDataMarker">"Data!A1"</definedName>
    <definedName name="GlideHiddenMarker">"Costcurvedata!A1"</definedName>
    <definedName name="GlideMaxCharts">7</definedName>
    <definedName name="GLOBAL_FEES">#REF!</definedName>
    <definedName name="Global1">{#N/A,#N/A,FALSE,"Pharm";#N/A,#N/A,FALSE,"WWCM"}</definedName>
    <definedName name="Global1_1">#REF!</definedName>
    <definedName name="Global1_2">{#N/A,#N/A,FALSE,"Pharm";#N/A,#N/A,FALSE,"WWCM"}</definedName>
    <definedName name="Global1_3">{#N/A,#N/A,FALSE,"Pharm";#N/A,#N/A,FALSE,"WWCM"}</definedName>
    <definedName name="Global1_4">{#N/A,#N/A,FALSE,"Pharm";#N/A,#N/A,FALSE,"WWCM"}</definedName>
    <definedName name="globalcapital">#REF!</definedName>
    <definedName name="globalcapital_Cash">#REF!</definedName>
    <definedName name="globalcapital_futures">#REF!</definedName>
    <definedName name="globalcapital_uncapcash">#REF!</definedName>
    <definedName name="globalcapital10.3">#REF!</definedName>
    <definedName name="globalcapital2">#REF!</definedName>
    <definedName name="globalcapital3">#REF!</definedName>
    <definedName name="globalcapital3.5">#REF!</definedName>
    <definedName name="globalcapital7.1">#REF!</definedName>
    <definedName name="globalcapitalnwcp_Cash">#REF!</definedName>
    <definedName name="globaldailytrade">#REF!</definedName>
    <definedName name="globaldailyvolume">#REF!</definedName>
    <definedName name="globaldecember">#REF!</definedName>
    <definedName name="globaljune">#REF!</definedName>
    <definedName name="globalmonthtrade">#REF!</definedName>
    <definedName name="globalmonthvolume">#REF!</definedName>
    <definedName name="globalsummary">#REF!</definedName>
    <definedName name="globalusacomp">#REF!</definedName>
    <definedName name="globalytdcomm">#REF!</definedName>
    <definedName name="globalytdtrade">#REF!</definedName>
    <definedName name="globalytdvolume">#REF!</definedName>
    <definedName name="GLRAccumulatedDepreciation">#REF!</definedName>
    <definedName name="GLRAdmissionsIncome">#REF!</definedName>
    <definedName name="GLRAttendeesBettingPercentage">#REF!</definedName>
    <definedName name="GLRAttendeesBettingPercentageIn">#REF!</definedName>
    <definedName name="GLRAuditCheckBS">#REF!</definedName>
    <definedName name="GLRAverageAttendance">#REF!</definedName>
    <definedName name="GLRAverageAttendanceIn">#REF!</definedName>
    <definedName name="GLRAvgePrizeMoney">#REF!</definedName>
    <definedName name="GLRAvgePrizeMoneyIn">#REF!</definedName>
    <definedName name="GLRAvgeRestaurantCost">#REF!</definedName>
    <definedName name="GLRAvgeRestaurantCostIn">#REF!</definedName>
    <definedName name="GLRAvgeRestaurantSpend">#REF!</definedName>
    <definedName name="GLRAvgeRestaurantSpendIn">#REF!</definedName>
    <definedName name="GLRBalancingItem">#REF!</definedName>
    <definedName name="GLRBettingIncome">#REF!</definedName>
    <definedName name="GLRBettingIncomeDebtorCalc">#REF!</definedName>
    <definedName name="GLRBettingMarginOverseasBets">#REF!</definedName>
    <definedName name="GLRBettingMarginOverseasBetsIn">#REF!</definedName>
    <definedName name="GLRBettingMarginTelephone">#REF!</definedName>
    <definedName name="GLRBettingMarginTelephoneIn">#REF!</definedName>
    <definedName name="GLRBettingMargTerminals">#REF!</definedName>
    <definedName name="GLRBettingMargTerminalsIn">#REF!</definedName>
    <definedName name="GLRBettingMargUKShops">#REF!</definedName>
    <definedName name="GLRBettingMargUKShopsIn">#REF!</definedName>
    <definedName name="GLRBettingProfitTerminals">#REF!</definedName>
    <definedName name="GLRBettingSpendTerminals">#REF!</definedName>
    <definedName name="GLRBettingSpendTerminalsIn">#REF!</definedName>
    <definedName name="GLRBuildingsAccumDepn">#REF!</definedName>
    <definedName name="GLRBuildingsCapex">#REF!</definedName>
    <definedName name="GLRBuildingsCapexIn">#REF!</definedName>
    <definedName name="GLRBuildingsCummFA">#REF!</definedName>
    <definedName name="GLRBuildingsCummFAToRemove">#REF!</definedName>
    <definedName name="GLRBuildingsDepnCharge">#REF!</definedName>
    <definedName name="GLRBuildingsFAToDeprec">#REF!</definedName>
    <definedName name="GLRBuildingsFixedAssets">#REF!</definedName>
    <definedName name="GLRBuildingsNBV">#REF!</definedName>
    <definedName name="GLRBuildingsUsefulLife">#REF!</definedName>
    <definedName name="GLRCapexCalc">#REF!</definedName>
    <definedName name="GLRCarsAccumDepn">#REF!</definedName>
    <definedName name="GLRCarsCapex">#REF!</definedName>
    <definedName name="GLRCarsCapexIn">#REF!</definedName>
    <definedName name="GLRCarsCummFA">#REF!</definedName>
    <definedName name="GLRCarsCummFAToRemove">#REF!</definedName>
    <definedName name="GLRCarsDepnCharge">#REF!</definedName>
    <definedName name="GLRCarsFAToDeprec">#REF!</definedName>
    <definedName name="GLRCarsFixedAssets">#REF!</definedName>
    <definedName name="GLRCarsNBV">#REF!</definedName>
    <definedName name="GLRCarsUsefulLife">#REF!</definedName>
    <definedName name="GLRCash">#REF!</definedName>
    <definedName name="GLRCateringBarCafeCarCosts">#REF!</definedName>
    <definedName name="GLRCateringBarCafeCarIn">#REF!</definedName>
    <definedName name="GLRCateringBarCafeExpensesCosts">#REF!</definedName>
    <definedName name="GLRCateringBarCafeFTEIn">#REF!</definedName>
    <definedName name="GLRCateringBarCafeMonthlySalary">#REF!</definedName>
    <definedName name="GLRCateringBarCafeNewEmp">#REF!</definedName>
    <definedName name="GLRCateringBarCafeNHIPensionCosts">#REF!</definedName>
    <definedName name="GLRCateringBarCafePTCarCosts">#REF!</definedName>
    <definedName name="GLRCateringBarCafePTCarIn">#REF!</definedName>
    <definedName name="GLRCateringBarCafePTExpensesCosts">#REF!</definedName>
    <definedName name="GLRCateringBarCafePTFTEIn">#REF!</definedName>
    <definedName name="GLRCateringBarCafePTMonthlySalary">#REF!</definedName>
    <definedName name="GLRCateringBarCafePTNewEmp">#REF!</definedName>
    <definedName name="GLRCateringBarCafePTNHIPensionCosts">#REF!</definedName>
    <definedName name="GLRCateringBarCafePTRecruitmentCosts">#REF!</definedName>
    <definedName name="GLRCateringBarCafePTSalaryCosts">#REF!</definedName>
    <definedName name="GLRCateringBarCafePTSalaryIn">#REF!</definedName>
    <definedName name="GLRCateringBarCafePTSalBenCosts">#REF!</definedName>
    <definedName name="GLRCateringBarCafeRecruitmentCosts">#REF!</definedName>
    <definedName name="GLRCateringBarCafeSalaryCosts">#REF!</definedName>
    <definedName name="GLRCateringBarCafeSalaryIn">#REF!</definedName>
    <definedName name="GLRCateringBarCafeSalBenCosts">#REF!</definedName>
    <definedName name="GLRCateringChefsCarCosts">#REF!</definedName>
    <definedName name="GLRCateringChefsCarIn">#REF!</definedName>
    <definedName name="GLRCateringChefsExpensesCosts">#REF!</definedName>
    <definedName name="GLRCateringChefsFTEIn">#REF!</definedName>
    <definedName name="GLRCateringChefsMonthlySalary">#REF!</definedName>
    <definedName name="GLRCateringChefsNewEmp">#REF!</definedName>
    <definedName name="GLRCateringChefsNHIPensionCosts">#REF!</definedName>
    <definedName name="GLRCateringChefsRecruitmentCosts">#REF!</definedName>
    <definedName name="GLRCateringChefsSalaryCosts">#REF!</definedName>
    <definedName name="GLRCateringChefsSalaryIn">#REF!</definedName>
    <definedName name="GLRCateringChefsSalBenCosts">#REF!</definedName>
    <definedName name="GLRCateringCost">#REF!</definedName>
    <definedName name="GLRCateringDaysOpen">#REF!</definedName>
    <definedName name="GLRCateringDebtorDaysDifference">#REF!</definedName>
    <definedName name="GLRCateringDebtorDaysIn">#REF!</definedName>
    <definedName name="GLRCateringDebtorFractionMonth">#REF!</definedName>
    <definedName name="GLRCateringDebtors">#REF!</definedName>
    <definedName name="GLRCateringDebtorsIncompleteMonth">#REF!</definedName>
    <definedName name="GLRCateringDebtorStartDate">#REF!</definedName>
    <definedName name="GLRCateringDebtorsTurnoverFraction">#REF!</definedName>
    <definedName name="GLRCateringDirectStaff">#REF!</definedName>
    <definedName name="GLRCateringDirectTaxBenCosts">#REF!</definedName>
    <definedName name="GLRCateringFloorSpace">#REF!</definedName>
    <definedName name="GLRCateringFloorSpaceIn">#REF!</definedName>
    <definedName name="GLRCateringMgrCarCosts">#REF!</definedName>
    <definedName name="GLRCateringMgrCarIn">#REF!</definedName>
    <definedName name="GLRCateringMgrExpensesCosts">#REF!</definedName>
    <definedName name="GLRCateringMgrFTEIn">#REF!</definedName>
    <definedName name="GLRCateringMgrMonthlySalary">#REF!</definedName>
    <definedName name="GLRCateringMgrNewEmp">#REF!</definedName>
    <definedName name="GLRCateringMgrNHIPensionCosts">#REF!</definedName>
    <definedName name="GLRCateringMgrRecruitmentCosts">#REF!</definedName>
    <definedName name="GLRCateringMgrSalaryCosts">#REF!</definedName>
    <definedName name="GLRCateringMgrSalaryIn">#REF!</definedName>
    <definedName name="GLRCateringMgrSalBenCosts">#REF!</definedName>
    <definedName name="GLRCateringMonthlyCarCostIn">#REF!</definedName>
    <definedName name="GLRCateringNHIPensionIn">#REF!</definedName>
    <definedName name="GLRCateringOtherDirectCosts">#REF!</definedName>
    <definedName name="GLRCateringOtherDirectCostsIn">#REF!</definedName>
    <definedName name="GLRCateringOtherPTCarCosts">#REF!</definedName>
    <definedName name="GLRCateringOtherPTCarIn">#REF!</definedName>
    <definedName name="GLRCateringOtherPTExpensesCosts">#REF!</definedName>
    <definedName name="GLRCateringOtherPTFTEIn">#REF!</definedName>
    <definedName name="GLRCateringOtherPTMonthlySalary">#REF!</definedName>
    <definedName name="GLRCateringOtherPTNewEmp">#REF!</definedName>
    <definedName name="GLRCateringOtherPTNHIPensionCosts">#REF!</definedName>
    <definedName name="GLRCateringOtherPTRecruitmentCosts">#REF!</definedName>
    <definedName name="GLRCateringOtherPTSalaryCosts">#REF!</definedName>
    <definedName name="GLRCateringOtherPTSalaryIn">#REF!</definedName>
    <definedName name="GLRCateringOtherPTSalBenCosts">#REF!</definedName>
    <definedName name="GLRCateringRecruitmentIn">#REF!</definedName>
    <definedName name="GLRCateringRentalMask">#REF!</definedName>
    <definedName name="GLRCateringRentalOption">#REF!</definedName>
    <definedName name="GLRCateringRentalOptionIn">#REF!</definedName>
    <definedName name="GLRCateringRentRate">#REF!</definedName>
    <definedName name="GLRCateringRentRateIn">#REF!</definedName>
    <definedName name="GLRCateringRevenue">#REF!</definedName>
    <definedName name="GLRCateringRevenueDebtorCalc">#REF!</definedName>
    <definedName name="GLRCateringRevenueMask">#REF!</definedName>
    <definedName name="GLRCateringsDebtorDays">#REF!</definedName>
    <definedName name="GLRCateringSpaceRental">#REF!</definedName>
    <definedName name="GLRCateringSponsorship">#REF!</definedName>
    <definedName name="GLRCateringSponsorshipIn">#REF!</definedName>
    <definedName name="GLRCateringStaffExpensesIn">#REF!</definedName>
    <definedName name="GLRCateringStartDateIn">#REF!</definedName>
    <definedName name="GLRCateringWaitersCarCosts">#REF!</definedName>
    <definedName name="GLRCateringWaitersCarIn">#REF!</definedName>
    <definedName name="GLRCateringWaitersExpensesCosts">#REF!</definedName>
    <definedName name="GLRCateringWaitersFTEIn">#REF!</definedName>
    <definedName name="GLRCateringWaitersMonthlySalary">#REF!</definedName>
    <definedName name="GLRCateringWaitersNewEmp">#REF!</definedName>
    <definedName name="GLRCateringWaitersNHIPensionCosts">#REF!</definedName>
    <definedName name="GLRCateringWaitersPTCarCosts">#REF!</definedName>
    <definedName name="GLRCateringWaitersPTCarIn">#REF!</definedName>
    <definedName name="GLRCateringWaitersPTExpensesCosts">#REF!</definedName>
    <definedName name="GLRCateringWaitersPTFTEIn">#REF!</definedName>
    <definedName name="GLRCateringWaitersPTMonthlySalary">#REF!</definedName>
    <definedName name="GLRCateringWaitersPTNewEmp">#REF!</definedName>
    <definedName name="GLRCateringWaitersPTNHIPensionCosts">#REF!</definedName>
    <definedName name="GLRCateringWaitersPTRecruitmentCosts">#REF!</definedName>
    <definedName name="GLRCateringWaitersPTSalaryCosts">#REF!</definedName>
    <definedName name="GLRCateringWaitersPTSalaryIn">#REF!</definedName>
    <definedName name="GLRCateringWaitersPTSalBenCosts">#REF!</definedName>
    <definedName name="GLRCateringWaitersRecruitmentCosts">#REF!</definedName>
    <definedName name="GLRCateringWaitersSalaryCosts">#REF!</definedName>
    <definedName name="GLRCateringWaitersSalaryIn">#REF!</definedName>
    <definedName name="GLRCateringWaitersSalBenCosts">#REF!</definedName>
    <definedName name="GLRClosingCash">#REF!</definedName>
    <definedName name="GLRClosingCreditors">#REF!</definedName>
    <definedName name="GLRClosingDebtors">#REF!</definedName>
    <definedName name="GLRClosingDeferredIncome">#REF!</definedName>
    <definedName name="GLRClosingOtherCurrentAssets">#REF!</definedName>
    <definedName name="GLRClosingOtherCurrentLiabilities">#REF!</definedName>
    <definedName name="GLRClosingPrepayments">#REF!</definedName>
    <definedName name="GLRCommentator">#REF!</definedName>
    <definedName name="GLRCommentatorIn">#REF!</definedName>
    <definedName name="GLRConfAVAsstCarCosts">#REF!</definedName>
    <definedName name="GLRConfAVAsstCarIn">#REF!</definedName>
    <definedName name="GLRConfAVAsstExpensesCosts">#REF!</definedName>
    <definedName name="GLRConfAVAsstFTEIn">#REF!</definedName>
    <definedName name="GLRConfAVAsstMonthlySalary">#REF!</definedName>
    <definedName name="GLRConfAVAsstNewEmp">#REF!</definedName>
    <definedName name="GLRConfAVAsstNHIPensionCosts">#REF!</definedName>
    <definedName name="GLRConfAVAsstRecruitmentCosts">#REF!</definedName>
    <definedName name="GLRConfAVAsstSalaryCosts">#REF!</definedName>
    <definedName name="GLRConfAVAsstSalaryIn">#REF!</definedName>
    <definedName name="GLRConfAVAsstSalBenCosts">#REF!</definedName>
    <definedName name="GLRConfDirectStaff">#REF!</definedName>
    <definedName name="GLRConfDirectTaxBenCosts">#REF!</definedName>
    <definedName name="GLRConferenceCosts">#REF!</definedName>
    <definedName name="GLRConferenceDebtorDaysDifference">#REF!</definedName>
    <definedName name="GLRConferenceDebtorFractionMonth">#REF!</definedName>
    <definedName name="GLRConferenceDebtors">#REF!</definedName>
    <definedName name="GLRConferenceDebtorsIncompleteMonth">#REF!</definedName>
    <definedName name="GLRConferenceDebtorStartDate">#REF!</definedName>
    <definedName name="GLRConferenceDebtorsTurnoverFraction">#REF!</definedName>
    <definedName name="GLRConferenceFloorSpaceIn">#REF!</definedName>
    <definedName name="GLRConferenceRentalOptionIn">#REF!</definedName>
    <definedName name="GLRConferenceRentRateIn">#REF!</definedName>
    <definedName name="GLRConferenceRevenue">#REF!</definedName>
    <definedName name="GLRConferenceRevenueDebtorCalc">#REF!</definedName>
    <definedName name="GLRConferencesDebtorDays">#REF!</definedName>
    <definedName name="GLRConferencesDebtorDaysIn">#REF!</definedName>
    <definedName name="GLRConferencesFloorSpace">#REF!</definedName>
    <definedName name="GLRConferenceSponsorship">#REF!</definedName>
    <definedName name="GLRConferenceSponsorshipIn">#REF!</definedName>
    <definedName name="GLRConferencesRentalMask">#REF!</definedName>
    <definedName name="GLRConferencesRentalOption">#REF!</definedName>
    <definedName name="GLRConferencesRentRate">#REF!</definedName>
    <definedName name="GLRConferencesRevenueMask">#REF!</definedName>
    <definedName name="GLRConferencesSpaceRental">#REF!</definedName>
    <definedName name="GLRConferencesStartDateIn">#REF!</definedName>
    <definedName name="GLRConfMgrCarCosts">#REF!</definedName>
    <definedName name="GLRConfMgrCarIn">#REF!</definedName>
    <definedName name="GLRConfMgrExpensesCosts">#REF!</definedName>
    <definedName name="GLRConfMgrFTEIn">#REF!</definedName>
    <definedName name="GLRConfMgrMonthlySalary">#REF!</definedName>
    <definedName name="GLRConfMgrNewEmp">#REF!</definedName>
    <definedName name="GLRConfMgrNHIPensionCosts">#REF!</definedName>
    <definedName name="GLRConfMgrRecruitmentCosts">#REF!</definedName>
    <definedName name="GLRConfMgrSalaryCosts">#REF!</definedName>
    <definedName name="GLRConfMgrSalaryIn">#REF!</definedName>
    <definedName name="GLRConfMgrSalBenCosts">#REF!</definedName>
    <definedName name="GLRConfMonthlyCarCostIn">#REF!</definedName>
    <definedName name="GLRConfNHIPensionIn">#REF!</definedName>
    <definedName name="GLRConfRecepCarCosts">#REF!</definedName>
    <definedName name="GLRConfRecepCarIn">#REF!</definedName>
    <definedName name="GLRConfRecepExpensesCosts">#REF!</definedName>
    <definedName name="GLRConfRecepFTEIn">#REF!</definedName>
    <definedName name="GLRConfRecepMonthlySalary">#REF!</definedName>
    <definedName name="GLRConfRecepNewEmp">#REF!</definedName>
    <definedName name="GLRConfRecepNHIPensionCosts">#REF!</definedName>
    <definedName name="GLRConfRecepRecruitmentCosts">#REF!</definedName>
    <definedName name="GLRConfRecepSalaryCosts">#REF!</definedName>
    <definedName name="GLRConfRecepSalaryIn">#REF!</definedName>
    <definedName name="GLRConfRecepSalBenCosts">#REF!</definedName>
    <definedName name="GLRConfRecruitmentIn">#REF!</definedName>
    <definedName name="GLRConfStaffExpensesIn">#REF!</definedName>
    <definedName name="GLRCostOfPrizeMoney">#REF!</definedName>
    <definedName name="GLRCostOfPurhcasingHorses">#REF!</definedName>
    <definedName name="GLRCostOfRaceDay">#REF!</definedName>
    <definedName name="GLRCostOfSalesRaceDay">#REF!</definedName>
    <definedName name="GLRCostOsSalesHorses">#REF!</definedName>
    <definedName name="GLRCostsOutdoorEvents">#REF!</definedName>
    <definedName name="GLRCostsOutdoorEventsIn">#REF!</definedName>
    <definedName name="GLRCreditors">#REF!</definedName>
    <definedName name="GLRCreditorsMovement">#REF!</definedName>
    <definedName name="GLRCurrentLiabExcludingOD">#REF!</definedName>
    <definedName name="GLRDebtorsMovement">#REF!</definedName>
    <definedName name="GLRDeferredIncome">#REF!</definedName>
    <definedName name="GLRDeferredIncomeIn">#REF!</definedName>
    <definedName name="GLRDeferredIncomeMovement">#REF!</definedName>
    <definedName name="GLRDepnRateBuildings">#REF!</definedName>
    <definedName name="GLRDepnRateBuildingsIn">#REF!</definedName>
    <definedName name="GLRDepnRateCars">#REF!</definedName>
    <definedName name="GLRDepnRateCarsIn">#REF!</definedName>
    <definedName name="GLRDepnRateFitness">#REF!</definedName>
    <definedName name="GLRDepnRateFitnessIn">#REF!</definedName>
    <definedName name="GLRDepnRateOther">#REF!</definedName>
    <definedName name="GLRDepnRateOtherIn">#REF!</definedName>
    <definedName name="GLRDepnRateRacing">#REF!</definedName>
    <definedName name="GLRDepnRateRacingIn">#REF!</definedName>
    <definedName name="GLRDepnRateTerminals">#REF!</definedName>
    <definedName name="GLRDepnRateTerminalsIn">#REF!</definedName>
    <definedName name="GLRDepreciation">#REF!</definedName>
    <definedName name="GLRDepreciationCalc">#REF!</definedName>
    <definedName name="GLRDirectConferenceCosts">#REF!</definedName>
    <definedName name="GLRDirectConferenceCostsIn">#REF!</definedName>
    <definedName name="GLRDirectCosts">#REF!</definedName>
    <definedName name="GLRDirectCostsCreditorCalc">#REF!</definedName>
    <definedName name="GLRDirectCostsGrassRacing">#REF!</definedName>
    <definedName name="GLRDirectCostsRacing">#REF!</definedName>
    <definedName name="GLRDirectCostsStandardRacing">#REF!</definedName>
    <definedName name="GLRDirectCreditorDays">#REF!</definedName>
    <definedName name="GLRDirectCreditorDaysIn">#REF!</definedName>
    <definedName name="GLRDirectCreditorsDaysDifference">#REF!</definedName>
    <definedName name="GLRDirectCreditorsFractionOfMonth">#REF!</definedName>
    <definedName name="GLRDirectCreditorsIncompleteMonth">#REF!</definedName>
    <definedName name="GLRDirectCreditorsPurchasesFraction">#REF!</definedName>
    <definedName name="GLRDirectCreditorsStartDate">#REF!</definedName>
    <definedName name="GLRDirectCredtiors">#REF!</definedName>
    <definedName name="GLREBIT">#REF!</definedName>
    <definedName name="GLREBITCalc">#REF!</definedName>
    <definedName name="GLREBITDA">#REF!</definedName>
    <definedName name="GLREntryFee">#REF!</definedName>
    <definedName name="GLREntryFeeIn">#REF!</definedName>
    <definedName name="GLREquity">#REF!</definedName>
    <definedName name="GLREquityRaised">#REF!</definedName>
    <definedName name="GLREquityRaisedCalc">#REF!</definedName>
    <definedName name="GLREquityRaisedIn">#REF!</definedName>
    <definedName name="GLREquityRedeemed">#REF!</definedName>
    <definedName name="GLREquityRedeemedCalc">#REF!</definedName>
    <definedName name="GLREquityRedeemedIn">#REF!</definedName>
    <definedName name="GLRFarrierCostIn">#REF!</definedName>
    <definedName name="GLRFeedIn">#REF!</definedName>
    <definedName name="GLRFitnessAccumDepn">#REF!</definedName>
    <definedName name="GLRFitnessAverageMembers">#REF!</definedName>
    <definedName name="GLRFitnessBeautyCarCosts">#REF!</definedName>
    <definedName name="GLRFitnessBeautyCarIn">#REF!</definedName>
    <definedName name="GLRFitnessBeautyExpensesCosts">#REF!</definedName>
    <definedName name="GLRFitnessBeautyFTEIn">#REF!</definedName>
    <definedName name="GLRFitnessBeautyMonthlySalary">#REF!</definedName>
    <definedName name="GLRFitnessBeautyNewEmp">#REF!</definedName>
    <definedName name="GLRFitnessBeautyNHIPensionsCosts">#REF!</definedName>
    <definedName name="GLRFitnessBeautyRecruitmentCosts">#REF!</definedName>
    <definedName name="GLRFitnessBeautySalaryCosts">#REF!</definedName>
    <definedName name="GLRFitnessBeautySalaryIn">#REF!</definedName>
    <definedName name="GLRFitnessBeautySalBenCosts">#REF!</definedName>
    <definedName name="GLRFitnessCancellations">#REF!</definedName>
    <definedName name="GLRFitnessCapex">#REF!</definedName>
    <definedName name="GLRFitnessCapexIn">#REF!</definedName>
    <definedName name="GLRFitnessClosingMembers">#REF!</definedName>
    <definedName name="GLRFitnessCummFA">#REF!</definedName>
    <definedName name="GLRFitnessCummFAToRemove">#REF!</definedName>
    <definedName name="GLRFitnessDepnCharge">#REF!</definedName>
    <definedName name="GLRFitnessDirectCosts">#REF!</definedName>
    <definedName name="GLRFitnessDirectStaff">#REF!</definedName>
    <definedName name="GLRFitnessDirectTaxBenCosts">#REF!</definedName>
    <definedName name="GLRFitnessFAToDeprec">#REF!</definedName>
    <definedName name="GLRFitnessFee">#REF!</definedName>
    <definedName name="GLRFitnessFeeIn">#REF!</definedName>
    <definedName name="GLRFitnessFitMgrCarCosts">#REF!</definedName>
    <definedName name="GLRFitnessFitMgrCarIn">#REF!</definedName>
    <definedName name="GLRFitnessFitMgrExpensesCosts">#REF!</definedName>
    <definedName name="GLRFitnessFitMgrFTEIn">#REF!</definedName>
    <definedName name="GLRFitnessFitMgrMonthlySalary">#REF!</definedName>
    <definedName name="GLRFitnessFitMgrNewEmp">#REF!</definedName>
    <definedName name="GLRFitnessFitMgrNHIPensionsCosts">#REF!</definedName>
    <definedName name="GLRFitnessFitMgrRecruitmentCosts">#REF!</definedName>
    <definedName name="GLRFitnessFitMgrSalaryCosts">#REF!</definedName>
    <definedName name="GLRFitnessFitMgrSalaryIn">#REF!</definedName>
    <definedName name="GLRFitnessFitMgrSalBenCosts">#REF!</definedName>
    <definedName name="GLRFitnessFixedAssets">#REF!</definedName>
    <definedName name="GLRFitnessFloorSpace">#REF!</definedName>
    <definedName name="GLRFitnessFloorSpaceIn">#REF!</definedName>
    <definedName name="GLRFitnessJoiningFee">#REF!</definedName>
    <definedName name="GLRFitnessJoiningFeeIn">#REF!</definedName>
    <definedName name="GLRFitnessJoiningFeeIncome">#REF!</definedName>
    <definedName name="GLRFitnessMembershipFeeIncome">#REF!</definedName>
    <definedName name="GLRFitnessMkting">#REF!</definedName>
    <definedName name="GLRFitnessMktingIn">#REF!</definedName>
    <definedName name="GLRFitnessMonthlyCarCostIn">#REF!</definedName>
    <definedName name="GLRFitnessNBV">#REF!</definedName>
    <definedName name="GLRFitnessNewMembers">#REF!</definedName>
    <definedName name="GLRFitnessNHIPensionIn">#REF!</definedName>
    <definedName name="GLRFitnessOpeningMembers">#REF!</definedName>
    <definedName name="GLRFitnessOtherCosts">#REF!</definedName>
    <definedName name="GLRFitnessOtherCostsIn">#REF!</definedName>
    <definedName name="GLRFitnessOtherIncome">#REF!</definedName>
    <definedName name="GLRFitnessOtherRev">#REF!</definedName>
    <definedName name="GLRFitnessOtherRevIn">#REF!</definedName>
    <definedName name="GLRFitnessReceptionCarCosts">#REF!</definedName>
    <definedName name="GLRFitnessReceptionCarIn">#REF!</definedName>
    <definedName name="GLRFitnessReceptionExpensesCosts">#REF!</definedName>
    <definedName name="GLRFitnessReceptionFTEIn">#REF!</definedName>
    <definedName name="GLRFitnessReceptionMonthlySalary">#REF!</definedName>
    <definedName name="GLRFitnessReceptionNewEmp">#REF!</definedName>
    <definedName name="GLRFitnessReceptionNHIPensionsCosts">#REF!</definedName>
    <definedName name="GLRFitnessReceptionRecruitmentCosts">#REF!</definedName>
    <definedName name="GLRFitnessReceptionSalaryCosts">#REF!</definedName>
    <definedName name="GLRFitnessReceptionSalaryIn">#REF!</definedName>
    <definedName name="GLRFitnessReceptionSalBenCosts">#REF!</definedName>
    <definedName name="GLRFitnessRecruitmentIn">#REF!</definedName>
    <definedName name="GLRFitnessRentalMask">#REF!</definedName>
    <definedName name="GLRFitnessRentalOption">#REF!</definedName>
    <definedName name="GLRFitnessRentalOptionIn">#REF!</definedName>
    <definedName name="GLRFitnessRentRate">#REF!</definedName>
    <definedName name="GLRFitnessRentRateIn">#REF!</definedName>
    <definedName name="GLRFitnessRevenueMask">#REF!</definedName>
    <definedName name="GLRFitnessRevenues">#REF!</definedName>
    <definedName name="GLRFitnessSpaceRental">#REF!</definedName>
    <definedName name="GLRFitnessSponsorship">#REF!</definedName>
    <definedName name="GLRFitnessSponsorshipIn">#REF!</definedName>
    <definedName name="GLRFitnessStaffExpensesIn">#REF!</definedName>
    <definedName name="GLRFitnessStartDateIn">#REF!</definedName>
    <definedName name="GLRFitnessTrainersCarCosts">#REF!</definedName>
    <definedName name="GLRFitnessTrainersCarIn">#REF!</definedName>
    <definedName name="GLRFitnessTrainersExpensesCosts">#REF!</definedName>
    <definedName name="GLRFitnessTrainersFTEIn">#REF!</definedName>
    <definedName name="GLRFitnessTrainersMonthlySalary">#REF!</definedName>
    <definedName name="GLRFitnessTrainersNewEmp">#REF!</definedName>
    <definedName name="GLRFitnessTrainersNHIPensionsCosts">#REF!</definedName>
    <definedName name="GLRFitnessTrainersRecruitmentCosts">#REF!</definedName>
    <definedName name="GLRFitnessTrainersSalaryCosts">#REF!</definedName>
    <definedName name="GLRFitnessTrainersSalaryIn">#REF!</definedName>
    <definedName name="GLRFitnessTrainersSalBenCosts">#REF!</definedName>
    <definedName name="GLRFitnessUsefulLife">#REF!</definedName>
    <definedName name="GLRFixturesMonthLookup">#REF!</definedName>
    <definedName name="GLRGAndA">#REF!</definedName>
    <definedName name="GLRGateman">#REF!</definedName>
    <definedName name="GLRGatemanIn">#REF!</definedName>
    <definedName name="GLRGrassAdmissionsIncome">#REF!</definedName>
    <definedName name="GLRGrassAttendeesBettingPercentage">#REF!</definedName>
    <definedName name="GLRGrassAttendeesBettingPercentageIn">#REF!</definedName>
    <definedName name="GLRGrassAverageAttendance">#REF!</definedName>
    <definedName name="GLRGrassAverageAttendanceIn">#REF!</definedName>
    <definedName name="GLRGrassAvgePrizeMoney">#REF!</definedName>
    <definedName name="GLRGrassAvgePrizeMoneyIn">#REF!</definedName>
    <definedName name="GLRGrassBettingIncome">#REF!</definedName>
    <definedName name="GLRGrassBettingMarginOverseasBets">#REF!</definedName>
    <definedName name="GLRGrassBettingMarginOverseasBetsIn">#REF!</definedName>
    <definedName name="GLRGrassBettingMarginTelephone">#REF!</definedName>
    <definedName name="GLRGrassBettingMarginTelephoneIn">#REF!</definedName>
    <definedName name="GLRGrassBettingMargTerminals">#REF!</definedName>
    <definedName name="GLRGrassBettingMargTerminalsIn">#REF!</definedName>
    <definedName name="GLRGrassBettingMargUKShops">#REF!</definedName>
    <definedName name="GLRGrassBettingMargUKShopsIn">#REF!</definedName>
    <definedName name="GLRGrassBettingProfitTerminals">#REF!</definedName>
    <definedName name="GLRGrassBettingSpendTerminals">#REF!</definedName>
    <definedName name="GLRGrassBettingSpendTerminalsIn">#REF!</definedName>
    <definedName name="GLRGrassBHBFee">#REF!</definedName>
    <definedName name="GLRGrassBHBFeeIn">#REF!</definedName>
    <definedName name="GLRGrassCommentator">#REF!</definedName>
    <definedName name="GLRGrassCommentatorIn">#REF!</definedName>
    <definedName name="GLRGrassCostOfPrizeMoney">#REF!</definedName>
    <definedName name="GLRGrassCostOfRaceDay">#REF!</definedName>
    <definedName name="GLRGrassCostOfSalesRaceDay">#REF!</definedName>
    <definedName name="GLRGrassEntryFee">#REF!</definedName>
    <definedName name="GLRGrassEntryFeeIn">#REF!</definedName>
    <definedName name="GLRGrassFixturesRevenue">#REF!</definedName>
    <definedName name="GLRGrassGateman">#REF!</definedName>
    <definedName name="GLRGrassGatemanIn">#REF!</definedName>
    <definedName name="GLRGrassOtherCostsIn">#REF!</definedName>
    <definedName name="GLRGrassOtherRacingCosts">#REF!</definedName>
    <definedName name="GLRGrassProfitPerRacegoer">#REF!</definedName>
    <definedName name="GLRGrassProfitPerRacegoerIn">#REF!</definedName>
    <definedName name="GLRGrassRaceDaysPerMonth">#REF!</definedName>
    <definedName name="GLRGrassRacesPerDay">#REF!</definedName>
    <definedName name="GLRGrassRacesPerDayIn">#REF!</definedName>
    <definedName name="GLRGrassRacingBHB">#REF!</definedName>
    <definedName name="GLRGrassRacingBHBIn">#REF!</definedName>
    <definedName name="GLRGrassRacingBHBPercentage">#REF!</definedName>
    <definedName name="GLRGrassRacingNetCostOfPrizeMoney">#REF!</definedName>
    <definedName name="GLRGrassRacingSponsorship">#REF!</definedName>
    <definedName name="GLRGrassRacingSponsorshipIn">#REF!</definedName>
    <definedName name="GLRGrassRacingSponsorshipPercentage">#REF!</definedName>
    <definedName name="GLRGrassRevenueMask">#REF!</definedName>
    <definedName name="GLRGrassStartDateIn">#REF!</definedName>
    <definedName name="GLRGrassTotalOtherRacingCosts">#REF!</definedName>
    <definedName name="GLRGrossMargin">#REF!</definedName>
    <definedName name="GLRGrossMarginCatering">#REF!</definedName>
    <definedName name="GLRGrossMarginConferences">#REF!</definedName>
    <definedName name="GLRGrossMarginFitness">#REF!</definedName>
    <definedName name="GLRGrossMarginPercent">#REF!</definedName>
    <definedName name="GLRGrossMarginPercentCatering">#REF!</definedName>
    <definedName name="GLRGrossMarginPercentConferences">#REF!</definedName>
    <definedName name="GLRGrossMarginPercentFitness">#REF!</definedName>
    <definedName name="GLRGrossMarginPercentRacing">#REF!</definedName>
    <definedName name="GLRGrossMarginRacing">#REF!</definedName>
    <definedName name="GLRHeadLadPay">#REF!</definedName>
    <definedName name="GLRHeadLadPayIn">#REF!</definedName>
    <definedName name="GLRHeadLads">#REF!</definedName>
    <definedName name="GLRHeadLadsIn">#REF!</definedName>
    <definedName name="GLRHorseCostIn">#REF!</definedName>
    <definedName name="GLRHorseCosts">#REF!</definedName>
    <definedName name="GLRHorsePurchasePrice">#REF!</definedName>
    <definedName name="GLRHorseRent">#REF!</definedName>
    <definedName name="GLRHorseRentIn">#REF!</definedName>
    <definedName name="GLRHorseRentIncome">#REF!</definedName>
    <definedName name="GLRHorseRentIncomeDebtorCalc">#REF!</definedName>
    <definedName name="GLRHorsesPurchased">#REF!</definedName>
    <definedName name="GLRHorsesStabled">#REF!</definedName>
    <definedName name="GLRHorsesStablesNonGLR">#REF!</definedName>
    <definedName name="GLRIndirectAdminITAsstCarCosts">#REF!</definedName>
    <definedName name="GLRIndirectAdminITAsstCarIn">#REF!</definedName>
    <definedName name="GLRIndirectAdminITAsstExpensesCosts">#REF!</definedName>
    <definedName name="GLRIndirectAdminITAsstFTEIn">#REF!</definedName>
    <definedName name="GLRIndirectAdminITAsstMonthlySalary">#REF!</definedName>
    <definedName name="GLRIndirectAdminITAsstNewEmp">#REF!</definedName>
    <definedName name="GLRIndirectAdminITAsstNHIPensionCosts">#REF!</definedName>
    <definedName name="GLRIndirectAdminITAsstRecruitmentCosts">#REF!</definedName>
    <definedName name="GLRIndirectAdminITAsstSalaryCosts">#REF!</definedName>
    <definedName name="GLRIndirectAdminITAsstSalaryIn">#REF!</definedName>
    <definedName name="GLRIndirectAdminITAsstSalBenCosts">#REF!</definedName>
    <definedName name="GLRIndirectCosts">#REF!</definedName>
    <definedName name="GLRIndirectCostsCreditorCalc">#REF!</definedName>
    <definedName name="GLRIndirectCreditorDays">#REF!</definedName>
    <definedName name="GLRIndirectCreditorDaysIn">#REF!</definedName>
    <definedName name="GLRIndirectCreditorsDaysDifference">#REF!</definedName>
    <definedName name="GLRIndirectCreditorsFractionOfMonth">#REF!</definedName>
    <definedName name="GLRIndirectCreditorsIncompleteMonth">#REF!</definedName>
    <definedName name="GLRIndirectCreditorsPurchasesFraction">#REF!</definedName>
    <definedName name="GLRIndirectCreditorsStartDate">#REF!</definedName>
    <definedName name="GLRIndirectCredtiors">#REF!</definedName>
    <definedName name="GLRIndirectFinAsstCarCosts">#REF!</definedName>
    <definedName name="GLRIndirectFinAsstCarIn">#REF!</definedName>
    <definedName name="GLRIndirectFinAsstExpensesCosts">#REF!</definedName>
    <definedName name="GLRIndirectFinAsstFTEIn">#REF!</definedName>
    <definedName name="GLRIndirectFinAsstMonthlySalary">#REF!</definedName>
    <definedName name="GLRIndirectFinAsstNewEmp">#REF!</definedName>
    <definedName name="GLRIndirectFinAsstNHIPensionCosts">#REF!</definedName>
    <definedName name="GLRIndirectFinAsstRecruitmentCosts">#REF!</definedName>
    <definedName name="GLRIndirectFinAsstSalaryCosts">#REF!</definedName>
    <definedName name="GLRIndirectFinAsstSalaryIn">#REF!</definedName>
    <definedName name="GLRIndirectFinAsstSalBenCosts">#REF!</definedName>
    <definedName name="GLRIndirectFinContCarCosts">#REF!</definedName>
    <definedName name="GLRIndirectFinContCarIn">#REF!</definedName>
    <definedName name="GLRIndirectFinContExpensesCosts">#REF!</definedName>
    <definedName name="GLRIndirectFinContFTEIn">#REF!</definedName>
    <definedName name="GLRIndirectFinContMonthlySalary">#REF!</definedName>
    <definedName name="GLRIndirectFinContNewEmp">#REF!</definedName>
    <definedName name="GLRIndirectFinContNHIPensionCosts">#REF!</definedName>
    <definedName name="GLRIndirectFinContRecruitmentCosts">#REF!</definedName>
    <definedName name="GLRIndirectFinContSalaryCosts">#REF!</definedName>
    <definedName name="GLRIndirectFinContSalaryIn">#REF!</definedName>
    <definedName name="GLRIndirectFinContSalBenCosts">#REF!</definedName>
    <definedName name="GLRIndirectFinMgrCarCosts">#REF!</definedName>
    <definedName name="GLRIndirectFinMgrCarIn">#REF!</definedName>
    <definedName name="GLRIndirectFinMgrExpensesCosts">#REF!</definedName>
    <definedName name="GLRIndirectFinMgrFTEIn">#REF!</definedName>
    <definedName name="GLRIndirectFinMgrMonthlySalary">#REF!</definedName>
    <definedName name="GLRIndirectFinMgrNewEmp">#REF!</definedName>
    <definedName name="GLRIndirectFinMgrNHIPensionCosts">#REF!</definedName>
    <definedName name="GLRIndirectFinMgrRecruitmentCosts">#REF!</definedName>
    <definedName name="GLRIndirectFinMgrSalaryCosts">#REF!</definedName>
    <definedName name="GLRIndirectFinMgrSalaryIn">#REF!</definedName>
    <definedName name="GLRIndirectFinMgrSalBenCosts">#REF!</definedName>
    <definedName name="GLRIndirectGandATaxBenCosts">#REF!</definedName>
    <definedName name="GLRIndirectMonthlyCarCostIn">#REF!</definedName>
    <definedName name="GLRIndirectNHIPensionIn">#REF!</definedName>
    <definedName name="GLRIndirectPRSponsorCarCosts">#REF!</definedName>
    <definedName name="GLRIndirectPRSponsorCarIn">#REF!</definedName>
    <definedName name="GLRIndirectPRSponsorExpensesCosts">#REF!</definedName>
    <definedName name="GLRIndirectPRSponsorFTEIn">#REF!</definedName>
    <definedName name="GLRIndirectPRSponsorMonthlySalary">#REF!</definedName>
    <definedName name="GLRIndirectPRSponsorNewEmp">#REF!</definedName>
    <definedName name="GLRIndirectPRSponsorNHIPensionCosts">#REF!</definedName>
    <definedName name="GLRIndirectPRSponsorRecruitmentCosts">#REF!</definedName>
    <definedName name="GLRIndirectPRSponsorSalaryCosts">#REF!</definedName>
    <definedName name="GLRIndirectPRSponsorSalaryIn">#REF!</definedName>
    <definedName name="GLRIndirectPRSponsorSalBenCosts">#REF!</definedName>
    <definedName name="GLRIndirectReceptionCarCosts">#REF!</definedName>
    <definedName name="GLRIndirectReceptionCarIn">#REF!</definedName>
    <definedName name="GLRIndirectReceptionExpensesCosts">#REF!</definedName>
    <definedName name="GLRIndirectReceptionFTEIn">#REF!</definedName>
    <definedName name="GLRIndirectReceptionMonthlySalary">#REF!</definedName>
    <definedName name="GLRIndirectReceptionNewEmp">#REF!</definedName>
    <definedName name="GLRIndirectReceptionNHIPensionCosts">#REF!</definedName>
    <definedName name="GLRIndirectReceptionRecruitmentCosts">#REF!</definedName>
    <definedName name="GLRIndirectReceptionSalaryCosts">#REF!</definedName>
    <definedName name="GLRIndirectReceptionSalaryIn">#REF!</definedName>
    <definedName name="GLRIndirectReceptionSalBenCosts">#REF!</definedName>
    <definedName name="GLRIndirectRecruitmentIn">#REF!</definedName>
    <definedName name="GLRIndirectSalesAsstCarCosts">#REF!</definedName>
    <definedName name="GLRIndirectSalesAsstCarIn">#REF!</definedName>
    <definedName name="GLRIndirectSalesAsstExpensesCosts">#REF!</definedName>
    <definedName name="GLRIndirectSalesAsstFTEIn">#REF!</definedName>
    <definedName name="GLRIndirectSalesAsstMonthlySalary">#REF!</definedName>
    <definedName name="GLRIndirectSalesAsstNewEmp">#REF!</definedName>
    <definedName name="GLRIndirectSalesAsstNHIPensionCosts">#REF!</definedName>
    <definedName name="GLRIndirectSalesAsstRecruitmentCosts">#REF!</definedName>
    <definedName name="GLRIndirectSalesAsstSalaryCosts">#REF!</definedName>
    <definedName name="GLRIndirectSalesAsstSalaryIn">#REF!</definedName>
    <definedName name="GLRIndirectSalesAsstSalBenCosts">#REF!</definedName>
    <definedName name="GLRIndirectSalesMktgStaff">#REF!</definedName>
    <definedName name="GLRIndirectSalesMktgTaxBenCosts">#REF!</definedName>
    <definedName name="GLRIndirectStaffExpensesIn">#REF!</definedName>
    <definedName name="GLRInterest">#REF!</definedName>
    <definedName name="GLRJockeyClub">#REF!</definedName>
    <definedName name="GLRJockeyClubIn">#REF!</definedName>
    <definedName name="GLRJockeyRetainer">#REF!</definedName>
    <definedName name="GLRJockeyRetainerIn">#REF!</definedName>
    <definedName name="GLRJockeys">#REF!</definedName>
    <definedName name="GLRJockeysIn">#REF!</definedName>
    <definedName name="GLRJuniorStableStaff">#REF!</definedName>
    <definedName name="GLRJuniorStableStaffIn">#REF!</definedName>
    <definedName name="GLRJuniorStableStaffPay">#REF!</definedName>
    <definedName name="GLRJuniorStableStaffPayIn">#REF!</definedName>
    <definedName name="GLRMarketingPR">#REF!</definedName>
    <definedName name="GLRMarketingPRIn">#REF!</definedName>
    <definedName name="GLRMedicineCostsIn">#REF!</definedName>
    <definedName name="GLRMemberCancelsIn">#REF!</definedName>
    <definedName name="GLRMonthLookup">#REF!</definedName>
    <definedName name="GLRMonthNo">#REF!</definedName>
    <definedName name="GLRNetAssets">#REF!</definedName>
    <definedName name="GLRNetAssetsExclCash">#REF!</definedName>
    <definedName name="GLRNetBookValue">#REF!</definedName>
    <definedName name="GLRNetCapexCalc">#REF!</definedName>
    <definedName name="GLRNetCashFlow">#REF!</definedName>
    <definedName name="GLRNetCurrentAssets">#REF!</definedName>
    <definedName name="GLRNetEquityCF">#REF!</definedName>
    <definedName name="GLRNetIncome">#REF!</definedName>
    <definedName name="GLRNetIncomePercentage">#REF!</definedName>
    <definedName name="GLRNetIncomeRE">#REF!</definedName>
    <definedName name="GLRNewMembersIn">#REF!</definedName>
    <definedName name="GLROfficeCosts">#REF!</definedName>
    <definedName name="GLROfficeCostsIn">#REF!</definedName>
    <definedName name="GLROpeningCash">#REF!</definedName>
    <definedName name="GLROpeningCashIn">#REF!</definedName>
    <definedName name="GLROpeningCreditors">#REF!</definedName>
    <definedName name="GLROpeningDebtors">#REF!</definedName>
    <definedName name="GLROpeningDeferredIncome">#REF!</definedName>
    <definedName name="GLROpeningOtherCurrentAssets">#REF!</definedName>
    <definedName name="GLROpeningOtherCurrentLiabilities">#REF!</definedName>
    <definedName name="GLROpeningPrepayments">#REF!</definedName>
    <definedName name="GLROpeningShareCapital">#REF!</definedName>
    <definedName name="GLROpeningShareCapitalIn">#REF!</definedName>
    <definedName name="GLROperatingCashFlow">#REF!</definedName>
    <definedName name="GLROtherAccumDepn">#REF!</definedName>
    <definedName name="GLROtherCapex">#REF!</definedName>
    <definedName name="GLROtherCapexIn">#REF!</definedName>
    <definedName name="GLROtherCummFA">#REF!</definedName>
    <definedName name="GLROtherCummFAToRemove">#REF!</definedName>
    <definedName name="GLROtherCurrentAssets">#REF!</definedName>
    <definedName name="GLROtherCurrentAssetsIn">#REF!</definedName>
    <definedName name="GLROtherCurrentAssetsMovement">#REF!</definedName>
    <definedName name="GLROtherCurrentLiabilities">#REF!</definedName>
    <definedName name="GLROtherCurrentLiabilitiesIn">#REF!</definedName>
    <definedName name="GLROtherCurrentLiabilitiesMovement">#REF!</definedName>
    <definedName name="GLROtherDepnCharge">#REF!</definedName>
    <definedName name="GLROtherEquipmentIn">#REF!</definedName>
    <definedName name="GLROtherFAToDeprec">#REF!</definedName>
    <definedName name="GLROtherFixedAssets">#REF!</definedName>
    <definedName name="GLROtherGAndA">#REF!</definedName>
    <definedName name="GLROtherGAndAIn">#REF!</definedName>
    <definedName name="GLROtherNBV">#REF!</definedName>
    <definedName name="GLROtherRacingCosts">#REF!</definedName>
    <definedName name="GLROtherRacingCostsIn">#REF!</definedName>
    <definedName name="GLROtherUsefulLife">#REF!</definedName>
    <definedName name="GLROutdoorDirectStaff">#REF!</definedName>
    <definedName name="GLROutdoorDirectTaxBenCosts">#REF!</definedName>
    <definedName name="GLROutdoorEventsCosts">#REF!</definedName>
    <definedName name="GLROutdoorEventsGrossMargin">#REF!</definedName>
    <definedName name="GLROutdoorEventsMask">#REF!</definedName>
    <definedName name="GLROutdoorEventsPercentGrossMargin">#REF!</definedName>
    <definedName name="GLROutdoorEventsPerMonth">#REF!</definedName>
    <definedName name="GLROutdoorEventsPerMonthIn">#REF!</definedName>
    <definedName name="GLROutdoorEventsQuestion">#REF!</definedName>
    <definedName name="GLROutdoorEventsQuestionIn">#REF!</definedName>
    <definedName name="GLROutdoorEventsRevenue">#REF!</definedName>
    <definedName name="GLROutdoorEventsSponsorship">#REF!</definedName>
    <definedName name="GLROutdoorEventsSponsorshipIn">#REF!</definedName>
    <definedName name="GLROutdoorGroundCarCosts">#REF!</definedName>
    <definedName name="GLROutdoorGroundCarIn">#REF!</definedName>
    <definedName name="GLROutdoorGroundExpensesCosts">#REF!</definedName>
    <definedName name="GLROutdoorGroundFTEIn">#REF!</definedName>
    <definedName name="GLROutdoorGroundMonthlySalary">#REF!</definedName>
    <definedName name="GLROutdoorGroundNewEmp">#REF!</definedName>
    <definedName name="GLROutdoorGroundNHIPensionsCosts">#REF!</definedName>
    <definedName name="GLROutdoorGroundRecruitmentCosts">#REF!</definedName>
    <definedName name="GLROutdoorGroundSalaryCosts">#REF!</definedName>
    <definedName name="GLROutdoorGroundSalaryIn">#REF!</definedName>
    <definedName name="GLROutdoorGroundSalBenCosts">#REF!</definedName>
    <definedName name="GLROutdoorMonthlyCarCostIn">#REF!</definedName>
    <definedName name="GLROutdoorNHIPensionIn">#REF!</definedName>
    <definedName name="GLROutdoorRecruitmentIn">#REF!</definedName>
    <definedName name="GLROutdoorSecurityCarCosts">#REF!</definedName>
    <definedName name="GLROutdoorSecurityCarIn">#REF!</definedName>
    <definedName name="GLROutdoorSecurityExpensesCosts">#REF!</definedName>
    <definedName name="GLROutdoorSecurityFTEIn">#REF!</definedName>
    <definedName name="GLROutdoorSecurityMonthlySalary">#REF!</definedName>
    <definedName name="GLROutdoorSecurityNewEmp">#REF!</definedName>
    <definedName name="GLROutdoorSecurityNHIPensionsCosts">#REF!</definedName>
    <definedName name="GLROutdoorSecurityPTCarCosts">#REF!</definedName>
    <definedName name="GLROutdoorSecurityPTCarIn">#REF!</definedName>
    <definedName name="GLROutdoorSecurityPTExpensesCosts">#REF!</definedName>
    <definedName name="GLROutdoorSecurityPTFTEIn">#REF!</definedName>
    <definedName name="GLROutdoorSecurityPTMonthlySalary">#REF!</definedName>
    <definedName name="GLROutdoorSecurityPTNewEmp">#REF!</definedName>
    <definedName name="GLROutdoorSecurityPTNHIPensionsCosts">#REF!</definedName>
    <definedName name="GLROutdoorSecurityPTRecruitmentCosts">#REF!</definedName>
    <definedName name="GLROutdoorSecurityPTSalaryCosts">#REF!</definedName>
    <definedName name="GLROutdoorSecurityPTSalaryIn">#REF!</definedName>
    <definedName name="GLROutdoorSecurityPTSalBenCosts">#REF!</definedName>
    <definedName name="GLROutdoorSecurityRecruitmentCosts">#REF!</definedName>
    <definedName name="GLROutdoorSecuritySalaryCosts">#REF!</definedName>
    <definedName name="GLROutdoorSecuritySalaryIn">#REF!</definedName>
    <definedName name="GLROutdoorSecuritySalBenCosts">#REF!</definedName>
    <definedName name="GLROutdoorStaffExpensesIn">#REF!</definedName>
    <definedName name="GLROutdoorStewardsPTCarCosts">#REF!</definedName>
    <definedName name="GLROutdoorStewardsPTCarIn">#REF!</definedName>
    <definedName name="GLROutdoorStewardsPTExpensesCosts">#REF!</definedName>
    <definedName name="GLROutdoorStewardsPTFTEIn">#REF!</definedName>
    <definedName name="GLROutdoorStewardsPTMonthlySalary">#REF!</definedName>
    <definedName name="GLROutdoorStewardsPTNewEmp">#REF!</definedName>
    <definedName name="GLROutdoorStewardsPTNHIPensionsCosts">#REF!</definedName>
    <definedName name="GLROutdoorStewardsPTRecruitmentCosts">#REF!</definedName>
    <definedName name="GLROutdoorStewardsPTSalaryCosts">#REF!</definedName>
    <definedName name="GLROutdoorStewardsPTSalaryIn">#REF!</definedName>
    <definedName name="GLROutdoorStewardsPTSalBenCosts">#REF!</definedName>
    <definedName name="GLROverdraft">#REF!</definedName>
    <definedName name="GLROverheadsPercentage">#REF!</definedName>
    <definedName name="GLRPercentageRestaurantOccupied">#REF!</definedName>
    <definedName name="GLRPercentageRestaurantOccupiedIn">#REF!</definedName>
    <definedName name="GLRPerecntageOfHorsesGLR">#REF!</definedName>
    <definedName name="GLRPerecntageOfHorsesNonGLR">#REF!</definedName>
    <definedName name="GLRPerecntageOfHorsesNonGLRIn">#REF!</definedName>
    <definedName name="GLRPrepayments">#REF!</definedName>
    <definedName name="GLRPrepaymentsIn">#REF!</definedName>
    <definedName name="GLRPrepaymentsMovement">#REF!</definedName>
    <definedName name="GLRPrivateHandicapper">#REF!</definedName>
    <definedName name="GLRPrivateHandicapperIn">#REF!</definedName>
    <definedName name="GLRPrizeMoney">#REF!</definedName>
    <definedName name="GLRProfitOutdoorEvents">#REF!</definedName>
    <definedName name="GLRProfitPerRacegoer">#REF!</definedName>
    <definedName name="GLRProfitPerRacegoerIn">#REF!</definedName>
    <definedName name="GLRRaceDaysIn">#REF!</definedName>
    <definedName name="GLRRaceDaysPerMonth">#REF!</definedName>
    <definedName name="GLRRacesPerDay">#REF!</definedName>
    <definedName name="GLRRacesPerDayIn">#REF!</definedName>
    <definedName name="GLRRacingAccumDepn">#REF!</definedName>
    <definedName name="GLRRacingBetsDebtorDays">#REF!</definedName>
    <definedName name="GLRRacingBetsDebtorDaysDifference">#REF!</definedName>
    <definedName name="GLRRacingBetsDebtorDaysIn">#REF!</definedName>
    <definedName name="GLRRacingBetsDebtorFractionMonth">#REF!</definedName>
    <definedName name="GLRRacingBetsDebtorsIncompleteMonth">#REF!</definedName>
    <definedName name="GLRRacingBetsDebtorStartDate">#REF!</definedName>
    <definedName name="GLRRacingBetsDebtorsTurnoverFraction">#REF!</definedName>
    <definedName name="GLRRacingBettingDebtors">#REF!</definedName>
    <definedName name="GLRRacingCapex">#REF!</definedName>
    <definedName name="GLRRacingCapexIn">#REF!</definedName>
    <definedName name="GLRRacingCummFA">#REF!</definedName>
    <definedName name="GLRRacingCummFAToRemove">#REF!</definedName>
    <definedName name="GLRRacingDepnCharge">#REF!</definedName>
    <definedName name="GLRRacingFAToDeprec">#REF!</definedName>
    <definedName name="GLRRacingFixedAssets">#REF!</definedName>
    <definedName name="GLRRacingMaintenance">#REF!</definedName>
    <definedName name="GLRRacingMaintenanceIn">#REF!</definedName>
    <definedName name="GLRRacingNBV">#REF!</definedName>
    <definedName name="GLRRacingNetCostOfPrizeMoney">#REF!</definedName>
    <definedName name="GLRRacingPercentageOwnedIn">#REF!</definedName>
    <definedName name="GLRRacingRentalDebtorDays">#REF!</definedName>
    <definedName name="GLRRacingRentalDebtorDaysDifference">#REF!</definedName>
    <definedName name="GLRRacingRentalDebtorFractionMonth">#REF!</definedName>
    <definedName name="GLRRacingRentalDebtors">#REF!</definedName>
    <definedName name="GLRRacingRentalDebtorsIncompleteMonth">#REF!</definedName>
    <definedName name="GLRRacingRentalDebtorStartDate">#REF!</definedName>
    <definedName name="GLRRacingRentalDebtorsTurnoverFraction">#REF!</definedName>
    <definedName name="GLRRacingRevenue">#REF!</definedName>
    <definedName name="GLRRacingSponsorship">#REF!</definedName>
    <definedName name="GLRRacingSponsorshipIn">#REF!</definedName>
    <definedName name="GLRRacingSponsorshipPercentage">#REF!</definedName>
    <definedName name="GLRRacingStablingDebtorDaysIn">#REF!</definedName>
    <definedName name="GLRRacingUsefulLife">#REF!</definedName>
    <definedName name="GLRReserves">#REF!</definedName>
    <definedName name="GLRReservesIn">#REF!</definedName>
    <definedName name="GLRRestaurantOpen">#REF!</definedName>
    <definedName name="GLRRetainedEarnings">#REF!</definedName>
    <definedName name="GLRRevenueMask">#REF!</definedName>
    <definedName name="GLRRevenueStartDateIn">#REF!</definedName>
    <definedName name="GLRRevOutdoorEvents">#REF!</definedName>
    <definedName name="GLRRevOutdoorEventsIn">#REF!</definedName>
    <definedName name="GLRSaddleryIn">#REF!</definedName>
    <definedName name="GLRSalesAndMarketing">#REF!</definedName>
    <definedName name="GLRSeasonalityFactor">#REF!</definedName>
    <definedName name="GLRShareCapital">#REF!</definedName>
    <definedName name="GLRStableConsumablesIn">#REF!</definedName>
    <definedName name="GLRStablesMask">#REF!</definedName>
    <definedName name="GLRStablesStartDateIn">#REF!</definedName>
    <definedName name="GLRStablingCosts">#REF!</definedName>
    <definedName name="GLRStaffGandA">#REF!</definedName>
    <definedName name="GLRStandardRacingRevenue">#REF!</definedName>
    <definedName name="GLRStewards">#REF!</definedName>
    <definedName name="GLRStewardsIn">#REF!</definedName>
    <definedName name="GLRTax">#REF!</definedName>
    <definedName name="GLRTerminalsAccumDepn">#REF!</definedName>
    <definedName name="GLRTerminalsCapex">#REF!</definedName>
    <definedName name="GLRTerminalsCapexIn">#REF!</definedName>
    <definedName name="GLRTerminalsCummFA">#REF!</definedName>
    <definedName name="GLRTerminalsCummFAToRemove">#REF!</definedName>
    <definedName name="GLRTerminalsDepnCharge">#REF!</definedName>
    <definedName name="GLRTerminalsFAToDeprec">#REF!</definedName>
    <definedName name="GLRTerminalsFixedAssets">#REF!</definedName>
    <definedName name="GLRTerminalsNBV">#REF!</definedName>
    <definedName name="GLRTerminalsUsefulLife">#REF!</definedName>
    <definedName name="GLRTotalAssetsLessCurrentLiab">#REF!</definedName>
    <definedName name="GLRTotalCurrAssetsExclCash">#REF!</definedName>
    <definedName name="GLRTotalCurrentAssets">#REF!</definedName>
    <definedName name="GLRTotalCurrentLiabilities">#REF!</definedName>
    <definedName name="GLRTotalDebtors">#REF!</definedName>
    <definedName name="GLRTotalFixedAssets">#REF!</definedName>
    <definedName name="GLRTotalHorseCosts">#REF!</definedName>
    <definedName name="GLRTotalHorsesStabled">#REF!</definedName>
    <definedName name="GLRTotalHorsesStabledIn">#REF!</definedName>
    <definedName name="GLRTotalJockeyCosts">#REF!</definedName>
    <definedName name="GLRTotalOtherRacingCosts">#REF!</definedName>
    <definedName name="GLRTotalRestaurantSeating">#REF!</definedName>
    <definedName name="GLRTotalRestaurantSeatingIn">#REF!</definedName>
    <definedName name="GLRTotalRevenues">#REF!</definedName>
    <definedName name="GLRTrainerRetainer">#REF!</definedName>
    <definedName name="GLRTrainerRetainerIn">#REF!</definedName>
    <definedName name="GLRTrainers">#REF!</definedName>
    <definedName name="GLRTrainersIn">#REF!</definedName>
    <definedName name="GLRVetCostIn">#REF!</definedName>
    <definedName name="GLRWeekdayConferenceRevenue">#REF!</definedName>
    <definedName name="GLRWeekdayExhibitionOccupancy">#REF!</definedName>
    <definedName name="GLRWeekdayExhibitionOccupancyIn">#REF!</definedName>
    <definedName name="GLRWeekdayExhibRate">#REF!</definedName>
    <definedName name="GLRWeekdayExhibRateIn">#REF!</definedName>
    <definedName name="GLRWeekdayOccupancy">#REF!</definedName>
    <definedName name="GLRWeekdayOccupancyIn">#REF!</definedName>
    <definedName name="GLRWeekdayRate">#REF!</definedName>
    <definedName name="GLRWeekdayRateIn">#REF!</definedName>
    <definedName name="GLRWeekdaysPerMonth">#REF!</definedName>
    <definedName name="GLRWeekendConferenceRevenue">#REF!</definedName>
    <definedName name="GLRWeekendDaysPerMonth">#REF!</definedName>
    <definedName name="GLRWeekendExhibitionOccupancy">#REF!</definedName>
    <definedName name="GLRWeekendExhibitionOccupancyIn">#REF!</definedName>
    <definedName name="GLRWeekendExhibRate">#REF!</definedName>
    <definedName name="GLRWeekendExhibRateIn">#REF!</definedName>
    <definedName name="GLRWeekendOccupancy">#REF!</definedName>
    <definedName name="GLRWeekendOccupancyIn">#REF!</definedName>
    <definedName name="GLRWeekendRate">#REF!</definedName>
    <definedName name="GLRWeekendRateIn">#REF!</definedName>
    <definedName name="gmbenefits">0.2</definedName>
    <definedName name="gmcol">#REF!</definedName>
    <definedName name="gme">{#N/A,#N/A,FALSE,"Introduction";#N/A,#N/A,FALSE,"ALL BL";#N/A,#N/A,FALSE,"BL1";#N/A,#N/A,FALSE,"01ACRI";#N/A,#N/A,FALSE,"01Amino";#N/A,#N/A,FALSE,"01CEDA";#N/A,#N/A,FALSE,"01COAK";#N/A,#N/A,FALSE,"01EPOX";#N/A,#N/A,FALSE,"01MECO";#N/A,#N/A,FALSE,"01OTRE";#N/A,#N/A,FALSE,"01PHCO";#N/A,#N/A,FALSE,"01PUDI";#N/A,#N/A,FALSE,"01UPCO";#N/A,#N/A,FALSE,"01UVRE";#N/A,#N/A,FALSE,"01WBAK";#N/A,#N/A,FALSE,"BL2";#N/A,#N/A,FALSE,"BL3";#N/A,#N/A,FALSE,"03MESP";#N/A,#N/A,FALSE,"03METE";#N/A,#N/A,FALSE,"03PHTE";#N/A,#N/A,FALSE,"03UPTE";#N/A,#N/A,FALSE,"03SOI";#N/A,#N/A,FALSE,"BL4";#N/A,#N/A,FALSE,"04ADDI";#N/A,#N/A,FALSE,"04SOI"}</definedName>
    <definedName name="gndf">#REF!</definedName>
    <definedName name="gndf_1">#REF!</definedName>
    <definedName name="gnr">{"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gns">{"rawdata",#N/A,TRUE,"HKT";"in",#N/A,TRUE,"HKT";"rawdata",#N/A,TRUE,"PTInd";"in",#N/A,TRUE,"PTInd";"rawdata",#N/A,TRUE,"NTT";"in",#N/A,TRUE,"NTT";"rawdata",#N/A,TRUE,"PLD";"in",#N/A,TRUE,"PLD";"rawdata",#N/A,TRUE,"PTTelk";"in",#N/A,TRUE,"PTTelk";"rawdata",#N/A,TRUE,"ST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gns_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gns_1_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gns_1_2">{"rawdata",#N/A,TRUE,"HKT";"in",#N/A,TRUE,"HKT";"rawdata",#N/A,TRUE,"PTInd";"in",#N/A,TRUE,"PTInd";"rawdata",#N/A,TRUE,"NTT";"in",#N/A,TRUE,"NTT";"rawdata",#N/A,TRUE,"PLD";"in",#N/A,TRUE,"PLD";"rawdata",#N/A,TRUE,"PTTelk";"in",#N/A,TRUE,"PTTelk";"rawdata",#N/A,TRUE,"ST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gns_1_3">{"rawdata",#N/A,TRUE,"HKT";"in",#N/A,TRUE,"HKT";"rawdata",#N/A,TRUE,"PTInd";"in",#N/A,TRUE,"PTInd";"rawdata",#N/A,TRUE,"NTT";"in",#N/A,TRUE,"NTT";"rawdata",#N/A,TRUE,"PLD";"in",#N/A,TRUE,"PLD";"rawdata",#N/A,TRUE,"PTTelk";"in",#N/A,TRUE,"PTTelk";"rawdata",#N/A,TRUE,"ST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gns_1_4">{"rawdata",#N/A,TRUE,"HKT";"in",#N/A,TRUE,"HKT";"rawdata",#N/A,TRUE,"PTInd";"in",#N/A,TRUE,"PTInd";"rawdata",#N/A,TRUE,"NTT";"in",#N/A,TRUE,"NTT";"rawdata",#N/A,TRUE,"PLD";"in",#N/A,TRUE,"PLD";"rawdata",#N/A,TRUE,"PTTelk";"in",#N/A,TRUE,"PTTelk";"rawdata",#N/A,TRUE,"ST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gns_1_5">{"rawdata",#N/A,TRUE,"HKT";"in",#N/A,TRUE,"HKT";"rawdata",#N/A,TRUE,"PTInd";"in",#N/A,TRUE,"PTInd";"rawdata",#N/A,TRUE,"NTT";"in",#N/A,TRUE,"NTT";"rawdata",#N/A,TRUE,"PLD";"in",#N/A,TRUE,"PLD";"rawdata",#N/A,TRUE,"PTTelk";"in",#N/A,TRUE,"PTTelk";"rawdata",#N/A,TRUE,"ST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gns_2">{"rawdata",#N/A,TRUE,"HKT";"in",#N/A,TRUE,"HKT";"rawdata",#N/A,TRUE,"PTInd";"in",#N/A,TRUE,"PTInd";"rawdata",#N/A,TRUE,"NTT";"in",#N/A,TRUE,"NTT";"rawdata",#N/A,TRUE,"PLD";"in",#N/A,TRUE,"PLD";"rawdata",#N/A,TRUE,"PTTelk";"in",#N/A,TRUE,"PTTelk";"rawdata",#N/A,TRUE,"ST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gns_2_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gns_2_2">{"rawdata",#N/A,TRUE,"HKT";"in",#N/A,TRUE,"HKT";"rawdata",#N/A,TRUE,"PTInd";"in",#N/A,TRUE,"PTInd";"rawdata",#N/A,TRUE,"NTT";"in",#N/A,TRUE,"NTT";"rawdata",#N/A,TRUE,"PLD";"in",#N/A,TRUE,"PLD";"rawdata",#N/A,TRUE,"PTTelk";"in",#N/A,TRUE,"PTTelk";"rawdata",#N/A,TRUE,"ST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gns_2_3">{"rawdata",#N/A,TRUE,"HKT";"in",#N/A,TRUE,"HKT";"rawdata",#N/A,TRUE,"PTInd";"in",#N/A,TRUE,"PTInd";"rawdata",#N/A,TRUE,"NTT";"in",#N/A,TRUE,"NTT";"rawdata",#N/A,TRUE,"PLD";"in",#N/A,TRUE,"PLD";"rawdata",#N/A,TRUE,"PTTelk";"in",#N/A,TRUE,"PTTelk";"rawdata",#N/A,TRUE,"ST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gns_2_4">{"rawdata",#N/A,TRUE,"HKT";"in",#N/A,TRUE,"HKT";"rawdata",#N/A,TRUE,"PTInd";"in",#N/A,TRUE,"PTInd";"rawdata",#N/A,TRUE,"NTT";"in",#N/A,TRUE,"NTT";"rawdata",#N/A,TRUE,"PLD";"in",#N/A,TRUE,"PLD";"rawdata",#N/A,TRUE,"PTTelk";"in",#N/A,TRUE,"PTTelk";"rawdata",#N/A,TRUE,"ST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gns_2_5">{"rawdata",#N/A,TRUE,"HKT";"in",#N/A,TRUE,"HKT";"rawdata",#N/A,TRUE,"PTInd";"in",#N/A,TRUE,"PTInd";"rawdata",#N/A,TRUE,"NTT";"in",#N/A,TRUE,"NTT";"rawdata",#N/A,TRUE,"PLD";"in",#N/A,TRUE,"PLD";"rawdata",#N/A,TRUE,"PTTelk";"in",#N/A,TRUE,"PTTelk";"rawdata",#N/A,TRUE,"ST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gns_3">{"rawdata",#N/A,TRUE,"HKT";"in",#N/A,TRUE,"HKT";"rawdata",#N/A,TRUE,"PTInd";"in",#N/A,TRUE,"PTInd";"rawdata",#N/A,TRUE,"NTT";"in",#N/A,TRUE,"NTT";"rawdata",#N/A,TRUE,"PLD";"in",#N/A,TRUE,"PLD";"rawdata",#N/A,TRUE,"PTTelk";"in",#N/A,TRUE,"PTTelk";"rawdata",#N/A,TRUE,"ST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gns_3_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gns_3_2">{"rawdata",#N/A,TRUE,"HKT";"in",#N/A,TRUE,"HKT";"rawdata",#N/A,TRUE,"PTInd";"in",#N/A,TRUE,"PTInd";"rawdata",#N/A,TRUE,"NTT";"in",#N/A,TRUE,"NTT";"rawdata",#N/A,TRUE,"PLD";"in",#N/A,TRUE,"PLD";"rawdata",#N/A,TRUE,"PTTelk";"in",#N/A,TRUE,"PTTelk";"rawdata",#N/A,TRUE,"ST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gns_3_3">{"rawdata",#N/A,TRUE,"HKT";"in",#N/A,TRUE,"HKT";"rawdata",#N/A,TRUE,"PTInd";"in",#N/A,TRUE,"PTInd";"rawdata",#N/A,TRUE,"NTT";"in",#N/A,TRUE,"NTT";"rawdata",#N/A,TRUE,"PLD";"in",#N/A,TRUE,"PLD";"rawdata",#N/A,TRUE,"PTTelk";"in",#N/A,TRUE,"PTTelk";"rawdata",#N/A,TRUE,"ST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gns_3_4">{"rawdata",#N/A,TRUE,"HKT";"in",#N/A,TRUE,"HKT";"rawdata",#N/A,TRUE,"PTInd";"in",#N/A,TRUE,"PTInd";"rawdata",#N/A,TRUE,"NTT";"in",#N/A,TRUE,"NTT";"rawdata",#N/A,TRUE,"PLD";"in",#N/A,TRUE,"PLD";"rawdata",#N/A,TRUE,"PTTelk";"in",#N/A,TRUE,"PTTelk";"rawdata",#N/A,TRUE,"ST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gns_3_5">{"rawdata",#N/A,TRUE,"HKT";"in",#N/A,TRUE,"HKT";"rawdata",#N/A,TRUE,"PTInd";"in",#N/A,TRUE,"PTInd";"rawdata",#N/A,TRUE,"NTT";"in",#N/A,TRUE,"NTT";"rawdata",#N/A,TRUE,"PLD";"in",#N/A,TRUE,"PLD";"rawdata",#N/A,TRUE,"PTTelk";"in",#N/A,TRUE,"PTTelk";"rawdata",#N/A,TRUE,"ST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gns_4">{"rawdata",#N/A,TRUE,"HKT";"in",#N/A,TRUE,"HKT";"rawdata",#N/A,TRUE,"PTInd";"in",#N/A,TRUE,"PTInd";"rawdata",#N/A,TRUE,"NTT";"in",#N/A,TRUE,"NTT";"rawdata",#N/A,TRUE,"PLD";"in",#N/A,TRUE,"PLD";"rawdata",#N/A,TRUE,"PTTelk";"in",#N/A,TRUE,"PTTelk";"rawdata",#N/A,TRUE,"ST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gns_4_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gns_4_2">{"rawdata",#N/A,TRUE,"HKT";"in",#N/A,TRUE,"HKT";"rawdata",#N/A,TRUE,"PTInd";"in",#N/A,TRUE,"PTInd";"rawdata",#N/A,TRUE,"NTT";"in",#N/A,TRUE,"NTT";"rawdata",#N/A,TRUE,"PLD";"in",#N/A,TRUE,"PLD";"rawdata",#N/A,TRUE,"PTTelk";"in",#N/A,TRUE,"PTTelk";"rawdata",#N/A,TRUE,"ST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gns_4_3">{"rawdata",#N/A,TRUE,"HKT";"in",#N/A,TRUE,"HKT";"rawdata",#N/A,TRUE,"PTInd";"in",#N/A,TRUE,"PTInd";"rawdata",#N/A,TRUE,"NTT";"in",#N/A,TRUE,"NTT";"rawdata",#N/A,TRUE,"PLD";"in",#N/A,TRUE,"PLD";"rawdata",#N/A,TRUE,"PTTelk";"in",#N/A,TRUE,"PTTelk";"rawdata",#N/A,TRUE,"ST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gns_4_4">{"rawdata",#N/A,TRUE,"HKT";"in",#N/A,TRUE,"HKT";"rawdata",#N/A,TRUE,"PTInd";"in",#N/A,TRUE,"PTInd";"rawdata",#N/A,TRUE,"NTT";"in",#N/A,TRUE,"NTT";"rawdata",#N/A,TRUE,"PLD";"in",#N/A,TRUE,"PLD";"rawdata",#N/A,TRUE,"PTTelk";"in",#N/A,TRUE,"PTTelk";"rawdata",#N/A,TRUE,"ST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gns_4_5">{"rawdata",#N/A,TRUE,"HKT";"in",#N/A,TRUE,"HKT";"rawdata",#N/A,TRUE,"PTInd";"in",#N/A,TRUE,"PTInd";"rawdata",#N/A,TRUE,"NTT";"in",#N/A,TRUE,"NTT";"rawdata",#N/A,TRUE,"PLD";"in",#N/A,TRUE,"PLD";"rawdata",#N/A,TRUE,"PTTelk";"in",#N/A,TRUE,"PTTelk";"rawdata",#N/A,TRUE,"ST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gns_5">{"rawdata",#N/A,TRUE,"HKT";"in",#N/A,TRUE,"HKT";"rawdata",#N/A,TRUE,"PTInd";"in",#N/A,TRUE,"PTInd";"rawdata",#N/A,TRUE,"NTT";"in",#N/A,TRUE,"NTT";"rawdata",#N/A,TRUE,"PLD";"in",#N/A,TRUE,"PLD";"rawdata",#N/A,TRUE,"PTTelk";"in",#N/A,TRUE,"PTTelk";"rawdata",#N/A,TRUE,"ST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gns_5_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gns_5_2">{"rawdata",#N/A,TRUE,"HKT";"in",#N/A,TRUE,"HKT";"rawdata",#N/A,TRUE,"PTInd";"in",#N/A,TRUE,"PTInd";"rawdata",#N/A,TRUE,"NTT";"in",#N/A,TRUE,"NTT";"rawdata",#N/A,TRUE,"PLD";"in",#N/A,TRUE,"PLD";"rawdata",#N/A,TRUE,"PTTelk";"in",#N/A,TRUE,"PTTelk";"rawdata",#N/A,TRUE,"ST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gns_5_3">{"rawdata",#N/A,TRUE,"HKT";"in",#N/A,TRUE,"HKT";"rawdata",#N/A,TRUE,"PTInd";"in",#N/A,TRUE,"PTInd";"rawdata",#N/A,TRUE,"NTT";"in",#N/A,TRUE,"NTT";"rawdata",#N/A,TRUE,"PLD";"in",#N/A,TRUE,"PLD";"rawdata",#N/A,TRUE,"PTTelk";"in",#N/A,TRUE,"PTTelk";"rawdata",#N/A,TRUE,"ST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gns_5_4">{"rawdata",#N/A,TRUE,"HKT";"in",#N/A,TRUE,"HKT";"rawdata",#N/A,TRUE,"PTInd";"in",#N/A,TRUE,"PTInd";"rawdata",#N/A,TRUE,"NTT";"in",#N/A,TRUE,"NTT";"rawdata",#N/A,TRUE,"PLD";"in",#N/A,TRUE,"PLD";"rawdata",#N/A,TRUE,"PTTelk";"in",#N/A,TRUE,"PTTelk";"rawdata",#N/A,TRUE,"ST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gns_5_5">{"rawdata",#N/A,TRUE,"HKT";"in",#N/A,TRUE,"HKT";"rawdata",#N/A,TRUE,"PTInd";"in",#N/A,TRUE,"PTInd";"rawdata",#N/A,TRUE,"NTT";"in",#N/A,TRUE,"NTT";"rawdata",#N/A,TRUE,"PLD";"in",#N/A,TRUE,"PLD";"rawdata",#N/A,TRUE,"PTTelk";"in",#N/A,TRUE,"PTTelk";"rawdata",#N/A,TRUE,"ST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go">{"TOTAL",#N/A,FALSE,"A";"FISCAL94",#N/A,FALSE,"A";"FISCAL95",#N/A,FALSE,"A";"FISCAL96",#N/A,FALSE,"A";"misc page",#N/A,FALSE,"A"}</definedName>
    <definedName name="GOD">{#N/A,#N/A,TRUE,"Facility-Input";#N/A,#N/A,TRUE,"Graphs";#N/A,#N/A,TRUE,"TOTAL"}</definedName>
    <definedName name="gogo">{"PLState",#N/A,FALSE,"FState"}</definedName>
    <definedName name="gogo_1">{#N/A,#N/A,TRUE,"Cover sheet";#N/A,#N/A,TRUE,"INPUTS";#N/A,#N/A,TRUE,"OUTPUTS";#N/A,#N/A,TRUE,"VALUATION"}</definedName>
    <definedName name="gogo_2">{#N/A,#N/A,TRUE,"Cover sheet";#N/A,#N/A,TRUE,"INPUTS";#N/A,#N/A,TRUE,"OUTPUTS";#N/A,#N/A,TRUE,"VALUATION"}</definedName>
    <definedName name="gogo2">{"PLState",#N/A,FALSE,"FState"}</definedName>
    <definedName name="gold_print">#REF!</definedName>
    <definedName name="goldman">#REF!</definedName>
    <definedName name="golly">{#N/A,#N/A,TRUE,"Facility-Input";#N/A,#N/A,TRUE,"Graphs";#N/A,#N/A,TRUE,"TOTAL"}</definedName>
    <definedName name="gooch">{#N/A,#N/A,FALSE,"Projections";#N/A,#N/A,FALSE,"Multiples Valuation";#N/A,#N/A,FALSE,"LBO";#N/A,#N/A,FALSE,"Multiples_Sensitivity";#N/A,#N/A,FALSE,"Summary"}</definedName>
    <definedName name="gooch_1">#REF!</definedName>
    <definedName name="GOODBYE">{#N/A,#N/A,TRUE,"Facility-Input";#N/A,#N/A,TRUE,"Graphs";#N/A,#N/A,TRUE,"TOTAL"}</definedName>
    <definedName name="goodbye_1">{#N/A,#N/A,FALSE,"Cover";"Short outputs",#N/A,FALSE,"Outputs";#N/A,#N/A,FALSE,"Control (In)";"tesco summary",#N/A,FALSE,"Tesco";"Outputs and Co summaries",#N/A,FALSE,"Sainsbury";"Outputs and Co Summaries",#N/A,FALSE,"Carrefour";"Outputs and Co summaries",#N/A,FALSE,"Co D";"Outputs and Co summaries",#N/A,FALSE,"Co E"}</definedName>
    <definedName name="goodbye_2">{#N/A,#N/A,FALSE,"Cover";"Short outputs",#N/A,FALSE,"Outputs";#N/A,#N/A,FALSE,"Control (In)";"tesco summary",#N/A,FALSE,"Tesco";"Outputs and Co summaries",#N/A,FALSE,"Sainsbury";"Outputs and Co Summaries",#N/A,FALSE,"Carrefour";"Outputs and Co summaries",#N/A,FALSE,"Co D";"Outputs and Co summaries",#N/A,FALSE,"Co E"}</definedName>
    <definedName name="goodbye2">#REF!</definedName>
    <definedName name="Goodrich">#REF!</definedName>
    <definedName name="GOODWILL">#REF!</definedName>
    <definedName name="GOODWILL_NET">"GOODWILL_NET"</definedName>
    <definedName name="goofy">{"PLState",#N/A,FALSE,"FState"}</definedName>
    <definedName name="goofy2">{"PLState",#N/A,FALSE,"FState"}</definedName>
    <definedName name="goose">{"'Grill_Objective'!$A$1:$AF$101"}</definedName>
    <definedName name="gors">{"var_page",#N/A,FALSE,"template"}</definedName>
    <definedName name="gotfff">#REF!</definedName>
    <definedName name="GOTO">#REF!</definedName>
    <definedName name="gotohell">{"VarDetail",#N/A,FALSE,"FState"}</definedName>
    <definedName name="gotohell2">{"VarDetail",#N/A,FALSE,"FState"}</definedName>
    <definedName name="gp_budgets.version">"2016 4+8"</definedName>
    <definedName name="gPrintActivitiesPage">#REF!</definedName>
    <definedName name="gPrintAll">#REF!</definedName>
    <definedName name="gPrintBaseDataPage">#REF!</definedName>
    <definedName name="gPrintBBExecPage">#REF!</definedName>
    <definedName name="gPrintMultiplesPage">#REF!</definedName>
    <definedName name="gPrintTitlePage">#REF!</definedName>
    <definedName name="gProtectAll">#REF!</definedName>
    <definedName name="GQ">{#N/A,#N/A,FALSE,"Product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gr">{"Headcount Worksheet",#N/A,FALSE,"HEADCOUNT"}</definedName>
    <definedName name="Grades">#REF!</definedName>
    <definedName name="graf">{"CALG MONT TBAY VIEW",#N/A,FALSE,"Calgary, Montreal, T. Bay"}</definedName>
    <definedName name="graham">{"ICD Details",#N/A,FALSE,"Current Yr";"ICD Details",#N/A,FALSE,"Budget";"ICD Details",#N/A,FALSE,"Prior Year"}</definedName>
    <definedName name="grape">#REF!</definedName>
    <definedName name="grapefruit">#REF!</definedName>
    <definedName name="graph">{#N/A,#N/A,FALSE,"REPORT"}</definedName>
    <definedName name="Graph_1">#REF!</definedName>
    <definedName name="graph_2">{#N/A,#N/A,FALSE,"REPORT"}</definedName>
    <definedName name="Graph_3">#REF!</definedName>
    <definedName name="graph_4">{#N/A,#N/A,FALSE,"REPORT"}</definedName>
    <definedName name="graph_cons">"Chart 4"</definedName>
    <definedName name="Graph_Dates">IF(#REF!=1,#REF!,#REF!)</definedName>
    <definedName name="graph_dom">"Chart 32"</definedName>
    <definedName name="graph_HDS">"Chart 29"</definedName>
    <definedName name="graph_IND">"Chart 31"</definedName>
    <definedName name="graph_Intl">"Chart 1"</definedName>
    <definedName name="graph_LFR">"Chart 30"</definedName>
    <definedName name="Graph_Print_Area">#REF!</definedName>
    <definedName name="Graph1">{"Base7",#N/A,FALSE,"ITT Consol.";"Base6",#N/A,FALSE,"ITT Segments";"Base5",#N/A,FALSE,"ITT Cap.";"Base3",#N/A,FALSE,"Ten Consol.";"Base4",#N/A,FALSE,"NewCo Segments";"Base1",#N/A,FALSE,"Ten Segments";"Base2",#N/A,FALSE,"Ten Cap.";"Base8",#N/A,FALSE,"Auto Stock";"Base9",#N/A,FALSE,"Comb. Segments";"Base12",#N/A,FALSE,"All Segments";"Base14",#N/A,FALSE,"Tax Comb."}</definedName>
    <definedName name="GRAPH1TICKERRANGE">INDIRECT("'Bar Chart Source Data'!$E$6:E"&amp;(5+COUNTA(#REF!)))</definedName>
    <definedName name="GRAPH1VALUERANGE">INDIRECT("'Bar Chart Source Data'!$F$6:F"&amp;(5+COUNTA(#REF!)))</definedName>
    <definedName name="Graph2">#REF!</definedName>
    <definedName name="GRAPH2TICKERRANGE">INDIRECT("'Bar Chart Source Data'!$H$6:H"&amp;(5+COUNTA(#REF!)))</definedName>
    <definedName name="GRAPH2VALUERANGE">INDIRECT("'Bar Chart Source Data'!$I$6:I"&amp;(5+COUNTA(#REF!)))</definedName>
    <definedName name="GRAPH3TICKERRANGE">INDIRECT("'Bar Chart Source Data'!$K$6:K"&amp;(5+COUNTA(#REF!)))</definedName>
    <definedName name="GRAPH3VALUERANGE">INDIRECT("'Bar Chart Source Data'!$L$6:L"&amp;(5+COUNTA(#REF!)))</definedName>
    <definedName name="GRAPH4TICKERRANGE">INDIRECT("'Bar Chart Source Data'!$N$6:N"&amp;(5+COUNTA(#REF!)))</definedName>
    <definedName name="GRAPH4VALUERANGE">INDIRECT("'Bar Chart Source Data'!$O$6:O"&amp;(5+COUNTA(#REF!)))</definedName>
    <definedName name="GraphbuildingMod.ChangeTicker">#REF!</definedName>
    <definedName name="GraphbuildingMod.editgraph">#REF!</definedName>
    <definedName name="GraphbuildingMod.ExportData">#REF!</definedName>
    <definedName name="GraphbuildingMod.LayoutSet">#REF!</definedName>
    <definedName name="GraphbuildingMod.PasteGraph">#REF!</definedName>
    <definedName name="GraphbuildingMod.PrintPreview">#REF!</definedName>
    <definedName name="GraphbuildingMod.ShowData">#REF!</definedName>
    <definedName name="GraphbuildingMod.ShowGraph">#REF!</definedName>
    <definedName name="GraphCompBuild">#REF!</definedName>
    <definedName name="GraphData">#REF!,#REF!,#REF!</definedName>
    <definedName name="GraphData1">#REF!,#REF!,#REF!</definedName>
    <definedName name="Graphexitmsg">#REF!</definedName>
    <definedName name="GraphIntroMod.exitmsg">#REF!</definedName>
    <definedName name="GraphIntroMod.Graphexitmsg">#REF!</definedName>
    <definedName name="graphique">#REF!</definedName>
    <definedName name="GraphPage">#REF!</definedName>
    <definedName name="graphs">"22/01/2007 13:15:48"</definedName>
    <definedName name="GRCHIS0599">{#N/A,#N/A,FALSE,"Costos Productos 6A";#N/A,#N/A,FALSE,"Costo Unitario Total H-94-12"}</definedName>
    <definedName name="grd">#REF!</definedName>
    <definedName name="grdgdrgd">{0,0,"",0}</definedName>
    <definedName name="gre">{TRUE,TRUE,-2,-16.25,774,494.25,FALSE,TRUE,TRUE,TRUE,0,1,#N/A,1,#N/A,27.1,63.6451612903226,1,FALSE,FALSE,3,TRUE,1,FALSE,75,"Swvu.Page1.","ACwvu.Page1.",#N/A,FALSE,FALSE,0.236220472440945,0.275590551181102,0.236220472440945,0.275590551181102,2,"","",TRUE,TRUE,FALSE,FALSE,1,83,#N/A,#N/A,"=R4C1:R64C22",FALSE,"Rwvu.Page1.","Cwvu.Page1.",FALSE,FALSE,TRUE,1,#N/A,#N/A,FALSE,FALSE,TRUE,TRUE,TRUE}</definedName>
    <definedName name="greaedfd">#REF!</definedName>
    <definedName name="greenapple">#REF!</definedName>
    <definedName name="greenwich">#REF!</definedName>
    <definedName name="Greetings" localSheetId="4">MATCH("Grtgs WS, PictureIt, Other DAD", Categories,0)</definedName>
    <definedName name="Greetings" localSheetId="7">MATCH("Grtgs WS, PictureIt, Other DAD", Categories,0)</definedName>
    <definedName name="Greetings">MATCH("Grtgs WS, PictureIt, Other DAD", Categories,0)</definedName>
    <definedName name="GreetingsTotal" localSheetId="4">MATCH("Grtgs WS, PictureIt, Other DAD *", Categories,0)</definedName>
    <definedName name="GreetingsTotal" localSheetId="7">MATCH("Grtgs WS, PictureIt, Other DAD *", Categories,0)</definedName>
    <definedName name="GreetingsTotal">MATCH("Grtgs WS, PictureIt, Other DAD *", Categories,0)</definedName>
    <definedName name="greger">#REF!</definedName>
    <definedName name="grfegr">#REF!</definedName>
    <definedName name="grfegr_1">#REF!</definedName>
    <definedName name="GRG">#REF!</definedName>
    <definedName name="grghfgfg">{#N/A,#N/A,FALSE,"Umsatz CH";#N/A,#N/A,FALSE,"ER CH";#N/A,#N/A,FALSE,"EA CH (2) ";#N/A,#N/A,FALSE,"EA CH";#N/A,#N/A,FALSE,"EA CH (3) ";#N/A,#N/A,FALSE,"EA CH (4)";#N/A,#N/A,FALSE,"KA CH";#N/A,#N/A,FALSE,"KA CH  (2)";#N/A,#N/A,FALSE,"KA CH  (3)";#N/A,#N/A,FALSE,"KA CH (4)"}</definedName>
    <definedName name="grgrgh">#REF!</definedName>
    <definedName name="grgrgh_1">#REF!</definedName>
    <definedName name="grgrgrg">{"FCF",#N/A,FALSE,"Results"}</definedName>
    <definedName name="grgrrgr">{"Summary",#N/A,FALSE,"Valuation Summary";"Financial Statements",#N/A,FALSE,"Results";"FCF",#N/A,FALSE,"Results"}</definedName>
    <definedName name="grhtrh">#REF!</definedName>
    <definedName name="grhtrh_1">#REF!</definedName>
    <definedName name="Gridlines">#REF!</definedName>
    <definedName name="GROSS_DIVID">"GROSS_DIVID"</definedName>
    <definedName name="GROSS_MARGIN">"GROSS_MARGIN"</definedName>
    <definedName name="GROSS_PROFIT">"GROSS_PROFIT"</definedName>
    <definedName name="grossnetdebt">#REF!</definedName>
    <definedName name="GrossPokerRev">#REF!</definedName>
    <definedName name="Group">#REF!</definedName>
    <definedName name="Group_BS">#REF!</definedName>
    <definedName name="Group_Insurance">#REF!</definedName>
    <definedName name="Group_Output">#REF!</definedName>
    <definedName name="Group7">{"Mcp08.PrintRep",""}</definedName>
    <definedName name="Grouphd">#REF!</definedName>
    <definedName name="GroupOutput">#REF!</definedName>
    <definedName name="GroupOutput1">#REF!</definedName>
    <definedName name="Grouppl">{#N/A,#N/A,FALSE,"GROUPBAL"}</definedName>
    <definedName name="Growth_in_perpetuity">#REF!</definedName>
    <definedName name="growthlimit">#REF!</definedName>
    <definedName name="grq">{"'WS Sales by Rep'!$A$24:$L$46"}</definedName>
    <definedName name="grrgws">#REF!</definedName>
    <definedName name="grrgws_1">#REF!</definedName>
    <definedName name="grtr">{"graph",#N/A,FALSE,"WWJU";"graph",#N/A,FALSE,"WWSEM";"graph",#N/A,FALSE,"GOMJU";"graph",#N/A,FALSE,"GOMSEM";"graph",#N/A,FALSE,"NSJU";"graph",#N/A,FALSE,"NSSEM";"graph",#N/A,FALSE,"WAJU";"graph",#N/A,FALSE,"STOCKPRI";"graph",#N/A,FALSE,"CFTEV";"graph",#N/A,FALSE,"NAV-RCV";"graph",#N/A,FALSE,"CRUDEWW"}</definedName>
    <definedName name="GRTS_BS">#REF!</definedName>
    <definedName name="GRTS_BS_Per">#REF!</definedName>
    <definedName name="GRTS_CashFlow">#REF!</definedName>
    <definedName name="GRTS_IS">#REF!</definedName>
    <definedName name="GRTS_IS_Per">#REF!</definedName>
    <definedName name="gsd">{"Draft",#N/A,FALSE,"Feb-96"}</definedName>
    <definedName name="gsdf">{#N/A,#N/A,TRUE,"Acq-Ass";#N/A,#N/A,TRUE,"Acq-IS";#N/A,#N/A,TRUE,"Acq-BS";#N/A,#N/A,TRUE,"Acq-CF"}</definedName>
    <definedName name="gsdfdf">{"Yearend_units",#N/A,TRUE,"Paging";"Unit_growth",#N/A,TRUE,"Paging";"Yearend_nationwide_units",#N/A,TRUE,"Paging";"nationwide_growth",#N/A,TRUE,"Paging";"ARPU",#N/A,TRUE,"Paging";"paging_industry_revenues",#N/A,TRUE,"Paging";"paging_net_add_breakdown",#N/A,TRUE,"Paging";"paging_churn",#N/A,TRUE,"Paging";"paging_gross_adds",#N/A,TRUE,"Paging"}</definedName>
    <definedName name="gsdfgsdf">{"Agg Output",#N/A,FALSE,"Operational Drivers Output";"NW Output",#N/A,FALSE,"Operational Drivers Output";"South Output",#N/A,FALSE,"Operational Drivers Output";"Central Output",#N/A,FALSE,"Operational Drivers Output"}</definedName>
    <definedName name="gsdfsf">{#N/A,#N/A,TRUE,"Pivots-Employee";#N/A,"Scenerio2",TRUE,"Assumptions Summary"}</definedName>
    <definedName name="gsfdh">{"Yearend_units",#N/A,TRUE,"Paging";"Unit_growth",#N/A,TRUE,"Paging";"Yearend_nationwide_units",#N/A,TRUE,"Paging";"nationwide_growth",#N/A,TRUE,"Paging";"ARPU",#N/A,TRUE,"Paging";"paging_industry_revenues",#N/A,TRUE,"Paging";"paging_net_add_breakdown",#N/A,TRUE,"Paging";"paging_churn",#N/A,TRUE,"Paging";"paging_gross_adds",#N/A,TRUE,"Paging"}</definedName>
    <definedName name="gsh">{"'Directory'!$A$72:$E$91"}</definedName>
    <definedName name="gt">{"Data Worksheet",#N/A,FALSE,"CAREY97"}</definedName>
    <definedName name="gt_1">{#N/A,#N/A,TRUE,"Cover sheet";#N/A,#N/A,TRUE,"Summary";#N/A,#N/A,TRUE,"Key Assumptions";#N/A,#N/A,TRUE,"Profit &amp; Loss";#N/A,#N/A,TRUE,"Balance Sheet";#N/A,#N/A,TRUE,"Cashflow";#N/A,#N/A,TRUE,"IRR";#N/A,#N/A,TRUE,"Ratios";#N/A,#N/A,TRUE,"Debt analysis"}</definedName>
    <definedName name="gt_2">{#N/A,#N/A,TRUE,"Cover sheet";#N/A,#N/A,TRUE,"Summary";#N/A,#N/A,TRUE,"Key Assumptions";#N/A,#N/A,TRUE,"Profit &amp; Loss";#N/A,#N/A,TRUE,"Balance Sheet";#N/A,#N/A,TRUE,"Cashflow";#N/A,#N/A,TRUE,"IRR";#N/A,#N/A,TRUE,"Ratios";#N/A,#N/A,TRUE,"Debt analysis"}</definedName>
    <definedName name="gtersf">{"orixcsc",#N/A,FALSE,"ORIX CSC";"orixcsc2",#N/A,FALSE,"ORIX CSC"}</definedName>
    <definedName name="gterwg">{#N/A,#N/A,FALSE,"ws investments";#N/A,#N/A,FALSE,"profit";#N/A,#N/A,FALSE,"cash";#N/A,#N/A,FALSE,"puritan";#N/A,#N/A,FALSE,"magellan";#N/A,#N/A,FALSE,"equity";#N/A,#N/A,FALSE,"bond";#N/A,#N/A,FALSE,"int'l";#N/A,#N/A,FALSE,"loan";#N/A,#N/A,FALSE,"clearing";#N/A,#N/A,FALSE,"distrib"}</definedName>
    <definedName name="gtgt">{#N/A,#N/A,FALSE,"Cover";"outputs total",#N/A,FALSE,"Outputs"}</definedName>
    <definedName name="gtgt_1">{#N/A,#N/A,FALSE,"Cover";"outputs total",#N/A,FALSE,"Outputs"}</definedName>
    <definedName name="gtgt_2">{#N/A,#N/A,FALSE,"Cover";"outputs total",#N/A,FALSE,"Outputs"}</definedName>
    <definedName name="gtgtgt">{#N/A,#N/A,TRUE,"Cover sheet";#N/A,#N/A,TRUE,"INPUTS";#N/A,#N/A,TRUE,"OUTPUTS";#N/A,#N/A,TRUE,"VALUATION"}</definedName>
    <definedName name="gtgtgt_1">{#N/A,#N/A,TRUE,"Cover sheet";#N/A,#N/A,TRUE,"INPUTS";#N/A,#N/A,TRUE,"OUTPUTS";#N/A,#N/A,TRUE,"VALUATION"}</definedName>
    <definedName name="gtgtgt_2">{#N/A,#N/A,TRUE,"Cover sheet";#N/A,#N/A,TRUE,"INPUTS";#N/A,#N/A,TRUE,"OUTPUTS";#N/A,#N/A,TRUE,"VALUATION"}</definedName>
    <definedName name="gtgtgtk">{#N/A,#N/A,TRUE,"Cover sheet";#N/A,#N/A,TRUE,"Summary";#N/A,#N/A,TRUE,"Key Assumptions";#N/A,#N/A,TRUE,"Profit &amp; Loss";#N/A,#N/A,TRUE,"Balance Sheet";#N/A,#N/A,TRUE,"Cashflow";#N/A,#N/A,TRUE,"IRR";#N/A,#N/A,TRUE,"Ratios";#N/A,#N/A,TRUE,"Debt analysis"}</definedName>
    <definedName name="gtgtgtk_1">{#N/A,#N/A,TRUE,"Cover sheet";#N/A,#N/A,TRUE,"Summary";#N/A,#N/A,TRUE,"Key Assumptions";#N/A,#N/A,TRUE,"Profit &amp; Loss";#N/A,#N/A,TRUE,"Balance Sheet";#N/A,#N/A,TRUE,"Cashflow";#N/A,#N/A,TRUE,"IRR";#N/A,#N/A,TRUE,"Ratios";#N/A,#N/A,TRUE,"Debt analysis"}</definedName>
    <definedName name="gtgtgtk_2">{#N/A,#N/A,TRUE,"Cover sheet";#N/A,#N/A,TRUE,"Summary";#N/A,#N/A,TRUE,"Key Assumptions";#N/A,#N/A,TRUE,"Profit &amp; Loss";#N/A,#N/A,TRUE,"Balance Sheet";#N/A,#N/A,TRUE,"Cashflow";#N/A,#N/A,TRUE,"IRR";#N/A,#N/A,TRUE,"Ratios";#N/A,#N/A,TRUE,"Debt analysis"}</definedName>
    <definedName name="gtk">{#N/A,#N/A,TRUE,"Cover sheet";#N/A,#N/A,TRUE,"Summary";#N/A,#N/A,TRUE,"Key Assumptions";#N/A,#N/A,TRUE,"Profit &amp; Loss";#N/A,#N/A,TRUE,"Balance Sheet";#N/A,#N/A,TRUE,"Cashflow";#N/A,#N/A,TRUE,"IRR";#N/A,#N/A,TRUE,"Ratios";#N/A,#N/A,TRUE,"Debt analysis"}</definedName>
    <definedName name="gtk_1">{#N/A,#N/A,TRUE,"Cover sheet";#N/A,#N/A,TRUE,"Summary";#N/A,#N/A,TRUE,"Key Assumptions";#N/A,#N/A,TRUE,"Profit &amp; Loss";#N/A,#N/A,TRUE,"Balance Sheet";#N/A,#N/A,TRUE,"Cashflow";#N/A,#N/A,TRUE,"IRR";#N/A,#N/A,TRUE,"Ratios";#N/A,#N/A,TRUE,"Debt analysis"}</definedName>
    <definedName name="gtk_2">{#N/A,#N/A,TRUE,"Cover sheet";#N/A,#N/A,TRUE,"Summary";#N/A,#N/A,TRUE,"Key Assumptions";#N/A,#N/A,TRUE,"Profit &amp; Loss";#N/A,#N/A,TRUE,"Balance Sheet";#N/A,#N/A,TRUE,"Cashflow";#N/A,#N/A,TRUE,"IRR";#N/A,#N/A,TRUE,"Ratios";#N/A,#N/A,TRUE,"Debt analysis"}</definedName>
    <definedName name="gtkgt">{#N/A,#N/A,TRUE,"Cover sheet";#N/A,#N/A,TRUE,"DCF analysis";#N/A,#N/A,TRUE,"WACC calculation"}</definedName>
    <definedName name="gtkgt_1">{#N/A,#N/A,TRUE,"Cover sheet";#N/A,#N/A,TRUE,"DCF analysis";#N/A,#N/A,TRUE,"WACC calculation"}</definedName>
    <definedName name="gtkgt_2">{#N/A,#N/A,TRUE,"Cover sheet";#N/A,#N/A,TRUE,"DCF analysis";#N/A,#N/A,TRUE,"WACC calculation"}</definedName>
    <definedName name="gtn">{#N/A,#N/A,TRUE,"Cover sheet";#N/A,#N/A,TRUE,"DCF analysis";#N/A,#N/A,TRUE,"WACC calculation"}</definedName>
    <definedName name="gtn_1">{#N/A,#N/A,TRUE,"Cover sheet";#N/A,#N/A,TRUE,"DCF analysis";#N/A,#N/A,TRUE,"WACC calculation"}</definedName>
    <definedName name="gtn_2">{#N/A,#N/A,TRUE,"Cover sheet";#N/A,#N/A,TRUE,"DCF analysis";#N/A,#N/A,TRUE,"WACC calculation"}</definedName>
    <definedName name="gtok">{#N/A,#N/A,TRUE,"Cover sheet";#N/A,#N/A,TRUE,"DCF analysis";#N/A,#N/A,TRUE,"WACC calculation"}</definedName>
    <definedName name="gtok_1">{#N/A,#N/A,TRUE,"Cover sheet";#N/A,#N/A,TRUE,"DCF analysis";#N/A,#N/A,TRUE,"WACC calculation"}</definedName>
    <definedName name="gtok_2">{#N/A,#N/A,TRUE,"Cover sheet";#N/A,#N/A,TRUE,"DCF analysis";#N/A,#N/A,TRUE,"WACC calculation"}</definedName>
    <definedName name="gty">{"QTD_PACKAGE",#N/A,FALSE,"QTD"}</definedName>
    <definedName name="Guarantee_payee">#REF!</definedName>
    <definedName name="guestroom">{#N/A,#N/A,TRUE,"Cover Memo";"Complete Sys. Estimate",#N/A,TRUE,"Change Summary";"Complete Sys. Estimate",#N/A,TRUE,"Estimate Summary";"Complete Sys. Estimate",#N/A,TRUE,"Dept. Summary";"Complete Sys. Estimate",#N/A,TRUE,"DOW Detail"}</definedName>
    <definedName name="guguitg">{#N/A,#N/A,FALSE,"A";#N/A,#N/A,FALSE,"B-TOT";#N/A,#N/A,FALSE,"Declaration1";#N/A,#N/A,FALSE,"Spravka1";#N/A,#N/A,FALSE,"A (2)";#N/A,#N/A,FALSE,"B-TOT (2)";#N/A,#N/A,FALSE,"Declaration1 (2)";#N/A,#N/A,FALSE,"Spravka1 (2)"}</definedName>
    <definedName name="guid3">{#N/A,#N/A,FALSE,"Front Page";#N/A,#N/A,FALSE,"Mfg Var";#N/A,#N/A,FALSE,"Family Unit Cost Graphs";#N/A,#N/A,FALSE,"Product Cost Graphs";#N/A,#N/A,FALSE,"Unit Cost Setup";#N/A,#N/A,FALSE,"Yields";#N/A,#N/A,FALSE,"Emery";#N/A,#N/A,FALSE,"GI Pricing";#N/A,#N/A,FALSE,"Actuals";#N/A,#N/A,FALSE,"Forecast"}</definedName>
    <definedName name="Guideline">#REF!</definedName>
    <definedName name="Guideline_Comp_Synthesis">#REF!</definedName>
    <definedName name="Guideline_Comp_Tables">#REF!</definedName>
    <definedName name="gUnprotectAll">#REF!</definedName>
    <definedName name="GUS">{#N/A,#N/A,FALSE,"Costos Productos 6A";#N/A,#N/A,FALSE,"Costo Unitario Total H-94-12"}</definedName>
    <definedName name="GUSTAVO">{#N/A,#N/A,FALSE,"Costos Productos 6A";#N/A,#N/A,FALSE,"Costo Unitario Total H-94-12"}</definedName>
    <definedName name="guv">#REF!</definedName>
    <definedName name="gv">{"ELIM_YTD",#N/A,FALSE,"EES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GVKey">"007257-01"</definedName>
    <definedName name="GW_Region">{"'Standalone List Price Trends'!$A$1:$X$56"}</definedName>
    <definedName name="gwerg">#REF!</definedName>
    <definedName name="gwerg_1">#REF!</definedName>
    <definedName name="gwergqeg">#REF!</definedName>
    <definedName name="gwergqeg_1">#REF!</definedName>
    <definedName name="gwrgr">#REF!</definedName>
    <definedName name="gwrgr_1">#REF!</definedName>
    <definedName name="gwt">{#N/A,#N/A,FALSE,"Front Page";#N/A,#N/A,FALSE,"Mfg Var";#N/A,#N/A,FALSE,"Family Unit Cost Graphs";#N/A,#N/A,FALSE,"Product Cost Graphs";#N/A,#N/A,FALSE,"Unit Cost Setup";#N/A,#N/A,FALSE,"Yields";#N/A,#N/A,FALSE,"Emery";#N/A,#N/A,FALSE,"GI Pricing";#N/A,#N/A,FALSE,"Actuals";#N/A,#N/A,FALSE,"Forecast"}</definedName>
    <definedName name="gxg">{TRUE,TRUE,-1.25,-15.5,604.5,369,FALSE,FALSE,TRUE,TRUE,0,1,83,1,38,4,5,4,TRUE,TRUE,3,TRUE,1,TRUE,75,"Swvu.inputs._.raw._.data.","ACwvu.inputs._.raw._.data.",#N/A,FALSE,FALSE,0.5,0.5,0.5,0.5,2,"&amp;F","&amp;A&amp;RPage &amp;P",FALSE,FALSE,FALSE,FALSE,1,60,#N/A,#N/A,"=R1C61:R53C89","=C1:C5",#N/A,#N/A,FALSE,FALSE,FALSE,1,600,600,FALSE,FALSE,TRUE,TRUE,TRUE}</definedName>
    <definedName name="gye">#REF!</definedName>
    <definedName name="gyhui">{"CSheet",#N/A,FALSE,"C";"SmCap",#N/A,FALSE,"VAL1";"GulfCoast",#N/A,FALSE,"VAL1";"nav",#N/A,FALSE,"NAV";"Summary",#N/A,FALSE,"NAV"}</definedName>
    <definedName name="h">{#N/A,#N/A,FALSE,"REPORT"}</definedName>
    <definedName name="ｈ">{"'下期集計（10.27迄・速報値）'!$Q$16"}</definedName>
    <definedName name="h.ll">{#N/A,#N/A,FALSE,"PMW Gruppe 99_98";#N/A,#N/A,FALSE,"PMW KG 98_99";#N/A,#N/A,FALSE,"PMW Inc. 99_98";#N/A,#N/A,FALSE,"PMW VTECH 99_98";#N/A,#N/A,FALSE,"PMW Thail. 99_98";#N/A,#N/A,FALSE,"PMW Canada 99_98";#N/A,#N/A,FALSE,"Währungsabw. 99_98"}</definedName>
    <definedName name="h_1">{#N/A,#N/A,FALSE,"REPORT"}</definedName>
    <definedName name="h_2">{#N/A,#N/A,FALSE,"REPORT"}</definedName>
    <definedName name="h_3">{#N/A,#N/A,FALSE,"REPORT"}</definedName>
    <definedName name="h_4">{#N/A,#N/A,FALSE,"REPORT"}</definedName>
    <definedName name="H16･1速報">{"'コメント'!$A$1:$C$37"}</definedName>
    <definedName name="ha">{"Reader",#N/A,FALSE,"Summary";"Reader",#N/A,FALSE,"Buildup";"Reader",#N/A,FALSE,"Financials";"Reader",#N/A,FALSE,"Debt &amp; Other"}</definedName>
    <definedName name="half">{#N/A,#N/A,FALSE,"Aging Summary";#N/A,#N/A,FALSE,"Ratio Analysis";#N/A,#N/A,FALSE,"Test 120 Day Accts";#N/A,#N/A,FALSE,"Tickmarks"}</definedName>
    <definedName name="Half1">#REF!</definedName>
    <definedName name="HALNEW">#REF!</definedName>
    <definedName name="Halstead">{#N/A,"Base",FALSE,"Dividend";#N/A,"Conservative",FALSE,"Dividend";#N/A,"Downside",FALSE,"Dividend"}</definedName>
    <definedName name="ham">{#N/A,#N/A,FALSE,"TEL Monthly Inc";#N/A,#N/A,FALSE,"TEL REVENUE";#N/A,#N/A,FALSE,"Tel - Manpower";#N/A,#N/A,FALSE,"Tel Sales Support";#N/A,#N/A,FALSE,"SI - TELCO";#N/A,#N/A,FALSE,"Sales - Telco";#N/A,#N/A,FALSE,"Tel - Mktg";#N/A,#N/A,FALSE,"Tel - Mktg"}</definedName>
    <definedName name="haopy">{"Headcount Worksheet",#N/A,FALSE,"HEADCOUNT"}</definedName>
    <definedName name="happy">{#N/A,#N/A,FALSE,"3mos";#N/A,#N/A,FALSE,"dedicated"}</definedName>
    <definedName name="happy1">#REF!</definedName>
    <definedName name="Harlands">#REF!</definedName>
    <definedName name="hb">{#N/A,#N/A,FALSE,"Rohstoffnotierungen";#N/A,#N/A,FALSE,"Umsatz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hbkg">{#N/A,#N/A,FALSE,"COVER";#N/A,#N/A,FALSE,"Index";#N/A,#N/A,FALSE,"Non-Earning";#N/A,#N/A,FALSE,"Non-Earning-Recovery";#N/A,#N/A,FALSE,"Leasing_Equipo";#N/A,#N/A,FALSE,"Leasing_Auto";#N/A,#N/A,FALSE,"Leasing_Legal"}</definedName>
    <definedName name="hbn">{#N/A,#N/A,FALSE,"Contribution Analysis"}</definedName>
    <definedName name="HC">{#N/A,#N/A,FALSE,"MP96"}</definedName>
    <definedName name="hchbcb">{0,0,0,0}</definedName>
    <definedName name="hd">{"'DIFPRE'!$A$2:$M$54"}</definedName>
    <definedName name="hdcnt2">{#N/A,#N/A,FALSE,"Front Page";#N/A,#N/A,FALSE,"Mfg Var";#N/A,#N/A,FALSE,"Family Unit Cost Graphs";#N/A,#N/A,FALSE,"Product Cost Graphs";#N/A,#N/A,FALSE,"Unit Cost Setup";#N/A,#N/A,FALSE,"Yields";#N/A,#N/A,FALSE,"Emery";#N/A,#N/A,FALSE,"GI Pricing";#N/A,#N/A,FALSE,"Actuals";#N/A,#N/A,FALSE,"Forecast"}</definedName>
    <definedName name="hdcnt3">{#N/A,#N/A,FALSE,"Front Page";#N/A,#N/A,FALSE,"Mfg Var";#N/A,#N/A,FALSE,"Family Unit Cost Graphs";#N/A,#N/A,FALSE,"Product Cost Graphs";#N/A,#N/A,FALSE,"Unit Cost Setup";#N/A,#N/A,FALSE,"Yields";#N/A,#N/A,FALSE,"Emery";#N/A,#N/A,FALSE,"GI Pricing";#N/A,#N/A,FALSE,"Actuals";#N/A,#N/A,FALSE,"Forecast"}</definedName>
    <definedName name="hdcnt4">{#N/A,#N/A,FALSE,"Front Page";#N/A,#N/A,FALSE,"Mfg Var";#N/A,#N/A,FALSE,"Family Unit Cost Graphs";#N/A,#N/A,FALSE,"Product Cost Graphs";#N/A,#N/A,FALSE,"Unit Cost Setup";#N/A,#N/A,FALSE,"Yields";#N/A,#N/A,FALSE,"Emery";#N/A,#N/A,FALSE,"GI Pricing";#N/A,#N/A,FALSE,"Actuals";#N/A,#N/A,FALSE,"Forecast"}</definedName>
    <definedName name="hdcnt5">{#N/A,#N/A,FALSE,"Front Page";#N/A,#N/A,FALSE,"Mfg Var";#N/A,#N/A,FALSE,"Family Unit Cost Graphs";#N/A,#N/A,FALSE,"Product Cost Graphs";#N/A,#N/A,FALSE,"Unit Cost Setup";#N/A,#N/A,FALSE,"Yields";#N/A,#N/A,FALSE,"Emery";#N/A,#N/A,FALSE,"GI Pricing";#N/A,#N/A,FALSE,"Actuals";#N/A,#N/A,FALSE,"Forecast"}</definedName>
    <definedName name="hdcntg">{#N/A,#N/A,FALSE,"Front Page";#N/A,#N/A,FALSE,"Mfg Var";#N/A,#N/A,FALSE,"Family Unit Cost Graphs";#N/A,#N/A,FALSE,"Product Cost Graphs";#N/A,#N/A,FALSE,"Unit Cost Setup";#N/A,#N/A,FALSE,"Yields";#N/A,#N/A,FALSE,"Emery";#N/A,#N/A,FALSE,"GI Pricing";#N/A,#N/A,FALSE,"Actuals";#N/A,#N/A,FALSE,"Forecast"}</definedName>
    <definedName name="hdcntgr">{#N/A,#N/A,FALSE,"Front Page";#N/A,#N/A,FALSE,"Mfg Var";#N/A,#N/A,FALSE,"Family Unit Cost Graphs";#N/A,#N/A,FALSE,"Product Cost Graphs";#N/A,#N/A,FALSE,"Unit Cost Setup";#N/A,#N/A,FALSE,"Yields";#N/A,#N/A,FALSE,"Emery";#N/A,#N/A,FALSE,"GI Pricing";#N/A,#N/A,FALSE,"Actuals";#N/A,#N/A,FALSE,"Forecast"}</definedName>
    <definedName name="hdcntgrow">{#N/A,#N/A,FALSE,"Front Page";#N/A,#N/A,FALSE,"Mfg Var";#N/A,#N/A,FALSE,"Family Unit Cost Graphs";#N/A,#N/A,FALSE,"Product Cost Graphs";#N/A,#N/A,FALSE,"Unit Cost Setup";#N/A,#N/A,FALSE,"Yields";#N/A,#N/A,FALSE,"Emery";#N/A,#N/A,FALSE,"GI Pricing";#N/A,#N/A,FALSE,"Actuals";#N/A,#N/A,FALSE,"Forecast"}</definedName>
    <definedName name="HDCTGROW">{#N/A,#N/A,FALSE,"Front Page";#N/A,#N/A,FALSE,"Mfg Var";#N/A,#N/A,FALSE,"Family Unit Cost Graphs";#N/A,#N/A,FALSE,"Product Cost Graphs";#N/A,#N/A,FALSE,"Unit Cost Setup";#N/A,#N/A,FALSE,"Yields";#N/A,#N/A,FALSE,"Emery";#N/A,#N/A,FALSE,"GI Pricing";#N/A,#N/A,FALSE,"Actuals";#N/A,#N/A,FALSE,"Forecast"}</definedName>
    <definedName name="hdd">{#N/A,#N/A,FALSE,"Aging Summary";#N/A,#N/A,FALSE,"Ratio Analysis";#N/A,#N/A,FALSE,"Test 120 Day Accts";#N/A,#N/A,FALSE,"Tickmarks"}</definedName>
    <definedName name="hddd">{TRUE,TRUE,-1.25,-15.5,604.5,369,FALSE,FALSE,TRUE,TRUE,0,1,#N/A,41,#N/A,20.5555555555556,27.0714285714286,1,FALSE,FALSE,3,TRUE,1,FALSE,80,"Swvu.summary2.","ACwvu.summary2.",#N/A,FALSE,FALSE,0.5,0.5,0.5,0.5,2,"&amp;F","&amp;A&amp;RPage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hdee">#REF!</definedName>
    <definedName name="hdfg">{#N/A,#N/A,FALSE,"Combo-Ass ";#N/A,#N/A,FALSE,"Combo-IS";#N/A,#N/A,FALSE,"Combo-BS";#N/A,#N/A,FALSE,"Combo-CF"}</definedName>
    <definedName name="HDHFH">#REF!</definedName>
    <definedName name="hds">{"Final",#N/A,FALSE,"Feb-96"}</definedName>
    <definedName name="hdwhahdahsdx">{#N/A,#N/A,FALSE,"Aging Summary";#N/A,#N/A,FALSE,"Ratio Analysis";#N/A,#N/A,FALSE,"Test 120 Day Accts";#N/A,#N/A,FALSE,"Tickmarks"}</definedName>
    <definedName name="hea">#REF!</definedName>
    <definedName name="Heä_soá_laép_xaø_H">1.7</definedName>
    <definedName name="head">{"Data Worksheet",#N/A,FALSE,"CAREY97"}</definedName>
    <definedName name="head_a">{#N/A,#N/A,FALSE,"Presentation by Unit";#N/A,#N/A,FALSE,"Presentation by BD";#N/A,#N/A,FALSE,"Presentation Split by Biggest U";#N/A,#N/A,FALSE,"Presentation Split by Area";#N/A,#N/A,FALSE,"Presentation Split by BD"}</definedName>
    <definedName name="head_inv">{#N/A,#N/A,FALSE,"Presentation by Unit";#N/A,#N/A,FALSE,"Presentation by BD";#N/A,#N/A,FALSE,"Presentation Split by Biggest U";#N/A,#N/A,FALSE,"Presentation Split by Area";#N/A,#N/A,FALSE,"Presentation Split by BD"}</definedName>
    <definedName name="Headcount">#REF!</definedName>
    <definedName name="Headcount2">{"'WS Sales by Rep'!$A$24:$L$46"}</definedName>
    <definedName name="Headcount3">{"'WS Sales by Rep'!$A$24:$L$46"}</definedName>
    <definedName name="Header">#REF!</definedName>
    <definedName name="HEADER_BOTTOM">6</definedName>
    <definedName name="Header_Row">ROW(#REF!)</definedName>
    <definedName name="Header1">#REF!</definedName>
    <definedName name="Header2">#REF!</definedName>
    <definedName name="HeaderFormat">#REF!</definedName>
    <definedName name="HeaderSpot">#REF!</definedName>
    <definedName name="Heads">#REF!</definedName>
    <definedName name="hedhdrfh">#REF!</definedName>
    <definedName name="hedhdrfh_1">#REF!</definedName>
    <definedName name="hehte">#REF!</definedName>
    <definedName name="hehte_1">#REF!</definedName>
    <definedName name="HEI">{"AQUIRORDCF",#N/A,FALSE,"Merger consequences";"Acquirorassns",#N/A,FALSE,"Merger consequences"}</definedName>
    <definedName name="hell">#REF!</definedName>
    <definedName name="helleon">#REF!</definedName>
    <definedName name="hello">{#N/A,#N/A,FALSE,"ACQ_GRAPHS";#N/A,#N/A,FALSE,"T_1 GRAPHS";#N/A,#N/A,FALSE,"T_2 GRAPHS";#N/A,#N/A,FALSE,"COMB_GRAPHS"}</definedName>
    <definedName name="hello_1">{#N/A,#N/A,FALSE,"CALGARY";#N/A,#N/A,FALSE,"ratios";#N/A,#N/A,FALSE,"values";#N/A,#N/A,FALSE,"bs";#N/A,#N/A,FALSE,"is";#N/A,#N/A,FALSE,"scfp";#N/A,#N/A,FALSE,"dbt";#N/A,#N/A,FALSE,"depr";#N/A,#N/A,FALSE,"ptnr tx";#N/A,#N/A,FALSE,"group tx"}</definedName>
    <definedName name="hello_1_1">{#N/A,#N/A,FALSE,"CALGARY";#N/A,#N/A,FALSE,"ratios";#N/A,#N/A,FALSE,"values";#N/A,#N/A,FALSE,"bs";#N/A,#N/A,FALSE,"is";#N/A,#N/A,FALSE,"scfp";#N/A,#N/A,FALSE,"dbt";#N/A,#N/A,FALSE,"depr";#N/A,#N/A,FALSE,"ptnr tx";#N/A,#N/A,FALSE,"group tx"}</definedName>
    <definedName name="hello_1_2">{#N/A,#N/A,FALSE,"CALGARY";#N/A,#N/A,FALSE,"ratios";#N/A,#N/A,FALSE,"values";#N/A,#N/A,FALSE,"bs";#N/A,#N/A,FALSE,"is";#N/A,#N/A,FALSE,"scfp";#N/A,#N/A,FALSE,"dbt";#N/A,#N/A,FALSE,"depr";#N/A,#N/A,FALSE,"ptnr tx";#N/A,#N/A,FALSE,"group tx"}</definedName>
    <definedName name="hello_1_3">{#N/A,#N/A,FALSE,"CALGARY";#N/A,#N/A,FALSE,"ratios";#N/A,#N/A,FALSE,"values";#N/A,#N/A,FALSE,"bs";#N/A,#N/A,FALSE,"is";#N/A,#N/A,FALSE,"scfp";#N/A,#N/A,FALSE,"dbt";#N/A,#N/A,FALSE,"depr";#N/A,#N/A,FALSE,"ptnr tx";#N/A,#N/A,FALSE,"group tx"}</definedName>
    <definedName name="hello_1_4">{#N/A,#N/A,FALSE,"CALGARY";#N/A,#N/A,FALSE,"ratios";#N/A,#N/A,FALSE,"values";#N/A,#N/A,FALSE,"bs";#N/A,#N/A,FALSE,"is";#N/A,#N/A,FALSE,"scfp";#N/A,#N/A,FALSE,"dbt";#N/A,#N/A,FALSE,"depr";#N/A,#N/A,FALSE,"ptnr tx";#N/A,#N/A,FALSE,"group tx"}</definedName>
    <definedName name="hello_1_5">{#N/A,#N/A,FALSE,"CALGARY";#N/A,#N/A,FALSE,"ratios";#N/A,#N/A,FALSE,"values";#N/A,#N/A,FALSE,"bs";#N/A,#N/A,FALSE,"is";#N/A,#N/A,FALSE,"scfp";#N/A,#N/A,FALSE,"dbt";#N/A,#N/A,FALSE,"depr";#N/A,#N/A,FALSE,"ptnr tx";#N/A,#N/A,FALSE,"group tx"}</definedName>
    <definedName name="hello_2">{#N/A,#N/A,FALSE,"CALGARY";#N/A,#N/A,FALSE,"ratios";#N/A,#N/A,FALSE,"values";#N/A,#N/A,FALSE,"bs";#N/A,#N/A,FALSE,"is";#N/A,#N/A,FALSE,"scfp";#N/A,#N/A,FALSE,"dbt";#N/A,#N/A,FALSE,"depr";#N/A,#N/A,FALSE,"ptnr tx";#N/A,#N/A,FALSE,"group tx"}</definedName>
    <definedName name="hello_2_1">{#N/A,#N/A,FALSE,"CALGARY";#N/A,#N/A,FALSE,"ratios";#N/A,#N/A,FALSE,"values";#N/A,#N/A,FALSE,"bs";#N/A,#N/A,FALSE,"is";#N/A,#N/A,FALSE,"scfp";#N/A,#N/A,FALSE,"dbt";#N/A,#N/A,FALSE,"depr";#N/A,#N/A,FALSE,"ptnr tx";#N/A,#N/A,FALSE,"group tx"}</definedName>
    <definedName name="hello_2_2">{#N/A,#N/A,FALSE,"CALGARY";#N/A,#N/A,FALSE,"ratios";#N/A,#N/A,FALSE,"values";#N/A,#N/A,FALSE,"bs";#N/A,#N/A,FALSE,"is";#N/A,#N/A,FALSE,"scfp";#N/A,#N/A,FALSE,"dbt";#N/A,#N/A,FALSE,"depr";#N/A,#N/A,FALSE,"ptnr tx";#N/A,#N/A,FALSE,"group tx"}</definedName>
    <definedName name="hello_2_3">{#N/A,#N/A,FALSE,"CALGARY";#N/A,#N/A,FALSE,"ratios";#N/A,#N/A,FALSE,"values";#N/A,#N/A,FALSE,"bs";#N/A,#N/A,FALSE,"is";#N/A,#N/A,FALSE,"scfp";#N/A,#N/A,FALSE,"dbt";#N/A,#N/A,FALSE,"depr";#N/A,#N/A,FALSE,"ptnr tx";#N/A,#N/A,FALSE,"group tx"}</definedName>
    <definedName name="hello_2_4">{#N/A,#N/A,FALSE,"CALGARY";#N/A,#N/A,FALSE,"ratios";#N/A,#N/A,FALSE,"values";#N/A,#N/A,FALSE,"bs";#N/A,#N/A,FALSE,"is";#N/A,#N/A,FALSE,"scfp";#N/A,#N/A,FALSE,"dbt";#N/A,#N/A,FALSE,"depr";#N/A,#N/A,FALSE,"ptnr tx";#N/A,#N/A,FALSE,"group tx"}</definedName>
    <definedName name="hello_2_5">{#N/A,#N/A,FALSE,"CALGARY";#N/A,#N/A,FALSE,"ratios";#N/A,#N/A,FALSE,"values";#N/A,#N/A,FALSE,"bs";#N/A,#N/A,FALSE,"is";#N/A,#N/A,FALSE,"scfp";#N/A,#N/A,FALSE,"dbt";#N/A,#N/A,FALSE,"depr";#N/A,#N/A,FALSE,"ptnr tx";#N/A,#N/A,FALSE,"group tx"}</definedName>
    <definedName name="hello_3">{#N/A,#N/A,FALSE,"CALGARY";#N/A,#N/A,FALSE,"ratios";#N/A,#N/A,FALSE,"values";#N/A,#N/A,FALSE,"bs";#N/A,#N/A,FALSE,"is";#N/A,#N/A,FALSE,"scfp";#N/A,#N/A,FALSE,"dbt";#N/A,#N/A,FALSE,"depr";#N/A,#N/A,FALSE,"ptnr tx";#N/A,#N/A,FALSE,"group tx"}</definedName>
    <definedName name="hello_3_1">{#N/A,#N/A,FALSE,"CALGARY";#N/A,#N/A,FALSE,"ratios";#N/A,#N/A,FALSE,"values";#N/A,#N/A,FALSE,"bs";#N/A,#N/A,FALSE,"is";#N/A,#N/A,FALSE,"scfp";#N/A,#N/A,FALSE,"dbt";#N/A,#N/A,FALSE,"depr";#N/A,#N/A,FALSE,"ptnr tx";#N/A,#N/A,FALSE,"group tx"}</definedName>
    <definedName name="hello_3_2">{#N/A,#N/A,FALSE,"CALGARY";#N/A,#N/A,FALSE,"ratios";#N/A,#N/A,FALSE,"values";#N/A,#N/A,FALSE,"bs";#N/A,#N/A,FALSE,"is";#N/A,#N/A,FALSE,"scfp";#N/A,#N/A,FALSE,"dbt";#N/A,#N/A,FALSE,"depr";#N/A,#N/A,FALSE,"ptnr tx";#N/A,#N/A,FALSE,"group tx"}</definedName>
    <definedName name="hello_3_3">{#N/A,#N/A,FALSE,"CALGARY";#N/A,#N/A,FALSE,"ratios";#N/A,#N/A,FALSE,"values";#N/A,#N/A,FALSE,"bs";#N/A,#N/A,FALSE,"is";#N/A,#N/A,FALSE,"scfp";#N/A,#N/A,FALSE,"dbt";#N/A,#N/A,FALSE,"depr";#N/A,#N/A,FALSE,"ptnr tx";#N/A,#N/A,FALSE,"group tx"}</definedName>
    <definedName name="hello_3_4">{#N/A,#N/A,FALSE,"CALGARY";#N/A,#N/A,FALSE,"ratios";#N/A,#N/A,FALSE,"values";#N/A,#N/A,FALSE,"bs";#N/A,#N/A,FALSE,"is";#N/A,#N/A,FALSE,"scfp";#N/A,#N/A,FALSE,"dbt";#N/A,#N/A,FALSE,"depr";#N/A,#N/A,FALSE,"ptnr tx";#N/A,#N/A,FALSE,"group tx"}</definedName>
    <definedName name="hello_3_5">{#N/A,#N/A,FALSE,"CALGARY";#N/A,#N/A,FALSE,"ratios";#N/A,#N/A,FALSE,"values";#N/A,#N/A,FALSE,"bs";#N/A,#N/A,FALSE,"is";#N/A,#N/A,FALSE,"scfp";#N/A,#N/A,FALSE,"dbt";#N/A,#N/A,FALSE,"depr";#N/A,#N/A,FALSE,"ptnr tx";#N/A,#N/A,FALSE,"group tx"}</definedName>
    <definedName name="hello_4">{#N/A,#N/A,FALSE,"CALGARY";#N/A,#N/A,FALSE,"ratios";#N/A,#N/A,FALSE,"values";#N/A,#N/A,FALSE,"bs";#N/A,#N/A,FALSE,"is";#N/A,#N/A,FALSE,"scfp";#N/A,#N/A,FALSE,"dbt";#N/A,#N/A,FALSE,"depr";#N/A,#N/A,FALSE,"ptnr tx";#N/A,#N/A,FALSE,"group tx"}</definedName>
    <definedName name="hello_4_1">{#N/A,#N/A,FALSE,"CALGARY";#N/A,#N/A,FALSE,"ratios";#N/A,#N/A,FALSE,"values";#N/A,#N/A,FALSE,"bs";#N/A,#N/A,FALSE,"is";#N/A,#N/A,FALSE,"scfp";#N/A,#N/A,FALSE,"dbt";#N/A,#N/A,FALSE,"depr";#N/A,#N/A,FALSE,"ptnr tx";#N/A,#N/A,FALSE,"group tx"}</definedName>
    <definedName name="hello_4_2">{#N/A,#N/A,FALSE,"CALGARY";#N/A,#N/A,FALSE,"ratios";#N/A,#N/A,FALSE,"values";#N/A,#N/A,FALSE,"bs";#N/A,#N/A,FALSE,"is";#N/A,#N/A,FALSE,"scfp";#N/A,#N/A,FALSE,"dbt";#N/A,#N/A,FALSE,"depr";#N/A,#N/A,FALSE,"ptnr tx";#N/A,#N/A,FALSE,"group tx"}</definedName>
    <definedName name="hello_4_3">{#N/A,#N/A,FALSE,"CALGARY";#N/A,#N/A,FALSE,"ratios";#N/A,#N/A,FALSE,"values";#N/A,#N/A,FALSE,"bs";#N/A,#N/A,FALSE,"is";#N/A,#N/A,FALSE,"scfp";#N/A,#N/A,FALSE,"dbt";#N/A,#N/A,FALSE,"depr";#N/A,#N/A,FALSE,"ptnr tx";#N/A,#N/A,FALSE,"group tx"}</definedName>
    <definedName name="hello_4_4">{#N/A,#N/A,FALSE,"CALGARY";#N/A,#N/A,FALSE,"ratios";#N/A,#N/A,FALSE,"values";#N/A,#N/A,FALSE,"bs";#N/A,#N/A,FALSE,"is";#N/A,#N/A,FALSE,"scfp";#N/A,#N/A,FALSE,"dbt";#N/A,#N/A,FALSE,"depr";#N/A,#N/A,FALSE,"ptnr tx";#N/A,#N/A,FALSE,"group tx"}</definedName>
    <definedName name="hello_4_5">{#N/A,#N/A,FALSE,"CALGARY";#N/A,#N/A,FALSE,"ratios";#N/A,#N/A,FALSE,"values";#N/A,#N/A,FALSE,"bs";#N/A,#N/A,FALSE,"is";#N/A,#N/A,FALSE,"scfp";#N/A,#N/A,FALSE,"dbt";#N/A,#N/A,FALSE,"depr";#N/A,#N/A,FALSE,"ptnr tx";#N/A,#N/A,FALSE,"group tx"}</definedName>
    <definedName name="hello_5">{#N/A,#N/A,FALSE,"CALGARY";#N/A,#N/A,FALSE,"ratios";#N/A,#N/A,FALSE,"values";#N/A,#N/A,FALSE,"bs";#N/A,#N/A,FALSE,"is";#N/A,#N/A,FALSE,"scfp";#N/A,#N/A,FALSE,"dbt";#N/A,#N/A,FALSE,"depr";#N/A,#N/A,FALSE,"ptnr tx";#N/A,#N/A,FALSE,"group tx"}</definedName>
    <definedName name="hello_5_1">{#N/A,#N/A,FALSE,"CALGARY";#N/A,#N/A,FALSE,"ratios";#N/A,#N/A,FALSE,"values";#N/A,#N/A,FALSE,"bs";#N/A,#N/A,FALSE,"is";#N/A,#N/A,FALSE,"scfp";#N/A,#N/A,FALSE,"dbt";#N/A,#N/A,FALSE,"depr";#N/A,#N/A,FALSE,"ptnr tx";#N/A,#N/A,FALSE,"group tx"}</definedName>
    <definedName name="hello_5_2">{#N/A,#N/A,FALSE,"CALGARY";#N/A,#N/A,FALSE,"ratios";#N/A,#N/A,FALSE,"values";#N/A,#N/A,FALSE,"bs";#N/A,#N/A,FALSE,"is";#N/A,#N/A,FALSE,"scfp";#N/A,#N/A,FALSE,"dbt";#N/A,#N/A,FALSE,"depr";#N/A,#N/A,FALSE,"ptnr tx";#N/A,#N/A,FALSE,"group tx"}</definedName>
    <definedName name="hello_5_3">{#N/A,#N/A,FALSE,"CALGARY";#N/A,#N/A,FALSE,"ratios";#N/A,#N/A,FALSE,"values";#N/A,#N/A,FALSE,"bs";#N/A,#N/A,FALSE,"is";#N/A,#N/A,FALSE,"scfp";#N/A,#N/A,FALSE,"dbt";#N/A,#N/A,FALSE,"depr";#N/A,#N/A,FALSE,"ptnr tx";#N/A,#N/A,FALSE,"group tx"}</definedName>
    <definedName name="hello_5_4">{#N/A,#N/A,FALSE,"CALGARY";#N/A,#N/A,FALSE,"ratios";#N/A,#N/A,FALSE,"values";#N/A,#N/A,FALSE,"bs";#N/A,#N/A,FALSE,"is";#N/A,#N/A,FALSE,"scfp";#N/A,#N/A,FALSE,"dbt";#N/A,#N/A,FALSE,"depr";#N/A,#N/A,FALSE,"ptnr tx";#N/A,#N/A,FALSE,"group tx"}</definedName>
    <definedName name="hello_5_5">{#N/A,#N/A,FALSE,"CALGARY";#N/A,#N/A,FALSE,"ratios";#N/A,#N/A,FALSE,"values";#N/A,#N/A,FALSE,"bs";#N/A,#N/A,FALSE,"is";#N/A,#N/A,FALSE,"scfp";#N/A,#N/A,FALSE,"dbt";#N/A,#N/A,FALSE,"depr";#N/A,#N/A,FALSE,"ptnr tx";#N/A,#N/A,FALSE,"group tx"}</definedName>
    <definedName name="hello1">#REF!</definedName>
    <definedName name="hello2">#REF!</definedName>
    <definedName name="hellop">{#N/A,#N/A,TRUE,"PAGE 2";#N/A,#N/A,TRUE,"PAGE 3";#N/A,#N/A,TRUE,"PAGE4"}</definedName>
    <definedName name="help">{"'A'!$A$1:$AH$71","'TOC'!$J$29"}</definedName>
    <definedName name="help_1">#REF!</definedName>
    <definedName name="help2">#REF!</definedName>
    <definedName name="help2_1">#REF!</definedName>
    <definedName name="HelpTest">#REF!</definedName>
    <definedName name="HenryBooth">#REF!</definedName>
    <definedName name="her">{"msc sw feat summary",#N/A,FALSE,"MSC SW Features v. 1.1."}</definedName>
    <definedName name="here">{"Headcount Worksheet",#N/A,FALSE,"HEADCOUNT"}</definedName>
    <definedName name="Heropay">#REF!</definedName>
    <definedName name="Herramienta">{"'Sheet2'!$A$3:$B$17"}</definedName>
    <definedName name="heryyw">{"Outflow 1",#N/A,FALSE,"Outflows-Inflows";"Outflow 2",#N/A,FALSE,"Outflows-Inflows";"Inflow 1",#N/A,FALSE,"Outflows-Inflows";"Inflow 2",#N/A,FALSE,"Outflows-Inflows"}</definedName>
    <definedName name="hes">#REF!</definedName>
    <definedName name="hethe">#REF!</definedName>
    <definedName name="hethe_1">#REF!</definedName>
    <definedName name="hewitt">#REF!</definedName>
    <definedName name="hewitt_1">#REF!</definedName>
    <definedName name="hey">{#N/A,#N/A,FALSE,"3mos";#N/A,#N/A,FALSE,"dedicated"}</definedName>
    <definedName name="hf">{"detail",#N/A,FALSE,"mfg";"summary",#N/A,FALSE,"mfg"}</definedName>
    <definedName name="hfbhdbh">#REF!</definedName>
    <definedName name="hfbhdbh_1">#REF!</definedName>
    <definedName name="hfd">{"FCB_ALL",#N/A,FALSE,"FCB";"GREY_ALL",#N/A,FALSE,"GREY"}</definedName>
    <definedName name="hfea">#REF!</definedName>
    <definedName name="hfg">{#N/A,#N/A,FALSE,"plan";#N/A,#N/A,FALSE,"history";#N/A,#N/A,FALSE,"Prodinv";#N/A,#N/A,FALSE,"HISTGRAPH"}</definedName>
    <definedName name="hfhf">#REF!</definedName>
    <definedName name="HFinGraph">{#N/A,#N/A,FALSE,"Pharm";#N/A,#N/A,FALSE,"WWCM"}</definedName>
    <definedName name="HFinGraph_1">#REF!</definedName>
    <definedName name="HFinGraph_2">{#N/A,#N/A,FALSE,"Pharm";#N/A,#N/A,FALSE,"WWCM"}</definedName>
    <definedName name="HFinGraph_3">{#N/A,#N/A,FALSE,"Pharm";#N/A,#N/A,FALSE,"WWCM"}</definedName>
    <definedName name="HFinGraph_4">{#N/A,#N/A,FALSE,"Pharm";#N/A,#N/A,FALSE,"WWCM"}</definedName>
    <definedName name="hfskjdfh">#REF!</definedName>
    <definedName name="hfydf">{"FCB_ALL",#N/A,FALSE,"FCB"}</definedName>
    <definedName name="hg">{"'DIFPRE'!$A$2:$M$54"}</definedName>
    <definedName name="hg2old">{"'100'!$A$1:$M$83"}</definedName>
    <definedName name="hga">#REF!</definedName>
    <definedName name="hgbfvd">{"orixcsc",#N/A,FALSE,"ORIX CSC";"orixcsc2",#N/A,FALSE,"ORIX CSC"}</definedName>
    <definedName name="hgdhd">{#N/A,#N/A,FALSE,"COVER";#N/A,#N/A,FALSE,"SUMP&amp;L";#N/A,#N/A,FALSE,"SUBSP&amp;L";#N/A,#N/A,FALSE,"SALESANAL"}</definedName>
    <definedName name="hgf">{#N/A,#N/A,FALSE,"Aging Summary";#N/A,#N/A,FALSE,"Ratio Analysis";#N/A,#N/A,FALSE,"Test 120 Day Accts";#N/A,#N/A,FALSE,"Tickmarks"}</definedName>
    <definedName name="hgfd">{"BA detail",#N/A,FALSE,"Q3YTD "}</definedName>
    <definedName name="hgfhgfjy">#REF!</definedName>
    <definedName name="hgfjfh">{"Agg Output",#N/A,FALSE,"Operational Drivers Output";"NW Output",#N/A,FALSE,"Operational Drivers Output";"South Output",#N/A,FALSE,"Operational Drivers Output";"Central Output",#N/A,FALSE,"Operational Drivers Output"}</definedName>
    <definedName name="hgfs">#REF!</definedName>
    <definedName name="hgfy">{TRUE,TRUE,-2,-16.25,774,494.25,FALSE,TRUE,TRUE,TRUE,0,6,#N/A,1,#N/A,33.1333333333333,63.6451612903226,1,FALSE,FALSE,3,TRUE,1,FALSE,75,"Swvu.Page2.","ACwvu.Page2.",#N/A,FALSE,FALSE,0.236220472440945,0.275590551181102,0.236220472440945,0.275590551181102,2,"","",TRUE,TRUE,FALSE,FALSE,1,83,#N/A,#N/A,"=R4C25:R64C47",FALSE,"Rwvu.Page2.","Cwvu.Page2.",FALSE,FALSE,TRUE,1,#N/A,#N/A,FALSE,FALSE,TRUE,TRUE,TRUE}</definedName>
    <definedName name="hgg">{#N/A,#N/A,FALSE,"A";#N/A,#N/A,FALSE,"B-TOT";#N/A,#N/A,FALSE,"Declaration1";#N/A,#N/A,FALSE,"Spravka1";#N/A,#N/A,FALSE,"A (2)";#N/A,#N/A,FALSE,"B-TOT (2)";#N/A,#N/A,FALSE,"Declaration1 (2)";#N/A,#N/A,FALSE,"Spravka1 (2)"}</definedName>
    <definedName name="hghfdbn">{0,0,0,0}</definedName>
    <definedName name="hghg">{"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hghgh">{"'TG'!$A$1:$L$37"}</definedName>
    <definedName name="hghghghghgh">{#N/A,#N/A,FALSE,"PERSONAL"}</definedName>
    <definedName name="hghj">#REF!</definedName>
    <definedName name="hgj">{#N/A,#N/A,FALSE,"Aging Summary";#N/A,#N/A,FALSE,"Ratio Analysis";#N/A,#N/A,FALSE,"Test 120 Day Accts";#N/A,#N/A,FALSE,"Tickmarks"}</definedName>
    <definedName name="hgjg">{"cover",#N/A,TRUE,"Cover";"toc8",#N/A,TRUE,"TOC";"over",#N/A,TRUE,"Overview";"ts2",#N/A,TRUE,"Det_Trans_Sum";"ei2c",#N/A,TRUE,"Earnings Impact";"ad2",#N/A,TRUE,"accretion dilution";"pfis2",#N/A,TRUE,"Pro Forma Income Statement";"ca2",#N/A,TRUE,"Contribution_Analysis";"profba",#N/A,TRUE,"Pro Forma Balance Sheet";"acq2c",#N/A,TRUE,"Acquirer";"tar2c",#N/A,TRUE,"Target"}</definedName>
    <definedName name="hgjghjhgj">{#N/A,#N/A,FALSE,"Front Page";#N/A,#N/A,FALSE,"Mfg Var";#N/A,#N/A,FALSE,"Family Unit Cost Graphs";#N/A,#N/A,FALSE,"Product Cost Graphs";#N/A,#N/A,FALSE,"Unit Cost Setup";#N/A,#N/A,FALSE,"Yields";#N/A,#N/A,FALSE,"Emery";#N/A,#N/A,FALSE,"GI Pricing";#N/A,#N/A,FALSE,"Actuals";#N/A,#N/A,FALSE,"Forecast"}</definedName>
    <definedName name="hgjghjhhg">{#N/A,#N/A,FALSE,"Produkte Erw.";#N/A,#N/A,FALSE,"Produkte Plan";#N/A,#N/A,FALSE,"Leistungen Erw.";#N/A,#N/A,FALSE,"Leistungen Plan";#N/A,#N/A,FALSE,"KA Allg.Kosten (2)";#N/A,#N/A,FALSE,"KA All.Kosten"}</definedName>
    <definedName name="hgjgyj">{"Summary",#N/A,FALSE,"Valuation Summary";"Financial Statements",#N/A,FALSE,"Results";"FCF",#N/A,FALSE,"Results"}</definedName>
    <definedName name="hgjhg">{TRUE,TRUE,-1.25,-15.5,604.5,369,FALSE,FALSE,TRUE,TRUE,0,1,#N/A,1,#N/A,20.5555555555556,28.9285714285714,1,FALSE,FALSE,3,TRUE,1,FALSE,80,"Swvu.summary1.","ACwvu.summary1.",#N/A,FALSE,FALSE,0.5,0.5,0.5,0.5,2,"&amp;F","&amp;L&amp;D&amp;C&amp;A&amp;RPage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hgnbfvd">{"definitions",#N/A,TRUE,"Definitions";"out1",#N/A,TRUE,"Valuation";"out2",#N/A,TRUE,"Valuation";"out3",#N/A,TRUE,"Valuation";"out4",#N/A,TRUE,"Valuation";"out",#N/A,TRUE,"Efficiency";"out1",#N/A,TRUE,"Growth,Margin,Rev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hgold">{"'100'!$A$1:$M$83"}</definedName>
    <definedName name="hgp">{#N/A,#N/A,FALSE,"Aging Summary";#N/A,#N/A,FALSE,"Ratio Analysis";#N/A,#N/A,FALSE,"Test 120 Day Accts";#N/A,#N/A,FALSE,"Tickmarks"}</definedName>
    <definedName name="hgr">#REF!</definedName>
    <definedName name="HGRAST">{"'100'!$A$1:$M$83"}</definedName>
    <definedName name="hgre">#REF!</definedName>
    <definedName name="hgrth">{"orixcsc",#N/A,FALSE,"ORIX CSC";"orixcsc2",#N/A,FALSE,"ORIX CSC"}</definedName>
    <definedName name="hgsfhsh">#REF!</definedName>
    <definedName name="hgsfhsh_1">#REF!</definedName>
    <definedName name="hgsrt">{"FCB_ALL",#N/A,FALSE,"FCB";"GREY_ALL",#N/A,FALSE,"GREY"}</definedName>
    <definedName name="hh">{"'SIVA Pricing Model'!$A$1:$F$39"}</definedName>
    <definedName name="hh.k">{#N/A,#N/A,FALSE,"KA CH  (2)"}</definedName>
    <definedName name="hhghhghghhgg">{#N/A,#N/A,FALSE,"PERSONAL"}</definedName>
    <definedName name="hhgjghj">{"DCF1",#N/A,FALSE,"SIERRA DCF";"MATRIX1",#N/A,FALSE,"SIERRA DCF"}</definedName>
    <definedName name="hhh">{#N/A,#N/A,TRUE,"4Q BCG";#N/A,#N/A,TRUE,"4Q w|o Wireless";#N/A,#N/A,TRUE,"4Q Wireless"}</definedName>
    <definedName name="hhh.wrn">#REF!</definedName>
    <definedName name="HHH_1">#REF!</definedName>
    <definedName name="hhhh">{#N/A,#N/A,FALSE,"Bakersfield PCs";#N/A,#N/A,FALSE,"Bremer PCs";#N/A,#N/A,FALSE,"Bakersfield Notebooks"}</definedName>
    <definedName name="hhhh_1">#REF!</definedName>
    <definedName name="hhhhh">{#N/A,#N/A,FALSE,"Bakersfield PCs";#N/A,#N/A,FALSE,"Bremer PCs";#N/A,#N/A,FALSE,"Bakersfield Notebooks"}</definedName>
    <definedName name="hhhhhh">{#N/A,#N/A,FALSE,"Aging Summary";#N/A,#N/A,FALSE,"Ratio Analysis";#N/A,#N/A,FALSE,"Test 120 Day Accts";#N/A,#N/A,FALSE,"Tickmarks"}</definedName>
    <definedName name="hhhhhhhhh">{#N/A,#N/A,FALSE,"Presentation by Unit";#N/A,#N/A,FALSE,"Presentation by BD";#N/A,#N/A,FALSE,"Presentation Split by Biggest U";#N/A,#N/A,FALSE,"Presentation Split by Area";#N/A,#N/A,FALSE,"Presentation Split by BD"}</definedName>
    <definedName name="hhhhhhhhhh">{#N/A,#N/A,FALSE,"PERSONAL"}</definedName>
    <definedName name="hhhhhhhhhhhhh">{"Page1",#N/A,FALSE,"CompCo";"Page2",#N/A,FALSE,"CompCo"}</definedName>
    <definedName name="hhhsdf">{"up stand alones",#N/A,FALSE,"Acquiror"}</definedName>
    <definedName name="hhhsdf1">{"up stand alones",#N/A,FALSE,"Acquiror"}</definedName>
    <definedName name="hhhw">{#N/A,#N/A,FALSE,"Bakersfield PCs";#N/A,#N/A,FALSE,"Bremer PCs";#N/A,#N/A,FALSE,"Bakersfield Notebooks"}</definedName>
    <definedName name="HHJ">{#N/A,#N/A,FALSE,"Aging Summary";#N/A,#N/A,FALSE,"Ratio Analysis";#N/A,#N/A,FALSE,"Test 120 Day Accts";#N/A,#N/A,FALSE,"Tickmarks"}</definedName>
    <definedName name="hhj.ls">{#N/A,#N/A,FALSE,"Produkte Erw.";#N/A,#N/A,FALSE,"Produkte Plan";#N/A,#N/A,FALSE,"Leistungen Erw.";#N/A,#N/A,FALSE,"Leistungen Plan";#N/A,#N/A,FALSE,"KA Allg.Kosten (2)";#N/A,#N/A,FALSE,"KA All.Kosten"}</definedName>
    <definedName name="hhjkg78">{#N/A,#N/A,FALSE,"Table of Contents";#N/A,#N/A,FALSE,"Overview";#N/A,#N/A,FALSE,"Data"}</definedName>
    <definedName name="hhjkhjkjkjkl">{"'WS Sales by Rep'!$A$24:$L$46"}</definedName>
    <definedName name="hhk">{"msc sw feat summary",#N/A,FALSE,"MSC SW Features v. 1.1."}</definedName>
    <definedName name="HHPlan2015">{"YTD/Forecast",#N/A,TRUE,"Fcst_TPLN";"Monthly Averages",#N/A,TRUE,"Fcst_TPLN"}</definedName>
    <definedName name="hhu">{#N/A,#N/A,FALSE,"TEL Monthly Inc";#N/A,#N/A,FALSE,"TEL REVENUE";#N/A,#N/A,FALSE,"Tel - Manpower";#N/A,#N/A,FALSE,"Tel Sales Support";#N/A,#N/A,FALSE,"SI - TELCO";#N/A,#N/A,FALSE,"Sales - Telco";#N/A,#N/A,FALSE,"Tel - Mktg";#N/A,#N/A,FALSE,"Tel - Mktg"}</definedName>
    <definedName name="hhu_1">{#N/A,#N/A,FALSE,"TEL Monthly Inc";#N/A,#N/A,FALSE,"TEL REVENUE";#N/A,#N/A,FALSE,"Tel - Manpower";#N/A,#N/A,FALSE,"Tel Sales Support";#N/A,#N/A,FALSE,"SI - TELCO";#N/A,#N/A,FALSE,"Sales - Telco";#N/A,#N/A,FALSE,"Tel - Mktg";#N/A,#N/A,FALSE,"Tel - Mktg"}</definedName>
    <definedName name="hhu_1_1">{#N/A,#N/A,FALSE,"TEL Monthly Inc";#N/A,#N/A,FALSE,"TEL REVENUE";#N/A,#N/A,FALSE,"Tel - Manpower";#N/A,#N/A,FALSE,"Tel Sales Support";#N/A,#N/A,FALSE,"SI - TELCO";#N/A,#N/A,FALSE,"Sales - Telco";#N/A,#N/A,FALSE,"Tel - Mktg";#N/A,#N/A,FALSE,"Tel - Mktg"}</definedName>
    <definedName name="hhu_2">{#N/A,#N/A,FALSE,"TEL Monthly Inc";#N/A,#N/A,FALSE,"TEL REVENUE";#N/A,#N/A,FALSE,"Tel - Manpower";#N/A,#N/A,FALSE,"Tel Sales Support";#N/A,#N/A,FALSE,"SI - TELCO";#N/A,#N/A,FALSE,"Sales - Telco";#N/A,#N/A,FALSE,"Tel - Mktg";#N/A,#N/A,FALSE,"Tel - Mktg"}</definedName>
    <definedName name="hhu_3">{#N/A,#N/A,FALSE,"TEL Monthly Inc";#N/A,#N/A,FALSE,"TEL REVENUE";#N/A,#N/A,FALSE,"Tel - Manpower";#N/A,#N/A,FALSE,"Tel Sales Support";#N/A,#N/A,FALSE,"SI - TELCO";#N/A,#N/A,FALSE,"Sales - Telco";#N/A,#N/A,FALSE,"Tel - Mktg";#N/A,#N/A,FALSE,"Tel - Mktg"}</definedName>
    <definedName name="hhy">{"'DIFPRE'!$A$2:$M$54"}</definedName>
    <definedName name="hi">{"QTR494",#N/A,FALSE,"4Q94";"QTR394",#N/A,FALSE,"3Q94";"QTR294",#N/A,FALSE,"2Q94"}</definedName>
    <definedName name="Hibh">{#N/A,#N/A,FALSE,"Pharm";#N/A,#N/A,FALSE,"WWCM"}</definedName>
    <definedName name="Hibh_1">#REF!</definedName>
    <definedName name="Hibh_2">{#N/A,#N/A,FALSE,"Pharm";#N/A,#N/A,FALSE,"WWCM"}</definedName>
    <definedName name="Hibh_3">{#N/A,#N/A,FALSE,"Pharm";#N/A,#N/A,FALSE,"WWCM"}</definedName>
    <definedName name="Hibh_4">{#N/A,#N/A,FALSE,"Pharm";#N/A,#N/A,FALSE,"WWCM"}</definedName>
    <definedName name="HiddenRows">#REF!</definedName>
    <definedName name="HIDE3">#REF!</definedName>
    <definedName name="HIDE4">#REF!</definedName>
    <definedName name="HIDE7">#REF!</definedName>
    <definedName name="HIEU">{"'Sheet1'!$L$16"}</definedName>
    <definedName name="High">{#N/A,#N/A,FALSE,"Pharm";#N/A,#N/A,FALSE,"WWCM"}</definedName>
    <definedName name="High_1">#REF!</definedName>
    <definedName name="High_2">{#N/A,#N/A,FALSE,"Pharm";#N/A,#N/A,FALSE,"WWCM"}</definedName>
    <definedName name="High_3">{#N/A,#N/A,FALSE,"Pharm";#N/A,#N/A,FALSE,"WWCM"}</definedName>
    <definedName name="High_4">{#N/A,#N/A,FALSE,"Pharm";#N/A,#N/A,FALSE,"WWCM"}</definedName>
    <definedName name="HIGHPRICE">"HIGHPRICE"</definedName>
    <definedName name="hij">{#N/A,#N/A,FALSE,"Key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HIK">{#N/A,#N/A,FALSE,"PERSONAL"}</definedName>
    <definedName name="Hire">INDEX(#REF!,1,1):INDEX(#REF!,COUNTA(#REF!),1)</definedName>
    <definedName name="hire_date_range">#REF!</definedName>
    <definedName name="HiresHeroPerMo">#REF!</definedName>
    <definedName name="historic_growth_start">#REF!</definedName>
    <definedName name="HISTORICAL">#REF!</definedName>
    <definedName name="HistoricBudgetFlag">#REF!</definedName>
    <definedName name="HistoricFlag">#REF!</definedName>
    <definedName name="HISTORICO">{#N/A,#N/A,FALSE,"Costos Productos 6A";#N/A,#N/A,FALSE,"Costo Unitario Total H-94-12"}</definedName>
    <definedName name="History">#REF!</definedName>
    <definedName name="hiulj">#REF!</definedName>
    <definedName name="hiulj_1">#REF!</definedName>
    <definedName name="hiulj_2">#REF!</definedName>
    <definedName name="hj">{#N/A,#N/A,FALSE,"PMW Gruppe 99_98";#N/A,#N/A,FALSE,"PMW KG 98_99";#N/A,#N/A,FALSE,"PMW Inc. 99_98";#N/A,#N/A,FALSE,"PMW VTECH 99_98";#N/A,#N/A,FALSE,"PMW Thail. 99_98";#N/A,#N/A,FALSE,"PMW Canada 99_98";#N/A,#N/A,FALSE,"Währungsabw. 99_98"}</definedName>
    <definedName name="hj.k">{#N/A,#N/A,FALSE,"Produkte Erw.";#N/A,#N/A,FALSE,"Produkte Plan";#N/A,#N/A,FALSE,"Leistungen Erw.";#N/A,#N/A,FALSE,"Leistungen Plan";#N/A,#N/A,FALSE,"KA Allg.Kosten (2)";#N/A,#N/A,FALSE,"KA All.Kosten"}</definedName>
    <definedName name="hjf">{TRUE,TRUE,-1.25,-15.5,604.5,369,FALSE,FALSE,TRUE,TRUE,0,1,#N/A,1,#N/A,20.5555555555556,28.9285714285714,1,FALSE,FALSE,3,TRUE,1,FALSE,80,"Swvu.summary1.","ACwvu.summary1.",#N/A,FALSE,FALSE,0.5,0.5,0.5,0.5,2,"&amp;F","&amp;L&amp;D&amp;C&amp;A&amp;RPage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hjfgjghj">#REF!</definedName>
    <definedName name="hjg">{#N/A,#N/A,FALSE,"A";#N/A,#N/A,FALSE,"B-TOT";#N/A,#N/A,FALSE,"Declaration1";#N/A,#N/A,FALSE,"Spravka1";#N/A,#N/A,FALSE,"A (2)";#N/A,#N/A,FALSE,"B-TOT (2)";#N/A,#N/A,FALSE,"Declaration1 (2)";#N/A,#N/A,FALSE,"Spravka1 (2)"}</definedName>
    <definedName name="hjgg">#REF!</definedName>
    <definedName name="hjghhgyg">{"Polymers Details",#N/A,FALSE,"Current Yr";"Polymer Details",#N/A,FALSE,"Budget";"Polymer Details",#N/A,FALSE,"Prior Year"}</definedName>
    <definedName name="hjghjhgj">{#N/A,#N/A,FALSE,"Produkte Erw.";#N/A,#N/A,FALSE,"Produkte Plan";#N/A,#N/A,FALSE,"Leistungen Erw.";#N/A,#N/A,FALSE,"Leistungen Plan";#N/A,#N/A,FALSE,"KA Allg.Kosten (2)";#N/A,#N/A,FALSE,"KA All.Kosten"}</definedName>
    <definedName name="hjgjhfj">#REF!</definedName>
    <definedName name="hjgjhfj_1">#REF!</definedName>
    <definedName name="hjgkg">#REF!</definedName>
    <definedName name="hjh">{#N/A,#N/A,FALSE,"Produkte Erw.";#N/A,#N/A,FALSE,"Produkte Plan";#N/A,#N/A,FALSE,"Leistungen Erw.";#N/A,#N/A,FALSE,"Leistungen Plan";#N/A,#N/A,FALSE,"KA Allg.Kosten (2)";#N/A,#N/A,FALSE,"KA All.Kosten"}</definedName>
    <definedName name="hjhglkfg">{"AQUIRORDCF",#N/A,FALSE,"Merger consequences";"Acquirorassns",#N/A,FALSE,"Merger consequences"}</definedName>
    <definedName name="hjhhh">{#N/A,#N/A,FALSE,"A";#N/A,#N/A,FALSE,"B"}</definedName>
    <definedName name="hjhjffukfuk">{#N/A,#N/A,FALSE,"Pharm";#N/A,#N/A,FALSE,"WWCM"}</definedName>
    <definedName name="hjhjffukfuk_1">#REF!</definedName>
    <definedName name="hjhjffukfuk_2">{#N/A,#N/A,FALSE,"Pharm";#N/A,#N/A,FALSE,"WWCM"}</definedName>
    <definedName name="hjhjffukfuk_3">{#N/A,#N/A,FALSE,"Pharm";#N/A,#N/A,FALSE,"WWCM"}</definedName>
    <definedName name="hjhjffukfuk_4">{#N/A,#N/A,FALSE,"Pharm";#N/A,#N/A,FALSE,"WWCM"}</definedName>
    <definedName name="hjhjfkfukywrte">{#N/A,#N/A,FALSE,"Pharm";#N/A,#N/A,FALSE,"WWCM"}</definedName>
    <definedName name="hjhjfkfukywrte_1">#REF!</definedName>
    <definedName name="hjhjfkfukywrte_2">{#N/A,#N/A,FALSE,"Pharm";#N/A,#N/A,FALSE,"WWCM"}</definedName>
    <definedName name="hjhjfkfukywrte_3">{#N/A,#N/A,FALSE,"Pharm";#N/A,#N/A,FALSE,"WWCM"}</definedName>
    <definedName name="hjhjfkfukywrte_4">{#N/A,#N/A,FALSE,"Pharm";#N/A,#N/A,FALSE,"WWCM"}</definedName>
    <definedName name="hjhjhj">{#N/A,#N/A,FALSE,"Index";"Stmts_Qtrs",#N/A,FALSE,"Summary";"Stmts_24 mo",#N/A,FALSE,"Summary";"Summary_24",#N/A,FALSE,"Revenue";"Month_24",#N/A,FALSE,"Engineering";"Month_24",#N/A,FALSE,"Marketing";"Month_24",#N/A,FALSE,"G &amp; A";"Month_24",#N/A,FALSE,"Manufacturing"}</definedName>
    <definedName name="hjhjj">{#N/A,#N/A,FALSE,"ORIX CSC"}</definedName>
    <definedName name="hjhkjkl">{#N/A,#N/A,FALSE,"Pharm";#N/A,#N/A,FALSE,"WWCM"}</definedName>
    <definedName name="hjhkjkl_1">#REF!</definedName>
    <definedName name="hjhkjkl_2">{#N/A,#N/A,FALSE,"Pharm";#N/A,#N/A,FALSE,"WWCM"}</definedName>
    <definedName name="hjhkjkl_3">{#N/A,#N/A,FALSE,"Pharm";#N/A,#N/A,FALSE,"WWCM"}</definedName>
    <definedName name="hjhkjkl_4">{#N/A,#N/A,FALSE,"Pharm";#N/A,#N/A,FALSE,"WWCM"}</definedName>
    <definedName name="hjhohjk">{"FN_JE98",#N/A,FALSE,"98 W Options"}</definedName>
    <definedName name="hjiu">{#N/A,#N/A,FALSE,"Aging Summary";#N/A,#N/A,FALSE,"Ratio Analysis";#N/A,#N/A,FALSE,"Test 120 Day Accts";#N/A,#N/A,FALSE,"Tickmarks"}</definedName>
    <definedName name="hjjjjjjjgh">#REF!</definedName>
    <definedName name="hjjjkk">{#N/A,#N/A,FALSE,"REPORT"}</definedName>
    <definedName name="hjjjkk_1">#REF!</definedName>
    <definedName name="hjjjkk_2">{#N/A,#N/A,FALSE,"REPORT"}</definedName>
    <definedName name="hjjjkk_3">{#N/A,#N/A,FALSE,"REPORT"}</definedName>
    <definedName name="hjjjkk_4">{#N/A,#N/A,FALSE,"REPORT"}</definedName>
    <definedName name="hjjkk">{#N/A,#N/A,FALSE,"Pharm";#N/A,#N/A,FALSE,"WWCM"}</definedName>
    <definedName name="hjjkk_1">#REF!</definedName>
    <definedName name="hjjkk_2">{#N/A,#N/A,FALSE,"Pharm";#N/A,#N/A,FALSE,"WWCM"}</definedName>
    <definedName name="hjjkk_3">{#N/A,#N/A,FALSE,"Pharm";#N/A,#N/A,FALSE,"WWCM"}</definedName>
    <definedName name="hjjkk_4">{#N/A,#N/A,FALSE,"Pharm";#N/A,#N/A,FALSE,"WWCM"}</definedName>
    <definedName name="hjk">{#N/A,#N/A,FALSE,"Umsatz 99";#N/A,#N/A,FALSE,"ER 99 "}</definedName>
    <definedName name="hjk.l">{#N/A,#N/A,FALSE,"Produkte Erw.";#N/A,#N/A,FALSE,"Produkte Plan";#N/A,#N/A,FALSE,"Leistungen Erw.";#N/A,#N/A,FALSE,"Leistungen Plan";#N/A,#N/A,FALSE,"KA Allg.Kosten (2)";#N/A,#N/A,FALSE,"KA All.Kosten"}</definedName>
    <definedName name="hjkh">#REF!</definedName>
    <definedName name="hjkhgjkhjk">{#N/A,#N/A,FALSE,"Front Page";#N/A,#N/A,FALSE,"Mfg Var";#N/A,#N/A,FALSE,"Family Unit Cost Graphs";#N/A,#N/A,FALSE,"Product Cost Graphs";#N/A,#N/A,FALSE,"Unit Cost Setup";#N/A,#N/A,FALSE,"Yields";#N/A,#N/A,FALSE,"Emery";#N/A,#N/A,FALSE,"GI Pricing";#N/A,#N/A,FALSE,"Actuals";#N/A,#N/A,FALSE,"Forecast"}</definedName>
    <definedName name="hjkhjk">{#N/A,#N/A,FALSE,"KA CH  (2)"}</definedName>
    <definedName name="hjkhjkhjk">#REF!</definedName>
    <definedName name="hjkhjkui">{#N/A,#N/A,FALSE,"Front Page";#N/A,#N/A,FALSE,"Mfg Var";#N/A,#N/A,FALSE,"Family Unit Cost Graphs";#N/A,#N/A,FALSE,"Product Cost Graphs";#N/A,#N/A,FALSE,"Unit Cost Setup";#N/A,#N/A,FALSE,"Yields";#N/A,#N/A,FALSE,"Emery";#N/A,#N/A,FALSE,"GI Pricing";#N/A,#N/A,FALSE,"Actuals";#N/A,#N/A,FALSE,"Forecast"}</definedName>
    <definedName name="hjkiuy">{#N/A,#N/A,FALSE,"USD Front page";#N/A,#N/A,FALSE,"USD Financiel overview AOP";#N/A,#N/A,FALSE,"USD Operating P&amp;L AOP";#N/A,#N/A,FALSE,"USD Revenue by product";#N/A,#N/A,FALSE,"USD Revenue &amp; STD Marign Prod.";#N/A,#N/A,FALSE,"USD Std. Margin";#N/A,#N/A,FALSE,"USD Employees by Function";#N/A,#N/A,FALSE,"USD R&amp;D Costs";#N/A,#N/A,FALSE,"USD Inventory";#N/A,#N/A,FALSE,"USD Order Intake by Area";#N/A,#N/A,FALSE,"USD Backlog by area";#N/A,#N/A,FALSE,"USD Backlog by customer";#N/A,#N/A,FALSE,"USD Revenue by Area";#N/A,#N/A,FALSE,"GRAPH  4"}</definedName>
    <definedName name="hjkjhk">{#N/A,#N/A,FALSE,"Umsatz HM";#N/A,#N/A,FALSE,"ER HM";#N/A,#N/A,FALSE,"EA HM  (2)";#N/A,#N/A,FALSE,"EA HM ";#N/A,#N/A,FALSE,"EA HM  (4)";#N/A,#N/A,FALSE,"EA HM  (3)";#N/A,#N/A,FALSE,"KA HM  (2)";#N/A,#N/A,FALSE,"KA HM";#N/A,#N/A,FALSE,"KA HM  (3)";#N/A,#N/A,FALSE,"KA HM (4)"}</definedName>
    <definedName name="hjkk">{#N/A,#N/A,FALSE,"Pharm";#N/A,#N/A,FALSE,"WWCM"}</definedName>
    <definedName name="hjkk_1">#REF!</definedName>
    <definedName name="hjkk_2">{#N/A,#N/A,FALSE,"Pharm";#N/A,#N/A,FALSE,"WWCM"}</definedName>
    <definedName name="hjkk_3">{#N/A,#N/A,FALSE,"Pharm";#N/A,#N/A,FALSE,"WWCM"}</definedName>
    <definedName name="hjkk_4">{#N/A,#N/A,FALSE,"Pharm";#N/A,#N/A,FALSE,"WWCM"}</definedName>
    <definedName name="hjkl">{"EES_YTD_SNAP",#N/A,FALSE,"EES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hjkuil">{"Summary",#N/A,FALSE,"Summary";"Summary Diagnotics",#N/A,FALSE,"Summary"}</definedName>
    <definedName name="hjkuil_1">{"Summary",#N/A,FALSE,"Summary";"Summary Diagnotics",#N/A,FALSE,"Summary"}</definedName>
    <definedName name="hjkuil_1_1">{"Summary",#N/A,FALSE,"Summary";"Summary Diagnotics",#N/A,FALSE,"Summary"}</definedName>
    <definedName name="hjkuil_1_2">{"Summary",#N/A,FALSE,"Summary";"Summary Diagnotics",#N/A,FALSE,"Summary"}</definedName>
    <definedName name="hjkuil_1_3">{"Summary",#N/A,FALSE,"Summary";"Summary Diagnotics",#N/A,FALSE,"Summary"}</definedName>
    <definedName name="hjkuil_1_4">{"Summary",#N/A,FALSE,"Summary";"Summary Diagnotics",#N/A,FALSE,"Summary"}</definedName>
    <definedName name="hjkuil_1_5">{"Summary",#N/A,FALSE,"Summary";"Summary Diagnotics",#N/A,FALSE,"Summary"}</definedName>
    <definedName name="hjkuil_2">{"Summary",#N/A,FALSE,"Summary";"Summary Diagnotics",#N/A,FALSE,"Summary"}</definedName>
    <definedName name="hjkuil_2_1">{"Summary",#N/A,FALSE,"Summary";"Summary Diagnotics",#N/A,FALSE,"Summary"}</definedName>
    <definedName name="hjkuil_2_2">{"Summary",#N/A,FALSE,"Summary";"Summary Diagnotics",#N/A,FALSE,"Summary"}</definedName>
    <definedName name="hjkuil_2_3">{"Summary",#N/A,FALSE,"Summary";"Summary Diagnotics",#N/A,FALSE,"Summary"}</definedName>
    <definedName name="hjkuil_2_4">{"Summary",#N/A,FALSE,"Summary";"Summary Diagnotics",#N/A,FALSE,"Summary"}</definedName>
    <definedName name="hjkuil_2_5">{"Summary",#N/A,FALSE,"Summary";"Summary Diagnotics",#N/A,FALSE,"Summary"}</definedName>
    <definedName name="hjkuil_3">{"Summary",#N/A,FALSE,"Summary";"Summary Diagnotics",#N/A,FALSE,"Summary"}</definedName>
    <definedName name="hjkuil_3_1">{"Summary",#N/A,FALSE,"Summary";"Summary Diagnotics",#N/A,FALSE,"Summary"}</definedName>
    <definedName name="hjkuil_3_2">{"Summary",#N/A,FALSE,"Summary";"Summary Diagnotics",#N/A,FALSE,"Summary"}</definedName>
    <definedName name="hjkuil_3_3">{"Summary",#N/A,FALSE,"Summary";"Summary Diagnotics",#N/A,FALSE,"Summary"}</definedName>
    <definedName name="hjkuil_3_4">{"Summary",#N/A,FALSE,"Summary";"Summary Diagnotics",#N/A,FALSE,"Summary"}</definedName>
    <definedName name="hjkuil_3_5">{"Summary",#N/A,FALSE,"Summary";"Summary Diagnotics",#N/A,FALSE,"Summary"}</definedName>
    <definedName name="hjkuil_4">{"Summary",#N/A,FALSE,"Summary";"Summary Diagnotics",#N/A,FALSE,"Summary"}</definedName>
    <definedName name="hjkuil_4_1">{"Summary",#N/A,FALSE,"Summary";"Summary Diagnotics",#N/A,FALSE,"Summary"}</definedName>
    <definedName name="hjkuil_4_2">{"Summary",#N/A,FALSE,"Summary";"Summary Diagnotics",#N/A,FALSE,"Summary"}</definedName>
    <definedName name="hjkuil_4_3">{"Summary",#N/A,FALSE,"Summary";"Summary Diagnotics",#N/A,FALSE,"Summary"}</definedName>
    <definedName name="hjkuil_4_4">{"Summary",#N/A,FALSE,"Summary";"Summary Diagnotics",#N/A,FALSE,"Summary"}</definedName>
    <definedName name="hjkuil_4_5">{"Summary",#N/A,FALSE,"Summary";"Summary Diagnotics",#N/A,FALSE,"Summary"}</definedName>
    <definedName name="hjkuil_5">{"Summary",#N/A,FALSE,"Summary";"Summary Diagnotics",#N/A,FALSE,"Summary"}</definedName>
    <definedName name="hjkuil_5_1">{"Summary",#N/A,FALSE,"Summary";"Summary Diagnotics",#N/A,FALSE,"Summary"}</definedName>
    <definedName name="hjkuil_5_2">{"Summary",#N/A,FALSE,"Summary";"Summary Diagnotics",#N/A,FALSE,"Summary"}</definedName>
    <definedName name="hjkuil_5_3">{"Summary",#N/A,FALSE,"Summary";"Summary Diagnotics",#N/A,FALSE,"Summary"}</definedName>
    <definedName name="hjkuil_5_4">{"Summary",#N/A,FALSE,"Summary";"Summary Diagnotics",#N/A,FALSE,"Summary"}</definedName>
    <definedName name="hjkuil_5_5">{"Summary",#N/A,FALSE,"Summary";"Summary Diagnotics",#N/A,FALSE,"Summary"}</definedName>
    <definedName name="hjlcdekmlw">{#N/A,#N/A,FALSE,"Aging Summary";#N/A,#N/A,FALSE,"Ratio Analysis";#N/A,#N/A,FALSE,"Test 120 Day Accts";#N/A,#N/A,FALSE,"Tickmarks"}</definedName>
    <definedName name="hjngbfd">{"Intermediate_Calc",#N/A,FALSE,"Sam";"Loan_Deposit_Assump",#N/A,FALSE,"Sam";"Projected_Fin",#N/A,FALSE,"Sam";"Returns",#N/A,FALSE,"Sam"}</definedName>
    <definedName name="hjngfd">{"coverall",#N/A,FALSE,"Definitions";"cover1",#N/A,FALSE,"Definitions";"cover2",#N/A,FALSE,"Definitions";"cover3",#N/A,FALSE,"Definitions";"cover4",#N/A,FALSE,"Definitions";"cover5",#N/A,FALSE,"Definitions";"blank",#N/A,FALSE,"Definitions"}</definedName>
    <definedName name="hjnv">{#N/A,#N/A,FALSE,"Aging Summary";#N/A,#N/A,FALSE,"Ratio Analysis";#N/A,#N/A,FALSE,"Test 120 Day Accts";#N/A,#N/A,FALSE,"Tickmarks"}</definedName>
    <definedName name="hjrft">{0,#N/A,FALSE,0}</definedName>
    <definedName name="hjtsf">#REF!</definedName>
    <definedName name="HJY">{"'DIFPRE'!$A$2:$M$54"}</definedName>
    <definedName name="hjyny">{#N/A,#N/A,FALSE,"TSUM";#N/A,#N/A,FALSE,"shares";#N/A,#N/A,FALSE,"earnout";#N/A,#N/A,FALSE,"Heaty";#N/A,#N/A,FALSE,"self-tend";#N/A,#N/A,FALSE,"self-sum"}</definedName>
    <definedName name="hka">{"Reader",#N/A,FALSE,"Summary";"Reader",#N/A,FALSE,"Buildup";"Reader",#N/A,FALSE,"Financials";"Reader",#N/A,FALSE,"Debt &amp; Other"}</definedName>
    <definedName name="hkhh">{#N/A,#N/A,FALSE,"Key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hkhjk">#REF!</definedName>
    <definedName name="HKJ">{#N/A,#N/A,FALSE,"PERSONAL"}</definedName>
    <definedName name="hkjj">#REF!</definedName>
    <definedName name="hkjkh">{#N/A,#N/A,FALSE,"Rohstoffnotierungen";#N/A,#N/A,FALSE,"Umsatz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HKSH">{#N/A,#N/A,FALSE,"REPORT"}</definedName>
    <definedName name="HKSH_1">#REF!</definedName>
    <definedName name="HKSH_2">{#N/A,#N/A,FALSE,"REPORT"}</definedName>
    <definedName name="HKSH_3">{#N/A,#N/A,FALSE,"REPORT"}</definedName>
    <definedName name="HKSH_4">{#N/A,#N/A,FALSE,"REPORT"}</definedName>
    <definedName name="hkuk">{#N/A,#N/A,TRUE,"Cover sheet";#N/A,#N/A,TRUE,"INPUTS";#N/A,#N/A,TRUE,"OUTPUTS";#N/A,#N/A,TRUE,"VALUATION"}</definedName>
    <definedName name="hkuk_1">{#N/A,#N/A,TRUE,"Cover sheet";#N/A,#N/A,TRUE,"INPUTS";#N/A,#N/A,TRUE,"OUTPUTS";#N/A,#N/A,TRUE,"VALUATION"}</definedName>
    <definedName name="hkuk_2">{#N/A,#N/A,TRUE,"Cover sheet";#N/A,#N/A,TRUE,"INPUTS";#N/A,#N/A,TRUE,"OUTPUTS";#N/A,#N/A,TRUE,"VALUATION"}</definedName>
    <definedName name="HLActualsC4T">#REF!</definedName>
    <definedName name="HLActualsTTP">#REF!</definedName>
    <definedName name="HLCalcsC4T">#REF!</definedName>
    <definedName name="HLCalcsHoldCo">#REF!</definedName>
    <definedName name="HLCalcsTTP">#REF!</definedName>
    <definedName name="HLChecks">#REF!</definedName>
    <definedName name="HLContents">#REF!</definedName>
    <definedName name="HLCovenants">#REF!</definedName>
    <definedName name="HLDashboardC4T">#REF!</definedName>
    <definedName name="HLDashboardGroup">#REF!</definedName>
    <definedName name="HLDashboardTTP">#REF!</definedName>
    <definedName name="HLElims">#REF!</definedName>
    <definedName name="HLFSC4T">#REF!</definedName>
    <definedName name="HLFSGroup">#REF!</definedName>
    <definedName name="HLFSHoldCo">#REF!</definedName>
    <definedName name="HLInputC4T">#REF!</definedName>
    <definedName name="HLInputGroup">#REF!</definedName>
    <definedName name="HLInputTTP">#REF!</definedName>
    <definedName name="hlk">{#N/A,#N/A,FALSE,"Aging Summary";#N/A,#N/A,FALSE,"Ratio Analysis";#N/A,#N/A,FALSE,"Test 120 Day Accts";#N/A,#N/A,FALSE,"Tickmarks"}</definedName>
    <definedName name="hlp">#REF!</definedName>
    <definedName name="HLSetup">#REF!</definedName>
    <definedName name="HLTemplate">#REF!</definedName>
    <definedName name="HLTemplate2">#REF!</definedName>
    <definedName name="HMG">{#N/A,#N/A,FALSE,"REPORT"}</definedName>
    <definedName name="HMG_1">#REF!</definedName>
    <definedName name="HMG_2">{#N/A,#N/A,FALSE,"REPORT"}</definedName>
    <definedName name="HMG_3">{#N/A,#N/A,FALSE,"REPORT"}</definedName>
    <definedName name="HMG_4">{#N/A,#N/A,FALSE,"REPORT"}</definedName>
    <definedName name="hn._I006">#REF!</definedName>
    <definedName name="hn._I018">#REF!</definedName>
    <definedName name="hn._I024">#REF!</definedName>
    <definedName name="hn._I028">#REF!</definedName>
    <definedName name="hn._I029">#REF!</definedName>
    <definedName name="hn._I030">#REF!</definedName>
    <definedName name="hn._I031">#REF!</definedName>
    <definedName name="hn._I044">#REF!</definedName>
    <definedName name="hn._I051">#REF!</definedName>
    <definedName name="hn._I059">#REF!</definedName>
    <definedName name="hn._I062">#REF!</definedName>
    <definedName name="hn._I070">#REF!</definedName>
    <definedName name="hn._I071">#REF!</definedName>
    <definedName name="hn._I075">#REF!</definedName>
    <definedName name="hn._I077">#REF!</definedName>
    <definedName name="hn._I083">#REF!</definedName>
    <definedName name="hn._I085">#REF!</definedName>
    <definedName name="hn._P001">#REF!</definedName>
    <definedName name="hn._P002">#REF!</definedName>
    <definedName name="hn._P004">#REF!</definedName>
    <definedName name="hn._P014">#REF!</definedName>
    <definedName name="hn._P016">#REF!</definedName>
    <definedName name="hn._P017">#REF!</definedName>
    <definedName name="hn._P017g">#REF!</definedName>
    <definedName name="hn._P021">#REF!</definedName>
    <definedName name="hn._P024">#REF!</definedName>
    <definedName name="hn.Add015">#REF!</definedName>
    <definedName name="hn.ConvertVal1">#REF!</definedName>
    <definedName name="hn.ConvertZero1">#REF!,#REF!,#REF!,#REF!,#REF!,#REF!,#REF!,#REF!,#REF!,#REF!</definedName>
    <definedName name="hn.ConvertZero2">#REF!,#REF!,#REF!,#REF!,#REF!,#REF!,#REF!,#REF!</definedName>
    <definedName name="hn.ConvertZero3">#REF!,#REF!,#REF!,#REF!,#REF!</definedName>
    <definedName name="hn.ConvertZero4">#REF!,#REF!,#REF!,#REF!,#REF!,#REF!,#REF!,#REF!</definedName>
    <definedName name="hn.ConvertZeroUnhide1">#REF!,#REF!,#REF!</definedName>
    <definedName name="hn.CopyforPR">#REF!</definedName>
    <definedName name="hn.Delete015">#REF!,#REF!,#REF!,#REF!</definedName>
    <definedName name="hn.domestic">#REF!</definedName>
    <definedName name="hn.DZ_MultByFXRates">#REF!,#REF!,#REF!,#REF!</definedName>
    <definedName name="hn.ExtDb">FALSE</definedName>
    <definedName name="hn.FromMain">#REF!</definedName>
    <definedName name="hn.FromMain1">#REF!</definedName>
    <definedName name="hn.FromMain2">#REF!</definedName>
    <definedName name="hn.FromMain3">#REF!</definedName>
    <definedName name="hn.FromMain4">#REF!</definedName>
    <definedName name="hn.FromMain5">#REF!</definedName>
    <definedName name="hn.Global">#REF!</definedName>
    <definedName name="hn.LTM_MultByFXRates">#REF!,#REF!,#REF!,#REF!,#REF!,#REF!,#REF!</definedName>
    <definedName name="hn.LTMData">#REF!</definedName>
    <definedName name="hn.ModelType">"DEAL"</definedName>
    <definedName name="hn.ModelVersion">1</definedName>
    <definedName name="hn.MultbyFXRates">#REF!,#REF!,#REF!,#REF!,#REF!,#REF!,#REF!</definedName>
    <definedName name="hn.MultByFXRates1">#REF!,#REF!,#REF!,#REF!,#REF!</definedName>
    <definedName name="hn.MultByFXRates2">#REF!,#REF!,#REF!,#REF!,#REF!</definedName>
    <definedName name="hn.MultByFXRates3">#REF!,#REF!,#REF!,#REF!,#REF!</definedName>
    <definedName name="hn.MultbyFxrates4">#REF!,#REF!,#REF!,#REF!,#REF!,#REF!,#REF!</definedName>
    <definedName name="hn.multbyfxrates5">#REF!,#REF!,#REF!,#REF!,#REF!</definedName>
    <definedName name="hn.multbyfxrates6">#REF!,#REF!,#REF!,#REF!,#REF!</definedName>
    <definedName name="hn.multbyfxrates7">#REF!,#REF!,#REF!,#REF!,#REF!</definedName>
    <definedName name="hn.MultByFXRatesBot1">#REF!,#REF!,#REF!,#REF!,#REF!,#REF!,#REF!,#REF!,#REF!,#REF!,#REF!,#REF!</definedName>
    <definedName name="hn.MultByFXRatesBot2">#REF!,#REF!,#REF!,#REF!,#REF!,#REF!,#REF!,#REF!,#REF!,#REF!,#REF!,#REF!</definedName>
    <definedName name="hn.MultByFXRatesBot3">#REF!,#REF!,#REF!,#REF!,#REF!,#REF!,#REF!,#REF!,#REF!,#REF!,#REF!,#REF!</definedName>
    <definedName name="hn.MultByFXRatesBot4">#REF!,#REF!,#REF!,#REF!,#REF!,#REF!,#REF!,#REF!,#REF!,#REF!,#REF!,#REF!,#REF!</definedName>
    <definedName name="hn.MultByFXRatesBot5">#REF!,#REF!,#REF!,#REF!,#REF!,#REF!,#REF!,#REF!,#REF!,#REF!,#REF!</definedName>
    <definedName name="hn.MultByFXRatesBot6">#REF!,#REF!,#REF!,#REF!,#REF!,#REF!,#REF!,#REF!,#REF!,#REF!,#REF!</definedName>
    <definedName name="hn.MultByFXRatesBot7">#REF!,#REF!,#REF!,#REF!,#REF!,#REF!,#REF!,#REF!,#REF!,#REF!,#REF!</definedName>
    <definedName name="hn.MultByFXRatesTop1">#REF!,#REF!,#REF!,#REF!,#REF!,#REF!,#REF!,#REF!,#REF!,#REF!,#REF!,#REF!</definedName>
    <definedName name="hn.MultByFXRatesTop2">#REF!,#REF!,#REF!,#REF!,#REF!,#REF!,#REF!,#REF!,#REF!,#REF!,#REF!,#REF!,#REF!,#REF!,#REF!</definedName>
    <definedName name="hn.MultByFXRatesTop3">#REF!,#REF!,#REF!,#REF!,#REF!,#REF!,#REF!,#REF!,#REF!,#REF!,#REF!,#REF!,#REF!,#REF!,#REF!</definedName>
    <definedName name="hn.MultByFXRatesTop4">#REF!,#REF!,#REF!,#REF!,#REF!,#REF!,#REF!,#REF!,#REF!,#REF!,#REF!,#REF!,#REF!,#REF!,#REF!</definedName>
    <definedName name="hn.MultByFXRatesTop5">#REF!,#REF!,#REF!,#REF!,#REF!,#REF!,#REF!,#REF!,#REF!,#REF!,#REF!,#REF!</definedName>
    <definedName name="hn.MultByFXRatesTop6">#REF!,#REF!,#REF!,#REF!,#REF!,#REF!,#REF!,#REF!,#REF!,#REF!,#REF!,#REF!,#REF!,#REF!,#REF!</definedName>
    <definedName name="hn.MultByFXRatesTop7">#REF!,#REF!,#REF!,#REF!,#REF!,#REF!,#REF!,#REF!,#REF!,#REF!,#REF!,#REF!,#REF!,#REF!,#REF!</definedName>
    <definedName name="hn.NoUpload">0</definedName>
    <definedName name="hn.ParityCheck">#REF!</definedName>
    <definedName name="hn.PrivateLTMYear">#REF!</definedName>
    <definedName name="hn.RolledForward">FALSE</definedName>
    <definedName name="hn.USLast">#REF!</definedName>
    <definedName name="hn.YearLabel">#REF!</definedName>
    <definedName name="hngbfdv">{"IS",#N/A,FALSE,"IS";"RPTIS",#N/A,FALSE,"RPTIS";"STATS",#N/A,FALSE,"STATS";"CELL",#N/A,FALSE,"CELL";"BS",#N/A,FALSE,"BS"}</definedName>
    <definedName name="hngbfg">{#N/A,#N/A,FALSE,"voz corporativa";#N/A,#N/A,FALSE,"Transmisión de datos";#N/A,#N/A,FALSE,"Videoconferencia";#N/A,#N/A,FALSE,"Correo electrónico";#N/A,#N/A,FALSE,"Correo de voz";#N/A,#N/A,FALSE,"Megafax";#N/A,#N/A,FALSE,"Edi";#N/A,#N/A,FALSE,"Internet";#N/A,#N/A,FALSE,"VSAT";#N/A,#N/A,FALSE,"ing ult. milla"}</definedName>
    <definedName name="hngbfv">{"Intermediate Calc.",#N/A,FALSE,"Merger Plan";"Merger Inputs",#N/A,FALSE,"Merger Plan";"PF Analysis",#N/A,FALSE,"Merger Plan"}</definedName>
    <definedName name="hngdf">{"coverall",#N/A,FALSE,"Definitions";"cover1",#N/A,FALSE,"Definitions";"cover2",#N/A,FALSE,"Definitions";"cover3",#N/A,FALSE,"Definitions";"cover4",#N/A,FALSE,"Definitions";"cover5",#N/A,FALSE,"Definitions";"blank",#N/A,FALSE,"Definitions"}</definedName>
    <definedName name="hngdh">#REF!</definedName>
    <definedName name="hnnhbgv">{"IS",#N/A,FALSE,"IS";"RPTIS",#N/A,FALSE,"RPTIS";"STATS",#N/A,FALSE,"STATS";"CELL",#N/A,FALSE,"CELL";"BS",#N/A,FALSE,"BS"}</definedName>
    <definedName name="hnu">{#N/A,#N/A,TRUE,"Consolidated";#N/A,#N/A,TRUE,"Offering";#N/A,#N/A,TRUE,"WAE";#N/A,#N/A,TRUE,"Combined";#N/A,#N/A,TRUE,"PE Consolidated";#N/A,#N/A,TRUE,"CF Consolidated";#N/A,#N/A,TRUE,"Income";#N/A,#N/A,TRUE,"OfferingTool";#N/A,#N/A,TRUE,"Inputs";#N/A,#N/A,TRUE,"PE";#N/A,#N/A,TRUE,"CF";#N/A,#N/A,TRUE,"Income (2)";#N/A,#N/A,TRUE,"Inputs (2)";#N/A,#N/A,TRUE,"PE (2)";#N/A,#N/A,TRUE,"CF (2)";#N/A,#N/A,TRUE,"Summary"}</definedName>
    <definedName name="hod">{#N/A,#N/A,FALSE,"TS";#N/A,#N/A,FALSE,"Combo";#N/A,#N/A,FALSE,"FAIR";#N/A,#N/A,FALSE,"RBC";#N/A,#N/A,FALSE,"xxxx";#N/A,#N/A,FALSE,"A_D";#N/A,#N/A,FALSE,"WACC";#N/A,#N/A,FALSE,"DCF";#N/A,#N/A,FALSE,"LBO";#N/A,#N/A,FALSE,"AcqMults";#N/A,#N/A,FALSE,"CompMults"}</definedName>
    <definedName name="hod_1">{#N/A,#N/A,FALSE,"TS";#N/A,#N/A,FALSE,"Combo";#N/A,#N/A,FALSE,"FAIR";#N/A,#N/A,FALSE,"RBC";#N/A,#N/A,FALSE,"xxxx";#N/A,#N/A,FALSE,"A_D";#N/A,#N/A,FALSE,"WACC";#N/A,#N/A,FALSE,"DCF";#N/A,#N/A,FALSE,"LBO";#N/A,#N/A,FALSE,"AcqMults";#N/A,#N/A,FALSE,"CompMults"}</definedName>
    <definedName name="hod_1_1">{#N/A,#N/A,FALSE,"TS";#N/A,#N/A,FALSE,"Combo";#N/A,#N/A,FALSE,"FAIR";#N/A,#N/A,FALSE,"RBC";#N/A,#N/A,FALSE,"xxxx";#N/A,#N/A,FALSE,"A_D";#N/A,#N/A,FALSE,"WACC";#N/A,#N/A,FALSE,"DCF";#N/A,#N/A,FALSE,"LBO";#N/A,#N/A,FALSE,"AcqMults";#N/A,#N/A,FALSE,"CompMults"}</definedName>
    <definedName name="hod_1_2">{#N/A,#N/A,FALSE,"TS";#N/A,#N/A,FALSE,"Combo";#N/A,#N/A,FALSE,"FAIR";#N/A,#N/A,FALSE,"RBC";#N/A,#N/A,FALSE,"xxxx";#N/A,#N/A,FALSE,"A_D";#N/A,#N/A,FALSE,"WACC";#N/A,#N/A,FALSE,"DCF";#N/A,#N/A,FALSE,"LBO";#N/A,#N/A,FALSE,"AcqMults";#N/A,#N/A,FALSE,"CompMults"}</definedName>
    <definedName name="hod_1_3">{#N/A,#N/A,FALSE,"TS";#N/A,#N/A,FALSE,"Combo";#N/A,#N/A,FALSE,"FAIR";#N/A,#N/A,FALSE,"RBC";#N/A,#N/A,FALSE,"xxxx";#N/A,#N/A,FALSE,"A_D";#N/A,#N/A,FALSE,"WACC";#N/A,#N/A,FALSE,"DCF";#N/A,#N/A,FALSE,"LBO";#N/A,#N/A,FALSE,"AcqMults";#N/A,#N/A,FALSE,"CompMults"}</definedName>
    <definedName name="hod_1_4">{#N/A,#N/A,FALSE,"TS";#N/A,#N/A,FALSE,"Combo";#N/A,#N/A,FALSE,"FAIR";#N/A,#N/A,FALSE,"RBC";#N/A,#N/A,FALSE,"xxxx";#N/A,#N/A,FALSE,"A_D";#N/A,#N/A,FALSE,"WACC";#N/A,#N/A,FALSE,"DCF";#N/A,#N/A,FALSE,"LBO";#N/A,#N/A,FALSE,"AcqMults";#N/A,#N/A,FALSE,"CompMults"}</definedName>
    <definedName name="hod_1_5">{#N/A,#N/A,FALSE,"TS";#N/A,#N/A,FALSE,"Combo";#N/A,#N/A,FALSE,"FAIR";#N/A,#N/A,FALSE,"RBC";#N/A,#N/A,FALSE,"xxxx";#N/A,#N/A,FALSE,"A_D";#N/A,#N/A,FALSE,"WACC";#N/A,#N/A,FALSE,"DCF";#N/A,#N/A,FALSE,"LBO";#N/A,#N/A,FALSE,"AcqMults";#N/A,#N/A,FALSE,"CompMults"}</definedName>
    <definedName name="hod_2">{#N/A,#N/A,FALSE,"TS";#N/A,#N/A,FALSE,"Combo";#N/A,#N/A,FALSE,"FAIR";#N/A,#N/A,FALSE,"RBC";#N/A,#N/A,FALSE,"xxxx";#N/A,#N/A,FALSE,"A_D";#N/A,#N/A,FALSE,"WACC";#N/A,#N/A,FALSE,"DCF";#N/A,#N/A,FALSE,"LBO";#N/A,#N/A,FALSE,"AcqMults";#N/A,#N/A,FALSE,"CompMults"}</definedName>
    <definedName name="hod_2_1">{#N/A,#N/A,FALSE,"TS";#N/A,#N/A,FALSE,"Combo";#N/A,#N/A,FALSE,"FAIR";#N/A,#N/A,FALSE,"RBC";#N/A,#N/A,FALSE,"xxxx";#N/A,#N/A,FALSE,"A_D";#N/A,#N/A,FALSE,"WACC";#N/A,#N/A,FALSE,"DCF";#N/A,#N/A,FALSE,"LBO";#N/A,#N/A,FALSE,"AcqMults";#N/A,#N/A,FALSE,"CompMults"}</definedName>
    <definedName name="hod_2_2">{#N/A,#N/A,FALSE,"TS";#N/A,#N/A,FALSE,"Combo";#N/A,#N/A,FALSE,"FAIR";#N/A,#N/A,FALSE,"RBC";#N/A,#N/A,FALSE,"xxxx";#N/A,#N/A,FALSE,"A_D";#N/A,#N/A,FALSE,"WACC";#N/A,#N/A,FALSE,"DCF";#N/A,#N/A,FALSE,"LBO";#N/A,#N/A,FALSE,"AcqMults";#N/A,#N/A,FALSE,"CompMults"}</definedName>
    <definedName name="hod_2_3">{#N/A,#N/A,FALSE,"TS";#N/A,#N/A,FALSE,"Combo";#N/A,#N/A,FALSE,"FAIR";#N/A,#N/A,FALSE,"RBC";#N/A,#N/A,FALSE,"xxxx";#N/A,#N/A,FALSE,"A_D";#N/A,#N/A,FALSE,"WACC";#N/A,#N/A,FALSE,"DCF";#N/A,#N/A,FALSE,"LBO";#N/A,#N/A,FALSE,"AcqMults";#N/A,#N/A,FALSE,"CompMults"}</definedName>
    <definedName name="hod_2_4">{#N/A,#N/A,FALSE,"TS";#N/A,#N/A,FALSE,"Combo";#N/A,#N/A,FALSE,"FAIR";#N/A,#N/A,FALSE,"RBC";#N/A,#N/A,FALSE,"xxxx";#N/A,#N/A,FALSE,"A_D";#N/A,#N/A,FALSE,"WACC";#N/A,#N/A,FALSE,"DCF";#N/A,#N/A,FALSE,"LBO";#N/A,#N/A,FALSE,"AcqMults";#N/A,#N/A,FALSE,"CompMults"}</definedName>
    <definedName name="hod_2_5">{#N/A,#N/A,FALSE,"TS";#N/A,#N/A,FALSE,"Combo";#N/A,#N/A,FALSE,"FAIR";#N/A,#N/A,FALSE,"RBC";#N/A,#N/A,FALSE,"xxxx";#N/A,#N/A,FALSE,"A_D";#N/A,#N/A,FALSE,"WACC";#N/A,#N/A,FALSE,"DCF";#N/A,#N/A,FALSE,"LBO";#N/A,#N/A,FALSE,"AcqMults";#N/A,#N/A,FALSE,"CompMults"}</definedName>
    <definedName name="hod_3">{#N/A,#N/A,FALSE,"TS";#N/A,#N/A,FALSE,"Combo";#N/A,#N/A,FALSE,"FAIR";#N/A,#N/A,FALSE,"RBC";#N/A,#N/A,FALSE,"xxxx";#N/A,#N/A,FALSE,"A_D";#N/A,#N/A,FALSE,"WACC";#N/A,#N/A,FALSE,"DCF";#N/A,#N/A,FALSE,"LBO";#N/A,#N/A,FALSE,"AcqMults";#N/A,#N/A,FALSE,"CompMults"}</definedName>
    <definedName name="hod_3_1">{#N/A,#N/A,FALSE,"TS";#N/A,#N/A,FALSE,"Combo";#N/A,#N/A,FALSE,"FAIR";#N/A,#N/A,FALSE,"RBC";#N/A,#N/A,FALSE,"xxxx";#N/A,#N/A,FALSE,"A_D";#N/A,#N/A,FALSE,"WACC";#N/A,#N/A,FALSE,"DCF";#N/A,#N/A,FALSE,"LBO";#N/A,#N/A,FALSE,"AcqMults";#N/A,#N/A,FALSE,"CompMults"}</definedName>
    <definedName name="hod_3_2">{#N/A,#N/A,FALSE,"TS";#N/A,#N/A,FALSE,"Combo";#N/A,#N/A,FALSE,"FAIR";#N/A,#N/A,FALSE,"RBC";#N/A,#N/A,FALSE,"xxxx";#N/A,#N/A,FALSE,"A_D";#N/A,#N/A,FALSE,"WACC";#N/A,#N/A,FALSE,"DCF";#N/A,#N/A,FALSE,"LBO";#N/A,#N/A,FALSE,"AcqMults";#N/A,#N/A,FALSE,"CompMults"}</definedName>
    <definedName name="hod_3_3">{#N/A,#N/A,FALSE,"TS";#N/A,#N/A,FALSE,"Combo";#N/A,#N/A,FALSE,"FAIR";#N/A,#N/A,FALSE,"RBC";#N/A,#N/A,FALSE,"xxxx";#N/A,#N/A,FALSE,"A_D";#N/A,#N/A,FALSE,"WACC";#N/A,#N/A,FALSE,"DCF";#N/A,#N/A,FALSE,"LBO";#N/A,#N/A,FALSE,"AcqMults";#N/A,#N/A,FALSE,"CompMults"}</definedName>
    <definedName name="hod_3_4">{#N/A,#N/A,FALSE,"TS";#N/A,#N/A,FALSE,"Combo";#N/A,#N/A,FALSE,"FAIR";#N/A,#N/A,FALSE,"RBC";#N/A,#N/A,FALSE,"xxxx";#N/A,#N/A,FALSE,"A_D";#N/A,#N/A,FALSE,"WACC";#N/A,#N/A,FALSE,"DCF";#N/A,#N/A,FALSE,"LBO";#N/A,#N/A,FALSE,"AcqMults";#N/A,#N/A,FALSE,"CompMults"}</definedName>
    <definedName name="hod_3_5">{#N/A,#N/A,FALSE,"TS";#N/A,#N/A,FALSE,"Combo";#N/A,#N/A,FALSE,"FAIR";#N/A,#N/A,FALSE,"RBC";#N/A,#N/A,FALSE,"xxxx";#N/A,#N/A,FALSE,"A_D";#N/A,#N/A,FALSE,"WACC";#N/A,#N/A,FALSE,"DCF";#N/A,#N/A,FALSE,"LBO";#N/A,#N/A,FALSE,"AcqMults";#N/A,#N/A,FALSE,"CompMults"}</definedName>
    <definedName name="hod_4">{#N/A,#N/A,FALSE,"TS";#N/A,#N/A,FALSE,"Combo";#N/A,#N/A,FALSE,"FAIR";#N/A,#N/A,FALSE,"RBC";#N/A,#N/A,FALSE,"xxxx";#N/A,#N/A,FALSE,"A_D";#N/A,#N/A,FALSE,"WACC";#N/A,#N/A,FALSE,"DCF";#N/A,#N/A,FALSE,"LBO";#N/A,#N/A,FALSE,"AcqMults";#N/A,#N/A,FALSE,"CompMults"}</definedName>
    <definedName name="hod_4_1">{#N/A,#N/A,FALSE,"TS";#N/A,#N/A,FALSE,"Combo";#N/A,#N/A,FALSE,"FAIR";#N/A,#N/A,FALSE,"RBC";#N/A,#N/A,FALSE,"xxxx";#N/A,#N/A,FALSE,"A_D";#N/A,#N/A,FALSE,"WACC";#N/A,#N/A,FALSE,"DCF";#N/A,#N/A,FALSE,"LBO";#N/A,#N/A,FALSE,"AcqMults";#N/A,#N/A,FALSE,"CompMults"}</definedName>
    <definedName name="hod_4_2">{#N/A,#N/A,FALSE,"TS";#N/A,#N/A,FALSE,"Combo";#N/A,#N/A,FALSE,"FAIR";#N/A,#N/A,FALSE,"RBC";#N/A,#N/A,FALSE,"xxxx";#N/A,#N/A,FALSE,"A_D";#N/A,#N/A,FALSE,"WACC";#N/A,#N/A,FALSE,"DCF";#N/A,#N/A,FALSE,"LBO";#N/A,#N/A,FALSE,"AcqMults";#N/A,#N/A,FALSE,"CompMults"}</definedName>
    <definedName name="hod_4_3">{#N/A,#N/A,FALSE,"TS";#N/A,#N/A,FALSE,"Combo";#N/A,#N/A,FALSE,"FAIR";#N/A,#N/A,FALSE,"RBC";#N/A,#N/A,FALSE,"xxxx";#N/A,#N/A,FALSE,"A_D";#N/A,#N/A,FALSE,"WACC";#N/A,#N/A,FALSE,"DCF";#N/A,#N/A,FALSE,"LBO";#N/A,#N/A,FALSE,"AcqMults";#N/A,#N/A,FALSE,"CompMults"}</definedName>
    <definedName name="hod_4_4">{#N/A,#N/A,FALSE,"TS";#N/A,#N/A,FALSE,"Combo";#N/A,#N/A,FALSE,"FAIR";#N/A,#N/A,FALSE,"RBC";#N/A,#N/A,FALSE,"xxxx";#N/A,#N/A,FALSE,"A_D";#N/A,#N/A,FALSE,"WACC";#N/A,#N/A,FALSE,"DCF";#N/A,#N/A,FALSE,"LBO";#N/A,#N/A,FALSE,"AcqMults";#N/A,#N/A,FALSE,"CompMults"}</definedName>
    <definedName name="hod_4_5">{#N/A,#N/A,FALSE,"TS";#N/A,#N/A,FALSE,"Combo";#N/A,#N/A,FALSE,"FAIR";#N/A,#N/A,FALSE,"RBC";#N/A,#N/A,FALSE,"xxxx";#N/A,#N/A,FALSE,"A_D";#N/A,#N/A,FALSE,"WACC";#N/A,#N/A,FALSE,"DCF";#N/A,#N/A,FALSE,"LBO";#N/A,#N/A,FALSE,"AcqMults";#N/A,#N/A,FALSE,"CompMults"}</definedName>
    <definedName name="hod_5">{#N/A,#N/A,FALSE,"TS";#N/A,#N/A,FALSE,"Combo";#N/A,#N/A,FALSE,"FAIR";#N/A,#N/A,FALSE,"RBC";#N/A,#N/A,FALSE,"xxxx";#N/A,#N/A,FALSE,"A_D";#N/A,#N/A,FALSE,"WACC";#N/A,#N/A,FALSE,"DCF";#N/A,#N/A,FALSE,"LBO";#N/A,#N/A,FALSE,"AcqMults";#N/A,#N/A,FALSE,"CompMults"}</definedName>
    <definedName name="hod_5_1">{#N/A,#N/A,FALSE,"TS";#N/A,#N/A,FALSE,"Combo";#N/A,#N/A,FALSE,"FAIR";#N/A,#N/A,FALSE,"RBC";#N/A,#N/A,FALSE,"xxxx";#N/A,#N/A,FALSE,"A_D";#N/A,#N/A,FALSE,"WACC";#N/A,#N/A,FALSE,"DCF";#N/A,#N/A,FALSE,"LBO";#N/A,#N/A,FALSE,"AcqMults";#N/A,#N/A,FALSE,"CompMults"}</definedName>
    <definedName name="hod_5_2">{#N/A,#N/A,FALSE,"TS";#N/A,#N/A,FALSE,"Combo";#N/A,#N/A,FALSE,"FAIR";#N/A,#N/A,FALSE,"RBC";#N/A,#N/A,FALSE,"xxxx";#N/A,#N/A,FALSE,"A_D";#N/A,#N/A,FALSE,"WACC";#N/A,#N/A,FALSE,"DCF";#N/A,#N/A,FALSE,"LBO";#N/A,#N/A,FALSE,"AcqMults";#N/A,#N/A,FALSE,"CompMults"}</definedName>
    <definedName name="hod_5_3">{#N/A,#N/A,FALSE,"TS";#N/A,#N/A,FALSE,"Combo";#N/A,#N/A,FALSE,"FAIR";#N/A,#N/A,FALSE,"RBC";#N/A,#N/A,FALSE,"xxxx";#N/A,#N/A,FALSE,"A_D";#N/A,#N/A,FALSE,"WACC";#N/A,#N/A,FALSE,"DCF";#N/A,#N/A,FALSE,"LBO";#N/A,#N/A,FALSE,"AcqMults";#N/A,#N/A,FALSE,"CompMults"}</definedName>
    <definedName name="hod_5_4">{#N/A,#N/A,FALSE,"TS";#N/A,#N/A,FALSE,"Combo";#N/A,#N/A,FALSE,"FAIR";#N/A,#N/A,FALSE,"RBC";#N/A,#N/A,FALSE,"xxxx";#N/A,#N/A,FALSE,"A_D";#N/A,#N/A,FALSE,"WACC";#N/A,#N/A,FALSE,"DCF";#N/A,#N/A,FALSE,"LBO";#N/A,#N/A,FALSE,"AcqMults";#N/A,#N/A,FALSE,"CompMults"}</definedName>
    <definedName name="hod_5_5">{#N/A,#N/A,FALSE,"TS";#N/A,#N/A,FALSE,"Combo";#N/A,#N/A,FALSE,"FAIR";#N/A,#N/A,FALSE,"RBC";#N/A,#N/A,FALSE,"xxxx";#N/A,#N/A,FALSE,"A_D";#N/A,#N/A,FALSE,"WACC";#N/A,#N/A,FALSE,"DCF";#N/A,#N/A,FALSE,"LBO";#N/A,#N/A,FALSE,"AcqMults";#N/A,#N/A,FALSE,"CompMults"}</definedName>
    <definedName name="HOLA">{"AR",#N/A,FALSE,"ASMGTSUM";"INV",#N/A,FALSE,"ASMGTSUM";"HCCOMP",#N/A,FALSE,"ASMGTSUM";"cap.depr",#N/A,FALSE,"ASMGTSUM"}</definedName>
    <definedName name="holidays">10</definedName>
    <definedName name="HOLLANDACTUAL">#REF!</definedName>
    <definedName name="home">{"WACC_filecopy",#N/A,FALSE,"Inputs";"Beta_filecopy",#N/A,FALSE,"Inputs";"SCF_filecopy",#N/A,FALSE,"Inputs";"ProBS_filecopy",#N/A,FALSE,"Inputs";"BS_filecopy",#N/A,FALSE,"Inputs";"ProIS_filecopy",#N/A,FALSE,"Inputs";"IS_filecopy",#N/A,FALSE,"Inputs"}</definedName>
    <definedName name="HomeCurrency">#REF!</definedName>
    <definedName name="homer">{"P.I. BUDGET ASSUMPTIONS",#N/A,FALSE,"PERIODIC INSP 97";"P.I. MAJOR EXP",#N/A,FALSE,"PERIODIC INSP 97";"PERIODIC INSP",#N/A,FALSE,"PERIODIC INSP 97"}</definedName>
    <definedName name="HOMFE">{#N/A,#N/A,FALSE,"Assessment";#N/A,#N/A,FALSE,"Staffing";#N/A,#N/A,FALSE,"Hires";#N/A,#N/A,FALSE,"Assumptions"}</definedName>
    <definedName name="HOMFE_1">{#N/A,#N/A,FALSE,"Assessment";#N/A,#N/A,FALSE,"Staffing";#N/A,#N/A,FALSE,"Hires";#N/A,#N/A,FALSE,"Assumptions"}</definedName>
    <definedName name="HOMFE_1_1">{#N/A,#N/A,FALSE,"Assessment";#N/A,#N/A,FALSE,"Staffing";#N/A,#N/A,FALSE,"Hires";#N/A,#N/A,FALSE,"Assumptions"}</definedName>
    <definedName name="HOMFE_1_2">{#N/A,#N/A,FALSE,"Assessment";#N/A,#N/A,FALSE,"Staffing";#N/A,#N/A,FALSE,"Hires";#N/A,#N/A,FALSE,"Assumptions"}</definedName>
    <definedName name="HOMFE_1_3">{#N/A,#N/A,FALSE,"Assessment";#N/A,#N/A,FALSE,"Staffing";#N/A,#N/A,FALSE,"Hires";#N/A,#N/A,FALSE,"Assumptions"}</definedName>
    <definedName name="HOMFE_1_4">{#N/A,#N/A,FALSE,"Assessment";#N/A,#N/A,FALSE,"Staffing";#N/A,#N/A,FALSE,"Hires";#N/A,#N/A,FALSE,"Assumptions"}</definedName>
    <definedName name="HOMFE_1_5">{#N/A,#N/A,FALSE,"Assessment";#N/A,#N/A,FALSE,"Staffing";#N/A,#N/A,FALSE,"Hires";#N/A,#N/A,FALSE,"Assumptions"}</definedName>
    <definedName name="HOMFE_2">{#N/A,#N/A,FALSE,"Assessment";#N/A,#N/A,FALSE,"Staffing";#N/A,#N/A,FALSE,"Hires";#N/A,#N/A,FALSE,"Assumptions"}</definedName>
    <definedName name="HOMFE_2_1">{#N/A,#N/A,FALSE,"Assessment";#N/A,#N/A,FALSE,"Staffing";#N/A,#N/A,FALSE,"Hires";#N/A,#N/A,FALSE,"Assumptions"}</definedName>
    <definedName name="HOMFE_2_2">{#N/A,#N/A,FALSE,"Assessment";#N/A,#N/A,FALSE,"Staffing";#N/A,#N/A,FALSE,"Hires";#N/A,#N/A,FALSE,"Assumptions"}</definedName>
    <definedName name="HOMFE_2_3">{#N/A,#N/A,FALSE,"Assessment";#N/A,#N/A,FALSE,"Staffing";#N/A,#N/A,FALSE,"Hires";#N/A,#N/A,FALSE,"Assumptions"}</definedName>
    <definedName name="HOMFE_2_4">{#N/A,#N/A,FALSE,"Assessment";#N/A,#N/A,FALSE,"Staffing";#N/A,#N/A,FALSE,"Hires";#N/A,#N/A,FALSE,"Assumptions"}</definedName>
    <definedName name="HOMFE_2_5">{#N/A,#N/A,FALSE,"Assessment";#N/A,#N/A,FALSE,"Staffing";#N/A,#N/A,FALSE,"Hires";#N/A,#N/A,FALSE,"Assumptions"}</definedName>
    <definedName name="HOMFE_3">{#N/A,#N/A,FALSE,"Assessment";#N/A,#N/A,FALSE,"Staffing";#N/A,#N/A,FALSE,"Hires";#N/A,#N/A,FALSE,"Assumptions"}</definedName>
    <definedName name="HOMFE_3_1">{#N/A,#N/A,FALSE,"Assessment";#N/A,#N/A,FALSE,"Staffing";#N/A,#N/A,FALSE,"Hires";#N/A,#N/A,FALSE,"Assumptions"}</definedName>
    <definedName name="HOMFE_3_2">{#N/A,#N/A,FALSE,"Assessment";#N/A,#N/A,FALSE,"Staffing";#N/A,#N/A,FALSE,"Hires";#N/A,#N/A,FALSE,"Assumptions"}</definedName>
    <definedName name="HOMFE_3_3">{#N/A,#N/A,FALSE,"Assessment";#N/A,#N/A,FALSE,"Staffing";#N/A,#N/A,FALSE,"Hires";#N/A,#N/A,FALSE,"Assumptions"}</definedName>
    <definedName name="HOMFE_3_4">{#N/A,#N/A,FALSE,"Assessment";#N/A,#N/A,FALSE,"Staffing";#N/A,#N/A,FALSE,"Hires";#N/A,#N/A,FALSE,"Assumptions"}</definedName>
    <definedName name="HOMFE_3_5">{#N/A,#N/A,FALSE,"Assessment";#N/A,#N/A,FALSE,"Staffing";#N/A,#N/A,FALSE,"Hires";#N/A,#N/A,FALSE,"Assumptions"}</definedName>
    <definedName name="HOMFE_4">{#N/A,#N/A,FALSE,"Assessment";#N/A,#N/A,FALSE,"Staffing";#N/A,#N/A,FALSE,"Hires";#N/A,#N/A,FALSE,"Assumptions"}</definedName>
    <definedName name="HOMFE_4_1">{#N/A,#N/A,FALSE,"Assessment";#N/A,#N/A,FALSE,"Staffing";#N/A,#N/A,FALSE,"Hires";#N/A,#N/A,FALSE,"Assumptions"}</definedName>
    <definedName name="HOMFE_4_2">{#N/A,#N/A,FALSE,"Assessment";#N/A,#N/A,FALSE,"Staffing";#N/A,#N/A,FALSE,"Hires";#N/A,#N/A,FALSE,"Assumptions"}</definedName>
    <definedName name="HOMFE_4_3">{#N/A,#N/A,FALSE,"Assessment";#N/A,#N/A,FALSE,"Staffing";#N/A,#N/A,FALSE,"Hires";#N/A,#N/A,FALSE,"Assumptions"}</definedName>
    <definedName name="HOMFE_4_4">{#N/A,#N/A,FALSE,"Assessment";#N/A,#N/A,FALSE,"Staffing";#N/A,#N/A,FALSE,"Hires";#N/A,#N/A,FALSE,"Assumptions"}</definedName>
    <definedName name="HOMFE_4_5">{#N/A,#N/A,FALSE,"Assessment";#N/A,#N/A,FALSE,"Staffing";#N/A,#N/A,FALSE,"Hires";#N/A,#N/A,FALSE,"Assumptions"}</definedName>
    <definedName name="HOMFE_5">{#N/A,#N/A,FALSE,"Assessment";#N/A,#N/A,FALSE,"Staffing";#N/A,#N/A,FALSE,"Hires";#N/A,#N/A,FALSE,"Assumptions"}</definedName>
    <definedName name="HOMFE_5_1">{#N/A,#N/A,FALSE,"Assessment";#N/A,#N/A,FALSE,"Staffing";#N/A,#N/A,FALSE,"Hires";#N/A,#N/A,FALSE,"Assumptions"}</definedName>
    <definedName name="HOMFE_5_2">{#N/A,#N/A,FALSE,"Assessment";#N/A,#N/A,FALSE,"Staffing";#N/A,#N/A,FALSE,"Hires";#N/A,#N/A,FALSE,"Assumptions"}</definedName>
    <definedName name="HOMFE_5_3">{#N/A,#N/A,FALSE,"Assessment";#N/A,#N/A,FALSE,"Staffing";#N/A,#N/A,FALSE,"Hires";#N/A,#N/A,FALSE,"Assumptions"}</definedName>
    <definedName name="HOMFE_5_4">{#N/A,#N/A,FALSE,"Assessment";#N/A,#N/A,FALSE,"Staffing";#N/A,#N/A,FALSE,"Hires";#N/A,#N/A,FALSE,"Assumptions"}</definedName>
    <definedName name="HOMFE_5_5">{#N/A,#N/A,FALSE,"Assessment";#N/A,#N/A,FALSE,"Staffing";#N/A,#N/A,FALSE,"Hires";#N/A,#N/A,FALSE,"Assumptions"}</definedName>
    <definedName name="HOPayrollCost">#REF!</definedName>
    <definedName name="HORIZONTAL">{#N/A,#N/A,TRUE,"Total";#N/A,#N/A,TRUE,"U.S. Devl.";#N/A,#N/A,TRUE,"U.S. Headcount"}</definedName>
    <definedName name="horoprices">#REF!</definedName>
    <definedName name="Horsham___Livingston">#REF!</definedName>
    <definedName name="host">{"'Ron's summary sheet'!$A$2:$P$78"}</definedName>
    <definedName name="Houston_Tr_1">#REF!</definedName>
    <definedName name="Houston_Tr_2">#REF!</definedName>
    <definedName name="Houston_Tr_3">#REF!</definedName>
    <definedName name="houy">{#N/A,#N/A,FALSE,"AD_Purchase";#N/A,#N/A,FALSE,"Credit";#N/A,#N/A,FALSE,"PF Acquisition";#N/A,#N/A,FALSE,"PF Offering"}</definedName>
    <definedName name="houy_1">#REF!</definedName>
    <definedName name="houy_1_1">{#N/A,#N/A,FALSE,"AD_Purchase";#N/A,#N/A,FALSE,"Credit";#N/A,#N/A,FALSE,"PF Acquisition";#N/A,#N/A,FALSE,"PF Offering"}</definedName>
    <definedName name="houy_1_2">{#N/A,#N/A,FALSE,"AD_Purchase";#N/A,#N/A,FALSE,"Credit";#N/A,#N/A,FALSE,"PF Acquisition";#N/A,#N/A,FALSE,"PF Offering"}</definedName>
    <definedName name="houy_1_3">{#N/A,#N/A,FALSE,"AD_Purchase";#N/A,#N/A,FALSE,"Credit";#N/A,#N/A,FALSE,"PF Acquisition";#N/A,#N/A,FALSE,"PF Offering"}</definedName>
    <definedName name="houy_1_4">{#N/A,#N/A,FALSE,"AD_Purchase";#N/A,#N/A,FALSE,"Credit";#N/A,#N/A,FALSE,"PF Acquisition";#N/A,#N/A,FALSE,"PF Offering"}</definedName>
    <definedName name="houy_1_5">{#N/A,#N/A,FALSE,"AD_Purchase";#N/A,#N/A,FALSE,"Credit";#N/A,#N/A,FALSE,"PF Acquisition";#N/A,#N/A,FALSE,"PF Offering"}</definedName>
    <definedName name="houy_2">{#N/A,#N/A,FALSE,"AD_Purchase";#N/A,#N/A,FALSE,"Credit";#N/A,#N/A,FALSE,"PF Acquisition";#N/A,#N/A,FALSE,"PF Offering"}</definedName>
    <definedName name="houy_2_1">{#N/A,#N/A,FALSE,"AD_Purchase";#N/A,#N/A,FALSE,"Credit";#N/A,#N/A,FALSE,"PF Acquisition";#N/A,#N/A,FALSE,"PF Offering"}</definedName>
    <definedName name="houy_2_2">{#N/A,#N/A,FALSE,"AD_Purchase";#N/A,#N/A,FALSE,"Credit";#N/A,#N/A,FALSE,"PF Acquisition";#N/A,#N/A,FALSE,"PF Offering"}</definedName>
    <definedName name="houy_2_3">{#N/A,#N/A,FALSE,"AD_Purchase";#N/A,#N/A,FALSE,"Credit";#N/A,#N/A,FALSE,"PF Acquisition";#N/A,#N/A,FALSE,"PF Offering"}</definedName>
    <definedName name="houy_2_4">{#N/A,#N/A,FALSE,"AD_Purchase";#N/A,#N/A,FALSE,"Credit";#N/A,#N/A,FALSE,"PF Acquisition";#N/A,#N/A,FALSE,"PF Offering"}</definedName>
    <definedName name="houy_2_5">{#N/A,#N/A,FALSE,"AD_Purchase";#N/A,#N/A,FALSE,"Credit";#N/A,#N/A,FALSE,"PF Acquisition";#N/A,#N/A,FALSE,"PF Offering"}</definedName>
    <definedName name="houy_3">{#N/A,#N/A,FALSE,"AD_Purchase";#N/A,#N/A,FALSE,"Credit";#N/A,#N/A,FALSE,"PF Acquisition";#N/A,#N/A,FALSE,"PF Offering"}</definedName>
    <definedName name="houy_3_1">{#N/A,#N/A,FALSE,"AD_Purchase";#N/A,#N/A,FALSE,"Credit";#N/A,#N/A,FALSE,"PF Acquisition";#N/A,#N/A,FALSE,"PF Offering"}</definedName>
    <definedName name="houy_3_2">{#N/A,#N/A,FALSE,"AD_Purchase";#N/A,#N/A,FALSE,"Credit";#N/A,#N/A,FALSE,"PF Acquisition";#N/A,#N/A,FALSE,"PF Offering"}</definedName>
    <definedName name="houy_3_3">{#N/A,#N/A,FALSE,"AD_Purchase";#N/A,#N/A,FALSE,"Credit";#N/A,#N/A,FALSE,"PF Acquisition";#N/A,#N/A,FALSE,"PF Offering"}</definedName>
    <definedName name="houy_3_4">{#N/A,#N/A,FALSE,"AD_Purchase";#N/A,#N/A,FALSE,"Credit";#N/A,#N/A,FALSE,"PF Acquisition";#N/A,#N/A,FALSE,"PF Offering"}</definedName>
    <definedName name="houy_3_5">{#N/A,#N/A,FALSE,"AD_Purchase";#N/A,#N/A,FALSE,"Credit";#N/A,#N/A,FALSE,"PF Acquisition";#N/A,#N/A,FALSE,"PF Offering"}</definedName>
    <definedName name="houy_4">{#N/A,#N/A,FALSE,"AD_Purchase";#N/A,#N/A,FALSE,"Credit";#N/A,#N/A,FALSE,"PF Acquisition";#N/A,#N/A,FALSE,"PF Offering"}</definedName>
    <definedName name="houy_4_1">{#N/A,#N/A,FALSE,"AD_Purchase";#N/A,#N/A,FALSE,"Credit";#N/A,#N/A,FALSE,"PF Acquisition";#N/A,#N/A,FALSE,"PF Offering"}</definedName>
    <definedName name="houy_4_2">{#N/A,#N/A,FALSE,"AD_Purchase";#N/A,#N/A,FALSE,"Credit";#N/A,#N/A,FALSE,"PF Acquisition";#N/A,#N/A,FALSE,"PF Offering"}</definedName>
    <definedName name="houy_4_3">{#N/A,#N/A,FALSE,"AD_Purchase";#N/A,#N/A,FALSE,"Credit";#N/A,#N/A,FALSE,"PF Acquisition";#N/A,#N/A,FALSE,"PF Offering"}</definedName>
    <definedName name="houy_4_4">{#N/A,#N/A,FALSE,"AD_Purchase";#N/A,#N/A,FALSE,"Credit";#N/A,#N/A,FALSE,"PF Acquisition";#N/A,#N/A,FALSE,"PF Offering"}</definedName>
    <definedName name="houy_4_5">{#N/A,#N/A,FALSE,"AD_Purchase";#N/A,#N/A,FALSE,"Credit";#N/A,#N/A,FALSE,"PF Acquisition";#N/A,#N/A,FALSE,"PF Offering"}</definedName>
    <definedName name="houy_5">{#N/A,#N/A,FALSE,"AD_Purchase";#N/A,#N/A,FALSE,"Credit";#N/A,#N/A,FALSE,"PF Acquisition";#N/A,#N/A,FALSE,"PF Offering"}</definedName>
    <definedName name="houy_5_1">{#N/A,#N/A,FALSE,"AD_Purchase";#N/A,#N/A,FALSE,"Credit";#N/A,#N/A,FALSE,"PF Acquisition";#N/A,#N/A,FALSE,"PF Offering"}</definedName>
    <definedName name="houy_5_2">{#N/A,#N/A,FALSE,"AD_Purchase";#N/A,#N/A,FALSE,"Credit";#N/A,#N/A,FALSE,"PF Acquisition";#N/A,#N/A,FALSE,"PF Offering"}</definedName>
    <definedName name="houy_5_3">{#N/A,#N/A,FALSE,"AD_Purchase";#N/A,#N/A,FALSE,"Credit";#N/A,#N/A,FALSE,"PF Acquisition";#N/A,#N/A,FALSE,"PF Offering"}</definedName>
    <definedName name="houy_5_4">{#N/A,#N/A,FALSE,"AD_Purchase";#N/A,#N/A,FALSE,"Credit";#N/A,#N/A,FALSE,"PF Acquisition";#N/A,#N/A,FALSE,"PF Offering"}</definedName>
    <definedName name="houy_5_5">{#N/A,#N/A,FALSE,"AD_Purchase";#N/A,#N/A,FALSE,"Credit";#N/A,#N/A,FALSE,"PF Acquisition";#N/A,#N/A,FALSE,"PF Offering"}</definedName>
    <definedName name="houy1">{#N/A,#N/A,FALSE,"AD_Purchase";#N/A,#N/A,FALSE,"Credit";#N/A,#N/A,FALSE,"PF Acquisition";#N/A,#N/A,FALSE,"PF Offering"}</definedName>
    <definedName name="houy2">{#N/A,#N/A,FALSE,"AD_Purchase";#N/A,#N/A,FALSE,"Credit";#N/A,#N/A,FALSE,"PF Acquisition";#N/A,#N/A,FALSE,"PF Offering"}</definedName>
    <definedName name="hp">{"Reader",#N/A,FALSE,"Summary";"Reader",#N/A,FALSE,"Buildup";"Reader",#N/A,FALSE,"Financials";"Reader",#N/A,FALSE,"Debt &amp; Other"}</definedName>
    <definedName name="HPD">{"'Edit'!$A$1:$V$2277"}</definedName>
    <definedName name="HQ">{#N/A,#N/A,FALSE,"6405";#N/A,#N/A,FALSE,"6406";#N/A,#N/A,FALSE,"6409";#N/A,#N/A,FALSE,"6425";#N/A,#N/A,FALSE,"6426";#N/A,#N/A,FALSE,"6427";#N/A,#N/A,FALSE,"6440";#N/A,#N/A,FALSE,"6441";#N/A,#N/A,FALSE,"6442";#N/A,#N/A,FALSE,"6443"}</definedName>
    <definedName name="hr">{"Data Worksheet",#N/A,FALSE,"CAREY97"}</definedName>
    <definedName name="hrd">#REF!</definedName>
    <definedName name="hrea">#REF!</definedName>
    <definedName name="HRF">{#N/A,#N/A,FALSE,"Aging Summary";#N/A,#N/A,FALSE,"Ratio Analysis";#N/A,#N/A,FALSE,"Test 120 Day Accts";#N/A,#N/A,FALSE,"Tickmarks"}</definedName>
    <definedName name="hrhtr">#REF!</definedName>
    <definedName name="hrhtr_1">#REF!</definedName>
    <definedName name="hrrf">#REF!</definedName>
    <definedName name="hrrf_1">#REF!</definedName>
    <definedName name="hrthj">#REF!</definedName>
    <definedName name="hrthj_1">#REF!</definedName>
    <definedName name="hs">{#N/A,#N/A,FALSE,"Assum";#N/A,#N/A,FALSE,"IS";#N/A,#N/A,FALSE,"Op-BS";#N/A,#N/A,FALSE,"BSCF";#N/A,#N/A,FALSE,"Brad_IS";#N/A,#N/A,FALSE,"Brad_BSCF";#N/A,#N/A,FALSE,"Nick_IS";#N/A,#N/A,FALSE,"Nick_BSCF";#N/A,#N/A,FALSE,"Mobile_IS";#N/A,#N/A,FALSE,"Mobile_BSCF";#N/A,#N/A,FALSE,"Syn+Elim";#N/A,#N/A,FALSE,"Ratings"}</definedName>
    <definedName name="HSCT3">0.1</definedName>
    <definedName name="HSDN">2.5</definedName>
    <definedName name="hshhr">{#N/A,#N/A,TRUE,"Staffnos &amp; cost"}</definedName>
    <definedName name="hshstd">{"Canada Summary",#N/A,FALSE,"Canada";"Canada by Month",#N/A,FALSE,"Canada";"Canada YTD",#N/A,FALSE,"Canada"}</definedName>
    <definedName name="HSIT">{#N/A,#N/A,FALSE,"CIBHA05A";#N/A,#N/A,FALSE,"CIBHA05B"}</definedName>
    <definedName name="HSLXH">1.7</definedName>
    <definedName name="HspLogonApplication">"'UTSIplan'"</definedName>
    <definedName name="HspLogonDomain">"'CAHYPAPP'"</definedName>
    <definedName name="HspLogonServer">"'cahypapp'"</definedName>
    <definedName name="HspLogonUserName">"'HypAdmin'"</definedName>
    <definedName name="hsv">{#N/A,#N/A,FALSE,"SKG_SC";#N/A,#N/A,FALSE,"SKG_KP";#N/A,#N/A,FALSE,"SCG_KC";#N/A,#N/A,FALSE,"SKG_PM";#N/A,#N/A,FALSE,"SKG_Asta";#N/A,#N/A,FALSE,"SKG_DE";#N/A,#N/A,FALSE,"SKG_FA";#N/A,#N/A,FALSE,"SKG_EM";#N/A,#N/A,FALSE,"SKG_AK";#N/A,#N/A,FALSE,"SKG_CER";#N/A,#N/A,FALSE,"SKG_BA";#N/A,#N/A,FALSE,"SKG_KO"}</definedName>
    <definedName name="hsv_1">{#N/A,#N/A,FALSE,"SKG_SC";#N/A,#N/A,FALSE,"SKG_KP";#N/A,#N/A,FALSE,"SCG_KC";#N/A,#N/A,FALSE,"SKG_PM";#N/A,#N/A,FALSE,"SKG_Asta";#N/A,#N/A,FALSE,"SKG_DE";#N/A,#N/A,FALSE,"SKG_FA";#N/A,#N/A,FALSE,"SKG_EM";#N/A,#N/A,FALSE,"SKG_AK";#N/A,#N/A,FALSE,"SKG_CER";#N/A,#N/A,FALSE,"SKG_BA";#N/A,#N/A,FALSE,"SKG_KO"}</definedName>
    <definedName name="hsv_2">{#N/A,#N/A,FALSE,"SKG_SC";#N/A,#N/A,FALSE,"SKG_KP";#N/A,#N/A,FALSE,"SCG_KC";#N/A,#N/A,FALSE,"SKG_PM";#N/A,#N/A,FALSE,"SKG_Asta";#N/A,#N/A,FALSE,"SKG_DE";#N/A,#N/A,FALSE,"SKG_FA";#N/A,#N/A,FALSE,"SKG_EM";#N/A,#N/A,FALSE,"SKG_AK";#N/A,#N/A,FALSE,"SKG_CER";#N/A,#N/A,FALSE,"SKG_BA";#N/A,#N/A,FALSE,"SKG_KO"}</definedName>
    <definedName name="ht">{"'표지'!$B$5"}</definedName>
    <definedName name="htbgvfcd">{"model",#N/A,TRUE,"Model";"capital",#N/A,TRUE,"Capital";"o and m",#N/A,TRUE,"O&amp;M"}</definedName>
    <definedName name="htc">{"'100'!$A$1:$M$83"}</definedName>
    <definedName name="htd">#REF!</definedName>
    <definedName name="htedhe">#REF!</definedName>
    <definedName name="htedhe_1">#REF!</definedName>
    <definedName name="htfh">{0,0,0,0}</definedName>
    <definedName name="htfhfth">{0,0,"",0}</definedName>
    <definedName name="htgrer">{"page1",#N/A,FALSE,"BHCOMPC5";"page2",#N/A,FALSE,"BHCOMPC5";"page3",#N/A,FALSE,"BHCOMPC5";"page4",#N/A,FALSE,"BHCOMPC5"}</definedName>
    <definedName name="htgrfe">{#N/A,#N/A,TRUE,"Proj";#N/A,#N/A,TRUE,"Crew";#N/A,#N/A,TRUE,"Month"}</definedName>
    <definedName name="hthte">#REF!</definedName>
    <definedName name="hthte_1">#REF!</definedName>
    <definedName name="hthtrh">{"histincome",#N/A,FALSE,"hyfins";"closing balance",#N/A,FALSE,"hyfins"}</definedName>
    <definedName name="hthyryryr">{"Supporting Schedules",#N/A,FALSE,"Results"}</definedName>
    <definedName name="htm">{"'SIVA Pricing Model'!$A$1:$F$39"}</definedName>
    <definedName name="htm_1">{"'SIVA Pricing Model'!$A$1:$F$39"}</definedName>
    <definedName name="htm_2">{"'SIVA Pricing Model'!$A$1:$F$39"}</definedName>
    <definedName name="htm_cc">{"'WS Sales by Rep'!$A$24:$L$46"}</definedName>
    <definedName name="htm_cc_ws">{"'WS Sales by Rep'!$A$24:$L$46"}</definedName>
    <definedName name="htm_cc_ws4">{"'WS Sales by Rep'!$A$24:$L$46"}</definedName>
    <definedName name="htm_cc2">{"'WS Sales by Rep'!$A$24:$L$46"}</definedName>
    <definedName name="htm_cc2_ws">{"'WS Sales by Rep'!$A$24:$L$46"}</definedName>
    <definedName name="htm_cc3">{"'WS Sales by Rep'!$A$24:$L$46"}</definedName>
    <definedName name="htm_cc3_ws">{"'WS Sales by Rep'!$A$24:$L$46"}</definedName>
    <definedName name="htm_cc4">{"'WS Sales by Rep'!$A$24:$L$46"}</definedName>
    <definedName name="HTM_Control">{"'下期集計（10.27迄・速報値）'!$Q$16"}</definedName>
    <definedName name="HTM_Control_Old">{"'100'!$A$1:$M$83"}</definedName>
    <definedName name="htm_fac">{"'WS Sales by Rep'!$A$24:$L$46"}</definedName>
    <definedName name="htm_fac2">{"'WS Sales by Rep'!$A$24:$L$46"}</definedName>
    <definedName name="htm_fin">{"'WS Sales by Rep'!$A$24:$L$46"}</definedName>
    <definedName name="htm_fin2">{"'WS Sales by Rep'!$A$24:$L$46"}</definedName>
    <definedName name="htm_fin3">{"'WS Sales by Rep'!$A$24:$L$46"}</definedName>
    <definedName name="htm_fin4">{"'WS Sales by Rep'!$A$24:$L$46"}</definedName>
    <definedName name="htm_fin5">{"'WS Sales by Rep'!$A$24:$L$46"}</definedName>
    <definedName name="htm_ga">{"'WS Sales by Rep'!$A$24:$L$46"}</definedName>
    <definedName name="htm_ga_fin">{"'WS Sales by Rep'!$A$24:$L$46"}</definedName>
    <definedName name="htm_hr">{"'WS Sales by Rep'!$A$24:$L$46"}</definedName>
    <definedName name="htm_hr2">{"'WS Sales by Rep'!$A$24:$L$46"}</definedName>
    <definedName name="htm_plan_cc">{"'WS Sales by Rep'!$A$24:$L$46"}</definedName>
    <definedName name="htm_plan_cc2">{"'WS Sales by Rep'!$A$24:$L$46"}</definedName>
    <definedName name="htm_plan_fin5">{"'WS Sales by Rep'!$A$24:$L$46"}</definedName>
    <definedName name="htm_plana">{"'WS Sales by Rep'!$A$24:$L$46"}</definedName>
    <definedName name="htm_plana_fin">{"'WS Sales by Rep'!$A$24:$L$46"}</definedName>
    <definedName name="htm_planfac">{"'WS Sales by Rep'!$A$24:$L$46"}</definedName>
    <definedName name="htm_planfin">{"'WS Sales by Rep'!$A$24:$L$46"}</definedName>
    <definedName name="htm_planhr">{"'WS Sales by Rep'!$A$24:$L$46"}</definedName>
    <definedName name="htm_ws">{"'WS Sales by Rep'!$A$24:$L$46"}</definedName>
    <definedName name="HTMl">{"'Sheet1'!$A$1:$L$21"}</definedName>
    <definedName name="ＨＴＭＬ">{"'コメント'!$A$1:$C$37"}</definedName>
    <definedName name="html_client">{"'PROFILS'!$A$2:$E$3"}</definedName>
    <definedName name="html_cnt">{"'표지'!$B$5"}</definedName>
    <definedName name="html_cnt2">{"'표지'!$B$5"}</definedName>
    <definedName name="HTML_CodePage">1252</definedName>
    <definedName name="HTML_Conrtol_Old">{"'100'!$A$1:$M$83"}</definedName>
    <definedName name="HTML_Control">{"'A'!$CL$1:$DB$170"}</definedName>
    <definedName name="HTML_Control_1">{"'PS-SOTM'!$A$1","'PS-SOTM'!$A$2:$M$30","'PS-SOTM'!$A$31:$A$38"}</definedName>
    <definedName name="HTML_Control_1_1">{"'SOCA REVENUE '!$N$9:$O$24"}</definedName>
    <definedName name="HTML_Control_1_2">{"'2ND_QUAR'!$A$1:$P$106"}</definedName>
    <definedName name="HTML_Control_1_3">{"'2ND_QUAR'!$A$1:$P$106"}</definedName>
    <definedName name="HTML_Control_1_4">{"'2ND_QUAR'!$A$1:$P$106"}</definedName>
    <definedName name="HTML_Control_1_5">{"'2ND_QUAR'!$A$1:$P$106"}</definedName>
    <definedName name="HTML_Control_2">{"'Trend_Total'!$A$7:$V$10","'Trend_Total'!$A$1:$V$4"}</definedName>
    <definedName name="HTML_Control_2_1">{"'2ND_QUAR'!$A$1:$P$106"}</definedName>
    <definedName name="HTML_Control_2_2">{"'2ND_QUAR'!$A$1:$P$106"}</definedName>
    <definedName name="HTML_Control_2_3">{"'2ND_QUAR'!$A$1:$P$106"}</definedName>
    <definedName name="HTML_Control_2_4">{"'2ND_QUAR'!$A$1:$P$106"}</definedName>
    <definedName name="HTML_Control_2_5">{"'2ND_QUAR'!$A$1:$P$106"}</definedName>
    <definedName name="HTML_Control_3">{"'A'!$CL$1:$DB$170"}</definedName>
    <definedName name="HTML_Control_3_1">{"'2ND_QUAR'!$A$1:$P$106"}</definedName>
    <definedName name="HTML_Control_3_2">{"'2ND_QUAR'!$A$1:$P$106"}</definedName>
    <definedName name="HTML_Control_3_3">{"'2ND_QUAR'!$A$1:$P$106"}</definedName>
    <definedName name="HTML_Control_3_4">{"'2ND_QUAR'!$A$1:$P$106"}</definedName>
    <definedName name="HTML_Control_3_5">{"'2ND_QUAR'!$A$1:$P$106"}</definedName>
    <definedName name="HTML_Control_4">{"'A'!$CL$1:$DB$170"}</definedName>
    <definedName name="HTML_Control_4_1">{"'2ND_QUAR'!$A$1:$P$106"}</definedName>
    <definedName name="HTML_Control_4_2">{"'2ND_QUAR'!$A$1:$P$106"}</definedName>
    <definedName name="HTML_Control_4_3">{"'2ND_QUAR'!$A$1:$P$106"}</definedName>
    <definedName name="HTML_Control_4_4">{"'2ND_QUAR'!$A$1:$P$106"}</definedName>
    <definedName name="HTML_Control_4_5">{"'2ND_QUAR'!$A$1:$P$106"}</definedName>
    <definedName name="HTML_Control_5">{"'2ND_QUAR'!$A$1:$P$106"}</definedName>
    <definedName name="HTML_Control_5_1">{"'2ND_QUAR'!$A$1:$P$106"}</definedName>
    <definedName name="HTML_Control_5_2">{"'2ND_QUAR'!$A$1:$P$106"}</definedName>
    <definedName name="HTML_Control_5_3">{"'2ND_QUAR'!$A$1:$P$106"}</definedName>
    <definedName name="HTML_Control_5_4">{"'2ND_QUAR'!$A$1:$P$106"}</definedName>
    <definedName name="HTML_Control_5_5">{"'2ND_QUAR'!$A$1:$P$106"}</definedName>
    <definedName name="HTML_Control_bis">{"'Sheet1'!$A$1:$O$22"}</definedName>
    <definedName name="html_control_cc">{"'WS Sales by Rep'!$A$24:$L$46"}</definedName>
    <definedName name="html_control_cc2">{"'WS Sales by Rep'!$A$24:$L$46"}</definedName>
    <definedName name="html_control_cc3">{"'WS Sales by Rep'!$A$24:$L$46"}</definedName>
    <definedName name="html_control_cc4">{"'WS Sales by Rep'!$A$24:$L$46"}</definedName>
    <definedName name="html_control_fac">{"'WS Sales by Rep'!$A$24:$L$46"}</definedName>
    <definedName name="html_control_fac2">{"'WS Sales by Rep'!$A$24:$L$46"}</definedName>
    <definedName name="HTML_Control_fin">{"'WS Sales by Rep'!$A$24:$L$46"}</definedName>
    <definedName name="html_control_fin2">{"'WS Sales by Rep'!$A$24:$L$46"}</definedName>
    <definedName name="html_control_fin3">{"'WS Sales by Rep'!$A$24:$L$46"}</definedName>
    <definedName name="html_control_fin4">{"'WS Sales by Rep'!$A$24:$L$46"}</definedName>
    <definedName name="html_control_fin5">{"'WS Sales by Rep'!$A$24:$L$46"}</definedName>
    <definedName name="html_control_fin6">{"'WS Sales by Rep'!$A$24:$L$46"}</definedName>
    <definedName name="html_control_finance">{"'WS Sales by Rep'!$A$24:$L$46"}</definedName>
    <definedName name="html_control_ga">{"'WS Sales by Rep'!$A$24:$L$46"}</definedName>
    <definedName name="html_control_hr">{"'WS Sales by Rep'!$A$24:$L$46"}</definedName>
    <definedName name="html_control_hr2">{"'WS Sales by Rep'!$A$24:$L$46"}</definedName>
    <definedName name="html_control_old">{"'Sheet1'!$A$1:$L$21"}</definedName>
    <definedName name="html_control_plan_cc">{"'WS Sales by Rep'!$A$24:$L$46"}</definedName>
    <definedName name="html_control_plan_cc3">{"'WS Sales by Rep'!$A$24:$L$46"}</definedName>
    <definedName name="html_control_plana">{"'WS Sales by Rep'!$A$24:$L$46"}</definedName>
    <definedName name="html_control_planfac">{"'WS Sales by Rep'!$A$24:$L$46"}</definedName>
    <definedName name="html_control_planfin">{"'WS Sales by Rep'!$A$24:$L$46"}</definedName>
    <definedName name="html_control_planfin2">{"'WS Sales by Rep'!$A$24:$L$46"}</definedName>
    <definedName name="html_control_planhr">{"'WS Sales by Rep'!$A$24:$L$46"}</definedName>
    <definedName name="Html_control1">{"'Perf 96'!$A$1:$P$98"}</definedName>
    <definedName name="Html_control1_1">{"'Perf 96'!$A$1:$P$98"}</definedName>
    <definedName name="Html_control1_2">{"'Perf 96'!$A$1:$P$98"}</definedName>
    <definedName name="HTML_Control2">{"'SIVA Pricing Model'!$A$1:$F$39"}</definedName>
    <definedName name="HTML_Control2_1">{"'SIVA Pricing Model'!$A$1:$F$39"}</definedName>
    <definedName name="HTML_Control2_2">{"'SIVA Pricing Model'!$A$1:$F$39"}</definedName>
    <definedName name="HTML_Control3">{"'SIVA Pricing Model'!$A$1:$F$39"}</definedName>
    <definedName name="HTML_Control3_1">{"'SIVA Pricing Model'!$A$1:$F$39"}</definedName>
    <definedName name="HTML_Control3_2">{"'SIVA Pricing Model'!$A$1:$F$39"}</definedName>
    <definedName name="HTML_Control4">{"'Expense'!$A$1:$AD$116"}</definedName>
    <definedName name="HTML_Control5">{"'SIVA Pricing Model'!$A$1:$F$39"}</definedName>
    <definedName name="HTML_Control5_1">{"'SIVA Pricing Model'!$A$1:$F$39"}</definedName>
    <definedName name="HTML_Control5_2">{"'SIVA Pricing Model'!$A$1:$F$39"}</definedName>
    <definedName name="HTML_Description">""</definedName>
    <definedName name="HTML_Email">""</definedName>
    <definedName name="HTML_Header">"Leverage"</definedName>
    <definedName name="HTML_LastUpdate">"8/21/00"</definedName>
    <definedName name="HTML_LineAfter">FALSE</definedName>
    <definedName name="HTML_LineBefore">FALSE</definedName>
    <definedName name="HTML_Name">"Frank Vickers"</definedName>
    <definedName name="HTML_OBDlg2">TRUE</definedName>
    <definedName name="HTML_OBDlg3">TRUE</definedName>
    <definedName name="HTML_OBDlg4">TRUE</definedName>
    <definedName name="HTML_OS">0</definedName>
    <definedName name="HTML_PathFile">"C:\my documents\lever.htm"</definedName>
    <definedName name="HTML_PathFileMac">"Macintosh HD:HomePageStuff:pc:datasets:implprem.html"</definedName>
    <definedName name="HTML_PathTemplate">"D:\b_256lc\일보\HTMLTemp.htm"</definedName>
    <definedName name="HTML_PathTemplateMac">"Macintosh HD:HomePageStuff:New_Home_Page:datafile:Betas.html"</definedName>
    <definedName name="HTML_Title">"leverage"</definedName>
    <definedName name="HTML1">{"'Trend_Total'!$A$7:$V$10","'Trend_Total'!$A$1:$V$4"}</definedName>
    <definedName name="HTML1_1">"[SUMFIN.XLS]IncStmt!$A$1:$AB$116"</definedName>
    <definedName name="HTML1_10">""</definedName>
    <definedName name="HTML1_11">1</definedName>
    <definedName name="HTML1_12">"C:\My Documents\MyHTML.htm"</definedName>
    <definedName name="HTML1_13">#REF!</definedName>
    <definedName name="HTML1_14">#REF!</definedName>
    <definedName name="HTML1_15">#REF!</definedName>
    <definedName name="HTML1_2">1</definedName>
    <definedName name="HTML1_3">"SUMFIN"</definedName>
    <definedName name="HTML1_4">"IncStmt"</definedName>
    <definedName name="HTML1_5">""</definedName>
    <definedName name="HTML1_6">1</definedName>
    <definedName name="HTML1_7">1</definedName>
    <definedName name="HTML1_8">"3/4/97"</definedName>
    <definedName name="HTML1_9">"Brad Olsen"</definedName>
    <definedName name="HTML10_10">""</definedName>
    <definedName name="HTML10_11">1</definedName>
    <definedName name="HTML10_12">"T:\INTRANET\EXCHANGE\RPI.HTM"</definedName>
    <definedName name="HTML10_2">-4146</definedName>
    <definedName name="HTML10_3">"T:\INTRANET\EXCHANGE\RPI-TEMP.HTM"</definedName>
    <definedName name="HTML10_4">"PS&amp;CM OTC Monthly Summary"</definedName>
    <definedName name="HTML10_5">""</definedName>
    <definedName name="HTML10_6">-4146</definedName>
    <definedName name="HTML10_7">-4146</definedName>
    <definedName name="HTML10_8">"9/2/97"</definedName>
    <definedName name="HTML10_9">"Jeff Rehlen ETN 639-3012"</definedName>
    <definedName name="HTML11_10">""</definedName>
    <definedName name="HTML11_11">1</definedName>
    <definedName name="HTML11_12">"T:\INTRANET\STATS\BBASE.HTM"</definedName>
    <definedName name="HTML11_2">-4146</definedName>
    <definedName name="HTML11_3">"T:\INTRANET\STATS\BB-TEMP.HTM"</definedName>
    <definedName name="HTML11_4">"PS&amp;CM OTC Monthly Summary"</definedName>
    <definedName name="HTML11_5">""</definedName>
    <definedName name="HTML11_6">-4146</definedName>
    <definedName name="HTML11_7">-4146</definedName>
    <definedName name="HTML11_8">"10/1/97"</definedName>
    <definedName name="HTML11_9">"Jeff Rehlen ETN 639-3012"</definedName>
    <definedName name="HTML12_10">""</definedName>
    <definedName name="HTML12_11">1</definedName>
    <definedName name="HTML12_12">"T:\INTRANET\EXCHANGE\RPI.HTM"</definedName>
    <definedName name="HTML12_2">-4146</definedName>
    <definedName name="HTML12_3">"T:\INTRANET\EXCHANGE\RPI-TEMP.HTM"</definedName>
    <definedName name="HTML12_4">"PS&amp;CM OTC Monthly Summary"</definedName>
    <definedName name="HTML12_5">""</definedName>
    <definedName name="HTML12_6">-4146</definedName>
    <definedName name="HTML12_7">-4146</definedName>
    <definedName name="HTML12_8">"11/4/97"</definedName>
    <definedName name="HTML12_9">"Jeff Rehlen ETN 639-3012"</definedName>
    <definedName name="HTML13_10">""</definedName>
    <definedName name="HTML13_11">1</definedName>
    <definedName name="HTML13_12">"T:\INTRANET\EXCHANGE\RPI.HTM"</definedName>
    <definedName name="HTML13_2">-4146</definedName>
    <definedName name="HTML13_3">"T:\INTRANET\EXCHANGE\RPI-TEMP.HTM"</definedName>
    <definedName name="HTML13_4">"PS&amp;CM OTC Monthly Summary"</definedName>
    <definedName name="HTML13_5">""</definedName>
    <definedName name="HTML13_6">-4146</definedName>
    <definedName name="HTML13_7">-4146</definedName>
    <definedName name="HTML13_8">"11/4/97"</definedName>
    <definedName name="HTML13_9">"Jeff Rehlen ETN 639-3012"</definedName>
    <definedName name="HTML14_10">""</definedName>
    <definedName name="HTML14_11">1</definedName>
    <definedName name="HTML14_12">"T:\INTRANET\EXCHANGE\RPI.HTM"</definedName>
    <definedName name="HTML14_2">-4146</definedName>
    <definedName name="HTML14_3">"T:\INTRANET\EXCHANGE\RPI-TEMP.HTM"</definedName>
    <definedName name="HTML14_4">"PS&amp;CM OTC Monthly Summary"</definedName>
    <definedName name="HTML14_5">""</definedName>
    <definedName name="HTML14_6">-4146</definedName>
    <definedName name="HTML14_7">-4146</definedName>
    <definedName name="HTML14_8">"11/4/97"</definedName>
    <definedName name="HTML14_9">"Jeff Rehlen ETN 639-3012"</definedName>
    <definedName name="HTML15_11">1</definedName>
    <definedName name="HTML15_12">"T:\INTRANET\EXCHANGE\RPI.HTM"</definedName>
    <definedName name="HTML15_2">-4146</definedName>
    <definedName name="HTML15_3">"T:\INTRANET\EXCHANGE\RPI-TEMP.HTM"</definedName>
    <definedName name="HTML16_11">1</definedName>
    <definedName name="HTML16_12">"U:\ADMIN\LIS\LISWEB\FXRATES\libor98.htm"</definedName>
    <definedName name="HTML16_2">-4146</definedName>
    <definedName name="HTML16_3">"U:\ADMIN\LIS\LISWEB\FXRATES\TEMPLATE.HTM"</definedName>
    <definedName name="HTML17_11">1</definedName>
    <definedName name="HTML17_12">"U:\ADMIN\LIS\LISWEB\FXRATES\YRend97.htm"</definedName>
    <definedName name="HTML17_2">-4146</definedName>
    <definedName name="HTML17_3">"U:\ADMIN\LIS\LISWEB\FXRATES\TEMPLATE.HTM"</definedName>
    <definedName name="HTML18_11">1</definedName>
    <definedName name="HTML18_12">"U:\ADMIN\LIS\LISWEB\FXRATES\YRend96.htm"</definedName>
    <definedName name="HTML18_2">-4146</definedName>
    <definedName name="HTML18_3">"U:\ADMIN\LIS\LISWEB\FXRATES\TEMPLATE.HTM"</definedName>
    <definedName name="HTML19_11">1</definedName>
    <definedName name="HTML19_12">"U:\ADMIN\LIS\LISWEB\FXRATES\YRend95.htm"</definedName>
    <definedName name="HTML19_2">-4146</definedName>
    <definedName name="HTML19_3">"U:\ADMIN\LIS\LISWEB\FXRATES\TEMPLATE.HTM"</definedName>
    <definedName name="html2">{"'Sample Status'!$A$1:$J$21"}</definedName>
    <definedName name="HTML2_1">"[mnsavg.xls]Sheet1!$A$4:$K$33"</definedName>
    <definedName name="HTML2_10">""</definedName>
    <definedName name="HTML2_11">1</definedName>
    <definedName name="HTML2_12">"A:\mnsavg.htm"</definedName>
    <definedName name="HTML2_13">#REF!</definedName>
    <definedName name="HTML2_14">#REF!</definedName>
    <definedName name="HTML2_15">#REF!</definedName>
    <definedName name="HTML2_2">1</definedName>
    <definedName name="HTML2_3">"mnsavg"</definedName>
    <definedName name="HTML2_4">"Sheet1"</definedName>
    <definedName name="HTML2_5">""</definedName>
    <definedName name="HTML2_6">-4146</definedName>
    <definedName name="HTML2_7">-4146</definedName>
    <definedName name="HTML2_8">"98-10-26"</definedName>
    <definedName name="HTML2_9">"한국외환은행"</definedName>
    <definedName name="HTML2_control">{"'Sheet1'!$A$1:$H$145"}</definedName>
    <definedName name="HTML20_11">1</definedName>
    <definedName name="HTML20_12">"U:\ADMIN\LIS\LISWEB\FXRATES\LIBOR98.HTM"</definedName>
    <definedName name="HTML20_2">-4146</definedName>
    <definedName name="HTML20_3">"U:\ADMIN\LIS\LISWEB\FXRATES\TEMPLATE.HTM"</definedName>
    <definedName name="HTML21_11">1</definedName>
    <definedName name="HTML21_12">"U:\Admin\LIS_Admin\General_Admin\LIS Web\FX Rates\Bbase.htm"</definedName>
    <definedName name="HTML21_2">-4146</definedName>
    <definedName name="HTML21_3">"U:\Admin\LIS_Admin\General_Admin\LIS Web\FX Rates\TEMPLATE.HTM"</definedName>
    <definedName name="HTML22_11">1</definedName>
    <definedName name="HTML22_12">"U:\ADMIN\LIS\LISWEB\FXRATES\LIBOR98.HTM"</definedName>
    <definedName name="HTML22_2">-4146</definedName>
    <definedName name="HTML22_3">"U:\ADMIN\LIS\LISWEB\FXRATES\TEMPLATE.HTM"</definedName>
    <definedName name="HTML23_11">1</definedName>
    <definedName name="HTML23_12">"U:\ADMIN\LIS\LISWEB\FXRATES\LIBOR98.HTM"</definedName>
    <definedName name="HTML23_2">-4146</definedName>
    <definedName name="HTML23_3">"U:\ADMIN\LIS\LISWEB\FXRATES\TEMPLATE.HTM"</definedName>
    <definedName name="HTML24_11">1</definedName>
    <definedName name="HTML24_12">"U:\Admin\LIS_Admin\General_Admin\LIS Web\FX Rates\Bbase.htm"</definedName>
    <definedName name="HTML24_2">-4146</definedName>
    <definedName name="HTML24_3">"U:\Admin\LIS_Admin\General_Admin\LIS Web\FX Rates\TEMPLATE.HTM"</definedName>
    <definedName name="HTML25_11">1</definedName>
    <definedName name="HTML25_12">"U:\ADMIN\LIS\LISWEB\FXRATES\EROFIXED.HTM"</definedName>
    <definedName name="HTML25_2">-4146</definedName>
    <definedName name="HTML25_3">"U:\ADMIN\LIS\LISWEB\FXRATES\TEMPLATE.HTM"</definedName>
    <definedName name="HTML26_11">1</definedName>
    <definedName name="HTML26_12">"U:\ADMIN\LIS\LISWEB\FXRATES\LIBOR98.HTM"</definedName>
    <definedName name="HTML26_2">-4146</definedName>
    <definedName name="HTML26_3">"U:\ADMIN\LIS\LISWEB\FXRATES\TEMPLATE.HTM"</definedName>
    <definedName name="HTML27_11">1</definedName>
    <definedName name="HTML27_12">"U:\ADMIN\LIS\LISWEB\FXRATES\YREND98.HTM"</definedName>
    <definedName name="HTML27_2">-4146</definedName>
    <definedName name="HTML27_3">"U:\ADMIN\LIS\LISWEB\FXRATES\TEMPLATE.HTM"</definedName>
    <definedName name="HTML28_11">1</definedName>
    <definedName name="HTML28_12">"U:\ADMIN\LIS\LISWEB\FXRATES\Mon98.htm"</definedName>
    <definedName name="HTML28_2">-4146</definedName>
    <definedName name="HTML28_3">"U:\ADMIN\LIS\LISWEB\FXRATES\TEMPLATE.HTM"</definedName>
    <definedName name="HTML29_11">1</definedName>
    <definedName name="HTML29_12">"U:\ADMIN\LIS\LISWEB\FXRATES\Monav98.htm"</definedName>
    <definedName name="HTML29_2">-4146</definedName>
    <definedName name="HTML29_3">"U:\ADMIN\LIS\LISWEB\FXRATES\TEMPLATE.HTM"</definedName>
    <definedName name="HTML3_1">"[keb97avrg.xls]Sheet1!$A$4:$O$32"</definedName>
    <definedName name="HTML3_10">""</definedName>
    <definedName name="HTML3_11">1</definedName>
    <definedName name="HTML3_12">"A:\97mns.htm"</definedName>
    <definedName name="HTML3_13">#REF!</definedName>
    <definedName name="HTML3_14">#REF!</definedName>
    <definedName name="HTML3_15">#REF!</definedName>
    <definedName name="HTML3_2">1</definedName>
    <definedName name="HTML3_3">"keb97avrg"</definedName>
    <definedName name="HTML3_4">"Sheet1"</definedName>
    <definedName name="HTML3_5">""</definedName>
    <definedName name="HTML3_6">-4146</definedName>
    <definedName name="HTML3_7">-4146</definedName>
    <definedName name="HTML3_8">"99-02-08"</definedName>
    <definedName name="HTML3_9">"한국외환은행"</definedName>
    <definedName name="HTML30_11">1</definedName>
    <definedName name="HTML30_12">"U:\ADMIN\LIS\LISWEB\FXRATES\Annave.htm"</definedName>
    <definedName name="HTML30_2">-4146</definedName>
    <definedName name="HTML30_3">"U:\ADMIN\LIS\LISWEB\FXRATES\TEMPLATE.HTM"</definedName>
    <definedName name="HTML31_11">1</definedName>
    <definedName name="HTML31_12">"U:\Admin\LIS_Admin\General_Admin\LIS Web\FX Rates\Libor99.htm"</definedName>
    <definedName name="HTML31_2">-4146</definedName>
    <definedName name="HTML31_3">"U:\Admin\LIS_Admin\General_Admin\LIS Web\FX Rates\TEMPLATE.HTM"</definedName>
    <definedName name="HTML32_10">""</definedName>
    <definedName name="HTML32_11">1</definedName>
    <definedName name="HTML32_12">"U:\Admin\LIS_Admin\General_Admin\LIS Web\FX Rates\Libor99.htm"</definedName>
    <definedName name="HTML32_2">1</definedName>
    <definedName name="HTML32_3">"FX-CURR"</definedName>
    <definedName name="HTML32_4">"LIBORS"</definedName>
    <definedName name="HTML32_5">""</definedName>
    <definedName name="HTML32_6">-4146</definedName>
    <definedName name="HTML32_7">-4146</definedName>
    <definedName name="HTML32_8">"01/02/99"</definedName>
    <definedName name="HTML32_9">"KPMG"</definedName>
    <definedName name="HTML33_11">1</definedName>
    <definedName name="HTML33_12">"U:\Admin\LIS_Admin\General_Admin\LIS Web\FX Rates\Libor99.htm"</definedName>
    <definedName name="HTML33_2">-4146</definedName>
    <definedName name="HTML33_3">"U:\Admin\LIS_Admin\General_Admin\LIS Web\FX Rates\TEMPLATE.HTM"</definedName>
    <definedName name="HTML34_11">1</definedName>
    <definedName name="HTML34_12">"U:\Admin\LIS_Admin\General_Admin\LIS Web\FX Rates\Libor99.htm"</definedName>
    <definedName name="HTML34_2">-4146</definedName>
    <definedName name="HTML34_3">"U:\Admin\LIS_Admin\General_Admin\LIS Web\FX Rates\TEMPLATE.HTM"</definedName>
    <definedName name="HTML35_11">1</definedName>
    <definedName name="HTML35_12">"U:\Admin\LIS_Admin\General_Admin\LIS Web\FX Rates\Libor99.htm"</definedName>
    <definedName name="HTML35_2">-4146</definedName>
    <definedName name="HTML35_3">"U:\Admin\LIS_Admin\General_Admin\LIS Web\FX Rates\TEMPLATE.HTM"</definedName>
    <definedName name="HTML36_11">1</definedName>
    <definedName name="HTML36_12">"U:\Admin\LIS_Admin\General_Admin\LIS Web\FX Rates\MyHTML.htm"</definedName>
    <definedName name="HTML36_2">-4146</definedName>
    <definedName name="HTML36_3">"U:\Admin\LIS_Admin\General_Admin\LIS Web\FX Rates\TEMPLATE.HTM"</definedName>
    <definedName name="HTML37_11">1</definedName>
    <definedName name="HTML37_12">"U:\Admin\LIS_Admin\General_Admin\LIS Web\FX Rates\quart1.htm"</definedName>
    <definedName name="HTML37_2">-4146</definedName>
    <definedName name="HTML37_3">"U:\Admin\LIS_Admin\General_Admin\LIS Web\FX Rates\TEMPLATE.HTM"</definedName>
    <definedName name="HTML38_11">1</definedName>
    <definedName name="HTML38_12">"U:\Admin\LIS_Admin\General_Admin\LIS Web\FX Rates\quart2.htm"</definedName>
    <definedName name="HTML38_2">-4146</definedName>
    <definedName name="HTML38_3">"U:\Admin\LIS_Admin\General_Admin\LIS Web\FX Rates\TEMPLATE.HTM"</definedName>
    <definedName name="HTML39_11">1</definedName>
    <definedName name="HTML39_12">"U:\Admin\LIS_Admin\General_Admin\LIS Web\FX Rates\quart3.htm"</definedName>
    <definedName name="HTML39_2">-4146</definedName>
    <definedName name="HTML39_3">"U:\Admin\LIS_Admin\General_Admin\LIS Web\FX Rates\TEMPLATE.HTM"</definedName>
    <definedName name="HTML4_1">"[APU97.XLS]INTRA!$A$1:$B$91"</definedName>
    <definedName name="HTML4_10">""</definedName>
    <definedName name="HTML4_11">1</definedName>
    <definedName name="HTML4_12">"C:\My Documents\MyHTML.htm"</definedName>
    <definedName name="HTML4_13">#REF!</definedName>
    <definedName name="HTML4_14">#REF!</definedName>
    <definedName name="HTML4_15">#REF!</definedName>
    <definedName name="HTML4_2">1</definedName>
    <definedName name="HTML4_3">"BSC-MTX Tool 4"</definedName>
    <definedName name="HTML4_4">"BSC Order Tool"</definedName>
    <definedName name="HTML4_5">""</definedName>
    <definedName name="HTML4_6">-4146</definedName>
    <definedName name="HTML4_7">-4146</definedName>
    <definedName name="HTML4_8">"2/10/97"</definedName>
    <definedName name="HTML4_9">"Nortel"</definedName>
    <definedName name="HTML40_11">1</definedName>
    <definedName name="HTML40_12">"U:\Admin\LIS_Admin\General_Admin\LIS Web\FX Rates\quart4.htm"</definedName>
    <definedName name="HTML40_2">-4146</definedName>
    <definedName name="HTML40_3">"U:\Admin\LIS_Admin\General_Admin\LIS Web\FX Rates\TEMPLATE.HTM"</definedName>
    <definedName name="HTML41_11">1</definedName>
    <definedName name="HTML41_12">"U:\Admin\LIS_Admin\General_Admin\LIS Web\FX Rates\Libor99.htm"</definedName>
    <definedName name="HTML41_2">-4146</definedName>
    <definedName name="HTML41_3">"U:\Admin\LIS_Admin\General_Admin\LIS Web\FX Rates\TEMPLATE.HTM"</definedName>
    <definedName name="HTML42_11">1</definedName>
    <definedName name="HTML42_12">"U:\Admin\LIS_Admin\General_Admin\LIS Web\FX Rates\Libor.htm"</definedName>
    <definedName name="HTML42_2">-4146</definedName>
    <definedName name="HTML42_3">"U:\Admin\LIS_Admin\General_Admin\LIS Web\FX Rates\TEMPLATE.HTM"</definedName>
    <definedName name="HTML43_11">1</definedName>
    <definedName name="HTML43_12">"U:\Admin\LIS_Admin\General_Admin\LIS Web\FX Rates\Mon99.htm"</definedName>
    <definedName name="HTML43_2">-4146</definedName>
    <definedName name="HTML43_3">"U:\Admin\LIS_Admin\General_Admin\LIS Web\FX Rates\TEMPLATE.HTM"</definedName>
    <definedName name="HTML44_11">1</definedName>
    <definedName name="HTML44_12">"U:\Admin\LIS_Admin\General_Admin\LIS Web\FX Rates\Monav99.htm"</definedName>
    <definedName name="HTML44_2">-4146</definedName>
    <definedName name="HTML44_3">"U:\Admin\LIS_Admin\General_Admin\LIS Web\FX Rates\TEMPLATE.HTM"</definedName>
    <definedName name="HTML45_11">1</definedName>
    <definedName name="HTML45_12">"U:\Admin\LIS_Admin\General_Admin\LIS Web\FX Rates\Yrend99.htm"</definedName>
    <definedName name="HTML45_2">-4146</definedName>
    <definedName name="HTML45_3">"U:\Admin\LIS_Admin\General_Admin\LIS Web\FX Rates\TEMPLATE.HTM"</definedName>
    <definedName name="HTML46_11">1</definedName>
    <definedName name="HTML46_12">"U:\Admin\LIS_Admin\General_Admin\LIS Web\FX Rates\MonavEu99.htm"</definedName>
    <definedName name="HTML46_2">-4146</definedName>
    <definedName name="HTML46_3">"U:\Admin\LIS_Admin\General_Admin\LIS Web\FX Rates\TEMPLATE.HTM"</definedName>
    <definedName name="HTML47_11">1</definedName>
    <definedName name="HTML47_12">"U:\Admin\LIS_Admin\General_Admin\LIS Web\FX Rates\MonEu99.htm"</definedName>
    <definedName name="HTML47_2">-4146</definedName>
    <definedName name="HTML47_3">"U:\Admin\LIS_Admin\General_Admin\LIS Web\FX Rates\TEMPLATE.HTM"</definedName>
    <definedName name="HTML48_11">1</definedName>
    <definedName name="HTML48_12">"U:\Admin\LIS_Admin\General_Admin\LIS Web\FX Rates\quart4.htm"</definedName>
    <definedName name="HTML48_2">-4146</definedName>
    <definedName name="HTML48_3">"U:\Admin\LIS_Admin\General_Admin\LIS Web\FX Rates\TEMPLATE.HTM"</definedName>
    <definedName name="HTML49_11">1</definedName>
    <definedName name="HTML49_12">"U:\Admin\LIS_Admin\General_Admin\LIS Web\FX Rates\Annave.htm"</definedName>
    <definedName name="HTML49_2">-4146</definedName>
    <definedName name="HTML49_3">"U:\Admin\LIS_Admin\General_Admin\LIS Web\FX Rates\TEMPLATE.HTM"</definedName>
    <definedName name="HTML5_1">"[APU97.XLS]INTRA!$D$2:$E$92"</definedName>
    <definedName name="HTML5_10">""</definedName>
    <definedName name="HTML5_11">1</definedName>
    <definedName name="HTML5_12">"C:\My Documents\MyHTML.htm"</definedName>
    <definedName name="HTML5_2">1</definedName>
    <definedName name="HTML5_3">"BSC-MTX Tool 4"</definedName>
    <definedName name="HTML5_4">"Materials List"</definedName>
    <definedName name="HTML5_5">""</definedName>
    <definedName name="HTML5_6">1</definedName>
    <definedName name="HTML5_7">1</definedName>
    <definedName name="HTML5_8">"2/10/97"</definedName>
    <definedName name="HTML5_9">"Nortel"</definedName>
    <definedName name="HTML50_11">1</definedName>
    <definedName name="HTML50_12">"U:\Admin\LIS_Admin\General_Admin\LIS Web\FX Rates\Libor99.htm"</definedName>
    <definedName name="HTML50_2">-4146</definedName>
    <definedName name="HTML50_3">"U:\Admin\LIS_Admin\General_Admin\LIS Web\FX Rates\TEMPLATE.HTM"</definedName>
    <definedName name="HTML51_11">1</definedName>
    <definedName name="HTML51_12">"U:\Admin\LIS_Admin\General_Admin\LIS Web\FX Rates\Bbase.htm"</definedName>
    <definedName name="HTML51_2">-4146</definedName>
    <definedName name="HTML51_3">"U:\Admin\LIS_Admin\General_Admin\LIS Web\FX Rates\TEMPLATE.HTM"</definedName>
    <definedName name="HTML52_11">1</definedName>
    <definedName name="HTML52_12">"U:\Admin\LIS_Admin\General_Admin\LIS Web\FX Rates\Mon98.htm"</definedName>
    <definedName name="HTML52_2">-4146</definedName>
    <definedName name="HTML52_3">"U:\Admin\LIS_Admin\General_Admin\LIS Web\FX Rates\TEMPLATE.HTM"</definedName>
    <definedName name="HTML53_11">1</definedName>
    <definedName name="HTML53_12">"U:\Admin\LIS_Admin\General_Admin\LIS Web\FX Rates\Mon97.htm"</definedName>
    <definedName name="HTML53_2">-4146</definedName>
    <definedName name="HTML53_3">"U:\Admin\LIS_Admin\General_Admin\LIS Web\FX Rates\TEMPLATE.HTM"</definedName>
    <definedName name="HTML54_11">1</definedName>
    <definedName name="HTML54_12">"U:\Admin\LIS_Admin\General_Admin\LIS Web\FX Rates\Mon96.htm"</definedName>
    <definedName name="HTML54_2">-4146</definedName>
    <definedName name="HTML54_3">"U:\Admin\LIS_Admin\General_Admin\LIS Web\FX Rates\TEMPLATE.HTM"</definedName>
    <definedName name="HTML55_11">1</definedName>
    <definedName name="HTML55_12">"U:\Admin\LIS_Admin\General_Admin\LIS Web\FX Rates\Mon95.htm"</definedName>
    <definedName name="HTML55_2">-4146</definedName>
    <definedName name="HTML55_3">"U:\Admin\LIS_Admin\General_Admin\LIS Web\FX Rates\TEMPLATE.HTM"</definedName>
    <definedName name="HTML56_11">1</definedName>
    <definedName name="HTML56_12">"U:\Admin\LIS_Admin\General_Admin\LIS Web\FX Rates\Monav98.htm"</definedName>
    <definedName name="HTML56_2">-4146</definedName>
    <definedName name="HTML56_3">"U:\Admin\LIS_Admin\General_Admin\LIS Web\FX Rates\TEMPLATE.HTM"</definedName>
    <definedName name="HTML57_11">1</definedName>
    <definedName name="HTML57_12">"U:\Admin\LIS_Admin\General_Admin\LIS Web\FX Rates\Monav97.htm"</definedName>
    <definedName name="HTML57_2">-4146</definedName>
    <definedName name="HTML57_3">"U:\Admin\LIS_Admin\General_Admin\LIS Web\FX Rates\TEMPLATE.HTM"</definedName>
    <definedName name="HTML58_11">1</definedName>
    <definedName name="HTML58_12">"U:\Admin\LIS_Admin\General_Admin\LIS Web\FX Rates\Monav96.htm"</definedName>
    <definedName name="HTML58_2">-4146</definedName>
    <definedName name="HTML58_3">"U:\Admin\LIS_Admin\General_Admin\LIS Web\FX Rates\TEMPLATE.HTM"</definedName>
    <definedName name="HTML59_11">1</definedName>
    <definedName name="HTML59_12">"U:\Admin\LIS_Admin\General_Admin\LIS Web\FX Rates\Monav95.htm"</definedName>
    <definedName name="HTML59_2">-4146</definedName>
    <definedName name="HTML59_3">"U:\Admin\LIS_Admin\General_Admin\LIS Web\FX Rates\TEMPLATE.HTM"</definedName>
    <definedName name="HTML6_1">"[APU97.XLS]INTRA!$G$2:$H$92"</definedName>
    <definedName name="HTML6_10">""</definedName>
    <definedName name="HTML6_11">1</definedName>
    <definedName name="HTML6_12">"C:\WINDOWS\DESKTOP\NetDesigns\KSCY02.htm"</definedName>
    <definedName name="HTML6_2">1</definedName>
    <definedName name="HTML6_3">"BSC-MTX Tool 4"</definedName>
    <definedName name="HTML6_4">"Materials List"</definedName>
    <definedName name="HTML6_5">""</definedName>
    <definedName name="HTML6_6">1</definedName>
    <definedName name="HTML6_7">1</definedName>
    <definedName name="HTML6_8">"2/11/97"</definedName>
    <definedName name="HTML6_9">"Nortel - CDMA Network Planning"</definedName>
    <definedName name="HTML60_11">1</definedName>
    <definedName name="HTML60_12">"U:\Admin\LIS_Admin\General_Admin\LIS Web\FX Rates\Mon00.htm"</definedName>
    <definedName name="HTML60_2">-4146</definedName>
    <definedName name="HTML60_3">"U:\Admin\LIS_Admin\General_Admin\LIS Web\FX Rates\TEMPLATE.HTM"</definedName>
    <definedName name="HTML61_11">1</definedName>
    <definedName name="HTML61_12">"U:\Admin\LIS_Admin\General_Admin\LIS Web\FX Rates\Monav00.htm"</definedName>
    <definedName name="HTML61_2">-4146</definedName>
    <definedName name="HTML61_3">"U:\Admin\LIS_Admin\General_Admin\LIS Web\FX Rates\TEMPLATE.HTM"</definedName>
    <definedName name="HTML62_11">1</definedName>
    <definedName name="HTML62_12">"U:\Admin\LIS_Admin\General_Admin\LIS Web\FX Rates\MonavEu00.htm"</definedName>
    <definedName name="HTML62_2">-4146</definedName>
    <definedName name="HTML62_3">"U:\Admin\LIS_Admin\General_Admin\LIS Web\FX Rates\TEMPLATE.HTM"</definedName>
    <definedName name="HTML63_11">1</definedName>
    <definedName name="HTML63_12">"U:\Admin\LIS_Admin\General_Admin\LIS Web\FX Rates\MonEu00.htm"</definedName>
    <definedName name="HTML63_2">-4146</definedName>
    <definedName name="HTML63_3">"U:\Admin\LIS_Admin\General_Admin\LIS Web\FX Rates\TEMPLATE.HTM"</definedName>
    <definedName name="HTML64_11">1</definedName>
    <definedName name="HTML64_12">"U:\Admin\LIS_Admin\General_Admin\LIS Web\FX Rates\Libor00.htm"</definedName>
    <definedName name="HTML64_2">-4146</definedName>
    <definedName name="HTML64_3">"U:\Admin\LIS_Admin\General_Admin\LIS Web\FX Rates\TEMPLATE.HTM"</definedName>
    <definedName name="HTML65_11">1</definedName>
    <definedName name="HTML65_12">"U:\Admin\LIS_Admin\General_Admin\LIS Web\FX Rates\Libor00.htm"</definedName>
    <definedName name="HTML65_2">-4146</definedName>
    <definedName name="HTML65_3">"U:\Admin\LIS_Admin\General_Admin\LIS Web\FX Rates\TEMPLATE.HTM"</definedName>
    <definedName name="HTML66_11">1</definedName>
    <definedName name="HTML66_12">"U:\Admin\LIS_Admin\General_Admin\LIS Web\FX Rates\Mon00.htm"</definedName>
    <definedName name="HTML66_2">-4146</definedName>
    <definedName name="HTML66_3">"U:\Admin\LIS_Admin\General_Admin\LIS Web\FX Rates\TEMPLATE.HTM"</definedName>
    <definedName name="HTML67_11">1</definedName>
    <definedName name="HTML67_12">"U:\Admin\LIS_Admin\General_Admin\LIS Web\FX Rates\Monav00.htm"</definedName>
    <definedName name="HTML67_2">-4146</definedName>
    <definedName name="HTML67_3">"U:\Admin\LIS_Admin\General_Admin\LIS Web\FX Rates\TEMPLATE.HTM"</definedName>
    <definedName name="HTML68_11">1</definedName>
    <definedName name="HTML68_12">"U:\Admin\LIS_Admin\General_Admin\LIS Web\FX Rates\MonavEu00.htm"</definedName>
    <definedName name="HTML68_2">-4146</definedName>
    <definedName name="HTML68_3">"U:\Admin\LIS_Admin\General_Admin\LIS Web\FX Rates\TEMPLATE.HTM"</definedName>
    <definedName name="HTML69_11">1</definedName>
    <definedName name="HTML69_12">"U:\Admin\LIS_Admin\General_Admin\LIS Web\FX Rates\MonEu00.htm"</definedName>
    <definedName name="HTML69_2">-4146</definedName>
    <definedName name="HTML69_3">"U:\Admin\LIS_Admin\General_Admin\LIS Web\FX Rates\TEMPLATE.HTM"</definedName>
    <definedName name="HTML7_1">"[APU97.XLS]INTRA!$J$2:$K$92"</definedName>
    <definedName name="HTML7_10">""</definedName>
    <definedName name="HTML7_11">1</definedName>
    <definedName name="HTML7_12">"C:\Meus Documentos\IR1997\csircom.htm"</definedName>
    <definedName name="HTML7_2">1</definedName>
    <definedName name="HTML7_3">""</definedName>
    <definedName name="HTML7_4">""</definedName>
    <definedName name="HTML7_5">""</definedName>
    <definedName name="HTML7_6">-4146</definedName>
    <definedName name="HTML7_7">-4146</definedName>
    <definedName name="HTML7_8">"21/08/97"</definedName>
    <definedName name="HTML7_9">""</definedName>
    <definedName name="HTML70_11">1</definedName>
    <definedName name="HTML70_12">"U:\Admin\LIS_Admin\General_Admin\LIS Web\FX Rates\Libor00.htm"</definedName>
    <definedName name="HTML70_2">-4146</definedName>
    <definedName name="HTML70_3">"U:\Admin\LIS_Admin\General_Admin\LIS Web\FX Rates\TEMPLATE.HTM"</definedName>
    <definedName name="HTML71_11">1</definedName>
    <definedName name="HTML71_12">"U:\Admin\LIS_Admin\General_Admin\LIS Web\FX Rates\Mon00.htm"</definedName>
    <definedName name="HTML71_2">-4146</definedName>
    <definedName name="HTML71_3">"U:\Admin\LIS_Admin\General_Admin\LIS Web\FX Rates\TEMPLATE.HTM"</definedName>
    <definedName name="HTML72_11">1</definedName>
    <definedName name="HTML72_12">"U:\Admin\LIS_Admin\General_Admin\LIS Web\FX Rates\Monav00.htm"</definedName>
    <definedName name="HTML72_2">-4146</definedName>
    <definedName name="HTML72_3">"U:\Admin\LIS_Admin\General_Admin\LIS Web\FX Rates\TEMPLATE.HTM"</definedName>
    <definedName name="HTML73_11">1</definedName>
    <definedName name="HTML73_12">"U:\Admin\LIS_Admin\General_Admin\LIS Web\FX Rates\MonavEu00.htm"</definedName>
    <definedName name="HTML73_2">-4146</definedName>
    <definedName name="HTML73_3">"U:\Admin\LIS_Admin\General_Admin\LIS Web\FX Rates\TEMPLATE.HTM"</definedName>
    <definedName name="HTML74_11">1</definedName>
    <definedName name="HTML74_12">"U:\Admin\LIS_Admin\General_Admin\LIS Web\FX Rates\MonEu00.htm"</definedName>
    <definedName name="HTML74_2">-4146</definedName>
    <definedName name="HTML74_3">"U:\Admin\LIS_Admin\General_Admin\LIS Web\FX Rates\TEMPLATE.HTM"</definedName>
    <definedName name="HTML75_11">1</definedName>
    <definedName name="HTML75_12">"U:\Admin\LIS_Admin\General_Admin\LIS Web\FX Rates\MonavEu00.htm"</definedName>
    <definedName name="HTML75_2">-4146</definedName>
    <definedName name="HTML75_3">"U:\Admin\LIS_Admin\General_Admin\LIS Web\FX Rates\TEMPLATE.HTM"</definedName>
    <definedName name="HTML76_11">1</definedName>
    <definedName name="HTML76_12">"U:\Admin\LIS_Admin\General_Admin\LIS Web\FX Rates\MonEu00.htm"</definedName>
    <definedName name="HTML76_2">-4146</definedName>
    <definedName name="HTML76_3">"U:\Admin\LIS_Admin\General_Admin\LIS Web\FX Rates\TEMPLATE.HTM"</definedName>
    <definedName name="HTML77_11">1</definedName>
    <definedName name="HTML77_12">"U:\Admin\LIS_Admin\General_Admin\LIS Web\FX Rates\Mon00.htm"</definedName>
    <definedName name="HTML77_2">-4146</definedName>
    <definedName name="HTML77_3">"U:\Admin\LIS_Admin\General_Admin\LIS Web\FX Rates\TEMPLATE.HTM"</definedName>
    <definedName name="HTML78_11">1</definedName>
    <definedName name="HTML78_12">"U:\Admin\LIS_Admin\General_Admin\LIS Web\FX Rates\Monav00.htm"</definedName>
    <definedName name="HTML78_2">-4146</definedName>
    <definedName name="HTML78_3">"U:\Admin\LIS_Admin\General_Admin\LIS Web\FX Rates\TEMPLATE.HTM"</definedName>
    <definedName name="HTML79_11">1</definedName>
    <definedName name="HTML79_12">"U:\Admin\LIS_Admin\General_Admin\LIS Web\FX Rates\Mon00.htm"</definedName>
    <definedName name="HTML79_2">-4146</definedName>
    <definedName name="HTML79_3">"U:\Admin\LIS_Admin\General_Admin\LIS Web\FX Rates\TEMPLATE.HTM"</definedName>
    <definedName name="HTML8_1">"[APU97.XLS]INTRA!$M$2:$N$92"</definedName>
    <definedName name="HTML8_10">""</definedName>
    <definedName name="HTML8_11">1</definedName>
    <definedName name="HTML8_12">"C:\Meus Documentos\IR1997\csiripp.htm"</definedName>
    <definedName name="HTML8_2">1</definedName>
    <definedName name="HTML8_3">""</definedName>
    <definedName name="HTML8_4">""</definedName>
    <definedName name="HTML8_5">""</definedName>
    <definedName name="HTML8_6">-4146</definedName>
    <definedName name="HTML8_7">-4146</definedName>
    <definedName name="HTML8_8">"21/08/97"</definedName>
    <definedName name="HTML8_9">""</definedName>
    <definedName name="HTML80_11">1</definedName>
    <definedName name="HTML80_12">"U:\Admin\LIS_Admin\General_Admin\LIS Web\FX Rates\Monav00.htm"</definedName>
    <definedName name="HTML80_2">-4146</definedName>
    <definedName name="HTML80_3">"U:\Admin\LIS_Admin\General_Admin\LIS Web\FX Rates\TEMPLATE.HTM"</definedName>
    <definedName name="HTML81_11">1</definedName>
    <definedName name="HTML81_12">"U:\Admin\LIS_Admin\General_Admin\LIS Web\FX Rates\MonavEu00.htm"</definedName>
    <definedName name="HTML81_2">-4146</definedName>
    <definedName name="HTML81_3">"U:\Admin\LIS_Admin\General_Admin\LIS Web\FX Rates\TEMPLATE.HTM"</definedName>
    <definedName name="HTML82_11">1</definedName>
    <definedName name="HTML82_12">"U:\Admin\LIS_Admin\General_Admin\LIS Web\FX Rates\MonEu00.htm"</definedName>
    <definedName name="HTML82_2">-4146</definedName>
    <definedName name="HTML82_3">"U:\Admin\LIS_Admin\General_Admin\LIS Web\FX Rates\TEMPLATE.HTM"</definedName>
    <definedName name="HTML83_11">1</definedName>
    <definedName name="HTML83_12">"U:\Admin\LIS_Admin\General_Admin\LIS Web\FX Rates\Libor00.htm"</definedName>
    <definedName name="HTML83_2">-4146</definedName>
    <definedName name="HTML83_3">"U:\Admin\LIS_Admin\General_Admin\LIS Web\FX Rates\TEMPLATE.HTM"</definedName>
    <definedName name="HTML9_10">""</definedName>
    <definedName name="HTML9_11">1</definedName>
    <definedName name="HTML9_12">"T:\INTRANET\EXCHANGE\EXCH1997.HTM"</definedName>
    <definedName name="HTML9_2">-4146</definedName>
    <definedName name="HTML9_3">"T:\INTRANET\EXCHANGE\EXCHANGE.HTM"</definedName>
    <definedName name="HTML9_4">"PS&amp;CM OTC Monthly Summary"</definedName>
    <definedName name="HTML9_5">""</definedName>
    <definedName name="HTML9_6">-4146</definedName>
    <definedName name="HTML9_7">-4146</definedName>
    <definedName name="HTML9_8">"8/1/97"</definedName>
    <definedName name="HTML9_9">"Bob De Young ETN 639-4510"</definedName>
    <definedName name="HTMLControl">{"'Edit'!$A$1:$V$2277"}</definedName>
    <definedName name="htmlControl2">{"'표지'!$B$5"}</definedName>
    <definedName name="HTMLCount">1</definedName>
    <definedName name="htmll2">{"'Sample Status'!$A$1:$J$21"}</definedName>
    <definedName name="htmold">{"'100'!$A$1:$M$83"}</definedName>
    <definedName name="htr">#REF!</definedName>
    <definedName name="HTRH">{"'표지'!$B$5"}</definedName>
    <definedName name="htrhdfgagadf">{#N/A,#N/A,FALSE,"Op-BS";#N/A,#N/A,FALSE,"Assum";#N/A,#N/A,FALSE,"IS";#N/A,#N/A,FALSE,"Syn+Elim";#N/A,#N/A,FALSE,"BSCF";#N/A,#N/A,FALSE,"Blue_IS";#N/A,#N/A,FALSE,"Blue_BSCF";#N/A,#N/A,FALSE,"Ratings"}</definedName>
    <definedName name="htyuityuiotio">{#N/A,#N/A,FALSE,"REPORT"}</definedName>
    <definedName name="htyuityuiotio_1">#REF!</definedName>
    <definedName name="htyuityuiotio_2">{#N/A,#N/A,FALSE,"REPORT"}</definedName>
    <definedName name="htyuityuiotio_3">{#N/A,#N/A,FALSE,"REPORT"}</definedName>
    <definedName name="htyuityuiotio_4">{#N/A,#N/A,FALSE,"REPORT"}</definedName>
    <definedName name="hu">{#N/A,#N/A,TRUE,"Summary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HUh">{"'Standalone List Price Trends'!$A$1:$X$56"}</definedName>
    <definedName name="hui">{"Sum1",#N/A,FALSE,"Reserve Report";"Sum2",#N/A,FALSE,"Reserve Report";"Sum3",#N/A,FALSE,"Reserve Report";"Sum4",#N/A,FALSE,"Reserve Report"}</definedName>
    <definedName name="HumberGrowers">#REF!</definedName>
    <definedName name="hun">{#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ung">{#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HUNGARYACTUAL">#REF!</definedName>
    <definedName name="huy">{"'Sheet1'!$L$16"}</definedName>
    <definedName name="hvb">#REF!</definedName>
    <definedName name="hvb_1">#REF!</definedName>
    <definedName name="hvgfubtrc">#REF!</definedName>
    <definedName name="hviyfiuyfyugpguygpufptu">{"Recap",#N/A,TRUE,"POS";"Monthly",#N/A,TRUE,"POS";"YTD",#N/A,TRUE,"POS"}</definedName>
    <definedName name="hw">{"sales growth",#N/A,FALSE,"summary";"oper income",#N/A,FALSE,"summary";"oros rank",#N/A,FALSE,"summary";"net assets",#N/A,FALSE,"summary";"asset turnover",#N/A,FALSE,"summary";"orona",#N/A,FALSE,"summary"}</definedName>
    <definedName name="hwtgrh">#REF!</definedName>
    <definedName name="hwtgrh_1">#REF!</definedName>
    <definedName name="hy">{"EES_YTD_CHECK",#N/A,FALSE,"EES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hyetgrsfd">{#N/A,#N/A,FALSE,"ORIX CSC"}</definedName>
    <definedName name="HYOI">{#N/A,#N/A,FALSE,"Aging Summary";#N/A,#N/A,FALSE,"Ratio Analysis";#N/A,#N/A,FALSE,"Test 120 Day Accts";#N/A,#N/A,FALSE,"Tickmarks"}</definedName>
    <definedName name="Hyper_Local_Volume">#REF!</definedName>
    <definedName name="Hypertention">{#N/A,#N/A,FALSE,"Pharm";#N/A,#N/A,FALSE,"WWCM"}</definedName>
    <definedName name="Hypertention_1">#REF!</definedName>
    <definedName name="Hypertention_2">{#N/A,#N/A,FALSE,"Pharm";#N/A,#N/A,FALSE,"WWCM"}</definedName>
    <definedName name="Hypertention_3">{#N/A,#N/A,FALSE,"Pharm";#N/A,#N/A,FALSE,"WWCM"}</definedName>
    <definedName name="Hypertention_4">{#N/A,#N/A,FALSE,"Pharm";#N/A,#N/A,FALSE,"WWCM"}</definedName>
    <definedName name="hypo">{#N/A,#N/A,FALSE,"Pharm";#N/A,#N/A,FALSE,"WWCM"}</definedName>
    <definedName name="hypo_1">#REF!</definedName>
    <definedName name="hypo_2">{#N/A,#N/A,FALSE,"Pharm";#N/A,#N/A,FALSE,"WWCM"}</definedName>
    <definedName name="hypo_3">{#N/A,#N/A,FALSE,"Pharm";#N/A,#N/A,FALSE,"WWCM"}</definedName>
    <definedName name="hypo_4">{#N/A,#N/A,FALSE,"Pharm";#N/A,#N/A,FALSE,"WWCM"}</definedName>
    <definedName name="hyrt">#REF!</definedName>
    <definedName name="hytes">#REF!</definedName>
    <definedName name="Hyundai">#REF!</definedName>
    <definedName name="I">{#N/A,#N/A,FALSE,"PRJCTED QTRLY $'s"}</definedName>
    <definedName name="i_1">#REF!</definedName>
    <definedName name="I_S_ADDL">#REF!</definedName>
    <definedName name="iaia">{"TotalGeralDespesasPorArea",#N/A,FALSE,"VinculosAccessEfetivo"}</definedName>
    <definedName name="ibnjks">{"detail",#N/A,FALSE,"mfg";"summary",#N/A,FALSE,"mfg"}</definedName>
    <definedName name="ic">{"sch15",#N/A,FALSE,"Inv in subs";"sch15a",#N/A,FALSE,"Inv in subs";"sch15b",#N/A,FALSE,"Inv in subs";"sch15c",#N/A,FALSE,"Inv in subs";"sch15d",#N/A,FALSE,"Inv in subs"}</definedName>
    <definedName name="ICE">{#N/A,#N/A,FALSE,"Q195R0";#N/A,#N/A,FALSE,"Q295R0";#N/A,#N/A,FALSE,"Q395R0";#N/A,#N/A,FALSE,"Q495R0";#N/A,#N/A,FALSE,"95TOTAL"}</definedName>
    <definedName name="ICO">#REF!</definedName>
    <definedName name="idiot">{#N/A,#N/A,FALSE,"Aging Summary";#N/A,#N/A,FALSE,"Ratio Analysis";#N/A,#N/A,FALSE,"Test 120 Day Accts";#N/A,#N/A,FALSE,"Tickmarks"}</definedName>
    <definedName name="IDL.Connector.Version">"9.0.1.3"</definedName>
    <definedName name="IEPeXToEUR" localSheetId="4">1/EUREXTOIEP</definedName>
    <definedName name="IEPeXToEUR" localSheetId="7">1/EUREXTOIEP</definedName>
    <definedName name="IEPeXToEUR">1/EUREXTOIEP</definedName>
    <definedName name="iequwbg">#REF!</definedName>
    <definedName name="iequwbg_1">#REF!</definedName>
    <definedName name="iest">{#N/A,#N/A,FALSE,"Front Page";#N/A,#N/A,FALSE,"Mfg Var";#N/A,#N/A,FALSE,"Family Unit Cost Graphs";#N/A,#N/A,FALSE,"Product Cost Graphs";#N/A,#N/A,FALSE,"Unit Cost Setup";#N/A,#N/A,FALSE,"Yields";#N/A,#N/A,FALSE,"Emery";#N/A,#N/A,FALSE,"GI Pricing";#N/A,#N/A,FALSE,"Actuals";#N/A,#N/A,FALSE,"Forecast"}</definedName>
    <definedName name="iffx">{"income statement",#N/A,TRUE,"is";"balance sheet",#N/A,TRUE,"bs";"cashflow",#N/A,TRUE,"cf";"rev summary",#N/A,TRUE,"rev summary";"VAD worldwide",#N/A,TRUE,"VAD (worldwide)";"VAD geog brkdwn",#N/A,TRUE,"VAD (geog breakdown)";"VAD sys wrld wide",#N/A,TRUE,"VADSystem (worldwide)";"VAD sys geog brkdwn",#N/A,TRUE,"VADSystem (geog breakdown)";"VAD sys geog brkdwn 2",#N/A,TRUE,"VADSystem (geog breakdown)";"VAG",#N/A,TRUE,"VAG";"CABG",#N/A,TRUE,"CABG";"milestones",#N/A,TRUE,"milestones";"VAD mkt sum",#N/A,TRUE,"VAD Market Sum";"VAD Mkt WW",#N/A,TRUE,"VAD Mkt (worldwide)";"VAD Mkt geog",#N/A,TRUE,"VAD Mkt (Geog)"}</definedName>
    <definedName name="iffy">{"income statement",#N/A,TRUE,"is";"balance sheet",#N/A,TRUE,"bs";"cashflow",#N/A,TRUE,"cf";"rev summary",#N/A,TRUE,"rev summary";"VAD worldwide",#N/A,TRUE,"VAD (worldwide)";"VAD geog brkdwn",#N/A,TRUE,"VAD (geog breakdown)";"VAD sys wrld wide",#N/A,TRUE,"VADSystem (worldwide)";"VAD sys geog brkdwn",#N/A,TRUE,"VADSystem (geog breakdown)";"VAD sys geog brkdwn 2",#N/A,TRUE,"VADSystem (geog breakdown)";"VAG",#N/A,TRUE,"VAG";"CABG",#N/A,TRUE,"CABG";"milestones",#N/A,TRUE,"milestones";"VAD mkt sum",#N/A,TRUE,"VAD Market Sum";"VAD Mkt WW",#N/A,TRUE,"VAD Mkt (worldwide)";"VAD Mkt geog",#N/A,TRUE,"VAD Mkt (Geog)"}</definedName>
    <definedName name="ifkewi">{#N/A,#N/A,TRUE,"Bal_sht_98";#N/A,#N/A,TRUE,"P&amp;L_act_98";#N/A,#N/A,TRUE,"CASHFLOW98";#N/A,#N/A,TRUE,"Custsale";#N/A,#N/A,TRUE,"Prodsale"}</definedName>
    <definedName name="IFNext">#REF!</definedName>
    <definedName name="IFNext1">#REF!</definedName>
    <definedName name="IFNext2">#REF!</definedName>
    <definedName name="Ignore2">#REF!</definedName>
    <definedName name="ihidepw">"FALSE"</definedName>
    <definedName name="II">{#N/A,#N/A,FALSE,"Financiel overview AOP";#N/A,#N/A,FALSE,"Operating P&amp;L AOP";#N/A,#N/A,FALSE,"Revenue by product";#N/A,#N/A,FALSE,"Revenue &amp; STD Marign Prod.";#N/A,#N/A,FALSE,"Std. Margin";#N/A,#N/A,FALSE,"Employees by Function";#N/A,#N/A,FALSE,"R&amp;D Costs";#N/A,#N/A,FALSE,"Inventory";#N/A,#N/A,FALSE,"Order Intake by Area";#N/A,#N/A,FALSE,"Backlog by area";#N/A,#N/A,FALSE,"Backlog by customer";#N/A,#N/A,FALSE,"Revenue by Area"}</definedName>
    <definedName name="ii.oo">{#N/A,#N/A,FALSE,"Umsatz EO BP";#N/A,#N/A,FALSE,"Umsatz EO OP";#N/A,#N/A,FALSE,"ER EO BP";#N/A,#N/A,FALSE,"ER EO OP";#N/A,#N/A,FALSE,"EA EO (2)";#N/A,#N/A,FALSE,"EA EO";#N/A,#N/A,FALSE,"EA EO (3)";#N/A,#N/A,FALSE,"EA EO (4)";#N/A,#N/A,FALSE,"KA EO  (2)";#N/A,#N/A,FALSE,"KA EO";#N/A,#N/A,FALSE,"KA EO  (3)";#N/A,#N/A,FALSE,"KA EO (4)"}</definedName>
    <definedName name="iii">{"detail",#N/A,FALSE,"mfg";"summary",#N/A,FALSE,"mfg"}</definedName>
    <definedName name="iiii">{#N/A,#N/A,FALSE,"Bakersfield PCs";#N/A,#N/A,FALSE,"Bremer PCs";#N/A,#N/A,FALSE,"Bakersfield Notebooks"}</definedName>
    <definedName name="iiiii">{#N/A,#N/A,TRUE,"Summary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iiiiii">{#N/A,#N/A,FALSE,"PERSONAL";#N/A,#N/A,FALSE,"explotación";#N/A,#N/A,FALSE,"generales"}</definedName>
    <definedName name="iiiiiiiiiiiiiiii">{#N/A,#N/A,TRUE,"Summary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iiiiiiiiiiiiiiiiiiiiiiiiiii">{#N/A,#N/A,FALSE,"Aging Summary";#N/A,#N/A,FALSE,"Ratio Analysis";#N/A,#N/A,FALSE,"Test 120 Day Accts";#N/A,#N/A,FALSE,"Tickmarks"}</definedName>
    <definedName name="iiiiiiiiiiiiiiiiiiiiiiiiiiiiiiiiiiii">{#N/A,#N/A,TRUE,"Summary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iioo">{#N/A,#N/A,FALSE,"TSUM";#N/A,#N/A,FALSE,"shares";#N/A,#N/A,FALSE,"earnout";#N/A,#N/A,FALSE,"Heaty";#N/A,#N/A,FALSE,"self-tend";#N/A,#N/A,FALSE,"self-sum"}</definedName>
    <definedName name="ijn">{#N/A,#N/A,FALSE,"AD_Purchase";#N/A,#N/A,FALSE,"Credit";#N/A,#N/A,FALSE,"PF Acquisition";#N/A,#N/A,FALSE,"PF Offering"}</definedName>
    <definedName name="ijoi">{#N/A,#N/A,FALSE,"Produkte Erw.";#N/A,#N/A,FALSE,"Produkte Plan";#N/A,#N/A,FALSE,"Leistungen Erw.";#N/A,#N/A,FALSE,"Leistungen Plan";#N/A,#N/A,FALSE,"KA Allg.Kosten (2)";#N/A,#N/A,FALSE,"KA All.Kosten"}</definedName>
    <definedName name="ik">{"Results Worksheets",#N/A,FALSE,"RESULTS"}</definedName>
    <definedName name="ikghjf">#REF!</definedName>
    <definedName name="ikk">{"'100'!$A$1:$M$83"}</definedName>
    <definedName name="iko">#REF!</definedName>
    <definedName name="ikut">#REF!</definedName>
    <definedName name="ileana">{"data",#N/A,FALSE,"Ratios";"ratios",#N/A,FALSE,"Ratios"}</definedName>
    <definedName name="Imagyn">{#N/A,#N/A,FALSE,"Projections";#N/A,#N/A,FALSE,"Multiples Valuation";#N/A,#N/A,FALSE,"LBO";#N/A,#N/A,FALSE,"Multiples_Sensitivity";#N/A,#N/A,FALSE,"Summary"}</definedName>
    <definedName name="Img_ML_1a9i6f1a">"IMG_12"</definedName>
    <definedName name="Img_ML_2b2b8h8h">"IMG_12"</definedName>
    <definedName name="Img_ML_3c7g1a7g">"IMG_12"</definedName>
    <definedName name="Img_ML_4d2b6f6f">"IMG_10"</definedName>
    <definedName name="Img_ML_5e1a1a7g">"IMG_12"</definedName>
    <definedName name="Img_ML_5e7g5e5e">"IMG_12"</definedName>
    <definedName name="Img_ML_5e9i9i2b">"IMG_12"</definedName>
    <definedName name="Img_ML_6f9i2b5e">"IMG_12"</definedName>
    <definedName name="Img_ML_7g5e5e2b">"IMG_10"</definedName>
    <definedName name="Img_ML_7n6h3t1t">"IMG_6"</definedName>
    <definedName name="Img_ML_8b9j5t1p">"IMG_12"</definedName>
    <definedName name="Img_ML_8h5e9i3c">"IMG_12"</definedName>
    <definedName name="Img_ML_8h7g3c9i">"IMG_12"</definedName>
    <definedName name="Img_ML_8h7g4d4d">"IMG_12"</definedName>
    <definedName name="Img_Production_Breakdown">"IMG_3"</definedName>
    <definedName name="IMP_BKTA">#REF!</definedName>
    <definedName name="imp_bkta2">#REF!</definedName>
    <definedName name="ImpG50">#REF!</definedName>
    <definedName name="ImpL50">#REF!</definedName>
    <definedName name="ImpNon">#REF!</definedName>
    <definedName name="Impp_Qtr1_Amt17">#REF!</definedName>
    <definedName name="Impp_Qtr1_Amt19">#REF!</definedName>
    <definedName name="Impp_Qtr1_Amt2">#REF!</definedName>
    <definedName name="Impp_Qtr1_Amt20">#REF!</definedName>
    <definedName name="Impp_Qtr1_Amt21">#REF!</definedName>
    <definedName name="Impp_Qtr1_Amt22">#REF!</definedName>
    <definedName name="Impp_Qtr1_Amt23">#REF!</definedName>
    <definedName name="Impp_Qtr2_Amt17">#REF!</definedName>
    <definedName name="Impp_Qtr2_Amt19">#REF!</definedName>
    <definedName name="Impp_Qtr2_Amt2">#REF!</definedName>
    <definedName name="Impp_Qtr2_Amt20">#REF!</definedName>
    <definedName name="Impp_Qtr2_Amt21">#REF!</definedName>
    <definedName name="Impp_Qtr2_Amt22">#REF!</definedName>
    <definedName name="Impp_Qtr2_Amt23">#REF!</definedName>
    <definedName name="Impp_Qtr3_Amt17">#REF!</definedName>
    <definedName name="Impp_Qtr3_Amt19">#REF!</definedName>
    <definedName name="Impp_Qtr3_Amt2">#REF!</definedName>
    <definedName name="Impp_Qtr3_Amt20">#REF!</definedName>
    <definedName name="Impp_Qtr3_Amt21">#REF!</definedName>
    <definedName name="Impp_Qtr3_Amt22">#REF!</definedName>
    <definedName name="Impp_Qtr3_Amt23">#REF!</definedName>
    <definedName name="Impp_Qtr4_Amt17">#REF!</definedName>
    <definedName name="Impp_Qtr4_Amt19">#REF!</definedName>
    <definedName name="Impp_Qtr4_Amt2">#REF!</definedName>
    <definedName name="Impp_Qtr4_Amt20">#REF!</definedName>
    <definedName name="Impp_Qtr4_Amt21">#REF!</definedName>
    <definedName name="Impp_Qtr4_Amt22">#REF!</definedName>
    <definedName name="Impp_Qtr4_Amt23">#REF!</definedName>
    <definedName name="Impp_Ye_Amt17">#REF!</definedName>
    <definedName name="Impp_Ye_Amt18">#REF!</definedName>
    <definedName name="Impp_Ye_Amt19">#REF!</definedName>
    <definedName name="Impp_Ye_Amt2">#REF!</definedName>
    <definedName name="Impp_Ye_Amt20">#REF!</definedName>
    <definedName name="Impp_Ye_Amt21">#REF!</definedName>
    <definedName name="Impp_Ye_Amt22">#REF!</definedName>
    <definedName name="Imprints">#REF!</definedName>
    <definedName name="IMVA">#REF!</definedName>
    <definedName name="Inactive">#REF!</definedName>
    <definedName name="InactiveAccountsMonth">#REF!</definedName>
    <definedName name="InactivePTD">#REF!</definedName>
    <definedName name="INC_AFTER_TAX">"INC_AFTER_TAX"</definedName>
    <definedName name="INC_AVAIL_EXCL">"INC_AVAIL_EXCL"</definedName>
    <definedName name="INC_AVAIL_INCL">"INC_AVAIL_INCL"</definedName>
    <definedName name="INC_BEFORE_TAX">"INC_BEFORE_TAX"</definedName>
    <definedName name="INC_TAX">"INC_TAX"</definedName>
    <definedName name="INC_TAX_EXCL">"INC_TAX_EXCL"</definedName>
    <definedName name="INCASSUM">#REF!</definedName>
    <definedName name="Income">#REF!</definedName>
    <definedName name="Income_202">{#N/A,#N/A,FALSE,"A";#N/A,#N/A,FALSE,"B"}</definedName>
    <definedName name="Income_Statement">#REF!</definedName>
    <definedName name="incr">#REF!</definedName>
    <definedName name="increase">21467.4</definedName>
    <definedName name="increment">24360</definedName>
    <definedName name="Incrementalsalaries">#REF!</definedName>
    <definedName name="IncTaxRate">#REF!</definedName>
    <definedName name="IND">#REF!</definedName>
    <definedName name="IND_1">#REF!</definedName>
    <definedName name="Indicat.bis">{"'PROFILS'!$A$2:$E$3"}</definedName>
    <definedName name="indir">{"title",#N/A,TRUE,"Summary Budget";"Operating Expenses",#N/A,TRUE,"Summary Budget"}</definedName>
    <definedName name="indir1">{"title",#N/A,TRUE,"Summary Budget";"Operating Expenses",#N/A,TRUE,"Summary Budget"}</definedName>
    <definedName name="INDPYG9698">{#N/A,#N/A,FALSE,"Costos Productos 6A";#N/A,#N/A,FALSE,"Costo Unitario Total H-94-12"}</definedName>
    <definedName name="IndrctCostPercntRev">10.5%</definedName>
    <definedName name="IndType">#REF!</definedName>
    <definedName name="inflation">#REF!</definedName>
    <definedName name="inflList">"00000000000000000000000000000000000000000000000000000000000000000000000000000000000000000000000000000000000000000000000000000000000000000000000000000000000000000000000000000000000000000000000000000000"</definedName>
    <definedName name="info">#REF!</definedName>
    <definedName name="INFO_BI_EXE_NAME">"BICORE.EXE"</definedName>
    <definedName name="INFO_EXE_SERVER_PATH">"C:\Program Files\Sage\SMI450\BICORE.EXE"</definedName>
    <definedName name="INFO_INSTANCE_ID">"0"</definedName>
    <definedName name="INFO_INSTANCE_NAME">"Monthly Financials_20141101_16_06_59_066.xls"</definedName>
    <definedName name="INFO_INSTANCE_NAME_1">"General Ledger Transaction Details 3-3 (AE-PVS)_20130606_17_01_44_011.xls"</definedName>
    <definedName name="INFO_REPORT_CODE">"-CUSTOM"</definedName>
    <definedName name="INFO_REPORT_CODE_1">"AE-PVS-GL13-3-3"</definedName>
    <definedName name="INFO_REPORT_ID">"8"</definedName>
    <definedName name="INFO_REPORT_ID_1">"56"</definedName>
    <definedName name="INFO_REPORT_NAME">"Monthly Financials"</definedName>
    <definedName name="INFO_REPORT_NAME_1">"General Ledger Transaction Details 3-3 (AE-PVS)"</definedName>
    <definedName name="INFO_RUN_USER">""</definedName>
    <definedName name="INFO_RUN_WORKSTATION">"LARRYS-13DT"</definedName>
    <definedName name="INFO_RUN_WORKSTATION_1">"7X32SAGE300PERV"</definedName>
    <definedName name="informe">{"'DIFPRE'!$A$2:$M$54"}</definedName>
    <definedName name="ING">{#N/A,#N/A,FALSE,"DITCAR";#N/A,#N/A,FALSE,"a1";#N/A,#N/A,FALSE,"a2";#N/A,#N/A,FALSE,"a3";#N/A,#N/A,FALSE,"a4";#N/A,#N/A,FALSE,"a4a";#N/A,#N/A,FALSE,"a4B";#N/A,#N/A,FALSE,"a4C";#N/A,#N/A,FALSE,"A5a ";#N/A,#N/A,FALSE,"A5b";#N/A,#N/A,FALSE,"A6A";#N/A,#N/A,FALSE,"A6B";#N/A,#N/A,FALSE,"A6C";#N/A,#N/A,FALSE,"04PG12NB"}</definedName>
    <definedName name="ingjks">{"detail",#N/A,FALSE,"mfg";"summary",#N/A,FALSE,"mfg"}</definedName>
    <definedName name="IngredientPrices">#REF!</definedName>
    <definedName name="INGREHIS">{#N/A,#N/A,FALSE,"CIBHA05A";#N/A,#N/A,FALSE,"CIBHA05B"}</definedName>
    <definedName name="Ingresos06">{"'Sheet2'!$A$3:$B$17"}</definedName>
    <definedName name="inicat.client">{"'PROFILS'!$A$2:$E$3"}</definedName>
    <definedName name="iniske">{"detail",#N/A,FALSE,"mfg";"summary",#N/A,FALSE,"mfg"}</definedName>
    <definedName name="InitCalcStatus">-4135</definedName>
    <definedName name="inksl">{"detail",#N/A,FALSE,"mfg";"summary",#N/A,FALSE,"mfg"}</definedName>
    <definedName name="inner">{"'MAP BGA'!$A$1:$L$95"}</definedName>
    <definedName name="InOutCodeOptions">#REF!</definedName>
    <definedName name="INPUT">#REF!</definedName>
    <definedName name="input_2001">#REF!,#REF!,#REF!,#REF!,#REF!,#REF!,#REF!,#REF!,#REF!,#REF!</definedName>
    <definedName name="input_2002">#REF!,#REF!,#REF!,#REF!,#REF!,#REF!,#REF!,#REF!,#REF!,#REF!</definedName>
    <definedName name="input_2003">#REF!,#REF!,#REF!,#REF!,#REF!,#REF!,#REF!,#REF!,#REF!,#REF!</definedName>
    <definedName name="Input_2bFR">#REF!</definedName>
    <definedName name="Input_2bNeth">#REF!</definedName>
    <definedName name="Input_2bUK">#REF!</definedName>
    <definedName name="Input_4FR">#REF!</definedName>
    <definedName name="Input_4Neth">#REF!</definedName>
    <definedName name="Input_4UK">#REF!</definedName>
    <definedName name="INPUT_BS">#REF!</definedName>
    <definedName name="INPUT_CAP">#REF!</definedName>
    <definedName name="INPUT_IS">#REF!</definedName>
    <definedName name="INPUT_MENU">#REF!</definedName>
    <definedName name="INPUT_RET">#REF!</definedName>
    <definedName name="inputb">#REF!</definedName>
    <definedName name="Inputs">#REF!</definedName>
    <definedName name="inr">{#N/A,#N/A,FALSE,"OMM III";#N/A,#N/A,FALSE,"1995 PLAN";#N/A,#N/A,FALSE,"1995 TARGET";#N/A,#N/A,FALSE,"1995 ADJUSTED"}</definedName>
    <definedName name="INSBEN">0.075</definedName>
    <definedName name="InsSummary">{#N/A,#N/A,FALSE,"Rev_Graph 2-1";#N/A,#N/A,FALSE,"ABR Pie 2-3 YTD";#N/A,#N/A,FALSE,"HCNT 3-5";#N/A,#N/A,FALSE,"Rev_Empl 3-6";#N/A,#N/A,FALSE,"ABR Avg 4-1";#N/A,#N/A,FALSE,"ABR Inv Graph 4-2";#N/A,#N/A,FALSE,"AVG INV 4-3";#N/A,#N/A,FALSE,"LSP 4-5"}</definedName>
    <definedName name="inst_irr_calc">#REF!</definedName>
    <definedName name="inst_irr_firstpaste">#REF!</definedName>
    <definedName name="inst_moneyM_calc">#REF!</definedName>
    <definedName name="inst_moneyM_firstpaste">#REF!</definedName>
    <definedName name="instructions1">#REF!</definedName>
    <definedName name="instructions1_1">#REF!</definedName>
    <definedName name="instructions1_2">#REF!</definedName>
    <definedName name="Insurance">#REF!</definedName>
    <definedName name="int">#REF!</definedName>
    <definedName name="INT_BEG">#REF!</definedName>
    <definedName name="int_ext_sel">2</definedName>
    <definedName name="INT_FORM">#REF!</definedName>
    <definedName name="INT_FORMAT">#REF!</definedName>
    <definedName name="INT_RATE">#REF!</definedName>
    <definedName name="INT_TOGGLE">#REF!</definedName>
    <definedName name="Intang.Lead">{#N/A,#N/A,FALSE,"Income";#N/A,#N/A,FALSE,"Cost of Goods Sold";#N/A,#N/A,FALSE,"Other Costs";#N/A,#N/A,FALSE,"Other Income";#N/A,#N/A,FALSE,"Taxes";#N/A,#N/A,FALSE,"Other Deductions";#N/A,#N/A,FALSE,"Compensation of Officers"}</definedName>
    <definedName name="Intangible">#REF!</definedName>
    <definedName name="intangibles">{#N/A,#N/A,FALSE,"ws trial balance sheet";#N/A,#N/A,FALSE,"ws trial bal. p &amp; l";#N/A,#N/A,FALSE,"ws cashflow"}</definedName>
    <definedName name="INTANGIBLES_NET">"INTANGIBLES_NET"</definedName>
    <definedName name="IntangLead">{#N/A,#N/A,FALSE,"Income";#N/A,#N/A,FALSE,"Cost of Goods Sold";#N/A,#N/A,FALSE,"Other Costs";#N/A,#N/A,FALSE,"Other Income";#N/A,#N/A,FALSE,"Taxes";#N/A,#N/A,FALSE,"Other Deductions";#N/A,#N/A,FALSE,"Compensation of Officers"}</definedName>
    <definedName name="INTERCO">#REF!</definedName>
    <definedName name="Interco2">{#N/A,#N/A,FALSE,"Job Sched"}</definedName>
    <definedName name="Interest">-IPMT(Interest_Rate/12,Payment_Number,Number_of_Payments,Loan_Amount)</definedName>
    <definedName name="INTEREST_EXP_NET">"INTEREST_EXP_NET"</definedName>
    <definedName name="INTEREST_EXP_NON">"INTEREST_EXP_NON"</definedName>
    <definedName name="INTEREST_EXP_SUPPL">"INTEREST_EXP_SUPPL"</definedName>
    <definedName name="INTEREST_INC">"INTEREST_INC"</definedName>
    <definedName name="INTEREST_INC_10K">"INTEREST_INC_10K"</definedName>
    <definedName name="INTEREST_INC_10Q">"INTEREST_INC_10Q"</definedName>
    <definedName name="INTEREST_INC_10Q1">"INTEREST_INC_10Q1"</definedName>
    <definedName name="INTEREST_INC_NON">"INTEREST_INC_NON"</definedName>
    <definedName name="Interest_Rate">#REF!</definedName>
    <definedName name="Interest_rate_cash">#REF!</definedName>
    <definedName name="Interest_rate_debt">#REF!</definedName>
    <definedName name="interest2">#REF!</definedName>
    <definedName name="InterimHeading">16777215</definedName>
    <definedName name="Internal_percent">#REF!</definedName>
    <definedName name="Internal_PL">#REF!</definedName>
    <definedName name="International_Service_Allowance">#REF!</definedName>
    <definedName name="INTERNET">{#N/A,#N/A,FALSE,"CONS-LIN";#N/A,#N/A,FALSE,"CONS-Analog";#N/A,#N/A,FALSE,"KXAN";#N/A,#N/A,FALSE,"WANE";#N/A,#N/A,FALSE,"WAVY";#N/A,#N/A,FALSE,"WISH";#N/A,#N/A,FALSE,"WNLO";#N/A,#N/A,FALSE,"WIVB";#N/A,#N/A,FALSE,"WLFI";#N/A,#N/A,FALSE,"WOOD";#N/A,#N/A,FALSE,"WTNH";#N/A,#N/A,FALSE,"WWLP";#N/A,#N/A,FALSE,"WWLP";#N/A,#N/A,FALSE,"WAPA";#N/A,#N/A,FALSE,"KNVA";#N/A,#N/A,FALSE,"WCTX";#N/A,#N/A,FALSE,"WXSP";#N/A,#N/A,FALSE,"WOTV";#N/A,#N/A,FALSE,"WVBT";#N/A,#N/A,FALSE,"WAND"}</definedName>
    <definedName name="Internet_desglose">#REF!</definedName>
    <definedName name="Intl_Oper_Code16">#REF!</definedName>
    <definedName name="intpay">#REF!</definedName>
    <definedName name="IntperLB">#REF!</definedName>
    <definedName name="IntRateListAdd">#REF!</definedName>
    <definedName name="INTRO">{"mfgc",#N/A,FALSE,"TOC";"wnuc",#N/A,FALSE,"WNU";"lpc",#N/A,FALSE,"LP";"ntroc",#N/A,FALSE,"NTRO";"sec1c",#N/A,FALSE,"SEC 1";"sec2c",#N/A,FALSE,"SEC 2";"sec3c",#N/A,FALSE,"SEC 3";"sec4c",#N/A,FALSE,"SEC 4";"ssic",#N/A,FALSE,"SS-NTRO";"sa1c",#N/A,FALSE,"SS-ANX1";"ssa2c",#N/A,FALSE,"SS-ANX2"}</definedName>
    <definedName name="IntroPrintArea">#REF!</definedName>
    <definedName name="Inv">{#N/A,#N/A,FALSE,"Presentation by Unit";#N/A,#N/A,FALSE,"Presentation by BD";#N/A,#N/A,FALSE,"Presentation Split by Biggest U";#N/A,#N/A,FALSE,"Presentation Split by Area";#N/A,#N/A,FALSE,"Presentation Split by BD"}</definedName>
    <definedName name="INV_ECON_MENSAL">{#N/A,#N/A,FALSE,"DEF1";#N/A,#N/A,FALSE,"DEF2";#N/A,#N/A,FALSE,"DEF3"}</definedName>
    <definedName name="inv_financ_Mensal_desemb">{#N/A,#N/A,FALSE,"DEF1";#N/A,#N/A,FALSE,"DEF2";#N/A,#N/A,FALSE,"DEF3"}</definedName>
    <definedName name="Inventory">{#N/A,#N/A,TRUE,"Summary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Invest_perf7x">{"GTI monthly IS",#N/A,FALSE,"gti";#N/A,#N/A,FALSE,"gti"}</definedName>
    <definedName name="investments">{#N/A,#N/A,FALSE,"Front Page";#N/A,#N/A,FALSE,"Mfg Var";#N/A,#N/A,FALSE,"Family Unit Cost Graphs";#N/A,#N/A,FALSE,"Product Cost Graphs";#N/A,#N/A,FALSE,"Unit Cost Setup";#N/A,#N/A,FALSE,"Yields";#N/A,#N/A,FALSE,"Emery";#N/A,#N/A,FALSE,"GI Pricing";#N/A,#N/A,FALSE,"Actuals";#N/A,#N/A,FALSE,"Forecast"}</definedName>
    <definedName name="investorsyrend">{"bds_cap_oview",#N/A,TRUE,"BDS Capital";"bds_cap_calcs",#N/A,TRUE,"BDS Capital"}</definedName>
    <definedName name="Invoice">{#N/A,#N/A,FALSE,"Aging Summary";#N/A,#N/A,FALSE,"Ratio Analysis";#N/A,#N/A,FALSE,"Test 120 Day Accts";#N/A,#N/A,FALSE,"Tickmarks"}</definedName>
    <definedName name="Invoice9">{#N/A,#N/A,FALSE,"Aging Summary";#N/A,#N/A,FALSE,"Ratio Analysis";#N/A,#N/A,FALSE,"Test 120 Day Accts";#N/A,#N/A,FALSE,"Tickmarks"}</definedName>
    <definedName name="Invoiced">#REF!</definedName>
    <definedName name="INVT">{#N/A,#N/A,FALSE,"Front Page";#N/A,#N/A,FALSE,"Mfg Var";#N/A,#N/A,FALSE,"Family Unit Cost Graphs";#N/A,#N/A,FALSE,"Product Cost Graphs";#N/A,#N/A,FALSE,"Unit Cost Setup";#N/A,#N/A,FALSE,"Yields";#N/A,#N/A,FALSE,"Emery";#N/A,#N/A,FALSE,"GI Pricing";#N/A,#N/A,FALSE,"Actuals";#N/A,#N/A,FALSE,"Forecast"}</definedName>
    <definedName name="io">{"Performance Details",#N/A,FALSE,"Current Yr";"Performance Details",#N/A,FALSE,"Budget";"Performance Details",#N/A,FALSE,"Prior Year"}</definedName>
    <definedName name="io_1">#REF!</definedName>
    <definedName name="iogt">{"by quart",#N/A,FALSE,"Corp IS";"by month",#N/A,FALSE,"Corp IS";"page 1",#N/A,FALSE,"Corp BS";"page 2",#N/A,FALSE,"Corp BS";"by quart",#N/A,FALSE,"Opco CF";"by month",#N/A,FALSE,"Opco CF"}</definedName>
    <definedName name="ioioo">{#N/A,#N/A,FALSE,"Rohstoffnotierungen";#N/A,#N/A,FALSE,"ER HCST Erw. 99";#N/A,#N/A,FALSE,"ER HCST Plan 00";#N/A,#N/A,FALSE,"Umsatz KG";#N/A,#N/A,FALSE,"ER HCST";#N/A,#N/A,FALSE,"EA ST (2)";#N/A,#N/A,FALSE,"EA ST";#N/A,#N/A,FALSE,"EA ST (3)";#N/A,#N/A,FALSE,"EA ST (4)";#N/A,#N/A,FALSE,"KA ST  (2)";#N/A,#N/A,FALSE,"KA ST";#N/A,#N/A,FALSE,"KA ST  (3)";#N/A,#N/A,FALSE,"KA ST (4)"}</definedName>
    <definedName name="iols">{"'100'!$A$1:$M$83"}</definedName>
    <definedName name="IOM">#REF!</definedName>
    <definedName name="iop">{#N/A,"PURCHM",FALSE,"Business Analysis";#N/A,"SPADD",FALSE,"Business Analysis"}</definedName>
    <definedName name="IOPIOU">{#N/A,#N/A,FALSE,"Costos Productos 6A";#N/A,#N/A,FALSE,"Costo Unitario Total H-94-12"}</definedName>
    <definedName name="iopy">{"targetdcf",#N/A,FALSE,"Merger consequences";"TARGETASSU",#N/A,FALSE,"Merger consequences";"TERMINAL VALUE",#N/A,FALSE,"Merger consequences"}</definedName>
    <definedName name="iouu">{"Total",#N/A,FALSE,"Total Proved + Probable";"PDP",#N/A,FALSE,"Total Proved + Probable";"PNP",#N/A,FALSE,"Total Proved + Probable";"PUD",#N/A,FALSE,"Total Proved + Probable";"Prob",#N/A,FALSE,"Total Proved + Probable"}</definedName>
    <definedName name="iouyiy">#REF!</definedName>
    <definedName name="IP">{#N/A,#N/A,FALSE,"Pharm";#N/A,#N/A,FALSE,"WWCM"}</definedName>
    <definedName name="IP_1">#REF!</definedName>
    <definedName name="IP_2">{#N/A,#N/A,FALSE,"Pharm";#N/A,#N/A,FALSE,"WWCM"}</definedName>
    <definedName name="IP_3">{#N/A,#N/A,FALSE,"Pharm";#N/A,#N/A,FALSE,"WWCM"}</definedName>
    <definedName name="IP_4">{#N/A,#N/A,FALSE,"Pharm";#N/A,#N/A,FALSE,"WWCM"}</definedName>
    <definedName name="IPATH">"\\backup\UserFiles\Administration\JMiller\Compleo Templates"</definedName>
    <definedName name="ipcc">{"'Standalone List Price Trends'!$A$1:$X$56"}</definedName>
    <definedName name="IPD">{#N/A,#N/A,FALSE,"Presentation by Unit";#N/A,#N/A,FALSE,"Presentation by BD";#N/A,#N/A,FALSE,"Presentation Split by Biggest U";#N/A,#N/A,FALSE,"Presentation Split by Area";#N/A,#N/A,FALSE,"Presentation Split by BD"}</definedName>
    <definedName name="IPIC">{#N/A,#N/A,TRUE,"Contents";#N/A,#N/A,TRUE,"Cover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IPO">"c89"</definedName>
    <definedName name="IPRD_mites">{"bs",#N/A,FALSE,"SCF"}</definedName>
    <definedName name="IPRD_Pollen">{"bs",#N/A,FALSE,"SCF"}</definedName>
    <definedName name="IPS">{#N/A,#N/A,FALSE,"Presentation by Unit";#N/A,#N/A,FALSE,"Presentation by BD";#N/A,#N/A,FALSE,"Presentation Split by Biggest U";#N/A,#N/A,FALSE,"Presentation Split by Area";#N/A,#N/A,FALSE,"Presentation Split by BD"}</definedName>
    <definedName name="IQ">"c18"</definedName>
    <definedName name="IQ_1_4_CONSTRUCTION_GROSS_LOANS_FFIEC">"c13402"</definedName>
    <definedName name="IQ_1_4_CONSTRUCTION_LL_REC_DOM_FFIEC">"c12899"</definedName>
    <definedName name="IQ_1_4_CONSTRUCTION_LOAN_COMMITMENTS_UNUSED_FFIEC">"c13244"</definedName>
    <definedName name="IQ_1_4_CONSTRUCTION_LOANS_DUE_30_89_FFIEC">"c13257"</definedName>
    <definedName name="IQ_1_4_CONSTRUCTION_LOANS_DUE_90_FFIEC">"c13285"</definedName>
    <definedName name="IQ_1_4_CONSTRUCTION_LOANS_NON_ACCRUAL_FFIEC">"c13311"</definedName>
    <definedName name="IQ_1_4_CONSTRUCTION_RISK_BASED_FFIEC">"c13423"</definedName>
    <definedName name="IQ_1_4_FAMILY_JUNIOR_LIENS_CHARGE_OFFS_FDIC">"c6605"</definedName>
    <definedName name="IQ_1_4_FAMILY_JUNIOR_LIENS_NET_CHARGE_OFFS_FDIC">"c6643"</definedName>
    <definedName name="IQ_1_4_FAMILY_JUNIOR_LIENS_RECOVERIES_FDIC">"c6624"</definedName>
    <definedName name="IQ_1_4_FAMILY_RES_DOM_FFIEC">"c15269"</definedName>
    <definedName name="IQ_1_4_FAMILY_SENIOR_LIENS_CHARGE_OFFS_FDIC">"c6604"</definedName>
    <definedName name="IQ_1_4_FAMILY_SENIOR_LIENS_NET_CHARGE_OFFS_FDIC">"c6642"</definedName>
    <definedName name="IQ_1_4_FAMILY_SENIOR_LIENS_RECOVERIES_FDIC">"c6623"</definedName>
    <definedName name="IQ_1_4_HOME_EQUITY_NET_LOANS_FDIC">"c6441"</definedName>
    <definedName name="IQ_1_4_RESIDENTIAL_FIRST_LIENS_NET_LOANS_FDIC">"c6439"</definedName>
    <definedName name="IQ_1_4_RESIDENTIAL_JUNIOR_LIENS_NET_LOANS_FDIC">"c6440"</definedName>
    <definedName name="IQ_1_4_RESIDENTIAL_LOANS_FDIC">"c6310"</definedName>
    <definedName name="IQ_30YR_FIXED_MORTGAGE">"c6811"</definedName>
    <definedName name="IQ_30YR_FIXED_MORTGAGE_FC">"c7691"</definedName>
    <definedName name="IQ_30YR_FIXED_MORTGAGE_POP">"c7031"</definedName>
    <definedName name="IQ_30YR_FIXED_MORTGAGE_POP_FC">"c7911"</definedName>
    <definedName name="IQ_30YR_FIXED_MORTGAGE_YOY">"c7251"</definedName>
    <definedName name="IQ_30YR_FIXED_MORTGAGE_YOY_FC">"c8131"</definedName>
    <definedName name="IQ_ABS_AVAIL_SALE_FFIEC">"c12802"</definedName>
    <definedName name="IQ_ABS_FFIEC">"c12788"</definedName>
    <definedName name="IQ_ABS_INVEST_SECURITIES_FFIEC">"c13461"</definedName>
    <definedName name="IQ_ABS_PERIOD">"c13823"</definedName>
    <definedName name="IQ_ABS_PERIOD_EST">"c16122"</definedName>
    <definedName name="IQ_ACCEPTANCES_OTHER_FOREIGN_BANKS_LL_REC_FFIEC">"c15293"</definedName>
    <definedName name="IQ_ACCEPTANCES_OTHER_US_BANKS_LL_REC_FFIEC">"c15292"</definedName>
    <definedName name="IQ_ACCOUNT_CHANGE">"c413"</definedName>
    <definedName name="IQ_ACCOUNT_CHANGE_1">"c1449"</definedName>
    <definedName name="IQ_ACCOUNT_CHANGE1">"c413"</definedName>
    <definedName name="IQ_ACCOUNT_CHANGE2">"c413"</definedName>
    <definedName name="IQ_ACCOUNT_CODE_INTEREST_PENALTIES">"c15741"</definedName>
    <definedName name="IQ_ACCOUNTING_FFIEC">"c13054"</definedName>
    <definedName name="IQ_ACCOUNTING_STANDARD">"c4539"</definedName>
    <definedName name="IQ_ACCOUNTS_PAY">"c32"</definedName>
    <definedName name="IQ_ACCOUNTS_PAY_1">"c1343"</definedName>
    <definedName name="IQ_ACCOUNTS_PAY2">"c32"</definedName>
    <definedName name="IQ_ACCR_INT_PAY">"c1"</definedName>
    <definedName name="IQ_ACCR_INT_PAY_CF">"c2"</definedName>
    <definedName name="IQ_ACCR_INT_RECEIV">"c3"</definedName>
    <definedName name="IQ_ACCR_INT_RECEIV_CF">"c4"</definedName>
    <definedName name="IQ_ACCRUED_EXP">"c8"</definedName>
    <definedName name="IQ_ACCRUED_EXP_1">"c1341"</definedName>
    <definedName name="IQ_ACCRUED_EXP2">"c8"</definedName>
    <definedName name="IQ_ACCRUED_EXPENSE">"c1341"</definedName>
    <definedName name="IQ_ACCRUED_INTEREST_RECEIVABLE_FFIEC">"c12842"</definedName>
    <definedName name="IQ_ACCT_RECV_10YR_ANN_CAGR">"c6159"</definedName>
    <definedName name="IQ_ACCT_RECV_10YR_ANN_GROWTH">"c1924"</definedName>
    <definedName name="IQ_ACCT_RECV_1YR_ANN_GROWTH">"c1919"</definedName>
    <definedName name="IQ_ACCT_RECV_2YR_ANN_CAGR">"c6155"</definedName>
    <definedName name="IQ_ACCT_RECV_2YR_ANN_GROWTH">"c1920"</definedName>
    <definedName name="IQ_ACCT_RECV_3YR_ANN_CAGR">"c6156"</definedName>
    <definedName name="IQ_ACCT_RECV_3YR_ANN_GROWTH">"c1921"</definedName>
    <definedName name="IQ_ACCT_RECV_5YR_ANN_CAGR">"c6157"</definedName>
    <definedName name="IQ_ACCT_RECV_5YR_ANN_GROWTH">"c1922"</definedName>
    <definedName name="IQ_ACCT_RECV_7YR_ANN_CAGR">"c6158"</definedName>
    <definedName name="IQ_ACCT_RECV_7YR_ANN_GROWTH">"c1923"</definedName>
    <definedName name="IQ_ACCUM_DEP">"c7"</definedName>
    <definedName name="IQ_ACCUM_DEP_1">"c1340"</definedName>
    <definedName name="IQ_ACCUMULATED_PENSION_OBLIGATION">"c2244"</definedName>
    <definedName name="IQ_ACCUMULATED_PENSION_OBLIGATION_DOMESTIC">"c2657"</definedName>
    <definedName name="IQ_ACCUMULATED_PENSION_OBLIGATION_FOREIGN">"c2665"</definedName>
    <definedName name="IQ_ACQ_COST_SUB">"c2125"</definedName>
    <definedName name="IQ_ACQ_COST_WIRELESS_SUB">"c2125"</definedName>
    <definedName name="IQ_ACQ_COSTS_CAPITALIZED">"c5"</definedName>
    <definedName name="IQ_ACQUIRE_REAL_ESTATE_CF">"c6"</definedName>
    <definedName name="IQ_ACQUIRED_BY_REPORTING_BANK_FDIC">"c6535"</definedName>
    <definedName name="IQ_ACQUISITION_COST_SUB">"c15807"</definedName>
    <definedName name="IQ_ACQUISITION_RE_ASSETS">"c1628"</definedName>
    <definedName name="IQ_ACTUAL_PRODUCTION_ALUM">"c9247"</definedName>
    <definedName name="IQ_ACTUAL_PRODUCTION_CATHODE_COP">"c9192"</definedName>
    <definedName name="IQ_ACTUAL_PRODUCTION_COAL">"c9821"</definedName>
    <definedName name="IQ_ACTUAL_PRODUCTION_COP">"c9191"</definedName>
    <definedName name="IQ_ACTUAL_PRODUCTION_DIAM">"c9671"</definedName>
    <definedName name="IQ_ACTUAL_PRODUCTION_GOLD">"c9032"</definedName>
    <definedName name="IQ_ACTUAL_PRODUCTION_IRON">"c9406"</definedName>
    <definedName name="IQ_ACTUAL_PRODUCTION_LEAD">"c9459"</definedName>
    <definedName name="IQ_ACTUAL_PRODUCTION_MANG">"c9512"</definedName>
    <definedName name="IQ_ACTUAL_PRODUCTION_MET_COAL">"c9761"</definedName>
    <definedName name="IQ_ACTUAL_PRODUCTION_MOLYB">"c9724"</definedName>
    <definedName name="IQ_ACTUAL_PRODUCTION_NICK">"c9300"</definedName>
    <definedName name="IQ_ACTUAL_PRODUCTION_PLAT">"c9138"</definedName>
    <definedName name="IQ_ACTUAL_PRODUCTION_SILVER">"c9085"</definedName>
    <definedName name="IQ_ACTUAL_PRODUCTION_STEAM">"c9791"</definedName>
    <definedName name="IQ_ACTUAL_PRODUCTION_TITAN">"c9565"</definedName>
    <definedName name="IQ_ACTUAL_PRODUCTION_URAN">"c9618"</definedName>
    <definedName name="IQ_ACTUAL_PRODUCTION_ZINC">"c9353"</definedName>
    <definedName name="IQ_AD">"c7"</definedName>
    <definedName name="IQ_ADD_PAID_IN">"c39"</definedName>
    <definedName name="IQ_ADD_PAID_IN_1">"c1344"</definedName>
    <definedName name="IQ_ADD_TAX_POSITIONS_CURRENT_YR">"c15733"</definedName>
    <definedName name="IQ_ADD_TAX_POSITIONS_PRIOR_YRS">"c15735"</definedName>
    <definedName name="IQ_ADDIN">"AUTO"</definedName>
    <definedName name="IQ_ADDITIONAL_NON_INT_INC_FDIC">"c6574"</definedName>
    <definedName name="IQ_ADDITIONS_NON_ACCRUAL_ASSET_DURING_QTR_FFIEC">"c15349"</definedName>
    <definedName name="IQ_ADJ_AVG_BANK_ASSETS">"c2671"</definedName>
    <definedName name="IQ_ADJUSTABLE_RATE_LOANS_FDIC">"c6375"</definedName>
    <definedName name="IQ_ADJUSTED_NAV_COVERED">"c9963"</definedName>
    <definedName name="IQ_ADJUSTED_NAV_GROUP">"c9949"</definedName>
    <definedName name="IQ_ADMIN_RATIO">"c2784"</definedName>
    <definedName name="IQ_ADVERTISING">"c2246"</definedName>
    <definedName name="IQ_ADVERTISING_MARKETING">"c1566"</definedName>
    <definedName name="IQ_ADVERTISING_MARKETING_EXPENSES_FFIEC">"c13048"</definedName>
    <definedName name="IQ_AE">"c8"</definedName>
    <definedName name="IQ_AE_BNK">"c9"</definedName>
    <definedName name="IQ_AE_BR">"c10"</definedName>
    <definedName name="IQ_AE_CM">"c10"</definedName>
    <definedName name="IQ_AE_FIN">"c11"</definedName>
    <definedName name="IQ_AE_INS">"c12"</definedName>
    <definedName name="IQ_AE_RE">"c6195"</definedName>
    <definedName name="IQ_AE_REIT">"c13"</definedName>
    <definedName name="IQ_AE_UTI">"c14"</definedName>
    <definedName name="IQ_AFFO">"c8756"</definedName>
    <definedName name="IQ_AFFO_DILUTED">"c16188"</definedName>
    <definedName name="IQ_AFFO_PER_SHARE_BASIC">"c8869"</definedName>
    <definedName name="IQ_AFFO_PER_SHARE_DILUTED">"c8870"</definedName>
    <definedName name="IQ_AFS_INVEST_SECURITIES_FFIEC">"c13456"</definedName>
    <definedName name="IQ_AFS_SECURITIES_TIER_1_FFIEC">"c13343"</definedName>
    <definedName name="IQ_AFTER_TAX_INCOME_FDIC">"c6583"</definedName>
    <definedName name="IQ_AG_PROD_FARM_LOANS_DOM_QUARTERLY_AVG_FFIEC">"c15477"</definedName>
    <definedName name="IQ_AGENCY">"c8960"</definedName>
    <definedName name="IQ_AGENCY_INVEST_SECURITIES_FFIEC">"c13458"</definedName>
    <definedName name="IQ_AGG_BANK_OVER_TOTAL">"c24684"</definedName>
    <definedName name="IQ_AGG_BANK_SHARES">"c24686"</definedName>
    <definedName name="IQ_AGG_BANK_VALUE">"c24685"</definedName>
    <definedName name="IQ_AGG_COMPANY_FOUNDATION_OVER_TOTAL">"c13769"</definedName>
    <definedName name="IQ_AGG_COMPANY_FOUNDATION_SHARES">"c13783"</definedName>
    <definedName name="IQ_AGG_COMPANY_FOUNDATION_VALUE">"c13776"</definedName>
    <definedName name="IQ_AGG_CORPORATE_OVER_TOTAL">"c13767"</definedName>
    <definedName name="IQ_AGG_CORPORATE_SHARES">"c13781"</definedName>
    <definedName name="IQ_AGG_CORPORATE_VALUE">"c13774"</definedName>
    <definedName name="IQ_AGG_ENDOWMENT_OVER_TOTAL">"c24678"</definedName>
    <definedName name="IQ_AGG_ENDOWMENT_SHARES">"c24680"</definedName>
    <definedName name="IQ_AGG_ENDOWMENT_VALUE">"c24679"</definedName>
    <definedName name="IQ_AGG_ESOP_OVER_TOTAL">"c13768"</definedName>
    <definedName name="IQ_AGG_ESOP_SHARES">"c13782"</definedName>
    <definedName name="IQ_AGG_ESOP_VALUE">"c13775"</definedName>
    <definedName name="IQ_AGG_FAMILY_OVER_TOTAL">"c24687"</definedName>
    <definedName name="IQ_AGG_FAMILY_SHARES">"c24689"</definedName>
    <definedName name="IQ_AGG_FAMILY_VALUE">"c24688"</definedName>
    <definedName name="IQ_AGG_FOUNDATION_SHARES">"c13783"</definedName>
    <definedName name="IQ_AGG_FOUNDATION_VALUE">"c13776"</definedName>
    <definedName name="IQ_AGG_HEDGEFUND_OVER_TOTAL">"c13771"</definedName>
    <definedName name="IQ_AGG_HEDGEFUND_SHARES">"c13785"</definedName>
    <definedName name="IQ_AGG_HEDGEFUND_VALUE">"c13778"</definedName>
    <definedName name="IQ_AGG_INSIDER_OVER_TOTAL">"c1581"</definedName>
    <definedName name="IQ_AGG_INSIDER_SHARES">"c13780"</definedName>
    <definedName name="IQ_AGG_INSIDER_VALUE">"c13773"</definedName>
    <definedName name="IQ_AGG_INSTITUTION_HEDGEFUND_OVER_TOTAL">"c24711"</definedName>
    <definedName name="IQ_AGG_INSTITUTION_HEDGEFUND_SHARES">"c24713"</definedName>
    <definedName name="IQ_AGG_INSTITUTION_HEDGEFUND_VALUE">"c24712"</definedName>
    <definedName name="IQ_AGG_INSTITUTION_SOVEREIGN_OVER_TOTAL">"c24717"</definedName>
    <definedName name="IQ_AGG_INSTITUTION_SOVEREIGN_SHARES">"c24719"</definedName>
    <definedName name="IQ_AGG_INSTITUTION_SOVEREIGN_VALUE">"c24718"</definedName>
    <definedName name="IQ_AGG_INSTITUTION_UNCLASSIFIED_OVER_TOTAL">"c24696"</definedName>
    <definedName name="IQ_AGG_INSTITUTION_UNCLASSIFIED_SHARES">"c24698"</definedName>
    <definedName name="IQ_AGG_INSTITUTION_UNCLASSIFIED_VALUE">"c24697"</definedName>
    <definedName name="IQ_AGG_INSTITUTION_VC_PE_OVER_TOTAL">"c24714"</definedName>
    <definedName name="IQ_AGG_INSTITUTION_VC_PE_SHARES">"c24716"</definedName>
    <definedName name="IQ_AGG_INSTITUTION_VC_PE_VALUE">"c24715"</definedName>
    <definedName name="IQ_AGG_INSTITUTIONAL_OVER_TOTAL">"c1580"</definedName>
    <definedName name="IQ_AGG_INSTITUTIONAL_SHARES">"c13779"</definedName>
    <definedName name="IQ_AGG_INSTITUTIONAL_VALUE">"c13772"</definedName>
    <definedName name="IQ_AGG_INSURANCE_OVER_TOTAL">"c24681"</definedName>
    <definedName name="IQ_AGG_INSURANCE_SHARES">"c24683"</definedName>
    <definedName name="IQ_AGG_INSURANCE_VALUE">"c24682"</definedName>
    <definedName name="IQ_AGG_MONEY_MANAGERS_OVER_TOTAL">"c24669"</definedName>
    <definedName name="IQ_AGG_MONEY_MANAGERS_SHARES">"c24671"</definedName>
    <definedName name="IQ_AGG_MONEY_MANAGERS_VALUE">"c24670"</definedName>
    <definedName name="IQ_AGG_OTHER_OVER_TOTAL">"c13770"</definedName>
    <definedName name="IQ_AGG_OTHER_SHARES">"c13784"</definedName>
    <definedName name="IQ_AGG_OTHER_VALUE">"c13777"</definedName>
    <definedName name="IQ_AGG_PENSION_OVER_TOTAL">"c24675"</definedName>
    <definedName name="IQ_AGG_PENSION_SHARES">"c24677"</definedName>
    <definedName name="IQ_AGG_PENSION_VALUE">"c24676"</definedName>
    <definedName name="IQ_AGG_SOVEREIGN_OVER_TOTAL">"c24690"</definedName>
    <definedName name="IQ_AGG_SOVEREIGN_SHARES">"c24692"</definedName>
    <definedName name="IQ_AGG_SOVEREIGN_VALUE">"c24691"</definedName>
    <definedName name="IQ_AGG_STATE_OVER_TOTAL">"c24705"</definedName>
    <definedName name="IQ_AGG_STATE_SHARES">"c24707"</definedName>
    <definedName name="IQ_AGG_STATE_VALUE">"c24706"</definedName>
    <definedName name="IQ_AGG_STRATEGIC_CORP_PRIVATE_OVER_TOTAL">"c24702"</definedName>
    <definedName name="IQ_AGG_STRATEGIC_CORP_PRIVATE_SHARES">"c24704"</definedName>
    <definedName name="IQ_AGG_STRATEGIC_CORP_PRIVATE_VALUE">"c24703"</definedName>
    <definedName name="IQ_AGG_STRATEGIC_CORP_PUBLIC_OVER_TOTAL">"c24699"</definedName>
    <definedName name="IQ_AGG_STRATEGIC_CORP_PUBLIC_SHARES">"c24701"</definedName>
    <definedName name="IQ_AGG_STRATEGIC_CORP_PUBLIC_VALUE">"c24700"</definedName>
    <definedName name="IQ_AGG_STRATEGIC_HEDGEFUND_OVER_TOTAL">"c24726"</definedName>
    <definedName name="IQ_AGG_STRATEGIC_HEDGEFUND_SHARES">"c24728"</definedName>
    <definedName name="IQ_AGG_STRATEGIC_HEDGEFUND_VALUE">"c24727"</definedName>
    <definedName name="IQ_AGG_STRATEGIC_OVER_TOTAL">"c24708"</definedName>
    <definedName name="IQ_AGG_STRATEGIC_SHARES">"c24710"</definedName>
    <definedName name="IQ_AGG_STRATEGIC_SWF_OVER_TOTAL">"c24723"</definedName>
    <definedName name="IQ_AGG_STRATEGIC_SWF_SHARES">"c24725"</definedName>
    <definedName name="IQ_AGG_STRATEGIC_SWF_VALUE">"c24724"</definedName>
    <definedName name="IQ_AGG_STRATEGIC_VALUE">"c24709"</definedName>
    <definedName name="IQ_AGG_STRATEGIC_VC_PE_OVER_TOTAL">"c24720"</definedName>
    <definedName name="IQ_AGG_STRATEGIC_VC_PE_SHARES">"c24722"</definedName>
    <definedName name="IQ_AGG_STRATEGIC_VC_PE_VALUE">"c24721"</definedName>
    <definedName name="IQ_AGG_VC_PE_OVER_TOTAL">"c24672"</definedName>
    <definedName name="IQ_AGG_VC_PE_SHARES">"c24674"</definedName>
    <definedName name="IQ_AGG_VC_PE_VALUE">"c24673"</definedName>
    <definedName name="IQ_AGRICULTURAL_GROSS_LOANS_FFIEC">"c13413"</definedName>
    <definedName name="IQ_AGRICULTURAL_LOANS_FOREIGN_FFIEC">"c13481"</definedName>
    <definedName name="IQ_AGRICULTURAL_PRODUCTION_CHARGE_OFFS_FDIC">"c6597"</definedName>
    <definedName name="IQ_AGRICULTURAL_PRODUCTION_CHARGE_OFFS_LESS_THAN_300M_FDIC">"c6655"</definedName>
    <definedName name="IQ_AGRICULTURAL_PRODUCTION_NET_CHARGE_OFFS_FDIC">"c6635"</definedName>
    <definedName name="IQ_AGRICULTURAL_PRODUCTION_NET_CHARGE_OFFS_LESS_THAN_300M_FDIC">"c6657"</definedName>
    <definedName name="IQ_AGRICULTURAL_PRODUCTION_RECOVERIES_FDIC">"c6616"</definedName>
    <definedName name="IQ_AGRICULTURAL_PRODUCTION_RECOVERIES_LESS_THAN_300M_FDIC">"c6656"</definedName>
    <definedName name="IQ_AGRICULTURAL_RISK_BASED_FFIEC">"c13434"</definedName>
    <definedName name="IQ_AH_EARNED">"c2744"</definedName>
    <definedName name="IQ_AH_POLICY_BENEFITS_EXP">"c2789"</definedName>
    <definedName name="IQ_AIR_AIRPLANES_NOT_IN_SERVICE">"c2842"</definedName>
    <definedName name="IQ_AIR_AIRPLANES_SUBLEASED">"c2841"</definedName>
    <definedName name="IQ_AIR_ASK">"c2813"</definedName>
    <definedName name="IQ_AIR_ASK_INCREASE">"c2826"</definedName>
    <definedName name="IQ_AIR_ASM">"c2812"</definedName>
    <definedName name="IQ_AIR_ASM_INCREASE">"c2825"</definedName>
    <definedName name="IQ_AIR_AVG_AGE">"c2843"</definedName>
    <definedName name="IQ_AIR_AVG_PSGR_FARE">"c10029"</definedName>
    <definedName name="IQ_AIR_BREAK_EVEN_FACTOR">"c2822"</definedName>
    <definedName name="IQ_AIR_CAPITAL_LEASE">"c2833"</definedName>
    <definedName name="IQ_AIR_COMPLETION_FACTOR">"c2824"</definedName>
    <definedName name="IQ_AIR_ENPLANED_PSGRS">"c2809"</definedName>
    <definedName name="IQ_AIR_FUEL_CONSUMED">"c2806"</definedName>
    <definedName name="IQ_AIR_FUEL_CONSUMED_L">"c2807"</definedName>
    <definedName name="IQ_AIR_FUEL_COST">"c2803"</definedName>
    <definedName name="IQ_AIR_FUEL_COST_L">"c2804"</definedName>
    <definedName name="IQ_AIR_FUEL_EXP">"c2802"</definedName>
    <definedName name="IQ_AIR_FUEL_EXP_PERCENT">"c2805"</definedName>
    <definedName name="IQ_AIR_LEASED">"c2835"</definedName>
    <definedName name="IQ_AIR_LOAD_FACTOR">"c2823"</definedName>
    <definedName name="IQ_AIR_NEW_AIRPLANES">"c2839"</definedName>
    <definedName name="IQ_AIR_NUMBER_HRS_FLOWN">"c10037"</definedName>
    <definedName name="IQ_AIR_NUMBER_OPERATING_AIRCRAFT_AVG">"c10035"</definedName>
    <definedName name="IQ_AIR_NUMBER_TRIPS_FLOWN">"c10030"</definedName>
    <definedName name="IQ_AIR_OPER_EXP_ASK">"c2821"</definedName>
    <definedName name="IQ_AIR_OPER_EXP_ASM">"c2820"</definedName>
    <definedName name="IQ_AIR_OPER_LEASE">"c2834"</definedName>
    <definedName name="IQ_AIR_OPER_REV_YIELD_ASK">"c2819"</definedName>
    <definedName name="IQ_AIR_OPER_REV_YIELD_ASM">"c2818"</definedName>
    <definedName name="IQ_AIR_OPEX_PER_ASK_EXCL_FUEL">"c10034"</definedName>
    <definedName name="IQ_AIR_OPEX_PER_ASM_EXCL_FUEL">"c10033"</definedName>
    <definedName name="IQ_AIR_OPTIONS">"c2837"</definedName>
    <definedName name="IQ_AIR_ORDERS">"c2836"</definedName>
    <definedName name="IQ_AIR_OWNED">"c2832"</definedName>
    <definedName name="IQ_AIR_PERCENTAGE_SALES_VIA_INTERNET">"c10036"</definedName>
    <definedName name="IQ_AIR_PSGR_HAUL_AVG_LENGTH_KM">"c10032"</definedName>
    <definedName name="IQ_AIR_PSGR_HAUL_AVG_LENGTH_MILES">"c10031"</definedName>
    <definedName name="IQ_AIR_PSGR_REV_YIELD_ASK">"c2817"</definedName>
    <definedName name="IQ_AIR_PSGR_REV_YIELD_ASM">"c2816"</definedName>
    <definedName name="IQ_AIR_PSGR_REV_YIELD_RPK">"c2815"</definedName>
    <definedName name="IQ_AIR_PSGR_REV_YIELD_RPM">"c2814"</definedName>
    <definedName name="IQ_AIR_PURCHASE_RIGHTS">"c2838"</definedName>
    <definedName name="IQ_AIR_RETIRED_AIRPLANES">"c2840"</definedName>
    <definedName name="IQ_AIR_REV_PSGRS_CARRIED">"c2808"</definedName>
    <definedName name="IQ_AIR_REV_SCHEDULED_SERVICE">"c2830"</definedName>
    <definedName name="IQ_AIR_RPK">"c2811"</definedName>
    <definedName name="IQ_AIR_RPM">"c2810"</definedName>
    <definedName name="IQ_AIR_STAGE_LENGTH">"c2828"</definedName>
    <definedName name="IQ_AIR_STAGE_LENGTH_KM">"c2829"</definedName>
    <definedName name="IQ_AIR_TOTAL">"c2831"</definedName>
    <definedName name="IQ_AIR_UTILIZATION">"c2827"</definedName>
    <definedName name="IQ_AIRCRAFT_RENT">"c17872"</definedName>
    <definedName name="IQ_ALL_OTHER_DEPOSITS_FOREIGN_DEP_FFIEC">"c15347"</definedName>
    <definedName name="IQ_ALL_OTHER_INVEST_UNCONSOL_SUBS_FFIEC">"c15275"</definedName>
    <definedName name="IQ_ALL_OTHER_LEASES_CHARGE_OFFS_FFIEC">"c13185"</definedName>
    <definedName name="IQ_ALL_OTHER_LEASES_RECOV_FFIEC">"c13207"</definedName>
    <definedName name="IQ_ALL_OTHER_LOANS_CHARGE_OFFS_FFIEC">"c13183"</definedName>
    <definedName name="IQ_ALL_OTHER_LOANS_RECOV_FFIEC">"c13205"</definedName>
    <definedName name="IQ_ALL_OTHER_TRADING_LIABILITIES_DOM_FFIEC">"c12942"</definedName>
    <definedName name="IQ_ALLOW_BORROW_CONST">"c15"</definedName>
    <definedName name="IQ_ALLOW_CONST">"c16"</definedName>
    <definedName name="IQ_ALLOW_CONST_1">"c1342"</definedName>
    <definedName name="IQ_ALLOW_DOUBT_ACCT">"c2092"</definedName>
    <definedName name="IQ_ALLOW_EQUITY_CONST">"c16"</definedName>
    <definedName name="IQ_ALLOW_LL">"c17"</definedName>
    <definedName name="IQ_ALLOW_LL_LOSSES_FFIEC">"c12810"</definedName>
    <definedName name="IQ_ALLOWABLE_T2_CAPITAL_FFIEC">"c13150"</definedName>
    <definedName name="IQ_ALLOWANCE_10YR_ANN_CAGR">"c6035"</definedName>
    <definedName name="IQ_ALLOWANCE_10YR_ANN_GROWTH">"c18"</definedName>
    <definedName name="IQ_ALLOWANCE_1YR_ANN_GROWTH">"c19"</definedName>
    <definedName name="IQ_ALLOWANCE_2YR_ANN_CAGR">"c6036"</definedName>
    <definedName name="IQ_ALLOWANCE_2YR_ANN_GROWTH">"c20"</definedName>
    <definedName name="IQ_ALLOWANCE_3YR_ANN_CAGR">"c6037"</definedName>
    <definedName name="IQ_ALLOWANCE_3YR_ANN_GROWTH">"c21"</definedName>
    <definedName name="IQ_ALLOWANCE_5YR_ANN_CAGR">"c6038"</definedName>
    <definedName name="IQ_ALLOWANCE_5YR_ANN_GROWTH">"c22"</definedName>
    <definedName name="IQ_ALLOWANCE_7YR_ANN_CAGR">"c6039"</definedName>
    <definedName name="IQ_ALLOWANCE_7YR_ANN_GROWTH">"c23"</definedName>
    <definedName name="IQ_ALLOWANCE_CHARGE_OFFS">"c24"</definedName>
    <definedName name="IQ_ALLOWANCE_CREDIT_LOSSES_OFF_BS_FFIEC">"c12871"</definedName>
    <definedName name="IQ_ALLOWANCE_LL_LOSSES_T2_FFIEC">"c13146"</definedName>
    <definedName name="IQ_ALLOWANCE_NON_PERF_LOANS">"c25"</definedName>
    <definedName name="IQ_ALLOWANCE_TOTAL_LOANS">"c26"</definedName>
    <definedName name="IQ_AMENDED_BALANCE_PREVIOUS_YR_FDIC">"c6499"</definedName>
    <definedName name="IQ_AMORT_EXP_IMPAIRMENT_OTHER_INTANGIBLE_ASSETS_FFIEC">"c13026"</definedName>
    <definedName name="IQ_AMORT_EXPENSE_FDIC">"c6677"</definedName>
    <definedName name="IQ_AMORTIZATION">"c1471"</definedName>
    <definedName name="IQ_AMORTIZATION_1">"c1591"</definedName>
    <definedName name="IQ_AMORTIZED_COST_FDIC">"c6426"</definedName>
    <definedName name="IQ_AMOUNT_FINANCIAL_LOC_CONVEYED_FFIEC">"c13250"</definedName>
    <definedName name="IQ_AMOUNT_PERFORMANCE_LOC_CONVEYED_FFIEC">"c13252"</definedName>
    <definedName name="IQ_AMT_OUT">"c2145"</definedName>
    <definedName name="IQ_ANALYST_DET_EST_REUT">"c12135"</definedName>
    <definedName name="IQ_ANALYST_EMAIL">"c13738"</definedName>
    <definedName name="IQ_ANALYST_NAME">"c13736"</definedName>
    <definedName name="IQ_ANALYST_NON_PER_DET_EST_REUT">"c12758"</definedName>
    <definedName name="IQ_ANALYST_PHONE">"c13737"</definedName>
    <definedName name="IQ_ANALYST_START_DATE">"c13740"</definedName>
    <definedName name="IQ_ANNU_DISTRIBUTION_UNIT">"c3004"</definedName>
    <definedName name="IQ_ANNUAL_DIVIDEND">"c229"</definedName>
    <definedName name="IQ_ANNUAL_PREMIUM_EQUIVALENT_NEW_BUSINESS">"c9972"</definedName>
    <definedName name="IQ_ANNUALIZED_DIVIDEND">"c1579"</definedName>
    <definedName name="IQ_ANNUITY_LIAB">"c27"</definedName>
    <definedName name="IQ_ANNUITY_PAY">"c28"</definedName>
    <definedName name="IQ_ANNUITY_POLICY_EXP">"c29"</definedName>
    <definedName name="IQ_ANNUITY_REC">"c30"</definedName>
    <definedName name="IQ_ANNUITY_REV">"c31"</definedName>
    <definedName name="IQ_ANNUITY_SALES_FEES_COMMISSIONS_FFIEC">"c13007"</definedName>
    <definedName name="IQ_AP">"c32"</definedName>
    <definedName name="IQ_AP_BNK">"c33"</definedName>
    <definedName name="IQ_AP_BR">"c34"</definedName>
    <definedName name="IQ_AP_CM">"c34"</definedName>
    <definedName name="IQ_AP_FIN">"c35"</definedName>
    <definedName name="IQ_AP_INS">"c36"</definedName>
    <definedName name="IQ_AP_RE">"c6196"</definedName>
    <definedName name="IQ_AP_REIT">"c37"</definedName>
    <definedName name="IQ_AP_UTI">"c38"</definedName>
    <definedName name="IQ_APIC">"c39"</definedName>
    <definedName name="IQ_APPLICABLE_INCOME_TAXES_FTE_FFIEC">"c13853"</definedName>
    <definedName name="IQ_AR">"c40"</definedName>
    <definedName name="IQ_AR_BR">"c41"</definedName>
    <definedName name="IQ_AR_CM">"c41"</definedName>
    <definedName name="IQ_AR_LT">"c42"</definedName>
    <definedName name="IQ_AR_RE">"c6197"</definedName>
    <definedName name="IQ_AR_REIT">"c43"</definedName>
    <definedName name="IQ_AR_TURNS">"c44"</definedName>
    <definedName name="IQ_AR_UTI">"c45"</definedName>
    <definedName name="IQ_ARPU">"c2126"</definedName>
    <definedName name="IQ_ARPU_ANALOG_CABLE">"c2864"</definedName>
    <definedName name="IQ_ARPU_BASIC_CABLE">"c2866"</definedName>
    <definedName name="IQ_ARPU_BBAND">"c2867"</definedName>
    <definedName name="IQ_ARPU_DIG_CABLE">"c2865"</definedName>
    <definedName name="IQ_ARPU_PHONE">"c2868"</definedName>
    <definedName name="IQ_ARPU_POSTPAID_WIRELESS">"c15758"</definedName>
    <definedName name="IQ_ARPU_PREPAID_WIRELESS">"c15759"</definedName>
    <definedName name="IQ_ARPU_RETAIL_WIRELESS">"c15760"</definedName>
    <definedName name="IQ_ARPU_SATELLITE">"c15790"</definedName>
    <definedName name="IQ_ARPU_TOTAL">"c2869"</definedName>
    <definedName name="IQ_ARPU_WHOLESALE_WIRELESS">"c15761"</definedName>
    <definedName name="IQ_ARPU_WIRELESS">"c2126"</definedName>
    <definedName name="IQ_ASSET_BACKED_FDIC">"c6301"</definedName>
    <definedName name="IQ_ASSET_MGMT_FEE">"c46"</definedName>
    <definedName name="IQ_ASSET_TURNS">"c47"</definedName>
    <definedName name="IQ_ASSET_WRITEDOWN">"c48"</definedName>
    <definedName name="IQ_ASSET_WRITEDOWN_BNK">"c49"</definedName>
    <definedName name="IQ_ASSET_WRITEDOWN_BR">"c50"</definedName>
    <definedName name="IQ_ASSET_WRITEDOWN_CF">"c51"</definedName>
    <definedName name="IQ_ASSET_WRITEDOWN_CF_BNK">"c52"</definedName>
    <definedName name="IQ_ASSET_WRITEDOWN_CF_BR">"c53"</definedName>
    <definedName name="IQ_ASSET_WRITEDOWN_CF_CM">"c53"</definedName>
    <definedName name="IQ_ASSET_WRITEDOWN_CF_FIN">"c54"</definedName>
    <definedName name="IQ_ASSET_WRITEDOWN_CF_INS">"c55"</definedName>
    <definedName name="IQ_ASSET_WRITEDOWN_CF_RE">"c6198"</definedName>
    <definedName name="IQ_ASSET_WRITEDOWN_CF_REIT">"c56"</definedName>
    <definedName name="IQ_ASSET_WRITEDOWN_CF_UTI">"c57"</definedName>
    <definedName name="IQ_ASSET_WRITEDOWN_CM">"c50"</definedName>
    <definedName name="IQ_ASSET_WRITEDOWN_FIN">"c58"</definedName>
    <definedName name="IQ_ASSET_WRITEDOWN_INS">"c59"</definedName>
    <definedName name="IQ_ASSET_WRITEDOWN_RE">"c6199"</definedName>
    <definedName name="IQ_ASSET_WRITEDOWN_REIT">"c60"</definedName>
    <definedName name="IQ_ASSET_WRITEDOWN_SUPPLE">"c13812"</definedName>
    <definedName name="IQ_ASSET_WRITEDOWN_UTI">"c61"</definedName>
    <definedName name="IQ_ASSETS_AP">"c8883"</definedName>
    <definedName name="IQ_ASSETS_AP_ABS">"c8902"</definedName>
    <definedName name="IQ_ASSETS_CAP_LEASE_DEPR">"c2068"</definedName>
    <definedName name="IQ_ASSETS_CAP_LEASE_GROSS">"c2069"</definedName>
    <definedName name="IQ_ASSETS_FAIR_VALUE">"c13843"</definedName>
    <definedName name="IQ_ASSETS_HELD_FDIC">"c6305"</definedName>
    <definedName name="IQ_ASSETS_LEVEL_1">"c13839"</definedName>
    <definedName name="IQ_ASSETS_LEVEL_2">"c13840"</definedName>
    <definedName name="IQ_ASSETS_LEVEL_3">"c13841"</definedName>
    <definedName name="IQ_ASSETS_NAME_AP">"c8921"</definedName>
    <definedName name="IQ_ASSETS_NAME_AP_ABS">"c8940"</definedName>
    <definedName name="IQ_ASSETS_NETTING_OTHER_ADJUSTMENTS">"c13842"</definedName>
    <definedName name="IQ_ASSETS_OPER_LEASE_DEPR">"c2070"</definedName>
    <definedName name="IQ_ASSETS_OPER_LEASE_GROSS">"c2071"</definedName>
    <definedName name="IQ_ASSETS_PER_EMPLOYEE_FDIC">"c6737"</definedName>
    <definedName name="IQ_ASSETS_REPRICE_ASSETS_TOT_FFIEC">"c13454"</definedName>
    <definedName name="IQ_ASSETS_SOLD_1_4_FAMILY_LOANS_FDIC">"c6686"</definedName>
    <definedName name="IQ_ASSETS_SOLD_AUTO_LOANS_FDIC">"c6680"</definedName>
    <definedName name="IQ_ASSETS_SOLD_CL_LOANS_FDIC">"c6681"</definedName>
    <definedName name="IQ_ASSETS_SOLD_CREDIT_CARDS_RECEIVABLES_FDIC">"c6683"</definedName>
    <definedName name="IQ_ASSETS_SOLD_HOME_EQUITY_LINES_FDIC">"c6684"</definedName>
    <definedName name="IQ_ASSETS_SOLD_OTHER_CONSUMER_LOANS_FDIC">"c6682"</definedName>
    <definedName name="IQ_ASSETS_SOLD_OTHER_LOANS_FDIC">"c6685"</definedName>
    <definedName name="IQ_ASSIGNED_RESERVES_COAL">"c15912"</definedName>
    <definedName name="IQ_ASSIGNED_RESERVES_TO_TOTAL_RESERVES_COAL">"c15955"</definedName>
    <definedName name="IQ_ASSUMED_AH_EARNED">"c2741"</definedName>
    <definedName name="IQ_ASSUMED_EARNED">"c2731"</definedName>
    <definedName name="IQ_ASSUMED_LIFE_EARNED">"c2736"</definedName>
    <definedName name="IQ_ASSUMED_LIFE_IN_FORCE">"c2766"</definedName>
    <definedName name="IQ_ASSUMED_LOSSES">"c15870"</definedName>
    <definedName name="IQ_ASSUMED_PC_EARNED">"c2746"</definedName>
    <definedName name="IQ_ASSUMED_PREMIUMS_EARNED_GROSS_PREMIUMS_EARNED">"c15886"</definedName>
    <definedName name="IQ_ASSUMED_PREMIUMS_WRITTEN_GROSS_PREMIUMS_WRITTEN">"c15884"</definedName>
    <definedName name="IQ_ASSUMED_WRITTEN">"c2725"</definedName>
    <definedName name="IQ_ATM_FEES_FFIEC">"c13042"</definedName>
    <definedName name="IQ_ATM_INTERCHANGE_EXPENSES_FFIEC">"c13056"</definedName>
    <definedName name="IQ_AUDITOR_NAME">"c1539"</definedName>
    <definedName name="IQ_AUDITOR_OPINION">"c1540"</definedName>
    <definedName name="IQ_AUM">"c10043"</definedName>
    <definedName name="IQ_AUM_EQUITY_FUNDS">"c10039"</definedName>
    <definedName name="IQ_AUM_FIXED_INCOME_FUNDS">"c10040"</definedName>
    <definedName name="IQ_AUM_MONEY_MARKET_FUNDS">"c10041"</definedName>
    <definedName name="IQ_AUM_OTHER">"c10042"</definedName>
    <definedName name="IQ_AUTO_LOANS_TOTAL_LOANS">"c15713"</definedName>
    <definedName name="IQ_AUTO_REGIST_NEW">"c6923"</definedName>
    <definedName name="IQ_AUTO_REGIST_NEW_APR">"c7583"</definedName>
    <definedName name="IQ_AUTO_REGIST_NEW_APR_FC">"c8463"</definedName>
    <definedName name="IQ_AUTO_REGIST_NEW_FC">"c7803"</definedName>
    <definedName name="IQ_AUTO_REGIST_NEW_POP">"c7143"</definedName>
    <definedName name="IQ_AUTO_REGIST_NEW_POP_FC">"c8023"</definedName>
    <definedName name="IQ_AUTO_REGIST_NEW_YOY">"c7363"</definedName>
    <definedName name="IQ_AUTO_REGIST_NEW_YOY_FC">"c8243"</definedName>
    <definedName name="IQ_AUTO_SALES_DOM">"c6852"</definedName>
    <definedName name="IQ_AUTO_SALES_DOM_APR">"c7512"</definedName>
    <definedName name="IQ_AUTO_SALES_DOM_APR_FC">"c8392"</definedName>
    <definedName name="IQ_AUTO_SALES_DOM_FC">"c7732"</definedName>
    <definedName name="IQ_AUTO_SALES_DOM_POP">"c7072"</definedName>
    <definedName name="IQ_AUTO_SALES_DOM_POP_FC">"c7952"</definedName>
    <definedName name="IQ_AUTO_SALES_DOM_YOY">"c7292"</definedName>
    <definedName name="IQ_AUTO_SALES_DOM_YOY_FC">"c8172"</definedName>
    <definedName name="IQ_AUTO_SALES_FOREIGN">"c6873"</definedName>
    <definedName name="IQ_AUTO_SALES_FOREIGN_APR">"c7533"</definedName>
    <definedName name="IQ_AUTO_SALES_FOREIGN_APR_FC">"c8413"</definedName>
    <definedName name="IQ_AUTO_SALES_FOREIGN_FC">"c7753"</definedName>
    <definedName name="IQ_AUTO_SALES_FOREIGN_POP">"c7093"</definedName>
    <definedName name="IQ_AUTO_SALES_FOREIGN_POP_FC">"c7973"</definedName>
    <definedName name="IQ_AUTO_SALES_FOREIGN_YOY">"c7313"</definedName>
    <definedName name="IQ_AUTO_SALES_FOREIGN_YOY_FC">"c8193"</definedName>
    <definedName name="IQ_AUTO_WRITTEN">"c62"</definedName>
    <definedName name="IQ_AVAIL_FOR_SALE_FAIR_VALUE_TOT_FFIEC">"c15399"</definedName>
    <definedName name="IQ_AVAIL_FOR_SALE_LEVEL_1_FFIEC">"c15421"</definedName>
    <definedName name="IQ_AVAIL_FOR_SALE_LEVEL_2_FFIEC">"c15434"</definedName>
    <definedName name="IQ_AVAIL_FOR_SALE_LEVEL_3_FFIEC">"c15447"</definedName>
    <definedName name="IQ_AVAILABLE_FOR_SALE_FDIC">"c6409"</definedName>
    <definedName name="IQ_AVAILABLE_SALE_SEC_FFIEC">"c12791"</definedName>
    <definedName name="IQ_AVERAGE_ASSETS_FDIC">"c6362"</definedName>
    <definedName name="IQ_AVERAGE_ASSETS_QUART_FDIC">"c6363"</definedName>
    <definedName name="IQ_AVERAGE_DEPOSITS">"c15256"</definedName>
    <definedName name="IQ_AVERAGE_EARNING_ASSETS_FDIC">"c6748"</definedName>
    <definedName name="IQ_AVERAGE_EQUITY_FDIC">"c6749"</definedName>
    <definedName name="IQ_AVERAGE_INTEREST_BEARING_DEPOSITS">"c15254"</definedName>
    <definedName name="IQ_AVERAGE_LOANS_FDIC">"c6750"</definedName>
    <definedName name="IQ_AVERAGE_LOANS_HFI">"c15251"</definedName>
    <definedName name="IQ_AVERAGE_LOANS_HFS">"c15252"</definedName>
    <definedName name="IQ_AVERAGE_NON_INTEREST_BEARING_DEPOSITS">"c15255"</definedName>
    <definedName name="IQ_AVG_BANK_ASSETS">"c2072"</definedName>
    <definedName name="IQ_AVG_BANK_LOANS">"c2073"</definedName>
    <definedName name="IQ_AVG_BROKER_REC">"c63"</definedName>
    <definedName name="IQ_AVG_BROKER_REC_CIQ">"c3612"</definedName>
    <definedName name="IQ_AVG_BROKER_REC_NO">"c64"</definedName>
    <definedName name="IQ_AVG_BROKER_REC_NO_CIQ">"c4657"</definedName>
    <definedName name="IQ_AVG_BROKER_REC_NO_REUT">"c5315"</definedName>
    <definedName name="IQ_AVG_BROKER_REC_REUT">"c3630"</definedName>
    <definedName name="IQ_AVG_CALORIFIC_VALUE_COAL">"c9828"</definedName>
    <definedName name="IQ_AVG_CALORIFIC_VALUE_MET_COAL">"c9764"</definedName>
    <definedName name="IQ_AVG_CALORIFIC_VALUE_STEAM">"c9794"</definedName>
    <definedName name="IQ_AVG_DAILY_VOL">"c65"</definedName>
    <definedName name="IQ_AVG_EMPLOYEES">"c6019"</definedName>
    <definedName name="IQ_AVG_GRADE_ALUM">"c9254"</definedName>
    <definedName name="IQ_AVG_GRADE_COP">"c9201"</definedName>
    <definedName name="IQ_AVG_GRADE_DIAM">"c9678"</definedName>
    <definedName name="IQ_AVG_GRADE_GOLD">"c9039"</definedName>
    <definedName name="IQ_AVG_GRADE_IRON">"c9413"</definedName>
    <definedName name="IQ_AVG_GRADE_LEAD">"c9466"</definedName>
    <definedName name="IQ_AVG_GRADE_MANG">"c9519"</definedName>
    <definedName name="IQ_AVG_GRADE_MOLYB">"c9731"</definedName>
    <definedName name="IQ_AVG_GRADE_NICK">"c9307"</definedName>
    <definedName name="IQ_AVG_GRADE_PLAT">"c9145"</definedName>
    <definedName name="IQ_AVG_GRADE_SILVER">"c9092"</definedName>
    <definedName name="IQ_AVG_GRADE_TITAN">"c9572"</definedName>
    <definedName name="IQ_AVG_GRADE_URAN">"c9625"</definedName>
    <definedName name="IQ_AVG_GRADE_ZINC">"c9360"</definedName>
    <definedName name="IQ_AVG_INDUSTRY_REC">"c4455"</definedName>
    <definedName name="IQ_AVG_INDUSTRY_REC_CIQ">"c4984"</definedName>
    <definedName name="IQ_AVG_INDUSTRY_REC_NO">"c4454"</definedName>
    <definedName name="IQ_AVG_INT_BEAR_LIAB">"c66"</definedName>
    <definedName name="IQ_AVG_INT_BEAR_LIAB_10YR_ANN_CAGR">"c6040"</definedName>
    <definedName name="IQ_AVG_INT_BEAR_LIAB_10YR_ANN_GROWTH">"c67"</definedName>
    <definedName name="IQ_AVG_INT_BEAR_LIAB_1YR_ANN_GROWTH">"c68"</definedName>
    <definedName name="IQ_AVG_INT_BEAR_LIAB_2YR_ANN_CAGR">"c6041"</definedName>
    <definedName name="IQ_AVG_INT_BEAR_LIAB_2YR_ANN_GROWTH">"c69"</definedName>
    <definedName name="IQ_AVG_INT_BEAR_LIAB_3YR_ANN_CAGR">"c6042"</definedName>
    <definedName name="IQ_AVG_INT_BEAR_LIAB_3YR_ANN_GROWTH">"c70"</definedName>
    <definedName name="IQ_AVG_INT_BEAR_LIAB_5YR_ANN_CAGR">"c6043"</definedName>
    <definedName name="IQ_AVG_INT_BEAR_LIAB_5YR_ANN_GROWTH">"c71"</definedName>
    <definedName name="IQ_AVG_INT_BEAR_LIAB_7YR_ANN_CAGR">"c6044"</definedName>
    <definedName name="IQ_AVG_INT_BEAR_LIAB_7YR_ANN_GROWTH">"c72"</definedName>
    <definedName name="IQ_AVG_INT_EARN_ASSETS">"c73"</definedName>
    <definedName name="IQ_AVG_INT_EARN_ASSETS_10YR_ANN_CAGR">"c6045"</definedName>
    <definedName name="IQ_AVG_INT_EARN_ASSETS_10YR_ANN_GROWTH">"c74"</definedName>
    <definedName name="IQ_AVG_INT_EARN_ASSETS_1YR_ANN_GROWTH">"c75"</definedName>
    <definedName name="IQ_AVG_INT_EARN_ASSETS_2YR_ANN_CAGR">"c6046"</definedName>
    <definedName name="IQ_AVG_INT_EARN_ASSETS_2YR_ANN_GROWTH">"c76"</definedName>
    <definedName name="IQ_AVG_INT_EARN_ASSETS_3YR_ANN_CAGR">"c6047"</definedName>
    <definedName name="IQ_AVG_INT_EARN_ASSETS_3YR_ANN_GROWTH">"c77"</definedName>
    <definedName name="IQ_AVG_INT_EARN_ASSETS_5YR_ANN_CAGR">"c6048"</definedName>
    <definedName name="IQ_AVG_INT_EARN_ASSETS_5YR_ANN_GROWTH">"c78"</definedName>
    <definedName name="IQ_AVG_INT_EARN_ASSETS_7YR_ANN_CAGR">"c6049"</definedName>
    <definedName name="IQ_AVG_INT_EARN_ASSETS_7YR_ANN_GROWTH">"c79"</definedName>
    <definedName name="IQ_AVG_INV_HOMEBUILDING">"c15812"</definedName>
    <definedName name="IQ_AVG_INV_HOMES">"c15810"</definedName>
    <definedName name="IQ_AVG_INV_LAND_LOTS">"c15811"</definedName>
    <definedName name="IQ_AVG_MKTCAP">"c80"</definedName>
    <definedName name="IQ_AVG_PRICE">"c81"</definedName>
    <definedName name="IQ_AVG_PRICE_TARGET">"c82"</definedName>
    <definedName name="IQ_AVG_PRODUCTION_PER_MINE_ALUM">"c9249"</definedName>
    <definedName name="IQ_AVG_PRODUCTION_PER_MINE_COAL">"c9823"</definedName>
    <definedName name="IQ_AVG_PRODUCTION_PER_MINE_COP">"c9194"</definedName>
    <definedName name="IQ_AVG_PRODUCTION_PER_MINE_DIAM">"c9673"</definedName>
    <definedName name="IQ_AVG_PRODUCTION_PER_MINE_GOLD">"c9034"</definedName>
    <definedName name="IQ_AVG_PRODUCTION_PER_MINE_IRON">"c9408"</definedName>
    <definedName name="IQ_AVG_PRODUCTION_PER_MINE_LEAD">"c9461"</definedName>
    <definedName name="IQ_AVG_PRODUCTION_PER_MINE_MANG">"c9514"</definedName>
    <definedName name="IQ_AVG_PRODUCTION_PER_MINE_MOLYB">"c9726"</definedName>
    <definedName name="IQ_AVG_PRODUCTION_PER_MINE_NICK">"c9302"</definedName>
    <definedName name="IQ_AVG_PRODUCTION_PER_MINE_PLAT">"c9140"</definedName>
    <definedName name="IQ_AVG_PRODUCTION_PER_MINE_SILVER">"c9087"</definedName>
    <definedName name="IQ_AVG_PRODUCTION_PER_MINE_TITAN">"c9567"</definedName>
    <definedName name="IQ_AVG_PRODUCTION_PER_MINE_URAN">"c9620"</definedName>
    <definedName name="IQ_AVG_PRODUCTION_PER_MINE_ZINC">"c9355"</definedName>
    <definedName name="IQ_AVG_REAL_PRICE_POST_TREAT_REFINING_ALUM">"c9259"</definedName>
    <definedName name="IQ_AVG_REAL_PRICE_POST_TREAT_REFINING_COP">"c9206"</definedName>
    <definedName name="IQ_AVG_REAL_PRICE_POST_TREAT_REFINING_DIAM">"c9683"</definedName>
    <definedName name="IQ_AVG_REAL_PRICE_POST_TREAT_REFINING_GOLD">"c9044"</definedName>
    <definedName name="IQ_AVG_REAL_PRICE_POST_TREAT_REFINING_IRON">"c9418"</definedName>
    <definedName name="IQ_AVG_REAL_PRICE_POST_TREAT_REFINING_LEAD">"c9471"</definedName>
    <definedName name="IQ_AVG_REAL_PRICE_POST_TREAT_REFINING_MANG">"c9524"</definedName>
    <definedName name="IQ_AVG_REAL_PRICE_POST_TREAT_REFINING_MOLYB">"c9736"</definedName>
    <definedName name="IQ_AVG_REAL_PRICE_POST_TREAT_REFINING_NICK">"c9311"</definedName>
    <definedName name="IQ_AVG_REAL_PRICE_POST_TREAT_REFINING_PLAT">"c9150"</definedName>
    <definedName name="IQ_AVG_REAL_PRICE_POST_TREAT_REFINING_SILVER">"c9097"</definedName>
    <definedName name="IQ_AVG_REAL_PRICE_POST_TREAT_REFINING_TITAN">"c9577"</definedName>
    <definedName name="IQ_AVG_REAL_PRICE_POST_TREAT_REFINING_URAN">"c9630"</definedName>
    <definedName name="IQ_AVG_REAL_PRICE_POST_TREAT_REFINING_ZINC">"c9365"</definedName>
    <definedName name="IQ_AVG_REAL_PRICE_PRE_TREAT_REFINING_ALUM">"c9258"</definedName>
    <definedName name="IQ_AVG_REAL_PRICE_PRE_TREAT_REFINING_COP">"c9205"</definedName>
    <definedName name="IQ_AVG_REAL_PRICE_PRE_TREAT_REFINING_DIAM">"c9682"</definedName>
    <definedName name="IQ_AVG_REAL_PRICE_PRE_TREAT_REFINING_GOLD">"c9043"</definedName>
    <definedName name="IQ_AVG_REAL_PRICE_PRE_TREAT_REFINING_IRON">"c9417"</definedName>
    <definedName name="IQ_AVG_REAL_PRICE_PRE_TREAT_REFINING_LEAD">"c9470"</definedName>
    <definedName name="IQ_AVG_REAL_PRICE_PRE_TREAT_REFINING_MANG">"c9523"</definedName>
    <definedName name="IQ_AVG_REAL_PRICE_PRE_TREAT_REFINING_MOLYB">"c9735"</definedName>
    <definedName name="IQ_AVG_REAL_PRICE_PRE_TREAT_REFINING_NICK">"c9312"</definedName>
    <definedName name="IQ_AVG_REAL_PRICE_PRE_TREAT_REFINING_PLAT">"c9149"</definedName>
    <definedName name="IQ_AVG_REAL_PRICE_PRE_TREAT_REFINING_SILVER">"c9096"</definedName>
    <definedName name="IQ_AVG_REAL_PRICE_PRE_TREAT_REFINING_TITAN">"c9576"</definedName>
    <definedName name="IQ_AVG_REAL_PRICE_PRE_TREAT_REFINING_URAN">"c9629"</definedName>
    <definedName name="IQ_AVG_REAL_PRICE_PRE_TREAT_REFINING_ZINC">"c9364"</definedName>
    <definedName name="IQ_AVG_REALIZED_PRICE_AFTER_HEDGING_ALUM">"c9257"</definedName>
    <definedName name="IQ_AVG_REALIZED_PRICE_AFTER_HEDGING_COAL">"c9830"</definedName>
    <definedName name="IQ_AVG_REALIZED_PRICE_AFTER_HEDGING_COP">"c9204"</definedName>
    <definedName name="IQ_AVG_REALIZED_PRICE_AFTER_HEDGING_DIAM">"c9681"</definedName>
    <definedName name="IQ_AVG_REALIZED_PRICE_AFTER_HEDGING_GOLD">"c9042"</definedName>
    <definedName name="IQ_AVG_REALIZED_PRICE_AFTER_HEDGING_IRON">"c9416"</definedName>
    <definedName name="IQ_AVG_REALIZED_PRICE_AFTER_HEDGING_LEAD">"c9469"</definedName>
    <definedName name="IQ_AVG_REALIZED_PRICE_AFTER_HEDGING_MANG">"c9522"</definedName>
    <definedName name="IQ_AVG_REALIZED_PRICE_AFTER_HEDGING_MET_COAL">"c9766"</definedName>
    <definedName name="IQ_AVG_REALIZED_PRICE_AFTER_HEDGING_MOLYB">"c9734"</definedName>
    <definedName name="IQ_AVG_REALIZED_PRICE_AFTER_HEDGING_NICK">"c9310"</definedName>
    <definedName name="IQ_AVG_REALIZED_PRICE_AFTER_HEDGING_PLAT">"c9148"</definedName>
    <definedName name="IQ_AVG_REALIZED_PRICE_AFTER_HEDGING_SILVER">"c9095"</definedName>
    <definedName name="IQ_AVG_REALIZED_PRICE_AFTER_HEDGING_STEAM">"c9796"</definedName>
    <definedName name="IQ_AVG_REALIZED_PRICE_AFTER_HEDGING_TITAN">"c9575"</definedName>
    <definedName name="IQ_AVG_REALIZED_PRICE_AFTER_HEDGING_URAN">"c9628"</definedName>
    <definedName name="IQ_AVG_REALIZED_PRICE_AFTER_HEDGING_ZINC">"c9363"</definedName>
    <definedName name="IQ_AVG_REALIZED_PRICE_BEFORE_HEDGING_ALUM">"c9256"</definedName>
    <definedName name="IQ_AVG_REALIZED_PRICE_BEFORE_HEDGING_COAL">"c9829"</definedName>
    <definedName name="IQ_AVG_REALIZED_PRICE_BEFORE_HEDGING_COP">"c9203"</definedName>
    <definedName name="IQ_AVG_REALIZED_PRICE_BEFORE_HEDGING_DIAM">"c9680"</definedName>
    <definedName name="IQ_AVG_REALIZED_PRICE_BEFORE_HEDGING_GOLD">"c9041"</definedName>
    <definedName name="IQ_AVG_REALIZED_PRICE_BEFORE_HEDGING_IRON">"c9415"</definedName>
    <definedName name="IQ_AVG_REALIZED_PRICE_BEFORE_HEDGING_LEAD">"c9468"</definedName>
    <definedName name="IQ_AVG_REALIZED_PRICE_BEFORE_HEDGING_MANG">"c9521"</definedName>
    <definedName name="IQ_AVG_REALIZED_PRICE_BEFORE_HEDGING_MET_COAL">"c9765"</definedName>
    <definedName name="IQ_AVG_REALIZED_PRICE_BEFORE_HEDGING_MOLYB">"c9733"</definedName>
    <definedName name="IQ_AVG_REALIZED_PRICE_BEFORE_HEDGING_NICK">"c9309"</definedName>
    <definedName name="IQ_AVG_REALIZED_PRICE_BEFORE_HEDGING_PLAT">"c9147"</definedName>
    <definedName name="IQ_AVG_REALIZED_PRICE_BEFORE_HEDGING_SILVER">"c9094"</definedName>
    <definedName name="IQ_AVG_REALIZED_PRICE_BEFORE_HEDGING_STEAM">"c9795"</definedName>
    <definedName name="IQ_AVG_REALIZED_PRICE_BEFORE_HEDGING_TITAN">"c9574"</definedName>
    <definedName name="IQ_AVG_REALIZED_PRICE_BEFORE_HEDGING_URAN">"c9627"</definedName>
    <definedName name="IQ_AVG_REALIZED_PRICE_BEFORE_HEDGING_ZINC">"c9362"</definedName>
    <definedName name="IQ_AVG_SHAREOUTSTANDING">"c83"</definedName>
    <definedName name="IQ_AVG_TEMP_EMPLOYEES">"c6020"</definedName>
    <definedName name="IQ_AVG_TEV">"c84"</definedName>
    <definedName name="IQ_AVG_TOTAL_ASSETS_LEVERAGE_CAPITAL_FFIEC">"c13159"</definedName>
    <definedName name="IQ_AVG_TOTAL_ASSETS_LEVERAGE_RATIO_FFIEC">"c13154"</definedName>
    <definedName name="IQ_AVG_VOLUME">"c65"</definedName>
    <definedName name="IQ_AVG_VOLUME_1">"c1346"</definedName>
    <definedName name="IQ_AVG_WAGES">"c6812"</definedName>
    <definedName name="IQ_AVG_WAGES_APR">"c7472"</definedName>
    <definedName name="IQ_AVG_WAGES_APR_FC">"c8352"</definedName>
    <definedName name="IQ_AVG_WAGES_FC">"c7692"</definedName>
    <definedName name="IQ_AVG_WAGES_POP">"c7032"</definedName>
    <definedName name="IQ_AVG_WAGES_POP_FC">"c7912"</definedName>
    <definedName name="IQ_AVG_WAGES_YOY">"c7252"</definedName>
    <definedName name="IQ_AVG_WAGES_YOY_FC">"c8132"</definedName>
    <definedName name="IQ_BALANCE_GOODS_APR_FC_UNUSED">"c8353"</definedName>
    <definedName name="IQ_BALANCE_GOODS_APR_FC_UNUSED_UNUSED_UNUSED">"c8353"</definedName>
    <definedName name="IQ_BALANCE_GOODS_APR_UNUSED">"c7473"</definedName>
    <definedName name="IQ_BALANCE_GOODS_APR_UNUSED_UNUSED_UNUSED">"c7473"</definedName>
    <definedName name="IQ_BALANCE_GOODS_FC_UNUSED">"c7693"</definedName>
    <definedName name="IQ_BALANCE_GOODS_FC_UNUSED_UNUSED_UNUSED">"c7693"</definedName>
    <definedName name="IQ_BALANCE_GOODS_POP_FC_UNUSED">"c7913"</definedName>
    <definedName name="IQ_BALANCE_GOODS_POP_FC_UNUSED_UNUSED_UNUSED">"c7913"</definedName>
    <definedName name="IQ_BALANCE_GOODS_POP_UNUSED">"c7033"</definedName>
    <definedName name="IQ_BALANCE_GOODS_POP_UNUSED_UNUSED_UNUSED">"c7033"</definedName>
    <definedName name="IQ_BALANCE_GOODS_REAL">"c6952"</definedName>
    <definedName name="IQ_BALANCE_GOODS_REAL_APR">"c7612"</definedName>
    <definedName name="IQ_BALANCE_GOODS_REAL_APR_FC">"c8492"</definedName>
    <definedName name="IQ_BALANCE_GOODS_REAL_FC">"c7832"</definedName>
    <definedName name="IQ_BALANCE_GOODS_REAL_POP">"c7172"</definedName>
    <definedName name="IQ_BALANCE_GOODS_REAL_POP_FC">"c8052"</definedName>
    <definedName name="IQ_BALANCE_GOODS_REAL_SAAR">"c6953"</definedName>
    <definedName name="IQ_BALANCE_GOODS_REAL_SAAR_APR">"c7613"</definedName>
    <definedName name="IQ_BALANCE_GOODS_REAL_SAAR_APR_FC">"c8493"</definedName>
    <definedName name="IQ_BALANCE_GOODS_REAL_SAAR_FC">"c7833"</definedName>
    <definedName name="IQ_BALANCE_GOODS_REAL_SAAR_POP">"c7173"</definedName>
    <definedName name="IQ_BALANCE_GOODS_REAL_SAAR_POP_FC">"c8053"</definedName>
    <definedName name="IQ_BALANCE_GOODS_REAL_SAAR_USD_APR_FC">"c11893"</definedName>
    <definedName name="IQ_BALANCE_GOODS_REAL_SAAR_USD_FC">"c11890"</definedName>
    <definedName name="IQ_BALANCE_GOODS_REAL_SAAR_USD_POP_FC">"c11891"</definedName>
    <definedName name="IQ_BALANCE_GOODS_REAL_SAAR_USD_YOY_FC">"c11892"</definedName>
    <definedName name="IQ_BALANCE_GOODS_REAL_SAAR_YOY">"c7393"</definedName>
    <definedName name="IQ_BALANCE_GOODS_REAL_SAAR_YOY_FC">"c8273"</definedName>
    <definedName name="IQ_BALANCE_GOODS_REAL_USD_APR_FC">"c11889"</definedName>
    <definedName name="IQ_BALANCE_GOODS_REAL_USD_FC">"c11886"</definedName>
    <definedName name="IQ_BALANCE_GOODS_REAL_USD_POP_FC">"c11887"</definedName>
    <definedName name="IQ_BALANCE_GOODS_REAL_USD_YOY_FC">"c11888"</definedName>
    <definedName name="IQ_BALANCE_GOODS_REAL_YOY">"c7392"</definedName>
    <definedName name="IQ_BALANCE_GOODS_REAL_YOY_FC">"c8272"</definedName>
    <definedName name="IQ_BALANCE_GOODS_SAAR">"c6814"</definedName>
    <definedName name="IQ_BALANCE_GOODS_SAAR_APR">"c7474"</definedName>
    <definedName name="IQ_BALANCE_GOODS_SAAR_APR_FC">"c8354"</definedName>
    <definedName name="IQ_BALANCE_GOODS_SAAR_FC">"c7694"</definedName>
    <definedName name="IQ_BALANCE_GOODS_SAAR_POP">"c7034"</definedName>
    <definedName name="IQ_BALANCE_GOODS_SAAR_POP_FC">"c7914"</definedName>
    <definedName name="IQ_BALANCE_GOODS_SAAR_USD_APR_FC">"c11762"</definedName>
    <definedName name="IQ_BALANCE_GOODS_SAAR_USD_FC">"c11759"</definedName>
    <definedName name="IQ_BALANCE_GOODS_SAAR_USD_POP_FC">"c11760"</definedName>
    <definedName name="IQ_BALANCE_GOODS_SAAR_USD_YOY_FC">"c11761"</definedName>
    <definedName name="IQ_BALANCE_GOODS_SAAR_YOY">"c7254"</definedName>
    <definedName name="IQ_BALANCE_GOODS_SAAR_YOY_FC">"c8134"</definedName>
    <definedName name="IQ_BALANCE_GOODS_UNUSED">"c6813"</definedName>
    <definedName name="IQ_BALANCE_GOODS_UNUSED_UNUSED_UNUSED">"c6813"</definedName>
    <definedName name="IQ_BALANCE_GOODS_USD_APR_FC">"c11758"</definedName>
    <definedName name="IQ_BALANCE_GOODS_USD_FC">"c11755"</definedName>
    <definedName name="IQ_BALANCE_GOODS_USD_POP_FC">"c11756"</definedName>
    <definedName name="IQ_BALANCE_GOODS_USD_YOY_FC">"c11757"</definedName>
    <definedName name="IQ_BALANCE_GOODS_YOY_FC_UNUSED">"c8133"</definedName>
    <definedName name="IQ_BALANCE_GOODS_YOY_FC_UNUSED_UNUSED_UNUSED">"c8133"</definedName>
    <definedName name="IQ_BALANCE_GOODS_YOY_UNUSED">"c7253"</definedName>
    <definedName name="IQ_BALANCE_GOODS_YOY_UNUSED_UNUSED_UNUSED">"c7253"</definedName>
    <definedName name="IQ_BALANCE_SERV_APR_FC_UNUSED">"c8355"</definedName>
    <definedName name="IQ_BALANCE_SERV_APR_FC_UNUSED_UNUSED_UNUSED">"c8355"</definedName>
    <definedName name="IQ_BALANCE_SERV_APR_UNUSED">"c7475"</definedName>
    <definedName name="IQ_BALANCE_SERV_APR_UNUSED_UNUSED_UNUSED">"c7475"</definedName>
    <definedName name="IQ_BALANCE_SERV_FC_UNUSED">"c7695"</definedName>
    <definedName name="IQ_BALANCE_SERV_FC_UNUSED_UNUSED_UNUSED">"c7695"</definedName>
    <definedName name="IQ_BALANCE_SERV_POP_FC_UNUSED">"c7915"</definedName>
    <definedName name="IQ_BALANCE_SERV_POP_FC_UNUSED_UNUSED_UNUSED">"c7915"</definedName>
    <definedName name="IQ_BALANCE_SERV_POP_UNUSED">"c7035"</definedName>
    <definedName name="IQ_BALANCE_SERV_POP_UNUSED_UNUSED_UNUSED">"c7035"</definedName>
    <definedName name="IQ_BALANCE_SERV_SAAR">"c6816"</definedName>
    <definedName name="IQ_BALANCE_SERV_SAAR_APR">"c7476"</definedName>
    <definedName name="IQ_BALANCE_SERV_SAAR_APR_FC">"c8356"</definedName>
    <definedName name="IQ_BALANCE_SERV_SAAR_FC">"c7696"</definedName>
    <definedName name="IQ_BALANCE_SERV_SAAR_POP">"c7036"</definedName>
    <definedName name="IQ_BALANCE_SERV_SAAR_POP_FC">"c7916"</definedName>
    <definedName name="IQ_BALANCE_SERV_SAAR_YOY">"c7256"</definedName>
    <definedName name="IQ_BALANCE_SERV_SAAR_YOY_FC">"c8136"</definedName>
    <definedName name="IQ_BALANCE_SERV_UNUSED">"c6815"</definedName>
    <definedName name="IQ_BALANCE_SERV_UNUSED_UNUSED_UNUSED">"c6815"</definedName>
    <definedName name="IQ_BALANCE_SERV_USD_APR_FC">"c11766"</definedName>
    <definedName name="IQ_BALANCE_SERV_USD_FC">"c11763"</definedName>
    <definedName name="IQ_BALANCE_SERV_USD_POP_FC">"c11764"</definedName>
    <definedName name="IQ_BALANCE_SERV_USD_YOY_FC">"c11765"</definedName>
    <definedName name="IQ_BALANCE_SERV_YOY_FC_UNUSED">"c8135"</definedName>
    <definedName name="IQ_BALANCE_SERV_YOY_FC_UNUSED_UNUSED_UNUSED">"c8135"</definedName>
    <definedName name="IQ_BALANCE_SERV_YOY_UNUSED">"c7255"</definedName>
    <definedName name="IQ_BALANCE_SERV_YOY_UNUSED_UNUSED_UNUSED">"c7255"</definedName>
    <definedName name="IQ_BALANCE_SERVICES_REAL">"c6954"</definedName>
    <definedName name="IQ_BALANCE_SERVICES_REAL_APR">"c7614"</definedName>
    <definedName name="IQ_BALANCE_SERVICES_REAL_APR_FC">"c8494"</definedName>
    <definedName name="IQ_BALANCE_SERVICES_REAL_FC">"c7834"</definedName>
    <definedName name="IQ_BALANCE_SERVICES_REAL_POP">"c7174"</definedName>
    <definedName name="IQ_BALANCE_SERVICES_REAL_POP_FC">"c8054"</definedName>
    <definedName name="IQ_BALANCE_SERVICES_REAL_SAAR">"c6955"</definedName>
    <definedName name="IQ_BALANCE_SERVICES_REAL_SAAR_APR">"c7615"</definedName>
    <definedName name="IQ_BALANCE_SERVICES_REAL_SAAR_APR_FC">"c8495"</definedName>
    <definedName name="IQ_BALANCE_SERVICES_REAL_SAAR_FC">"c7835"</definedName>
    <definedName name="IQ_BALANCE_SERVICES_REAL_SAAR_POP">"c7175"</definedName>
    <definedName name="IQ_BALANCE_SERVICES_REAL_SAAR_POP_FC">"c8055"</definedName>
    <definedName name="IQ_BALANCE_SERVICES_REAL_SAAR_YOY">"c7395"</definedName>
    <definedName name="IQ_BALANCE_SERVICES_REAL_SAAR_YOY_FC">"c8275"</definedName>
    <definedName name="IQ_BALANCE_SERVICES_REAL_USD_APR_FC">"c11897"</definedName>
    <definedName name="IQ_BALANCE_SERVICES_REAL_USD_FC">"c11894"</definedName>
    <definedName name="IQ_BALANCE_SERVICES_REAL_USD_POP_FC">"c11895"</definedName>
    <definedName name="IQ_BALANCE_SERVICES_REAL_USD_YOY_FC">"c11896"</definedName>
    <definedName name="IQ_BALANCE_SERVICES_REAL_YOY">"c7394"</definedName>
    <definedName name="IQ_BALANCE_SERVICES_REAL_YOY_FC">"c8274"</definedName>
    <definedName name="IQ_BALANCE_TRADE_APR_FC_UNUSED">"c8357"</definedName>
    <definedName name="IQ_BALANCE_TRADE_APR_FC_UNUSED_UNUSED_UNUSED">"c8357"</definedName>
    <definedName name="IQ_BALANCE_TRADE_APR_UNUSED">"c7477"</definedName>
    <definedName name="IQ_BALANCE_TRADE_APR_UNUSED_UNUSED_UNUSED">"c7477"</definedName>
    <definedName name="IQ_BALANCE_TRADE_FC_UNUSED">"c7697"</definedName>
    <definedName name="IQ_BALANCE_TRADE_FC_UNUSED_UNUSED_UNUSED">"c7697"</definedName>
    <definedName name="IQ_BALANCE_TRADE_POP_FC_UNUSED">"c7917"</definedName>
    <definedName name="IQ_BALANCE_TRADE_POP_FC_UNUSED_UNUSED_UNUSED">"c7917"</definedName>
    <definedName name="IQ_BALANCE_TRADE_POP_UNUSED">"c7037"</definedName>
    <definedName name="IQ_BALANCE_TRADE_POP_UNUSED_UNUSED_UNUSED">"c7037"</definedName>
    <definedName name="IQ_BALANCE_TRADE_REAL">"c6956"</definedName>
    <definedName name="IQ_BALANCE_TRADE_REAL_APR">"c7616"</definedName>
    <definedName name="IQ_BALANCE_TRADE_REAL_APR_FC">"c8496"</definedName>
    <definedName name="IQ_BALANCE_TRADE_REAL_FC">"c7836"</definedName>
    <definedName name="IQ_BALANCE_TRADE_REAL_POP">"c7176"</definedName>
    <definedName name="IQ_BALANCE_TRADE_REAL_POP_FC">"c8056"</definedName>
    <definedName name="IQ_BALANCE_TRADE_REAL_SAAR">"c6957"</definedName>
    <definedName name="IQ_BALANCE_TRADE_REAL_SAAR_APR">"c7617"</definedName>
    <definedName name="IQ_BALANCE_TRADE_REAL_SAAR_APR_FC">"c8497"</definedName>
    <definedName name="IQ_BALANCE_TRADE_REAL_SAAR_FC">"c7837"</definedName>
    <definedName name="IQ_BALANCE_TRADE_REAL_SAAR_POP">"c7177"</definedName>
    <definedName name="IQ_BALANCE_TRADE_REAL_SAAR_POP_FC">"c8057"</definedName>
    <definedName name="IQ_BALANCE_TRADE_REAL_SAAR_USD_APR_FC">"c11905"</definedName>
    <definedName name="IQ_BALANCE_TRADE_REAL_SAAR_USD_FC">"c11902"</definedName>
    <definedName name="IQ_BALANCE_TRADE_REAL_SAAR_USD_POP_FC">"c11903"</definedName>
    <definedName name="IQ_BALANCE_TRADE_REAL_SAAR_USD_YOY_FC">"c11904"</definedName>
    <definedName name="IQ_BALANCE_TRADE_REAL_SAAR_YOY">"c7397"</definedName>
    <definedName name="IQ_BALANCE_TRADE_REAL_SAAR_YOY_FC">"c8277"</definedName>
    <definedName name="IQ_BALANCE_TRADE_REAL_USD_APR_FC">"c11901"</definedName>
    <definedName name="IQ_BALANCE_TRADE_REAL_USD_FC">"c11898"</definedName>
    <definedName name="IQ_BALANCE_TRADE_REAL_USD_POP_FC">"c11899"</definedName>
    <definedName name="IQ_BALANCE_TRADE_REAL_USD_YOY_FC">"c11900"</definedName>
    <definedName name="IQ_BALANCE_TRADE_REAL_YOY">"c7396"</definedName>
    <definedName name="IQ_BALANCE_TRADE_REAL_YOY_FC">"c8276"</definedName>
    <definedName name="IQ_BALANCE_TRADE_SAAR">"c6818"</definedName>
    <definedName name="IQ_BALANCE_TRADE_SAAR_APR">"c7478"</definedName>
    <definedName name="IQ_BALANCE_TRADE_SAAR_APR_FC">"c8358"</definedName>
    <definedName name="IQ_BALANCE_TRADE_SAAR_FC">"c7698"</definedName>
    <definedName name="IQ_BALANCE_TRADE_SAAR_POP">"c7038"</definedName>
    <definedName name="IQ_BALANCE_TRADE_SAAR_POP_FC">"c7918"</definedName>
    <definedName name="IQ_BALANCE_TRADE_SAAR_USD_APR_FC">"c11774"</definedName>
    <definedName name="IQ_BALANCE_TRADE_SAAR_USD_FC">"c11771"</definedName>
    <definedName name="IQ_BALANCE_TRADE_SAAR_USD_POP_FC">"c11772"</definedName>
    <definedName name="IQ_BALANCE_TRADE_SAAR_USD_YOY_FC">"c11773"</definedName>
    <definedName name="IQ_BALANCE_TRADE_SAAR_YOY">"c7258"</definedName>
    <definedName name="IQ_BALANCE_TRADE_SAAR_YOY_FC">"c8138"</definedName>
    <definedName name="IQ_BALANCE_TRADE_UNUSED">"c6817"</definedName>
    <definedName name="IQ_BALANCE_TRADE_UNUSED_UNUSED_UNUSED">"c6817"</definedName>
    <definedName name="IQ_BALANCE_TRADE_USD_APR_FC">"c11770"</definedName>
    <definedName name="IQ_BALANCE_TRADE_USD_FC">"c11767"</definedName>
    <definedName name="IQ_BALANCE_TRADE_USD_POP_FC">"c11768"</definedName>
    <definedName name="IQ_BALANCE_TRADE_USD_YOY_FC">"c11769"</definedName>
    <definedName name="IQ_BALANCE_TRADE_YOY_FC_UNUSED">"c8137"</definedName>
    <definedName name="IQ_BALANCE_TRADE_YOY_FC_UNUSED_UNUSED_UNUSED">"c8137"</definedName>
    <definedName name="IQ_BALANCE_TRADE_YOY_UNUSED">"c7257"</definedName>
    <definedName name="IQ_BALANCE_TRADE_YOY_UNUSED_UNUSED_UNUSED">"c7257"</definedName>
    <definedName name="IQ_BALANCES_DUE_DEPOSITORY_INSTITUTIONS_FDIC">"c6389"</definedName>
    <definedName name="IQ_BALANCES_DUE_FOREIGN_FDIC">"c6391"</definedName>
    <definedName name="IQ_BALANCES_DUE_FRB_FDIC">"c6393"</definedName>
    <definedName name="IQ_BANK_BENEFICIARY_FDIC">"c6505"</definedName>
    <definedName name="IQ_BANK_DEBT">"c2544"</definedName>
    <definedName name="IQ_BANK_DEBT_PCT">"c2545"</definedName>
    <definedName name="IQ_BANK_GUARANTOR_FDIC">"c6506"</definedName>
    <definedName name="IQ_BANK_LOAN_LIST">"c13507"</definedName>
    <definedName name="IQ_BANK_PREMISES_FDIC">"c6329"</definedName>
    <definedName name="IQ_BANK_SECURITIZATION_1_4_FAMILY_LOANS_FDIC">"c6721"</definedName>
    <definedName name="IQ_BANK_SECURITIZATION_AUTO_LOANS_FDIC">"c6715"</definedName>
    <definedName name="IQ_BANK_SECURITIZATION_CL_LOANS_FDIC">"c6716"</definedName>
    <definedName name="IQ_BANK_SECURITIZATION_CREDIT_CARDS_RECEIVABLES_FDIC">"c6718"</definedName>
    <definedName name="IQ_BANK_SECURITIZATION_HOME_EQUITY_LINES_FDIC">"c6719"</definedName>
    <definedName name="IQ_BANK_SECURITIZATION_OTHER_CONSUMER_LOANS_FDIC">"c6717"</definedName>
    <definedName name="IQ_BANK_SECURITIZATION_OTHER_LOANS_FDIC">"c6720"</definedName>
    <definedName name="IQ_BANKING_FEES_OPERATING_INC_FFIEC">"c13386"</definedName>
    <definedName name="IQ_BANKS_FOREIGN_COUNTRIES_NON_TRANS_ACCTS_FFIEC">"c15326"</definedName>
    <definedName name="IQ_BANKS_FOREIGN_COUNTRIES_TOTAL_DEPOSITS_FDIC">"c6475"</definedName>
    <definedName name="IQ_BANKS_FOREIGN_COUNTRIES_TRANS_ACCTS_FFIEC">"c15318"</definedName>
    <definedName name="IQ_BASE_RENT">"c16017"</definedName>
    <definedName name="IQ_BASE_RENT_OPERATING_LEASE_EXPIRING_AFTER_FIVE">"c16107"</definedName>
    <definedName name="IQ_BASE_RENT_OPERATING_LEASE_EXPIRING_CY">"c16101"</definedName>
    <definedName name="IQ_BASE_RENT_OPERATING_LEASE_EXPIRING_CY1">"c16102"</definedName>
    <definedName name="IQ_BASE_RENT_OPERATING_LEASE_EXPIRING_CY2">"c16103"</definedName>
    <definedName name="IQ_BASE_RENT_OPERATING_LEASE_EXPIRING_CY3">"c16104"</definedName>
    <definedName name="IQ_BASE_RENT_OPERATING_LEASE_EXPIRING_CY4">"c16105"</definedName>
    <definedName name="IQ_BASE_RENT_OPERATING_LEASE_EXPIRING_NEXT_FIVE">"c16106"</definedName>
    <definedName name="IQ_BASE_RENT_OPERATING_LEASE_EXPIRING_TOTAL">"c16108"</definedName>
    <definedName name="IQ_BASE_RENT_RENTAL_REVENUE">"c16062"</definedName>
    <definedName name="IQ_BASIC_EPS_EXCL">"c85"</definedName>
    <definedName name="IQ_BASIC_EPS_INCL">"c86"</definedName>
    <definedName name="IQ_BASIC_NAV_SHARES">"c16012"</definedName>
    <definedName name="IQ_BASIC_NORMAL_EPS">"c1592"</definedName>
    <definedName name="IQ_BASIC_OUTSTANDING_CURRENT_EST">"c4128"</definedName>
    <definedName name="IQ_BASIC_OUTSTANDING_CURRENT_HIGH_EST">"c4129"</definedName>
    <definedName name="IQ_BASIC_OUTSTANDING_CURRENT_LOW_EST">"c4130"</definedName>
    <definedName name="IQ_BASIC_OUTSTANDING_CURRENT_MEDIAN_EST">"c4131"</definedName>
    <definedName name="IQ_BASIC_OUTSTANDING_CURRENT_NUM_EST">"c4132"</definedName>
    <definedName name="IQ_BASIC_OUTSTANDING_CURRENT_STDDEV_EST">"c4133"</definedName>
    <definedName name="IQ_BASIC_OUTSTANDING_EST">"c4134"</definedName>
    <definedName name="IQ_BASIC_OUTSTANDING_HIGH_EST">"c4135"</definedName>
    <definedName name="IQ_BASIC_OUTSTANDING_LOW_EST">"c4136"</definedName>
    <definedName name="IQ_BASIC_OUTSTANDING_MEDIAN_EST">"c4137"</definedName>
    <definedName name="IQ_BASIC_OUTSTANDING_NUM_EST">"c4138"</definedName>
    <definedName name="IQ_BASIC_OUTSTANDING_STDDEV_EST">"c4139"</definedName>
    <definedName name="IQ_BASIC_WEIGHT">"c87"</definedName>
    <definedName name="IQ_BASIC_WEIGHT_EST">"c4140"</definedName>
    <definedName name="IQ_BASIC_WEIGHT_GUIDANCE">"c4141"</definedName>
    <definedName name="IQ_BASIC_WEIGHT_HIGH_EST">"c4142"</definedName>
    <definedName name="IQ_BASIC_WEIGHT_LOW_EST">"c4143"</definedName>
    <definedName name="IQ_BASIC_WEIGHT_MEDIAN_EST">"c4144"</definedName>
    <definedName name="IQ_BASIC_WEIGHT_NUM_EST">"c4145"</definedName>
    <definedName name="IQ_BASIC_WEIGHT_STDDEV_EST">"c4146"</definedName>
    <definedName name="IQ_BENCHMARK_SECURITY">"c2154"</definedName>
    <definedName name="IQ_BENCHMARK_SPRD">"c2153"</definedName>
    <definedName name="IQ_BENCHMARK_YIELD">"c8955"</definedName>
    <definedName name="IQ_BETA">"c88"</definedName>
    <definedName name="IQ_BETA_1">"c2133"</definedName>
    <definedName name="IQ_BETA_1YR">"c1966"</definedName>
    <definedName name="IQ_BETA_1YR_RSQ">"c2132"</definedName>
    <definedName name="IQ_BETA_2YR">"c1965"</definedName>
    <definedName name="IQ_BETA_2YR_RSQ">"c2131"</definedName>
    <definedName name="IQ_BETA_5YR">"c88"</definedName>
    <definedName name="IQ_BETA_5YR_RSQ">"c2130"</definedName>
    <definedName name="IQ_BIG_INT_BEAR_CD">"c89"</definedName>
    <definedName name="IQ_BIZ_SEG_ASSETS">"c90"</definedName>
    <definedName name="IQ_BIZ_SEG_EBT">"c91"</definedName>
    <definedName name="IQ_BIZ_SEG_GP">"c92"</definedName>
    <definedName name="IQ_BIZ_SEG_NI">"c93"</definedName>
    <definedName name="IQ_BIZ_SEG_OPER_INC">"c94"</definedName>
    <definedName name="IQ_BIZ_SEG_REV">"c95"</definedName>
    <definedName name="IQ_BOARD_MEMBER">"c96"</definedName>
    <definedName name="IQ_BOARD_MEMBER_ALL_OTHER_COMP">"c18992"</definedName>
    <definedName name="IQ_BOARD_MEMBER_ANNUAL_CASH_COMP">"c18993"</definedName>
    <definedName name="IQ_BOARD_MEMBER_AS_REPORTED_COMP">"c18997"</definedName>
    <definedName name="IQ_BOARD_MEMBER_AS_REPORTED_DIRECTOR_COMP">"c19009"</definedName>
    <definedName name="IQ_BOARD_MEMBER_ASSISTANT_EMAIL">"c15179"</definedName>
    <definedName name="IQ_BOARD_MEMBER_ASSISTANT_FAX">"c15181"</definedName>
    <definedName name="IQ_BOARD_MEMBER_ASSISTANT_NAME">"c15178"</definedName>
    <definedName name="IQ_BOARD_MEMBER_ASSISTANT_PHONE">"c15180"</definedName>
    <definedName name="IQ_BOARD_MEMBER_BACKGROUND">"c2101"</definedName>
    <definedName name="IQ_BOARD_MEMBER_BONUS">"c18988"</definedName>
    <definedName name="IQ_BOARD_MEMBER_CALCULATED_COMP">"c18995"</definedName>
    <definedName name="IQ_BOARD_MEMBER_CHANGE_PENSION">"c19010"</definedName>
    <definedName name="IQ_BOARD_MEMBER_DIRECT_FAX">"c15176"</definedName>
    <definedName name="IQ_BOARD_MEMBER_DIRECT_PHONE">"c15175"</definedName>
    <definedName name="IQ_BOARD_MEMBER_DIRECTOR_BONUS">"c19004"</definedName>
    <definedName name="IQ_BOARD_MEMBER_DIRECTOR_CHANGE_PENSION">"c19005"</definedName>
    <definedName name="IQ_BOARD_MEMBER_DIRECTOR_FEE">"c19001"</definedName>
    <definedName name="IQ_BOARD_MEMBER_DIRECTOR_NON_EQUITY_COMP">"c19006"</definedName>
    <definedName name="IQ_BOARD_MEMBER_DIRECTOR_OPTION_AWARDS">"c19002"</definedName>
    <definedName name="IQ_BOARD_MEMBER_DIRECTOR_OTHER">"c19003"</definedName>
    <definedName name="IQ_BOARD_MEMBER_DIRECTOR_STOCK_AWARDS">"c19007"</definedName>
    <definedName name="IQ_BOARD_MEMBER_DIRECTOR_STOCK_GRANTS">"c19034"</definedName>
    <definedName name="IQ_BOARD_MEMBER_DIRECTOR_STOCK_OPTIONS">"c19008"</definedName>
    <definedName name="IQ_BOARD_MEMBER_EMAIL">"c15177"</definedName>
    <definedName name="IQ_BOARD_MEMBER_EQUITY_INCENTIVE">"c19030"</definedName>
    <definedName name="IQ_BOARD_MEMBER_EST_PAYMENTS_CHANGE_CONTROL">"c18999"</definedName>
    <definedName name="IQ_BOARD_MEMBER_EST_PAYMENTS_TERMINATION">"c19011"</definedName>
    <definedName name="IQ_BOARD_MEMBER_EXERCISABLE_OPTIONS">"c19014"</definedName>
    <definedName name="IQ_BOARD_MEMBER_EXERCISABLE_VALUES">"c19015"</definedName>
    <definedName name="IQ_BOARD_MEMBER_EXERCISED_OPTIONS">"c19012"</definedName>
    <definedName name="IQ_BOARD_MEMBER_EXERCISED_VALUES">"c19013"</definedName>
    <definedName name="IQ_BOARD_MEMBER_FAX">"c2100"</definedName>
    <definedName name="IQ_BOARD_MEMBER_ID">"c13756"</definedName>
    <definedName name="IQ_BOARD_MEMBER_LT_INCENTIVE">"c18991"</definedName>
    <definedName name="IQ_BOARD_MEMBER_MAIN_FAX">"c15174"</definedName>
    <definedName name="IQ_BOARD_MEMBER_MAIN_PHONE">"c15173"</definedName>
    <definedName name="IQ_BOARD_MEMBER_MARKET_VALUE_SHARES_NOT_VESTED">"c19029"</definedName>
    <definedName name="IQ_BOARD_MEMBER_NON_EQUITY_INCENTIVE">"c19000"</definedName>
    <definedName name="IQ_BOARD_MEMBER_NUM_SHARED_NOT_VESTED">"c19028"</definedName>
    <definedName name="IQ_BOARD_MEMBER_NUM_SHARES_ACQUIRED">"c19026"</definedName>
    <definedName name="IQ_BOARD_MEMBER_OFFICE">"c2098"</definedName>
    <definedName name="IQ_BOARD_MEMBER_OFFICE_ADDRESS">"c15172"</definedName>
    <definedName name="IQ_BOARD_MEMBER_OPTION_AWARDS">"c18996"</definedName>
    <definedName name="IQ_BOARD_MEMBER_OPTION_MARKET_PRICE">"c19025"</definedName>
    <definedName name="IQ_BOARD_MEMBER_OPTION_PRICE">"c19024"</definedName>
    <definedName name="IQ_BOARD_MEMBER_OTHER_ANNUAL_COMP">"c18989"</definedName>
    <definedName name="IQ_BOARD_MEMBER_OTHER_COMP">"c18998"</definedName>
    <definedName name="IQ_BOARD_MEMBER_PHONE">"c2099"</definedName>
    <definedName name="IQ_BOARD_MEMBER_RESTRICTED_STOCK_COMP">"c18990"</definedName>
    <definedName name="IQ_BOARD_MEMBER_SALARY">"c18987"</definedName>
    <definedName name="IQ_BOARD_MEMBER_ST_COMP">"c18994"</definedName>
    <definedName name="IQ_BOARD_MEMBER_TITLE">"c97"</definedName>
    <definedName name="IQ_BOARD_MEMBER_TOTAL_NUM_STOCK_AWARDS">"c19033"</definedName>
    <definedName name="IQ_BOARD_MEMBER_TOTAL_OPTIONS">"c19022"</definedName>
    <definedName name="IQ_BOARD_MEMBER_TOTAL_STOCK_VALUE">"c19032"</definedName>
    <definedName name="IQ_BOARD_MEMBER_TOTAL_VALUE_OPTIONS">"c19023"</definedName>
    <definedName name="IQ_BOARD_MEMBER_UNCLASSIFIED_OPTIONS">"c19018"</definedName>
    <definedName name="IQ_BOARD_MEMBER_UNCLASSIFIED_OPTIONS_VALUE">"c19019"</definedName>
    <definedName name="IQ_BOARD_MEMBER_UNEARNED_STOCK_VALUE">"c19031"</definedName>
    <definedName name="IQ_BOARD_MEMBER_UNEXERCISABLE_OPTIONS">"c19016"</definedName>
    <definedName name="IQ_BOARD_MEMBER_UNEXERCISABLE_VALUES">"c19017"</definedName>
    <definedName name="IQ_BOARD_MEMBER_UNEXERCISED_UNEARNED_OPTIONS">"c19020"</definedName>
    <definedName name="IQ_BOARD_MEMBER_UNEXERCISED_UNEARNED_OPTIONS_VALUE">"c19021"</definedName>
    <definedName name="IQ_BOARD_MEMBER_VALUE_VESTING">"c19027"</definedName>
    <definedName name="IQ_BOND_COUPON">"c2183"</definedName>
    <definedName name="IQ_BOND_COUPON_TYPE">"c2184"</definedName>
    <definedName name="IQ_BOND_LIST">"c13505"</definedName>
    <definedName name="IQ_BOND_PRICE">"c2162"</definedName>
    <definedName name="IQ_BONDRATING_FITCH">"c223"</definedName>
    <definedName name="IQ_BONDRATING_FITCH_DATE">"c241"</definedName>
    <definedName name="IQ_BONDRATING_MOODYS">"IQ_BONDRATING_MOODYS"</definedName>
    <definedName name="IQ_BONDRATING_SP">"c224"</definedName>
    <definedName name="IQ_BONDRATING_SP_DATE">"c242"</definedName>
    <definedName name="IQ_BOOK_VALUE">"c68"</definedName>
    <definedName name="IQ_BOP">"c20560"</definedName>
    <definedName name="IQ_BOP_BALANCE_ON_CURRENT_ACCOUNT">"c20561"</definedName>
    <definedName name="IQ_BOP_BALANCE_ON_GOODS">"c20562"</definedName>
    <definedName name="IQ_BOP_BALANCE_ON_GOODS_SERVICES">"c20563"</definedName>
    <definedName name="IQ_BOP_BALANCE_ON_INCOME">"c20564"</definedName>
    <definedName name="IQ_BOP_BALANCE_ON_SERVICES">"c20565"</definedName>
    <definedName name="IQ_BOP_CAPITAL_TRANSACTION_NET">"c20566"</definedName>
    <definedName name="IQ_BOP_CURRENT_TRANSFER_GOVERNMENT_GRANTS">"c20567"</definedName>
    <definedName name="IQ_BOP_CURRENT_TRANSFER_GOVERNMENT_PENSIONS">"c20568"</definedName>
    <definedName name="IQ_BOP_CURRENT_TRANSFER_NET">"c20569"</definedName>
    <definedName name="IQ_BOP_CURRENT_TRANSFER_PRIVATE_TRANSFER">"c20570"</definedName>
    <definedName name="IQ_BOP_EXPORTS_AND_RECEIPTS">"c20571"</definedName>
    <definedName name="IQ_BOP_EXPORTS_GOODS">"c20572"</definedName>
    <definedName name="IQ_BOP_EXPORTS_GOODS_SERVICES">"c20573"</definedName>
    <definedName name="IQ_BOP_EXPORTS_SERVICES">"c20574"</definedName>
    <definedName name="IQ_BOP_EXPORTS_SERVICES_FARES">"c20575"</definedName>
    <definedName name="IQ_BOP_EXPORTS_SERVICES_GOVERNMENT_MISC">"c20576"</definedName>
    <definedName name="IQ_BOP_EXPORTS_SERVICES_MILITARY_SALES_CONTRACTS">"c20577"</definedName>
    <definedName name="IQ_BOP_EXPORTS_SERVICES_OTHER">"c20578"</definedName>
    <definedName name="IQ_BOP_EXPORTS_SERVICES_ROYALTIES">"c20579"</definedName>
    <definedName name="IQ_BOP_EXPORTS_SERVICES_TRANSPORTATION">"c20580"</definedName>
    <definedName name="IQ_BOP_EXPORTS_SERVICES_TRAVEL">"c20581"</definedName>
    <definedName name="IQ_BOP_FOREIGN_ASSETS">"c20582"</definedName>
    <definedName name="IQ_BOP_FOREIGN_ASSETS_OFFICIAL">"c20583"</definedName>
    <definedName name="IQ_BOP_FOREIGN_ASSETS_OFFICIAL_BANK_LIABILITIES">"c20584"</definedName>
    <definedName name="IQ_BOP_FOREIGN_ASSETS_OFFICIAL_GOVT_LIABILITIES">"c20585"</definedName>
    <definedName name="IQ_BOP_FOREIGN_ASSETS_OFFICIAL_GOVT_SECURITIES">"c20586"</definedName>
    <definedName name="IQ_BOP_FOREIGN_ASSETS_OFFICIAL_GOVT_SECURITIES_OTHER">"c20587"</definedName>
    <definedName name="IQ_BOP_FOREIGN_ASSETS_OFFICIAL_OTHER">"c20588"</definedName>
    <definedName name="IQ_BOP_FOREIGN_ASSETS_OFFICIAL_TREASURIES">"c20589"</definedName>
    <definedName name="IQ_BOP_FOREIGN_ASSETS_OTHER">"c20590"</definedName>
    <definedName name="IQ_BOP_FOREIGN_ASSETS_OTHER_BANK_LIABILITIES">"c20591"</definedName>
    <definedName name="IQ_BOP_FOREIGN_ASSETS_OTHER_CURRENCY">"c20592"</definedName>
    <definedName name="IQ_BOP_FOREIGN_ASSETS_OTHER_DIRECT_INVEST">"c20593"</definedName>
    <definedName name="IQ_BOP_FOREIGN_ASSETS_OTHER_LIABILITIES_TO_FOREIGNERS">"c20594"</definedName>
    <definedName name="IQ_BOP_FOREIGN_ASSETS_OTHER_SECURITIES">"c20595"</definedName>
    <definedName name="IQ_BOP_FOREIGN_ASSETS_OTHER_TREASURIES">"c20596"</definedName>
    <definedName name="IQ_BOP_IMPORTS_AND_PAYMENTS">"c20597"</definedName>
    <definedName name="IQ_BOP_IMPORTS_GOODS">"c20598"</definedName>
    <definedName name="IQ_BOP_IMPORTS_GOODS_SERVICES">"c20599"</definedName>
    <definedName name="IQ_BOP_IMPORTS_SERVICES">"c20600"</definedName>
    <definedName name="IQ_BOP_IMPORTS_SERVICES_DEF_EXPENDITURES">"c20601"</definedName>
    <definedName name="IQ_BOP_IMPORTS_SERVICES_FARES">"c20602"</definedName>
    <definedName name="IQ_BOP_IMPORTS_SERVICES_GOVERNMENT_MISC">"c20603"</definedName>
    <definedName name="IQ_BOP_IMPORTS_SERVICES_OTHER">"c20604"</definedName>
    <definedName name="IQ_BOP_IMPORTS_SERVICES_ROYALTIES">"c20605"</definedName>
    <definedName name="IQ_BOP_IMPORTS_SERVICES_TRANSPORTATION">"c20606"</definedName>
    <definedName name="IQ_BOP_IMPORTS_SERVICES_TRAVEL">"c20607"</definedName>
    <definedName name="IQ_BOP_PAYMENTS">"c20608"</definedName>
    <definedName name="IQ_BOP_PAYMENTS_DIRECT_INVEST">"c20609"</definedName>
    <definedName name="IQ_BOP_PAYMENTS_EMPLOYEE_COMPENSATION">"c20610"</definedName>
    <definedName name="IQ_BOP_PAYMENTS_FOREGN_OWNED_ASSETS">"c20611"</definedName>
    <definedName name="IQ_BOP_PAYMENTS_GOVT">"c20612"</definedName>
    <definedName name="IQ_BOP_PAYMENTS_OTHER">"c20613"</definedName>
    <definedName name="IQ_BOP_RECEIPTS">"c20614"</definedName>
    <definedName name="IQ_BOP_RECEIPTS_DIRECT_INVEST">"c20615"</definedName>
    <definedName name="IQ_BOP_RECEIPTS_EMPLOYEE_COMPENSATION">"c20616"</definedName>
    <definedName name="IQ_BOP_RECEIPTS_GOVT">"c20617"</definedName>
    <definedName name="IQ_BOP_RECEIPTS_OTHER">"c20618"</definedName>
    <definedName name="IQ_BOP_RECEIPTS_US_ASSETS_ABROAD">"c20619"</definedName>
    <definedName name="IQ_BOP_STATISTICAL_DISCREPANCY">"c20620"</definedName>
    <definedName name="IQ_BOP_US_ASSETS_ABROAD">"c20621"</definedName>
    <definedName name="IQ_BOP_US_GOVT_ASSETS">"c20622"</definedName>
    <definedName name="IQ_BOP_US_GOVT_ASSETS_FX">"c20623"</definedName>
    <definedName name="IQ_BOP_US_GOVT_ASSETS_US_CREDITS">"c20624"</definedName>
    <definedName name="IQ_BOP_US_GOVT_ASSETS_US_CREDITS_REPAYMENTS">"c20625"</definedName>
    <definedName name="IQ_BOP_US_PRIVATE_ASSETS">"c20626"</definedName>
    <definedName name="IQ_BOP_US_PRIVATE_ASSETS_CLAIMS_BANKS_BROKERS">"c20627"</definedName>
    <definedName name="IQ_BOP_US_PRIVATE_ASSETS_CLAIMS_ON_FOREIGNERS">"c20628"</definedName>
    <definedName name="IQ_BOP_US_PRIVATE_ASSETS_DIRECT_INVEST">"c20629"</definedName>
    <definedName name="IQ_BOP_US_PRIVATE_ASSETS_FOREIGN_SECURITIES">"c20630"</definedName>
    <definedName name="IQ_BOP_US_RESERVE_ASSETS">"c20631"</definedName>
    <definedName name="IQ_BOP_US_RESERVE_ASSETS_DRAWING_RIGHTS">"c20632"</definedName>
    <definedName name="IQ_BOP_US_RESERVE_ASSETS_FX">"c20633"</definedName>
    <definedName name="IQ_BOP_US_RESERVE_ASSETS_GOLD">"c20634"</definedName>
    <definedName name="IQ_BOP_US_RESERVE_ASSETS_IMF_RESERVES">"c20635"</definedName>
    <definedName name="IQ_BORROWED_MONEY_QUARTERLY_AVG_FFIEC">"c13091"</definedName>
    <definedName name="IQ_BORROWINGS_LESS_1YR_ASSETS_TOT_FFIEC">"c13450"</definedName>
    <definedName name="IQ_BR_FILING_DATE">"c16223"</definedName>
    <definedName name="IQ_BR_FILING_TYPE">"c16224"</definedName>
    <definedName name="IQ_BR_PLAN_APPROVE_DATE">"c16226"</definedName>
    <definedName name="IQ_BR_PLAN_CONFIRM">"c16225"</definedName>
    <definedName name="IQ_BROK_COMISSION">"c98"</definedName>
    <definedName name="IQ_BROK_COMMISSION">"c3514"</definedName>
    <definedName name="IQ_BROKER_DEPOSIT_LESS_THAN_100000_1_YR_LESS_FFIEC">"c15307"</definedName>
    <definedName name="IQ_BROKER_DEPOSIT_LESS_THAN_100000_1_YR_MORE_FFIEC">"c15308"</definedName>
    <definedName name="IQ_BROKER_DEPOSIT_LESS_THAN_100000_FFIEC">"c15306"</definedName>
    <definedName name="IQ_BROKER_DEPOSIT_MORE_THAN_100000_1_YR_LESS_FFIEC">"c15310"</definedName>
    <definedName name="IQ_BROKER_DEPOSIT_MORE_THAN_100000_1_YR_MORE_FFIEC">"c15311"</definedName>
    <definedName name="IQ_BROKER_DEPOSIT_MORE_THAN_100000_FFIEC">"c15309"</definedName>
    <definedName name="IQ_BROKER_REC_REV_DATE_TIME_REUT">"c28561"</definedName>
    <definedName name="IQ_BROKER_REC_REVISIONS_REUT">"c28522"</definedName>
    <definedName name="IQ_BROKERED_DEPOSITS_FDIC">"c6486"</definedName>
    <definedName name="IQ_BUDGET_BALANCE_APR_FC_UNUSED">"c8359"</definedName>
    <definedName name="IQ_BUDGET_BALANCE_APR_FC_UNUSED_UNUSED_UNUSED">"c8359"</definedName>
    <definedName name="IQ_BUDGET_BALANCE_APR_UNUSED">"c7479"</definedName>
    <definedName name="IQ_BUDGET_BALANCE_APR_UNUSED_UNUSED_UNUSED">"c7479"</definedName>
    <definedName name="IQ_BUDGET_BALANCE_FC_UNUSED">"c7699"</definedName>
    <definedName name="IQ_BUDGET_BALANCE_FC_UNUSED_UNUSED_UNUSED">"c7699"</definedName>
    <definedName name="IQ_BUDGET_BALANCE_POP_FC_UNUSED">"c7919"</definedName>
    <definedName name="IQ_BUDGET_BALANCE_POP_FC_UNUSED_UNUSED_UNUSED">"c7919"</definedName>
    <definedName name="IQ_BUDGET_BALANCE_POP_UNUSED">"c7039"</definedName>
    <definedName name="IQ_BUDGET_BALANCE_POP_UNUSED_UNUSED_UNUSED">"c7039"</definedName>
    <definedName name="IQ_BUDGET_BALANCE_SAAR">"c6820"</definedName>
    <definedName name="IQ_BUDGET_BALANCE_SAAR_APR">"c7480"</definedName>
    <definedName name="IQ_BUDGET_BALANCE_SAAR_APR_FC">"c8360"</definedName>
    <definedName name="IQ_BUDGET_BALANCE_SAAR_FC">"c7700"</definedName>
    <definedName name="IQ_BUDGET_BALANCE_SAAR_POP">"c7040"</definedName>
    <definedName name="IQ_BUDGET_BALANCE_SAAR_POP_FC">"c7920"</definedName>
    <definedName name="IQ_BUDGET_BALANCE_SAAR_YOY">"c7260"</definedName>
    <definedName name="IQ_BUDGET_BALANCE_SAAR_YOY_FC">"c8140"</definedName>
    <definedName name="IQ_BUDGET_BALANCE_UNUSED">"c6819"</definedName>
    <definedName name="IQ_BUDGET_BALANCE_UNUSED_UNUSED_UNUSED">"c6819"</definedName>
    <definedName name="IQ_BUDGET_BALANCE_YOY_FC_UNUSED">"c8139"</definedName>
    <definedName name="IQ_BUDGET_BALANCE_YOY_FC_UNUSED_UNUSED_UNUSED">"c8139"</definedName>
    <definedName name="IQ_BUDGET_BALANCE_YOY_UNUSED">"c7259"</definedName>
    <definedName name="IQ_BUDGET_BALANCE_YOY_UNUSED_UNUSED_UNUSED">"c7259"</definedName>
    <definedName name="IQ_BUDGET_RECEIPTS_APR_FC_UNUSED">"c8361"</definedName>
    <definedName name="IQ_BUDGET_RECEIPTS_APR_FC_UNUSED_UNUSED_UNUSED">"c8361"</definedName>
    <definedName name="IQ_BUDGET_RECEIPTS_APR_UNUSED">"c7481"</definedName>
    <definedName name="IQ_BUDGET_RECEIPTS_APR_UNUSED_UNUSED_UNUSED">"c7481"</definedName>
    <definedName name="IQ_BUDGET_RECEIPTS_FC_UNUSED">"c7701"</definedName>
    <definedName name="IQ_BUDGET_RECEIPTS_FC_UNUSED_UNUSED_UNUSED">"c7701"</definedName>
    <definedName name="IQ_BUDGET_RECEIPTS_POP_FC_UNUSED">"c7921"</definedName>
    <definedName name="IQ_BUDGET_RECEIPTS_POP_FC_UNUSED_UNUSED_UNUSED">"c7921"</definedName>
    <definedName name="IQ_BUDGET_RECEIPTS_POP_UNUSED">"c7041"</definedName>
    <definedName name="IQ_BUDGET_RECEIPTS_POP_UNUSED_UNUSED_UNUSED">"c7041"</definedName>
    <definedName name="IQ_BUDGET_RECEIPTS_UNUSED">"c6821"</definedName>
    <definedName name="IQ_BUDGET_RECEIPTS_UNUSED_UNUSED_UNUSED">"c6821"</definedName>
    <definedName name="IQ_BUDGET_RECEIPTS_YOY_FC_UNUSED">"c8141"</definedName>
    <definedName name="IQ_BUDGET_RECEIPTS_YOY_FC_UNUSED_UNUSED_UNUSED">"c8141"</definedName>
    <definedName name="IQ_BUDGET_RECEIPTS_YOY_UNUSED">"c7261"</definedName>
    <definedName name="IQ_BUDGET_RECEIPTS_YOY_UNUSED_UNUSED_UNUSED">"c7261"</definedName>
    <definedName name="IQ_BUDGET_SPENDING">"c6822"</definedName>
    <definedName name="IQ_BUDGET_SPENDING_APR">"c7482"</definedName>
    <definedName name="IQ_BUDGET_SPENDING_APR_FC">"c8362"</definedName>
    <definedName name="IQ_BUDGET_SPENDING_FC">"c7702"</definedName>
    <definedName name="IQ_BUDGET_SPENDING_POP">"c7042"</definedName>
    <definedName name="IQ_BUDGET_SPENDING_POP_FC">"c7922"</definedName>
    <definedName name="IQ_BUDGET_SPENDING_REAL">"c6958"</definedName>
    <definedName name="IQ_BUDGET_SPENDING_REAL_APR">"c7618"</definedName>
    <definedName name="IQ_BUDGET_SPENDING_REAL_APR_FC">"c8498"</definedName>
    <definedName name="IQ_BUDGET_SPENDING_REAL_FC">"c7838"</definedName>
    <definedName name="IQ_BUDGET_SPENDING_REAL_POP">"c7178"</definedName>
    <definedName name="IQ_BUDGET_SPENDING_REAL_POP_FC">"c8058"</definedName>
    <definedName name="IQ_BUDGET_SPENDING_REAL_SAAR">"c6959"</definedName>
    <definedName name="IQ_BUDGET_SPENDING_REAL_SAAR_APR">"c7619"</definedName>
    <definedName name="IQ_BUDGET_SPENDING_REAL_SAAR_APR_FC">"c8499"</definedName>
    <definedName name="IQ_BUDGET_SPENDING_REAL_SAAR_FC">"c7839"</definedName>
    <definedName name="IQ_BUDGET_SPENDING_REAL_SAAR_POP">"c7179"</definedName>
    <definedName name="IQ_BUDGET_SPENDING_REAL_SAAR_POP_FC">"c8059"</definedName>
    <definedName name="IQ_BUDGET_SPENDING_REAL_SAAR_USD">"c11906"</definedName>
    <definedName name="IQ_BUDGET_SPENDING_REAL_SAAR_USD_APR">"c11909"</definedName>
    <definedName name="IQ_BUDGET_SPENDING_REAL_SAAR_USD_POP">"c11907"</definedName>
    <definedName name="IQ_BUDGET_SPENDING_REAL_SAAR_USD_YOY">"c11908"</definedName>
    <definedName name="IQ_BUDGET_SPENDING_REAL_SAAR_YOY">"c7399"</definedName>
    <definedName name="IQ_BUDGET_SPENDING_REAL_SAAR_YOY_FC">"c8279"</definedName>
    <definedName name="IQ_BUDGET_SPENDING_REAL_YOY">"c7398"</definedName>
    <definedName name="IQ_BUDGET_SPENDING_REAL_YOY_FC">"c8278"</definedName>
    <definedName name="IQ_BUDGET_SPENDING_SAAR">"c6823"</definedName>
    <definedName name="IQ_BUDGET_SPENDING_SAAR_APR">"c7483"</definedName>
    <definedName name="IQ_BUDGET_SPENDING_SAAR_APR_FC">"c8363"</definedName>
    <definedName name="IQ_BUDGET_SPENDING_SAAR_FC">"c7703"</definedName>
    <definedName name="IQ_BUDGET_SPENDING_SAAR_POP">"c7043"</definedName>
    <definedName name="IQ_BUDGET_SPENDING_SAAR_POP_FC">"c7923"</definedName>
    <definedName name="IQ_BUDGET_SPENDING_SAAR_USD_APR_FC">"c11782"</definedName>
    <definedName name="IQ_BUDGET_SPENDING_SAAR_USD_FC">"c11779"</definedName>
    <definedName name="IQ_BUDGET_SPENDING_SAAR_USD_POP_FC">"c11780"</definedName>
    <definedName name="IQ_BUDGET_SPENDING_SAAR_USD_YOY_FC">"c11781"</definedName>
    <definedName name="IQ_BUDGET_SPENDING_SAAR_YOY">"c7263"</definedName>
    <definedName name="IQ_BUDGET_SPENDING_SAAR_YOY_FC">"c8143"</definedName>
    <definedName name="IQ_BUDGET_SPENDING_USD_APR_FC">"c11778"</definedName>
    <definedName name="IQ_BUDGET_SPENDING_USD_FC">"c11775"</definedName>
    <definedName name="IQ_BUDGET_SPENDING_USD_POP_FC">"c11776"</definedName>
    <definedName name="IQ_BUDGET_SPENDING_USD_YOY_FC">"c11777"</definedName>
    <definedName name="IQ_BUDGET_SPENDING_YOY">"c7262"</definedName>
    <definedName name="IQ_BUDGET_SPENDING_YOY_FC">"c8142"</definedName>
    <definedName name="IQ_BUILDINGS">"c99"</definedName>
    <definedName name="IQ_BUS_SEG_ASSETS">"c4067"</definedName>
    <definedName name="IQ_BUS_SEG_ASSETS_ABS">"c4089"</definedName>
    <definedName name="IQ_BUS_SEG_ASSETS_TOTAL">"c4112"</definedName>
    <definedName name="IQ_BUS_SEG_CAPEX">"c4079"</definedName>
    <definedName name="IQ_BUS_SEG_CAPEX_ABS">"c4101"</definedName>
    <definedName name="IQ_BUS_SEG_CAPEX_TOTAL">"c4116"</definedName>
    <definedName name="IQ_BUS_SEG_DA">"c4078"</definedName>
    <definedName name="IQ_BUS_SEG_DA_ABS">"c4100"</definedName>
    <definedName name="IQ_BUS_SEG_DA_TOTAL">"c4115"</definedName>
    <definedName name="IQ_BUS_SEG_DESCRIPTION">"c15589"</definedName>
    <definedName name="IQ_BUS_SEG_DESCRIPTION_ABS">"c15577"</definedName>
    <definedName name="IQ_BUS_SEG_EARNINGS_OP">"c4063"</definedName>
    <definedName name="IQ_BUS_SEG_EARNINGS_OP_ABS">"c4085"</definedName>
    <definedName name="IQ_BUS_SEG_EARNINGS_OP_TOTAL">"c4108"</definedName>
    <definedName name="IQ_BUS_SEG_EBT">"c4064"</definedName>
    <definedName name="IQ_BUS_SEG_EBT_ABS">"c4086"</definedName>
    <definedName name="IQ_BUS_SEG_EBT_TOTAL">"c4110"</definedName>
    <definedName name="IQ_BUS_SEG_GP">"c4066"</definedName>
    <definedName name="IQ_BUS_SEG_GP_ABS">"c4088"</definedName>
    <definedName name="IQ_BUS_SEG_GP_TOTAL">"c4109"</definedName>
    <definedName name="IQ_BUS_SEG_INC_TAX">"c4077"</definedName>
    <definedName name="IQ_BUS_SEG_INC_TAX_ABS">"c4099"</definedName>
    <definedName name="IQ_BUS_SEG_INC_TAX_TOTAL">"c4114"</definedName>
    <definedName name="IQ_BUS_SEG_INTEREST_EXP">"c4076"</definedName>
    <definedName name="IQ_BUS_SEG_INTEREST_EXP_ABS">"c4098"</definedName>
    <definedName name="IQ_BUS_SEG_INTEREST_EXP_TOTAL">"c4113"</definedName>
    <definedName name="IQ_BUS_SEG_NAIC">"c15588"</definedName>
    <definedName name="IQ_BUS_SEG_NAIC_ABS">"c15576"</definedName>
    <definedName name="IQ_BUS_SEG_NAME">"c5482"</definedName>
    <definedName name="IQ_BUS_SEG_NAME_ABS">"c5483"</definedName>
    <definedName name="IQ_BUS_SEG_NI">"c4065"</definedName>
    <definedName name="IQ_BUS_SEG_NI_ABS">"c4087"</definedName>
    <definedName name="IQ_BUS_SEG_NI_TOTAL">"c4111"</definedName>
    <definedName name="IQ_BUS_SEG_OPER_INC">"c4062"</definedName>
    <definedName name="IQ_BUS_SEG_OPER_INC_ABS">"c4084"</definedName>
    <definedName name="IQ_BUS_SEG_OPER_INC_TOTAL">"c4107"</definedName>
    <definedName name="IQ_BUS_SEG_PRIMARY_GIC">"c15584"</definedName>
    <definedName name="IQ_BUS_SEG_PRIMARY_GIC_ABS">"c15572"</definedName>
    <definedName name="IQ_BUS_SEG_PRIMARY_SIC">"c15586"</definedName>
    <definedName name="IQ_BUS_SEG_PRIMARY_SIC_ABS">"c15574"</definedName>
    <definedName name="IQ_BUS_SEG_REV">"c4068"</definedName>
    <definedName name="IQ_BUS_SEG_REV_ABS">"c4090"</definedName>
    <definedName name="IQ_BUS_SEG_REV_TOTAL">"c4106"</definedName>
    <definedName name="IQ_BUS_SEG_SECONDARY_GIC">"c15585"</definedName>
    <definedName name="IQ_BUS_SEG_SECONDARY_GIC_ABS">"c15573"</definedName>
    <definedName name="IQ_BUS_SEG_SECONDARY_SIC">"c15587"</definedName>
    <definedName name="IQ_BUS_SEG_SECONDARY_SIC_ABS">"c15575"</definedName>
    <definedName name="IQ_BUSINESS_COMBINATIONS_FFIEC">"c12967"</definedName>
    <definedName name="IQ_BUSINESS_DESCRIPTION">"c322"</definedName>
    <definedName name="IQ_BV_ACT_OR_EST_CIQ">"c5068"</definedName>
    <definedName name="IQ_BV_ACT_OR_EST_REUT">"c5471"</definedName>
    <definedName name="IQ_BV_ACT_OR_EST_THOM">"c5308"</definedName>
    <definedName name="IQ_BV_EST">"c5624"</definedName>
    <definedName name="IQ_BV_EST_REUT">"c5403"</definedName>
    <definedName name="IQ_BV_EST_THOM">"c5147"</definedName>
    <definedName name="IQ_BV_HIGH_EST">"c5626"</definedName>
    <definedName name="IQ_BV_HIGH_EST_REUT">"c5405"</definedName>
    <definedName name="IQ_BV_HIGH_EST_THOM">"c5149"</definedName>
    <definedName name="IQ_BV_LOW_EST">"c5627"</definedName>
    <definedName name="IQ_BV_LOW_EST_REUT">"c5406"</definedName>
    <definedName name="IQ_BV_LOW_EST_THOM">"c5150"</definedName>
    <definedName name="IQ_BV_MEDIAN_EST">"c5625"</definedName>
    <definedName name="IQ_BV_MEDIAN_EST_REUT">"c5404"</definedName>
    <definedName name="IQ_BV_MEDIAN_EST_THOM">"c5148"</definedName>
    <definedName name="IQ_BV_NUM_EST">"c5628"</definedName>
    <definedName name="IQ_BV_NUM_EST_REUT">"c5407"</definedName>
    <definedName name="IQ_BV_NUM_EST_THOM">"c5151"</definedName>
    <definedName name="IQ_BV_OVER_SHARES">"c100"</definedName>
    <definedName name="IQ_BV_OVER_SHARES_1">"c1349"</definedName>
    <definedName name="IQ_BV_SHARE">"c100"</definedName>
    <definedName name="IQ_BV_SHARE_ACT_OR_EST">"c3587"</definedName>
    <definedName name="IQ_BV_SHARE_ACT_OR_EST_REUT">"c5477"</definedName>
    <definedName name="IQ_BV_SHARE_DET_EST_CURRENCY_REUT">"c12524"</definedName>
    <definedName name="IQ_BV_SHARE_DET_EST_DATE_REUT">"c12281"</definedName>
    <definedName name="IQ_BV_SHARE_DET_EST_INCL_REUT">"c12407"</definedName>
    <definedName name="IQ_BV_SHARE_DET_EST_ORIGIN_REUT">"c12649"</definedName>
    <definedName name="IQ_BV_SHARE_DET_EST_REUT">"c12139"</definedName>
    <definedName name="IQ_BV_SHARE_EST">"c3541"</definedName>
    <definedName name="IQ_BV_SHARE_EST_DOWN_2MONTH_REUT">"c17113"</definedName>
    <definedName name="IQ_BV_SHARE_EST_DOWN_3MONTH_REUT">"c17117"</definedName>
    <definedName name="IQ_BV_SHARE_EST_DOWN_MONTH_REUT">"c17109"</definedName>
    <definedName name="IQ_BV_SHARE_EST_NUM_ANALYSTS_2MONTH_REUT">"c17111"</definedName>
    <definedName name="IQ_BV_SHARE_EST_NUM_ANALYSTS_3MONTH_REUT">"c17115"</definedName>
    <definedName name="IQ_BV_SHARE_EST_NUM_ANALYSTS_MONTH_REUT">"c17107"</definedName>
    <definedName name="IQ_BV_SHARE_EST_REUT">"c5439"</definedName>
    <definedName name="IQ_BV_SHARE_EST_REV_DATE_TIME_REUT">"c28560"</definedName>
    <definedName name="IQ_BV_SHARE_EST_REVISIONS_REUT">"c28521"</definedName>
    <definedName name="IQ_BV_SHARE_EST_TOTAL_REVISED_2MONTH_REUT">"c17114"</definedName>
    <definedName name="IQ_BV_SHARE_EST_TOTAL_REVISED_3MONTH_REUT">"c17118"</definedName>
    <definedName name="IQ_BV_SHARE_EST_TOTAL_REVISED_MONTH_REUT">"c17110"</definedName>
    <definedName name="IQ_BV_SHARE_EST_UP_2MONTH_REUT">"c17112"</definedName>
    <definedName name="IQ_BV_SHARE_EST_UP_3MONTH_REUT">"c17116"</definedName>
    <definedName name="IQ_BV_SHARE_EST_UP_MONTH_REUT">"c17108"</definedName>
    <definedName name="IQ_BV_SHARE_HIGH_EST">"c3542"</definedName>
    <definedName name="IQ_BV_SHARE_HIGH_EST_REUT">"c5441"</definedName>
    <definedName name="IQ_BV_SHARE_LOW_EST">"c3543"</definedName>
    <definedName name="IQ_BV_SHARE_LOW_EST_REUT">"c5442"</definedName>
    <definedName name="IQ_BV_SHARE_MEDIAN_EST">"c3544"</definedName>
    <definedName name="IQ_BV_SHARE_MEDIAN_EST_REUT">"c5440"</definedName>
    <definedName name="IQ_BV_SHARE_NUM_EST">"c3539"</definedName>
    <definedName name="IQ_BV_SHARE_NUM_EST_REUT">"c5443"</definedName>
    <definedName name="IQ_BV_SHARE_STDDEV_EST">"c3540"</definedName>
    <definedName name="IQ_BV_SHARE_STDDEV_EST_REUT">"c5444"</definedName>
    <definedName name="IQ_BV_STDDEV_EST">"c5629"</definedName>
    <definedName name="IQ_BV_STDDEV_EST_REUT">"c5408"</definedName>
    <definedName name="IQ_BV_STDDEV_EST_THOM">"c5152"</definedName>
    <definedName name="IQ_CA_AP">"c8881"</definedName>
    <definedName name="IQ_CA_AP_ABS">"c8900"</definedName>
    <definedName name="IQ_CA_NAME_AP">"c8919"</definedName>
    <definedName name="IQ_CA_NAME_AP_ABS">"c8938"</definedName>
    <definedName name="IQ_CABLE_ARPU">"c2869"</definedName>
    <definedName name="IQ_CABLE_ARPU_ANALOG">"c2864"</definedName>
    <definedName name="IQ_CABLE_ARPU_BASIC">"c2866"</definedName>
    <definedName name="IQ_CABLE_ARPU_BBAND">"c2867"</definedName>
    <definedName name="IQ_CABLE_ARPU_DIG">"c2865"</definedName>
    <definedName name="IQ_CABLE_ARPU_PHONE">"c2868"</definedName>
    <definedName name="IQ_CABLE_BASIC_PENETRATION">"c2850"</definedName>
    <definedName name="IQ_CABLE_BBAND_PENETRATION">"c2852"</definedName>
    <definedName name="IQ_CABLE_BBAND_PENETRATION_THP">"c2851"</definedName>
    <definedName name="IQ_CABLE_CHURN">"c2874"</definedName>
    <definedName name="IQ_CABLE_CHURN_BASIC">"c2871"</definedName>
    <definedName name="IQ_CABLE_CHURN_BBAND">"c2872"</definedName>
    <definedName name="IQ_CABLE_CHURN_DIG">"c2870"</definedName>
    <definedName name="IQ_CABLE_CHURN_PHONE">"c2873"</definedName>
    <definedName name="IQ_CABLE_HOMES_PER_MILE">"c2849"</definedName>
    <definedName name="IQ_CABLE_HP_BBAND">"c2845"</definedName>
    <definedName name="IQ_CABLE_HP_DIG">"c2844"</definedName>
    <definedName name="IQ_CABLE_HP_PHONE">"c2846"</definedName>
    <definedName name="IQ_CABLE_MILES_PASSED">"c2848"</definedName>
    <definedName name="IQ_CABLE_OTHER_REV">"c2882"</definedName>
    <definedName name="IQ_CABLE_PHONE_PENETRATION">"c2853"</definedName>
    <definedName name="IQ_CABLE_PROGRAMMING_COSTS">"c2884"</definedName>
    <definedName name="IQ_CABLE_REV_ADVERT">"c2880"</definedName>
    <definedName name="IQ_CABLE_REV_ANALOG">"c2875"</definedName>
    <definedName name="IQ_CABLE_REV_BASIC">"c2877"</definedName>
    <definedName name="IQ_CABLE_REV_BBAND">"c2878"</definedName>
    <definedName name="IQ_CABLE_REV_COMMERCIAL">"c2881"</definedName>
    <definedName name="IQ_CABLE_REV_DIG">"c2876"</definedName>
    <definedName name="IQ_CABLE_REV_PHONE">"c2879"</definedName>
    <definedName name="IQ_CABLE_RGU">"c2863"</definedName>
    <definedName name="IQ_CABLE_SUBS_ANALOG">"c2855"</definedName>
    <definedName name="IQ_CABLE_SUBS_BASIC">"c2857"</definedName>
    <definedName name="IQ_CABLE_SUBS_BBAND">"c2858"</definedName>
    <definedName name="IQ_CABLE_SUBS_BUNDLED">"c2861"</definedName>
    <definedName name="IQ_CABLE_SUBS_BUS_PHONE">"c15773"</definedName>
    <definedName name="IQ_CABLE_SUBS_DIG">"c2856"</definedName>
    <definedName name="IQ_CABLE_SUBS_LONG_DIST_PHONE">"c15775"</definedName>
    <definedName name="IQ_CABLE_SUBS_NON_VIDEO">"c2860"</definedName>
    <definedName name="IQ_CABLE_SUBS_PHONE">"c2859"</definedName>
    <definedName name="IQ_CABLE_SUBS_RES_PHONE">"c15772"</definedName>
    <definedName name="IQ_CABLE_SUBS_SATELITE">"c15771"</definedName>
    <definedName name="IQ_CABLE_SUBS_TOTAL">"c2862"</definedName>
    <definedName name="IQ_CABLE_SUBS_WHOLE_PHONE">"c15774"</definedName>
    <definedName name="IQ_CABLE_THP">"c2847"</definedName>
    <definedName name="IQ_CABLE_TOTAL_PENETRATION">"c2854"</definedName>
    <definedName name="IQ_CABLE_TOTAL_REV">"c2883"</definedName>
    <definedName name="IQ_CAL_Q">"c101"</definedName>
    <definedName name="IQ_CAL_Q_EST">"c6796"</definedName>
    <definedName name="IQ_CAL_Q_EST_CIQ">"c6808"</definedName>
    <definedName name="IQ_CAL_Q_EST_REUT">"c6800"</definedName>
    <definedName name="IQ_CAL_Y">"c102"</definedName>
    <definedName name="IQ_CAL_Y_EST">"c6797"</definedName>
    <definedName name="IQ_CAL_Y_EST_CIQ">"c6809"</definedName>
    <definedName name="IQ_CAL_Y_EST_REUT">"c6801"</definedName>
    <definedName name="IQ_CALC_TYPE_BS">"c3086"</definedName>
    <definedName name="IQ_CALC_TYPE_CF">"c3085"</definedName>
    <definedName name="IQ_CALC_TYPE_IS">"c3084"</definedName>
    <definedName name="IQ_CALL_DATE_SCHEDULE">"c2481"</definedName>
    <definedName name="IQ_CALL_FEATURE">"c2197"</definedName>
    <definedName name="IQ_CALL_PRICE_SCHEDULE">"c2482"</definedName>
    <definedName name="IQ_CALLABLE">"c2196"</definedName>
    <definedName name="IQ_CAP_INVEST_CABLE">"c15794"</definedName>
    <definedName name="IQ_CAP_INVEST_COMMERCIAL">"c15800"</definedName>
    <definedName name="IQ_CAP_INVEST_CUST_PREMISE_EQUIP">"c15795"</definedName>
    <definedName name="IQ_CAP_INVEST_LINE_EXTENSIONS">"c15797"</definedName>
    <definedName name="IQ_CAP_INVEST_SCALABLE_INFRASTRUCTURE">"c15796"</definedName>
    <definedName name="IQ_CAP_INVEST_SUPPORT">"c15799"</definedName>
    <definedName name="IQ_CAP_INVEST_UPGRADE_REBUILD">"c15798"</definedName>
    <definedName name="IQ_CAP_LOSS_CF_1YR">"c3474"</definedName>
    <definedName name="IQ_CAP_LOSS_CF_2YR">"c3475"</definedName>
    <definedName name="IQ_CAP_LOSS_CF_3YR">"c3476"</definedName>
    <definedName name="IQ_CAP_LOSS_CF_4YR">"c3477"</definedName>
    <definedName name="IQ_CAP_LOSS_CF_5YR">"c3478"</definedName>
    <definedName name="IQ_CAP_LOSS_CF_AFTER_FIVE">"c3479"</definedName>
    <definedName name="IQ_CAP_LOSS_CF_MAX_YEAR">"c3482"</definedName>
    <definedName name="IQ_CAP_LOSS_CF_NO_EXP">"c3480"</definedName>
    <definedName name="IQ_CAP_LOSS_CF_TOTAL">"c3481"</definedName>
    <definedName name="IQ_CAP_UTIL_RATE">"c6824"</definedName>
    <definedName name="IQ_CAP_UTIL_RATE_POP">"c7044"</definedName>
    <definedName name="IQ_CAP_UTIL_RATE_YOY">"c7264"</definedName>
    <definedName name="IQ_CAPEX">"c103"</definedName>
    <definedName name="IQ_CAPEX_10YR_ANN_CAGR">"c6050"</definedName>
    <definedName name="IQ_CAPEX_10YR_ANN_GROWTH">"c104"</definedName>
    <definedName name="IQ_CAPEX_1YR_ANN_GROWTH">"c105"</definedName>
    <definedName name="IQ_CAPEX_2YR_ANN_CAGR">"c6051"</definedName>
    <definedName name="IQ_CAPEX_2YR_ANN_GROWTH">"c106"</definedName>
    <definedName name="IQ_CAPEX_3YR_ANN_CAGR">"c6052"</definedName>
    <definedName name="IQ_CAPEX_3YR_ANN_GROWTH">"c107"</definedName>
    <definedName name="IQ_CAPEX_5YR_ANN_CAGR">"c6053"</definedName>
    <definedName name="IQ_CAPEX_5YR_ANN_GROWTH">"c108"</definedName>
    <definedName name="IQ_CAPEX_7YR_ANN_CAGR">"c6054"</definedName>
    <definedName name="IQ_CAPEX_7YR_ANN_GROWTH">"c109"</definedName>
    <definedName name="IQ_CAPEX_ACT_OR_EST">"c3584"</definedName>
    <definedName name="IQ_CAPEX_ACT_OR_EST_REUT">"c5474"</definedName>
    <definedName name="IQ_CAPEX_BNK">"c110"</definedName>
    <definedName name="IQ_CAPEX_BR">"c111"</definedName>
    <definedName name="IQ_CAPEX_CM">"c111"</definedName>
    <definedName name="IQ_CAPEX_DET_EST_CURRENCY_REUT">"c12525"</definedName>
    <definedName name="IQ_CAPEX_DET_EST_DATE_REUT">"c12282"</definedName>
    <definedName name="IQ_CAPEX_DET_EST_INCL_REUT">"c12408"</definedName>
    <definedName name="IQ_CAPEX_DET_EST_ORIGIN_REUT">"c12768"</definedName>
    <definedName name="IQ_CAPEX_DET_EST_REUT">"c12140"</definedName>
    <definedName name="IQ_CAPEX_EST">"c3523"</definedName>
    <definedName name="IQ_CAPEX_EST_DOWN_2MONTH_REUT">"c17065"</definedName>
    <definedName name="IQ_CAPEX_EST_DOWN_3MONTH_REUT">"c17069"</definedName>
    <definedName name="IQ_CAPEX_EST_DOWN_MONTH_REUT">"c17061"</definedName>
    <definedName name="IQ_CAPEX_EST_EST_REV_DATE_TIME_REUT">"c28555"</definedName>
    <definedName name="IQ_CAPEX_EST_EST_REVISIONS_REUT">"c28516"</definedName>
    <definedName name="IQ_CAPEX_EST_NUM_ANALYSTS_2MONTH_REUT">"c17063"</definedName>
    <definedName name="IQ_CAPEX_EST_NUM_ANALYSTS_3MONTH_REUT">"c17067"</definedName>
    <definedName name="IQ_CAPEX_EST_NUM_ANALYSTS_MONTH_REUT">"c17059"</definedName>
    <definedName name="IQ_CAPEX_EST_REUT">"c3969"</definedName>
    <definedName name="IQ_CAPEX_EST_TOTAL_REVISED_2MONTH_REUT">"c17066"</definedName>
    <definedName name="IQ_CAPEX_EST_TOTAL_REVISED_3MONTH_REUT">"c17070"</definedName>
    <definedName name="IQ_CAPEX_EST_TOTAL_REVISED_MONTH_REUT">"c17062"</definedName>
    <definedName name="IQ_CAPEX_EST_UP_2MONTH_REUT">"c17064"</definedName>
    <definedName name="IQ_CAPEX_EST_UP_3MONTH_REUT">"c17068"</definedName>
    <definedName name="IQ_CAPEX_EST_UP_MONTH_REUT">"c17060"</definedName>
    <definedName name="IQ_CAPEX_FIN">"c112"</definedName>
    <definedName name="IQ_CAPEX_GUIDANCE">"c4150"</definedName>
    <definedName name="IQ_CAPEX_GUIDANCE_CIQ">"c4562"</definedName>
    <definedName name="IQ_CAPEX_GUIDANCE_CIQ_COL">"c11211"</definedName>
    <definedName name="IQ_CAPEX_HIGH_EST">"c3524"</definedName>
    <definedName name="IQ_CAPEX_HIGH_EST_REUT">"c3971"</definedName>
    <definedName name="IQ_CAPEX_HIGH_GUIDANCE">"c4180"</definedName>
    <definedName name="IQ_CAPEX_HIGH_GUIDANCE_CIQ">"c4592"</definedName>
    <definedName name="IQ_CAPEX_HIGH_GUIDANCE_CIQ_COL">"c11241"</definedName>
    <definedName name="IQ_CAPEX_INS">"c113"</definedName>
    <definedName name="IQ_CAPEX_LOW_EST">"c3525"</definedName>
    <definedName name="IQ_CAPEX_LOW_EST_REUT">"c3972"</definedName>
    <definedName name="IQ_CAPEX_LOW_GUIDANCE">"c4220"</definedName>
    <definedName name="IQ_CAPEX_LOW_GUIDANCE_CIQ">"c4632"</definedName>
    <definedName name="IQ_CAPEX_LOW_GUIDANCE_CIQ_COL">"c11281"</definedName>
    <definedName name="IQ_CAPEX_MEDIAN_EST">"c3526"</definedName>
    <definedName name="IQ_CAPEX_MEDIAN_EST_REUT">"c3970"</definedName>
    <definedName name="IQ_CAPEX_NUM_EST">"c3521"</definedName>
    <definedName name="IQ_CAPEX_NUM_EST_REUT">"c3973"</definedName>
    <definedName name="IQ_CAPEX_PCT_REV">"c19144"</definedName>
    <definedName name="IQ_CAPEX_STDDEV_EST">"c3522"</definedName>
    <definedName name="IQ_CAPEX_STDDEV_EST_REUT">"c3974"</definedName>
    <definedName name="IQ_CAPEX_UTI">"c114"</definedName>
    <definedName name="IQ_CAPITAL_ALLOCATION_ADJUSTMENT_FOREIGN_FFIEC">"c15389"</definedName>
    <definedName name="IQ_CAPITAL_LEASE">"c115"</definedName>
    <definedName name="IQ_CAPITAL_LEASE_1">"c1350"</definedName>
    <definedName name="IQ_CAPITAL_LEASES">"c115"</definedName>
    <definedName name="IQ_CAPITAL_LEASES_TOTAL">"c3031"</definedName>
    <definedName name="IQ_CAPITAL_LEASES_TOTAL_PCT">"c2506"</definedName>
    <definedName name="IQ_CAPITAL_RAISED_PERIOD_COVERED">"c9959"</definedName>
    <definedName name="IQ_CAPITAL_RAISED_PERIOD_GROUP">"c9945"</definedName>
    <definedName name="IQ_CAPITAL_UNDER_MANAGE">"c18929"</definedName>
    <definedName name="IQ_CAPITAL_UNDER_MANAGE_CURRENCY">"c19171"</definedName>
    <definedName name="IQ_CAPITAL_UNDER_MANAGE_DATE">"c18930"</definedName>
    <definedName name="IQ_CAPITALIZED_INTEREST">"c2076"</definedName>
    <definedName name="IQ_CAPITALIZED_INTEREST_BOP">"c3459"</definedName>
    <definedName name="IQ_CAPITALIZED_INTEREST_EOP">"c3464"</definedName>
    <definedName name="IQ_CAPITALIZED_INTEREST_EXP">"c3461"</definedName>
    <definedName name="IQ_CAPITALIZED_INTEREST_OTHER_ADJ">"c3463"</definedName>
    <definedName name="IQ_CAPITALIZED_INTEREST_WRITE_OFF">"c3462"</definedName>
    <definedName name="IQ_CASH">"c118"</definedName>
    <definedName name="IQ_CASH_1">"c1458"</definedName>
    <definedName name="IQ_CASH_ACQUIRE_CF">"c1630"</definedName>
    <definedName name="IQ_CASH_ACQUIRE_CF_1">"c116"</definedName>
    <definedName name="IQ_CASH_BALANCES_DUE_FFIEC">"c12773"</definedName>
    <definedName name="IQ_CASH_BANKS_FOREIGN_COUNTRIES_DOM_FFIEC">"c15289"</definedName>
    <definedName name="IQ_CASH_COLLECTION_UNPOSTED_DEBITS_CURRENCY_FFIEC">"c15279"</definedName>
    <definedName name="IQ_CASH_COLLECTION_UNPOSTED_DEBITS_DOM_FFIEC">"c15286"</definedName>
    <definedName name="IQ_CASH_CONVERSION">"c117"</definedName>
    <definedName name="IQ_CASH_COST_ALUM">"c9252"</definedName>
    <definedName name="IQ_CASH_COST_COAL">"c9825"</definedName>
    <definedName name="IQ_CASH_COST_COP">"c9199"</definedName>
    <definedName name="IQ_CASH_COST_DIAM">"c9676"</definedName>
    <definedName name="IQ_CASH_COST_GOLD">"c9037"</definedName>
    <definedName name="IQ_CASH_COST_IRON">"c9411"</definedName>
    <definedName name="IQ_CASH_COST_LEAD">"c9464"</definedName>
    <definedName name="IQ_CASH_COST_MANG">"c9517"</definedName>
    <definedName name="IQ_CASH_COST_MET_COAL">"c9762"</definedName>
    <definedName name="IQ_CASH_COST_MOLYB">"c9729"</definedName>
    <definedName name="IQ_CASH_COST_NICK">"c9305"</definedName>
    <definedName name="IQ_CASH_COST_PER_SUB">"c15763"</definedName>
    <definedName name="IQ_CASH_COST_PLAT">"c9143"</definedName>
    <definedName name="IQ_CASH_COST_SILVER">"c9090"</definedName>
    <definedName name="IQ_CASH_COST_STEAM">"c9792"</definedName>
    <definedName name="IQ_CASH_COST_TITAN">"c9570"</definedName>
    <definedName name="IQ_CASH_COST_URAN">"c9623"</definedName>
    <definedName name="IQ_CASH_COST_ZINC">"c9358"</definedName>
    <definedName name="IQ_CASH_DEPOSITORY_INSTIT_US_DOM_FFIEC">"c15288"</definedName>
    <definedName name="IQ_CASH_DIVIDENDS_NET_INCOME_FDIC">"c6738"</definedName>
    <definedName name="IQ_CASH_DUE_BANKS">"c118"</definedName>
    <definedName name="IQ_CASH_DUE_BANKS_1">"c1351"</definedName>
    <definedName name="IQ_CASH_DUE_OTHER_FED_RESERVE_BANKS_DOM_FFIEC">"c15290"</definedName>
    <definedName name="IQ_CASH_DUE_OTHER_FED_RESERVE_BANKS_FFIEC">"c15284"</definedName>
    <definedName name="IQ_CASH_DUE_US_BRANCH_FOREIGN_BANK_FFIEC">"c15280"</definedName>
    <definedName name="IQ_CASH_EPS_ACT_OR_EST">"c5638"</definedName>
    <definedName name="IQ_CASH_EPS_EST">"c5631"</definedName>
    <definedName name="IQ_CASH_EPS_HIGH_EST">"c5633"</definedName>
    <definedName name="IQ_CASH_EPS_LOW_EST">"c5634"</definedName>
    <definedName name="IQ_CASH_EPS_MEDIAN_EST">"c5632"</definedName>
    <definedName name="IQ_CASH_EPS_NUM_EST">"c5635"</definedName>
    <definedName name="IQ_CASH_EPS_STDDEV_EST">"c5636"</definedName>
    <definedName name="IQ_CASH_EQUIV">"c118"</definedName>
    <definedName name="IQ_CASH_FINAN">"c119"</definedName>
    <definedName name="IQ_CASH_FINAN_AP">"c8890"</definedName>
    <definedName name="IQ_CASH_FINAN_AP_ABS">"c8909"</definedName>
    <definedName name="IQ_CASH_FINAN_NAME_AP">"c8928"</definedName>
    <definedName name="IQ_CASH_FINAN_NAME_AP_ABS">"c8947"</definedName>
    <definedName name="IQ_CASH_FINAN_SUBTOTAL_AP">"c10111"</definedName>
    <definedName name="IQ_CASH_FLOW_ACT_OR_EST">"c4154"</definedName>
    <definedName name="IQ_CASH_FLOW_ACT_OR_EST_CIQ">"c4566"</definedName>
    <definedName name="IQ_CASH_FLOW_EST">"c4153"</definedName>
    <definedName name="IQ_CASH_FLOW_GUIDANCE">"c4155"</definedName>
    <definedName name="IQ_CASH_FLOW_GUIDANCE_CIQ">"c4567"</definedName>
    <definedName name="IQ_CASH_FLOW_GUIDANCE_CIQ_COL">"c11216"</definedName>
    <definedName name="IQ_CASH_FLOW_HIGH_EST">"c4156"</definedName>
    <definedName name="IQ_CASH_FLOW_HIGH_GUIDANCE">"c4201"</definedName>
    <definedName name="IQ_CASH_FLOW_HIGH_GUIDANCE_CIQ">"c4613"</definedName>
    <definedName name="IQ_CASH_FLOW_HIGH_GUIDANCE_CIQ_COL">"c11262"</definedName>
    <definedName name="IQ_CASH_FLOW_LOW_EST">"c4157"</definedName>
    <definedName name="IQ_CASH_FLOW_LOW_GUIDANCE">"c4241"</definedName>
    <definedName name="IQ_CASH_FLOW_LOW_GUIDANCE_CIQ">"c4653"</definedName>
    <definedName name="IQ_CASH_FLOW_LOW_GUIDANCE_CIQ_COL">"c11302"</definedName>
    <definedName name="IQ_CASH_FLOW_MEDIAN_EST">"c4158"</definedName>
    <definedName name="IQ_CASH_FLOW_NUM_EST">"c4159"</definedName>
    <definedName name="IQ_CASH_FLOW_STDDEV_EST">"c4160"</definedName>
    <definedName name="IQ_CASH_FOREIGN_BRANCH_OTHER_US_BANKS_FFIEC">"c15282"</definedName>
    <definedName name="IQ_CASH_IN_PROCESS_FDIC">"c6386"</definedName>
    <definedName name="IQ_CASH_INTEREST">"c120"</definedName>
    <definedName name="IQ_CASH_INTEREST_FINAN">"c6295"</definedName>
    <definedName name="IQ_CASH_INTEREST_INVEST">"c6294"</definedName>
    <definedName name="IQ_CASH_INTEREST_NET">"c12753"</definedName>
    <definedName name="IQ_CASH_INTEREST_OPER">"c6293"</definedName>
    <definedName name="IQ_CASH_INTEREST_RECEIVED">"c12754"</definedName>
    <definedName name="IQ_CASH_INVEST">"c121"</definedName>
    <definedName name="IQ_CASH_INVEST_AP">"c8889"</definedName>
    <definedName name="IQ_CASH_INVEST_AP_ABS">"c8908"</definedName>
    <definedName name="IQ_CASH_INVEST_NAME_AP">"c8927"</definedName>
    <definedName name="IQ_CASH_INVEST_NAME_AP_ABS">"c8946"</definedName>
    <definedName name="IQ_CASH_INVEST_SUBTOTAL_AP">"c8991"</definedName>
    <definedName name="IQ_CASH_OPER">"c122"</definedName>
    <definedName name="IQ_CASH_OPER_ACT_OR_EST">"c4164"</definedName>
    <definedName name="IQ_CASH_OPER_ACT_OR_EST_CIQ">"c4576"</definedName>
    <definedName name="IQ_CASH_OPER_AP">"c8888"</definedName>
    <definedName name="IQ_CASH_OPER_AP_ABS">"c8907"</definedName>
    <definedName name="IQ_CASH_OPER_EST">"c4163"</definedName>
    <definedName name="IQ_CASH_OPER_EST_REV_DATE_TIME_REUT">"c28541"</definedName>
    <definedName name="IQ_CASH_OPER_EST_REVISIONS_REUT">"c28502"</definedName>
    <definedName name="IQ_CASH_OPER_GUIDANCE">"c4165"</definedName>
    <definedName name="IQ_CASH_OPER_GUIDANCE_CIQ">"c4577"</definedName>
    <definedName name="IQ_CASH_OPER_GUIDANCE_CIQ_COL">"c11226"</definedName>
    <definedName name="IQ_CASH_OPER_HIGH_EST">"c4166"</definedName>
    <definedName name="IQ_CASH_OPER_HIGH_GUIDANCE">"c4185"</definedName>
    <definedName name="IQ_CASH_OPER_HIGH_GUIDANCE_CIQ">"c4597"</definedName>
    <definedName name="IQ_CASH_OPER_HIGH_GUIDANCE_CIQ_COL">"c11246"</definedName>
    <definedName name="IQ_CASH_OPER_LOW_EST">"c4244"</definedName>
    <definedName name="IQ_CASH_OPER_LOW_GUIDANCE">"c4225"</definedName>
    <definedName name="IQ_CASH_OPER_LOW_GUIDANCE_CIQ">"c4637"</definedName>
    <definedName name="IQ_CASH_OPER_LOW_GUIDANCE_CIQ_COL">"c11286"</definedName>
    <definedName name="IQ_CASH_OPER_MEDIAN_EST">"c4245"</definedName>
    <definedName name="IQ_CASH_OPER_NAME_AP">"c8926"</definedName>
    <definedName name="IQ_CASH_OPER_NAME_AP_ABS">"c8945"</definedName>
    <definedName name="IQ_CASH_OPER_NUM_EST">"c4246"</definedName>
    <definedName name="IQ_CASH_OPER_STDDEV_EST">"c4247"</definedName>
    <definedName name="IQ_CASH_OPER_SUBTOTAL_AP">"c8990"</definedName>
    <definedName name="IQ_CASH_OTHER_ADJ_AP">"c8891"</definedName>
    <definedName name="IQ_CASH_OTHER_ADJ_AP_ABS">"c8910"</definedName>
    <definedName name="IQ_CASH_OTHER_ADJ_NAME_AP">"c8929"</definedName>
    <definedName name="IQ_CASH_OTHER_ADJ_NAME_AP_ABS">"c8948"</definedName>
    <definedName name="IQ_CASH_OTHER_BANKS_FOREIGN_COUNTRIES_FFIEC">"c15283"</definedName>
    <definedName name="IQ_CASH_OTHER_US_COMM_BANK_DEP_INSTIT_FFIEC">"c15281"</definedName>
    <definedName name="IQ_CASH_SEGREG">"c123"</definedName>
    <definedName name="IQ_CASH_SHARE">"c1911"</definedName>
    <definedName name="IQ_CASH_ST">"c124"</definedName>
    <definedName name="IQ_CASH_ST_1">"c1355"</definedName>
    <definedName name="IQ_CASH_ST_INVEST">"c124"</definedName>
    <definedName name="IQ_CASH_ST_INVEST_EST">"c4249"</definedName>
    <definedName name="IQ_CASH_ST_INVEST_GUIDANCE">"c4250"</definedName>
    <definedName name="IQ_CASH_ST_INVEST_GUIDANCE_CIQ">"c4776"</definedName>
    <definedName name="IQ_CASH_ST_INVEST_GUIDANCE_CIQ_COL">"c11423"</definedName>
    <definedName name="IQ_CASH_ST_INVEST_HIGH_EST">"c4251"</definedName>
    <definedName name="IQ_CASH_ST_INVEST_HIGH_GUIDANCE">"c4195"</definedName>
    <definedName name="IQ_CASH_ST_INVEST_HIGH_GUIDANCE_CIQ">"c4607"</definedName>
    <definedName name="IQ_CASH_ST_INVEST_HIGH_GUIDANCE_CIQ_COL">"c11256"</definedName>
    <definedName name="IQ_CASH_ST_INVEST_LOW_EST">"c4252"</definedName>
    <definedName name="IQ_CASH_ST_INVEST_LOW_GUIDANCE">"c4235"</definedName>
    <definedName name="IQ_CASH_ST_INVEST_LOW_GUIDANCE_CIQ">"c4647"</definedName>
    <definedName name="IQ_CASH_ST_INVEST_LOW_GUIDANCE_CIQ_COL">"c11296"</definedName>
    <definedName name="IQ_CASH_ST_INVEST_MEDIAN_EST">"c4253"</definedName>
    <definedName name="IQ_CASH_ST_INVEST_NUM_EST">"c4254"</definedName>
    <definedName name="IQ_CASH_ST_INVEST_STDDEV_EST">"c4255"</definedName>
    <definedName name="IQ_CASH_STRUCTURED_PRODUCTS_AVAIL_SALE_FFIEC">"c15263"</definedName>
    <definedName name="IQ_CASH_STRUCTURED_PRODUCTS_FFIEC">"c15260"</definedName>
    <definedName name="IQ_CASH_TAXES">"c125"</definedName>
    <definedName name="IQ_CASH_TAXES_FINAN">"c6292"</definedName>
    <definedName name="IQ_CASH_TAXES_INVEST">"c6291"</definedName>
    <definedName name="IQ_CASH_TAXES_OPER">"c6290"</definedName>
    <definedName name="IQ_CASH2">"c116"</definedName>
    <definedName name="IQ_CATASTROPHIC_LOSS_RATIO">"c15881"</definedName>
    <definedName name="IQ_CCE_FDIC">"c6296"</definedName>
    <definedName name="IQ_CDS_5YR_CIQID">"c11751"</definedName>
    <definedName name="IQ_CDS_ASK">"c6027"</definedName>
    <definedName name="IQ_CDS_BID">"c6026"</definedName>
    <definedName name="IQ_CDS_COUPON">"c15234"</definedName>
    <definedName name="IQ_CDS_CURRENCY">"c6031"</definedName>
    <definedName name="IQ_CDS_DERIVATIVES_BENEFICIARY_FFIEC">"c13119"</definedName>
    <definedName name="IQ_CDS_DERIVATIVES_GUARANTOR_FFIEC">"c13112"</definedName>
    <definedName name="IQ_CDS_EVAL_DATE">"c6029"</definedName>
    <definedName name="IQ_CDS_LIST">"c13510"</definedName>
    <definedName name="IQ_CDS_LOAN_LIST">"c13518"</definedName>
    <definedName name="IQ_CDS_MID">"c6028"</definedName>
    <definedName name="IQ_CDS_NAME">"c6034"</definedName>
    <definedName name="IQ_CDS_NEXT_SERIES_ID">"c15231"</definedName>
    <definedName name="IQ_CDS_PREV_SERIES_ID">"c15232"</definedName>
    <definedName name="IQ_CDS_PRICE_TYPE">"c15233"</definedName>
    <definedName name="IQ_CDS_SENIOR_LIST">"c13508"</definedName>
    <definedName name="IQ_CDS_SUB_LIST">"c13509"</definedName>
    <definedName name="IQ_CDS_TERM">"c6030"</definedName>
    <definedName name="IQ_CDS_TYPE">"c6025"</definedName>
    <definedName name="IQ_CEDED_AH_EARNED">"c2743"</definedName>
    <definedName name="IQ_CEDED_CLAIM_ADJ_EXP_RESERVE_BOP">"c15875"</definedName>
    <definedName name="IQ_CEDED_CLAIM_EXP_INCUR">"c2756"</definedName>
    <definedName name="IQ_CEDED_CLAIM_EXP_PAID">"c2759"</definedName>
    <definedName name="IQ_CEDED_CLAIM_EXP_RES">"c2753"</definedName>
    <definedName name="IQ_CEDED_EARNED">"c2733"</definedName>
    <definedName name="IQ_CEDED_LIFE_EARNED">"c2738"</definedName>
    <definedName name="IQ_CEDED_LIFE_IN_FORCE">"c2768"</definedName>
    <definedName name="IQ_CEDED_LOSSES">"c15872"</definedName>
    <definedName name="IQ_CEDED_PC_EARNED">"c2748"</definedName>
    <definedName name="IQ_CEDED_PREMIUMS_EARNED_GROSS_PREMIUMS_EARNED">"c15887"</definedName>
    <definedName name="IQ_CEDED_PREMIUMS_WRITTEN_GROSS_PREMIUMS_WRITTEN">"c15885"</definedName>
    <definedName name="IQ_CEDED_WRITTEN">"c2727"</definedName>
    <definedName name="IQ_CEO_ID">"c15210"</definedName>
    <definedName name="IQ_CEO_NAME">"c15209"</definedName>
    <definedName name="IQ_CERTIFIED_OFFICIAL_CHECKS_TRANS_ACCTS_FFIEC">"c15320"</definedName>
    <definedName name="IQ_CFO_10YR_ANN_CAGR">"c6055"</definedName>
    <definedName name="IQ_CFO_10YR_ANN_GROWTH">"c126"</definedName>
    <definedName name="IQ_CFO_1YR_ANN_GROWTH">"c127"</definedName>
    <definedName name="IQ_CFO_2YR_ANN_CAGR">"c6056"</definedName>
    <definedName name="IQ_CFO_2YR_ANN_GROWTH">"c128"</definedName>
    <definedName name="IQ_CFO_3YR_ANN_CAGR">"c6057"</definedName>
    <definedName name="IQ_CFO_3YR_ANN_GROWTH">"c129"</definedName>
    <definedName name="IQ_CFO_5YR_ANN_CAGR">"c6058"</definedName>
    <definedName name="IQ_CFO_5YR_ANN_GROWTH">"c130"</definedName>
    <definedName name="IQ_CFO_7YR_ANN_CAGR">"c6059"</definedName>
    <definedName name="IQ_CFO_7YR_ANN_GROWTH">"c131"</definedName>
    <definedName name="IQ_CFO_CURRENT_LIAB">"c132"</definedName>
    <definedName name="IQ_CFO_ID">"c15212"</definedName>
    <definedName name="IQ_CFO_NAME">"c15211"</definedName>
    <definedName name="IQ_CFPS_ACT_OR_EST">"c2217"</definedName>
    <definedName name="IQ_CFPS_ACT_OR_EST_REUT">"c5463"</definedName>
    <definedName name="IQ_CFPS_DET_EST_CURRENCY_REUT">"c12526"</definedName>
    <definedName name="IQ_CFPS_DET_EST_DATE_REUT">"c12283"</definedName>
    <definedName name="IQ_CFPS_DET_EST_INCL_REUT">"c12409"</definedName>
    <definedName name="IQ_CFPS_DET_EST_ORIGIN_REUT">"c12651"</definedName>
    <definedName name="IQ_CFPS_DET_EST_REUT">"c12141"</definedName>
    <definedName name="IQ_CFPS_DET_EST_REUT_CURRENCY_CURRENCY_REUT">"c12526"</definedName>
    <definedName name="IQ_CFPS_EST">"c1667"</definedName>
    <definedName name="IQ_CFPS_EST_DOWN_2MONTH_REUT">"c16909"</definedName>
    <definedName name="IQ_CFPS_EST_DOWN_3MONTH_REUT">"c16913"</definedName>
    <definedName name="IQ_CFPS_EST_DOWN_MONTH_REUT">"c16905"</definedName>
    <definedName name="IQ_CFPS_EST_NUM_ANALYSTS_2MONTH_REUT">"c16907"</definedName>
    <definedName name="IQ_CFPS_EST_NUM_ANALYSTS_3MONTH_REUT">"c16911"</definedName>
    <definedName name="IQ_CFPS_EST_NUM_ANALYSTS_MONTH_REUT">"c16903"</definedName>
    <definedName name="IQ_CFPS_EST_REUT">"c3844"</definedName>
    <definedName name="IQ_CFPS_EST_REV_DATE_TIME_REUT">"c28540"</definedName>
    <definedName name="IQ_CFPS_EST_REVISIONS_REUT">"c28501"</definedName>
    <definedName name="IQ_CFPS_EST_TOTAL_REVISED_2MONTH_REUT">"c16910"</definedName>
    <definedName name="IQ_CFPS_EST_TOTAL_REVISED_3MONTH_REUT">"c16914"</definedName>
    <definedName name="IQ_CFPS_EST_TOTAL_REVISED_MONTH_REUT">"c16906"</definedName>
    <definedName name="IQ_CFPS_EST_UP_2MONTH_REUT">"c16908"</definedName>
    <definedName name="IQ_CFPS_EST_UP_3MONTH_REUT">"c16912"</definedName>
    <definedName name="IQ_CFPS_EST_UP_MONTH_REUT">"c16904"</definedName>
    <definedName name="IQ_CFPS_GUIDANCE">"c4256"</definedName>
    <definedName name="IQ_CFPS_GUIDANCE_CIQ">"c4782"</definedName>
    <definedName name="IQ_CFPS_GUIDANCE_CIQ_COL">"c11429"</definedName>
    <definedName name="IQ_CFPS_HIGH_EST">"c1669"</definedName>
    <definedName name="IQ_CFPS_HIGH_EST_REUT">"c3846"</definedName>
    <definedName name="IQ_CFPS_HIGH_GUIDANCE">"c4167"</definedName>
    <definedName name="IQ_CFPS_HIGH_GUIDANCE_CIQ">"c4579"</definedName>
    <definedName name="IQ_CFPS_HIGH_GUIDANCE_CIQ_COL">"c11228"</definedName>
    <definedName name="IQ_CFPS_LOW_EST">"c1670"</definedName>
    <definedName name="IQ_CFPS_LOW_EST_REUT">"c3847"</definedName>
    <definedName name="IQ_CFPS_LOW_GUIDANCE">"c4207"</definedName>
    <definedName name="IQ_CFPS_LOW_GUIDANCE_CIQ">"c4619"</definedName>
    <definedName name="IQ_CFPS_LOW_GUIDANCE_CIQ_COL">"c11268"</definedName>
    <definedName name="IQ_CFPS_MEDIAN_EST">"c1668"</definedName>
    <definedName name="IQ_CFPS_MEDIAN_EST_REUT">"c3845"</definedName>
    <definedName name="IQ_CFPS_NUM_EST">"c1671"</definedName>
    <definedName name="IQ_CFPS_NUM_EST_REUT">"c3848"</definedName>
    <definedName name="IQ_CFPS_STDDEV_EST">"c1672"</definedName>
    <definedName name="IQ_CFPS_STDDEV_EST_REUT">"c3849"</definedName>
    <definedName name="IQ_CH">110000</definedName>
    <definedName name="IQ_CHAIRMAN_ID">"c15218"</definedName>
    <definedName name="IQ_CHAIRMAN_NAME">"c15217"</definedName>
    <definedName name="IQ_CHANGE_AP">"c133"</definedName>
    <definedName name="IQ_CHANGE_AP_BNK">"c134"</definedName>
    <definedName name="IQ_CHANGE_AP_BR">"c135"</definedName>
    <definedName name="IQ_CHANGE_AP_CM">"c135"</definedName>
    <definedName name="IQ_CHANGE_AP_FIN">"c136"</definedName>
    <definedName name="IQ_CHANGE_AP_INS">"c137"</definedName>
    <definedName name="IQ_CHANGE_AP_RE">"c6200"</definedName>
    <definedName name="IQ_CHANGE_AP_REIT">"c138"</definedName>
    <definedName name="IQ_CHANGE_AP_UTI">"c139"</definedName>
    <definedName name="IQ_CHANGE_AR">"c140"</definedName>
    <definedName name="IQ_CHANGE_AR_BNK">"c141"</definedName>
    <definedName name="IQ_CHANGE_AR_BR">"c142"</definedName>
    <definedName name="IQ_CHANGE_AR_CM">"c142"</definedName>
    <definedName name="IQ_CHANGE_AR_FIN">"c143"</definedName>
    <definedName name="IQ_CHANGE_AR_INS">"c144"</definedName>
    <definedName name="IQ_CHANGE_AR_RE">"c6201"</definedName>
    <definedName name="IQ_CHANGE_AR_REIT">"c145"</definedName>
    <definedName name="IQ_CHANGE_AR_UTI">"c146"</definedName>
    <definedName name="IQ_CHANGE_DEF_TAX">"c147"</definedName>
    <definedName name="IQ_CHANGE_DEF_TAX_TOTAL">"c15557"</definedName>
    <definedName name="IQ_CHANGE_DEPOSIT_ACCT">"c148"</definedName>
    <definedName name="IQ_CHANGE_FAIR_VALUE_FINANCIAL_LIAB_T1_FFIEC">"c13138"</definedName>
    <definedName name="IQ_CHANGE_FAIR_VALUE_OPTIONS_FFIEC">"c13045"</definedName>
    <definedName name="IQ_CHANGE_INC_TAX">"c149"</definedName>
    <definedName name="IQ_CHANGE_INS_RES_LIAB">"c150"</definedName>
    <definedName name="IQ_CHANGE_INVENT">"c6826"</definedName>
    <definedName name="IQ_CHANGE_INVENT_APR">"c7486"</definedName>
    <definedName name="IQ_CHANGE_INVENT_POP">"c7046"</definedName>
    <definedName name="IQ_CHANGE_INVENT_REAL_APR_FC_UNUSED">"c8500"</definedName>
    <definedName name="IQ_CHANGE_INVENT_REAL_APR_FC_UNUSED_UNUSED_UNUSED">"c8500"</definedName>
    <definedName name="IQ_CHANGE_INVENT_REAL_APR_UNUSED">"c7620"</definedName>
    <definedName name="IQ_CHANGE_INVENT_REAL_APR_UNUSED_UNUSED_UNUSED">"c7620"</definedName>
    <definedName name="IQ_CHANGE_INVENT_REAL_FC_UNUSED">"c7840"</definedName>
    <definedName name="IQ_CHANGE_INVENT_REAL_FC_UNUSED_UNUSED_UNUSED">"c7840"</definedName>
    <definedName name="IQ_CHANGE_INVENT_REAL_POP_FC_UNUSED">"c8060"</definedName>
    <definedName name="IQ_CHANGE_INVENT_REAL_POP_FC_UNUSED_UNUSED_UNUSED">"c8060"</definedName>
    <definedName name="IQ_CHANGE_INVENT_REAL_POP_UNUSED">"c7180"</definedName>
    <definedName name="IQ_CHANGE_INVENT_REAL_POP_UNUSED_UNUSED_UNUSED">"c7180"</definedName>
    <definedName name="IQ_CHANGE_INVENT_REAL_SAAR">"c6962"</definedName>
    <definedName name="IQ_CHANGE_INVENT_REAL_SAAR_APR">"c7622"</definedName>
    <definedName name="IQ_CHANGE_INVENT_REAL_SAAR_APR_FC">"c8502"</definedName>
    <definedName name="IQ_CHANGE_INVENT_REAL_SAAR_FC">"c7842"</definedName>
    <definedName name="IQ_CHANGE_INVENT_REAL_SAAR_POP">"c7182"</definedName>
    <definedName name="IQ_CHANGE_INVENT_REAL_SAAR_POP_FC">"c8062"</definedName>
    <definedName name="IQ_CHANGE_INVENT_REAL_SAAR_USD_APR_FC">"c11917"</definedName>
    <definedName name="IQ_CHANGE_INVENT_REAL_SAAR_USD_FC">"c11914"</definedName>
    <definedName name="IQ_CHANGE_INVENT_REAL_SAAR_USD_POP_FC">"c11915"</definedName>
    <definedName name="IQ_CHANGE_INVENT_REAL_SAAR_USD_YOY_FC">"c11916"</definedName>
    <definedName name="IQ_CHANGE_INVENT_REAL_SAAR_YOY">"c7402"</definedName>
    <definedName name="IQ_CHANGE_INVENT_REAL_SAAR_YOY_FC">"c8282"</definedName>
    <definedName name="IQ_CHANGE_INVENT_REAL_UNUSED">"c6960"</definedName>
    <definedName name="IQ_CHANGE_INVENT_REAL_UNUSED_UNUSED_UNUSED">"c6960"</definedName>
    <definedName name="IQ_CHANGE_INVENT_REAL_USD_APR_FC">"c11913"</definedName>
    <definedName name="IQ_CHANGE_INVENT_REAL_USD_FC">"c11910"</definedName>
    <definedName name="IQ_CHANGE_INVENT_REAL_USD_POP_FC">"c11911"</definedName>
    <definedName name="IQ_CHANGE_INVENT_REAL_USD_YOY_FC">"c11912"</definedName>
    <definedName name="IQ_CHANGE_INVENT_REAL_YOY_FC_UNUSED">"c8280"</definedName>
    <definedName name="IQ_CHANGE_INVENT_REAL_YOY_FC_UNUSED_UNUSED_UNUSED">"c8280"</definedName>
    <definedName name="IQ_CHANGE_INVENT_REAL_YOY_UNUSED">"c7400"</definedName>
    <definedName name="IQ_CHANGE_INVENT_REAL_YOY_UNUSED_UNUSED_UNUSED">"c7400"</definedName>
    <definedName name="IQ_CHANGE_INVENT_SAAR">"c6827"</definedName>
    <definedName name="IQ_CHANGE_INVENT_SAAR_APR">"c7487"</definedName>
    <definedName name="IQ_CHANGE_INVENT_SAAR_APR_FC">"c8367"</definedName>
    <definedName name="IQ_CHANGE_INVENT_SAAR_FC">"c7707"</definedName>
    <definedName name="IQ_CHANGE_INVENT_SAAR_POP">"c7047"</definedName>
    <definedName name="IQ_CHANGE_INVENT_SAAR_POP_FC">"c7927"</definedName>
    <definedName name="IQ_CHANGE_INVENT_SAAR_YOY">"c7267"</definedName>
    <definedName name="IQ_CHANGE_INVENT_SAAR_YOY_FC">"c8147"</definedName>
    <definedName name="IQ_CHANGE_INVENT_YOY">"c7266"</definedName>
    <definedName name="IQ_CHANGE_INVENTORY">"c151"</definedName>
    <definedName name="IQ_CHANGE_NET_OPER_ASSETS">"c3592"</definedName>
    <definedName name="IQ_CHANGE_NET_WORKING_CAPITAL">"c1909"</definedName>
    <definedName name="IQ_CHANGE_OTHER_NET_OPER_ASSETS">"c3593"</definedName>
    <definedName name="IQ_CHANGE_OTHER_NET_OPER_ASSETS_BNK">"c3594"</definedName>
    <definedName name="IQ_CHANGE_OTHER_NET_OPER_ASSETS_BR">"c3595"</definedName>
    <definedName name="IQ_CHANGE_OTHER_NET_OPER_ASSETS_CM">"c3595"</definedName>
    <definedName name="IQ_CHANGE_OTHER_NET_OPER_ASSETS_FIN">"c3596"</definedName>
    <definedName name="IQ_CHANGE_OTHER_NET_OPER_ASSETS_INS">"c3597"</definedName>
    <definedName name="IQ_CHANGE_OTHER_NET_OPER_ASSETS_RE">"c6285"</definedName>
    <definedName name="IQ_CHANGE_OTHER_NET_OPER_ASSETS_REIT">"c3598"</definedName>
    <definedName name="IQ_CHANGE_OTHER_NET_OPER_ASSETS_UTI">"c3599"</definedName>
    <definedName name="IQ_CHANGE_OTHER_WORK_CAP">"c152"</definedName>
    <definedName name="IQ_CHANGE_OTHER_WORK_CAP_BNK">"c153"</definedName>
    <definedName name="IQ_CHANGE_OTHER_WORK_CAP_BR">"c154"</definedName>
    <definedName name="IQ_CHANGE_OTHER_WORK_CAP_CM">"c154"</definedName>
    <definedName name="IQ_CHANGE_OTHER_WORK_CAP_FIN">"c155"</definedName>
    <definedName name="IQ_CHANGE_OTHER_WORK_CAP_INS">"c156"</definedName>
    <definedName name="IQ_CHANGE_OTHER_WORK_CAP_REIT">"c157"</definedName>
    <definedName name="IQ_CHANGE_OTHER_WORK_CAP_UTI">"c158"</definedName>
    <definedName name="IQ_CHANGE_PRIVATE_INVENT">"c6828"</definedName>
    <definedName name="IQ_CHANGE_PRIVATE_INVENT_APR">"c7488"</definedName>
    <definedName name="IQ_CHANGE_PRIVATE_INVENT_APR_FC">"c8368"</definedName>
    <definedName name="IQ_CHANGE_PRIVATE_INVENT_FC">"c7708"</definedName>
    <definedName name="IQ_CHANGE_PRIVATE_INVENT_POP">"c7048"</definedName>
    <definedName name="IQ_CHANGE_PRIVATE_INVENT_POP_FC">"c7928"</definedName>
    <definedName name="IQ_CHANGE_PRIVATE_INVENT_YOY">"c7268"</definedName>
    <definedName name="IQ_CHANGE_PRIVATE_INVENT_YOY_FC">"c8148"</definedName>
    <definedName name="IQ_CHANGE_TRADING_ASSETS">"c159"</definedName>
    <definedName name="IQ_CHANGE_UNEARN_REV">"c160"</definedName>
    <definedName name="IQ_CHANGE_UNRECOG_TAX_BENEFIT_1_YR_MAX">"c15747"</definedName>
    <definedName name="IQ_CHANGE_UNRECOG_TAX_BENEFIT_1_YR_MIN">"c15746"</definedName>
    <definedName name="IQ_CHANGE_WORK_CAP">"c161"</definedName>
    <definedName name="IQ_CHANGES_WORK_CAP">"c161"</definedName>
    <definedName name="IQ_CHANGES_WORK_CAP_1">"c1357"</definedName>
    <definedName name="IQ_CHARGE_OFFS_1_4_FAMILY_FDIC">"c6756"</definedName>
    <definedName name="IQ_CHARGE_OFFS_1_4_FAMILY_LOANS_FDIC">"c6714"</definedName>
    <definedName name="IQ_CHARGE_OFFS_AUTO_LOANS_FDIC">"c6708"</definedName>
    <definedName name="IQ_CHARGE_OFFS_CL_LOANS_FDIC">"c6709"</definedName>
    <definedName name="IQ_CHARGE_OFFS_COMMERCIAL_INDUSTRIAL_FDIC">"c6759"</definedName>
    <definedName name="IQ_CHARGE_OFFS_COMMERCIAL_RE_FDIC">"c6754"</definedName>
    <definedName name="IQ_CHARGE_OFFS_COMMERCIAL_RE_NOT_SECURED_FDIC">"c6764"</definedName>
    <definedName name="IQ_CHARGE_OFFS_CONSTRUCTION_DEVELOPMENT_FDIC">"c6753"</definedName>
    <definedName name="IQ_CHARGE_OFFS_CREDIT_CARDS_FDIC">"c6761"</definedName>
    <definedName name="IQ_CHARGE_OFFS_CREDIT_CARDS_RECEIVABLES_FDIC">"c6711"</definedName>
    <definedName name="IQ_CHARGE_OFFS_GROSS">"c162"</definedName>
    <definedName name="IQ_CHARGE_OFFS_HOME_EQUITY_FDIC">"c6757"</definedName>
    <definedName name="IQ_CHARGE_OFFS_HOME_EQUITY_LINES_FDIC">"c6712"</definedName>
    <definedName name="IQ_CHARGE_OFFS_INDIVIDUALS_FDIC">"c6760"</definedName>
    <definedName name="IQ_CHARGE_OFFS_MULTI_FAMILY_FDIC">"c6755"</definedName>
    <definedName name="IQ_CHARGE_OFFS_NET">"c163"</definedName>
    <definedName name="IQ_CHARGE_OFFS_OTHER_1_4_FAMILY_FDIC">"c6758"</definedName>
    <definedName name="IQ_CHARGE_OFFS_OTHER_CONSUMER_LOANS_FDIC">"c6710"</definedName>
    <definedName name="IQ_CHARGE_OFFS_OTHER_INDIVIDUAL_FDIC">"c6762"</definedName>
    <definedName name="IQ_CHARGE_OFFS_OTHER_LOANS_FDIC">"c6763"</definedName>
    <definedName name="IQ_CHARGE_OFFS_OTHER_LOANS_OTHER_FDIC">"c6713"</definedName>
    <definedName name="IQ_CHARGE_OFFS_RE_LOANS_FDIC">"c6752"</definedName>
    <definedName name="IQ_CHARGE_OFFS_RECOVERED">"c164"</definedName>
    <definedName name="IQ_CHARGE_OFFS_TOTAL_AVG_LOANS">"c165"</definedName>
    <definedName name="IQ_CHICAGO_PMI">"c6829"</definedName>
    <definedName name="IQ_CHICAGO_PMI_APR">"c7489"</definedName>
    <definedName name="IQ_CHICAGO_PMI_APR_FC">"c8369"</definedName>
    <definedName name="IQ_CHICAGO_PMI_FC">"c7709"</definedName>
    <definedName name="IQ_CHICAGO_PMI_POP">"c7049"</definedName>
    <definedName name="IQ_CHICAGO_PMI_POP_FC">"c7929"</definedName>
    <definedName name="IQ_CHICAGO_PMI_YOY">"c7269"</definedName>
    <definedName name="IQ_CHICAGO_PMI_YOY_FC">"c8149"</definedName>
    <definedName name="IQ_CHURN_BASIC_CABLE">"c2871"</definedName>
    <definedName name="IQ_CHURN_BBAND">"c2872"</definedName>
    <definedName name="IQ_CHURN_DIG_CABLE">"c2870"</definedName>
    <definedName name="IQ_CHURN_PHONE">"c2873"</definedName>
    <definedName name="IQ_CHURN_POSTPAID_WIRELESS">"c2121"</definedName>
    <definedName name="IQ_CHURN_PREPAID_WIRELESS">"c2120"</definedName>
    <definedName name="IQ_CHURN_SATELLITE">"c15791"</definedName>
    <definedName name="IQ_CHURN_TOTAL">"c2874"</definedName>
    <definedName name="IQ_CHURN_TOTAL_WIRELESS">"c2122"</definedName>
    <definedName name="IQ_CITY">"c166"</definedName>
    <definedName name="IQ_CL_AP">"c8884"</definedName>
    <definedName name="IQ_CL_AP_ABS">"c8903"</definedName>
    <definedName name="IQ_CL_DUE_AFTER_FIVE">"c167"</definedName>
    <definedName name="IQ_CL_DUE_CY">"c168"</definedName>
    <definedName name="IQ_CL_DUE_CY1">"c169"</definedName>
    <definedName name="IQ_CL_DUE_CY2">"c170"</definedName>
    <definedName name="IQ_CL_DUE_CY3">"c171"</definedName>
    <definedName name="IQ_CL_DUE_CY4">"c172"</definedName>
    <definedName name="IQ_CL_DUE_NEXT_FIVE">"c173"</definedName>
    <definedName name="IQ_CL_NAME_AP">"c8922"</definedName>
    <definedName name="IQ_CL_NAME_AP_ABS">"c8941"</definedName>
    <definedName name="IQ_CL_OBLIGATION_IMMEDIATE">"c2253"</definedName>
    <definedName name="IQ_CLAIMS_ADJUSTMENT_EXP_PC_FFIEC">"c13100"</definedName>
    <definedName name="IQ_CLASS_MARKETCAP">"c13512"</definedName>
    <definedName name="IQ_CLASS_SHARESOUTSTANDING">"c13513"</definedName>
    <definedName name="IQ_CLASSA_OPTIONS_BEG_OS">"c2679"</definedName>
    <definedName name="IQ_CLASSA_OPTIONS_CANCELLED">"c2682"</definedName>
    <definedName name="IQ_CLASSA_OPTIONS_END_OS">"c2683"</definedName>
    <definedName name="IQ_CLASSA_OPTIONS_EXERCISABLE_END_OS">"c5809"</definedName>
    <definedName name="IQ_CLASSA_OPTIONS_EXERCISED">"c2681"</definedName>
    <definedName name="IQ_CLASSA_OPTIONS_GRANTED">"c2680"</definedName>
    <definedName name="IQ_CLASSA_OPTIONS_STRIKE_PRICE_BEG_OS">"c5810"</definedName>
    <definedName name="IQ_CLASSA_OPTIONS_STRIKE_PRICE_CANCELLED">"c5812"</definedName>
    <definedName name="IQ_CLASSA_OPTIONS_STRIKE_PRICE_EXERCISABLE">"c5813"</definedName>
    <definedName name="IQ_CLASSA_OPTIONS_STRIKE_PRICE_EXERCISED">"c5811"</definedName>
    <definedName name="IQ_CLASSA_OPTIONS_STRIKE_PRICE_OS">"c2684"</definedName>
    <definedName name="IQ_CLASSA_OUTSTANDING_BS_DATE">"c1971"</definedName>
    <definedName name="IQ_CLASSA_OUTSTANDING_FILING_DATE">"c1973"</definedName>
    <definedName name="IQ_CLASSA_STRIKE_PRICE_GRANTED">"c2685"</definedName>
    <definedName name="IQ_CLASSA_WARRANTS_BEG_OS">"c2705"</definedName>
    <definedName name="IQ_CLASSA_WARRANTS_CANCELLED">"c2708"</definedName>
    <definedName name="IQ_CLASSA_WARRANTS_END_OS">"c2709"</definedName>
    <definedName name="IQ_CLASSA_WARRANTS_EXERCISED">"c2707"</definedName>
    <definedName name="IQ_CLASSA_WARRANTS_ISSUED">"c2706"</definedName>
    <definedName name="IQ_CLASSA_WARRANTS_STRIKE_PRICE_ISSUED">"c2711"</definedName>
    <definedName name="IQ_CLASSA_WARRANTS_STRIKE_PRICE_OS">"c2710"</definedName>
    <definedName name="IQ_CLASSB_OUTSTANDING_BS_DATE">"c1972"</definedName>
    <definedName name="IQ_CLASSB_OUTSTANDING_FILING_DATE">"c1974"</definedName>
    <definedName name="IQ_CLOSED_END_1_4_FAM_LOANS_TOT_LOANS_FFIEC">"c13866"</definedName>
    <definedName name="IQ_CLOSED_END_1_4_FIRST_LIENS_TRADING_DOM_FFIEC">"c12928"</definedName>
    <definedName name="IQ_CLOSED_END_1_4_JR_LIENS_LL_REC_DOM_FFIEC">"c12904"</definedName>
    <definedName name="IQ_CLOSED_END_1_4_JUNIOR_LIENS_TRADING_DOM_FFIEC">"c12929"</definedName>
    <definedName name="IQ_CLOSED_END_SEC_1_4_1ST_LIENS_CHARGE_OFFS_FFIEC">"c13169"</definedName>
    <definedName name="IQ_CLOSED_END_SEC_1_4_1ST_LIENS_DUE_30_89_FFIEC">"c13261"</definedName>
    <definedName name="IQ_CLOSED_END_SEC_1_4_1ST_LIENS_DUE_90_FFIEC">"c13289"</definedName>
    <definedName name="IQ_CLOSED_END_SEC_1_4_1ST_LIENS_NON_ACCRUAL_FFIEC">"c13315"</definedName>
    <definedName name="IQ_CLOSED_END_SEC_1_4_1ST_LIENS_RECOV_FFIEC">"c13191"</definedName>
    <definedName name="IQ_CLOSED_END_SEC_1_4_JR_LIENS_CHARGE_OFFS_FFIEC">"c13170"</definedName>
    <definedName name="IQ_CLOSED_END_SEC_1_4_JR_LIENS_DUE_30_89_FFIEC">"c13262"</definedName>
    <definedName name="IQ_CLOSED_END_SEC_1_4_JR_LIENS_DUE_90_FFIEC">"c13290"</definedName>
    <definedName name="IQ_CLOSED_END_SEC_1_4_JR_LIENS_NON_ACCRUAL_FFIEC">"c13316"</definedName>
    <definedName name="IQ_CLOSED_END_SEC_1_4_JR_LIENS_RECOV_FFIEC">"c13192"</definedName>
    <definedName name="IQ_CLOSED_END_SEC_1_4_RESIDENT_CHARGE_OFFS_FFIEC">"c15397"</definedName>
    <definedName name="IQ_CLOSED_END_SEC_1_4_RESIDENT_DUE_30_89_FFIEC">"c15413"</definedName>
    <definedName name="IQ_CLOSED_END_SEC_1_4_RESIDENT_DUE_90_FFIEC">"c15417"</definedName>
    <definedName name="IQ_CLOSED_END_SEC_1_4_RESIDENT_NON_ACCRUAL_FFIEC">"c15460"</definedName>
    <definedName name="IQ_CLOSED_END_SEC_1_4_RESIDENT_RECOV_FFIEC">"c15398"</definedName>
    <definedName name="IQ_CLOSED_END_SECURED_1_4_FIRST_LIENS_LL_REC_DOM_FFIEC">"c12903"</definedName>
    <definedName name="IQ_CLOSED_LOANS_GROSS_LOANS_FFIEC">"c13399"</definedName>
    <definedName name="IQ_CLOSED_LOANS_RISK_BASED_FFIEC">"c13420"</definedName>
    <definedName name="IQ_CLOSEPRICE">"c174"</definedName>
    <definedName name="IQ_CLOSEPRICE_ADJ">"c2115"</definedName>
    <definedName name="IQ_CLOSEPRICE_RT">"CLOSE"</definedName>
    <definedName name="IQ_CMBS_ISSUED_AVAIL_SALE_FFIEC">"c12800"</definedName>
    <definedName name="IQ_CMBS_ISSUED_FFIEC">"c12786"</definedName>
    <definedName name="IQ_CMO_FDIC">"c6406"</definedName>
    <definedName name="IQ_CO_INVESTORS">"c18910"</definedName>
    <definedName name="IQ_CO_INVESTORS_ID">"c18911"</definedName>
    <definedName name="IQ_CO_INVESTORS_INVESTMENT">"c19113"</definedName>
    <definedName name="IQ_CO_INVESTORS_NUM_INVESTMENTS">"c19170"</definedName>
    <definedName name="IQ_COAL_SALES_TO_OPERATING_REVENUE_COAL">"c15954"</definedName>
    <definedName name="IQ_COGS">"c175"</definedName>
    <definedName name="IQ_COLLATERAL_TYPE">"c8954"</definedName>
    <definedName name="IQ_COLLECTION_DOMESTIC_FDIC">"c6387"</definedName>
    <definedName name="IQ_COM_TARGET_PRICE">"c13606"</definedName>
    <definedName name="IQ_COM_TARGET_PRICE_CIQ">"c13599"</definedName>
    <definedName name="IQ_COM_TARGET_PRICE_HIGH">"c13607"</definedName>
    <definedName name="IQ_COM_TARGET_PRICE_HIGH_CIQ">"c13600"</definedName>
    <definedName name="IQ_COM_TARGET_PRICE_LOW">"c13608"</definedName>
    <definedName name="IQ_COM_TARGET_PRICE_LOW_CIQ">"c13601"</definedName>
    <definedName name="IQ_COM_TARGET_PRICE_MEDIAN">"c13609"</definedName>
    <definedName name="IQ_COM_TARGET_PRICE_MEDIAN_CIQ">"c13602"</definedName>
    <definedName name="IQ_COM_TARGET_PRICE_NUM">"c13604"</definedName>
    <definedName name="IQ_COM_TARGET_PRICE_NUM_CIQ">"c13597"</definedName>
    <definedName name="IQ_COM_TARGET_PRICE_STDDEV">"c13605"</definedName>
    <definedName name="IQ_COM_TARGET_PRICE_STDDEV_CIQ">"c13598"</definedName>
    <definedName name="IQ_COMBINED_RATIO">"c176"</definedName>
    <definedName name="IQ_COMM_BANKS_OTHER_DEP_INST_US_TRANS_ACCTS_FFIEC">"c15317"</definedName>
    <definedName name="IQ_COMM_BANKS_OTHER_INST_US_NON_TRANS_ACCTS_FFIEC">"c15325"</definedName>
    <definedName name="IQ_COMM_IND_LOANS_TOT_LOANS_FFIEC">"c13874"</definedName>
    <definedName name="IQ_COMM_INDUSTRIAL_LL_REC_FFIEC">"c18880"</definedName>
    <definedName name="IQ_COMM_INDUSTRIAL_LOANS_FFIEC">"c12821"</definedName>
    <definedName name="IQ_COMM_INDUSTRIAL_NON_US_LL_REC_FFIEC">"c12888"</definedName>
    <definedName name="IQ_COMM_INDUSTRIAL_US_LL_REC_FFIEC">"c12887"</definedName>
    <definedName name="IQ_COMM_RE_FARM_LOANS_TOT_LOANS_FFIEC">"c13872"</definedName>
    <definedName name="IQ_COMM_RE_NONFARM_NONRES_TOT_LOANS_FFIEC">"c13871"</definedName>
    <definedName name="IQ_COMMERCIAL_BANKS_DEPOSITS_FOREIGN_FDIC">"c6480"</definedName>
    <definedName name="IQ_COMMERCIAL_BANKS_LOANS_FDIC">"c6434"</definedName>
    <definedName name="IQ_COMMERCIAL_BANKS_NONTRANSACTION_ACCOUNTS_FDIC">"c6548"</definedName>
    <definedName name="IQ_COMMERCIAL_BANKS_TOTAL_DEPOSITS_FDIC">"c6474"</definedName>
    <definedName name="IQ_COMMERCIAL_BANKS_TOTAL_LOANS_FOREIGN_FDIC">"c6444"</definedName>
    <definedName name="IQ_COMMERCIAL_BANKS_TRANSACTION_ACCOUNTS_FDIC">"c6540"</definedName>
    <definedName name="IQ_COMMERCIAL_DOM">"c177"</definedName>
    <definedName name="IQ_COMMERCIAL_FIRE_WRITTEN">"c178"</definedName>
    <definedName name="IQ_COMMERCIAL_INDUSTRIAL_CHARGE_OFFS_FDIC">"c6598"</definedName>
    <definedName name="IQ_COMMERCIAL_INDUSTRIAL_DOM_QUARTERLY_AVG_FFIEC">"c15478"</definedName>
    <definedName name="IQ_COMMERCIAL_INDUSTRIAL_GROSS_LOANS_FFIEC">"c13410"</definedName>
    <definedName name="IQ_COMMERCIAL_INDUSTRIAL_LOANS_DUE_30_89_FFIEC">"c13271"</definedName>
    <definedName name="IQ_COMMERCIAL_INDUSTRIAL_LOANS_DUE_90_FFIEC">"c13297"</definedName>
    <definedName name="IQ_COMMERCIAL_INDUSTRIAL_LOANS_LL_REC_DOM_FFIEC">"c12910"</definedName>
    <definedName name="IQ_COMMERCIAL_INDUSTRIAL_LOANS_NET_FDIC">"c6317"</definedName>
    <definedName name="IQ_COMMERCIAL_INDUSTRIAL_LOANS_NON_ACCRUAL_FFIEC">"c13323"</definedName>
    <definedName name="IQ_COMMERCIAL_INDUSTRIAL_NET_CHARGE_OFFS_FDIC">"c6636"</definedName>
    <definedName name="IQ_COMMERCIAL_INDUSTRIAL_NON_US_CHARGE_OFFS_FFIEC">"c13179"</definedName>
    <definedName name="IQ_COMMERCIAL_INDUSTRIAL_NON_US_DUE_30_89_FFIEC">"c15415"</definedName>
    <definedName name="IQ_COMMERCIAL_INDUSTRIAL_NON_US_DUE_90_FFIEC">"c15419"</definedName>
    <definedName name="IQ_COMMERCIAL_INDUSTRIAL_NON_US_NON_ACCRUAL_FFIEC">"c15464"</definedName>
    <definedName name="IQ_COMMERCIAL_INDUSTRIAL_NON_US_RECOV_FFIEC">"c13201"</definedName>
    <definedName name="IQ_COMMERCIAL_INDUSTRIAL_RECOVERIES_FDIC">"c6617"</definedName>
    <definedName name="IQ_COMMERCIAL_INDUSTRIAL_RISK_BASED_FFIEC">"c13431"</definedName>
    <definedName name="IQ_COMMERCIAL_INDUSTRIAL_TOTAL_LOANS_FOREIGN_FDIC">"c6451"</definedName>
    <definedName name="IQ_COMMERCIAL_INDUSTRIAL_TRADING_DOM_FFIEC">"c12932"</definedName>
    <definedName name="IQ_COMMERCIAL_INDUSTRIAL_US_CHARGE_OFFS_FFIEC">"c13178"</definedName>
    <definedName name="IQ_COMMERCIAL_INDUSTRIAL_US_DUE_30_89_FFIEC">"c15414"</definedName>
    <definedName name="IQ_COMMERCIAL_INDUSTRIAL_US_DUE_90_FFIEC">"c15418"</definedName>
    <definedName name="IQ_COMMERCIAL_INDUSTRIAL_US_NON_ACCRUAL_FFIEC">"c15463"</definedName>
    <definedName name="IQ_COMMERCIAL_INDUSTRIAL_US_RECOV_FFIEC">"c13200"</definedName>
    <definedName name="IQ_COMMERCIAL_INVEST_CABLE_INVEST">"c15806"</definedName>
    <definedName name="IQ_COMMERCIAL_LOANS_TOTAL_LOANS">"c15709"</definedName>
    <definedName name="IQ_COMMERCIAL_MORT">"c179"</definedName>
    <definedName name="IQ_COMMERCIAL_OTHER_LOC_FFIEC">"c13253"</definedName>
    <definedName name="IQ_COMMERCIAL_PAPER_ASSETS_TOT_FFIEC">"c13449"</definedName>
    <definedName name="IQ_COMMERCIAL_PAPER_FFIEC">"c12863"</definedName>
    <definedName name="IQ_COMMERCIAL_RE_CONSTRUCTION_LAND_DEV_FDIC">"c6526"</definedName>
    <definedName name="IQ_COMMERCIAL_RE_GROSS_LOANS_FFIEC">"c13400"</definedName>
    <definedName name="IQ_COMMERCIAL_RE_LOANS_FDIC">"c6312"</definedName>
    <definedName name="IQ_COMMERCIAL_RE_LOANS_TOTAL_LOANS">"c15710"</definedName>
    <definedName name="IQ_COMMERCIAL_RE_RISK_BASED_FFIEC">"c13421"</definedName>
    <definedName name="IQ_COMMISS_FEES">"c180"</definedName>
    <definedName name="IQ_COMMISSION_DEF">"c181"</definedName>
    <definedName name="IQ_COMMITMENTS_BUY_SEC_OTHER_OFF_BS_FFIEC">"c13128"</definedName>
    <definedName name="IQ_COMMITMENTS_COMMERCIAL_RE_UNUSED_FFIEC">"c13243"</definedName>
    <definedName name="IQ_COMMITMENTS_MATURITY_EXCEEDING_1YR_FDIC">"c6531"</definedName>
    <definedName name="IQ_COMMITMENTS_NOT_SECURED_RE_FDIC">"c6528"</definedName>
    <definedName name="IQ_COMMITMENTS_SECURED_RE_FDIC">"c6527"</definedName>
    <definedName name="IQ_COMMITMENTS_SELL_SEC_OTHER_OFF_BS_FFIEC">"c13129"</definedName>
    <definedName name="IQ_COMMODITY_EXPOSURE_FFIEC">"c13061"</definedName>
    <definedName name="IQ_COMMODITY_EXPOSURES_FDIC">"c6665"</definedName>
    <definedName name="IQ_COMMON">"c182"</definedName>
    <definedName name="IQ_COMMON_APIC">"c183"</definedName>
    <definedName name="IQ_COMMON_APIC_BNK">"c184"</definedName>
    <definedName name="IQ_COMMON_APIC_BR">"c185"</definedName>
    <definedName name="IQ_COMMON_APIC_CM">"c185"</definedName>
    <definedName name="IQ_COMMON_APIC_FIN">"c186"</definedName>
    <definedName name="IQ_COMMON_APIC_INS">"c187"</definedName>
    <definedName name="IQ_COMMON_APIC_RE">"c6202"</definedName>
    <definedName name="IQ_COMMON_APIC_REIT">"c188"</definedName>
    <definedName name="IQ_COMMON_APIC_UTI">"c189"</definedName>
    <definedName name="IQ_COMMON_DIV">"c3006"</definedName>
    <definedName name="IQ_COMMON_DIV_CF">"c190"</definedName>
    <definedName name="IQ_COMMON_EQUITY_10YR_ANN_CAGR">"c6060"</definedName>
    <definedName name="IQ_COMMON_EQUITY_10YR_ANN_GROWTH">"c191"</definedName>
    <definedName name="IQ_COMMON_EQUITY_1YR_ANN_GROWTH">"c192"</definedName>
    <definedName name="IQ_COMMON_EQUITY_2YR_ANN_CAGR">"c6061"</definedName>
    <definedName name="IQ_COMMON_EQUITY_2YR_ANN_GROWTH">"c193"</definedName>
    <definedName name="IQ_COMMON_EQUITY_3YR_ANN_CAGR">"c6062"</definedName>
    <definedName name="IQ_COMMON_EQUITY_3YR_ANN_GROWTH">"c194"</definedName>
    <definedName name="IQ_COMMON_EQUITY_5YR_ANN_CAGR">"c6063"</definedName>
    <definedName name="IQ_COMMON_EQUITY_5YR_ANN_GROWTH">"c195"</definedName>
    <definedName name="IQ_COMMON_EQUITY_7YR_ANN_CAGR">"c6064"</definedName>
    <definedName name="IQ_COMMON_EQUITY_7YR_ANN_GROWTH">"c196"</definedName>
    <definedName name="IQ_COMMON_FDIC">"c6350"</definedName>
    <definedName name="IQ_COMMON_ISSUED">"c197"</definedName>
    <definedName name="IQ_COMMON_ISSUED_BNK">"c198"</definedName>
    <definedName name="IQ_COMMON_ISSUED_BR">"c199"</definedName>
    <definedName name="IQ_COMMON_ISSUED_CM">"c199"</definedName>
    <definedName name="IQ_COMMON_ISSUED_FIN">"c200"</definedName>
    <definedName name="IQ_COMMON_ISSUED_INS">"c201"</definedName>
    <definedName name="IQ_COMMON_ISSUED_RE">"c6203"</definedName>
    <definedName name="IQ_COMMON_ISSUED_REIT">"c202"</definedName>
    <definedName name="IQ_COMMON_ISSUED_UTI">"c203"</definedName>
    <definedName name="IQ_COMMON_PER_ADR">"c204"</definedName>
    <definedName name="IQ_COMMON_PREF_DIV_CF">"c205"</definedName>
    <definedName name="IQ_COMMON_REP">"c206"</definedName>
    <definedName name="IQ_COMMON_REP_BNK">"c207"</definedName>
    <definedName name="IQ_COMMON_REP_BR">"c208"</definedName>
    <definedName name="IQ_COMMON_REP_CM">"c208"</definedName>
    <definedName name="IQ_COMMON_REP_FIN">"c209"</definedName>
    <definedName name="IQ_COMMON_REP_INS">"c210"</definedName>
    <definedName name="IQ_COMMON_REP_RE">"c6204"</definedName>
    <definedName name="IQ_COMMON_REP_REIT">"c211"</definedName>
    <definedName name="IQ_COMMON_REP_UTI">"c212"</definedName>
    <definedName name="IQ_COMMON_STOCK">"c182"</definedName>
    <definedName name="IQ_COMMON_STOCK_1">"c1358"</definedName>
    <definedName name="IQ_COMMON_STOCK_FFIEC">"c12876"</definedName>
    <definedName name="IQ_COMP_BENEFITS">"c213"</definedName>
    <definedName name="IQ_COMPANY_ADDRESS">"c214"</definedName>
    <definedName name="IQ_COMPANY_ID">"c3513"</definedName>
    <definedName name="IQ_COMPANY_NAME">"c215"</definedName>
    <definedName name="IQ_COMPANY_NAME_LONG">"c1585"</definedName>
    <definedName name="IQ_COMPANY_NOTE">"c6792"</definedName>
    <definedName name="IQ_COMPANY_PHONE">"c216"</definedName>
    <definedName name="IQ_COMPANY_STATUS">"c2097"</definedName>
    <definedName name="IQ_COMPANY_STREET1">"c217"</definedName>
    <definedName name="IQ_COMPANY_STREET2">"c218"</definedName>
    <definedName name="IQ_COMPANY_TICKER">"c219"</definedName>
    <definedName name="IQ_COMPANY_TICKER_NO_EXCH">"c15490"</definedName>
    <definedName name="IQ_COMPANY_TYPE">"c2096"</definedName>
    <definedName name="IQ_COMPANY_WEBSITE">"c220"</definedName>
    <definedName name="IQ_COMPANY_ZIP">"c221"</definedName>
    <definedName name="IQ_COMPETITOR_ALL">"c13754"</definedName>
    <definedName name="IQ_COMPETITOR_NAMED_BY_COMPANY">"c13751"</definedName>
    <definedName name="IQ_COMPETITOR_NAMED_BY_COMPETITOR">"c13752"</definedName>
    <definedName name="IQ_COMPETITOR_NAMED_BY_THIRDPARTY">"c13753"</definedName>
    <definedName name="IQ_COMPOSITE_CYCLICAL_IND">"c6830"</definedName>
    <definedName name="IQ_COMPOSITE_CYCLICAL_IND_APR">"c7490"</definedName>
    <definedName name="IQ_COMPOSITE_CYCLICAL_IND_APR_FC">"c8370"</definedName>
    <definedName name="IQ_COMPOSITE_CYCLICAL_IND_FC">"c7710"</definedName>
    <definedName name="IQ_COMPOSITE_CYCLICAL_IND_POP">"c7050"</definedName>
    <definedName name="IQ_COMPOSITE_CYCLICAL_IND_POP_FC">"c7930"</definedName>
    <definedName name="IQ_COMPOSITE_CYCLICAL_IND_YOY">"c7270"</definedName>
    <definedName name="IQ_COMPOSITE_CYCLICAL_IND_YOY_FC">"c8150"</definedName>
    <definedName name="IQ_CONSOL_BEDS">"c8782"</definedName>
    <definedName name="IQ_CONSOL_PROP_OPERATIONAL">"c8758"</definedName>
    <definedName name="IQ_CONSOL_PROP_OTHER_OWNED">"c8760"</definedName>
    <definedName name="IQ_CONSOL_PROP_TOTAL">"c8761"</definedName>
    <definedName name="IQ_CONSOL_PROP_UNDEVELOPED">"c8759"</definedName>
    <definedName name="IQ_CONSOL_ROOMS">"c8786"</definedName>
    <definedName name="IQ_CONSOL_SQ_FT_OPERATIONAL">"c8774"</definedName>
    <definedName name="IQ_CONSOL_SQ_FT_OTHER_OWNED">"c8776"</definedName>
    <definedName name="IQ_CONSOL_SQ_FT_TOTAL">"c8777"</definedName>
    <definedName name="IQ_CONSOL_SQ_FT_UNDEVELOPED">"c8775"</definedName>
    <definedName name="IQ_CONSOL_UNITS_OPERATIONAL">"c8766"</definedName>
    <definedName name="IQ_CONSOL_UNITS_OTHER_OWNED">"c8768"</definedName>
    <definedName name="IQ_CONSOL_UNITS_TOTAL">"c8769"</definedName>
    <definedName name="IQ_CONSOL_UNITS_UNDEVELOPED">"c8767"</definedName>
    <definedName name="IQ_CONSOLIDATED_ASSETS_QUARTERLY_AVG_FFIEC">"c13087"</definedName>
    <definedName name="IQ_CONSOLIDATED_NI_FOREIGN_FFIEC">"c15396"</definedName>
    <definedName name="IQ_CONST_LAND_DEV_LOANS_TOT_LOANS_FFIEC">"c13865"</definedName>
    <definedName name="IQ_CONST_LAND_DEVELOP_OTHER_DOM_CHARGE_OFFS_FFIEC">"c13628"</definedName>
    <definedName name="IQ_CONST_LAND_DEVELOP_OTHER_DOM_RECOV_FFIEC">"c13632"</definedName>
    <definedName name="IQ_CONSTITUENTS">"c19169"</definedName>
    <definedName name="IQ_CONSTRUCTION_DEV_LOANS_FDIC">"c6313"</definedName>
    <definedName name="IQ_CONSTRUCTION_LAND_DEV_DOM_FFIEC">"c15267"</definedName>
    <definedName name="IQ_CONSTRUCTION_LAND_DEVELOPMENT_CHARGE_OFFS_FDIC">"c6594"</definedName>
    <definedName name="IQ_CONSTRUCTION_LAND_DEVELOPMENT_NET_CHARGE_OFFS_FDIC">"c6632"</definedName>
    <definedName name="IQ_CONSTRUCTION_LAND_DEVELOPMENT_RECOVERIES_FDIC">"c6613"</definedName>
    <definedName name="IQ_CONSTRUCTION_LL_REC_DOM_FFIEC">"c12900"</definedName>
    <definedName name="IQ_CONSTRUCTION_LOANS">"c222"</definedName>
    <definedName name="IQ_CONSTRUCTION_LOANS_DOM_DUE_30_89_FFIEC">"c13256"</definedName>
    <definedName name="IQ_CONSTRUCTION_LOANS_DOM_DUE_90_FFIEC">"c13284"</definedName>
    <definedName name="IQ_CONSTRUCTION_LOANS_DOM_NON_ACCRUAL_FFIEC">"c13310"</definedName>
    <definedName name="IQ_CONSTRUCTION_LOANS_GROSS_LOANS_FFIEC">"c13401"</definedName>
    <definedName name="IQ_CONSTRUCTION_LOANS_TOTAL_LOANS">"c15711"</definedName>
    <definedName name="IQ_CONSTRUCTION_RISK_BASED_FFIEC">"c13422"</definedName>
    <definedName name="IQ_CONSULTING_FFIEC">"c13055"</definedName>
    <definedName name="IQ_CONSUMER_COMFORT">"c6831"</definedName>
    <definedName name="IQ_CONSUMER_COMFORT_APR">"c7491"</definedName>
    <definedName name="IQ_CONSUMER_COMFORT_APR_FC">"c8371"</definedName>
    <definedName name="IQ_CONSUMER_COMFORT_FC">"c7711"</definedName>
    <definedName name="IQ_CONSUMER_COMFORT_POP">"c7051"</definedName>
    <definedName name="IQ_CONSUMER_COMFORT_POP_FC">"c7931"</definedName>
    <definedName name="IQ_CONSUMER_CONFIDENCE">"c6832"</definedName>
    <definedName name="IQ_CONSUMER_CONFIDENCE_APR">"c7492"</definedName>
    <definedName name="IQ_CONSUMER_CONFIDENCE_APR_FC">"c8372"</definedName>
    <definedName name="IQ_CONSUMER_CONFIDENCE_FC">"c7712"</definedName>
    <definedName name="IQ_CONSUMER_CONFIDENCE_POP">"c7052"</definedName>
    <definedName name="IQ_CONSUMER_CONFIDENCE_POP_FC">"c7932"</definedName>
    <definedName name="IQ_CONSUMER_CONFIDENCE_YOY">"c7272"</definedName>
    <definedName name="IQ_CONSUMER_CONFIDENCE_YOY_FC">"c8152"</definedName>
    <definedName name="IQ_CONSUMER_LEASES_LL_REC_FFIEC">"c12895"</definedName>
    <definedName name="IQ_CONSUMER_LENDING">"c6833"</definedName>
    <definedName name="IQ_CONSUMER_LENDING_APR">"c7493"</definedName>
    <definedName name="IQ_CONSUMER_LENDING_APR_FC">"c8373"</definedName>
    <definedName name="IQ_CONSUMER_LENDING_FC">"c7713"</definedName>
    <definedName name="IQ_CONSUMER_LENDING_GROSS">"c6878"</definedName>
    <definedName name="IQ_CONSUMER_LENDING_GROSS_APR">"c7538"</definedName>
    <definedName name="IQ_CONSUMER_LENDING_GROSS_APR_FC">"c8418"</definedName>
    <definedName name="IQ_CONSUMER_LENDING_GROSS_FC">"c7758"</definedName>
    <definedName name="IQ_CONSUMER_LENDING_GROSS_POP">"c7098"</definedName>
    <definedName name="IQ_CONSUMER_LENDING_GROSS_POP_FC">"c7978"</definedName>
    <definedName name="IQ_CONSUMER_LENDING_GROSS_YOY">"c7318"</definedName>
    <definedName name="IQ_CONSUMER_LENDING_GROSS_YOY_FC">"c8198"</definedName>
    <definedName name="IQ_CONSUMER_LENDING_NET">"c6922"</definedName>
    <definedName name="IQ_CONSUMER_LENDING_NET_APR">"c7582"</definedName>
    <definedName name="IQ_CONSUMER_LENDING_NET_APR_FC">"c8462"</definedName>
    <definedName name="IQ_CONSUMER_LENDING_NET_FC">"c7802"</definedName>
    <definedName name="IQ_CONSUMER_LENDING_NET_POP">"c7142"</definedName>
    <definedName name="IQ_CONSUMER_LENDING_NET_POP_FC">"c8022"</definedName>
    <definedName name="IQ_CONSUMER_LENDING_NET_YOY">"c7362"</definedName>
    <definedName name="IQ_CONSUMER_LENDING_NET_YOY_FC">"c8242"</definedName>
    <definedName name="IQ_CONSUMER_LENDING_POP">"c7053"</definedName>
    <definedName name="IQ_CONSUMER_LENDING_POP_FC">"c7933"</definedName>
    <definedName name="IQ_CONSUMER_LENDING_TOTAL">"c7018"</definedName>
    <definedName name="IQ_CONSUMER_LENDING_TOTAL_APR">"c7678"</definedName>
    <definedName name="IQ_CONSUMER_LENDING_TOTAL_APR_FC">"c8558"</definedName>
    <definedName name="IQ_CONSUMER_LENDING_TOTAL_FC">"c7898"</definedName>
    <definedName name="IQ_CONSUMER_LENDING_TOTAL_POP">"c7238"</definedName>
    <definedName name="IQ_CONSUMER_LENDING_TOTAL_POP_FC">"c8118"</definedName>
    <definedName name="IQ_CONSUMER_LENDING_TOTAL_YOY">"c7458"</definedName>
    <definedName name="IQ_CONSUMER_LENDING_TOTAL_YOY_FC">"c8338"</definedName>
    <definedName name="IQ_CONSUMER_LENDING_YOY">"c7273"</definedName>
    <definedName name="IQ_CONSUMER_LENDING_YOY_FC">"c8153"</definedName>
    <definedName name="IQ_CONSUMER_LOANS">"c223"</definedName>
    <definedName name="IQ_CONSUMER_LOANS_LL_REC_DOM_FFIEC">"c12911"</definedName>
    <definedName name="IQ_CONSUMER_LOANS_TOT_LOANS_FFIEC">"c13875"</definedName>
    <definedName name="IQ_CONSUMER_LOANS_TOTAL_LOANS">"c15712"</definedName>
    <definedName name="IQ_CONSUMER_SPENDING">"c6834"</definedName>
    <definedName name="IQ_CONSUMER_SPENDING_APR">"c7494"</definedName>
    <definedName name="IQ_CONSUMER_SPENDING_APR_FC">"c8374"</definedName>
    <definedName name="IQ_CONSUMER_SPENDING_DURABLE">"c6835"</definedName>
    <definedName name="IQ_CONSUMER_SPENDING_DURABLE_APR">"c7495"</definedName>
    <definedName name="IQ_CONSUMER_SPENDING_DURABLE_APR_FC">"c8375"</definedName>
    <definedName name="IQ_CONSUMER_SPENDING_DURABLE_FC">"c7715"</definedName>
    <definedName name="IQ_CONSUMER_SPENDING_DURABLE_POP">"c7055"</definedName>
    <definedName name="IQ_CONSUMER_SPENDING_DURABLE_POP_FC">"c7935"</definedName>
    <definedName name="IQ_CONSUMER_SPENDING_DURABLE_REAL">"c6964"</definedName>
    <definedName name="IQ_CONSUMER_SPENDING_DURABLE_REAL_APR">"c7624"</definedName>
    <definedName name="IQ_CONSUMER_SPENDING_DURABLE_REAL_APR_FC">"c8504"</definedName>
    <definedName name="IQ_CONSUMER_SPENDING_DURABLE_REAL_FC">"c7844"</definedName>
    <definedName name="IQ_CONSUMER_SPENDING_DURABLE_REAL_POP">"c7184"</definedName>
    <definedName name="IQ_CONSUMER_SPENDING_DURABLE_REAL_POP_FC">"c8064"</definedName>
    <definedName name="IQ_CONSUMER_SPENDING_DURABLE_REAL_SAAR">"c6965"</definedName>
    <definedName name="IQ_CONSUMER_SPENDING_DURABLE_REAL_SAAR_APR">"c7625"</definedName>
    <definedName name="IQ_CONSUMER_SPENDING_DURABLE_REAL_SAAR_APR_FC">"c8505"</definedName>
    <definedName name="IQ_CONSUMER_SPENDING_DURABLE_REAL_SAAR_FC">"c7845"</definedName>
    <definedName name="IQ_CONSUMER_SPENDING_DURABLE_REAL_SAAR_POP">"c7185"</definedName>
    <definedName name="IQ_CONSUMER_SPENDING_DURABLE_REAL_SAAR_POP_FC">"c8065"</definedName>
    <definedName name="IQ_CONSUMER_SPENDING_DURABLE_REAL_SAAR_YOY">"c7405"</definedName>
    <definedName name="IQ_CONSUMER_SPENDING_DURABLE_REAL_SAAR_YOY_FC">"c8285"</definedName>
    <definedName name="IQ_CONSUMER_SPENDING_DURABLE_REAL_YOY">"c7404"</definedName>
    <definedName name="IQ_CONSUMER_SPENDING_DURABLE_REAL_YOY_FC">"c8284"</definedName>
    <definedName name="IQ_CONSUMER_SPENDING_DURABLE_YOY">"c7275"</definedName>
    <definedName name="IQ_CONSUMER_SPENDING_DURABLE_YOY_FC">"c8155"</definedName>
    <definedName name="IQ_CONSUMER_SPENDING_FC">"c7714"</definedName>
    <definedName name="IQ_CONSUMER_SPENDING_NONDURABLE">"c6836"</definedName>
    <definedName name="IQ_CONSUMER_SPENDING_NONDURABLE_APR">"c7496"</definedName>
    <definedName name="IQ_CONSUMER_SPENDING_NONDURABLE_APR_FC">"c8376"</definedName>
    <definedName name="IQ_CONSUMER_SPENDING_NONDURABLE_FC">"c7716"</definedName>
    <definedName name="IQ_CONSUMER_SPENDING_NONDURABLE_POP">"c7056"</definedName>
    <definedName name="IQ_CONSUMER_SPENDING_NONDURABLE_POP_FC">"c7936"</definedName>
    <definedName name="IQ_CONSUMER_SPENDING_NONDURABLE_REAL">"c6966"</definedName>
    <definedName name="IQ_CONSUMER_SPENDING_NONDURABLE_REAL_APR">"c7626"</definedName>
    <definedName name="IQ_CONSUMER_SPENDING_NONDURABLE_REAL_APR_FC">"c8506"</definedName>
    <definedName name="IQ_CONSUMER_SPENDING_NONDURABLE_REAL_FC">"c7846"</definedName>
    <definedName name="IQ_CONSUMER_SPENDING_NONDURABLE_REAL_POP">"c7186"</definedName>
    <definedName name="IQ_CONSUMER_SPENDING_NONDURABLE_REAL_POP_FC">"c8066"</definedName>
    <definedName name="IQ_CONSUMER_SPENDING_NONDURABLE_REAL_SAAR">"c6967"</definedName>
    <definedName name="IQ_CONSUMER_SPENDING_NONDURABLE_REAL_SAAR_APR">"c7627"</definedName>
    <definedName name="IQ_CONSUMER_SPENDING_NONDURABLE_REAL_SAAR_APR_FC">"c8507"</definedName>
    <definedName name="IQ_CONSUMER_SPENDING_NONDURABLE_REAL_SAAR_FC">"c7847"</definedName>
    <definedName name="IQ_CONSUMER_SPENDING_NONDURABLE_REAL_SAAR_POP">"c7187"</definedName>
    <definedName name="IQ_CONSUMER_SPENDING_NONDURABLE_REAL_SAAR_POP_FC">"c8067"</definedName>
    <definedName name="IQ_CONSUMER_SPENDING_NONDURABLE_REAL_SAAR_YOY">"c7407"</definedName>
    <definedName name="IQ_CONSUMER_SPENDING_NONDURABLE_REAL_SAAR_YOY_FC">"c8287"</definedName>
    <definedName name="IQ_CONSUMER_SPENDING_NONDURABLE_REAL_YOY">"c7406"</definedName>
    <definedName name="IQ_CONSUMER_SPENDING_NONDURABLE_REAL_YOY_FC">"c8286"</definedName>
    <definedName name="IQ_CONSUMER_SPENDING_NONDURABLE_YOY">"c7276"</definedName>
    <definedName name="IQ_CONSUMER_SPENDING_NONDURABLE_YOY_FC">"c8156"</definedName>
    <definedName name="IQ_CONSUMER_SPENDING_POP">"c7054"</definedName>
    <definedName name="IQ_CONSUMER_SPENDING_POP_FC">"c7934"</definedName>
    <definedName name="IQ_CONSUMER_SPENDING_REAL">"c6963"</definedName>
    <definedName name="IQ_CONSUMER_SPENDING_REAL_APR">"c7623"</definedName>
    <definedName name="IQ_CONSUMER_SPENDING_REAL_APR_FC">"c8503"</definedName>
    <definedName name="IQ_CONSUMER_SPENDING_REAL_FC">"c7843"</definedName>
    <definedName name="IQ_CONSUMER_SPENDING_REAL_POP">"c7183"</definedName>
    <definedName name="IQ_CONSUMER_SPENDING_REAL_POP_FC">"c8063"</definedName>
    <definedName name="IQ_CONSUMER_SPENDING_REAL_SAAR">"c6968"</definedName>
    <definedName name="IQ_CONSUMER_SPENDING_REAL_SAAR_APR">"c7628"</definedName>
    <definedName name="IQ_CONSUMER_SPENDING_REAL_SAAR_APR_FC">"c8508"</definedName>
    <definedName name="IQ_CONSUMER_SPENDING_REAL_SAAR_FC">"c7848"</definedName>
    <definedName name="IQ_CONSUMER_SPENDING_REAL_SAAR_POP">"c7188"</definedName>
    <definedName name="IQ_CONSUMER_SPENDING_REAL_SAAR_POP_FC">"c8068"</definedName>
    <definedName name="IQ_CONSUMER_SPENDING_REAL_SAAR_YOY">"c7408"</definedName>
    <definedName name="IQ_CONSUMER_SPENDING_REAL_SAAR_YOY_FC">"c8288"</definedName>
    <definedName name="IQ_CONSUMER_SPENDING_REAL_USD_APR_FC">"c11921"</definedName>
    <definedName name="IQ_CONSUMER_SPENDING_REAL_USD_FC">"c11918"</definedName>
    <definedName name="IQ_CONSUMER_SPENDING_REAL_USD_POP_FC">"c11919"</definedName>
    <definedName name="IQ_CONSUMER_SPENDING_REAL_USD_YOY_FC">"c11920"</definedName>
    <definedName name="IQ_CONSUMER_SPENDING_REAL_YOY">"c7403"</definedName>
    <definedName name="IQ_CONSUMER_SPENDING_REAL_YOY_FC">"c8283"</definedName>
    <definedName name="IQ_CONSUMER_SPENDING_SERVICES">"c6837"</definedName>
    <definedName name="IQ_CONSUMER_SPENDING_SERVICES_APR">"c7497"</definedName>
    <definedName name="IQ_CONSUMER_SPENDING_SERVICES_APR_FC">"c8377"</definedName>
    <definedName name="IQ_CONSUMER_SPENDING_SERVICES_FC">"c7717"</definedName>
    <definedName name="IQ_CONSUMER_SPENDING_SERVICES_POP">"c7057"</definedName>
    <definedName name="IQ_CONSUMER_SPENDING_SERVICES_POP_FC">"c7937"</definedName>
    <definedName name="IQ_CONSUMER_SPENDING_SERVICES_REAL">"c6969"</definedName>
    <definedName name="IQ_CONSUMER_SPENDING_SERVICES_REAL_APR">"c7629"</definedName>
    <definedName name="IQ_CONSUMER_SPENDING_SERVICES_REAL_APR_FC">"c8509"</definedName>
    <definedName name="IQ_CONSUMER_SPENDING_SERVICES_REAL_FC">"c7849"</definedName>
    <definedName name="IQ_CONSUMER_SPENDING_SERVICES_REAL_POP">"c7189"</definedName>
    <definedName name="IQ_CONSUMER_SPENDING_SERVICES_REAL_POP_FC">"c8069"</definedName>
    <definedName name="IQ_CONSUMER_SPENDING_SERVICES_REAL_SAAR">"c6970"</definedName>
    <definedName name="IQ_CONSUMER_SPENDING_SERVICES_REAL_SAAR_APR">"c7630"</definedName>
    <definedName name="IQ_CONSUMER_SPENDING_SERVICES_REAL_SAAR_APR_FC">"c8510"</definedName>
    <definedName name="IQ_CONSUMER_SPENDING_SERVICES_REAL_SAAR_FC">"c7850"</definedName>
    <definedName name="IQ_CONSUMER_SPENDING_SERVICES_REAL_SAAR_POP">"c7190"</definedName>
    <definedName name="IQ_CONSUMER_SPENDING_SERVICES_REAL_SAAR_POP_FC">"c8070"</definedName>
    <definedName name="IQ_CONSUMER_SPENDING_SERVICES_REAL_SAAR_YOY">"c7410"</definedName>
    <definedName name="IQ_CONSUMER_SPENDING_SERVICES_REAL_SAAR_YOY_FC">"c8290"</definedName>
    <definedName name="IQ_CONSUMER_SPENDING_SERVICES_REAL_YOY">"c7409"</definedName>
    <definedName name="IQ_CONSUMER_SPENDING_SERVICES_REAL_YOY_FC">"c8289"</definedName>
    <definedName name="IQ_CONSUMER_SPENDING_SERVICES_YOY">"c7277"</definedName>
    <definedName name="IQ_CONSUMER_SPENDING_SERVICES_YOY_FC">"c8157"</definedName>
    <definedName name="IQ_CONSUMER_SPENDING_YOY">"c7274"</definedName>
    <definedName name="IQ_CONSUMER_SPENDING_YOY_FC">"c8154"</definedName>
    <definedName name="IQ_CONTINGENT_LIABILITIES">"c18873"</definedName>
    <definedName name="IQ_CONTRACT_OBLIGATION_AFTER_FIVE">"c15691"</definedName>
    <definedName name="IQ_CONTRACT_OBLIGATION_CY">"c15685"</definedName>
    <definedName name="IQ_CONTRACT_OBLIGATION_CY1">"c15686"</definedName>
    <definedName name="IQ_CONTRACT_OBLIGATION_CY2">"c15687"</definedName>
    <definedName name="IQ_CONTRACT_OBLIGATION_CY3">"c15688"</definedName>
    <definedName name="IQ_CONTRACT_OBLIGATION_CY4">"c15689"</definedName>
    <definedName name="IQ_CONTRACT_OBLIGATION_NEXT_FIVE">"c15690"</definedName>
    <definedName name="IQ_CONTRACT_OBLIGATION_TOTAL">"c15692"</definedName>
    <definedName name="IQ_CONTRACTS_OTHER_COMMODITIES_EQUITIES._FDIC">"c6522"</definedName>
    <definedName name="IQ_CONTRACTS_OTHER_COMMODITIES_EQUITIES_FDIC">"c6522"</definedName>
    <definedName name="IQ_CONTRIB_ID_DET_EST_REUT">"c12137"</definedName>
    <definedName name="IQ_CONTRIB_ID_NON_PER_DET_EST_REUT">"c13827"</definedName>
    <definedName name="IQ_CONTRIB_NAME_DET_EST_REUT">"c12138"</definedName>
    <definedName name="IQ_CONTRIB_NAME_NON_PER_DET_EST_REUT">"c12763"</definedName>
    <definedName name="IQ_CONTRIB_REC_DET_EST_DATE_REUT">"c12285"</definedName>
    <definedName name="IQ_CONTRIB_REC_DET_EST_ORIGIN_REUT">"c12653"</definedName>
    <definedName name="IQ_CONTRIB_REC_DET_EST_REUT">"c12143"</definedName>
    <definedName name="IQ_CONTRIBUTOR_CIQID">"c13742"</definedName>
    <definedName name="IQ_CONTRIBUTOR_NAME">"c13735"</definedName>
    <definedName name="IQ_CONTRIBUTOR_START_DATE">"c13741"</definedName>
    <definedName name="IQ_CONV_DATE">"c2191"</definedName>
    <definedName name="IQ_CONV_EXP_DATE">"c3043"</definedName>
    <definedName name="IQ_CONV_PARITY">"c16197"</definedName>
    <definedName name="IQ_CONV_PREMIUM">"c2195"</definedName>
    <definedName name="IQ_CONV_PRICE">"c2193"</definedName>
    <definedName name="IQ_CONV_PRICE_ISSUE">"c16195"</definedName>
    <definedName name="IQ_CONV_PRICE_PREM_ISSUE">"c16196"</definedName>
    <definedName name="IQ_CONV_PRICE_PREMIUM">"c16198"</definedName>
    <definedName name="IQ_CONV_PT_PREMIUM">"c16199"</definedName>
    <definedName name="IQ_CONV_PT_PREMIUM_PCT">"c16200"</definedName>
    <definedName name="IQ_CONV_RATE">"c2192"</definedName>
    <definedName name="IQ_CONV_RATIO">"c2192"</definedName>
    <definedName name="IQ_CONV_SECURITY">"c2189"</definedName>
    <definedName name="IQ_CONV_SECURITY_ISSUER">"c2190"</definedName>
    <definedName name="IQ_CONV_SECURITY_PRICE">"c2194"</definedName>
    <definedName name="IQ_CONVERSION_COMMON_FFIEC">"c12964"</definedName>
    <definedName name="IQ_CONVERSION_PREF_FFIEC">"c12962"</definedName>
    <definedName name="IQ_CONVERT">"c2536"</definedName>
    <definedName name="IQ_CONVERT_DEBT">"c224"</definedName>
    <definedName name="IQ_CONVERT_PCT">"c2537"</definedName>
    <definedName name="IQ_CONVEXITY">"c2182"</definedName>
    <definedName name="IQ_CONVEYED_TO_OTHERS_FDIC">"c6534"</definedName>
    <definedName name="IQ_COO_ID">"c15222"</definedName>
    <definedName name="IQ_COO_NAME">"c15221"</definedName>
    <definedName name="IQ_CORE_CAPITAL_RATIO_FDIC">"c6745"</definedName>
    <definedName name="IQ_CORE_DEPOSITS_ASSETS_TOT_FFIEC">"c13442"</definedName>
    <definedName name="IQ_CORE_DEPOSITS_FFIEC">"c13862"</definedName>
    <definedName name="IQ_CORE_DEPOSITS_TOT_DEPOSITS_FFIEC">"c13911"</definedName>
    <definedName name="IQ_CORE_TIER_ONE_CAPITAL">"c15244"</definedName>
    <definedName name="IQ_CORE_TIER_ONE_CAPITAL_RATIO">"c15240"</definedName>
    <definedName name="IQ_CORP_GOODS_PRICE_INDEX_APR_FC_UNUSED">"c8381"</definedName>
    <definedName name="IQ_CORP_GOODS_PRICE_INDEX_APR_FC_UNUSED_UNUSED_UNUSED">"c8381"</definedName>
    <definedName name="IQ_CORP_GOODS_PRICE_INDEX_APR_UNUSED">"c7501"</definedName>
    <definedName name="IQ_CORP_GOODS_PRICE_INDEX_APR_UNUSED_UNUSED_UNUSED">"c7501"</definedName>
    <definedName name="IQ_CORP_GOODS_PRICE_INDEX_FC_UNUSED">"c7721"</definedName>
    <definedName name="IQ_CORP_GOODS_PRICE_INDEX_FC_UNUSED_UNUSED_UNUSED">"c7721"</definedName>
    <definedName name="IQ_CORP_GOODS_PRICE_INDEX_POP_FC_UNUSED">"c7941"</definedName>
    <definedName name="IQ_CORP_GOODS_PRICE_INDEX_POP_FC_UNUSED_UNUSED_UNUSED">"c7941"</definedName>
    <definedName name="IQ_CORP_GOODS_PRICE_INDEX_POP_UNUSED">"c7061"</definedName>
    <definedName name="IQ_CORP_GOODS_PRICE_INDEX_POP_UNUSED_UNUSED_UNUSED">"c7061"</definedName>
    <definedName name="IQ_CORP_GOODS_PRICE_INDEX_UNUSED">"c6841"</definedName>
    <definedName name="IQ_CORP_GOODS_PRICE_INDEX_UNUSED_UNUSED_UNUSED">"c6841"</definedName>
    <definedName name="IQ_CORP_GOODS_PRICE_INDEX_YOY_FC_UNUSED">"c8161"</definedName>
    <definedName name="IQ_CORP_GOODS_PRICE_INDEX_YOY_FC_UNUSED_UNUSED_UNUSED">"c8161"</definedName>
    <definedName name="IQ_CORP_GOODS_PRICE_INDEX_YOY_UNUSED">"c7281"</definedName>
    <definedName name="IQ_CORP_GOODS_PRICE_INDEX_YOY_UNUSED_UNUSED_UNUSED">"c7281"</definedName>
    <definedName name="IQ_CORP_PROFIT">"c20636"</definedName>
    <definedName name="IQ_CORP_PROFITS">"c6843"</definedName>
    <definedName name="IQ_CORP_PROFITS_AFTER_TAX_SAAR">"c6842"</definedName>
    <definedName name="IQ_CORP_PROFITS_AFTER_TAX_SAAR_APR">"c7502"</definedName>
    <definedName name="IQ_CORP_PROFITS_AFTER_TAX_SAAR_APR_FC">"c8382"</definedName>
    <definedName name="IQ_CORP_PROFITS_AFTER_TAX_SAAR_FC">"c7722"</definedName>
    <definedName name="IQ_CORP_PROFITS_AFTER_TAX_SAAR_POP">"c7062"</definedName>
    <definedName name="IQ_CORP_PROFITS_AFTER_TAX_SAAR_POP_FC">"c7942"</definedName>
    <definedName name="IQ_CORP_PROFITS_AFTER_TAX_SAAR_YOY">"c7282"</definedName>
    <definedName name="IQ_CORP_PROFITS_AFTER_TAX_SAAR_YOY_FC">"c8162"</definedName>
    <definedName name="IQ_CORP_PROFITS_AFTER_TAXES">"c20637"</definedName>
    <definedName name="IQ_CORP_PROFITS_APR">"c7503"</definedName>
    <definedName name="IQ_CORP_PROFITS_APR_FC">"c8383"</definedName>
    <definedName name="IQ_CORP_PROFITS_FC">"c7723"</definedName>
    <definedName name="IQ_CORP_PROFITS_POP">"c7063"</definedName>
    <definedName name="IQ_CORP_PROFITS_POP_FC">"c7943"</definedName>
    <definedName name="IQ_CORP_PROFITS_SAAR">"c6844"</definedName>
    <definedName name="IQ_CORP_PROFITS_SAAR_APR">"c7504"</definedName>
    <definedName name="IQ_CORP_PROFITS_SAAR_APR_FC">"c8384"</definedName>
    <definedName name="IQ_CORP_PROFITS_SAAR_FC">"c7724"</definedName>
    <definedName name="IQ_CORP_PROFITS_SAAR_POP">"c7064"</definedName>
    <definedName name="IQ_CORP_PROFITS_SAAR_POP_FC">"c7944"</definedName>
    <definedName name="IQ_CORP_PROFITS_SAAR_YOY">"c7284"</definedName>
    <definedName name="IQ_CORP_PROFITS_SAAR_YOY_FC">"c8164"</definedName>
    <definedName name="IQ_CORP_PROFITS_TAXES">"c20638"</definedName>
    <definedName name="IQ_CORP_PROFITS_YOY">"c7283"</definedName>
    <definedName name="IQ_CORP_PROFITS_YOY_FC">"c8163"</definedName>
    <definedName name="IQ_CORPORATE_OVER_TOTAL">"c13767"</definedName>
    <definedName name="IQ_COST_BORROWED_FUNDS_FFIEC">"c13492"</definedName>
    <definedName name="IQ_COST_BORROWING">"c2936"</definedName>
    <definedName name="IQ_COST_BORROWINGS">"c225"</definedName>
    <definedName name="IQ_COST_CAPITAL_NEW_BUSINESS">"c9968"</definedName>
    <definedName name="IQ_COST_FOREIGN_DEPOSITS_FFIEC">"c13490"</definedName>
    <definedName name="IQ_COST_FUNDS">"c15726"</definedName>
    <definedName name="IQ_COST_FUNDS_PURCHASED_FFIEC">"c13491"</definedName>
    <definedName name="IQ_COST_INT_DEPOSITS_FFIEC">"c13489"</definedName>
    <definedName name="IQ_COST_OF_FUNDING_ASSETS_FDIC">"c6725"</definedName>
    <definedName name="IQ_COST_REV">"c226"</definedName>
    <definedName name="IQ_COST_REVENUE">"c226"</definedName>
    <definedName name="IQ_COST_REVENUE_1">"c1359"</definedName>
    <definedName name="IQ_COST_SALES_COAL">"c15933"</definedName>
    <definedName name="IQ_COST_SALES_PER_UNIT_SOLD_COAL">"c15944"</definedName>
    <definedName name="IQ_COST_SALES_TO_SALES_COAL">"c15951"</definedName>
    <definedName name="IQ_COST_SAVINGS">"c227"</definedName>
    <definedName name="IQ_COST_SERVICE">"c228"</definedName>
    <definedName name="IQ_COST_SOLVENCY_CAPITAL_COVERED">"c9965"</definedName>
    <definedName name="IQ_COST_SOLVENCY_CAPITAL_GROUP">"c9951"</definedName>
    <definedName name="IQ_COST_TOTAL_BORROWINGS">"c229"</definedName>
    <definedName name="IQ_COUNTRY_NAME">"c230"</definedName>
    <definedName name="IQ_COUNTRY_NAME_ECON">"c11752"</definedName>
    <definedName name="IQ_COUPON_FORMULA">"c8965"</definedName>
    <definedName name="IQ_COVERAGE_RATIO">"c15243"</definedName>
    <definedName name="IQ_COVERED_POPS">"c2124"</definedName>
    <definedName name="IQ_COVERED_WIRELESS_POPS">"c2124"</definedName>
    <definedName name="IQ_CP">"c2495"</definedName>
    <definedName name="IQ_CP_PCT">"c2496"</definedName>
    <definedName name="IQ_CPI">"c6845"</definedName>
    <definedName name="IQ_CPI_APR">"c7505"</definedName>
    <definedName name="IQ_CPI_APR_FC">"c8385"</definedName>
    <definedName name="IQ_CPI_CORE">"c6838"</definedName>
    <definedName name="IQ_CPI_CORE_APR">"c7498"</definedName>
    <definedName name="IQ_CPI_CORE_POP">"c7058"</definedName>
    <definedName name="IQ_CPI_CORE_YOY">"c7278"</definedName>
    <definedName name="IQ_CPI_FC">"c7725"</definedName>
    <definedName name="IQ_CPI_POP">"c7065"</definedName>
    <definedName name="IQ_CPI_POP_FC">"c7945"</definedName>
    <definedName name="IQ_CPI_YOY">"c7285"</definedName>
    <definedName name="IQ_CPI_YOY_FC">"c8165"</definedName>
    <definedName name="IQ_CPI_YOY_PCT">"c20639"</definedName>
    <definedName name="IQ_CPI_YOY_PCT_FC">"c20640"</definedName>
    <definedName name="IQ_CQ">5000</definedName>
    <definedName name="IQ_CREDIT_CARD_CHARGE_OFFS_FDIC">"c6652"</definedName>
    <definedName name="IQ_CREDIT_CARD_FEE">"c231"</definedName>
    <definedName name="IQ_CREDIT_CARD_FEE_BNK">"c231"</definedName>
    <definedName name="IQ_CREDIT_CARD_FEE_FIN">"c1583"</definedName>
    <definedName name="IQ_CREDIT_CARD_GROSS_LOANS_FFIEC">"c13412"</definedName>
    <definedName name="IQ_CREDIT_CARD_INTERCHANGE_FEES_FFIEC">"c13046"</definedName>
    <definedName name="IQ_CREDIT_CARD_LINES_FDIC">"c6525"</definedName>
    <definedName name="IQ_CREDIT_CARD_LINES_UNUSED_FFIEC">"c13242"</definedName>
    <definedName name="IQ_CREDIT_CARD_LOANS_CHARGE_OFFS_FFIEC">"c13180"</definedName>
    <definedName name="IQ_CREDIT_CARD_LOANS_DOM_QUARTERLY_AVG_FFIEC">"c15480"</definedName>
    <definedName name="IQ_CREDIT_CARD_LOANS_DUE_30_89_FFIEC">"c13272"</definedName>
    <definedName name="IQ_CREDIT_CARD_LOANS_DUE_90_FFIEC">"c13298"</definedName>
    <definedName name="IQ_CREDIT_CARD_LOANS_FDIC">"c6319"</definedName>
    <definedName name="IQ_CREDIT_CARD_LOANS_NON_ACCRUAL_FFIEC">"c13324"</definedName>
    <definedName name="IQ_CREDIT_CARD_LOANS_RECOV_FFIEC">"c13202"</definedName>
    <definedName name="IQ_CREDIT_CARD_NET_CHARGE_OFFS_FDIC">"c6654"</definedName>
    <definedName name="IQ_CREDIT_CARD_RECOVERIES_FDIC">"c6653"</definedName>
    <definedName name="IQ_CREDIT_CARD_RISK_BASED_FFIEC">"c13433"</definedName>
    <definedName name="IQ_CREDIT_CARDS_CONSUMER_LOANS_FFIEC">"c12822"</definedName>
    <definedName name="IQ_CREDIT_CARDS_LL_REC_FFIEC">"c12889"</definedName>
    <definedName name="IQ_CREDIT_CARDS_LOANS_TRADING_DOM_FFIEC">"c12933"</definedName>
    <definedName name="IQ_CREDIT_EXPOSURE">"c10038"</definedName>
    <definedName name="IQ_CREDIT_EXPOSURE_FFIEC">"c13062"</definedName>
    <definedName name="IQ_CREDIT_LOSS_CF">"c232"</definedName>
    <definedName name="IQ_CREDIT_LOSS_PROVISION_NET_CHARGE_OFFS_FDIC">"c6734"</definedName>
    <definedName name="IQ_CREDIT_LOSSES_DERIVATIVES_FFIEC">"c13068"</definedName>
    <definedName name="IQ_CREDIT_OPTIONS_DERIVATIVES_BENEFICIARY_FFIEC">"c13121"</definedName>
    <definedName name="IQ_CREDIT_OPTIONS_DERIVATIVES_GUARANTOR_FFIEC">"c13114"</definedName>
    <definedName name="IQ_CUMULATIVE_PREFERREDS_T2_FFIEC">"c13145"</definedName>
    <definedName name="IQ_CUMULATIVE_SPLIT_FACTO0">"c2094"</definedName>
    <definedName name="IQ_CUMULATIVE_SPLIT_FACTOR">"c2094"</definedName>
    <definedName name="IQ_CURR_ACCT_BALANCE">"c20641"</definedName>
    <definedName name="IQ_CURR_ACCT_BALANCE_APR_FC_UNUSED">"c8387"</definedName>
    <definedName name="IQ_CURR_ACCT_BALANCE_APR_FC_UNUSED_UNUSED_UNUSED">"c8387"</definedName>
    <definedName name="IQ_CURR_ACCT_BALANCE_APR_UNUSED">"c7507"</definedName>
    <definedName name="IQ_CURR_ACCT_BALANCE_APR_UNUSED_UNUSED_UNUSED">"c7507"</definedName>
    <definedName name="IQ_CURR_ACCT_BALANCE_FC_UNUSED">"c7727"</definedName>
    <definedName name="IQ_CURR_ACCT_BALANCE_FC_UNUSED_UNUSED_UNUSED">"c7727"</definedName>
    <definedName name="IQ_CURR_ACCT_BALANCE_PCT">"c6846"</definedName>
    <definedName name="IQ_CURR_ACCT_BALANCE_PCT_FC">"c7726"</definedName>
    <definedName name="IQ_CURR_ACCT_BALANCE_PCT_GDP">"c20642"</definedName>
    <definedName name="IQ_CURR_ACCT_BALANCE_PCT_POP">"c7066"</definedName>
    <definedName name="IQ_CURR_ACCT_BALANCE_PCT_POP_FC">"c7946"</definedName>
    <definedName name="IQ_CURR_ACCT_BALANCE_PCT_YOY">"c7286"</definedName>
    <definedName name="IQ_CURR_ACCT_BALANCE_PCT_YOY_FC">"c8166"</definedName>
    <definedName name="IQ_CURR_ACCT_BALANCE_POP_FC_UNUSED">"c7947"</definedName>
    <definedName name="IQ_CURR_ACCT_BALANCE_POP_FC_UNUSED_UNUSED_UNUSED">"c7947"</definedName>
    <definedName name="IQ_CURR_ACCT_BALANCE_POP_UNUSED">"c7067"</definedName>
    <definedName name="IQ_CURR_ACCT_BALANCE_POP_UNUSED_UNUSED_UNUSED">"c7067"</definedName>
    <definedName name="IQ_CURR_ACCT_BALANCE_SAAR">"c6848"</definedName>
    <definedName name="IQ_CURR_ACCT_BALANCE_SAAR_APR">"c7508"</definedName>
    <definedName name="IQ_CURR_ACCT_BALANCE_SAAR_APR_FC">"c8388"</definedName>
    <definedName name="IQ_CURR_ACCT_BALANCE_SAAR_FC">"c7728"</definedName>
    <definedName name="IQ_CURR_ACCT_BALANCE_SAAR_POP">"c7068"</definedName>
    <definedName name="IQ_CURR_ACCT_BALANCE_SAAR_POP_FC">"c7948"</definedName>
    <definedName name="IQ_CURR_ACCT_BALANCE_SAAR_USD_APR_FC">"c11797"</definedName>
    <definedName name="IQ_CURR_ACCT_BALANCE_SAAR_USD_FC">"c11794"</definedName>
    <definedName name="IQ_CURR_ACCT_BALANCE_SAAR_USD_POP_FC">"c11795"</definedName>
    <definedName name="IQ_CURR_ACCT_BALANCE_SAAR_USD_YOY_FC">"c11796"</definedName>
    <definedName name="IQ_CURR_ACCT_BALANCE_SAAR_YOY">"c7288"</definedName>
    <definedName name="IQ_CURR_ACCT_BALANCE_SAAR_YOY_FC">"c8168"</definedName>
    <definedName name="IQ_CURR_ACCT_BALANCE_UNUSED">"c6847"</definedName>
    <definedName name="IQ_CURR_ACCT_BALANCE_UNUSED_UNUSED_UNUSED">"c6847"</definedName>
    <definedName name="IQ_CURR_ACCT_BALANCE_USD">"c11786"</definedName>
    <definedName name="IQ_CURR_ACCT_BALANCE_USD_APR">"c11789"</definedName>
    <definedName name="IQ_CURR_ACCT_BALANCE_USD_APR_FC">"c11793"</definedName>
    <definedName name="IQ_CURR_ACCT_BALANCE_USD_FC">"c11790"</definedName>
    <definedName name="IQ_CURR_ACCT_BALANCE_USD_POP">"c11787"</definedName>
    <definedName name="IQ_CURR_ACCT_BALANCE_USD_POP_FC">"c11791"</definedName>
    <definedName name="IQ_CURR_ACCT_BALANCE_USD_YOY">"c11788"</definedName>
    <definedName name="IQ_CURR_ACCT_BALANCE_USD_YOY_FC">"c11792"</definedName>
    <definedName name="IQ_CURR_ACCT_BALANCE_YOY_FC_UNUSED">"c8167"</definedName>
    <definedName name="IQ_CURR_ACCT_BALANCE_YOY_FC_UNUSED_UNUSED_UNUSED">"c8167"</definedName>
    <definedName name="IQ_CURR_ACCT_BALANCE_YOY_UNUSED">"c7287"</definedName>
    <definedName name="IQ_CURR_ACCT_BALANCE_YOY_UNUSED_UNUSED_UNUSED">"c7287"</definedName>
    <definedName name="IQ_CURR_ACCT_INC_RECEIPTS">"c6849"</definedName>
    <definedName name="IQ_CURR_ACCT_INC_RECEIPTS_APR">"c7509"</definedName>
    <definedName name="IQ_CURR_ACCT_INC_RECEIPTS_APR_FC">"c8389"</definedName>
    <definedName name="IQ_CURR_ACCT_INC_RECEIPTS_FC">"c7729"</definedName>
    <definedName name="IQ_CURR_ACCT_INC_RECEIPTS_POP">"c7069"</definedName>
    <definedName name="IQ_CURR_ACCT_INC_RECEIPTS_POP_FC">"c7949"</definedName>
    <definedName name="IQ_CURR_ACCT_INC_RECEIPTS_YOY">"c7289"</definedName>
    <definedName name="IQ_CURR_ACCT_INC_RECEIPTS_YOY_FC">"c8169"</definedName>
    <definedName name="IQ_CURR_DOMESTIC_TAXES">"c2074"</definedName>
    <definedName name="IQ_CURR_FOREIGN_TAXES">"c2075"</definedName>
    <definedName name="IQ_CURR_TAXES">"c19141"</definedName>
    <definedName name="IQ_CURRENCY_COIN_DOM_FFIEC">"c15287"</definedName>
    <definedName name="IQ_CURRENCY_COIN_DOMESTIC_FDIC">"c6388"</definedName>
    <definedName name="IQ_CURRENCY_FACTOR_BS">"c233"</definedName>
    <definedName name="IQ_CURRENCY_FACTOR_IS">"c234"</definedName>
    <definedName name="IQ_CURRENCY_GAIN">"c235"</definedName>
    <definedName name="IQ_CURRENCY_GAIN_BR">"c236"</definedName>
    <definedName name="IQ_CURRENCY_GAIN_CM">"c236"</definedName>
    <definedName name="IQ_CURRENCY_GAIN_FIN">"c237"</definedName>
    <definedName name="IQ_CURRENCY_GAIN_INS">"c238"</definedName>
    <definedName name="IQ_CURRENCY_GAIN_RE">"c6205"</definedName>
    <definedName name="IQ_CURRENCY_GAIN_REIT">"c239"</definedName>
    <definedName name="IQ_CURRENCY_GAIN_UTI">"c240"</definedName>
    <definedName name="IQ_CURRENT_BENCHMARK">"c6780"</definedName>
    <definedName name="IQ_CURRENT_BENCHMARK_CIQID">"c6781"</definedName>
    <definedName name="IQ_CURRENT_BENCHMARK_MATURITY">"c6782"</definedName>
    <definedName name="IQ_CURRENT_PORT">"c241"</definedName>
    <definedName name="IQ_CURRENT_PORT_BNK">"c242"</definedName>
    <definedName name="IQ_CURRENT_PORT_DEBT">"c243"</definedName>
    <definedName name="IQ_CURRENT_PORT_DEBT_BNK">"c244"</definedName>
    <definedName name="IQ_CURRENT_PORT_DEBT_BR">"c1567"</definedName>
    <definedName name="IQ_CURRENT_PORT_DEBT_CM">"c1567"</definedName>
    <definedName name="IQ_CURRENT_PORT_DEBT_FIN">"c1568"</definedName>
    <definedName name="IQ_CURRENT_PORT_DEBT_INS">"c1569"</definedName>
    <definedName name="IQ_CURRENT_PORT_DEBT_RE">"c6283"</definedName>
    <definedName name="IQ_CURRENT_PORT_DEBT_REIT">"c1570"</definedName>
    <definedName name="IQ_CURRENT_PORT_DEBT_UTI">"c1571"</definedName>
    <definedName name="IQ_CURRENT_PORT_FHLB_DEBT">"c5657"</definedName>
    <definedName name="IQ_CURRENT_PORT_LEASES">"c245"</definedName>
    <definedName name="IQ_CURRENT_PORT_PCT">"c2541"</definedName>
    <definedName name="IQ_CURRENT_RATIO">"c246"</definedName>
    <definedName name="IQ_CUSIP">"c2245"</definedName>
    <definedName name="IQ_CUST_PREMISE_EQUIP_CABLE_INVEST">"c15801"</definedName>
    <definedName name="IQ_CUSTOMER_LIAB_ACCEPTANCES_OUT_FFIEC">"c12835"</definedName>
    <definedName name="IQ_CY">10000</definedName>
    <definedName name="IQ_DA">"c247"</definedName>
    <definedName name="IQ_DA_BR">"c248"</definedName>
    <definedName name="IQ_DA_CF">"c249"</definedName>
    <definedName name="IQ_DA_CF_BNK">"c250"</definedName>
    <definedName name="IQ_DA_CF_BR">"c251"</definedName>
    <definedName name="IQ_DA_CF_CM">"c251"</definedName>
    <definedName name="IQ_DA_CF_FIN">"c252"</definedName>
    <definedName name="IQ_DA_CF_INS">"c253"</definedName>
    <definedName name="IQ_DA_CF_RE">"c6206"</definedName>
    <definedName name="IQ_DA_CF_REIT">"c254"</definedName>
    <definedName name="IQ_DA_CF_UTI">"c255"</definedName>
    <definedName name="IQ_DA_CM">"c248"</definedName>
    <definedName name="IQ_DA_EBITDA">"c5528"</definedName>
    <definedName name="IQ_DA_FIN">"c256"</definedName>
    <definedName name="IQ_DA_INS">"c257"</definedName>
    <definedName name="IQ_DA_RE">"c6207"</definedName>
    <definedName name="IQ_DA_REIT">"c258"</definedName>
    <definedName name="IQ_DA_REV_DATE_TIME_REUT">"c28568"</definedName>
    <definedName name="IQ_DA_REVISIONS_REUT">"c28529"</definedName>
    <definedName name="IQ_DA_SUPPL">"c259"</definedName>
    <definedName name="IQ_DA_SUPPL_BR">"c260"</definedName>
    <definedName name="IQ_DA_SUPPL_CF">"c261"</definedName>
    <definedName name="IQ_DA_SUPPL_CF_BNK">"c262"</definedName>
    <definedName name="IQ_DA_SUPPL_CF_BR">"c263"</definedName>
    <definedName name="IQ_DA_SUPPL_CF_CM">"c263"</definedName>
    <definedName name="IQ_DA_SUPPL_CF_FIN">"c264"</definedName>
    <definedName name="IQ_DA_SUPPL_CF_INS">"c265"</definedName>
    <definedName name="IQ_DA_SUPPL_CF_RE">"c6208"</definedName>
    <definedName name="IQ_DA_SUPPL_CF_REIT">"c266"</definedName>
    <definedName name="IQ_DA_SUPPL_CF_UTI">"c267"</definedName>
    <definedName name="IQ_DA_SUPPL_CM">"c260"</definedName>
    <definedName name="IQ_DA_SUPPL_FIN">"c268"</definedName>
    <definedName name="IQ_DA_SUPPL_INS">"c269"</definedName>
    <definedName name="IQ_DA_SUPPL_RE">"c6209"</definedName>
    <definedName name="IQ_DA_SUPPL_REIT">"c270"</definedName>
    <definedName name="IQ_DA_SUPPL_UTI">"c271"</definedName>
    <definedName name="IQ_DA_UTI">"c272"</definedName>
    <definedName name="IQ_DAILY">500000</definedName>
    <definedName name="IQ_DATA_PROCESSING_EXP_FFIEC">"c13047"</definedName>
    <definedName name="IQ_DATED_DATE">"c2185"</definedName>
    <definedName name="IQ_DAY_COUNT">"c2161"</definedName>
    <definedName name="IQ_DAYS_COVER_SHORT">"c1578"</definedName>
    <definedName name="IQ_DAYS_DELAY">"c8963"</definedName>
    <definedName name="IQ_DAYS_INVENTORY_OUT">"c273"</definedName>
    <definedName name="IQ_DAYS_PAY_OUTST">"c274"</definedName>
    <definedName name="IQ_DAYS_PAY_OUTST_1">"c1362"</definedName>
    <definedName name="IQ_DAYS_PAYABLE_OUT">"c274"</definedName>
    <definedName name="IQ_DAYS_SALES_OUT">"c275"</definedName>
    <definedName name="IQ_DAYS_SALES_OUTST">"c275"</definedName>
    <definedName name="IQ_DAYS_SALES_OUTST_1">"c1363"</definedName>
    <definedName name="IQ_DEBT_1_5_INVEST_SECURITIES_FFIEC">"c13465"</definedName>
    <definedName name="IQ_DEBT_ADJ">"c2515"</definedName>
    <definedName name="IQ_DEBT_ADJ_PCT">"c2516"</definedName>
    <definedName name="IQ_DEBT_EQUITY_EST">"c4257"</definedName>
    <definedName name="IQ_DEBT_EQUITY_HIGH_EST">"c4258"</definedName>
    <definedName name="IQ_DEBT_EQUITY_LOW_EST">"c4259"</definedName>
    <definedName name="IQ_DEBT_EQUITY_MEDIAN_EST">"c4260"</definedName>
    <definedName name="IQ_DEBT_EQUITY_NUM_EST">"c4261"</definedName>
    <definedName name="IQ_DEBT_EQUITY_STDDEV_EST">"c4262"</definedName>
    <definedName name="IQ_DEBT_EQUIV_NET_PBO">"c2938"</definedName>
    <definedName name="IQ_DEBT_EQUIV_OPER_LEASE">"c2935"</definedName>
    <definedName name="IQ_DEBT_LESS_1YR_INVEST_SECURITIES_FFIEC">"c13464"</definedName>
    <definedName name="IQ_DEBT_MATURING_MORE_THAN_ONE_YEAR_FFIEC">"c13164"</definedName>
    <definedName name="IQ_DEBT_MATURING_WITHIN_ONE_YEAR_FFIEC">"c13163"</definedName>
    <definedName name="IQ_DEBT_SEC_OVER_5YR_INVEST_SECURITIES_FFIEC">"c13466"</definedName>
    <definedName name="IQ_DEBT_SECURITIES_FOREIGN_FFIEC">"c13484"</definedName>
    <definedName name="IQ_DEBT_SECURITIES_OTHER_ASSETS_DUE_30_89_FFIEC">"c13279"</definedName>
    <definedName name="IQ_DEBT_SECURITIES_OTHER_ASSETS_DUE_90_FFIEC">"c13305"</definedName>
    <definedName name="IQ_DEBT_SECURITIES_OTHER_ASSETS_NON_ACCRUAL_FFIEC">"c13331"</definedName>
    <definedName name="IQ_DECREASE_INT_EXPENSE_FFIEC">"c13064"</definedName>
    <definedName name="IQ_DEDUCTIONS_TOTAL_RISK_BASED_CAPITAL_FFIEC">"c13152"</definedName>
    <definedName name="IQ_DEF_ACQ_CST">"c301"</definedName>
    <definedName name="IQ_DEF_ACQ_CST_1">"c1364"</definedName>
    <definedName name="IQ_DEF_AMORT">"c276"</definedName>
    <definedName name="IQ_DEF_AMORT_BNK">"c277"</definedName>
    <definedName name="IQ_DEF_AMORT_BR">"c278"</definedName>
    <definedName name="IQ_DEF_AMORT_CM">"c278"</definedName>
    <definedName name="IQ_DEF_AMORT_FIN">"c279"</definedName>
    <definedName name="IQ_DEF_AMORT_INS">"c280"</definedName>
    <definedName name="IQ_DEF_AMORT_REIT">"c281"</definedName>
    <definedName name="IQ_DEF_AMORT_UTI">"c282"</definedName>
    <definedName name="IQ_DEF_BENEFIT_INTEREST_COST">"c283"</definedName>
    <definedName name="IQ_DEF_BENEFIT_INTEREST_COST_DOMESTIC">"c2652"</definedName>
    <definedName name="IQ_DEF_BENEFIT_INTEREST_COST_FOREIGN">"c2660"</definedName>
    <definedName name="IQ_DEF_BENEFIT_OTHER_COST">"c284"</definedName>
    <definedName name="IQ_DEF_BENEFIT_OTHER_COST_DOMESTIC">"c2654"</definedName>
    <definedName name="IQ_DEF_BENEFIT_OTHER_COST_FOREIGN">"c2662"</definedName>
    <definedName name="IQ_DEF_BENEFIT_ROA">"c285"</definedName>
    <definedName name="IQ_DEF_BENEFIT_ROA_DOMESTIC">"c2653"</definedName>
    <definedName name="IQ_DEF_BENEFIT_ROA_FOREIGN">"c2661"</definedName>
    <definedName name="IQ_DEF_BENEFIT_SERVICE_COST">"c286"</definedName>
    <definedName name="IQ_DEF_BENEFIT_SERVICE_COST_DOMESTIC">"c2651"</definedName>
    <definedName name="IQ_DEF_BENEFIT_SERVICE_COST_FOREIGN">"c2659"</definedName>
    <definedName name="IQ_DEF_BENEFIT_TOTAL_COST">"c287"</definedName>
    <definedName name="IQ_DEF_BENEFIT_TOTAL_COST_DOMESTIC">"c2655"</definedName>
    <definedName name="IQ_DEF_BENEFIT_TOTAL_COST_FOREIGN">"c2663"</definedName>
    <definedName name="IQ_DEF_CHARGES_BR">"c288"</definedName>
    <definedName name="IQ_DEF_CHARGES_CF">"c289"</definedName>
    <definedName name="IQ_DEF_CHARGES_CM">"c288"</definedName>
    <definedName name="IQ_DEF_CHARGES_FIN">"c290"</definedName>
    <definedName name="IQ_DEF_CHARGES_INS">"c291"</definedName>
    <definedName name="IQ_DEF_CHARGES_LT">"c292"</definedName>
    <definedName name="IQ_DEF_CHARGES_LT_BNK">"c293"</definedName>
    <definedName name="IQ_DEF_CHARGES_LT_BR">"c294"</definedName>
    <definedName name="IQ_DEF_CHARGES_LT_CM">"c294"</definedName>
    <definedName name="IQ_DEF_CHARGES_LT_FIN">"c295"</definedName>
    <definedName name="IQ_DEF_CHARGES_LT_INS">"c296"</definedName>
    <definedName name="IQ_DEF_CHARGES_LT_RE">"c6210"</definedName>
    <definedName name="IQ_DEF_CHARGES_LT_REIT">"c297"</definedName>
    <definedName name="IQ_DEF_CHARGES_LT_UTI">"c298"</definedName>
    <definedName name="IQ_DEF_CHARGES_RE">"c6211"</definedName>
    <definedName name="IQ_DEF_CHARGES_REIT">"c299"</definedName>
    <definedName name="IQ_DEF_CONTRIBUTION_TOTAL_COST">"c300"</definedName>
    <definedName name="IQ_DEF_INC_TAX">"c313"</definedName>
    <definedName name="IQ_DEF_INC_TAX_1">"c1365"</definedName>
    <definedName name="IQ_DEF_POLICY_ACQ_COSTS">"c301"</definedName>
    <definedName name="IQ_DEF_POLICY_ACQ_COSTS_CF">"c302"</definedName>
    <definedName name="IQ_DEF_POLICY_AMORT">"c303"</definedName>
    <definedName name="IQ_DEF_SPENDING_REAL_SAAR">"c6971"</definedName>
    <definedName name="IQ_DEF_SPENDING_REAL_SAAR_APR">"c7631"</definedName>
    <definedName name="IQ_DEF_SPENDING_REAL_SAAR_APR_FC">"c8511"</definedName>
    <definedName name="IQ_DEF_SPENDING_REAL_SAAR_FC">"c7851"</definedName>
    <definedName name="IQ_DEF_SPENDING_REAL_SAAR_POP">"c7191"</definedName>
    <definedName name="IQ_DEF_SPENDING_REAL_SAAR_POP_FC">"c8071"</definedName>
    <definedName name="IQ_DEF_SPENDING_REAL_SAAR_YOY">"c7411"</definedName>
    <definedName name="IQ_DEF_SPENDING_REAL_SAAR_YOY_FC">"c8291"</definedName>
    <definedName name="IQ_DEF_TAX_ASSET_LT_BR">"c304"</definedName>
    <definedName name="IQ_DEF_TAX_ASSET_LT_CM">"c304"</definedName>
    <definedName name="IQ_DEF_TAX_ASSET_LT_FIN">"c305"</definedName>
    <definedName name="IQ_DEF_TAX_ASSET_LT_INS">"c306"</definedName>
    <definedName name="IQ_DEF_TAX_ASSET_LT_RE">"c6212"</definedName>
    <definedName name="IQ_DEF_TAX_ASSET_LT_REIT">"c307"</definedName>
    <definedName name="IQ_DEF_TAX_ASSET_LT_UTI">"c308"</definedName>
    <definedName name="IQ_DEF_TAX_ASSETS_CURRENT">"c309"</definedName>
    <definedName name="IQ_DEF_TAX_ASSETS_LT">"c310"</definedName>
    <definedName name="IQ_DEF_TAX_ASSETS_LT_BNK">"c311"</definedName>
    <definedName name="IQ_DEF_TAX_LIAB_CURRENT">"c312"</definedName>
    <definedName name="IQ_DEF_TAX_LIAB_LT">"c313"</definedName>
    <definedName name="IQ_DEF_TAX_LIAB_LT_BNK">"c314"</definedName>
    <definedName name="IQ_DEF_TAX_LIAB_LT_BR">"c315"</definedName>
    <definedName name="IQ_DEF_TAX_LIAB_LT_CM">"c315"</definedName>
    <definedName name="IQ_DEF_TAX_LIAB_LT_FIN">"c316"</definedName>
    <definedName name="IQ_DEF_TAX_LIAB_LT_INS">"c317"</definedName>
    <definedName name="IQ_DEF_TAX_LIAB_LT_RE">"c6213"</definedName>
    <definedName name="IQ_DEF_TAX_LIAB_LT_REIT">"c318"</definedName>
    <definedName name="IQ_DEF_TAX_LIAB_LT_UTI">"c319"</definedName>
    <definedName name="IQ_DEFAULT_DATE">"c16220"</definedName>
    <definedName name="IQ_DEFAULT_TYPE">"c16219"</definedName>
    <definedName name="IQ_DEFERRED_CONTINGENT_RENT">"c16181"</definedName>
    <definedName name="IQ_DEFERRED_DOMESTIC_TAXES">"c2077"</definedName>
    <definedName name="IQ_DEFERRED_FOREIGN_TAXES">"c2078"</definedName>
    <definedName name="IQ_DEFERRED_INC_TAX">"c315"</definedName>
    <definedName name="IQ_DEFERRED_INC_TAX_1">"c1447"</definedName>
    <definedName name="IQ_DEFERRED_TAX_ASSETS_FFIEC">"c12843"</definedName>
    <definedName name="IQ_DEFERRED_TAX_ASSETS_T1_FFIEC">"c13141"</definedName>
    <definedName name="IQ_DEFERRED_TAX_LIAB_FFIEC">"c12870"</definedName>
    <definedName name="IQ_DEFERRED_TAX_NAV">"c16003"</definedName>
    <definedName name="IQ_DEFERRED_TAX_NNAV">"c16008"</definedName>
    <definedName name="IQ_DEFERRED_TAXES">"c147"</definedName>
    <definedName name="IQ_DEFERRED_TAXES_1">"c1356"</definedName>
    <definedName name="IQ_DEFERRED_TAXES_TOTAL">"c19142"</definedName>
    <definedName name="IQ_DELIVERED_HOMES_NEW_ORDERS">"c15821"</definedName>
    <definedName name="IQ_DELIVERED_HOMES_PRICE_NEW_ORDER_PRICE">"c15822"</definedName>
    <definedName name="IQ_DEMAND_DEP">"c320"</definedName>
    <definedName name="IQ_DEMAND_DEPOSITS_COMMERCIAL_BANK_SUBS_FFIEC">"c12945"</definedName>
    <definedName name="IQ_DEMAND_DEPOSITS_FDIC">"c6489"</definedName>
    <definedName name="IQ_DEMAND_DEPOSITS_TOT_DEPOSITS_FFIEC">"c13902"</definedName>
    <definedName name="IQ_DEPOSIT_ACCOUNTS_LESS_THAN_100K_FDIC">"c6494"</definedName>
    <definedName name="IQ_DEPOSIT_ACCOUNTS_MORE_THAN_100K_FDIC">"c6492"</definedName>
    <definedName name="IQ_DEPOSITORY_INST_ACCEPTANCES_LL_REC_DOM_FFIEC">"c12908"</definedName>
    <definedName name="IQ_DEPOSITORY_INST_GROSS_LOANS_FFIEC">"c13409"</definedName>
    <definedName name="IQ_DEPOSITORY_INST_RISK_BASED_FFIEC">"c13430"</definedName>
    <definedName name="IQ_DEPOSITORY_INSTITUTIONS_CHARGE_OFFS_FDIC">"c6596"</definedName>
    <definedName name="IQ_DEPOSITORY_INSTITUTIONS_NET_CHARGE_OFFS_FDIC">"c6634"</definedName>
    <definedName name="IQ_DEPOSITORY_INSTITUTIONS_RECOVERIES_FDIC">"c6615"</definedName>
    <definedName name="IQ_DEPOSITS_100K_MORE_ASSETS_TOT_FFIEC">"c13444"</definedName>
    <definedName name="IQ_DEPOSITS_DOM_FFIEC">"c12850"</definedName>
    <definedName name="IQ_DEPOSITS_FAIR_VALUE_TOT_FFIEC">"c13213"</definedName>
    <definedName name="IQ_DEPOSITS_FIN">"c321"</definedName>
    <definedName name="IQ_DEPOSITS_FOREIGN_BANKS_FOREIGN_AGENCIES_FFIEC">"c15344"</definedName>
    <definedName name="IQ_DEPOSITS_FOREIGN_FFIEC">"c12853"</definedName>
    <definedName name="IQ_DEPOSITS_HELD_DOMESTIC_FDIC">"c6340"</definedName>
    <definedName name="IQ_DEPOSITS_HELD_FOREIGN_FDIC">"c6341"</definedName>
    <definedName name="IQ_DEPOSITS_INTEREST_SECURITIES">"c5509"</definedName>
    <definedName name="IQ_DEPOSITS_LESS_100K_COMMERCIAL_BANK_SUBS_FFIEC">"c12948"</definedName>
    <definedName name="IQ_DEPOSITS_LESS_THAN_100K_AFTER_THREE_YEARS_FDIC">"c6464"</definedName>
    <definedName name="IQ_DEPOSITS_LESS_THAN_100K_THREE_MONTHS_FDIC">"c6461"</definedName>
    <definedName name="IQ_DEPOSITS_LESS_THAN_100K_THREE_YEARS_FDIC">"c6463"</definedName>
    <definedName name="IQ_DEPOSITS_LESS_THAN_100K_TWELVE_MONTHS_FDIC">"c6462"</definedName>
    <definedName name="IQ_DEPOSITS_LEVEL_1_FFIEC">"c13221"</definedName>
    <definedName name="IQ_DEPOSITS_LEVEL_2_FFIEC">"c13229"</definedName>
    <definedName name="IQ_DEPOSITS_LEVEL_3_FFIEC">"c13237"</definedName>
    <definedName name="IQ_DEPOSITS_MORE_100K_COMMERCIAL_BANK_SUBS_FFIEC">"c12949"</definedName>
    <definedName name="IQ_DEPOSITS_MORE_THAN_100K_AFTER_THREE_YEARS_FDIC">"c6469"</definedName>
    <definedName name="IQ_DEPOSITS_MORE_THAN_100K_THREE_MONTHS_FDIC">"c6466"</definedName>
    <definedName name="IQ_DEPOSITS_MORE_THAN_100K_THREE_YEARS_FDIC">"c6468"</definedName>
    <definedName name="IQ_DEPOSITS_MORE_THAN_100K_TWELVE_MONTHS_FDIC">"c6467"</definedName>
    <definedName name="IQ_DEPRE_AMORT">"c247"</definedName>
    <definedName name="IQ_DEPRE_AMORT_1">"c1360"</definedName>
    <definedName name="IQ_DEPRE_AMORT_SUPPL">"c1593"</definedName>
    <definedName name="IQ_DEPRE_DEPLE">"c261"</definedName>
    <definedName name="IQ_DEPRE_DEPLE_1">"c1361"</definedName>
    <definedName name="IQ_DEPRE_SUPP">"c1443"</definedName>
    <definedName name="IQ_DERIVATIVE_ASSETS_FAIR_VALUE_TOT_FFIEC">"c15403"</definedName>
    <definedName name="IQ_DERIVATIVE_ASSETS_LEVEL_1_FFIEC">"c15425"</definedName>
    <definedName name="IQ_DERIVATIVE_ASSETS_LEVEL_2_FFIEC">"c15438"</definedName>
    <definedName name="IQ_DERIVATIVE_ASSETS_LEVEL_3_FFIEC">"c15451"</definedName>
    <definedName name="IQ_DERIVATIVE_LIAB_CURRENT">"c17873"</definedName>
    <definedName name="IQ_DERIVATIVE_LIAB_NON_CURRENT">"c17874"</definedName>
    <definedName name="IQ_DERIVATIVE_LIABILITIES_FAIR_VALUE_TOT_FFIEC">"c15407"</definedName>
    <definedName name="IQ_DERIVATIVE_LIABILITIES_LEVEL_1_FFIEC">"c15429"</definedName>
    <definedName name="IQ_DERIVATIVE_LIABILITIES_LEVEL_2_FFIEC">"c15442"</definedName>
    <definedName name="IQ_DERIVATIVE_LIABILITIES_LEVEL_3_FFIEC">"c15455"</definedName>
    <definedName name="IQ_DERIVATIVE_TRADING_ASSETS">"c17875"</definedName>
    <definedName name="IQ_DERIVATIVES_FDIC">"c6523"</definedName>
    <definedName name="IQ_DERIVATIVES_NEGATIVE_FAIR_VALUE_DOM_FFIEC">"c12943"</definedName>
    <definedName name="IQ_DERIVATIVES_NEGATIVE_VALUE_FFIEC">"c12861"</definedName>
    <definedName name="IQ_DERIVATIVES_POS_FAIR_VALUE_FFIEC">"c12827"</definedName>
    <definedName name="IQ_DERIVATIVES_POSITIVE_FAIR_VALUE_TRADING_DOM_FFIEC">"c12938"</definedName>
    <definedName name="IQ_DESCRIPTION_LONG">"c322"</definedName>
    <definedName name="IQ_DESCRIPTION_LONG_1">"c1520"</definedName>
    <definedName name="IQ_DEVELOP_LAND">"c323"</definedName>
    <definedName name="IQ_DEVELOPMENT_EXPENSE">"c16040"</definedName>
    <definedName name="IQ_DEVELOPMENT_REVENUE">"c16024"</definedName>
    <definedName name="IQ_DIC">"c13834"</definedName>
    <definedName name="IQ_DIFF_LASTCLOSE_TARGET_PRICE">"c1854"</definedName>
    <definedName name="IQ_DIFF_LASTCLOSE_TARGET_PRICE_CIQ">"c4767"</definedName>
    <definedName name="IQ_DIFF_LASTCLOSE_TARGET_PRICE_REUT">"c5436"</definedName>
    <definedName name="IQ_DIG_SUB_BASIC_SUB">"c16202"</definedName>
    <definedName name="IQ_DIG_SUB_VIDEO_SUB">"c15788"</definedName>
    <definedName name="IQ_DIGITAL_SUB_TOTAL_HOMES_PASSED">"c15769"</definedName>
    <definedName name="IQ_DIGITAL_VIDEO_PENETRATION">"c15768"</definedName>
    <definedName name="IQ_DILUT_ADJUST">"c1621"</definedName>
    <definedName name="IQ_DILUT_EPS_EXCL">"c324"</definedName>
    <definedName name="IQ_DILUT_EPS_INCL">"c325"</definedName>
    <definedName name="IQ_DILUT_EPS_NORM">"c1903"</definedName>
    <definedName name="IQ_DILUT_NI">"c2079"</definedName>
    <definedName name="IQ_DILUT_NORMAL_EPS">"c1594"</definedName>
    <definedName name="IQ_DILUT_OUTSTANDING_CURRENT_EST">"c4263"</definedName>
    <definedName name="IQ_DILUT_OUTSTANDING_CURRENT_HIGH_EST">"c4264"</definedName>
    <definedName name="IQ_DILUT_OUTSTANDING_CURRENT_LOW_EST">"c4265"</definedName>
    <definedName name="IQ_DILUT_OUTSTANDING_CURRENT_MEDIAN_EST">"c4266"</definedName>
    <definedName name="IQ_DILUT_OUTSTANDING_CURRENT_NUM_EST">"c4267"</definedName>
    <definedName name="IQ_DILUT_OUTSTANDING_CURRENT_STDDEV_EST">"c4268"</definedName>
    <definedName name="IQ_DILUT_WEIGHT">"c326"</definedName>
    <definedName name="IQ_DILUT_WEIGHT_EST">"c4269"</definedName>
    <definedName name="IQ_DILUT_WEIGHT_GUIDANCE">"c4270"</definedName>
    <definedName name="IQ_DILUT_WEIGHT_HIGH_EST">"c4271"</definedName>
    <definedName name="IQ_DILUT_WEIGHT_LOW_EST">"c4272"</definedName>
    <definedName name="IQ_DILUT_WEIGHT_MEDIAN_EST">"c4273"</definedName>
    <definedName name="IQ_DILUT_WEIGHT_NUM_EST">"c4274"</definedName>
    <definedName name="IQ_DILUT_WEIGHT_STDDEV_EST">"c4275"</definedName>
    <definedName name="IQ_DILUTED_EPRA_NAV">"c16005"</definedName>
    <definedName name="IQ_DILUTED_EPRA_NAV_SHARE_RE">"c16014"</definedName>
    <definedName name="IQ_DILUTED_EPRA_NNAV">"c16010"</definedName>
    <definedName name="IQ_DILUTED_EPRA_NNAV_SHARE_RE">"c16015"</definedName>
    <definedName name="IQ_DILUTED_NAV_RE">"c15998"</definedName>
    <definedName name="IQ_DILUTED_NAV_SHARE_RE">"c16013"</definedName>
    <definedName name="IQ_DILUTED_NAV_SHARES">"c16016"</definedName>
    <definedName name="IQ_DILUTION_EFFECT_NAV">"c15997"</definedName>
    <definedName name="IQ_DIRECT_AH_EARNED">"c2740"</definedName>
    <definedName name="IQ_DIRECT_EARNED">"c2730"</definedName>
    <definedName name="IQ_DIRECT_INDIRECT_RE_VENTURES_FFIEC">"c15266"</definedName>
    <definedName name="IQ_DIRECT_INDIRECT_RE_VENTURES_UNCONSOL_FFIEC">"c15274"</definedName>
    <definedName name="IQ_DIRECT_LIFE_EARNED">"c2735"</definedName>
    <definedName name="IQ_DIRECT_LIFE_IN_FORCE">"c2765"</definedName>
    <definedName name="IQ_DIRECT_LOSSES">"c15869"</definedName>
    <definedName name="IQ_DIRECT_PC_EARNED">"c2745"</definedName>
    <definedName name="IQ_DIRECT_WRITTEN">"c2724"</definedName>
    <definedName name="IQ_DIRECTORS_FEES_FFIEC">"c13049"</definedName>
    <definedName name="IQ_DISALLOWED_DEFERRED_TAX_ASSETS_FFIEC">"c13157"</definedName>
    <definedName name="IQ_DISALLOWED_GOODWILL_INTANGIBLE_ASSETS_FFIEC">"c13155"</definedName>
    <definedName name="IQ_DISALLOWED_GOODWILL_INTANGIBLES_T1_FFIEC">"c13137"</definedName>
    <definedName name="IQ_DISALLOWED_SERVICING_ASSETS_FFIEC">"c13156"</definedName>
    <definedName name="IQ_DISALLOWED_SERVICING_ASSETS_T1_FFIEC">"c13140"</definedName>
    <definedName name="IQ_DISCONT_OPER">"c333"</definedName>
    <definedName name="IQ_DISCONT_OPER_1">"c1367"</definedName>
    <definedName name="IQ_DISCOUNT_RATE_PENSION_DOMESTIC">"c327"</definedName>
    <definedName name="IQ_DISCOUNT_RATE_PENSION_FOREIGN">"c328"</definedName>
    <definedName name="IQ_DISCRETIONARY_CAPEX">"c16183"</definedName>
    <definedName name="IQ_DISPOSABLE_PERSONAL_INC">"c6850"</definedName>
    <definedName name="IQ_DISPOSABLE_PERSONAL_INC_APR">"c7510"</definedName>
    <definedName name="IQ_DISPOSABLE_PERSONAL_INC_APR_FC">"c8390"</definedName>
    <definedName name="IQ_DISPOSABLE_PERSONAL_INC_FC">"c7730"</definedName>
    <definedName name="IQ_DISPOSABLE_PERSONAL_INC_POP">"c7070"</definedName>
    <definedName name="IQ_DISPOSABLE_PERSONAL_INC_POP_FC">"c7950"</definedName>
    <definedName name="IQ_DISPOSABLE_PERSONAL_INC_REAL">"c11922"</definedName>
    <definedName name="IQ_DISPOSABLE_PERSONAL_INC_REAL_APR">"c11925"</definedName>
    <definedName name="IQ_DISPOSABLE_PERSONAL_INC_REAL_POP">"c11923"</definedName>
    <definedName name="IQ_DISPOSABLE_PERSONAL_INC_REAL_YOY">"c11924"</definedName>
    <definedName name="IQ_DISPOSABLE_PERSONAL_INC_SAAR">"c6851"</definedName>
    <definedName name="IQ_DISPOSABLE_PERSONAL_INC_SAAR_APR">"c7511"</definedName>
    <definedName name="IQ_DISPOSABLE_PERSONAL_INC_SAAR_APR_FC">"c8391"</definedName>
    <definedName name="IQ_DISPOSABLE_PERSONAL_INC_SAAR_FC">"c7731"</definedName>
    <definedName name="IQ_DISPOSABLE_PERSONAL_INC_SAAR_POP">"c7071"</definedName>
    <definedName name="IQ_DISPOSABLE_PERSONAL_INC_SAAR_POP_FC">"c7951"</definedName>
    <definedName name="IQ_DISPOSABLE_PERSONAL_INC_SAAR_USD_APR_FC">"c11805"</definedName>
    <definedName name="IQ_DISPOSABLE_PERSONAL_INC_SAAR_USD_FC">"c11802"</definedName>
    <definedName name="IQ_DISPOSABLE_PERSONAL_INC_SAAR_USD_POP_FC">"c11803"</definedName>
    <definedName name="IQ_DISPOSABLE_PERSONAL_INC_SAAR_USD_YOY_FC">"c11804"</definedName>
    <definedName name="IQ_DISPOSABLE_PERSONAL_INC_SAAR_YOY">"c7291"</definedName>
    <definedName name="IQ_DISPOSABLE_PERSONAL_INC_SAAR_YOY_FC">"c8171"</definedName>
    <definedName name="IQ_DISPOSABLE_PERSONAL_INC_USD_APR_FC">"c11801"</definedName>
    <definedName name="IQ_DISPOSABLE_PERSONAL_INC_USD_FC">"c11798"</definedName>
    <definedName name="IQ_DISPOSABLE_PERSONAL_INC_USD_POP_FC">"c11799"</definedName>
    <definedName name="IQ_DISPOSABLE_PERSONAL_INC_USD_YOY_FC">"c11800"</definedName>
    <definedName name="IQ_DISPOSABLE_PERSONAL_INC_YOY">"c7290"</definedName>
    <definedName name="IQ_DISPOSABLE_PERSONAL_INC_YOY_FC">"c8170"</definedName>
    <definedName name="IQ_DISTR_EXCESS_EARN">"c329"</definedName>
    <definedName name="IQ_DISTRIB_CASH_SHARE_TRUSTS_EST_REV_DATE_TIME_REUT">"c28552"</definedName>
    <definedName name="IQ_DISTRIB_CASH_SHARE_TRUSTS_EST_REVISIONS_REUT">"c28513"</definedName>
    <definedName name="IQ_DISTRIB_CASH_TRUSTS_EST_REV_DATE_TIME_REUT">"c28551"</definedName>
    <definedName name="IQ_DISTRIB_CASH_TRUSTS_EST_REVISIONS_REUT">"c28512"</definedName>
    <definedName name="IQ_DISTRIBUTABLE_CASH">"c3002"</definedName>
    <definedName name="IQ_DISTRIBUTABLE_CASH_ACT_OR_EST">"c4278"</definedName>
    <definedName name="IQ_DISTRIBUTABLE_CASH_ACT_OR_EST_CIQ">"c4803"</definedName>
    <definedName name="IQ_DISTRIBUTABLE_CASH_EST">"c4277"</definedName>
    <definedName name="IQ_DISTRIBUTABLE_CASH_EST_CIQ">"c4802"</definedName>
    <definedName name="IQ_DISTRIBUTABLE_CASH_GUIDANCE">"c4279"</definedName>
    <definedName name="IQ_DISTRIBUTABLE_CASH_GUIDANCE_CIQ">"c4804"</definedName>
    <definedName name="IQ_DISTRIBUTABLE_CASH_GUIDANCE_CIQ_COL">"c11451"</definedName>
    <definedName name="IQ_DISTRIBUTABLE_CASH_HIGH_EST">"c4280"</definedName>
    <definedName name="IQ_DISTRIBUTABLE_CASH_HIGH_EST_CIQ">"c4805"</definedName>
    <definedName name="IQ_DISTRIBUTABLE_CASH_HIGH_GUIDANCE">"c4198"</definedName>
    <definedName name="IQ_DISTRIBUTABLE_CASH_HIGH_GUIDANCE_CIQ">"c4610"</definedName>
    <definedName name="IQ_DISTRIBUTABLE_CASH_HIGH_GUIDANCE_CIQ_COL">"c11259"</definedName>
    <definedName name="IQ_DISTRIBUTABLE_CASH_LOW_EST">"c4281"</definedName>
    <definedName name="IQ_DISTRIBUTABLE_CASH_LOW_EST_CIQ">"c4806"</definedName>
    <definedName name="IQ_DISTRIBUTABLE_CASH_LOW_GUIDANCE">"c4238"</definedName>
    <definedName name="IQ_DISTRIBUTABLE_CASH_LOW_GUIDANCE_CIQ">"c4650"</definedName>
    <definedName name="IQ_DISTRIBUTABLE_CASH_LOW_GUIDANCE_CIQ_COL">"c11299"</definedName>
    <definedName name="IQ_DISTRIBUTABLE_CASH_MEDIAN_EST">"c4282"</definedName>
    <definedName name="IQ_DISTRIBUTABLE_CASH_MEDIAN_EST_CIQ">"c4807"</definedName>
    <definedName name="IQ_DISTRIBUTABLE_CASH_NUM_EST">"c4283"</definedName>
    <definedName name="IQ_DISTRIBUTABLE_CASH_NUM_EST_CIQ">"c4808"</definedName>
    <definedName name="IQ_DISTRIBUTABLE_CASH_PAYOUT">"c3005"</definedName>
    <definedName name="IQ_DISTRIBUTABLE_CASH_PER_SHARE_DILUTED">"c16191"</definedName>
    <definedName name="IQ_DISTRIBUTABLE_CASH_SHARE">"c3003"</definedName>
    <definedName name="IQ_DISTRIBUTABLE_CASH_SHARE_ACT_OR_EST">"c4286"</definedName>
    <definedName name="IQ_DISTRIBUTABLE_CASH_SHARE_ACT_OR_EST_CIQ">"c4811"</definedName>
    <definedName name="IQ_DISTRIBUTABLE_CASH_SHARE_EST">"c4285"</definedName>
    <definedName name="IQ_DISTRIBUTABLE_CASH_SHARE_EST_CIQ">"c4810"</definedName>
    <definedName name="IQ_DISTRIBUTABLE_CASH_SHARE_GUIDANCE">"c4287"</definedName>
    <definedName name="IQ_DISTRIBUTABLE_CASH_SHARE_GUIDANCE_CIQ">"c4812"</definedName>
    <definedName name="IQ_DISTRIBUTABLE_CASH_SHARE_GUIDANCE_CIQ_COL">"c11459"</definedName>
    <definedName name="IQ_DISTRIBUTABLE_CASH_SHARE_HIGH_EST">"c4288"</definedName>
    <definedName name="IQ_DISTRIBUTABLE_CASH_SHARE_HIGH_EST_CIQ">"c4813"</definedName>
    <definedName name="IQ_DISTRIBUTABLE_CASH_SHARE_HIGH_GUIDANCE">"c4199"</definedName>
    <definedName name="IQ_DISTRIBUTABLE_CASH_SHARE_HIGH_GUIDANCE_CIQ">"c4611"</definedName>
    <definedName name="IQ_DISTRIBUTABLE_CASH_SHARE_HIGH_GUIDANCE_CIQ_COL">"c11260"</definedName>
    <definedName name="IQ_DISTRIBUTABLE_CASH_SHARE_LOW_EST">"c4289"</definedName>
    <definedName name="IQ_DISTRIBUTABLE_CASH_SHARE_LOW_EST_CIQ">"c4814"</definedName>
    <definedName name="IQ_DISTRIBUTABLE_CASH_SHARE_LOW_GUIDANCE">"c4239"</definedName>
    <definedName name="IQ_DISTRIBUTABLE_CASH_SHARE_LOW_GUIDANCE_CIQ">"c4651"</definedName>
    <definedName name="IQ_DISTRIBUTABLE_CASH_SHARE_LOW_GUIDANCE_CIQ_COL">"c11300"</definedName>
    <definedName name="IQ_DISTRIBUTABLE_CASH_SHARE_MEDIAN_EST">"c4290"</definedName>
    <definedName name="IQ_DISTRIBUTABLE_CASH_SHARE_MEDIAN_EST_CIQ">"c4815"</definedName>
    <definedName name="IQ_DISTRIBUTABLE_CASH_SHARE_NUM_EST">"c4291"</definedName>
    <definedName name="IQ_DISTRIBUTABLE_CASH_SHARE_NUM_EST_CIQ">"c4816"</definedName>
    <definedName name="IQ_DISTRIBUTABLE_CASH_SHARE_STDDEV_EST">"c4292"</definedName>
    <definedName name="IQ_DISTRIBUTABLE_CASH_SHARE_STDDEV_EST_CIQ">"c4817"</definedName>
    <definedName name="IQ_DISTRIBUTABLE_CASH_SHARES_BASIC">"c16189"</definedName>
    <definedName name="IQ_DISTRIBUTABLE_CASH_SHARES_DILUTED">"c16190"</definedName>
    <definedName name="IQ_DISTRIBUTABLE_CASH_STDDEV_EST">"c4294"</definedName>
    <definedName name="IQ_DISTRIBUTABLE_CASH_STDDEV_EST_CIQ">"c4819"</definedName>
    <definedName name="IQ_DIV_AMOUNT">"c3041"</definedName>
    <definedName name="IQ_DIV_PAYMENT_DATE">"c2205"</definedName>
    <definedName name="IQ_DIV_PAYMENT_TYPE">"c12752"</definedName>
    <definedName name="IQ_DIV_RECORD_DATE">"c2204"</definedName>
    <definedName name="IQ_DIV_SHARE">"c330"</definedName>
    <definedName name="IQ_DIVEST_CF">"c331"</definedName>
    <definedName name="IQ_DIVID_SHARE">"c330"</definedName>
    <definedName name="IQ_DIVID_SHARE_1">"c1366"</definedName>
    <definedName name="IQ_DIVIDEND_EST">"c4296"</definedName>
    <definedName name="IQ_DIVIDEND_HIGH_EST">"c4297"</definedName>
    <definedName name="IQ_DIVIDEND_LOW_EST">"c4298"</definedName>
    <definedName name="IQ_DIVIDEND_MEDIAN_EST">"c4299"</definedName>
    <definedName name="IQ_DIVIDEND_NUM_EST">"c4300"</definedName>
    <definedName name="IQ_DIVIDEND_STDDEV_EST">"c4301"</definedName>
    <definedName name="IQ_DIVIDEND_YIELD">"c332"</definedName>
    <definedName name="IQ_DIVIDENDS_DECLARED_COMMON_FDIC">"c6659"</definedName>
    <definedName name="IQ_DIVIDENDS_DECLARED_COMMON_FFIEC">"c12969"</definedName>
    <definedName name="IQ_DIVIDENDS_DECLARED_PREFERRED_FDIC">"c6658"</definedName>
    <definedName name="IQ_DIVIDENDS_DECLARED_PREFERRED_FFIEC">"c12968"</definedName>
    <definedName name="IQ_DIVIDENDS_FDIC">"c6660"</definedName>
    <definedName name="IQ_DIVIDENDS_NET_INCOME_FFIEC">"c13349"</definedName>
    <definedName name="IQ_DIVIDENDS_PAID_DECLARED_PERIOD_COVERED">"c9960"</definedName>
    <definedName name="IQ_DIVIDENDS_PAID_DECLARED_PERIOD_GROUP">"c9946"</definedName>
    <definedName name="IQ_DNB_OTHER_EXP_INC_TAX_US">"c6787"</definedName>
    <definedName name="IQ_DNTM">700000</definedName>
    <definedName name="IQ_DO">"c333"</definedName>
    <definedName name="IQ_DO_ASSETS_CURRENT">"c334"</definedName>
    <definedName name="IQ_DO_ASSETS_LT">"c335"</definedName>
    <definedName name="IQ_DO_CF">"c336"</definedName>
    <definedName name="IQ_DOC_CLAUSE">"c6032"</definedName>
    <definedName name="IQ_DOM_OFFICE_DEPOSITS_TOT_DEPOSITS_FFIEC">"c13910"</definedName>
    <definedName name="IQ_DPAC">"c2801"</definedName>
    <definedName name="IQ_DPAC_ACC">"c2799"</definedName>
    <definedName name="IQ_DPAC_AMORT">"c2795"</definedName>
    <definedName name="IQ_DPAC_BEG">"c2791"</definedName>
    <definedName name="IQ_DPAC_COMMISSIONS">"c2792"</definedName>
    <definedName name="IQ_DPAC_END">"c2801"</definedName>
    <definedName name="IQ_DPAC_FX">"c2798"</definedName>
    <definedName name="IQ_DPAC_OTHER_ADJ">"c2800"</definedName>
    <definedName name="IQ_DPAC_OTHERS">"c2793"</definedName>
    <definedName name="IQ_DPAC_PERIOD">"c2794"</definedName>
    <definedName name="IQ_DPAC_REAL_GAIN">"c2797"</definedName>
    <definedName name="IQ_DPAC_UNREAL_GAIN">"c2796"</definedName>
    <definedName name="IQ_DPS_10YR_ANN_CAGR">"c6065"</definedName>
    <definedName name="IQ_DPS_10YR_ANN_GROWTH">"c337"</definedName>
    <definedName name="IQ_DPS_1YR_ANN_GROWTH">"c338"</definedName>
    <definedName name="IQ_DPS_2YR_ANN_CAGR">"c6066"</definedName>
    <definedName name="IQ_DPS_2YR_ANN_GROWTH">"c339"</definedName>
    <definedName name="IQ_DPS_3YR_ANN_CAGR">"c6067"</definedName>
    <definedName name="IQ_DPS_3YR_ANN_GROWTH">"c340"</definedName>
    <definedName name="IQ_DPS_5YR_ANN_CAGR">"c6068"</definedName>
    <definedName name="IQ_DPS_5YR_ANN_GROWTH">"c341"</definedName>
    <definedName name="IQ_DPS_7YR_ANN_CAGR">"c6069"</definedName>
    <definedName name="IQ_DPS_7YR_ANN_GROWTH">"c342"</definedName>
    <definedName name="IQ_DPS_ACT_OR_EST">"c2218"</definedName>
    <definedName name="IQ_DPS_ACT_OR_EST_REUT">"c5464"</definedName>
    <definedName name="IQ_DPS_DET_EST_CURRENCY_REUT">"c12527"</definedName>
    <definedName name="IQ_DPS_DET_EST_DATE_REUT">"c12286"</definedName>
    <definedName name="IQ_DPS_DET_EST_INCL_REUT">"c12410"</definedName>
    <definedName name="IQ_DPS_DET_EST_ORIGIN_REUT">"c12654"</definedName>
    <definedName name="IQ_DPS_DET_EST_REUT">"c12144"</definedName>
    <definedName name="IQ_DPS_EST">"c1674"</definedName>
    <definedName name="IQ_DPS_EST_BOTTOM_UP">"c5493"</definedName>
    <definedName name="IQ_DPS_EST_BOTTOM_UP_REUT">"c5501"</definedName>
    <definedName name="IQ_DPS_EST_DOWN_2MONTH_REUT">"c16921"</definedName>
    <definedName name="IQ_DPS_EST_DOWN_3MONTH_REUT">"c16925"</definedName>
    <definedName name="IQ_DPS_EST_DOWN_MONTH_REUT">"c16917"</definedName>
    <definedName name="IQ_DPS_EST_NUM_ANALYSTS_2MONTH_REUT">"c16919"</definedName>
    <definedName name="IQ_DPS_EST_NUM_ANALYSTS_3MONTH_REUT">"c16923"</definedName>
    <definedName name="IQ_DPS_EST_NUM_ANALYSTS_MONTH_REUT">"c16915"</definedName>
    <definedName name="IQ_DPS_EST_REUT">"c3851"</definedName>
    <definedName name="IQ_DPS_EST_REV_DATE_TIME_REUT">"c28542"</definedName>
    <definedName name="IQ_DPS_EST_REVISIONS_REUT">"c28503"</definedName>
    <definedName name="IQ_DPS_EST_TOTAL_REVISED_2MONTH_REUT">"c16922"</definedName>
    <definedName name="IQ_DPS_EST_TOTAL_REVISED_3MONTH_REUT">"c16926"</definedName>
    <definedName name="IQ_DPS_EST_TOTAL_REVISED_MONTH_REUT">"c16918"</definedName>
    <definedName name="IQ_DPS_EST_UP_2MONTH_REUT">"c16920"</definedName>
    <definedName name="IQ_DPS_EST_UP_3MONTH_REUT">"c16924"</definedName>
    <definedName name="IQ_DPS_EST_UP_MONTH_REUT">"c16916"</definedName>
    <definedName name="IQ_DPS_GUIDANCE">"c4302"</definedName>
    <definedName name="IQ_DPS_GUIDANCE_CIQ">"c4827"</definedName>
    <definedName name="IQ_DPS_GUIDANCE_CIQ_COL">"c11474"</definedName>
    <definedName name="IQ_DPS_HIGH_EST">"c1676"</definedName>
    <definedName name="IQ_DPS_HIGH_EST_REUT">"c3853"</definedName>
    <definedName name="IQ_DPS_HIGH_GUIDANCE">"c4168"</definedName>
    <definedName name="IQ_DPS_HIGH_GUIDANCE_CIQ">"c4580"</definedName>
    <definedName name="IQ_DPS_HIGH_GUIDANCE_CIQ_COL">"c11229"</definedName>
    <definedName name="IQ_DPS_LOW_EST">"c1677"</definedName>
    <definedName name="IQ_DPS_LOW_EST_REUT">"c3854"</definedName>
    <definedName name="IQ_DPS_LOW_GUIDANCE">"c4208"</definedName>
    <definedName name="IQ_DPS_LOW_GUIDANCE_CIQ">"c4620"</definedName>
    <definedName name="IQ_DPS_LOW_GUIDANCE_CIQ_COL">"c11269"</definedName>
    <definedName name="IQ_DPS_MEDIAN_EST">"c1675"</definedName>
    <definedName name="IQ_DPS_MEDIAN_EST_REUT">"c3852"</definedName>
    <definedName name="IQ_DPS_NUM_EST">"c1678"</definedName>
    <definedName name="IQ_DPS_NUM_EST_REUT">"c3855"</definedName>
    <definedName name="IQ_DPS_STDDEV_EST">"c1679"</definedName>
    <definedName name="IQ_DPS_STDDEV_EST_REUT">"c3856"</definedName>
    <definedName name="IQ_DURABLE_INVENTORIES">"c6853"</definedName>
    <definedName name="IQ_DURABLE_INVENTORIES_APR">"c7513"</definedName>
    <definedName name="IQ_DURABLE_INVENTORIES_APR_FC">"c8393"</definedName>
    <definedName name="IQ_DURABLE_INVENTORIES_FC">"c7733"</definedName>
    <definedName name="IQ_DURABLE_INVENTORIES_POP">"c7073"</definedName>
    <definedName name="IQ_DURABLE_INVENTORIES_POP_FC">"c7953"</definedName>
    <definedName name="IQ_DURABLE_INVENTORIES_YOY">"c7293"</definedName>
    <definedName name="IQ_DURABLE_INVENTORIES_YOY_FC">"c8173"</definedName>
    <definedName name="IQ_DURABLE_ORDERS">"c6854"</definedName>
    <definedName name="IQ_DURABLE_ORDERS_APR">"c7514"</definedName>
    <definedName name="IQ_DURABLE_ORDERS_APR_FC">"c8394"</definedName>
    <definedName name="IQ_DURABLE_ORDERS_FC">"c7734"</definedName>
    <definedName name="IQ_DURABLE_ORDERS_POP">"c7074"</definedName>
    <definedName name="IQ_DURABLE_ORDERS_POP_FC">"c7954"</definedName>
    <definedName name="IQ_DURABLE_ORDERS_YOY">"c7294"</definedName>
    <definedName name="IQ_DURABLE_ORDERS_YOY_FC">"c8174"</definedName>
    <definedName name="IQ_DURABLE_SHIPMENTS">"c6855"</definedName>
    <definedName name="IQ_DURABLE_SHIPMENTS_APR">"c7515"</definedName>
    <definedName name="IQ_DURABLE_SHIPMENTS_APR_FC">"c8395"</definedName>
    <definedName name="IQ_DURABLE_SHIPMENTS_FC">"c7735"</definedName>
    <definedName name="IQ_DURABLE_SHIPMENTS_POP">"c7075"</definedName>
    <definedName name="IQ_DURABLE_SHIPMENTS_POP_FC">"c7955"</definedName>
    <definedName name="IQ_DURABLE_SHIPMENTS_YOY">"c7295"</definedName>
    <definedName name="IQ_DURABLE_SHIPMENTS_YOY_FC">"c8175"</definedName>
    <definedName name="IQ_DURATION">"c2181"</definedName>
    <definedName name="IQ_EARNING_ASSET_INT_BEAR_LIABILITIES">"c15703"</definedName>
    <definedName name="IQ_EARNING_ASSET_YIELD">"c343"</definedName>
    <definedName name="IQ_EARNING_ASSETS_AVG_ASSETS_FFIEC">"c13354"</definedName>
    <definedName name="IQ_EARNING_ASSETS_FDIC">"c6360"</definedName>
    <definedName name="IQ_EARNING_ASSETS_QUARTERLY_AVG_FFIEC">"c13086"</definedName>
    <definedName name="IQ_EARNING_ASSETS_REPRICE_ASSETS_TOT_FFIEC">"c13451"</definedName>
    <definedName name="IQ_EARNING_ASSETS_YIELD_FDIC">"c6724"</definedName>
    <definedName name="IQ_EARNING_CO">"c344"</definedName>
    <definedName name="IQ_EARNING_CO_10YR_ANN_CAGR">"c6070"</definedName>
    <definedName name="IQ_EARNING_CO_10YR_ANN_GROWTH">"c345"</definedName>
    <definedName name="IQ_EARNING_CO_1YR_ANN_GROWTH">"c346"</definedName>
    <definedName name="IQ_EARNING_CO_2YR_ANN_CAGR">"c6071"</definedName>
    <definedName name="IQ_EARNING_CO_2YR_ANN_GROWTH">"c347"</definedName>
    <definedName name="IQ_EARNING_CO_3YR_ANN_CAGR">"c6072"</definedName>
    <definedName name="IQ_EARNING_CO_3YR_ANN_GROWTH">"c348"</definedName>
    <definedName name="IQ_EARNING_CO_5YR_ANN_CAGR">"c6073"</definedName>
    <definedName name="IQ_EARNING_CO_5YR_ANN_GROWTH">"c349"</definedName>
    <definedName name="IQ_EARNING_CO_7YR_ANN_CAGR">"c6074"</definedName>
    <definedName name="IQ_EARNING_CO_7YR_ANN_GROWTH">"c350"</definedName>
    <definedName name="IQ_EARNING_CO_MARGIN">"c351"</definedName>
    <definedName name="IQ_EARNINGS_ANNOUNCE_DATE">"c1649"</definedName>
    <definedName name="IQ_EARNINGS_ANNOUNCE_DATE_CIQ">"c4656"</definedName>
    <definedName name="IQ_EARNINGS_ANNOUNCE_DATE_REUT">"c5314"</definedName>
    <definedName name="IQ_EARNINGS_CO_FFIEC">"c13032"</definedName>
    <definedName name="IQ_EARNINGS_CONT_OPS_HOMEBUILDING_SALES">"c15817"</definedName>
    <definedName name="IQ_EARNINGS_COVERAGE_LOSSES_FFIEC">"c13351"</definedName>
    <definedName name="IQ_EARNINGS_COVERAGE_NET_CHARGE_OFFS_FDIC">"c6735"</definedName>
    <definedName name="IQ_EARNINGS_LIFE_INSURANCE_FFIEC">"c13041"</definedName>
    <definedName name="IQ_EARNINGS_PERIOD_COVERED">"c9958"</definedName>
    <definedName name="IQ_EARNINGS_PERIOD_GROUP">"c9944"</definedName>
    <definedName name="IQ_EBIT">"c352"</definedName>
    <definedName name="IQ_EBIT_10K">"IQ_EBIT_10K"</definedName>
    <definedName name="IQ_EBIT_10Q">"IQ_EBIT_10Q"</definedName>
    <definedName name="IQ_EBIT_10Q1">"IQ_EBIT_10Q1"</definedName>
    <definedName name="IQ_EBIT_10Q2">#REF!</definedName>
    <definedName name="IQ_EBIT_10YR_ANN_CAGR">"c6075"</definedName>
    <definedName name="IQ_EBIT_10YR_ANN_GROWTH">"c353"</definedName>
    <definedName name="IQ_EBIT_1YR_ANN_GROWTH">"c354"</definedName>
    <definedName name="IQ_EBIT_2YR_ANN_CAGR">"c6076"</definedName>
    <definedName name="IQ_EBIT_2YR_ANN_GROWTH">"c355"</definedName>
    <definedName name="IQ_EBIT_3YR_ANN_CAGR">"c6077"</definedName>
    <definedName name="IQ_EBIT_3YR_ANN_GROWTH">"c356"</definedName>
    <definedName name="IQ_EBIT_5YR_ANN_CAGR">"c6078"</definedName>
    <definedName name="IQ_EBIT_5YR_ANN_GROWTH">"c357"</definedName>
    <definedName name="IQ_EBIT_7YR_ANN_CAGR">"c6079"</definedName>
    <definedName name="IQ_EBIT_7YR_ANN_GROWTH">"c358"</definedName>
    <definedName name="IQ_EBIT_ACT_OR_EST">"c2219"</definedName>
    <definedName name="IQ_EBIT_ACT_OR_EST_REUT">"c5465"</definedName>
    <definedName name="IQ_EBIT_DET_EST_CURRENCY_REUT">"c12528"</definedName>
    <definedName name="IQ_EBIT_DET_EST_DATE_REUT">"c12287"</definedName>
    <definedName name="IQ_EBIT_DET_EST_INCL_REUT">"c12411"</definedName>
    <definedName name="IQ_EBIT_DET_EST_ORIGIN_REUT">"c12655"</definedName>
    <definedName name="IQ_EBIT_DET_EST_REUT">"c12145"</definedName>
    <definedName name="IQ_EBIT_EQ_INC">"c3498"</definedName>
    <definedName name="IQ_EBIT_EQ_INC_EXCL_SBC">"c3502"</definedName>
    <definedName name="IQ_EBIT_EST">"c1681"</definedName>
    <definedName name="IQ_EBIT_EST_DOWN_2MONTH_REUT">"c16933"</definedName>
    <definedName name="IQ_EBIT_EST_DOWN_3MONTH_REUT">"c16937"</definedName>
    <definedName name="IQ_EBIT_EST_DOWN_MONTH_REUT">"c16929"</definedName>
    <definedName name="IQ_EBIT_EST_NUM_ANALYSTS_2MONTH_REUT">"c16931"</definedName>
    <definedName name="IQ_EBIT_EST_NUM_ANALYSTS_3MONTH_REUT">"c16935"</definedName>
    <definedName name="IQ_EBIT_EST_NUM_ANALYSTS_MONTH_REUT">"c16927"</definedName>
    <definedName name="IQ_EBIT_EST_REUT">"c5333"</definedName>
    <definedName name="IQ_EBIT_EST_REV_DATE_TIME_REUT">"c28543"</definedName>
    <definedName name="IQ_EBIT_EST_REVISIONS_REUT">"c28504"</definedName>
    <definedName name="IQ_EBIT_EST_TOTAL_REVISED_2MONTH_REUT">"c16934"</definedName>
    <definedName name="IQ_EBIT_EST_TOTAL_REVISED_3MONTH_REUT">"c16938"</definedName>
    <definedName name="IQ_EBIT_EST_TOTAL_REVISED_MONTH_REUT">"c16930"</definedName>
    <definedName name="IQ_EBIT_EST_UP_2MONTH_REUT">"c16932"</definedName>
    <definedName name="IQ_EBIT_EST_UP_3MONTH_REUT">"c16936"</definedName>
    <definedName name="IQ_EBIT_EST_UP_MONTH_REUT">"c16928"</definedName>
    <definedName name="IQ_EBIT_EXCL_SBC">"c3082"</definedName>
    <definedName name="IQ_EBIT_GROWTH_1">"c157"</definedName>
    <definedName name="IQ_EBIT_GROWTH_2">"c161"</definedName>
    <definedName name="IQ_EBIT_GUIDANCE">"c4303"</definedName>
    <definedName name="IQ_EBIT_GUIDANCE_CIQ">"c4828"</definedName>
    <definedName name="IQ_EBIT_GUIDANCE_CIQ_COL">"c11475"</definedName>
    <definedName name="IQ_EBIT_GW_ACT_OR_EST">"c4306"</definedName>
    <definedName name="IQ_EBIT_GW_EST">"c4305"</definedName>
    <definedName name="IQ_EBIT_GW_GUIDANCE">"c4307"</definedName>
    <definedName name="IQ_EBIT_GW_GUIDANCE_CIQ">"c4832"</definedName>
    <definedName name="IQ_EBIT_GW_GUIDANCE_CIQ_COL">"c11479"</definedName>
    <definedName name="IQ_EBIT_GW_HIGH_EST">"c4308"</definedName>
    <definedName name="IQ_EBIT_GW_HIGH_GUIDANCE">"c4171"</definedName>
    <definedName name="IQ_EBIT_GW_HIGH_GUIDANCE_CIQ">"c4583"</definedName>
    <definedName name="IQ_EBIT_GW_HIGH_GUIDANCE_CIQ_COL">"c11232"</definedName>
    <definedName name="IQ_EBIT_GW_LOW_EST">"c4309"</definedName>
    <definedName name="IQ_EBIT_GW_LOW_GUIDANCE">"c4211"</definedName>
    <definedName name="IQ_EBIT_GW_LOW_GUIDANCE_CIQ">"c4623"</definedName>
    <definedName name="IQ_EBIT_GW_LOW_GUIDANCE_CIQ_COL">"c11272"</definedName>
    <definedName name="IQ_EBIT_GW_MEDIAN_EST">"c4310"</definedName>
    <definedName name="IQ_EBIT_GW_NUM_EST">"c4311"</definedName>
    <definedName name="IQ_EBIT_GW_STDDEV_EST">"c4312"</definedName>
    <definedName name="IQ_EBIT_HIGH_EST">"c1683"</definedName>
    <definedName name="IQ_EBIT_HIGH_EST_REUT">"c5335"</definedName>
    <definedName name="IQ_EBIT_HIGH_GUIDANCE">"c4172"</definedName>
    <definedName name="IQ_EBIT_HIGH_GUIDANCE_CIQ">"c4584"</definedName>
    <definedName name="IQ_EBIT_HIGH_GUIDANCE_CIQ_COL">"c11233"</definedName>
    <definedName name="IQ_EBIT_HOMEBUILDING_SALES">"c15815"</definedName>
    <definedName name="IQ_EBIT_INT">"c360"</definedName>
    <definedName name="IQ_EBIT_LOW_EST">"c1684"</definedName>
    <definedName name="IQ_EBIT_LOW_EST_REUT">"c5336"</definedName>
    <definedName name="IQ_EBIT_LOW_GUIDANCE">"c4212"</definedName>
    <definedName name="IQ_EBIT_LOW_GUIDANCE_CIQ">"c4624"</definedName>
    <definedName name="IQ_EBIT_LOW_GUIDANCE_CIQ_COL">"c11273"</definedName>
    <definedName name="IQ_EBIT_MARGIN">"c359"</definedName>
    <definedName name="IQ_EBIT_MEDIAN_EST">"c1682"</definedName>
    <definedName name="IQ_EBIT_MEDIAN_EST_REUT">"c5334"</definedName>
    <definedName name="IQ_EBIT_NET_INT">"c360"</definedName>
    <definedName name="IQ_EBIT_NUM_EST">"c1685"</definedName>
    <definedName name="IQ_EBIT_NUM_EST_REUT">"c5337"</definedName>
    <definedName name="IQ_EBIT_OVER_IE">"c360"</definedName>
    <definedName name="IQ_EBIT_OVER_IE_1">"c1369"</definedName>
    <definedName name="IQ_EBIT_SBC_ACT_OR_EST">"c4316"</definedName>
    <definedName name="IQ_EBIT_SBC_ACT_OR_EST_CIQ">"c4841"</definedName>
    <definedName name="IQ_EBIT_SBC_EST">"c4315"</definedName>
    <definedName name="IQ_EBIT_SBC_GUIDANCE">"c4317"</definedName>
    <definedName name="IQ_EBIT_SBC_GUIDANCE_CIQ">"c4842"</definedName>
    <definedName name="IQ_EBIT_SBC_GUIDANCE_CIQ_COL">"c11489"</definedName>
    <definedName name="IQ_EBIT_SBC_GW_ACT_OR_EST">"c4320"</definedName>
    <definedName name="IQ_EBIT_SBC_GW_ACT_OR_EST_CIQ">"c4845"</definedName>
    <definedName name="IQ_EBIT_SBC_GW_EST">"c4319"</definedName>
    <definedName name="IQ_EBIT_SBC_GW_GUIDANCE">"c4321"</definedName>
    <definedName name="IQ_EBIT_SBC_GW_GUIDANCE_CIQ">"c4846"</definedName>
    <definedName name="IQ_EBIT_SBC_GW_GUIDANCE_CIQ_COL">"c11493"</definedName>
    <definedName name="IQ_EBIT_SBC_GW_HIGH_EST">"c4322"</definedName>
    <definedName name="IQ_EBIT_SBC_GW_HIGH_GUIDANCE">"c4193"</definedName>
    <definedName name="IQ_EBIT_SBC_GW_HIGH_GUIDANCE_CIQ">"c4605"</definedName>
    <definedName name="IQ_EBIT_SBC_GW_HIGH_GUIDANCE_CIQ_COL">"c11254"</definedName>
    <definedName name="IQ_EBIT_SBC_GW_LOW_EST">"c4323"</definedName>
    <definedName name="IQ_EBIT_SBC_GW_LOW_GUIDANCE">"c4233"</definedName>
    <definedName name="IQ_EBIT_SBC_GW_LOW_GUIDANCE_CIQ">"c4645"</definedName>
    <definedName name="IQ_EBIT_SBC_GW_LOW_GUIDANCE_CIQ_COL">"c11294"</definedName>
    <definedName name="IQ_EBIT_SBC_GW_MEDIAN_EST">"c4324"</definedName>
    <definedName name="IQ_EBIT_SBC_GW_NUM_EST">"c4325"</definedName>
    <definedName name="IQ_EBIT_SBC_GW_STDDEV_EST">"c4326"</definedName>
    <definedName name="IQ_EBIT_SBC_HIGH_EST">"c4328"</definedName>
    <definedName name="IQ_EBIT_SBC_HIGH_GUIDANCE">"c4192"</definedName>
    <definedName name="IQ_EBIT_SBC_HIGH_GUIDANCE_CIQ">"c4604"</definedName>
    <definedName name="IQ_EBIT_SBC_HIGH_GUIDANCE_CIQ_COL">"c11253"</definedName>
    <definedName name="IQ_EBIT_SBC_LOW_EST">"c4329"</definedName>
    <definedName name="IQ_EBIT_SBC_LOW_GUIDANCE">"c4232"</definedName>
    <definedName name="IQ_EBIT_SBC_LOW_GUIDANCE_CIQ">"c4644"</definedName>
    <definedName name="IQ_EBIT_SBC_LOW_GUIDANCE_CIQ_COL">"c11293"</definedName>
    <definedName name="IQ_EBIT_SBC_MEDIAN_EST">"c4330"</definedName>
    <definedName name="IQ_EBIT_SBC_NUM_EST">"c4331"</definedName>
    <definedName name="IQ_EBIT_SBC_STDDEV_EST">"c4332"</definedName>
    <definedName name="IQ_EBIT_STDDEV_EST">"c1686"</definedName>
    <definedName name="IQ_EBIT_STDDEV_EST_REUT">"c5338"</definedName>
    <definedName name="IQ_EBITA">"c1910"</definedName>
    <definedName name="IQ_EBITA_10YR_ANN_CAGR">"c6184"</definedName>
    <definedName name="IQ_EBITA_10YR_ANN_GROWTH">"c1954"</definedName>
    <definedName name="IQ_EBITA_1YR_ANN_GROWTH">"c1949"</definedName>
    <definedName name="IQ_EBITA_2YR_ANN_CAGR">"c6180"</definedName>
    <definedName name="IQ_EBITA_2YR_ANN_GROWTH">"c1950"</definedName>
    <definedName name="IQ_EBITA_3YR_ANN_CAGR">"c6181"</definedName>
    <definedName name="IQ_EBITA_3YR_ANN_GROWTH">"c1951"</definedName>
    <definedName name="IQ_EBITA_5YR_ANN_CAGR">"c6182"</definedName>
    <definedName name="IQ_EBITA_5YR_ANN_GROWTH">"c1952"</definedName>
    <definedName name="IQ_EBITA_7YR_ANN_CAGR">"c6183"</definedName>
    <definedName name="IQ_EBITA_7YR_ANN_GROWTH">"c1953"</definedName>
    <definedName name="IQ_EBITA_EQ_INC">"c3497"</definedName>
    <definedName name="IQ_EBITA_EQ_INC_EXCL_SBC">"c3501"</definedName>
    <definedName name="IQ_EBITA_EXCL_SBC">"c3080"</definedName>
    <definedName name="IQ_EBITA_MARGIN">"c1963"</definedName>
    <definedName name="IQ_EBITDA">"c361"</definedName>
    <definedName name="IQ_EBITDA_10K">"IQ_EBITDA_10K"</definedName>
    <definedName name="IQ_EBITDA_10Q">"IQ_EBITDA_10Q"</definedName>
    <definedName name="IQ_EBITDA_10Q1">"IQ_EBITDA_10Q1"</definedName>
    <definedName name="IQ_EBITDA_10YR_ANN_CAGR">"c6080"</definedName>
    <definedName name="IQ_EBITDA_10YR_ANN_GROWTH">"c362"</definedName>
    <definedName name="IQ_EBITDA_1YR_ANN_GROWTH">"c363"</definedName>
    <definedName name="IQ_EBITDA_2YR_ANN_CAGR">"c6081"</definedName>
    <definedName name="IQ_EBITDA_2YR_ANN_GROWTH">"c364"</definedName>
    <definedName name="IQ_EBITDA_3YR_ANN_CAGR">"c6082"</definedName>
    <definedName name="IQ_EBITDA_3YR_ANN_GROWTH">"c365"</definedName>
    <definedName name="IQ_EBITDA_5YR_ANN_CAGR">"c6083"</definedName>
    <definedName name="IQ_EBITDA_5YR_ANN_GROWTH">"c366"</definedName>
    <definedName name="IQ_EBITDA_7YR_ANN_CAGR">"c6084"</definedName>
    <definedName name="IQ_EBITDA_7YR_ANN_GROWTH">"c367"</definedName>
    <definedName name="IQ_EBITDA_ACT_OR_EST">"c2215"</definedName>
    <definedName name="IQ_EBITDA_ACT_OR_EST_CIQ">"c5060"</definedName>
    <definedName name="IQ_EBITDA_ACT_OR_EST_REUT">"c5462"</definedName>
    <definedName name="IQ_EBITDA_CAPEX">"c19143"</definedName>
    <definedName name="IQ_EBITDA_CAPEX_INT">"c368"</definedName>
    <definedName name="IQ_EBITDA_CAPEX_NET_INT">"c368"</definedName>
    <definedName name="IQ_EBITDA_CAPEX_OVER_TOTAL_IE">"c368"</definedName>
    <definedName name="IQ_EBITDA_CAPEX_OVER_TOTAL_IE_1">"c1370"</definedName>
    <definedName name="IQ_EBITDA_DET_EST_CURRENCY_REUT">"c12529"</definedName>
    <definedName name="IQ_EBITDA_DET_EST_DATE_REUT">"c12288"</definedName>
    <definedName name="IQ_EBITDA_DET_EST_INCL_REUT">"c12412"</definedName>
    <definedName name="IQ_EBITDA_DET_EST_ORIGIN_REUT">"c12656"</definedName>
    <definedName name="IQ_EBITDA_DET_EST_REUT">"c12146"</definedName>
    <definedName name="IQ_EBITDA_DET_EST_REUT_CURRENCY_CURRENCY_REUT">"c12529"</definedName>
    <definedName name="IQ_EBITDA_EQ_INC">"c3496"</definedName>
    <definedName name="IQ_EBITDA_EQ_INC_EXCL_SBC">"c3500"</definedName>
    <definedName name="IQ_EBITDA_EST">"c369"</definedName>
    <definedName name="IQ_EBITDA_EST_CIQ">"c3622"</definedName>
    <definedName name="IQ_EBITDA_EST_DOWN_2MONTH_REUT">"c16885"</definedName>
    <definedName name="IQ_EBITDA_EST_DOWN_3MONTH_REUT">"c16889"</definedName>
    <definedName name="IQ_EBITDA_EST_DOWN_MONTH_REUT">"c16881"</definedName>
    <definedName name="IQ_EBITDA_EST_NUM_ANALYSTS_2MONTH_REUT">"c16883"</definedName>
    <definedName name="IQ_EBITDA_EST_NUM_ANALYSTS_3MONTH_REUT">"c16887"</definedName>
    <definedName name="IQ_EBITDA_EST_NUM_ANALYSTS_MONTH_REUT">"c16879"</definedName>
    <definedName name="IQ_EBITDA_EST_REUT">"c3640"</definedName>
    <definedName name="IQ_EBITDA_EST_REV_DATE_TIME_REUT">"c28535"</definedName>
    <definedName name="IQ_EBITDA_EST_REVISIONS_REUT">"c28496"</definedName>
    <definedName name="IQ_EBITDA_EST_TOTAL_REVISED_2MONTH_REUT">"c16886"</definedName>
    <definedName name="IQ_EBITDA_EST_TOTAL_REVISED_3MONTH_REUT">"c16890"</definedName>
    <definedName name="IQ_EBITDA_EST_TOTAL_REVISED_MONTH_REUT">"c16882"</definedName>
    <definedName name="IQ_EBITDA_EST_UP_2MONTH_REUT">"c16884"</definedName>
    <definedName name="IQ_EBITDA_EST_UP_3MONTH_REUT">"c16888"</definedName>
    <definedName name="IQ_EBITDA_EST_UP_MONTH_REUT">"c16880"</definedName>
    <definedName name="IQ_EBITDA_EXCL_SBC">"c3081"</definedName>
    <definedName name="IQ_EBITDA_GROWTH_1">"c156"</definedName>
    <definedName name="IQ_EBITDA_GROWTH_2">"c160"</definedName>
    <definedName name="IQ_EBITDA_GUIDANCE">"c4334"</definedName>
    <definedName name="IQ_EBITDA_GUIDANCE_CIQ">"c4859"</definedName>
    <definedName name="IQ_EBITDA_GUIDANCE_CIQ_COL">"c11506"</definedName>
    <definedName name="IQ_EBITDA_HIGH_EST">"c370"</definedName>
    <definedName name="IQ_EBITDA_HIGH_EST_CIQ">"c3624"</definedName>
    <definedName name="IQ_EBITDA_HIGH_EST_REUT">"c3642"</definedName>
    <definedName name="IQ_EBITDA_HIGH_GUIDANCE">"c4170"</definedName>
    <definedName name="IQ_EBITDA_HIGH_GUIDANCE_CIQ">"c4582"</definedName>
    <definedName name="IQ_EBITDA_HIGH_GUIDANCE_CIQ_COL">"c11231"</definedName>
    <definedName name="IQ_EBITDA_HOMEBUILDING_SALES">"c15814"</definedName>
    <definedName name="IQ_EBITDA_INT">"c373"</definedName>
    <definedName name="IQ_EBITDA_LOW_EST">"c371"</definedName>
    <definedName name="IQ_EBITDA_LOW_EST_CIQ">"c3625"</definedName>
    <definedName name="IQ_EBITDA_LOW_EST_REUT">"c3643"</definedName>
    <definedName name="IQ_EBITDA_LOW_GUIDANCE">"c4210"</definedName>
    <definedName name="IQ_EBITDA_LOW_GUIDANCE_CIQ">"c4622"</definedName>
    <definedName name="IQ_EBITDA_LOW_GUIDANCE_CIQ_COL">"c11271"</definedName>
    <definedName name="IQ_EBITDA_MARGIN">"c372"</definedName>
    <definedName name="IQ_EBITDA_MEDIAN_EST">"c1663"</definedName>
    <definedName name="IQ_EBITDA_MEDIAN_EST_CIQ">"c3623"</definedName>
    <definedName name="IQ_EBITDA_MEDIAN_EST_REUT">"c3641"</definedName>
    <definedName name="IQ_EBITDA_NET_INT">"c373"</definedName>
    <definedName name="IQ_EBITDA_NO_EST">"c267"</definedName>
    <definedName name="IQ_EBITDA_NUM_EST">"c374"</definedName>
    <definedName name="IQ_EBITDA_NUM_EST_CIQ">"c3626"</definedName>
    <definedName name="IQ_EBITDA_NUM_EST_REUT">"c3644"</definedName>
    <definedName name="IQ_EBITDA_OVER_TOTAL_IE">"c373"</definedName>
    <definedName name="IQ_EBITDA_OVER_TOTAL_IE_1">"c1371"</definedName>
    <definedName name="IQ_EBITDA_SBC_ACT_OR_EST">"c4337"</definedName>
    <definedName name="IQ_EBITDA_SBC_ACT_OR_EST_CIQ">"c4862"</definedName>
    <definedName name="IQ_EBITDA_SBC_EST">"c4336"</definedName>
    <definedName name="IQ_EBITDA_SBC_GUIDANCE">"c4338"</definedName>
    <definedName name="IQ_EBITDA_SBC_GUIDANCE_CIQ">"c4863"</definedName>
    <definedName name="IQ_EBITDA_SBC_GUIDANCE_CIQ_COL">"c11510"</definedName>
    <definedName name="IQ_EBITDA_SBC_HIGH_EST">"c4339"</definedName>
    <definedName name="IQ_EBITDA_SBC_HIGH_GUIDANCE">"c4194"</definedName>
    <definedName name="IQ_EBITDA_SBC_HIGH_GUIDANCE_CIQ">"c4606"</definedName>
    <definedName name="IQ_EBITDA_SBC_HIGH_GUIDANCE_CIQ_COL">"c11255"</definedName>
    <definedName name="IQ_EBITDA_SBC_LOW_EST">"c4340"</definedName>
    <definedName name="IQ_EBITDA_SBC_LOW_GUIDANCE">"c4234"</definedName>
    <definedName name="IQ_EBITDA_SBC_LOW_GUIDANCE_CIQ">"c4646"</definedName>
    <definedName name="IQ_EBITDA_SBC_LOW_GUIDANCE_CIQ_COL">"c11295"</definedName>
    <definedName name="IQ_EBITDA_SBC_MEDIAN_EST">"c4341"</definedName>
    <definedName name="IQ_EBITDA_SBC_NUM_EST">"c4342"</definedName>
    <definedName name="IQ_EBITDA_SBC_STDDEV_EST">"c4343"</definedName>
    <definedName name="IQ_EBITDA_STDDEV_EST">"c375"</definedName>
    <definedName name="IQ_EBITDA_STDDEV_EST_CIQ">"c3627"</definedName>
    <definedName name="IQ_EBITDA_STDDEV_EST_REUT">"c3645"</definedName>
    <definedName name="IQ_EBITDAR">"c2989"</definedName>
    <definedName name="IQ_EBITDAR_EQ_INC">"c3499"</definedName>
    <definedName name="IQ_EBITDAR_EQ_INC_EXCL_SBC">"c3503"</definedName>
    <definedName name="IQ_EBITDAR_EXCL_SBC">"c3083"</definedName>
    <definedName name="IQ_EBT">"c376"</definedName>
    <definedName name="IQ_EBT_BNK">"c377"</definedName>
    <definedName name="IQ_EBT_BR">"c378"</definedName>
    <definedName name="IQ_EBT_CM">"c378"</definedName>
    <definedName name="IQ_EBT_EXCL">"c379"</definedName>
    <definedName name="IQ_EBT_EXCL_BNK">"c380"</definedName>
    <definedName name="IQ_EBT_EXCL_BR">"c381"</definedName>
    <definedName name="IQ_EBT_EXCL_CM">"c381"</definedName>
    <definedName name="IQ_EBT_EXCL_FIN">"c382"</definedName>
    <definedName name="IQ_EBT_EXCL_INS">"c383"</definedName>
    <definedName name="IQ_EBT_EXCL_MARGIN">"c1462"</definedName>
    <definedName name="IQ_EBT_EXCL_RE">"c6214"</definedName>
    <definedName name="IQ_EBT_EXCL_REIT">"c384"</definedName>
    <definedName name="IQ_EBT_EXCL_UTI">"c385"</definedName>
    <definedName name="IQ_EBT_FFIEC">"c13029"</definedName>
    <definedName name="IQ_EBT_FIN">"c386"</definedName>
    <definedName name="IQ_EBT_FTE_FFIEC">"c13037"</definedName>
    <definedName name="IQ_EBT_GAAP_GUIDANCE">"c4345"</definedName>
    <definedName name="IQ_EBT_GAAP_GUIDANCE_CIQ">"c4870"</definedName>
    <definedName name="IQ_EBT_GAAP_GUIDANCE_CIQ_COL">"c11517"</definedName>
    <definedName name="IQ_EBT_GAAP_HIGH_GUIDANCE">"c4174"</definedName>
    <definedName name="IQ_EBT_GAAP_HIGH_GUIDANCE_CIQ">"c4586"</definedName>
    <definedName name="IQ_EBT_GAAP_HIGH_GUIDANCE_CIQ_COL">"c11235"</definedName>
    <definedName name="IQ_EBT_GAAP_LOW_GUIDANCE">"c4214"</definedName>
    <definedName name="IQ_EBT_GAAP_LOW_GUIDANCE_CIQ">"c4626"</definedName>
    <definedName name="IQ_EBT_GAAP_LOW_GUIDANCE_CIQ_COL">"c11275"</definedName>
    <definedName name="IQ_EBT_GUIDANCE">"c4346"</definedName>
    <definedName name="IQ_EBT_GUIDANCE_CIQ">"c4871"</definedName>
    <definedName name="IQ_EBT_GUIDANCE_CIQ_COL">"c11518"</definedName>
    <definedName name="IQ_EBT_GW_GUIDANCE">"c4347"</definedName>
    <definedName name="IQ_EBT_GW_GUIDANCE_CIQ">"c4872"</definedName>
    <definedName name="IQ_EBT_GW_GUIDANCE_CIQ_COL">"c11519"</definedName>
    <definedName name="IQ_EBT_GW_HIGH_GUIDANCE">"c4175"</definedName>
    <definedName name="IQ_EBT_GW_HIGH_GUIDANCE_CIQ">"c4587"</definedName>
    <definedName name="IQ_EBT_GW_HIGH_GUIDANCE_CIQ_COL">"c11236"</definedName>
    <definedName name="IQ_EBT_GW_LOW_GUIDANCE">"c4215"</definedName>
    <definedName name="IQ_EBT_GW_LOW_GUIDANCE_CIQ">"c4627"</definedName>
    <definedName name="IQ_EBT_GW_LOW_GUIDANCE_CIQ_COL">"c11276"</definedName>
    <definedName name="IQ_EBT_HIGH_GUIDANCE">"c4173"</definedName>
    <definedName name="IQ_EBT_HIGH_GUIDANCE_CIQ">"c4585"</definedName>
    <definedName name="IQ_EBT_HIGH_GUIDANCE_CIQ_COL">"c11234"</definedName>
    <definedName name="IQ_EBT_HOMEBUILDING_SALES">"c15816"</definedName>
    <definedName name="IQ_EBT_INCL_MARGIN">"c387"</definedName>
    <definedName name="IQ_EBT_INS">"c388"</definedName>
    <definedName name="IQ_EBT_LOW_GUIDANCE">"c4213"</definedName>
    <definedName name="IQ_EBT_LOW_GUIDANCE_CIQ">"c4625"</definedName>
    <definedName name="IQ_EBT_LOW_GUIDANCE_CIQ_COL">"c11274"</definedName>
    <definedName name="IQ_EBT_RE">"c6215"</definedName>
    <definedName name="IQ_EBT_REIT">"c389"</definedName>
    <definedName name="IQ_EBT_SBC_ACT_OR_EST">"c4350"</definedName>
    <definedName name="IQ_EBT_SBC_ACT_OR_EST_CIQ">"c4875"</definedName>
    <definedName name="IQ_EBT_SBC_EST">"c4349"</definedName>
    <definedName name="IQ_EBT_SBC_GUIDANCE">"c4351"</definedName>
    <definedName name="IQ_EBT_SBC_GUIDANCE_CIQ">"c4876"</definedName>
    <definedName name="IQ_EBT_SBC_GUIDANCE_CIQ_COL">"c11523"</definedName>
    <definedName name="IQ_EBT_SBC_GW_ACT_OR_EST">"c4354"</definedName>
    <definedName name="IQ_EBT_SBC_GW_ACT_OR_EST_CIQ">"c4879"</definedName>
    <definedName name="IQ_EBT_SBC_GW_EST">"c4353"</definedName>
    <definedName name="IQ_EBT_SBC_GW_GUIDANCE">"c4355"</definedName>
    <definedName name="IQ_EBT_SBC_GW_GUIDANCE_CIQ">"c4880"</definedName>
    <definedName name="IQ_EBT_SBC_GW_GUIDANCE_CIQ_COL">"c11527"</definedName>
    <definedName name="IQ_EBT_SBC_GW_HIGH_EST">"c4356"</definedName>
    <definedName name="IQ_EBT_SBC_GW_HIGH_GUIDANCE">"c4191"</definedName>
    <definedName name="IQ_EBT_SBC_GW_HIGH_GUIDANCE_CIQ">"c4603"</definedName>
    <definedName name="IQ_EBT_SBC_GW_HIGH_GUIDANCE_CIQ_COL">"c11252"</definedName>
    <definedName name="IQ_EBT_SBC_GW_LOW_EST">"c4357"</definedName>
    <definedName name="IQ_EBT_SBC_GW_LOW_GUIDANCE">"c4231"</definedName>
    <definedName name="IQ_EBT_SBC_GW_LOW_GUIDANCE_CIQ">"c4643"</definedName>
    <definedName name="IQ_EBT_SBC_GW_LOW_GUIDANCE_CIQ_COL">"c11292"</definedName>
    <definedName name="IQ_EBT_SBC_GW_MEDIAN_EST">"c4358"</definedName>
    <definedName name="IQ_EBT_SBC_GW_NUM_EST">"c4359"</definedName>
    <definedName name="IQ_EBT_SBC_GW_STDDEV_EST">"c4360"</definedName>
    <definedName name="IQ_EBT_SBC_HIGH_EST">"c4362"</definedName>
    <definedName name="IQ_EBT_SBC_HIGH_GUIDANCE">"c4190"</definedName>
    <definedName name="IQ_EBT_SBC_HIGH_GUIDANCE_CIQ">"c4602"</definedName>
    <definedName name="IQ_EBT_SBC_HIGH_GUIDANCE_CIQ_COL">"c11251"</definedName>
    <definedName name="IQ_EBT_SBC_LOW_EST">"c4363"</definedName>
    <definedName name="IQ_EBT_SBC_LOW_GUIDANCE">"c4230"</definedName>
    <definedName name="IQ_EBT_SBC_LOW_GUIDANCE_CIQ">"c4642"</definedName>
    <definedName name="IQ_EBT_SBC_LOW_GUIDANCE_CIQ_COL">"c11291"</definedName>
    <definedName name="IQ_EBT_SBC_MEDIAN_EST">"c4364"</definedName>
    <definedName name="IQ_EBT_SBC_NUM_EST">"c4365"</definedName>
    <definedName name="IQ_EBT_SBC_STDDEV_EST">"c4366"</definedName>
    <definedName name="IQ_EBT_SUBTOTAL_AP">"c8982"</definedName>
    <definedName name="IQ_EBT_UTI">"c390"</definedName>
    <definedName name="IQ_ECO_METRIC_6810">"c6810"</definedName>
    <definedName name="IQ_ECO_METRIC_6811">"c6811"</definedName>
    <definedName name="IQ_ECO_METRIC_6812">"c6812"</definedName>
    <definedName name="IQ_ECO_METRIC_6813">"c6813"</definedName>
    <definedName name="IQ_ECO_METRIC_6814">"c6814"</definedName>
    <definedName name="IQ_ECO_METRIC_6815">"c6815"</definedName>
    <definedName name="IQ_ECO_METRIC_6816">"c6816"</definedName>
    <definedName name="IQ_ECO_METRIC_6817">"c6817"</definedName>
    <definedName name="IQ_ECO_METRIC_6818">"c6818"</definedName>
    <definedName name="IQ_ECO_METRIC_6819">"c6819"</definedName>
    <definedName name="IQ_ECO_METRIC_6820">"c6820"</definedName>
    <definedName name="IQ_ECO_METRIC_6821">"c6821"</definedName>
    <definedName name="IQ_ECO_METRIC_6822">"c6822"</definedName>
    <definedName name="IQ_ECO_METRIC_6823">"c6823"</definedName>
    <definedName name="IQ_ECO_METRIC_6824">"c6824"</definedName>
    <definedName name="IQ_ECO_METRIC_6825">"c6825"</definedName>
    <definedName name="IQ_ECO_METRIC_6825_UNUSED">"c6825"</definedName>
    <definedName name="IQ_ECO_METRIC_6825_UNUSED_UNUSED_UNUSED">"c6825"</definedName>
    <definedName name="IQ_ECO_METRIC_6826">"c6826"</definedName>
    <definedName name="IQ_ECO_METRIC_6827">"c6827"</definedName>
    <definedName name="IQ_ECO_METRIC_6828">"c6828"</definedName>
    <definedName name="IQ_ECO_METRIC_6829">"c6829"</definedName>
    <definedName name="IQ_ECO_METRIC_6830">"c6830"</definedName>
    <definedName name="IQ_ECO_METRIC_6831">"c6831"</definedName>
    <definedName name="IQ_ECO_METRIC_6832">"c6832"</definedName>
    <definedName name="IQ_ECO_METRIC_6833">"c6833"</definedName>
    <definedName name="IQ_ECO_METRIC_6834">"c6834"</definedName>
    <definedName name="IQ_ECO_METRIC_6835">"c6835"</definedName>
    <definedName name="IQ_ECO_METRIC_6836">"c6836"</definedName>
    <definedName name="IQ_ECO_METRIC_6837">"c6837"</definedName>
    <definedName name="IQ_ECO_METRIC_6838">"c6838"</definedName>
    <definedName name="IQ_ECO_METRIC_6839">"c6839"</definedName>
    <definedName name="IQ_ECO_METRIC_6839_UNUSED">"c6839"</definedName>
    <definedName name="IQ_ECO_METRIC_6839_UNUSED_UNUSED_UNUSED">"c6839"</definedName>
    <definedName name="IQ_ECO_METRIC_6840">"c6840"</definedName>
    <definedName name="IQ_ECO_METRIC_6841">"c6841"</definedName>
    <definedName name="IQ_ECO_METRIC_6842">"c6842"</definedName>
    <definedName name="IQ_ECO_METRIC_6843">"c6843"</definedName>
    <definedName name="IQ_ECO_METRIC_6844">"c6844"</definedName>
    <definedName name="IQ_ECO_METRIC_6845">"c6845"</definedName>
    <definedName name="IQ_ECO_METRIC_6846">"c6846"</definedName>
    <definedName name="IQ_ECO_METRIC_6847">"c6847"</definedName>
    <definedName name="IQ_ECO_METRIC_6848">"c6848"</definedName>
    <definedName name="IQ_ECO_METRIC_6849">"c6849"</definedName>
    <definedName name="IQ_ECO_METRIC_6850">"c6850"</definedName>
    <definedName name="IQ_ECO_METRIC_6851">"c6851"</definedName>
    <definedName name="IQ_ECO_METRIC_6852">"c6852"</definedName>
    <definedName name="IQ_ECO_METRIC_6853">"c6853"</definedName>
    <definedName name="IQ_ECO_METRIC_6854">"c6854"</definedName>
    <definedName name="IQ_ECO_METRIC_6855">"c6855"</definedName>
    <definedName name="IQ_ECO_METRIC_6856">"c6856"</definedName>
    <definedName name="IQ_ECO_METRIC_6857">"c6857"</definedName>
    <definedName name="IQ_ECO_METRIC_6858">"c6858"</definedName>
    <definedName name="IQ_ECO_METRIC_6859">"c6859"</definedName>
    <definedName name="IQ_ECO_METRIC_6860">"c6860"</definedName>
    <definedName name="IQ_ECO_METRIC_6861">"c6861"</definedName>
    <definedName name="IQ_ECO_METRIC_6862">"c6862"</definedName>
    <definedName name="IQ_ECO_METRIC_6863">"c6863"</definedName>
    <definedName name="IQ_ECO_METRIC_6864">"c6864"</definedName>
    <definedName name="IQ_ECO_METRIC_6865">"c6865"</definedName>
    <definedName name="IQ_ECO_METRIC_6866">"c6866"</definedName>
    <definedName name="IQ_ECO_METRIC_6867">"c6867"</definedName>
    <definedName name="IQ_ECO_METRIC_6868">"c6868"</definedName>
    <definedName name="IQ_ECO_METRIC_6869">"c6869"</definedName>
    <definedName name="IQ_ECO_METRIC_6870">"c6870"</definedName>
    <definedName name="IQ_ECO_METRIC_6871">"c6871"</definedName>
    <definedName name="IQ_ECO_METRIC_6872">"c6872"</definedName>
    <definedName name="IQ_ECO_METRIC_6873">"c6873"</definedName>
    <definedName name="IQ_ECO_METRIC_6874">"c6874"</definedName>
    <definedName name="IQ_ECO_METRIC_6875">"c6875"</definedName>
    <definedName name="IQ_ECO_METRIC_6876">"c6876"</definedName>
    <definedName name="IQ_ECO_METRIC_6877">"c6877"</definedName>
    <definedName name="IQ_ECO_METRIC_6878">"c6878"</definedName>
    <definedName name="IQ_ECO_METRIC_6879">"c6879"</definedName>
    <definedName name="IQ_ECO_METRIC_6880">"c6880"</definedName>
    <definedName name="IQ_ECO_METRIC_6881">"c6881"</definedName>
    <definedName name="IQ_ECO_METRIC_6882">"c6882"</definedName>
    <definedName name="IQ_ECO_METRIC_6883">"c6883"</definedName>
    <definedName name="IQ_ECO_METRIC_6884">"c6884"</definedName>
    <definedName name="IQ_ECO_METRIC_6885">"c6885"</definedName>
    <definedName name="IQ_ECO_METRIC_6886">"c6886"</definedName>
    <definedName name="IQ_ECO_METRIC_6887">"c6887"</definedName>
    <definedName name="IQ_ECO_METRIC_6888">"c6888"</definedName>
    <definedName name="IQ_ECO_METRIC_6889">"c6889"</definedName>
    <definedName name="IQ_ECO_METRIC_6890">"c6890"</definedName>
    <definedName name="IQ_ECO_METRIC_6891">"c6891"</definedName>
    <definedName name="IQ_ECO_METRIC_6892">"c6892"</definedName>
    <definedName name="IQ_ECO_METRIC_6893">"c6893"</definedName>
    <definedName name="IQ_ECO_METRIC_6894">"c6894"</definedName>
    <definedName name="IQ_ECO_METRIC_6895">"c6895"</definedName>
    <definedName name="IQ_ECO_METRIC_6896">"c6896"</definedName>
    <definedName name="IQ_ECO_METRIC_6896_UNUSED">"c6896"</definedName>
    <definedName name="IQ_ECO_METRIC_6896_UNUSED_UNUSED_UNUSED">"c6896"</definedName>
    <definedName name="IQ_ECO_METRIC_6897">"c6897"</definedName>
    <definedName name="IQ_ECO_METRIC_6897_UNUSED">"c6897"</definedName>
    <definedName name="IQ_ECO_METRIC_6897_UNUSED_UNUSED_UNUSED">"c6897"</definedName>
    <definedName name="IQ_ECO_METRIC_6899">"c6899"</definedName>
    <definedName name="IQ_ECO_METRIC_6900">"c6900"</definedName>
    <definedName name="IQ_ECO_METRIC_6901">"c6901"</definedName>
    <definedName name="IQ_ECO_METRIC_6902">"c6902"</definedName>
    <definedName name="IQ_ECO_METRIC_6903">"c6903"</definedName>
    <definedName name="IQ_ECO_METRIC_6904">"c6904"</definedName>
    <definedName name="IQ_ECO_METRIC_6905">"c6905"</definedName>
    <definedName name="IQ_ECO_METRIC_6906">"c6906"</definedName>
    <definedName name="IQ_ECO_METRIC_6907">"c6907"</definedName>
    <definedName name="IQ_ECO_METRIC_6908">"c6908"</definedName>
    <definedName name="IQ_ECO_METRIC_6909">"c6909"</definedName>
    <definedName name="IQ_ECO_METRIC_6910">"c6910"</definedName>
    <definedName name="IQ_ECO_METRIC_6911">"c6911"</definedName>
    <definedName name="IQ_ECO_METRIC_6912">"c6912"</definedName>
    <definedName name="IQ_ECO_METRIC_6913">"c6913"</definedName>
    <definedName name="IQ_ECO_METRIC_6914">"c6914"</definedName>
    <definedName name="IQ_ECO_METRIC_6915">"c6915"</definedName>
    <definedName name="IQ_ECO_METRIC_6916">"c6916"</definedName>
    <definedName name="IQ_ECO_METRIC_6917">"c6917"</definedName>
    <definedName name="IQ_ECO_METRIC_6918">"c6918"</definedName>
    <definedName name="IQ_ECO_METRIC_6919">"c6919"</definedName>
    <definedName name="IQ_ECO_METRIC_6920">"c6920"</definedName>
    <definedName name="IQ_ECO_METRIC_6921">"c6921"</definedName>
    <definedName name="IQ_ECO_METRIC_6922">"c6922"</definedName>
    <definedName name="IQ_ECO_METRIC_6923">"c6923"</definedName>
    <definedName name="IQ_ECO_METRIC_6924">"c6924"</definedName>
    <definedName name="IQ_ECO_METRIC_6925">"c6925"</definedName>
    <definedName name="IQ_ECO_METRIC_6926">"c6926"</definedName>
    <definedName name="IQ_ECO_METRIC_6927">"c6927"</definedName>
    <definedName name="IQ_ECO_METRIC_6928">"c6928"</definedName>
    <definedName name="IQ_ECO_METRIC_6929">"c6929"</definedName>
    <definedName name="IQ_ECO_METRIC_6930">"c6930"</definedName>
    <definedName name="IQ_ECO_METRIC_6931">"c6931"</definedName>
    <definedName name="IQ_ECO_METRIC_6932">"c6932"</definedName>
    <definedName name="IQ_ECO_METRIC_6933">"c6933"</definedName>
    <definedName name="IQ_ECO_METRIC_6934">"c6934"</definedName>
    <definedName name="IQ_ECO_METRIC_6935">"c6935"</definedName>
    <definedName name="IQ_ECO_METRIC_6936">"c6936"</definedName>
    <definedName name="IQ_ECO_METRIC_6937">"c6937"</definedName>
    <definedName name="IQ_ECO_METRIC_6938">"c6938"</definedName>
    <definedName name="IQ_ECO_METRIC_6939">"c6939"</definedName>
    <definedName name="IQ_ECO_METRIC_6940">"c6940"</definedName>
    <definedName name="IQ_ECO_METRIC_6941">"c6941"</definedName>
    <definedName name="IQ_ECO_METRIC_6942">"c6942"</definedName>
    <definedName name="IQ_ECO_METRIC_6943">"c6943"</definedName>
    <definedName name="IQ_ECO_METRIC_6944">"c6944"</definedName>
    <definedName name="IQ_ECO_METRIC_6945">"c6945"</definedName>
    <definedName name="IQ_ECO_METRIC_6946">"c6946"</definedName>
    <definedName name="IQ_ECO_METRIC_6947">"c6947"</definedName>
    <definedName name="IQ_ECO_METRIC_6948">"c6948"</definedName>
    <definedName name="IQ_ECO_METRIC_6949">"c6949"</definedName>
    <definedName name="IQ_ECO_METRIC_6950">"c6950"</definedName>
    <definedName name="IQ_ECO_METRIC_6951">"c6951"</definedName>
    <definedName name="IQ_ECO_METRIC_6952">"c6952"</definedName>
    <definedName name="IQ_ECO_METRIC_6953">"c6953"</definedName>
    <definedName name="IQ_ECO_METRIC_6954">"c6954"</definedName>
    <definedName name="IQ_ECO_METRIC_6955">"c6955"</definedName>
    <definedName name="IQ_ECO_METRIC_6956">"c6956"</definedName>
    <definedName name="IQ_ECO_METRIC_6957">"c6957"</definedName>
    <definedName name="IQ_ECO_METRIC_6958">"c6958"</definedName>
    <definedName name="IQ_ECO_METRIC_6959">"c6959"</definedName>
    <definedName name="IQ_ECO_METRIC_6960">"c6960"</definedName>
    <definedName name="IQ_ECO_METRIC_6962">"c6962"</definedName>
    <definedName name="IQ_ECO_METRIC_6963">"c6963"</definedName>
    <definedName name="IQ_ECO_METRIC_6964">"c6964"</definedName>
    <definedName name="IQ_ECO_METRIC_6965">"c6965"</definedName>
    <definedName name="IQ_ECO_METRIC_6966">"c6966"</definedName>
    <definedName name="IQ_ECO_METRIC_6967">"c6967"</definedName>
    <definedName name="IQ_ECO_METRIC_6968">"c6968"</definedName>
    <definedName name="IQ_ECO_METRIC_6969">"c6969"</definedName>
    <definedName name="IQ_ECO_METRIC_6970">"c6970"</definedName>
    <definedName name="IQ_ECO_METRIC_6971">"c6971"</definedName>
    <definedName name="IQ_ECO_METRIC_6972">"c6972"</definedName>
    <definedName name="IQ_ECO_METRIC_6973">"c6973"</definedName>
    <definedName name="IQ_ECO_METRIC_6974">"c6974"</definedName>
    <definedName name="IQ_ECO_METRIC_6975">"c6975"</definedName>
    <definedName name="IQ_ECO_METRIC_6976">"c6976"</definedName>
    <definedName name="IQ_ECO_METRIC_6977">"c6977"</definedName>
    <definedName name="IQ_ECO_METRIC_6978">"c6978"</definedName>
    <definedName name="IQ_ECO_METRIC_6979">"c6979"</definedName>
    <definedName name="IQ_ECO_METRIC_6980">"c6980"</definedName>
    <definedName name="IQ_ECO_METRIC_6981">"c6981"</definedName>
    <definedName name="IQ_ECO_METRIC_6982">"c6982"</definedName>
    <definedName name="IQ_ECO_METRIC_6983">"c6983"</definedName>
    <definedName name="IQ_ECO_METRIC_6984">"c6984"</definedName>
    <definedName name="IQ_ECO_METRIC_6985">"c6985"</definedName>
    <definedName name="IQ_ECO_METRIC_6986">"c6986"</definedName>
    <definedName name="IQ_ECO_METRIC_6987">"c6987"</definedName>
    <definedName name="IQ_ECO_METRIC_6988">"c6988"</definedName>
    <definedName name="IQ_ECO_METRIC_6988_UNUSED">"c6988"</definedName>
    <definedName name="IQ_ECO_METRIC_6988_UNUSED_UNUSED_UNUSED">"c6988"</definedName>
    <definedName name="IQ_ECO_METRIC_6989">"c6989"</definedName>
    <definedName name="IQ_ECO_METRIC_6990">"c6990"</definedName>
    <definedName name="IQ_ECO_METRIC_6991">"c6991"</definedName>
    <definedName name="IQ_ECO_METRIC_6992">"c6992"</definedName>
    <definedName name="IQ_ECO_METRIC_6993">"c6993"</definedName>
    <definedName name="IQ_ECO_METRIC_6994">"c6994"</definedName>
    <definedName name="IQ_ECO_METRIC_6995">"c6995"</definedName>
    <definedName name="IQ_ECO_METRIC_6996">"c6996"</definedName>
    <definedName name="IQ_ECO_METRIC_6997">"c6997"</definedName>
    <definedName name="IQ_ECO_METRIC_6998">"c6998"</definedName>
    <definedName name="IQ_ECO_METRIC_7000">"c7000"</definedName>
    <definedName name="IQ_ECO_METRIC_7001">"c7001"</definedName>
    <definedName name="IQ_ECO_METRIC_7002">"c7002"</definedName>
    <definedName name="IQ_ECO_METRIC_7003">"c7003"</definedName>
    <definedName name="IQ_ECO_METRIC_7004">"c7004"</definedName>
    <definedName name="IQ_ECO_METRIC_7005">"c7005"</definedName>
    <definedName name="IQ_ECO_METRIC_7006">"c7006"</definedName>
    <definedName name="IQ_ECO_METRIC_7007">"c7007"</definedName>
    <definedName name="IQ_ECO_METRIC_7008">"c7008"</definedName>
    <definedName name="IQ_ECO_METRIC_7009">"c7009"</definedName>
    <definedName name="IQ_ECO_METRIC_7010">"c7010"</definedName>
    <definedName name="IQ_ECO_METRIC_7011">"c7011"</definedName>
    <definedName name="IQ_ECO_METRIC_7012">"c7012"</definedName>
    <definedName name="IQ_ECO_METRIC_7013">"c7013"</definedName>
    <definedName name="IQ_ECO_METRIC_7015">"c7015"</definedName>
    <definedName name="IQ_ECO_METRIC_7016">"c7016"</definedName>
    <definedName name="IQ_ECO_METRIC_7017">"c7017"</definedName>
    <definedName name="IQ_ECO_METRIC_7018">"c7018"</definedName>
    <definedName name="IQ_ECO_METRIC_7019">"c7019"</definedName>
    <definedName name="IQ_ECO_METRIC_7020">"c7020"</definedName>
    <definedName name="IQ_ECO_METRIC_7021">"c7021"</definedName>
    <definedName name="IQ_ECO_METRIC_7023">"c7023"</definedName>
    <definedName name="IQ_ECO_METRIC_7024">"c7024"</definedName>
    <definedName name="IQ_ECO_METRIC_7025">"c7025"</definedName>
    <definedName name="IQ_ECO_METRIC_7026">"c7026"</definedName>
    <definedName name="IQ_ECO_METRIC_7027">"c7027"</definedName>
    <definedName name="IQ_ECO_METRIC_7028">"c7028"</definedName>
    <definedName name="IQ_ECO_METRIC_7029">"c7029"</definedName>
    <definedName name="IQ_ECO_METRIC_7030">"c7030"</definedName>
    <definedName name="IQ_ECO_METRIC_7031">"c7031"</definedName>
    <definedName name="IQ_ECO_METRIC_7032">"c7032"</definedName>
    <definedName name="IQ_ECO_METRIC_7033">"c7033"</definedName>
    <definedName name="IQ_ECO_METRIC_7034">"c7034"</definedName>
    <definedName name="IQ_ECO_METRIC_7035">"c7035"</definedName>
    <definedName name="IQ_ECO_METRIC_7036">"c7036"</definedName>
    <definedName name="IQ_ECO_METRIC_7037">"c7037"</definedName>
    <definedName name="IQ_ECO_METRIC_7038">"c7038"</definedName>
    <definedName name="IQ_ECO_METRIC_7039">"c7039"</definedName>
    <definedName name="IQ_ECO_METRIC_7040">"c7040"</definedName>
    <definedName name="IQ_ECO_METRIC_7041">"c7041"</definedName>
    <definedName name="IQ_ECO_METRIC_7042">"c7042"</definedName>
    <definedName name="IQ_ECO_METRIC_7043">"c7043"</definedName>
    <definedName name="IQ_ECO_METRIC_7044">"c7044"</definedName>
    <definedName name="IQ_ECO_METRIC_7045">"c7045"</definedName>
    <definedName name="IQ_ECO_METRIC_7045_UNUSED">"c7045"</definedName>
    <definedName name="IQ_ECO_METRIC_7045_UNUSED_UNUSED_UNUSED">"c7045"</definedName>
    <definedName name="IQ_ECO_METRIC_7046">"c7046"</definedName>
    <definedName name="IQ_ECO_METRIC_7047">"c7047"</definedName>
    <definedName name="IQ_ECO_METRIC_7048">"c7048"</definedName>
    <definedName name="IQ_ECO_METRIC_7049">"c7049"</definedName>
    <definedName name="IQ_ECO_METRIC_7050">"c7050"</definedName>
    <definedName name="IQ_ECO_METRIC_7051">"c7051"</definedName>
    <definedName name="IQ_ECO_METRIC_7052">"c7052"</definedName>
    <definedName name="IQ_ECO_METRIC_7053">"c7053"</definedName>
    <definedName name="IQ_ECO_METRIC_7054">"c7054"</definedName>
    <definedName name="IQ_ECO_METRIC_7055">"c7055"</definedName>
    <definedName name="IQ_ECO_METRIC_7056">"c7056"</definedName>
    <definedName name="IQ_ECO_METRIC_7057">"c7057"</definedName>
    <definedName name="IQ_ECO_METRIC_7058">"c7058"</definedName>
    <definedName name="IQ_ECO_METRIC_7059">"c7059"</definedName>
    <definedName name="IQ_ECO_METRIC_7059_UNUSED">"c7059"</definedName>
    <definedName name="IQ_ECO_METRIC_7059_UNUSED_UNUSED_UNUSED">"c7059"</definedName>
    <definedName name="IQ_ECO_METRIC_7060">"c7060"</definedName>
    <definedName name="IQ_ECO_METRIC_7061">"c7061"</definedName>
    <definedName name="IQ_ECO_METRIC_7062">"c7062"</definedName>
    <definedName name="IQ_ECO_METRIC_7063">"c7063"</definedName>
    <definedName name="IQ_ECO_METRIC_7064">"c7064"</definedName>
    <definedName name="IQ_ECO_METRIC_7065">"c7065"</definedName>
    <definedName name="IQ_ECO_METRIC_7066">"c7066"</definedName>
    <definedName name="IQ_ECO_METRIC_7067">"c7067"</definedName>
    <definedName name="IQ_ECO_METRIC_7068">"c7068"</definedName>
    <definedName name="IQ_ECO_METRIC_7069">"c7069"</definedName>
    <definedName name="IQ_ECO_METRIC_7070">"c7070"</definedName>
    <definedName name="IQ_ECO_METRIC_7071">"c7071"</definedName>
    <definedName name="IQ_ECO_METRIC_7072">"c7072"</definedName>
    <definedName name="IQ_ECO_METRIC_7073">"c7073"</definedName>
    <definedName name="IQ_ECO_METRIC_7074">"c7074"</definedName>
    <definedName name="IQ_ECO_METRIC_7075">"c7075"</definedName>
    <definedName name="IQ_ECO_METRIC_7076">"c7076"</definedName>
    <definedName name="IQ_ECO_METRIC_7077">"c7077"</definedName>
    <definedName name="IQ_ECO_METRIC_7078">"c7078"</definedName>
    <definedName name="IQ_ECO_METRIC_7079">"c7079"</definedName>
    <definedName name="IQ_ECO_METRIC_7080">"c7080"</definedName>
    <definedName name="IQ_ECO_METRIC_7081">"c7081"</definedName>
    <definedName name="IQ_ECO_METRIC_7082">"c7082"</definedName>
    <definedName name="IQ_ECO_METRIC_7083">"c7083"</definedName>
    <definedName name="IQ_ECO_METRIC_7084">"c7084"</definedName>
    <definedName name="IQ_ECO_METRIC_7085">"c7085"</definedName>
    <definedName name="IQ_ECO_METRIC_7086">"c7086"</definedName>
    <definedName name="IQ_ECO_METRIC_7087">"c7087"</definedName>
    <definedName name="IQ_ECO_METRIC_7088">"c7088"</definedName>
    <definedName name="IQ_ECO_METRIC_7089">"c7089"</definedName>
    <definedName name="IQ_ECO_METRIC_7090">"c7090"</definedName>
    <definedName name="IQ_ECO_METRIC_7091">"c7091"</definedName>
    <definedName name="IQ_ECO_METRIC_7092">"c7092"</definedName>
    <definedName name="IQ_ECO_METRIC_7093">"c7093"</definedName>
    <definedName name="IQ_ECO_METRIC_7094">"c7094"</definedName>
    <definedName name="IQ_ECO_METRIC_7095">"c7095"</definedName>
    <definedName name="IQ_ECO_METRIC_7096">"c7096"</definedName>
    <definedName name="IQ_ECO_METRIC_7097">"c7097"</definedName>
    <definedName name="IQ_ECO_METRIC_7098">"c7098"</definedName>
    <definedName name="IQ_ECO_METRIC_7099">"c7099"</definedName>
    <definedName name="IQ_ECO_METRIC_7100">"c7100"</definedName>
    <definedName name="IQ_ECO_METRIC_7101">"c7101"</definedName>
    <definedName name="IQ_ECO_METRIC_7102">"c7102"</definedName>
    <definedName name="IQ_ECO_METRIC_7103">"c7103"</definedName>
    <definedName name="IQ_ECO_METRIC_7104">"c7104"</definedName>
    <definedName name="IQ_ECO_METRIC_7105">"c7105"</definedName>
    <definedName name="IQ_ECO_METRIC_7106">"c7106"</definedName>
    <definedName name="IQ_ECO_METRIC_7107">"c7107"</definedName>
    <definedName name="IQ_ECO_METRIC_7108">"c7108"</definedName>
    <definedName name="IQ_ECO_METRIC_7109">"c7109"</definedName>
    <definedName name="IQ_ECO_METRIC_7110">"c7110"</definedName>
    <definedName name="IQ_ECO_METRIC_7111">"c7111"</definedName>
    <definedName name="IQ_ECO_METRIC_7112">"c7112"</definedName>
    <definedName name="IQ_ECO_METRIC_7113">"c7113"</definedName>
    <definedName name="IQ_ECO_METRIC_7114">"c7114"</definedName>
    <definedName name="IQ_ECO_METRIC_7115">"c7115"</definedName>
    <definedName name="IQ_ECO_METRIC_7116">"c7116"</definedName>
    <definedName name="IQ_ECO_METRIC_7116_UNUSED">"c7116"</definedName>
    <definedName name="IQ_ECO_METRIC_7116_UNUSED_UNUSED_UNUSED">"c7116"</definedName>
    <definedName name="IQ_ECO_METRIC_7117">"c7117"</definedName>
    <definedName name="IQ_ECO_METRIC_7117_UNUSED">"c7117"</definedName>
    <definedName name="IQ_ECO_METRIC_7117_UNUSED_UNUSED_UNUSED">"c7117"</definedName>
    <definedName name="IQ_ECO_METRIC_7119">"c7119"</definedName>
    <definedName name="IQ_ECO_METRIC_7120">"c7120"</definedName>
    <definedName name="IQ_ECO_METRIC_7121">"c7121"</definedName>
    <definedName name="IQ_ECO_METRIC_7122">"c7122"</definedName>
    <definedName name="IQ_ECO_METRIC_7123">"c7123"</definedName>
    <definedName name="IQ_ECO_METRIC_7124">"c7124"</definedName>
    <definedName name="IQ_ECO_METRIC_7125">"c7125"</definedName>
    <definedName name="IQ_ECO_METRIC_7126">"c7126"</definedName>
    <definedName name="IQ_ECO_METRIC_7127">"c7127"</definedName>
    <definedName name="IQ_ECO_METRIC_7128">"c7128"</definedName>
    <definedName name="IQ_ECO_METRIC_7129">"c7129"</definedName>
    <definedName name="IQ_ECO_METRIC_7130">"c7130"</definedName>
    <definedName name="IQ_ECO_METRIC_7131">"c7131"</definedName>
    <definedName name="IQ_ECO_METRIC_7132">"c7132"</definedName>
    <definedName name="IQ_ECO_METRIC_7133">"c7133"</definedName>
    <definedName name="IQ_ECO_METRIC_7134">"c7134"</definedName>
    <definedName name="IQ_ECO_METRIC_7135">"c7135"</definedName>
    <definedName name="IQ_ECO_METRIC_7136">"c7136"</definedName>
    <definedName name="IQ_ECO_METRIC_7137">"c7137"</definedName>
    <definedName name="IQ_ECO_METRIC_7138">"c7138"</definedName>
    <definedName name="IQ_ECO_METRIC_7139">"c7139"</definedName>
    <definedName name="IQ_ECO_METRIC_7140">"c7140"</definedName>
    <definedName name="IQ_ECO_METRIC_7141">"c7141"</definedName>
    <definedName name="IQ_ECO_METRIC_7142">"c7142"</definedName>
    <definedName name="IQ_ECO_METRIC_7143">"c7143"</definedName>
    <definedName name="IQ_ECO_METRIC_7144">"c7144"</definedName>
    <definedName name="IQ_ECO_METRIC_7145">"c7145"</definedName>
    <definedName name="IQ_ECO_METRIC_7146">"c7146"</definedName>
    <definedName name="IQ_ECO_METRIC_7147">"c7147"</definedName>
    <definedName name="IQ_ECO_METRIC_7148">"c7148"</definedName>
    <definedName name="IQ_ECO_METRIC_7149">"c7149"</definedName>
    <definedName name="IQ_ECO_METRIC_7150">"c7150"</definedName>
    <definedName name="IQ_ECO_METRIC_7151">"c7151"</definedName>
    <definedName name="IQ_ECO_METRIC_7152">"c7152"</definedName>
    <definedName name="IQ_ECO_METRIC_7153">"c7153"</definedName>
    <definedName name="IQ_ECO_METRIC_7154">"c7154"</definedName>
    <definedName name="IQ_ECO_METRIC_7155">"c7155"</definedName>
    <definedName name="IQ_ECO_METRIC_7156">"c7156"</definedName>
    <definedName name="IQ_ECO_METRIC_7157">"c7157"</definedName>
    <definedName name="IQ_ECO_METRIC_7158">"c7158"</definedName>
    <definedName name="IQ_ECO_METRIC_7159">"c7159"</definedName>
    <definedName name="IQ_ECO_METRIC_7160">"c7160"</definedName>
    <definedName name="IQ_ECO_METRIC_7161">"c7161"</definedName>
    <definedName name="IQ_ECO_METRIC_7162">"c7162"</definedName>
    <definedName name="IQ_ECO_METRIC_7163">"c7163"</definedName>
    <definedName name="IQ_ECO_METRIC_7164">"c7164"</definedName>
    <definedName name="IQ_ECO_METRIC_7165">"c7165"</definedName>
    <definedName name="IQ_ECO_METRIC_7166">"c7166"</definedName>
    <definedName name="IQ_ECO_METRIC_7167">"c7167"</definedName>
    <definedName name="IQ_ECO_METRIC_7168">"c7168"</definedName>
    <definedName name="IQ_ECO_METRIC_7169">"c7169"</definedName>
    <definedName name="IQ_ECO_METRIC_7170">"c7170"</definedName>
    <definedName name="IQ_ECO_METRIC_7171">"c7171"</definedName>
    <definedName name="IQ_ECO_METRIC_7172">"c7172"</definedName>
    <definedName name="IQ_ECO_METRIC_7173">"c7173"</definedName>
    <definedName name="IQ_ECO_METRIC_7174">"c7174"</definedName>
    <definedName name="IQ_ECO_METRIC_7175">"c7175"</definedName>
    <definedName name="IQ_ECO_METRIC_7176">"c7176"</definedName>
    <definedName name="IQ_ECO_METRIC_7177">"c7177"</definedName>
    <definedName name="IQ_ECO_METRIC_7178">"c7178"</definedName>
    <definedName name="IQ_ECO_METRIC_7179">"c7179"</definedName>
    <definedName name="IQ_ECO_METRIC_7180">"c7180"</definedName>
    <definedName name="IQ_ECO_METRIC_7182">"c7182"</definedName>
    <definedName name="IQ_ECO_METRIC_7183">"c7183"</definedName>
    <definedName name="IQ_ECO_METRIC_7184">"c7184"</definedName>
    <definedName name="IQ_ECO_METRIC_7185">"c7185"</definedName>
    <definedName name="IQ_ECO_METRIC_7186">"c7186"</definedName>
    <definedName name="IQ_ECO_METRIC_7187">"c7187"</definedName>
    <definedName name="IQ_ECO_METRIC_7188">"c7188"</definedName>
    <definedName name="IQ_ECO_METRIC_7189">"c7189"</definedName>
    <definedName name="IQ_ECO_METRIC_7190">"c7190"</definedName>
    <definedName name="IQ_ECO_METRIC_7191">"c7191"</definedName>
    <definedName name="IQ_ECO_METRIC_7192">"c7192"</definedName>
    <definedName name="IQ_ECO_METRIC_7193">"c7193"</definedName>
    <definedName name="IQ_ECO_METRIC_7194">"c7194"</definedName>
    <definedName name="IQ_ECO_METRIC_7195">"c7195"</definedName>
    <definedName name="IQ_ECO_METRIC_7196">"c7196"</definedName>
    <definedName name="IQ_ECO_METRIC_7197">"c7197"</definedName>
    <definedName name="IQ_ECO_METRIC_7198">"c7198"</definedName>
    <definedName name="IQ_ECO_METRIC_7199">"c7199"</definedName>
    <definedName name="IQ_ECO_METRIC_7200">"c7200"</definedName>
    <definedName name="IQ_ECO_METRIC_7201">"c7201"</definedName>
    <definedName name="IQ_ECO_METRIC_7202">"c7202"</definedName>
    <definedName name="IQ_ECO_METRIC_7203">"c7203"</definedName>
    <definedName name="IQ_ECO_METRIC_7204">"c7204"</definedName>
    <definedName name="IQ_ECO_METRIC_7205">"c7205"</definedName>
    <definedName name="IQ_ECO_METRIC_7206">"c7206"</definedName>
    <definedName name="IQ_ECO_METRIC_7207">"c7207"</definedName>
    <definedName name="IQ_ECO_METRIC_7208">"c7208"</definedName>
    <definedName name="IQ_ECO_METRIC_7208_UNUSED">"c7208"</definedName>
    <definedName name="IQ_ECO_METRIC_7208_UNUSED_UNUSED_UNUSED">"c7208"</definedName>
    <definedName name="IQ_ECO_METRIC_7209">"c7209"</definedName>
    <definedName name="IQ_ECO_METRIC_7210">"c7210"</definedName>
    <definedName name="IQ_ECO_METRIC_7211">"c7211"</definedName>
    <definedName name="IQ_ECO_METRIC_7212">"c7212"</definedName>
    <definedName name="IQ_ECO_METRIC_7213">"c7213"</definedName>
    <definedName name="IQ_ECO_METRIC_7214">"c7214"</definedName>
    <definedName name="IQ_ECO_METRIC_7215">"c7215"</definedName>
    <definedName name="IQ_ECO_METRIC_7216">"c7216"</definedName>
    <definedName name="IQ_ECO_METRIC_7217">"c7217"</definedName>
    <definedName name="IQ_ECO_METRIC_7218">"c7218"</definedName>
    <definedName name="IQ_ECO_METRIC_7220">"c7220"</definedName>
    <definedName name="IQ_ECO_METRIC_7221">"c7221"</definedName>
    <definedName name="IQ_ECO_METRIC_7222">"c7222"</definedName>
    <definedName name="IQ_ECO_METRIC_7223">"c7223"</definedName>
    <definedName name="IQ_ECO_METRIC_7224">"c7224"</definedName>
    <definedName name="IQ_ECO_METRIC_7225">"c7225"</definedName>
    <definedName name="IQ_ECO_METRIC_7226">"c7226"</definedName>
    <definedName name="IQ_ECO_METRIC_7227">"c7227"</definedName>
    <definedName name="IQ_ECO_METRIC_7228">"c7228"</definedName>
    <definedName name="IQ_ECO_METRIC_7229">"c7229"</definedName>
    <definedName name="IQ_ECO_METRIC_7230">"c7230"</definedName>
    <definedName name="IQ_ECO_METRIC_7231">"c7231"</definedName>
    <definedName name="IQ_ECO_METRIC_7232">"c7232"</definedName>
    <definedName name="IQ_ECO_METRIC_7233">"c7233"</definedName>
    <definedName name="IQ_ECO_METRIC_7235">"c7235"</definedName>
    <definedName name="IQ_ECO_METRIC_7236">"c7236"</definedName>
    <definedName name="IQ_ECO_METRIC_7237">"c7237"</definedName>
    <definedName name="IQ_ECO_METRIC_7238">"c7238"</definedName>
    <definedName name="IQ_ECO_METRIC_7239">"c7239"</definedName>
    <definedName name="IQ_ECO_METRIC_7240">"c7240"</definedName>
    <definedName name="IQ_ECO_METRIC_7241">"c7241"</definedName>
    <definedName name="IQ_ECO_METRIC_7243">"c7243"</definedName>
    <definedName name="IQ_ECO_METRIC_7244">"c7244"</definedName>
    <definedName name="IQ_ECO_METRIC_7245">"c7245"</definedName>
    <definedName name="IQ_ECO_METRIC_7246">"c7246"</definedName>
    <definedName name="IQ_ECO_METRIC_7247">"c7247"</definedName>
    <definedName name="IQ_ECO_METRIC_7248">"c7248"</definedName>
    <definedName name="IQ_ECO_METRIC_7249">"c7249"</definedName>
    <definedName name="IQ_ECO_METRIC_7250">"c7250"</definedName>
    <definedName name="IQ_ECO_METRIC_7251">"c7251"</definedName>
    <definedName name="IQ_ECO_METRIC_7252">"c7252"</definedName>
    <definedName name="IQ_ECO_METRIC_7253">"c7253"</definedName>
    <definedName name="IQ_ECO_METRIC_7254">"c7254"</definedName>
    <definedName name="IQ_ECO_METRIC_7255">"c7255"</definedName>
    <definedName name="IQ_ECO_METRIC_7256">"c7256"</definedName>
    <definedName name="IQ_ECO_METRIC_7257">"c7257"</definedName>
    <definedName name="IQ_ECO_METRIC_7258">"c7258"</definedName>
    <definedName name="IQ_ECO_METRIC_7259">"c7259"</definedName>
    <definedName name="IQ_ECO_METRIC_7260">"c7260"</definedName>
    <definedName name="IQ_ECO_METRIC_7261">"c7261"</definedName>
    <definedName name="IQ_ECO_METRIC_7262">"c7262"</definedName>
    <definedName name="IQ_ECO_METRIC_7263">"c7263"</definedName>
    <definedName name="IQ_ECO_METRIC_7264">"c7264"</definedName>
    <definedName name="IQ_ECO_METRIC_7265">"c7265"</definedName>
    <definedName name="IQ_ECO_METRIC_7265_UNUSED">"c7265"</definedName>
    <definedName name="IQ_ECO_METRIC_7265_UNUSED_UNUSED_UNUSED">"c7265"</definedName>
    <definedName name="IQ_ECO_METRIC_7266">"c7266"</definedName>
    <definedName name="IQ_ECO_METRIC_7267">"c7267"</definedName>
    <definedName name="IQ_ECO_METRIC_7268">"c7268"</definedName>
    <definedName name="IQ_ECO_METRIC_7269">"c7269"</definedName>
    <definedName name="IQ_ECO_METRIC_7270">"c7270"</definedName>
    <definedName name="IQ_ECO_METRIC_7272">"c7272"</definedName>
    <definedName name="IQ_ECO_METRIC_7273">"c7273"</definedName>
    <definedName name="IQ_ECO_METRIC_7274">"c7274"</definedName>
    <definedName name="IQ_ECO_METRIC_7275">"c7275"</definedName>
    <definedName name="IQ_ECO_METRIC_7276">"c7276"</definedName>
    <definedName name="IQ_ECO_METRIC_7277">"c7277"</definedName>
    <definedName name="IQ_ECO_METRIC_7278">"c7278"</definedName>
    <definedName name="IQ_ECO_METRIC_7279">"c7279"</definedName>
    <definedName name="IQ_ECO_METRIC_7279_UNUSED">"c7279"</definedName>
    <definedName name="IQ_ECO_METRIC_7279_UNUSED_UNUSED_UNUSED">"c7279"</definedName>
    <definedName name="IQ_ECO_METRIC_7280">"c7280"</definedName>
    <definedName name="IQ_ECO_METRIC_7281">"c7281"</definedName>
    <definedName name="IQ_ECO_METRIC_7282">"c7282"</definedName>
    <definedName name="IQ_ECO_METRIC_7283">"c7283"</definedName>
    <definedName name="IQ_ECO_METRIC_7284">"c7284"</definedName>
    <definedName name="IQ_ECO_METRIC_7285">"c7285"</definedName>
    <definedName name="IQ_ECO_METRIC_7286">"c7286"</definedName>
    <definedName name="IQ_ECO_METRIC_7287">"c7287"</definedName>
    <definedName name="IQ_ECO_METRIC_7288">"c7288"</definedName>
    <definedName name="IQ_ECO_METRIC_7289">"c7289"</definedName>
    <definedName name="IQ_ECO_METRIC_7290">"c7290"</definedName>
    <definedName name="IQ_ECO_METRIC_7291">"c7291"</definedName>
    <definedName name="IQ_ECO_METRIC_7292">"c7292"</definedName>
    <definedName name="IQ_ECO_METRIC_7293">"c7293"</definedName>
    <definedName name="IQ_ECO_METRIC_7294">"c7294"</definedName>
    <definedName name="IQ_ECO_METRIC_7295">"c7295"</definedName>
    <definedName name="IQ_ECO_METRIC_7296">"c7296"</definedName>
    <definedName name="IQ_ECO_METRIC_7297">"c7297"</definedName>
    <definedName name="IQ_ECO_METRIC_7298">"c7298"</definedName>
    <definedName name="IQ_ECO_METRIC_7299">"c7299"</definedName>
    <definedName name="IQ_ECO_METRIC_7300">"c7300"</definedName>
    <definedName name="IQ_ECO_METRIC_7301">"c7301"</definedName>
    <definedName name="IQ_ECO_METRIC_7302">"c7302"</definedName>
    <definedName name="IQ_ECO_METRIC_7303">"c7303"</definedName>
    <definedName name="IQ_ECO_METRIC_7304">"c7304"</definedName>
    <definedName name="IQ_ECO_METRIC_7305">"c7305"</definedName>
    <definedName name="IQ_ECO_METRIC_7306">"c7306"</definedName>
    <definedName name="IQ_ECO_METRIC_7307">"c7307"</definedName>
    <definedName name="IQ_ECO_METRIC_7308">"c7308"</definedName>
    <definedName name="IQ_ECO_METRIC_7309">"c7309"</definedName>
    <definedName name="IQ_ECO_METRIC_7310">"c7310"</definedName>
    <definedName name="IQ_ECO_METRIC_7311">"c7311"</definedName>
    <definedName name="IQ_ECO_METRIC_7312">"c7312"</definedName>
    <definedName name="IQ_ECO_METRIC_7313">"c7313"</definedName>
    <definedName name="IQ_ECO_METRIC_7314">"c7314"</definedName>
    <definedName name="IQ_ECO_METRIC_7315">"c7315"</definedName>
    <definedName name="IQ_ECO_METRIC_7316">"c7316"</definedName>
    <definedName name="IQ_ECO_METRIC_7317">"c7317"</definedName>
    <definedName name="IQ_ECO_METRIC_7318">"c7318"</definedName>
    <definedName name="IQ_ECO_METRIC_7319">"c7319"</definedName>
    <definedName name="IQ_ECO_METRIC_7320">"c7320"</definedName>
    <definedName name="IQ_ECO_METRIC_7321">"c7321"</definedName>
    <definedName name="IQ_ECO_METRIC_7322">"c7322"</definedName>
    <definedName name="IQ_ECO_METRIC_7323">"c7323"</definedName>
    <definedName name="IQ_ECO_METRIC_7324">"c7324"</definedName>
    <definedName name="IQ_ECO_METRIC_7325">"c7325"</definedName>
    <definedName name="IQ_ECO_METRIC_7326">"c7326"</definedName>
    <definedName name="IQ_ECO_METRIC_7327">"c7327"</definedName>
    <definedName name="IQ_ECO_METRIC_7328">"c7328"</definedName>
    <definedName name="IQ_ECO_METRIC_7329">"c7329"</definedName>
    <definedName name="IQ_ECO_METRIC_7330">"c7330"</definedName>
    <definedName name="IQ_ECO_METRIC_7331">"c7331"</definedName>
    <definedName name="IQ_ECO_METRIC_7332">"c7332"</definedName>
    <definedName name="IQ_ECO_METRIC_7333">"c7333"</definedName>
    <definedName name="IQ_ECO_METRIC_7334">"c7334"</definedName>
    <definedName name="IQ_ECO_METRIC_7335">"c7335"</definedName>
    <definedName name="IQ_ECO_METRIC_7336">"c7336"</definedName>
    <definedName name="IQ_ECO_METRIC_7336_UNUSED">"c7336"</definedName>
    <definedName name="IQ_ECO_METRIC_7336_UNUSED_UNUSED_UNUSED">"c7336"</definedName>
    <definedName name="IQ_ECO_METRIC_7337">"c7337"</definedName>
    <definedName name="IQ_ECO_METRIC_7337_UNUSED">"c7337"</definedName>
    <definedName name="IQ_ECO_METRIC_7337_UNUSED_UNUSED_UNUSED">"c7337"</definedName>
    <definedName name="IQ_ECO_METRIC_7339">"c7339"</definedName>
    <definedName name="IQ_ECO_METRIC_7341">"c7341"</definedName>
    <definedName name="IQ_ECO_METRIC_7342">"c7342"</definedName>
    <definedName name="IQ_ECO_METRIC_7343">"c7343"</definedName>
    <definedName name="IQ_ECO_METRIC_7344">"c7344"</definedName>
    <definedName name="IQ_ECO_METRIC_7345">"c7345"</definedName>
    <definedName name="IQ_ECO_METRIC_7346">"c7346"</definedName>
    <definedName name="IQ_ECO_METRIC_7347">"c7347"</definedName>
    <definedName name="IQ_ECO_METRIC_7348">"c7348"</definedName>
    <definedName name="IQ_ECO_METRIC_7349">"c7349"</definedName>
    <definedName name="IQ_ECO_METRIC_7350">"c7350"</definedName>
    <definedName name="IQ_ECO_METRIC_7351">"c7351"</definedName>
    <definedName name="IQ_ECO_METRIC_7352">"c7352"</definedName>
    <definedName name="IQ_ECO_METRIC_7353">"c7353"</definedName>
    <definedName name="IQ_ECO_METRIC_7354">"c7354"</definedName>
    <definedName name="IQ_ECO_METRIC_7355">"c7355"</definedName>
    <definedName name="IQ_ECO_METRIC_7356">"c7356"</definedName>
    <definedName name="IQ_ECO_METRIC_7357">"c7357"</definedName>
    <definedName name="IQ_ECO_METRIC_7358">"c7358"</definedName>
    <definedName name="IQ_ECO_METRIC_7359">"c7359"</definedName>
    <definedName name="IQ_ECO_METRIC_7360">"c7360"</definedName>
    <definedName name="IQ_ECO_METRIC_7361">"c7361"</definedName>
    <definedName name="IQ_ECO_METRIC_7362">"c7362"</definedName>
    <definedName name="IQ_ECO_METRIC_7363">"c7363"</definedName>
    <definedName name="IQ_ECO_METRIC_7364">"c7364"</definedName>
    <definedName name="IQ_ECO_METRIC_7365">"c7365"</definedName>
    <definedName name="IQ_ECO_METRIC_7366">"c7366"</definedName>
    <definedName name="IQ_ECO_METRIC_7367">"c7367"</definedName>
    <definedName name="IQ_ECO_METRIC_7368">"c7368"</definedName>
    <definedName name="IQ_ECO_METRIC_7369">"c7369"</definedName>
    <definedName name="IQ_ECO_METRIC_7370">"c7370"</definedName>
    <definedName name="IQ_ECO_METRIC_7371">"c7371"</definedName>
    <definedName name="IQ_ECO_METRIC_7372">"c7372"</definedName>
    <definedName name="IQ_ECO_METRIC_7373">"c7373"</definedName>
    <definedName name="IQ_ECO_METRIC_7374">"c7374"</definedName>
    <definedName name="IQ_ECO_METRIC_7375">"c7375"</definedName>
    <definedName name="IQ_ECO_METRIC_7376">"c7376"</definedName>
    <definedName name="IQ_ECO_METRIC_7377">"c7377"</definedName>
    <definedName name="IQ_ECO_METRIC_7378">"c7378"</definedName>
    <definedName name="IQ_ECO_METRIC_7379">"c7379"</definedName>
    <definedName name="IQ_ECO_METRIC_7380">"c7380"</definedName>
    <definedName name="IQ_ECO_METRIC_7381">"c7381"</definedName>
    <definedName name="IQ_ECO_METRIC_7382">"c7382"</definedName>
    <definedName name="IQ_ECO_METRIC_7383">"c7383"</definedName>
    <definedName name="IQ_ECO_METRIC_7384">"c7384"</definedName>
    <definedName name="IQ_ECO_METRIC_7385">"c7385"</definedName>
    <definedName name="IQ_ECO_METRIC_7386">"c7386"</definedName>
    <definedName name="IQ_ECO_METRIC_7387">"c7387"</definedName>
    <definedName name="IQ_ECO_METRIC_7388">"c7388"</definedName>
    <definedName name="IQ_ECO_METRIC_7389">"c7389"</definedName>
    <definedName name="IQ_ECO_METRIC_7390">"c7390"</definedName>
    <definedName name="IQ_ECO_METRIC_7391">"c7391"</definedName>
    <definedName name="IQ_ECO_METRIC_7392">"c7392"</definedName>
    <definedName name="IQ_ECO_METRIC_7393">"c7393"</definedName>
    <definedName name="IQ_ECO_METRIC_7394">"c7394"</definedName>
    <definedName name="IQ_ECO_METRIC_7395">"c7395"</definedName>
    <definedName name="IQ_ECO_METRIC_7396">"c7396"</definedName>
    <definedName name="IQ_ECO_METRIC_7397">"c7397"</definedName>
    <definedName name="IQ_ECO_METRIC_7398">"c7398"</definedName>
    <definedName name="IQ_ECO_METRIC_7399">"c7399"</definedName>
    <definedName name="IQ_ECO_METRIC_7400">"c7400"</definedName>
    <definedName name="IQ_ECO_METRIC_7402">"c7402"</definedName>
    <definedName name="IQ_ECO_METRIC_7403">"c7403"</definedName>
    <definedName name="IQ_ECO_METRIC_7404">"c7404"</definedName>
    <definedName name="IQ_ECO_METRIC_7405">"c7405"</definedName>
    <definedName name="IQ_ECO_METRIC_7406">"c7406"</definedName>
    <definedName name="IQ_ECO_METRIC_7407">"c7407"</definedName>
    <definedName name="IQ_ECO_METRIC_7408">"c7408"</definedName>
    <definedName name="IQ_ECO_METRIC_7409">"c7409"</definedName>
    <definedName name="IQ_ECO_METRIC_7410">"c7410"</definedName>
    <definedName name="IQ_ECO_METRIC_7411">"c7411"</definedName>
    <definedName name="IQ_ECO_METRIC_7412">"c7412"</definedName>
    <definedName name="IQ_ECO_METRIC_7413">"c7413"</definedName>
    <definedName name="IQ_ECO_METRIC_7414">"c7414"</definedName>
    <definedName name="IQ_ECO_METRIC_7415">"c7415"</definedName>
    <definedName name="IQ_ECO_METRIC_7416">"c7416"</definedName>
    <definedName name="IQ_ECO_METRIC_7417">"c7417"</definedName>
    <definedName name="IQ_ECO_METRIC_7418">"c7418"</definedName>
    <definedName name="IQ_ECO_METRIC_7419">"c7419"</definedName>
    <definedName name="IQ_ECO_METRIC_7420">"c7420"</definedName>
    <definedName name="IQ_ECO_METRIC_7421">"c7421"</definedName>
    <definedName name="IQ_ECO_METRIC_7422">"c7422"</definedName>
    <definedName name="IQ_ECO_METRIC_7423">"c7423"</definedName>
    <definedName name="IQ_ECO_METRIC_7424">"c7424"</definedName>
    <definedName name="IQ_ECO_METRIC_7425">"c7425"</definedName>
    <definedName name="IQ_ECO_METRIC_7426">"c7426"</definedName>
    <definedName name="IQ_ECO_METRIC_7427">"c7427"</definedName>
    <definedName name="IQ_ECO_METRIC_7428">"c7428"</definedName>
    <definedName name="IQ_ECO_METRIC_7428_UNUSED">"c7428"</definedName>
    <definedName name="IQ_ECO_METRIC_7428_UNUSED_UNUSED_UNUSED">"c7428"</definedName>
    <definedName name="IQ_ECO_METRIC_7429">"c7429"</definedName>
    <definedName name="IQ_ECO_METRIC_7430">"c7430"</definedName>
    <definedName name="IQ_ECO_METRIC_7431">"c7431"</definedName>
    <definedName name="IQ_ECO_METRIC_7432">"c7432"</definedName>
    <definedName name="IQ_ECO_METRIC_7433">"c7433"</definedName>
    <definedName name="IQ_ECO_METRIC_7434">"c7434"</definedName>
    <definedName name="IQ_ECO_METRIC_7435">"c7435"</definedName>
    <definedName name="IQ_ECO_METRIC_7436">"c7436"</definedName>
    <definedName name="IQ_ECO_METRIC_7437">"c7437"</definedName>
    <definedName name="IQ_ECO_METRIC_7438">"c7438"</definedName>
    <definedName name="IQ_ECO_METRIC_7440">"c7440"</definedName>
    <definedName name="IQ_ECO_METRIC_7441">"c7441"</definedName>
    <definedName name="IQ_ECO_METRIC_7442">"c7442"</definedName>
    <definedName name="IQ_ECO_METRIC_7443">"c7443"</definedName>
    <definedName name="IQ_ECO_METRIC_7444">"c7444"</definedName>
    <definedName name="IQ_ECO_METRIC_7445">"c7445"</definedName>
    <definedName name="IQ_ECO_METRIC_7446">"c7446"</definedName>
    <definedName name="IQ_ECO_METRIC_7447">"c7447"</definedName>
    <definedName name="IQ_ECO_METRIC_7448">"c7448"</definedName>
    <definedName name="IQ_ECO_METRIC_7449">"c7449"</definedName>
    <definedName name="IQ_ECO_METRIC_7450">"c7450"</definedName>
    <definedName name="IQ_ECO_METRIC_7451">"c7451"</definedName>
    <definedName name="IQ_ECO_METRIC_7452">"c7452"</definedName>
    <definedName name="IQ_ECO_METRIC_7453">"c7453"</definedName>
    <definedName name="IQ_ECO_METRIC_7455">"c7455"</definedName>
    <definedName name="IQ_ECO_METRIC_7456">"c7456"</definedName>
    <definedName name="IQ_ECO_METRIC_7457">"c7457"</definedName>
    <definedName name="IQ_ECO_METRIC_7458">"c7458"</definedName>
    <definedName name="IQ_ECO_METRIC_7459">"c7459"</definedName>
    <definedName name="IQ_ECO_METRIC_7460">"c7460"</definedName>
    <definedName name="IQ_ECO_METRIC_7461">"c7461"</definedName>
    <definedName name="IQ_ECO_METRIC_7463">"c7463"</definedName>
    <definedName name="IQ_ECO_METRIC_7464">"c7464"</definedName>
    <definedName name="IQ_ECO_METRIC_7465">"c7465"</definedName>
    <definedName name="IQ_ECO_METRIC_7466">"c7466"</definedName>
    <definedName name="IQ_ECO_METRIC_7467">"c7467"</definedName>
    <definedName name="IQ_ECO_METRIC_7468">"c7468"</definedName>
    <definedName name="IQ_ECO_METRIC_7469">"c7469"</definedName>
    <definedName name="IQ_ECO_METRIC_7470">"c7470"</definedName>
    <definedName name="IQ_ECO_METRIC_7472">"c7472"</definedName>
    <definedName name="IQ_ECO_METRIC_7473">"c7473"</definedName>
    <definedName name="IQ_ECO_METRIC_7474">"c7474"</definedName>
    <definedName name="IQ_ECO_METRIC_7475">"c7475"</definedName>
    <definedName name="IQ_ECO_METRIC_7476">"c7476"</definedName>
    <definedName name="IQ_ECO_METRIC_7477">"c7477"</definedName>
    <definedName name="IQ_ECO_METRIC_7478">"c7478"</definedName>
    <definedName name="IQ_ECO_METRIC_7479">"c7479"</definedName>
    <definedName name="IQ_ECO_METRIC_7480">"c7480"</definedName>
    <definedName name="IQ_ECO_METRIC_7481">"c7481"</definedName>
    <definedName name="IQ_ECO_METRIC_7482">"c7482"</definedName>
    <definedName name="IQ_ECO_METRIC_7483">"c7483"</definedName>
    <definedName name="IQ_ECO_METRIC_7486">"c7486"</definedName>
    <definedName name="IQ_ECO_METRIC_7487">"c7487"</definedName>
    <definedName name="IQ_ECO_METRIC_7488">"c7488"</definedName>
    <definedName name="IQ_ECO_METRIC_7489">"c7489"</definedName>
    <definedName name="IQ_ECO_METRIC_7490">"c7490"</definedName>
    <definedName name="IQ_ECO_METRIC_7491">"c7491"</definedName>
    <definedName name="IQ_ECO_METRIC_7492">"c7492"</definedName>
    <definedName name="IQ_ECO_METRIC_7493">"c7493"</definedName>
    <definedName name="IQ_ECO_METRIC_7494">"c7494"</definedName>
    <definedName name="IQ_ECO_METRIC_7495">"c7495"</definedName>
    <definedName name="IQ_ECO_METRIC_7496">"c7496"</definedName>
    <definedName name="IQ_ECO_METRIC_7497">"c7497"</definedName>
    <definedName name="IQ_ECO_METRIC_7498">"c7498"</definedName>
    <definedName name="IQ_ECO_METRIC_7500">"c7500"</definedName>
    <definedName name="IQ_ECO_METRIC_7501">"c7501"</definedName>
    <definedName name="IQ_ECO_METRIC_7502">"c7502"</definedName>
    <definedName name="IQ_ECO_METRIC_7503">"c7503"</definedName>
    <definedName name="IQ_ECO_METRIC_7504">"c7504"</definedName>
    <definedName name="IQ_ECO_METRIC_7505">"c7505"</definedName>
    <definedName name="IQ_ECO_METRIC_7507">"c7507"</definedName>
    <definedName name="IQ_ECO_METRIC_7508">"c7508"</definedName>
    <definedName name="IQ_ECO_METRIC_7509">"c7509"</definedName>
    <definedName name="IQ_ECO_METRIC_7510">"c7510"</definedName>
    <definedName name="IQ_ECO_METRIC_7511">"c7511"</definedName>
    <definedName name="IQ_ECO_METRIC_7512">"c7512"</definedName>
    <definedName name="IQ_ECO_METRIC_7513">"c7513"</definedName>
    <definedName name="IQ_ECO_METRIC_7514">"c7514"</definedName>
    <definedName name="IQ_ECO_METRIC_7515">"c7515"</definedName>
    <definedName name="IQ_ECO_METRIC_7516">"c7516"</definedName>
    <definedName name="IQ_ECO_METRIC_7517">"c7517"</definedName>
    <definedName name="IQ_ECO_METRIC_7518">"c7518"</definedName>
    <definedName name="IQ_ECO_METRIC_7519">"c7519"</definedName>
    <definedName name="IQ_ECO_METRIC_7520">"c7520"</definedName>
    <definedName name="IQ_ECO_METRIC_7521">"c7521"</definedName>
    <definedName name="IQ_ECO_METRIC_7522">"c7522"</definedName>
    <definedName name="IQ_ECO_METRIC_7523">"c7523"</definedName>
    <definedName name="IQ_ECO_METRIC_7524">"c7524"</definedName>
    <definedName name="IQ_ECO_METRIC_7525">"c7525"</definedName>
    <definedName name="IQ_ECO_METRIC_7526">"c7526"</definedName>
    <definedName name="IQ_ECO_METRIC_7527">"c7527"</definedName>
    <definedName name="IQ_ECO_METRIC_7528">"c7528"</definedName>
    <definedName name="IQ_ECO_METRIC_7529">"c7529"</definedName>
    <definedName name="IQ_ECO_METRIC_7530">"c7530"</definedName>
    <definedName name="IQ_ECO_METRIC_7531">"c7531"</definedName>
    <definedName name="IQ_ECO_METRIC_7532">"c7532"</definedName>
    <definedName name="IQ_ECO_METRIC_7533">"c7533"</definedName>
    <definedName name="IQ_ECO_METRIC_7534">"c7534"</definedName>
    <definedName name="IQ_ECO_METRIC_7535">"c7535"</definedName>
    <definedName name="IQ_ECO_METRIC_7536">"c7536"</definedName>
    <definedName name="IQ_ECO_METRIC_7537">"c7537"</definedName>
    <definedName name="IQ_ECO_METRIC_7538">"c7538"</definedName>
    <definedName name="IQ_ECO_METRIC_7539">"c7539"</definedName>
    <definedName name="IQ_ECO_METRIC_7540">"c7540"</definedName>
    <definedName name="IQ_ECO_METRIC_7541">"c7541"</definedName>
    <definedName name="IQ_ECO_METRIC_7542">"c7542"</definedName>
    <definedName name="IQ_ECO_METRIC_7543">"c7543"</definedName>
    <definedName name="IQ_ECO_METRIC_7544">"c7544"</definedName>
    <definedName name="IQ_ECO_METRIC_7545">"c7545"</definedName>
    <definedName name="IQ_ECO_METRIC_7546">"c7546"</definedName>
    <definedName name="IQ_ECO_METRIC_7547">"c7547"</definedName>
    <definedName name="IQ_ECO_METRIC_7548">"c7548"</definedName>
    <definedName name="IQ_ECO_METRIC_7549">"c7549"</definedName>
    <definedName name="IQ_ECO_METRIC_7550">"c7550"</definedName>
    <definedName name="IQ_ECO_METRIC_7551">"c7551"</definedName>
    <definedName name="IQ_ECO_METRIC_7552">"c7552"</definedName>
    <definedName name="IQ_ECO_METRIC_7553">"c7553"</definedName>
    <definedName name="IQ_ECO_METRIC_7554">"c7554"</definedName>
    <definedName name="IQ_ECO_METRIC_7555">"c7555"</definedName>
    <definedName name="IQ_ECO_METRIC_7556">"c7556"</definedName>
    <definedName name="IQ_ECO_METRIC_7556_UNUSED">"c7556"</definedName>
    <definedName name="IQ_ECO_METRIC_7556_UNUSED_UNUSED_UNUSED">"c7556"</definedName>
    <definedName name="IQ_ECO_METRIC_7557">"c7557"</definedName>
    <definedName name="IQ_ECO_METRIC_7557_UNUSED">"c7557"</definedName>
    <definedName name="IQ_ECO_METRIC_7557_UNUSED_UNUSED_UNUSED">"c7557"</definedName>
    <definedName name="IQ_ECO_METRIC_7560">"c7560"</definedName>
    <definedName name="IQ_ECO_METRIC_7561">"c7561"</definedName>
    <definedName name="IQ_ECO_METRIC_7562">"c7562"</definedName>
    <definedName name="IQ_ECO_METRIC_7563">"c7563"</definedName>
    <definedName name="IQ_ECO_METRIC_7564">"c7564"</definedName>
    <definedName name="IQ_ECO_METRIC_7565">"c7565"</definedName>
    <definedName name="IQ_ECO_METRIC_7566">"c7566"</definedName>
    <definedName name="IQ_ECO_METRIC_7567">"c7567"</definedName>
    <definedName name="IQ_ECO_METRIC_7568">"c7568"</definedName>
    <definedName name="IQ_ECO_METRIC_7570">"c7570"</definedName>
    <definedName name="IQ_ECO_METRIC_7571">"c7571"</definedName>
    <definedName name="IQ_ECO_METRIC_7572">"c7572"</definedName>
    <definedName name="IQ_ECO_METRIC_7573">"c7573"</definedName>
    <definedName name="IQ_ECO_METRIC_7574">"c7574"</definedName>
    <definedName name="IQ_ECO_METRIC_7575">"c7575"</definedName>
    <definedName name="IQ_ECO_METRIC_7576">"c7576"</definedName>
    <definedName name="IQ_ECO_METRIC_7577">"c7577"</definedName>
    <definedName name="IQ_ECO_METRIC_7578">"c7578"</definedName>
    <definedName name="IQ_ECO_METRIC_7579">"c7579"</definedName>
    <definedName name="IQ_ECO_METRIC_7580">"c7580"</definedName>
    <definedName name="IQ_ECO_METRIC_7581">"c7581"</definedName>
    <definedName name="IQ_ECO_METRIC_7582">"c7582"</definedName>
    <definedName name="IQ_ECO_METRIC_7583">"c7583"</definedName>
    <definedName name="IQ_ECO_METRIC_7584">"c7584"</definedName>
    <definedName name="IQ_ECO_METRIC_7585">"c7585"</definedName>
    <definedName name="IQ_ECO_METRIC_7586">"c7586"</definedName>
    <definedName name="IQ_ECO_METRIC_7587">"c7587"</definedName>
    <definedName name="IQ_ECO_METRIC_7588">"c7588"</definedName>
    <definedName name="IQ_ECO_METRIC_7589">"c7589"</definedName>
    <definedName name="IQ_ECO_METRIC_7590">"c7590"</definedName>
    <definedName name="IQ_ECO_METRIC_7591">"c7591"</definedName>
    <definedName name="IQ_ECO_METRIC_7592">"c7592"</definedName>
    <definedName name="IQ_ECO_METRIC_7593">"c7593"</definedName>
    <definedName name="IQ_ECO_METRIC_7594">"c7594"</definedName>
    <definedName name="IQ_ECO_METRIC_7596">"c7596"</definedName>
    <definedName name="IQ_ECO_METRIC_7597">"c7597"</definedName>
    <definedName name="IQ_ECO_METRIC_7598">"c7598"</definedName>
    <definedName name="IQ_ECO_METRIC_7599">"c7599"</definedName>
    <definedName name="IQ_ECO_METRIC_7600">"c7600"</definedName>
    <definedName name="IQ_ECO_METRIC_7601">"c7601"</definedName>
    <definedName name="IQ_ECO_METRIC_7602">"c7602"</definedName>
    <definedName name="IQ_ECO_METRIC_7603">"c7603"</definedName>
    <definedName name="IQ_ECO_METRIC_7604">"c7604"</definedName>
    <definedName name="IQ_ECO_METRIC_7605">"c7605"</definedName>
    <definedName name="IQ_ECO_METRIC_7606">"c7606"</definedName>
    <definedName name="IQ_ECO_METRIC_7607">"c7607"</definedName>
    <definedName name="IQ_ECO_METRIC_7608">"c7608"</definedName>
    <definedName name="IQ_ECO_METRIC_7609">"c7609"</definedName>
    <definedName name="IQ_ECO_METRIC_7610">"c7610"</definedName>
    <definedName name="IQ_ECO_METRIC_7611">"c7611"</definedName>
    <definedName name="IQ_ECO_METRIC_7612">"c7612"</definedName>
    <definedName name="IQ_ECO_METRIC_7613">"c7613"</definedName>
    <definedName name="IQ_ECO_METRIC_7614">"c7614"</definedName>
    <definedName name="IQ_ECO_METRIC_7615">"c7615"</definedName>
    <definedName name="IQ_ECO_METRIC_7616">"c7616"</definedName>
    <definedName name="IQ_ECO_METRIC_7617">"c7617"</definedName>
    <definedName name="IQ_ECO_METRIC_7618">"c7618"</definedName>
    <definedName name="IQ_ECO_METRIC_7619">"c7619"</definedName>
    <definedName name="IQ_ECO_METRIC_7620">"c7620"</definedName>
    <definedName name="IQ_ECO_METRIC_7622">"c7622"</definedName>
    <definedName name="IQ_ECO_METRIC_7623">"c7623"</definedName>
    <definedName name="IQ_ECO_METRIC_7624">"c7624"</definedName>
    <definedName name="IQ_ECO_METRIC_7625">"c7625"</definedName>
    <definedName name="IQ_ECO_METRIC_7626">"c7626"</definedName>
    <definedName name="IQ_ECO_METRIC_7627">"c7627"</definedName>
    <definedName name="IQ_ECO_METRIC_7628">"c7628"</definedName>
    <definedName name="IQ_ECO_METRIC_7629">"c7629"</definedName>
    <definedName name="IQ_ECO_METRIC_7630">"c7630"</definedName>
    <definedName name="IQ_ECO_METRIC_7631">"c7631"</definedName>
    <definedName name="IQ_ECO_METRIC_7632">"c7632"</definedName>
    <definedName name="IQ_ECO_METRIC_7633">"c7633"</definedName>
    <definedName name="IQ_ECO_METRIC_7634">"c7634"</definedName>
    <definedName name="IQ_ECO_METRIC_7635">"c7635"</definedName>
    <definedName name="IQ_ECO_METRIC_7636">"c7636"</definedName>
    <definedName name="IQ_ECO_METRIC_7637">"c7637"</definedName>
    <definedName name="IQ_ECO_METRIC_7638">"c7638"</definedName>
    <definedName name="IQ_ECO_METRIC_7639">"c7639"</definedName>
    <definedName name="IQ_ECO_METRIC_7640">"c7640"</definedName>
    <definedName name="IQ_ECO_METRIC_7641">"c7641"</definedName>
    <definedName name="IQ_ECO_METRIC_7642">"c7642"</definedName>
    <definedName name="IQ_ECO_METRIC_7643">"c7643"</definedName>
    <definedName name="IQ_ECO_METRIC_7644">"c7644"</definedName>
    <definedName name="IQ_ECO_METRIC_7645">"c7645"</definedName>
    <definedName name="IQ_ECO_METRIC_7646">"c7646"</definedName>
    <definedName name="IQ_ECO_METRIC_7647">"c7647"</definedName>
    <definedName name="IQ_ECO_METRIC_7648">"c7648"</definedName>
    <definedName name="IQ_ECO_METRIC_7648_UNUSED">"c7648"</definedName>
    <definedName name="IQ_ECO_METRIC_7648_UNUSED_UNUSED_UNUSED">"c7648"</definedName>
    <definedName name="IQ_ECO_METRIC_7649">"c7649"</definedName>
    <definedName name="IQ_ECO_METRIC_7650">"c7650"</definedName>
    <definedName name="IQ_ECO_METRIC_7651">"c7651"</definedName>
    <definedName name="IQ_ECO_METRIC_7652">"c7652"</definedName>
    <definedName name="IQ_ECO_METRIC_7653">"c7653"</definedName>
    <definedName name="IQ_ECO_METRIC_7654">"c7654"</definedName>
    <definedName name="IQ_ECO_METRIC_7655">"c7655"</definedName>
    <definedName name="IQ_ECO_METRIC_7656">"c7656"</definedName>
    <definedName name="IQ_ECO_METRIC_7657">"c7657"</definedName>
    <definedName name="IQ_ECO_METRIC_7658">"c7658"</definedName>
    <definedName name="IQ_ECO_METRIC_7660">"c7660"</definedName>
    <definedName name="IQ_ECO_METRIC_7661">"c7661"</definedName>
    <definedName name="IQ_ECO_METRIC_7663">"c7663"</definedName>
    <definedName name="IQ_ECO_METRIC_7664">"c7664"</definedName>
    <definedName name="IQ_ECO_METRIC_7665">"c7665"</definedName>
    <definedName name="IQ_ECO_METRIC_7666">"c7666"</definedName>
    <definedName name="IQ_ECO_METRIC_7667">"c7667"</definedName>
    <definedName name="IQ_ECO_METRIC_7668">"c7668"</definedName>
    <definedName name="IQ_ECO_METRIC_7669">"c7669"</definedName>
    <definedName name="IQ_ECO_METRIC_7670">"c7670"</definedName>
    <definedName name="IQ_ECO_METRIC_7675">"c7675"</definedName>
    <definedName name="IQ_ECO_METRIC_7676">"c7676"</definedName>
    <definedName name="IQ_ECO_METRIC_7677">"c7677"</definedName>
    <definedName name="IQ_ECO_METRIC_7678">"c7678"</definedName>
    <definedName name="IQ_ECO_METRIC_7679">"c7679"</definedName>
    <definedName name="IQ_ECO_METRIC_7680">"c7680"</definedName>
    <definedName name="IQ_ECO_METRIC_7681">"c7681"</definedName>
    <definedName name="IQ_ECO_METRIC_7685">"c7685"</definedName>
    <definedName name="IQ_ECO_METRIC_7687">"c7687"</definedName>
    <definedName name="IQ_ECO_METRIC_7688">"c7688"</definedName>
    <definedName name="IQ_ECO_METRIC_7689">"c7689"</definedName>
    <definedName name="IQ_ECO_METRIC_7690">"c7690"</definedName>
    <definedName name="IQ_ECO_METRIC_7691">"c7691"</definedName>
    <definedName name="IQ_ECO_METRIC_7692">"c7692"</definedName>
    <definedName name="IQ_ECO_METRIC_7693">"c7693"</definedName>
    <definedName name="IQ_ECO_METRIC_7694">"c7694"</definedName>
    <definedName name="IQ_ECO_METRIC_7695">"c7695"</definedName>
    <definedName name="IQ_ECO_METRIC_7696">"c7696"</definedName>
    <definedName name="IQ_ECO_METRIC_7697">"c7697"</definedName>
    <definedName name="IQ_ECO_METRIC_7698">"c7698"</definedName>
    <definedName name="IQ_ECO_METRIC_7699">"c7699"</definedName>
    <definedName name="IQ_ECO_METRIC_7700">"c7700"</definedName>
    <definedName name="IQ_ECO_METRIC_7701">"c7701"</definedName>
    <definedName name="IQ_ECO_METRIC_7702">"c7702"</definedName>
    <definedName name="IQ_ECO_METRIC_7703">"c7703"</definedName>
    <definedName name="IQ_ECO_METRIC_7704">"c7704"</definedName>
    <definedName name="IQ_ECO_METRIC_7705">"c7705"</definedName>
    <definedName name="IQ_ECO_METRIC_7705_UNUSED">"c7705"</definedName>
    <definedName name="IQ_ECO_METRIC_7705_UNUSED_UNUSED_UNUSED">"c7705"</definedName>
    <definedName name="IQ_ECO_METRIC_7706">"c7706"</definedName>
    <definedName name="IQ_ECO_METRIC_7707">"c7707"</definedName>
    <definedName name="IQ_ECO_METRIC_7708">"c7708"</definedName>
    <definedName name="IQ_ECO_METRIC_7709">"c7709"</definedName>
    <definedName name="IQ_ECO_METRIC_7710">"c7710"</definedName>
    <definedName name="IQ_ECO_METRIC_7711">"c7711"</definedName>
    <definedName name="IQ_ECO_METRIC_7712">"c7712"</definedName>
    <definedName name="IQ_ECO_METRIC_7713">"c7713"</definedName>
    <definedName name="IQ_ECO_METRIC_7714">"c7714"</definedName>
    <definedName name="IQ_ECO_METRIC_7715">"c7715"</definedName>
    <definedName name="IQ_ECO_METRIC_7716">"c7716"</definedName>
    <definedName name="IQ_ECO_METRIC_7717">"c7717"</definedName>
    <definedName name="IQ_ECO_METRIC_7718">"c7718"</definedName>
    <definedName name="IQ_ECO_METRIC_7719">"c7719"</definedName>
    <definedName name="IQ_ECO_METRIC_7719_UNUSED">"c7719"</definedName>
    <definedName name="IQ_ECO_METRIC_7719_UNUSED_UNUSED_UNUSED">"c7719"</definedName>
    <definedName name="IQ_ECO_METRIC_7720">"c7720"</definedName>
    <definedName name="IQ_ECO_METRIC_7721">"c7721"</definedName>
    <definedName name="IQ_ECO_METRIC_7722">"c7722"</definedName>
    <definedName name="IQ_ECO_METRIC_7723">"c7723"</definedName>
    <definedName name="IQ_ECO_METRIC_7724">"c7724"</definedName>
    <definedName name="IQ_ECO_METRIC_7725">"c7725"</definedName>
    <definedName name="IQ_ECO_METRIC_7726">"c7726"</definedName>
    <definedName name="IQ_ECO_METRIC_7727">"c7727"</definedName>
    <definedName name="IQ_ECO_METRIC_7728">"c7728"</definedName>
    <definedName name="IQ_ECO_METRIC_7729">"c7729"</definedName>
    <definedName name="IQ_ECO_METRIC_7730">"c7730"</definedName>
    <definedName name="IQ_ECO_METRIC_7731">"c7731"</definedName>
    <definedName name="IQ_ECO_METRIC_7732">"c7732"</definedName>
    <definedName name="IQ_ECO_METRIC_7733">"c7733"</definedName>
    <definedName name="IQ_ECO_METRIC_7734">"c7734"</definedName>
    <definedName name="IQ_ECO_METRIC_7735">"c7735"</definedName>
    <definedName name="IQ_ECO_METRIC_7736">"c7736"</definedName>
    <definedName name="IQ_ECO_METRIC_7737">"c7737"</definedName>
    <definedName name="IQ_ECO_METRIC_7738">"c7738"</definedName>
    <definedName name="IQ_ECO_METRIC_7739">"c7739"</definedName>
    <definedName name="IQ_ECO_METRIC_7740">"c7740"</definedName>
    <definedName name="IQ_ECO_METRIC_7741">"c7741"</definedName>
    <definedName name="IQ_ECO_METRIC_7742">"c7742"</definedName>
    <definedName name="IQ_ECO_METRIC_7743">"c7743"</definedName>
    <definedName name="IQ_ECO_METRIC_7744">"c7744"</definedName>
    <definedName name="IQ_ECO_METRIC_7745">"c7745"</definedName>
    <definedName name="IQ_ECO_METRIC_7746">"c7746"</definedName>
    <definedName name="IQ_ECO_METRIC_7747">"c7747"</definedName>
    <definedName name="IQ_ECO_METRIC_7748">"c7748"</definedName>
    <definedName name="IQ_ECO_METRIC_7749">"c7749"</definedName>
    <definedName name="IQ_ECO_METRIC_7750">"c7750"</definedName>
    <definedName name="IQ_ECO_METRIC_7751">"c7751"</definedName>
    <definedName name="IQ_ECO_METRIC_7752">"c7752"</definedName>
    <definedName name="IQ_ECO_METRIC_7753">"c7753"</definedName>
    <definedName name="IQ_ECO_METRIC_7754">"c7754"</definedName>
    <definedName name="IQ_ECO_METRIC_7755">"c7755"</definedName>
    <definedName name="IQ_ECO_METRIC_7756">"c7756"</definedName>
    <definedName name="IQ_ECO_METRIC_7757">"c7757"</definedName>
    <definedName name="IQ_ECO_METRIC_7758">"c7758"</definedName>
    <definedName name="IQ_ECO_METRIC_7759">"c7759"</definedName>
    <definedName name="IQ_ECO_METRIC_7760">"c7760"</definedName>
    <definedName name="IQ_ECO_METRIC_7761">"c7761"</definedName>
    <definedName name="IQ_ECO_METRIC_7762">"c7762"</definedName>
    <definedName name="IQ_ECO_METRIC_7763">"c7763"</definedName>
    <definedName name="IQ_ECO_METRIC_7764">"c7764"</definedName>
    <definedName name="IQ_ECO_METRIC_7765">"c7765"</definedName>
    <definedName name="IQ_ECO_METRIC_7766">"c7766"</definedName>
    <definedName name="IQ_ECO_METRIC_7767">"c7767"</definedName>
    <definedName name="IQ_ECO_METRIC_7768">"c7768"</definedName>
    <definedName name="IQ_ECO_METRIC_7769">"c7769"</definedName>
    <definedName name="IQ_ECO_METRIC_7770">"c7770"</definedName>
    <definedName name="IQ_ECO_METRIC_7771">"c7771"</definedName>
    <definedName name="IQ_ECO_METRIC_7772">"c7772"</definedName>
    <definedName name="IQ_ECO_METRIC_7773">"c7773"</definedName>
    <definedName name="IQ_ECO_METRIC_7774">"c7774"</definedName>
    <definedName name="IQ_ECO_METRIC_7775">"c7775"</definedName>
    <definedName name="IQ_ECO_METRIC_7776">"c7776"</definedName>
    <definedName name="IQ_ECO_METRIC_7776_UNUSED">"c7776"</definedName>
    <definedName name="IQ_ECO_METRIC_7776_UNUSED_UNUSED_UNUSED">"c7776"</definedName>
    <definedName name="IQ_ECO_METRIC_7777">"c7777"</definedName>
    <definedName name="IQ_ECO_METRIC_7777_UNUSED">"c7777"</definedName>
    <definedName name="IQ_ECO_METRIC_7777_UNUSED_UNUSED_UNUSED">"c7777"</definedName>
    <definedName name="IQ_ECO_METRIC_7779">"c7779"</definedName>
    <definedName name="IQ_ECO_METRIC_7780">"c7780"</definedName>
    <definedName name="IQ_ECO_METRIC_7781">"c7781"</definedName>
    <definedName name="IQ_ECO_METRIC_7782">"c7782"</definedName>
    <definedName name="IQ_ECO_METRIC_7783">"c7783"</definedName>
    <definedName name="IQ_ECO_METRIC_7784">"c7784"</definedName>
    <definedName name="IQ_ECO_METRIC_7785">"c7785"</definedName>
    <definedName name="IQ_ECO_METRIC_7786">"c7786"</definedName>
    <definedName name="IQ_ECO_METRIC_7787">"c7787"</definedName>
    <definedName name="IQ_ECO_METRIC_7788">"c7788"</definedName>
    <definedName name="IQ_ECO_METRIC_7789">"c7789"</definedName>
    <definedName name="IQ_ECO_METRIC_7790">"c7790"</definedName>
    <definedName name="IQ_ECO_METRIC_7791">"c7791"</definedName>
    <definedName name="IQ_ECO_METRIC_7792">"c7792"</definedName>
    <definedName name="IQ_ECO_METRIC_7793">"c7793"</definedName>
    <definedName name="IQ_ECO_METRIC_7794">"c7794"</definedName>
    <definedName name="IQ_ECO_METRIC_7795">"c7795"</definedName>
    <definedName name="IQ_ECO_METRIC_7796">"c7796"</definedName>
    <definedName name="IQ_ECO_METRIC_7797">"c7797"</definedName>
    <definedName name="IQ_ECO_METRIC_7798">"c7798"</definedName>
    <definedName name="IQ_ECO_METRIC_7799">"c7799"</definedName>
    <definedName name="IQ_ECO_METRIC_7800">"c7800"</definedName>
    <definedName name="IQ_ECO_METRIC_7801">"c7801"</definedName>
    <definedName name="IQ_ECO_METRIC_7802">"c7802"</definedName>
    <definedName name="IQ_ECO_METRIC_7803">"c7803"</definedName>
    <definedName name="IQ_ECO_METRIC_7804">"c7804"</definedName>
    <definedName name="IQ_ECO_METRIC_7805">"c7805"</definedName>
    <definedName name="IQ_ECO_METRIC_7806">"c7806"</definedName>
    <definedName name="IQ_ECO_METRIC_7807">"c7807"</definedName>
    <definedName name="IQ_ECO_METRIC_7808">"c7808"</definedName>
    <definedName name="IQ_ECO_METRIC_7809">"c7809"</definedName>
    <definedName name="IQ_ECO_METRIC_7810">"c7810"</definedName>
    <definedName name="IQ_ECO_METRIC_7811">"c7811"</definedName>
    <definedName name="IQ_ECO_METRIC_7812">"c7812"</definedName>
    <definedName name="IQ_ECO_METRIC_7813">"c7813"</definedName>
    <definedName name="IQ_ECO_METRIC_7814">"c7814"</definedName>
    <definedName name="IQ_ECO_METRIC_7815">"c7815"</definedName>
    <definedName name="IQ_ECO_METRIC_7816">"c7816"</definedName>
    <definedName name="IQ_ECO_METRIC_7817">"c7817"</definedName>
    <definedName name="IQ_ECO_METRIC_7818">"c7818"</definedName>
    <definedName name="IQ_ECO_METRIC_7819">"c7819"</definedName>
    <definedName name="IQ_ECO_METRIC_7820">"c7820"</definedName>
    <definedName name="IQ_ECO_METRIC_7821">"c7821"</definedName>
    <definedName name="IQ_ECO_METRIC_7822">"c7822"</definedName>
    <definedName name="IQ_ECO_METRIC_7823">"c7823"</definedName>
    <definedName name="IQ_ECO_METRIC_7824">"c7824"</definedName>
    <definedName name="IQ_ECO_METRIC_7825">"c7825"</definedName>
    <definedName name="IQ_ECO_METRIC_7826">"c7826"</definedName>
    <definedName name="IQ_ECO_METRIC_7827">"c7827"</definedName>
    <definedName name="IQ_ECO_METRIC_7828">"c7828"</definedName>
    <definedName name="IQ_ECO_METRIC_7829">"c7829"</definedName>
    <definedName name="IQ_ECO_METRIC_7830">"c7830"</definedName>
    <definedName name="IQ_ECO_METRIC_7831">"c7831"</definedName>
    <definedName name="IQ_ECO_METRIC_7832">"c7832"</definedName>
    <definedName name="IQ_ECO_METRIC_7833">"c7833"</definedName>
    <definedName name="IQ_ECO_METRIC_7834">"c7834"</definedName>
    <definedName name="IQ_ECO_METRIC_7835">"c7835"</definedName>
    <definedName name="IQ_ECO_METRIC_7836">"c7836"</definedName>
    <definedName name="IQ_ECO_METRIC_7837">"c7837"</definedName>
    <definedName name="IQ_ECO_METRIC_7838">"c7838"</definedName>
    <definedName name="IQ_ECO_METRIC_7839">"c7839"</definedName>
    <definedName name="IQ_ECO_METRIC_7840">"c7840"</definedName>
    <definedName name="IQ_ECO_METRIC_7842">"c7842"</definedName>
    <definedName name="IQ_ECO_METRIC_7843">"c7843"</definedName>
    <definedName name="IQ_ECO_METRIC_7844">"c7844"</definedName>
    <definedName name="IQ_ECO_METRIC_7845">"c7845"</definedName>
    <definedName name="IQ_ECO_METRIC_7846">"c7846"</definedName>
    <definedName name="IQ_ECO_METRIC_7847">"c7847"</definedName>
    <definedName name="IQ_ECO_METRIC_7848">"c7848"</definedName>
    <definedName name="IQ_ECO_METRIC_7849">"c7849"</definedName>
    <definedName name="IQ_ECO_METRIC_7850">"c7850"</definedName>
    <definedName name="IQ_ECO_METRIC_7851">"c7851"</definedName>
    <definedName name="IQ_ECO_METRIC_7852">"c7852"</definedName>
    <definedName name="IQ_ECO_METRIC_7853">"c7853"</definedName>
    <definedName name="IQ_ECO_METRIC_7854">"c7854"</definedName>
    <definedName name="IQ_ECO_METRIC_7855">"c7855"</definedName>
    <definedName name="IQ_ECO_METRIC_7856">"c7856"</definedName>
    <definedName name="IQ_ECO_METRIC_7857">"c7857"</definedName>
    <definedName name="IQ_ECO_METRIC_7858">"c7858"</definedName>
    <definedName name="IQ_ECO_METRIC_7859">"c7859"</definedName>
    <definedName name="IQ_ECO_METRIC_7860">"c7860"</definedName>
    <definedName name="IQ_ECO_METRIC_7861">"c7861"</definedName>
    <definedName name="IQ_ECO_METRIC_7862">"c7862"</definedName>
    <definedName name="IQ_ECO_METRIC_7863">"c7863"</definedName>
    <definedName name="IQ_ECO_METRIC_7864">"c7864"</definedName>
    <definedName name="IQ_ECO_METRIC_7865">"c7865"</definedName>
    <definedName name="IQ_ECO_METRIC_7866">"c7866"</definedName>
    <definedName name="IQ_ECO_METRIC_7867">"c7867"</definedName>
    <definedName name="IQ_ECO_METRIC_7868">"c7868"</definedName>
    <definedName name="IQ_ECO_METRIC_7868_UNUSED">"c7868"</definedName>
    <definedName name="IQ_ECO_METRIC_7868_UNUSED_UNUSED_UNUSED">"c7868"</definedName>
    <definedName name="IQ_ECO_METRIC_7869">"c7869"</definedName>
    <definedName name="IQ_ECO_METRIC_7870">"c7870"</definedName>
    <definedName name="IQ_ECO_METRIC_7871">"c7871"</definedName>
    <definedName name="IQ_ECO_METRIC_7872">"c7872"</definedName>
    <definedName name="IQ_ECO_METRIC_7873">"c7873"</definedName>
    <definedName name="IQ_ECO_METRIC_7874">"c7874"</definedName>
    <definedName name="IQ_ECO_METRIC_7875">"c7875"</definedName>
    <definedName name="IQ_ECO_METRIC_7876">"c7876"</definedName>
    <definedName name="IQ_ECO_METRIC_7877">"c7877"</definedName>
    <definedName name="IQ_ECO_METRIC_7878">"c7878"</definedName>
    <definedName name="IQ_ECO_METRIC_7880">"c7880"</definedName>
    <definedName name="IQ_ECO_METRIC_7881">"c7881"</definedName>
    <definedName name="IQ_ECO_METRIC_7882">"c7882"</definedName>
    <definedName name="IQ_ECO_METRIC_7883">"c7883"</definedName>
    <definedName name="IQ_ECO_METRIC_7884">"c7884"</definedName>
    <definedName name="IQ_ECO_METRIC_7885">"c7885"</definedName>
    <definedName name="IQ_ECO_METRIC_7886">"c7886"</definedName>
    <definedName name="IQ_ECO_METRIC_7887">"c7887"</definedName>
    <definedName name="IQ_ECO_METRIC_7888">"c7888"</definedName>
    <definedName name="IQ_ECO_METRIC_7889">"c7889"</definedName>
    <definedName name="IQ_ECO_METRIC_7890">"c7890"</definedName>
    <definedName name="IQ_ECO_METRIC_7891">"c7891"</definedName>
    <definedName name="IQ_ECO_METRIC_7892">"c7892"</definedName>
    <definedName name="IQ_ECO_METRIC_7893">"c7893"</definedName>
    <definedName name="IQ_ECO_METRIC_7895">"c7895"</definedName>
    <definedName name="IQ_ECO_METRIC_7896">"c7896"</definedName>
    <definedName name="IQ_ECO_METRIC_7897">"c7897"</definedName>
    <definedName name="IQ_ECO_METRIC_7898">"c7898"</definedName>
    <definedName name="IQ_ECO_METRIC_7899">"c7899"</definedName>
    <definedName name="IQ_ECO_METRIC_7900">"c7900"</definedName>
    <definedName name="IQ_ECO_METRIC_7901">"c7901"</definedName>
    <definedName name="IQ_ECO_METRIC_7903">"c7903"</definedName>
    <definedName name="IQ_ECO_METRIC_7904">"c7904"</definedName>
    <definedName name="IQ_ECO_METRIC_7905">"c7905"</definedName>
    <definedName name="IQ_ECO_METRIC_7906">"c7906"</definedName>
    <definedName name="IQ_ECO_METRIC_7907">"c7907"</definedName>
    <definedName name="IQ_ECO_METRIC_7908">"c7908"</definedName>
    <definedName name="IQ_ECO_METRIC_7909">"c7909"</definedName>
    <definedName name="IQ_ECO_METRIC_7910">"c7910"</definedName>
    <definedName name="IQ_ECO_METRIC_7911">"c7911"</definedName>
    <definedName name="IQ_ECO_METRIC_7912">"c7912"</definedName>
    <definedName name="IQ_ECO_METRIC_7913">"c7913"</definedName>
    <definedName name="IQ_ECO_METRIC_7914">"c7914"</definedName>
    <definedName name="IQ_ECO_METRIC_7915">"c7915"</definedName>
    <definedName name="IQ_ECO_METRIC_7916">"c7916"</definedName>
    <definedName name="IQ_ECO_METRIC_7917">"c7917"</definedName>
    <definedName name="IQ_ECO_METRIC_7918">"c7918"</definedName>
    <definedName name="IQ_ECO_METRIC_7919">"c7919"</definedName>
    <definedName name="IQ_ECO_METRIC_7920">"c7920"</definedName>
    <definedName name="IQ_ECO_METRIC_7921">"c7921"</definedName>
    <definedName name="IQ_ECO_METRIC_7922">"c7922"</definedName>
    <definedName name="IQ_ECO_METRIC_7923">"c7923"</definedName>
    <definedName name="IQ_ECO_METRIC_7924">"c7924"</definedName>
    <definedName name="IQ_ECO_METRIC_7925">"c7925"</definedName>
    <definedName name="IQ_ECO_METRIC_7925_UNUSED">"c7925"</definedName>
    <definedName name="IQ_ECO_METRIC_7925_UNUSED_UNUSED_UNUSED">"c7925"</definedName>
    <definedName name="IQ_ECO_METRIC_7926">"c7926"</definedName>
    <definedName name="IQ_ECO_METRIC_7927">"c7927"</definedName>
    <definedName name="IQ_ECO_METRIC_7928">"c7928"</definedName>
    <definedName name="IQ_ECO_METRIC_7929">"c7929"</definedName>
    <definedName name="IQ_ECO_METRIC_7930">"c7930"</definedName>
    <definedName name="IQ_ECO_METRIC_7931">"c7931"</definedName>
    <definedName name="IQ_ECO_METRIC_7932">"c7932"</definedName>
    <definedName name="IQ_ECO_METRIC_7933">"c7933"</definedName>
    <definedName name="IQ_ECO_METRIC_7934">"c7934"</definedName>
    <definedName name="IQ_ECO_METRIC_7935">"c7935"</definedName>
    <definedName name="IQ_ECO_METRIC_7936">"c7936"</definedName>
    <definedName name="IQ_ECO_METRIC_7937">"c7937"</definedName>
    <definedName name="IQ_ECO_METRIC_7938">"c7938"</definedName>
    <definedName name="IQ_ECO_METRIC_7939">"c7939"</definedName>
    <definedName name="IQ_ECO_METRIC_7939_UNUSED">"c7939"</definedName>
    <definedName name="IQ_ECO_METRIC_7939_UNUSED_UNUSED_UNUSED">"c7939"</definedName>
    <definedName name="IQ_ECO_METRIC_7940">"c7940"</definedName>
    <definedName name="IQ_ECO_METRIC_7941">"c7941"</definedName>
    <definedName name="IQ_ECO_METRIC_7942">"c7942"</definedName>
    <definedName name="IQ_ECO_METRIC_7943">"c7943"</definedName>
    <definedName name="IQ_ECO_METRIC_7944">"c7944"</definedName>
    <definedName name="IQ_ECO_METRIC_7945">"c7945"</definedName>
    <definedName name="IQ_ECO_METRIC_7946">"c7946"</definedName>
    <definedName name="IQ_ECO_METRIC_7947">"c7947"</definedName>
    <definedName name="IQ_ECO_METRIC_7948">"c7948"</definedName>
    <definedName name="IQ_ECO_METRIC_7949">"c7949"</definedName>
    <definedName name="IQ_ECO_METRIC_7950">"c7950"</definedName>
    <definedName name="IQ_ECO_METRIC_7951">"c7951"</definedName>
    <definedName name="IQ_ECO_METRIC_7952">"c7952"</definedName>
    <definedName name="IQ_ECO_METRIC_7953">"c7953"</definedName>
    <definedName name="IQ_ECO_METRIC_7954">"c7954"</definedName>
    <definedName name="IQ_ECO_METRIC_7955">"c7955"</definedName>
    <definedName name="IQ_ECO_METRIC_7956">"c7956"</definedName>
    <definedName name="IQ_ECO_METRIC_7957">"c7957"</definedName>
    <definedName name="IQ_ECO_METRIC_7958">"c7958"</definedName>
    <definedName name="IQ_ECO_METRIC_7959">"c7959"</definedName>
    <definedName name="IQ_ECO_METRIC_7960">"c7960"</definedName>
    <definedName name="IQ_ECO_METRIC_7961">"c7961"</definedName>
    <definedName name="IQ_ECO_METRIC_7962">"c7962"</definedName>
    <definedName name="IQ_ECO_METRIC_7963">"c7963"</definedName>
    <definedName name="IQ_ECO_METRIC_7964">"c7964"</definedName>
    <definedName name="IQ_ECO_METRIC_7965">"c7965"</definedName>
    <definedName name="IQ_ECO_METRIC_7966">"c7966"</definedName>
    <definedName name="IQ_ECO_METRIC_7967">"c7967"</definedName>
    <definedName name="IQ_ECO_METRIC_7968">"c7968"</definedName>
    <definedName name="IQ_ECO_METRIC_7969">"c7969"</definedName>
    <definedName name="IQ_ECO_METRIC_7970">"c7970"</definedName>
    <definedName name="IQ_ECO_METRIC_7971">"c7971"</definedName>
    <definedName name="IQ_ECO_METRIC_7972">"c7972"</definedName>
    <definedName name="IQ_ECO_METRIC_7973">"c7973"</definedName>
    <definedName name="IQ_ECO_METRIC_7974">"c7974"</definedName>
    <definedName name="IQ_ECO_METRIC_7975">"c7975"</definedName>
    <definedName name="IQ_ECO_METRIC_7976">"c7976"</definedName>
    <definedName name="IQ_ECO_METRIC_7977">"c7977"</definedName>
    <definedName name="IQ_ECO_METRIC_7978">"c7978"</definedName>
    <definedName name="IQ_ECO_METRIC_7979">"c7979"</definedName>
    <definedName name="IQ_ECO_METRIC_7980">"c7980"</definedName>
    <definedName name="IQ_ECO_METRIC_7981">"c7981"</definedName>
    <definedName name="IQ_ECO_METRIC_7982">"c7982"</definedName>
    <definedName name="IQ_ECO_METRIC_7983">"c7983"</definedName>
    <definedName name="IQ_ECO_METRIC_7984">"c7984"</definedName>
    <definedName name="IQ_ECO_METRIC_7985">"c7985"</definedName>
    <definedName name="IQ_ECO_METRIC_7986">"c7986"</definedName>
    <definedName name="IQ_ECO_METRIC_7987">"c7987"</definedName>
    <definedName name="IQ_ECO_METRIC_7988">"c7988"</definedName>
    <definedName name="IQ_ECO_METRIC_7989">"c7989"</definedName>
    <definedName name="IQ_ECO_METRIC_7990">"c7990"</definedName>
    <definedName name="IQ_ECO_METRIC_7991">"c7991"</definedName>
    <definedName name="IQ_ECO_METRIC_7992">"c7992"</definedName>
    <definedName name="IQ_ECO_METRIC_7993">"c7993"</definedName>
    <definedName name="IQ_ECO_METRIC_7994">"c7994"</definedName>
    <definedName name="IQ_ECO_METRIC_7995">"c7995"</definedName>
    <definedName name="IQ_ECO_METRIC_7996">"c7996"</definedName>
    <definedName name="IQ_ECO_METRIC_7996_UNUSED">"c7996"</definedName>
    <definedName name="IQ_ECO_METRIC_7996_UNUSED_UNUSED_UNUSED">"c7996"</definedName>
    <definedName name="IQ_ECO_METRIC_7997">"c7997"</definedName>
    <definedName name="IQ_ECO_METRIC_7997_UNUSED">"c7997"</definedName>
    <definedName name="IQ_ECO_METRIC_7997_UNUSED_UNUSED_UNUSED">"c7997"</definedName>
    <definedName name="IQ_ECO_METRIC_7999">"c7999"</definedName>
    <definedName name="IQ_ECO_METRIC_8000">"c8000"</definedName>
    <definedName name="IQ_ECO_METRIC_8001">"c8001"</definedName>
    <definedName name="IQ_ECO_METRIC_8002">"c8002"</definedName>
    <definedName name="IQ_ECO_METRIC_8003">"c8003"</definedName>
    <definedName name="IQ_ECO_METRIC_8004">"c8004"</definedName>
    <definedName name="IQ_ECO_METRIC_8005">"c8005"</definedName>
    <definedName name="IQ_ECO_METRIC_8006">"c8006"</definedName>
    <definedName name="IQ_ECO_METRIC_8007">"c8007"</definedName>
    <definedName name="IQ_ECO_METRIC_8008">"c8008"</definedName>
    <definedName name="IQ_ECO_METRIC_8009">"c8009"</definedName>
    <definedName name="IQ_ECO_METRIC_8010">"c8010"</definedName>
    <definedName name="IQ_ECO_METRIC_8011">"c8011"</definedName>
    <definedName name="IQ_ECO_METRIC_8012">"c8012"</definedName>
    <definedName name="IQ_ECO_METRIC_8013">"c8013"</definedName>
    <definedName name="IQ_ECO_METRIC_8014">"c8014"</definedName>
    <definedName name="IQ_ECO_METRIC_8015">"c8015"</definedName>
    <definedName name="IQ_ECO_METRIC_8016">"c8016"</definedName>
    <definedName name="IQ_ECO_METRIC_8017">"c8017"</definedName>
    <definedName name="IQ_ECO_METRIC_8018">"c8018"</definedName>
    <definedName name="IQ_ECO_METRIC_8019">"c8019"</definedName>
    <definedName name="IQ_ECO_METRIC_8020">"c8020"</definedName>
    <definedName name="IQ_ECO_METRIC_8021">"c8021"</definedName>
    <definedName name="IQ_ECO_METRIC_8022">"c8022"</definedName>
    <definedName name="IQ_ECO_METRIC_8023">"c8023"</definedName>
    <definedName name="IQ_ECO_METRIC_8024">"c8024"</definedName>
    <definedName name="IQ_ECO_METRIC_8025">"c8025"</definedName>
    <definedName name="IQ_ECO_METRIC_8026">"c8026"</definedName>
    <definedName name="IQ_ECO_METRIC_8027">"c8027"</definedName>
    <definedName name="IQ_ECO_METRIC_8028">"c8028"</definedName>
    <definedName name="IQ_ECO_METRIC_8029">"c8029"</definedName>
    <definedName name="IQ_ECO_METRIC_8030">"c8030"</definedName>
    <definedName name="IQ_ECO_METRIC_8031">"c8031"</definedName>
    <definedName name="IQ_ECO_METRIC_8032">"c8032"</definedName>
    <definedName name="IQ_ECO_METRIC_8033">"c8033"</definedName>
    <definedName name="IQ_ECO_METRIC_8034">"c8034"</definedName>
    <definedName name="IQ_ECO_METRIC_8035">"c8035"</definedName>
    <definedName name="IQ_ECO_METRIC_8036">"c8036"</definedName>
    <definedName name="IQ_ECO_METRIC_8037">"c8037"</definedName>
    <definedName name="IQ_ECO_METRIC_8038">"c8038"</definedName>
    <definedName name="IQ_ECO_METRIC_8039">"c8039"</definedName>
    <definedName name="IQ_ECO_METRIC_8040">"c8040"</definedName>
    <definedName name="IQ_ECO_METRIC_8041">"c8041"</definedName>
    <definedName name="IQ_ECO_METRIC_8042">"c8042"</definedName>
    <definedName name="IQ_ECO_METRIC_8043">"c8043"</definedName>
    <definedName name="IQ_ECO_METRIC_8044">"c8044"</definedName>
    <definedName name="IQ_ECO_METRIC_8045">"c8045"</definedName>
    <definedName name="IQ_ECO_METRIC_8046">"c8046"</definedName>
    <definedName name="IQ_ECO_METRIC_8047">"c8047"</definedName>
    <definedName name="IQ_ECO_METRIC_8048">"c8048"</definedName>
    <definedName name="IQ_ECO_METRIC_8049">"c8049"</definedName>
    <definedName name="IQ_ECO_METRIC_8050">"c8050"</definedName>
    <definedName name="IQ_ECO_METRIC_8051">"c8051"</definedName>
    <definedName name="IQ_ECO_METRIC_8052">"c8052"</definedName>
    <definedName name="IQ_ECO_METRIC_8053">"c8053"</definedName>
    <definedName name="IQ_ECO_METRIC_8054">"c8054"</definedName>
    <definedName name="IQ_ECO_METRIC_8055">"c8055"</definedName>
    <definedName name="IQ_ECO_METRIC_8056">"c8056"</definedName>
    <definedName name="IQ_ECO_METRIC_8057">"c8057"</definedName>
    <definedName name="IQ_ECO_METRIC_8058">"c8058"</definedName>
    <definedName name="IQ_ECO_METRIC_8059">"c8059"</definedName>
    <definedName name="IQ_ECO_METRIC_8060">"c8060"</definedName>
    <definedName name="IQ_ECO_METRIC_8062">"c8062"</definedName>
    <definedName name="IQ_ECO_METRIC_8063">"c8063"</definedName>
    <definedName name="IQ_ECO_METRIC_8064">"c8064"</definedName>
    <definedName name="IQ_ECO_METRIC_8065">"c8065"</definedName>
    <definedName name="IQ_ECO_METRIC_8066">"c8066"</definedName>
    <definedName name="IQ_ECO_METRIC_8067">"c8067"</definedName>
    <definedName name="IQ_ECO_METRIC_8068">"c8068"</definedName>
    <definedName name="IQ_ECO_METRIC_8069">"c8069"</definedName>
    <definedName name="IQ_ECO_METRIC_8070">"c8070"</definedName>
    <definedName name="IQ_ECO_METRIC_8071">"c8071"</definedName>
    <definedName name="IQ_ECO_METRIC_8072">"c8072"</definedName>
    <definedName name="IQ_ECO_METRIC_8073">"c8073"</definedName>
    <definedName name="IQ_ECO_METRIC_8074">"c8074"</definedName>
    <definedName name="IQ_ECO_METRIC_8075">"c8075"</definedName>
    <definedName name="IQ_ECO_METRIC_8076">"c8076"</definedName>
    <definedName name="IQ_ECO_METRIC_8077">"c8077"</definedName>
    <definedName name="IQ_ECO_METRIC_8078">"c8078"</definedName>
    <definedName name="IQ_ECO_METRIC_8079">"c8079"</definedName>
    <definedName name="IQ_ECO_METRIC_8080">"c8080"</definedName>
    <definedName name="IQ_ECO_METRIC_8081">"c8081"</definedName>
    <definedName name="IQ_ECO_METRIC_8082">"c8082"</definedName>
    <definedName name="IQ_ECO_METRIC_8083">"c8083"</definedName>
    <definedName name="IQ_ECO_METRIC_8084">"c8084"</definedName>
    <definedName name="IQ_ECO_METRIC_8085">"c8085"</definedName>
    <definedName name="IQ_ECO_METRIC_8086">"c8086"</definedName>
    <definedName name="IQ_ECO_METRIC_8087">"c8087"</definedName>
    <definedName name="IQ_ECO_METRIC_8088">"c8088"</definedName>
    <definedName name="IQ_ECO_METRIC_8088_UNUSED">"c8088"</definedName>
    <definedName name="IQ_ECO_METRIC_8088_UNUSED_UNUSED_UNUSED">"c8088"</definedName>
    <definedName name="IQ_ECO_METRIC_8089">"c8089"</definedName>
    <definedName name="IQ_ECO_METRIC_8090">"c8090"</definedName>
    <definedName name="IQ_ECO_METRIC_8091">"c8091"</definedName>
    <definedName name="IQ_ECO_METRIC_8092">"c8092"</definedName>
    <definedName name="IQ_ECO_METRIC_8093">"c8093"</definedName>
    <definedName name="IQ_ECO_METRIC_8094">"c8094"</definedName>
    <definedName name="IQ_ECO_METRIC_8095">"c8095"</definedName>
    <definedName name="IQ_ECO_METRIC_8096">"c8096"</definedName>
    <definedName name="IQ_ECO_METRIC_8097">"c8097"</definedName>
    <definedName name="IQ_ECO_METRIC_8098">"c8098"</definedName>
    <definedName name="IQ_ECO_METRIC_8100">"c8100"</definedName>
    <definedName name="IQ_ECO_METRIC_8101">"c8101"</definedName>
    <definedName name="IQ_ECO_METRIC_8102">"c8102"</definedName>
    <definedName name="IQ_ECO_METRIC_8103">"c8103"</definedName>
    <definedName name="IQ_ECO_METRIC_8104">"c8104"</definedName>
    <definedName name="IQ_ECO_METRIC_8105">"c8105"</definedName>
    <definedName name="IQ_ECO_METRIC_8106">"c8106"</definedName>
    <definedName name="IQ_ECO_METRIC_8107">"c8107"</definedName>
    <definedName name="IQ_ECO_METRIC_8108">"c8108"</definedName>
    <definedName name="IQ_ECO_METRIC_8109">"c8109"</definedName>
    <definedName name="IQ_ECO_METRIC_8110">"c8110"</definedName>
    <definedName name="IQ_ECO_METRIC_8111">"c8111"</definedName>
    <definedName name="IQ_ECO_METRIC_8112">"c8112"</definedName>
    <definedName name="IQ_ECO_METRIC_8113">"c8113"</definedName>
    <definedName name="IQ_ECO_METRIC_8115">"c8115"</definedName>
    <definedName name="IQ_ECO_METRIC_8116">"c8116"</definedName>
    <definedName name="IQ_ECO_METRIC_8117">"c8117"</definedName>
    <definedName name="IQ_ECO_METRIC_8118">"c8118"</definedName>
    <definedName name="IQ_ECO_METRIC_8119">"c8119"</definedName>
    <definedName name="IQ_ECO_METRIC_8120">"c8120"</definedName>
    <definedName name="IQ_ECO_METRIC_8121">"c8121"</definedName>
    <definedName name="IQ_ECO_METRIC_8123">"c8123"</definedName>
    <definedName name="IQ_ECO_METRIC_8124">"c8124"</definedName>
    <definedName name="IQ_ECO_METRIC_8125">"c8125"</definedName>
    <definedName name="IQ_ECO_METRIC_8126">"c8126"</definedName>
    <definedName name="IQ_ECO_METRIC_8127">"c8127"</definedName>
    <definedName name="IQ_ECO_METRIC_8128">"c8128"</definedName>
    <definedName name="IQ_ECO_METRIC_8129">"c8129"</definedName>
    <definedName name="IQ_ECO_METRIC_8130">"c8130"</definedName>
    <definedName name="IQ_ECO_METRIC_8131">"c8131"</definedName>
    <definedName name="IQ_ECO_METRIC_8132">"c8132"</definedName>
    <definedName name="IQ_ECO_METRIC_8133">"c8133"</definedName>
    <definedName name="IQ_ECO_METRIC_8134">"c8134"</definedName>
    <definedName name="IQ_ECO_METRIC_8135">"c8135"</definedName>
    <definedName name="IQ_ECO_METRIC_8136">"c8136"</definedName>
    <definedName name="IQ_ECO_METRIC_8137">"c8137"</definedName>
    <definedName name="IQ_ECO_METRIC_8138">"c8138"</definedName>
    <definedName name="IQ_ECO_METRIC_8139">"c8139"</definedName>
    <definedName name="IQ_ECO_METRIC_8140">"c8140"</definedName>
    <definedName name="IQ_ECO_METRIC_8141">"c8141"</definedName>
    <definedName name="IQ_ECO_METRIC_8142">"c8142"</definedName>
    <definedName name="IQ_ECO_METRIC_8143">"c8143"</definedName>
    <definedName name="IQ_ECO_METRIC_8144">"c8144"</definedName>
    <definedName name="IQ_ECO_METRIC_8145">"c8145"</definedName>
    <definedName name="IQ_ECO_METRIC_8145_UNUSED">"c8145"</definedName>
    <definedName name="IQ_ECO_METRIC_8145_UNUSED_UNUSED_UNUSED">"c8145"</definedName>
    <definedName name="IQ_ECO_METRIC_8146">"c8146"</definedName>
    <definedName name="IQ_ECO_METRIC_8147">"c8147"</definedName>
    <definedName name="IQ_ECO_METRIC_8148">"c8148"</definedName>
    <definedName name="IQ_ECO_METRIC_8149">"c8149"</definedName>
    <definedName name="IQ_ECO_METRIC_8150">"c8150"</definedName>
    <definedName name="IQ_ECO_METRIC_8152">"c8152"</definedName>
    <definedName name="IQ_ECO_METRIC_8153">"c8153"</definedName>
    <definedName name="IQ_ECO_METRIC_8154">"c8154"</definedName>
    <definedName name="IQ_ECO_METRIC_8155">"c8155"</definedName>
    <definedName name="IQ_ECO_METRIC_8156">"c8156"</definedName>
    <definedName name="IQ_ECO_METRIC_8157">"c8157"</definedName>
    <definedName name="IQ_ECO_METRIC_8158">"c8158"</definedName>
    <definedName name="IQ_ECO_METRIC_8159">"c8159"</definedName>
    <definedName name="IQ_ECO_METRIC_8159_UNUSED">"c8159"</definedName>
    <definedName name="IQ_ECO_METRIC_8159_UNUSED_UNUSED_UNUSED">"c8159"</definedName>
    <definedName name="IQ_ECO_METRIC_8160">"c8160"</definedName>
    <definedName name="IQ_ECO_METRIC_8161">"c8161"</definedName>
    <definedName name="IQ_ECO_METRIC_8162">"c8162"</definedName>
    <definedName name="IQ_ECO_METRIC_8163">"c8163"</definedName>
    <definedName name="IQ_ECO_METRIC_8164">"c8164"</definedName>
    <definedName name="IQ_ECO_METRIC_8165">"c8165"</definedName>
    <definedName name="IQ_ECO_METRIC_8166">"c8166"</definedName>
    <definedName name="IQ_ECO_METRIC_8167">"c8167"</definedName>
    <definedName name="IQ_ECO_METRIC_8168">"c8168"</definedName>
    <definedName name="IQ_ECO_METRIC_8169">"c8169"</definedName>
    <definedName name="IQ_ECO_METRIC_8170">"c8170"</definedName>
    <definedName name="IQ_ECO_METRIC_8171">"c8171"</definedName>
    <definedName name="IQ_ECO_METRIC_8172">"c8172"</definedName>
    <definedName name="IQ_ECO_METRIC_8173">"c8173"</definedName>
    <definedName name="IQ_ECO_METRIC_8174">"c8174"</definedName>
    <definedName name="IQ_ECO_METRIC_8175">"c8175"</definedName>
    <definedName name="IQ_ECO_METRIC_8176">"c8176"</definedName>
    <definedName name="IQ_ECO_METRIC_8177">"c8177"</definedName>
    <definedName name="IQ_ECO_METRIC_8178">"c8178"</definedName>
    <definedName name="IQ_ECO_METRIC_8179">"c8179"</definedName>
    <definedName name="IQ_ECO_METRIC_8180">"c8180"</definedName>
    <definedName name="IQ_ECO_METRIC_8181">"c8181"</definedName>
    <definedName name="IQ_ECO_METRIC_8182">"c8182"</definedName>
    <definedName name="IQ_ECO_METRIC_8183">"c8183"</definedName>
    <definedName name="IQ_ECO_METRIC_8184">"c8184"</definedName>
    <definedName name="IQ_ECO_METRIC_8185">"c8185"</definedName>
    <definedName name="IQ_ECO_METRIC_8186">"c8186"</definedName>
    <definedName name="IQ_ECO_METRIC_8187">"c8187"</definedName>
    <definedName name="IQ_ECO_METRIC_8188">"c8188"</definedName>
    <definedName name="IQ_ECO_METRIC_8189">"c8189"</definedName>
    <definedName name="IQ_ECO_METRIC_8190">"c8190"</definedName>
    <definedName name="IQ_ECO_METRIC_8191">"c8191"</definedName>
    <definedName name="IQ_ECO_METRIC_8192">"c8192"</definedName>
    <definedName name="IQ_ECO_METRIC_8193">"c8193"</definedName>
    <definedName name="IQ_ECO_METRIC_8194">"c8194"</definedName>
    <definedName name="IQ_ECO_METRIC_8195">"c8195"</definedName>
    <definedName name="IQ_ECO_METRIC_8196">"c8196"</definedName>
    <definedName name="IQ_ECO_METRIC_8197">"c8197"</definedName>
    <definedName name="IQ_ECO_METRIC_8198">"c8198"</definedName>
    <definedName name="IQ_ECO_METRIC_8199">"c8199"</definedName>
    <definedName name="IQ_ECO_METRIC_8200">"c8200"</definedName>
    <definedName name="IQ_ECO_METRIC_8201">"c8201"</definedName>
    <definedName name="IQ_ECO_METRIC_8202">"c8202"</definedName>
    <definedName name="IQ_ECO_METRIC_8203">"c8203"</definedName>
    <definedName name="IQ_ECO_METRIC_8204">"c8204"</definedName>
    <definedName name="IQ_ECO_METRIC_8205">"c8205"</definedName>
    <definedName name="IQ_ECO_METRIC_8206">"c8206"</definedName>
    <definedName name="IQ_ECO_METRIC_8207">"c8207"</definedName>
    <definedName name="IQ_ECO_METRIC_8208">"c8208"</definedName>
    <definedName name="IQ_ECO_METRIC_8209">"c8209"</definedName>
    <definedName name="IQ_ECO_METRIC_8210">"c8210"</definedName>
    <definedName name="IQ_ECO_METRIC_8211">"c8211"</definedName>
    <definedName name="IQ_ECO_METRIC_8212">"c8212"</definedName>
    <definedName name="IQ_ECO_METRIC_8213">"c8213"</definedName>
    <definedName name="IQ_ECO_METRIC_8214">"c8214"</definedName>
    <definedName name="IQ_ECO_METRIC_8215">"c8215"</definedName>
    <definedName name="IQ_ECO_METRIC_8216">"c8216"</definedName>
    <definedName name="IQ_ECO_METRIC_8216_UNUSED">"c8216"</definedName>
    <definedName name="IQ_ECO_METRIC_8216_UNUSED_UNUSED_UNUSED">"c8216"</definedName>
    <definedName name="IQ_ECO_METRIC_8217">"c8217"</definedName>
    <definedName name="IQ_ECO_METRIC_8217_UNUSED">"c8217"</definedName>
    <definedName name="IQ_ECO_METRIC_8217_UNUSED_UNUSED_UNUSED">"c8217"</definedName>
    <definedName name="IQ_ECO_METRIC_8219">"c8219"</definedName>
    <definedName name="IQ_ECO_METRIC_8221">"c8221"</definedName>
    <definedName name="IQ_ECO_METRIC_8222">"c8222"</definedName>
    <definedName name="IQ_ECO_METRIC_8223">"c8223"</definedName>
    <definedName name="IQ_ECO_METRIC_8224">"c8224"</definedName>
    <definedName name="IQ_ECO_METRIC_8225">"c8225"</definedName>
    <definedName name="IQ_ECO_METRIC_8226">"c8226"</definedName>
    <definedName name="IQ_ECO_METRIC_8227">"c8227"</definedName>
    <definedName name="IQ_ECO_METRIC_8228">"c8228"</definedName>
    <definedName name="IQ_ECO_METRIC_8229">"c8229"</definedName>
    <definedName name="IQ_ECO_METRIC_8230">"c8230"</definedName>
    <definedName name="IQ_ECO_METRIC_8231">"c8231"</definedName>
    <definedName name="IQ_ECO_METRIC_8232">"c8232"</definedName>
    <definedName name="IQ_ECO_METRIC_8233">"c8233"</definedName>
    <definedName name="IQ_ECO_METRIC_8234">"c8234"</definedName>
    <definedName name="IQ_ECO_METRIC_8235">"c8235"</definedName>
    <definedName name="IQ_ECO_METRIC_8236">"c8236"</definedName>
    <definedName name="IQ_ECO_METRIC_8237">"c8237"</definedName>
    <definedName name="IQ_ECO_METRIC_8238">"c8238"</definedName>
    <definedName name="IQ_ECO_METRIC_8239">"c8239"</definedName>
    <definedName name="IQ_ECO_METRIC_8240">"c8240"</definedName>
    <definedName name="IQ_ECO_METRIC_8241">"c8241"</definedName>
    <definedName name="IQ_ECO_METRIC_8242">"c8242"</definedName>
    <definedName name="IQ_ECO_METRIC_8243">"c8243"</definedName>
    <definedName name="IQ_ECO_METRIC_8244">"c8244"</definedName>
    <definedName name="IQ_ECO_METRIC_8245">"c8245"</definedName>
    <definedName name="IQ_ECO_METRIC_8246">"c8246"</definedName>
    <definedName name="IQ_ECO_METRIC_8247">"c8247"</definedName>
    <definedName name="IQ_ECO_METRIC_8248">"c8248"</definedName>
    <definedName name="IQ_ECO_METRIC_8249">"c8249"</definedName>
    <definedName name="IQ_ECO_METRIC_8250">"c8250"</definedName>
    <definedName name="IQ_ECO_METRIC_8251">"c8251"</definedName>
    <definedName name="IQ_ECO_METRIC_8252">"c8252"</definedName>
    <definedName name="IQ_ECO_METRIC_8253">"c8253"</definedName>
    <definedName name="IQ_ECO_METRIC_8254">"c8254"</definedName>
    <definedName name="IQ_ECO_METRIC_8255">"c8255"</definedName>
    <definedName name="IQ_ECO_METRIC_8256">"c8256"</definedName>
    <definedName name="IQ_ECO_METRIC_8257">"c8257"</definedName>
    <definedName name="IQ_ECO_METRIC_8258">"c8258"</definedName>
    <definedName name="IQ_ECO_METRIC_8259">"c8259"</definedName>
    <definedName name="IQ_ECO_METRIC_8260">"c8260"</definedName>
    <definedName name="IQ_ECO_METRIC_8261">"c8261"</definedName>
    <definedName name="IQ_ECO_METRIC_8262">"c8262"</definedName>
    <definedName name="IQ_ECO_METRIC_8263">"c8263"</definedName>
    <definedName name="IQ_ECO_METRIC_8264">"c8264"</definedName>
    <definedName name="IQ_ECO_METRIC_8265">"c8265"</definedName>
    <definedName name="IQ_ECO_METRIC_8266">"c8266"</definedName>
    <definedName name="IQ_ECO_METRIC_8267">"c8267"</definedName>
    <definedName name="IQ_ECO_METRIC_8268">"c8268"</definedName>
    <definedName name="IQ_ECO_METRIC_8269">"c8269"</definedName>
    <definedName name="IQ_ECO_METRIC_8270">"c8270"</definedName>
    <definedName name="IQ_ECO_METRIC_8271">"c8271"</definedName>
    <definedName name="IQ_ECO_METRIC_8272">"c8272"</definedName>
    <definedName name="IQ_ECO_METRIC_8273">"c8273"</definedName>
    <definedName name="IQ_ECO_METRIC_8274">"c8274"</definedName>
    <definedName name="IQ_ECO_METRIC_8275">"c8275"</definedName>
    <definedName name="IQ_ECO_METRIC_8276">"c8276"</definedName>
    <definedName name="IQ_ECO_METRIC_8277">"c8277"</definedName>
    <definedName name="IQ_ECO_METRIC_8278">"c8278"</definedName>
    <definedName name="IQ_ECO_METRIC_8279">"c8279"</definedName>
    <definedName name="IQ_ECO_METRIC_8280">"c8280"</definedName>
    <definedName name="IQ_ECO_METRIC_8282">"c8282"</definedName>
    <definedName name="IQ_ECO_METRIC_8283">"c8283"</definedName>
    <definedName name="IQ_ECO_METRIC_8284">"c8284"</definedName>
    <definedName name="IQ_ECO_METRIC_8285">"c8285"</definedName>
    <definedName name="IQ_ECO_METRIC_8286">"c8286"</definedName>
    <definedName name="IQ_ECO_METRIC_8287">"c8287"</definedName>
    <definedName name="IQ_ECO_METRIC_8288">"c8288"</definedName>
    <definedName name="IQ_ECO_METRIC_8289">"c8289"</definedName>
    <definedName name="IQ_ECO_METRIC_8290">"c8290"</definedName>
    <definedName name="IQ_ECO_METRIC_8291">"c8291"</definedName>
    <definedName name="IQ_ECO_METRIC_8292">"c8292"</definedName>
    <definedName name="IQ_ECO_METRIC_8293">"c8293"</definedName>
    <definedName name="IQ_ECO_METRIC_8294">"c8294"</definedName>
    <definedName name="IQ_ECO_METRIC_8295">"c8295"</definedName>
    <definedName name="IQ_ECO_METRIC_8296">"c8296"</definedName>
    <definedName name="IQ_ECO_METRIC_8297">"c8297"</definedName>
    <definedName name="IQ_ECO_METRIC_8298">"c8298"</definedName>
    <definedName name="IQ_ECO_METRIC_8299">"c8299"</definedName>
    <definedName name="IQ_ECO_METRIC_8300">"c8300"</definedName>
    <definedName name="IQ_ECO_METRIC_8301">"c8301"</definedName>
    <definedName name="IQ_ECO_METRIC_8302">"c8302"</definedName>
    <definedName name="IQ_ECO_METRIC_8303">"c8303"</definedName>
    <definedName name="IQ_ECO_METRIC_8304">"c8304"</definedName>
    <definedName name="IQ_ECO_METRIC_8305">"c8305"</definedName>
    <definedName name="IQ_ECO_METRIC_8306">"c8306"</definedName>
    <definedName name="IQ_ECO_METRIC_8307">"c8307"</definedName>
    <definedName name="IQ_ECO_METRIC_8308">"c8308"</definedName>
    <definedName name="IQ_ECO_METRIC_8308_UNUSED">"c8308"</definedName>
    <definedName name="IQ_ECO_METRIC_8308_UNUSED_UNUSED_UNUSED">"c8308"</definedName>
    <definedName name="IQ_ECO_METRIC_8309">"c8309"</definedName>
    <definedName name="IQ_ECO_METRIC_8310">"c8310"</definedName>
    <definedName name="IQ_ECO_METRIC_8311">"c8311"</definedName>
    <definedName name="IQ_ECO_METRIC_8312">"c8312"</definedName>
    <definedName name="IQ_ECO_METRIC_8313">"c8313"</definedName>
    <definedName name="IQ_ECO_METRIC_8314">"c8314"</definedName>
    <definedName name="IQ_ECO_METRIC_8315">"c8315"</definedName>
    <definedName name="IQ_ECO_METRIC_8316">"c8316"</definedName>
    <definedName name="IQ_ECO_METRIC_8317">"c8317"</definedName>
    <definedName name="IQ_ECO_METRIC_8318">"c8318"</definedName>
    <definedName name="IQ_ECO_METRIC_8320">"c8320"</definedName>
    <definedName name="IQ_ECO_METRIC_8321">"c8321"</definedName>
    <definedName name="IQ_ECO_METRIC_8322">"c8322"</definedName>
    <definedName name="IQ_ECO_METRIC_8323">"c8323"</definedName>
    <definedName name="IQ_ECO_METRIC_8324">"c8324"</definedName>
    <definedName name="IQ_ECO_METRIC_8325">"c8325"</definedName>
    <definedName name="IQ_ECO_METRIC_8326">"c8326"</definedName>
    <definedName name="IQ_ECO_METRIC_8327">"c8327"</definedName>
    <definedName name="IQ_ECO_METRIC_8328">"c8328"</definedName>
    <definedName name="IQ_ECO_METRIC_8329">"c8329"</definedName>
    <definedName name="IQ_ECO_METRIC_8330">"c8330"</definedName>
    <definedName name="IQ_ECO_METRIC_8331">"c8331"</definedName>
    <definedName name="IQ_ECO_METRIC_8332">"c8332"</definedName>
    <definedName name="IQ_ECO_METRIC_8333">"c8333"</definedName>
    <definedName name="IQ_ECO_METRIC_8335">"c8335"</definedName>
    <definedName name="IQ_ECO_METRIC_8336">"c8336"</definedName>
    <definedName name="IQ_ECO_METRIC_8337">"c8337"</definedName>
    <definedName name="IQ_ECO_METRIC_8338">"c8338"</definedName>
    <definedName name="IQ_ECO_METRIC_8339">"c8339"</definedName>
    <definedName name="IQ_ECO_METRIC_8340">"c8340"</definedName>
    <definedName name="IQ_ECO_METRIC_8341">"c8341"</definedName>
    <definedName name="IQ_ECO_METRIC_8343">"c8343"</definedName>
    <definedName name="IQ_ECO_METRIC_8344">"c8344"</definedName>
    <definedName name="IQ_ECO_METRIC_8345">"c8345"</definedName>
    <definedName name="IQ_ECO_METRIC_8346">"c8346"</definedName>
    <definedName name="IQ_ECO_METRIC_8347">"c8347"</definedName>
    <definedName name="IQ_ECO_METRIC_8348">"c8348"</definedName>
    <definedName name="IQ_ECO_METRIC_8349">"c8349"</definedName>
    <definedName name="IQ_ECO_METRIC_8350">"c8350"</definedName>
    <definedName name="IQ_ECO_METRIC_8352">"c8352"</definedName>
    <definedName name="IQ_ECO_METRIC_8353">"c8353"</definedName>
    <definedName name="IQ_ECO_METRIC_8354">"c8354"</definedName>
    <definedName name="IQ_ECO_METRIC_8355">"c8355"</definedName>
    <definedName name="IQ_ECO_METRIC_8356">"c8356"</definedName>
    <definedName name="IQ_ECO_METRIC_8357">"c8357"</definedName>
    <definedName name="IQ_ECO_METRIC_8358">"c8358"</definedName>
    <definedName name="IQ_ECO_METRIC_8359">"c8359"</definedName>
    <definedName name="IQ_ECO_METRIC_8360">"c8360"</definedName>
    <definedName name="IQ_ECO_METRIC_8361">"c8361"</definedName>
    <definedName name="IQ_ECO_METRIC_8362">"c8362"</definedName>
    <definedName name="IQ_ECO_METRIC_8363">"c8363"</definedName>
    <definedName name="IQ_ECO_METRIC_8366">"c8366"</definedName>
    <definedName name="IQ_ECO_METRIC_8367">"c8367"</definedName>
    <definedName name="IQ_ECO_METRIC_8368">"c8368"</definedName>
    <definedName name="IQ_ECO_METRIC_8369">"c8369"</definedName>
    <definedName name="IQ_ECO_METRIC_8370">"c8370"</definedName>
    <definedName name="IQ_ECO_METRIC_8371">"c8371"</definedName>
    <definedName name="IQ_ECO_METRIC_8372">"c8372"</definedName>
    <definedName name="IQ_ECO_METRIC_8373">"c8373"</definedName>
    <definedName name="IQ_ECO_METRIC_8374">"c8374"</definedName>
    <definedName name="IQ_ECO_METRIC_8375">"c8375"</definedName>
    <definedName name="IQ_ECO_METRIC_8376">"c8376"</definedName>
    <definedName name="IQ_ECO_METRIC_8377">"c8377"</definedName>
    <definedName name="IQ_ECO_METRIC_8378">"c8378"</definedName>
    <definedName name="IQ_ECO_METRIC_8380">"c8380"</definedName>
    <definedName name="IQ_ECO_METRIC_8381">"c8381"</definedName>
    <definedName name="IQ_ECO_METRIC_8382">"c8382"</definedName>
    <definedName name="IQ_ECO_METRIC_8383">"c8383"</definedName>
    <definedName name="IQ_ECO_METRIC_8384">"c8384"</definedName>
    <definedName name="IQ_ECO_METRIC_8385">"c8385"</definedName>
    <definedName name="IQ_ECO_METRIC_8387">"c8387"</definedName>
    <definedName name="IQ_ECO_METRIC_8388">"c8388"</definedName>
    <definedName name="IQ_ECO_METRIC_8389">"c8389"</definedName>
    <definedName name="IQ_ECO_METRIC_8390">"c8390"</definedName>
    <definedName name="IQ_ECO_METRIC_8391">"c8391"</definedName>
    <definedName name="IQ_ECO_METRIC_8392">"c8392"</definedName>
    <definedName name="IQ_ECO_METRIC_8393">"c8393"</definedName>
    <definedName name="IQ_ECO_METRIC_8394">"c8394"</definedName>
    <definedName name="IQ_ECO_METRIC_8395">"c8395"</definedName>
    <definedName name="IQ_ECO_METRIC_8396">"c8396"</definedName>
    <definedName name="IQ_ECO_METRIC_8397">"c8397"</definedName>
    <definedName name="IQ_ECO_METRIC_8398">"c8398"</definedName>
    <definedName name="IQ_ECO_METRIC_8399">"c8399"</definedName>
    <definedName name="IQ_ECO_METRIC_8400">"c8400"</definedName>
    <definedName name="IQ_ECO_METRIC_8401">"c8401"</definedName>
    <definedName name="IQ_ECO_METRIC_8402">"c8402"</definedName>
    <definedName name="IQ_ECO_METRIC_8403">"c8403"</definedName>
    <definedName name="IQ_ECO_METRIC_8404">"c8404"</definedName>
    <definedName name="IQ_ECO_METRIC_8405">"c8405"</definedName>
    <definedName name="IQ_ECO_METRIC_8406">"c8406"</definedName>
    <definedName name="IQ_ECO_METRIC_8407">"c8407"</definedName>
    <definedName name="IQ_ECO_METRIC_8408">"c8408"</definedName>
    <definedName name="IQ_ECO_METRIC_8409">"c8409"</definedName>
    <definedName name="IQ_ECO_METRIC_8410">"c8410"</definedName>
    <definedName name="IQ_ECO_METRIC_8411">"c8411"</definedName>
    <definedName name="IQ_ECO_METRIC_8412">"c8412"</definedName>
    <definedName name="IQ_ECO_METRIC_8413">"c8413"</definedName>
    <definedName name="IQ_ECO_METRIC_8414">"c8414"</definedName>
    <definedName name="IQ_ECO_METRIC_8415">"c8415"</definedName>
    <definedName name="IQ_ECO_METRIC_8416">"c8416"</definedName>
    <definedName name="IQ_ECO_METRIC_8417">"c8417"</definedName>
    <definedName name="IQ_ECO_METRIC_8418">"c8418"</definedName>
    <definedName name="IQ_ECO_METRIC_8419">"c8419"</definedName>
    <definedName name="IQ_ECO_METRIC_8420">"c8420"</definedName>
    <definedName name="IQ_ECO_METRIC_8421">"c8421"</definedName>
    <definedName name="IQ_ECO_METRIC_8422">"c8422"</definedName>
    <definedName name="IQ_ECO_METRIC_8423">"c8423"</definedName>
    <definedName name="IQ_ECO_METRIC_8424">"c8424"</definedName>
    <definedName name="IQ_ECO_METRIC_8425">"c8425"</definedName>
    <definedName name="IQ_ECO_METRIC_8426">"c8426"</definedName>
    <definedName name="IQ_ECO_METRIC_8427">"c8427"</definedName>
    <definedName name="IQ_ECO_METRIC_8428">"c8428"</definedName>
    <definedName name="IQ_ECO_METRIC_8429">"c8429"</definedName>
    <definedName name="IQ_ECO_METRIC_8430">"c8430"</definedName>
    <definedName name="IQ_ECO_METRIC_8431">"c8431"</definedName>
    <definedName name="IQ_ECO_METRIC_8432">"c8432"</definedName>
    <definedName name="IQ_ECO_METRIC_8433">"c8433"</definedName>
    <definedName name="IQ_ECO_METRIC_8434">"c8434"</definedName>
    <definedName name="IQ_ECO_METRIC_8435">"c8435"</definedName>
    <definedName name="IQ_ECO_METRIC_8436">"c8436"</definedName>
    <definedName name="IQ_ECO_METRIC_8436_UNUSED">"c8436"</definedName>
    <definedName name="IQ_ECO_METRIC_8436_UNUSED_UNUSED_UNUSED">"c8436"</definedName>
    <definedName name="IQ_ECO_METRIC_8437">"c8437"</definedName>
    <definedName name="IQ_ECO_METRIC_8437_UNUSED">"c8437"</definedName>
    <definedName name="IQ_ECO_METRIC_8437_UNUSED_UNUSED_UNUSED">"c8437"</definedName>
    <definedName name="IQ_ECO_METRIC_8440">"c8440"</definedName>
    <definedName name="IQ_ECO_METRIC_8441">"c8441"</definedName>
    <definedName name="IQ_ECO_METRIC_8442">"c8442"</definedName>
    <definedName name="IQ_ECO_METRIC_8443">"c8443"</definedName>
    <definedName name="IQ_ECO_METRIC_8444">"c8444"</definedName>
    <definedName name="IQ_ECO_METRIC_8445">"c8445"</definedName>
    <definedName name="IQ_ECO_METRIC_8446">"c8446"</definedName>
    <definedName name="IQ_ECO_METRIC_8447">"c8447"</definedName>
    <definedName name="IQ_ECO_METRIC_8448">"c8448"</definedName>
    <definedName name="IQ_ECO_METRIC_8450">"c8450"</definedName>
    <definedName name="IQ_ECO_METRIC_8451">"c8451"</definedName>
    <definedName name="IQ_ECO_METRIC_8452">"c8452"</definedName>
    <definedName name="IQ_ECO_METRIC_8453">"c8453"</definedName>
    <definedName name="IQ_ECO_METRIC_8454">"c8454"</definedName>
    <definedName name="IQ_ECO_METRIC_8455">"c8455"</definedName>
    <definedName name="IQ_ECO_METRIC_8456">"c8456"</definedName>
    <definedName name="IQ_ECO_METRIC_8457">"c8457"</definedName>
    <definedName name="IQ_ECO_METRIC_8458">"c8458"</definedName>
    <definedName name="IQ_ECO_METRIC_8459">"c8459"</definedName>
    <definedName name="IQ_ECO_METRIC_8460">"c8460"</definedName>
    <definedName name="IQ_ECO_METRIC_8461">"c8461"</definedName>
    <definedName name="IQ_ECO_METRIC_8462">"c8462"</definedName>
    <definedName name="IQ_ECO_METRIC_8463">"c8463"</definedName>
    <definedName name="IQ_ECO_METRIC_8464">"c8464"</definedName>
    <definedName name="IQ_ECO_METRIC_8465">"c8465"</definedName>
    <definedName name="IQ_ECO_METRIC_8466">"c8466"</definedName>
    <definedName name="IQ_ECO_METRIC_8467">"c8467"</definedName>
    <definedName name="IQ_ECO_METRIC_8468">"c8468"</definedName>
    <definedName name="IQ_ECO_METRIC_8469">"c8469"</definedName>
    <definedName name="IQ_ECO_METRIC_8470">"c8470"</definedName>
    <definedName name="IQ_ECO_METRIC_8471">"c8471"</definedName>
    <definedName name="IQ_ECO_METRIC_8472">"c8472"</definedName>
    <definedName name="IQ_ECO_METRIC_8473">"c8473"</definedName>
    <definedName name="IQ_ECO_METRIC_8474">"c8474"</definedName>
    <definedName name="IQ_ECO_METRIC_8476">"c8476"</definedName>
    <definedName name="IQ_ECO_METRIC_8477">"c8477"</definedName>
    <definedName name="IQ_ECO_METRIC_8478">"c8478"</definedName>
    <definedName name="IQ_ECO_METRIC_8479">"c8479"</definedName>
    <definedName name="IQ_ECO_METRIC_8480">"c8480"</definedName>
    <definedName name="IQ_ECO_METRIC_8481">"c8481"</definedName>
    <definedName name="IQ_ECO_METRIC_8482">"c8482"</definedName>
    <definedName name="IQ_ECO_METRIC_8483">"c8483"</definedName>
    <definedName name="IQ_ECO_METRIC_8484">"c8484"</definedName>
    <definedName name="IQ_ECO_METRIC_8485">"c8485"</definedName>
    <definedName name="IQ_ECO_METRIC_8486">"c8486"</definedName>
    <definedName name="IQ_ECO_METRIC_8487">"c8487"</definedName>
    <definedName name="IQ_ECO_METRIC_8488">"c8488"</definedName>
    <definedName name="IQ_ECO_METRIC_8489">"c8489"</definedName>
    <definedName name="IQ_ECO_METRIC_8490">"c8490"</definedName>
    <definedName name="IQ_ECO_METRIC_8491">"c8491"</definedName>
    <definedName name="IQ_ECO_METRIC_8492">"c8492"</definedName>
    <definedName name="IQ_ECO_METRIC_8493">"c8493"</definedName>
    <definedName name="IQ_ECO_METRIC_8494">"c8494"</definedName>
    <definedName name="IQ_ECO_METRIC_8495">"c8495"</definedName>
    <definedName name="IQ_ECO_METRIC_8496">"c8496"</definedName>
    <definedName name="IQ_ECO_METRIC_8497">"c8497"</definedName>
    <definedName name="IQ_ECO_METRIC_8498">"c8498"</definedName>
    <definedName name="IQ_ECO_METRIC_8499">"c8499"</definedName>
    <definedName name="IQ_ECO_METRIC_8500">"c8500"</definedName>
    <definedName name="IQ_ECO_METRIC_8502">"c8502"</definedName>
    <definedName name="IQ_ECO_METRIC_8503">"c8503"</definedName>
    <definedName name="IQ_ECO_METRIC_8504">"c8504"</definedName>
    <definedName name="IQ_ECO_METRIC_8505">"c8505"</definedName>
    <definedName name="IQ_ECO_METRIC_8506">"c8506"</definedName>
    <definedName name="IQ_ECO_METRIC_8507">"c8507"</definedName>
    <definedName name="IQ_ECO_METRIC_8508">"c8508"</definedName>
    <definedName name="IQ_ECO_METRIC_8509">"c8509"</definedName>
    <definedName name="IQ_ECO_METRIC_8510">"c8510"</definedName>
    <definedName name="IQ_ECO_METRIC_8511">"c8511"</definedName>
    <definedName name="IQ_ECO_METRIC_8512">"c8512"</definedName>
    <definedName name="IQ_ECO_METRIC_8513">"c8513"</definedName>
    <definedName name="IQ_ECO_METRIC_8514">"c8514"</definedName>
    <definedName name="IQ_ECO_METRIC_8515">"c8515"</definedName>
    <definedName name="IQ_ECO_METRIC_8516">"c8516"</definedName>
    <definedName name="IQ_ECO_METRIC_8517">"c8517"</definedName>
    <definedName name="IQ_ECO_METRIC_8518">"c8518"</definedName>
    <definedName name="IQ_ECO_METRIC_8519">"c8519"</definedName>
    <definedName name="IQ_ECO_METRIC_8520">"c8520"</definedName>
    <definedName name="IQ_ECO_METRIC_8521">"c8521"</definedName>
    <definedName name="IQ_ECO_METRIC_8522">"c8522"</definedName>
    <definedName name="IQ_ECO_METRIC_8523">"c8523"</definedName>
    <definedName name="IQ_ECO_METRIC_8524">"c8524"</definedName>
    <definedName name="IQ_ECO_METRIC_8525">"c8525"</definedName>
    <definedName name="IQ_ECO_METRIC_8526">"c8526"</definedName>
    <definedName name="IQ_ECO_METRIC_8527">"c8527"</definedName>
    <definedName name="IQ_ECO_METRIC_8528">"c8528"</definedName>
    <definedName name="IQ_ECO_METRIC_8528_UNUSED">"c8528"</definedName>
    <definedName name="IQ_ECO_METRIC_8528_UNUSED_UNUSED_UNUSED">"c8528"</definedName>
    <definedName name="IQ_ECO_METRIC_8529">"c8529"</definedName>
    <definedName name="IQ_ECO_METRIC_8530">"c8530"</definedName>
    <definedName name="IQ_ECO_METRIC_8531">"c8531"</definedName>
    <definedName name="IQ_ECO_METRIC_8532">"c8532"</definedName>
    <definedName name="IQ_ECO_METRIC_8533">"c8533"</definedName>
    <definedName name="IQ_ECO_METRIC_8534">"c8534"</definedName>
    <definedName name="IQ_ECO_METRIC_8535">"c8535"</definedName>
    <definedName name="IQ_ECO_METRIC_8536">"c8536"</definedName>
    <definedName name="IQ_ECO_METRIC_8537">"c8537"</definedName>
    <definedName name="IQ_ECO_METRIC_8538">"c8538"</definedName>
    <definedName name="IQ_ECO_METRIC_8540">"c8540"</definedName>
    <definedName name="IQ_ECO_METRIC_8541">"c8541"</definedName>
    <definedName name="IQ_ECO_METRIC_8543">"c8543"</definedName>
    <definedName name="IQ_ECO_METRIC_8544">"c8544"</definedName>
    <definedName name="IQ_ECO_METRIC_8545">"c8545"</definedName>
    <definedName name="IQ_ECO_METRIC_8546">"c8546"</definedName>
    <definedName name="IQ_ECO_METRIC_8547">"c8547"</definedName>
    <definedName name="IQ_ECO_METRIC_8548">"c8548"</definedName>
    <definedName name="IQ_ECO_METRIC_8549">"c8549"</definedName>
    <definedName name="IQ_ECO_METRIC_8550">"c8550"</definedName>
    <definedName name="IQ_ECO_METRIC_8555">"c8555"</definedName>
    <definedName name="IQ_ECO_METRIC_8556">"c8556"</definedName>
    <definedName name="IQ_ECO_METRIC_8557">"c8557"</definedName>
    <definedName name="IQ_ECO_METRIC_8558">"c8558"</definedName>
    <definedName name="IQ_ECO_METRIC_8559">"c8559"</definedName>
    <definedName name="IQ_ECO_METRIC_8560">"c8560"</definedName>
    <definedName name="IQ_ECO_METRIC_8561">"c8561"</definedName>
    <definedName name="IQ_ECO_METRIC_8565">"c8565"</definedName>
    <definedName name="IQ_ECO_METRIC_8567">"c8567"</definedName>
    <definedName name="IQ_ECO_METRIC_8568">"c8568"</definedName>
    <definedName name="IQ_ECO_METRIC_8569">"c8569"</definedName>
    <definedName name="IQ_ECS_AUTHORIZED_SHARES">"c5583"</definedName>
    <definedName name="IQ_ECS_AUTHORIZED_SHARES_ABS">"c5597"</definedName>
    <definedName name="IQ_ECS_AUTHORIZED_SHARES_OTHER">"c15613"</definedName>
    <definedName name="IQ_ECS_AUTHORIZED_SHARES_OTHER_ABS">"c15630"</definedName>
    <definedName name="IQ_ECS_CONVERT_FACTOR">"c5581"</definedName>
    <definedName name="IQ_ECS_CONVERT_FACTOR_ABS">"c5595"</definedName>
    <definedName name="IQ_ECS_CONVERT_FACTOR_OTHER">"c15611"</definedName>
    <definedName name="IQ_ECS_CONVERT_FACTOR_OTHER_ABS">"c15628"</definedName>
    <definedName name="IQ_ECS_CONVERT_INTO">"c5580"</definedName>
    <definedName name="IQ_ECS_CONVERT_INTO_ABS">"c5594"</definedName>
    <definedName name="IQ_ECS_CONVERT_INTO_OTHER">"c15610"</definedName>
    <definedName name="IQ_ECS_CONVERT_INTO_OTHER_ABS">"c15627"</definedName>
    <definedName name="IQ_ECS_CONVERT_PRIMARY_FACTOR">"c15592"</definedName>
    <definedName name="IQ_ECS_CONVERT_PRIMARY_FACTOR_ABS">"c15596"</definedName>
    <definedName name="IQ_ECS_CONVERT_TYPE">"c5579"</definedName>
    <definedName name="IQ_ECS_CONVERT_TYPE_ABS">"c5593"</definedName>
    <definedName name="IQ_ECS_CONVERT_TYPE_OTHER">"c15609"</definedName>
    <definedName name="IQ_ECS_CONVERT_TYPE_OTHER_ABS">"c15626"</definedName>
    <definedName name="IQ_ECS_INACTIVE_DATE">"c5576"</definedName>
    <definedName name="IQ_ECS_INACTIVE_DATE_ABS">"c5590"</definedName>
    <definedName name="IQ_ECS_INACTIVE_DATE_OTHER">"c15606"</definedName>
    <definedName name="IQ_ECS_INACTIVE_DATE_OTHER_ABS">"c15623"</definedName>
    <definedName name="IQ_ECS_NAME">"c5571"</definedName>
    <definedName name="IQ_ECS_NAME_ABS">"c5585"</definedName>
    <definedName name="IQ_ECS_NAME_OTHER">"c15599"</definedName>
    <definedName name="IQ_ECS_NAME_OTHER_ABS">"c15616"</definedName>
    <definedName name="IQ_ECS_NUM_SHAREHOLDERS">"c5584"</definedName>
    <definedName name="IQ_ECS_NUM_SHAREHOLDERS_ABS">"c5598"</definedName>
    <definedName name="IQ_ECS_NUM_SHAREHOLDERS_OTHER">"c15615"</definedName>
    <definedName name="IQ_ECS_NUM_SHAREHOLDERS_OTHER_ABS">"c15632"</definedName>
    <definedName name="IQ_ECS_PAR_VALUE">"c5577"</definedName>
    <definedName name="IQ_ECS_PAR_VALUE_ABS">"c5591"</definedName>
    <definedName name="IQ_ECS_PAR_VALUE_CURRENCY">"c5578"</definedName>
    <definedName name="IQ_ECS_PAR_VALUE_CURRENCY_ABS">"c5592"</definedName>
    <definedName name="IQ_ECS_PAR_VALUE_CURRENCY_OTHER">"c15608"</definedName>
    <definedName name="IQ_ECS_PAR_VALUE_CURRENCY_OTHER_ABS">"c15625"</definedName>
    <definedName name="IQ_ECS_PAR_VALUE_OTHER">"c15607"</definedName>
    <definedName name="IQ_ECS_PAR_VALUE_OTHER_ABS">"c15624"</definedName>
    <definedName name="IQ_ECS_PARTICIPATE_FLAG">"c15591"</definedName>
    <definedName name="IQ_ECS_PARTICIPATE_FLAG_ABS">"c15595"</definedName>
    <definedName name="IQ_ECS_PARTICIPATE_FLAG_OTHER">"c15614"</definedName>
    <definedName name="IQ_ECS_PARTICIPATE_FLAG_OTHER_ABS">"c15631"</definedName>
    <definedName name="IQ_ECS_SHARES_OUT_BS_DATE">"c5572"</definedName>
    <definedName name="IQ_ECS_SHARES_OUT_BS_DATE_ABS">"c5586"</definedName>
    <definedName name="IQ_ECS_SHARES_OUT_BS_DATE_OTHER">"c15600"</definedName>
    <definedName name="IQ_ECS_SHARES_OUT_BS_DATE_OTHER_ABS">"c15617"</definedName>
    <definedName name="IQ_ECS_SHARES_OUT_FILING_DATE">"c5573"</definedName>
    <definedName name="IQ_ECS_SHARES_OUT_FILING_DATE_ABS">"c5587"</definedName>
    <definedName name="IQ_ECS_SHARES_OUT_FILING_DATE_OTHER">"c15601"</definedName>
    <definedName name="IQ_ECS_SHARES_OUT_FILING_DATE_OTHER_ABS">"c15618"</definedName>
    <definedName name="IQ_ECS_START_DATE">"c5575"</definedName>
    <definedName name="IQ_ECS_START_DATE_ABS">"c5589"</definedName>
    <definedName name="IQ_ECS_START_DATE_OTHER">"c15605"</definedName>
    <definedName name="IQ_ECS_START_DATE_OTHER_ABS">"c15622"</definedName>
    <definedName name="IQ_ECS_TICKER">"c15594"</definedName>
    <definedName name="IQ_ECS_TICKER_ABS">"c15598"</definedName>
    <definedName name="IQ_ECS_TICKER_OTHER">"c15603"</definedName>
    <definedName name="IQ_ECS_TICKER_OTHER_ABS">"c15620"</definedName>
    <definedName name="IQ_ECS_TRADING_ITEM_CIQID">"c15593"</definedName>
    <definedName name="IQ_ECS_TRADING_ITEM_CIQID_ABS">"c15597"</definedName>
    <definedName name="IQ_ECS_TRADING_ITEM_CIQID_OTHER">"c15602"</definedName>
    <definedName name="IQ_ECS_TRADING_ITEM_CIQID_OTHER_ABS">"c15619"</definedName>
    <definedName name="IQ_ECS_TYPE">"c5574"</definedName>
    <definedName name="IQ_ECS_TYPE_ABS">"c5588"</definedName>
    <definedName name="IQ_ECS_TYPE_OTHER">"c15604"</definedName>
    <definedName name="IQ_ECS_TYPE_OTHER_ABS">"c15621"</definedName>
    <definedName name="IQ_ECS_VOTING">"c5582"</definedName>
    <definedName name="IQ_ECS_VOTING_ABS">"c5596"</definedName>
    <definedName name="IQ_ECS_VOTING_OTHER">"c15612"</definedName>
    <definedName name="IQ_ECS_VOTING_OTHER_ABS">"c15629"</definedName>
    <definedName name="IQ_EFFECT_SPECIAL_CHARGE">"c1595"</definedName>
    <definedName name="IQ_EFFECT_TAX_RATE">"c1899"</definedName>
    <definedName name="IQ_EFFECTIVE_DATE">"c8966"</definedName>
    <definedName name="IQ_EFFECTIVE_TAX_REV_DATE_TIME_REUT">"c28566"</definedName>
    <definedName name="IQ_EFFECTIVE_TAX_REVISIONS_REUT">"c28527"</definedName>
    <definedName name="IQ_EFFICIENCY_RATIO">"c391"</definedName>
    <definedName name="IQ_EFFICIENCY_RATIO_FDIC">"c6736"</definedName>
    <definedName name="IQ_ELIMINATIONS_CONSOL_OFFICES_FOREIGN_FFIEC">"c15395"</definedName>
    <definedName name="IQ_EMBEDDED_VAL_COVERED">"c9962"</definedName>
    <definedName name="IQ_EMBEDDED_VAL_COVERED_BEG">"c9957"</definedName>
    <definedName name="IQ_EMBEDDED_VAL_GROUP">"c9948"</definedName>
    <definedName name="IQ_EMBEDDED_VAL_GROUP_BEG">"c9943"</definedName>
    <definedName name="IQ_EMPLOY_COST_INDEX_BENEFITS">"c6857"</definedName>
    <definedName name="IQ_EMPLOY_COST_INDEX_BENEFITS_APR">"c7517"</definedName>
    <definedName name="IQ_EMPLOY_COST_INDEX_BENEFITS_APR_FC">"c8397"</definedName>
    <definedName name="IQ_EMPLOY_COST_INDEX_BENEFITS_FC">"c7737"</definedName>
    <definedName name="IQ_EMPLOY_COST_INDEX_BENEFITS_POP">"c7077"</definedName>
    <definedName name="IQ_EMPLOY_COST_INDEX_BENEFITS_POP_FC">"c7957"</definedName>
    <definedName name="IQ_EMPLOY_COST_INDEX_BENEFITS_YOY">"c7297"</definedName>
    <definedName name="IQ_EMPLOY_COST_INDEX_BENEFITS_YOY_FC">"c8177"</definedName>
    <definedName name="IQ_EMPLOY_COST_INDEX_COMP">"c6856"</definedName>
    <definedName name="IQ_EMPLOY_COST_INDEX_COMP_APR">"c7516"</definedName>
    <definedName name="IQ_EMPLOY_COST_INDEX_COMP_APR_FC">"c8396"</definedName>
    <definedName name="IQ_EMPLOY_COST_INDEX_COMP_FC">"c7736"</definedName>
    <definedName name="IQ_EMPLOY_COST_INDEX_COMP_POP">"c7076"</definedName>
    <definedName name="IQ_EMPLOY_COST_INDEX_COMP_POP_FC">"c7956"</definedName>
    <definedName name="IQ_EMPLOY_COST_INDEX_COMP_YOY">"c7296"</definedName>
    <definedName name="IQ_EMPLOY_COST_INDEX_COMP_YOY_FC">"c8176"</definedName>
    <definedName name="IQ_EMPLOY_COST_INDEX_WAGE_SALARY">"c6858"</definedName>
    <definedName name="IQ_EMPLOY_COST_INDEX_WAGE_SALARY_APR">"c7518"</definedName>
    <definedName name="IQ_EMPLOY_COST_INDEX_WAGE_SALARY_APR_FC">"c8398"</definedName>
    <definedName name="IQ_EMPLOY_COST_INDEX_WAGE_SALARY_FC">"c7738"</definedName>
    <definedName name="IQ_EMPLOY_COST_INDEX_WAGE_SALARY_POP">"c7078"</definedName>
    <definedName name="IQ_EMPLOY_COST_INDEX_WAGE_SALARY_POP_FC">"c7958"</definedName>
    <definedName name="IQ_EMPLOY_COST_INDEX_WAGE_SALARY_YOY">"c7298"</definedName>
    <definedName name="IQ_EMPLOY_COST_INDEX_WAGE_SALARY_YOY_FC">"c8178"</definedName>
    <definedName name="IQ_EMPLOYEES">"c392"</definedName>
    <definedName name="IQ_EMPLOYEES_FFIEC">"c13035"</definedName>
    <definedName name="IQ_EMPLOYEES_UNDER_UNION_CONTRACTS">"c16109"</definedName>
    <definedName name="IQ_EMPLOYMENT_YOY">"c20643"</definedName>
    <definedName name="IQ_ENERGY_CRUDE_STOCK">"c20644"</definedName>
    <definedName name="IQ_ENERGY_FUEL_OIL_STOCK">"c20645"</definedName>
    <definedName name="IQ_ENERGY_GASOLINE_AVERAGE">"c20646"</definedName>
    <definedName name="IQ_ENERGY_GASOLINE_STOCK">"c20647"</definedName>
    <definedName name="IQ_ENERGY_PROPANE_STOCK">"c20648"</definedName>
    <definedName name="IQ_ENERGY_WTI_SPOT">"c20649"</definedName>
    <definedName name="IQ_ENTERPRISE_VALUE">"c84"</definedName>
    <definedName name="IQ_ENTERPRISE_VALUE_1">"c1348"</definedName>
    <definedName name="IQ_ENTITLEMENT_DET_EST_REUT">"c12136"</definedName>
    <definedName name="IQ_ENTREPRENEURAL_PROPERTY_INC">"c6859"</definedName>
    <definedName name="IQ_ENTREPRENEURAL_PROPERTY_INC_APR">"c7519"</definedName>
    <definedName name="IQ_ENTREPRENEURAL_PROPERTY_INC_APR_FC">"c8399"</definedName>
    <definedName name="IQ_ENTREPRENEURAL_PROPERTY_INC_FC">"c7739"</definedName>
    <definedName name="IQ_ENTREPRENEURAL_PROPERTY_INC_POP">"c7079"</definedName>
    <definedName name="IQ_ENTREPRENEURAL_PROPERTY_INC_POP_FC">"c7959"</definedName>
    <definedName name="IQ_ENTREPRENEURAL_PROPERTY_INC_YOY">"c7299"</definedName>
    <definedName name="IQ_ENTREPRENEURAL_PROPERTY_INC_YOY_FC">"c8179"</definedName>
    <definedName name="IQ_EPS">"IQ_EPS"</definedName>
    <definedName name="IQ_EPS_10K">"IQ_EPS_10K"</definedName>
    <definedName name="IQ_EPS_10Q">"IQ_EPS_10Q"</definedName>
    <definedName name="IQ_EPS_10Q1">"IQ_EPS_10Q1"</definedName>
    <definedName name="IQ_EPS_10YR_ANN_CAGR">"c6085"</definedName>
    <definedName name="IQ_EPS_10YR_ANN_GROWTH">"c393"</definedName>
    <definedName name="IQ_EPS_1YR_ANN_GROWTH">"c394"</definedName>
    <definedName name="IQ_EPS_2YR_ANN_CAGR">"c6086"</definedName>
    <definedName name="IQ_EPS_2YR_ANN_GROWTH">"c395"</definedName>
    <definedName name="IQ_EPS_3YR_ANN_CAGR">"c6087"</definedName>
    <definedName name="IQ_EPS_3YR_ANN_GROWTH">"c396"</definedName>
    <definedName name="IQ_EPS_5YR_ANN_CAGR">"c6088"</definedName>
    <definedName name="IQ_EPS_5YR_ANN_GROWTH">"c397"</definedName>
    <definedName name="IQ_EPS_7YR_ANN_CAGR">"c6089"</definedName>
    <definedName name="IQ_EPS_7YR_ANN_GROWTH">"c398"</definedName>
    <definedName name="IQ_EPS_ACT_OR_EST">"c2213"</definedName>
    <definedName name="IQ_EPS_ACT_OR_EST_CIQ">"c5058"</definedName>
    <definedName name="IQ_EPS_ACT_OR_EST_REUT">"c5460"</definedName>
    <definedName name="IQ_EPS_AP">"c8880"</definedName>
    <definedName name="IQ_EPS_AP_ABS">"c8899"</definedName>
    <definedName name="IQ_EPS_DET_EST_CURRENCY_REUT">"c13584"</definedName>
    <definedName name="IQ_EPS_DET_EST_DATE_REUT">"c13576"</definedName>
    <definedName name="IQ_EPS_DET_EST_INCL_REUT">"c13588"</definedName>
    <definedName name="IQ_EPS_DET_EST_ORIGIN_REUT">"c13580"</definedName>
    <definedName name="IQ_EPS_DET_EST_REUT">"c13572"</definedName>
    <definedName name="IQ_EPS_EST">"c399"</definedName>
    <definedName name="IQ_EPS_EST_1">"c189"</definedName>
    <definedName name="IQ_EPS_EST_BOTTOM_UP">"c5489"</definedName>
    <definedName name="IQ_EPS_EST_BOTTOM_UP_CIQ">"c12026"</definedName>
    <definedName name="IQ_EPS_EST_BOTTOM_UP_REUT">"c5497"</definedName>
    <definedName name="IQ_EPS_EST_CIQ">"c4994"</definedName>
    <definedName name="IQ_EPS_EST_DOWN_2MONTH_REUT">"c16897"</definedName>
    <definedName name="IQ_EPS_EST_DOWN_3MONTH_REUT">"c16901"</definedName>
    <definedName name="IQ_EPS_EST_DOWN_MONTH_REUT">"c16893"</definedName>
    <definedName name="IQ_EPS_EST_NUM_ANALYSTS_2MONTH_REUT">"c16895"</definedName>
    <definedName name="IQ_EPS_EST_NUM_ANALYSTS_3MONTH_REUT">"c16899"</definedName>
    <definedName name="IQ_EPS_EST_NUM_ANALYSTS_MONTH_REUT">"c16891"</definedName>
    <definedName name="IQ_EPS_EST_REUT">"c5453"</definedName>
    <definedName name="IQ_EPS_EST_REV_DATE_TIME_REUT">"c28536"</definedName>
    <definedName name="IQ_EPS_EST_REVISIONS_REUT">"c28497"</definedName>
    <definedName name="IQ_EPS_EST_TOTAL_REVISED_2MONTH_REUT">"c16898"</definedName>
    <definedName name="IQ_EPS_EST_TOTAL_REVISED_3MONTH_REUT">"c16902"</definedName>
    <definedName name="IQ_EPS_EST_TOTAL_REVISED_MONTH_REUT">"c16894"</definedName>
    <definedName name="IQ_EPS_EST_UP_2MONTH_REUT">"c16896"</definedName>
    <definedName name="IQ_EPS_EST_UP_3MONTH_REUT">"c16900"</definedName>
    <definedName name="IQ_EPS_EST_UP_MONTH_REUT">"c16892"</definedName>
    <definedName name="IQ_EPS_EXCL_GUIDANCE">"c4368"</definedName>
    <definedName name="IQ_EPS_EXCL_GUIDANCE_CIQ">"c4893"</definedName>
    <definedName name="IQ_EPS_EXCL_GUIDANCE_CIQ_COL">"c11540"</definedName>
    <definedName name="IQ_EPS_EXCL_HIGH_GUIDANCE">"c4369"</definedName>
    <definedName name="IQ_EPS_EXCL_HIGH_GUIDANCE_CIQ">"c4894"</definedName>
    <definedName name="IQ_EPS_EXCL_HIGH_GUIDANCE_CIQ_COL">"c11541"</definedName>
    <definedName name="IQ_EPS_EXCL_LOW_GUIDANCE">"c4204"</definedName>
    <definedName name="IQ_EPS_EXCL_LOW_GUIDANCE_CIQ">"c4616"</definedName>
    <definedName name="IQ_EPS_EXCL_LOW_GUIDANCE_CIQ_COL">"c11265"</definedName>
    <definedName name="IQ_EPS_GAAP_GUIDANCE">"c4370"</definedName>
    <definedName name="IQ_EPS_GAAP_GUIDANCE_CIQ">"c4895"</definedName>
    <definedName name="IQ_EPS_GAAP_GUIDANCE_CIQ_COL">"c11542"</definedName>
    <definedName name="IQ_EPS_GAAP_HIGH_GUIDANCE">"c4371"</definedName>
    <definedName name="IQ_EPS_GAAP_HIGH_GUIDANCE_CIQ">"c4896"</definedName>
    <definedName name="IQ_EPS_GAAP_HIGH_GUIDANCE_CIQ_COL">"c11543"</definedName>
    <definedName name="IQ_EPS_GAAP_LOW_GUIDANCE">"c4205"</definedName>
    <definedName name="IQ_EPS_GAAP_LOW_GUIDANCE_CIQ">"c4617"</definedName>
    <definedName name="IQ_EPS_GAAP_LOW_GUIDANCE_CIQ_COL">"c11266"</definedName>
    <definedName name="IQ_EPS_GROWTH_5YR_EST_REV_DATE_TIME_REUT">"c28539"</definedName>
    <definedName name="IQ_EPS_GROWTH_5YR_EST_REVISIONS_REUT">"c28500"</definedName>
    <definedName name="IQ_EPS_GROWTH_GUIDANCE_CIQ">"c32283"</definedName>
    <definedName name="IQ_EPS_GROWTH_GUIDANCE_CIQ_COL">"c32286"</definedName>
    <definedName name="IQ_EPS_GROWTH_HIGH_GUIDANCE_CIQ">"c32284"</definedName>
    <definedName name="IQ_EPS_GROWTH_HIGH_GUIDANCE_CIQ_COL">"c32287"</definedName>
    <definedName name="IQ_EPS_GROWTH_LOW_GUIDANCE_CIQ">"c32285"</definedName>
    <definedName name="IQ_EPS_GROWTH_LOW_GUIDANCE_CIQ_COL">"c32288"</definedName>
    <definedName name="IQ_EPS_GW_ACT_OR_EST">"c2223"</definedName>
    <definedName name="IQ_EPS_GW_ACT_OR_EST_CIQ">"c5066"</definedName>
    <definedName name="IQ_EPS_GW_ACT_OR_EST_REUT">"c5469"</definedName>
    <definedName name="IQ_EPS_GW_DET_EST_CURRENCY_REUT">"c12533"</definedName>
    <definedName name="IQ_EPS_GW_DET_EST_DATE_REUT">"c12292"</definedName>
    <definedName name="IQ_EPS_GW_DET_EST_INCL_REUT">"c12416"</definedName>
    <definedName name="IQ_EPS_GW_DET_EST_ORIGIN_REUT">"c12660"</definedName>
    <definedName name="IQ_EPS_GW_DET_EST_REUT">"c12150"</definedName>
    <definedName name="IQ_EPS_GW_DET_EST_REUT_CURRENCY_CURRENCY_REUT">"c12533"</definedName>
    <definedName name="IQ_EPS_GW_EST">"c1737"</definedName>
    <definedName name="IQ_EPS_GW_EST_BOTTOM_UP">"c5491"</definedName>
    <definedName name="IQ_EPS_GW_EST_BOTTOM_UP_CIQ">"c12028"</definedName>
    <definedName name="IQ_EPS_GW_EST_BOTTOM_UP_REUT">"c5499"</definedName>
    <definedName name="IQ_EPS_GW_EST_CIQ">"c4723"</definedName>
    <definedName name="IQ_EPS_GW_EST_DOWN_2MONTH_REUT">"c17029"</definedName>
    <definedName name="IQ_EPS_GW_EST_DOWN_3MONTH_REUT">"c17033"</definedName>
    <definedName name="IQ_EPS_GW_EST_DOWN_MONTH_REUT">"c17025"</definedName>
    <definedName name="IQ_EPS_GW_EST_NUM_ANALYSTS_2MONTH_REUT">"c17027"</definedName>
    <definedName name="IQ_EPS_GW_EST_NUM_ANALYSTS_3MONTH_REUT">"c17031"</definedName>
    <definedName name="IQ_EPS_GW_EST_NUM_ANALYSTS_MONTH_REUT">"c17023"</definedName>
    <definedName name="IQ_EPS_GW_EST_REUT">"c5389"</definedName>
    <definedName name="IQ_EPS_GW_EST_REV_DATE_TIME_REUT">"c28550"</definedName>
    <definedName name="IQ_EPS_GW_EST_REVISIONS_REUT">"c28511"</definedName>
    <definedName name="IQ_EPS_GW_EST_TOTAL_REVISED_2MONTH_REUT">"c17030"</definedName>
    <definedName name="IQ_EPS_GW_EST_TOTAL_REVISED_3MONTH_REUT">"c17034"</definedName>
    <definedName name="IQ_EPS_GW_EST_TOTAL_REVISED_MONTH_REUT">"c17026"</definedName>
    <definedName name="IQ_EPS_GW_EST_UP_2MONTH_REUT">"c17028"</definedName>
    <definedName name="IQ_EPS_GW_EST_UP_3MONTH_REUT">"c17032"</definedName>
    <definedName name="IQ_EPS_GW_EST_UP_MONTH_REUT">"c17024"</definedName>
    <definedName name="IQ_EPS_GW_GUIDANCE">"c4372"</definedName>
    <definedName name="IQ_EPS_GW_GUIDANCE_CIQ">"c4897"</definedName>
    <definedName name="IQ_EPS_GW_GUIDANCE_CIQ_COL">"c11544"</definedName>
    <definedName name="IQ_EPS_GW_HIGH_EST">"c1739"</definedName>
    <definedName name="IQ_EPS_GW_HIGH_EST_CIQ">"c4725"</definedName>
    <definedName name="IQ_EPS_GW_HIGH_EST_REUT">"c5391"</definedName>
    <definedName name="IQ_EPS_GW_HIGH_GUIDANCE">"c4373"</definedName>
    <definedName name="IQ_EPS_GW_HIGH_GUIDANCE_CIQ">"c4898"</definedName>
    <definedName name="IQ_EPS_GW_HIGH_GUIDANCE_CIQ_COL">"c11545"</definedName>
    <definedName name="IQ_EPS_GW_LOW_EST">"c1740"</definedName>
    <definedName name="IQ_EPS_GW_LOW_EST_CIQ">"c4726"</definedName>
    <definedName name="IQ_EPS_GW_LOW_EST_REUT">"c5392"</definedName>
    <definedName name="IQ_EPS_GW_LOW_GUIDANCE">"c4206"</definedName>
    <definedName name="IQ_EPS_GW_LOW_GUIDANCE_CIQ">"c4618"</definedName>
    <definedName name="IQ_EPS_GW_LOW_GUIDANCE_CIQ_COL">"c11267"</definedName>
    <definedName name="IQ_EPS_GW_MEDIAN_EST">"c1738"</definedName>
    <definedName name="IQ_EPS_GW_MEDIAN_EST_CIQ">"c4724"</definedName>
    <definedName name="IQ_EPS_GW_MEDIAN_EST_REUT">"c5390"</definedName>
    <definedName name="IQ_EPS_GW_NUM_EST">"c1741"</definedName>
    <definedName name="IQ_EPS_GW_NUM_EST_CIQ">"c4727"</definedName>
    <definedName name="IQ_EPS_GW_NUM_EST_REUT">"c5393"</definedName>
    <definedName name="IQ_EPS_GW_STDDEV_EST">"c1742"</definedName>
    <definedName name="IQ_EPS_GW_STDDEV_EST_CIQ">"c4728"</definedName>
    <definedName name="IQ_EPS_GW_STDDEV_EST_REUT">"c5394"</definedName>
    <definedName name="IQ_EPS_HIGH_EST">"c400"</definedName>
    <definedName name="IQ_EPS_HIGH_EST_CIQ">"c4995"</definedName>
    <definedName name="IQ_EPS_HIGH_EST_REUT">"c5454"</definedName>
    <definedName name="IQ_EPS_LOW_EST">"c401"</definedName>
    <definedName name="IQ_EPS_LOW_EST_CIQ">"c4996"</definedName>
    <definedName name="IQ_EPS_LOW_EST_REUT">"c5455"</definedName>
    <definedName name="IQ_EPS_MEDIAN_EST">"c1661"</definedName>
    <definedName name="IQ_EPS_MEDIAN_EST_CIQ">"c4997"</definedName>
    <definedName name="IQ_EPS_MEDIAN_EST_REUT">"c5456"</definedName>
    <definedName name="IQ_EPS_NAME_AP">"c8918"</definedName>
    <definedName name="IQ_EPS_NAME_AP_ABS">"c8937"</definedName>
    <definedName name="IQ_EPS_NO_EST">"c271"</definedName>
    <definedName name="IQ_EPS_NORM">"c1902"</definedName>
    <definedName name="IQ_EPS_NORM_DET_EST_CURRENCY_REUT">"c12535"</definedName>
    <definedName name="IQ_EPS_NORM_DET_EST_DATE_REUT">"c12294"</definedName>
    <definedName name="IQ_EPS_NORM_DET_EST_INCL_REUT">"c12418"</definedName>
    <definedName name="IQ_EPS_NORM_DET_EST_ORIGIN_REUT">"c12662"</definedName>
    <definedName name="IQ_EPS_NORM_DET_EST_REUT">"c12152"</definedName>
    <definedName name="IQ_EPS_NORM_EST">"c2226"</definedName>
    <definedName name="IQ_EPS_NORM_EST_BOTTOM_UP">"c5490"</definedName>
    <definedName name="IQ_EPS_NORM_EST_BOTTOM_UP_CIQ">"c12027"</definedName>
    <definedName name="IQ_EPS_NORM_EST_BOTTOM_UP_REUT">"c5498"</definedName>
    <definedName name="IQ_EPS_NORM_EST_CIQ">"c4667"</definedName>
    <definedName name="IQ_EPS_NORM_EST_DOWN_2MONTH_REUT">"c17137"</definedName>
    <definedName name="IQ_EPS_NORM_EST_DOWN_3MONTH_REUT">"c17141"</definedName>
    <definedName name="IQ_EPS_NORM_EST_DOWN_MONTH_REUT">"c17133"</definedName>
    <definedName name="IQ_EPS_NORM_EST_NUM_ANALYSTS_2MONTH_REUT">"c17135"</definedName>
    <definedName name="IQ_EPS_NORM_EST_NUM_ANALYSTS_3MONTH_REUT">"c17139"</definedName>
    <definedName name="IQ_EPS_NORM_EST_NUM_ANALYSTS_MONTH_REUT">"c17131"</definedName>
    <definedName name="IQ_EPS_NORM_EST_REUT">"c5326"</definedName>
    <definedName name="IQ_EPS_NORM_EST_REV_DATE_TIME_REUT">"c28537"</definedName>
    <definedName name="IQ_EPS_NORM_EST_REVISIONS_REUT">"c28498"</definedName>
    <definedName name="IQ_EPS_NORM_EST_TOTAL_REVISED_2MONTH_REUT">"c17138"</definedName>
    <definedName name="IQ_EPS_NORM_EST_TOTAL_REVISED_3MONTH_REUT">"c17142"</definedName>
    <definedName name="IQ_EPS_NORM_EST_TOTAL_REVISED_MONTH_REUT">"c17134"</definedName>
    <definedName name="IQ_EPS_NORM_EST_UP_2MONTH_REUT">"c17136"</definedName>
    <definedName name="IQ_EPS_NORM_EST_UP_3MONTH_REUT">"c17140"</definedName>
    <definedName name="IQ_EPS_NORM_EST_UP_MONTH_REUT">"c17132"</definedName>
    <definedName name="IQ_EPS_NORM_HIGH_EST">"c2228"</definedName>
    <definedName name="IQ_EPS_NORM_HIGH_EST_CIQ">"c4669"</definedName>
    <definedName name="IQ_EPS_NORM_HIGH_EST_REUT">"c5328"</definedName>
    <definedName name="IQ_EPS_NORM_LOW_EST">"c2229"</definedName>
    <definedName name="IQ_EPS_NORM_LOW_EST_CIQ">"c4670"</definedName>
    <definedName name="IQ_EPS_NORM_LOW_EST_REUT">"c5329"</definedName>
    <definedName name="IQ_EPS_NORM_MEDIAN_EST">"c2227"</definedName>
    <definedName name="IQ_EPS_NORM_MEDIAN_EST_CIQ">"c4668"</definedName>
    <definedName name="IQ_EPS_NORM_MEDIAN_EST_REUT">"c5327"</definedName>
    <definedName name="IQ_EPS_NORM_NUM_EST">"c2230"</definedName>
    <definedName name="IQ_EPS_NORM_NUM_EST_CIQ">"c4671"</definedName>
    <definedName name="IQ_EPS_NORM_NUM_EST_REUT">"c5330"</definedName>
    <definedName name="IQ_EPS_NORM_STDDEV_EST">"c2231"</definedName>
    <definedName name="IQ_EPS_NORM_STDDEV_EST_CIQ">"c4672"</definedName>
    <definedName name="IQ_EPS_NORM_STDDEV_EST_REUT">"c5331"</definedName>
    <definedName name="IQ_EPS_NUM_EST">"c402"</definedName>
    <definedName name="IQ_EPS_NUM_EST_CIQ">"c4992"</definedName>
    <definedName name="IQ_EPS_NUM_EST_REUT">"c5451"</definedName>
    <definedName name="IQ_EPS_PRIMARY_EST">"c2226"</definedName>
    <definedName name="IQ_EPS_PRIMARY_HIGH_EST">"c2228"</definedName>
    <definedName name="IQ_EPS_PRIMARY_LOW_EST">"c2229"</definedName>
    <definedName name="IQ_EPS_PRIMARY_MEDIAN_EST">"c2227"</definedName>
    <definedName name="IQ_EPS_PRIMARY_NUM_EST">"c2230"</definedName>
    <definedName name="IQ_EPS_PRIMARY_STDDEV_EST">"c2231"</definedName>
    <definedName name="IQ_EPS_REPORT_ACT_OR_EST">"c2224"</definedName>
    <definedName name="IQ_EPS_REPORT_ACT_OR_EST_CIQ">"c5067"</definedName>
    <definedName name="IQ_EPS_REPORT_ACT_OR_EST_REUT">"c5470"</definedName>
    <definedName name="IQ_EPS_REPORTED_DET_EST_CURRENCY_REUT">"c12534"</definedName>
    <definedName name="IQ_EPS_REPORTED_DET_EST_DATE_REUT">"c12293"</definedName>
    <definedName name="IQ_EPS_REPORTED_DET_EST_INCL_REUT">"c12417"</definedName>
    <definedName name="IQ_EPS_REPORTED_DET_EST_ORIGIN_REUT">"c12661"</definedName>
    <definedName name="IQ_EPS_REPORTED_DET_EST_REUT">"c12151"</definedName>
    <definedName name="IQ_EPS_REPORTED_EST">"c1744"</definedName>
    <definedName name="IQ_EPS_REPORTED_EST_BOTTOM_UP">"c5492"</definedName>
    <definedName name="IQ_EPS_REPORTED_EST_BOTTOM_UP_CIQ">"c12029"</definedName>
    <definedName name="IQ_EPS_REPORTED_EST_BOTTOM_UP_REUT">"c5500"</definedName>
    <definedName name="IQ_EPS_REPORTED_EST_CIQ">"c4730"</definedName>
    <definedName name="IQ_EPS_REPORTED_EST_DOWN_2MONTH_REUT">"c17041"</definedName>
    <definedName name="IQ_EPS_REPORTED_EST_DOWN_3MONTH_REUT">"c17045"</definedName>
    <definedName name="IQ_EPS_REPORTED_EST_DOWN_MONTH_REUT">"c17037"</definedName>
    <definedName name="IQ_EPS_REPORTED_EST_NUM_ANALYSTS_2MONTH_REUT">"c17039"</definedName>
    <definedName name="IQ_EPS_REPORTED_EST_NUM_ANALYSTS_3MONTH_REUT">"c17043"</definedName>
    <definedName name="IQ_EPS_REPORTED_EST_NUM_ANALYSTS_MONTH_REUT">"c17035"</definedName>
    <definedName name="IQ_EPS_REPORTED_EST_REUT">"c5396"</definedName>
    <definedName name="IQ_EPS_REPORTED_EST_REV_DATE_TIME_REUT">"c28553"</definedName>
    <definedName name="IQ_EPS_REPORTED_EST_REVISIONS_REUT">"c28514"</definedName>
    <definedName name="IQ_EPS_REPORTED_EST_TOTAL_REVISED_2MONTH_REUT">"c17042"</definedName>
    <definedName name="IQ_EPS_REPORTED_EST_TOTAL_REVISED_3MONTH_REUT">"c17046"</definedName>
    <definedName name="IQ_EPS_REPORTED_EST_TOTAL_REVISED_MONTH_REUT">"c17038"</definedName>
    <definedName name="IQ_EPS_REPORTED_EST_UP_2MONTH_REUT">"c17040"</definedName>
    <definedName name="IQ_EPS_REPORTED_EST_UP_3MONTH_REUT">"c17044"</definedName>
    <definedName name="IQ_EPS_REPORTED_EST_UP_MONTH_REUT">"c17036"</definedName>
    <definedName name="IQ_EPS_REPORTED_HIGH_EST">"c1746"</definedName>
    <definedName name="IQ_EPS_REPORTED_HIGH_EST_CIQ">"c4732"</definedName>
    <definedName name="IQ_EPS_REPORTED_HIGH_EST_REUT">"c5398"</definedName>
    <definedName name="IQ_EPS_REPORTED_LOW_EST">"c1747"</definedName>
    <definedName name="IQ_EPS_REPORTED_LOW_EST_CIQ">"c4733"</definedName>
    <definedName name="IQ_EPS_REPORTED_LOW_EST_REUT">"c5399"</definedName>
    <definedName name="IQ_EPS_REPORTED_MEDIAN_EST">"c1745"</definedName>
    <definedName name="IQ_EPS_REPORTED_MEDIAN_EST_CIQ">"c4731"</definedName>
    <definedName name="IQ_EPS_REPORTED_MEDIAN_EST_REUT">"c5397"</definedName>
    <definedName name="IQ_EPS_REPORTED_NUM_EST">"c1748"</definedName>
    <definedName name="IQ_EPS_REPORTED_NUM_EST_CIQ">"c4734"</definedName>
    <definedName name="IQ_EPS_REPORTED_NUM_EST_REUT">"c5400"</definedName>
    <definedName name="IQ_EPS_REPORTED_STDDEV_EST">"c1749"</definedName>
    <definedName name="IQ_EPS_REPORTED_STDDEV_EST_CIQ">"c4735"</definedName>
    <definedName name="IQ_EPS_REPORTED_STDDEV_EST_REUT">"c5401"</definedName>
    <definedName name="IQ_EPS_SBC_ACT_OR_EST">"c4376"</definedName>
    <definedName name="IQ_EPS_SBC_ACT_OR_EST_CIQ">"c4901"</definedName>
    <definedName name="IQ_EPS_SBC_EST">"c4375"</definedName>
    <definedName name="IQ_EPS_SBC_GUIDANCE">"c4377"</definedName>
    <definedName name="IQ_EPS_SBC_GUIDANCE_CIQ">"c4902"</definedName>
    <definedName name="IQ_EPS_SBC_GUIDANCE_CIQ_COL">"c11549"</definedName>
    <definedName name="IQ_EPS_SBC_GW_ACT_OR_EST">"c4380"</definedName>
    <definedName name="IQ_EPS_SBC_GW_ACT_OR_EST_CIQ">"c4905"</definedName>
    <definedName name="IQ_EPS_SBC_GW_EST">"c4379"</definedName>
    <definedName name="IQ_EPS_SBC_GW_GUIDANCE">"c4381"</definedName>
    <definedName name="IQ_EPS_SBC_GW_GUIDANCE_CIQ">"c4906"</definedName>
    <definedName name="IQ_EPS_SBC_GW_GUIDANCE_CIQ_COL">"c11553"</definedName>
    <definedName name="IQ_EPS_SBC_GW_HIGH_EST">"c4382"</definedName>
    <definedName name="IQ_EPS_SBC_GW_HIGH_GUIDANCE">"c4189"</definedName>
    <definedName name="IQ_EPS_SBC_GW_HIGH_GUIDANCE_CIQ">"c4601"</definedName>
    <definedName name="IQ_EPS_SBC_GW_HIGH_GUIDANCE_CIQ_COL">"c11250"</definedName>
    <definedName name="IQ_EPS_SBC_GW_LOW_EST">"c4383"</definedName>
    <definedName name="IQ_EPS_SBC_GW_LOW_GUIDANCE">"c4229"</definedName>
    <definedName name="IQ_EPS_SBC_GW_LOW_GUIDANCE_CIQ">"c4641"</definedName>
    <definedName name="IQ_EPS_SBC_GW_LOW_GUIDANCE_CIQ_COL">"c11290"</definedName>
    <definedName name="IQ_EPS_SBC_GW_MEDIAN_EST">"c4384"</definedName>
    <definedName name="IQ_EPS_SBC_GW_NUM_EST">"c4385"</definedName>
    <definedName name="IQ_EPS_SBC_GW_STDDEV_EST">"c4386"</definedName>
    <definedName name="IQ_EPS_SBC_HIGH_EST">"c4388"</definedName>
    <definedName name="IQ_EPS_SBC_HIGH_GUIDANCE">"c4188"</definedName>
    <definedName name="IQ_EPS_SBC_HIGH_GUIDANCE_CIQ">"c4600"</definedName>
    <definedName name="IQ_EPS_SBC_HIGH_GUIDANCE_CIQ_COL">"c11249"</definedName>
    <definedName name="IQ_EPS_SBC_LOW_EST">"c4389"</definedName>
    <definedName name="IQ_EPS_SBC_LOW_GUIDANCE">"c4228"</definedName>
    <definedName name="IQ_EPS_SBC_LOW_GUIDANCE_CIQ">"c4640"</definedName>
    <definedName name="IQ_EPS_SBC_LOW_GUIDANCE_CIQ_COL">"c11289"</definedName>
    <definedName name="IQ_EPS_SBC_MEDIAN_EST">"c4390"</definedName>
    <definedName name="IQ_EPS_SBC_NUM_EST">"c4391"</definedName>
    <definedName name="IQ_EPS_SBC_STDDEV_EST">"c4392"</definedName>
    <definedName name="IQ_EPS_STDDEV_EST">"c403"</definedName>
    <definedName name="IQ_EPS_STDDEV_EST_CIQ">"c4993"</definedName>
    <definedName name="IQ_EPS_STDDEV_EST_REUT">"c5452"</definedName>
    <definedName name="IQ_EQUITY_AFFIL">"c552"</definedName>
    <definedName name="IQ_EQUITY_AFFIL_1">"c1451"</definedName>
    <definedName name="IQ_EQUITY_AP">"c8887"</definedName>
    <definedName name="IQ_EQUITY_AP_ABS">"c8906"</definedName>
    <definedName name="IQ_EQUITY_ASSETS_TOT_FFIEC">"c13436"</definedName>
    <definedName name="IQ_EQUITY_BEG_EXCL_FFIEC">"c12957"</definedName>
    <definedName name="IQ_EQUITY_BEG_FFIEC">"c12959"</definedName>
    <definedName name="IQ_EQUITY_CAPITAL_ASSETS_FDIC">"c6744"</definedName>
    <definedName name="IQ_EQUITY_CAPITAL_QUARTERLY_AVG_FFIEC">"c13092"</definedName>
    <definedName name="IQ_EQUITY_ENDING_FFIEC">"c12973"</definedName>
    <definedName name="IQ_EQUITY_FDIC">"c6353"</definedName>
    <definedName name="IQ_EQUITY_INDEX_EXPOSURE_FFIEC">"c13060"</definedName>
    <definedName name="IQ_EQUITY_LIST">"c15158"</definedName>
    <definedName name="IQ_EQUITY_METHOD">"c404"</definedName>
    <definedName name="IQ_EQUITY_NAME_AP">"c8925"</definedName>
    <definedName name="IQ_EQUITY_NAME_AP_ABS">"c8944"</definedName>
    <definedName name="IQ_EQUITY_SEC_FAIR_VALUE_FFIEC">"c12805"</definedName>
    <definedName name="IQ_EQUITY_SEC_INVEST_SECURITIES_FFIEC">"c13463"</definedName>
    <definedName name="IQ_EQUITY_SECURITIES_FDIC">"c6304"</definedName>
    <definedName name="IQ_EQUITY_SECURITIES_QUARTERLY_AVG_FFIEC">"c15474"</definedName>
    <definedName name="IQ_EQUITY_SECURITIES_WITHOUT_FAIR_VALUES_FFIEC">"c12846"</definedName>
    <definedName name="IQ_EQUITY_SECURITY_EXPOSURES_FDIC">"c6664"</definedName>
    <definedName name="IQ_EQUITY_TIER_ONE_CAPITAL">"c15246"</definedName>
    <definedName name="IQ_EQUITY_TIER_ONE_CAPITAL_RATIO">"c15242"</definedName>
    <definedName name="IQ_EQV_OVER_BV">"c1596"</definedName>
    <definedName name="IQ_EQV_OVER_LTM_PRETAX_INC">"c739"</definedName>
    <definedName name="IQ_EQV_OVER_LTM_PRETAX_INC_1">"c1390"</definedName>
    <definedName name="IQ_ESOP_DEBT">"c1597"</definedName>
    <definedName name="IQ_ESOP_DEBT_GUARANTEED_FFIEC">"c12971"</definedName>
    <definedName name="IQ_ESOP_OVER_TOTAL">"c13768"</definedName>
    <definedName name="IQ_EST_ACT_BV">"c5630"</definedName>
    <definedName name="IQ_EST_ACT_BV_REUT">"c5409"</definedName>
    <definedName name="IQ_EST_ACT_BV_SHARE">"c3549"</definedName>
    <definedName name="IQ_EST_ACT_BV_SHARE_REUT">"c5445"</definedName>
    <definedName name="IQ_EST_ACT_BV_THOM">"c5153"</definedName>
    <definedName name="IQ_EST_ACT_CAPEX">"c3546"</definedName>
    <definedName name="IQ_EST_ACT_CAPEX_REUT">"c3975"</definedName>
    <definedName name="IQ_EST_ACT_CASH_EPS">"c5637"</definedName>
    <definedName name="IQ_EST_ACT_CASH_FLOW">"c4394"</definedName>
    <definedName name="IQ_EST_ACT_CASH_OPER">"c4395"</definedName>
    <definedName name="IQ_EST_ACT_CFPS">"c1673"</definedName>
    <definedName name="IQ_EST_ACT_CFPS_REUT">"c3850"</definedName>
    <definedName name="IQ_EST_ACT_DISTRIBUTABLE_CASH">"c4396"</definedName>
    <definedName name="IQ_EST_ACT_DISTRIBUTABLE_CASH_SHARE">"c4397"</definedName>
    <definedName name="IQ_EST_ACT_DPS">"c1680"</definedName>
    <definedName name="IQ_EST_ACT_DPS_REUT">"c3857"</definedName>
    <definedName name="IQ_EST_ACT_EBIT">"c1687"</definedName>
    <definedName name="IQ_EST_ACT_EBIT_GW">"c4398"</definedName>
    <definedName name="IQ_EST_ACT_EBIT_REUT">"c5339"</definedName>
    <definedName name="IQ_EST_ACT_EBIT_SBC">"c4399"</definedName>
    <definedName name="IQ_EST_ACT_EBIT_SBC_GW">"c4400"</definedName>
    <definedName name="IQ_EST_ACT_EBITDA">"c1664"</definedName>
    <definedName name="IQ_EST_ACT_EBITDA_CIQ">"c3667"</definedName>
    <definedName name="IQ_EST_ACT_EBITDA_REUT">"c3836"</definedName>
    <definedName name="IQ_EST_ACT_EBITDA_SBC">"c4401"</definedName>
    <definedName name="IQ_EST_ACT_EBT_SBC">"c4402"</definedName>
    <definedName name="IQ_EST_ACT_EBT_SBC_GW">"c4403"</definedName>
    <definedName name="IQ_EST_ACT_EPS">"c1648"</definedName>
    <definedName name="IQ_EST_ACT_EPS_CIQ">"c4998"</definedName>
    <definedName name="IQ_EST_ACT_EPS_GW">"c1743"</definedName>
    <definedName name="IQ_EST_ACT_EPS_GW_CIQ">"c4729"</definedName>
    <definedName name="IQ_EST_ACT_EPS_GW_REUT">"c5395"</definedName>
    <definedName name="IQ_EST_ACT_EPS_NORM">"c2232"</definedName>
    <definedName name="IQ_EST_ACT_EPS_NORM_CIQ">"c4673"</definedName>
    <definedName name="IQ_EST_ACT_EPS_NORM_REUT">"c5332"</definedName>
    <definedName name="IQ_EST_ACT_EPS_PRIMARY">"c2232"</definedName>
    <definedName name="IQ_EST_ACT_EPS_REPORTED">"c1750"</definedName>
    <definedName name="IQ_EST_ACT_EPS_REPORTED_CIQ">"c4736"</definedName>
    <definedName name="IQ_EST_ACT_EPS_REPORTED_REUT">"c5402"</definedName>
    <definedName name="IQ_EST_ACT_EPS_REUT">"c5457"</definedName>
    <definedName name="IQ_EST_ACT_EPS_SBC">"c4404"</definedName>
    <definedName name="IQ_EST_ACT_EPS_SBC_GW">"c4405"</definedName>
    <definedName name="IQ_EST_ACT_FFO">"c1666"</definedName>
    <definedName name="IQ_EST_ACT_FFO_ADJ">"c4406"</definedName>
    <definedName name="IQ_EST_ACT_FFO_REUT">"c3843"</definedName>
    <definedName name="IQ_EST_ACT_FFO_SHARE">"c1666"</definedName>
    <definedName name="IQ_EST_ACT_FFO_SHARE_REUT">"c3843"</definedName>
    <definedName name="IQ_EST_ACT_FFO_SHARE_SHARE_REUT">"c3843"</definedName>
    <definedName name="IQ_EST_ACT_FFO_SHARE_SHARE_THOM">"c4005"</definedName>
    <definedName name="IQ_EST_ACT_FFO_THOM">"c4005"</definedName>
    <definedName name="IQ_EST_ACT_GROSS_MARGIN">"c5553"</definedName>
    <definedName name="IQ_EST_ACT_MAINT_CAPEX">"c4408"</definedName>
    <definedName name="IQ_EST_ACT_NAV">"c1757"</definedName>
    <definedName name="IQ_EST_ACT_NAV_SHARE">"c5608"</definedName>
    <definedName name="IQ_EST_ACT_NAV_SHARE_REUT">"c5616"</definedName>
    <definedName name="IQ_EST_ACT_NET_DEBT">"c3545"</definedName>
    <definedName name="IQ_EST_ACT_NET_DEBT_REUT">"c5446"</definedName>
    <definedName name="IQ_EST_ACT_NI">"c1722"</definedName>
    <definedName name="IQ_EST_ACT_NI_GW">"c1729"</definedName>
    <definedName name="IQ_EST_ACT_NI_GW_REUT">"c5381"</definedName>
    <definedName name="IQ_EST_ACT_NI_GW_THOM">"c5139"</definedName>
    <definedName name="IQ_EST_ACT_NI_REPORTED">"c1736"</definedName>
    <definedName name="IQ_EST_ACT_NI_REPORTED_REUT">"c5388"</definedName>
    <definedName name="IQ_EST_ACT_NI_REUT">"c5374"</definedName>
    <definedName name="IQ_EST_ACT_NI_SBC">"c4409"</definedName>
    <definedName name="IQ_EST_ACT_NI_SBC_GW">"c4410"</definedName>
    <definedName name="IQ_EST_ACT_OPER_INC">"c1694"</definedName>
    <definedName name="IQ_EST_ACT_OPER_INC_REUT">"c5346"</definedName>
    <definedName name="IQ_EST_ACT_PRETAX_GW_INC">"c1708"</definedName>
    <definedName name="IQ_EST_ACT_PRETAX_GW_INC_REUT">"c5360"</definedName>
    <definedName name="IQ_EST_ACT_PRETAX_INC">"c1701"</definedName>
    <definedName name="IQ_EST_ACT_PRETAX_INC_REUT">"c5353"</definedName>
    <definedName name="IQ_EST_ACT_PRETAX_REPORT_INC">"c1715"</definedName>
    <definedName name="IQ_EST_ACT_PRETAX_REPORT_INC_REUT">"c5367"</definedName>
    <definedName name="IQ_EST_ACT_RECURRING_PROFIT">"c4411"</definedName>
    <definedName name="IQ_EST_ACT_RECURRING_PROFIT_SHARE">"c4412"</definedName>
    <definedName name="IQ_EST_ACT_RETURN_ASSETS">"c3547"</definedName>
    <definedName name="IQ_EST_ACT_RETURN_ASSETS_REUT">"c3996"</definedName>
    <definedName name="IQ_EST_ACT_RETURN_EQUITY">"c3548"</definedName>
    <definedName name="IQ_EST_ACT_RETURN_EQUITY_REUT">"c3989"</definedName>
    <definedName name="IQ_EST_ACT_REV">"c2113"</definedName>
    <definedName name="IQ_EST_ACT_REV_CIQ">"c3666"</definedName>
    <definedName name="IQ_EST_ACT_REV_REUT">"c3835"</definedName>
    <definedName name="IQ_EST_BV_DIFF_CIQ">"c4765"</definedName>
    <definedName name="IQ_EST_BV_DIFF_REUT">"c5433"</definedName>
    <definedName name="IQ_EST_BV_DIFF_THOM">"c5204"</definedName>
    <definedName name="IQ_EST_BV_SHARE_DIFF">"c4147"</definedName>
    <definedName name="IQ_EST_BV_SHARE_SURPRISE_PERCENT">"c4148"</definedName>
    <definedName name="IQ_EST_BV_SURPRISE_PERCENT_CIQ">"c4766"</definedName>
    <definedName name="IQ_EST_BV_SURPRISE_PERCENT_REUT">"c5434"</definedName>
    <definedName name="IQ_EST_BV_SURPRISE_PERCENT_THOM">"c5205"</definedName>
    <definedName name="IQ_EST_CAPEX_DIFF">"c4149"</definedName>
    <definedName name="IQ_EST_CAPEX_GROWTH_1YR">"c3588"</definedName>
    <definedName name="IQ_EST_CAPEX_GROWTH_1YR_REUT">"c5447"</definedName>
    <definedName name="IQ_EST_CAPEX_GROWTH_2YR">"c3589"</definedName>
    <definedName name="IQ_EST_CAPEX_GROWTH_2YR_REUT">"c5448"</definedName>
    <definedName name="IQ_EST_CAPEX_GROWTH_Q_1YR">"c3590"</definedName>
    <definedName name="IQ_EST_CAPEX_GROWTH_Q_1YR_REUT">"c5449"</definedName>
    <definedName name="IQ_EST_CAPEX_SEQ_GROWTH_Q">"c3591"</definedName>
    <definedName name="IQ_EST_CAPEX_SEQ_GROWTH_Q_REUT">"c5450"</definedName>
    <definedName name="IQ_EST_CAPEX_SURPRISE_PERCENT">"c4151"</definedName>
    <definedName name="IQ_EST_CASH_FLOW_DIFF">"c4152"</definedName>
    <definedName name="IQ_EST_CASH_FLOW_SURPRISE_PERCENT">"c4161"</definedName>
    <definedName name="IQ_EST_CASH_OPER_DIFF">"c4162"</definedName>
    <definedName name="IQ_EST_CASH_OPER_SURPRISE_PERCENT">"c4248"</definedName>
    <definedName name="IQ_EST_CFPS_DIFF">"c1871"</definedName>
    <definedName name="IQ_EST_CFPS_DIFF_REUT">"c3892"</definedName>
    <definedName name="IQ_EST_CFPS_GROWTH_1YR">"c1774"</definedName>
    <definedName name="IQ_EST_CFPS_GROWTH_1YR_REUT">"c3878"</definedName>
    <definedName name="IQ_EST_CFPS_GROWTH_2YR">"c1775"</definedName>
    <definedName name="IQ_EST_CFPS_GROWTH_2YR_REUT">"c3879"</definedName>
    <definedName name="IQ_EST_CFPS_GROWTH_Q_1YR">"c1776"</definedName>
    <definedName name="IQ_EST_CFPS_GROWTH_Q_1YR_REUT">"c3880"</definedName>
    <definedName name="IQ_EST_CFPS_SEQ_GROWTH_Q">"c1777"</definedName>
    <definedName name="IQ_EST_CFPS_SEQ_GROWTH_Q_REUT">"c3881"</definedName>
    <definedName name="IQ_EST_CFPS_SURPRISE_PERCENT">"c1872"</definedName>
    <definedName name="IQ_EST_CFPS_SURPRISE_PERCENT_REUT">"c3893"</definedName>
    <definedName name="IQ_EST_CURRENCY">"c2140"</definedName>
    <definedName name="IQ_EST_CURRENCY_CIQ">"c4769"</definedName>
    <definedName name="IQ_EST_CURRENCY_REUT">"c5437"</definedName>
    <definedName name="IQ_EST_DATE">"c1634"</definedName>
    <definedName name="IQ_EST_DATE_CIQ">"c4770"</definedName>
    <definedName name="IQ_EST_DATE_REUT">"c5438"</definedName>
    <definedName name="IQ_EST_DISTRIBUTABLE_CASH_DIFF">"c4276"</definedName>
    <definedName name="IQ_EST_DISTRIBUTABLE_CASH_GROWTH_1YR">"c4413"</definedName>
    <definedName name="IQ_EST_DISTRIBUTABLE_CASH_GROWTH_2YR">"c4414"</definedName>
    <definedName name="IQ_EST_DISTRIBUTABLE_CASH_GROWTH_Q_1YR">"c4415"</definedName>
    <definedName name="IQ_EST_DISTRIBUTABLE_CASH_SEQ_GROWTH_Q">"c4416"</definedName>
    <definedName name="IQ_EST_DISTRIBUTABLE_CASH_SHARE_DIFF">"c4284"</definedName>
    <definedName name="IQ_EST_DISTRIBUTABLE_CASH_SHARE_GROWTH_1YR">"c4417"</definedName>
    <definedName name="IQ_EST_DISTRIBUTABLE_CASH_SHARE_GROWTH_2YR">"c4418"</definedName>
    <definedName name="IQ_EST_DISTRIBUTABLE_CASH_SHARE_GROWTH_Q_1YR">"c4419"</definedName>
    <definedName name="IQ_EST_DISTRIBUTABLE_CASH_SHARE_SEQ_GROWTH_Q">"c4420"</definedName>
    <definedName name="IQ_EST_DISTRIBUTABLE_CASH_SHARE_SURPRISE_PERCENT">"c4293"</definedName>
    <definedName name="IQ_EST_DISTRIBUTABLE_CASH_SURPRISE_PERCENT">"c4295"</definedName>
    <definedName name="IQ_EST_DPS_DIFF">"c1873"</definedName>
    <definedName name="IQ_EST_DPS_DIFF_REUT">"c3894"</definedName>
    <definedName name="IQ_EST_DPS_GROWTH_1YR">"c1778"</definedName>
    <definedName name="IQ_EST_DPS_GROWTH_1YR_REUT">"c3882"</definedName>
    <definedName name="IQ_EST_DPS_GROWTH_2YR">"c1779"</definedName>
    <definedName name="IQ_EST_DPS_GROWTH_2YR_REUT">"c3883"</definedName>
    <definedName name="IQ_EST_DPS_GROWTH_Q_1YR">"c1780"</definedName>
    <definedName name="IQ_EST_DPS_GROWTH_Q_1YR_REUT">"c3884"</definedName>
    <definedName name="IQ_EST_DPS_SEQ_GROWTH_Q">"c1781"</definedName>
    <definedName name="IQ_EST_DPS_SEQ_GROWTH_Q_REUT">"c3885"</definedName>
    <definedName name="IQ_EST_DPS_SURPRISE_PERCENT">"c1874"</definedName>
    <definedName name="IQ_EST_DPS_SURPRISE_PERCENT_REUT">"c3895"</definedName>
    <definedName name="IQ_EST_EBIT_DIFF">"c1875"</definedName>
    <definedName name="IQ_EST_EBIT_DIFF_REUT">"c5413"</definedName>
    <definedName name="IQ_EST_EBIT_GW_DIFF">"c4304"</definedName>
    <definedName name="IQ_EST_EBIT_GW_SURPRISE_PERCENT">"c4313"</definedName>
    <definedName name="IQ_EST_EBIT_SBC_DIFF">"c4314"</definedName>
    <definedName name="IQ_EST_EBIT_SBC_GW_DIFF">"c4318"</definedName>
    <definedName name="IQ_EST_EBIT_SBC_GW_SURPRISE_PERCENT">"c4327"</definedName>
    <definedName name="IQ_EST_EBIT_SBC_SURPRISE_PERCENT">"c4333"</definedName>
    <definedName name="IQ_EST_EBIT_SURPRISE_PERCENT">"c1876"</definedName>
    <definedName name="IQ_EST_EBIT_SURPRISE_PERCENT_REUT">"c5414"</definedName>
    <definedName name="IQ_EST_EBITDA_DIFF">"c1867"</definedName>
    <definedName name="IQ_EST_EBITDA_DIFF_CIQ">"c3719"</definedName>
    <definedName name="IQ_EST_EBITDA_DIFF_REUT">"c3888"</definedName>
    <definedName name="IQ_EST_EBITDA_GROWTH_1YR">"c1766"</definedName>
    <definedName name="IQ_EST_EBITDA_GROWTH_1YR_CIQ">"c3695"</definedName>
    <definedName name="IQ_EST_EBITDA_GROWTH_1YR_REUT">"c3864"</definedName>
    <definedName name="IQ_EST_EBITDA_GROWTH_2YR">"c1767"</definedName>
    <definedName name="IQ_EST_EBITDA_GROWTH_2YR_CIQ">"c3696"</definedName>
    <definedName name="IQ_EST_EBITDA_GROWTH_2YR_REUT">"c3865"</definedName>
    <definedName name="IQ_EST_EBITDA_GROWTH_Q_1YR">"c1768"</definedName>
    <definedName name="IQ_EST_EBITDA_GROWTH_Q_1YR_CIQ">"c3697"</definedName>
    <definedName name="IQ_EST_EBITDA_GROWTH_Q_1YR_REUT">"c3866"</definedName>
    <definedName name="IQ_EST_EBITDA_SBC_DIFF">"c4335"</definedName>
    <definedName name="IQ_EST_EBITDA_SBC_SURPRISE_PERCENT">"c4344"</definedName>
    <definedName name="IQ_EST_EBITDA_SEQ_GROWTH_Q">"c1769"</definedName>
    <definedName name="IQ_EST_EBITDA_SEQ_GROWTH_Q_CIQ">"c3698"</definedName>
    <definedName name="IQ_EST_EBITDA_SEQ_GROWTH_Q_REUT">"c3867"</definedName>
    <definedName name="IQ_EST_EBITDA_SURPRISE_PERCENT">"c1868"</definedName>
    <definedName name="IQ_EST_EBITDA_SURPRISE_PERCENT_CIQ">"c3720"</definedName>
    <definedName name="IQ_EST_EBITDA_SURPRISE_PERCENT_REUT">"c3889"</definedName>
    <definedName name="IQ_EST_EBT_SBC_DIFF">"c4348"</definedName>
    <definedName name="IQ_EST_EBT_SBC_GW_DIFF">"c4352"</definedName>
    <definedName name="IQ_EST_EBT_SBC_GW_SURPRISE_PERCENT">"c4361"</definedName>
    <definedName name="IQ_EST_EBT_SBC_SURPRISE_PERCENT">"c4367"</definedName>
    <definedName name="IQ_EST_EPS_DIFF">"c1864"</definedName>
    <definedName name="IQ_EST_EPS_DIFF_CIQ">"c4999"</definedName>
    <definedName name="IQ_EST_EPS_DIFF_REUT">"c5458"</definedName>
    <definedName name="IQ_EST_EPS_GROWTH_1YR">"c1636"</definedName>
    <definedName name="IQ_EST_EPS_GROWTH_1YR_CIQ">"c3628"</definedName>
    <definedName name="IQ_EST_EPS_GROWTH_1YR_REUT">"c3646"</definedName>
    <definedName name="IQ_EST_EPS_GROWTH_2YR">"c1637"</definedName>
    <definedName name="IQ_EST_EPS_GROWTH_2YR_CIQ">"c3689"</definedName>
    <definedName name="IQ_EST_EPS_GROWTH_2YR_REUT">"c3858"</definedName>
    <definedName name="IQ_EST_EPS_GROWTH_5YR">"c1655"</definedName>
    <definedName name="IQ_EST_EPS_GROWTH_5YR_BOTTOM_UP">"c5487"</definedName>
    <definedName name="IQ_EST_EPS_GROWTH_5YR_BOTTOM_UP_CIQ">"c12024"</definedName>
    <definedName name="IQ_EST_EPS_GROWTH_5YR_BOTTOM_UP_REUT">"c5495"</definedName>
    <definedName name="IQ_EST_EPS_GROWTH_5YR_CIQ">"c3615"</definedName>
    <definedName name="IQ_EST_EPS_GROWTH_5YR_HIGH">"c1657"</definedName>
    <definedName name="IQ_EST_EPS_GROWTH_5YR_HIGH_CIQ">"c4663"</definedName>
    <definedName name="IQ_EST_EPS_GROWTH_5YR_HIGH_REUT">"c5322"</definedName>
    <definedName name="IQ_EST_EPS_GROWTH_5YR_LOW">"c1658"</definedName>
    <definedName name="IQ_EST_EPS_GROWTH_5YR_LOW_CIQ">"c4664"</definedName>
    <definedName name="IQ_EST_EPS_GROWTH_5YR_LOW_REUT">"c5323"</definedName>
    <definedName name="IQ_EST_EPS_GROWTH_5YR_MEDIAN">"c1656"</definedName>
    <definedName name="IQ_EST_EPS_GROWTH_5YR_MEDIAN_CIQ">"c5480"</definedName>
    <definedName name="IQ_EST_EPS_GROWTH_5YR_MEDIAN_REUT">"c5321"</definedName>
    <definedName name="IQ_EST_EPS_GROWTH_5YR_NUM">"c1659"</definedName>
    <definedName name="IQ_EST_EPS_GROWTH_5YR_NUM_CIQ">"c4665"</definedName>
    <definedName name="IQ_EST_EPS_GROWTH_5YR_NUM_REUT">"c5324"</definedName>
    <definedName name="IQ_EST_EPS_GROWTH_5YR_REUT">"c3633"</definedName>
    <definedName name="IQ_EST_EPS_GROWTH_5YR_STDDEV">"c1660"</definedName>
    <definedName name="IQ_EST_EPS_GROWTH_5YR_STDDEV_CIQ">"c4666"</definedName>
    <definedName name="IQ_EST_EPS_GROWTH_5YR_STDDEV_REUT">"c5325"</definedName>
    <definedName name="IQ_EST_EPS_GROWTH_Q_1YR">"c1641"</definedName>
    <definedName name="IQ_EST_EPS_GROWTH_Q_1YR_CIQ">"c4744"</definedName>
    <definedName name="IQ_EST_EPS_GROWTH_Q_1YR_REUT">"c5410"</definedName>
    <definedName name="IQ_EST_EPS_GW_DIFF">"c1891"</definedName>
    <definedName name="IQ_EST_EPS_GW_DIFF_CIQ">"c4761"</definedName>
    <definedName name="IQ_EST_EPS_GW_DIFF_REUT">"c5429"</definedName>
    <definedName name="IQ_EST_EPS_GW_SURPRISE_PERCENT">"c1892"</definedName>
    <definedName name="IQ_EST_EPS_GW_SURPRISE_PERCENT_CIQ">"c4762"</definedName>
    <definedName name="IQ_EST_EPS_GW_SURPRISE_PERCENT_REUT">"c5430"</definedName>
    <definedName name="IQ_EST_EPS_NORM_DIFF">"c2247"</definedName>
    <definedName name="IQ_EST_EPS_NORM_DIFF_CIQ">"c4745"</definedName>
    <definedName name="IQ_EST_EPS_NORM_DIFF_REUT">"c5411"</definedName>
    <definedName name="IQ_EST_EPS_NORM_SURPRISE_PERCENT">"c2248"</definedName>
    <definedName name="IQ_EST_EPS_NORM_SURPRISE_PERCENT_CIQ">"c4746"</definedName>
    <definedName name="IQ_EST_EPS_NORM_SURPRISE_PERCENT_REUT">"c5412"</definedName>
    <definedName name="IQ_EST_EPS_REPORT_DIFF">"c1893"</definedName>
    <definedName name="IQ_EST_EPS_REPORT_DIFF_CIQ">"c4763"</definedName>
    <definedName name="IQ_EST_EPS_REPORT_DIFF_REUT">"c5431"</definedName>
    <definedName name="IQ_EST_EPS_REPORT_SURPRISE_PERCENT">"c1894"</definedName>
    <definedName name="IQ_EST_EPS_REPORT_SURPRISE_PERCENT_CIQ">"c4764"</definedName>
    <definedName name="IQ_EST_EPS_REPORT_SURPRISE_PERCENT_REUT">"c5432"</definedName>
    <definedName name="IQ_EST_EPS_SBC_DIFF">"c4374"</definedName>
    <definedName name="IQ_EST_EPS_SBC_GW_DIFF">"c4378"</definedName>
    <definedName name="IQ_EST_EPS_SBC_GW_SURPRISE_PERCENT">"c4387"</definedName>
    <definedName name="IQ_EST_EPS_SBC_SURPRISE_PERCENT">"c4393"</definedName>
    <definedName name="IQ_EST_EPS_SEQ_GROWTH_Q">"c1764"</definedName>
    <definedName name="IQ_EST_EPS_SEQ_GROWTH_Q_CIQ">"c3690"</definedName>
    <definedName name="IQ_EST_EPS_SEQ_GROWTH_Q_REUT">"c3859"</definedName>
    <definedName name="IQ_EST_EPS_SURPRISE">"c1635"</definedName>
    <definedName name="IQ_EST_EPS_SURPRISE_PERCENT">"c1635"</definedName>
    <definedName name="IQ_EST_EPS_SURPRISE_PERCENT_CIQ">"c5000"</definedName>
    <definedName name="IQ_EST_EPS_SURPRISE_PERCENT_REUT">"c5459"</definedName>
    <definedName name="IQ_EST_FAIR_VALUE_MORT_SERVICING_ASSETS_FFIEC">"c12956"</definedName>
    <definedName name="IQ_EST_FFO_ADJ_DIFF">"c4433"</definedName>
    <definedName name="IQ_EST_FFO_ADJ_GROWTH_1YR">"c4421"</definedName>
    <definedName name="IQ_EST_FFO_ADJ_GROWTH_2YR">"c4422"</definedName>
    <definedName name="IQ_EST_FFO_ADJ_GROWTH_Q_1YR">"c4423"</definedName>
    <definedName name="IQ_EST_FFO_ADJ_SEQ_GROWTH_Q">"c4424"</definedName>
    <definedName name="IQ_EST_FFO_ADJ_SURPRISE_PERCENT">"c4442"</definedName>
    <definedName name="IQ_EST_FFO_DIFF">"c1869"</definedName>
    <definedName name="IQ_EST_FFO_DIFF_REUT">"c3890"</definedName>
    <definedName name="IQ_EST_FFO_DIFF_THOM">"c5186"</definedName>
    <definedName name="IQ_EST_FFO_GROWTH_1YR">"c1770"</definedName>
    <definedName name="IQ_EST_FFO_GROWTH_1YR_REUT">"c3874"</definedName>
    <definedName name="IQ_EST_FFO_GROWTH_2YR">"c1771"</definedName>
    <definedName name="IQ_EST_FFO_GROWTH_2YR_REUT">"c3875"</definedName>
    <definedName name="IQ_EST_FFO_GROWTH_Q_1YR">"c1772"</definedName>
    <definedName name="IQ_EST_FFO_GROWTH_Q_1YR_REUT">"c3876"</definedName>
    <definedName name="IQ_EST_FFO_SEQ_GROWTH_Q">"c1773"</definedName>
    <definedName name="IQ_EST_FFO_SEQ_GROWTH_Q_REUT">"c3877"</definedName>
    <definedName name="IQ_EST_FFO_SHARE_DIFF">"c1869"</definedName>
    <definedName name="IQ_EST_FFO_SHARE_DIFF_REUT">"c3890"</definedName>
    <definedName name="IQ_EST_FFO_SHARE_GROWTH_1YR">"c1770"</definedName>
    <definedName name="IQ_EST_FFO_SHARE_GROWTH_2YR">"c1771"</definedName>
    <definedName name="IQ_EST_FFO_SHARE_GROWTH_Q_1YR">"c1772"</definedName>
    <definedName name="IQ_EST_FFO_SHARE_SEQ_GROWTH_Q">"c1773"</definedName>
    <definedName name="IQ_EST_FFO_SHARE_SHARE_DIFF_REUT">"c3890"</definedName>
    <definedName name="IQ_EST_FFO_SHARE_SHARE_DIFF_THOM">"c5186"</definedName>
    <definedName name="IQ_EST_FFO_SHARE_SHARE_SURPRISE_PERCENT_REUT">"c3891"</definedName>
    <definedName name="IQ_EST_FFO_SHARE_SHARE_SURPRISE_PERCENT_THOM">"c5187"</definedName>
    <definedName name="IQ_EST_FFO_SHARE_SURPRISE_PERCENT">"c1870"</definedName>
    <definedName name="IQ_EST_FFO_SHARE_SURPRISE_PERCENT_REUT">"c3891"</definedName>
    <definedName name="IQ_EST_FFO_SURPRISE_PERCENT">"c1870"</definedName>
    <definedName name="IQ_EST_FFO_SURPRISE_PERCENT_REUT">"c3891"</definedName>
    <definedName name="IQ_EST_FFO_SURPRISE_PERCENT_THOM">"c5187"</definedName>
    <definedName name="IQ_EST_FOOTNOTE">"c4540"</definedName>
    <definedName name="IQ_EST_FOOTNOTE_CIQ">"c12022"</definedName>
    <definedName name="IQ_EST_FOOTNOTE_REUT">"c5478"</definedName>
    <definedName name="IQ_EST_MAINT_CAPEX_DIFF">"c4456"</definedName>
    <definedName name="IQ_EST_MAINT_CAPEX_GROWTH_1YR">"c4429"</definedName>
    <definedName name="IQ_EST_MAINT_CAPEX_GROWTH_2YR">"c4430"</definedName>
    <definedName name="IQ_EST_MAINT_CAPEX_GROWTH_Q_1YR">"c4431"</definedName>
    <definedName name="IQ_EST_MAINT_CAPEX_SEQ_GROWTH_Q">"c4432"</definedName>
    <definedName name="IQ_EST_MAINT_CAPEX_SURPRISE_PERCENT">"c4465"</definedName>
    <definedName name="IQ_EST_NAV_DIFF">"c1895"</definedName>
    <definedName name="IQ_EST_NAV_SHARE_SURPRISE_PERCENT">"c1896"</definedName>
    <definedName name="IQ_EST_NAV_SURPRISE_PERCENT">"c1896"</definedName>
    <definedName name="IQ_EST_NET_DEBT_DIFF">"c4466"</definedName>
    <definedName name="IQ_EST_NET_DEBT_SURPRISE_PERCENT">"c4468"</definedName>
    <definedName name="IQ_EST_NEXT_EARNINGS_DATE">"c13591"</definedName>
    <definedName name="IQ_EST_NI_DIFF">"c1885"</definedName>
    <definedName name="IQ_EST_NI_DIFF_REUT">"c5423"</definedName>
    <definedName name="IQ_EST_NI_GW_DIFF">"c1887"</definedName>
    <definedName name="IQ_EST_NI_GW_DIFF_REUT">"c5425"</definedName>
    <definedName name="IQ_EST_NI_GW_DIFF_THOM">"c5200"</definedName>
    <definedName name="IQ_EST_NI_GW_SURPRISE_PERCENT">"c1888"</definedName>
    <definedName name="IQ_EST_NI_GW_SURPRISE_PERCENT_REUT">"c5426"</definedName>
    <definedName name="IQ_EST_NI_GW_SURPRISE_PERCENT_THOM">"c5201"</definedName>
    <definedName name="IQ_EST_NI_REPORT_DIFF">"c1889"</definedName>
    <definedName name="IQ_EST_NI_REPORT_DIFF_REUT">"c5427"</definedName>
    <definedName name="IQ_EST_NI_REPORT_SURPRISE_PERCENT">"c1890"</definedName>
    <definedName name="IQ_EST_NI_REPORT_SURPRISE_PERCENT_REUT">"c5428"</definedName>
    <definedName name="IQ_EST_NI_SBC_DIFF">"c4472"</definedName>
    <definedName name="IQ_EST_NI_SBC_GW_DIFF">"c4476"</definedName>
    <definedName name="IQ_EST_NI_SBC_GW_SURPRISE_PERCENT">"c4485"</definedName>
    <definedName name="IQ_EST_NI_SBC_SURPRISE_PERCENT">"c4491"</definedName>
    <definedName name="IQ_EST_NI_SURPRISE_PERCENT">"c1886"</definedName>
    <definedName name="IQ_EST_NI_SURPRISE_PERCENT_REUT">"c5424"</definedName>
    <definedName name="IQ_EST_NUM_BUY">"c1759"</definedName>
    <definedName name="IQ_EST_NUM_BUY_CIQ">"c3700"</definedName>
    <definedName name="IQ_EST_NUM_BUY_REUT">"c3869"</definedName>
    <definedName name="IQ_EST_NUM_BUY_THOM">"c5165"</definedName>
    <definedName name="IQ_EST_NUM_HIGH_REC">"c5649"</definedName>
    <definedName name="IQ_EST_NUM_HIGH_REC_CIQ">"c3701"</definedName>
    <definedName name="IQ_EST_NUM_HIGH_REC_REUT">"c3870"</definedName>
    <definedName name="IQ_EST_NUM_HIGHEST_REC">"c5648"</definedName>
    <definedName name="IQ_EST_NUM_HIGHEST_REC_CIQ">"c3700"</definedName>
    <definedName name="IQ_EST_NUM_HIGHEST_REC_REUT">"c3869"</definedName>
    <definedName name="IQ_EST_NUM_HOLD">"c1761"</definedName>
    <definedName name="IQ_EST_NUM_HOLD_CIQ">"c3702"</definedName>
    <definedName name="IQ_EST_NUM_HOLD_REUT">"c3871"</definedName>
    <definedName name="IQ_EST_NUM_HOLD_THOM">"c5167"</definedName>
    <definedName name="IQ_EST_NUM_LOW_REC">"c5651"</definedName>
    <definedName name="IQ_EST_NUM_LOW_REC_CIQ">"c3703"</definedName>
    <definedName name="IQ_EST_NUM_LOW_REC_REUT">"c3872"</definedName>
    <definedName name="IQ_EST_NUM_LOWEST_REC">"c5652"</definedName>
    <definedName name="IQ_EST_NUM_LOWEST_REC_CIQ">"c3704"</definedName>
    <definedName name="IQ_EST_NUM_LOWEST_REC_REUT">"c3873"</definedName>
    <definedName name="IQ_EST_NUM_NEUTRAL_REC">"c5650"</definedName>
    <definedName name="IQ_EST_NUM_NEUTRAL_REC_CIQ">"c3702"</definedName>
    <definedName name="IQ_EST_NUM_NEUTRAL_REC_REUT">"c3871"</definedName>
    <definedName name="IQ_EST_NUM_NO_OPINION">"c1758"</definedName>
    <definedName name="IQ_EST_NUM_NO_OPINION_CIQ">"c3699"</definedName>
    <definedName name="IQ_EST_NUM_NO_OPINION_REUT">"c3868"</definedName>
    <definedName name="IQ_EST_NUM_OUTPERFORM">"c1760"</definedName>
    <definedName name="IQ_EST_NUM_OUTPERFORM_CIQ">"c3701"</definedName>
    <definedName name="IQ_EST_NUM_OUTPERFORM_REUT">"c3870"</definedName>
    <definedName name="IQ_EST_NUM_OUTPERFORM_THOM">"c5166"</definedName>
    <definedName name="IQ_EST_NUM_SELL">"c1763"</definedName>
    <definedName name="IQ_EST_NUM_SELL_CIQ">"c3704"</definedName>
    <definedName name="IQ_EST_NUM_SELL_REUT">"c3873"</definedName>
    <definedName name="IQ_EST_NUM_SELL_THOM">"c5169"</definedName>
    <definedName name="IQ_EST_NUM_UNDERPERFORM">"c1762"</definedName>
    <definedName name="IQ_EST_NUM_UNDERPERFORM_CIQ">"c3703"</definedName>
    <definedName name="IQ_EST_NUM_UNDERPERFORM_REUT">"c3872"</definedName>
    <definedName name="IQ_EST_NUM_UNDERPERFORM_THOM">"c5168"</definedName>
    <definedName name="IQ_EST_OPER_INC_DIFF">"c1877"</definedName>
    <definedName name="IQ_EST_OPER_INC_DIFF_REUT">"c5415"</definedName>
    <definedName name="IQ_EST_OPER_INC_SURPRISE_PERCENT">"c1878"</definedName>
    <definedName name="IQ_EST_OPER_INC_SURPRISE_PERCENT_REUT">"c5416"</definedName>
    <definedName name="IQ_EST_PERIOD_ID">"c13923"</definedName>
    <definedName name="IQ_EST_PRE_TAX_DIFF">"c1879"</definedName>
    <definedName name="IQ_EST_PRE_TAX_DIFF_REUT">"c5417"</definedName>
    <definedName name="IQ_EST_PRE_TAX_GW_DIFF">"c1881"</definedName>
    <definedName name="IQ_EST_PRE_TAX_GW_DIFF_REUT">"c5419"</definedName>
    <definedName name="IQ_EST_PRE_TAX_GW_SURPRISE_PERCENT">"c1882"</definedName>
    <definedName name="IQ_EST_PRE_TAX_GW_SURPRISE_PERCENT_REUT">"c5420"</definedName>
    <definedName name="IQ_EST_PRE_TAX_REPORT_DIFF">"c1883"</definedName>
    <definedName name="IQ_EST_PRE_TAX_REPORT_DIFF_REUT">"c5421"</definedName>
    <definedName name="IQ_EST_PRE_TAX_REPORT_SURPRISE_PERCENT">"c1884"</definedName>
    <definedName name="IQ_EST_PRE_TAX_REPORT_SURPRISE_PERCENT_REUT">"c5422"</definedName>
    <definedName name="IQ_EST_PRE_TAX_SURPRISE_PERCENT">"c1880"</definedName>
    <definedName name="IQ_EST_PRE_TAX_SURPRISE_PERCENT_REUT">"c5418"</definedName>
    <definedName name="IQ_EST_RECURRING_PROFIT_SHARE_DIFF">"c4505"</definedName>
    <definedName name="IQ_EST_RECURRING_PROFIT_SHARE_SURPRISE_PERCENT">"c4515"</definedName>
    <definedName name="IQ_EST_REUT_ACT_CAPEX">"c3975"</definedName>
    <definedName name="IQ_EST_REV_DIFF">"c1865"</definedName>
    <definedName name="IQ_EST_REV_DIFF_CIQ">"c3717"</definedName>
    <definedName name="IQ_EST_REV_DIFF_REUT">"c3886"</definedName>
    <definedName name="IQ_EST_REV_GROWTH_1YR">"c1638"</definedName>
    <definedName name="IQ_EST_REV_GROWTH_1YR_CIQ">"c3691"</definedName>
    <definedName name="IQ_EST_REV_GROWTH_1YR_REUT">"c3860"</definedName>
    <definedName name="IQ_EST_REV_GROWTH_2YR">"c1639"</definedName>
    <definedName name="IQ_EST_REV_GROWTH_2YR_CIQ">"c3692"</definedName>
    <definedName name="IQ_EST_REV_GROWTH_2YR_REUT">"c3861"</definedName>
    <definedName name="IQ_EST_REV_GROWTH_Q_1YR">"c1640"</definedName>
    <definedName name="IQ_EST_REV_GROWTH_Q_1YR_CIQ">"c3693"</definedName>
    <definedName name="IQ_EST_REV_GROWTH_Q_1YR_REUT">"c3862"</definedName>
    <definedName name="IQ_EST_REV_SEQ_GROWTH_Q">"c1765"</definedName>
    <definedName name="IQ_EST_REV_SEQ_GROWTH_Q_CIQ">"c3694"</definedName>
    <definedName name="IQ_EST_REV_SEQ_GROWTH_Q_REUT">"c3863"</definedName>
    <definedName name="IQ_EST_REV_SURPRISE_PERCENT">"c1866"</definedName>
    <definedName name="IQ_EST_REV_SURPRISE_PERCENT_CIQ">"c3718"</definedName>
    <definedName name="IQ_EST_REV_SURPRISE_PERCENT_REUT">"c3887"</definedName>
    <definedName name="IQ_EST_TICKER_LIST_REUT">"c27510"</definedName>
    <definedName name="IQ_EST_TICKER_REUT">"c27509"</definedName>
    <definedName name="IQ_EST_VENDOR">"c5564"</definedName>
    <definedName name="IQ_ESTIMATED_ASSESSABLE_DEPOSITS_FDIC">"c6490"</definedName>
    <definedName name="IQ_ESTIMATED_INSURED_DEPOSITS_FDIC">"c6491"</definedName>
    <definedName name="IQ_EV_OVER_EMPLOYEE">"c1225"</definedName>
    <definedName name="IQ_EV_OVER_EMPLOYEE_1">"c1428"</definedName>
    <definedName name="IQ_EV_OVER_LTM_EBIT">"c1221"</definedName>
    <definedName name="IQ_EV_OVER_LTM_EBIT_1">"c1426"</definedName>
    <definedName name="IQ_EV_OVER_LTM_EBITDA">"c1223"</definedName>
    <definedName name="IQ_EV_OVER_LTM_EBITDA_1">"c1427"</definedName>
    <definedName name="IQ_EV_OVER_LTM_REVENUE">"c1227"</definedName>
    <definedName name="IQ_EV_OVER_LTM_REVENUE_1">"c1429"</definedName>
    <definedName name="IQ_EV_OVER_REVENUE_EST">"c165"</definedName>
    <definedName name="IQ_EV_OVER_REVENUE_EST_1">"c166"</definedName>
    <definedName name="IQ_EVAL_DATE">"c2180"</definedName>
    <definedName name="IQ_EVENT_ADDRESS">"c19167"</definedName>
    <definedName name="IQ_EVENT_ADVISORS">"c19147"</definedName>
    <definedName name="IQ_EVENT_AGENDA">"c19168"</definedName>
    <definedName name="IQ_EVENT_CALL_DESCRIPTION">"c19154"</definedName>
    <definedName name="IQ_EVENT_CONTACT">"c19160"</definedName>
    <definedName name="IQ_EVENT_DATE">"c13819"</definedName>
    <definedName name="IQ_EVENT_EMAIL">"c19162"</definedName>
    <definedName name="IQ_EVENT_ID">"c13818"</definedName>
    <definedName name="IQ_EVENT_LIVE_AUDIO_DETAILS_WEBCAST_URL">"c19153"</definedName>
    <definedName name="IQ_EVENT_LIVE_OTHER_PASSCODE">"c19152"</definedName>
    <definedName name="IQ_EVENT_LIVE_OTHER_PHONE_NUMBER">"c19151"</definedName>
    <definedName name="IQ_EVENT_LIVE_PASSCODE">"c19150"</definedName>
    <definedName name="IQ_EVENT_LIVE_PHONE_NUMBER">"c19149"</definedName>
    <definedName name="IQ_EVENT_MARKETINDICATOR">"c19166"</definedName>
    <definedName name="IQ_EVENT_OTHER_CONTACT">"c19163"</definedName>
    <definedName name="IQ_EVENT_OTHER_CONTACT_EMAIL">"c19165"</definedName>
    <definedName name="IQ_EVENT_OTHER_CONTACT_PHONE">"c19164"</definedName>
    <definedName name="IQ_EVENT_PHONE">"c19161"</definedName>
    <definedName name="IQ_EVENT_REPLAY_AUDIO_DETAILS_WEBCAST_URL">"c19159"</definedName>
    <definedName name="IQ_EVENT_REPLAY_BEGINS">"c19157"</definedName>
    <definedName name="IQ_EVENT_REPLAY_ENDS">"c19158"</definedName>
    <definedName name="IQ_EVENT_REPLAY_PASSCODE">"c19156"</definedName>
    <definedName name="IQ_EVENT_REPLAY_PHONE_NUMBER">"c19155"</definedName>
    <definedName name="IQ_EVENT_SITUATION">"c19148"</definedName>
    <definedName name="IQ_EVENT_SOURCE">"c19146"</definedName>
    <definedName name="IQ_EVENT_TIME">"c13820"</definedName>
    <definedName name="IQ_EVENT_TYPE">"c13821"</definedName>
    <definedName name="IQ_EXCHANGE">"c405"</definedName>
    <definedName name="IQ_EXCISE_TAXES_EXCL_SALES">"c5515"</definedName>
    <definedName name="IQ_EXCISE_TAXES_INCL_SALES">"c5514"</definedName>
    <definedName name="IQ_EXERCISE_PRICE">"c406"</definedName>
    <definedName name="IQ_EXERCISE_PRICE_1">"c1897"</definedName>
    <definedName name="IQ_EXERCISED">"c406"</definedName>
    <definedName name="IQ_EXP_REIMBURSE_RENTAL_REVENUE">"c16064"</definedName>
    <definedName name="IQ_EXP_RETTRN_PENSION_FOREIGN">"c408"</definedName>
    <definedName name="IQ_EXP_RETURN_PENSION_DOMESTIC">"c407"</definedName>
    <definedName name="IQ_EXP_RETURN_PENSION_FOREIGN">"c408"</definedName>
    <definedName name="IQ_EXPENSE_CODE_">"019803000"</definedName>
    <definedName name="IQ_EXPENSE_CODE__1">"Altair"</definedName>
    <definedName name="IQ_EXPENSE_REIMBURSEMENTS">"c16020"</definedName>
    <definedName name="IQ_EXPENSES_AP">"c8875"</definedName>
    <definedName name="IQ_EXPENSES_AP_ABS">"c8894"</definedName>
    <definedName name="IQ_EXPENSES_FIXED_ASSETS_FFIEC">"c13024"</definedName>
    <definedName name="IQ_EXPENSES_NAME_AP">"c8913"</definedName>
    <definedName name="IQ_EXPENSES_NAME_AP_ABS">"c8932"</definedName>
    <definedName name="IQ_EXPLORATION_EXPENDITURE_ALUM">"c9255"</definedName>
    <definedName name="IQ_EXPLORATION_EXPENDITURE_COAL">"c9827"</definedName>
    <definedName name="IQ_EXPLORATION_EXPENDITURE_COP">"c9202"</definedName>
    <definedName name="IQ_EXPLORATION_EXPENDITURE_DIAM">"c9679"</definedName>
    <definedName name="IQ_EXPLORATION_EXPENDITURE_GOLD">"c9040"</definedName>
    <definedName name="IQ_EXPLORATION_EXPENDITURE_IRON">"c9414"</definedName>
    <definedName name="IQ_EXPLORATION_EXPENDITURE_LEAD">"c9467"</definedName>
    <definedName name="IQ_EXPLORATION_EXPENDITURE_MANG">"c9520"</definedName>
    <definedName name="IQ_EXPLORATION_EXPENDITURE_MOLYB">"c9732"</definedName>
    <definedName name="IQ_EXPLORATION_EXPENDITURE_NICK">"c9308"</definedName>
    <definedName name="IQ_EXPLORATION_EXPENDITURE_PLAT">"c9146"</definedName>
    <definedName name="IQ_EXPLORATION_EXPENDITURE_SILVER">"c9093"</definedName>
    <definedName name="IQ_EXPLORATION_EXPENDITURE_TITAN">"c9573"</definedName>
    <definedName name="IQ_EXPLORATION_EXPENDITURE_URAN">"c9626"</definedName>
    <definedName name="IQ_EXPLORATION_EXPENDITURE_ZINC">"c9361"</definedName>
    <definedName name="IQ_EXPLORE_DRILL">"c409"</definedName>
    <definedName name="IQ_EXPLORE_DRILL_EXP_TOTAL">"c13850"</definedName>
    <definedName name="IQ_EXPORT_PRICE_INDEX">"c6860"</definedName>
    <definedName name="IQ_EXPORT_PRICE_INDEX_APR">"c7520"</definedName>
    <definedName name="IQ_EXPORT_PRICE_INDEX_APR_FC">"c8400"</definedName>
    <definedName name="IQ_EXPORT_PRICE_INDEX_FC">"c7740"</definedName>
    <definedName name="IQ_EXPORT_PRICE_INDEX_POP">"c7080"</definedName>
    <definedName name="IQ_EXPORT_PRICE_INDEX_POP_FC">"c7960"</definedName>
    <definedName name="IQ_EXPORT_PRICE_INDEX_YOY">"c7300"</definedName>
    <definedName name="IQ_EXPORT_PRICE_INDEX_YOY_FC">"c8180"</definedName>
    <definedName name="IQ_EXPORT_USD">"c20650"</definedName>
    <definedName name="IQ_EXPORTS_APR_FC_UNUSED">"c8401"</definedName>
    <definedName name="IQ_EXPORTS_APR_FC_UNUSED_UNUSED_UNUSED">"c8401"</definedName>
    <definedName name="IQ_EXPORTS_APR_UNUSED">"c7521"</definedName>
    <definedName name="IQ_EXPORTS_APR_UNUSED_UNUSED_UNUSED">"c7521"</definedName>
    <definedName name="IQ_EXPORTS_FACTOR_SERVICES">"c6862"</definedName>
    <definedName name="IQ_EXPORTS_FACTOR_SERVICES_APR">"c7522"</definedName>
    <definedName name="IQ_EXPORTS_FACTOR_SERVICES_APR_FC">"c8402"</definedName>
    <definedName name="IQ_EXPORTS_FACTOR_SERVICES_FC">"c7742"</definedName>
    <definedName name="IQ_EXPORTS_FACTOR_SERVICES_POP">"c7082"</definedName>
    <definedName name="IQ_EXPORTS_FACTOR_SERVICES_POP_FC">"c7962"</definedName>
    <definedName name="IQ_EXPORTS_FACTOR_SERVICES_SAAR">"c6863"</definedName>
    <definedName name="IQ_EXPORTS_FACTOR_SERVICES_SAAR_APR">"c7523"</definedName>
    <definedName name="IQ_EXPORTS_FACTOR_SERVICES_SAAR_APR_FC">"c8403"</definedName>
    <definedName name="IQ_EXPORTS_FACTOR_SERVICES_SAAR_FC">"c7743"</definedName>
    <definedName name="IQ_EXPORTS_FACTOR_SERVICES_SAAR_POP">"c7083"</definedName>
    <definedName name="IQ_EXPORTS_FACTOR_SERVICES_SAAR_POP_FC">"c7963"</definedName>
    <definedName name="IQ_EXPORTS_FACTOR_SERVICES_SAAR_USD_APR_FC">"c11817"</definedName>
    <definedName name="IQ_EXPORTS_FACTOR_SERVICES_SAAR_USD_FC">"c11814"</definedName>
    <definedName name="IQ_EXPORTS_FACTOR_SERVICES_SAAR_USD_POP_FC">"c11815"</definedName>
    <definedName name="IQ_EXPORTS_FACTOR_SERVICES_SAAR_USD_YOY_FC">"c11816"</definedName>
    <definedName name="IQ_EXPORTS_FACTOR_SERVICES_SAAR_YOY">"c7303"</definedName>
    <definedName name="IQ_EXPORTS_FACTOR_SERVICES_SAAR_YOY_FC">"c8183"</definedName>
    <definedName name="IQ_EXPORTS_FACTOR_SERVICES_USD_APR_FC">"c11813"</definedName>
    <definedName name="IQ_EXPORTS_FACTOR_SERVICES_USD_FC">"c11810"</definedName>
    <definedName name="IQ_EXPORTS_FACTOR_SERVICES_USD_POP_FC">"c11811"</definedName>
    <definedName name="IQ_EXPORTS_FACTOR_SERVICES_USD_YOY_FC">"c11812"</definedName>
    <definedName name="IQ_EXPORTS_FACTOR_SERVICES_YOY">"c7302"</definedName>
    <definedName name="IQ_EXPORTS_FACTOR_SERVICES_YOY_FC">"c8182"</definedName>
    <definedName name="IQ_EXPORTS_FC_UNUSED">"c7741"</definedName>
    <definedName name="IQ_EXPORTS_FC_UNUSED_UNUSED_UNUSED">"c7741"</definedName>
    <definedName name="IQ_EXPORTS_GOODS">"c6864"</definedName>
    <definedName name="IQ_EXPORTS_GOODS_APR">"c7524"</definedName>
    <definedName name="IQ_EXPORTS_GOODS_APR_FC">"c8404"</definedName>
    <definedName name="IQ_EXPORTS_GOODS_FC">"c7744"</definedName>
    <definedName name="IQ_EXPORTS_GOODS_NONFACTOR_SERVICES">"c6865"</definedName>
    <definedName name="IQ_EXPORTS_GOODS_NONFACTOR_SERVICES_APR">"c7525"</definedName>
    <definedName name="IQ_EXPORTS_GOODS_NONFACTOR_SERVICES_APR_FC">"c8405"</definedName>
    <definedName name="IQ_EXPORTS_GOODS_NONFACTOR_SERVICES_FC">"c7745"</definedName>
    <definedName name="IQ_EXPORTS_GOODS_NONFACTOR_SERVICES_POP">"c7085"</definedName>
    <definedName name="IQ_EXPORTS_GOODS_NONFACTOR_SERVICES_POP_FC">"c7965"</definedName>
    <definedName name="IQ_EXPORTS_GOODS_NONFACTOR_SERVICES_YOY">"c7305"</definedName>
    <definedName name="IQ_EXPORTS_GOODS_NONFACTOR_SERVICES_YOY_FC">"c8185"</definedName>
    <definedName name="IQ_EXPORTS_GOODS_POP">"c7084"</definedName>
    <definedName name="IQ_EXPORTS_GOODS_POP_FC">"c7964"</definedName>
    <definedName name="IQ_EXPORTS_GOODS_REAL">"c6973"</definedName>
    <definedName name="IQ_EXPORTS_GOODS_REAL_APR">"c7633"</definedName>
    <definedName name="IQ_EXPORTS_GOODS_REAL_APR_FC">"c8513"</definedName>
    <definedName name="IQ_EXPORTS_GOODS_REAL_FC">"c7853"</definedName>
    <definedName name="IQ_EXPORTS_GOODS_REAL_POP">"c7193"</definedName>
    <definedName name="IQ_EXPORTS_GOODS_REAL_POP_FC">"c8073"</definedName>
    <definedName name="IQ_EXPORTS_GOODS_REAL_SAAR">"c11930"</definedName>
    <definedName name="IQ_EXPORTS_GOODS_REAL_SAAR_APR">"c11933"</definedName>
    <definedName name="IQ_EXPORTS_GOODS_REAL_SAAR_APR_FC_UNUSED">"c8512"</definedName>
    <definedName name="IQ_EXPORTS_GOODS_REAL_SAAR_APR_FC_UNUSED_UNUSED_UNUSED">"c8512"</definedName>
    <definedName name="IQ_EXPORTS_GOODS_REAL_SAAR_APR_UNUSED">"c7632"</definedName>
    <definedName name="IQ_EXPORTS_GOODS_REAL_SAAR_APR_UNUSED_UNUSED_UNUSED">"c7632"</definedName>
    <definedName name="IQ_EXPORTS_GOODS_REAL_SAAR_FC_UNUSED">"c7852"</definedName>
    <definedName name="IQ_EXPORTS_GOODS_REAL_SAAR_FC_UNUSED_UNUSED_UNUSED">"c7852"</definedName>
    <definedName name="IQ_EXPORTS_GOODS_REAL_SAAR_POP">"c11931"</definedName>
    <definedName name="IQ_EXPORTS_GOODS_REAL_SAAR_POP_FC_UNUSED">"c8072"</definedName>
    <definedName name="IQ_EXPORTS_GOODS_REAL_SAAR_POP_FC_UNUSED_UNUSED_UNUSED">"c8072"</definedName>
    <definedName name="IQ_EXPORTS_GOODS_REAL_SAAR_POP_UNUSED">"c7192"</definedName>
    <definedName name="IQ_EXPORTS_GOODS_REAL_SAAR_POP_UNUSED_UNUSED_UNUSED">"c7192"</definedName>
    <definedName name="IQ_EXPORTS_GOODS_REAL_SAAR_UNUSED">"c6972"</definedName>
    <definedName name="IQ_EXPORTS_GOODS_REAL_SAAR_UNUSED_UNUSED_UNUSED">"c6972"</definedName>
    <definedName name="IQ_EXPORTS_GOODS_REAL_SAAR_YOY">"c11932"</definedName>
    <definedName name="IQ_EXPORTS_GOODS_REAL_SAAR_YOY_FC_UNUSED">"c8292"</definedName>
    <definedName name="IQ_EXPORTS_GOODS_REAL_SAAR_YOY_FC_UNUSED_UNUSED_UNUSED">"c8292"</definedName>
    <definedName name="IQ_EXPORTS_GOODS_REAL_SAAR_YOY_UNUSED">"c7412"</definedName>
    <definedName name="IQ_EXPORTS_GOODS_REAL_SAAR_YOY_UNUSED_UNUSED_UNUSED">"c7412"</definedName>
    <definedName name="IQ_EXPORTS_GOODS_REAL_YOY">"c7413"</definedName>
    <definedName name="IQ_EXPORTS_GOODS_REAL_YOY_FC">"c8293"</definedName>
    <definedName name="IQ_EXPORTS_GOODS_SERVICES">"c6866"</definedName>
    <definedName name="IQ_EXPORTS_GOODS_SERVICES_APR">"c7526"</definedName>
    <definedName name="IQ_EXPORTS_GOODS_SERVICES_APR_FC">"c8406"</definedName>
    <definedName name="IQ_EXPORTS_GOODS_SERVICES_FC">"c7746"</definedName>
    <definedName name="IQ_EXPORTS_GOODS_SERVICES_POP">"c7086"</definedName>
    <definedName name="IQ_EXPORTS_GOODS_SERVICES_POP_FC">"c7966"</definedName>
    <definedName name="IQ_EXPORTS_GOODS_SERVICES_REAL">"c6974"</definedName>
    <definedName name="IQ_EXPORTS_GOODS_SERVICES_REAL_APR">"c7634"</definedName>
    <definedName name="IQ_EXPORTS_GOODS_SERVICES_REAL_APR_FC">"c8514"</definedName>
    <definedName name="IQ_EXPORTS_GOODS_SERVICES_REAL_FC">"c7854"</definedName>
    <definedName name="IQ_EXPORTS_GOODS_SERVICES_REAL_POP">"c7194"</definedName>
    <definedName name="IQ_EXPORTS_GOODS_SERVICES_REAL_POP_FC">"c8074"</definedName>
    <definedName name="IQ_EXPORTS_GOODS_SERVICES_REAL_SAAR">"c6975"</definedName>
    <definedName name="IQ_EXPORTS_GOODS_SERVICES_REAL_SAAR_APR">"c7635"</definedName>
    <definedName name="IQ_EXPORTS_GOODS_SERVICES_REAL_SAAR_APR_FC">"c8515"</definedName>
    <definedName name="IQ_EXPORTS_GOODS_SERVICES_REAL_SAAR_FC">"c7855"</definedName>
    <definedName name="IQ_EXPORTS_GOODS_SERVICES_REAL_SAAR_POP">"c7195"</definedName>
    <definedName name="IQ_EXPORTS_GOODS_SERVICES_REAL_SAAR_POP_FC">"c8075"</definedName>
    <definedName name="IQ_EXPORTS_GOODS_SERVICES_REAL_SAAR_YOY">"c7415"</definedName>
    <definedName name="IQ_EXPORTS_GOODS_SERVICES_REAL_SAAR_YOY_FC">"c8295"</definedName>
    <definedName name="IQ_EXPORTS_GOODS_SERVICES_REAL_USD">"c11926"</definedName>
    <definedName name="IQ_EXPORTS_GOODS_SERVICES_REAL_USD_APR">"c11929"</definedName>
    <definedName name="IQ_EXPORTS_GOODS_SERVICES_REAL_USD_POP">"c11927"</definedName>
    <definedName name="IQ_EXPORTS_GOODS_SERVICES_REAL_USD_YOY">"c11928"</definedName>
    <definedName name="IQ_EXPORTS_GOODS_SERVICES_REAL_YOY">"c7414"</definedName>
    <definedName name="IQ_EXPORTS_GOODS_SERVICES_REAL_YOY_FC">"c8294"</definedName>
    <definedName name="IQ_EXPORTS_GOODS_SERVICES_SAAR">"c6867"</definedName>
    <definedName name="IQ_EXPORTS_GOODS_SERVICES_SAAR_APR">"c7527"</definedName>
    <definedName name="IQ_EXPORTS_GOODS_SERVICES_SAAR_APR_FC">"c8407"</definedName>
    <definedName name="IQ_EXPORTS_GOODS_SERVICES_SAAR_FC">"c7747"</definedName>
    <definedName name="IQ_EXPORTS_GOODS_SERVICES_SAAR_POP">"c7087"</definedName>
    <definedName name="IQ_EXPORTS_GOODS_SERVICES_SAAR_POP_FC">"c7967"</definedName>
    <definedName name="IQ_EXPORTS_GOODS_SERVICES_SAAR_YOY">"c7307"</definedName>
    <definedName name="IQ_EXPORTS_GOODS_SERVICES_SAAR_YOY_FC">"c8187"</definedName>
    <definedName name="IQ_EXPORTS_GOODS_SERVICES_USD">"c11822"</definedName>
    <definedName name="IQ_EXPORTS_GOODS_SERVICES_USD_APR">"c11825"</definedName>
    <definedName name="IQ_EXPORTS_GOODS_SERVICES_USD_POP">"c11823"</definedName>
    <definedName name="IQ_EXPORTS_GOODS_SERVICES_USD_YOY">"c11824"</definedName>
    <definedName name="IQ_EXPORTS_GOODS_SERVICES_YOY">"c7306"</definedName>
    <definedName name="IQ_EXPORTS_GOODS_SERVICES_YOY_FC">"c8186"</definedName>
    <definedName name="IQ_EXPORTS_GOODS_USD">"c11818"</definedName>
    <definedName name="IQ_EXPORTS_GOODS_USD_APR">"c11821"</definedName>
    <definedName name="IQ_EXPORTS_GOODS_USD_POP">"c11819"</definedName>
    <definedName name="IQ_EXPORTS_GOODS_USD_YOY">"c11820"</definedName>
    <definedName name="IQ_EXPORTS_GOODS_YOY">"c7304"</definedName>
    <definedName name="IQ_EXPORTS_GOODS_YOY_FC">"c8184"</definedName>
    <definedName name="IQ_EXPORTS_NONFACTOR_SERVICES">"c6868"</definedName>
    <definedName name="IQ_EXPORTS_NONFACTOR_SERVICES_APR">"c7528"</definedName>
    <definedName name="IQ_EXPORTS_NONFACTOR_SERVICES_APR_FC">"c8408"</definedName>
    <definedName name="IQ_EXPORTS_NONFACTOR_SERVICES_FC">"c7748"</definedName>
    <definedName name="IQ_EXPORTS_NONFACTOR_SERVICES_POP">"c7088"</definedName>
    <definedName name="IQ_EXPORTS_NONFACTOR_SERVICES_POP_FC">"c7968"</definedName>
    <definedName name="IQ_EXPORTS_NONFACTOR_SERVICES_YOY">"c7308"</definedName>
    <definedName name="IQ_EXPORTS_NONFACTOR_SERVICES_YOY_FC">"c8188"</definedName>
    <definedName name="IQ_EXPORTS_POP_FC_UNUSED">"c7961"</definedName>
    <definedName name="IQ_EXPORTS_POP_FC_UNUSED_UNUSED_UNUSED">"c7961"</definedName>
    <definedName name="IQ_EXPORTS_POP_UNUSED">"c7081"</definedName>
    <definedName name="IQ_EXPORTS_POP_UNUSED_UNUSED_UNUSED">"c7081"</definedName>
    <definedName name="IQ_EXPORTS_SERVICES_REAL">"c6977"</definedName>
    <definedName name="IQ_EXPORTS_SERVICES_REAL_APR">"c7637"</definedName>
    <definedName name="IQ_EXPORTS_SERVICES_REAL_APR_FC">"c8517"</definedName>
    <definedName name="IQ_EXPORTS_SERVICES_REAL_FC">"c7857"</definedName>
    <definedName name="IQ_EXPORTS_SERVICES_REAL_POP">"c7197"</definedName>
    <definedName name="IQ_EXPORTS_SERVICES_REAL_POP_FC">"c8077"</definedName>
    <definedName name="IQ_EXPORTS_SERVICES_REAL_SAAR">"c11934"</definedName>
    <definedName name="IQ_EXPORTS_SERVICES_REAL_SAAR_APR">"c11937"</definedName>
    <definedName name="IQ_EXPORTS_SERVICES_REAL_SAAR_APR_FC_UNUSED">"c8516"</definedName>
    <definedName name="IQ_EXPORTS_SERVICES_REAL_SAAR_APR_FC_UNUSED_UNUSED_UNUSED">"c8516"</definedName>
    <definedName name="IQ_EXPORTS_SERVICES_REAL_SAAR_APR_UNUSED">"c7636"</definedName>
    <definedName name="IQ_EXPORTS_SERVICES_REAL_SAAR_APR_UNUSED_UNUSED_UNUSED">"c7636"</definedName>
    <definedName name="IQ_EXPORTS_SERVICES_REAL_SAAR_FC_UNUSED">"c7856"</definedName>
    <definedName name="IQ_EXPORTS_SERVICES_REAL_SAAR_FC_UNUSED_UNUSED_UNUSED">"c7856"</definedName>
    <definedName name="IQ_EXPORTS_SERVICES_REAL_SAAR_POP">"c11935"</definedName>
    <definedName name="IQ_EXPORTS_SERVICES_REAL_SAAR_POP_FC_UNUSED">"c8076"</definedName>
    <definedName name="IQ_EXPORTS_SERVICES_REAL_SAAR_POP_FC_UNUSED_UNUSED_UNUSED">"c8076"</definedName>
    <definedName name="IQ_EXPORTS_SERVICES_REAL_SAAR_POP_UNUSED">"c7196"</definedName>
    <definedName name="IQ_EXPORTS_SERVICES_REAL_SAAR_POP_UNUSED_UNUSED_UNUSED">"c7196"</definedName>
    <definedName name="IQ_EXPORTS_SERVICES_REAL_SAAR_UNUSED">"c6976"</definedName>
    <definedName name="IQ_EXPORTS_SERVICES_REAL_SAAR_UNUSED_UNUSED_UNUSED">"c6976"</definedName>
    <definedName name="IQ_EXPORTS_SERVICES_REAL_SAAR_YOY">"c11936"</definedName>
    <definedName name="IQ_EXPORTS_SERVICES_REAL_SAAR_YOY_FC_UNUSED">"c8296"</definedName>
    <definedName name="IQ_EXPORTS_SERVICES_REAL_SAAR_YOY_FC_UNUSED_UNUSED_UNUSED">"c8296"</definedName>
    <definedName name="IQ_EXPORTS_SERVICES_REAL_SAAR_YOY_UNUSED">"c7416"</definedName>
    <definedName name="IQ_EXPORTS_SERVICES_REAL_SAAR_YOY_UNUSED_UNUSED_UNUSED">"c7416"</definedName>
    <definedName name="IQ_EXPORTS_SERVICES_REAL_YOY">"c7417"</definedName>
    <definedName name="IQ_EXPORTS_SERVICES_REAL_YOY_FC">"c8297"</definedName>
    <definedName name="IQ_EXPORTS_UNUSED">"c6861"</definedName>
    <definedName name="IQ_EXPORTS_UNUSED_UNUSED_UNUSED">"c6861"</definedName>
    <definedName name="IQ_EXPORTS_USD">"c11806"</definedName>
    <definedName name="IQ_EXPORTS_USD_APR">"c11809"</definedName>
    <definedName name="IQ_EXPORTS_USD_POP">"c11807"</definedName>
    <definedName name="IQ_EXPORTS_USD_YOY">"c11808"</definedName>
    <definedName name="IQ_EXPORTS_YOY_FC_UNUSED">"c8181"</definedName>
    <definedName name="IQ_EXPORTS_YOY_FC_UNUSED_UNUSED_UNUSED">"c8181"</definedName>
    <definedName name="IQ_EXPORTS_YOY_UNUSED">"c7301"</definedName>
    <definedName name="IQ_EXPORTS_YOY_UNUSED_UNUSED_UNUSED">"c7301"</definedName>
    <definedName name="IQ_EXTRA_ACC_ATEMS_BR">"c412"</definedName>
    <definedName name="IQ_EXTRA_ACC_ITEMS">"c410"</definedName>
    <definedName name="IQ_EXTRA_ACC_ITEMS_BNK">"c411"</definedName>
    <definedName name="IQ_EXTRA_ACC_ITEMS_BR">"c412"</definedName>
    <definedName name="IQ_EXTRA_ACC_ITEMS_CM">"c412"</definedName>
    <definedName name="IQ_EXTRA_ACC_ITEMS_FIN">"c413"</definedName>
    <definedName name="IQ_EXTRA_ACC_ITEMS_INS">"c414"</definedName>
    <definedName name="IQ_EXTRA_ACC_ITEMS_RE">"c6216"</definedName>
    <definedName name="IQ_EXTRA_ACC_ITEMS_REIT">"c415"</definedName>
    <definedName name="IQ_EXTRA_ACC_ITEMS_UTI">"c416"</definedName>
    <definedName name="IQ_EXTRA_AVG_ASSETS_FFIEC">"c13369"</definedName>
    <definedName name="IQ_EXTRA_ITEMS">"c413"</definedName>
    <definedName name="IQ_EXTRA_ITEMS_1">"c1459"</definedName>
    <definedName name="IQ_EXTRA_ITEMS_OTHER_ADJUSTMENTS_FOREIGN_FFIEC">"c15392"</definedName>
    <definedName name="IQ_EXTRAORDINARY_GAINS_FDIC">"c6586"</definedName>
    <definedName name="IQ_EXTRAORDINARY_ITEMS_FFIEC">"c13033"</definedName>
    <definedName name="IQ_FAD">"c8757"</definedName>
    <definedName name="IQ_FAD_PAYOUT_RATIO">"c8872"</definedName>
    <definedName name="IQ_FAIR_VALUE_CHANGE_INCL_EARNINGS">"c13849"</definedName>
    <definedName name="IQ_FAIR_VALUE_DEBT">"c16007"</definedName>
    <definedName name="IQ_FAIR_VALUE_FDIC">"c6427"</definedName>
    <definedName name="IQ_FAIR_VALUE_FIN_INSTRUMENTS_NAV">"c16002"</definedName>
    <definedName name="IQ_FAIR_VALUE_FIN_INSTRUMENTS_NNAV">"c16006"</definedName>
    <definedName name="IQ_FAIR_VALUE_TRADING_PROP">"c16001"</definedName>
    <definedName name="IQ_FARM_LOANS_NET_FDIC">"c6316"</definedName>
    <definedName name="IQ_FARM_LOANS_TOT_LOANS_FFIEC">"c13870"</definedName>
    <definedName name="IQ_FARM_LOANS_TOTAL_LOANS_FOREIGN_FDIC">"c6450"</definedName>
    <definedName name="IQ_FARMLAND_DOM_FFIEC">"c15268"</definedName>
    <definedName name="IQ_FARMLAND_LOANS_FDIC">"c6314"</definedName>
    <definedName name="IQ_FCF_REV_DATE_TIME_REUT">"c28571"</definedName>
    <definedName name="IQ_FCF_REVISIONS_REUT">"c28532"</definedName>
    <definedName name="IQ_FDI_INFLOWS">"c20651"</definedName>
    <definedName name="IQ_FDI_NET">"c20652"</definedName>
    <definedName name="IQ_FDI_OUTFLOWS">"c20653"</definedName>
    <definedName name="IQ_FDIC">"c417"</definedName>
    <definedName name="IQ_FDIC_DEPOSIT_INSURANCE_FFIEC">"c13053"</definedName>
    <definedName name="IQ_FED_BUDGET_RECEIPTS">"c6869"</definedName>
    <definedName name="IQ_FED_BUDGET_RECEIPTS_APR">"c7529"</definedName>
    <definedName name="IQ_FED_BUDGET_RECEIPTS_APR_FC">"c8409"</definedName>
    <definedName name="IQ_FED_BUDGET_RECEIPTS_FC">"c7749"</definedName>
    <definedName name="IQ_FED_BUDGET_RECEIPTS_POP">"c7089"</definedName>
    <definedName name="IQ_FED_BUDGET_RECEIPTS_POP_FC">"c7969"</definedName>
    <definedName name="IQ_FED_BUDGET_RECEIPTS_YOY">"c7309"</definedName>
    <definedName name="IQ_FED_BUDGET_RECEIPTS_YOY_FC">"c8189"</definedName>
    <definedName name="IQ_FED_FUND_PURCHASED_SEC_SOLD_REPURCHASE_FFIEC">"c15489"</definedName>
    <definedName name="IQ_FED_FUND_SOLD_SEC_PURCHASED_RESELL_FFIEC">"c15488"</definedName>
    <definedName name="IQ_FED_FUNDS_AVAIL">"c2523"</definedName>
    <definedName name="IQ_FED_FUNDS_PURCH_SEC_SOLD_FAIR_VALUE_TOT_FFIEC">"c15406"</definedName>
    <definedName name="IQ_FED_FUNDS_PURCH_SEC_SOLD_LEVEL_1_FFIEC">"c15428"</definedName>
    <definedName name="IQ_FED_FUNDS_PURCH_SEC_SOLD_LEVEL_2_FFIEC">"c15441"</definedName>
    <definedName name="IQ_FED_FUNDS_PURCH_SEC_SOLD_LEVEL_3_FFIEC">"c15454"</definedName>
    <definedName name="IQ_FED_FUNDS_PURCHASED_DOM_FFIEC">"c12856"</definedName>
    <definedName name="IQ_FED_FUNDS_PURCHASED_FDIC">"c6343"</definedName>
    <definedName name="IQ_FED_FUNDS_PURCHASED_QUARTERLY_AVG_FFIEC">"c13090"</definedName>
    <definedName name="IQ_FED_FUNDS_SOLD_DOM_FFIEC">"c12806"</definedName>
    <definedName name="IQ_FED_FUNDS_SOLD_FDIC">"c6307"</definedName>
    <definedName name="IQ_FED_FUNDS_SOLD_QUARTERLY_AVG_FFIEC">"c13080"</definedName>
    <definedName name="IQ_FED_FUNDS_SOLD_SEC_PURCH_FAIR_VALUE_TOT_FFIEC">"c15402"</definedName>
    <definedName name="IQ_FED_FUNDS_SOLD_SEC_PURCH_LEVEL_1_FFIEC">"c15424"</definedName>
    <definedName name="IQ_FED_FUNDS_SOLD_SEC_PURCH_LEVEL_2_FFIEC">"c15437"</definedName>
    <definedName name="IQ_FED_FUNDS_SOLD_SEC_PURCH_LEVEL_3_FFIEC">"c15450"</definedName>
    <definedName name="IQ_FEDFUNDS_PURCHASED_RELATED">"c19132"</definedName>
    <definedName name="IQ_FEDFUNDS_SOLD">"c2256"</definedName>
    <definedName name="IQ_FEDFUNDS_SOLD_RELATED">"c19130"</definedName>
    <definedName name="IQ_FEES_COMMISSIONS_BROKERAGE_FFIEC">"c13005"</definedName>
    <definedName name="IQ_FEES_OTHER_INCOME">"c15257"</definedName>
    <definedName name="IQ_FFO">"c1574"</definedName>
    <definedName name="IQ_FFO_ACT_OR_EST">"c4446"</definedName>
    <definedName name="IQ_FFO_ADJ_ACT_OR_EST">"c4435"</definedName>
    <definedName name="IQ_FFO_ADJ_ACT_OR_EST_CIQ">"c4960"</definedName>
    <definedName name="IQ_FFO_ADJ_EST">"c4434"</definedName>
    <definedName name="IQ_FFO_ADJ_EST_CIQ">"c4959"</definedName>
    <definedName name="IQ_FFO_ADJ_GUIDANCE">"c4436"</definedName>
    <definedName name="IQ_FFO_ADJ_GUIDANCE_CIQ">"c4961"</definedName>
    <definedName name="IQ_FFO_ADJ_GUIDANCE_CIQ_COL">"c11608"</definedName>
    <definedName name="IQ_FFO_ADJ_HIGH_EST">"c4437"</definedName>
    <definedName name="IQ_FFO_ADJ_HIGH_EST_CIQ">"c4962"</definedName>
    <definedName name="IQ_FFO_ADJ_HIGH_GUIDANCE">"c4202"</definedName>
    <definedName name="IQ_FFO_ADJ_HIGH_GUIDANCE_CIQ">"c4614"</definedName>
    <definedName name="IQ_FFO_ADJ_HIGH_GUIDANCE_CIQ_COL">"c11263"</definedName>
    <definedName name="IQ_FFO_ADJ_LOW_EST">"c4438"</definedName>
    <definedName name="IQ_FFO_ADJ_LOW_EST_CIQ">"c4963"</definedName>
    <definedName name="IQ_FFO_ADJ_LOW_GUIDANCE">"c4242"</definedName>
    <definedName name="IQ_FFO_ADJ_LOW_GUIDANCE_CIQ">"c4654"</definedName>
    <definedName name="IQ_FFO_ADJ_LOW_GUIDANCE_CIQ_COL">"c11303"</definedName>
    <definedName name="IQ_FFO_ADJ_MEDIAN_EST">"c4439"</definedName>
    <definedName name="IQ_FFO_ADJ_MEDIAN_EST_CIQ">"c4964"</definedName>
    <definedName name="IQ_FFO_ADJ_NUM_EST">"c4440"</definedName>
    <definedName name="IQ_FFO_ADJ_NUM_EST_CIQ">"c4965"</definedName>
    <definedName name="IQ_FFO_ADJ_STDDEV_EST">"c4441"</definedName>
    <definedName name="IQ_FFO_ADJ_STDDEV_EST_CIQ">"c4966"</definedName>
    <definedName name="IQ_FFO_DILUTED">"c16186"</definedName>
    <definedName name="IQ_FFO_EST">"c418"</definedName>
    <definedName name="IQ_FFO_EST_CIQ">"c4970"</definedName>
    <definedName name="IQ_FFO_EST_DET_EST">"c12059"</definedName>
    <definedName name="IQ_FFO_EST_DET_EST_CIQ">"c12121"</definedName>
    <definedName name="IQ_FFO_EST_DET_EST_CURRENCY">"c12466"</definedName>
    <definedName name="IQ_FFO_EST_DET_EST_CURRENCY_CIQ">"c12512"</definedName>
    <definedName name="IQ_FFO_EST_DET_EST_CURRENCY_REUT">"c12536"</definedName>
    <definedName name="IQ_FFO_EST_DET_EST_CURRENCY_THOM">"c12487"</definedName>
    <definedName name="IQ_FFO_EST_DET_EST_DATE">"c12212"</definedName>
    <definedName name="IQ_FFO_EST_DET_EST_DATE_CIQ">"c12267"</definedName>
    <definedName name="IQ_FFO_EST_DET_EST_DATE_REUT">"c12295"</definedName>
    <definedName name="IQ_FFO_EST_DET_EST_DATE_THOM">"c12238"</definedName>
    <definedName name="IQ_FFO_EST_DET_EST_INCL">"c12349"</definedName>
    <definedName name="IQ_FFO_EST_DET_EST_INCL_CIQ">"c12395"</definedName>
    <definedName name="IQ_FFO_EST_DET_EST_INCL_REUT">"c12419"</definedName>
    <definedName name="IQ_FFO_EST_DET_EST_INCL_THOM">"c12370"</definedName>
    <definedName name="IQ_FFO_EST_DET_EST_ORIGIN">"c12722"</definedName>
    <definedName name="IQ_FFO_EST_DET_EST_ORIGIN_CIQ">"c12720"</definedName>
    <definedName name="IQ_FFO_EST_DET_EST_ORIGIN_REUT">"c12724"</definedName>
    <definedName name="IQ_FFO_EST_DET_EST_ORIGIN_THOM">"c12608"</definedName>
    <definedName name="IQ_FFO_EST_DET_EST_REUT">"c12153"</definedName>
    <definedName name="IQ_FFO_EST_DET_EST_THOM">"c12088"</definedName>
    <definedName name="IQ_FFO_EST_REUT">"c3837"</definedName>
    <definedName name="IQ_FFO_EST_THOM">"c3999"</definedName>
    <definedName name="IQ_FFO_GUIDANCE">"c4443"</definedName>
    <definedName name="IQ_FFO_GUIDANCE_CIQ">"c4968"</definedName>
    <definedName name="IQ_FFO_GUIDANCE_CIQ_COL">"c11615"</definedName>
    <definedName name="IQ_FFO_HIGH_EST">"c419"</definedName>
    <definedName name="IQ_FFO_HIGH_EST_CIQ">"c4977"</definedName>
    <definedName name="IQ_FFO_HIGH_EST_REUT">"c3839"</definedName>
    <definedName name="IQ_FFO_HIGH_EST_THOM">"c4001"</definedName>
    <definedName name="IQ_FFO_HIGH_GUIDANCE">"c4184"</definedName>
    <definedName name="IQ_FFO_HIGH_GUIDANCE_CIQ">"c4596"</definedName>
    <definedName name="IQ_FFO_HIGH_GUIDANCE_CIQ_COL">"c11245"</definedName>
    <definedName name="IQ_FFO_LOW_EST">"c420"</definedName>
    <definedName name="IQ_FFO_LOW_EST_CIQ">"c4978"</definedName>
    <definedName name="IQ_FFO_LOW_EST_REUT">"c3840"</definedName>
    <definedName name="IQ_FFO_LOW_EST_THOM">"c4002"</definedName>
    <definedName name="IQ_FFO_LOW_GUIDANCE">"c4224"</definedName>
    <definedName name="IQ_FFO_LOW_GUIDANCE_CIQ">"c4636"</definedName>
    <definedName name="IQ_FFO_LOW_GUIDANCE_CIQ_COL">"c11285"</definedName>
    <definedName name="IQ_FFO_MEDIAN_EST">"c1665"</definedName>
    <definedName name="IQ_FFO_MEDIAN_EST_CIQ">"c4979"</definedName>
    <definedName name="IQ_FFO_MEDIAN_EST_REUT">"c3838"</definedName>
    <definedName name="IQ_FFO_MEDIAN_EST_THOM">"c4000"</definedName>
    <definedName name="IQ_FFO_NO_EST">"c276"</definedName>
    <definedName name="IQ_FFO_NUM_EST">"c421"</definedName>
    <definedName name="IQ_FFO_NUM_EST_CIQ">"c4980"</definedName>
    <definedName name="IQ_FFO_NUM_EST_REUT">"c3841"</definedName>
    <definedName name="IQ_FFO_NUM_EST_THOM">"c4003"</definedName>
    <definedName name="IQ_FFO_PAYOUT_RATIO">"c3492"</definedName>
    <definedName name="IQ_FFO_PER_SHARE_BASIC">"c8867"</definedName>
    <definedName name="IQ_FFO_PER_SHARE_DILUTED">"c8868"</definedName>
    <definedName name="IQ_FFO_SHARE_ACT_OR_EST">"c2216"</definedName>
    <definedName name="IQ_FFO_SHARE_ACT_OR_EST_CIQ">"c4971"</definedName>
    <definedName name="IQ_FFO_SHARE_EST">"c418"</definedName>
    <definedName name="IQ_FFO_SHARE_EST_DET_EST_CURRENCY_REUT">"c12536"</definedName>
    <definedName name="IQ_FFO_SHARE_EST_DET_EST_DATE_REUT">"c12295"</definedName>
    <definedName name="IQ_FFO_SHARE_EST_DET_EST_INCL_REUT">"c12419"</definedName>
    <definedName name="IQ_FFO_SHARE_EST_DET_EST_ORIGIN_REUT">"c12724"</definedName>
    <definedName name="IQ_FFO_SHARE_EST_DET_EST_REUT">"c12153"</definedName>
    <definedName name="IQ_FFO_SHARE_EST_DOWN_2MONTH_REUT">"c17125"</definedName>
    <definedName name="IQ_FFO_SHARE_EST_DOWN_3MONTH_REUT">"c17129"</definedName>
    <definedName name="IQ_FFO_SHARE_EST_DOWN_MONTH_REUT">"c17121"</definedName>
    <definedName name="IQ_FFO_SHARE_EST_NUM_ANALYSTS_2MONTH_REUT">"c17123"</definedName>
    <definedName name="IQ_FFO_SHARE_EST_NUM_ANALYSTS_3MONTH_REUT">"c17127"</definedName>
    <definedName name="IQ_FFO_SHARE_EST_NUM_ANALYSTS_MONTH_REUT">"c17119"</definedName>
    <definedName name="IQ_FFO_SHARE_EST_REUT">"c3837"</definedName>
    <definedName name="IQ_FFO_SHARE_EST_REV_DATE_TIME_REUT">"c27326"</definedName>
    <definedName name="IQ_FFO_SHARE_EST_REVISIONS_REUT">"c27321"</definedName>
    <definedName name="IQ_FFO_SHARE_EST_TOTAL_REVISED_2MONTH_REUT">"c17126"</definedName>
    <definedName name="IQ_FFO_SHARE_EST_TOTAL_REVISED_3MONTH_REUT">"c17130"</definedName>
    <definedName name="IQ_FFO_SHARE_EST_TOTAL_REVISED_MONTH_REUT">"c17122"</definedName>
    <definedName name="IQ_FFO_SHARE_EST_UP_2MONTH_REUT">"c17124"</definedName>
    <definedName name="IQ_FFO_SHARE_EST_UP_3MONTH_REUT">"c17128"</definedName>
    <definedName name="IQ_FFO_SHARE_EST_UP_MONTH_REUT">"c17120"</definedName>
    <definedName name="IQ_FFO_SHARE_GUIDANCE">"c4447"</definedName>
    <definedName name="IQ_FFO_SHARE_GUIDANCE_CIQ">"c4976"</definedName>
    <definedName name="IQ_FFO_SHARE_GUIDANCE_CIQ_COL">"c11623"</definedName>
    <definedName name="IQ_FFO_SHARE_HIGH_EST">"c419"</definedName>
    <definedName name="IQ_FFO_SHARE_HIGH_EST_REUT">"c3839"</definedName>
    <definedName name="IQ_FFO_SHARE_HIGH_GUIDANCE">"c4203"</definedName>
    <definedName name="IQ_FFO_SHARE_HIGH_GUIDANCE_CIQ">"c4615"</definedName>
    <definedName name="IQ_FFO_SHARE_HIGH_GUIDANCE_CIQ_COL">"c11264"</definedName>
    <definedName name="IQ_FFO_SHARE_LOW_EST">"c420"</definedName>
    <definedName name="IQ_FFO_SHARE_LOW_EST_REUT">"c3840"</definedName>
    <definedName name="IQ_FFO_SHARE_LOW_GUIDANCE">"c4243"</definedName>
    <definedName name="IQ_FFO_SHARE_LOW_GUIDANCE_CIQ">"c4655"</definedName>
    <definedName name="IQ_FFO_SHARE_LOW_GUIDANCE_CIQ_COL">"c11304"</definedName>
    <definedName name="IQ_FFO_SHARE_MEDIAN_EST">"c1665"</definedName>
    <definedName name="IQ_FFO_SHARE_MEDIAN_EST_REUT">"c3838"</definedName>
    <definedName name="IQ_FFO_SHARE_NUM_EST">"c421"</definedName>
    <definedName name="IQ_FFO_SHARE_NUM_EST_REUT">"c3841"</definedName>
    <definedName name="IQ_FFO_SHARE_SHARE_EST_DET_EST">"c12059"</definedName>
    <definedName name="IQ_FFO_SHARE_SHARE_EST_DET_EST_CIQ">"c12121"</definedName>
    <definedName name="IQ_FFO_SHARE_SHARE_EST_DET_EST_CURRENCY">"c12466"</definedName>
    <definedName name="IQ_FFO_SHARE_SHARE_EST_DET_EST_CURRENCY_CIQ">"c12512"</definedName>
    <definedName name="IQ_FFO_SHARE_SHARE_EST_DET_EST_CURRENCY_REUT">"c12536"</definedName>
    <definedName name="IQ_FFO_SHARE_SHARE_EST_DET_EST_CURRENCY_THOM">"c12487"</definedName>
    <definedName name="IQ_FFO_SHARE_SHARE_EST_DET_EST_DATE">"c12212"</definedName>
    <definedName name="IQ_FFO_SHARE_SHARE_EST_DET_EST_DATE_CIQ">"c12267"</definedName>
    <definedName name="IQ_FFO_SHARE_SHARE_EST_DET_EST_DATE_REUT">"c12295"</definedName>
    <definedName name="IQ_FFO_SHARE_SHARE_EST_DET_EST_DATE_THOM">"c12238"</definedName>
    <definedName name="IQ_FFO_SHARE_SHARE_EST_DET_EST_INCL">"c12349"</definedName>
    <definedName name="IQ_FFO_SHARE_SHARE_EST_DET_EST_INCL_CIQ">"c12395"</definedName>
    <definedName name="IQ_FFO_SHARE_SHARE_EST_DET_EST_INCL_REUT">"c12419"</definedName>
    <definedName name="IQ_FFO_SHARE_SHARE_EST_DET_EST_INCL_THOM">"c12370"</definedName>
    <definedName name="IQ_FFO_SHARE_SHARE_EST_DET_EST_ORIGIN">"c12722"</definedName>
    <definedName name="IQ_FFO_SHARE_SHARE_EST_DET_EST_ORIGIN_CIQ">"c12720"</definedName>
    <definedName name="IQ_FFO_SHARE_SHARE_EST_DET_EST_ORIGIN_REUT">"c12724"</definedName>
    <definedName name="IQ_FFO_SHARE_SHARE_EST_DET_EST_ORIGIN_THOM">"c12608"</definedName>
    <definedName name="IQ_FFO_SHARE_SHARE_EST_DET_EST_REUT">"c12153"</definedName>
    <definedName name="IQ_FFO_SHARE_SHARE_EST_DET_EST_THOM">"c12088"</definedName>
    <definedName name="IQ_FFO_SHARE_SHARE_EST_REUT">"c3837"</definedName>
    <definedName name="IQ_FFO_SHARE_SHARE_EST_THOM">"c3999"</definedName>
    <definedName name="IQ_FFO_SHARE_SHARE_HIGH_EST_REUT">"c3839"</definedName>
    <definedName name="IQ_FFO_SHARE_SHARE_HIGH_EST_THOM">"c4001"</definedName>
    <definedName name="IQ_FFO_SHARE_SHARE_LOW_EST_REUT">"c3840"</definedName>
    <definedName name="IQ_FFO_SHARE_SHARE_LOW_EST_THOM">"c4002"</definedName>
    <definedName name="IQ_FFO_SHARE_SHARE_MEDIAN_EST_REUT">"c3838"</definedName>
    <definedName name="IQ_FFO_SHARE_SHARE_MEDIAN_EST_THOM">"c4000"</definedName>
    <definedName name="IQ_FFO_SHARE_SHARE_NUM_EST_REUT">"c3841"</definedName>
    <definedName name="IQ_FFO_SHARE_SHARE_NUM_EST_THOM">"c4003"</definedName>
    <definedName name="IQ_FFO_SHARE_SHARE_STDDEV_EST_REUT">"c3842"</definedName>
    <definedName name="IQ_FFO_SHARE_SHARE_STDDEV_EST_THOM">"c4004"</definedName>
    <definedName name="IQ_FFO_SHARE_STDDEV_EST">"c422"</definedName>
    <definedName name="IQ_FFO_SHARE_STDDEV_EST_REUT">"c3842"</definedName>
    <definedName name="IQ_FFO_SHARES_BASIC">"c16185"</definedName>
    <definedName name="IQ_FFO_SHARES_DILUTED">"c16187"</definedName>
    <definedName name="IQ_FFO_STDDEV_EST">"c422"</definedName>
    <definedName name="IQ_FFO_STDDEV_EST_CIQ">"c4981"</definedName>
    <definedName name="IQ_FFO_STDDEV_EST_REUT">"c3842"</definedName>
    <definedName name="IQ_FFO_STDDEV_EST_THOM">"c4004"</definedName>
    <definedName name="IQ_FFO_TOTAL_REVENUE">"c16060"</definedName>
    <definedName name="IQ_FH">100000</definedName>
    <definedName name="IQ_FHLB_ADVANCES_FDIC">"c6366"</definedName>
    <definedName name="IQ_FHLB_DEBT">"c423"</definedName>
    <definedName name="IQ_FHLB_DUE_AFTER_FIVE">"c2086"</definedName>
    <definedName name="IQ_FHLB_DUE_CY">"c2080"</definedName>
    <definedName name="IQ_FHLB_DUE_CY1">"c2081"</definedName>
    <definedName name="IQ_FHLB_DUE_CY2">"c2082"</definedName>
    <definedName name="IQ_FHLB_DUE_CY3">"c2083"</definedName>
    <definedName name="IQ_FHLB_DUE_CY4">"c2084"</definedName>
    <definedName name="IQ_FHLB_DUE_NEXT_FIVE">"c2085"</definedName>
    <definedName name="IQ_FHLB_DUE_NEXTVFIVE">"c2085"</definedName>
    <definedName name="IQ_FIDUCIARY_ACTIVITIES_FDIC">"c6571"</definedName>
    <definedName name="IQ_FIDUCIARY_INCOME_OPERATING_INC_FFIEC">"c13383"</definedName>
    <definedName name="IQ_FIFETEEN_YEAR_FIXED_AND_FLOATING_RATE_FDIC">"c6423"</definedName>
    <definedName name="IQ_FIFETEEN_YEAR_MORTGAGE_PASS_THROUGHS_FDIC">"c6415"</definedName>
    <definedName name="IQ_FII_12M_RETURN">"c25807"</definedName>
    <definedName name="IQ_FII_3M_RETURN">"c25808"</definedName>
    <definedName name="IQ_FII_6M_RETURN">"c25809"</definedName>
    <definedName name="IQ_FII_AVGBIDSPREAD">"c25820"</definedName>
    <definedName name="IQ_FII_CONVEX">"c25799"</definedName>
    <definedName name="IQ_FII_COUPON">"c25800"</definedName>
    <definedName name="IQ_FII_DAILY_RETURN">"c25810"</definedName>
    <definedName name="IQ_FII_DURTW">"c25802"</definedName>
    <definedName name="IQ_FII_EXCESS_RETURN">"c25819"</definedName>
    <definedName name="IQ_FII_INDEXPRICE">"c25806"</definedName>
    <definedName name="IQ_FII_MATURITY">"c25804"</definedName>
    <definedName name="IQ_FII_MODDUR">"c25801"</definedName>
    <definedName name="IQ_FII_MTD_RETURN_COUPON">"c25813"</definedName>
    <definedName name="IQ_FII_MTD_RETURN_CURRENCY">"c25814"</definedName>
    <definedName name="IQ_FII_MTD_RETURN_PAYDOWN">"c25815"</definedName>
    <definedName name="IQ_FII_MTD_RETURN_PRICE">"c25816"</definedName>
    <definedName name="IQ_FII_MTD_RETURN_TOTAL">"c25812"</definedName>
    <definedName name="IQ_FII_MV">"c25803"</definedName>
    <definedName name="IQ_FII_NUMISSUE">"c25805"</definedName>
    <definedName name="IQ_FII_OAS">"c25798"</definedName>
    <definedName name="IQ_FII_RETURN_INCEPTION">"c25811"</definedName>
    <definedName name="IQ_FII_YTD_RETURN">"c25817"</definedName>
    <definedName name="IQ_FII_YTW">"c25818"</definedName>
    <definedName name="IQ_FILING_CURRENCY">"c2129"</definedName>
    <definedName name="IQ_FILING_CURRENCY_AP">"c11747"</definedName>
    <definedName name="IQ_FILINGDATE_BS">"c424"</definedName>
    <definedName name="IQ_FILINGDATE_CF">"c425"</definedName>
    <definedName name="IQ_FILINGDATE_IS">"c426"</definedName>
    <definedName name="IQ_FILM_RIGHTS">"c2254"</definedName>
    <definedName name="IQ_FIN_COLLECTION_ID">"c13922"</definedName>
    <definedName name="IQ_FIN_DATA_SOURCE">"c6788"</definedName>
    <definedName name="IQ_FIN_DIV_ASSETS_CURRENT">"c427"</definedName>
    <definedName name="IQ_FIN_DIV_ASSETS_LT">"c428"</definedName>
    <definedName name="IQ_FIN_DIV_CASH_EQUIV">"c6289"</definedName>
    <definedName name="IQ_FIN_DIV_CURRENT_PORT_DEBT_TOTAL">"c5524"</definedName>
    <definedName name="IQ_FIN_DIV_CURRENT_PORT_LEASES_TOTAL">"c5523"</definedName>
    <definedName name="IQ_FIN_DIV_DEBT_CURRENT">"c429"</definedName>
    <definedName name="IQ_FIN_DIV_DEBT_LT">"c430"</definedName>
    <definedName name="IQ_FIN_DIV_DEBT_LT_TOTAL">"c5526"</definedName>
    <definedName name="IQ_FIN_DIV_DEBT_TOTAL">"c5656"</definedName>
    <definedName name="IQ_FIN_DIV_EXP">"c431"</definedName>
    <definedName name="IQ_FIN_DIV_INT_EXP">"c432"</definedName>
    <definedName name="IQ_FIN_DIV_LEASES_LT_TOTAL">"c5525"</definedName>
    <definedName name="IQ_FIN_DIV_LIAB_CURRENT">"c433"</definedName>
    <definedName name="IQ_FIN_DIV_LIAB_LT">"c434"</definedName>
    <definedName name="IQ_FIN_DIV_LOANS_CURRENT">"c435"</definedName>
    <definedName name="IQ_FIN_DIV_LOANS_LT">"c436"</definedName>
    <definedName name="IQ_FIN_DIV_LT_DEBT_TOTAL">"c5655"</definedName>
    <definedName name="IQ_FIN_DIV_NOTES_PAY_TOTAL">"c5522"</definedName>
    <definedName name="IQ_FIN_DIV_REV">"c437"</definedName>
    <definedName name="IQ_FIN_DIV_ST_DEBT_TOTAL">"c5527"</definedName>
    <definedName name="IQ_FIN_DIV_ST_INVEST">"c6288"</definedName>
    <definedName name="IQ_FIN_INSTANCE_ID">"c13921"</definedName>
    <definedName name="IQ_FIN_PERIOD_ID">"c13920"</definedName>
    <definedName name="IQ_FINANCIAL_LOC_FOREIGN_GUARANTEES_FFIEC">"c13249"</definedName>
    <definedName name="IQ_FINANCIAL_SERVICING_ASSETS_FAIR_VALUE_TOT_FFIEC">"c13212"</definedName>
    <definedName name="IQ_FINANCIAL_SERVICING_ASSETS_LEVEL_1_FFIEC">"c13220"</definedName>
    <definedName name="IQ_FINANCIAL_SERVICING_ASSETS_LEVEL_2_FFIEC">"c13228"</definedName>
    <definedName name="IQ_FINANCIAL_SERVICING_ASSETS_LEVEL_3_FFIEC">"c13236"</definedName>
    <definedName name="IQ_FINANCIAL_SERVICING_LIAB_FAIR_VALUE_TOT_FFIEC">"c13215"</definedName>
    <definedName name="IQ_FINANCIAL_SERVICING_LIAB_LEVEL_1_FFIEC">"c13223"</definedName>
    <definedName name="IQ_FINANCIAL_SERVICING_LIAB_LEVEL_2_FFIEC">"c13231"</definedName>
    <definedName name="IQ_FINANCIAL_SERVICING_LIAB_LEVEL_3_FFIEC">"c13239"</definedName>
    <definedName name="IQ_FINANCING_CASH">"c893"</definedName>
    <definedName name="IQ_FINANCING_CASH_1">"c1405"</definedName>
    <definedName name="IQ_FINANCING_CASH_SUPPL">"c899"</definedName>
    <definedName name="IQ_FINANCING_CASH_SUPPL_1">"c1406"</definedName>
    <definedName name="IQ_FINANCING_OBLIG_CURRENT">"c11753"</definedName>
    <definedName name="IQ_FINANCING_OBLIG_NON_CURRENT">"c11754"</definedName>
    <definedName name="IQ_FINISHED_INV">"c438"</definedName>
    <definedName name="IQ_FIRST_INT_DATE">"c2186"</definedName>
    <definedName name="IQ_FIRST_YEAR_LIFE">"c439"</definedName>
    <definedName name="IQ_FIRST_YEAR_LIFE_PREM">"c2787"</definedName>
    <definedName name="IQ_FIRST_YEAR_PREM">"c2786"</definedName>
    <definedName name="IQ_FIRSTPRICINGDATE">"c3050"</definedName>
    <definedName name="IQ_FISCAL_BALANCE_PCT_GDP">"c20654"</definedName>
    <definedName name="IQ_FISCAL_Q">"c440"</definedName>
    <definedName name="IQ_FISCAL_Q_EST">"c6794"</definedName>
    <definedName name="IQ_FISCAL_Q_EST_CIQ">"c6806"</definedName>
    <definedName name="IQ_FISCAL_Q_EST_REUT">"c6798"</definedName>
    <definedName name="IQ_FISCAL_Y">"c441"</definedName>
    <definedName name="IQ_FISCAL_Y_EST">"c6795"</definedName>
    <definedName name="IQ_FISCAL_Y_EST_CIQ">"c6807"</definedName>
    <definedName name="IQ_FISCAL_Y_EST_REUT">"c6799"</definedName>
    <definedName name="IQ_FIVE_PERCENT_AMOUNT">"c240"</definedName>
    <definedName name="IQ_FIVE_PERCENT_CIQID">"c19094"</definedName>
    <definedName name="IQ_FIVE_PERCENT_DERIVATIVES">"c19096"</definedName>
    <definedName name="IQ_FIVE_PERCENT_NAME">"c19093"</definedName>
    <definedName name="IQ_FIVE_PERCENT_OWNER">"c442"</definedName>
    <definedName name="IQ_FIVE_PERCENT_PERCENT">"c19097"</definedName>
    <definedName name="IQ_FIVE_PERCENT_POSITION_DATE">"c19099"</definedName>
    <definedName name="IQ_FIVE_PERCENT_SHARES">"c19095"</definedName>
    <definedName name="IQ_FIVE_PERCENT_VALUE">"c19098"</definedName>
    <definedName name="IQ_FIVE_YEAR_FIXED_AND_FLOATING_RATE_FDIC">"c6422"</definedName>
    <definedName name="IQ_FIVE_YEAR_MORTGAGE_PASS_THROUGHS_FDIC">"c6414"</definedName>
    <definedName name="IQ_FIVEPERCENT_OWNER">"c239"</definedName>
    <definedName name="IQ_FIVEPERCENT_PERCENT">"c443"</definedName>
    <definedName name="IQ_FIVEPERCENT_SHARES">"c444"</definedName>
    <definedName name="IQ_FIX_FREQUENCY">"c8964"</definedName>
    <definedName name="IQ_FIXED_ASSET_TURNS">"c445"</definedName>
    <definedName name="IQ_FIXED_INCOME_LIST">"c13504"</definedName>
    <definedName name="IQ_FIXED_INVEST_APR_FC_UNUSED">"c8410"</definedName>
    <definedName name="IQ_FIXED_INVEST_APR_FC_UNUSED_UNUSED_UNUSED">"c8410"</definedName>
    <definedName name="IQ_FIXED_INVEST_APR_UNUSED">"c7530"</definedName>
    <definedName name="IQ_FIXED_INVEST_APR_UNUSED_UNUSED_UNUSED">"c7530"</definedName>
    <definedName name="IQ_FIXED_INVEST_FC_UNUSED">"c7750"</definedName>
    <definedName name="IQ_FIXED_INVEST_FC_UNUSED_UNUSED_UNUSED">"c7750"</definedName>
    <definedName name="IQ_FIXED_INVEST_MACH_EQUIP">"c6871"</definedName>
    <definedName name="IQ_FIXED_INVEST_MACH_EQUIP_APR">"c7531"</definedName>
    <definedName name="IQ_FIXED_INVEST_MACH_EQUIP_APR_FC">"c8411"</definedName>
    <definedName name="IQ_FIXED_INVEST_MACH_EQUIP_FC">"c7751"</definedName>
    <definedName name="IQ_FIXED_INVEST_MACH_EQUIP_POP">"c7091"</definedName>
    <definedName name="IQ_FIXED_INVEST_MACH_EQUIP_POP_FC">"c7971"</definedName>
    <definedName name="IQ_FIXED_INVEST_MACH_EQUIP_REAL">"c6979"</definedName>
    <definedName name="IQ_FIXED_INVEST_MACH_EQUIP_REAL_APR">"c7639"</definedName>
    <definedName name="IQ_FIXED_INVEST_MACH_EQUIP_REAL_APR_FC">"c8519"</definedName>
    <definedName name="IQ_FIXED_INVEST_MACH_EQUIP_REAL_FC">"c7859"</definedName>
    <definedName name="IQ_FIXED_INVEST_MACH_EQUIP_REAL_POP">"c7199"</definedName>
    <definedName name="IQ_FIXED_INVEST_MACH_EQUIP_REAL_POP_FC">"c8079"</definedName>
    <definedName name="IQ_FIXED_INVEST_MACH_EQUIP_REAL_YOY">"c7419"</definedName>
    <definedName name="IQ_FIXED_INVEST_MACH_EQUIP_REAL_YOY_FC">"c8299"</definedName>
    <definedName name="IQ_FIXED_INVEST_MACH_EQUIP_YOY">"c7311"</definedName>
    <definedName name="IQ_FIXED_INVEST_MACH_EQUIP_YOY_FC">"c8191"</definedName>
    <definedName name="IQ_FIXED_INVEST_POP_FC_UNUSED">"c7970"</definedName>
    <definedName name="IQ_FIXED_INVEST_POP_FC_UNUSED_UNUSED_UNUSED">"c7970"</definedName>
    <definedName name="IQ_FIXED_INVEST_POP_UNUSED">"c7090"</definedName>
    <definedName name="IQ_FIXED_INVEST_POP_UNUSED_UNUSED_UNUSED">"c7090"</definedName>
    <definedName name="IQ_FIXED_INVEST_REAL_APR_FC_UNUSED">"c8518"</definedName>
    <definedName name="IQ_FIXED_INVEST_REAL_APR_FC_UNUSED_UNUSED_UNUSED">"c8518"</definedName>
    <definedName name="IQ_FIXED_INVEST_REAL_APR_UNUSED">"c7638"</definedName>
    <definedName name="IQ_FIXED_INVEST_REAL_APR_UNUSED_UNUSED_UNUSED">"c7638"</definedName>
    <definedName name="IQ_FIXED_INVEST_REAL_FC_UNUSED">"c7858"</definedName>
    <definedName name="IQ_FIXED_INVEST_REAL_FC_UNUSED_UNUSED_UNUSED">"c7858"</definedName>
    <definedName name="IQ_FIXED_INVEST_REAL_POP_FC_UNUSED">"c8078"</definedName>
    <definedName name="IQ_FIXED_INVEST_REAL_POP_FC_UNUSED_UNUSED_UNUSED">"c8078"</definedName>
    <definedName name="IQ_FIXED_INVEST_REAL_POP_UNUSED">"c7198"</definedName>
    <definedName name="IQ_FIXED_INVEST_REAL_POP_UNUSED_UNUSED_UNUSED">"c7198"</definedName>
    <definedName name="IQ_FIXED_INVEST_REAL_SAAR">"c6980"</definedName>
    <definedName name="IQ_FIXED_INVEST_REAL_SAAR_APR">"c7640"</definedName>
    <definedName name="IQ_FIXED_INVEST_REAL_SAAR_APR_FC">"c8520"</definedName>
    <definedName name="IQ_FIXED_INVEST_REAL_SAAR_FC">"c7860"</definedName>
    <definedName name="IQ_FIXED_INVEST_REAL_SAAR_POP">"c7200"</definedName>
    <definedName name="IQ_FIXED_INVEST_REAL_SAAR_POP_FC">"c8080"</definedName>
    <definedName name="IQ_FIXED_INVEST_REAL_SAAR_USD_APR_FC">"c11945"</definedName>
    <definedName name="IQ_FIXED_INVEST_REAL_SAAR_USD_FC">"c11942"</definedName>
    <definedName name="IQ_FIXED_INVEST_REAL_SAAR_USD_POP_FC">"c11943"</definedName>
    <definedName name="IQ_FIXED_INVEST_REAL_SAAR_USD_YOY_FC">"c11944"</definedName>
    <definedName name="IQ_FIXED_INVEST_REAL_SAAR_YOY">"c7420"</definedName>
    <definedName name="IQ_FIXED_INVEST_REAL_SAAR_YOY_FC">"c8300"</definedName>
    <definedName name="IQ_FIXED_INVEST_REAL_UNUSED">"c6978"</definedName>
    <definedName name="IQ_FIXED_INVEST_REAL_UNUSED_UNUSED_UNUSED">"c6978"</definedName>
    <definedName name="IQ_FIXED_INVEST_REAL_USD_APR_FC">"c11941"</definedName>
    <definedName name="IQ_FIXED_INVEST_REAL_USD_FC">"c11938"</definedName>
    <definedName name="IQ_FIXED_INVEST_REAL_USD_POP_FC">"c11939"</definedName>
    <definedName name="IQ_FIXED_INVEST_REAL_USD_YOY_FC">"c11940"</definedName>
    <definedName name="IQ_FIXED_INVEST_REAL_YOY_FC_UNUSED">"c8298"</definedName>
    <definedName name="IQ_FIXED_INVEST_REAL_YOY_FC_UNUSED_UNUSED_UNUSED">"c8298"</definedName>
    <definedName name="IQ_FIXED_INVEST_REAL_YOY_UNUSED">"c7418"</definedName>
    <definedName name="IQ_FIXED_INVEST_REAL_YOY_UNUSED_UNUSED_UNUSED">"c7418"</definedName>
    <definedName name="IQ_FIXED_INVEST_SAAR">"c6872"</definedName>
    <definedName name="IQ_FIXED_INVEST_SAAR_APR">"c7532"</definedName>
    <definedName name="IQ_FIXED_INVEST_SAAR_APR_FC">"c8412"</definedName>
    <definedName name="IQ_FIXED_INVEST_SAAR_FC">"c7752"</definedName>
    <definedName name="IQ_FIXED_INVEST_SAAR_POP">"c7092"</definedName>
    <definedName name="IQ_FIXED_INVEST_SAAR_POP_FC">"c7972"</definedName>
    <definedName name="IQ_FIXED_INVEST_SAAR_USD_APR_FC">"c11833"</definedName>
    <definedName name="IQ_FIXED_INVEST_SAAR_USD_FC">"c11830"</definedName>
    <definedName name="IQ_FIXED_INVEST_SAAR_USD_POP_FC">"c11831"</definedName>
    <definedName name="IQ_FIXED_INVEST_SAAR_USD_YOY_FC">"c11832"</definedName>
    <definedName name="IQ_FIXED_INVEST_SAAR_YOY">"c7312"</definedName>
    <definedName name="IQ_FIXED_INVEST_SAAR_YOY_FC">"c8192"</definedName>
    <definedName name="IQ_FIXED_INVEST_UNUSED">"c6870"</definedName>
    <definedName name="IQ_FIXED_INVEST_UNUSED_UNUSED_UNUSED">"c6870"</definedName>
    <definedName name="IQ_FIXED_INVEST_USD_APR_FC">"c11829"</definedName>
    <definedName name="IQ_FIXED_INVEST_USD_FC">"c11826"</definedName>
    <definedName name="IQ_FIXED_INVEST_USD_POP_FC">"c11827"</definedName>
    <definedName name="IQ_FIXED_INVEST_USD_YOY_FC">"c11828"</definedName>
    <definedName name="IQ_FIXED_INVEST_YOY_FC_UNUSED">"c8190"</definedName>
    <definedName name="IQ_FIXED_INVEST_YOY_FC_UNUSED_UNUSED_UNUSED">"c8190"</definedName>
    <definedName name="IQ_FIXED_INVEST_YOY_UNUSED">"c7310"</definedName>
    <definedName name="IQ_FIXED_INVEST_YOY_UNUSED_UNUSED_UNUSED">"c7310"</definedName>
    <definedName name="IQ_FIXED_RATE_DEBT">"c17894"</definedName>
    <definedName name="IQ_FIXED_RATE_DEBT_PCT">"c18008"</definedName>
    <definedName name="IQ_FLOAT">"c225"</definedName>
    <definedName name="IQ_FLOAT_PERCENT">"c1575"</definedName>
    <definedName name="IQ_FNMA_FHLMC_FDIC">"c6397"</definedName>
    <definedName name="IQ_FNMA_FHLMC_GNMA_FDIC">"c6399"</definedName>
    <definedName name="IQ_FORECLOSED_PROP_GNMA_LOANS_FFIEC">"c15272"</definedName>
    <definedName name="IQ_FORECLOSED_PROPERTIES_FDIC">"c6459"</definedName>
    <definedName name="IQ_FOREIGN_BANK_LOANS_FDIC">"c6437"</definedName>
    <definedName name="IQ_FOREIGN_BANKS_DEPOSITS_FOREIGN_FDIC">"c6481"</definedName>
    <definedName name="IQ_FOREIGN_BANKS_DUE_30_89_FFIEC">"c13269"</definedName>
    <definedName name="IQ_FOREIGN_BANKS_DUE_90_FFIEC">"c13295"</definedName>
    <definedName name="IQ_FOREIGN_BANKS_LOAN_CHARG_OFFS_FDIC">"c6645"</definedName>
    <definedName name="IQ_FOREIGN_BANKS_NET_CHARGE_OFFS_FDIC">"c6647"</definedName>
    <definedName name="IQ_FOREIGN_BANKS_NON_ACCRUAL_FFIEC">"c13321"</definedName>
    <definedName name="IQ_FOREIGN_BANKS_NONTRANSACTION_ACCOUNTS_FDIC">"c6550"</definedName>
    <definedName name="IQ_FOREIGN_BANKS_RECOVERIES_FDIC">"c6646"</definedName>
    <definedName name="IQ_FOREIGN_BANKS_TRANSACTION_ACCOUNTS_FDIC">"c6542"</definedName>
    <definedName name="IQ_FOREIGN_BRANCHES_U.S._BANKS_LOANS_FDIC">"c6438"</definedName>
    <definedName name="IQ_FOREIGN_BRANCHES_US_BANKS_FDIC">"c6392"</definedName>
    <definedName name="IQ_FOREIGN_BRANCHES_US_BANKS_LOANS_FDIC">"c6438"</definedName>
    <definedName name="IQ_FOREIGN_COUNTRIES_BANKS_TOTAL_LOANS_FOREIGN_FDIC">"c6445"</definedName>
    <definedName name="IQ_FOREIGN_DEBT_SECURITIES_FDIC">"c6303"</definedName>
    <definedName name="IQ_FOREIGN_DEP_IB">"c446"</definedName>
    <definedName name="IQ_FOREIGN_DEP_NON_IB">"c447"</definedName>
    <definedName name="IQ_FOREIGN_DEPOSITS_ASSETS_TOT_FFIEC">"c13445"</definedName>
    <definedName name="IQ_FOREIGN_DEPOSITS_NONTRANSACTION_ACCOUNTS_FDIC">"c6549"</definedName>
    <definedName name="IQ_FOREIGN_DEPOSITS_TOT_FFIEC">"c13486"</definedName>
    <definedName name="IQ_FOREIGN_DEPOSITS_TOTAL_DEPOSITS">"c15719"</definedName>
    <definedName name="IQ_FOREIGN_DEPOSITS_TRANSACTION_ACCOUNTS_FDIC">"c6541"</definedName>
    <definedName name="IQ_FOREIGN_EXCHANGE">"c451"</definedName>
    <definedName name="IQ_FOREIGN_EXCHANGE_1">"c1376"</definedName>
    <definedName name="IQ_FOREIGN_EXCHANGE_EXPOSURES_FDIC">"c6663"</definedName>
    <definedName name="IQ_FOREIGN_GOVERNMENT_LOANS_FDIC">"c6430"</definedName>
    <definedName name="IQ_FOREIGN_GOVERNMENTS_CHARGE_OFFS_FDIC">"c6600"</definedName>
    <definedName name="IQ_FOREIGN_GOVERNMENTS_DEPOSITS_FOREIGN_FDIC">"c6482"</definedName>
    <definedName name="IQ_FOREIGN_GOVERNMENTS_NET_CHARGE_OFFS_FDIC">"c6638"</definedName>
    <definedName name="IQ_FOREIGN_GOVERNMENTS_NONTRANSACTION_ACCOUNTS_FDIC">"c6551"</definedName>
    <definedName name="IQ_FOREIGN_GOVERNMENTS_RECOVERIES_FDIC">"c6619"</definedName>
    <definedName name="IQ_FOREIGN_GOVERNMENTS_TOTAL_DEPOSITS_FDIC">"c6476"</definedName>
    <definedName name="IQ_FOREIGN_GOVERNMENTS_TRANSACTION_ACCOUNTS_FDIC">"c6543"</definedName>
    <definedName name="IQ_FOREIGN_GOVT_OFFICIAL_INST_FOREIGN_DEP_FFIEC">"c15345"</definedName>
    <definedName name="IQ_FOREIGN_GOVT_OFFICIAL_INST_NON_TRANS_ACCTS_FFIEC">"c15327"</definedName>
    <definedName name="IQ_FOREIGN_GOVT_OFFICIAL_INST_TRANS_ACCTS_FFIEC">"c15319"</definedName>
    <definedName name="IQ_FOREIGN_LL_REC_FFIEC">"c12892"</definedName>
    <definedName name="IQ_FOREIGN_LOANS">"c448"</definedName>
    <definedName name="IQ_FOREIGN_LOANS_LEASES_FOREIGN_FFIEC">"c13478"</definedName>
    <definedName name="IQ_FOREIGN_LOANS_TOTAL_LOANS">"c15714"</definedName>
    <definedName name="IQ_FOUNDATION_OVER_TOTAL">"c13769"</definedName>
    <definedName name="IQ_FQ">500</definedName>
    <definedName name="IQ_FREE_OPERATING_CASH_FLOW_DEBT_CSD">"c27718"</definedName>
    <definedName name="IQ_FTOOL_CAPEX">"c16212"</definedName>
    <definedName name="IQ_FTOOL_CASH">"c16213"</definedName>
    <definedName name="IQ_FTOOL_CASH_INVEST">"c16214"</definedName>
    <definedName name="IQ_FTOOL_EBT">"c16215"</definedName>
    <definedName name="IQ_FTOOL_NI">"c16216"</definedName>
    <definedName name="IQ_FTOOL_NI_CF">"c16206"</definedName>
    <definedName name="IQ_FTOOL_NUMBER_SHAREHOLDERS">"c16207"</definedName>
    <definedName name="IQ_FTOOL_SHARES_PER_DR">"c16208"</definedName>
    <definedName name="IQ_FTOOL_TOTAL_ASSETS">"c16209"</definedName>
    <definedName name="IQ_FTOOL_TOTAL_LIAB_EQUITY">"c16210"</definedName>
    <definedName name="IQ_FTOOL_TOTAL_REV">"c16211"</definedName>
    <definedName name="IQ_FUEL">"c449"</definedName>
    <definedName name="IQ_FULL_TIME">"c450"</definedName>
    <definedName name="IQ_FULLY_INSURED_BROKERED_DEPOSITS_FFIEC">"c15305"</definedName>
    <definedName name="IQ_FULLY_INSURED_DEPOSITS_FDIC">"c6487"</definedName>
    <definedName name="IQ_FUND_FEE_INC_NON_INT_INC_FFIEC">"c13493"</definedName>
    <definedName name="IQ_FUND_NAV">"c15225"</definedName>
    <definedName name="IQ_FUND_PRIMARY_ADVISOR">"c19091"</definedName>
    <definedName name="IQ_FUNDING_DEPENDENCE_FFIEC">"c13336"</definedName>
    <definedName name="IQ_FUNDING_DEPENDENCE_ST_FFIEC">"c13337"</definedName>
    <definedName name="IQ_FUNDS_PURCHASED_ASSETS_TOT_FFIEC">"c13446"</definedName>
    <definedName name="IQ_FUTURES_FORWARD_CONTRACTS_NOTIONAL_AMOUNT_FDIC">"c6518"</definedName>
    <definedName name="IQ_FUTURES_FORWARD_CONTRACTS_RATE_RISK_FDIC">"c6508"</definedName>
    <definedName name="IQ_FWD">"LTM"</definedName>
    <definedName name="IQ_FWD_CY">10001</definedName>
    <definedName name="IQ_FWD_CY1">10002</definedName>
    <definedName name="IQ_FWD_CY2">10003</definedName>
    <definedName name="IQ_FWD_FY">1001</definedName>
    <definedName name="IQ_FWD_FY1">1002</definedName>
    <definedName name="IQ_FWD_FY2">1003</definedName>
    <definedName name="IQ_FWD_Q">501</definedName>
    <definedName name="IQ_FWD_Q1">502</definedName>
    <definedName name="IQ_FWD_Q2">503</definedName>
    <definedName name="IQ_FWD_Q3">"504"</definedName>
    <definedName name="IQ_FWD_Q4">"505"</definedName>
    <definedName name="IQ_FWD_Q5">"506"</definedName>
    <definedName name="IQ_FWD_Q6">"507"</definedName>
    <definedName name="IQ_FWD_Q7">"508"</definedName>
    <definedName name="IQ_FWD1">"LTM"</definedName>
    <definedName name="IQ_FX">"c451"</definedName>
    <definedName name="IQ_FX_CONTRACTS_FDIC">"c6517"</definedName>
    <definedName name="IQ_FX_CONTRACTS_FFIEC">"c13125"</definedName>
    <definedName name="IQ_FX_CONTRACTS_SPOT_FDIC">"c6356"</definedName>
    <definedName name="IQ_FX_EXPOSURE_FFIEC">"c13059"</definedName>
    <definedName name="IQ_FX_RATE">"c20655"</definedName>
    <definedName name="IQ_FX_RATE_FC">"c20656"</definedName>
    <definedName name="IQ_FX_RESERVES">"c20657"</definedName>
    <definedName name="IQ_FX_RESERVES_PCT_GDP">"c20658"</definedName>
    <definedName name="IQ_FX_RESERVES_PCT_GDP_FC">"c20659"</definedName>
    <definedName name="IQ_FY">1000</definedName>
    <definedName name="IQ_FY_DATE">"IQ_FY_DATE"</definedName>
    <definedName name="IQ_GA_EXP">"c2241"</definedName>
    <definedName name="IQ_GAAP_BS">"c6789"</definedName>
    <definedName name="IQ_GAAP_CF">"c6790"</definedName>
    <definedName name="IQ_GAAP_EST_CIQ">"c13924"</definedName>
    <definedName name="IQ_GAAP_IS">"c6194"</definedName>
    <definedName name="IQ_GAIN_ASSETS">"c452"</definedName>
    <definedName name="IQ_GAIN_ASSETS_BNK">"c453"</definedName>
    <definedName name="IQ_GAIN_ASSETS_BR">"c454"</definedName>
    <definedName name="IQ_GAIN_ASSETS_CF">"c455"</definedName>
    <definedName name="IQ_GAIN_ASSETS_CF_BNK">"c456"</definedName>
    <definedName name="IQ_GAIN_ASSETS_CF_BR">"c457"</definedName>
    <definedName name="IQ_GAIN_ASSETS_CF_CM">"c457"</definedName>
    <definedName name="IQ_GAIN_ASSETS_CF_FIN">"c458"</definedName>
    <definedName name="IQ_GAIN_ASSETS_CF_INS">"c459"</definedName>
    <definedName name="IQ_GAIN_ASSETS_CF_RE">"c6217"</definedName>
    <definedName name="IQ_GAIN_ASSETS_CF_REIT">"c460"</definedName>
    <definedName name="IQ_GAIN_ASSETS_CF_UTI">"c461"</definedName>
    <definedName name="IQ_GAIN_ASSETS_CM">"c454"</definedName>
    <definedName name="IQ_GAIN_ASSETS_FIN">"c462"</definedName>
    <definedName name="IQ_GAIN_ASSETS_INS">"c463"</definedName>
    <definedName name="IQ_GAIN_ASSETS_RE">"c6218"</definedName>
    <definedName name="IQ_GAIN_ASSETS_REC">"c464"</definedName>
    <definedName name="IQ_GAIN_ASSETS_REC_BNK">"c465"</definedName>
    <definedName name="IQ_GAIN_ASSETS_REC_BR">"c466"</definedName>
    <definedName name="IQ_GAIN_ASSETS_REC_FIN">"c467"</definedName>
    <definedName name="IQ_GAIN_ASSETS_REC_INS">"c468"</definedName>
    <definedName name="IQ_GAIN_ASSETS_REC_REIT">"c469"</definedName>
    <definedName name="IQ_GAIN_ASSETS_REC_UTI">"c470"</definedName>
    <definedName name="IQ_GAIN_ASSETS_REIT">"c471"</definedName>
    <definedName name="IQ_GAIN_ASSETS_REV">"c472"</definedName>
    <definedName name="IQ_GAIN_ASSETS_REV_BNK">"c473"</definedName>
    <definedName name="IQ_GAIN_ASSETS_REV_BR">"c474"</definedName>
    <definedName name="IQ_GAIN_ASSETS_REV_CM">"c474"</definedName>
    <definedName name="IQ_GAIN_ASSETS_REV_FIN">"c475"</definedName>
    <definedName name="IQ_GAIN_ASSETS_REV_INS">"c476"</definedName>
    <definedName name="IQ_GAIN_ASSETS_REV_RE">"c6219"</definedName>
    <definedName name="IQ_GAIN_ASSETS_REV_REIT">"c477"</definedName>
    <definedName name="IQ_GAIN_ASSETS_REV_UTI">"c478"</definedName>
    <definedName name="IQ_GAIN_ASSETS_UTI">"c479"</definedName>
    <definedName name="IQ_GAIN_CREDIT_DERIVATIVES_FFIEC">"c13066"</definedName>
    <definedName name="IQ_GAIN_CREDIT_DERIVATIVES_NON_TRADING_FFIEC">"c13067"</definedName>
    <definedName name="IQ_GAIN_INVEST">"c1463"</definedName>
    <definedName name="IQ_GAIN_INVEST_BNK">"c1582"</definedName>
    <definedName name="IQ_GAIN_INVEST_BR">"c1464"</definedName>
    <definedName name="IQ_GAIN_INVEST_CF">"c480"</definedName>
    <definedName name="IQ_GAIN_INVEST_CF_BNK">"c481"</definedName>
    <definedName name="IQ_GAIN_INVEST_CF_BR">"c482"</definedName>
    <definedName name="IQ_GAIN_INVEST_CF_CM">"c482"</definedName>
    <definedName name="IQ_GAIN_INVEST_CF_FIN">"c483"</definedName>
    <definedName name="IQ_GAIN_INVEST_CF_INS">"c484"</definedName>
    <definedName name="IQ_GAIN_INVEST_CF_RE">"c6220"</definedName>
    <definedName name="IQ_GAIN_INVEST_CF_REIT">"c485"</definedName>
    <definedName name="IQ_GAIN_INVEST_CF_UTI">"c486"</definedName>
    <definedName name="IQ_GAIN_INVEST_CM">"c1464"</definedName>
    <definedName name="IQ_GAIN_INVEST_FIN">"c1465"</definedName>
    <definedName name="IQ_GAIN_INVEST_INS">"c1466"</definedName>
    <definedName name="IQ_GAIN_INVEST_RE">"c6278"</definedName>
    <definedName name="IQ_GAIN_INVEST_REC">"c487"</definedName>
    <definedName name="IQ_GAIN_INVEST_REC_BNK">"c488"</definedName>
    <definedName name="IQ_GAIN_INVEST_REC_BR">"c489"</definedName>
    <definedName name="IQ_GAIN_INVEST_REC_FIN">"c490"</definedName>
    <definedName name="IQ_GAIN_INVEST_REC_INS">"c491"</definedName>
    <definedName name="IQ_GAIN_INVEST_REC_REIT">"c492"</definedName>
    <definedName name="IQ_GAIN_INVEST_REC_UTI">"c493"</definedName>
    <definedName name="IQ_GAIN_INVEST_REIT">"c1467"</definedName>
    <definedName name="IQ_GAIN_INVEST_REV">"c494"</definedName>
    <definedName name="IQ_GAIN_INVEST_REV_BNK">"c495"</definedName>
    <definedName name="IQ_GAIN_INVEST_REV_BR">"c496"</definedName>
    <definedName name="IQ_GAIN_INVEST_REV_CM">"c496"</definedName>
    <definedName name="IQ_GAIN_INVEST_REV_FIN">"c497"</definedName>
    <definedName name="IQ_GAIN_INVEST_REV_INS">"c498"</definedName>
    <definedName name="IQ_GAIN_INVEST_REV_RE">"c6221"</definedName>
    <definedName name="IQ_GAIN_INVEST_REV_REIT">"c499"</definedName>
    <definedName name="IQ_GAIN_INVEST_REV_UTI">"c500"</definedName>
    <definedName name="IQ_GAIN_INVEST_UTI">"c1468"</definedName>
    <definedName name="IQ_GAIN_LOANS_REC">"c501"</definedName>
    <definedName name="IQ_GAIN_LOANS_RECEIV">"c502"</definedName>
    <definedName name="IQ_GAIN_LOANS_RECEIV_REV_FIN">"c503"</definedName>
    <definedName name="IQ_GAIN_LOANS_REV">"c504"</definedName>
    <definedName name="IQ_GAIN_LOSS_HTM_AFS_SECURITIES_FOREIGN_FFIEC">"c15384"</definedName>
    <definedName name="IQ_GAIN_SALE_ASSETS">"c452"</definedName>
    <definedName name="IQ_GAIN_SALE_ASSETS_1">"c1377"</definedName>
    <definedName name="IQ_GAIN_SALE_LOANS_FDIC">"c6673"</definedName>
    <definedName name="IQ_GAIN_SALE_RE_FDIC">"c6674"</definedName>
    <definedName name="IQ_GAINS_AFS_AVG_ASSETS_FFIEC">"c13364"</definedName>
    <definedName name="IQ_GAINS_ASSETS_TOT_FFIEC">"c13073"</definedName>
    <definedName name="IQ_GAINS_AVAIL_SALE_EQUITY_SEC_T2_FFIEC">"c13147"</definedName>
    <definedName name="IQ_GAINS_AVAIL_SALE_SEC_T1_FFIEC">"c13131"</definedName>
    <definedName name="IQ_GAINS_CASH_FLOW_HEDGES_T1_FFIEC">"c13133"</definedName>
    <definedName name="IQ_GAINS_HTM_AVG_ASSETS_FFIEC">"c13363"</definedName>
    <definedName name="IQ_GAINS_INSTRUMENT_SPECIFIC_CREDIT_RISK_LIAB_FFIEC">"c13076"</definedName>
    <definedName name="IQ_GAINS_INSTRUMENT_SPECIFIC_RISK_FFIEC">"c13074"</definedName>
    <definedName name="IQ_GAINS_INSURANCE_ACTIVITIES_FFIEC">"c13072"</definedName>
    <definedName name="IQ_GAINS_LIABILITIES_FFIEC">"c13075"</definedName>
    <definedName name="IQ_GAINS_SALE_ASSETS_FDIC">"c6675"</definedName>
    <definedName name="IQ_GAINS_SALE_LOANS_LEASES_FFIEC">"c13013"</definedName>
    <definedName name="IQ_GAINS_SALE_OTHER_ASSETS_FFIEC">"c13015"</definedName>
    <definedName name="IQ_GAINS_SALE_OTHER_RE_OWNED_FFIEC">"c13014"</definedName>
    <definedName name="IQ_GAINS_SECURITIZATION_OPERATING_INC_FFIEC">"c13391"</definedName>
    <definedName name="IQ_GCP_CDS_MDS_DATE">"c27273"</definedName>
    <definedName name="IQ_GCP_CDS_MDS_SCORE">"c27272"</definedName>
    <definedName name="IQ_GCP_CDS_MDS_Z_SCORE">"c27274"</definedName>
    <definedName name="IQ_GDP">"c6874"</definedName>
    <definedName name="IQ_GDP_APR">"c7534"</definedName>
    <definedName name="IQ_GDP_APR_FC">"c8414"</definedName>
    <definedName name="IQ_GDP_FC">"c7754"</definedName>
    <definedName name="IQ_GDP_POP">"c7094"</definedName>
    <definedName name="IQ_GDP_POP_FC">"c7974"</definedName>
    <definedName name="IQ_GDP_REAL">"c6981"</definedName>
    <definedName name="IQ_GDP_REAL_APR">"c7641"</definedName>
    <definedName name="IQ_GDP_REAL_APR_FC">"c8521"</definedName>
    <definedName name="IQ_GDP_REAL_FC">"c7861"</definedName>
    <definedName name="IQ_GDP_REAL_POP">"c7201"</definedName>
    <definedName name="IQ_GDP_REAL_POP_FC">"c8081"</definedName>
    <definedName name="IQ_GDP_REAL_SAAR">"c6982"</definedName>
    <definedName name="IQ_GDP_REAL_SAAR_APR">"c7642"</definedName>
    <definedName name="IQ_GDP_REAL_SAAR_APR_FC">"c8522"</definedName>
    <definedName name="IQ_GDP_REAL_SAAR_FC">"c7862"</definedName>
    <definedName name="IQ_GDP_REAL_SAAR_POP">"c7202"</definedName>
    <definedName name="IQ_GDP_REAL_SAAR_POP_FC">"c8082"</definedName>
    <definedName name="IQ_GDP_REAL_SAAR_YOY">"c7422"</definedName>
    <definedName name="IQ_GDP_REAL_SAAR_YOY_FC">"c8302"</definedName>
    <definedName name="IQ_GDP_REAL_USD">"c11946"</definedName>
    <definedName name="IQ_GDP_REAL_USD_APR">"c11949"</definedName>
    <definedName name="IQ_GDP_REAL_USD_POP">"c11947"</definedName>
    <definedName name="IQ_GDP_REAL_USD_YOY">"c11948"</definedName>
    <definedName name="IQ_GDP_REAL_YOY">"c7421"</definedName>
    <definedName name="IQ_GDP_REAL_YOY_FC">"c8301"</definedName>
    <definedName name="IQ_GDP_SAAR">"c6875"</definedName>
    <definedName name="IQ_GDP_SAAR_APR">"c7535"</definedName>
    <definedName name="IQ_GDP_SAAR_APR_FC">"c8415"</definedName>
    <definedName name="IQ_GDP_SAAR_FC">"c7755"</definedName>
    <definedName name="IQ_GDP_SAAR_POP">"c7095"</definedName>
    <definedName name="IQ_GDP_SAAR_POP_FC">"c7975"</definedName>
    <definedName name="IQ_GDP_SAAR_YOY">"c7315"</definedName>
    <definedName name="IQ_GDP_SAAR_YOY_FC">"c8195"</definedName>
    <definedName name="IQ_GDP_USD">"c11834"</definedName>
    <definedName name="IQ_GDP_USD_APR">"c11837"</definedName>
    <definedName name="IQ_GDP_USD_POP">"c11835"</definedName>
    <definedName name="IQ_GDP_USD_YOY">"c11836"</definedName>
    <definedName name="IQ_GDP_YOY">"c7314"</definedName>
    <definedName name="IQ_GDP_YOY_FC">"c8194"</definedName>
    <definedName name="IQ_GENERAL_ALLOWANCE">"c15248"</definedName>
    <definedName name="IQ_GEO_SEG_ASSETS">"c4069"</definedName>
    <definedName name="IQ_GEO_SEG_ASSETS_ABS">"c4091"</definedName>
    <definedName name="IQ_GEO_SEG_ASSETS_TOTAL">"c4123"</definedName>
    <definedName name="IQ_GEO_SEG_CAPEX">"c4083"</definedName>
    <definedName name="IQ_GEO_SEG_CAPEX_ABS">"c4105"</definedName>
    <definedName name="IQ_GEO_SEG_CAPEX_TOTAL">"c4127"</definedName>
    <definedName name="IQ_GEO_SEG_DA">"c4082"</definedName>
    <definedName name="IQ_GEO_SEG_DA_ABS">"c4104"</definedName>
    <definedName name="IQ_GEO_SEG_DA_TOTAL">"c4126"</definedName>
    <definedName name="IQ_GEO_SEG_EARNINGS_OP">"c4073"</definedName>
    <definedName name="IQ_GEO_SEG_EARNINGS_OP_ABS">"c4095"</definedName>
    <definedName name="IQ_GEO_SEG_EARNINGS_OP_TOTAL">"c4119"</definedName>
    <definedName name="IQ_GEO_SEG_EBT">"c4072"</definedName>
    <definedName name="IQ_GEO_SEG_EBT_ABS">"c4094"</definedName>
    <definedName name="IQ_GEO_SEG_EBT_TOTAL">"c4121"</definedName>
    <definedName name="IQ_GEO_SEG_GP">"c4070"</definedName>
    <definedName name="IQ_GEO_SEG_GP_ABS">"c4092"</definedName>
    <definedName name="IQ_GEO_SEG_GP_TOTAL">"c4120"</definedName>
    <definedName name="IQ_GEO_SEG_INC_TAX">"c4081"</definedName>
    <definedName name="IQ_GEO_SEG_INC_TAX_ABS">"c4103"</definedName>
    <definedName name="IQ_GEO_SEG_INC_TAX_TOTAL">"c4125"</definedName>
    <definedName name="IQ_GEO_SEG_INTEREST_EXP">"c4080"</definedName>
    <definedName name="IQ_GEO_SEG_INTEREST_EXP_ABS">"c4102"</definedName>
    <definedName name="IQ_GEO_SEG_INTEREST_EXP_TOTAL">"c4124"</definedName>
    <definedName name="IQ_GEO_SEG_NAME">"c5484"</definedName>
    <definedName name="IQ_GEO_SEG_NAME_ABS">"c5485"</definedName>
    <definedName name="IQ_GEO_SEG_NI">"c4071"</definedName>
    <definedName name="IQ_GEO_SEG_NI_ABS">"c4093"</definedName>
    <definedName name="IQ_GEO_SEG_NI_TOTAL">"c4122"</definedName>
    <definedName name="IQ_GEO_SEG_OPER_INC">"c4075"</definedName>
    <definedName name="IQ_GEO_SEG_OPER_INC_ABS">"c4097"</definedName>
    <definedName name="IQ_GEO_SEG_OPER_INC_TOTAL">"c4118"</definedName>
    <definedName name="IQ_GEO_SEG_REV">"c4074"</definedName>
    <definedName name="IQ_GEO_SEG_REV_ABS">"c4096"</definedName>
    <definedName name="IQ_GEO_SEG_REV_TOTAL">"c4117"</definedName>
    <definedName name="IQ_GICS_CODE">"c16201"</definedName>
    <definedName name="IQ_GLA_PCT_LEASED_CONSOL">"c8810"</definedName>
    <definedName name="IQ_GLA_PCT_LEASED_MANAGED">"c8812"</definedName>
    <definedName name="IQ_GLA_PCT_LEASED_OTHER">"c8813"</definedName>
    <definedName name="IQ_GLA_PCT_LEASED_TOTAL">"c8814"</definedName>
    <definedName name="IQ_GLA_PCT_LEASED_UNCONSOL">"c8811"</definedName>
    <definedName name="IQ_GLA_SQ_FT_CONSOL">"c8790"</definedName>
    <definedName name="IQ_GLA_SQ_FT_MANAGED">"c8792"</definedName>
    <definedName name="IQ_GLA_SQ_FT_OTHER">"c8793"</definedName>
    <definedName name="IQ_GLA_SQ_FT_TOTAL">"c8794"</definedName>
    <definedName name="IQ_GLA_SQ_FT_UNCONSOL">"c8791"</definedName>
    <definedName name="IQ_GLA_SQ_METER_CONSOL">"c8795"</definedName>
    <definedName name="IQ_GLA_SQ_METER_MANAGED">"c8797"</definedName>
    <definedName name="IQ_GLA_SQ_METER_OTHER">"c8798"</definedName>
    <definedName name="IQ_GLA_SQ_METER_TOTAL">"c8799"</definedName>
    <definedName name="IQ_GLA_SQ_METER_UNCONSOL">"c8796"</definedName>
    <definedName name="IQ_GNMA_FDIC">"c6398"</definedName>
    <definedName name="IQ_GOODWILL_FDIC">"c6334"</definedName>
    <definedName name="IQ_GOODWILL_FFIEC">"c12836"</definedName>
    <definedName name="IQ_GOODWILL_IMPAIRMENT_FDIC">"c6678"</definedName>
    <definedName name="IQ_GOODWILL_IMPAIRMENT_FFIEC">"c13025"</definedName>
    <definedName name="IQ_GOODWILL_INTAN_FDIC">"c6333"</definedName>
    <definedName name="IQ_GOODWILL_NET">"c530"</definedName>
    <definedName name="IQ_GOODWILL_NET_1">"c1380"</definedName>
    <definedName name="IQ_GOVT_CAPITAL_TRANSFER_PAYMENTS">"c20660"</definedName>
    <definedName name="IQ_GOVT_CAPITAL_TRANSFER_RECEIPTS">"c20661"</definedName>
    <definedName name="IQ_GOVT_CONSUM_FIXED_CAPITAL">"c20663"</definedName>
    <definedName name="IQ_GOVT_CONTRIBUTIONS_SOCIAL_INSURANCE">"c20664"</definedName>
    <definedName name="IQ_GOVT_CURRENT_EXPENDITURES">"c20665"</definedName>
    <definedName name="IQ_GOVT_CURRENT_RECEIPTS">"c20666"</definedName>
    <definedName name="IQ_GOVT_ENTERPRISE_SURPLUS">"c20667"</definedName>
    <definedName name="IQ_GOVT_EXPENDITURES">"c20668"</definedName>
    <definedName name="IQ_GOVT_EXPENDITURES_FEDERAL">"c20669"</definedName>
    <definedName name="IQ_GOVT_GROSS_INVEST">"c20673"</definedName>
    <definedName name="IQ_GOVT_GROSS_INVEST_EQUIP">"c20674"</definedName>
    <definedName name="IQ_GOVT_GROSS_INVEST_FEDERAL">"c20676"</definedName>
    <definedName name="IQ_GOVT_GROSS_INVEST_FEDERAL_DEF_EQUIP">"c20679"</definedName>
    <definedName name="IQ_GOVT_GROSS_INVEST_FEDERAL_DEFENSE_STRUCTURES">"c20677"</definedName>
    <definedName name="IQ_GOVT_GROSS_INVEST_FEDERAL_EQUIP">"c20680"</definedName>
    <definedName name="IQ_GOVT_GROSS_INVEST_FEDERAL_NONDEF_EQUIP">"c20682"</definedName>
    <definedName name="IQ_GOVT_GROSS_INVEST_FEDERAL_NONDEFENSE_STRUCTURES">"c24741"</definedName>
    <definedName name="IQ_GOVT_GROSS_INVEST_FEDERAL_STRUCTURES">"c20683"</definedName>
    <definedName name="IQ_GOVT_GROSS_INVEST_STATE_LOCAL_EQUIP">"c20685"</definedName>
    <definedName name="IQ_GOVT_GROSS_INVEST_STATE_LOCAL_STRUCTURES">"c20686"</definedName>
    <definedName name="IQ_GOVT_GROSS_INVEST_STRUCTURES">"c20687"</definedName>
    <definedName name="IQ_GOVT_INTEREST_PAYMENTS">"c20688"</definedName>
    <definedName name="IQ_GOVT_INTEREST_PAYMENTS_PERSON">"c20689"</definedName>
    <definedName name="IQ_GOVT_INTEREST_PAYMENTS_WORLD">"c20690"</definedName>
    <definedName name="IQ_GOVT_NET_BORROWING">"c20691"</definedName>
    <definedName name="IQ_GOVT_NET_PURCHASE_NONPRODUCED_ASSETS">"c20692"</definedName>
    <definedName name="IQ_GOVT_NET_SAVING">"c20693"</definedName>
    <definedName name="IQ_GOVT_PERSONAL_TAXES_RECEIPTS">"c6876"</definedName>
    <definedName name="IQ_GOVT_PERSONAL_TAXES_RECEIPTS_APR">"c7536"</definedName>
    <definedName name="IQ_GOVT_PERSONAL_TAXES_RECEIPTS_APR_FC">"c8416"</definedName>
    <definedName name="IQ_GOVT_PERSONAL_TAXES_RECEIPTS_FC">"c7756"</definedName>
    <definedName name="IQ_GOVT_PERSONAL_TAXES_RECEIPTS_POP">"c7096"</definedName>
    <definedName name="IQ_GOVT_PERSONAL_TAXES_RECEIPTS_POP_FC">"c7976"</definedName>
    <definedName name="IQ_GOVT_PERSONAL_TAXES_RECEIPTS_YOY">"c7316"</definedName>
    <definedName name="IQ_GOVT_PERSONAL_TAXES_RECEIPTS_YOY_FC">"c8196"</definedName>
    <definedName name="IQ_GOVT_REAL_EXPENDITURES">"c20694"</definedName>
    <definedName name="IQ_GOVT_REAL_EXPENDITURES_FEDERAL">"c20695"</definedName>
    <definedName name="IQ_GOVT_REAL_GROSS_INVEST">"c20699"</definedName>
    <definedName name="IQ_GOVT_REAL_GROSS_INVEST_EQUIP">"c20700"</definedName>
    <definedName name="IQ_GOVT_REAL_GROSS_INVEST_FEDERAL">"c20701"</definedName>
    <definedName name="IQ_GOVT_REAL_GROSS_INVEST_FEDERAL_DEF_EQUIP">"c20704"</definedName>
    <definedName name="IQ_GOVT_REAL_GROSS_INVEST_FEDERAL_DEFENSE_STRUCTURES">"c20702"</definedName>
    <definedName name="IQ_GOVT_REAL_GROSS_INVEST_FEDERAL_EQUIP">"c20705"</definedName>
    <definedName name="IQ_GOVT_REAL_GROSS_INVEST_FEDERAL_NONDEF_EQUIP">"c20707"</definedName>
    <definedName name="IQ_GOVT_REAL_GROSS_INVEST_FEDERAL_NONDEFENSE_STRUCTURES">"c24742"</definedName>
    <definedName name="IQ_GOVT_REAL_GROSS_INVEST_FEDERAL_STRUCTURES">"c20708"</definedName>
    <definedName name="IQ_GOVT_REAL_GROSS_INVEST_STATE_LOCAL_EQUIP">"c20710"</definedName>
    <definedName name="IQ_GOVT_REAL_GROSS_INVEST_STATE_LOCAL_STRUCTURES">"c20711"</definedName>
    <definedName name="IQ_GOVT_REAL_GROSS_INVEST_STRUCTURES">"c20712"</definedName>
    <definedName name="IQ_GOVT_REAL_RECEIPTS_CONSUM_INVEST_RESIDUAL">"c20717"</definedName>
    <definedName name="IQ_GOVT_RECEIPTS">"c6877"</definedName>
    <definedName name="IQ_GOVT_RECEIPTS_APR">"c7537"</definedName>
    <definedName name="IQ_GOVT_RECEIPTS_APR_FC">"c8417"</definedName>
    <definedName name="IQ_GOVT_RECEIPTS_ASSETS">"c20719"</definedName>
    <definedName name="IQ_GOVT_RECEIPTS_ASSETS_DIVIDENDS">"c20720"</definedName>
    <definedName name="IQ_GOVT_RECEIPTS_ASSETS_INTEREST">"c20721"</definedName>
    <definedName name="IQ_GOVT_RECEIPTS_ASSETS_RENT">"c20722"</definedName>
    <definedName name="IQ_GOVT_RECEIPTS_EXPENSITURES_OTHER">"c20728"</definedName>
    <definedName name="IQ_GOVT_RECEIPTS_FC">"c7757"</definedName>
    <definedName name="IQ_GOVT_RECEIPTS_POP">"c7097"</definedName>
    <definedName name="IQ_GOVT_RECEIPTS_POP_FC">"c7977"</definedName>
    <definedName name="IQ_GOVT_RECEIPTS_TRANSFER">"c20729"</definedName>
    <definedName name="IQ_GOVT_RECEIPTS_TRANSFER_BUSINESS">"c20730"</definedName>
    <definedName name="IQ_GOVT_RECEIPTS_TRANSFER_PERSONAL">"c20731"</definedName>
    <definedName name="IQ_GOVT_RECEIPTS_YOY">"c7317"</definedName>
    <definedName name="IQ_GOVT_RECEIPTS_YOY_FC">"c8197"</definedName>
    <definedName name="IQ_GOVT_SOCIAL_BENEFITS">"c20732"</definedName>
    <definedName name="IQ_GOVT_SOCIAL_BENEFITS_PERSONS">"c20733"</definedName>
    <definedName name="IQ_GOVT_SOCIAL_BENEFITS_WORLD">"c20734"</definedName>
    <definedName name="IQ_GOVT_SOCIAL_INSURANCE_FUNDS">"c20735"</definedName>
    <definedName name="IQ_GOVT_SUBSIDIES">"c20736"</definedName>
    <definedName name="IQ_GOVT_TAX_RECEIPTS">"c20737"</definedName>
    <definedName name="IQ_GOVT_TAX_RECEIPTS_CORPORATE">"c20738"</definedName>
    <definedName name="IQ_GOVT_TAX_RECEIPTS_CORPORATE_FED_RESERVE">"c20739"</definedName>
    <definedName name="IQ_GOVT_TAX_RECEIPTS_CORPORATE_OTHER">"c20740"</definedName>
    <definedName name="IQ_GOVT_TAX_RECEIPTS_CUSTOMS">"c20741"</definedName>
    <definedName name="IQ_GOVT_TAX_RECEIPTS_EXCISE">"c20742"</definedName>
    <definedName name="IQ_GOVT_TAX_RECEIPTS_PERSONAL">"c20743"</definedName>
    <definedName name="IQ_GOVT_TAX_RECEIPTS_PRODUCTION_IMPORTS">"c20744"</definedName>
    <definedName name="IQ_GOVT_TAX_RECEIPTS_WORLD">"c20745"</definedName>
    <definedName name="IQ_GOVT_TOTAL_EXPENDITURES">"c20746"</definedName>
    <definedName name="IQ_GOVT_TOTAL_RECEIPTS">"c20747"</definedName>
    <definedName name="IQ_GOVT_TRANSFER_PAYMENTS">"c20748"</definedName>
    <definedName name="IQ_GOVT_TRANSFER_PAYMENTS_OTHER">"c20749"</definedName>
    <definedName name="IQ_GOVT_TRANSFER_PAYMENTS_OTHER_STATE_LOCAL">"c20750"</definedName>
    <definedName name="IQ_GOVT_TRANSFER_PAYMENTS_OTHER_WORLD">"c20751"</definedName>
    <definedName name="IQ_GOVT_WAGE_ACCRUAL">"c20752"</definedName>
    <definedName name="IQ_GP">"c511"</definedName>
    <definedName name="IQ_GP_10YR_ANN_CAGR">"c6090"</definedName>
    <definedName name="IQ_GP_10YR_ANN_GROWTH">"c512"</definedName>
    <definedName name="IQ_GP_1YR_ANN_GROWTH">"c513"</definedName>
    <definedName name="IQ_GP_2YR_ANN_CAGR">"c6091"</definedName>
    <definedName name="IQ_GP_2YR_ANN_GROWTH">"c514"</definedName>
    <definedName name="IQ_GP_3YR_ANN_CAGR">"c6092"</definedName>
    <definedName name="IQ_GP_3YR_ANN_GROWTH">"c515"</definedName>
    <definedName name="IQ_GP_5YR_ANN_CAGR">"c6093"</definedName>
    <definedName name="IQ_GP_5YR_ANN_GROWTH">"c516"</definedName>
    <definedName name="IQ_GP_7YR_ANN_CAGR">"c6094"</definedName>
    <definedName name="IQ_GP_7YR_ANN_GROWTH">"c517"</definedName>
    <definedName name="IQ_GPPE">"c518"</definedName>
    <definedName name="IQ_GROSS_ADD_BASIC">"c15776"</definedName>
    <definedName name="IQ_GROSS_ADD_BBAND">"c15779"</definedName>
    <definedName name="IQ_GROSS_ADD_DIG">"c15777"</definedName>
    <definedName name="IQ_GROSS_ADD_PHONE">"c15780"</definedName>
    <definedName name="IQ_GROSS_ADD_POSTPAID_WIRELESS">"c15750"</definedName>
    <definedName name="IQ_GROSS_ADD_PREPAID_WIRELESS">"c15751"</definedName>
    <definedName name="IQ_GROSS_ADD_RESELL_WHOLESALE_WIRELESS">"c15752"</definedName>
    <definedName name="IQ_GROSS_ADD_RGU">"c15781"</definedName>
    <definedName name="IQ_GROSS_ADD_SATELLITE">"c15778"</definedName>
    <definedName name="IQ_GROSS_ADD_TOTAL_WIRELESS">"c15753"</definedName>
    <definedName name="IQ_GROSS_AH_EARNED">"c2742"</definedName>
    <definedName name="IQ_GROSS_CLAIM_ADJ_EXP_RESERVE_BOP">"c15874"</definedName>
    <definedName name="IQ_GROSS_CLAIM_EXP_INCUR">"c2755"</definedName>
    <definedName name="IQ_GROSS_CLAIM_EXP_PAID">"c2758"</definedName>
    <definedName name="IQ_GROSS_CLAIM_EXP_RES">"c2752"</definedName>
    <definedName name="IQ_GROSS_DIVID">"c192"</definedName>
    <definedName name="IQ_GROSS_DIVID_1">"c1446"</definedName>
    <definedName name="IQ_GROSS_EARNED">"c2732"</definedName>
    <definedName name="IQ_GROSS_GW">"c519"</definedName>
    <definedName name="IQ_GROSS_INTAN">"c520"</definedName>
    <definedName name="IQ_GROSS_LIFE_EARNED">"c2737"</definedName>
    <definedName name="IQ_GROSS_LIFE_IN_FORCE">"c2767"</definedName>
    <definedName name="IQ_GROSS_LOANS">"c521"</definedName>
    <definedName name="IQ_GROSS_LOANS_10YR_ANN_CAGR">"c6095"</definedName>
    <definedName name="IQ_GROSS_LOANS_10YR_ANN_GROWTH">"c522"</definedName>
    <definedName name="IQ_GROSS_LOANS_1YR_ANN_GROWTH">"c523"</definedName>
    <definedName name="IQ_GROSS_LOANS_2YR_ANN_CAGR">"c6096"</definedName>
    <definedName name="IQ_GROSS_LOANS_2YR_ANN_GROWTH">"c524"</definedName>
    <definedName name="IQ_GROSS_LOANS_3YR_ANN_CAGR">"c6097"</definedName>
    <definedName name="IQ_GROSS_LOANS_3YR_ANN_GROWTH">"c525"</definedName>
    <definedName name="IQ_GROSS_LOANS_5YR_ANN_CAGR">"c6098"</definedName>
    <definedName name="IQ_GROSS_LOANS_5YR_ANN_GROWTH">"c526"</definedName>
    <definedName name="IQ_GROSS_LOANS_7YR_ANN_CAGR">"c6099"</definedName>
    <definedName name="IQ_GROSS_LOANS_7YR_ANN_GROWTH">"c527"</definedName>
    <definedName name="IQ_GROSS_LOANS_TOTAL_DEPOSITS">"c528"</definedName>
    <definedName name="IQ_GROSS_LOSSES">"c15871"</definedName>
    <definedName name="IQ_GROSS_LOSSES_AVG_LOANS_FFIEC">"c13475"</definedName>
    <definedName name="IQ_GROSS_MARGIN">"c529"</definedName>
    <definedName name="IQ_GROSS_MARGIN_ACT_OR_EST">"c5554"</definedName>
    <definedName name="IQ_GROSS_MARGIN_EST">"c5547"</definedName>
    <definedName name="IQ_GROSS_MARGIN_HIGH_EST">"c5549"</definedName>
    <definedName name="IQ_GROSS_MARGIN_LOW_EST">"c5550"</definedName>
    <definedName name="IQ_GROSS_MARGIN_MEDIAN_EST">"c5548"</definedName>
    <definedName name="IQ_GROSS_MARGIN_NUM_EST">"c5551"</definedName>
    <definedName name="IQ_GROSS_MARGIN_REV_DATE_TIME_REUT">"c28563"</definedName>
    <definedName name="IQ_GROSS_MARGIN_REVISIONS_REUT">"c28524"</definedName>
    <definedName name="IQ_GROSS_MARGIN_STDDEV_EST">"c5552"</definedName>
    <definedName name="IQ_GROSS_PC_EARNED">"c2747"</definedName>
    <definedName name="IQ_GROSS_PREMIUMS_WRITTEN_AVG_ASSETS">"c15893"</definedName>
    <definedName name="IQ_GROSS_PREMIUMS_WRITTEN_AVG_EQUITY">"c15892"</definedName>
    <definedName name="IQ_GROSS_PREMIUMS_WRITTEN_AVG_STATUTORY_SURPLUS">"c15894"</definedName>
    <definedName name="IQ_GROSS_PROFIT">"c511"</definedName>
    <definedName name="IQ_GROSS_PROFIT_1">"c1378"</definedName>
    <definedName name="IQ_GROSS_SPRD">"c2155"</definedName>
    <definedName name="IQ_GROSS_WRITTEN">"c2726"</definedName>
    <definedName name="IQ_GROUP_EMBEDDED_VALUE_ASSET_MANAGEMENT">"c9955"</definedName>
    <definedName name="IQ_GROUP_EMBEDDED_VALUE_HEALTH">"c9954"</definedName>
    <definedName name="IQ_GROUP_EMBEDDED_VALUE_LIFE">"c9953"</definedName>
    <definedName name="IQ_GROUP_EMBEDDED_VALUE_LIFE_OTHER">"c9956"</definedName>
    <definedName name="IQ_GVKEY">"c15590"</definedName>
    <definedName name="IQ_GVKEY_OTHER">"c15633"</definedName>
    <definedName name="IQ_GW">"c530"</definedName>
    <definedName name="IQ_GW_AMORT">"c531"</definedName>
    <definedName name="IQ_GW_AMORT_BR">"c532"</definedName>
    <definedName name="IQ_GW_AMORT_CF">"c533"</definedName>
    <definedName name="IQ_GW_AMORT_CF_BNK">"c534"</definedName>
    <definedName name="IQ_GW_AMORT_CF_BR">"c535"</definedName>
    <definedName name="IQ_GW_AMORT_CF_FIN">"c536"</definedName>
    <definedName name="IQ_GW_AMORT_CF_INS">"c537"</definedName>
    <definedName name="IQ_GW_AMORT_CF_REIT">"c538"</definedName>
    <definedName name="IQ_GW_AMORT_CF_UTI">"c539"</definedName>
    <definedName name="IQ_GW_AMORT_CM">"c532"</definedName>
    <definedName name="IQ_GW_AMORT_FIN">"c540"</definedName>
    <definedName name="IQ_GW_AMORT_INS">"c541"</definedName>
    <definedName name="IQ_GW_AMORT_REIT">"c542"</definedName>
    <definedName name="IQ_GW_AMORT_UTI">"c543"</definedName>
    <definedName name="IQ_GW_INTAN">"c19145"</definedName>
    <definedName name="IQ_GW_INTAN_AMORT">"c1469"</definedName>
    <definedName name="IQ_GW_INTAN_AMORT_BNK">"c544"</definedName>
    <definedName name="IQ_GW_INTAN_AMORT_BR">"c1470"</definedName>
    <definedName name="IQ_GW_INTAN_AMORT_CF">"c1471"</definedName>
    <definedName name="IQ_GW_INTAN_AMORT_CF_BNK">"c1472"</definedName>
    <definedName name="IQ_GW_INTAN_AMORT_CF_BR">"c1473"</definedName>
    <definedName name="IQ_GW_INTAN_AMORT_CF_CM">"c1473"</definedName>
    <definedName name="IQ_GW_INTAN_AMORT_CF_FIN">"c1474"</definedName>
    <definedName name="IQ_GW_INTAN_AMORT_CF_INS">"c1475"</definedName>
    <definedName name="IQ_GW_INTAN_AMORT_CF_RE">"c6279"</definedName>
    <definedName name="IQ_GW_INTAN_AMORT_CF_REIT">"c1476"</definedName>
    <definedName name="IQ_GW_INTAN_AMORT_CF_UTI">"c1477"</definedName>
    <definedName name="IQ_GW_INTAN_AMORT_CM">"c1470"</definedName>
    <definedName name="IQ_GW_INTAN_AMORT_FIN">"c1478"</definedName>
    <definedName name="IQ_GW_INTAN_AMORT_INS">"c1479"</definedName>
    <definedName name="IQ_GW_INTAN_AMORT_RE">"c6280"</definedName>
    <definedName name="IQ_GW_INTAN_AMORT_REIT">"c1480"</definedName>
    <definedName name="IQ_GW_INTAN_AMORT_UTI">"c1481"</definedName>
    <definedName name="IQ_HC_ADJUSTED_DISCHARGES">"c9977"</definedName>
    <definedName name="IQ_HC_ADMISSIONS">"c5953"</definedName>
    <definedName name="IQ_HC_ADMISSIONS_GROWTH">"c5997"</definedName>
    <definedName name="IQ_HC_ADMISSIONS_MANAGED_CARE">"c5956"</definedName>
    <definedName name="IQ_HC_ADMISSIONS_MEDICAID">"c5955"</definedName>
    <definedName name="IQ_HC_ADMISSIONS_MEDICARE">"c5954"</definedName>
    <definedName name="IQ_HC_ADMISSIONS_OTHER">"c5957"</definedName>
    <definedName name="IQ_HC_ADMISSIONS_SF">"c6006"</definedName>
    <definedName name="IQ_HC_ALFS">"c5952"</definedName>
    <definedName name="IQ_HC_ASO_COVERED_LIVES">"c9982"</definedName>
    <definedName name="IQ_HC_ASO_MEMBERSHIP">"c9985"</definedName>
    <definedName name="IQ_HC_AVG_BEDS_SVC">"c5951"</definedName>
    <definedName name="IQ_HC_AVG_DAILY_CENSUS">"c5965"</definedName>
    <definedName name="IQ_HC_AVG_LICENSED_BEDS">"c5949"</definedName>
    <definedName name="IQ_HC_AVG_LICENSED_BEDS_SF">"c6004"</definedName>
    <definedName name="IQ_HC_AVG_STAY">"c5966"</definedName>
    <definedName name="IQ_HC_AVG_STAY_SF">"c6016"</definedName>
    <definedName name="IQ_HC_BEDS_SVC">"c5950"</definedName>
    <definedName name="IQ_HC_CASES">"c9978"</definedName>
    <definedName name="IQ_HC_CLAIMS_RESERVES">"c9989"</definedName>
    <definedName name="IQ_HC_DAYS_REV_OUT">"c5993"</definedName>
    <definedName name="IQ_HC_DISCHARGES">"c9976"</definedName>
    <definedName name="IQ_HC_EQUIV_ADMISSIONS_GROWTH">"c5998"</definedName>
    <definedName name="IQ_HC_EQUIVALENT_ADMISSIONS">"c5958"</definedName>
    <definedName name="IQ_HC_EQUIVALENT_ADMISSIONS_SF">"c6007"</definedName>
    <definedName name="IQ_HC_EQUIVALENT_PATIENT_DAYS">"c9980"</definedName>
    <definedName name="IQ_HC_ER_VISITS">"c5964"</definedName>
    <definedName name="IQ_HC_ER_VISITS_SF">"c6017"</definedName>
    <definedName name="IQ_HC_GROSS_INPATIENT_REV">"c5987"</definedName>
    <definedName name="IQ_HC_GROSS_OUTPATIENT_REV">"c5988"</definedName>
    <definedName name="IQ_HC_GROSS_PATIENT_REV">"c5989"</definedName>
    <definedName name="IQ_HC_HOSP_FACILITIES_CONSOL">"c5945"</definedName>
    <definedName name="IQ_HC_HOSP_FACILITIES_CONSOL_SF">"c6000"</definedName>
    <definedName name="IQ_HC_HOSP_FACILITIES_NON_CONSOL">"c5946"</definedName>
    <definedName name="IQ_HC_HOSP_FACILITIES_NON_CONSOL_SF">"c6001"</definedName>
    <definedName name="IQ_HC_HOSP_FACILITIES_TOTAL">"c5947"</definedName>
    <definedName name="IQ_HC_HOSP_FACILITIES_TOTAL_SF">"c6002"</definedName>
    <definedName name="IQ_HC_INPATIENT_PROCEDURES">"c5961"</definedName>
    <definedName name="IQ_HC_INPATIENT_PROCEDURES_SF">"c6011"</definedName>
    <definedName name="IQ_HC_INPATIENT_REV_PER_ADMISSION">"c5994"</definedName>
    <definedName name="IQ_HC_INTPATIENT_SVCS_PCT_REV">"c5975"</definedName>
    <definedName name="IQ_HC_INTPATIENT_SVCS_PCT_REV_SF">"c6015"</definedName>
    <definedName name="IQ_HC_LICENSED_BEDS">"c5948"</definedName>
    <definedName name="IQ_HC_LICENSED_BEDS_SF">"c6003"</definedName>
    <definedName name="IQ_HC_MANAGED_CARE_PCT_ADMISSIONS">"c5982"</definedName>
    <definedName name="IQ_HC_MANAGED_CARE_PCT_REV">"c5978"</definedName>
    <definedName name="IQ_HC_MEDICAID_PCT_ADMISSIONS">"c5981"</definedName>
    <definedName name="IQ_HC_MEDICAID_PCT_REV">"c5977"</definedName>
    <definedName name="IQ_HC_MEDICAL_EXPENSE_RATIO">"c9987"</definedName>
    <definedName name="IQ_HC_MEDICARE_PCT_ADMISSIONS">"c5980"</definedName>
    <definedName name="IQ_HC_MEDICARE_PCT_REV">"c5976"</definedName>
    <definedName name="IQ_HC_NET_INPATIENT_REV">"c5984"</definedName>
    <definedName name="IQ_HC_NET_OUTPATIENT_REV">"c5985"</definedName>
    <definedName name="IQ_HC_NET_PATIENT_REV">"c5986"</definedName>
    <definedName name="IQ_HC_NET_PATIENT_REV_SF">"c6005"</definedName>
    <definedName name="IQ_HC_OCC_RATE">"c5967"</definedName>
    <definedName name="IQ_HC_OCC_RATE_LICENSED_BEDS">"c5968"</definedName>
    <definedName name="IQ_HC_OCC_RATE_SF">"c6009"</definedName>
    <definedName name="IQ_HC_OPEX_SUPPLIES">"c5990"</definedName>
    <definedName name="IQ_HC_OTHER_OPEX_PCT_REV">"c5973"</definedName>
    <definedName name="IQ_HC_OUTPATIENT_PROCEDURES">"c5962"</definedName>
    <definedName name="IQ_HC_OUTPATIENT_PROCEDURES_SF">"c6012"</definedName>
    <definedName name="IQ_HC_OUTPATIENT_REV_PER_ADMISSION">"c5995"</definedName>
    <definedName name="IQ_HC_OUTPATIENT_SVCS_PCT_REV">"c5974"</definedName>
    <definedName name="IQ_HC_OUTPATIENT_SVCS_PCT_REV_SF">"c6014"</definedName>
    <definedName name="IQ_HC_PATIENT_DAYS">"c5960"</definedName>
    <definedName name="IQ_HC_PATIENT_DAYS_SF">"c6010"</definedName>
    <definedName name="IQ_HC_PROF_GEN_LIAB_CLAIM_PAID">"c5991"</definedName>
    <definedName name="IQ_HC_PROF_GEN_LIAB_EXP_BENEFIT">"c5992"</definedName>
    <definedName name="IQ_HC_PROVISION_DOUBTFUL_PCT_REV">"c5972"</definedName>
    <definedName name="IQ_HC_REV_GROWTH">"c5996"</definedName>
    <definedName name="IQ_HC_REV_PER_CASE">"c9979"</definedName>
    <definedName name="IQ_HC_REV_PER_DISCHARGE">"c9990"</definedName>
    <definedName name="IQ_HC_REV_PER_EQUIV_ADMISSION">"c5959"</definedName>
    <definedName name="IQ_HC_REV_PER_EQUIV_ADMISSION_SF">"c6008"</definedName>
    <definedName name="IQ_HC_REV_PER_EQUIV_ADMISSIONS_GROWTH">"c5999"</definedName>
    <definedName name="IQ_HC_REV_PER_PATIENT_DAY">"c5969"</definedName>
    <definedName name="IQ_HC_REV_PER_PATIENT_DAY_SF">"c6018"</definedName>
    <definedName name="IQ_HC_RISK_COVERED_LIVES">"c9981"</definedName>
    <definedName name="IQ_HC_RISK_MEMBERSHIP">"c9984"</definedName>
    <definedName name="IQ_HC_SALARIES_PCT_REV">"c5970"</definedName>
    <definedName name="IQ_HC_SGA_MARGIN">"c9988"</definedName>
    <definedName name="IQ_HC_SUPPLIES_PCT_REV">"c5971"</definedName>
    <definedName name="IQ_HC_TOTAL_COVERED_LIVES">"c9983"</definedName>
    <definedName name="IQ_HC_TOTAL_MEMBERSHIP">"c9986"</definedName>
    <definedName name="IQ_HC_TOTAL_PROCEDURES">"c5963"</definedName>
    <definedName name="IQ_HC_TOTAL_PROCEDURES_SF">"c6013"</definedName>
    <definedName name="IQ_HC_UNINSURED_PCT_ADMISSIONS">"c5983"</definedName>
    <definedName name="IQ_HC_UNINSURED_PCT_REV">"c5979"</definedName>
    <definedName name="IQ_HEDGEFUND_OVER_TOTAL">"c13771"</definedName>
    <definedName name="IQ_HEDGING_ACTIVITIES">"c17899"</definedName>
    <definedName name="IQ_HEDGING_ACTIVITIES_PCT">"c18013"</definedName>
    <definedName name="IQ_HELD_MATURITY_FDIC">"c6408"</definedName>
    <definedName name="IQ_HG_ACQUIRED_FRANCHISE_HOTEL_PROPERTIES">"c8584"</definedName>
    <definedName name="IQ_HG_ACQUIRED_FRANCHISE_ROOMS">"c8614"</definedName>
    <definedName name="IQ_HG_ACQUIRED_HOTEL_PROPERTIES">"c8572"</definedName>
    <definedName name="IQ_HG_ACQUIRED_MANAGED_HOTEL_PROPERTIES">"c8590"</definedName>
    <definedName name="IQ_HG_ACQUIRED_MANAGED_ROOMS">"c8620"</definedName>
    <definedName name="IQ_HG_ACQUIRED_OTHER_HOTEL_PROPERTIES">"c8596"</definedName>
    <definedName name="IQ_HG_ACQUIRED_OTHER_ROOMS">"c8626"</definedName>
    <definedName name="IQ_HG_ACQUIRED_OWNED_HOTEL_PROPERTIES">"c8578"</definedName>
    <definedName name="IQ_HG_ACQUIRED_OWNED_ROOMS">"c8608"</definedName>
    <definedName name="IQ_HG_ACQUIRED_ROOMS">"c8602"</definedName>
    <definedName name="IQ_HG_ADR_CHANGE_FRANCHISE">"c8684"</definedName>
    <definedName name="IQ_HG_ADR_CHANGE_MANAGED">"c8685"</definedName>
    <definedName name="IQ_HG_ADR_CHANGE_OTHER">"c8686"</definedName>
    <definedName name="IQ_HG_ADR_CHANGE_OWNED">"c8683"</definedName>
    <definedName name="IQ_HG_ADR_CHANGE_OWNED_COMP">"c8709"</definedName>
    <definedName name="IQ_HG_ADR_CHANGE_TOTAL">"c8687"</definedName>
    <definedName name="IQ_HG_ADR_CHANGE_TOTAL_COMP">"c8710"</definedName>
    <definedName name="IQ_HG_ADR_FRANCHISE">"c8664"</definedName>
    <definedName name="IQ_HG_ADR_MANAGED">"c8665"</definedName>
    <definedName name="IQ_HG_ADR_OTHER">"c8666"</definedName>
    <definedName name="IQ_HG_ADR_OWNED">"c8663"</definedName>
    <definedName name="IQ_HG_ADR_OWNED_COMP">"c8701"</definedName>
    <definedName name="IQ_HG_ADR_TOTAL">"c8667"</definedName>
    <definedName name="IQ_HG_ADR_TOTAL_COMP">"c8702"</definedName>
    <definedName name="IQ_HG_CASINO_EXP_DIRECT_OPERATING_EXP">"c15981"</definedName>
    <definedName name="IQ_HG_CASINO_GROSS_PROFIT">"c15974"</definedName>
    <definedName name="IQ_HG_CASINO_MARGIN">"c15976"</definedName>
    <definedName name="IQ_HG_CASINO_OPERATING_MARGIN">"c15977"</definedName>
    <definedName name="IQ_HG_CASINOS_JV">"c8631"</definedName>
    <definedName name="IQ_HG_CASINOS_MANAGED">"c8632"</definedName>
    <definedName name="IQ_HG_CASINOS_OWNED">"c8630"</definedName>
    <definedName name="IQ_HG_CASINOS_TOTAL">"c8633"</definedName>
    <definedName name="IQ_HG_CLOSED_FRANCHISE_HOTEL_PROPERTIES">"c8586"</definedName>
    <definedName name="IQ_HG_CLOSED_FRANCHISE_ROOMS">"c8616"</definedName>
    <definedName name="IQ_HG_CLOSED_HOTEL_PROPERTIES">"c8574"</definedName>
    <definedName name="IQ_HG_CLOSED_MANAGED_HOTEL_PROPERTIES">"c8592"</definedName>
    <definedName name="IQ_HG_CLOSED_MANAGED_ROOMS">"c8622"</definedName>
    <definedName name="IQ_HG_CLOSED_OTHER_HOTEL_PROPERTIES">"c8598"</definedName>
    <definedName name="IQ_HG_CLOSED_OTHER_ROOMS">"c8628"</definedName>
    <definedName name="IQ_HG_CLOSED_OWNED_HOTEL_PROPERTIES">"c8580"</definedName>
    <definedName name="IQ_HG_CLOSED_OWNED_ROOMS">"c8610"</definedName>
    <definedName name="IQ_HG_CLOSED_ROOMS">"c8604"</definedName>
    <definedName name="IQ_HG_CONFERENCE_SPACE">"c15971"</definedName>
    <definedName name="IQ_HG_EXP_CASINO">"c8733"</definedName>
    <definedName name="IQ_HG_EXP_DEVELOPMENT">"c8738"</definedName>
    <definedName name="IQ_HG_EXP_DIRECT_CASINO_GAMING">"c15994"</definedName>
    <definedName name="IQ_HG_EXP_ENTERTAINMENT">"c8736"</definedName>
    <definedName name="IQ_HG_EXP_FOOD_BEV">"c8734"</definedName>
    <definedName name="IQ_HG_EXP_FRANCHISE_MANAGEMENT">"c8744"</definedName>
    <definedName name="IQ_HG_EXP_OTHER_DIRECT_HOTEL_MOTEL">"c15995"</definedName>
    <definedName name="IQ_HG_EXP_OTHER_MNGD_FRANCHISE_PROP">"c8742"</definedName>
    <definedName name="IQ_HG_EXP_OWNED_LEASED_CONSOL_JV">"c8740"</definedName>
    <definedName name="IQ_HG_EXP_REIMBURSEMENTS">"c8743"</definedName>
    <definedName name="IQ_HG_EXP_RETAIL">"c8737"</definedName>
    <definedName name="IQ_HG_EXP_ROOMS">"c8735"</definedName>
    <definedName name="IQ_HG_EXP_THEATRE_CONCESSION">"c8739"</definedName>
    <definedName name="IQ_HG_EXP_VACA_OWNERSHIP_RES">"c8741"</definedName>
    <definedName name="IQ_HG_FOOD_BEV_EXP_DIRECT_OPERATING_EXP">"c15980"</definedName>
    <definedName name="IQ_HG_FOOD_BEV_REV_TOTAL_REV">"c15983"</definedName>
    <definedName name="IQ_HG_FOOD_PROM_COSTS">"c8746"</definedName>
    <definedName name="IQ_HG_FRANCHISE_HOTEL_PROPERTIES_BEG">"c8582"</definedName>
    <definedName name="IQ_HG_FRANCHISE_ROOMS_BEG">"c8612"</definedName>
    <definedName name="IQ_HG_GAMING_SPACE_JV">"c8635"</definedName>
    <definedName name="IQ_HG_GAMING_SPACE_MANAGED">"c8636"</definedName>
    <definedName name="IQ_HG_GAMING_SPACE_OWNED">"c8634"</definedName>
    <definedName name="IQ_HG_GAMING_SPACE_TOTAL">"c8637"</definedName>
    <definedName name="IQ_HG_HOTEL_PROPERTIES_BEG">"c8570"</definedName>
    <definedName name="IQ_HG_LAND_AVAIL_JV">"c8647"</definedName>
    <definedName name="IQ_HG_LAND_AVAIL_MANAGED">"c8648"</definedName>
    <definedName name="IQ_HG_LAND_AVAIL_OWNED">"c8646"</definedName>
    <definedName name="IQ_HG_LAND_AVAIL_TOTAL">"c8649"</definedName>
    <definedName name="IQ_HG_LAND_JV">"c8651"</definedName>
    <definedName name="IQ_HG_LAND_MANAGED">"c8652"</definedName>
    <definedName name="IQ_HG_LAND_OWNED">"c8650"</definedName>
    <definedName name="IQ_HG_LAND_TOTAL">"c8653"</definedName>
    <definedName name="IQ_HG_MANAGED_HOTEL_PROPERTIES_BEG">"c8588"</definedName>
    <definedName name="IQ_HG_MANAGED_ROOMS_BEG">"c8618"</definedName>
    <definedName name="IQ_HG_NUMBER_SUITES">"c15970"</definedName>
    <definedName name="IQ_HG_NUMBER_TABLES_AVG">"c15973"</definedName>
    <definedName name="IQ_HG_OCCUPANCY_CHANGE_FRANCHISE">"c8675"</definedName>
    <definedName name="IQ_HG_OCCUPANCY_CHANGE_MANAGED">"c8677"</definedName>
    <definedName name="IQ_HG_OCCUPANCY_CHANGE_OTHER">"c8679"</definedName>
    <definedName name="IQ_HG_OCCUPANCY_CHANGE_OWNED">"c8673"</definedName>
    <definedName name="IQ_HG_OCCUPANCY_CHANGE_OWNED_COMP">"c8705"</definedName>
    <definedName name="IQ_HG_OCCUPANCY_CHANGE_TOTAL">"c8681"</definedName>
    <definedName name="IQ_HG_OCCUPANCY_CHANGE_TOTAL_COMP">"c8707"</definedName>
    <definedName name="IQ_HG_OCCUPANCY_FRANCHISE">"c8659"</definedName>
    <definedName name="IQ_HG_OCCUPANCY_INCDEC_FRANCHISE">"c8676"</definedName>
    <definedName name="IQ_HG_OCCUPANCY_INCDEC_MANAGED">"c8678"</definedName>
    <definedName name="IQ_HG_OCCUPANCY_INCDEC_OTHER">"c8680"</definedName>
    <definedName name="IQ_HG_OCCUPANCY_INCDEC_OWNED">"c8674"</definedName>
    <definedName name="IQ_HG_OCCUPANCY_INCDEC_OWNED_COMP">"c8706"</definedName>
    <definedName name="IQ_HG_OCCUPANCY_INCDEC_TOTAL">"c8682"</definedName>
    <definedName name="IQ_HG_OCCUPANCY_INCDEC_TOTAL_COMP">"c8708"</definedName>
    <definedName name="IQ_HG_OCCUPANCY_MANAGED">"c8660"</definedName>
    <definedName name="IQ_HG_OCCUPANCY_OTHER">"c8661"</definedName>
    <definedName name="IQ_HG_OCCUPANCY_OWNED">"c8658"</definedName>
    <definedName name="IQ_HG_OCCUPANCY_OWNED_COMP">"c8699"</definedName>
    <definedName name="IQ_HG_OCCUPANCY_TOTAL">"c8662"</definedName>
    <definedName name="IQ_HG_OCCUPANCY_TOTAL_COMP">"c8700"</definedName>
    <definedName name="IQ_HG_OPENED_FRANCHISE_HOTEL_PROPERTIES">"c8583"</definedName>
    <definedName name="IQ_HG_OPENED_FRANCHISE_ROOMS">"c8613"</definedName>
    <definedName name="IQ_HG_OPENED_HOTEL_PROPERTIES">"c8571"</definedName>
    <definedName name="IQ_HG_OPENED_MANAGED_HOTEL_PROPERTIES">"c8589"</definedName>
    <definedName name="IQ_HG_OPENED_MANAGED_ROOMS">"c8619"</definedName>
    <definedName name="IQ_HG_OPENED_OTHER_HOTEL_PROPERTIES">"c8595"</definedName>
    <definedName name="IQ_HG_OPENED_OTHER_ROOMS">"c8625"</definedName>
    <definedName name="IQ_HG_OPENED_OWNED_HOTEL_PROPERTIES">"c8577"</definedName>
    <definedName name="IQ_HG_OPENED_OWNED_ROOMS">"c8607"</definedName>
    <definedName name="IQ_HG_OPENED_ROOMS">"c8601"</definedName>
    <definedName name="IQ_HG_OTHER_HOTEL_PROPERTIES_BEG">"c8594"</definedName>
    <definedName name="IQ_HG_OTHER_PROM_COSTS">"c8747"</definedName>
    <definedName name="IQ_HG_OTHER_ROOMS_BEG">"c8624"</definedName>
    <definedName name="IQ_HG_OWNED_HOTEL_PROPERTIES_BEG">"c8576"</definedName>
    <definedName name="IQ_HG_OWNED_ROOMS_BEG">"c8606"</definedName>
    <definedName name="IQ_HG_PARKING_SPACES_JV">"c8655"</definedName>
    <definedName name="IQ_HG_PARKING_SPACES_MANAGED">"c8656"</definedName>
    <definedName name="IQ_HG_PARKING_SPACES_OWNED">"c8654"</definedName>
    <definedName name="IQ_HG_PARKING_SPACES_TOTAL">"c8657"</definedName>
    <definedName name="IQ_HG_PROMO_ALLOW_GROSS_OPERATING_REV">"c15979"</definedName>
    <definedName name="IQ_HG_REV_BASE_MANAGEMENT_FEES">"c8726"</definedName>
    <definedName name="IQ_HG_REV_CASINO">"c8713"</definedName>
    <definedName name="IQ_HG_REV_COST_REIMBURSEMENT">"c8728"</definedName>
    <definedName name="IQ_HG_REV_ENTERTAINMENT">"c8716"</definedName>
    <definedName name="IQ_HG_REV_FOOD_BEV">"c8714"</definedName>
    <definedName name="IQ_HG_REV_FRANCHISE">"c8725"</definedName>
    <definedName name="IQ_HG_REV_GROSS_OPERATING">"c15993"</definedName>
    <definedName name="IQ_HG_REV_INCENTIVE_MANAGEMENT_FEES">"c8727"</definedName>
    <definedName name="IQ_HG_REV_MANAGEMENT_FEES">"c8718"</definedName>
    <definedName name="IQ_HG_REV_OTHER_CASINO">"c15992"</definedName>
    <definedName name="IQ_HG_REV_OTHER_HOTEL_MOTEL">"c8731"</definedName>
    <definedName name="IQ_HG_REV_OTHER_MNGD_FRANCHISE_PROP">"c8730"</definedName>
    <definedName name="IQ_HG_REV_OTHER_OP_SEGMENT">"c8721"</definedName>
    <definedName name="IQ_HG_REV_OTHER_OWNERSHIP_MIX">"c8731"</definedName>
    <definedName name="IQ_HG_REV_OWNED_LEASED_CONSOL_JV_HOTELS">"c8724"</definedName>
    <definedName name="IQ_HG_REV_PROMOTIONAL_ALLOWANCE">"c8722"</definedName>
    <definedName name="IQ_HG_REV_RACING">"c8719"</definedName>
    <definedName name="IQ_HG_REV_RETAIL">"c8717"</definedName>
    <definedName name="IQ_HG_REV_ROOMS">"c8715"</definedName>
    <definedName name="IQ_HG_REV_SLOT_MACHINE">"c15990"</definedName>
    <definedName name="IQ_HG_REV_TABLE">"c15991"</definedName>
    <definedName name="IQ_HG_REV_THEATRE_CONCESSION">"c8720"</definedName>
    <definedName name="IQ_HG_REV_TOTAL_CASINO_GAMING">"c8723"</definedName>
    <definedName name="IQ_HG_REV_TOTAL_HOTEL_MOTEL">"c8732"</definedName>
    <definedName name="IQ_HG_REV_TOTAL_OP_SEGMENT">"c8723"</definedName>
    <definedName name="IQ_HG_REV_TOTAL_OWNERSHIP_MIX">"c8732"</definedName>
    <definedName name="IQ_HG_REV_VACA_OWNERSHIP_RES_SALES_SVCS">"c8729"</definedName>
    <definedName name="IQ_HG_REVENUES_CHANGE_OWNED_COMP">"c8697"</definedName>
    <definedName name="IQ_HG_REVENUES_CHANGE_TOTAL_COMP">"c8698"</definedName>
    <definedName name="IQ_HG_REVPAR_CHANGE_MANAGED">"c8690"</definedName>
    <definedName name="IQ_HG_REVPAR_CHANGE_OTHER">"c8691"</definedName>
    <definedName name="IQ_HG_REVPAR_CHANGE_OWNED">"c8688"</definedName>
    <definedName name="IQ_HG_REVPAR_CHANGE_OWNED_COMP">"c8711"</definedName>
    <definedName name="IQ_HG_REVPAR_CHANGE_TOTAL">"c8692"</definedName>
    <definedName name="IQ_HG_REVPAR_CHANGE_TOTAL_COMP">"c8712"</definedName>
    <definedName name="IQ_HG_REVPAR_CHNAGE_FRANCHISE">"c8689"</definedName>
    <definedName name="IQ_HG_REVPAR_FRANCHISE">"c8669"</definedName>
    <definedName name="IQ_HG_REVPAR_MANAGED">"c8670"</definedName>
    <definedName name="IQ_HG_REVPAR_OTHER">"c8671"</definedName>
    <definedName name="IQ_HG_REVPAR_OWNED">"c8668"</definedName>
    <definedName name="IQ_HG_REVPAR_OWNED_COMP">"c8703"</definedName>
    <definedName name="IQ_HG_REVPAR_TOTAL">"c8672"</definedName>
    <definedName name="IQ_HG_REVPAR_TOTAL_COMP">"c8704"</definedName>
    <definedName name="IQ_HG_ROOM_EXP_DIRECT_OPERATING_EXP">"c15982"</definedName>
    <definedName name="IQ_HG_ROOM_GROSS_PROFIT">"c15975"</definedName>
    <definedName name="IQ_HG_ROOM_MARGIN">"c15978"</definedName>
    <definedName name="IQ_HG_ROOM_PROM_COSTS">"c8745"</definedName>
    <definedName name="IQ_HG_ROOM_REV_TOTAL_REV">"c15984"</definedName>
    <definedName name="IQ_HG_ROOMS_BEG">"c8600"</definedName>
    <definedName name="IQ_HG_SAME_PROPERTIES_CASINO_REV_CHANGE">"c15987"</definedName>
    <definedName name="IQ_HG_SAME_PROPERTIES_FOOD_BEV_REV_CHANGE">"c15989"</definedName>
    <definedName name="IQ_HG_SAME_PROPERTIES_ROOM_REV_CHANGE">"c15988"</definedName>
    <definedName name="IQ_HG_SAME_PROPERTIES_SLOT_MACHINE_REV_CHANGE">"c15985"</definedName>
    <definedName name="IQ_HG_SAME_PROPERTIES_TABLE_REV_CHANGE">"c15986"</definedName>
    <definedName name="IQ_HG_SLOT_MACHINES_AVG">"c15972"</definedName>
    <definedName name="IQ_HG_SLOT_MACHINES_JV">"c8639"</definedName>
    <definedName name="IQ_HG_SLOT_MACHINES_MANAGED">"c8640"</definedName>
    <definedName name="IQ_HG_SLOT_MACHINES_OWNED">"c8638"</definedName>
    <definedName name="IQ_HG_SLOT_MACHINES_TOTAL">"c8641"</definedName>
    <definedName name="IQ_HG_SOLD_FRANCHISE_HOTEL_PROPERTIES">"c8585"</definedName>
    <definedName name="IQ_HG_SOLD_FRANCHISE_ROOMS">"c8615"</definedName>
    <definedName name="IQ_HG_SOLD_HOTEL_PROPERTIES">"c8573"</definedName>
    <definedName name="IQ_HG_SOLD_MANAGED_HOTEL_PROPERTIES">"c8591"</definedName>
    <definedName name="IQ_HG_SOLD_MANAGED_ROOMS">"c8621"</definedName>
    <definedName name="IQ_HG_SOLD_OTHER_HOTEL_PROPERTIES">"c8597"</definedName>
    <definedName name="IQ_HG_SOLD_OTHER_ROOMS">"c8627"</definedName>
    <definedName name="IQ_HG_SOLD_OWNED_HOTEL_PROPERTIES">"c8579"</definedName>
    <definedName name="IQ_HG_SOLD_OWNED_ROOMS">"c8609"</definedName>
    <definedName name="IQ_HG_SOLD_ROOMS">"c8603"</definedName>
    <definedName name="IQ_HG_TABLE_GAMES_JV">"c8643"</definedName>
    <definedName name="IQ_HG_TABLE_GAMES_MANAGED">"c8644"</definedName>
    <definedName name="IQ_HG_TABLE_GAMES_OWNED">"c8642"</definedName>
    <definedName name="IQ_HG_TABLE_GAMES_TOTAL">"c8645"</definedName>
    <definedName name="IQ_HG_TABLES_JV">"c8643"</definedName>
    <definedName name="IQ_HG_TABLES_MANAGED">"c8644"</definedName>
    <definedName name="IQ_HG_TABLES_OWNED">"c8642"</definedName>
    <definedName name="IQ_HG_TABLES_TOTAL">"c8645"</definedName>
    <definedName name="IQ_HG_TOTAL_FRANCHISE_HOTEL_PROPERTIES">"c8587"</definedName>
    <definedName name="IQ_HG_TOTAL_FRANCHISE_ROOMS">"c8617"</definedName>
    <definedName name="IQ_HG_TOTAL_HOTEL_PROPERTIES">"c8575"</definedName>
    <definedName name="IQ_HG_TOTAL_MANAGED_HOTEL_PROPERTIES">"c8593"</definedName>
    <definedName name="IQ_HG_TOTAL_MANAGED_ROOMS">"c8623"</definedName>
    <definedName name="IQ_HG_TOTAL_OTHER_HOTEL_PROPERTIES">"c8599"</definedName>
    <definedName name="IQ_HG_TOTAL_OTHER_ROOMS">"c8629"</definedName>
    <definedName name="IQ_HG_TOTAL_OWNED_HOTEL_PROPERTIES">"c8581"</definedName>
    <definedName name="IQ_HG_TOTAL_OWNED_PROPERTIES_COMP">"c8693"</definedName>
    <definedName name="IQ_HG_TOTAL_OWNED_ROOMS">"c8611"</definedName>
    <definedName name="IQ_HG_TOTAL_OWNED_ROOMS_COMP">"c8695"</definedName>
    <definedName name="IQ_HG_TOTAL_PROM_COSTS">"c8748"</definedName>
    <definedName name="IQ_HG_TOTAL_PROPERTIES_COMP">"c8694"</definedName>
    <definedName name="IQ_HG_TOTAL_ROOMS">"c8605"</definedName>
    <definedName name="IQ_HG_TOTAL_ROOMS_COMP">"c8696"</definedName>
    <definedName name="IQ_HIGH_LOW_CLOSEPRICE_DATE">"c1204"</definedName>
    <definedName name="IQ_HIGH_SULFUR_CONTENT_RESERVES_COAL">"c15928"</definedName>
    <definedName name="IQ_HIGH_SULFURE_RESERVES_TO_TOTAL_RESERVES_COAL">"c15963"</definedName>
    <definedName name="IQ_HIGH_TARGET_PRICE">"c1651"</definedName>
    <definedName name="IQ_HIGH_TARGET_PRICE_CIQ">"c4659"</definedName>
    <definedName name="IQ_HIGH_TARGET_PRICE_REUT">"c5317"</definedName>
    <definedName name="IQ_HIGHPRICE">"c545"</definedName>
    <definedName name="IQ_HOLDER_CIQID">"c13787"</definedName>
    <definedName name="IQ_HOLDER_CIQID_SECURITY">"c13794"</definedName>
    <definedName name="IQ_HOLDER_DERIVATIVES">"c13789"</definedName>
    <definedName name="IQ_HOLDER_DERIVATIVES_SECURITY">"c13796"</definedName>
    <definedName name="IQ_HOLDER_FUND_CIQID">"c19084"</definedName>
    <definedName name="IQ_HOLDER_FUND_DERIVATIVES">"c19115"</definedName>
    <definedName name="IQ_HOLDER_FUND_NAME">"c19083"</definedName>
    <definedName name="IQ_HOLDER_FUND_NUMBER">"c19090"</definedName>
    <definedName name="IQ_HOLDER_FUND_PERCENT">"c19085"</definedName>
    <definedName name="IQ_HOLDER_FUND_POSITION_DATE">"c19088"</definedName>
    <definedName name="IQ_HOLDER_FUND_PRIMARY_ADVISOR">"c19089"</definedName>
    <definedName name="IQ_HOLDER_FUND_SHARES">"c19086"</definedName>
    <definedName name="IQ_HOLDER_FUND_VALUE">"c19087"</definedName>
    <definedName name="IQ_HOLDER_NAME">"c13786"</definedName>
    <definedName name="IQ_HOLDER_NAME_SECURITY">"c13793"</definedName>
    <definedName name="IQ_HOLDER_PERCENT">"c13790"</definedName>
    <definedName name="IQ_HOLDER_PERCENT_SECURITY">"c13831"</definedName>
    <definedName name="IQ_HOLDER_POSITION_DATE">"c13792"</definedName>
    <definedName name="IQ_HOLDER_POSITION_DATE_SECURITY">"c13798"</definedName>
    <definedName name="IQ_HOLDER_SHARES">"c13788"</definedName>
    <definedName name="IQ_HOLDER_SHARES_SECURITY">"c13795"</definedName>
    <definedName name="IQ_HOLDER_VALUE">"c13791"</definedName>
    <definedName name="IQ_HOLDER_VALUE_SECURITY">"c13797"</definedName>
    <definedName name="IQ_HOLDING_CIQID">"c13802"</definedName>
    <definedName name="IQ_HOLDING_NAME">"c13799"</definedName>
    <definedName name="IQ_HOLDING_PERCENT">"c13805"</definedName>
    <definedName name="IQ_HOLDING_PERCENT_PORTFOLIO">"c13806"</definedName>
    <definedName name="IQ_HOLDING_POSITION_DATE">"c13808"</definedName>
    <definedName name="IQ_HOLDING_SECURITY_TYPE">"c13803"</definedName>
    <definedName name="IQ_HOLDING_SHARES">"c13804"</definedName>
    <definedName name="IQ_HOLDING_TICKER">"c13800"</definedName>
    <definedName name="IQ_HOLDING_TRADING_ITEM_CIQID">"c13801"</definedName>
    <definedName name="IQ_HOLDING_VALUE">"c13807"</definedName>
    <definedName name="IQ_HOME_AVG_LOAN_SIZE">"c5911"</definedName>
    <definedName name="IQ_HOME_BACKLOG">"c5844"</definedName>
    <definedName name="IQ_HOME_BACKLOG_AVG_JV">"c5848"</definedName>
    <definedName name="IQ_HOME_BACKLOG_AVG_JV_GROWTH">"c5928"</definedName>
    <definedName name="IQ_HOME_BACKLOG_AVG_JV_INC">"c5851"</definedName>
    <definedName name="IQ_HOME_BACKLOG_AVG_JV_INC_GROWTH">"c5931"</definedName>
    <definedName name="IQ_HOME_BACKLOG_AVG_PRICE">"c5845"</definedName>
    <definedName name="IQ_HOME_BACKLOG_AVG_PRICE_GROWTH">"c5925"</definedName>
    <definedName name="IQ_HOME_BACKLOG_GROWTH">"c5924"</definedName>
    <definedName name="IQ_HOME_BACKLOG_JV">"c5847"</definedName>
    <definedName name="IQ_HOME_BACKLOG_JV_GROWTH">"c5927"</definedName>
    <definedName name="IQ_HOME_BACKLOG_JV_INC">"c5850"</definedName>
    <definedName name="IQ_HOME_BACKLOG_JV_INC_GROWTH">"c5930"</definedName>
    <definedName name="IQ_HOME_BACKLOG_VALUE">"c5846"</definedName>
    <definedName name="IQ_HOME_BACKLOG_VALUE_GROWTH">"c5926"</definedName>
    <definedName name="IQ_HOME_BACKLOG_VALUE_JV">"c5849"</definedName>
    <definedName name="IQ_HOME_BACKLOG_VALUE_JV_GROWTH">"c5929"</definedName>
    <definedName name="IQ_HOME_BACKLOG_VALUE_JV_INC">"c5852"</definedName>
    <definedName name="IQ_HOME_BACKLOG_VALUE_JV_INC_GROWTH">"c5932"</definedName>
    <definedName name="IQ_HOME_CANCELLATION_RATE">"c16192"</definedName>
    <definedName name="IQ_HOME_CANCELLATION_RATE_INCL_JV">"c16194"</definedName>
    <definedName name="IQ_HOME_CANCELLATION_RATE_JV">"c16193"</definedName>
    <definedName name="IQ_HOME_COMMUNITIES_ACTIVE">"c5862"</definedName>
    <definedName name="IQ_HOME_COMMUNITIES_ACTIVE_GROWTH">"c5942"</definedName>
    <definedName name="IQ_HOME_COMMUNITIES_ACTIVE_JV">"c5863"</definedName>
    <definedName name="IQ_HOME_COMMUNITIES_ACTIVE_JV_GROWTH">"c5943"</definedName>
    <definedName name="IQ_HOME_COMMUNITIES_ACTIVE_JV_INC">"c5864"</definedName>
    <definedName name="IQ_HOME_COMMUNITIES_ACTIVE_JV_INC_GROWTH">"c5944"</definedName>
    <definedName name="IQ_HOME_COST_CONSTRUCTION_SVCS">"c5882"</definedName>
    <definedName name="IQ_HOME_COST_ELIMINATIONS_OTHER">"c5883"</definedName>
    <definedName name="IQ_HOME_COST_FINANCIAL_SVCS">"c5881"</definedName>
    <definedName name="IQ_HOME_COST_HOUSING">"c5877"</definedName>
    <definedName name="IQ_HOME_COST_LAND_LOT">"c5878"</definedName>
    <definedName name="IQ_HOME_COST_OTHER_HOMEBUILDING">"c5879"</definedName>
    <definedName name="IQ_HOME_COST_TOTAL">"c5884"</definedName>
    <definedName name="IQ_HOME_COST_TOTAL_HOMEBUILDING">"c5880"</definedName>
    <definedName name="IQ_HOME_DELIVERED">"c5835"</definedName>
    <definedName name="IQ_HOME_DELIVERED_AVG_PRICE">"c5836"</definedName>
    <definedName name="IQ_HOME_DELIVERED_AVG_PRICE_GROWTH">"c5916"</definedName>
    <definedName name="IQ_HOME_DELIVERED_AVG_PRICE_JV">"c5839"</definedName>
    <definedName name="IQ_HOME_DELIVERED_AVG_PRICE_JV_GROWTH">"c5919"</definedName>
    <definedName name="IQ_HOME_DELIVERED_AVG_PRICE_JV_INC">"c5842"</definedName>
    <definedName name="IQ_HOME_DELIVERED_AVG_PRICE_JV_INC_GROWTH">"c5922"</definedName>
    <definedName name="IQ_HOME_DELIVERED_GROWTH">"c5915"</definedName>
    <definedName name="IQ_HOME_DELIVERED_JV">"c5838"</definedName>
    <definedName name="IQ_HOME_DELIVERED_JV_GROWTH">"c5918"</definedName>
    <definedName name="IQ_HOME_DELIVERED_JV_INC">"c5841"</definedName>
    <definedName name="IQ_HOME_DELIVERED_JV_INC_GROWTH">"c5921"</definedName>
    <definedName name="IQ_HOME_DELIVERED_VALUE">"c5837"</definedName>
    <definedName name="IQ_HOME_DELIVERED_VALUE_GROWTH">"c5917"</definedName>
    <definedName name="IQ_HOME_DELIVERED_VALUE_JV">"c5840"</definedName>
    <definedName name="IQ_HOME_DELIVERED_VALUE_JV_GROWTH">"c5920"</definedName>
    <definedName name="IQ_HOME_DELIVERED_VALUE_JV_INC">"c5843"</definedName>
    <definedName name="IQ_HOME_DELIVERED_VALUE_JV_INC_GROWTH">"c5923"</definedName>
    <definedName name="IQ_HOME_EQUITY_LOANS_TOT_LOANS_FFIEC">"c13867"</definedName>
    <definedName name="IQ_HOME_EQUITY_LOC_NET_CHARGE_OFFS_FDIC">"c6644"</definedName>
    <definedName name="IQ_HOME_EQUITY_LOC_TOTAL_CHARGE_OFFS_FDIC">"c6606"</definedName>
    <definedName name="IQ_HOME_EQUITY_LOC_TOTAL_RECOVERIES_FDIC">"c6625"</definedName>
    <definedName name="IQ_HOME_FINISHED_HOMES_CIP">"c5865"</definedName>
    <definedName name="IQ_HOME_FIRSTLIEN_MORT_ORIGINATED">"c5905"</definedName>
    <definedName name="IQ_HOME_FIRSTLIEN_MORT_ORIGINATED_VOL">"c5908"</definedName>
    <definedName name="IQ_HOME_HUC">"c5822"</definedName>
    <definedName name="IQ_HOME_HUC_JV">"c5823"</definedName>
    <definedName name="IQ_HOME_HUC_JV_INC">"c5824"</definedName>
    <definedName name="IQ_HOME_INV_NOT_OWNED">"c5868"</definedName>
    <definedName name="IQ_HOME_LAND_DEVELOPMENT">"c5866"</definedName>
    <definedName name="IQ_HOME_LAND_FUTURE_DEVELOPMENT">"c5867"</definedName>
    <definedName name="IQ_HOME_LOAN_APPLICATIONS">"c5910"</definedName>
    <definedName name="IQ_HOME_LOANS_SOLD_COUNT">"c5912"</definedName>
    <definedName name="IQ_HOME_LOANS_SOLD_VALUE">"c5913"</definedName>
    <definedName name="IQ_HOME_LOTS_CONTROLLED">"c5831"</definedName>
    <definedName name="IQ_HOME_LOTS_FINISHED">"c5827"</definedName>
    <definedName name="IQ_HOME_LOTS_HELD_SALE">"c5830"</definedName>
    <definedName name="IQ_HOME_LOTS_JV">"c5833"</definedName>
    <definedName name="IQ_HOME_LOTS_JV_INC">"c5834"</definedName>
    <definedName name="IQ_HOME_LOTS_OTHER">"c5832"</definedName>
    <definedName name="IQ_HOME_LOTS_OWNED">"c5828"</definedName>
    <definedName name="IQ_HOME_LOTS_UNDER_DEVELOPMENT">"c5826"</definedName>
    <definedName name="IQ_HOME_LOTS_UNDER_OPTION">"c5829"</definedName>
    <definedName name="IQ_HOME_LOTS_UNDEVELOPED">"c5825"</definedName>
    <definedName name="IQ_HOME_MORT_CAPTURE_RATE">"c5906"</definedName>
    <definedName name="IQ_HOME_MORT_ORIGINATED">"c5907"</definedName>
    <definedName name="IQ_HOME_OBLIGATIONS_INV_NOT_OWNED">"c5914"</definedName>
    <definedName name="IQ_HOME_ORDERS">"c5853"</definedName>
    <definedName name="IQ_HOME_ORDERS_AVG_PRICE">"c5854"</definedName>
    <definedName name="IQ_HOME_ORDERS_AVG_PRICE_GROWTH">"c5934"</definedName>
    <definedName name="IQ_HOME_ORDERS_AVG_PRICE_JV">"c5857"</definedName>
    <definedName name="IQ_HOME_ORDERS_AVG_PRICE_JV_GROWTH">"c5937"</definedName>
    <definedName name="IQ_HOME_ORDERS_AVG_PRICE_JV_INC">"c5860"</definedName>
    <definedName name="IQ_HOME_ORDERS_AVG_PRICE_JV_INC_GROWTH">"c5940"</definedName>
    <definedName name="IQ_HOME_ORDERS_GROWTH">"c5933"</definedName>
    <definedName name="IQ_HOME_ORDERS_JV">"c5856"</definedName>
    <definedName name="IQ_HOME_ORDERS_JV_GROWTH">"c5936"</definedName>
    <definedName name="IQ_HOME_ORDERS_JV_INC">"c5859"</definedName>
    <definedName name="IQ_HOME_ORDERS_JV_INC_GROWTH">"c5939"</definedName>
    <definedName name="IQ_HOME_ORDERS_VALUE">"c5855"</definedName>
    <definedName name="IQ_HOME_ORDERS_VALUE_GROWTH">"c5935"</definedName>
    <definedName name="IQ_HOME_ORDERS_VALUE_JV">"c5858"</definedName>
    <definedName name="IQ_HOME_ORDERS_VALUE_JV_GROWTH">"c5938"</definedName>
    <definedName name="IQ_HOME_ORDERS_VALUE_JV_INC">"c5861"</definedName>
    <definedName name="IQ_HOME_ORDERS_VALUE_JV_INC_GROWTH">"c5941"</definedName>
    <definedName name="IQ_HOME_ORIGINATION_TOTAL">"c5909"</definedName>
    <definedName name="IQ_HOME_PRETAX_INC_CONSTRUCTION_SVCS">"c5890"</definedName>
    <definedName name="IQ_HOME_PRETAX_INC_ELIMINATIONS_OTHER">"c5891"</definedName>
    <definedName name="IQ_HOME_PRETAX_INC_FINANCIAL_SVCS">"c5889"</definedName>
    <definedName name="IQ_HOME_PRETAX_INC_HOUSING">"c5885"</definedName>
    <definedName name="IQ_HOME_PRETAX_INC_LAND_LOT">"c5886"</definedName>
    <definedName name="IQ_HOME_PRETAX_INC_OTHER_HOMEBUILDING">"c5887"</definedName>
    <definedName name="IQ_HOME_PRETAX_INC_TOTAL">"c5892"</definedName>
    <definedName name="IQ_HOME_PRETAX_INC_TOTAL_HOMEBUILDING">"c5888"</definedName>
    <definedName name="IQ_HOME_PURCH_OBLIGATION_1YR">"c5898"</definedName>
    <definedName name="IQ_HOME_PURCH_OBLIGATION_2YR">"c5899"</definedName>
    <definedName name="IQ_HOME_PURCH_OBLIGATION_3YR">"c5900"</definedName>
    <definedName name="IQ_HOME_PURCH_OBLIGATION_4YR">"c5901"</definedName>
    <definedName name="IQ_HOME_PURCH_OBLIGATION_5YR">"c5902"</definedName>
    <definedName name="IQ_HOME_PURCH_OBLIGATION_AFTER5">"c5903"</definedName>
    <definedName name="IQ_HOME_PURCH_OBLIGATION_TOTAL">"c5904"</definedName>
    <definedName name="IQ_HOME_REV_CONSTRUCTION_SERVICES">"c5874"</definedName>
    <definedName name="IQ_HOME_REV_ELIMINATIONS_OTHER">"c5875"</definedName>
    <definedName name="IQ_HOME_REV_FINANCIAL_SERVICES">"c5873"</definedName>
    <definedName name="IQ_HOME_REV_HOUSING">"c5872"</definedName>
    <definedName name="IQ_HOME_REV_LAND_LOT">"c5870"</definedName>
    <definedName name="IQ_HOME_REV_OTHER_HOMEBUILDING">"c5871"</definedName>
    <definedName name="IQ_HOME_REV_TOTAL">"c5876"</definedName>
    <definedName name="IQ_HOME_SALES_NEW">"c6924"</definedName>
    <definedName name="IQ_HOME_SALES_NEW_APR">"c7584"</definedName>
    <definedName name="IQ_HOME_SALES_NEW_APR_FC">"c8464"</definedName>
    <definedName name="IQ_HOME_SALES_NEW_FC">"c7804"</definedName>
    <definedName name="IQ_HOME_SALES_NEW_POP">"c7144"</definedName>
    <definedName name="IQ_HOME_SALES_NEW_POP_FC">"c8024"</definedName>
    <definedName name="IQ_HOME_SALES_NEW_YOY">"c7364"</definedName>
    <definedName name="IQ_HOME_SALES_NEW_YOY_FC">"c8244"</definedName>
    <definedName name="IQ_HOME_TOTAL_INV">"c5869"</definedName>
    <definedName name="IQ_HOME_WARRANTY_RES_BEG">"c5893"</definedName>
    <definedName name="IQ_HOME_WARRANTY_RES_END">"c5897"</definedName>
    <definedName name="IQ_HOME_WARRANTY_RES_ISS">"c5894"</definedName>
    <definedName name="IQ_HOME_WARRANTY_RES_OTHER">"c5896"</definedName>
    <definedName name="IQ_HOME_WARRANTY_RES_PAY">"c5895"</definedName>
    <definedName name="IQ_HOMEBUILDING_COGS_SALES">"c15813"</definedName>
    <definedName name="IQ_HOMEBUILDING_INV_TURN">"c15819"</definedName>
    <definedName name="IQ_HOMEBUILDING_TURN">"c15820"</definedName>
    <definedName name="IQ_HOMEOWNERS_WRITTEN">"c546"</definedName>
    <definedName name="IQ_HOTEL_OPERATING_EXPENSE">"c16042"</definedName>
    <definedName name="IQ_HOTEL_OPERATING_REVENUE">"c16026"</definedName>
    <definedName name="IQ_HOURLY_COMP">"c6879"</definedName>
    <definedName name="IQ_HOURLY_COMP_APR">"c7539"</definedName>
    <definedName name="IQ_HOURLY_COMP_APR_FC">"c8419"</definedName>
    <definedName name="IQ_HOURLY_COMP_FC">"c7759"</definedName>
    <definedName name="IQ_HOURLY_COMP_POP">"c7099"</definedName>
    <definedName name="IQ_HOURLY_COMP_POP_FC">"c7979"</definedName>
    <definedName name="IQ_HOURLY_COMP_YOY">"c7319"</definedName>
    <definedName name="IQ_HOURLY_COMP_YOY_FC">"c8199"</definedName>
    <definedName name="IQ_HOUSING_30YR_MORTGAGE">"c20753"</definedName>
    <definedName name="IQ_HOUSING_COMPLETION">"c20754"</definedName>
    <definedName name="IQ_HOUSING_COMPLETIONS">"c6881"</definedName>
    <definedName name="IQ_HOUSING_COMPLETIONS_APR">"c7541"</definedName>
    <definedName name="IQ_HOUSING_COMPLETIONS_APR_FC">"c8421"</definedName>
    <definedName name="IQ_HOUSING_COMPLETIONS_FC">"c7761"</definedName>
    <definedName name="IQ_HOUSING_COMPLETIONS_POP">"c7101"</definedName>
    <definedName name="IQ_HOUSING_COMPLETIONS_POP_FC">"c7981"</definedName>
    <definedName name="IQ_HOUSING_COMPLETIONS_SINGLE_FAM_APR_FC_UNUSED">"c8422"</definedName>
    <definedName name="IQ_HOUSING_COMPLETIONS_SINGLE_FAM_APR_FC_UNUSED_UNUSED_UNUSED">"c8422"</definedName>
    <definedName name="IQ_HOUSING_COMPLETIONS_SINGLE_FAM_APR_UNUSED">"c7542"</definedName>
    <definedName name="IQ_HOUSING_COMPLETIONS_SINGLE_FAM_APR_UNUSED_UNUSED_UNUSED">"c7542"</definedName>
    <definedName name="IQ_HOUSING_COMPLETIONS_SINGLE_FAM_FC_UNUSED">"c7762"</definedName>
    <definedName name="IQ_HOUSING_COMPLETIONS_SINGLE_FAM_FC_UNUSED_UNUSED_UNUSED">"c7762"</definedName>
    <definedName name="IQ_HOUSING_COMPLETIONS_SINGLE_FAM_POP_FC_UNUSED">"c7982"</definedName>
    <definedName name="IQ_HOUSING_COMPLETIONS_SINGLE_FAM_POP_FC_UNUSED_UNUSED_UNUSED">"c7982"</definedName>
    <definedName name="IQ_HOUSING_COMPLETIONS_SINGLE_FAM_POP_UNUSED">"c7102"</definedName>
    <definedName name="IQ_HOUSING_COMPLETIONS_SINGLE_FAM_POP_UNUSED_UNUSED_UNUSED">"c7102"</definedName>
    <definedName name="IQ_HOUSING_COMPLETIONS_SINGLE_FAM_UNUSED">"c6882"</definedName>
    <definedName name="IQ_HOUSING_COMPLETIONS_SINGLE_FAM_UNUSED_UNUSED_UNUSED">"c6882"</definedName>
    <definedName name="IQ_HOUSING_COMPLETIONS_SINGLE_FAM_YOY_FC_UNUSED">"c8202"</definedName>
    <definedName name="IQ_HOUSING_COMPLETIONS_SINGLE_FAM_YOY_FC_UNUSED_UNUSED_UNUSED">"c8202"</definedName>
    <definedName name="IQ_HOUSING_COMPLETIONS_SINGLE_FAM_YOY_UNUSED">"c7322"</definedName>
    <definedName name="IQ_HOUSING_COMPLETIONS_SINGLE_FAM_YOY_UNUSED_UNUSED_UNUSED">"c7322"</definedName>
    <definedName name="IQ_HOUSING_COMPLETIONS_YOY">"c7321"</definedName>
    <definedName name="IQ_HOUSING_COMPLETIONS_YOY_FC">"c8201"</definedName>
    <definedName name="IQ_HOUSING_CONSTRUCTION_PERMITS">"c20755"</definedName>
    <definedName name="IQ_HOUSING_CONSTRUCTION_PRIVATE">"c20756"</definedName>
    <definedName name="IQ_HOUSING_EXISTING_HOME_SALES">"c20757"</definedName>
    <definedName name="IQ_HOUSING_HOMEOWNER_VACANCY">"c20758"</definedName>
    <definedName name="IQ_HOUSING_HOMEOWNERSHIP_RATE">"c20759"</definedName>
    <definedName name="IQ_HOUSING_MEDIAN_SALES_PRICE">"c20760"</definedName>
    <definedName name="IQ_HOUSING_NEW_HOME_SALES">"c20761"</definedName>
    <definedName name="IQ_HOUSING_PENDING_HOME_SALE_INDEX">"c20762"</definedName>
    <definedName name="IQ_HOUSING_PERMITS">"c6883"</definedName>
    <definedName name="IQ_HOUSING_PERMITS_APR">"c7543"</definedName>
    <definedName name="IQ_HOUSING_PERMITS_APR_FC">"c8423"</definedName>
    <definedName name="IQ_HOUSING_PERMITS_FC">"c7763"</definedName>
    <definedName name="IQ_HOUSING_PERMITS_POP">"c7103"</definedName>
    <definedName name="IQ_HOUSING_PERMITS_POP_FC">"c7983"</definedName>
    <definedName name="IQ_HOUSING_PERMITS_YOY">"c7323"</definedName>
    <definedName name="IQ_HOUSING_PERMITS_YOY_FC">"c8203"</definedName>
    <definedName name="IQ_HOUSING_RENTAL_VACANCY">"c20763"</definedName>
    <definedName name="IQ_HOUSING_START">"c20764"</definedName>
    <definedName name="IQ_HOUSING_STARTS">"c6884"</definedName>
    <definedName name="IQ_HOUSING_STARTS_APR">"c7544"</definedName>
    <definedName name="IQ_HOUSING_STARTS_APR_FC">"c8424"</definedName>
    <definedName name="IQ_HOUSING_STARTS_FC">"c7764"</definedName>
    <definedName name="IQ_HOUSING_STARTS_POP">"c7104"</definedName>
    <definedName name="IQ_HOUSING_STARTS_POP_FC">"c7984"</definedName>
    <definedName name="IQ_HOUSING_STARTS_SAAR">"c6885"</definedName>
    <definedName name="IQ_HOUSING_STARTS_SAAR_APR">"c7545"</definedName>
    <definedName name="IQ_HOUSING_STARTS_SAAR_APR_FC">"c8425"</definedName>
    <definedName name="IQ_HOUSING_STARTS_SAAR_FC">"c7765"</definedName>
    <definedName name="IQ_HOUSING_STARTS_SAAR_POP">"c7105"</definedName>
    <definedName name="IQ_HOUSING_STARTS_SAAR_POP_FC">"c7985"</definedName>
    <definedName name="IQ_HOUSING_STARTS_SAAR_YOY">"c7325"</definedName>
    <definedName name="IQ_HOUSING_STARTS_SAAR_YOY_FC">"c8205"</definedName>
    <definedName name="IQ_HOUSING_STARTS_YOY">"c7324"</definedName>
    <definedName name="IQ_HOUSING_STARTS_YOY_FC">"c8204"</definedName>
    <definedName name="IQ_HRS_WORKED_FULL_PT">"c6880"</definedName>
    <definedName name="IQ_HRS_WORKED_FULL_PT_APR">"c7540"</definedName>
    <definedName name="IQ_HRS_WORKED_FULL_PT_APR_FC">"c8420"</definedName>
    <definedName name="IQ_HRS_WORKED_FULL_PT_FC">"c7760"</definedName>
    <definedName name="IQ_HRS_WORKED_FULL_PT_POP">"c7100"</definedName>
    <definedName name="IQ_HRS_WORKED_FULL_PT_POP_FC">"c7980"</definedName>
    <definedName name="IQ_HRS_WORKED_FULL_PT_YOY">"c7320"</definedName>
    <definedName name="IQ_HRS_WORKED_FULL_PT_YOY_FC">"c8200"</definedName>
    <definedName name="IQ_HTM_INVEST_SECURITIES_FFIEC">"c13455"</definedName>
    <definedName name="IQ_HTM_SECURITIES_TIER_1_FFIEC">"c13342"</definedName>
    <definedName name="IQ_HYBRID_CAPITAL">"c15245"</definedName>
    <definedName name="IQ_HYBRID_STRUCTURED_PRODUCTS_AVAIL_SALE_FFIEC">"c15265"</definedName>
    <definedName name="IQ_HYBRID_STRUCTURED_PRODUCTS_FFIEC">"c15262"</definedName>
    <definedName name="IQ_IB_ADVISORY_UNDERWRITING_FEES_FOREIGN_FFIEC">"c15378"</definedName>
    <definedName name="IQ_IBF_COMM_INDUST_LOANS_FFIEC">"c15298"</definedName>
    <definedName name="IQ_IBF_DEPOSIT_LIABILITIES_DUE_TO_BANKS_FFIEC">"c15300"</definedName>
    <definedName name="IQ_IM_AVG_REV_PER_CLICK">"c9991"</definedName>
    <definedName name="IQ_IM_NUMBER_PAGE_VIEWS">"c9993"</definedName>
    <definedName name="IQ_IM_NUMBER_PAID_CLICKS">"c9995"</definedName>
    <definedName name="IQ_IM_NUMBER_PAID_CLICKS_GROWTH">"c9996"</definedName>
    <definedName name="IQ_IM_PAGE_VIEWS_GROWTH">"c9994"</definedName>
    <definedName name="IQ_IM_REV_PER_PAGE_VIEW_GROWTH">"c9992"</definedName>
    <definedName name="IQ_IM_TRAFFIC_ACQUISITION_CHANGE">"c9998"</definedName>
    <definedName name="IQ_IM_TRAFFIC_ACQUISITION_COST_TO_AD_REV_RATIO">"c10000"</definedName>
    <definedName name="IQ_IM_TRAFFIC_ACQUISITION_COST_TO_TOTAL_REV_RATIO">"c9999"</definedName>
    <definedName name="IQ_IM_TRAFFIC_ACQUISITION_COSTS">"c9997"</definedName>
    <definedName name="IQ_IMPACT_UNRECOG_TAX_BENEFIT_EFFECTIVE_TAX">"c15748"</definedName>
    <definedName name="IQ_IMPAIR_OIL">"c547"</definedName>
    <definedName name="IQ_IMPAIRED_LOANS">"c15250"</definedName>
    <definedName name="IQ_IMPAIRMENT_GW">"c548"</definedName>
    <definedName name="IQ_IMPAIRMENT_GW_SUPPLE">"c13811"</definedName>
    <definedName name="IQ_IMPORT_PRICE_INDEX">"c6886"</definedName>
    <definedName name="IQ_IMPORT_PRICE_INDEX_APR">"c7546"</definedName>
    <definedName name="IQ_IMPORT_PRICE_INDEX_APR_FC">"c8426"</definedName>
    <definedName name="IQ_IMPORT_PRICE_INDEX_FC">"c7766"</definedName>
    <definedName name="IQ_IMPORT_PRICE_INDEX_POP">"c7106"</definedName>
    <definedName name="IQ_IMPORT_PRICE_INDEX_POP_FC">"c7986"</definedName>
    <definedName name="IQ_IMPORT_PRICE_INDEX_YOY">"c7326"</definedName>
    <definedName name="IQ_IMPORT_PRICE_INDEX_YOY_FC">"c8206"</definedName>
    <definedName name="IQ_IMPORTS_GOODS">"c6887"</definedName>
    <definedName name="IQ_IMPORTS_GOODS_APR">"c7547"</definedName>
    <definedName name="IQ_IMPORTS_GOODS_APR_FC">"c8427"</definedName>
    <definedName name="IQ_IMPORTS_GOODS_FC">"c7767"</definedName>
    <definedName name="IQ_IMPORTS_GOODS_NONFACTOR_SERVICES">"c6888"</definedName>
    <definedName name="IQ_IMPORTS_GOODS_NONFACTOR_SERVICES_APR">"c7548"</definedName>
    <definedName name="IQ_IMPORTS_GOODS_NONFACTOR_SERVICES_APR_FC">"c8428"</definedName>
    <definedName name="IQ_IMPORTS_GOODS_NONFACTOR_SERVICES_FC">"c7768"</definedName>
    <definedName name="IQ_IMPORTS_GOODS_NONFACTOR_SERVICES_POP">"c7108"</definedName>
    <definedName name="IQ_IMPORTS_GOODS_NONFACTOR_SERVICES_POP_FC">"c7988"</definedName>
    <definedName name="IQ_IMPORTS_GOODS_NONFACTOR_SERVICES_YOY">"c7328"</definedName>
    <definedName name="IQ_IMPORTS_GOODS_NONFACTOR_SERVICES_YOY_FC">"c8208"</definedName>
    <definedName name="IQ_IMPORTS_GOODS_POP">"c7107"</definedName>
    <definedName name="IQ_IMPORTS_GOODS_POP_FC">"c7987"</definedName>
    <definedName name="IQ_IMPORTS_GOODS_REAL">"c11950"</definedName>
    <definedName name="IQ_IMPORTS_GOODS_REAL_APR">"c11953"</definedName>
    <definedName name="IQ_IMPORTS_GOODS_REAL_POP">"c11951"</definedName>
    <definedName name="IQ_IMPORTS_GOODS_REAL_SAAR_APR_FC_UNUSED">"c8523"</definedName>
    <definedName name="IQ_IMPORTS_GOODS_REAL_SAAR_APR_FC_UNUSED_UNUSED_UNUSED">"c8523"</definedName>
    <definedName name="IQ_IMPORTS_GOODS_REAL_SAAR_APR_UNUSED">"c7643"</definedName>
    <definedName name="IQ_IMPORTS_GOODS_REAL_SAAR_APR_UNUSED_UNUSED_UNUSED">"c7643"</definedName>
    <definedName name="IQ_IMPORTS_GOODS_REAL_SAAR_FC_UNUSED">"c7863"</definedName>
    <definedName name="IQ_IMPORTS_GOODS_REAL_SAAR_FC_UNUSED_UNUSED_UNUSED">"c7863"</definedName>
    <definedName name="IQ_IMPORTS_GOODS_REAL_SAAR_POP_FC_UNUSED">"c8083"</definedName>
    <definedName name="IQ_IMPORTS_GOODS_REAL_SAAR_POP_FC_UNUSED_UNUSED_UNUSED">"c8083"</definedName>
    <definedName name="IQ_IMPORTS_GOODS_REAL_SAAR_POP_UNUSED">"c7203"</definedName>
    <definedName name="IQ_IMPORTS_GOODS_REAL_SAAR_POP_UNUSED_UNUSED_UNUSED">"c7203"</definedName>
    <definedName name="IQ_IMPORTS_GOODS_REAL_SAAR_UNUSED">"c6983"</definedName>
    <definedName name="IQ_IMPORTS_GOODS_REAL_SAAR_UNUSED_UNUSED_UNUSED">"c6983"</definedName>
    <definedName name="IQ_IMPORTS_GOODS_REAL_SAAR_YOY_FC_UNUSED">"c8303"</definedName>
    <definedName name="IQ_IMPORTS_GOODS_REAL_SAAR_YOY_FC_UNUSED_UNUSED_UNUSED">"c8303"</definedName>
    <definedName name="IQ_IMPORTS_GOODS_REAL_SAAR_YOY_UNUSED">"c7423"</definedName>
    <definedName name="IQ_IMPORTS_GOODS_REAL_SAAR_YOY_UNUSED_UNUSED_UNUSED">"c7423"</definedName>
    <definedName name="IQ_IMPORTS_GOODS_REAL_YOY">"c11952"</definedName>
    <definedName name="IQ_IMPORTS_GOODS_SAAR">"c6891"</definedName>
    <definedName name="IQ_IMPORTS_GOODS_SAAR_APR">"c7551"</definedName>
    <definedName name="IQ_IMPORTS_GOODS_SAAR_APR_FC">"c8431"</definedName>
    <definedName name="IQ_IMPORTS_GOODS_SAAR_FC">"c7771"</definedName>
    <definedName name="IQ_IMPORTS_GOODS_SAAR_POP">"c7111"</definedName>
    <definedName name="IQ_IMPORTS_GOODS_SAAR_POP_FC">"c7991"</definedName>
    <definedName name="IQ_IMPORTS_GOODS_SAAR_USD_APR_FC">"c11849"</definedName>
    <definedName name="IQ_IMPORTS_GOODS_SAAR_USD_FC">"c11846"</definedName>
    <definedName name="IQ_IMPORTS_GOODS_SAAR_USD_POP_FC">"c11847"</definedName>
    <definedName name="IQ_IMPORTS_GOODS_SAAR_USD_YOY_FC">"c11848"</definedName>
    <definedName name="IQ_IMPORTS_GOODS_SAAR_YOY">"c7331"</definedName>
    <definedName name="IQ_IMPORTS_GOODS_SAAR_YOY_FC">"c8211"</definedName>
    <definedName name="IQ_IMPORTS_GOODS_SERVICES_APR_FC_UNUSED">"c8429"</definedName>
    <definedName name="IQ_IMPORTS_GOODS_SERVICES_APR_FC_UNUSED_UNUSED_UNUSED">"c8429"</definedName>
    <definedName name="IQ_IMPORTS_GOODS_SERVICES_APR_UNUSED">"c7549"</definedName>
    <definedName name="IQ_IMPORTS_GOODS_SERVICES_APR_UNUSED_UNUSED_UNUSED">"c7549"</definedName>
    <definedName name="IQ_IMPORTS_GOODS_SERVICES_FC_UNUSED">"c7769"</definedName>
    <definedName name="IQ_IMPORTS_GOODS_SERVICES_FC_UNUSED_UNUSED_UNUSED">"c7769"</definedName>
    <definedName name="IQ_IMPORTS_GOODS_SERVICES_POP_FC_UNUSED">"c7989"</definedName>
    <definedName name="IQ_IMPORTS_GOODS_SERVICES_POP_FC_UNUSED_UNUSED_UNUSED">"c7989"</definedName>
    <definedName name="IQ_IMPORTS_GOODS_SERVICES_POP_UNUSED">"c7109"</definedName>
    <definedName name="IQ_IMPORTS_GOODS_SERVICES_POP_UNUSED_UNUSED_UNUSED">"c7109"</definedName>
    <definedName name="IQ_IMPORTS_GOODS_SERVICES_REAL">"c6985"</definedName>
    <definedName name="IQ_IMPORTS_GOODS_SERVICES_REAL_APR">"c7645"</definedName>
    <definedName name="IQ_IMPORTS_GOODS_SERVICES_REAL_APR_FC">"c8525"</definedName>
    <definedName name="IQ_IMPORTS_GOODS_SERVICES_REAL_FC">"c7865"</definedName>
    <definedName name="IQ_IMPORTS_GOODS_SERVICES_REAL_POP">"c7205"</definedName>
    <definedName name="IQ_IMPORTS_GOODS_SERVICES_REAL_POP_FC">"c8085"</definedName>
    <definedName name="IQ_IMPORTS_GOODS_SERVICES_REAL_SAAR">"c11958"</definedName>
    <definedName name="IQ_IMPORTS_GOODS_SERVICES_REAL_SAAR_APR">"c11961"</definedName>
    <definedName name="IQ_IMPORTS_GOODS_SERVICES_REAL_SAAR_APR_FC_UNUSED">"c8524"</definedName>
    <definedName name="IQ_IMPORTS_GOODS_SERVICES_REAL_SAAR_APR_FC_UNUSED_UNUSED_UNUSED">"c8524"</definedName>
    <definedName name="IQ_IMPORTS_GOODS_SERVICES_REAL_SAAR_APR_UNUSED">"c7644"</definedName>
    <definedName name="IQ_IMPORTS_GOODS_SERVICES_REAL_SAAR_APR_UNUSED_UNUSED_UNUSED">"c7644"</definedName>
    <definedName name="IQ_IMPORTS_GOODS_SERVICES_REAL_SAAR_FC_UNUSED">"c7864"</definedName>
    <definedName name="IQ_IMPORTS_GOODS_SERVICES_REAL_SAAR_FC_UNUSED_UNUSED_UNUSED">"c7864"</definedName>
    <definedName name="IQ_IMPORTS_GOODS_SERVICES_REAL_SAAR_POP">"c11959"</definedName>
    <definedName name="IQ_IMPORTS_GOODS_SERVICES_REAL_SAAR_POP_FC_UNUSED">"c8084"</definedName>
    <definedName name="IQ_IMPORTS_GOODS_SERVICES_REAL_SAAR_POP_FC_UNUSED_UNUSED_UNUSED">"c8084"</definedName>
    <definedName name="IQ_IMPORTS_GOODS_SERVICES_REAL_SAAR_POP_UNUSED">"c7204"</definedName>
    <definedName name="IQ_IMPORTS_GOODS_SERVICES_REAL_SAAR_POP_UNUSED_UNUSED_UNUSED">"c7204"</definedName>
    <definedName name="IQ_IMPORTS_GOODS_SERVICES_REAL_SAAR_UNUSED">"c6984"</definedName>
    <definedName name="IQ_IMPORTS_GOODS_SERVICES_REAL_SAAR_UNUSED_UNUSED_UNUSED">"c6984"</definedName>
    <definedName name="IQ_IMPORTS_GOODS_SERVICES_REAL_SAAR_USD">"c11962"</definedName>
    <definedName name="IQ_IMPORTS_GOODS_SERVICES_REAL_SAAR_USD_APR">"c11965"</definedName>
    <definedName name="IQ_IMPORTS_GOODS_SERVICES_REAL_SAAR_USD_APR_FC">"c11969"</definedName>
    <definedName name="IQ_IMPORTS_GOODS_SERVICES_REAL_SAAR_USD_FC">"c11966"</definedName>
    <definedName name="IQ_IMPORTS_GOODS_SERVICES_REAL_SAAR_USD_POP">"c11963"</definedName>
    <definedName name="IQ_IMPORTS_GOODS_SERVICES_REAL_SAAR_USD_POP_FC">"c11967"</definedName>
    <definedName name="IQ_IMPORTS_GOODS_SERVICES_REAL_SAAR_USD_YOY">"c11964"</definedName>
    <definedName name="IQ_IMPORTS_GOODS_SERVICES_REAL_SAAR_USD_YOY_FC">"c11968"</definedName>
    <definedName name="IQ_IMPORTS_GOODS_SERVICES_REAL_SAAR_YOY">"c11960"</definedName>
    <definedName name="IQ_IMPORTS_GOODS_SERVICES_REAL_SAAR_YOY_FC_UNUSED">"c8304"</definedName>
    <definedName name="IQ_IMPORTS_GOODS_SERVICES_REAL_SAAR_YOY_FC_UNUSED_UNUSED_UNUSED">"c8304"</definedName>
    <definedName name="IQ_IMPORTS_GOODS_SERVICES_REAL_SAAR_YOY_UNUSED">"c7424"</definedName>
    <definedName name="IQ_IMPORTS_GOODS_SERVICES_REAL_SAAR_YOY_UNUSED_UNUSED_UNUSED">"c7424"</definedName>
    <definedName name="IQ_IMPORTS_GOODS_SERVICES_REAL_USD">"c11954"</definedName>
    <definedName name="IQ_IMPORTS_GOODS_SERVICES_REAL_USD_APR">"c11957"</definedName>
    <definedName name="IQ_IMPORTS_GOODS_SERVICES_REAL_USD_POP">"c11955"</definedName>
    <definedName name="IQ_IMPORTS_GOODS_SERVICES_REAL_USD_YOY">"c11956"</definedName>
    <definedName name="IQ_IMPORTS_GOODS_SERVICES_REAL_YOY">"c7425"</definedName>
    <definedName name="IQ_IMPORTS_GOODS_SERVICES_REAL_YOY_FC">"c8305"</definedName>
    <definedName name="IQ_IMPORTS_GOODS_SERVICES_SAAR">"c6890"</definedName>
    <definedName name="IQ_IMPORTS_GOODS_SERVICES_SAAR_APR">"c7550"</definedName>
    <definedName name="IQ_IMPORTS_GOODS_SERVICES_SAAR_APR_FC">"c8430"</definedName>
    <definedName name="IQ_IMPORTS_GOODS_SERVICES_SAAR_FC">"c7770"</definedName>
    <definedName name="IQ_IMPORTS_GOODS_SERVICES_SAAR_POP">"c7110"</definedName>
    <definedName name="IQ_IMPORTS_GOODS_SERVICES_SAAR_POP_FC">"c7990"</definedName>
    <definedName name="IQ_IMPORTS_GOODS_SERVICES_SAAR_YOY">"c7330"</definedName>
    <definedName name="IQ_IMPORTS_GOODS_SERVICES_SAAR_YOY_FC">"c8210"</definedName>
    <definedName name="IQ_IMPORTS_GOODS_SERVICES_UNUSED">"c6889"</definedName>
    <definedName name="IQ_IMPORTS_GOODS_SERVICES_UNUSED_UNUSED_UNUSED">"c6889"</definedName>
    <definedName name="IQ_IMPORTS_GOODS_SERVICES_USD">"c11842"</definedName>
    <definedName name="IQ_IMPORTS_GOODS_SERVICES_USD_APR">"c11845"</definedName>
    <definedName name="IQ_IMPORTS_GOODS_SERVICES_USD_POP">"c11843"</definedName>
    <definedName name="IQ_IMPORTS_GOODS_SERVICES_USD_YOY">"c11844"</definedName>
    <definedName name="IQ_IMPORTS_GOODS_SERVICES_YOY_FC_UNUSED">"c8209"</definedName>
    <definedName name="IQ_IMPORTS_GOODS_SERVICES_YOY_FC_UNUSED_UNUSED_UNUSED">"c8209"</definedName>
    <definedName name="IQ_IMPORTS_GOODS_SERVICES_YOY_UNUSED">"c7329"</definedName>
    <definedName name="IQ_IMPORTS_GOODS_SERVICES_YOY_UNUSED_UNUSED_UNUSED">"c7329"</definedName>
    <definedName name="IQ_IMPORTS_GOODS_USD_APR_FC">"c11841"</definedName>
    <definedName name="IQ_IMPORTS_GOODS_USD_FC">"c11838"</definedName>
    <definedName name="IQ_IMPORTS_GOODS_USD_POP_FC">"c11839"</definedName>
    <definedName name="IQ_IMPORTS_GOODS_USD_YOY_FC">"c11840"</definedName>
    <definedName name="IQ_IMPORTS_GOODS_YOY">"c7327"</definedName>
    <definedName name="IQ_IMPORTS_GOODS_YOY_FC">"c8207"</definedName>
    <definedName name="IQ_IMPORTS_NONFACTOR_SERVICES">"c6892"</definedName>
    <definedName name="IQ_IMPORTS_NONFACTOR_SERVICES_APR">"c7552"</definedName>
    <definedName name="IQ_IMPORTS_NONFACTOR_SERVICES_APR_FC">"c8432"</definedName>
    <definedName name="IQ_IMPORTS_NONFACTOR_SERVICES_FC">"c7772"</definedName>
    <definedName name="IQ_IMPORTS_NONFACTOR_SERVICES_POP">"c7112"</definedName>
    <definedName name="IQ_IMPORTS_NONFACTOR_SERVICES_POP_FC">"c7992"</definedName>
    <definedName name="IQ_IMPORTS_NONFACTOR_SERVICES_SAAR">"c6893"</definedName>
    <definedName name="IQ_IMPORTS_NONFACTOR_SERVICES_SAAR_APR">"c7553"</definedName>
    <definedName name="IQ_IMPORTS_NONFACTOR_SERVICES_SAAR_APR_FC">"c8433"</definedName>
    <definedName name="IQ_IMPORTS_NONFACTOR_SERVICES_SAAR_FC">"c7773"</definedName>
    <definedName name="IQ_IMPORTS_NONFACTOR_SERVICES_SAAR_POP">"c7113"</definedName>
    <definedName name="IQ_IMPORTS_NONFACTOR_SERVICES_SAAR_POP_FC">"c7993"</definedName>
    <definedName name="IQ_IMPORTS_NONFACTOR_SERVICES_SAAR_USD_APR_FC">"c11857"</definedName>
    <definedName name="IQ_IMPORTS_NONFACTOR_SERVICES_SAAR_USD_FC">"c11854"</definedName>
    <definedName name="IQ_IMPORTS_NONFACTOR_SERVICES_SAAR_USD_POP_FC">"c11855"</definedName>
    <definedName name="IQ_IMPORTS_NONFACTOR_SERVICES_SAAR_USD_YOY_FC">"c11856"</definedName>
    <definedName name="IQ_IMPORTS_NONFACTOR_SERVICES_SAAR_YOY">"c7333"</definedName>
    <definedName name="IQ_IMPORTS_NONFACTOR_SERVICES_SAAR_YOY_FC">"c8213"</definedName>
    <definedName name="IQ_IMPORTS_NONFACTOR_SERVICES_USD_APR_FC">"c11853"</definedName>
    <definedName name="IQ_IMPORTS_NONFACTOR_SERVICES_USD_FC">"c11850"</definedName>
    <definedName name="IQ_IMPORTS_NONFACTOR_SERVICES_USD_POP_FC">"c11851"</definedName>
    <definedName name="IQ_IMPORTS_NONFACTOR_SERVICES_USD_YOY_FC">"c11852"</definedName>
    <definedName name="IQ_IMPORTS_NONFACTOR_SERVICES_YOY">"c7332"</definedName>
    <definedName name="IQ_IMPORTS_NONFACTOR_SERVICES_YOY_FC">"c8212"</definedName>
    <definedName name="IQ_IMPORTS_SERVICES">"c11858"</definedName>
    <definedName name="IQ_IMPORTS_SERVICES_APR">"c11861"</definedName>
    <definedName name="IQ_IMPORTS_SERVICES_POP">"c11859"</definedName>
    <definedName name="IQ_IMPORTS_SERVICES_REAL">"c6986"</definedName>
    <definedName name="IQ_IMPORTS_SERVICES_REAL_APR">"c7646"</definedName>
    <definedName name="IQ_IMPORTS_SERVICES_REAL_APR_FC">"c8526"</definedName>
    <definedName name="IQ_IMPORTS_SERVICES_REAL_FC">"c7866"</definedName>
    <definedName name="IQ_IMPORTS_SERVICES_REAL_POP">"c7206"</definedName>
    <definedName name="IQ_IMPORTS_SERVICES_REAL_POP_FC">"c8086"</definedName>
    <definedName name="IQ_IMPORTS_SERVICES_REAL_YOY">"c7426"</definedName>
    <definedName name="IQ_IMPORTS_SERVICES_REAL_YOY_FC">"c8306"</definedName>
    <definedName name="IQ_IMPORTS_SERVICES_YOY">"c11860"</definedName>
    <definedName name="IQ_IMPORTS_USD">"c20765"</definedName>
    <definedName name="IQ_IMPUT_OPER_LEASE_DEPR">"c2987"</definedName>
    <definedName name="IQ_IMPUT_OPER_LEASE_INT_EXP">"c2986"</definedName>
    <definedName name="IQ_INC_AFTER_TAX">"c1598"</definedName>
    <definedName name="IQ_INC_AVAIL_EXCL">"c789"</definedName>
    <definedName name="IQ_INC_AVAIL_EXCL_1">"c1395"</definedName>
    <definedName name="IQ_INC_AVAIL_INCL">"c791"</definedName>
    <definedName name="IQ_INC_AVAIL_INCL_1">"c1396"</definedName>
    <definedName name="IQ_INC_BEFORE_TAX">"c386"</definedName>
    <definedName name="IQ_INC_BEFORE_TAX_1">"c1375"</definedName>
    <definedName name="IQ_INC_DOM_LOANS_FFIEC">"c12975"</definedName>
    <definedName name="IQ_INC_EQUITY">"c549"</definedName>
    <definedName name="IQ_INC_EQUITY_BR">"c550"</definedName>
    <definedName name="IQ_INC_EQUITY_CF">"c551"</definedName>
    <definedName name="IQ_INC_EQUITY_CM">"c550"</definedName>
    <definedName name="IQ_INC_EQUITY_FIN">"c552"</definedName>
    <definedName name="IQ_INC_EQUITY_INS">"c553"</definedName>
    <definedName name="IQ_INC_EQUITY_RE">"c6222"</definedName>
    <definedName name="IQ_INC_EQUITY_REC_BNK">"c554"</definedName>
    <definedName name="IQ_INC_EQUITY_REIT">"c555"</definedName>
    <definedName name="IQ_INC_EQUITY_REV_BNK">"c556"</definedName>
    <definedName name="IQ_INC_EQUITY_UTI">"c557"</definedName>
    <definedName name="IQ_INC_REAL_ESTATE_REC">"c558"</definedName>
    <definedName name="IQ_INC_REAL_ESTATE_REV">"c559"</definedName>
    <definedName name="IQ_INC_TAX">"c560"</definedName>
    <definedName name="IQ_INC_TAX_EXCL">"c1599"</definedName>
    <definedName name="IQ_INC_TAX_PAY_CURRENT">"c561"</definedName>
    <definedName name="IQ_INC_TRADE_ACT">"c562"</definedName>
    <definedName name="IQ_INCIDENTAL_CHANGES_BUSINESS_COMBINATIONS_FDIC">"c6502"</definedName>
    <definedName name="IQ_INCOME_BEFORE_EXTRA_FDIC">"c6585"</definedName>
    <definedName name="IQ_INCOME_CHECKS_FFIEC">"c13040"</definedName>
    <definedName name="IQ_INCOME_EARNED_FDIC">"c6359"</definedName>
    <definedName name="IQ_INCOME_FIDUCIARY_ACTIVITIES_FFIEC">"c13002"</definedName>
    <definedName name="IQ_INCOME_LEASE_FINANCING_REC_FFIEC">"c12980"</definedName>
    <definedName name="IQ_INCOME_LOANS_LEASES_TAX_EXEMPT_FFIEC">"c13038"</definedName>
    <definedName name="IQ_INCOME_OTHER_INSURANCE_ACTIVITIES_FFIEC">"c13009"</definedName>
    <definedName name="IQ_INCOME_SALE_MUTUAL_FUNDS_DOM_FFIEC">"c13069"</definedName>
    <definedName name="IQ_INCOME_SECURITIES_TAX_EXEMPT_FFIEC">"c13039"</definedName>
    <definedName name="IQ_INCOME_TAX_FOREIGN_FFIEC">"c15391"</definedName>
    <definedName name="IQ_INCOME_TAXES_FDIC">"c6582"</definedName>
    <definedName name="IQ_INCOME_TAXES_FFIEC">"c13030"</definedName>
    <definedName name="IQ_INCREASE_INT_INCOME_FFIEC">"c13063"</definedName>
    <definedName name="IQ_IND_PROD_INDEX_GROWTH">"c20766"</definedName>
    <definedName name="IQ_INDEX_CURRENCY">"c15224"</definedName>
    <definedName name="IQ_INDEX_LEADING_IND">"c6894"</definedName>
    <definedName name="IQ_INDEX_LEADING_IND_APR">"c7554"</definedName>
    <definedName name="IQ_INDEX_LEADING_IND_APR_FC">"c8434"</definedName>
    <definedName name="IQ_INDEX_LEADING_IND_FC">"c7774"</definedName>
    <definedName name="IQ_INDEX_LEADING_IND_POP">"c7114"</definedName>
    <definedName name="IQ_INDEX_LEADING_IND_POP_FC">"c7994"</definedName>
    <definedName name="IQ_INDEX_LEADING_IND_YOY">"c7334"</definedName>
    <definedName name="IQ_INDEX_LEADING_IND_YOY_FC">"c8214"</definedName>
    <definedName name="IQ_INDEX_PROVIDED_DIVIDEND">"c19252"</definedName>
    <definedName name="IQ_INDEX_TYPE">"c15223"</definedName>
    <definedName name="IQ_INDEXCONSTITUENT_CLOSEPRICE">"c19241"</definedName>
    <definedName name="IQ_INDICATED_ATTRIB_ORE_RESOURCES_ALUM">"c9238"</definedName>
    <definedName name="IQ_INDICATED_ATTRIB_ORE_RESOURCES_COP">"c9182"</definedName>
    <definedName name="IQ_INDICATED_ATTRIB_ORE_RESOURCES_DIAM">"c9662"</definedName>
    <definedName name="IQ_INDICATED_ATTRIB_ORE_RESOURCES_GOLD">"c9023"</definedName>
    <definedName name="IQ_INDICATED_ATTRIB_ORE_RESOURCES_IRON">"c9397"</definedName>
    <definedName name="IQ_INDICATED_ATTRIB_ORE_RESOURCES_LEAD">"c9450"</definedName>
    <definedName name="IQ_INDICATED_ATTRIB_ORE_RESOURCES_MANG">"c9503"</definedName>
    <definedName name="IQ_INDICATED_ATTRIB_ORE_RESOURCES_MOLYB">"c9715"</definedName>
    <definedName name="IQ_INDICATED_ATTRIB_ORE_RESOURCES_NICK">"c9291"</definedName>
    <definedName name="IQ_INDICATED_ATTRIB_ORE_RESOURCES_PLAT">"c9129"</definedName>
    <definedName name="IQ_INDICATED_ATTRIB_ORE_RESOURCES_SILVER">"c9076"</definedName>
    <definedName name="IQ_INDICATED_ATTRIB_ORE_RESOURCES_TITAN">"c9556"</definedName>
    <definedName name="IQ_INDICATED_ATTRIB_ORE_RESOURCES_URAN">"c9609"</definedName>
    <definedName name="IQ_INDICATED_ATTRIB_ORE_RESOURCES_ZINC">"c9344"</definedName>
    <definedName name="IQ_INDICATED_ORE_RESOURCES_ALUM">"c9224"</definedName>
    <definedName name="IQ_INDICATED_ORE_RESOURCES_COP">"c9168"</definedName>
    <definedName name="IQ_INDICATED_ORE_RESOURCES_DIAM">"c9648"</definedName>
    <definedName name="IQ_INDICATED_ORE_RESOURCES_GOLD">"c9009"</definedName>
    <definedName name="IQ_INDICATED_ORE_RESOURCES_IRON">"c9383"</definedName>
    <definedName name="IQ_INDICATED_ORE_RESOURCES_LEAD">"c9436"</definedName>
    <definedName name="IQ_INDICATED_ORE_RESOURCES_MANG">"c9489"</definedName>
    <definedName name="IQ_INDICATED_ORE_RESOURCES_MOLYB">"c9701"</definedName>
    <definedName name="IQ_INDICATED_ORE_RESOURCES_NICK">"c9277"</definedName>
    <definedName name="IQ_INDICATED_ORE_RESOURCES_PLAT">"c9115"</definedName>
    <definedName name="IQ_INDICATED_ORE_RESOURCES_SILVER">"c9062"</definedName>
    <definedName name="IQ_INDICATED_ORE_RESOURCES_TITAN">"c9542"</definedName>
    <definedName name="IQ_INDICATED_ORE_RESOURCES_URAN">"c9595"</definedName>
    <definedName name="IQ_INDICATED_ORE_RESOURCES_ZINC">"c9330"</definedName>
    <definedName name="IQ_INDICATED_RECOV_ATTRIB_RESOURCES_ALUM">"c9243"</definedName>
    <definedName name="IQ_INDICATED_RECOV_ATTRIB_RESOURCES_COAL">"c9817"</definedName>
    <definedName name="IQ_INDICATED_RECOV_ATTRIB_RESOURCES_COP">"c9187"</definedName>
    <definedName name="IQ_INDICATED_RECOV_ATTRIB_RESOURCES_DIAM">"c9667"</definedName>
    <definedName name="IQ_INDICATED_RECOV_ATTRIB_RESOURCES_GOLD">"c9028"</definedName>
    <definedName name="IQ_INDICATED_RECOV_ATTRIB_RESOURCES_IRON">"c9402"</definedName>
    <definedName name="IQ_INDICATED_RECOV_ATTRIB_RESOURCES_LEAD">"c9455"</definedName>
    <definedName name="IQ_INDICATED_RECOV_ATTRIB_RESOURCES_MANG">"c9508"</definedName>
    <definedName name="IQ_INDICATED_RECOV_ATTRIB_RESOURCES_MET_COAL">"c9757"</definedName>
    <definedName name="IQ_INDICATED_RECOV_ATTRIB_RESOURCES_MOLYB">"c9720"</definedName>
    <definedName name="IQ_INDICATED_RECOV_ATTRIB_RESOURCES_NICK">"c9296"</definedName>
    <definedName name="IQ_INDICATED_RECOV_ATTRIB_RESOURCES_PLAT">"c9134"</definedName>
    <definedName name="IQ_INDICATED_RECOV_ATTRIB_RESOURCES_SILVER">"c9081"</definedName>
    <definedName name="IQ_INDICATED_RECOV_ATTRIB_RESOURCES_STEAM">"c9787"</definedName>
    <definedName name="IQ_INDICATED_RECOV_ATTRIB_RESOURCES_TITAN">"c9561"</definedName>
    <definedName name="IQ_INDICATED_RECOV_ATTRIB_RESOURCES_URAN">"c9614"</definedName>
    <definedName name="IQ_INDICATED_RECOV_ATTRIB_RESOURCES_ZINC">"c9349"</definedName>
    <definedName name="IQ_INDICATED_RECOV_RESOURCES_ALUM">"c9233"</definedName>
    <definedName name="IQ_INDICATED_RECOV_RESOURCES_COAL">"c9812"</definedName>
    <definedName name="IQ_INDICATED_RECOV_RESOURCES_COP">"c9177"</definedName>
    <definedName name="IQ_INDICATED_RECOV_RESOURCES_DIAM">"c9657"</definedName>
    <definedName name="IQ_INDICATED_RECOV_RESOURCES_GOLD">"c9018"</definedName>
    <definedName name="IQ_INDICATED_RECOV_RESOURCES_IRON">"c9392"</definedName>
    <definedName name="IQ_INDICATED_RECOV_RESOURCES_LEAD">"c9445"</definedName>
    <definedName name="IQ_INDICATED_RECOV_RESOURCES_MANG">"c9498"</definedName>
    <definedName name="IQ_INDICATED_RECOV_RESOURCES_MET_COAL">"c9752"</definedName>
    <definedName name="IQ_INDICATED_RECOV_RESOURCES_MOLYB">"c9710"</definedName>
    <definedName name="IQ_INDICATED_RECOV_RESOURCES_NICK">"c9286"</definedName>
    <definedName name="IQ_INDICATED_RECOV_RESOURCES_PLAT">"c9124"</definedName>
    <definedName name="IQ_INDICATED_RECOV_RESOURCES_SILVER">"c9071"</definedName>
    <definedName name="IQ_INDICATED_RECOV_RESOURCES_STEAM">"c9782"</definedName>
    <definedName name="IQ_INDICATED_RECOV_RESOURCES_TITAN">"c9551"</definedName>
    <definedName name="IQ_INDICATED_RECOV_RESOURCES_URAN">"c9604"</definedName>
    <definedName name="IQ_INDICATED_RECOV_RESOURCES_ZINC">"c9339"</definedName>
    <definedName name="IQ_INDICATED_RESOURCES_CALORIFIC_VALUE_COAL">"c9807"</definedName>
    <definedName name="IQ_INDICATED_RESOURCES_CALORIFIC_VALUE_MET_COAL">"c9747"</definedName>
    <definedName name="IQ_INDICATED_RESOURCES_CALORIFIC_VALUE_STEAM">"c9777"</definedName>
    <definedName name="IQ_INDICATED_RESOURCES_GRADE_ALUM">"c9225"</definedName>
    <definedName name="IQ_INDICATED_RESOURCES_GRADE_COP">"c9169"</definedName>
    <definedName name="IQ_INDICATED_RESOURCES_GRADE_DIAM">"c9649"</definedName>
    <definedName name="IQ_INDICATED_RESOURCES_GRADE_GOLD">"c9010"</definedName>
    <definedName name="IQ_INDICATED_RESOURCES_GRADE_IRON">"c9384"</definedName>
    <definedName name="IQ_INDICATED_RESOURCES_GRADE_LEAD">"c9437"</definedName>
    <definedName name="IQ_INDICATED_RESOURCES_GRADE_MANG">"c9490"</definedName>
    <definedName name="IQ_INDICATED_RESOURCES_GRADE_MOLYB">"c9702"</definedName>
    <definedName name="IQ_INDICATED_RESOURCES_GRADE_NICK">"c9278"</definedName>
    <definedName name="IQ_INDICATED_RESOURCES_GRADE_PLAT">"c9116"</definedName>
    <definedName name="IQ_INDICATED_RESOURCES_GRADE_SILVER">"c9063"</definedName>
    <definedName name="IQ_INDICATED_RESOURCES_GRADE_TITAN">"c9543"</definedName>
    <definedName name="IQ_INDICATED_RESOURCES_GRADE_URAN">"c9596"</definedName>
    <definedName name="IQ_INDICATED_RESOURCES_GRADE_ZINC">"c9331"</definedName>
    <definedName name="IQ_INDIVIDUAL">"c15182"</definedName>
    <definedName name="IQ_INDIVIDUAL_ACTIVE_BOARD_MEMBERSHIPS">"c15201"</definedName>
    <definedName name="IQ_INDIVIDUAL_ACTIVE_PRO_AFFILIATIONS">"c15199"</definedName>
    <definedName name="IQ_INDIVIDUAL_AGE">"c15191"</definedName>
    <definedName name="IQ_INDIVIDUAL_ALL_OTHER_COMP">"c19040"</definedName>
    <definedName name="IQ_INDIVIDUAL_ANNUAL_CASH_COMP">"c19041"</definedName>
    <definedName name="IQ_INDIVIDUAL_AS_REPORTED_COMP">"c19045"</definedName>
    <definedName name="IQ_INDIVIDUAL_AS_REPORTED_DIRECTOR_COMP">"c19057"</definedName>
    <definedName name="IQ_INDIVIDUAL_ASSISTANT_EMAIL">"c15206"</definedName>
    <definedName name="IQ_INDIVIDUAL_ASSISTANT_FAX">"c15208"</definedName>
    <definedName name="IQ_INDIVIDUAL_ASSISTANT_NAME">"c15205"</definedName>
    <definedName name="IQ_INDIVIDUAL_ASSISTANT_PHONE">"c15207"</definedName>
    <definedName name="IQ_INDIVIDUAL_BACKGROUND">"c15184"</definedName>
    <definedName name="IQ_INDIVIDUAL_BONUS">"c19036"</definedName>
    <definedName name="IQ_INDIVIDUAL_CALCULATED_COMP">"c19043"</definedName>
    <definedName name="IQ_INDIVIDUAL_CHANGE_PENSION">"c19058"</definedName>
    <definedName name="IQ_INDIVIDUAL_DIRECT_FAX">"c15189"</definedName>
    <definedName name="IQ_INDIVIDUAL_DIRECT_PHONE">"c15188"</definedName>
    <definedName name="IQ_INDIVIDUAL_DIRECTOR_BONUS">"c19052"</definedName>
    <definedName name="IQ_INDIVIDUAL_DIRECTOR_CHANGE_PENSION">"c19053"</definedName>
    <definedName name="IQ_INDIVIDUAL_DIRECTOR_FEE">"c19049"</definedName>
    <definedName name="IQ_INDIVIDUAL_DIRECTOR_NON_EQUITY_COMP">"c19054"</definedName>
    <definedName name="IQ_INDIVIDUAL_DIRECTOR_OPTION_AWARDS">"c19050"</definedName>
    <definedName name="IQ_INDIVIDUAL_DIRECTOR_OTHER">"c19051"</definedName>
    <definedName name="IQ_INDIVIDUAL_DIRECTOR_STOCK_AWARDS">"c19055"</definedName>
    <definedName name="IQ_INDIVIDUAL_DIRECTOR_STOCK_GRANTS">"c19082"</definedName>
    <definedName name="IQ_INDIVIDUAL_DIRECTOR_STOCK_OPTIONS">"c19056"</definedName>
    <definedName name="IQ_INDIVIDUAL_EDUCATION">"c15203"</definedName>
    <definedName name="IQ_INDIVIDUAL_EMAIL">"c15193"</definedName>
    <definedName name="IQ_INDIVIDUAL_EQUITY_INCENTIVE">"c19078"</definedName>
    <definedName name="IQ_INDIVIDUAL_EST_PAYMENTS_CHANGE_CONTROL">"c19047"</definedName>
    <definedName name="IQ_INDIVIDUAL_EST_PAYMENTS_TERMINATION">"c19059"</definedName>
    <definedName name="IQ_INDIVIDUAL_EXERCISABLE_OPTIONS">"c19062"</definedName>
    <definedName name="IQ_INDIVIDUAL_EXERCISABLE_VALUES">"c19063"</definedName>
    <definedName name="IQ_INDIVIDUAL_EXERCISED_OPTIONS">"c19060"</definedName>
    <definedName name="IQ_INDIVIDUAL_EXERCISED_VALUES">"c19061"</definedName>
    <definedName name="IQ_INDIVIDUAL_FAMILY_LOAN_DOM_QUARTERLY_AVG_FFIEC">"c15479"</definedName>
    <definedName name="IQ_INDIVIDUAL_HOME_ADDRESS">"c15194"</definedName>
    <definedName name="IQ_INDIVIDUAL_HOME_FAX">"c15196"</definedName>
    <definedName name="IQ_INDIVIDUAL_HOME_PHONE">"c15195"</definedName>
    <definedName name="IQ_INDIVIDUAL_LT_INCENTIVE">"c19039"</definedName>
    <definedName name="IQ_INDIVIDUAL_MAIN_FAX">"c15187"</definedName>
    <definedName name="IQ_INDIVIDUAL_MAIN_PHONE">"c15186"</definedName>
    <definedName name="IQ_INDIVIDUAL_MARKET_VALUE_SHARES_NOT_VESTED">"c19077"</definedName>
    <definedName name="IQ_INDIVIDUAL_MOBILE">"c15198"</definedName>
    <definedName name="IQ_INDIVIDUAL_NICKNAME">"c15192"</definedName>
    <definedName name="IQ_INDIVIDUAL_NON_EQUITY_INCENTIVE">"c19048"</definedName>
    <definedName name="IQ_INDIVIDUAL_NOTES">"c15204"</definedName>
    <definedName name="IQ_INDIVIDUAL_NUM_SHARED_NOT_VESTED">"c19076"</definedName>
    <definedName name="IQ_INDIVIDUAL_NUM_SHARES_ACQUIRED">"c19074"</definedName>
    <definedName name="IQ_INDIVIDUAL_OFFICE_ADDRESS">"c15185"</definedName>
    <definedName name="IQ_INDIVIDUAL_OPTION_AWARDS">"c19044"</definedName>
    <definedName name="IQ_INDIVIDUAL_OPTION_MARKET_PRICE">"c19073"</definedName>
    <definedName name="IQ_INDIVIDUAL_OPTION_PRICE">"c19072"</definedName>
    <definedName name="IQ_INDIVIDUAL_OTHER_ANNUAL_COMP">"c19037"</definedName>
    <definedName name="IQ_INDIVIDUAL_OTHER_COMP">"c19046"</definedName>
    <definedName name="IQ_INDIVIDUAL_OTHER_PHONE">"c15197"</definedName>
    <definedName name="IQ_INDIVIDUAL_PARTNER_CORP_NON_TRANS_ACCTS_FFIEC">"c15322"</definedName>
    <definedName name="IQ_INDIVIDUAL_PARTNER_CORP_TRANS_ACCTS_FFIEC">"c15314"</definedName>
    <definedName name="IQ_INDIVIDUAL_PARTNER_CORPS_FOREIGN_DEP_FFIEC">"c15342"</definedName>
    <definedName name="IQ_INDIVIDUAL_PRIOR_BOARD_MEMBERSHIPS">"c15202"</definedName>
    <definedName name="IQ_INDIVIDUAL_PRIOR_PRO_AFFILIATIONS">"c15200"</definedName>
    <definedName name="IQ_INDIVIDUAL_RESTRICTED_STOCK_COMP">"c19038"</definedName>
    <definedName name="IQ_INDIVIDUAL_SALARY">"c19035"</definedName>
    <definedName name="IQ_INDIVIDUAL_SPECIALTY">"c15190"</definedName>
    <definedName name="IQ_INDIVIDUAL_ST_COMP">"c19042"</definedName>
    <definedName name="IQ_INDIVIDUAL_TITLE">"c15183"</definedName>
    <definedName name="IQ_INDIVIDUAL_TOTAL_NUM_STOCK_AWARDS">"c19081"</definedName>
    <definedName name="IQ_INDIVIDUAL_TOTAL_OPTIONS">"c19070"</definedName>
    <definedName name="IQ_INDIVIDUAL_TOTAL_STOCK_VALUE">"c19080"</definedName>
    <definedName name="IQ_INDIVIDUAL_TOTAL_VALUE_OPTIONS">"c19071"</definedName>
    <definedName name="IQ_INDIVIDUAL_UNCLASSIFIED_OPTIONS">"c19066"</definedName>
    <definedName name="IQ_INDIVIDUAL_UNCLASSIFIED_OPTIONS_VALUE">"c19067"</definedName>
    <definedName name="IQ_INDIVIDUAL_UNEARNED_STOCK_VALUE">"c19079"</definedName>
    <definedName name="IQ_INDIVIDUAL_UNEXERCISABLE_OPTIONS">"c19064"</definedName>
    <definedName name="IQ_INDIVIDUAL_UNEXERCISABLE_VALUES">"c19065"</definedName>
    <definedName name="IQ_INDIVIDUAL_UNEXERCISED_UNEARNED_OPTIONS">"c19068"</definedName>
    <definedName name="IQ_INDIVIDUAL_UNEXERCISED_UNEARNED_OPTIONS_VALUE">"c19069"</definedName>
    <definedName name="IQ_INDIVIDUAL_VALUE_VESTING">"c19075"</definedName>
    <definedName name="IQ_INDIVIDUALS_CHARGE_OFFS_FDIC">"c6599"</definedName>
    <definedName name="IQ_INDIVIDUALS_GROSS_LOANS_FFIEC">"c13411"</definedName>
    <definedName name="IQ_INDIVIDUALS_LOANS_FDIC">"c6318"</definedName>
    <definedName name="IQ_INDIVIDUALS_NET_CHARGE_OFFS_FDIC">"c6637"</definedName>
    <definedName name="IQ_INDIVIDUALS_OTHER_LOANS_FDIC">"c6321"</definedName>
    <definedName name="IQ_INDIVIDUALS_PARTNERSHIPS_CORP_DEPOSITS_FOREIGN_FDIC">"c6479"</definedName>
    <definedName name="IQ_INDIVIDUALS_PARTNERSHIPS_CORP_NONTRANSACTION_ACCOUNTS_FDIC">"c6545"</definedName>
    <definedName name="IQ_INDIVIDUALS_PARTNERSHIPS_CORP_TOTAL_DEPOSITS_FDIC">"c6471"</definedName>
    <definedName name="IQ_INDIVIDUALS_PARTNERSHIPS_CORP_TRANSACTION_ACCOUNTS_FDIC">"c6537"</definedName>
    <definedName name="IQ_INDIVIDUALS_RECOVERIES_FDIC">"c6618"</definedName>
    <definedName name="IQ_INDIVIDUALS_RISK_BASED_FFIEC">"c13432"</definedName>
    <definedName name="IQ_INDUSTRIAL_AUTO_SALES_DOMESTIC">"c20767"</definedName>
    <definedName name="IQ_INDUSTRIAL_AUTO_SALES_FOREIGN">"c20768"</definedName>
    <definedName name="IQ_INDUSTRIAL_AUTO_SALES_TOTAL">"c20769"</definedName>
    <definedName name="IQ_INDUSTRIAL_CAPACITY_UTILIZATION">"c20770"</definedName>
    <definedName name="IQ_INDUSTRIAL_IPI">"c20771"</definedName>
    <definedName name="IQ_INDUSTRIAL_MV_ASSEMBLIES_AUTO">"c20772"</definedName>
    <definedName name="IQ_INDUSTRIAL_MV_ASSEMBLIES_TOTAL">"c20773"</definedName>
    <definedName name="IQ_INDUSTRIAL_MV_ASSEMBLIES_TRUCKS">"c20774"</definedName>
    <definedName name="IQ_INDUSTRIAL_MV_ASSEMBLIES_TRUCKS_HEAVY">"c20775"</definedName>
    <definedName name="IQ_INDUSTRIAL_MV_ASSEMBLIES_TRUCKS_LIGHT">"c20776"</definedName>
    <definedName name="IQ_INDUSTRIAL_PROD">"c6895"</definedName>
    <definedName name="IQ_INDUSTRIAL_PROD_APR">"c7555"</definedName>
    <definedName name="IQ_INDUSTRIAL_PROD_APR_FC">"c8435"</definedName>
    <definedName name="IQ_INDUSTRIAL_PROD_FC">"c7775"</definedName>
    <definedName name="IQ_INDUSTRIAL_PROD_POP">"c7115"</definedName>
    <definedName name="IQ_INDUSTRIAL_PROD_POP_FC">"c7995"</definedName>
    <definedName name="IQ_INDUSTRIAL_PROD_YOY">"c7335"</definedName>
    <definedName name="IQ_INDUSTRIAL_PROD_YOY_FC">"c8215"</definedName>
    <definedName name="IQ_INDUSTRY">"c3601"</definedName>
    <definedName name="IQ_INDUSTRY_GROUP">"c3602"</definedName>
    <definedName name="IQ_INDUSTRY_NAV_REV_DATE_TIME_REUT">"c28570"</definedName>
    <definedName name="IQ_INDUSTRY_NAV_REVISIONS_REUT">"c28531"</definedName>
    <definedName name="IQ_INDUSTRY_SECTOR">"c3603"</definedName>
    <definedName name="IQ_INFERRED_ATTRIB_ORE_RESOURCES_ALUM">"c9240"</definedName>
    <definedName name="IQ_INFERRED_ATTRIB_ORE_RESOURCES_COP">"c9184"</definedName>
    <definedName name="IQ_INFERRED_ATTRIB_ORE_RESOURCES_DIAM">"c9664"</definedName>
    <definedName name="IQ_INFERRED_ATTRIB_ORE_RESOURCES_GOLD">"c9025"</definedName>
    <definedName name="IQ_INFERRED_ATTRIB_ORE_RESOURCES_IRON">"c9399"</definedName>
    <definedName name="IQ_INFERRED_ATTRIB_ORE_RESOURCES_LEAD">"c9452"</definedName>
    <definedName name="IQ_INFERRED_ATTRIB_ORE_RESOURCES_MANG">"c9505"</definedName>
    <definedName name="IQ_INFERRED_ATTRIB_ORE_RESOURCES_MOLYB">"c9717"</definedName>
    <definedName name="IQ_INFERRED_ATTRIB_ORE_RESOURCES_NICK">"c9293"</definedName>
    <definedName name="IQ_INFERRED_ATTRIB_ORE_RESOURCES_PLAT">"c9131"</definedName>
    <definedName name="IQ_INFERRED_ATTRIB_ORE_RESOURCES_SILVER">"c9078"</definedName>
    <definedName name="IQ_INFERRED_ATTRIB_ORE_RESOURCES_TITAN">"c9558"</definedName>
    <definedName name="IQ_INFERRED_ATTRIB_ORE_RESOURCES_URAN">"c9611"</definedName>
    <definedName name="IQ_INFERRED_ATTRIB_ORE_RESOURCES_ZINC">"c9346"</definedName>
    <definedName name="IQ_INFERRED_ORE_RESOURCES_ALUM">"c9228"</definedName>
    <definedName name="IQ_INFERRED_ORE_RESOURCES_COP">"c9172"</definedName>
    <definedName name="IQ_INFERRED_ORE_RESOURCES_DIAM">"c9652"</definedName>
    <definedName name="IQ_INFERRED_ORE_RESOURCES_GOLD">"c9013"</definedName>
    <definedName name="IQ_INFERRED_ORE_RESOURCES_IRON">"c9387"</definedName>
    <definedName name="IQ_INFERRED_ORE_RESOURCES_LEAD">"c9440"</definedName>
    <definedName name="IQ_INFERRED_ORE_RESOURCES_MANG">"c9493"</definedName>
    <definedName name="IQ_INFERRED_ORE_RESOURCES_MOLYB">"c9705"</definedName>
    <definedName name="IQ_INFERRED_ORE_RESOURCES_NICK">"c9281"</definedName>
    <definedName name="IQ_INFERRED_ORE_RESOURCES_PLAT">"c9119"</definedName>
    <definedName name="IQ_INFERRED_ORE_RESOURCES_SILVER">"c9066"</definedName>
    <definedName name="IQ_INFERRED_ORE_RESOURCES_TITAN">"c9546"</definedName>
    <definedName name="IQ_INFERRED_ORE_RESOURCES_URAN">"c9599"</definedName>
    <definedName name="IQ_INFERRED_ORE_RESOURCES_ZINC">"c9334"</definedName>
    <definedName name="IQ_INFERRED_RECOV_ATTRIB_RESOURCES_ALUM">"c9245"</definedName>
    <definedName name="IQ_INFERRED_RECOV_ATTRIB_RESOURCES_COAL">"c9819"</definedName>
    <definedName name="IQ_INFERRED_RECOV_ATTRIB_RESOURCES_COP">"c9189"</definedName>
    <definedName name="IQ_INFERRED_RECOV_ATTRIB_RESOURCES_DIAM">"c9669"</definedName>
    <definedName name="IQ_INFERRED_RECOV_ATTRIB_RESOURCES_GOLD">"c9030"</definedName>
    <definedName name="IQ_INFERRED_RECOV_ATTRIB_RESOURCES_IRON">"c9404"</definedName>
    <definedName name="IQ_INFERRED_RECOV_ATTRIB_RESOURCES_LEAD">"c9457"</definedName>
    <definedName name="IQ_INFERRED_RECOV_ATTRIB_RESOURCES_MANG">"c9510"</definedName>
    <definedName name="IQ_INFERRED_RECOV_ATTRIB_RESOURCES_MET_COAL">"c9759"</definedName>
    <definedName name="IQ_INFERRED_RECOV_ATTRIB_RESOURCES_MOLYB">"c9722"</definedName>
    <definedName name="IQ_INFERRED_RECOV_ATTRIB_RESOURCES_NICK">"c9298"</definedName>
    <definedName name="IQ_INFERRED_RECOV_ATTRIB_RESOURCES_PLAT">"c9136"</definedName>
    <definedName name="IQ_INFERRED_RECOV_ATTRIB_RESOURCES_SILVER">"c9083"</definedName>
    <definedName name="IQ_INFERRED_RECOV_ATTRIB_RESOURCES_STEAM">"c9789"</definedName>
    <definedName name="IQ_INFERRED_RECOV_ATTRIB_RESOURCES_TITAN">"c9563"</definedName>
    <definedName name="IQ_INFERRED_RECOV_ATTRIB_RESOURCES_URAN">"c9616"</definedName>
    <definedName name="IQ_INFERRED_RECOV_ATTRIB_RESOURCES_ZINC">"c9351"</definedName>
    <definedName name="IQ_INFERRED_RECOV_RESOURCES_ALUM">"c9235"</definedName>
    <definedName name="IQ_INFERRED_RECOV_RESOURCES_COAL">"c9814"</definedName>
    <definedName name="IQ_INFERRED_RECOV_RESOURCES_COP">"c9179"</definedName>
    <definedName name="IQ_INFERRED_RECOV_RESOURCES_DIAM">"c9659"</definedName>
    <definedName name="IQ_INFERRED_RECOV_RESOURCES_GOLD">"c9020"</definedName>
    <definedName name="IQ_INFERRED_RECOV_RESOURCES_IRON">"c9394"</definedName>
    <definedName name="IQ_INFERRED_RECOV_RESOURCES_LEAD">"c9447"</definedName>
    <definedName name="IQ_INFERRED_RECOV_RESOURCES_MANG">"c9500"</definedName>
    <definedName name="IQ_INFERRED_RECOV_RESOURCES_MET_COAL">"c9754"</definedName>
    <definedName name="IQ_INFERRED_RECOV_RESOURCES_MOLYB">"c9712"</definedName>
    <definedName name="IQ_INFERRED_RECOV_RESOURCES_NICK">"c9288"</definedName>
    <definedName name="IQ_INFERRED_RECOV_RESOURCES_PLAT">"c9126"</definedName>
    <definedName name="IQ_INFERRED_RECOV_RESOURCES_SILVER">"c9073"</definedName>
    <definedName name="IQ_INFERRED_RECOV_RESOURCES_STEAM">"c9784"</definedName>
    <definedName name="IQ_INFERRED_RECOV_RESOURCES_TITAN">"c9553"</definedName>
    <definedName name="IQ_INFERRED_RECOV_RESOURCES_URAN">"c9606"</definedName>
    <definedName name="IQ_INFERRED_RECOV_RESOURCES_ZINC">"c9341"</definedName>
    <definedName name="IQ_INFERRED_RESOURCES_CALORIFIC_VALUE_COAL">"c9809"</definedName>
    <definedName name="IQ_INFERRED_RESOURCES_CALORIFIC_VALUE_MET_COAL">"c9749"</definedName>
    <definedName name="IQ_INFERRED_RESOURCES_CALORIFIC_VALUE_STEAM">"c9779"</definedName>
    <definedName name="IQ_INFERRED_RESOURCES_GRADE_ALUM">"c9229"</definedName>
    <definedName name="IQ_INFERRED_RESOURCES_GRADE_COP">"c9173"</definedName>
    <definedName name="IQ_INFERRED_RESOURCES_GRADE_DIAM">"c9653"</definedName>
    <definedName name="IQ_INFERRED_RESOURCES_GRADE_GOLD">"c9014"</definedName>
    <definedName name="IQ_INFERRED_RESOURCES_GRADE_IRON">"c9388"</definedName>
    <definedName name="IQ_INFERRED_RESOURCES_GRADE_LEAD">"c9441"</definedName>
    <definedName name="IQ_INFERRED_RESOURCES_GRADE_MANG">"c9494"</definedName>
    <definedName name="IQ_INFERRED_RESOURCES_GRADE_MOLYB">"c9706"</definedName>
    <definedName name="IQ_INFERRED_RESOURCES_GRADE_NICK">"c9282"</definedName>
    <definedName name="IQ_INFERRED_RESOURCES_GRADE_PLAT">"c9120"</definedName>
    <definedName name="IQ_INFERRED_RESOURCES_GRADE_SILVER">"c9067"</definedName>
    <definedName name="IQ_INFERRED_RESOURCES_GRADE_TITAN">"c9547"</definedName>
    <definedName name="IQ_INFERRED_RESOURCES_GRADE_URAN">"c9600"</definedName>
    <definedName name="IQ_INFERRED_RESOURCES_GRADE_ZINC">"c9335"</definedName>
    <definedName name="IQ_INFLATION_CPI_APPAREL">"c20777"</definedName>
    <definedName name="IQ_INFLATION_CPI_EDUCATION">"c20778"</definedName>
    <definedName name="IQ_INFLATION_CPI_FOOD">"c20779"</definedName>
    <definedName name="IQ_INFLATION_CPI_HOUSING">"c20780"</definedName>
    <definedName name="IQ_INFLATION_CPI_MEDICAL">"c20781"</definedName>
    <definedName name="IQ_INFLATION_CPI_OTHER">"c20782"</definedName>
    <definedName name="IQ_INFLATION_CPI_RECREATION">"c20783"</definedName>
    <definedName name="IQ_INFLATION_CPI_TRANSPORTATION">"c20784"</definedName>
    <definedName name="IQ_INFLATION_CPI_TRANSPORTATION_PUBLIC">"c20785"</definedName>
    <definedName name="IQ_INFLATION_CPI_URBAN_ALL">"c20786"</definedName>
    <definedName name="IQ_INFLATION_PPI_FINISHED_GOODS">"c20787"</definedName>
    <definedName name="IQ_INFLATION_PPI_FINISHED_GOODS_EX_FOOD_ENERGY">"c20788"</definedName>
    <definedName name="IQ_INFLATION_RATE">"c6899"</definedName>
    <definedName name="IQ_INFLATION_RATE_CORE">"c11783"</definedName>
    <definedName name="IQ_INFLATION_RATE_CORE_POP">"c11784"</definedName>
    <definedName name="IQ_INFLATION_RATE_CORE_YOY">"c11785"</definedName>
    <definedName name="IQ_INFLATION_RATE_FC">"c7779"</definedName>
    <definedName name="IQ_INFLATION_RATE_POP">"c7119"</definedName>
    <definedName name="IQ_INFLATION_RATE_POP_FC">"c7999"</definedName>
    <definedName name="IQ_INFLATION_RATE_YOY">"c7339"</definedName>
    <definedName name="IQ_INFLATION_RATE_YOY_FC">"c8219"</definedName>
    <definedName name="IQ_INITIAL_CLAIMS">"c6900"</definedName>
    <definedName name="IQ_INITIAL_CLAIMS_APR">"c7560"</definedName>
    <definedName name="IQ_INITIAL_CLAIMS_APR_FC">"c8440"</definedName>
    <definedName name="IQ_INITIAL_CLAIMS_FC">"c7780"</definedName>
    <definedName name="IQ_INITIAL_CLAIMS_POP">"c7120"</definedName>
    <definedName name="IQ_INITIAL_CLAIMS_POP_FC">"c8000"</definedName>
    <definedName name="IQ_INITIAL_TRANSACTION">"c18885"</definedName>
    <definedName name="IQ_INS_ANNUITY_LIAB">"c563"</definedName>
    <definedName name="IQ_INS_ANNUITY_REV">"c2788"</definedName>
    <definedName name="IQ_INS_DIV_EXP">"c564"</definedName>
    <definedName name="IQ_INS_DIV_REV">"c565"</definedName>
    <definedName name="IQ_INS_IN_FORCE">"c566"</definedName>
    <definedName name="IQ_INS_LIAB">"c567"</definedName>
    <definedName name="IQ_INS_POLICY_EXP">"c568"</definedName>
    <definedName name="IQ_INS_REV">"c569"</definedName>
    <definedName name="IQ_INS_SETTLE">"c570"</definedName>
    <definedName name="IQ_INS_SETTLE_BNK">"c571"</definedName>
    <definedName name="IQ_INS_SETTLE_BR">"c572"</definedName>
    <definedName name="IQ_INS_SETTLE_CM">"c572"</definedName>
    <definedName name="IQ_INS_SETTLE_FIN">"c573"</definedName>
    <definedName name="IQ_INS_SETTLE_INS">"c574"</definedName>
    <definedName name="IQ_INS_SETTLE_RE">"c6223"</definedName>
    <definedName name="IQ_INS_SETTLE_REIT">"c575"</definedName>
    <definedName name="IQ_INS_SETTLE_SUPPLE">"c13814"</definedName>
    <definedName name="IQ_INS_SETTLE_UTI">"c576"</definedName>
    <definedName name="IQ_INSIDER_3MTH_BOUGHT">"c1534"</definedName>
    <definedName name="IQ_INSIDER_3MTH_BOUGHT_PCT">"c1534"</definedName>
    <definedName name="IQ_INSIDER_3MTH_NET">"c1535"</definedName>
    <definedName name="IQ_INSIDER_3MTH_NET_PCT">"c1535"</definedName>
    <definedName name="IQ_INSIDER_3MTH_SOLD">"c1533"</definedName>
    <definedName name="IQ_INSIDER_3MTH_SOLD_PCT">"c1533"</definedName>
    <definedName name="IQ_INSIDER_6MTH_BOUGHT">"c1537"</definedName>
    <definedName name="IQ_INSIDER_6MTH_BOUGHT_PCT">"c1537"</definedName>
    <definedName name="IQ_INSIDER_6MTH_NET">"c1538"</definedName>
    <definedName name="IQ_INSIDER_6MTH_NET_PCT">"c1538"</definedName>
    <definedName name="IQ_INSIDER_6MTH_SOLD">"c1536"</definedName>
    <definedName name="IQ_INSIDER_6MTH_SOLD_PCT">"c1536"</definedName>
    <definedName name="IQ_INSIDER_AMOUNT">"c238"</definedName>
    <definedName name="IQ_INSIDER_CIQID">"c19101"</definedName>
    <definedName name="IQ_INSIDER_DERIVATIVES">"c19102"</definedName>
    <definedName name="IQ_INSIDER_LOANS_FDIC">"c6365"</definedName>
    <definedName name="IQ_INSIDER_NAME">"c19100"</definedName>
    <definedName name="IQ_INSIDER_OVER_TOTAL">"c1581"</definedName>
    <definedName name="IQ_INSIDER_OWNER">"c577"</definedName>
    <definedName name="IQ_INSIDER_PERCENT">"c578"</definedName>
    <definedName name="IQ_INSIDER_POSITION_DATE">"c19104"</definedName>
    <definedName name="IQ_INSIDER_SHARES">"c579"</definedName>
    <definedName name="IQ_INSIDER_VALUE">"c19103"</definedName>
    <definedName name="IQ_INST_DEPOSITS">"c89"</definedName>
    <definedName name="IQ_INSTITUTION_TYPE">"c24730"</definedName>
    <definedName name="IQ_INSTITUTIONAL_AMOUNT">"c236"</definedName>
    <definedName name="IQ_INSTITUTIONAL_CIQID">"c19106"</definedName>
    <definedName name="IQ_INSTITUTIONAL_DERIVATIVES">"c19107"</definedName>
    <definedName name="IQ_INSTITUTIONAL_NAME">"c19105"</definedName>
    <definedName name="IQ_INSTITUTIONAL_OVER_TOTAL">"c1580"</definedName>
    <definedName name="IQ_INSTITUTIONAL_OWNER">"c580"</definedName>
    <definedName name="IQ_INSTITUTIONAL_PERCENT">"c581"</definedName>
    <definedName name="IQ_INSTITUTIONAL_POSITION_DATE">"c19109"</definedName>
    <definedName name="IQ_INSTITUTIONAL_SHARES">"c582"</definedName>
    <definedName name="IQ_INSTITUTIONAL_VALUE">"c19108"</definedName>
    <definedName name="IQ_INSTITUTIONS_EARNINGS_GAINS_FDIC">"c6723"</definedName>
    <definedName name="IQ_INSUR_RECEIV">"c1600"</definedName>
    <definedName name="IQ_INSURANCE_COMMISSION_FEES_FDIC">"c6670"</definedName>
    <definedName name="IQ_INSURANCE_REINSURANCE_UNDERWRITING_INCOME_FFIEC">"c13008"</definedName>
    <definedName name="IQ_INSURANCE_REV_OPERATING_INC_FFIEC">"c13387"</definedName>
    <definedName name="IQ_INSURANCE_UNDERWRITING_INCOME_FDIC">"c6671"</definedName>
    <definedName name="IQ_INT_BEARING_DEPOSITS">"c1166"</definedName>
    <definedName name="IQ_INT_BEARING_FUNDS_AVG_ASSETS_FFIEC">"c13355"</definedName>
    <definedName name="IQ_INT_BEARING_LIABILITIES_REPRICE_ASSETS_TOT_FFIEC">"c13452"</definedName>
    <definedName name="IQ_INT_BORROW">"c583"</definedName>
    <definedName name="IQ_INT_DEMAND_NOTES_FDIC">"c6567"</definedName>
    <definedName name="IQ_INT_DEPOSITS">"c584"</definedName>
    <definedName name="IQ_INT_DEPOSITS_DOM_FFIEC">"c12852"</definedName>
    <definedName name="IQ_INT_DEPOSITS_DOM_QUARTERLY_AVG_FFIEC">"c13088"</definedName>
    <definedName name="IQ_INT_DEPOSITS_FOREIGN_FFIEC">"c12855"</definedName>
    <definedName name="IQ_INT_DEPOSITS_FOREIGN_QUARTERLY_AVG_FFIEC">"c13089"</definedName>
    <definedName name="IQ_INT_DIV_INC">"c585"</definedName>
    <definedName name="IQ_INT_DIV_INC_MBS_FFIEC">"c12984"</definedName>
    <definedName name="IQ_INT_DIV_INC_SECURITIES_FFIEC">"c12982"</definedName>
    <definedName name="IQ_INT_DIV_INC_SECURITIES_OTHER_FFIEC">"c12985"</definedName>
    <definedName name="IQ_INT_DIV_INC_TREASURY_SECURITIES_FFIEC">"c12983"</definedName>
    <definedName name="IQ_INT_DOMESTIC_DEPOSITS_FDIC">"c6564"</definedName>
    <definedName name="IQ_INT_EXP_AVG_ASSETS_FFIEC">"c13357"</definedName>
    <definedName name="IQ_INT_EXP_BR">"c586"</definedName>
    <definedName name="IQ_INT_EXP_CM">"c586"</definedName>
    <definedName name="IQ_INT_EXP_COVERAGE">"c587"</definedName>
    <definedName name="IQ_INT_EXP_EARNING_ASSETS_FFIEC">"c13376"</definedName>
    <definedName name="IQ_INT_EXP_FED_FUNDS_PURCHASED_FFIEC">"c12996"</definedName>
    <definedName name="IQ_INT_EXP_FIN">"c588"</definedName>
    <definedName name="IQ_INT_EXP_INCL_CAP">"c2988"</definedName>
    <definedName name="IQ_INT_EXP_INS">"c589"</definedName>
    <definedName name="IQ_INT_EXP_LTD">"c2086"</definedName>
    <definedName name="IQ_INT_EXP_RE">"c6224"</definedName>
    <definedName name="IQ_INT_EXP_REIT">"c590"</definedName>
    <definedName name="IQ_INT_EXP_TOTAL">"c591"</definedName>
    <definedName name="IQ_INT_EXP_TOTAL_BNK_SUBTOTAL_AP">"c8977"</definedName>
    <definedName name="IQ_INT_EXP_TOTAL_FDIC">"c6569"</definedName>
    <definedName name="IQ_INT_EXP_UTI">"c592"</definedName>
    <definedName name="IQ_INT_EXPENSE_AVG_ASSET">"c15705"</definedName>
    <definedName name="IQ_INT_FED_FUNDS_FDIC">"c6566"</definedName>
    <definedName name="IQ_INT_FEE_INC_ACCEPTANCE_OTHER_BANKS_DOM_FFIEC">"c15357"</definedName>
    <definedName name="IQ_INT_FEE_INC_AGRICULTURE_LOANS_FARMERS_DOM_FFIEC">"c15355"</definedName>
    <definedName name="IQ_INT_FEE_INC_COMM_IND_LOANS_DOM_FFIEC">"c15356"</definedName>
    <definedName name="IQ_INT_FEE_INC_CREDIT_CARDS_DOM_FFIEC">"c15358"</definedName>
    <definedName name="IQ_INT_FEE_INC_DEPOSITORY_LOANS_DOM_FFIEC">"c15354"</definedName>
    <definedName name="IQ_INT_FEE_INC_FOREIGN_GOVT_LOANS_DOM_FFIEC">"c15360"</definedName>
    <definedName name="IQ_INT_FEE_INC_INDIVIDUAL_LOANS_DOM_FFIEC">"c15359"</definedName>
    <definedName name="IQ_INT_FEE_INC_LOANS_1_4_DOM_FFIEC">"c12976"</definedName>
    <definedName name="IQ_INT_FEE_INC_LOANS_DOM_FFIEC">"c13335"</definedName>
    <definedName name="IQ_INT_FEE_INC_LOANS_FOREIGN_FFIEC">"c12979"</definedName>
    <definedName name="IQ_INT_FEE_INC_LOANS_OTHER_DOM_FFIEC">"c12978"</definedName>
    <definedName name="IQ_INT_FEE_INC_RE_LOANS_DOM_FFIEC">"c15353"</definedName>
    <definedName name="IQ_INT_FEE_INC_SECURED_RE_DOM_FFIEC">"c12977"</definedName>
    <definedName name="IQ_INT_FEE_INC_TAX_EXEMPT_OBLIGATIONS_DOM_FFIEC">"c15362"</definedName>
    <definedName name="IQ_INT_FEE_INC_TAXABLE_OBLIGATIONS_DOM_FFIEC">"c15361"</definedName>
    <definedName name="IQ_INT_FEE_INCOME_FFIEC">"c12974"</definedName>
    <definedName name="IQ_INT_FOREIGN_DEPOSITS_FDIC">"c6565"</definedName>
    <definedName name="IQ_INT_INC_AVG_ASSETS_FFIEC">"c13356"</definedName>
    <definedName name="IQ_INT_INC_BR">"c593"</definedName>
    <definedName name="IQ_INT_INC_CM">"c593"</definedName>
    <definedName name="IQ_INT_INC_DEPOSITORY_INST_FDIC">"c6558"</definedName>
    <definedName name="IQ_INT_INC_DOM_LOANS_FDIC">"c6555"</definedName>
    <definedName name="IQ_INT_INC_DUE_DEPOSITORY_INSTITUTIONS_FFIEC">"c12981"</definedName>
    <definedName name="IQ_INT_INC_EARNING_ASSETS_FFIEC">"c13375"</definedName>
    <definedName name="IQ_INT_INC_FED_FUNDS_FDIC">"c6561"</definedName>
    <definedName name="IQ_INT_INC_FED_FUNDS_SOLD_FFIEC">"c12987"</definedName>
    <definedName name="IQ_INT_INC_FIN">"c594"</definedName>
    <definedName name="IQ_INT_INC_FOREIGN_LOANS_FDIC">"c6556"</definedName>
    <definedName name="IQ_INT_INC_INVEST">"c595"</definedName>
    <definedName name="IQ_INT_INC_LEASE_RECEIVABLES_FDIC">"c6557"</definedName>
    <definedName name="IQ_INT_INC_LOANS">"c596"</definedName>
    <definedName name="IQ_INT_INC_OTHER_FDIC">"c6562"</definedName>
    <definedName name="IQ_INT_INC_RE">"c6225"</definedName>
    <definedName name="IQ_INT_INC_REIT">"c597"</definedName>
    <definedName name="IQ_INT_INC_SECURITIES_FDIC">"c6559"</definedName>
    <definedName name="IQ_INT_INC_TE_AVG_ASSETS_FFIEC">"c13358"</definedName>
    <definedName name="IQ_INT_INC_TE_EARNING_ASSETS_FFIEC">"c13377"</definedName>
    <definedName name="IQ_INT_INC_TOTAL">"c598"</definedName>
    <definedName name="IQ_INT_INC_TOTAL_BNK_SUBTOTAL_AP">"c8976"</definedName>
    <definedName name="IQ_INT_INC_TOTAL_FDIC">"c6563"</definedName>
    <definedName name="IQ_INT_INC_TRADING_ACCOUNTS_FDIC">"c6560"</definedName>
    <definedName name="IQ_INT_INC_TRADING_ASSETS_FFIEC">"c12986"</definedName>
    <definedName name="IQ_INT_INC_UTI">"c599"</definedName>
    <definedName name="IQ_INT_INCOME_AVG_ASSET">"c15704"</definedName>
    <definedName name="IQ_INT_INCOME_FTE_AVG_ASSETS_FFIEC">"c13856"</definedName>
    <definedName name="IQ_INT_INCOME_FTE_AVG_EARNING_ASSETS_FFIEC">"c13857"</definedName>
    <definedName name="IQ_INT_INCOME_FTE_FFIEC">"c13852"</definedName>
    <definedName name="IQ_INT_INV_INC">"c600"</definedName>
    <definedName name="IQ_INT_INV_INC_RE">"c6226"</definedName>
    <definedName name="IQ_INT_INV_INC_REIT">"c601"</definedName>
    <definedName name="IQ_INT_INV_INC_UTI">"c602"</definedName>
    <definedName name="IQ_INT_ON_BORROWING_COVERAGE">"c603"</definedName>
    <definedName name="IQ_INT_ON_DEPOSITS_DOM_FFIEC">"c12991"</definedName>
    <definedName name="IQ_INT_ON_DEPOSITS_FFIEC">"c12990"</definedName>
    <definedName name="IQ_INT_ON_DEPOSITS_FOREIGN_FFIEC">"c12995"</definedName>
    <definedName name="IQ_INT_RATE_EXPOSURE_FFIEC">"c13058"</definedName>
    <definedName name="IQ_INT_RATE_SPREAD">"c604"</definedName>
    <definedName name="IQ_INT_SAVINGS_DEPOSITS_MMDA_DOM_FFIEC">"c15364"</definedName>
    <definedName name="IQ_INT_SUB_NOTES_FDIC">"c6568"</definedName>
    <definedName name="IQ_INT_SUB_NOTES_FFIEC">"c12998"</definedName>
    <definedName name="IQ_INT_TIME_DEPOSITS_LESS_THAN_100K_DOM_FFIEC">"c12993"</definedName>
    <definedName name="IQ_INT_TIME_DEPOSITS_MORE_THAN_100K_DOM_FFIEC">"c12992"</definedName>
    <definedName name="IQ_INT_TRADING_LIABILITIES_FFIEC">"c12997"</definedName>
    <definedName name="IQ_INT_TRANSACTION_ACCOUNTS_DOM_FFIEC">"c15363"</definedName>
    <definedName name="IQ_INTAN_AMORT">"c605"</definedName>
    <definedName name="IQ_INTAN_AMORT_BR">"c606"</definedName>
    <definedName name="IQ_INTAN_AMORT_CF">"c607"</definedName>
    <definedName name="IQ_INTAN_AMORT_CF_BNK">"c608"</definedName>
    <definedName name="IQ_INTAN_AMORT_CF_BR">"c609"</definedName>
    <definedName name="IQ_INTAN_AMORT_CF_FIN">"c610"</definedName>
    <definedName name="IQ_INTAN_AMORT_CF_INS">"c611"</definedName>
    <definedName name="IQ_INTAN_AMORT_CF_REIT">"c612"</definedName>
    <definedName name="IQ_INTAN_AMORT_CF_UTI">"c613"</definedName>
    <definedName name="IQ_INTAN_AMORT_FIN">"c614"</definedName>
    <definedName name="IQ_INTAN_AMORT_INS">"c615"</definedName>
    <definedName name="IQ_INTAN_AMORT_REIT">"c616"</definedName>
    <definedName name="IQ_INTAN_AMORT_UTI">"c617"</definedName>
    <definedName name="IQ_INTANGIBLES_NET">"c907"</definedName>
    <definedName name="IQ_INTANGIBLES_NET_1">"c1407"</definedName>
    <definedName name="IQ_INTEL_EPS_EST">"c24729"</definedName>
    <definedName name="IQ_INTERBANK_RATIO">"c19134"</definedName>
    <definedName name="IQ_INTEREST_ACCRUED_ON_DEPOSITS_DOM_FFIEC">"c15277"</definedName>
    <definedName name="IQ_INTEREST_BEARING_BALANCES_FDIC">"c6371"</definedName>
    <definedName name="IQ_INTEREST_BEARING_BALANCES_QUARTERLY_AVG_FFIEC">"c15467"</definedName>
    <definedName name="IQ_INTEREST_BEARING_CASH_FFIEC">"c15259"</definedName>
    <definedName name="IQ_INTEREST_BEARING_CASH_FOREIGN_FFIEC">"c12776"</definedName>
    <definedName name="IQ_INTEREST_BEARING_CASH_US_FFIEC">"c12775"</definedName>
    <definedName name="IQ_INTEREST_BEARING_DEPOSITS_DOMESTIC_FDIC">"c6478"</definedName>
    <definedName name="IQ_INTEREST_BEARING_DEPOSITS_FDIC">"c6373"</definedName>
    <definedName name="IQ_INTEREST_BEARING_DEPOSITS_FOREIGN_FDIC">"c6485"</definedName>
    <definedName name="IQ_INTEREST_BEARING_TRANS_DOM_QUARTERLY_AVG_FFIEC">"c15484"</definedName>
    <definedName name="IQ_INTEREST_CASH_DEPOSITS">"c2255"</definedName>
    <definedName name="IQ_INTEREST_EXP">"c618"</definedName>
    <definedName name="IQ_INTEREST_EXP_NET">"c1450"</definedName>
    <definedName name="IQ_INTEREST_EXP_NON">"c618"</definedName>
    <definedName name="IQ_INTEREST_EXP_NON_1">"c1383"</definedName>
    <definedName name="IQ_INTEREST_EXP_REV_DATE_TIME_REUT">"c28567"</definedName>
    <definedName name="IQ_INTEREST_EXP_REVISIONS_REUT">"c28528"</definedName>
    <definedName name="IQ_INTEREST_EXP_SUPPL">"c1460"</definedName>
    <definedName name="IQ_INTEREST_INC">"c769"</definedName>
    <definedName name="IQ_INTEREST_INC_1">"c1393"</definedName>
    <definedName name="IQ_INTEREST_INC_10K">"IQ_INTEREST_INC_10K"</definedName>
    <definedName name="IQ_INTEREST_INC_10Q">"IQ_INTEREST_INC_10Q"</definedName>
    <definedName name="IQ_INTEREST_INC_10Q1">"IQ_INTEREST_INC_10Q1"</definedName>
    <definedName name="IQ_INTEREST_INC_NON">"c619"</definedName>
    <definedName name="IQ_INTEREST_INC_NON_1">"c1384"</definedName>
    <definedName name="IQ_INTEREST_INVEST_INC">"c619"</definedName>
    <definedName name="IQ_INTEREST_LT_DEBT">"c2086"</definedName>
    <definedName name="IQ_INTEREST_PENALTIES_RECOG_BS_AFTER_TAX">"c15745"</definedName>
    <definedName name="IQ_INTEREST_PENALTIES_RECOG_BS_PRE_TAX">"c15744"</definedName>
    <definedName name="IQ_INTEREST_PENALTIES_RECOG_IS_AFTER_TAX">"c15743"</definedName>
    <definedName name="IQ_INTEREST_PENALTIES_RECOG_IS_PRE_TAX">"c15742"</definedName>
    <definedName name="IQ_INTEREST_RATE_CONTRACTS_FDIC">"c6512"</definedName>
    <definedName name="IQ_INTEREST_RATE_EXPOSURES_FDIC">"c6662"</definedName>
    <definedName name="IQ_INTERNAL_ALLOCATIONS_INC_EXP_FOREIGN_FFIEC">"c15394"</definedName>
    <definedName name="IQ_INV_10YR_ANN_CAGR">"c6164"</definedName>
    <definedName name="IQ_INV_10YR_ANN_GROWTH">"c1930"</definedName>
    <definedName name="IQ_INV_1YR_ANN_GROWTH">"c1925"</definedName>
    <definedName name="IQ_INV_2YR_ANN_CAGR">"c6160"</definedName>
    <definedName name="IQ_INV_2YR_ANN_GROWTH">"c1926"</definedName>
    <definedName name="IQ_INV_3YR_ANN_CAGR">"c6161"</definedName>
    <definedName name="IQ_INV_3YR_ANN_GROWTH">"c1927"</definedName>
    <definedName name="IQ_INV_5YR_ANN_CAGR">"c6162"</definedName>
    <definedName name="IQ_INV_5YR_ANN_GROWTH">"c1928"</definedName>
    <definedName name="IQ_INV_7YR_ANN_CAGR">"c6163"</definedName>
    <definedName name="IQ_INV_7YR_ANN_GROWTH">"c1929"</definedName>
    <definedName name="IQ_INV_BANKING_FEE">"c620"</definedName>
    <definedName name="IQ_INV_METHOD">"c621"</definedName>
    <definedName name="IQ_INV_REL_ID">"c15220"</definedName>
    <definedName name="IQ_INV_REL_NAME">"c15219"</definedName>
    <definedName name="IQ_INVENTORIES">"c6901"</definedName>
    <definedName name="IQ_INVENTORIES_APR">"c7561"</definedName>
    <definedName name="IQ_INVENTORIES_APR_FC">"c8441"</definedName>
    <definedName name="IQ_INVENTORIES_FC">"c7781"</definedName>
    <definedName name="IQ_INVENTORIES_POP">"c7121"</definedName>
    <definedName name="IQ_INVENTORIES_POP_FC">"c8001"</definedName>
    <definedName name="IQ_INVENTORIES_YOY">"c7341"</definedName>
    <definedName name="IQ_INVENTORIES_YOY_FC">"c8221"</definedName>
    <definedName name="IQ_INVENTORY">"c622"</definedName>
    <definedName name="IQ_INVENTORY_TURNS">"c623"</definedName>
    <definedName name="IQ_INVENTORY_UTI">"c624"</definedName>
    <definedName name="IQ_INVEST_CRITERIA_EBITDA_MAX">"c18907"</definedName>
    <definedName name="IQ_INVEST_CRITERIA_EBITDA_MIN">"c18906"</definedName>
    <definedName name="IQ_INVEST_CRITERIA_EQUITY_MAX">"c18901"</definedName>
    <definedName name="IQ_INVEST_CRITERIA_EQUITY_MIN">"c18900"</definedName>
    <definedName name="IQ_INVEST_CRITERIA_EV_MAX">"c18903"</definedName>
    <definedName name="IQ_INVEST_CRITERIA_EV_MIN">"c18902"</definedName>
    <definedName name="IQ_INVEST_CRITERIA_GEOGRAPHY">"c18898"</definedName>
    <definedName name="IQ_INVEST_CRITERIA_INDUSTRY">"c18897"</definedName>
    <definedName name="IQ_INVEST_CRITERIA_STAGES">"c18899"</definedName>
    <definedName name="IQ_INVEST_CRITERIA_TOT_REV_MAX">"c18905"</definedName>
    <definedName name="IQ_INVEST_CRITERIA_TOT_REV_MIN">"c18904"</definedName>
    <definedName name="IQ_INVEST_DEBT">"c625"</definedName>
    <definedName name="IQ_INVEST_EQUITY_PREF">"c626"</definedName>
    <definedName name="IQ_INVEST_FHLB">"c627"</definedName>
    <definedName name="IQ_INVEST_GOV_SECURITY">"c5510"</definedName>
    <definedName name="IQ_INVEST_LOANS_CF">"c628"</definedName>
    <definedName name="IQ_INVEST_LOANS_CF_BNK">"c629"</definedName>
    <definedName name="IQ_INVEST_LOANS_CF_BR">"c630"</definedName>
    <definedName name="IQ_INVEST_LOANS_CF_CM">"c630"</definedName>
    <definedName name="IQ_INVEST_LOANS_CF_FIN">"c631"</definedName>
    <definedName name="IQ_INVEST_LOANS_CF_INS">"c632"</definedName>
    <definedName name="IQ_INVEST_LOANS_CF_RE">"c6227"</definedName>
    <definedName name="IQ_INVEST_LOANS_CF_REIT">"c633"</definedName>
    <definedName name="IQ_INVEST_LOANS_CF_UTI">"c634"</definedName>
    <definedName name="IQ_INVEST_MUNI_SECURITY">"c5512"</definedName>
    <definedName name="IQ_INVEST_REAL_ESTATE">"c635"</definedName>
    <definedName name="IQ_INVEST_SECURITIES_ASSETS_TOT_FFIEC">"c13440"</definedName>
    <definedName name="IQ_INVEST_SECURITY">"c636"</definedName>
    <definedName name="IQ_INVEST_SECURITY_CF">"c637"</definedName>
    <definedName name="IQ_INVEST_SECURITY_CF_BNK">"c638"</definedName>
    <definedName name="IQ_INVEST_SECURITY_CF_BR">"c639"</definedName>
    <definedName name="IQ_INVEST_SECURITY_CF_CM">"c639"</definedName>
    <definedName name="IQ_INVEST_SECURITY_CF_FIN">"c640"</definedName>
    <definedName name="IQ_INVEST_SECURITY_CF_INS">"c641"</definedName>
    <definedName name="IQ_INVEST_SECURITY_CF_RE">"c6228"</definedName>
    <definedName name="IQ_INVEST_SECURITY_CF_REIT">"c642"</definedName>
    <definedName name="IQ_INVEST_SECURITY_CF_UTI">"c643"</definedName>
    <definedName name="IQ_INVEST_SECURITY_SUPPL">"c5511"</definedName>
    <definedName name="IQ_INVEST_UNCONSOLIDATED_SUBS_FFIEC">"c12834"</definedName>
    <definedName name="IQ_INVESTMENT_BANKING_BROKERAGE_FEES_FFIEC">"c13627"</definedName>
    <definedName name="IQ_INVESTMENT_BANKING_FEES_COMMISSIONS_FFIEC">"c13006"</definedName>
    <definedName name="IQ_INVESTMENT_BANKING_OTHER_FEES_FDIC">"c6666"</definedName>
    <definedName name="IQ_INVESTMENT_PARTNERSHIP">"c16072"</definedName>
    <definedName name="IQ_INVESTMENTS_ALL">"c18891"</definedName>
    <definedName name="IQ_INVESTMENTS_ALL_COVER">"c19112"</definedName>
    <definedName name="IQ_INVESTMENTS_ALL_ID">"c18892"</definedName>
    <definedName name="IQ_INVESTMENTS_ALL_REL">"c18894"</definedName>
    <definedName name="IQ_INVESTMENTS_ALL_STAKE">"c18893"</definedName>
    <definedName name="IQ_INVESTMENTS_CURR">"c18881"</definedName>
    <definedName name="IQ_INVESTMENTS_CURR_COVER">"c19110"</definedName>
    <definedName name="IQ_INVESTMENTS_CURR_ID">"c18882"</definedName>
    <definedName name="IQ_INVESTMENTS_CURR_REL">"c18884"</definedName>
    <definedName name="IQ_INVESTMENTS_CURR_STAKE">"c18883"</definedName>
    <definedName name="IQ_INVESTMENTS_LP">"c18912"</definedName>
    <definedName name="IQ_INVESTMENTS_LP_ID">"c18913"</definedName>
    <definedName name="IQ_INVESTMENTS_LP_REL">"c18914"</definedName>
    <definedName name="IQ_INVESTMENTS_PENDING">"c18887"</definedName>
    <definedName name="IQ_INVESTMENTS_PENDING_COVER">"c19111"</definedName>
    <definedName name="IQ_INVESTMENTS_PENDING_ID">"c18888"</definedName>
    <definedName name="IQ_INVESTMENTS_PENDING_REL">"c18890"</definedName>
    <definedName name="IQ_INVESTMENTS_PENDING_STAKE">"c18889"</definedName>
    <definedName name="IQ_INVESTMENTS_PRIOR">"c18895"</definedName>
    <definedName name="IQ_INVESTMENTS_PRIOR_ID">"c18896"</definedName>
    <definedName name="IQ_IPRD">"c644"</definedName>
    <definedName name="IQ_IPRD_SUPPLE">"c13813"</definedName>
    <definedName name="IQ_IRA_KEOGH_ACCOUNTS_FDIC">"c6496"</definedName>
    <definedName name="IQ_ISIN">"c12041"</definedName>
    <definedName name="IQ_ISM_INDEX">"c6902"</definedName>
    <definedName name="IQ_ISM_INDEX_APR">"c7562"</definedName>
    <definedName name="IQ_ISM_INDEX_APR_FC">"c8442"</definedName>
    <definedName name="IQ_ISM_INDEX_FC">"c7782"</definedName>
    <definedName name="IQ_ISM_INDEX_POP">"c7122"</definedName>
    <definedName name="IQ_ISM_INDEX_POP_FC">"c8002"</definedName>
    <definedName name="IQ_ISM_INDEX_YOY">"c7342"</definedName>
    <definedName name="IQ_ISM_INDEX_YOY_FC">"c8222"</definedName>
    <definedName name="IQ_ISM_SERVICES_APR_FC_UNUSED">"c8443"</definedName>
    <definedName name="IQ_ISM_SERVICES_APR_FC_UNUSED_UNUSED_UNUSED">"c8443"</definedName>
    <definedName name="IQ_ISM_SERVICES_APR_UNUSED">"c7563"</definedName>
    <definedName name="IQ_ISM_SERVICES_APR_UNUSED_UNUSED_UNUSED">"c7563"</definedName>
    <definedName name="IQ_ISM_SERVICES_FC_UNUSED">"c7783"</definedName>
    <definedName name="IQ_ISM_SERVICES_FC_UNUSED_UNUSED_UNUSED">"c7783"</definedName>
    <definedName name="IQ_ISM_SERVICES_INDEX">"c11862"</definedName>
    <definedName name="IQ_ISM_SERVICES_INDEX_APR">"c11865"</definedName>
    <definedName name="IQ_ISM_SERVICES_INDEX_POP">"c11863"</definedName>
    <definedName name="IQ_ISM_SERVICES_INDEX_YOY">"c11864"</definedName>
    <definedName name="IQ_ISM_SERVICES_POP_FC_UNUSED">"c8003"</definedName>
    <definedName name="IQ_ISM_SERVICES_POP_FC_UNUSED_UNUSED_UNUSED">"c8003"</definedName>
    <definedName name="IQ_ISM_SERVICES_POP_UNUSED">"c7123"</definedName>
    <definedName name="IQ_ISM_SERVICES_POP_UNUSED_UNUSED_UNUSED">"c7123"</definedName>
    <definedName name="IQ_ISM_SERVICES_UNUSED">"c6903"</definedName>
    <definedName name="IQ_ISM_SERVICES_UNUSED_UNUSED_UNUSED">"c6903"</definedName>
    <definedName name="IQ_ISM_SERVICES_YOY_FC_UNUSED">"c8223"</definedName>
    <definedName name="IQ_ISM_SERVICES_YOY_FC_UNUSED_UNUSED_UNUSED">"c8223"</definedName>
    <definedName name="IQ_ISM_SERVICES_YOY_UNUSED">"c7343"</definedName>
    <definedName name="IQ_ISM_SERVICES_YOY_UNUSED_UNUSED_UNUSED">"c7343"</definedName>
    <definedName name="IQ_ISS_DEBT_NET">"c751"</definedName>
    <definedName name="IQ_ISS_DEBT_NET_1">"c1391"</definedName>
    <definedName name="IQ_ISS_STOCK_NET">"c1601"</definedName>
    <definedName name="IQ_ISSUE_CURRENCY">"c2156"</definedName>
    <definedName name="IQ_ISSUE_NAME">"c2142"</definedName>
    <definedName name="IQ_ISSUED_GUARANTEED_US_FDIC">"c6404"</definedName>
    <definedName name="IQ_ISSUER">"c2143"</definedName>
    <definedName name="IQ_ISSUER_CIQID">"c2258"</definedName>
    <definedName name="IQ_ISSUER_PARENT">"c2144"</definedName>
    <definedName name="IQ_ISSUER_PARENT_CIQID">"c2260"</definedName>
    <definedName name="IQ_ISSUER_PARENT_TICKER">"c2259"</definedName>
    <definedName name="IQ_ISSUER_TICKER">"c2252"</definedName>
    <definedName name="IQ_JR_SUB_DEBT">"c2534"</definedName>
    <definedName name="IQ_JR_SUB_DEBT_EBITDA">"c2560"</definedName>
    <definedName name="IQ_JR_SUB_DEBT_EBITDA_CAPEX">"c2561"</definedName>
    <definedName name="IQ_JR_SUB_DEBT_PCT">"c2535"</definedName>
    <definedName name="IQ_KEY_DEV_COMPANY_ID">"c13830"</definedName>
    <definedName name="IQ_KEY_DEV_COMPANY_NAME">"c13829"</definedName>
    <definedName name="IQ_KEY_DEV_DATE">"c13763"</definedName>
    <definedName name="IQ_KEY_DEV_HEADLINE">"c13761"</definedName>
    <definedName name="IQ_KEY_DEV_ID">"c13760"</definedName>
    <definedName name="IQ_KEY_DEV_ID_INCL_SUBS">"c13832"</definedName>
    <definedName name="IQ_KEY_DEV_SITUATION">"c13762"</definedName>
    <definedName name="IQ_KEY_DEV_SOURCE">"c13765"</definedName>
    <definedName name="IQ_KEY_DEV_TIME">"c13833"</definedName>
    <definedName name="IQ_KEY_DEV_TRANSACTION_ID">"c13766"</definedName>
    <definedName name="IQ_KEY_DEV_TYPE">"c13764"</definedName>
    <definedName name="IQ_LABOR_BENEFITS_CIVILIANS">"c20789"</definedName>
    <definedName name="IQ_LABOR_BENEFITS_GOVT">"c20790"</definedName>
    <definedName name="IQ_LABOR_BENEFITS_PRIVATE_INDUSTRY">"c20791"</definedName>
    <definedName name="IQ_LABOR_COMP_CIVILIANS">"c20792"</definedName>
    <definedName name="IQ_LABOR_COMP_GOVT">"c20793"</definedName>
    <definedName name="IQ_LABOR_COMP_PRIVATE_INDUSTRY">"c20794"</definedName>
    <definedName name="IQ_LABOR_NONFARM_PAYROLL">"c20795"</definedName>
    <definedName name="IQ_LABOR_UNEMPLOYMENT_CLAIMS">"c20796"</definedName>
    <definedName name="IQ_LABOR_UNEMPLOYMENT_CLAIMS_4WEEK">"c20797"</definedName>
    <definedName name="IQ_LABOR_UNEMPLOYMENT_RATE">"c20798"</definedName>
    <definedName name="IQ_LABOR_UNEMPLOYMENT_RATE_PCT_INSURED">"c20799"</definedName>
    <definedName name="IQ_LABOR_WAGES_CIVILIANS">"c20800"</definedName>
    <definedName name="IQ_LABOR_WAGES_GOVT">"c20801"</definedName>
    <definedName name="IQ_LABOR_WAGES_PRIVATE_INDUSTRY">"c20802"</definedName>
    <definedName name="IQ_LAND">"c645"</definedName>
    <definedName name="IQ_LAND_MINERAL_RIGHTS_TO_PPE_GROSS_COAL">"c15949"</definedName>
    <definedName name="IQ_LAND_MINERAL_RIGHTS_TO_PPE_NET_COAL">"c15950"</definedName>
    <definedName name="IQ_LANDS_MINERAL_RIGHTS_GROSS_COAL">"c15938"</definedName>
    <definedName name="IQ_LANDS_MINERAL_RIGHTS_NET_COAL">"c15939"</definedName>
    <definedName name="IQ_LAPSE_STATUTE_LIMITATIONS">"c15738"</definedName>
    <definedName name="IQ_LARGE_CAP_LABOR_COST_INDEX">"c6904"</definedName>
    <definedName name="IQ_LARGE_CAP_LABOR_COST_INDEX_APR">"c7564"</definedName>
    <definedName name="IQ_LARGE_CAP_LABOR_COST_INDEX_APR_FC">"c8444"</definedName>
    <definedName name="IQ_LARGE_CAP_LABOR_COST_INDEX_FC">"c7784"</definedName>
    <definedName name="IQ_LARGE_CAP_LABOR_COST_INDEX_POP">"c7124"</definedName>
    <definedName name="IQ_LARGE_CAP_LABOR_COST_INDEX_POP_FC">"c8004"</definedName>
    <definedName name="IQ_LARGE_CAP_LABOR_COST_INDEX_YOY">"c7344"</definedName>
    <definedName name="IQ_LARGE_CAP_LABOR_COST_INDEX_YOY_FC">"c8224"</definedName>
    <definedName name="IQ_LAST_EBIT_MARGIN">"c151"</definedName>
    <definedName name="IQ_LAST_EBITDA_MARGIN">"c150"</definedName>
    <definedName name="IQ_LAST_GROSS_MARGIN">"c149"</definedName>
    <definedName name="IQ_LAST_NET_INC_MARGIN">"c152"</definedName>
    <definedName name="IQ_LAST_PMT_DATE">"c2188"</definedName>
    <definedName name="IQ_LAST_SPLIT_DATE">"c2095"</definedName>
    <definedName name="IQ_LAST_SPLIT_FACTOR">"c2093"</definedName>
    <definedName name="IQ_LASTPRICINGDATE">"c3051"</definedName>
    <definedName name="IQ_LASTSALEPRICE">"c646"</definedName>
    <definedName name="IQ_LASTSALEPRICE_DATE">"c2109"</definedName>
    <definedName name="IQ_LATEST">"1"</definedName>
    <definedName name="IQ_LATEST_EST_REV_DATE_REUT">"c28572"</definedName>
    <definedName name="IQ_LATEST_MONTHLY_FACTOR">"c8971"</definedName>
    <definedName name="IQ_LATEST_MONTHLY_FACTOR_DATE">"c8972"</definedName>
    <definedName name="IQ_LATEST_TRANSACTION">"c18886"</definedName>
    <definedName name="IQ_LATESTK">1000</definedName>
    <definedName name="IQ_LATESTKFR">"100"</definedName>
    <definedName name="IQ_LATESTQ">500</definedName>
    <definedName name="IQ_LATESTQFR">"50"</definedName>
    <definedName name="IQ_LEAD_UNDERWRITER">"c8957"</definedName>
    <definedName name="IQ_LEASE_EXPENSE">"c16039"</definedName>
    <definedName name="IQ_LEASE_FIN_RECEIVABLES_NON_US_CHARGE_OFFS_FFIEC">"c13631"</definedName>
    <definedName name="IQ_LEASE_FIN_RECEIVABLES_NON_US_RECOV_FFIEC">"c13635"</definedName>
    <definedName name="IQ_LEASE_FIN_RECEIVABLES_US_CHARGE_OFFS_FFIEC">"c13630"</definedName>
    <definedName name="IQ_LEASE_FIN_RECEIVABLES_US_RECOV_FFIEC">"c13634"</definedName>
    <definedName name="IQ_LEASE_FINANCE">"c5654"</definedName>
    <definedName name="IQ_LEASE_FINANCING_REC_DUE_30_89_FFIEC">"c13276"</definedName>
    <definedName name="IQ_LEASE_FINANCING_REC_DUE_90_FFIEC">"c13302"</definedName>
    <definedName name="IQ_LEASE_FINANCING_REC_NON_ACCRUAL_FFIEC">"c13328"</definedName>
    <definedName name="IQ_LEASE_FINANCING_RECEIVABLES_CHARGE_OFFS_FDIC">"c6602"</definedName>
    <definedName name="IQ_LEASE_FINANCING_RECEIVABLES_DOM_FFIEC">"c12915"</definedName>
    <definedName name="IQ_LEASE_FINANCING_RECEIVABLES_FDIC">"c6433"</definedName>
    <definedName name="IQ_LEASE_FINANCING_RECEIVABLES_NET_CHARGE_OFFS_FDIC">"c6640"</definedName>
    <definedName name="IQ_LEASE_FINANCING_RECEIVABLES_QUARTERLY_AVG_FFIEC">"c15483"</definedName>
    <definedName name="IQ_LEASE_FINANCING_RECEIVABLES_RECOVERIES_FDIC">"c6621"</definedName>
    <definedName name="IQ_LEASE_FINANCING_RECEIVABLES_TOTAL_LOANS_FOREIGN_FDIC">"c6449"</definedName>
    <definedName name="IQ_LEASE_PMT_REC_AFTER_FIVE">"c16099"</definedName>
    <definedName name="IQ_LEASE_PMT_REC_CY">"c16093"</definedName>
    <definedName name="IQ_LEASE_PMT_REC_CY1">"c16094"</definedName>
    <definedName name="IQ_LEASE_PMT_REC_CY2">"c16095"</definedName>
    <definedName name="IQ_LEASE_PMT_REC_CY3">"c16096"</definedName>
    <definedName name="IQ_LEASE_PMT_REC_CY4">"c16097"</definedName>
    <definedName name="IQ_LEASE_PMT_REC_NEXT_FIVE">"c16098"</definedName>
    <definedName name="IQ_LEASE_PMT_REC_TOTAL">"c16100"</definedName>
    <definedName name="IQ_LEASE_RECEIVABLES_FOREIGN_FFIEC">"c13483"</definedName>
    <definedName name="IQ_LEASE_REVENUE">"c16023"</definedName>
    <definedName name="IQ_LEASE_TERMINATION_FEES">"c16182"</definedName>
    <definedName name="IQ_LEASED_RESERVES_COAL">"c15918"</definedName>
    <definedName name="IQ_LEASED_RESERVES_TO_TOTAL_RESERVES_COAL">"c15958"</definedName>
    <definedName name="IQ_LEASES_INDIVIDUALS_CHARGE_OFFS_FFIEC">"c13184"</definedName>
    <definedName name="IQ_LEASES_INDIVIDUALS_RECOV_FFIEC">"c13206"</definedName>
    <definedName name="IQ_LEASES_PERSONAL_EXP_DUE_30_89_FFIEC">"c13277"</definedName>
    <definedName name="IQ_LEASES_PERSONAL_EXP_DUE_90_FFIEC">"c13303"</definedName>
    <definedName name="IQ_LEASES_PERSONAL_EXP_NON_ACCRUAL_FFIEC">"c13329"</definedName>
    <definedName name="IQ_LEGAL_FEES_FFIEC">"c13052"</definedName>
    <definedName name="IQ_LEGAL_SETTLE">"c647"</definedName>
    <definedName name="IQ_LEGAL_SETTLE_BNK">"c648"</definedName>
    <definedName name="IQ_LEGAL_SETTLE_BR">"c649"</definedName>
    <definedName name="IQ_LEGAL_SETTLE_CM">"c649"</definedName>
    <definedName name="IQ_LEGAL_SETTLE_FIN">"c650"</definedName>
    <definedName name="IQ_LEGAL_SETTLE_INS">"c651"</definedName>
    <definedName name="IQ_LEGAL_SETTLE_RE">"c6229"</definedName>
    <definedName name="IQ_LEGAL_SETTLE_REIT">"c652"</definedName>
    <definedName name="IQ_LEGAL_SETTLE_SUPPLE">"c13815"</definedName>
    <definedName name="IQ_LEGAL_SETTLE_UTI">"c653"</definedName>
    <definedName name="IQ_LEVERAGE_RATIO">"c654"</definedName>
    <definedName name="IQ_LEVERED_FCF">"c1907"</definedName>
    <definedName name="IQ_LFCF_10YR_ANN_CAGR">"c6174"</definedName>
    <definedName name="IQ_LFCF_10YR_ANN_GROWTH">"c1942"</definedName>
    <definedName name="IQ_LFCF_1YR_ANN_GROWTH">"c1937"</definedName>
    <definedName name="IQ_LFCF_2YR_ANN_CAGR">"c6170"</definedName>
    <definedName name="IQ_LFCF_2YR_ANN_GROWTH">"c1938"</definedName>
    <definedName name="IQ_LFCF_3YR_ANN_CAGR">"c6171"</definedName>
    <definedName name="IQ_LFCF_3YR_ANN_GROWTH">"c1939"</definedName>
    <definedName name="IQ_LFCF_5YR_ANN_CAGR">"c6172"</definedName>
    <definedName name="IQ_LFCF_5YR_ANN_GROWTH">"c1940"</definedName>
    <definedName name="IQ_LFCF_7YR_ANN_CAGR">"c6173"</definedName>
    <definedName name="IQ_LFCF_7YR_ANN_GROWTH">"c1941"</definedName>
    <definedName name="IQ_LFCF_MARGIN">"c1961"</definedName>
    <definedName name="IQ_LH_STATUTORY_SURPLUS">"c2771"</definedName>
    <definedName name="IQ_LIAB_AP">"c8886"</definedName>
    <definedName name="IQ_LIAB_AP_ABS">"c8905"</definedName>
    <definedName name="IQ_LIAB_NAME_AP">"c8924"</definedName>
    <definedName name="IQ_LIAB_NAME_AP_ABS">"c8943"</definedName>
    <definedName name="IQ_LIABILITIES_FAIR_VALUE">"c13848"</definedName>
    <definedName name="IQ_LIABILITIES_LEVEL_1">"c13844"</definedName>
    <definedName name="IQ_LIABILITIES_LEVEL_2">"c13845"</definedName>
    <definedName name="IQ_LIABILITIES_LEVEL_3">"c13846"</definedName>
    <definedName name="IQ_LIABILITIES_NETTING_OTHER_ADJUSTMENTS">"c13847"</definedName>
    <definedName name="IQ_LIABILITY_ACCEPTANCES_OUT_FFIEC">"c12866"</definedName>
    <definedName name="IQ_LIABILITY_SHORT_POSITIONS_DOM_FFIEC">"c12941"</definedName>
    <definedName name="IQ_LICENSED_POPS">"c2123"</definedName>
    <definedName name="IQ_LICENSED_WIRELESS_POPS">"c2123"</definedName>
    <definedName name="IQ_LIFE_EARNED">"c2739"</definedName>
    <definedName name="IQ_LIFE_INSURANCE_ASSETS_FDIC">"c6372"</definedName>
    <definedName name="IQ_LIFE_INSURANCE_ASSETS_FFIEC">"c12847"</definedName>
    <definedName name="IQ_LIFOR">"c655"</definedName>
    <definedName name="IQ_LIMITED_PARTNERS">"c18915"</definedName>
    <definedName name="IQ_LIMITED_PARTNERS_ID">"c18916"</definedName>
    <definedName name="IQ_LIMITED_PARTNERS_REL">"c19114"</definedName>
    <definedName name="IQ_LINE_EXTENSIONS_CABLE_INVEST">"c15803"</definedName>
    <definedName name="IQ_LIQUID_ASSETS_ASSETS_TOT_FFIEC">"c13439"</definedName>
    <definedName name="IQ_LIQUID_ASSETS_NONCORE_FUNDING_FFIEC">"c13339"</definedName>
    <definedName name="IQ_LIQUIDATION_VALUE_PREFERRED_CONVERT">"c13835"</definedName>
    <definedName name="IQ_LIQUIDATION_VALUE_PREFERRED_NON_REDEEM">"c13836"</definedName>
    <definedName name="IQ_LIQUIDATION_VALUE_PREFERRED_REDEEM">"c13837"</definedName>
    <definedName name="IQ_LISTING_CURRENCY">"c2127"</definedName>
    <definedName name="IQ_LL">"c656"</definedName>
    <definedName name="IQ_LME_INVENTORY">"c24740"</definedName>
    <definedName name="IQ_LOAN_ALLOW_GROSS_LOANS_FFIEC">"c13415"</definedName>
    <definedName name="IQ_LOAN_ALLOWANCE_GROSS_LOSSES_FFIEC">"c13352"</definedName>
    <definedName name="IQ_LOAN_ALLOWANCE_NET_LOANS_FFIEC">"c13472"</definedName>
    <definedName name="IQ_LOAN_ALLOWANCE_NONACCRUAL_ASSETS_FFIEC">"c13473"</definedName>
    <definedName name="IQ_LOAN_ALLOWANCE_PAST_DUE_NONACCRUAL_FFIEC">"c13474"</definedName>
    <definedName name="IQ_LOAN_COMMITMENTS_FAIR_VALUE_TOT_FFIEC">"c13216"</definedName>
    <definedName name="IQ_LOAN_COMMITMENTS_LEVEL_1_FFIEC">"c13224"</definedName>
    <definedName name="IQ_LOAN_COMMITMENTS_LEVEL_2_FFIEC">"c13232"</definedName>
    <definedName name="IQ_LOAN_COMMITMENTS_LEVEL_3_FFIEC">"c13240"</definedName>
    <definedName name="IQ_LOAN_COMMITMENTS_REVOLVING_FDIC">"c6524"</definedName>
    <definedName name="IQ_LOAN_LEASE_RECEIV">"c657"</definedName>
    <definedName name="IQ_LOAN_LOSS">"c656"</definedName>
    <definedName name="IQ_LOAN_LOSS_1">"c1386"</definedName>
    <definedName name="IQ_LOAN_LOSS_ALLOW_FDIC">"c6326"</definedName>
    <definedName name="IQ_LOAN_LOSS_ALLOWANCE_NON_PERF_ASSETS_FFIEC">"c13912"</definedName>
    <definedName name="IQ_LOAN_LOSS_ALLOWANCE_NONCURRENT_LOANS_FDIC">"c6740"</definedName>
    <definedName name="IQ_LOAN_LOSS_PROVISION_FOREIGN_FFIEC">"c15382"</definedName>
    <definedName name="IQ_LOAN_LOSSES_AVERAGE_LOANS_FFIEC">"c13350"</definedName>
    <definedName name="IQ_LOAN_LOSSES_FDIC">"c6580"</definedName>
    <definedName name="IQ_LOAN_SERVICE_REV">"c658"</definedName>
    <definedName name="IQ_LOANS_AGRICULTURAL_PROD_LL_REC_FFIEC">"c12886"</definedName>
    <definedName name="IQ_LOANS_AND_LEASES_HELD_FDIC">"c6367"</definedName>
    <definedName name="IQ_LOANS_CF">"c659"</definedName>
    <definedName name="IQ_LOANS_CF_BNK">"c660"</definedName>
    <definedName name="IQ_LOANS_CF_BR">"c661"</definedName>
    <definedName name="IQ_LOANS_CF_CM">"c661"</definedName>
    <definedName name="IQ_LOANS_CF_FIN">"c662"</definedName>
    <definedName name="IQ_LOANS_CF_INS">"c663"</definedName>
    <definedName name="IQ_LOANS_CF_RE">"c6230"</definedName>
    <definedName name="IQ_LOANS_CF_REIT">"c664"</definedName>
    <definedName name="IQ_LOANS_CF_UTI">"c665"</definedName>
    <definedName name="IQ_LOANS_DEPOSITORY_INST_US_LL_REC_FFIEC">"c12884"</definedName>
    <definedName name="IQ_LOANS_DEPOSITORY_INSTITUTIONS_FDIC">"c6382"</definedName>
    <definedName name="IQ_LOANS_DOM_QUARTERLY_AVG_FFIEC">"c13084"</definedName>
    <definedName name="IQ_LOANS_FARMERS_CHARGE_OFFS_FFIEC">"c13177"</definedName>
    <definedName name="IQ_LOANS_FARMERS_RECOV_FFIEC">"c13199"</definedName>
    <definedName name="IQ_LOANS_FINANCE_AGRICULTURAL_DUE_30_89_FFIEC">"c13270"</definedName>
    <definedName name="IQ_LOANS_FINANCE_AGRICULTURAL_DUE_90_FFIEC">"c13296"</definedName>
    <definedName name="IQ_LOANS_FINANCE_AGRICULTURAL_NON_ACCRUAL_FFIEC">"c13322"</definedName>
    <definedName name="IQ_LOANS_FINANCE_AGRICULTURAL_PROD_LL_REC_DOM_FFIEC">"c12909"</definedName>
    <definedName name="IQ_LOANS_FOR_SALE">"c666"</definedName>
    <definedName name="IQ_LOANS_FOREIGN_GOV_CHARGE_OFFS_FFIEC">"c13182"</definedName>
    <definedName name="IQ_LOANS_FOREIGN_GOV_DUE_30_89_FFIEC">"c13274"</definedName>
    <definedName name="IQ_LOANS_FOREIGN_GOV_DUE_90_FFIEC">"c13300"</definedName>
    <definedName name="IQ_LOANS_FOREIGN_GOV_LL_REC_DOM_FFIEC">"c12912"</definedName>
    <definedName name="IQ_LOANS_FOREIGN_GOV_NON_ACCRUAL_FFIEC">"c13326"</definedName>
    <definedName name="IQ_LOANS_FOREIGN_GOV_RECOV_FFIEC">"c13204"</definedName>
    <definedName name="IQ_LOANS_FOREIGN_INST_CHARGE_OFFS_FFIEC">"c13176"</definedName>
    <definedName name="IQ_LOANS_FOREIGN_INST_RECOV_FFIEC">"c13198"</definedName>
    <definedName name="IQ_LOANS_FOREIGN_LL_REC_FFIEC">"c12885"</definedName>
    <definedName name="IQ_LOANS_GOV_GUARANTEED_DUE_30_89_FFIEC">"c13281"</definedName>
    <definedName name="IQ_LOANS_GOV_GUARANTEED_DUE_90_FFIEC">"c13307"</definedName>
    <definedName name="IQ_LOANS_GOV_GUARANTEED_EXCL_GNMA_DUE_30_89_FFIEC">"c13282"</definedName>
    <definedName name="IQ_LOANS_GOV_GUARANTEED_EXCL_GNMA_DUE_90_FFIEC">"c13308"</definedName>
    <definedName name="IQ_LOANS_GOV_GUARANTEED_EXCL_GNMA_NON_ACCRUAL_FFIEC">"c13333"</definedName>
    <definedName name="IQ_LOANS_GOV_GUARANTEED_NON_ACCRUAL_FFIEC">"c13332"</definedName>
    <definedName name="IQ_LOANS_HELD_FOREIGN_FDIC">"c6315"</definedName>
    <definedName name="IQ_LOANS_INDIVIDUALS_FOREIGN_FFIEC">"c13480"</definedName>
    <definedName name="IQ_LOANS_LEASES_ASSETS_TOT_FFIEC">"c13437"</definedName>
    <definedName name="IQ_LOANS_LEASES_FAIR_VALUE_TOT_FFIEC">"c13209"</definedName>
    <definedName name="IQ_LOANS_LEASES_FOREIGN_FDIC">"c6383"</definedName>
    <definedName name="IQ_LOANS_LEASES_GROSS_FDIC">"c6323"</definedName>
    <definedName name="IQ_LOANS_LEASES_GROSS_FOREIGN_FDIC">"c6384"</definedName>
    <definedName name="IQ_LOANS_LEASES_HELD_SALE_FFIEC">"c12808"</definedName>
    <definedName name="IQ_LOANS_LEASES_HFI_FAIR_VALUE_TOT_FFIEC">"c15401"</definedName>
    <definedName name="IQ_LOANS_LEASES_HFI_LEVEL_1_FFIEC">"c15423"</definedName>
    <definedName name="IQ_LOANS_LEASES_HFI_LEVEL_2_FFIEC">"c15436"</definedName>
    <definedName name="IQ_LOANS_LEASES_HFI_LEVEL_3_FFIEC">"c15449"</definedName>
    <definedName name="IQ_LOANS_LEASES_HFS_FAIR_VALUE_TOT_FFIEC">"c15400"</definedName>
    <definedName name="IQ_LOANS_LEASES_HFS_LEVEL_1_FFIEC">"c15422"</definedName>
    <definedName name="IQ_LOANS_LEASES_HFS_LEVEL_2_FFIEC">"c15435"</definedName>
    <definedName name="IQ_LOANS_LEASES_HFS_LEVEL_3_FFIEC">"c15448"</definedName>
    <definedName name="IQ_LOANS_LEASES_LEVEL_1_FFIEC">"c13217"</definedName>
    <definedName name="IQ_LOANS_LEASES_LEVEL_2_FFIEC">"c13225"</definedName>
    <definedName name="IQ_LOANS_LEASES_LEVEL_3_FFIEC">"c13233"</definedName>
    <definedName name="IQ_LOANS_LEASES_NET_FDIC">"c6327"</definedName>
    <definedName name="IQ_LOANS_LEASES_NET_UNEARNED_FDIC">"c6325"</definedName>
    <definedName name="IQ_LOANS_LEASES_NET_UNEARNED_INC_ALLOWANCE_FFIEC">"c12811"</definedName>
    <definedName name="IQ_LOANS_LEASES_NET_UNEARNED_INCOME_FFIEC">"c12809"</definedName>
    <definedName name="IQ_LOANS_LEASES_QUARTERLY_AVG_FFIEC">"c13081"</definedName>
    <definedName name="IQ_LOANS_LOC_ASSETS_TOT_FFIEC">"c13441"</definedName>
    <definedName name="IQ_LOANS_NOT_SECURED_RE_FDIC">"c6381"</definedName>
    <definedName name="IQ_LOANS_PAST_DUE">"c667"</definedName>
    <definedName name="IQ_LOANS_PURCHASING_CARRYING_SECURITIES_LL_REC_DOM_FFIEC">"c12913"</definedName>
    <definedName name="IQ_LOANS_RECEIV_CURRENT">"c668"</definedName>
    <definedName name="IQ_LOANS_RECEIV_LT">"c669"</definedName>
    <definedName name="IQ_LOANS_RECEIV_LT_UTI">"c670"</definedName>
    <definedName name="IQ_LOANS_SEC_RE_FOREIGN_CHARGE_OFFS_FFIEC">"c13174"</definedName>
    <definedName name="IQ_LOANS_SEC_RE_FOREIGN_RECOV_FFIEC">"c13196"</definedName>
    <definedName name="IQ_LOANS_SECURED_1_4_DOM_QUARTERLY_AVG_FFIEC">"c13082"</definedName>
    <definedName name="IQ_LOANS_SECURED_BY_RE_CHARGE_OFFS_FDIC">"c6588"</definedName>
    <definedName name="IQ_LOANS_SECURED_BY_RE_RECOVERIES_FDIC">"c6607"</definedName>
    <definedName name="IQ_LOANS_SECURED_CONSTRUCTION_TRADING_DOM_FFIEC">"c12925"</definedName>
    <definedName name="IQ_LOANS_SECURED_FARMLAND_TRADING_DOM_FFIEC">"c12926"</definedName>
    <definedName name="IQ_LOANS_SECURED_NON_US_FDIC">"c6380"</definedName>
    <definedName name="IQ_LOANS_SECURED_RE_DOM_QUARTERLY_AVG_FFIEC">"c13083"</definedName>
    <definedName name="IQ_LOANS_SECURED_RE_FFIEC">"c12820"</definedName>
    <definedName name="IQ_LOANS_SECURED_RE_LL_REC_FFIEC">"c12883"</definedName>
    <definedName name="IQ_LOANS_SECURED_RE_NET_CHARGE_OFFS_FDIC">"c6626"</definedName>
    <definedName name="IQ_LOANS_TO_DEPOSITORY_INSTITUTIONS_FOREIGN_FDIC">"c6453"</definedName>
    <definedName name="IQ_LOANS_TO_FOREIGN_GOVERNMENTS_FDIC">"c6448"</definedName>
    <definedName name="IQ_LOANS_TO_INDIVIDUALS_FOREIGN_FDIC">"c6452"</definedName>
    <definedName name="IQ_LOANS_US_INST_CHARGE_OFFS_FFIEC">"c13175"</definedName>
    <definedName name="IQ_LOANS_US_INST_RECOV_FFIEC">"c13197"</definedName>
    <definedName name="IQ_LONG_TERM_ASSETS_FDIC">"c6361"</definedName>
    <definedName name="IQ_LONG_TERM_DEBT">"c674"</definedName>
    <definedName name="IQ_LONG_TERM_DEBT_1">"c1387"</definedName>
    <definedName name="IQ_LONG_TERM_DEBT_OVER_TOTAL_CAP">"c677"</definedName>
    <definedName name="IQ_LONG_TERM_DEBT_OVER_TOTAL_CAP_1">"c1388"</definedName>
    <definedName name="IQ_LONG_TERM_GROWTH">"c671"</definedName>
    <definedName name="IQ_LONG_TERM_INV">"c697"</definedName>
    <definedName name="IQ_LONG_TERM_INV_1">"c1389"</definedName>
    <definedName name="IQ_LOSS_ALLOWANCE_LOANS_FDIC">"c6739"</definedName>
    <definedName name="IQ_LOSS_AVAIL_SALE_EQUITY_SEC_T1_FFIEC">"c13132"</definedName>
    <definedName name="IQ_LOSS_LOSS_EXP">"c672"</definedName>
    <definedName name="IQ_LOSS_TO_NET_EARNED">"c2751"</definedName>
    <definedName name="IQ_LOW_SULFUR_CONTENT_RESERVES_COAL">"c15924"</definedName>
    <definedName name="IQ_LOW_SULFURE_RESERVES_TO_TOTAL_RESERVES_COAL">"c15961"</definedName>
    <definedName name="IQ_LOW_TARGET_PRICE">"c1652"</definedName>
    <definedName name="IQ_LOW_TARGET_PRICE_CIQ">"c4660"</definedName>
    <definedName name="IQ_LOW_TARGET_PRICE_REUT">"c5318"</definedName>
    <definedName name="IQ_LOWPRICE">"c673"</definedName>
    <definedName name="IQ_LT_ASSETS_AP">"c8882"</definedName>
    <definedName name="IQ_LT_ASSETS_AP_ABS">"c8901"</definedName>
    <definedName name="IQ_LT_ASSETS_NAME_AP">"c8920"</definedName>
    <definedName name="IQ_LT_ASSETS_NAME_AP_ABS">"c8939"</definedName>
    <definedName name="IQ_LT_DEBT">"c674"</definedName>
    <definedName name="IQ_LT_DEBT_BNK">"c675"</definedName>
    <definedName name="IQ_LT_DEBT_BR">"c676"</definedName>
    <definedName name="IQ_LT_DEBT_CAPITAL">"c677"</definedName>
    <definedName name="IQ_LT_DEBT_CAPITAL_LEASES">"c2542"</definedName>
    <definedName name="IQ_LT_DEBT_CAPITAL_LEASES_PCT">"c2543"</definedName>
    <definedName name="IQ_LT_DEBT_CM">"c676"</definedName>
    <definedName name="IQ_LT_DEBT_EQUITY">"c678"</definedName>
    <definedName name="IQ_LT_DEBT_FIN">"c679"</definedName>
    <definedName name="IQ_LT_DEBT_INS">"c680"</definedName>
    <definedName name="IQ_LT_DEBT_ISSUED">"c681"</definedName>
    <definedName name="IQ_LT_DEBT_ISSUED_BNK">"c682"</definedName>
    <definedName name="IQ_LT_DEBT_ISSUED_BR">"c683"</definedName>
    <definedName name="IQ_LT_DEBT_ISSUED_CM">"c683"</definedName>
    <definedName name="IQ_LT_DEBT_ISSUED_FIN">"c684"</definedName>
    <definedName name="IQ_LT_DEBT_ISSUED_INS">"c685"</definedName>
    <definedName name="IQ_LT_DEBT_ISSUED_RE">"c6231"</definedName>
    <definedName name="IQ_LT_DEBT_ISSUED_REIT">"c686"</definedName>
    <definedName name="IQ_LT_DEBT_ISSUED_UTI">"c687"</definedName>
    <definedName name="IQ_LT_DEBT_MATURING_1YR_INT_SENSITIVITY_FFIEC">"c13097"</definedName>
    <definedName name="IQ_LT_DEBT_RE">"c6232"</definedName>
    <definedName name="IQ_LT_DEBT_REIT">"c688"</definedName>
    <definedName name="IQ_LT_DEBT_REPAID">"c689"</definedName>
    <definedName name="IQ_LT_DEBT_REPAID_BNK">"c690"</definedName>
    <definedName name="IQ_LT_DEBT_REPAID_BR">"c691"</definedName>
    <definedName name="IQ_LT_DEBT_REPAID_CM">"c691"</definedName>
    <definedName name="IQ_LT_DEBT_REPAID_FIN">"c692"</definedName>
    <definedName name="IQ_LT_DEBT_REPAID_INS">"c693"</definedName>
    <definedName name="IQ_LT_DEBT_REPAID_RE">"c6233"</definedName>
    <definedName name="IQ_LT_DEBT_REPAID_REIT">"c694"</definedName>
    <definedName name="IQ_LT_DEBT_REPAID_UTI">"c695"</definedName>
    <definedName name="IQ_LT_DEBT_REPRICE_ASSETS_TOT_FFIEC">"c13453"</definedName>
    <definedName name="IQ_LT_DEBT_REPRICING_WITHIN_1_YR_INT_SENSITIVITY_FFIEC">"c13095"</definedName>
    <definedName name="IQ_LT_DEBT_UTI">"c696"</definedName>
    <definedName name="IQ_LT_GROWTH_DET_EST_DATE_REUT">"c12296"</definedName>
    <definedName name="IQ_LT_GROWTH_DET_EST_INCL_REUT">"c12420"</definedName>
    <definedName name="IQ_LT_GROWTH_DET_EST_ORIGIN_REUT">"c12728"</definedName>
    <definedName name="IQ_LT_GROWTH_DET_EST_REUT">"c12154"</definedName>
    <definedName name="IQ_LT_INVEST">"c697"</definedName>
    <definedName name="IQ_LT_INVEST_BR">"c698"</definedName>
    <definedName name="IQ_LT_INVEST_CM">"c698"</definedName>
    <definedName name="IQ_LT_INVEST_FIN">"c699"</definedName>
    <definedName name="IQ_LT_INVEST_RE">"c6234"</definedName>
    <definedName name="IQ_LT_INVEST_REIT">"c700"</definedName>
    <definedName name="IQ_LT_INVEST_UTI">"c701"</definedName>
    <definedName name="IQ_LT_LIAB_AP">"c8885"</definedName>
    <definedName name="IQ_LT_LIAB_AP_ABS">"c8904"</definedName>
    <definedName name="IQ_LT_LIAB_NAME_AP">"c8923"</definedName>
    <definedName name="IQ_LT_LIAB_NAME_AP_ABS">"c8942"</definedName>
    <definedName name="IQ_LT_NOTE_RECEIV">"c1602"</definedName>
    <definedName name="IQ_LT_SENIOR_DEBT">"c702"</definedName>
    <definedName name="IQ_LT_SUB_DEBT">"c703"</definedName>
    <definedName name="IQ_LTD_DUE_AFTER_FIVE">"c704"</definedName>
    <definedName name="IQ_LTD_DUE_CY">"c705"</definedName>
    <definedName name="IQ_LTD_DUE_CY1">"c706"</definedName>
    <definedName name="IQ_LTD_DUE_CY2">"c707"</definedName>
    <definedName name="IQ_LTD_DUE_CY3">"c708"</definedName>
    <definedName name="IQ_LTD_DUE_CY4">"c709"</definedName>
    <definedName name="IQ_LTD_DUE_NEXT_FIVE">"c710"</definedName>
    <definedName name="IQ_LTM">2000</definedName>
    <definedName name="IQ_LTM_DATE">"IQ_LTM_DATE"</definedName>
    <definedName name="IQ_LTM_REVENUE_OVER_EMPLOYEES">"c1304"</definedName>
    <definedName name="IQ_LTM_REVENUE_OVER_EMPLOYEES_1">"c1437"</definedName>
    <definedName name="IQ_LTMMONTH">120000</definedName>
    <definedName name="IQ_M1">"c6906"</definedName>
    <definedName name="IQ_M1_APR">"c7566"</definedName>
    <definedName name="IQ_M1_APR_FC">"c8446"</definedName>
    <definedName name="IQ_M1_FC">"c7786"</definedName>
    <definedName name="IQ_M1_POP">"c7126"</definedName>
    <definedName name="IQ_M1_POP_FC">"c8006"</definedName>
    <definedName name="IQ_M1_YOY">"c7346"</definedName>
    <definedName name="IQ_M1_YOY_FC">"c8226"</definedName>
    <definedName name="IQ_M2">"c6907"</definedName>
    <definedName name="IQ_M2_APR">"c7567"</definedName>
    <definedName name="IQ_M2_APR_FC">"c8447"</definedName>
    <definedName name="IQ_M2_FC">"c7787"</definedName>
    <definedName name="IQ_M2_POP">"c7127"</definedName>
    <definedName name="IQ_M2_POP_FC">"c8007"</definedName>
    <definedName name="IQ_M2_YOY">"c7347"</definedName>
    <definedName name="IQ_M2_YOY_FC">"c8227"</definedName>
    <definedName name="IQ_M3">"c6908"</definedName>
    <definedName name="IQ_M3_APR">"c7568"</definedName>
    <definedName name="IQ_M3_APR_FC">"c8448"</definedName>
    <definedName name="IQ_M3_FC">"c7788"</definedName>
    <definedName name="IQ_M3_POP">"c7128"</definedName>
    <definedName name="IQ_M3_POP_FC">"c8008"</definedName>
    <definedName name="IQ_M3_YOY">"c7348"</definedName>
    <definedName name="IQ_M3_YOY_FC">"c8228"</definedName>
    <definedName name="IQ_MACHINERY">"c711"</definedName>
    <definedName name="IQ_MACRO_SURVEY_BUSINESS_BAROMETER">"c20803"</definedName>
    <definedName name="IQ_MACRO_SURVEY_BUSINESS_CONDITION">"c20804"</definedName>
    <definedName name="IQ_MACRO_SURVEY_BUSINESS_CONDITIONS">"c20805"</definedName>
    <definedName name="IQ_MACRO_SURVEY_CONSUMER_COMFORT">"c20806"</definedName>
    <definedName name="IQ_MACRO_SURVEY_CONSUMER_CONFIDENCE">"c20807"</definedName>
    <definedName name="IQ_MACRO_SURVEY_CONSUMER_SENTIMENT">"c20808"</definedName>
    <definedName name="IQ_MACRO_SURVEY_ISM_NONMANUFACTURING">"c20809"</definedName>
    <definedName name="IQ_MACRO_SURVEY_ISM_PMI">"c20810"</definedName>
    <definedName name="IQ_MACRO_SURVEY_LEADING_INDICATOR">"c20811"</definedName>
    <definedName name="IQ_MACRO_SURVEY_PMAC_DIFFUSION">"c20812"</definedName>
    <definedName name="IQ_MAINT_CAPEX">"c2947"</definedName>
    <definedName name="IQ_MAINT_CAPEX_ACT_OR_EST">"c4458"</definedName>
    <definedName name="IQ_MAINT_CAPEX_ACT_OR_EST_CIQ">"c4987"</definedName>
    <definedName name="IQ_MAINT_CAPEX_EST">"c4457"</definedName>
    <definedName name="IQ_MAINT_CAPEX_EST_REV_DATE_TIME_REUT">"c28556"</definedName>
    <definedName name="IQ_MAINT_CAPEX_EST_REVISIONS_REUT">"c28517"</definedName>
    <definedName name="IQ_MAINT_CAPEX_GUIDANCE">"c4459"</definedName>
    <definedName name="IQ_MAINT_CAPEX_GUIDANCE_CIQ">"c4988"</definedName>
    <definedName name="IQ_MAINT_CAPEX_GUIDANCE_CIQ_COL">"c11635"</definedName>
    <definedName name="IQ_MAINT_CAPEX_HIGH_EST">"c4460"</definedName>
    <definedName name="IQ_MAINT_CAPEX_HIGH_GUIDANCE">"c4197"</definedName>
    <definedName name="IQ_MAINT_CAPEX_HIGH_GUIDANCE_CIQ">"c4609"</definedName>
    <definedName name="IQ_MAINT_CAPEX_HIGH_GUIDANCE_CIQ_COL">"c11258"</definedName>
    <definedName name="IQ_MAINT_CAPEX_LOW_EST">"c4461"</definedName>
    <definedName name="IQ_MAINT_CAPEX_LOW_GUIDANCE">"c4237"</definedName>
    <definedName name="IQ_MAINT_CAPEX_LOW_GUIDANCE_CIQ">"c4649"</definedName>
    <definedName name="IQ_MAINT_CAPEX_LOW_GUIDANCE_CIQ_COL">"c11298"</definedName>
    <definedName name="IQ_MAINT_CAPEX_MEDIAN_EST">"c4462"</definedName>
    <definedName name="IQ_MAINT_CAPEX_NUM_EST">"c4463"</definedName>
    <definedName name="IQ_MAINT_CAPEX_STDDEV_EST">"c4464"</definedName>
    <definedName name="IQ_MAINT_REPAIR">"c2087"</definedName>
    <definedName name="IQ_MAKE_WHOLE_END_DATE">"c2493"</definedName>
    <definedName name="IQ_MAKE_WHOLE_SPREAD">"c2494"</definedName>
    <definedName name="IQ_MAKE_WHOLE_START_DATE">"c2492"</definedName>
    <definedName name="IQ_MAN_INVENTORIES">"c6913"</definedName>
    <definedName name="IQ_MAN_INVENTORIES_APR">"c7573"</definedName>
    <definedName name="IQ_MAN_INVENTORIES_APR_FC">"c8453"</definedName>
    <definedName name="IQ_MAN_INVENTORIES_FC">"c7793"</definedName>
    <definedName name="IQ_MAN_INVENTORIES_POP">"c7133"</definedName>
    <definedName name="IQ_MAN_INVENTORIES_POP_FC">"c8013"</definedName>
    <definedName name="IQ_MAN_INVENTORIES_YOY">"c7353"</definedName>
    <definedName name="IQ_MAN_INVENTORIES_YOY_FC">"c8233"</definedName>
    <definedName name="IQ_MAN_IS_RATIO">"c6912"</definedName>
    <definedName name="IQ_MAN_IS_RATIO_APR">"c7572"</definedName>
    <definedName name="IQ_MAN_IS_RATIO_APR_FC">"c8452"</definedName>
    <definedName name="IQ_MAN_IS_RATIO_FC">"c7792"</definedName>
    <definedName name="IQ_MAN_IS_RATIO_POP">"c7132"</definedName>
    <definedName name="IQ_MAN_IS_RATIO_POP_FC">"c8012"</definedName>
    <definedName name="IQ_MAN_IS_RATIO_YOY">"c7352"</definedName>
    <definedName name="IQ_MAN_IS_RATIO_YOY_FC">"c8232"</definedName>
    <definedName name="IQ_MAN_ORDERS">"c6914"</definedName>
    <definedName name="IQ_MAN_ORDERS_APR">"c7574"</definedName>
    <definedName name="IQ_MAN_ORDERS_APR_FC">"c8454"</definedName>
    <definedName name="IQ_MAN_ORDERS_FC">"c7794"</definedName>
    <definedName name="IQ_MAN_ORDERS_POP">"c7134"</definedName>
    <definedName name="IQ_MAN_ORDERS_POP_FC">"c8014"</definedName>
    <definedName name="IQ_MAN_ORDERS_YOY">"c7354"</definedName>
    <definedName name="IQ_MAN_ORDERS_YOY_FC">"c8234"</definedName>
    <definedName name="IQ_MAN_OUTPUT_HR">"c6915"</definedName>
    <definedName name="IQ_MAN_OUTPUT_HR_APR">"c7575"</definedName>
    <definedName name="IQ_MAN_OUTPUT_HR_APR_FC">"c8455"</definedName>
    <definedName name="IQ_MAN_OUTPUT_HR_FC">"c7795"</definedName>
    <definedName name="IQ_MAN_OUTPUT_HR_POP">"c7135"</definedName>
    <definedName name="IQ_MAN_OUTPUT_HR_POP_FC">"c8015"</definedName>
    <definedName name="IQ_MAN_OUTPUT_HR_YOY">"c7355"</definedName>
    <definedName name="IQ_MAN_OUTPUT_HR_YOY_FC">"c8235"</definedName>
    <definedName name="IQ_MAN_PAYROLLS">"c6916"</definedName>
    <definedName name="IQ_MAN_PAYROLLS_APR">"c7576"</definedName>
    <definedName name="IQ_MAN_PAYROLLS_APR_FC">"c8456"</definedName>
    <definedName name="IQ_MAN_PAYROLLS_FC">"c7796"</definedName>
    <definedName name="IQ_MAN_PAYROLLS_POP">"c7136"</definedName>
    <definedName name="IQ_MAN_PAYROLLS_POP_FC">"c8016"</definedName>
    <definedName name="IQ_MAN_PAYROLLS_YOY">"c7356"</definedName>
    <definedName name="IQ_MAN_PAYROLLS_YOY_FC">"c8236"</definedName>
    <definedName name="IQ_MAN_SHIPMENTS">"c6917"</definedName>
    <definedName name="IQ_MAN_SHIPMENTS_APR">"c7577"</definedName>
    <definedName name="IQ_MAN_SHIPMENTS_APR_FC">"c8457"</definedName>
    <definedName name="IQ_MAN_SHIPMENTS_FC">"c7797"</definedName>
    <definedName name="IQ_MAN_SHIPMENTS_POP">"c7137"</definedName>
    <definedName name="IQ_MAN_SHIPMENTS_POP_FC">"c8017"</definedName>
    <definedName name="IQ_MAN_SHIPMENTS_YOY">"c7357"</definedName>
    <definedName name="IQ_MAN_SHIPMENTS_YOY_FC">"c8237"</definedName>
    <definedName name="IQ_MAN_TOTAL_HR">"c6918"</definedName>
    <definedName name="IQ_MAN_TOTAL_HR_APR">"c7578"</definedName>
    <definedName name="IQ_MAN_TOTAL_HR_APR_FC">"c8458"</definedName>
    <definedName name="IQ_MAN_TOTAL_HR_FC">"c7798"</definedName>
    <definedName name="IQ_MAN_TOTAL_HR_POP">"c7138"</definedName>
    <definedName name="IQ_MAN_TOTAL_HR_POP_FC">"c8018"</definedName>
    <definedName name="IQ_MAN_TOTAL_HR_YOY">"c7358"</definedName>
    <definedName name="IQ_MAN_TOTAL_HR_YOY_FC">"c8238"</definedName>
    <definedName name="IQ_MAN_TRADE_INVENTORIES">"c6910"</definedName>
    <definedName name="IQ_MAN_TRADE_INVENTORIES_APR">"c7570"</definedName>
    <definedName name="IQ_MAN_TRADE_INVENTORIES_APR_FC">"c8450"</definedName>
    <definedName name="IQ_MAN_TRADE_INVENTORIES_FC">"c7790"</definedName>
    <definedName name="IQ_MAN_TRADE_INVENTORIES_POP">"c7130"</definedName>
    <definedName name="IQ_MAN_TRADE_INVENTORIES_POP_FC">"c8010"</definedName>
    <definedName name="IQ_MAN_TRADE_INVENTORIES_YOY">"c7350"</definedName>
    <definedName name="IQ_MAN_TRADE_INVENTORIES_YOY_FC">"c8230"</definedName>
    <definedName name="IQ_MAN_TRADE_IS_RATIO">"c6909"</definedName>
    <definedName name="IQ_MAN_TRADE_IS_RATIO_FC">"c7789"</definedName>
    <definedName name="IQ_MAN_TRADE_IS_RATIO_POP">"c7129"</definedName>
    <definedName name="IQ_MAN_TRADE_IS_RATIO_POP_FC">"c8009"</definedName>
    <definedName name="IQ_MAN_TRADE_IS_RATIO_YOY">"c7349"</definedName>
    <definedName name="IQ_MAN_TRADE_IS_RATIO_YOY_FC">"c8229"</definedName>
    <definedName name="IQ_MAN_TRADE_SALES">"c6911"</definedName>
    <definedName name="IQ_MAN_TRADE_SALES_APR">"c7571"</definedName>
    <definedName name="IQ_MAN_TRADE_SALES_APR_FC">"c8451"</definedName>
    <definedName name="IQ_MAN_TRADE_SALES_FC">"c7791"</definedName>
    <definedName name="IQ_MAN_TRADE_SALES_POP">"c7131"</definedName>
    <definedName name="IQ_MAN_TRADE_SALES_POP_FC">"c8011"</definedName>
    <definedName name="IQ_MAN_TRADE_SALES_YOY">"c7351"</definedName>
    <definedName name="IQ_MAN_TRADE_SALES_YOY_FC">"c8231"</definedName>
    <definedName name="IQ_MAN_WAGES">"c6919"</definedName>
    <definedName name="IQ_MAN_WAGES_APR">"c7579"</definedName>
    <definedName name="IQ_MAN_WAGES_APR_FC">"c8459"</definedName>
    <definedName name="IQ_MAN_WAGES_FC">"c7799"</definedName>
    <definedName name="IQ_MAN_WAGES_POP">"c7139"</definedName>
    <definedName name="IQ_MAN_WAGES_POP_FC">"c8019"</definedName>
    <definedName name="IQ_MAN_WAGES_YOY">"c7359"</definedName>
    <definedName name="IQ_MAN_WAGES_YOY_FC">"c8239"</definedName>
    <definedName name="IQ_MANAGED_PROP">"c8763"</definedName>
    <definedName name="IQ_MANAGED_SQ_FT">"c8779"</definedName>
    <definedName name="IQ_MANAGED_UNITS">"c8771"</definedName>
    <definedName name="IQ_MANUFACTURING_INV_APPAREL">"c20813"</definedName>
    <definedName name="IQ_MANUFACTURING_INV_BEVERAGE">"c20814"</definedName>
    <definedName name="IQ_MANUFACTURING_INV_CHEMICALS">"c20815"</definedName>
    <definedName name="IQ_MANUFACTURING_INV_COMPUTER">"c20816"</definedName>
    <definedName name="IQ_MANUFACTURING_INV_DUR">"c20817"</definedName>
    <definedName name="IQ_MANUFACTURING_INV_DUR_MISC">"c20818"</definedName>
    <definedName name="IQ_MANUFACTURING_INV_ELECTRIC">"c20819"</definedName>
    <definedName name="IQ_MANUFACTURING_INV_FAB_METALS">"c20820"</definedName>
    <definedName name="IQ_MANUFACTURING_INV_FOOD">"c20821"</definedName>
    <definedName name="IQ_MANUFACTURING_INV_FURNITURE">"c20822"</definedName>
    <definedName name="IQ_MANUFACTURING_INV_LEATHER">"c20823"</definedName>
    <definedName name="IQ_MANUFACTURING_INV_MACHINERY">"c20824"</definedName>
    <definedName name="IQ_MANUFACTURING_INV_MINERAL">"c20825"</definedName>
    <definedName name="IQ_MANUFACTURING_INV_NONDUR">"c20826"</definedName>
    <definedName name="IQ_MANUFACTURING_INV_PAPER">"c20827"</definedName>
    <definedName name="IQ_MANUFACTURING_INV_PETROLEUM">"c20828"</definedName>
    <definedName name="IQ_MANUFACTURING_INV_PLASTICS">"c20829"</definedName>
    <definedName name="IQ_MANUFACTURING_INV_PRIMARY_METALS">"c20830"</definedName>
    <definedName name="IQ_MANUFACTURING_INV_PRINTING">"c20831"</definedName>
    <definedName name="IQ_MANUFACTURING_INV_SALES_RATIO">"c20832"</definedName>
    <definedName name="IQ_MANUFACTURING_INV_TEXTILE_MILLS">"c20833"</definedName>
    <definedName name="IQ_MANUFACTURING_INV_TEXTILE_PRODUCTS">"c20834"</definedName>
    <definedName name="IQ_MANUFACTURING_INV_TOTAL">"c20835"</definedName>
    <definedName name="IQ_MANUFACTURING_INV_TRANSPORTATION">"c20836"</definedName>
    <definedName name="IQ_MANUFACTURING_INV_WOOD">"c20837"</definedName>
    <definedName name="IQ_MANUFACTURING_NEW_ORDERS">"c20838"</definedName>
    <definedName name="IQ_MANUFACTURING_NEW_ORDERS_COMPUTERS">"c20839"</definedName>
    <definedName name="IQ_MANUFACTURING_NEW_ORDERS_DUR">"c20840"</definedName>
    <definedName name="IQ_MANUFACTURING_NEW_ORDERS_ELECTRIC">"c20841"</definedName>
    <definedName name="IQ_MANUFACTURING_NEW_ORDERS_FAB_METALS">"c20842"</definedName>
    <definedName name="IQ_MANUFACTURING_NEW_ORDERS_FURNITURE">"c20843"</definedName>
    <definedName name="IQ_MANUFACTURING_NEW_ORDERS_MACHINERY">"c20844"</definedName>
    <definedName name="IQ_MANUFACTURING_NEW_ORDERS_METALS">"c20845"</definedName>
    <definedName name="IQ_MANUFACTURING_NEW_ORDERS_NONDUR">"c20846"</definedName>
    <definedName name="IQ_MANUFACTURING_NEW_ORDERS_TRANSPORTATION">"c20847"</definedName>
    <definedName name="IQ_MANUFACTURING_SHIPMENTS_APPAREL">"c20848"</definedName>
    <definedName name="IQ_MANUFACTURING_SHIPMENTS_BEVERAGE">"c20849"</definedName>
    <definedName name="IQ_MANUFACTURING_SHIPMENTS_CHEMICALS">"c20850"</definedName>
    <definedName name="IQ_MANUFACTURING_SHIPMENTS_DUR">"c20851"</definedName>
    <definedName name="IQ_MANUFACTURING_SHIPMENTS_DUR_COMPUTER">"c20852"</definedName>
    <definedName name="IQ_MANUFACTURING_SHIPMENTS_DUR_ELECTRIC">"c20853"</definedName>
    <definedName name="IQ_MANUFACTURING_SHIPMENTS_DUR_FAB_METALS">"c20854"</definedName>
    <definedName name="IQ_MANUFACTURING_SHIPMENTS_DUR_FURNITURE">"c20855"</definedName>
    <definedName name="IQ_MANUFACTURING_SHIPMENTS_DUR_MACHINERY">"c20856"</definedName>
    <definedName name="IQ_MANUFACTURING_SHIPMENTS_DUR_MINERALS">"c20857"</definedName>
    <definedName name="IQ_MANUFACTURING_SHIPMENTS_DUR_MISC">"c20858"</definedName>
    <definedName name="IQ_MANUFACTURING_SHIPMENTS_DUR_PRIM_METALS">"c20859"</definedName>
    <definedName name="IQ_MANUFACTURING_SHIPMENTS_DUR_TRANSPORTATION">"c20860"</definedName>
    <definedName name="IQ_MANUFACTURING_SHIPMENTS_DUR_WOOD">"c20861"</definedName>
    <definedName name="IQ_MANUFACTURING_SHIPMENTS_FOOD">"c20862"</definedName>
    <definedName name="IQ_MANUFACTURING_SHIPMENTS_LEATHER">"c20863"</definedName>
    <definedName name="IQ_MANUFACTURING_SHIPMENTS_NONDUR">"c20864"</definedName>
    <definedName name="IQ_MANUFACTURING_SHIPMENTS_PAPER">"c20865"</definedName>
    <definedName name="IQ_MANUFACTURING_SHIPMENTS_PETROLEUM">"c20866"</definedName>
    <definedName name="IQ_MANUFACTURING_SHIPMENTS_PLASTICS">"c20867"</definedName>
    <definedName name="IQ_MANUFACTURING_SHIPMENTS_PRINTING">"c20868"</definedName>
    <definedName name="IQ_MANUFACTURING_SHIPMENTS_TEXTILE_MILLS">"c20869"</definedName>
    <definedName name="IQ_MANUFACTURING_SHIPMENTS_TEXTILE_PRODUCTS">"c20870"</definedName>
    <definedName name="IQ_MANUFACTURING_SHIPMENTS_TOTAL">"c20871"</definedName>
    <definedName name="IQ_MANUFACTURING_UNFILLED_ORDERS">"c20872"</definedName>
    <definedName name="IQ_MANUFACTURING_UNFILLED_ORDERS_COMPUTERS">"c20873"</definedName>
    <definedName name="IQ_MANUFACTURING_UNFILLED_ORDERS_DUR">"c20874"</definedName>
    <definedName name="IQ_MANUFACTURING_UNFILLED_ORDERS_ELECTRIC">"c20875"</definedName>
    <definedName name="IQ_MANUFACTURING_UNFILLED_ORDERS_FAB_METALS">"c20876"</definedName>
    <definedName name="IQ_MANUFACTURING_UNFILLED_ORDERS_FURNITURE">"c20877"</definedName>
    <definedName name="IQ_MANUFACTURING_UNFILLED_ORDERS_MACHINERY">"c20878"</definedName>
    <definedName name="IQ_MANUFACTURING_UNFILLED_ORDERS_METALS">"c20879"</definedName>
    <definedName name="IQ_MANUFACTURING_UNFILLED_ORDERS_TRANSPORTATION">"c20880"</definedName>
    <definedName name="IQ_MARGIN_ANNUAL_PREMIUM_EQUIVALENT_NEW_BUSINESS">"c9970"</definedName>
    <definedName name="IQ_MARGIN_PV_PREMIUMS_NEW_BUSINESS">"c9971"</definedName>
    <definedName name="IQ_MARKET_CAP_LFCF">"c2209"</definedName>
    <definedName name="IQ_MARKETCAP">"c712"</definedName>
    <definedName name="IQ_MARKETING">"c2239"</definedName>
    <definedName name="IQ_MARKETING_PROMOTION_EXPENSE">"c16035"</definedName>
    <definedName name="IQ_MARKTCAP">"c258"</definedName>
    <definedName name="IQ_MATERIALS_SUPPLES_INVENTORY_COAL">"c15942"</definedName>
    <definedName name="IQ_MATURITY_DATE">"c2146"</definedName>
    <definedName name="IQ_MATURITY_ONE_YEAR_LESS_FDIC">"c6425"</definedName>
    <definedName name="IQ_MBS_INVEST_SECURITIES_FFIEC">"c13460"</definedName>
    <definedName name="IQ_MBS_OTHER_ISSUED_FNMA_OTHERS_AVAIL_SALE_FFIEC">"c12799"</definedName>
    <definedName name="IQ_MBS_OTHER_ISSUED_FNMA_OTHERS_FFIEC">"c12785"</definedName>
    <definedName name="IQ_MBS_PASS_THROUGH_FNMA_AVAIL_SALE_FFIEC">"c12797"</definedName>
    <definedName name="IQ_MBS_PASS_THROUGH_FNMA_FFIEC">"c12783"</definedName>
    <definedName name="IQ_MBS_PASS_THROUGH_GNMA_AVAIL_SALE_FFIEC">"c12796"</definedName>
    <definedName name="IQ_MBS_PASS_THROUGH_GNMA_FFIEC">"c12782"</definedName>
    <definedName name="IQ_MBS_PASS_THROUGH_ISSUED_FNMA_GNMA_TRADING_DOM_FFIEC">"c12921"</definedName>
    <definedName name="IQ_MBS_PASS_THROUGH_OTHER_AVAIL_SALE_FFIEC">"c12798"</definedName>
    <definedName name="IQ_MBS_PASS_THROUGH_OTHER_FFIEC">"c12784"</definedName>
    <definedName name="IQ_MBS_QUARTERLY_AVG_FFIEC">"c15471"</definedName>
    <definedName name="IQ_MC_ASO_COVERED_LIVES">"c9918"</definedName>
    <definedName name="IQ_MC_ASO_MEMBERSHIP">"c9921"</definedName>
    <definedName name="IQ_MC_CLAIMS_RESERVES">"c9941"</definedName>
    <definedName name="IQ_MC_COMBINED_RATIO">"c9933"</definedName>
    <definedName name="IQ_MC_COMMERCIAL_ASO_FEES">"c15862"</definedName>
    <definedName name="IQ_MC_COMMERCIAL_NON_RISK_MEMBERS">"c15835"</definedName>
    <definedName name="IQ_MC_COMMERCIAL_PREMIUMS">"c15852"</definedName>
    <definedName name="IQ_MC_DAYS_CLAIMS_PAYABLE">"c9937"</definedName>
    <definedName name="IQ_MC_DAYS_CLAIMS_PAYABLE_EXCL_CAPITATION">"c9938"</definedName>
    <definedName name="IQ_MC_DENTAL_MEMBERS">"c15832"</definedName>
    <definedName name="IQ_MC_DENTAL_PREMIUMS">"c15858"</definedName>
    <definedName name="IQ_MC_GA_MARGIN">"c9930"</definedName>
    <definedName name="IQ_MC_GA_OPERATING_REV">"c9929"</definedName>
    <definedName name="IQ_MC_HMO_MEMBERS">"c15824"</definedName>
    <definedName name="IQ_MC_HMO_PREMIUMS">"c15850"</definedName>
    <definedName name="IQ_MC_INDEMNITY_MEMBERS">"c15825"</definedName>
    <definedName name="IQ_MC_INDEMNITY_PREMIUMS">"c15851"</definedName>
    <definedName name="IQ_MC_MEDICAID_ASO_FEES">"c15865"</definedName>
    <definedName name="IQ_MC_MEDICAID_MEMBERS">"c15830"</definedName>
    <definedName name="IQ_MC_MEDICAID_NON_RISK_MEMBERS">"c15838"</definedName>
    <definedName name="IQ_MC_MEDICAID_PREMIUMS">"c15856"</definedName>
    <definedName name="IQ_MC_MEDICAL_COST">"c15847"</definedName>
    <definedName name="IQ_MC_MEDICAL_COSTS_PMPM">"c9925"</definedName>
    <definedName name="IQ_MC_MEDICAL_EXPENSE_RATIO">"c9927"</definedName>
    <definedName name="IQ_MC_MEDICARE_ASO_FEES">"c15864"</definedName>
    <definedName name="IQ_MC_MEDICARE_MEMBERS">"c15828"</definedName>
    <definedName name="IQ_MC_MEDICARE_NON_RISK_MEMBERS">"c15837"</definedName>
    <definedName name="IQ_MC_MEDICARE_PART_D_MEMBERS">"c15829"</definedName>
    <definedName name="IQ_MC_MEDICARE_PART_D_PREMIUMS">"c15855"</definedName>
    <definedName name="IQ_MC_MEDICARE_PREMIUMS">"c15854"</definedName>
    <definedName name="IQ_MC_MILITARY_ASO_FEES">"c15863"</definedName>
    <definedName name="IQ_MC_MILITARY_MEMBERS">"c15827"</definedName>
    <definedName name="IQ_MC_MILITARY_NON_RISK_MEMBERS">"c15836"</definedName>
    <definedName name="IQ_MC_MILITARY_PREMIUMS">"c15853"</definedName>
    <definedName name="IQ_MC_NET_INVESTMENT_INCOME">"c15845"</definedName>
    <definedName name="IQ_MC_OTHER_REV">"c15846"</definedName>
    <definedName name="IQ_MC_PARENT_CASH">"c9942"</definedName>
    <definedName name="IQ_MC_PPO_POS_MEMBERS">"c15823"</definedName>
    <definedName name="IQ_MC_PPO_POS_PREMIUMS">"c15849"</definedName>
    <definedName name="IQ_MC_PREMIUMS">"c15861"</definedName>
    <definedName name="IQ_MC_PREMIUMS_PMPM">"c9924"</definedName>
    <definedName name="IQ_MC_RATIO">"c2783"</definedName>
    <definedName name="IQ_MC_RECEIPT_CYCLE_TIME_DAYS">"c9939"</definedName>
    <definedName name="IQ_MC_RECEIPT_CYCLE_TIME_MONTHS">"c9940"</definedName>
    <definedName name="IQ_MC_RISK_COVERED_LIVES">"c9917"</definedName>
    <definedName name="IQ_MC_RISK_MEMBERSHIP">"c9920"</definedName>
    <definedName name="IQ_MC_SELLILNG_COSTS_RATIO">"c9928"</definedName>
    <definedName name="IQ_MC_SGA_MARGIN">"c9932"</definedName>
    <definedName name="IQ_MC_SGA_OPERATING_REV">"c9931"</definedName>
    <definedName name="IQ_MC_SGA_PMPM">"c9926"</definedName>
    <definedName name="IQ_MC_SPECIALTY_ASO_FEES">"c15867"</definedName>
    <definedName name="IQ_MC_SPECIALTY_NON_RISK_MEMBERS">"c15840"</definedName>
    <definedName name="IQ_MC_STATUTORY_SURPLUS">"c2772"</definedName>
    <definedName name="IQ_MC_TANGIBLE_EQUITY_MEDICAL_COST">"c15848"</definedName>
    <definedName name="IQ_MC_TANGIBLE_EQUITY_PER_MEMBER">"c15843"</definedName>
    <definedName name="IQ_MC_TOTAL_ASO_FEES">"c15868"</definedName>
    <definedName name="IQ_MC_TOTAL_COMMERCIAL_MEMBERS">"c15826"</definedName>
    <definedName name="IQ_MC_TOTAL_COVERED_LIVES">"c9919"</definedName>
    <definedName name="IQ_MC_TOTAL_EQUITY_PER_MEMBER">"c15842"</definedName>
    <definedName name="IQ_MC_TOTAL_GOVT_ASO_FEES">"c15866"</definedName>
    <definedName name="IQ_MC_TOTAL_GOVT_MEMBERS">"c15831"</definedName>
    <definedName name="IQ_MC_TOTAL_GOVT_NON_RISK_MEMBERS">"c15839"</definedName>
    <definedName name="IQ_MC_TOTAL_GOVT_PREMIUMS">"c15857"</definedName>
    <definedName name="IQ_MC_TOTAL_MEMBERSHIP">"c9922"</definedName>
    <definedName name="IQ_MC_TOTAL_MEMBERSHIP_CAPITATION">"c9923"</definedName>
    <definedName name="IQ_MC_TOTAL_OTHER_MEMBERS">"c15833"</definedName>
    <definedName name="IQ_MC_TOTAL_OTHER_PREMIUMS">"c15859"</definedName>
    <definedName name="IQ_MC_TOTAL_RESERVES_PER_MEMBER">"c15844"</definedName>
    <definedName name="IQ_MC_TOTAL_SEPCIALTY_MEMBERS">"c15834"</definedName>
    <definedName name="IQ_MC_TOTAL_SEPCIALTY_PREMIUMS">"c15860"</definedName>
    <definedName name="IQ_MC_TOTAL_STATUTORY_CAPITAL_SURPLUS_PER_MEMBER">"c15841"</definedName>
    <definedName name="IQ_MC_UNPROCESSED_CLAIMS_INVENTORY_DAYS">"c9936"</definedName>
    <definedName name="IQ_MC_UNPROCESSED_CLAIMS_INVENTORY_NUMBER">"c9934"</definedName>
    <definedName name="IQ_MC_UNPROCESSED_CLAIMS_INVENTORY_VALUE">"c9935"</definedName>
    <definedName name="IQ_MEASURED_ATTRIB_ORE_RESOURCES_ALUM">"c9237"</definedName>
    <definedName name="IQ_MEASURED_ATTRIB_ORE_RESOURCES_COP">"c9181"</definedName>
    <definedName name="IQ_MEASURED_ATTRIB_ORE_RESOURCES_DIAM">"c9661"</definedName>
    <definedName name="IQ_MEASURED_ATTRIB_ORE_RESOURCES_GOLD">"c9022"</definedName>
    <definedName name="IQ_MEASURED_ATTRIB_ORE_RESOURCES_IRON">"c9396"</definedName>
    <definedName name="IQ_MEASURED_ATTRIB_ORE_RESOURCES_LEAD">"c9449"</definedName>
    <definedName name="IQ_MEASURED_ATTRIB_ORE_RESOURCES_MANG">"c9502"</definedName>
    <definedName name="IQ_MEASURED_ATTRIB_ORE_RESOURCES_MOLYB">"c9714"</definedName>
    <definedName name="IQ_MEASURED_ATTRIB_ORE_RESOURCES_NICK">"c9290"</definedName>
    <definedName name="IQ_MEASURED_ATTRIB_ORE_RESOURCES_PLAT">"c9128"</definedName>
    <definedName name="IQ_MEASURED_ATTRIB_ORE_RESOURCES_SILVER">"c9075"</definedName>
    <definedName name="IQ_MEASURED_ATTRIB_ORE_RESOURCES_TITAN">"c9555"</definedName>
    <definedName name="IQ_MEASURED_ATTRIB_ORE_RESOURCES_URAN">"c9608"</definedName>
    <definedName name="IQ_MEASURED_ATTRIB_ORE_RESOURCES_ZINC">"c9343"</definedName>
    <definedName name="IQ_MEASURED_INDICATED_ATTRIB_ORE_RESOURCES_ALUM">"c9239"</definedName>
    <definedName name="IQ_MEASURED_INDICATED_ATTRIB_ORE_RESOURCES_COP">"c9183"</definedName>
    <definedName name="IQ_MEASURED_INDICATED_ATTRIB_ORE_RESOURCES_DIAM">"c9663"</definedName>
    <definedName name="IQ_MEASURED_INDICATED_ATTRIB_ORE_RESOURCES_GOLD">"c9024"</definedName>
    <definedName name="IQ_MEASURED_INDICATED_ATTRIB_ORE_RESOURCES_IRON">"c9398"</definedName>
    <definedName name="IQ_MEASURED_INDICATED_ATTRIB_ORE_RESOURCES_LEAD">"c9451"</definedName>
    <definedName name="IQ_MEASURED_INDICATED_ATTRIB_ORE_RESOURCES_MANG">"c9504"</definedName>
    <definedName name="IQ_MEASURED_INDICATED_ATTRIB_ORE_RESOURCES_MOLYB">"c9716"</definedName>
    <definedName name="IQ_MEASURED_INDICATED_ATTRIB_ORE_RESOURCES_NICK">"c9292"</definedName>
    <definedName name="IQ_MEASURED_INDICATED_ATTRIB_ORE_RESOURCES_PLAT">"c9130"</definedName>
    <definedName name="IQ_MEASURED_INDICATED_ATTRIB_ORE_RESOURCES_SILVER">"c9077"</definedName>
    <definedName name="IQ_MEASURED_INDICATED_ATTRIB_ORE_RESOURCES_TITAN">"c9557"</definedName>
    <definedName name="IQ_MEASURED_INDICATED_ATTRIB_ORE_RESOURCES_URAN">"c9610"</definedName>
    <definedName name="IQ_MEASURED_INDICATED_ATTRIB_ORE_RESOURCES_ZINC">"c9345"</definedName>
    <definedName name="IQ_MEASURED_INDICATED_ORE_RESOURCES_ALUM">"c9226"</definedName>
    <definedName name="IQ_MEASURED_INDICATED_ORE_RESOURCES_COP">"c9170"</definedName>
    <definedName name="IQ_MEASURED_INDICATED_ORE_RESOURCES_DIAM">"c9650"</definedName>
    <definedName name="IQ_MEASURED_INDICATED_ORE_RESOURCES_GOLD">"c9011"</definedName>
    <definedName name="IQ_MEASURED_INDICATED_ORE_RESOURCES_IRON">"c9385"</definedName>
    <definedName name="IQ_MEASURED_INDICATED_ORE_RESOURCES_LEAD">"c9438"</definedName>
    <definedName name="IQ_MEASURED_INDICATED_ORE_RESOURCES_MANG">"c9491"</definedName>
    <definedName name="IQ_MEASURED_INDICATED_ORE_RESOURCES_MOLYB">"c9703"</definedName>
    <definedName name="IQ_MEASURED_INDICATED_ORE_RESOURCES_NICK">"c9279"</definedName>
    <definedName name="IQ_MEASURED_INDICATED_ORE_RESOURCES_PLAT">"c9117"</definedName>
    <definedName name="IQ_MEASURED_INDICATED_ORE_RESOURCES_SILVER">"c9064"</definedName>
    <definedName name="IQ_MEASURED_INDICATED_ORE_RESOURCES_TITAN">"c9544"</definedName>
    <definedName name="IQ_MEASURED_INDICATED_ORE_RESOURCES_URAN">"c9597"</definedName>
    <definedName name="IQ_MEASURED_INDICATED_ORE_RESOURCES_ZINC">"c9332"</definedName>
    <definedName name="IQ_MEASURED_INDICATED_RECOV_RESOURCES_ALUM">"c9234"</definedName>
    <definedName name="IQ_MEASURED_INDICATED_RECOV_RESOURCES_COAL">"c9813"</definedName>
    <definedName name="IQ_MEASURED_INDICATED_RECOV_RESOURCES_COP">"c9178"</definedName>
    <definedName name="IQ_MEASURED_INDICATED_RECOV_RESOURCES_DIAM">"c9658"</definedName>
    <definedName name="IQ_MEASURED_INDICATED_RECOV_RESOURCES_GOLD">"c9019"</definedName>
    <definedName name="IQ_MEASURED_INDICATED_RECOV_RESOURCES_IRON">"c9393"</definedName>
    <definedName name="IQ_MEASURED_INDICATED_RECOV_RESOURCES_LEAD">"c9446"</definedName>
    <definedName name="IQ_MEASURED_INDICATED_RECOV_RESOURCES_MANG">"c9499"</definedName>
    <definedName name="IQ_MEASURED_INDICATED_RECOV_RESOURCES_MET_COAL">"c9753"</definedName>
    <definedName name="IQ_MEASURED_INDICATED_RECOV_RESOURCES_MOLYB">"c9711"</definedName>
    <definedName name="IQ_MEASURED_INDICATED_RECOV_RESOURCES_NICK">"c9287"</definedName>
    <definedName name="IQ_MEASURED_INDICATED_RECOV_RESOURCES_PLAT">"c9125"</definedName>
    <definedName name="IQ_MEASURED_INDICATED_RECOV_RESOURCES_SILVER">"c9072"</definedName>
    <definedName name="IQ_MEASURED_INDICATED_RECOV_RESOURCES_STEAM">"c9783"</definedName>
    <definedName name="IQ_MEASURED_INDICATED_RECOV_RESOURCES_TITAN">"c9552"</definedName>
    <definedName name="IQ_MEASURED_INDICATED_RECOV_RESOURCES_URAN">"c9605"</definedName>
    <definedName name="IQ_MEASURED_INDICATED_RECOV_RESOURCES_ZINC">"c9340"</definedName>
    <definedName name="IQ_MEASURED_INDICATED_RESOURCES_GRADE_ALUM">"c9227"</definedName>
    <definedName name="IQ_MEASURED_INDICATED_RESOURCES_GRADE_COP">"c9171"</definedName>
    <definedName name="IQ_MEASURED_INDICATED_RESOURCES_GRADE_DIAM">"c9651"</definedName>
    <definedName name="IQ_MEASURED_INDICATED_RESOURCES_GRADE_GOLD">"c9012"</definedName>
    <definedName name="IQ_MEASURED_INDICATED_RESOURCES_GRADE_IRON">"c9386"</definedName>
    <definedName name="IQ_MEASURED_INDICATED_RESOURCES_GRADE_LEAD">"c9439"</definedName>
    <definedName name="IQ_MEASURED_INDICATED_RESOURCES_GRADE_MANG">"c9492"</definedName>
    <definedName name="IQ_MEASURED_INDICATED_RESOURCES_GRADE_MOLYB">"c9704"</definedName>
    <definedName name="IQ_MEASURED_INDICATED_RESOURCES_GRADE_NICK">"c9280"</definedName>
    <definedName name="IQ_MEASURED_INDICATED_RESOURCES_GRADE_PLAT">"c9118"</definedName>
    <definedName name="IQ_MEASURED_INDICATED_RESOURCES_GRADE_SILVER">"c9065"</definedName>
    <definedName name="IQ_MEASURED_INDICATED_RESOURCES_GRADE_TITAN">"c9545"</definedName>
    <definedName name="IQ_MEASURED_INDICATED_RESOURCES_GRADE_URAN">"c9598"</definedName>
    <definedName name="IQ_MEASURED_INDICATED_RESOURCES_GRADE_ZINC">"c9333"</definedName>
    <definedName name="IQ_MEASURED_ORE_RESOURCES_ALUM">"c9222"</definedName>
    <definedName name="IQ_MEASURED_ORE_RESOURCES_COP">"c9166"</definedName>
    <definedName name="IQ_MEASURED_ORE_RESOURCES_DIAM">"c9646"</definedName>
    <definedName name="IQ_MEASURED_ORE_RESOURCES_GOLD">"c9007"</definedName>
    <definedName name="IQ_MEASURED_ORE_RESOURCES_IRON">"c9381"</definedName>
    <definedName name="IQ_MEASURED_ORE_RESOURCES_LEAD">"c9434"</definedName>
    <definedName name="IQ_MEASURED_ORE_RESOURCES_MANG">"c9487"</definedName>
    <definedName name="IQ_MEASURED_ORE_RESOURCES_MOLYB">"c9699"</definedName>
    <definedName name="IQ_MEASURED_ORE_RESOURCES_NICK">"c9275"</definedName>
    <definedName name="IQ_MEASURED_ORE_RESOURCES_PLAT">"c9113"</definedName>
    <definedName name="IQ_MEASURED_ORE_RESOURCES_SILVER">"c9060"</definedName>
    <definedName name="IQ_MEASURED_ORE_RESOURCES_TITAN">"c9540"</definedName>
    <definedName name="IQ_MEASURED_ORE_RESOURCES_URAN">"c9593"</definedName>
    <definedName name="IQ_MEASURED_ORE_RESOURCES_ZINC">"c9328"</definedName>
    <definedName name="IQ_MEASURED_RECOV_ATTRIB_RESOURCES_ALUM">"c9242"</definedName>
    <definedName name="IQ_MEASURED_RECOV_ATTRIB_RESOURCES_COAL">"c9816"</definedName>
    <definedName name="IQ_MEASURED_RECOV_ATTRIB_RESOURCES_COP">"c9186"</definedName>
    <definedName name="IQ_MEASURED_RECOV_ATTRIB_RESOURCES_DIAM">"c9666"</definedName>
    <definedName name="IQ_MEASURED_RECOV_ATTRIB_RESOURCES_GOLD">"c9027"</definedName>
    <definedName name="IQ_MEASURED_RECOV_ATTRIB_RESOURCES_IRON">"c9401"</definedName>
    <definedName name="IQ_MEASURED_RECOV_ATTRIB_RESOURCES_LEAD">"c9454"</definedName>
    <definedName name="IQ_MEASURED_RECOV_ATTRIB_RESOURCES_MANG">"c9507"</definedName>
    <definedName name="IQ_MEASURED_RECOV_ATTRIB_RESOURCES_MET_COAL">"c9756"</definedName>
    <definedName name="IQ_MEASURED_RECOV_ATTRIB_RESOURCES_MOLYB">"c9719"</definedName>
    <definedName name="IQ_MEASURED_RECOV_ATTRIB_RESOURCES_NICK">"c9295"</definedName>
    <definedName name="IQ_MEASURED_RECOV_ATTRIB_RESOURCES_PLAT">"c9133"</definedName>
    <definedName name="IQ_MEASURED_RECOV_ATTRIB_RESOURCES_SILVER">"c9080"</definedName>
    <definedName name="IQ_MEASURED_RECOV_ATTRIB_RESOURCES_STEAM">"c9786"</definedName>
    <definedName name="IQ_MEASURED_RECOV_ATTRIB_RESOURCES_TITAN">"c9560"</definedName>
    <definedName name="IQ_MEASURED_RECOV_ATTRIB_RESOURCES_URAN">"c9613"</definedName>
    <definedName name="IQ_MEASURED_RECOV_ATTRIB_RESOURCES_ZINC">"c9348"</definedName>
    <definedName name="IQ_MEASURED_RECOV_RESOURCES_ALUM">"c9232"</definedName>
    <definedName name="IQ_MEASURED_RECOV_RESOURCES_COAL">"c9811"</definedName>
    <definedName name="IQ_MEASURED_RECOV_RESOURCES_COP">"c9176"</definedName>
    <definedName name="IQ_MEASURED_RECOV_RESOURCES_DIAM">"c9656"</definedName>
    <definedName name="IQ_MEASURED_RECOV_RESOURCES_GOLD">"c9017"</definedName>
    <definedName name="IQ_MEASURED_RECOV_RESOURCES_IRON">"c9391"</definedName>
    <definedName name="IQ_MEASURED_RECOV_RESOURCES_LEAD">"c9444"</definedName>
    <definedName name="IQ_MEASURED_RECOV_RESOURCES_MANG">"c9497"</definedName>
    <definedName name="IQ_MEASURED_RECOV_RESOURCES_MET_COAL">"c9751"</definedName>
    <definedName name="IQ_MEASURED_RECOV_RESOURCES_MOLYB">"c9709"</definedName>
    <definedName name="IQ_MEASURED_RECOV_RESOURCES_NICK">"c9285"</definedName>
    <definedName name="IQ_MEASURED_RECOV_RESOURCES_PLAT">"c9123"</definedName>
    <definedName name="IQ_MEASURED_RECOV_RESOURCES_SILVER">"c9070"</definedName>
    <definedName name="IQ_MEASURED_RECOV_RESOURCES_STEAM">"c9781"</definedName>
    <definedName name="IQ_MEASURED_RECOV_RESOURCES_TITAN">"c9550"</definedName>
    <definedName name="IQ_MEASURED_RECOV_RESOURCES_URAN">"c9603"</definedName>
    <definedName name="IQ_MEASURED_RECOV_RESOURCES_ZINC">"c9338"</definedName>
    <definedName name="IQ_MEASURED_RESOURCES_CALORIFIC_VALUE_COAL">"c9806"</definedName>
    <definedName name="IQ_MEASURED_RESOURCES_CALORIFIC_VALUE_MET_COAL">"c9746"</definedName>
    <definedName name="IQ_MEASURED_RESOURCES_CALORIFIC_VALUE_STEAM">"c9776"</definedName>
    <definedName name="IQ_MEASURED_RESOURCES_GRADE_ALUM">"c9223"</definedName>
    <definedName name="IQ_MEASURED_RESOURCES_GRADE_COP">"c9167"</definedName>
    <definedName name="IQ_MEASURED_RESOURCES_GRADE_DIAM">"c9647"</definedName>
    <definedName name="IQ_MEASURED_RESOURCES_GRADE_GOLD">"c9008"</definedName>
    <definedName name="IQ_MEASURED_RESOURCES_GRADE_IRON">"c9382"</definedName>
    <definedName name="IQ_MEASURED_RESOURCES_GRADE_LEAD">"c9435"</definedName>
    <definedName name="IQ_MEASURED_RESOURCES_GRADE_MANG">"c9488"</definedName>
    <definedName name="IQ_MEASURED_RESOURCES_GRADE_MOLYB">"c9700"</definedName>
    <definedName name="IQ_MEASURED_RESOURCES_GRADE_NICK">"c9276"</definedName>
    <definedName name="IQ_MEASURED_RESOURCES_GRADE_PLAT">"c9114"</definedName>
    <definedName name="IQ_MEASURED_RESOURCES_GRADE_SILVER">"c9061"</definedName>
    <definedName name="IQ_MEASURED_RESOURCES_GRADE_TITAN">"c9541"</definedName>
    <definedName name="IQ_MEASURED_RESOURCES_GRADE_URAN">"c9594"</definedName>
    <definedName name="IQ_MEASURED_RESOURCES_GRADE_ZINC">"c9329"</definedName>
    <definedName name="IQ_MEDIAN_NEW_HOME_SALES_APR_FC_UNUSED">"c8460"</definedName>
    <definedName name="IQ_MEDIAN_NEW_HOME_SALES_APR_FC_UNUSED_UNUSED_UNUSED">"c8460"</definedName>
    <definedName name="IQ_MEDIAN_NEW_HOME_SALES_APR_UNUSED">"c7580"</definedName>
    <definedName name="IQ_MEDIAN_NEW_HOME_SALES_APR_UNUSED_UNUSED_UNUSED">"c7580"</definedName>
    <definedName name="IQ_MEDIAN_NEW_HOME_SALES_FC_UNUSED">"c7800"</definedName>
    <definedName name="IQ_MEDIAN_NEW_HOME_SALES_FC_UNUSED_UNUSED_UNUSED">"c7800"</definedName>
    <definedName name="IQ_MEDIAN_NEW_HOME_SALES_POP_FC_UNUSED">"c8020"</definedName>
    <definedName name="IQ_MEDIAN_NEW_HOME_SALES_POP_FC_UNUSED_UNUSED_UNUSED">"c8020"</definedName>
    <definedName name="IQ_MEDIAN_NEW_HOME_SALES_POP_UNUSED">"c7140"</definedName>
    <definedName name="IQ_MEDIAN_NEW_HOME_SALES_POP_UNUSED_UNUSED_UNUSED">"c7140"</definedName>
    <definedName name="IQ_MEDIAN_NEW_HOME_SALES_UNUSED">"c6920"</definedName>
    <definedName name="IQ_MEDIAN_NEW_HOME_SALES_UNUSED_UNUSED_UNUSED">"c6920"</definedName>
    <definedName name="IQ_MEDIAN_NEW_HOME_SALES_YOY_FC_UNUSED">"c8240"</definedName>
    <definedName name="IQ_MEDIAN_NEW_HOME_SALES_YOY_FC_UNUSED_UNUSED_UNUSED">"c8240"</definedName>
    <definedName name="IQ_MEDIAN_NEW_HOME_SALES_YOY_UNUSED">"c7360"</definedName>
    <definedName name="IQ_MEDIAN_NEW_HOME_SALES_YOY_UNUSED_UNUSED_UNUSED">"c7360"</definedName>
    <definedName name="IQ_MEDIAN_TARGET_PRICE">"c1650"</definedName>
    <definedName name="IQ_MEDIAN_TARGET_PRICE_CIQ">"c4658"</definedName>
    <definedName name="IQ_MEDIAN_TARGET_PRICE_REUT">"c5316"</definedName>
    <definedName name="IQ_MEDIUM_SULFUR_CONTENT_RESERVES_COAL">"c15926"</definedName>
    <definedName name="IQ_MEDIUM_SULFURE_RESERVES_TO_TOTAL_RESERVES_COAL">"c15962"</definedName>
    <definedName name="IQ_MERGER">"c713"</definedName>
    <definedName name="IQ_MERGER_BNK">"c714"</definedName>
    <definedName name="IQ_MERGER_BR">"c715"</definedName>
    <definedName name="IQ_MERGER_CM">"c715"</definedName>
    <definedName name="IQ_MERGER_FIN">"c716"</definedName>
    <definedName name="IQ_MERGER_INS">"c717"</definedName>
    <definedName name="IQ_MERGER_RE">"c6235"</definedName>
    <definedName name="IQ_MERGER_REIT">"c718"</definedName>
    <definedName name="IQ_MERGER_RESTRUCTURE">"c719"</definedName>
    <definedName name="IQ_MERGER_RESTRUCTURE_BNK">"c720"</definedName>
    <definedName name="IQ_MERGER_RESTRUCTURE_BR">"c721"</definedName>
    <definedName name="IQ_MERGER_RESTRUCTURE_CM">"c721"</definedName>
    <definedName name="IQ_MERGER_RESTRUCTURE_FIN">"c722"</definedName>
    <definedName name="IQ_MERGER_RESTRUCTURE_INS">"c723"</definedName>
    <definedName name="IQ_MERGER_RESTRUCTURE_RE">"c6236"</definedName>
    <definedName name="IQ_MERGER_RESTRUCTURE_REIT">"c724"</definedName>
    <definedName name="IQ_MERGER_RESTRUCTURE_UTI">"c725"</definedName>
    <definedName name="IQ_MERGER_SUPPLE">"c13810"</definedName>
    <definedName name="IQ_MERGER_UTI">"c726"</definedName>
    <definedName name="IQ_MI_RECOV_ATTRIB_RESOURCES_ALUM">"c9244"</definedName>
    <definedName name="IQ_MI_RECOV_ATTRIB_RESOURCES_COAL">"c9818"</definedName>
    <definedName name="IQ_MI_RECOV_ATTRIB_RESOURCES_COP">"c9188"</definedName>
    <definedName name="IQ_MI_RECOV_ATTRIB_RESOURCES_DIAM">"c9668"</definedName>
    <definedName name="IQ_MI_RECOV_ATTRIB_RESOURCES_GOLD">"c9029"</definedName>
    <definedName name="IQ_MI_RECOV_ATTRIB_RESOURCES_IRON">"c9403"</definedName>
    <definedName name="IQ_MI_RECOV_ATTRIB_RESOURCES_LEAD">"c9456"</definedName>
    <definedName name="IQ_MI_RECOV_ATTRIB_RESOURCES_MANG">"c9509"</definedName>
    <definedName name="IQ_MI_RECOV_ATTRIB_RESOURCES_MET_COAL">"c9758"</definedName>
    <definedName name="IQ_MI_RECOV_ATTRIB_RESOURCES_MOLYB">"c9721"</definedName>
    <definedName name="IQ_MI_RECOV_ATTRIB_RESOURCES_NICK">"c9297"</definedName>
    <definedName name="IQ_MI_RECOV_ATTRIB_RESOURCES_PLAT">"c9135"</definedName>
    <definedName name="IQ_MI_RECOV_ATTRIB_RESOURCES_SILVER">"c9082"</definedName>
    <definedName name="IQ_MI_RECOV_ATTRIB_RESOURCES_STEAM">"c9788"</definedName>
    <definedName name="IQ_MI_RECOV_ATTRIB_RESOURCES_TITAN">"c9562"</definedName>
    <definedName name="IQ_MI_RECOV_ATTRIB_RESOURCES_URAN">"c9615"</definedName>
    <definedName name="IQ_MI_RECOV_ATTRIB_RESOURCES_ZINC">"c9350"</definedName>
    <definedName name="IQ_MI_RESOURCES_CALORIFIC_VALUE_COAL">"c9808"</definedName>
    <definedName name="IQ_MI_RESOURCES_CALORIFIC_VALUE_MET_COAL">"c9748"</definedName>
    <definedName name="IQ_MI_RESOURCES_CALORIFIC_VALUE_STEAM">"c9778"</definedName>
    <definedName name="IQ_MILES_PASSED">"c2848"</definedName>
    <definedName name="IQ_MIN_USE_PER_SUB">"c15764"</definedName>
    <definedName name="IQ_MINE_DEVELOPMENT_GROSS_COAL">"c15940"</definedName>
    <definedName name="IQ_MINORITY_INT_AVG_ASSETS_FFIEC">"c13367"</definedName>
    <definedName name="IQ_MINORITY_INT_BS_FFIEC">"c12874"</definedName>
    <definedName name="IQ_MINORITY_INT_FFIEC">"c13031"</definedName>
    <definedName name="IQ_MINORITY_INTEREST">"c727"</definedName>
    <definedName name="IQ_MINORITY_INTEREST_BNK">"c728"</definedName>
    <definedName name="IQ_MINORITY_INTEREST_BR">"c729"</definedName>
    <definedName name="IQ_MINORITY_INTEREST_CF">"c730"</definedName>
    <definedName name="IQ_MINORITY_INTEREST_CM">"c729"</definedName>
    <definedName name="IQ_MINORITY_INTEREST_FIN">"c731"</definedName>
    <definedName name="IQ_MINORITY_INTEREST_INS">"c732"</definedName>
    <definedName name="IQ_MINORITY_INTEREST_IS">"c733"</definedName>
    <definedName name="IQ_MINORITY_INTEREST_RE">"c6237"</definedName>
    <definedName name="IQ_MINORITY_INTEREST_REIT">"c734"</definedName>
    <definedName name="IQ_MINORITY_INTEREST_TOTAL">"c1905"</definedName>
    <definedName name="IQ_MINORITY_INTEREST_UTI">"c735"</definedName>
    <definedName name="IQ_MINTUTES_USED_LOCAL">"c15808"</definedName>
    <definedName name="IQ_MINTUTES_USED_LONG_DIST">"c15809"</definedName>
    <definedName name="IQ_MISC_ADJUST_CF">"c736"</definedName>
    <definedName name="IQ_MISC_EARN_ADJ">"c1603"</definedName>
    <definedName name="IQ_MKTCAP_EBT_EXCL">"c737"</definedName>
    <definedName name="IQ_MKTCAP_EBT_EXCL_AVG">"c738"</definedName>
    <definedName name="IQ_MKTCAP_EBT_INCL_AVG">"c739"</definedName>
    <definedName name="IQ_MKTCAP_TOTAL_REV">"c740"</definedName>
    <definedName name="IQ_MKTCAP_TOTAL_REV_AVG">"c741"</definedName>
    <definedName name="IQ_MKTCAP_TOTAL_REV_FWD">"c742"</definedName>
    <definedName name="IQ_MKTCAP_TOTAL_REV_FWD_CIQ">"c4041"</definedName>
    <definedName name="IQ_MKTCAP_TOTAL_REV_FWD_REUT">"c4048"</definedName>
    <definedName name="IQ_MM_ACCOUNT">"c743"</definedName>
    <definedName name="IQ_MM_ACCRETION_EXPENSE">"c9845"</definedName>
    <definedName name="IQ_MM_ARO_BEG">"c9842"</definedName>
    <definedName name="IQ_MM_ARO_TOTAL">"c9850"</definedName>
    <definedName name="IQ_MM_CURRENT_PORT_ARO">"c9851"</definedName>
    <definedName name="IQ_MM_DEVELOPED_ACREAGE">"c9832"</definedName>
    <definedName name="IQ_MM_DEVELOPED_SQ_KMS">"c9831"</definedName>
    <definedName name="IQ_MM_DEVELOPED_SQ_MILES">"c9833"</definedName>
    <definedName name="IQ_MM_EXPLORATION_EXPENDITURE_TOT">"c9840"</definedName>
    <definedName name="IQ_MM_FX_ADJUSTMENT">"c9847"</definedName>
    <definedName name="IQ_MM_LIABILITIES_INCURRED_ACQUIRED">"c9843"</definedName>
    <definedName name="IQ_MM_LIABILITIES_REL_SPIN_OFFS">"c9848"</definedName>
    <definedName name="IQ_MM_LIABILITIES_SETTLED_DISPOSED">"c9844"</definedName>
    <definedName name="IQ_MM_NON_CURRENT_PORT_ARO">"c9852"</definedName>
    <definedName name="IQ_MM_NUMBER_MINES">"c9839"</definedName>
    <definedName name="IQ_MM_OTHER_ADJUSTMENTS_ARO">"c9849"</definedName>
    <definedName name="IQ_MM_REMAINING_MINE_LIFE">"c9838"</definedName>
    <definedName name="IQ_MM_RESOURCES_INCL_EXCL_RESERVES">"c9841"</definedName>
    <definedName name="IQ_MM_REVISIONS_ESTIMATE">"c9846"</definedName>
    <definedName name="IQ_MM_STRIPPING_RATIO">"c9837"</definedName>
    <definedName name="IQ_MM_UNDEVELOPED_ACREAGE">"c9835"</definedName>
    <definedName name="IQ_MM_UNDEVELOPED_SQ_KMS">"c9834"</definedName>
    <definedName name="IQ_MM_UNDEVELOPED_SQ_MILES">"c9836"</definedName>
    <definedName name="IQ_MMDA_NON_TRANS_ACCTS_FFIEC">"c15330"</definedName>
    <definedName name="IQ_MMDA_SAVINGS_TOT_DEPOSITS_FFIEC">"c13905"</definedName>
    <definedName name="IQ_MONEY_MARKET_ACCOUNTS_COMMERCIAL_BANK_SUBS_FFIEC">"c12947"</definedName>
    <definedName name="IQ_MONEY_MARKET_ACCOUNTS_OTHER_INSTITUTIONS_FFIEC">"c12952"</definedName>
    <definedName name="IQ_MONEY_MARKET_DEPOSIT_ACCOUNTS_FDIC">"c6553"</definedName>
    <definedName name="IQ_MONEY_MKT_DEPOSITS_TOTAL_DEPOSITS">"c15720"</definedName>
    <definedName name="IQ_MONEY_MKT_SAVINGS_ACCT_DEPOSITS_TOTAL_DEPOSITS">"c15722"</definedName>
    <definedName name="IQ_MONEY_SUPPLY_M1">"c20881"</definedName>
    <definedName name="IQ_MONEY_SUPPLY_M2">"c20882"</definedName>
    <definedName name="IQ_MONTH">15000</definedName>
    <definedName name="IQ_MORT_BANK_ACT">"c744"</definedName>
    <definedName name="IQ_MORT_BANKING_FEE">"c745"</definedName>
    <definedName name="IQ_MORT_INT_INC">"c746"</definedName>
    <definedName name="IQ_MORT_LOANS">"c747"</definedName>
    <definedName name="IQ_MORT_SECURITY">"c748"</definedName>
    <definedName name="IQ_MORTGAGE_BACKED_SECURITIES_FDIC">"c6402"</definedName>
    <definedName name="IQ_MORTGAGE_DEBT_UNDER_CAPITAL_LEASES_FFIEC">"c15276"</definedName>
    <definedName name="IQ_MORTGAGE_SERV_RIGHTS">"c2242"</definedName>
    <definedName name="IQ_MORTGAGE_SERVICING_ASSETS_FFIEC">"c12838"</definedName>
    <definedName name="IQ_MORTGAGE_SERVICING_FDIC">"c6335"</definedName>
    <definedName name="IQ_MTD">800000</definedName>
    <definedName name="IQ_MTM_ADJ">"c16000"</definedName>
    <definedName name="IQ_MULTI_RES_PROPERTIES_TRADING_DOM_FFIEC">"c12930"</definedName>
    <definedName name="IQ_MULTIFAM_5_LOANS_TOT_LOANS_FFIEC">"c13869"</definedName>
    <definedName name="IQ_MULTIFAMILY_LOANS_GROSS_LOANS_FFIEC">"c13404"</definedName>
    <definedName name="IQ_MULTIFAMILY_LOANS_RISK_BASED_FFIEC">"c13425"</definedName>
    <definedName name="IQ_MULTIFAMILY_RES_DOM_FFIEC">"c15270"</definedName>
    <definedName name="IQ_MULTIFAMILY_RESIDENTIAL_LOANS_FDIC">"c6311"</definedName>
    <definedName name="IQ_MUNI_ADVALOREM_TAX">"c15144"</definedName>
    <definedName name="IQ_MUNI_AMT_TAX">"c15146"</definedName>
    <definedName name="IQ_MUNI_BANK_QUALIFIED">"c15148"</definedName>
    <definedName name="IQ_MUNI_DEP_TRUST_ELIGIBLE">"c15149"</definedName>
    <definedName name="IQ_MUNI_ECONOMIC_DEFEASANCE">"c15151"</definedName>
    <definedName name="IQ_MUNI_ESCROW">"c15228"</definedName>
    <definedName name="IQ_MUNI_FED_TAX">"c15147"</definedName>
    <definedName name="IQ_MUNI_LEGAL_DEFEASANCE">"c15150"</definedName>
    <definedName name="IQ_MUNI_OFFERING_TYPE">"c15143"</definedName>
    <definedName name="IQ_MUNI_OPTIONAL_REDEMPTION_DEFEASANCE">"c15152"</definedName>
    <definedName name="IQ_MUNI_PRE_REFUNDED_DATE">"c15154"</definedName>
    <definedName name="IQ_MUNI_PRE_REFUNDED_DATED_DATE">"c15156"</definedName>
    <definedName name="IQ_MUNI_PRE_REFUNDED_PRICE">"c15155"</definedName>
    <definedName name="IQ_MUNI_PRE_REFUNDED_TYPE">"c15153"</definedName>
    <definedName name="IQ_MUNI_PURPOSE">"c15226"</definedName>
    <definedName name="IQ_MUNI_STATE_TAX">"c15145"</definedName>
    <definedName name="IQ_MUNI_TERRITORY">"c15142"</definedName>
    <definedName name="IQ_MUNI_TYPE">"c15227"</definedName>
    <definedName name="IQ_MUNICIPAL_INVEST_SECURITIES_FFIEC">"c13459"</definedName>
    <definedName name="IQ_MUTUAL_FUND_LIST">"c19092"</definedName>
    <definedName name="IQ_NAMES">41085.2537615741</definedName>
    <definedName name="IQ_Names_date">40072.902337963</definedName>
    <definedName name="IQ_Names_Revision_date">40666.8593055556</definedName>
    <definedName name="IQ_NAMES_REVISION_DATE_">42354.7740856481</definedName>
    <definedName name="IQ_NAMES_REVISION_DATE__1">41083.6056944444</definedName>
    <definedName name="IQ_NAMES_REVISION_DATE__1_1">41449.4017592593</definedName>
    <definedName name="IQ_NAMES_REVISION_DATE__2">41449.4017592593</definedName>
    <definedName name="IQ_NAMES_REVISION_DATE_1">42143.4286574074</definedName>
    <definedName name="IQ_NAMES_REVISION_DATE_2">42292.9433101852</definedName>
    <definedName name="IQ_NAMES_REVISION_DATE_3">40721.916875</definedName>
    <definedName name="IQ_NAMES_REVISON_DATE_2">41177.6341666667</definedName>
    <definedName name="IQ_NAPM_BUS_CONDITIONS">"c6921"</definedName>
    <definedName name="IQ_NAPM_BUS_CONDITIONS_APR">"c7581"</definedName>
    <definedName name="IQ_NAPM_BUS_CONDITIONS_APR_FC">"c8461"</definedName>
    <definedName name="IQ_NAPM_BUS_CONDITIONS_FC">"c7801"</definedName>
    <definedName name="IQ_NAPM_BUS_CONDITIONS_POP">"c7141"</definedName>
    <definedName name="IQ_NAPM_BUS_CONDITIONS_POP_FC">"c8021"</definedName>
    <definedName name="IQ_NAPM_BUS_CONDITIONS_YOY">"c7361"</definedName>
    <definedName name="IQ_NAPM_BUS_CONDITIONS_YOY_FC">"c8241"</definedName>
    <definedName name="IQ_NATIVE_COMPANY_NAME">"c13822"</definedName>
    <definedName name="IQ_NAV_ACT_OR_EST">"c2225"</definedName>
    <definedName name="IQ_NAV_EST">"c1751"</definedName>
    <definedName name="IQ_NAV_HIGH_EST">"c1753"</definedName>
    <definedName name="IQ_NAV_LOW_EST">"c1754"</definedName>
    <definedName name="IQ_NAV_MEDIAN_EST">"c1752"</definedName>
    <definedName name="IQ_NAV_NUM_EST">"c1755"</definedName>
    <definedName name="IQ_NAV_RE">"c15996"</definedName>
    <definedName name="IQ_NAV_REV_DATE_TIME_REUT">"c28562"</definedName>
    <definedName name="IQ_NAV_REVISIONS_REUT">"c28523"</definedName>
    <definedName name="IQ_NAV_SHARE_ACT_OR_EST">"c5615"</definedName>
    <definedName name="IQ_NAV_SHARE_ACT_OR_EST_REUT">"c5623"</definedName>
    <definedName name="IQ_NAV_SHARE_DET_EST_CURRENCY_REUT">"c12538"</definedName>
    <definedName name="IQ_NAV_SHARE_DET_EST_DATE_REUT">"c12297"</definedName>
    <definedName name="IQ_NAV_SHARE_DET_EST_INCL_REUT">"c12421"</definedName>
    <definedName name="IQ_NAV_SHARE_DET_EST_ORIGIN_REUT">"c12665"</definedName>
    <definedName name="IQ_NAV_SHARE_DET_EST_REUT">"c12155"</definedName>
    <definedName name="IQ_NAV_SHARE_EST">"c5609"</definedName>
    <definedName name="IQ_NAV_SHARE_EST_DOWN_2MONTH_REUT">"c17101"</definedName>
    <definedName name="IQ_NAV_SHARE_EST_DOWN_3MONTH_REUT">"c17105"</definedName>
    <definedName name="IQ_NAV_SHARE_EST_DOWN_MONTH_REUT">"c17097"</definedName>
    <definedName name="IQ_NAV_SHARE_EST_NUM_ANALYSTS_2MONTH_REUT">"c17099"</definedName>
    <definedName name="IQ_NAV_SHARE_EST_NUM_ANALYSTS_3MONTH_REUT">"c17103"</definedName>
    <definedName name="IQ_NAV_SHARE_EST_NUM_ANALYSTS_MONTH_REUT">"c17095"</definedName>
    <definedName name="IQ_NAV_SHARE_EST_REUT">"c5617"</definedName>
    <definedName name="IQ_NAV_SHARE_EST_REV_DATE_TIME_REUT">"c28559"</definedName>
    <definedName name="IQ_NAV_SHARE_EST_REVISIONS_REUT">"c28520"</definedName>
    <definedName name="IQ_NAV_SHARE_EST_TOTAL_REVISED_2MONTH_REUT">"c17102"</definedName>
    <definedName name="IQ_NAV_SHARE_EST_TOTAL_REVISED_3MONTH_REUT">"c17106"</definedName>
    <definedName name="IQ_NAV_SHARE_EST_TOTAL_REVISED_MONTH_REUT">"c17098"</definedName>
    <definedName name="IQ_NAV_SHARE_EST_UP_2MONTH_REUT">"c17100"</definedName>
    <definedName name="IQ_NAV_SHARE_EST_UP_3MONTH_REUT">"c17104"</definedName>
    <definedName name="IQ_NAV_SHARE_EST_UP_MONTH_REUT">"c17096"</definedName>
    <definedName name="IQ_NAV_SHARE_HIGH_EST">"c5612"</definedName>
    <definedName name="IQ_NAV_SHARE_HIGH_EST_REUT">"c5620"</definedName>
    <definedName name="IQ_NAV_SHARE_LOW_EST">"c5613"</definedName>
    <definedName name="IQ_NAV_SHARE_LOW_EST_REUT">"c5621"</definedName>
    <definedName name="IQ_NAV_SHARE_MEDIAN_EST">"c5610"</definedName>
    <definedName name="IQ_NAV_SHARE_MEDIAN_EST_REUT">"c5618"</definedName>
    <definedName name="IQ_NAV_SHARE_NUM_EST">"c5614"</definedName>
    <definedName name="IQ_NAV_SHARE_NUM_EST_REUT">"c5622"</definedName>
    <definedName name="IQ_NAV_SHARE_RE">"c16011"</definedName>
    <definedName name="IQ_NAV_SHARE_STDDEV_EST">"c5611"</definedName>
    <definedName name="IQ_NAV_SHARE_STDDEV_EST_REUT">"c5619"</definedName>
    <definedName name="IQ_NAV_STDDEV_EST">"c1756"</definedName>
    <definedName name="IQ_NCLS_CLOSED_END_1_4_FAM_LOANS_TOT_LOANS_FFIEC">"c13891"</definedName>
    <definedName name="IQ_NCLS_COMM_IND_LOANS_TOT_LOANS_FFIEC">"c13898"</definedName>
    <definedName name="IQ_NCLS_COMM_RE_FARM_LOANS_TOT_LOANS_FFIEC">"c13897"</definedName>
    <definedName name="IQ_NCLS_COMM_RE_NONFARM_NONRES_TOT_LOANS_FFIEC">"c13896"</definedName>
    <definedName name="IQ_NCLS_CONST_LAND_DEV_LOANS_TOT_LOANS_FFIEC">"c13890"</definedName>
    <definedName name="IQ_NCLS_CONSUMER_LOANS_TOT_LOANS_FFIEC">"c13899"</definedName>
    <definedName name="IQ_NCLS_FARM_LOANS_TOT_LOANS_FFIEC">"c13895"</definedName>
    <definedName name="IQ_NCLS_HOME_EQUITY_LOANS_TOT_LOANS_FFIEC">"c13892"</definedName>
    <definedName name="IQ_NCLS_MULTIFAM_5_LOANS_TOT_LOANS_FFIEC">"c13894"</definedName>
    <definedName name="IQ_NCLS_TOT_1_4_FAM_LOANS_TOT_LOANS_FFIEC">"c13893"</definedName>
    <definedName name="IQ_NCLS_TOT_LEASES_TOT_LOANS_FFIEC">"c13900"</definedName>
    <definedName name="IQ_NCLS_TOT_LOANS_TOT_LOANS_FFIEC">"c13901"</definedName>
    <definedName name="IQ_NCOS_CLOSED_END_1_4_FAM_LOANS_TOT_LOANS_FFIEC">"c13879"</definedName>
    <definedName name="IQ_NCOS_COMM_IND_LOANS_TOT_LOANS_FFIEC">"c13886"</definedName>
    <definedName name="IQ_NCOS_COMM_RE_FARM_LOANS_TOT_LOANS_FFIEC">"c13885"</definedName>
    <definedName name="IQ_NCOS_COMM_RE_NONFARM_NONRES_TOT_LOANS_FFIEC">"c13884"</definedName>
    <definedName name="IQ_NCOS_CONST_LAND_DEV_LOANS_TOT_LOANS_FFIEC">"c13878"</definedName>
    <definedName name="IQ_NCOS_CONSUMER_LOANS_TOT_LOANS_FFIEC">"c13887"</definedName>
    <definedName name="IQ_NCOS_FARM_LOANS_TOT_LOANS_FFIEC">"c13883"</definedName>
    <definedName name="IQ_NCOS_HOME_EQUITY_LOANS_TOT_LOANS_FFIEC">"c13880"</definedName>
    <definedName name="IQ_NCOS_MULTIFAM_5_LOANS_TOT_LOANS_FFIEC">"c13882"</definedName>
    <definedName name="IQ_NCOS_TOT_1_4_FAM_LOANS_TOT_LOANS_FFIEC">"c13881"</definedName>
    <definedName name="IQ_NCOS_TOT_LEASES_TOT_LOANS_FFIEC">"c13888"</definedName>
    <definedName name="IQ_NCOS_TOT_LOANS_TOT_LOANS_FFIEC">"c13889"</definedName>
    <definedName name="IQ_NEGATIVE_FAIR_VALUE_DERIVATIVES_BENEFICIARY_FFIEC">"c13124"</definedName>
    <definedName name="IQ_NEGATIVE_FAIR_VALUE_DERIVATIVES_GUARANTOR_FFIEC">"c13117"</definedName>
    <definedName name="IQ_NET_ADD_BASIC">"c15782"</definedName>
    <definedName name="IQ_NET_ADD_BBAND">"c15785"</definedName>
    <definedName name="IQ_NET_ADD_DIG">"c15783"</definedName>
    <definedName name="IQ_NET_ADD_PHONE">"c15786"</definedName>
    <definedName name="IQ_NET_ADD_POSTPAID_WIRELESS">"c15754"</definedName>
    <definedName name="IQ_NET_ADD_PREPAID_WIRELESS">"c15755"</definedName>
    <definedName name="IQ_NET_ADD_RESELL_WHOLESALE_WIRELESS">"c15756"</definedName>
    <definedName name="IQ_NET_ADD_RGU">"c15787"</definedName>
    <definedName name="IQ_NET_ADD_SATELLITE">"c15784"</definedName>
    <definedName name="IQ_NET_ADD_TOTAL_WIRELESS">"c15757"</definedName>
    <definedName name="IQ_NET_BOOKING_LOCATION_ADJUSTMENT_FOREIGN_FFIEC">"c15385"</definedName>
    <definedName name="IQ_NET_CHANGE">"c749"</definedName>
    <definedName name="IQ_NET_CHARGE_OFFS_FDIC">"c6641"</definedName>
    <definedName name="IQ_NET_CHARGE_OFFS_LOANS_FDIC">"c6751"</definedName>
    <definedName name="IQ_NET_CLAIM_ADJ_EXP_RESERVE_BOP">"c15877"</definedName>
    <definedName name="IQ_NET_CLAIM_EXP_INCUR">"c2757"</definedName>
    <definedName name="IQ_NET_CLAIM_EXP_INCUR_CY">"c2761"</definedName>
    <definedName name="IQ_NET_CLAIM_EXP_INCUR_PY">"c2762"</definedName>
    <definedName name="IQ_NET_CLAIM_EXP_PAID">"c2760"</definedName>
    <definedName name="IQ_NET_CLAIM_EXP_PAID_CY">"c2763"</definedName>
    <definedName name="IQ_NET_CLAIM_EXP_PAID_PY">"c2764"</definedName>
    <definedName name="IQ_NET_CLAIM_EXP_RES">"c2754"</definedName>
    <definedName name="IQ_NET_DEBT">"c1584"</definedName>
    <definedName name="IQ_NET_DEBT_ACT_OR_EST">"c3583"</definedName>
    <definedName name="IQ_NET_DEBT_ACT_OR_EST_REUT">"c5473"</definedName>
    <definedName name="IQ_NET_DEBT_DET_EST_CURRENCY_REUT">"c12539"</definedName>
    <definedName name="IQ_NET_DEBT_DET_EST_DATE_REUT">"c12298"</definedName>
    <definedName name="IQ_NET_DEBT_DET_EST_INCL_REUT">"c12422"</definedName>
    <definedName name="IQ_NET_DEBT_DET_EST_ORIGIN_REUT">"c12666"</definedName>
    <definedName name="IQ_NET_DEBT_DET_EST_REUT">"c12156"</definedName>
    <definedName name="IQ_NET_DEBT_EBITDA">"c750"</definedName>
    <definedName name="IQ_NET_DEBT_EBITDA_CAPEX">"c2949"</definedName>
    <definedName name="IQ_NET_DEBT_EST">"c3517"</definedName>
    <definedName name="IQ_NET_DEBT_EST_DOWN_2MONTH_REUT">"c17053"</definedName>
    <definedName name="IQ_NET_DEBT_EST_DOWN_3MONTH_REUT">"c17057"</definedName>
    <definedName name="IQ_NET_DEBT_EST_DOWN_MONTH_REUT">"c17049"</definedName>
    <definedName name="IQ_NET_DEBT_EST_NUM_ANALYSTS_2MONTH_REUT">"c17051"</definedName>
    <definedName name="IQ_NET_DEBT_EST_NUM_ANALYSTS_3MONTH_REUT">"c17055"</definedName>
    <definedName name="IQ_NET_DEBT_EST_NUM_ANALYSTS_MONTH_REUT">"c17047"</definedName>
    <definedName name="IQ_NET_DEBT_EST_REUT">"c3976"</definedName>
    <definedName name="IQ_NET_DEBT_EST_TOTAL_REVISED_2MONTH_REUT">"c17054"</definedName>
    <definedName name="IQ_NET_DEBT_EST_TOTAL_REVISED_3MONTH_REUT">"c17058"</definedName>
    <definedName name="IQ_NET_DEBT_EST_TOTAL_REVISED_MONTH_REUT">"c17050"</definedName>
    <definedName name="IQ_NET_DEBT_EST_UP_2MONTH_REUT">"c17052"</definedName>
    <definedName name="IQ_NET_DEBT_EST_UP_3MONTH_REUT">"c17056"</definedName>
    <definedName name="IQ_NET_DEBT_EST_UP_MONTH_REUT">"c17048"</definedName>
    <definedName name="IQ_NET_DEBT_GUIDANCE">"c4467"</definedName>
    <definedName name="IQ_NET_DEBT_GUIDANCE_CIQ">"c5005"</definedName>
    <definedName name="IQ_NET_DEBT_GUIDANCE_CIQ_COL">"c11652"</definedName>
    <definedName name="IQ_NET_DEBT_HIGH_EST">"c3518"</definedName>
    <definedName name="IQ_NET_DEBT_HIGH_EST_REUT">"c3978"</definedName>
    <definedName name="IQ_NET_DEBT_HIGH_GUIDANCE">"c4181"</definedName>
    <definedName name="IQ_NET_DEBT_HIGH_GUIDANCE_CIQ">"c4593"</definedName>
    <definedName name="IQ_NET_DEBT_HIGH_GUIDANCE_CIQ_COL">"c11242"</definedName>
    <definedName name="IQ_NET_DEBT_ISSUED">"c751"</definedName>
    <definedName name="IQ_NET_DEBT_ISSUED_BNK">"c752"</definedName>
    <definedName name="IQ_NET_DEBT_ISSUED_BR">"c753"</definedName>
    <definedName name="IQ_NET_DEBT_ISSUED_CM">"c753"</definedName>
    <definedName name="IQ_NET_DEBT_ISSUED_FIN">"c754"</definedName>
    <definedName name="IQ_NET_DEBT_ISSUED_INS">"c755"</definedName>
    <definedName name="IQ_NET_DEBT_ISSUED_RE">"c6238"</definedName>
    <definedName name="IQ_NET_DEBT_ISSUED_REIT">"c756"</definedName>
    <definedName name="IQ_NET_DEBT_ISSUED_UTI">"c757"</definedName>
    <definedName name="IQ_NET_DEBT_LOW_EST">"c3519"</definedName>
    <definedName name="IQ_NET_DEBT_LOW_EST_REUT">"c3979"</definedName>
    <definedName name="IQ_NET_DEBT_LOW_GUIDANCE">"c4221"</definedName>
    <definedName name="IQ_NET_DEBT_LOW_GUIDANCE_CIQ">"c4633"</definedName>
    <definedName name="IQ_NET_DEBT_LOW_GUIDANCE_CIQ_COL">"c11282"</definedName>
    <definedName name="IQ_NET_DEBT_MEDIAN_EST">"c3520"</definedName>
    <definedName name="IQ_NET_DEBT_MEDIAN_EST_REUT">"c3977"</definedName>
    <definedName name="IQ_NET_DEBT_NUM_EST">"c3515"</definedName>
    <definedName name="IQ_NET_DEBT_NUM_EST_REUT">"c3980"</definedName>
    <definedName name="IQ_NET_DEBT_STDDEV_EST">"c3516"</definedName>
    <definedName name="IQ_NET_DEBT_STDDEV_EST_REUT">"c3981"</definedName>
    <definedName name="IQ_NET_EARNED">"c2734"</definedName>
    <definedName name="IQ_NET_FUNDS_PURCHASED_ASSETS_TOT_FFIEC">"c13448"</definedName>
    <definedName name="IQ_NET_GAIN_LOSS_OREO_EXP_FFIEC">"c15370"</definedName>
    <definedName name="IQ_NET_GAIN_LOSS_OREO_INC_FFIEC">"c15367"</definedName>
    <definedName name="IQ_NET_GAIN_LOSS_SALES_LOANS_EXP_FFIEC">"c15371"</definedName>
    <definedName name="IQ_NET_GAIN_LOSS_SALES_LOANS_INC_FFIEC">"c15368"</definedName>
    <definedName name="IQ_NET_GAIN_SALE_PREMISES_FIXED_ASSETS_EXP_FFIEC">"c15372"</definedName>
    <definedName name="IQ_NET_GAIN_SALE_PREMISES_FIXED_ASSETS_INC_FFIEC">"c15369"</definedName>
    <definedName name="IQ_NET_INC">"c781"</definedName>
    <definedName name="IQ_NET_INC_1">"c1394"</definedName>
    <definedName name="IQ_NET_INC_10K">"IQ_NET_INC_10K"</definedName>
    <definedName name="IQ_NET_INC_10Q">"IQ_NET_INC_10Q"</definedName>
    <definedName name="IQ_NET_INC_10Q1">"IQ_NET_INC_10Q1"</definedName>
    <definedName name="IQ_NET_INC_BEFORE">"c344"</definedName>
    <definedName name="IQ_NET_INC_BEFORE_1">"c1368"</definedName>
    <definedName name="IQ_NET_INC_CF">"c793"</definedName>
    <definedName name="IQ_NET_INC_CF_1">"c1397"</definedName>
    <definedName name="IQ_NET_INC_GROWTH_1">"c158"</definedName>
    <definedName name="IQ_NET_INC_GROWTH_2">"c162"</definedName>
    <definedName name="IQ_NET_INC_MARGIN">"c794"</definedName>
    <definedName name="IQ_NET_INC_MARGIN_1">"c1398"</definedName>
    <definedName name="IQ_NET_INCOME_FDIC">"c6587"</definedName>
    <definedName name="IQ_NET_INCOME_HOMEBUILDING_SALES">"c15818"</definedName>
    <definedName name="IQ_NET_INCOME_LH_FFIEC">"c13110"</definedName>
    <definedName name="IQ_NET_INCOME_PC_FFIEC">"c13103"</definedName>
    <definedName name="IQ_NET_INCOME_SHE_FFIEC">"c12960"</definedName>
    <definedName name="IQ_NET_INT_INC_10YR_ANN_CAGR">"c6100"</definedName>
    <definedName name="IQ_NET_INT_INC_10YR_ANN_GROWTH">"c758"</definedName>
    <definedName name="IQ_NET_INT_INC_1YR_ANN_GROWTH">"c759"</definedName>
    <definedName name="IQ_NET_INT_INC_2YR_ANN_CAGR">"c6101"</definedName>
    <definedName name="IQ_NET_INT_INC_2YR_ANN_GROWTH">"c760"</definedName>
    <definedName name="IQ_NET_INT_INC_3YR_ANN_CAGR">"c6102"</definedName>
    <definedName name="IQ_NET_INT_INC_3YR_ANN_GROWTH">"c761"</definedName>
    <definedName name="IQ_NET_INT_INC_5YR_ANN_CAGR">"c6103"</definedName>
    <definedName name="IQ_NET_INT_INC_5YR_ANN_GROWTH">"c762"</definedName>
    <definedName name="IQ_NET_INT_INC_7YR_ANN_CAGR">"c6104"</definedName>
    <definedName name="IQ_NET_INT_INC_7YR_ANN_GROWTH">"c763"</definedName>
    <definedName name="IQ_NET_INT_INC_AFTER_LL_BNK_SUBTOTAL_AP">"c8979"</definedName>
    <definedName name="IQ_NET_INT_INC_BNK">"c764"</definedName>
    <definedName name="IQ_NET_INT_INC_BNK_AP">"c8874"</definedName>
    <definedName name="IQ_NET_INT_INC_BNK_AP_ABS">"c8893"</definedName>
    <definedName name="IQ_NET_INT_INC_BNK_FDIC">"c6570"</definedName>
    <definedName name="IQ_NET_INT_INC_BNK_NAME_AP">"c8912"</definedName>
    <definedName name="IQ_NET_INT_INC_BNK_NAME_AP_ABS">"c8931"</definedName>
    <definedName name="IQ_NET_INT_INC_BNK_SUBTOTAL_AP">"c8978"</definedName>
    <definedName name="IQ_NET_INT_INC_BR">"c765"</definedName>
    <definedName name="IQ_NET_INT_INC_CM">"c765"</definedName>
    <definedName name="IQ_NET_INT_INC_FIN">"c766"</definedName>
    <definedName name="IQ_NET_INT_INC_TOTAL_REV">"c767"</definedName>
    <definedName name="IQ_NET_INT_INCOME_AVG_ASSET">"c15706"</definedName>
    <definedName name="IQ_NET_INT_INCOME_FFIEC">"c13001"</definedName>
    <definedName name="IQ_NET_INT_INCOME_FTE_FFIEC">"c13036"</definedName>
    <definedName name="IQ_NET_INT_MARGIN">"c768"</definedName>
    <definedName name="IQ_NET_INTEREST_EXP">"c769"</definedName>
    <definedName name="IQ_NET_INTEREST_EXP_RE">"c6239"</definedName>
    <definedName name="IQ_NET_INTEREST_EXP_REIT">"c770"</definedName>
    <definedName name="IQ_NET_INTEREST_EXP_UTI">"c771"</definedName>
    <definedName name="IQ_NET_INTEREST_INC">"c764"</definedName>
    <definedName name="IQ_NET_INTEREST_INC_1">"c1392"</definedName>
    <definedName name="IQ_NET_INTEREST_INC_AFTER_LL">"c1604"</definedName>
    <definedName name="IQ_NET_INTEREST_INC_INTERNATIONAL_OPS_FFIEC">"c15375"</definedName>
    <definedName name="IQ_NET_INTEREST_MARGIN_FDIC">"c6726"</definedName>
    <definedName name="IQ_NET_LIFE_INS_IN_FORCE">"c2769"</definedName>
    <definedName name="IQ_NET_LOANS">"c772"</definedName>
    <definedName name="IQ_NET_LOANS_10YR_ANN_CAGR">"c6105"</definedName>
    <definedName name="IQ_NET_LOANS_10YR_ANN_GROWTH">"c773"</definedName>
    <definedName name="IQ_NET_LOANS_1YR_ANN_GROWTH">"c774"</definedName>
    <definedName name="IQ_NET_LOANS_2YR_ANN_CAGR">"c6106"</definedName>
    <definedName name="IQ_NET_LOANS_2YR_ANN_GROWTH">"c775"</definedName>
    <definedName name="IQ_NET_LOANS_3YR_ANN_CAGR">"c6107"</definedName>
    <definedName name="IQ_NET_LOANS_3YR_ANN_GROWTH">"c776"</definedName>
    <definedName name="IQ_NET_LOANS_5YR_ANN_CAGR">"c6108"</definedName>
    <definedName name="IQ_NET_LOANS_5YR_ANN_GROWTH">"c777"</definedName>
    <definedName name="IQ_NET_LOANS_7YR_ANN_CAGR">"c6109"</definedName>
    <definedName name="IQ_NET_LOANS_7YR_ANN_GROWTH">"c778"</definedName>
    <definedName name="IQ_NET_LOANS_CORE_DEPOSITS_FFIEC">"c13341"</definedName>
    <definedName name="IQ_NET_LOANS_DEPOSITS_FFIEC">"c13340"</definedName>
    <definedName name="IQ_NET_LOANS_EQUITY_FFIEC">"c13347"</definedName>
    <definedName name="IQ_NET_LOANS_LEASES_CORE_DEPOSITS_FDIC">"c6743"</definedName>
    <definedName name="IQ_NET_LOANS_LEASES_DEPOSITS_FDIC">"c6742"</definedName>
    <definedName name="IQ_NET_LOANS_TOTAL_DEPOSITS">"c779"</definedName>
    <definedName name="IQ_NET_LOSSES">"c15873"</definedName>
    <definedName name="IQ_NET_NEBT_EST_REV_DATE_TIME_REUT">"c28554"</definedName>
    <definedName name="IQ_NET_NEBT_EST_REVISIONS_REUT">"c28515"</definedName>
    <definedName name="IQ_NET_NONINTEREST_INC_EXP_INTERNATIONAL_OPS_FFIEC">"c15387"</definedName>
    <definedName name="IQ_NET_OPERATING_INCOME_ASSETS_FDIC">"c6729"</definedName>
    <definedName name="IQ_NET_PREMIUM_WRITTEN_STATUTORY_SURPLUS">"c15880"</definedName>
    <definedName name="IQ_NET_PREMIUMS_WRITTEN_AVG_ASSETS">"c15888"</definedName>
    <definedName name="IQ_NET_PREMIUMS_WRITTEN_AVG_EQUITY">"c15891"</definedName>
    <definedName name="IQ_NET_PREMIUMS_WRITTEN_AVG_STATUTORY_SURPLUS">"c15890"</definedName>
    <definedName name="IQ_NET_PREMIUMS_WRITTEN_GROSS_PREMIUMS_WRITTEN">"c15889"</definedName>
    <definedName name="IQ_NET_RENTAL_EXP_FN">"c780"</definedName>
    <definedName name="IQ_NET_SECURITIZATION_INC_FOREIGN_FFIEC">"c15379"</definedName>
    <definedName name="IQ_NET_SECURITIZATION_INCOME_FDIC">"c6669"</definedName>
    <definedName name="IQ_NET_SERVICING_FEES_FDIC">"c6668"</definedName>
    <definedName name="IQ_NET_TO_GROSS_EARNED">"c2750"</definedName>
    <definedName name="IQ_NET_TO_GROSS_WRITTEN">"c2729"</definedName>
    <definedName name="IQ_NET_WORKING_CAP">"c3493"</definedName>
    <definedName name="IQ_NET_WRITTEN">"c2728"</definedName>
    <definedName name="IQ_NEW_PREM">"c2785"</definedName>
    <definedName name="IQ_NEWS">"c13743"</definedName>
    <definedName name="IQ_NEWS_DATE">"c13746"</definedName>
    <definedName name="IQ_NEWS_SOURCE">"c13745"</definedName>
    <definedName name="IQ_NEWS_TIME">"c13759"</definedName>
    <definedName name="IQ_NEWS_URL">"c13744"</definedName>
    <definedName name="IQ_NEXT_CALL_DATE">"c2198"</definedName>
    <definedName name="IQ_NEXT_CALL_PRICE">"c2199"</definedName>
    <definedName name="IQ_NEXT_EARNINGS_DATE">"c13592"</definedName>
    <definedName name="IQ_NEXT_INT_DATE">"c2187"</definedName>
    <definedName name="IQ_NEXT_PUT_DATE">"c2200"</definedName>
    <definedName name="IQ_NEXT_PUT_PRICE">"c2201"</definedName>
    <definedName name="IQ_NEXT_SINK_FUND_AMOUNT">"c2490"</definedName>
    <definedName name="IQ_NEXT_SINK_FUND_DATE">"c2489"</definedName>
    <definedName name="IQ_NEXT_SINK_FUND_PRICE">"c2491"</definedName>
    <definedName name="IQ_NEXT_YR_PROD_EST_MAX_ALUM">"c9251"</definedName>
    <definedName name="IQ_NEXT_YR_PROD_EST_MAX_CATHODE_COP">"c9198"</definedName>
    <definedName name="IQ_NEXT_YR_PROD_EST_MAX_COP">"c9196"</definedName>
    <definedName name="IQ_NEXT_YR_PROD_EST_MAX_DIAM">"c9675"</definedName>
    <definedName name="IQ_NEXT_YR_PROD_EST_MAX_GOLD">"c9036"</definedName>
    <definedName name="IQ_NEXT_YR_PROD_EST_MAX_IRON">"c9410"</definedName>
    <definedName name="IQ_NEXT_YR_PROD_EST_MAX_LEAD">"c9463"</definedName>
    <definedName name="IQ_NEXT_YR_PROD_EST_MAX_MANG">"c9516"</definedName>
    <definedName name="IQ_NEXT_YR_PROD_EST_MAX_MOLYB">"c9728"</definedName>
    <definedName name="IQ_NEXT_YR_PROD_EST_MAX_NICK">"c9304"</definedName>
    <definedName name="IQ_NEXT_YR_PROD_EST_MAX_PLAT">"c9142"</definedName>
    <definedName name="IQ_NEXT_YR_PROD_EST_MAX_SILVER">"c9089"</definedName>
    <definedName name="IQ_NEXT_YR_PROD_EST_MAX_TITAN">"c9569"</definedName>
    <definedName name="IQ_NEXT_YR_PROD_EST_MAX_URAN">"c9622"</definedName>
    <definedName name="IQ_NEXT_YR_PROD_EST_MAX_ZINC">"c9357"</definedName>
    <definedName name="IQ_NEXT_YR_PROD_EST_MIN_ALUM">"c9250"</definedName>
    <definedName name="IQ_NEXT_YR_PROD_EST_MIN_CATHODE_COP">"c9197"</definedName>
    <definedName name="IQ_NEXT_YR_PROD_EST_MIN_COP">"c9195"</definedName>
    <definedName name="IQ_NEXT_YR_PROD_EST_MIN_DIAM">"c9674"</definedName>
    <definedName name="IQ_NEXT_YR_PROD_EST_MIN_GOLD">"c9035"</definedName>
    <definedName name="IQ_NEXT_YR_PROD_EST_MIN_IRON">"c9409"</definedName>
    <definedName name="IQ_NEXT_YR_PROD_EST_MIN_LEAD">"c9462"</definedName>
    <definedName name="IQ_NEXT_YR_PROD_EST_MIN_MANG">"c9515"</definedName>
    <definedName name="IQ_NEXT_YR_PROD_EST_MIN_MOLYB">"c9727"</definedName>
    <definedName name="IQ_NEXT_YR_PROD_EST_MIN_NICK">"c9303"</definedName>
    <definedName name="IQ_NEXT_YR_PROD_EST_MIN_PLAT">"c9141"</definedName>
    <definedName name="IQ_NEXT_YR_PROD_EST_MIN_SILVER">"c9088"</definedName>
    <definedName name="IQ_NEXT_YR_PROD_EST_MIN_TITAN">"c9568"</definedName>
    <definedName name="IQ_NEXT_YR_PROD_EST_MIN_URAN">"c9621"</definedName>
    <definedName name="IQ_NEXT_YR_PROD_EST_MIN_ZINC">"c9356"</definedName>
    <definedName name="IQ_NI">"c781"</definedName>
    <definedName name="IQ_NI_10YR_ANN_CAGR">"c6110"</definedName>
    <definedName name="IQ_NI_10YR_ANN_GROWTH">"c782"</definedName>
    <definedName name="IQ_NI_1YR_ANN_GROWTH">"c783"</definedName>
    <definedName name="IQ_NI_2YR_ANN_CAGR">"c6111"</definedName>
    <definedName name="IQ_NI_2YR_ANN_GROWTH">"c784"</definedName>
    <definedName name="IQ_NI_3YR_ANN_CAGR">"c6112"</definedName>
    <definedName name="IQ_NI_3YR_ANN_GROWTH">"c785"</definedName>
    <definedName name="IQ_NI_5YR_ANN_CAGR">"c6113"</definedName>
    <definedName name="IQ_NI_5YR_ANN_GROWTH">"c786"</definedName>
    <definedName name="IQ_NI_7YR_ANN_CAGR">"c6114"</definedName>
    <definedName name="IQ_NI_7YR_ANN_GROWTH">"c787"</definedName>
    <definedName name="IQ_NI_ACT_OR_EST">"c2222"</definedName>
    <definedName name="IQ_NI_ACT_OR_EST_REUT">"c5468"</definedName>
    <definedName name="IQ_NI_AFTER_CAPITALIZED">"c788"</definedName>
    <definedName name="IQ_NI_AVAIL_EXCL">"c789"</definedName>
    <definedName name="IQ_NI_AVAIL_EXCL_MARGIN">"c790"</definedName>
    <definedName name="IQ_NI_AVAIL_INCL">"c791"</definedName>
    <definedName name="IQ_NI_AVAIL_SUBTOTAL_AP">"c8984"</definedName>
    <definedName name="IQ_NI_AVG_ASSETS_FFIEC">"c13370"</definedName>
    <definedName name="IQ_NI_BANK_AND_NONCONTROLLING_INTEREST_FFIEC">"c15365"</definedName>
    <definedName name="IQ_NI_BEFORE_CAPITALIZED">"c792"</definedName>
    <definedName name="IQ_NI_BEFORE_INTERNAL_ALLOCATIONS_FOREIGN_FFIEC">"c15393"</definedName>
    <definedName name="IQ_NI_CF">"c793"</definedName>
    <definedName name="IQ_NI_CHARGES_AP">"c8879"</definedName>
    <definedName name="IQ_NI_CHARGES_AP_ABS">"c8898"</definedName>
    <definedName name="IQ_NI_CHARGES_NAME_AP">"c8917"</definedName>
    <definedName name="IQ_NI_CHARGES_NAME_AP_ABS">"c8936"</definedName>
    <definedName name="IQ_NI_DET_EST_CURRENCY_REUT">"c12540"</definedName>
    <definedName name="IQ_NI_DET_EST_DATE_REUT">"c12299"</definedName>
    <definedName name="IQ_NI_DET_EST_INCL_REUT">"c12423"</definedName>
    <definedName name="IQ_NI_DET_EST_ORIGIN_REUT">"c12667"</definedName>
    <definedName name="IQ_NI_DET_EST_REUT">"c12157"</definedName>
    <definedName name="IQ_NI_EST">"c1716"</definedName>
    <definedName name="IQ_NI_EST_DOWN_2MONTH_REUT">"c16993"</definedName>
    <definedName name="IQ_NI_EST_DOWN_3MONTH_REUT">"c16997"</definedName>
    <definedName name="IQ_NI_EST_DOWN_MONTH_REUT">"c16989"</definedName>
    <definedName name="IQ_NI_EST_NUM_ANALYSTS_2MONTH_REUT">"c16991"</definedName>
    <definedName name="IQ_NI_EST_NUM_ANALYSTS_3MONTH_REUT">"c16995"</definedName>
    <definedName name="IQ_NI_EST_NUM_ANALYSTS_MONTH_REUT">"c16987"</definedName>
    <definedName name="IQ_NI_EST_REUT">"c5368"</definedName>
    <definedName name="IQ_NI_EST_REV_DATE_TIME_REUT">"c28547"</definedName>
    <definedName name="IQ_NI_EST_REVISIONS_REUT">"c28508"</definedName>
    <definedName name="IQ_NI_EST_TOTAL_REVISED_2MONTH_REUT">"c16994"</definedName>
    <definedName name="IQ_NI_EST_TOTAL_REVISED_3MONTH_REUT">"c16998"</definedName>
    <definedName name="IQ_NI_EST_TOTAL_REVISED_MONTH_REUT">"c16990"</definedName>
    <definedName name="IQ_NI_EST_UP_2MONTH_REUT">"c16992"</definedName>
    <definedName name="IQ_NI_EST_UP_3MONTH_REUT">"c16996"</definedName>
    <definedName name="IQ_NI_EST_UP_MONTH_REUT">"c16988"</definedName>
    <definedName name="IQ_NI_FFIEC">"c13034"</definedName>
    <definedName name="IQ_NI_GAAP_GUIDANCE">"c4470"</definedName>
    <definedName name="IQ_NI_GAAP_GUIDANCE_CIQ">"c5008"</definedName>
    <definedName name="IQ_NI_GAAP_GUIDANCE_CIQ_COL">"c11655"</definedName>
    <definedName name="IQ_NI_GAAP_HIGH_GUIDANCE">"c4177"</definedName>
    <definedName name="IQ_NI_GAAP_HIGH_GUIDANCE_CIQ">"c4589"</definedName>
    <definedName name="IQ_NI_GAAP_HIGH_GUIDANCE_CIQ_COL">"c11238"</definedName>
    <definedName name="IQ_NI_GAAP_LOW_GUIDANCE">"c4217"</definedName>
    <definedName name="IQ_NI_GAAP_LOW_GUIDANCE_CIQ">"c4629"</definedName>
    <definedName name="IQ_NI_GAAP_LOW_GUIDANCE_CIQ_COL">"c11278"</definedName>
    <definedName name="IQ_NI_GUIDANCE">"c4469"</definedName>
    <definedName name="IQ_NI_GUIDANCE_CIQ">"c5007"</definedName>
    <definedName name="IQ_NI_GUIDANCE_CIQ_COL">"c11654"</definedName>
    <definedName name="IQ_NI_GW_DET_EST_CURRENCY_REUT">"c12541"</definedName>
    <definedName name="IQ_NI_GW_DET_EST_DATE_REUT">"c12300"</definedName>
    <definedName name="IQ_NI_GW_DET_EST_INCL_REUT">"c12424"</definedName>
    <definedName name="IQ_NI_GW_DET_EST_ORIGIN_REUT">"c12668"</definedName>
    <definedName name="IQ_NI_GW_DET_EST_REUT">"c12158"</definedName>
    <definedName name="IQ_NI_GW_EST">"c1723"</definedName>
    <definedName name="IQ_NI_GW_EST_DOWN_2MONTH_REUT">"c17017"</definedName>
    <definedName name="IQ_NI_GW_EST_DOWN_3MONTH_REUT">"c17021"</definedName>
    <definedName name="IQ_NI_GW_EST_DOWN_MONTH_REUT">"c17013"</definedName>
    <definedName name="IQ_NI_GW_EST_NUM_ANALYSTS_2MONTH_REUT">"c17015"</definedName>
    <definedName name="IQ_NI_GW_EST_NUM_ANALYSTS_3MONTH_REUT">"c17019"</definedName>
    <definedName name="IQ_NI_GW_EST_NUM_ANALYSTS_MONTH_REUT">"c17011"</definedName>
    <definedName name="IQ_NI_GW_EST_REUT">"c5375"</definedName>
    <definedName name="IQ_NI_GW_EST_REV_DATE_TIME_REUT">"c28549"</definedName>
    <definedName name="IQ_NI_GW_EST_REVISIONS_REUT">"c28510"</definedName>
    <definedName name="IQ_NI_GW_EST_THOM">"c5133"</definedName>
    <definedName name="IQ_NI_GW_EST_TOTAL_REVISED_2MONTH_REUT">"c17018"</definedName>
    <definedName name="IQ_NI_GW_EST_TOTAL_REVISED_3MONTH_REUT">"c17022"</definedName>
    <definedName name="IQ_NI_GW_EST_TOTAL_REVISED_MONTH_REUT">"c17014"</definedName>
    <definedName name="IQ_NI_GW_EST_UP_2MONTH_REUT">"c17016"</definedName>
    <definedName name="IQ_NI_GW_EST_UP_3MONTH_REUT">"c17020"</definedName>
    <definedName name="IQ_NI_GW_EST_UP_MONTH_REUT">"c17012"</definedName>
    <definedName name="IQ_NI_GW_GUIDANCE">"c4471"</definedName>
    <definedName name="IQ_NI_GW_GUIDANCE_CIQ">"c5009"</definedName>
    <definedName name="IQ_NI_GW_GUIDANCE_CIQ_COL">"c11656"</definedName>
    <definedName name="IQ_NI_GW_HIGH_EST">"c1725"</definedName>
    <definedName name="IQ_NI_GW_HIGH_EST_REUT">"c5377"</definedName>
    <definedName name="IQ_NI_GW_HIGH_EST_THOM">"c5135"</definedName>
    <definedName name="IQ_NI_GW_HIGH_GUIDANCE">"c4178"</definedName>
    <definedName name="IQ_NI_GW_HIGH_GUIDANCE_CIQ">"c4590"</definedName>
    <definedName name="IQ_NI_GW_HIGH_GUIDANCE_CIQ_COL">"c11239"</definedName>
    <definedName name="IQ_NI_GW_LOW_EST">"c1726"</definedName>
    <definedName name="IQ_NI_GW_LOW_EST_REUT">"c5378"</definedName>
    <definedName name="IQ_NI_GW_LOW_EST_THOM">"c5136"</definedName>
    <definedName name="IQ_NI_GW_LOW_GUIDANCE">"c4218"</definedName>
    <definedName name="IQ_NI_GW_LOW_GUIDANCE_CIQ">"c4630"</definedName>
    <definedName name="IQ_NI_GW_LOW_GUIDANCE_CIQ_COL">"c11279"</definedName>
    <definedName name="IQ_NI_GW_MEDIAN_EST">"c1724"</definedName>
    <definedName name="IQ_NI_GW_MEDIAN_EST_REUT">"c5376"</definedName>
    <definedName name="IQ_NI_GW_MEDIAN_EST_THOM">"c5134"</definedName>
    <definedName name="IQ_NI_GW_NUM_EST">"c1727"</definedName>
    <definedName name="IQ_NI_GW_NUM_EST_REUT">"c5379"</definedName>
    <definedName name="IQ_NI_GW_NUM_EST_THOM">"c5137"</definedName>
    <definedName name="IQ_NI_GW_STDDEV_EST">"c1728"</definedName>
    <definedName name="IQ_NI_GW_STDDEV_EST_REUT">"c5380"</definedName>
    <definedName name="IQ_NI_GW_STDDEV_EST_THOM">"c5138"</definedName>
    <definedName name="IQ_NI_HIGH_EST">"c1718"</definedName>
    <definedName name="IQ_NI_HIGH_EST_REUT">"c5370"</definedName>
    <definedName name="IQ_NI_HIGH_GUIDANCE">"c4176"</definedName>
    <definedName name="IQ_NI_HIGH_GUIDANCE_CIQ">"c4588"</definedName>
    <definedName name="IQ_NI_HIGH_GUIDANCE_CIQ_COL">"c11237"</definedName>
    <definedName name="IQ_NI_LOW_EST">"c1719"</definedName>
    <definedName name="IQ_NI_LOW_EST_REUT">"c5371"</definedName>
    <definedName name="IQ_NI_LOW_GUIDANCE">"c4216"</definedName>
    <definedName name="IQ_NI_LOW_GUIDANCE_CIQ">"c4628"</definedName>
    <definedName name="IQ_NI_LOW_GUIDANCE_CIQ_COL">"c11277"</definedName>
    <definedName name="IQ_NI_MARGIN">"c794"</definedName>
    <definedName name="IQ_NI_MEDIAN_EST">"c1717"</definedName>
    <definedName name="IQ_NI_MEDIAN_EST_REUT">"c5369"</definedName>
    <definedName name="IQ_NI_NON_CONTROLLING_INTERESTS_FFIEC">"c15366"</definedName>
    <definedName name="IQ_NI_NORM">"c1901"</definedName>
    <definedName name="IQ_NI_NORM_10YR_ANN_CAGR">"c6189"</definedName>
    <definedName name="IQ_NI_NORM_10YR_ANN_GROWTH">"c1960"</definedName>
    <definedName name="IQ_NI_NORM_1YR_ANN_GROWTH">"c1955"</definedName>
    <definedName name="IQ_NI_NORM_2YR_ANN_CAGR">"c6185"</definedName>
    <definedName name="IQ_NI_NORM_2YR_ANN_GROWTH">"c1956"</definedName>
    <definedName name="IQ_NI_NORM_3YR_ANN_CAGR">"c6186"</definedName>
    <definedName name="IQ_NI_NORM_3YR_ANN_GROWTH">"c1957"</definedName>
    <definedName name="IQ_NI_NORM_5YR_ANN_CAGR">"c6187"</definedName>
    <definedName name="IQ_NI_NORM_5YR_ANN_GROWTH">"c1958"</definedName>
    <definedName name="IQ_NI_NORM_7YR_ANN_CAGR">"c6188"</definedName>
    <definedName name="IQ_NI_NORM_7YR_ANN_GROWTH">"c1959"</definedName>
    <definedName name="IQ_NI_NORM_MARGIN">"c1964"</definedName>
    <definedName name="IQ_NI_NUM_EST">"c1720"</definedName>
    <definedName name="IQ_NI_NUM_EST_REUT">"c5372"</definedName>
    <definedName name="IQ_NI_REPORTED_DET_EST_CURRENCY_REUT">"c12542"</definedName>
    <definedName name="IQ_NI_REPORTED_DET_EST_DATE_REUT">"c12301"</definedName>
    <definedName name="IQ_NI_REPORTED_DET_EST_INCL_REUT">"c12425"</definedName>
    <definedName name="IQ_NI_REPORTED_DET_EST_ORIGIN_REUT">"c12669"</definedName>
    <definedName name="IQ_NI_REPORTED_DET_EST_REUT">"c12159"</definedName>
    <definedName name="IQ_NI_REPORTED_EST">"c1730"</definedName>
    <definedName name="IQ_NI_REPORTED_EST_DOWN_2MONTH_REUT">"c17005"</definedName>
    <definedName name="IQ_NI_REPORTED_EST_DOWN_3MONTH_REUT">"c17009"</definedName>
    <definedName name="IQ_NI_REPORTED_EST_DOWN_MONTH_REUT">"c17001"</definedName>
    <definedName name="IQ_NI_REPORTED_EST_NUM_ANALYSTS_2MONTH_REUT">"c17003"</definedName>
    <definedName name="IQ_NI_REPORTED_EST_NUM_ANALYSTS_3MONTH_REUT">"c17007"</definedName>
    <definedName name="IQ_NI_REPORTED_EST_NUM_ANALYSTS_MONTH_REUT">"c16999"</definedName>
    <definedName name="IQ_NI_REPORTED_EST_REUT">"c5382"</definedName>
    <definedName name="IQ_NI_REPORTED_EST_REV_DATE_TIME_REUT">"c28548"</definedName>
    <definedName name="IQ_NI_REPORTED_EST_REVISIONS_REUT">"c28509"</definedName>
    <definedName name="IQ_NI_REPORTED_EST_TOTAL_REVISED_2MONTH_REUT">"c17006"</definedName>
    <definedName name="IQ_NI_REPORTED_EST_TOTAL_REVISED_3MONTH_REUT">"c17010"</definedName>
    <definedName name="IQ_NI_REPORTED_EST_TOTAL_REVISED_MONTH_REUT">"c17002"</definedName>
    <definedName name="IQ_NI_REPORTED_EST_UP_2MONTH_REUT">"c17004"</definedName>
    <definedName name="IQ_NI_REPORTED_EST_UP_3MONTH_REUT">"c17008"</definedName>
    <definedName name="IQ_NI_REPORTED_EST_UP_MONTH_REUT">"c17000"</definedName>
    <definedName name="IQ_NI_REPORTED_HIGH_EST">"c1732"</definedName>
    <definedName name="IQ_NI_REPORTED_HIGH_EST_REUT">"c5384"</definedName>
    <definedName name="IQ_NI_REPORTED_LOW_EST">"c1733"</definedName>
    <definedName name="IQ_NI_REPORTED_LOW_EST_REUT">"c5385"</definedName>
    <definedName name="IQ_NI_REPORTED_MEDIAN_EST">"c1731"</definedName>
    <definedName name="IQ_NI_REPORTED_MEDIAN_EST_REUT">"c5383"</definedName>
    <definedName name="IQ_NI_REPORTED_NUM_EST">"c1734"</definedName>
    <definedName name="IQ_NI_REPORTED_NUM_EST_REUT">"c5386"</definedName>
    <definedName name="IQ_NI_REPORTED_STDDEV_EST">"c1735"</definedName>
    <definedName name="IQ_NI_REPORTED_STDDEV_EST_REUT">"c5387"</definedName>
    <definedName name="IQ_NI_SBC_ACT_OR_EST">"c4474"</definedName>
    <definedName name="IQ_NI_SBC_ACT_OR_EST_CIQ">"c5012"</definedName>
    <definedName name="IQ_NI_SBC_EST">"c4473"</definedName>
    <definedName name="IQ_NI_SBC_GUIDANCE">"c4475"</definedName>
    <definedName name="IQ_NI_SBC_GUIDANCE_CIQ">"c5013"</definedName>
    <definedName name="IQ_NI_SBC_GUIDANCE_CIQ_COL">"c11660"</definedName>
    <definedName name="IQ_NI_SBC_GW_ACT_OR_EST">"c4478"</definedName>
    <definedName name="IQ_NI_SBC_GW_ACT_OR_EST_CIQ">"c5016"</definedName>
    <definedName name="IQ_NI_SBC_GW_EST">"c4477"</definedName>
    <definedName name="IQ_NI_SBC_GW_GUIDANCE">"c4479"</definedName>
    <definedName name="IQ_NI_SBC_GW_GUIDANCE_CIQ">"c5017"</definedName>
    <definedName name="IQ_NI_SBC_GW_GUIDANCE_CIQ_COL">"c11664"</definedName>
    <definedName name="IQ_NI_SBC_GW_HIGH_EST">"c4480"</definedName>
    <definedName name="IQ_NI_SBC_GW_HIGH_GUIDANCE">"c4187"</definedName>
    <definedName name="IQ_NI_SBC_GW_HIGH_GUIDANCE_CIQ">"c4599"</definedName>
    <definedName name="IQ_NI_SBC_GW_HIGH_GUIDANCE_CIQ_COL">"c11248"</definedName>
    <definedName name="IQ_NI_SBC_GW_LOW_EST">"c4481"</definedName>
    <definedName name="IQ_NI_SBC_GW_LOW_GUIDANCE">"c4227"</definedName>
    <definedName name="IQ_NI_SBC_GW_LOW_GUIDANCE_CIQ">"c4639"</definedName>
    <definedName name="IQ_NI_SBC_GW_LOW_GUIDANCE_CIQ_COL">"c11288"</definedName>
    <definedName name="IQ_NI_SBC_GW_MEDIAN_EST">"c4482"</definedName>
    <definedName name="IQ_NI_SBC_GW_NUM_EST">"c4483"</definedName>
    <definedName name="IQ_NI_SBC_GW_STDDEV_EST">"c4484"</definedName>
    <definedName name="IQ_NI_SBC_HIGH_EST">"c4486"</definedName>
    <definedName name="IQ_NI_SBC_HIGH_GUIDANCE">"c4186"</definedName>
    <definedName name="IQ_NI_SBC_HIGH_GUIDANCE_CIQ">"c4598"</definedName>
    <definedName name="IQ_NI_SBC_HIGH_GUIDANCE_CIQ_COL">"c11247"</definedName>
    <definedName name="IQ_NI_SBC_LOW_EST">"c4487"</definedName>
    <definedName name="IQ_NI_SBC_LOW_GUIDANCE">"c4226"</definedName>
    <definedName name="IQ_NI_SBC_LOW_GUIDANCE_CIQ">"c4638"</definedName>
    <definedName name="IQ_NI_SBC_LOW_GUIDANCE_CIQ_COL">"c11287"</definedName>
    <definedName name="IQ_NI_SBC_MEDIAN_EST">"c4488"</definedName>
    <definedName name="IQ_NI_SBC_NUM_EST">"c4489"</definedName>
    <definedName name="IQ_NI_SBC_STDDEV_EST">"c4490"</definedName>
    <definedName name="IQ_NI_SFAS">"c795"</definedName>
    <definedName name="IQ_NI_STDDEV_EST">"c1721"</definedName>
    <definedName name="IQ_NI_STDDEV_EST_REUT">"c5373"</definedName>
    <definedName name="IQ_NI_SUBTOTAL_AP">"c8983"</definedName>
    <definedName name="IQ_NLA_PCT_LEASED_CONSOL">"c8815"</definedName>
    <definedName name="IQ_NLA_PCT_LEASED_MANAGED">"c8817"</definedName>
    <definedName name="IQ_NLA_PCT_LEASED_OTHER">"c8818"</definedName>
    <definedName name="IQ_NLA_PCT_LEASED_TOTAL">"c8819"</definedName>
    <definedName name="IQ_NLA_PCT_LEASED_UNCONSOL">"c8816"</definedName>
    <definedName name="IQ_NLA_SQ_FT_CONSOL">"c8800"</definedName>
    <definedName name="IQ_NLA_SQ_FT_MANAGED">"c8802"</definedName>
    <definedName name="IQ_NLA_SQ_FT_OTHER">"c8803"</definedName>
    <definedName name="IQ_NLA_SQ_FT_TOTAL">"c8804"</definedName>
    <definedName name="IQ_NLA_SQ_FT_UNCONSOL">"c8801"</definedName>
    <definedName name="IQ_NLA_SQ_METER_CONSOL">"c8805"</definedName>
    <definedName name="IQ_NLA_SQ_METER_MANAGED">"c8807"</definedName>
    <definedName name="IQ_NLA_SQ_METER_OTHER">"c8808"</definedName>
    <definedName name="IQ_NLA_SQ_METER_TOTAL">"c8809"</definedName>
    <definedName name="IQ_NLA_SQ_METER_UNCONSOL">"c8806"</definedName>
    <definedName name="IQ_NOI_INCL_UNCONSOL">"c16068"</definedName>
    <definedName name="IQ_NOL_CF_1YR">"c3465"</definedName>
    <definedName name="IQ_NOL_CF_2YR">"c3466"</definedName>
    <definedName name="IQ_NOL_CF_3YR">"c3467"</definedName>
    <definedName name="IQ_NOL_CF_4YR">"c3468"</definedName>
    <definedName name="IQ_NOL_CF_5YR">"c3469"</definedName>
    <definedName name="IQ_NOL_CF_AFTER_FIVE">"c3470"</definedName>
    <definedName name="IQ_NOL_CF_MAX_YEAR">"c3473"</definedName>
    <definedName name="IQ_NOL_CF_NO_EXP">"c3471"</definedName>
    <definedName name="IQ_NOL_CF_TOTAL">"c3472"</definedName>
    <definedName name="IQ_NOM_DOMESTIC_PURCHASES">"c20883"</definedName>
    <definedName name="IQ_NOM_EXPORT">"c20884"</definedName>
    <definedName name="IQ_NOM_EXPORT_GOODS">"c20885"</definedName>
    <definedName name="IQ_NOM_EXPORT_INCOME">"c20886"</definedName>
    <definedName name="IQ_NOM_EXPORT_SERVICES">"c20887"</definedName>
    <definedName name="IQ_NOM_GDP">"c20888"</definedName>
    <definedName name="IQ_NOM_GDP_RESIDUAL">"c20889"</definedName>
    <definedName name="IQ_NOM_GNP">"c20890"</definedName>
    <definedName name="IQ_NOM_GOVT_CONSUM_INVEST">"c20891"</definedName>
    <definedName name="IQ_NOM_GOVT_CONSUM_INVEST_DEF">"c20892"</definedName>
    <definedName name="IQ_NOM_GOVT_CONSUM_INVEST_DEF_CONSUM">"c20893"</definedName>
    <definedName name="IQ_NOM_GOVT_CONSUM_INVEST_DEF_INVEST">"c20894"</definedName>
    <definedName name="IQ_NOM_GOVT_CONSUM_INVEST_FEDERAL">"c20895"</definedName>
    <definedName name="IQ_NOM_GOVT_CONSUM_INVEST_NONDEF">"c20896"</definedName>
    <definedName name="IQ_NOM_GOVT_CONSUM_INVEST_NONDEF_CONSUM">"c20897"</definedName>
    <definedName name="IQ_NOM_GOVT_CONSUM_INVEST_NONDEF_INVEST">"c20898"</definedName>
    <definedName name="IQ_NOM_GOVT_CONSUM_INVEST_STATE_LOCAL">"c20899"</definedName>
    <definedName name="IQ_NOM_GOVT_CONSUM_INVEST_STATE_LOCAL_CONSUM">"c20900"</definedName>
    <definedName name="IQ_NOM_GOVT_CONSUM_INVEST_STATE_LOCAL_INVEST">"c20901"</definedName>
    <definedName name="IQ_NOM_IMPORT">"c20902"</definedName>
    <definedName name="IQ_NOM_IMPORT_GOODS">"c20903"</definedName>
    <definedName name="IQ_NOM_IMPORT_INCOME">"c20904"</definedName>
    <definedName name="IQ_NOM_IMPORT_SERVICES">"c20905"</definedName>
    <definedName name="IQ_NOM_NET_DOMESTIC_PRODUCTION">"c20906"</definedName>
    <definedName name="IQ_NOM_NET_EXPORT">"c20907"</definedName>
    <definedName name="IQ_NOM_PCE">"c20908"</definedName>
    <definedName name="IQ_NOM_PCE_CLOTHING">"c20909"</definedName>
    <definedName name="IQ_NOM_PCE_DUR_GOODS">"c20910"</definedName>
    <definedName name="IQ_NOM_PCE_DUR_GOODS_OTHER">"c20911"</definedName>
    <definedName name="IQ_NOM_PCE_FINANCIAL">"c20912"</definedName>
    <definedName name="IQ_NOM_PCE_FOOD_ACCOMADATIONS">"c20913"</definedName>
    <definedName name="IQ_NOM_PCE_FOOD_BEVERAGE">"c20914"</definedName>
    <definedName name="IQ_NOM_PCE_FURNISHINGS">"c20915"</definedName>
    <definedName name="IQ_NOM_PCE_GAS">"c20916"</definedName>
    <definedName name="IQ_NOM_PCE_GOOD">"c20917"</definedName>
    <definedName name="IQ_NOM_PCE_HEALTH_CARE">"c20918"</definedName>
    <definedName name="IQ_NOM_PCE_HOUSEHOLD_CONSUM">"c20919"</definedName>
    <definedName name="IQ_NOM_PCE_HOUSEHOLD_CONSUM_OTHER">"c20920"</definedName>
    <definedName name="IQ_NOM_PCE_HOUSING">"c20921"</definedName>
    <definedName name="IQ_NOM_PCE_MOTOR_VEHICLE">"c20922"</definedName>
    <definedName name="IQ_NOM_PCE_NONDUR_GOODS">"c20923"</definedName>
    <definedName name="IQ_NOM_PCE_NONDUR_GOODS_OTHER">"c20924"</definedName>
    <definedName name="IQ_NOM_PCE_NONPROFIT_CONSUM">"c20925"</definedName>
    <definedName name="IQ_NOM_PCE_NONPROFIT_OUTPUT">"c20926"</definedName>
    <definedName name="IQ_NOM_PCE_NONPROFIT_RECEIPTS">"c20927"</definedName>
    <definedName name="IQ_NOM_PCE_RECREATION_GOODS">"c20928"</definedName>
    <definedName name="IQ_NOM_PCE_RECREATION_SERVICES">"c20929"</definedName>
    <definedName name="IQ_NOM_PCE_SERVICES">"c20930"</definedName>
    <definedName name="IQ_NOM_PCE_TRANSPORTATION">"c20931"</definedName>
    <definedName name="IQ_NOM_PRIVATE_INVEST">"c20932"</definedName>
    <definedName name="IQ_NOM_PRIVATE_INVEST_EQUIP">"c20933"</definedName>
    <definedName name="IQ_NOM_PRIVATE_INVEST_EQUIP_OTHER">"c20934"</definedName>
    <definedName name="IQ_NOM_PRIVATE_INVEST_FIXED">"c20935"</definedName>
    <definedName name="IQ_NOM_PRIVATE_INVEST_INDUSTRIAL_EQUIP">"c20936"</definedName>
    <definedName name="IQ_NOM_PRIVATE_INVEST_INFO_EQUIP">"c20937"</definedName>
    <definedName name="IQ_NOM_PRIVATE_INVEST_INFO_EQUIP_COMPUTERS">"c20938"</definedName>
    <definedName name="IQ_NOM_PRIVATE_INVEST_INFO_EQUIP_OTHER">"c20939"</definedName>
    <definedName name="IQ_NOM_PRIVATE_INVEST_INFO_EQUIP_SOFTWARE">"c20940"</definedName>
    <definedName name="IQ_NOM_PRIVATE_INVEST_NONRES">"c20941"</definedName>
    <definedName name="IQ_NOM_PRIVATE_INVEST_PRIVATE_INV_CHANGE">"c20942"</definedName>
    <definedName name="IQ_NOM_PRIVATE_INVEST_PRIVATE_INV_FARMS">"c20943"</definedName>
    <definedName name="IQ_NOM_PRIVATE_INVEST_PRIVATE_INV_NONFARMS">"c20944"</definedName>
    <definedName name="IQ_NOM_PRIVATE_INVEST_RES">"c20945"</definedName>
    <definedName name="IQ_NOM_PRIVATE_INVEST_STRUCTURES">"c20946"</definedName>
    <definedName name="IQ_NOM_PRIVATE_INVEST_TRANSPORTATION_EQUIP">"c20947"</definedName>
    <definedName name="IQ_NOM_SALES_TO_DOMESTIC_PURCHASES">"c20948"</definedName>
    <definedName name="IQ_NOMINAL_GDP">"c20949"</definedName>
    <definedName name="IQ_NOMINAL_GDP_FC">"c20950"</definedName>
    <definedName name="IQ_NOMINAL_GDP_PER_CAPITA">"c20951"</definedName>
    <definedName name="IQ_NOMINAL_GDP_PER_CAPITA_FC">"c20952"</definedName>
    <definedName name="IQ_NON_ACCRU_ALLOW_RECEIVABLES_FFIEC">"c13353"</definedName>
    <definedName name="IQ_NON_ACCRUAL_ASSET_SOLD_DURING_QTR_FFIEC">"c15350"</definedName>
    <definedName name="IQ_NON_ACCRUAL_LOANS">"c796"</definedName>
    <definedName name="IQ_NON_CASH">"c797"</definedName>
    <definedName name="IQ_NON_CASH_1">"c1399"</definedName>
    <definedName name="IQ_NON_CASH_ITEMS">"c797"</definedName>
    <definedName name="IQ_NON_CD_DEPOSITS">"c15718"</definedName>
    <definedName name="IQ_NON_CD_DEPOSITS_TOTAL_DEPOSITS">"c15725"</definedName>
    <definedName name="IQ_NON_CURRENT_LOANS_FFIEC">"c13860"</definedName>
    <definedName name="IQ_NON_FARM_NONRES_PROPERTIES_TRADING_DOM_FFIEC">"c12931"</definedName>
    <definedName name="IQ_NON_INS_EXP">"c798"</definedName>
    <definedName name="IQ_NON_INS_REV">"c799"</definedName>
    <definedName name="IQ_NON_INT_BAL_OTHER_INSTITUTIONS_FFIEC">"c12950"</definedName>
    <definedName name="IQ_NON_INT_BEAR_CD">"c800"</definedName>
    <definedName name="IQ_NON_INT_BEARING_DEPOSITS">"c800"</definedName>
    <definedName name="IQ_NON_INT_DEPOSITS_DOM_FFIEC">"c12851"</definedName>
    <definedName name="IQ_NON_INT_DEPOSITS_FOREIGN_FFIEC">"c12854"</definedName>
    <definedName name="IQ_NON_INT_EXP">"c801"</definedName>
    <definedName name="IQ_NON_INT_EXP_AVG_ASSETS_FFIEC">"c18878"</definedName>
    <definedName name="IQ_NON_INT_EXP_BNK_AP">"c8877"</definedName>
    <definedName name="IQ_NON_INT_EXP_BNK_AP_ABS">"c8896"</definedName>
    <definedName name="IQ_NON_INT_EXP_BNK_NAME_AP">"c8915"</definedName>
    <definedName name="IQ_NON_INT_EXP_BNK_NAME_AP_ABS">"c8934"</definedName>
    <definedName name="IQ_NON_INT_EXP_BNK_SUBTOTAL_AP">"c8981"</definedName>
    <definedName name="IQ_NON_INT_EXP_FDIC">"c6579"</definedName>
    <definedName name="IQ_NON_INT_EXPENSE_AVG_ASSET">"c15708"</definedName>
    <definedName name="IQ_NON_INT_EXPENSE_FFIEC">"c13028"</definedName>
    <definedName name="IQ_NON_INT_INC">"c802"</definedName>
    <definedName name="IQ_NON_INT_INC_10YR_ANN_CAGR">"c6115"</definedName>
    <definedName name="IQ_NON_INT_INC_10YR_ANN_GROWTH">"c803"</definedName>
    <definedName name="IQ_NON_INT_INC_1YR_ANN_GROWTH">"c804"</definedName>
    <definedName name="IQ_NON_INT_INC_2YR_ANN_CAGR">"c6116"</definedName>
    <definedName name="IQ_NON_INT_INC_2YR_ANN_GROWTH">"c805"</definedName>
    <definedName name="IQ_NON_INT_INC_3YR_ANN_CAGR">"c6117"</definedName>
    <definedName name="IQ_NON_INT_INC_3YR_ANN_GROWTH">"c806"</definedName>
    <definedName name="IQ_NON_INT_INC_5YR_ANN_CAGR">"c6118"</definedName>
    <definedName name="IQ_NON_INT_INC_5YR_ANN_GROWTH">"c807"</definedName>
    <definedName name="IQ_NON_INT_INC_7YR_ANN_CAGR">"c6119"</definedName>
    <definedName name="IQ_NON_INT_INC_7YR_ANN_GROWTH">"c808"</definedName>
    <definedName name="IQ_NON_INT_INC_AVG_ASSETS_FFIEC">"c13359"</definedName>
    <definedName name="IQ_NON_INT_INC_BNK_AP">"c8876"</definedName>
    <definedName name="IQ_NON_INT_INC_BNK_AP_ABS">"c8895"</definedName>
    <definedName name="IQ_NON_INT_INC_BNK_NAME_AP">"c8914"</definedName>
    <definedName name="IQ_NON_INT_INC_BNK_NAME_AP_ABS">"c8933"</definedName>
    <definedName name="IQ_NON_INT_INC_BNK_SUBTOTAL_AP">"c8980"</definedName>
    <definedName name="IQ_NON_INT_INC_FDIC">"c6575"</definedName>
    <definedName name="IQ_NON_INT_INC_OPERATING_INC_FFIEC">"c13382"</definedName>
    <definedName name="IQ_NON_INT_INCOME_AVG_ASSET">"c15707"</definedName>
    <definedName name="IQ_NON_INT_INCOME_FFIEC">"c13017"</definedName>
    <definedName name="IQ_NON_INTEREST_EXP">"c801"</definedName>
    <definedName name="IQ_NON_INTEREST_EXP_1">"c1400"</definedName>
    <definedName name="IQ_NON_INTEREST_INC">"c802"</definedName>
    <definedName name="IQ_NON_INTEREST_INC_1">"c1401"</definedName>
    <definedName name="IQ_NON_OPER_EXP">"c809"</definedName>
    <definedName name="IQ_NON_OPER_INC">"c810"</definedName>
    <definedName name="IQ_NON_PERF_ASSETS_10YR_ANN_CAGR">"c6120"</definedName>
    <definedName name="IQ_NON_PERF_ASSETS_10YR_ANN_GROWTH">"c811"</definedName>
    <definedName name="IQ_NON_PERF_ASSETS_1YR_ANN_GROWTH">"c812"</definedName>
    <definedName name="IQ_NON_PERF_ASSETS_2YR_ANN_CAGR">"c6121"</definedName>
    <definedName name="IQ_NON_PERF_ASSETS_2YR_ANN_GROWTH">"c813"</definedName>
    <definedName name="IQ_NON_PERF_ASSETS_3YR_ANN_CAGR">"c6122"</definedName>
    <definedName name="IQ_NON_PERF_ASSETS_3YR_ANN_GROWTH">"c814"</definedName>
    <definedName name="IQ_NON_PERF_ASSETS_5YR_ANN_CAGR">"c6123"</definedName>
    <definedName name="IQ_NON_PERF_ASSETS_5YR_ANN_GROWTH">"c815"</definedName>
    <definedName name="IQ_NON_PERF_ASSETS_7YR_ANN_CAGR">"c6124"</definedName>
    <definedName name="IQ_NON_PERF_ASSETS_7YR_ANN_GROWTH">"c816"</definedName>
    <definedName name="IQ_NON_PERF_ASSETS_EQUITY">"c15702"</definedName>
    <definedName name="IQ_NON_PERF_ASSETS_LOANS_OREO">"c15701"</definedName>
    <definedName name="IQ_NON_PERF_ASSETS_TOTAL_ASSETS">"c817"</definedName>
    <definedName name="IQ_NON_PERF_LOANS_10YR_ANN_CAGR">"c6125"</definedName>
    <definedName name="IQ_NON_PERF_LOANS_10YR_ANN_GROWTH">"c818"</definedName>
    <definedName name="IQ_NON_PERF_LOANS_1YR_ANN_GROWTH">"c819"</definedName>
    <definedName name="IQ_NON_PERF_LOANS_2YR_ANN_CAGR">"c6126"</definedName>
    <definedName name="IQ_NON_PERF_LOANS_2YR_ANN_GROWTH">"c820"</definedName>
    <definedName name="IQ_NON_PERF_LOANS_3YR_ANN_CAGR">"c6127"</definedName>
    <definedName name="IQ_NON_PERF_LOANS_3YR_ANN_GROWTH">"c821"</definedName>
    <definedName name="IQ_NON_PERF_LOANS_5YR_ANN_CAGR">"c6128"</definedName>
    <definedName name="IQ_NON_PERF_LOANS_5YR_ANN_GROWTH">"c822"</definedName>
    <definedName name="IQ_NON_PERF_LOANS_7YR_ANN_CAGR">"c6129"</definedName>
    <definedName name="IQ_NON_PERF_LOANS_7YR_ANN_GROWTH">"c823"</definedName>
    <definedName name="IQ_NON_PERF_LOANS_TOTAL_ASSETS">"c824"</definedName>
    <definedName name="IQ_NON_PERF_LOANS_TOTAL_LOANS">"c825"</definedName>
    <definedName name="IQ_NON_PERFORMING_ASSETS">"c826"</definedName>
    <definedName name="IQ_NON_PERFORMING_ASSETS_FFIEC">"c13859"</definedName>
    <definedName name="IQ_NON_PERFORMING_LOANS">"c827"</definedName>
    <definedName name="IQ_NON_PERFORMING_LOANS_FFIEC">"c13861"</definedName>
    <definedName name="IQ_NON_RE_DA">"c16179"</definedName>
    <definedName name="IQ_NON_RENTAL_NOI">"c16066"</definedName>
    <definedName name="IQ_NON_RENTAL_OPERATING_EXPENSE">"c16046"</definedName>
    <definedName name="IQ_NON_US_ADDRESS_LEASE_FIN_REC_FFIEC">"c13625"</definedName>
    <definedName name="IQ_NON_US_ADDRESSEES_TOTAL_LOANS_FOREIGN_FDIC">"c6443"</definedName>
    <definedName name="IQ_NON_US_CHARGE_OFFS_AND_RECOVERIES_FDIC">"c6650"</definedName>
    <definedName name="IQ_NON_US_CHARGE_OFFS_FDIC">"c6648"</definedName>
    <definedName name="IQ_NON_US_COMMERCIAL_INDUSTRIAL_CHARGE_OFFS_FDIC">"c6651"</definedName>
    <definedName name="IQ_NON_US_NET_LOANS_FDIC">"c6376"</definedName>
    <definedName name="IQ_NON_US_RECOVERIES_FDIC">"c6649"</definedName>
    <definedName name="IQ_NONCASH_INCOME_AMORT_CLOSED_END_LOANS_FFIEC">"c13078"</definedName>
    <definedName name="IQ_NONCASH_PENSION_EXP">"c3000"</definedName>
    <definedName name="IQ_NONCORE_ASSETS_TOT_FFIEC">"c13443"</definedName>
    <definedName name="IQ_NONCURRENT_LOANS_1_4_FAMILY_FDIC">"c6770"</definedName>
    <definedName name="IQ_NONCURRENT_LOANS_COMMERCIAL_INDUSTRIAL_FDIC">"c6773"</definedName>
    <definedName name="IQ_NONCURRENT_LOANS_COMMERCIAL_RE_FDIC">"c6768"</definedName>
    <definedName name="IQ_NONCURRENT_LOANS_COMMERCIAL_RE_NOT_SECURED_FDIC">"c6778"</definedName>
    <definedName name="IQ_NONCURRENT_LOANS_CONSTRUCTION_LAND_DEV_FDIC">"c6767"</definedName>
    <definedName name="IQ_NONCURRENT_LOANS_CREDIT_CARD_FDIC">"c6775"</definedName>
    <definedName name="IQ_NONCURRENT_LOANS_GUARANTEED_FDIC">"c6358"</definedName>
    <definedName name="IQ_NONCURRENT_LOANS_HOME_EQUITY_FDIC">"c6771"</definedName>
    <definedName name="IQ_NONCURRENT_LOANS_INDIVIDUALS_FDIC">"c6774"</definedName>
    <definedName name="IQ_NONCURRENT_LOANS_LEASES_FDIC">"c6357"</definedName>
    <definedName name="IQ_NONCURRENT_LOANS_MULTIFAMILY_FDIC">"c6769"</definedName>
    <definedName name="IQ_NONCURRENT_LOANS_OTHER_FAMILY_FDIC">"c6772"</definedName>
    <definedName name="IQ_NONCURRENT_LOANS_OTHER_INDIVIDUAL_FDIC">"c6776"</definedName>
    <definedName name="IQ_NONCURRENT_LOANS_OTHER_LOANS_FDIC">"c6777"</definedName>
    <definedName name="IQ_NONCURRENT_LOANS_RE_FDIC">"c6766"</definedName>
    <definedName name="IQ_NONCURRENT_LOANS_TOTAL_LOANS_FDIC">"c6765"</definedName>
    <definedName name="IQ_NONCURRENT_OREO_ASSETS_FDIC">"c6741"</definedName>
    <definedName name="IQ_NONDEF_CAPITAL_GOODS_ORDERS">"c6932"</definedName>
    <definedName name="IQ_NONDEF_CAPITAL_GOODS_ORDERS_APR">"c7592"</definedName>
    <definedName name="IQ_NONDEF_CAPITAL_GOODS_ORDERS_APR_FC">"c8472"</definedName>
    <definedName name="IQ_NONDEF_CAPITAL_GOODS_ORDERS_FC">"c7812"</definedName>
    <definedName name="IQ_NONDEF_CAPITAL_GOODS_ORDERS_POP">"c7152"</definedName>
    <definedName name="IQ_NONDEF_CAPITAL_GOODS_ORDERS_POP_FC">"c8032"</definedName>
    <definedName name="IQ_NONDEF_CAPITAL_GOODS_ORDERS_YOY">"c7372"</definedName>
    <definedName name="IQ_NONDEF_CAPITAL_GOODS_ORDERS_YOY_FC">"c8252"</definedName>
    <definedName name="IQ_NONDEF_CAPITAL_GOODS_SHIPMENTS">"c6933"</definedName>
    <definedName name="IQ_NONDEF_CAPITAL_GOODS_SHIPMENTS_APR">"c7593"</definedName>
    <definedName name="IQ_NONDEF_CAPITAL_GOODS_SHIPMENTS_APR_FC">"c8473"</definedName>
    <definedName name="IQ_NONDEF_CAPITAL_GOODS_SHIPMENTS_FC">"c7813"</definedName>
    <definedName name="IQ_NONDEF_CAPITAL_GOODS_SHIPMENTS_POP">"c7153"</definedName>
    <definedName name="IQ_NONDEF_CAPITAL_GOODS_SHIPMENTS_POP_FC">"c8033"</definedName>
    <definedName name="IQ_NONDEF_CAPITAL_GOODS_SHIPMENTS_YOY">"c7373"</definedName>
    <definedName name="IQ_NONDEF_CAPITAL_GOODS_SHIPMENTS_YOY_FC">"c8253"</definedName>
    <definedName name="IQ_NONDEF_SPENDING_SAAR">"c6934"</definedName>
    <definedName name="IQ_NONDEF_SPENDING_SAAR_APR">"c7594"</definedName>
    <definedName name="IQ_NONDEF_SPENDING_SAAR_APR_FC">"c8474"</definedName>
    <definedName name="IQ_NONDEF_SPENDING_SAAR_FC">"c7814"</definedName>
    <definedName name="IQ_NONDEF_SPENDING_SAAR_POP">"c7154"</definedName>
    <definedName name="IQ_NONDEF_SPENDING_SAAR_POP_FC">"c8034"</definedName>
    <definedName name="IQ_NONDEF_SPENDING_SAAR_YOY">"c7374"</definedName>
    <definedName name="IQ_NONDEF_SPENDING_SAAR_YOY_FC">"c8254"</definedName>
    <definedName name="IQ_NONFARM_EMP_HRS_PCT_CHANGE">"c6935"</definedName>
    <definedName name="IQ_NONFARM_EMP_HRS_PCT_CHANGE_FC">"c7815"</definedName>
    <definedName name="IQ_NONFARM_EMP_HRS_PCT_CHANGE_POP">"c7155"</definedName>
    <definedName name="IQ_NONFARM_EMP_HRS_PCT_CHANGE_POP_FC">"c8035"</definedName>
    <definedName name="IQ_NONFARM_EMP_HRS_PCT_CHANGE_YOY">"c7375"</definedName>
    <definedName name="IQ_NONFARM_EMP_HRS_PCT_CHANGE_YOY_FC">"c8255"</definedName>
    <definedName name="IQ_NONFARM_NONRES_DOM_FFIEC">"c15271"</definedName>
    <definedName name="IQ_NONFARM_NONRES_GROSS_LOANS_FFIEC">"c13405"</definedName>
    <definedName name="IQ_NONFARM_NONRES_LL_REC_DOM_FFIEC">"c13626"</definedName>
    <definedName name="IQ_NONFARM_NONRES_RISK_BASED_FFIEC">"c13426"</definedName>
    <definedName name="IQ_NONFARM_OUTPUT_PER_HR">"c6936"</definedName>
    <definedName name="IQ_NONFARM_OUTPUT_PER_HR_APR">"c7596"</definedName>
    <definedName name="IQ_NONFARM_OUTPUT_PER_HR_APR_FC">"c8476"</definedName>
    <definedName name="IQ_NONFARM_OUTPUT_PER_HR_FC">"c7816"</definedName>
    <definedName name="IQ_NONFARM_OUTPUT_PER_HR_POP">"c7156"</definedName>
    <definedName name="IQ_NONFARM_OUTPUT_PER_HR_POP_FC">"c8036"</definedName>
    <definedName name="IQ_NONFARM_OUTPUT_PER_HR_YOY">"c7376"</definedName>
    <definedName name="IQ_NONFARM_OUTPUT_PER_HR_YOY_FC">"c8256"</definedName>
    <definedName name="IQ_NONFARM_PAYROLLS">"c6926"</definedName>
    <definedName name="IQ_NONFARM_PAYROLLS_APR">"c7586"</definedName>
    <definedName name="IQ_NONFARM_PAYROLLS_APR_FC">"c8466"</definedName>
    <definedName name="IQ_NONFARM_PAYROLLS_FC">"c7806"</definedName>
    <definedName name="IQ_NONFARM_PAYROLLS_POP">"c7146"</definedName>
    <definedName name="IQ_NONFARM_PAYROLLS_POP_FC">"c8026"</definedName>
    <definedName name="IQ_NONFARM_PAYROLLS_YOY">"c7366"</definedName>
    <definedName name="IQ_NONFARM_PAYROLLS_YOY_FC">"c8246"</definedName>
    <definedName name="IQ_NONFARM_TOTAL_HR_INDEX">"c6937"</definedName>
    <definedName name="IQ_NONFARM_TOTAL_HR_INDEX_APR">"c7597"</definedName>
    <definedName name="IQ_NONFARM_TOTAL_HR_INDEX_APR_FC">"c8477"</definedName>
    <definedName name="IQ_NONFARM_TOTAL_HR_INDEX_FC">"c7817"</definedName>
    <definedName name="IQ_NONFARM_TOTAL_HR_INDEX_POP">"c7157"</definedName>
    <definedName name="IQ_NONFARM_TOTAL_HR_INDEX_POP_FC">"c8037"</definedName>
    <definedName name="IQ_NONFARM_TOTAL_HR_INDEX_YOY">"c7377"</definedName>
    <definedName name="IQ_NONFARM_TOTAL_HR_INDEX_YOY_FC">"c8257"</definedName>
    <definedName name="IQ_NONFARM_WAGES">"c6938"</definedName>
    <definedName name="IQ_NONFARM_WAGES_APR">"c7598"</definedName>
    <definedName name="IQ_NONFARM_WAGES_APR_FC">"c8478"</definedName>
    <definedName name="IQ_NONFARM_WAGES_FC">"c7818"</definedName>
    <definedName name="IQ_NONFARM_WAGES_INDEX">"c6939"</definedName>
    <definedName name="IQ_NONFARM_WAGES_INDEX_APR">"c7599"</definedName>
    <definedName name="IQ_NONFARM_WAGES_INDEX_APR_FC">"c8479"</definedName>
    <definedName name="IQ_NONFARM_WAGES_INDEX_FC">"c7819"</definedName>
    <definedName name="IQ_NONFARM_WAGES_INDEX_POP">"c7159"</definedName>
    <definedName name="IQ_NONFARM_WAGES_INDEX_POP_FC">"c8039"</definedName>
    <definedName name="IQ_NONFARM_WAGES_INDEX_YOY">"c7379"</definedName>
    <definedName name="IQ_NONFARM_WAGES_INDEX_YOY_FC">"c8259"</definedName>
    <definedName name="IQ_NONFARM_WAGES_POP">"c7158"</definedName>
    <definedName name="IQ_NONFARM_WAGES_POP_FC">"c8038"</definedName>
    <definedName name="IQ_NONFARM_WAGES_YOY">"c7378"</definedName>
    <definedName name="IQ_NONFARM_WAGES_YOY_FC">"c8258"</definedName>
    <definedName name="IQ_NONINTEREST_BEARING_BALANCES_FDIC">"c6394"</definedName>
    <definedName name="IQ_NONINTEREST_BEARING_CASH_FFIEC">"c12774"</definedName>
    <definedName name="IQ_NONINTEREST_BEARING_DEPOSITS_DOMESTIC_FDIC">"c6477"</definedName>
    <definedName name="IQ_NONINTEREST_BEARING_DEPOSITS_FOREIGN_FDIC">"c6484"</definedName>
    <definedName name="IQ_NONINTEREST_EXPENSE_EARNING_ASSETS_FDIC">"c6728"</definedName>
    <definedName name="IQ_NONINTEREST_INC_FOREIGN_FFIEC">"c15376"</definedName>
    <definedName name="IQ_NONINTEREST_INCOME_EARNING_ASSETS_FDIC">"c6727"</definedName>
    <definedName name="IQ_NONMORTGAGE_SERVICING_FDIC">"c6336"</definedName>
    <definedName name="IQ_NONQUALIFYING_PREFERRED_T1_FFIEC">"c13134"</definedName>
    <definedName name="IQ_NONRECOURSE_DEBT">"c2550"</definedName>
    <definedName name="IQ_NONRECOURSE_DEBT_PCT">"c2551"</definedName>
    <definedName name="IQ_NONRES_FIXED_INVEST">"c6931"</definedName>
    <definedName name="IQ_NONRES_FIXED_INVEST_APR">"c7591"</definedName>
    <definedName name="IQ_NONRES_FIXED_INVEST_POP">"c7151"</definedName>
    <definedName name="IQ_NONRES_FIXED_INVEST_PRIV_APR_FC_UNUSED">"c8468"</definedName>
    <definedName name="IQ_NONRES_FIXED_INVEST_PRIV_APR_FC_UNUSED_UNUSED_UNUSED">"c8468"</definedName>
    <definedName name="IQ_NONRES_FIXED_INVEST_PRIV_APR_UNUSED">"c7588"</definedName>
    <definedName name="IQ_NONRES_FIXED_INVEST_PRIV_APR_UNUSED_UNUSED_UNUSED">"c7588"</definedName>
    <definedName name="IQ_NONRES_FIXED_INVEST_PRIV_FC_UNUSED">"c7808"</definedName>
    <definedName name="IQ_NONRES_FIXED_INVEST_PRIV_FC_UNUSED_UNUSED_UNUSED">"c7808"</definedName>
    <definedName name="IQ_NONRES_FIXED_INVEST_PRIV_POP_FC_UNUSED">"c8028"</definedName>
    <definedName name="IQ_NONRES_FIXED_INVEST_PRIV_POP_FC_UNUSED_UNUSED_UNUSED">"c8028"</definedName>
    <definedName name="IQ_NONRES_FIXED_INVEST_PRIV_POP_UNUSED">"c7148"</definedName>
    <definedName name="IQ_NONRES_FIXED_INVEST_PRIV_POP_UNUSED_UNUSED_UNUSED">"c7148"</definedName>
    <definedName name="IQ_NONRES_FIXED_INVEST_PRIV_REAL">"c6989"</definedName>
    <definedName name="IQ_NONRES_FIXED_INVEST_PRIV_REAL_APR">"c7649"</definedName>
    <definedName name="IQ_NONRES_FIXED_INVEST_PRIV_REAL_APR_FC">"c8529"</definedName>
    <definedName name="IQ_NONRES_FIXED_INVEST_PRIV_REAL_FC">"c7869"</definedName>
    <definedName name="IQ_NONRES_FIXED_INVEST_PRIV_REAL_POP">"c7209"</definedName>
    <definedName name="IQ_NONRES_FIXED_INVEST_PRIV_REAL_POP_FC">"c8089"</definedName>
    <definedName name="IQ_NONRES_FIXED_INVEST_PRIV_REAL_SAAR">"c6990"</definedName>
    <definedName name="IQ_NONRES_FIXED_INVEST_PRIV_REAL_SAAR_APR">"c7650"</definedName>
    <definedName name="IQ_NONRES_FIXED_INVEST_PRIV_REAL_SAAR_APR_FC">"c8530"</definedName>
    <definedName name="IQ_NONRES_FIXED_INVEST_PRIV_REAL_SAAR_FC">"c7870"</definedName>
    <definedName name="IQ_NONRES_FIXED_INVEST_PRIV_REAL_SAAR_POP">"c7210"</definedName>
    <definedName name="IQ_NONRES_FIXED_INVEST_PRIV_REAL_SAAR_POP_FC">"c8090"</definedName>
    <definedName name="IQ_NONRES_FIXED_INVEST_PRIV_REAL_SAAR_USD_APR_FC">"c11981"</definedName>
    <definedName name="IQ_NONRES_FIXED_INVEST_PRIV_REAL_SAAR_USD_FC">"c11978"</definedName>
    <definedName name="IQ_NONRES_FIXED_INVEST_PRIV_REAL_SAAR_USD_POP_FC">"c11979"</definedName>
    <definedName name="IQ_NONRES_FIXED_INVEST_PRIV_REAL_SAAR_USD_YOY_FC">"c11980"</definedName>
    <definedName name="IQ_NONRES_FIXED_INVEST_PRIV_REAL_SAAR_YOY">"c7430"</definedName>
    <definedName name="IQ_NONRES_FIXED_INVEST_PRIV_REAL_SAAR_YOY_FC">"c8310"</definedName>
    <definedName name="IQ_NONRES_FIXED_INVEST_PRIV_REAL_USD_APR_FC">"c11977"</definedName>
    <definedName name="IQ_NONRES_FIXED_INVEST_PRIV_REAL_USD_FC">"c11974"</definedName>
    <definedName name="IQ_NONRES_FIXED_INVEST_PRIV_REAL_USD_POP_FC">"c11975"</definedName>
    <definedName name="IQ_NONRES_FIXED_INVEST_PRIV_REAL_USD_YOY_FC">"c11976"</definedName>
    <definedName name="IQ_NONRES_FIXED_INVEST_PRIV_REAL_YOY">"c7429"</definedName>
    <definedName name="IQ_NONRES_FIXED_INVEST_PRIV_REAL_YOY_FC">"c8309"</definedName>
    <definedName name="IQ_NONRES_FIXED_INVEST_PRIV_SAAR">"c6929"</definedName>
    <definedName name="IQ_NONRES_FIXED_INVEST_PRIV_SAAR_APR">"c7589"</definedName>
    <definedName name="IQ_NONRES_FIXED_INVEST_PRIV_SAAR_APR_FC">"c8469"</definedName>
    <definedName name="IQ_NONRES_FIXED_INVEST_PRIV_SAAR_FC">"c7809"</definedName>
    <definedName name="IQ_NONRES_FIXED_INVEST_PRIV_SAAR_POP">"c7149"</definedName>
    <definedName name="IQ_NONRES_FIXED_INVEST_PRIV_SAAR_POP_FC">"c8029"</definedName>
    <definedName name="IQ_NONRES_FIXED_INVEST_PRIV_SAAR_USD_APR_FC">"c11877"</definedName>
    <definedName name="IQ_NONRES_FIXED_INVEST_PRIV_SAAR_USD_FC">"c11874"</definedName>
    <definedName name="IQ_NONRES_FIXED_INVEST_PRIV_SAAR_USD_POP_FC">"c11875"</definedName>
    <definedName name="IQ_NONRES_FIXED_INVEST_PRIV_SAAR_USD_YOY_FC">"c11876"</definedName>
    <definedName name="IQ_NONRES_FIXED_INVEST_PRIV_SAAR_YOY">"c7369"</definedName>
    <definedName name="IQ_NONRES_FIXED_INVEST_PRIV_SAAR_YOY_FC">"c8249"</definedName>
    <definedName name="IQ_NONRES_FIXED_INVEST_PRIV_UNUSED">"c6928"</definedName>
    <definedName name="IQ_NONRES_FIXED_INVEST_PRIV_UNUSED_UNUSED_UNUSED">"c6928"</definedName>
    <definedName name="IQ_NONRES_FIXED_INVEST_PRIV_USD_APR_FC">"c11873"</definedName>
    <definedName name="IQ_NONRES_FIXED_INVEST_PRIV_USD_FC">"c11870"</definedName>
    <definedName name="IQ_NONRES_FIXED_INVEST_PRIV_USD_POP_FC">"c11871"</definedName>
    <definedName name="IQ_NONRES_FIXED_INVEST_PRIV_USD_YOY_FC">"c11872"</definedName>
    <definedName name="IQ_NONRES_FIXED_INVEST_PRIV_YOY_FC_UNUSED">"c8248"</definedName>
    <definedName name="IQ_NONRES_FIXED_INVEST_PRIV_YOY_FC_UNUSED_UNUSED_UNUSED">"c8248"</definedName>
    <definedName name="IQ_NONRES_FIXED_INVEST_PRIV_YOY_UNUSED">"c7368"</definedName>
    <definedName name="IQ_NONRES_FIXED_INVEST_PRIV_YOY_UNUSED_UNUSED_UNUSED">"c7368"</definedName>
    <definedName name="IQ_NONRES_FIXED_INVEST_REAL">"c6993"</definedName>
    <definedName name="IQ_NONRES_FIXED_INVEST_REAL_APR">"c7653"</definedName>
    <definedName name="IQ_NONRES_FIXED_INVEST_REAL_POP">"c7213"</definedName>
    <definedName name="IQ_NONRES_FIXED_INVEST_REAL_SAAR">"c6987"</definedName>
    <definedName name="IQ_NONRES_FIXED_INVEST_REAL_SAAR_APR">"c7647"</definedName>
    <definedName name="IQ_NONRES_FIXED_INVEST_REAL_SAAR_APR_FC">"c8527"</definedName>
    <definedName name="IQ_NONRES_FIXED_INVEST_REAL_SAAR_FC">"c7867"</definedName>
    <definedName name="IQ_NONRES_FIXED_INVEST_REAL_SAAR_POP">"c7207"</definedName>
    <definedName name="IQ_NONRES_FIXED_INVEST_REAL_SAAR_POP_FC">"c8087"</definedName>
    <definedName name="IQ_NONRES_FIXED_INVEST_REAL_SAAR_YOY">"c7427"</definedName>
    <definedName name="IQ_NONRES_FIXED_INVEST_REAL_SAAR_YOY_FC">"c8307"</definedName>
    <definedName name="IQ_NONRES_FIXED_INVEST_REAL_USD_APR_FC">"c11973"</definedName>
    <definedName name="IQ_NONRES_FIXED_INVEST_REAL_USD_FC">"c11970"</definedName>
    <definedName name="IQ_NONRES_FIXED_INVEST_REAL_USD_POP_FC">"c11971"</definedName>
    <definedName name="IQ_NONRES_FIXED_INVEST_REAL_USD_YOY_FC">"c11972"</definedName>
    <definedName name="IQ_NONRES_FIXED_INVEST_REAL_YOY">"c7433"</definedName>
    <definedName name="IQ_NONRES_FIXED_INVEST_STRUCT">"c6930"</definedName>
    <definedName name="IQ_NONRES_FIXED_INVEST_STRUCT_APR">"c7590"</definedName>
    <definedName name="IQ_NONRES_FIXED_INVEST_STRUCT_APR_FC">"c8470"</definedName>
    <definedName name="IQ_NONRES_FIXED_INVEST_STRUCT_FC">"c7810"</definedName>
    <definedName name="IQ_NONRES_FIXED_INVEST_STRUCT_POP">"c7150"</definedName>
    <definedName name="IQ_NONRES_FIXED_INVEST_STRUCT_POP_FC">"c8030"</definedName>
    <definedName name="IQ_NONRES_FIXED_INVEST_STRUCT_REAL">"c6992"</definedName>
    <definedName name="IQ_NONRES_FIXED_INVEST_STRUCT_REAL_APR">"c7652"</definedName>
    <definedName name="IQ_NONRES_FIXED_INVEST_STRUCT_REAL_APR_FC">"c8532"</definedName>
    <definedName name="IQ_NONRES_FIXED_INVEST_STRUCT_REAL_FC">"c7872"</definedName>
    <definedName name="IQ_NONRES_FIXED_INVEST_STRUCT_REAL_POP">"c7212"</definedName>
    <definedName name="IQ_NONRES_FIXED_INVEST_STRUCT_REAL_POP_FC">"c8092"</definedName>
    <definedName name="IQ_NONRES_FIXED_INVEST_STRUCT_REAL_SAAR">"c6991"</definedName>
    <definedName name="IQ_NONRES_FIXED_INVEST_STRUCT_REAL_SAAR_APR">"c7651"</definedName>
    <definedName name="IQ_NONRES_FIXED_INVEST_STRUCT_REAL_SAAR_APR_FC">"c8531"</definedName>
    <definedName name="IQ_NONRES_FIXED_INVEST_STRUCT_REAL_SAAR_FC">"c7871"</definedName>
    <definedName name="IQ_NONRES_FIXED_INVEST_STRUCT_REAL_SAAR_POP">"c7211"</definedName>
    <definedName name="IQ_NONRES_FIXED_INVEST_STRUCT_REAL_SAAR_POP_FC">"c8091"</definedName>
    <definedName name="IQ_NONRES_FIXED_INVEST_STRUCT_REAL_SAAR_YOY">"c7431"</definedName>
    <definedName name="IQ_NONRES_FIXED_INVEST_STRUCT_REAL_SAAR_YOY_FC">"c8311"</definedName>
    <definedName name="IQ_NONRES_FIXED_INVEST_STRUCT_REAL_USD_APR_FC">"c11985"</definedName>
    <definedName name="IQ_NONRES_FIXED_INVEST_STRUCT_REAL_USD_FC">"c11982"</definedName>
    <definedName name="IQ_NONRES_FIXED_INVEST_STRUCT_REAL_USD_POP_FC">"c11983"</definedName>
    <definedName name="IQ_NONRES_FIXED_INVEST_STRUCT_REAL_USD_YOY_FC">"c11984"</definedName>
    <definedName name="IQ_NONRES_FIXED_INVEST_STRUCT_REAL_YOY">"c7432"</definedName>
    <definedName name="IQ_NONRES_FIXED_INVEST_STRUCT_REAL_YOY_FC">"c8312"</definedName>
    <definedName name="IQ_NONRES_FIXED_INVEST_STRUCT_USD_APR_FC">"c11881"</definedName>
    <definedName name="IQ_NONRES_FIXED_INVEST_STRUCT_USD_FC">"c11878"</definedName>
    <definedName name="IQ_NONRES_FIXED_INVEST_STRUCT_USD_POP_FC">"c11879"</definedName>
    <definedName name="IQ_NONRES_FIXED_INVEST_STRUCT_USD_YOY_FC">"c11880"</definedName>
    <definedName name="IQ_NONRES_FIXED_INVEST_STRUCT_YOY">"c7370"</definedName>
    <definedName name="IQ_NONRES_FIXED_INVEST_STRUCT_YOY_FC">"c8250"</definedName>
    <definedName name="IQ_NONRES_FIXED_INVEST_USD_APR_FC">"c11869"</definedName>
    <definedName name="IQ_NONRES_FIXED_INVEST_USD_FC">"c11866"</definedName>
    <definedName name="IQ_NONRES_FIXED_INVEST_USD_POP_FC">"c11867"</definedName>
    <definedName name="IQ_NONRES_FIXED_INVEST_USD_YOY_FC">"c11868"</definedName>
    <definedName name="IQ_NONRES_FIXED_INVEST_YOY">"c7371"</definedName>
    <definedName name="IQ_NONTRADING_SECURITIES_FAIR_VALUE_TOT_FFIEC">"c13211"</definedName>
    <definedName name="IQ_NONTRADING_SECURITIES_LEVEL_1_FFIEC">"c13219"</definedName>
    <definedName name="IQ_NONTRADING_SECURITIES_LEVEL_2_FFIEC">"c13227"</definedName>
    <definedName name="IQ_NONTRADING_SECURITIES_LEVEL_3_FFIEC">"c13235"</definedName>
    <definedName name="IQ_NONTRANSACTION_ACCOUNTS_FDIC">"c6552"</definedName>
    <definedName name="IQ_NONUTIL_REV">"c2089"</definedName>
    <definedName name="IQ_NORM_EPS_ACT_OR_EST">"c2249"</definedName>
    <definedName name="IQ_NORM_EPS_ACT_OR_EST_CIQ">"c5069"</definedName>
    <definedName name="IQ_NORM_EPS_ACT_OR_EST_REUT">"c5472"</definedName>
    <definedName name="IQ_NORMAL_INC_AFTER">"c1605"</definedName>
    <definedName name="IQ_NORMAL_INC_AVAIL">"c1606"</definedName>
    <definedName name="IQ_NORMAL_INC_BEFORE">"c1607"</definedName>
    <definedName name="IQ_NOTES_PAY">"c1176"</definedName>
    <definedName name="IQ_NOTES_PAY_1">"c1423"</definedName>
    <definedName name="IQ_NOTIONAL_AMOUNT_CREDIT_DERIVATIVES_FDIC">"c6507"</definedName>
    <definedName name="IQ_NOTIONAL_AMT_DERIVATIVES_BENEFICIARY_FFIEC">"c13118"</definedName>
    <definedName name="IQ_NOTIONAL_AMT_DERIVATIVES_GUARANTOR_FFIEC">"c13111"</definedName>
    <definedName name="IQ_NOTIONAL_VALUE_EXCHANGE_SWAPS_FDIC">"c6516"</definedName>
    <definedName name="IQ_NOTIONAL_VALUE_OTHER_SWAPS_FDIC">"c6521"</definedName>
    <definedName name="IQ_NOTIONAL_VALUE_RATE_SWAPS_FDIC">"c6511"</definedName>
    <definedName name="IQ_NOW_ACCOUNT">"c828"</definedName>
    <definedName name="IQ_NOW_ATS_ACCOUNTS_COMMERCIAL_BANK_SUBS_FFIEC">"c12946"</definedName>
    <definedName name="IQ_NOW_ATS_ACCOUNTS_OTHER_INSTITUTIONS_FFIEC">"c12951"</definedName>
    <definedName name="IQ_NOW_OTHER_TRANS_ACCTS_TOT_DEPOSITS_FFIEC">"c13903"</definedName>
    <definedName name="IQ_NPPE">"c829"</definedName>
    <definedName name="IQ_NPPE_10YR_ANN_CAGR">"c6130"</definedName>
    <definedName name="IQ_NPPE_10YR_ANN_GROWTH">"c830"</definedName>
    <definedName name="IQ_NPPE_1YR_ANN_GROWTH">"c831"</definedName>
    <definedName name="IQ_NPPE_2YR_ANN_CAGR">"c6131"</definedName>
    <definedName name="IQ_NPPE_2YR_ANN_GROWTH">"c832"</definedName>
    <definedName name="IQ_NPPE_3YR_ANN_CAGR">"c6132"</definedName>
    <definedName name="IQ_NPPE_3YR_ANN_GROWTH">"c833"</definedName>
    <definedName name="IQ_NPPE_5YR_ANN_CAGR">"c6133"</definedName>
    <definedName name="IQ_NPPE_5YR_ANN_GROWTH">"c834"</definedName>
    <definedName name="IQ_NPPE_7YR_ANN_CAGR">"c6134"</definedName>
    <definedName name="IQ_NPPE_7YR_ANN_GROWTH">"c835"</definedName>
    <definedName name="IQ_NTM">6000</definedName>
    <definedName name="IQ_NUKE">"c836"</definedName>
    <definedName name="IQ_NUKE_CF">"c837"</definedName>
    <definedName name="IQ_NUKE_CONTR">"c838"</definedName>
    <definedName name="IQ_NUM_BRANCHES">"c2088"</definedName>
    <definedName name="IQ_NUM_CONTRIBUTORS">"c13739"</definedName>
    <definedName name="IQ_NUM_OFFICES">"c2088"</definedName>
    <definedName name="IQ_NUMBER_ADRHOLDERS">"c1970"</definedName>
    <definedName name="IQ_NUMBER_CELL_SITES">"c15762"</definedName>
    <definedName name="IQ_NUMBER_DAYS">"c1904"</definedName>
    <definedName name="IQ_NUMBER_DEPOSITS_LESS_THAN_100K_FDIC">"c6495"</definedName>
    <definedName name="IQ_NUMBER_DEPOSITS_MORE_THAN_100K_FDIC">"c6493"</definedName>
    <definedName name="IQ_NUMBER_MINES_ALUM">"c9248"</definedName>
    <definedName name="IQ_NUMBER_MINES_COAL">"c9822"</definedName>
    <definedName name="IQ_NUMBER_MINES_COP">"c9193"</definedName>
    <definedName name="IQ_NUMBER_MINES_DIAM">"c9672"</definedName>
    <definedName name="IQ_NUMBER_MINES_GOLD">"c9033"</definedName>
    <definedName name="IQ_NUMBER_MINES_IRON">"c9407"</definedName>
    <definedName name="IQ_NUMBER_MINES_LEAD">"c9460"</definedName>
    <definedName name="IQ_NUMBER_MINES_MANG">"c9513"</definedName>
    <definedName name="IQ_NUMBER_MINES_MOLYB">"c9725"</definedName>
    <definedName name="IQ_NUMBER_MINES_NICK">"c9301"</definedName>
    <definedName name="IQ_NUMBER_MINES_PLAT">"c9139"</definedName>
    <definedName name="IQ_NUMBER_MINES_SILVER">"c9086"</definedName>
    <definedName name="IQ_NUMBER_MINES_TITAN">"c9566"</definedName>
    <definedName name="IQ_NUMBER_MINES_URAN">"c9619"</definedName>
    <definedName name="IQ_NUMBER_MINES_ZINC">"c9354"</definedName>
    <definedName name="IQ_NUMBER_SHAREHOLDERS">"c1967"</definedName>
    <definedName name="IQ_NUMBER_SHAREHOLDERS_CLASSA">"c1968"</definedName>
    <definedName name="IQ_NUMBER_SHAREHOLDERS_CLASSB">"c1969"</definedName>
    <definedName name="IQ_NUMBER_SHAREHOLDERS_OTHER">"c1969"</definedName>
    <definedName name="IQ_NUMBER_WIRELESS_TOWERS">"c15766"</definedName>
    <definedName name="IQ_OBLIGATION_STATES_POLI_SUBD_US_LL_REC_DOM_FFIEC">"c15295"</definedName>
    <definedName name="IQ_OBLIGATION_STATES_POLI_SUBD_US_LL_REC_FFIEC">"c15294"</definedName>
    <definedName name="IQ_OBLIGATIONS_OF_STATES_TOTAL_LOANS_FOREIGN_FDIC">"c6447"</definedName>
    <definedName name="IQ_OBLIGATIONS_STATES_FDIC">"c6431"</definedName>
    <definedName name="IQ_OCCUPANCY_CONSOL">"c8840"</definedName>
    <definedName name="IQ_OCCUPANCY_EXP_AVG_ASSETS_FFIEC">"c13372"</definedName>
    <definedName name="IQ_OCCUPANCY_EXP_OPERATING_INC_FFIEC">"c13380"</definedName>
    <definedName name="IQ_OCCUPANCY_MANAGED">"c8842"</definedName>
    <definedName name="IQ_OCCUPANCY_OTHER">"c8843"</definedName>
    <definedName name="IQ_OCCUPANCY_SAME_PROP">"c8845"</definedName>
    <definedName name="IQ_OCCUPANCY_TOTAL">"c8844"</definedName>
    <definedName name="IQ_OCCUPANCY_UNCONSOL">"c8841"</definedName>
    <definedName name="IQ_OCCUPY_EXP">"c839"</definedName>
    <definedName name="IQ_OECD_LEAD_INDICATOR">"c20953"</definedName>
    <definedName name="IQ_OFFER_AMOUNT">"c2152"</definedName>
    <definedName name="IQ_OFFER_COUPON">"c2147"</definedName>
    <definedName name="IQ_OFFER_COUPON_TYPE">"c2148"</definedName>
    <definedName name="IQ_OFFER_DATE">"c2149"</definedName>
    <definedName name="IQ_OFFER_PRICE">"c2150"</definedName>
    <definedName name="IQ_OFFER_YIELD">"c2151"</definedName>
    <definedName name="IQ_OG_10DISC">"c1998"</definedName>
    <definedName name="IQ_OG_10DISC_GAS">"c2018"</definedName>
    <definedName name="IQ_OG_10DISC_OIL">"c2008"</definedName>
    <definedName name="IQ_OG_ACQ_COST_PROVED">"c1975"</definedName>
    <definedName name="IQ_OG_ACQ_COST_PROVED_GAS">"c1987"</definedName>
    <definedName name="IQ_OG_ACQ_COST_PROVED_OIL">"c1981"</definedName>
    <definedName name="IQ_OG_ACQ_COST_UNPROVED">"c1976"</definedName>
    <definedName name="IQ_OG_ACQ_COST_UNPROVED_GAS">"c1988"</definedName>
    <definedName name="IQ_OG_ACQ_COST_UNPROVED_OIL">"c1982"</definedName>
    <definedName name="IQ_OG_AVG_DAILY_GAS_EQUIV_PRODUCTION_MMCFE">"c10061"</definedName>
    <definedName name="IQ_OG_AVG_DAILY_OIL_EQUIV_PRODUCTION_KBOE">"c10060"</definedName>
    <definedName name="IQ_OG_AVG_DAILY_PROD_GAS">"c2910"</definedName>
    <definedName name="IQ_OG_AVG_DAILY_PROD_NGL">"c2911"</definedName>
    <definedName name="IQ_OG_AVG_DAILY_PROD_OIL">"c2909"</definedName>
    <definedName name="IQ_OG_AVG_DAILY_PRODUCTION_GAS_MMCM">"c10059"</definedName>
    <definedName name="IQ_OG_AVG_DAILY_SALES_VOL_EQ_INC_GAS">"c5797"</definedName>
    <definedName name="IQ_OG_AVG_DAILY_SALES_VOL_EQ_INC_NGL">"c5798"</definedName>
    <definedName name="IQ_OG_AVG_DAILY_SALES_VOL_EQ_INC_OIL">"c5796"</definedName>
    <definedName name="IQ_OG_AVG_GAS_PRICE_CBM_HEDGED">"c10054"</definedName>
    <definedName name="IQ_OG_AVG_GAS_PRICE_CBM_UNHEDGED">"c10055"</definedName>
    <definedName name="IQ_OG_AVG_PRODUCTION_COST_BBL">"c10062"</definedName>
    <definedName name="IQ_OG_AVG_PRODUCTION_COST_BOE">"c10064"</definedName>
    <definedName name="IQ_OG_AVG_PRODUCTION_COST_MCF">"c10063"</definedName>
    <definedName name="IQ_OG_AVG_PRODUCTION_COST_MCFE">"c10065"</definedName>
    <definedName name="IQ_OG_CLOSE_BALANCE_GAS">"c2049"</definedName>
    <definedName name="IQ_OG_CLOSE_BALANCE_NGL">"c2920"</definedName>
    <definedName name="IQ_OG_CLOSE_BALANCE_OIL">"c2037"</definedName>
    <definedName name="IQ_OG_DAILY_PRDUCTION_GROWTH_GAS">"c12732"</definedName>
    <definedName name="IQ_OG_DAILY_PRDUCTION_GROWTH_GAS_EQUIVALENT">"c12733"</definedName>
    <definedName name="IQ_OG_DAILY_PRDUCTION_GROWTH_NGL">"c12734"</definedName>
    <definedName name="IQ_OG_DAILY_PRDUCTION_GROWTH_OIL">"c12735"</definedName>
    <definedName name="IQ_OG_DAILY_PRDUCTION_GROWTH_OIL_EQUIVALENT">"c12736"</definedName>
    <definedName name="IQ_OG_DAILY_PRODUCTION_GROWTH_GAS">"c10073"</definedName>
    <definedName name="IQ_OG_DAILY_PRODUCTION_GROWTH_GAS_EQUIVALENT">"c10076"</definedName>
    <definedName name="IQ_OG_DAILY_PRODUCTION_GROWTH_NGL">"c10074"</definedName>
    <definedName name="IQ_OG_DAILY_PRODUCTION_GROWTH_OIL">"c10072"</definedName>
    <definedName name="IQ_OG_DAILY_PRODUCTION_GROWTH_OIL_EQUIVALENT">"c10075"</definedName>
    <definedName name="IQ_OG_DCF_BEFORE_TAXES">"c2023"</definedName>
    <definedName name="IQ_OG_DCF_BEFORE_TAXES_GAS">"c2025"</definedName>
    <definedName name="IQ_OG_DCF_BEFORE_TAXES_OIL">"c2024"</definedName>
    <definedName name="IQ_OG_DEVELOPED_ACRE_GROSS_EQ_INC">"c5802"</definedName>
    <definedName name="IQ_OG_DEVELOPED_ACRE_NET_EQ_INC">"c5803"</definedName>
    <definedName name="IQ_OG_DEVELOPED_RESERVES_GAS">"c2053"</definedName>
    <definedName name="IQ_OG_DEVELOPED_RESERVES_GAS_BCM">"c10045"</definedName>
    <definedName name="IQ_OG_DEVELOPED_RESERVES_NGL">"c2922"</definedName>
    <definedName name="IQ_OG_DEVELOPED_RESERVES_OIL">"c2054"</definedName>
    <definedName name="IQ_OG_DEVELOPMENT_COSTS">"c1978"</definedName>
    <definedName name="IQ_OG_DEVELOPMENT_COSTS_GAS">"c1990"</definedName>
    <definedName name="IQ_OG_DEVELOPMENT_COSTS_OIL">"c1984"</definedName>
    <definedName name="IQ_OG_EQUITY_AFFILIATES_RESERVES_GAS_BCM">"c10047"</definedName>
    <definedName name="IQ_OG_EQUITY_DCF">"c2002"</definedName>
    <definedName name="IQ_OG_EQUITY_DCF_GAS">"c2022"</definedName>
    <definedName name="IQ_OG_EQUITY_DCF_OIL">"c2012"</definedName>
    <definedName name="IQ_OG_EQUTY_RESERVES_GAS">"c2050"</definedName>
    <definedName name="IQ_OG_EQUTY_RESERVES_NGL">"c2921"</definedName>
    <definedName name="IQ_OG_EQUTY_RESERVES_OIL">"c2038"</definedName>
    <definedName name="IQ_OG_EXPLORATION_COSTS">"c1977"</definedName>
    <definedName name="IQ_OG_EXPLORATION_COSTS_GAS">"c1989"</definedName>
    <definedName name="IQ_OG_EXPLORATION_COSTS_OIL">"c1983"</definedName>
    <definedName name="IQ_OG_EXPLORATION_DEVELOPMENT_COST">"c10081"</definedName>
    <definedName name="IQ_OG_EXT_DISC_GAS">"c2043"</definedName>
    <definedName name="IQ_OG_EXT_DISC_NGL">"c2914"</definedName>
    <definedName name="IQ_OG_EXT_DISC_OIL">"c2031"</definedName>
    <definedName name="IQ_OG_FUTURE_CASH_INFLOWS">"c1993"</definedName>
    <definedName name="IQ_OG_FUTURE_CASH_INFLOWS_GAS">"c2013"</definedName>
    <definedName name="IQ_OG_FUTURE_CASH_INFLOWS_OIL">"c2003"</definedName>
    <definedName name="IQ_OG_FUTURE_DEVELOPMENT_COSTS">"c1995"</definedName>
    <definedName name="IQ_OG_FUTURE_DEVELOPMENT_COSTS_GAS">"c2015"</definedName>
    <definedName name="IQ_OG_FUTURE_DEVELOPMENT_COSTS_OIL">"c2005"</definedName>
    <definedName name="IQ_OG_FUTURE_INC_TAXES">"c1997"</definedName>
    <definedName name="IQ_OG_FUTURE_INC_TAXES_GAS">"c2017"</definedName>
    <definedName name="IQ_OG_FUTURE_INC_TAXES_OIL">"c2007"</definedName>
    <definedName name="IQ_OG_FUTURE_PRODUCTION_COSTS">"c1994"</definedName>
    <definedName name="IQ_OG_FUTURE_PRODUCTION_COSTS_GAS">"c2014"</definedName>
    <definedName name="IQ_OG_FUTURE_PRODUCTION_COSTS_OIL">"c2004"</definedName>
    <definedName name="IQ_OG_GAS_PRICE_HEDGED">"c2056"</definedName>
    <definedName name="IQ_OG_GAS_PRICE_UNHEDGED">"c2058"</definedName>
    <definedName name="IQ_OG_GROSS_DEVELOPED_AREA_SQ_KM">"c10079"</definedName>
    <definedName name="IQ_OG_GROSS_DEVELOPMENT_DRY_WELLS_DRILLED">"c10098"</definedName>
    <definedName name="IQ_OG_GROSS_DEVELOPMENT_PRODUCTIVE_WELLS_DRILLED">"c10097"</definedName>
    <definedName name="IQ_OG_GROSS_DEVELOPMENT_PRODUCTIVE_WELLS_DRILLED_GAS">"c15907"</definedName>
    <definedName name="IQ_OG_GROSS_DEVELOPMENT_PRODUCTIVE_WELLS_DRILLED_OIL">"c15906"</definedName>
    <definedName name="IQ_OG_GROSS_DEVELOPMENT_TOTAL_WELLS_DRILLED">"c10099"</definedName>
    <definedName name="IQ_OG_GROSS_EXPLORATORY_DRY_WELLS_DRILLED">"c10095"</definedName>
    <definedName name="IQ_OG_GROSS_EXPLORATORY_PRODUCTIVE_WELLS_DRILLED">"c10094"</definedName>
    <definedName name="IQ_OG_GROSS_EXPLORATORY_PRODUCTIVE_WELLS_DRILLED_GAS">"c15905"</definedName>
    <definedName name="IQ_OG_GROSS_EXPLORATORY_PRODUCTIVE_WELLS_DRILLED_OIL">"c15904"</definedName>
    <definedName name="IQ_OG_GROSS_EXPLORATORY_TOTAL_WELLS_DRILLED">"c10096"</definedName>
    <definedName name="IQ_OG_GROSS_OPERATED_WELLS">"c10092"</definedName>
    <definedName name="IQ_OG_GROSS_PRODUCING_WELLS_GAS">"c15897"</definedName>
    <definedName name="IQ_OG_GROSS_PRODUCING_WELLS_OIL">"c15896"</definedName>
    <definedName name="IQ_OG_GROSS_PRODUCTIVE_WELLS_DRILLED_GAS">"c15901"</definedName>
    <definedName name="IQ_OG_GROSS_PRODUCTIVE_WELLS_DRILLED_OIL">"c15900"</definedName>
    <definedName name="IQ_OG_GROSS_PRODUCTIVE_WELLS_GAS">"c10087"</definedName>
    <definedName name="IQ_OG_GROSS_PRODUCTIVE_WELLS_OIL">"c10086"</definedName>
    <definedName name="IQ_OG_GROSS_PRODUCTIVE_WELLS_TOTAL">"c10088"</definedName>
    <definedName name="IQ_OG_GROSS_TOTAL_WELLS_DRILLED">"c10100"</definedName>
    <definedName name="IQ_OG_GROSS_UNDEVELOPED_AREA_SQ_KM">"c10077"</definedName>
    <definedName name="IQ_OG_GROSS_WELLS_DRILLING">"c10108"</definedName>
    <definedName name="IQ_OG_IMPROVED_RECOVERY_GAS">"c2044"</definedName>
    <definedName name="IQ_OG_IMPROVED_RECOVERY_NGL">"c2915"</definedName>
    <definedName name="IQ_OG_IMPROVED_RECOVERY_OIL">"c2032"</definedName>
    <definedName name="IQ_OG_LIQUID_GAS_PRICE_HEDGED">"c2233"</definedName>
    <definedName name="IQ_OG_LIQUID_GAS_PRICE_UNHEDGED">"c2234"</definedName>
    <definedName name="IQ_OG_NET_DEVELOPED_AREA_SQ_KM">"c10080"</definedName>
    <definedName name="IQ_OG_NET_DEVELOPMENT_DRY_WELLS_DRILLED">"c10105"</definedName>
    <definedName name="IQ_OG_NET_DEVELOPMENT_PRODUCTIVE_WELLS_DRILLED">"c10104"</definedName>
    <definedName name="IQ_OG_NET_DEVELOPMENT_PRODUCTIVE_WELLS_DRILLED_GAS">"c15911"</definedName>
    <definedName name="IQ_OG_NET_DEVELOPMENT_PRODUCTIVE_WELLS_DRILLED_OIL">"c15910"</definedName>
    <definedName name="IQ_OG_NET_DEVELOPMENT_TOTAL_WELLS_DRILLED">"c10106"</definedName>
    <definedName name="IQ_OG_NET_EXPLORATORY_DRY_WELLS_DRILLED">"c10102"</definedName>
    <definedName name="IQ_OG_NET_EXPLORATORY_PRODUCTIVE_WELLS_DRILLED">"c10101"</definedName>
    <definedName name="IQ_OG_NET_EXPLORATORY_PRODUCTIVE_WELLS_DRILLED_GAS">"c15909"</definedName>
    <definedName name="IQ_OG_NET_EXPLORATORY_PRODUCTIVE_WELLS_DRILLED_OIL">"c15908"</definedName>
    <definedName name="IQ_OG_NET_EXPLORATORY_TOTAL_WELLS_DRILLED">"c10103"</definedName>
    <definedName name="IQ_OG_NET_FUTURE_CASH_FLOWS">"c1996"</definedName>
    <definedName name="IQ_OG_NET_FUTURE_CASH_FLOWS_GAS">"c2016"</definedName>
    <definedName name="IQ_OG_NET_FUTURE_CASH_FLOWS_OIL">"c2006"</definedName>
    <definedName name="IQ_OG_NET_OPERATED_WELLS">"c10093"</definedName>
    <definedName name="IQ_OG_NET_PRODUCING_WELLS_GAS">"c15899"</definedName>
    <definedName name="IQ_OG_NET_PRODUCING_WELLS_OIL">"c15898"</definedName>
    <definedName name="IQ_OG_NET_PRODUCTIVE_WELLS_DRILLED_GAS">"c15903"</definedName>
    <definedName name="IQ_OG_NET_PRODUCTIVE_WELLS_DRILLED_OIL">"c15902"</definedName>
    <definedName name="IQ_OG_NET_PRODUCTIVE_WELLS_GAS">"c10090"</definedName>
    <definedName name="IQ_OG_NET_PRODUCTIVE_WELLS_OIL">"c10089"</definedName>
    <definedName name="IQ_OG_NET_PRODUCTIVE_WELLS_TOTAL">"c10091"</definedName>
    <definedName name="IQ_OG_NET_TOTAL_WELLS_DRILLED">"c10107"</definedName>
    <definedName name="IQ_OG_NET_UNDEVELOPED_AREA_SQ_KM">"c10078"</definedName>
    <definedName name="IQ_OG_NET_WELLS_DRILLING">"c10109"</definedName>
    <definedName name="IQ_OG_NUMBER_WELLS_NEW">"c10085"</definedName>
    <definedName name="IQ_OG_OIL_PRICE_HEDGED">"c2055"</definedName>
    <definedName name="IQ_OG_OIL_PRICE_UNHEDGED">"c2057"</definedName>
    <definedName name="IQ_OG_OPEN_BALANCE_GAS">"c2041"</definedName>
    <definedName name="IQ_OG_OPEN_BALANCE_NGL">"c2912"</definedName>
    <definedName name="IQ_OG_OPEN_BALANCE_OIL">"c2029"</definedName>
    <definedName name="IQ_OG_OTHER_ADJ">"c1999"</definedName>
    <definedName name="IQ_OG_OTHER_ADJ_FCF">"c1999"</definedName>
    <definedName name="IQ_OG_OTHER_ADJ_FCF_GAS">"c2019"</definedName>
    <definedName name="IQ_OG_OTHER_ADJ_FCF_OIL">"c2009"</definedName>
    <definedName name="IQ_OG_OTHER_ADJ_GAS">"c2048"</definedName>
    <definedName name="IQ_OG_OTHER_ADJ_NGL">"c2919"</definedName>
    <definedName name="IQ_OG_OTHER_ADJ_OIL">"c2036"</definedName>
    <definedName name="IQ_OG_OTHER_COSTS">"c1979"</definedName>
    <definedName name="IQ_OG_OTHER_COSTS_GAS">"c1991"</definedName>
    <definedName name="IQ_OG_OTHER_COSTS_OIL">"c1985"</definedName>
    <definedName name="IQ_OG_PRDUCTION_GROWTH_GAS">"c12737"</definedName>
    <definedName name="IQ_OG_PRDUCTION_GROWTH_GAS_EQUIVALENT">"c12738"</definedName>
    <definedName name="IQ_OG_PRDUCTION_GROWTH_NGL">"c12739"</definedName>
    <definedName name="IQ_OG_PRDUCTION_GROWTH_OIL">"c12740"</definedName>
    <definedName name="IQ_OG_PRDUCTION_GROWTH_OIL_EQUIVALENT">"c12741"</definedName>
    <definedName name="IQ_OG_PRDUCTION_GROWTH_TOAL">"c12742"</definedName>
    <definedName name="IQ_OG_PRODUCTION_GAS">"c2047"</definedName>
    <definedName name="IQ_OG_PRODUCTION_GROWTH_GAS">"c10067"</definedName>
    <definedName name="IQ_OG_PRODUCTION_GROWTH_GAS_EQUIVALENT">"c10070"</definedName>
    <definedName name="IQ_OG_PRODUCTION_GROWTH_NGL">"c10068"</definedName>
    <definedName name="IQ_OG_PRODUCTION_GROWTH_OIL">"c10066"</definedName>
    <definedName name="IQ_OG_PRODUCTION_GROWTH_OIL_EQUIVALENT">"c10069"</definedName>
    <definedName name="IQ_OG_PRODUCTION_GROWTH_TOTAL">"c10071"</definedName>
    <definedName name="IQ_OG_PRODUCTION_NGL">"c2918"</definedName>
    <definedName name="IQ_OG_PRODUCTION_OIL">"c2035"</definedName>
    <definedName name="IQ_OG_PURCHASES_GAS">"c2045"</definedName>
    <definedName name="IQ_OG_PURCHASES_NGL">"c2916"</definedName>
    <definedName name="IQ_OG_PURCHASES_OIL">"c2033"</definedName>
    <definedName name="IQ_OG_RESERVE_REPLACEMENT_RATIO">"c5799"</definedName>
    <definedName name="IQ_OG_REVISIONS_GAS">"c2042"</definedName>
    <definedName name="IQ_OG_REVISIONS_NGL">"c2913"</definedName>
    <definedName name="IQ_OG_REVISIONS_OIL">"c2030"</definedName>
    <definedName name="IQ_OG_RIGS_NON_OPERATED">"c10083"</definedName>
    <definedName name="IQ_OG_RIGS_OPERATED">"c10082"</definedName>
    <definedName name="IQ_OG_RIGS_TOTAL">"c10084"</definedName>
    <definedName name="IQ_OG_SALES_IN_PLACE_GAS">"c2046"</definedName>
    <definedName name="IQ_OG_SALES_IN_PLACE_NGL">"c2917"</definedName>
    <definedName name="IQ_OG_SALES_IN_PLACE_OIL">"c2034"</definedName>
    <definedName name="IQ_OG_SALES_VOL_EQ_INC_GAS">"c5794"</definedName>
    <definedName name="IQ_OG_SALES_VOL_EQ_INC_NGL">"c5795"</definedName>
    <definedName name="IQ_OG_SALES_VOL_EQ_INC_OIL">"c5793"</definedName>
    <definedName name="IQ_OG_STANDARDIZED_DCF">"c2000"</definedName>
    <definedName name="IQ_OG_STANDARDIZED_DCF_GAS">"c2020"</definedName>
    <definedName name="IQ_OG_STANDARDIZED_DCF_HEDGED">"c2001"</definedName>
    <definedName name="IQ_OG_STANDARDIZED_DCF_HEDGED_GAS">"c2021"</definedName>
    <definedName name="IQ_OG_STANDARDIZED_DCF_HEDGED_OIL">"c2011"</definedName>
    <definedName name="IQ_OG_STANDARDIZED_DCF_OIL">"c2010"</definedName>
    <definedName name="IQ_OG_TAXES">"c2026"</definedName>
    <definedName name="IQ_OG_TAXES_GAS">"c2028"</definedName>
    <definedName name="IQ_OG_TAXES_OIL">"c2027"</definedName>
    <definedName name="IQ_OG_TOTAL_COSTS">"c1980"</definedName>
    <definedName name="IQ_OG_TOTAL_COSTS_GAS">"c1992"</definedName>
    <definedName name="IQ_OG_TOTAL_COSTS_OIL">"c1986"</definedName>
    <definedName name="IQ_OG_TOTAL_EST_PROVED_RESERVES_GAS">"c2052"</definedName>
    <definedName name="IQ_OG_TOTAL_GAS_EQUIV_PRODUCTION_BCFE">"c10058"</definedName>
    <definedName name="IQ_OG_TOTAL_GAS_PRODUCTION">"c2060"</definedName>
    <definedName name="IQ_OG_TOTAL_LIQUID_GAS_PRODUCTION">"c2235"</definedName>
    <definedName name="IQ_OG_TOTAL_OIL_EQUIV_PRODUCTION_MMBOE">"c10057"</definedName>
    <definedName name="IQ_OG_TOTAL_OIL_PRODUCTION">"c2059"</definedName>
    <definedName name="IQ_OG_TOTAL_OIL_PRODUCTON">"c2059"</definedName>
    <definedName name="IQ_OG_TOTAL_POSSIBLE_RESERVES_GAS_BCF">"c10050"</definedName>
    <definedName name="IQ_OG_TOTAL_POSSIBLE_RESERVES_GAS_BCM">"c10051"</definedName>
    <definedName name="IQ_OG_TOTAL_POSSIBLE_RESERVES_OIL_MMBBLS">"c10053"</definedName>
    <definedName name="IQ_OG_TOTAL_PROBABLE_RESERVES_GAS_BCF">"c10048"</definedName>
    <definedName name="IQ_OG_TOTAL_PROBABLE_RESERVES_GAS_BCM">"c10049"</definedName>
    <definedName name="IQ_OG_TOTAL_PROBABLE_RESERVES_OIL_MMBBLS">"c10052"</definedName>
    <definedName name="IQ_OG_TOTAL_PRODUCTION_GAS_BCM">"c10056"</definedName>
    <definedName name="IQ_OG_TOTAL_PROVED_RESERVES_GAS_BCM">"c10046"</definedName>
    <definedName name="IQ_OG_UNDEVELOPED_ACRE_GROSS_EQ_INC">"c5800"</definedName>
    <definedName name="IQ_OG_UNDEVELOPED_ACRE_NET_EQ_INC">"c5801"</definedName>
    <definedName name="IQ_OG_UNDEVELOPED_RESERVES_GAS">"c2051"</definedName>
    <definedName name="IQ_OG_UNDEVELOPED_RESERVES_GAS_BCM">"c10044"</definedName>
    <definedName name="IQ_OG_UNDEVELOPED_RESERVES_NGL">"c2923"</definedName>
    <definedName name="IQ_OG_UNDEVELOPED_RESERVES_OIL">"c2039"</definedName>
    <definedName name="IQ_OIL_IMPAIR">"c840"</definedName>
    <definedName name="IQ_OL_COMM_AFTER_FIVE">"c841"</definedName>
    <definedName name="IQ_OL_COMM_CY">"c842"</definedName>
    <definedName name="IQ_OL_COMM_CY1">"c843"</definedName>
    <definedName name="IQ_OL_COMM_CY2">"c844"</definedName>
    <definedName name="IQ_OL_COMM_CY3">"c845"</definedName>
    <definedName name="IQ_OL_COMM_CY4">"c846"</definedName>
    <definedName name="IQ_OL_COMM_NEXT_FIVE">"c847"</definedName>
    <definedName name="IQ_OPEB_ACCRUED_LIAB">"c3308"</definedName>
    <definedName name="IQ_OPEB_ACCRUED_LIAB_DOM">"c3306"</definedName>
    <definedName name="IQ_OPEB_ACCRUED_LIAB_FOREIGN">"c3307"</definedName>
    <definedName name="IQ_OPEB_ACCUM_OTHER_CI">"c3314"</definedName>
    <definedName name="IQ_OPEB_ACCUM_OTHER_CI_DOM">"c3312"</definedName>
    <definedName name="IQ_OPEB_ACCUM_OTHER_CI_FOREIGN">"c3313"</definedName>
    <definedName name="IQ_OPEB_ACT_NEXT">"c5774"</definedName>
    <definedName name="IQ_OPEB_ACT_NEXT_DOM">"c5772"</definedName>
    <definedName name="IQ_OPEB_ACT_NEXT_FOREIGN">"c5773"</definedName>
    <definedName name="IQ_OPEB_AMT_RECOG_NEXT">"c5783"</definedName>
    <definedName name="IQ_OPEB_AMT_RECOG_NEXT_DOM">"c5781"</definedName>
    <definedName name="IQ_OPEB_AMT_RECOG_NEXT_FOREIGN">"c5782"</definedName>
    <definedName name="IQ_OPEB_ASSETS">"c3356"</definedName>
    <definedName name="IQ_OPEB_ASSETS_ACQ">"c3347"</definedName>
    <definedName name="IQ_OPEB_ASSETS_ACQ_DOM">"c3345"</definedName>
    <definedName name="IQ_OPEB_ASSETS_ACQ_FOREIGN">"c3346"</definedName>
    <definedName name="IQ_OPEB_ASSETS_ACTUAL_RETURN">"c3332"</definedName>
    <definedName name="IQ_OPEB_ASSETS_ACTUAL_RETURN_DOM">"c3330"</definedName>
    <definedName name="IQ_OPEB_ASSETS_ACTUAL_RETURN_FOREIGN">"c3331"</definedName>
    <definedName name="IQ_OPEB_ASSETS_BEG">"c3329"</definedName>
    <definedName name="IQ_OPEB_ASSETS_BEG_DOM">"c3327"</definedName>
    <definedName name="IQ_OPEB_ASSETS_BEG_FOREIGN">"c3328"</definedName>
    <definedName name="IQ_OPEB_ASSETS_BENEFITS_PAID">"c3341"</definedName>
    <definedName name="IQ_OPEB_ASSETS_BENEFITS_PAID_DOM">"c3339"</definedName>
    <definedName name="IQ_OPEB_ASSETS_BENEFITS_PAID_FOREIGN">"c3340"</definedName>
    <definedName name="IQ_OPEB_ASSETS_CURTAIL">"c3350"</definedName>
    <definedName name="IQ_OPEB_ASSETS_CURTAIL_DOM">"c3348"</definedName>
    <definedName name="IQ_OPEB_ASSETS_CURTAIL_FOREIGN">"c3349"</definedName>
    <definedName name="IQ_OPEB_ASSETS_DOM">"c3354"</definedName>
    <definedName name="IQ_OPEB_ASSETS_EMPLOYER_CONTRIBUTIONS">"c3335"</definedName>
    <definedName name="IQ_OPEB_ASSETS_EMPLOYER_CONTRIBUTIONS_DOM">"c3333"</definedName>
    <definedName name="IQ_OPEB_ASSETS_EMPLOYER_CONTRIBUTIONS_FOREIGN">"c3334"</definedName>
    <definedName name="IQ_OPEB_ASSETS_FOREIGN">"c3355"</definedName>
    <definedName name="IQ_OPEB_ASSETS_FX_ADJ">"c3344"</definedName>
    <definedName name="IQ_OPEB_ASSETS_FX_ADJ_DOM">"c3342"</definedName>
    <definedName name="IQ_OPEB_ASSETS_FX_ADJ_FOREIGN">"c3343"</definedName>
    <definedName name="IQ_OPEB_ASSETS_OTHER_PLAN_ADJ">"c3353"</definedName>
    <definedName name="IQ_OPEB_ASSETS_OTHER_PLAN_ADJ_DOM">"c3351"</definedName>
    <definedName name="IQ_OPEB_ASSETS_OTHER_PLAN_ADJ_FOREIGN">"c3352"</definedName>
    <definedName name="IQ_OPEB_ASSETS_PARTICIP_CONTRIBUTIONS">"c3338"</definedName>
    <definedName name="IQ_OPEB_ASSETS_PARTICIP_CONTRIBUTIONS_DOM">"c3336"</definedName>
    <definedName name="IQ_OPEB_ASSETS_PARTICIP_CONTRIBUTIONS_FOREIGN">"c3337"</definedName>
    <definedName name="IQ_OPEB_BENEFIT_INFO_DATE">"c3410"</definedName>
    <definedName name="IQ_OPEB_BENEFIT_INFO_DATE_DOM">"c3408"</definedName>
    <definedName name="IQ_OPEB_BENEFIT_INFO_DATE_FOREIGN">"c3409"</definedName>
    <definedName name="IQ_OPEB_BREAKDOWN_EQ">"c3275"</definedName>
    <definedName name="IQ_OPEB_BREAKDOWN_EQ_DOM">"c3273"</definedName>
    <definedName name="IQ_OPEB_BREAKDOWN_EQ_FOREIGN">"c3274"</definedName>
    <definedName name="IQ_OPEB_BREAKDOWN_FI">"c3278"</definedName>
    <definedName name="IQ_OPEB_BREAKDOWN_FI_DOM">"c3276"</definedName>
    <definedName name="IQ_OPEB_BREAKDOWN_FI_FOREIGN">"c3277"</definedName>
    <definedName name="IQ_OPEB_BREAKDOWN_OTHER">"c3284"</definedName>
    <definedName name="IQ_OPEB_BREAKDOWN_OTHER_DOM">"c3282"</definedName>
    <definedName name="IQ_OPEB_BREAKDOWN_OTHER_FOREIGN">"c3283"</definedName>
    <definedName name="IQ_OPEB_BREAKDOWN_PCT_EQ">"c3263"</definedName>
    <definedName name="IQ_OPEB_BREAKDOWN_PCT_EQ_DOM">"c3261"</definedName>
    <definedName name="IQ_OPEB_BREAKDOWN_PCT_EQ_FOREIGN">"c3262"</definedName>
    <definedName name="IQ_OPEB_BREAKDOWN_PCT_FI">"c3266"</definedName>
    <definedName name="IQ_OPEB_BREAKDOWN_PCT_FI_DOM">"c3264"</definedName>
    <definedName name="IQ_OPEB_BREAKDOWN_PCT_FI_FOREIGN">"c3265"</definedName>
    <definedName name="IQ_OPEB_BREAKDOWN_PCT_OTHER">"c3272"</definedName>
    <definedName name="IQ_OPEB_BREAKDOWN_PCT_OTHER_DOM">"c3270"</definedName>
    <definedName name="IQ_OPEB_BREAKDOWN_PCT_OTHER_FOREIGN">"c3271"</definedName>
    <definedName name="IQ_OPEB_BREAKDOWN_PCT_RE">"c3269"</definedName>
    <definedName name="IQ_OPEB_BREAKDOWN_PCT_RE_DOM">"c3267"</definedName>
    <definedName name="IQ_OPEB_BREAKDOWN_PCT_RE_FOREIGN">"c3268"</definedName>
    <definedName name="IQ_OPEB_BREAKDOWN_RE">"c3281"</definedName>
    <definedName name="IQ_OPEB_BREAKDOWN_RE_DOM">"c3279"</definedName>
    <definedName name="IQ_OPEB_BREAKDOWN_RE_FOREIGN">"c3280"</definedName>
    <definedName name="IQ_OPEB_CI_ACT">"c5759"</definedName>
    <definedName name="IQ_OPEB_CI_ACT_DOM">"c5757"</definedName>
    <definedName name="IQ_OPEB_CI_ACT_FOREIGN">"c5758"</definedName>
    <definedName name="IQ_OPEB_CI_NET_AMT_RECOG">"c5771"</definedName>
    <definedName name="IQ_OPEB_CI_NET_AMT_RECOG_DOM">"c5769"</definedName>
    <definedName name="IQ_OPEB_CI_NET_AMT_RECOG_FOREIGN">"c5770"</definedName>
    <definedName name="IQ_OPEB_CI_OTHER_MISC_ADJ">"c5768"</definedName>
    <definedName name="IQ_OPEB_CI_OTHER_MISC_ADJ_DOM">"c5766"</definedName>
    <definedName name="IQ_OPEB_CI_OTHER_MISC_ADJ_FOREIGN">"c5767"</definedName>
    <definedName name="IQ_OPEB_CI_PRIOR_SERVICE">"c5762"</definedName>
    <definedName name="IQ_OPEB_CI_PRIOR_SERVICE_DOM">"c5760"</definedName>
    <definedName name="IQ_OPEB_CI_PRIOR_SERVICE_FOREIGN">"c5761"</definedName>
    <definedName name="IQ_OPEB_CI_TRANSITION">"c5765"</definedName>
    <definedName name="IQ_OPEB_CI_TRANSITION_DOM">"c5763"</definedName>
    <definedName name="IQ_OPEB_CI_TRANSITION_FOREIGN">"c5764"</definedName>
    <definedName name="IQ_OPEB_CL">"c5789"</definedName>
    <definedName name="IQ_OPEB_CL_DOM">"c5787"</definedName>
    <definedName name="IQ_OPEB_CL_FOREIGN">"c5788"</definedName>
    <definedName name="IQ_OPEB_DECREASE_EFFECT_PBO">"c3458"</definedName>
    <definedName name="IQ_OPEB_DECREASE_EFFECT_PBO_DOM">"c3456"</definedName>
    <definedName name="IQ_OPEB_DECREASE_EFFECT_PBO_FOREIGN">"c3457"</definedName>
    <definedName name="IQ_OPEB_DECREASE_EFFECT_SERVICE_INT_COST">"c3455"</definedName>
    <definedName name="IQ_OPEB_DECREASE_EFFECT_SERVICE_INT_COST_DOM">"c3453"</definedName>
    <definedName name="IQ_OPEB_DECREASE_EFFECT_SERVICE_INT_COST_FOREIGN">"c3454"</definedName>
    <definedName name="IQ_OPEB_DISC_RATE_MAX">"c3422"</definedName>
    <definedName name="IQ_OPEB_DISC_RATE_MAX_DOM">"c3420"</definedName>
    <definedName name="IQ_OPEB_DISC_RATE_MAX_FOREIGN">"c3421"</definedName>
    <definedName name="IQ_OPEB_DISC_RATE_MIN">"c3419"</definedName>
    <definedName name="IQ_OPEB_DISC_RATE_MIN_DOM">"c3417"</definedName>
    <definedName name="IQ_OPEB_DISC_RATE_MIN_FOREIGN">"c3418"</definedName>
    <definedName name="IQ_OPEB_EST_BENEFIT_1YR">"c3287"</definedName>
    <definedName name="IQ_OPEB_EST_BENEFIT_1YR_DOM">"c3285"</definedName>
    <definedName name="IQ_OPEB_EST_BENEFIT_1YR_FOREIGN">"c3286"</definedName>
    <definedName name="IQ_OPEB_EST_BENEFIT_2YR">"c3290"</definedName>
    <definedName name="IQ_OPEB_EST_BENEFIT_2YR_DOM">"c3288"</definedName>
    <definedName name="IQ_OPEB_EST_BENEFIT_2YR_FOREIGN">"c3289"</definedName>
    <definedName name="IQ_OPEB_EST_BENEFIT_3YR">"c3293"</definedName>
    <definedName name="IQ_OPEB_EST_BENEFIT_3YR_DOM">"c3291"</definedName>
    <definedName name="IQ_OPEB_EST_BENEFIT_3YR_FOREIGN">"c3292"</definedName>
    <definedName name="IQ_OPEB_EST_BENEFIT_4YR">"c3296"</definedName>
    <definedName name="IQ_OPEB_EST_BENEFIT_4YR_DOM">"c3294"</definedName>
    <definedName name="IQ_OPEB_EST_BENEFIT_4YR_FOREIGN">"c3295"</definedName>
    <definedName name="IQ_OPEB_EST_BENEFIT_5YR">"c3299"</definedName>
    <definedName name="IQ_OPEB_EST_BENEFIT_5YR_DOM">"c3297"</definedName>
    <definedName name="IQ_OPEB_EST_BENEFIT_5YR_FOREIGN">"c3298"</definedName>
    <definedName name="IQ_OPEB_EST_BENEFIT_AFTER5">"c3302"</definedName>
    <definedName name="IQ_OPEB_EST_BENEFIT_AFTER5_DOM">"c3300"</definedName>
    <definedName name="IQ_OPEB_EST_BENEFIT_AFTER5_FOREIGN">"c3301"</definedName>
    <definedName name="IQ_OPEB_EXP_RATE_RETURN_MAX">"c3434"</definedName>
    <definedName name="IQ_OPEB_EXP_RATE_RETURN_MAX_DOM">"c3432"</definedName>
    <definedName name="IQ_OPEB_EXP_RATE_RETURN_MAX_FOREIGN">"c3433"</definedName>
    <definedName name="IQ_OPEB_EXP_RATE_RETURN_MIN">"c3431"</definedName>
    <definedName name="IQ_OPEB_EXP_RATE_RETURN_MIN_DOM">"c3429"</definedName>
    <definedName name="IQ_OPEB_EXP_RATE_RETURN_MIN_FOREIGN">"c3430"</definedName>
    <definedName name="IQ_OPEB_EXP_RETURN">"c3398"</definedName>
    <definedName name="IQ_OPEB_EXP_RETURN_DOM">"c3396"</definedName>
    <definedName name="IQ_OPEB_EXP_RETURN_FOREIGN">"c3397"</definedName>
    <definedName name="IQ_OPEB_HEALTH_COST_TREND_INITIAL">"c3413"</definedName>
    <definedName name="IQ_OPEB_HEALTH_COST_TREND_INITIAL_DOM">"c3411"</definedName>
    <definedName name="IQ_OPEB_HEALTH_COST_TREND_INITIAL_FOREIGN">"c3412"</definedName>
    <definedName name="IQ_OPEB_HEALTH_COST_TREND_ULTIMATE">"c3416"</definedName>
    <definedName name="IQ_OPEB_HEALTH_COST_TREND_ULTIMATE_DOM">"c3414"</definedName>
    <definedName name="IQ_OPEB_HEALTH_COST_TREND_ULTIMATE_FOREIGN">"c3415"</definedName>
    <definedName name="IQ_OPEB_INCREASE_EFFECT_PBO">"c3452"</definedName>
    <definedName name="IQ_OPEB_INCREASE_EFFECT_PBO_DOM">"c3450"</definedName>
    <definedName name="IQ_OPEB_INCREASE_EFFECT_PBO_FOREIGN">"c3451"</definedName>
    <definedName name="IQ_OPEB_INCREASE_EFFECT_SERVICE_INT_COST">"c3449"</definedName>
    <definedName name="IQ_OPEB_INCREASE_EFFECT_SERVICE_INT_COST_DOM">"c3447"</definedName>
    <definedName name="IQ_OPEB_INCREASE_EFFECT_SERVICE_INT_COST_FOREIGN">"c3448"</definedName>
    <definedName name="IQ_OPEB_INTAN_ASSETS">"c3311"</definedName>
    <definedName name="IQ_OPEB_INTAN_ASSETS_DOM">"c3309"</definedName>
    <definedName name="IQ_OPEB_INTAN_ASSETS_FOREIGN">"c3310"</definedName>
    <definedName name="IQ_OPEB_INTEREST_COST">"c3395"</definedName>
    <definedName name="IQ_OPEB_INTEREST_COST_DOM">"c3393"</definedName>
    <definedName name="IQ_OPEB_INTEREST_COST_FOREIGN">"c3394"</definedName>
    <definedName name="IQ_OPEB_LT_ASSETS">"c5786"</definedName>
    <definedName name="IQ_OPEB_LT_ASSETS_DOM">"c5784"</definedName>
    <definedName name="IQ_OPEB_LT_ASSETS_FOREIGN">"c5785"</definedName>
    <definedName name="IQ_OPEB_LT_LIAB">"c5792"</definedName>
    <definedName name="IQ_OPEB_LT_LIAB_DOM">"c5790"</definedName>
    <definedName name="IQ_OPEB_LT_LIAB_FOREIGN">"c5791"</definedName>
    <definedName name="IQ_OPEB_NET_ASSET_RECOG">"c3326"</definedName>
    <definedName name="IQ_OPEB_NET_ASSET_RECOG_DOM">"c3324"</definedName>
    <definedName name="IQ_OPEB_NET_ASSET_RECOG_FOREIGN">"c3325"</definedName>
    <definedName name="IQ_OPEB_OBLIGATION_ACCUMULATED">"c3407"</definedName>
    <definedName name="IQ_OPEB_OBLIGATION_ACCUMULATED_DOM">"c3405"</definedName>
    <definedName name="IQ_OPEB_OBLIGATION_ACCUMULATED_FOREIGN">"c3406"</definedName>
    <definedName name="IQ_OPEB_OBLIGATION_ACQ">"c3380"</definedName>
    <definedName name="IQ_OPEB_OBLIGATION_ACQ_DOM">"c3378"</definedName>
    <definedName name="IQ_OPEB_OBLIGATION_ACQ_FOREIGN">"c3379"</definedName>
    <definedName name="IQ_OPEB_OBLIGATION_ACTUARIAL_GAIN_LOSS">"c3371"</definedName>
    <definedName name="IQ_OPEB_OBLIGATION_ACTUARIAL_GAIN_LOSS_DOM">"c3369"</definedName>
    <definedName name="IQ_OPEB_OBLIGATION_ACTUARIAL_GAIN_LOSS_FOREIGN">"c3370"</definedName>
    <definedName name="IQ_OPEB_OBLIGATION_BEG">"c3359"</definedName>
    <definedName name="IQ_OPEB_OBLIGATION_BEG_DOM">"c3357"</definedName>
    <definedName name="IQ_OPEB_OBLIGATION_BEG_FOREIGN">"c3358"</definedName>
    <definedName name="IQ_OPEB_OBLIGATION_CURTAIL">"c3383"</definedName>
    <definedName name="IQ_OPEB_OBLIGATION_CURTAIL_DOM">"c3381"</definedName>
    <definedName name="IQ_OPEB_OBLIGATION_CURTAIL_FOREIGN">"c3382"</definedName>
    <definedName name="IQ_OPEB_OBLIGATION_EMPLOYEE_CONTRIBUTIONS">"c3368"</definedName>
    <definedName name="IQ_OPEB_OBLIGATION_EMPLOYEE_CONTRIBUTIONS_DOM">"c3366"</definedName>
    <definedName name="IQ_OPEB_OBLIGATION_EMPLOYEE_CONTRIBUTIONS_FOREIGN">"c3367"</definedName>
    <definedName name="IQ_OPEB_OBLIGATION_FX_ADJ">"c3377"</definedName>
    <definedName name="IQ_OPEB_OBLIGATION_FX_ADJ_DOM">"c3375"</definedName>
    <definedName name="IQ_OPEB_OBLIGATION_FX_ADJ_FOREIGN">"c3376"</definedName>
    <definedName name="IQ_OPEB_OBLIGATION_INTEREST_COST">"c3365"</definedName>
    <definedName name="IQ_OPEB_OBLIGATION_INTEREST_COST_DOM">"c3363"</definedName>
    <definedName name="IQ_OPEB_OBLIGATION_INTEREST_COST_FOREIGN">"c3364"</definedName>
    <definedName name="IQ_OPEB_OBLIGATION_OTHER_PLAN_ADJ">"c3386"</definedName>
    <definedName name="IQ_OPEB_OBLIGATION_OTHER_PLAN_ADJ_DOM">"c3384"</definedName>
    <definedName name="IQ_OPEB_OBLIGATION_OTHER_PLAN_ADJ_FOREIGN">"c3385"</definedName>
    <definedName name="IQ_OPEB_OBLIGATION_PAID">"c3374"</definedName>
    <definedName name="IQ_OPEB_OBLIGATION_PAID_DOM">"c3372"</definedName>
    <definedName name="IQ_OPEB_OBLIGATION_PAID_FOREIGN">"c3373"</definedName>
    <definedName name="IQ_OPEB_OBLIGATION_PROJECTED">"c3389"</definedName>
    <definedName name="IQ_OPEB_OBLIGATION_PROJECTED_DOM">"c3387"</definedName>
    <definedName name="IQ_OPEB_OBLIGATION_PROJECTED_FOREIGN">"c3388"</definedName>
    <definedName name="IQ_OPEB_OBLIGATION_SERVICE_COST">"c3362"</definedName>
    <definedName name="IQ_OPEB_OBLIGATION_SERVICE_COST_DOM">"c3360"</definedName>
    <definedName name="IQ_OPEB_OBLIGATION_SERVICE_COST_FOREIGN">"c3361"</definedName>
    <definedName name="IQ_OPEB_OTHER">"c3317"</definedName>
    <definedName name="IQ_OPEB_OTHER_ADJ">"c3323"</definedName>
    <definedName name="IQ_OPEB_OTHER_ADJ_DOM">"c3321"</definedName>
    <definedName name="IQ_OPEB_OTHER_ADJ_FOREIGN">"c3322"</definedName>
    <definedName name="IQ_OPEB_OTHER_COST">"c3401"</definedName>
    <definedName name="IQ_OPEB_OTHER_COST_DOM">"c3399"</definedName>
    <definedName name="IQ_OPEB_OTHER_COST_FOREIGN">"c3400"</definedName>
    <definedName name="IQ_OPEB_OTHER_DOM">"c3315"</definedName>
    <definedName name="IQ_OPEB_OTHER_FOREIGN">"c3316"</definedName>
    <definedName name="IQ_OPEB_PBO_ASSUMED_RATE_RET_MAX">"c3440"</definedName>
    <definedName name="IQ_OPEB_PBO_ASSUMED_RATE_RET_MAX_DOM">"c3438"</definedName>
    <definedName name="IQ_OPEB_PBO_ASSUMED_RATE_RET_MAX_FOREIGN">"c3439"</definedName>
    <definedName name="IQ_OPEB_PBO_ASSUMED_RATE_RET_MIN">"c3437"</definedName>
    <definedName name="IQ_OPEB_PBO_ASSUMED_RATE_RET_MIN_DOM">"c3435"</definedName>
    <definedName name="IQ_OPEB_PBO_ASSUMED_RATE_RET_MIN_FOREIGN">"c3436"</definedName>
    <definedName name="IQ_OPEB_PBO_RATE_COMP_INCREASE_MAX">"c3446"</definedName>
    <definedName name="IQ_OPEB_PBO_RATE_COMP_INCREASE_MAX_DOM">"c3444"</definedName>
    <definedName name="IQ_OPEB_PBO_RATE_COMP_INCREASE_MAX_FOREIGN">"c3445"</definedName>
    <definedName name="IQ_OPEB_PBO_RATE_COMP_INCREASE_MIN">"c3443"</definedName>
    <definedName name="IQ_OPEB_PBO_RATE_COMP_INCREASE_MIN_DOM">"c3441"</definedName>
    <definedName name="IQ_OPEB_PBO_RATE_COMP_INCREASE_MIN_FOREIGN">"c3442"</definedName>
    <definedName name="IQ_OPEB_PREPAID_COST">"c3305"</definedName>
    <definedName name="IQ_OPEB_PREPAID_COST_DOM">"c3303"</definedName>
    <definedName name="IQ_OPEB_PREPAID_COST_FOREIGN">"c3304"</definedName>
    <definedName name="IQ_OPEB_PRIOR_SERVICE_NEXT">"c5777"</definedName>
    <definedName name="IQ_OPEB_PRIOR_SERVICE_NEXT_DOM">"c5775"</definedName>
    <definedName name="IQ_OPEB_PRIOR_SERVICE_NEXT_FOREIGN">"c5776"</definedName>
    <definedName name="IQ_OPEB_RATE_COMP_INCREASE_MAX">"c3428"</definedName>
    <definedName name="IQ_OPEB_RATE_COMP_INCREASE_MAX_DOM">"c3426"</definedName>
    <definedName name="IQ_OPEB_RATE_COMP_INCREASE_MAX_FOREIGN">"c3427"</definedName>
    <definedName name="IQ_OPEB_RATE_COMP_INCREASE_MIN">"c3425"</definedName>
    <definedName name="IQ_OPEB_RATE_COMP_INCREASE_MIN_DOM">"c3423"</definedName>
    <definedName name="IQ_OPEB_RATE_COMP_INCREASE_MIN_FOREIGN">"c3424"</definedName>
    <definedName name="IQ_OPEB_SERVICE_COST">"c3392"</definedName>
    <definedName name="IQ_OPEB_SERVICE_COST_DOM">"c3390"</definedName>
    <definedName name="IQ_OPEB_SERVICE_COST_FOREIGN">"c3391"</definedName>
    <definedName name="IQ_OPEB_TOTAL_COST">"c3404"</definedName>
    <definedName name="IQ_OPEB_TOTAL_COST_DOM">"c3402"</definedName>
    <definedName name="IQ_OPEB_TOTAL_COST_FOREIGN">"c3403"</definedName>
    <definedName name="IQ_OPEB_TRANSITION_NEXT">"c5780"</definedName>
    <definedName name="IQ_OPEB_TRANSITION_NEXT_DOM">"c5778"</definedName>
    <definedName name="IQ_OPEB_TRANSITION_NEXT_FOREIGN">"c5779"</definedName>
    <definedName name="IQ_OPEB_UNRECOG_PRIOR">"c3320"</definedName>
    <definedName name="IQ_OPEB_UNRECOG_PRIOR_DOM">"c3318"</definedName>
    <definedName name="IQ_OPEB_UNRECOG_PRIOR_FOREIGN">"c3319"</definedName>
    <definedName name="IQ_OPENED55">1</definedName>
    <definedName name="IQ_OPENPRICE">"c848"</definedName>
    <definedName name="IQ_OPER_INC">"c849"</definedName>
    <definedName name="IQ_OPER_INC_ACT_OR_EST">"c2220"</definedName>
    <definedName name="IQ_OPER_INC_ACT_OR_EST_REUT">"c5466"</definedName>
    <definedName name="IQ_OPER_INC_BR">"c850"</definedName>
    <definedName name="IQ_OPER_INC_CM">"c850"</definedName>
    <definedName name="IQ_OPER_INC_DET_EST_CURRENCY_REUT">"c12543"</definedName>
    <definedName name="IQ_OPER_INC_DET_EST_DATE_REUT">"c12302"</definedName>
    <definedName name="IQ_OPER_INC_DET_EST_INCL_REUT">"c12426"</definedName>
    <definedName name="IQ_OPER_INC_DET_EST_ORIGIN_REUT">"c12670"</definedName>
    <definedName name="IQ_OPER_INC_DET_EST_REUT">"c12160"</definedName>
    <definedName name="IQ_OPER_INC_EST">"c1688"</definedName>
    <definedName name="IQ_OPER_INC_EST_DOWN_2MONTH_REUT">"c16945"</definedName>
    <definedName name="IQ_OPER_INC_EST_DOWN_3MONTH_REUT">"c16949"</definedName>
    <definedName name="IQ_OPER_INC_EST_DOWN_MONTH_REUT">"c16941"</definedName>
    <definedName name="IQ_OPER_INC_EST_NUM_ANALYSTS_2MONTH_REUT">"c16943"</definedName>
    <definedName name="IQ_OPER_INC_EST_NUM_ANALYSTS_3MONTH_REUT">"c16947"</definedName>
    <definedName name="IQ_OPER_INC_EST_NUM_ANALYSTS_MONTH_REUT">"c16939"</definedName>
    <definedName name="IQ_OPER_INC_EST_REUT">"c5340"</definedName>
    <definedName name="IQ_OPER_INC_EST_TOTAL_REVISED_2MONTH_REUT">"c16946"</definedName>
    <definedName name="IQ_OPER_INC_EST_TOTAL_REVISED_3MONTH_REUT">"c16950"</definedName>
    <definedName name="IQ_OPER_INC_EST_TOTAL_REVISED_MONTH_REUT">"c16942"</definedName>
    <definedName name="IQ_OPER_INC_EST_UP_2MONTH_REUT">"c16944"</definedName>
    <definedName name="IQ_OPER_INC_EST_UP_3MONTH_REUT">"c16948"</definedName>
    <definedName name="IQ_OPER_INC_EST_UP_MONTH_REUT">"c16940"</definedName>
    <definedName name="IQ_OPER_INC_FIN">"c851"</definedName>
    <definedName name="IQ_OPER_INC_HIGH_EST">"c1690"</definedName>
    <definedName name="IQ_OPER_INC_HIGH_EST_REUT">"c5342"</definedName>
    <definedName name="IQ_OPER_INC_INS">"c852"</definedName>
    <definedName name="IQ_OPER_INC_LOW_EST">"c1691"</definedName>
    <definedName name="IQ_OPER_INC_LOW_EST_REUT">"c5343"</definedName>
    <definedName name="IQ_OPER_INC_MARGIN">"c362"</definedName>
    <definedName name="IQ_OPER_INC_MARGIN_1">"c1448"</definedName>
    <definedName name="IQ_OPER_INC_MEDIAN_EST">"c1689"</definedName>
    <definedName name="IQ_OPER_INC_MEDIAN_EST_REUT">"c5341"</definedName>
    <definedName name="IQ_OPER_INC_NUM_EST">"c1692"</definedName>
    <definedName name="IQ_OPER_INC_NUM_EST_REUT">"c5344"</definedName>
    <definedName name="IQ_OPER_INC_RE">"c6240"</definedName>
    <definedName name="IQ_OPER_INC_REIT">"c853"</definedName>
    <definedName name="IQ_OPER_INC_REV_DATE_TIME_REUT">"c28785"</definedName>
    <definedName name="IQ_OPER_INC_REVISIONS_REUT">"c28783"</definedName>
    <definedName name="IQ_OPER_INC_STDDEV_EST">"c1693"</definedName>
    <definedName name="IQ_OPER_INC_STDDEV_EST_REUT">"c5345"</definedName>
    <definedName name="IQ_OPER_INC_UTI">"c854"</definedName>
    <definedName name="IQ_OPERATING_EXP_AVG_ASSETS_FFIEC">"c13373"</definedName>
    <definedName name="IQ_OPERATING_INC_AVG_ASSETS_FFIEC">"c13368"</definedName>
    <definedName name="IQ_OPERATING_INC_TE_AVG_ASSETS_FFIEC">"c13360"</definedName>
    <definedName name="IQ_OPERATING_NOI_AVG_GROSS_PROP">"c16058"</definedName>
    <definedName name="IQ_OPERATIONS_EXP">"c855"</definedName>
    <definedName name="IQ_OPTIONS_BEG_OS">"c1572"</definedName>
    <definedName name="IQ_OPTIONS_CANCELLED">"c856"</definedName>
    <definedName name="IQ_OPTIONS_END_OS">"c1573"</definedName>
    <definedName name="IQ_OPTIONS_EXCERCISED">"c2116"</definedName>
    <definedName name="IQ_OPTIONS_EXERCISABLE_END_OS">"c5804"</definedName>
    <definedName name="IQ_OPTIONS_EXERCISED">"c2116"</definedName>
    <definedName name="IQ_OPTIONS_GRANTED">"c2673"</definedName>
    <definedName name="IQ_OPTIONS_ISSUED">"c857"</definedName>
    <definedName name="IQ_OPTIONS_OS">"c858"</definedName>
    <definedName name="IQ_OPTIONS_STRIKE_PRICE_BEG_OS">"c5805"</definedName>
    <definedName name="IQ_OPTIONS_STRIKE_PRICE_CANCELLED">"c5807"</definedName>
    <definedName name="IQ_OPTIONS_STRIKE_PRICE_EXERCISABLE">"c5808"</definedName>
    <definedName name="IQ_OPTIONS_STRIKE_PRICE_EXERCISED">"c5806"</definedName>
    <definedName name="IQ_OPTIONS_STRIKE_PRICE_GRANTED">"c2678"</definedName>
    <definedName name="IQ_OPTIONS_STRIKE_PRICE_OS">"c2677"</definedName>
    <definedName name="IQ_ORDER_BACKLOG">"c2090"</definedName>
    <definedName name="IQ_OREO_1_4_RESIDENTIAL_FDIC">"c6454"</definedName>
    <definedName name="IQ_OREO_COMMERCIAL_RE_FDIC">"c6456"</definedName>
    <definedName name="IQ_OREO_CONSTRUCTION_DEVELOPMENT_FDIC">"c6457"</definedName>
    <definedName name="IQ_OREO_FARMLAND_FDIC">"c6458"</definedName>
    <definedName name="IQ_OREO_FFIEC">"c12831"</definedName>
    <definedName name="IQ_OREO_FOREIGN_FDIC">"c6460"</definedName>
    <definedName name="IQ_OREO_FOREIGN_FFIEC">"c15273"</definedName>
    <definedName name="IQ_OREO_MULTI_FAMILY_RESIDENTIAL_FDIC">"c6455"</definedName>
    <definedName name="IQ_OREO_OTHER_FFIEC">"c12833"</definedName>
    <definedName name="IQ_OTHER_ADDITIONS_T1_FFIEC">"c13142"</definedName>
    <definedName name="IQ_OTHER_ADDITIONS_T2_FFIEC">"c13148"</definedName>
    <definedName name="IQ_OTHER_ADJ_CLAIM_ADJ_EXP_INCURRED">"c15878"</definedName>
    <definedName name="IQ_OTHER_ADJ_CLAIM_ADJ_EXP_PAID">"c15879"</definedName>
    <definedName name="IQ_OTHER_ADJ_RESERVE_BOP">"c15876"</definedName>
    <definedName name="IQ_OTHER_ADJ_RESERVES">"c15882"</definedName>
    <definedName name="IQ_OTHER_ADJUST_GROSS_LOANS">"c859"</definedName>
    <definedName name="IQ_OTHER_ADJUSTMENTS_COVERED">"c9961"</definedName>
    <definedName name="IQ_OTHER_ADJUSTMENTS_FFIEC">"c12972"</definedName>
    <definedName name="IQ_OTHER_ADJUSTMENTS_GROUP">"c9947"</definedName>
    <definedName name="IQ_OTHER_AFFO">"c16180"</definedName>
    <definedName name="IQ_OTHER_AMORT">"c5563"</definedName>
    <definedName name="IQ_OTHER_AMORT_BNK">"c5565"</definedName>
    <definedName name="IQ_OTHER_AMORT_BR">"c5566"</definedName>
    <definedName name="IQ_OTHER_AMORT_CM">"c5566"</definedName>
    <definedName name="IQ_OTHER_AMORT_FIN">"c5567"</definedName>
    <definedName name="IQ_OTHER_AMORT_INS">"c5568"</definedName>
    <definedName name="IQ_OTHER_AMORT_RE">"c6287"</definedName>
    <definedName name="IQ_OTHER_AMORT_REIT">"c5569"</definedName>
    <definedName name="IQ_OTHER_AMORT_UTI">"c5570"</definedName>
    <definedName name="IQ_OTHER_ASSETS">"c860"</definedName>
    <definedName name="IQ_OTHER_ASSETS_BNK">"c861"</definedName>
    <definedName name="IQ_OTHER_ASSETS_BR">"c862"</definedName>
    <definedName name="IQ_OTHER_ASSETS_CM">"c862"</definedName>
    <definedName name="IQ_OTHER_ASSETS_FDIC">"c6338"</definedName>
    <definedName name="IQ_OTHER_ASSETS_FFIEC">"c12848"</definedName>
    <definedName name="IQ_OTHER_ASSETS_FIN">"c863"</definedName>
    <definedName name="IQ_OTHER_ASSETS_INS">"c864"</definedName>
    <definedName name="IQ_OTHER_ASSETS_RE">"c6241"</definedName>
    <definedName name="IQ_OTHER_ASSETS_REIT">"c865"</definedName>
    <definedName name="IQ_OTHER_ASSETS_SERV_RIGHTS">"c2243"</definedName>
    <definedName name="IQ_OTHER_ASSETS_TOTAL_FFIEC">"c12841"</definedName>
    <definedName name="IQ_OTHER_ASSETS_UTI">"c866"</definedName>
    <definedName name="IQ_OTHER_BEARING_LIAB">"c1608"</definedName>
    <definedName name="IQ_OTHER_BEDS">"c8784"</definedName>
    <definedName name="IQ_OTHER_BENEFITS_OBLIGATION">"c867"</definedName>
    <definedName name="IQ_OTHER_BORROWED_FUNDS_FDIC">"c6345"</definedName>
    <definedName name="IQ_OTHER_BORROWED_MONEY_FAIR_VALUE_TOT_FFIEC">"c15409"</definedName>
    <definedName name="IQ_OTHER_BORROWED_MONEY_FFIEC">"c12862"</definedName>
    <definedName name="IQ_OTHER_BORROWED_MONEY_LEVEL_1_FFIEC">"c15431"</definedName>
    <definedName name="IQ_OTHER_BORROWED_MONEY_LEVEL_2_FFIEC">"c15444"</definedName>
    <definedName name="IQ_OTHER_BORROWED_MONEY_LEVEL_3_FFIEC">"c15457"</definedName>
    <definedName name="IQ_OTHER_BORROWED_MONEY_LT_FFIEC">"c12865"</definedName>
    <definedName name="IQ_OTHER_BORROWED_MONEY_ST_FFIEC">"c12864"</definedName>
    <definedName name="IQ_OTHER_CA">"c868"</definedName>
    <definedName name="IQ_OTHER_CA_SUPPL">"c869"</definedName>
    <definedName name="IQ_OTHER_CA_SUPPL_BNK">"c870"</definedName>
    <definedName name="IQ_OTHER_CA_SUPPL_BR">"c871"</definedName>
    <definedName name="IQ_OTHER_CA_SUPPL_CM">"c871"</definedName>
    <definedName name="IQ_OTHER_CA_SUPPL_FIN">"c872"</definedName>
    <definedName name="IQ_OTHER_CA_SUPPL_INS">"c873"</definedName>
    <definedName name="IQ_OTHER_CA_SUPPL_RE">"c6242"</definedName>
    <definedName name="IQ_OTHER_CA_SUPPL_REIT">"c874"</definedName>
    <definedName name="IQ_OTHER_CA_SUPPL_UTI">"c875"</definedName>
    <definedName name="IQ_OTHER_CA_UTI">"c876"</definedName>
    <definedName name="IQ_OTHER_CL">"c877"</definedName>
    <definedName name="IQ_OTHER_CL_SUPPL">"c878"</definedName>
    <definedName name="IQ_OTHER_CL_SUPPL_BNK">"c879"</definedName>
    <definedName name="IQ_OTHER_CL_SUPPL_BR">"c880"</definedName>
    <definedName name="IQ_OTHER_CL_SUPPL_CM">"c880"</definedName>
    <definedName name="IQ_OTHER_CL_SUPPL_FIN">"c881"</definedName>
    <definedName name="IQ_OTHER_CL_SUPPL_INS">"C6021"</definedName>
    <definedName name="IQ_OTHER_CL_SUPPL_RE">"c6243"</definedName>
    <definedName name="IQ_OTHER_CL_SUPPL_REIT">"c882"</definedName>
    <definedName name="IQ_OTHER_CL_SUPPL_UTI">"c883"</definedName>
    <definedName name="IQ_OTHER_CL_UTI">"c884"</definedName>
    <definedName name="IQ_OTHER_COMPREHENSIVE_INCOME_FDIC">"c6503"</definedName>
    <definedName name="IQ_OTHER_COMPREHENSIVE_INCOME_FFIEC">"c12970"</definedName>
    <definedName name="IQ_OTHER_CONSTRUCTION_GROSS_LOANS_FFIEC">"c13403"</definedName>
    <definedName name="IQ_OTHER_CONSTRUCTION_LOANS_DUE_30_89_FFIEC">"c13258"</definedName>
    <definedName name="IQ_OTHER_CONSTRUCTION_LOANS_DUE_90_FFIEC">"c13286"</definedName>
    <definedName name="IQ_OTHER_CONSTRUCTION_LOANS_NON_ACCRUAL_FFIEC">"c13312"</definedName>
    <definedName name="IQ_OTHER_CONSTRUCTION_LOANS_UNUSED_FFIEC">"c13245"</definedName>
    <definedName name="IQ_OTHER_CONSTRUCTION_RISK_BASED_FFIEC">"c13424"</definedName>
    <definedName name="IQ_OTHER_CONSUMER_LL_REC_FFIEC">"c12891"</definedName>
    <definedName name="IQ_OTHER_CONSUMER_LOANS_FFIEC">"c12824"</definedName>
    <definedName name="IQ_OTHER_CONSUMER_LOANS_TRADING_DOM_FFIEC">"c12935"</definedName>
    <definedName name="IQ_OTHER_CURRENT_ASSETS">"c868"</definedName>
    <definedName name="IQ_OTHER_CURRENT_ASSETS_1">"c1403"</definedName>
    <definedName name="IQ_OTHER_CURRENT_LIAB">"c877"</definedName>
    <definedName name="IQ_OTHER_CURRENT_LIAB_1">"c1404"</definedName>
    <definedName name="IQ_OTHER_DEBT">"c2507"</definedName>
    <definedName name="IQ_OTHER_DEBT_PCT">"c2508"</definedName>
    <definedName name="IQ_OTHER_DEBT_SEC_DOM_AVAIL_SALE_FFIEC">"c12803"</definedName>
    <definedName name="IQ_OTHER_DEBT_SEC_FOREIGN_AVAIL_SALE_FFIEC">"c12804"</definedName>
    <definedName name="IQ_OTHER_DEBT_SEC_INVEST_SECURITIES_FFIEC">"c13462"</definedName>
    <definedName name="IQ_OTHER_DEBT_SEC_TRADING_DOM_FFIEC">"c12924"</definedName>
    <definedName name="IQ_OTHER_DEBT_SEC_TRADING_FFIEC">"c12819"</definedName>
    <definedName name="IQ_OTHER_DEBT_SECURITIES_DOM_FFIEC">"c12789"</definedName>
    <definedName name="IQ_OTHER_DEBT_SECURITIES_FOREIGN_FFIEC">"c12790"</definedName>
    <definedName name="IQ_OTHER_DEBT_SECURITIES_QUARTERLY_AVG_FFIEC">"c15473"</definedName>
    <definedName name="IQ_OTHER_DEDUCTIONS_LEVERAGE_RATIO_FFIEC">"c13158"</definedName>
    <definedName name="IQ_OTHER_DEP">"c885"</definedName>
    <definedName name="IQ_OTHER_DEPOSITORY_INSTITUTIONS_LOANS_FDIC">"c6436"</definedName>
    <definedName name="IQ_OTHER_DEPOSITORY_INSTITUTIONS_TOTAL_LOANS_FOREIGN_FDIC">"c6442"</definedName>
    <definedName name="IQ_OTHER_DEPOSITS_FFIEC">"c12994"</definedName>
    <definedName name="IQ_OTHER_DEPOSITS_TOTAL_DEPOSITS">"c15724"</definedName>
    <definedName name="IQ_OTHER_DERIVATIVES_BENEFICIARY_FFIEC">"c13122"</definedName>
    <definedName name="IQ_OTHER_DERIVATIVES_GUARANTOR_FFIEC">"c13115"</definedName>
    <definedName name="IQ_OTHER_DEVELOPMENT_EXPENSE">"c16041"</definedName>
    <definedName name="IQ_OTHER_DEVELOPMENT_REVENUE">"c16025"</definedName>
    <definedName name="IQ_OTHER_DOMESTIC_DEBT_SECURITIES_FDIC">"c6302"</definedName>
    <definedName name="IQ_OTHER_EARNING">"c1609"</definedName>
    <definedName name="IQ_OTHER_EPRA_NAV_ADJ">"c16004"</definedName>
    <definedName name="IQ_OTHER_EPRA_NNAV_ADJ">"c16009"</definedName>
    <definedName name="IQ_OTHER_EQUITY">"c886"</definedName>
    <definedName name="IQ_OTHER_EQUITY_BNK">"c887"</definedName>
    <definedName name="IQ_OTHER_EQUITY_BR">"c888"</definedName>
    <definedName name="IQ_OTHER_EQUITY_CAPITAL_COMPS_FFIEC">"c12880"</definedName>
    <definedName name="IQ_OTHER_EQUITY_CM">"c888"</definedName>
    <definedName name="IQ_OTHER_EQUITY_FFIEC">"c12879"</definedName>
    <definedName name="IQ_OTHER_EQUITY_FIN">"c889"</definedName>
    <definedName name="IQ_OTHER_EQUITY_INS">"c890"</definedName>
    <definedName name="IQ_OTHER_EQUITY_RE">"c6244"</definedName>
    <definedName name="IQ_OTHER_EQUITY_REIT">"c891"</definedName>
    <definedName name="IQ_OTHER_EQUITY_UTI">"c892"</definedName>
    <definedName name="IQ_OTHER_EXP_OPERATING_INC_FFIEC">"c13381"</definedName>
    <definedName name="IQ_OTHER_FAD">"c16184"</definedName>
    <definedName name="IQ_OTHER_FINANCE_ACT">"c893"</definedName>
    <definedName name="IQ_OTHER_FINANCE_ACT_BNK">"c894"</definedName>
    <definedName name="IQ_OTHER_FINANCE_ACT_BR">"c895"</definedName>
    <definedName name="IQ_OTHER_FINANCE_ACT_CM">"c895"</definedName>
    <definedName name="IQ_OTHER_FINANCE_ACT_FIN">"c896"</definedName>
    <definedName name="IQ_OTHER_FINANCE_ACT_INS">"c897"</definedName>
    <definedName name="IQ_OTHER_FINANCE_ACT_RE">"c6245"</definedName>
    <definedName name="IQ_OTHER_FINANCE_ACT_REIT">"c898"</definedName>
    <definedName name="IQ_OTHER_FINANCE_ACT_SUPPL">"c899"</definedName>
    <definedName name="IQ_OTHER_FINANCE_ACT_SUPPL_BNK">"c900"</definedName>
    <definedName name="IQ_OTHER_FINANCE_ACT_SUPPL_BR">"c901"</definedName>
    <definedName name="IQ_OTHER_FINANCE_ACT_SUPPL_CM">"c901"</definedName>
    <definedName name="IQ_OTHER_FINANCE_ACT_SUPPL_FIN">"c902"</definedName>
    <definedName name="IQ_OTHER_FINANCE_ACT_SUPPL_INS">"c903"</definedName>
    <definedName name="IQ_OTHER_FINANCE_ACT_SUPPL_RE">"c6246"</definedName>
    <definedName name="IQ_OTHER_FINANCE_ACT_SUPPL_REIT">"c904"</definedName>
    <definedName name="IQ_OTHER_FINANCE_ACT_SUPPL_UTI">"c905"</definedName>
    <definedName name="IQ_OTHER_FINANCE_ACT_UTI">"c906"</definedName>
    <definedName name="IQ_OTHER_FOREIGN_LOANS_FOREIGN_FFIEC">"c13482"</definedName>
    <definedName name="IQ_OTHER_IBF_DEPOSIT_LIABILITIES_FFIEC">"c15301"</definedName>
    <definedName name="IQ_OTHER_INDIVIDUAL_FAMILY_DOM_QUARTERLY_AVG_FFIEC">"c15481"</definedName>
    <definedName name="IQ_OTHER_INSURANCE_FEES_FDIC">"c6672"</definedName>
    <definedName name="IQ_OTHER_INSURANCE_PREMIUMS_FFIEC">"c13071"</definedName>
    <definedName name="IQ_OTHER_INT_EXPENSE_FFIEC">"c12999"</definedName>
    <definedName name="IQ_OTHER_INT_INCOME_FFIEC">"c12988"</definedName>
    <definedName name="IQ_OTHER_INTAN">"c907"</definedName>
    <definedName name="IQ_OTHER_INTAN_BNK">"c908"</definedName>
    <definedName name="IQ_OTHER_INTAN_BR">"c909"</definedName>
    <definedName name="IQ_OTHER_INTAN_CM">"c909"</definedName>
    <definedName name="IQ_OTHER_INTAN_FIN">"c910"</definedName>
    <definedName name="IQ_OTHER_INTAN_INS">"c911"</definedName>
    <definedName name="IQ_OTHER_INTAN_RE">"c6247"</definedName>
    <definedName name="IQ_OTHER_INTAN_REIT">"c912"</definedName>
    <definedName name="IQ_OTHER_INTAN_UTI">"c913"</definedName>
    <definedName name="IQ_OTHER_INTANGIBLE_ASSETS_FFIEC">"c12837"</definedName>
    <definedName name="IQ_OTHER_INTANGIBLE_ASSETS_TOT_FFIEC">"c12840"</definedName>
    <definedName name="IQ_OTHER_INTANGIBLE_FDIC">"c6337"</definedName>
    <definedName name="IQ_OTHER_INV">"c914"</definedName>
    <definedName name="IQ_OTHER_INVEST">"c915"</definedName>
    <definedName name="IQ_OTHER_INVEST_ACT">"c916"</definedName>
    <definedName name="IQ_OTHER_INVEST_ACT_BNK">"c917"</definedName>
    <definedName name="IQ_OTHER_INVEST_ACT_BR">"c918"</definedName>
    <definedName name="IQ_OTHER_INVEST_ACT_CM">"c918"</definedName>
    <definedName name="IQ_OTHER_INVEST_ACT_FIN">"c919"</definedName>
    <definedName name="IQ_OTHER_INVEST_ACT_INS">"c920"</definedName>
    <definedName name="IQ_OTHER_INVEST_ACT_RE">"c6248"</definedName>
    <definedName name="IQ_OTHER_INVEST_ACT_REIT">"c921"</definedName>
    <definedName name="IQ_OTHER_INVEST_ACT_SUPPL">"c922"</definedName>
    <definedName name="IQ_OTHER_INVEST_ACT_SUPPL_BNK">"c923"</definedName>
    <definedName name="IQ_OTHER_INVEST_ACT_SUPPL_BR">"c924"</definedName>
    <definedName name="IQ_OTHER_INVEST_ACT_SUPPL_CM">"c924"</definedName>
    <definedName name="IQ_OTHER_INVEST_ACT_SUPPL_FIN">"c925"</definedName>
    <definedName name="IQ_OTHER_INVEST_ACT_SUPPL_INS">"c926"</definedName>
    <definedName name="IQ_OTHER_INVEST_ACT_SUPPL_RE">"c6249"</definedName>
    <definedName name="IQ_OTHER_INVEST_ACT_SUPPL_REIT">"c927"</definedName>
    <definedName name="IQ_OTHER_INVEST_ACT_SUPPL_UTI">"c928"</definedName>
    <definedName name="IQ_OTHER_INVEST_ACT_UTI">"c929"</definedName>
    <definedName name="IQ_OTHER_INVESTING">"c916"</definedName>
    <definedName name="IQ_OTHER_INVESTING_1">"c1408"</definedName>
    <definedName name="IQ_OTHER_LEASES_DUE_30_89_FFIEC">"c13278"</definedName>
    <definedName name="IQ_OTHER_LEASES_DUE_90_FFIEC">"c13304"</definedName>
    <definedName name="IQ_OTHER_LEASES_LL_REC_FFIEC">"c12896"</definedName>
    <definedName name="IQ_OTHER_LEASES_NON_ACCRUAL_FFIEC">"c13330"</definedName>
    <definedName name="IQ_OTHER_LIAB">"c930"</definedName>
    <definedName name="IQ_OTHER_LIAB_BNK">"c931"</definedName>
    <definedName name="IQ_OTHER_LIAB_BR">"c932"</definedName>
    <definedName name="IQ_OTHER_LIAB_CM">"c932"</definedName>
    <definedName name="IQ_OTHER_LIAB_FIN">"c933"</definedName>
    <definedName name="IQ_OTHER_LIAB_INS">"c934"</definedName>
    <definedName name="IQ_OTHER_LIAB_LT">"c935"</definedName>
    <definedName name="IQ_OTHER_LIAB_LT_BNK">"c936"</definedName>
    <definedName name="IQ_OTHER_LIAB_LT_BR">"c937"</definedName>
    <definedName name="IQ_OTHER_LIAB_LT_CM">"c937"</definedName>
    <definedName name="IQ_OTHER_LIAB_LT_FIN">"c938"</definedName>
    <definedName name="IQ_OTHER_LIAB_LT_INS">"c939"</definedName>
    <definedName name="IQ_OTHER_LIAB_LT_RE">"c6250"</definedName>
    <definedName name="IQ_OTHER_LIAB_LT_REIT">"c940"</definedName>
    <definedName name="IQ_OTHER_LIAB_LT_UTI">"c941"</definedName>
    <definedName name="IQ_OTHER_LIAB_RE">"c6251"</definedName>
    <definedName name="IQ_OTHER_LIAB_REIT">"c942"</definedName>
    <definedName name="IQ_OTHER_LIAB_UTI">"c943"</definedName>
    <definedName name="IQ_OTHER_LIAB_WRITTEN">"c944"</definedName>
    <definedName name="IQ_OTHER_LIABILITIES_FDIC">"c6347"</definedName>
    <definedName name="IQ_OTHER_LIABILITIES_FFIEC">"c12872"</definedName>
    <definedName name="IQ_OTHER_LIABILITIES_TOTAL_FFIEC">"c12869"</definedName>
    <definedName name="IQ_OTHER_LL_REC_FFIEC">"c12894"</definedName>
    <definedName name="IQ_OTHER_LOANS">"c945"</definedName>
    <definedName name="IQ_OTHER_LOANS_CHARGE_OFFS_FDIC">"c6601"</definedName>
    <definedName name="IQ_OTHER_LOANS_DUE_30_89_FFIEC">"c13275"</definedName>
    <definedName name="IQ_OTHER_LOANS_DUE_90_FFIEC">"c13301"</definedName>
    <definedName name="IQ_OTHER_LOANS_FFIEC">"c12825"</definedName>
    <definedName name="IQ_OTHER_LOANS_FOREIGN_FDIC">"c6446"</definedName>
    <definedName name="IQ_OTHER_LOANS_GROSS_LOANS_FFIEC">"c13414"</definedName>
    <definedName name="IQ_OTHER_LOANS_INDIVIDUALS_CHARGE_OFFS_FFIEC">"c13181"</definedName>
    <definedName name="IQ_OTHER_LOANS_INDIVIDUALS_DUE_30_89_FFIEC">"c13273"</definedName>
    <definedName name="IQ_OTHER_LOANS_INDIVIDUALS_DUE_90_FFIEC">"c13299"</definedName>
    <definedName name="IQ_OTHER_LOANS_INDIVIDUALS_NON_ACCRUAL_FFIEC">"c13325"</definedName>
    <definedName name="IQ_OTHER_LOANS_INDIVIDUALS_RECOV_FFIEC">"c13203"</definedName>
    <definedName name="IQ_OTHER_LOANS_LEASES_FDIC">"c6322"</definedName>
    <definedName name="IQ_OTHER_LOANS_LL_REC_DOM_FFIEC">"c12914"</definedName>
    <definedName name="IQ_OTHER_LOANS_NET_CHARGE_OFFS_FDIC">"c6639"</definedName>
    <definedName name="IQ_OTHER_LOANS_NON_ACCRUAL_FFIEC">"c13327"</definedName>
    <definedName name="IQ_OTHER_LOANS_RECOVERIES_FDIC">"c6620"</definedName>
    <definedName name="IQ_OTHER_LOANS_RISK_BASED_FFIEC">"c13435"</definedName>
    <definedName name="IQ_OTHER_LOANS_TOTAL_FDIC">"c6432"</definedName>
    <definedName name="IQ_OTHER_LOANS_TOTAL_LOANS">"c15716"</definedName>
    <definedName name="IQ_OTHER_LOANS_TRADING_DOM_FFIEC">"c12936"</definedName>
    <definedName name="IQ_OTHER_LONG_TERM">"c946"</definedName>
    <definedName name="IQ_OTHER_LONG_TERM_1">"c1409"</definedName>
    <definedName name="IQ_OTHER_LT_ASSETS">"c946"</definedName>
    <definedName name="IQ_OTHER_LT_ASSETS_BNK">"c947"</definedName>
    <definedName name="IQ_OTHER_LT_ASSETS_BR">"c948"</definedName>
    <definedName name="IQ_OTHER_LT_ASSETS_CM">"c948"</definedName>
    <definedName name="IQ_OTHER_LT_ASSETS_FIN">"c949"</definedName>
    <definedName name="IQ_OTHER_LT_ASSETS_INS">"c950"</definedName>
    <definedName name="IQ_OTHER_LT_ASSETS_RE">"c6252"</definedName>
    <definedName name="IQ_OTHER_LT_ASSETS_REIT">"c951"</definedName>
    <definedName name="IQ_OTHER_LT_ASSETS_UTI">"c952"</definedName>
    <definedName name="IQ_OTHER_MBS_AVAIL_SALE_FFIEC">"c12801"</definedName>
    <definedName name="IQ_OTHER_MBS_FFIEC">"c12787"</definedName>
    <definedName name="IQ_OTHER_MBS_ISSUED_FNMA_GNMA_TRADING_DOM_FFIEC">"c12922"</definedName>
    <definedName name="IQ_OTHER_MBS_ISSUED_FNMA_GNMA_TRADING_FFIEC">"c12817"</definedName>
    <definedName name="IQ_OTHER_MBS_TRADING_DOM_FFIEC">"c12923"</definedName>
    <definedName name="IQ_OTHER_MBS_TRADING_FFIEC">"c12818"</definedName>
    <definedName name="IQ_OTHER_MINING_REVENUE_COAL">"c15931"</definedName>
    <definedName name="IQ_OTHER_NET">"c959"</definedName>
    <definedName name="IQ_OTHER_NET_1">"c1453"</definedName>
    <definedName name="IQ_OTHER_NON_INT_ALLOCATIONS_FFIEC">"c13065"</definedName>
    <definedName name="IQ_OTHER_NON_INT_EXP">"c953"</definedName>
    <definedName name="IQ_OTHER_NON_INT_EXP_FDIC">"c6578"</definedName>
    <definedName name="IQ_OTHER_NON_INT_EXP_FFIEC">"c13027"</definedName>
    <definedName name="IQ_OTHER_NON_INT_EXP_TOTA0">"c954"</definedName>
    <definedName name="IQ_OTHER_NON_INT_EXP_TOTAL">"c954"</definedName>
    <definedName name="IQ_OTHER_NON_INT_EXPENSE_FDIC">"c6679"</definedName>
    <definedName name="IQ_OTHER_NON_INT_INC">"c955"</definedName>
    <definedName name="IQ_OTHER_NON_INT_INC_FDIC">"c6676"</definedName>
    <definedName name="IQ_OTHER_NON_INT_INC_OPERATING_INC_FFIEC">"c13392"</definedName>
    <definedName name="IQ_OTHER_NON_INT_INCOME_FFIEC">"c13016"</definedName>
    <definedName name="IQ_OTHER_NON_OPER_EXP">"c956"</definedName>
    <definedName name="IQ_OTHER_NON_OPER_EXP_BR">"c957"</definedName>
    <definedName name="IQ_OTHER_NON_OPER_EXP_CM">"c957"</definedName>
    <definedName name="IQ_OTHER_NON_OPER_EXP_FIN">"c958"</definedName>
    <definedName name="IQ_OTHER_NON_OPER_EXP_INS">"c959"</definedName>
    <definedName name="IQ_OTHER_NON_OPER_EXP_RE">"c6253"</definedName>
    <definedName name="IQ_OTHER_NON_OPER_EXP_REIT">"c960"</definedName>
    <definedName name="IQ_OTHER_NON_OPER_EXP_SUPPL">"c961"</definedName>
    <definedName name="IQ_OTHER_NON_OPER_EXP_SUPPL_BR">"c962"</definedName>
    <definedName name="IQ_OTHER_NON_OPER_EXP_SUPPL_CM">"c962"</definedName>
    <definedName name="IQ_OTHER_NON_OPER_EXP_SUPPL_FIN">"c963"</definedName>
    <definedName name="IQ_OTHER_NON_OPER_EXP_SUPPL_INS">"c964"</definedName>
    <definedName name="IQ_OTHER_NON_OPER_EXP_SUPPL_RE">"c6254"</definedName>
    <definedName name="IQ_OTHER_NON_OPER_EXP_SUPPL_REIT">"c965"</definedName>
    <definedName name="IQ_OTHER_NON_OPER_EXP_SUPPL_UTI">"c966"</definedName>
    <definedName name="IQ_OTHER_NON_OPER_EXP_UTI">"c967"</definedName>
    <definedName name="IQ_OTHER_NON_REC">"c968"</definedName>
    <definedName name="IQ_OTHER_NON_REC_BNK">"c969"</definedName>
    <definedName name="IQ_OTHER_NON_REC_BR">"c970"</definedName>
    <definedName name="IQ_OTHER_NON_REC_FIN">"c971"</definedName>
    <definedName name="IQ_OTHER_NON_REC_INS">"c972"</definedName>
    <definedName name="IQ_OTHER_NON_REC_REIT">"c973"</definedName>
    <definedName name="IQ_OTHER_NON_REC_SUPPL">"c974"</definedName>
    <definedName name="IQ_OTHER_NON_REC_SUPPL_BNK">"c975"</definedName>
    <definedName name="IQ_OTHER_NON_REC_SUPPL_BR">"c976"</definedName>
    <definedName name="IQ_OTHER_NON_REC_SUPPL_FIN">"c977"</definedName>
    <definedName name="IQ_OTHER_NON_REC_SUPPL_INS">"c978"</definedName>
    <definedName name="IQ_OTHER_NON_REC_SUPPL_REIT">"c979"</definedName>
    <definedName name="IQ_OTHER_NON_REC_SUPPL_UTI">"c980"</definedName>
    <definedName name="IQ_OTHER_NON_REC_UTI">"c981"</definedName>
    <definedName name="IQ_OTHER_NONFARM_NONRES_GROSS_LOANS_FFIEC">"c13407"</definedName>
    <definedName name="IQ_OTHER_NONFARM_NONRES_LL_REC_DOM_FFIEC">"c12907"</definedName>
    <definedName name="IQ_OTHER_NONFARM_NONRES_RISK_BASED_FFIEC">"c13428"</definedName>
    <definedName name="IQ_OTHER_NONINTEREST_INC_FOREIGN_FFIEC">"c15380"</definedName>
    <definedName name="IQ_OTHER_OFF_BS_ITEMS_FFIEC">"c13126"</definedName>
    <definedName name="IQ_OTHER_OFF_BS_LIAB_FDIC">"c6533"</definedName>
    <definedName name="IQ_OTHER_OPER">"c982"</definedName>
    <definedName name="IQ_OTHER_OPER_ACT">"c983"</definedName>
    <definedName name="IQ_OTHER_OPER_ACT_BNK">"c984"</definedName>
    <definedName name="IQ_OTHER_OPER_ACT_BR">"c985"</definedName>
    <definedName name="IQ_OTHER_OPER_ACT_CM">"c985"</definedName>
    <definedName name="IQ_OTHER_OPER_ACT_FIN">"c986"</definedName>
    <definedName name="IQ_OTHER_OPER_ACT_INS">"c987"</definedName>
    <definedName name="IQ_OTHER_OPER_ACT_RE">"c6255"</definedName>
    <definedName name="IQ_OTHER_OPER_ACT_REIT">"c988"</definedName>
    <definedName name="IQ_OTHER_OPER_ACT_UTI">"c989"</definedName>
    <definedName name="IQ_OTHER_OPER_BR">"c990"</definedName>
    <definedName name="IQ_OTHER_OPER_CM">"c990"</definedName>
    <definedName name="IQ_OTHER_OPER_FIN">"c991"</definedName>
    <definedName name="IQ_OTHER_OPER_INS">"c992"</definedName>
    <definedName name="IQ_OTHER_OPER_RE">"c6256"</definedName>
    <definedName name="IQ_OTHER_OPER_REIT">"c993"</definedName>
    <definedName name="IQ_OTHER_OPER_SUPPL_BR">"c994"</definedName>
    <definedName name="IQ_OTHER_OPER_SUPPL_CM">"c994"</definedName>
    <definedName name="IQ_OTHER_OPER_SUPPL_FIN">"c995"</definedName>
    <definedName name="IQ_OTHER_OPER_SUPPL_INS">"c996"</definedName>
    <definedName name="IQ_OTHER_OPER_SUPPL_RE">"c6257"</definedName>
    <definedName name="IQ_OTHER_OPER_SUPPL_REIT">"c997"</definedName>
    <definedName name="IQ_OTHER_OPER_SUPPL_UTI">"c998"</definedName>
    <definedName name="IQ_OTHER_OPER_TOT_BNK">"c999"</definedName>
    <definedName name="IQ_OTHER_OPER_TOT_BR">"c1000"</definedName>
    <definedName name="IQ_OTHER_OPER_TOT_CM">"c1000"</definedName>
    <definedName name="IQ_OTHER_OPER_TOT_FIN">"c1001"</definedName>
    <definedName name="IQ_OTHER_OPER_TOT_INS">"c1002"</definedName>
    <definedName name="IQ_OTHER_OPER_TOT_RE">"c6258"</definedName>
    <definedName name="IQ_OTHER_OPER_TOT_REIT">"c1003"</definedName>
    <definedName name="IQ_OTHER_OPER_TOT_UTI">"c1004"</definedName>
    <definedName name="IQ_OTHER_OPER_UTI">"c1005"</definedName>
    <definedName name="IQ_OTHER_OPTIONS_BEG_OS">"c2686"</definedName>
    <definedName name="IQ_OTHER_OPTIONS_CANCELLED">"c2689"</definedName>
    <definedName name="IQ_OTHER_OPTIONS_END_OS">"c2690"</definedName>
    <definedName name="IQ_OTHER_OPTIONS_EXERCISABLE_END_OS">"c5814"</definedName>
    <definedName name="IQ_OTHER_OPTIONS_EXERCISED">"c2688"</definedName>
    <definedName name="IQ_OTHER_OPTIONS_GRANTED">"c2687"</definedName>
    <definedName name="IQ_OTHER_OPTIONS_STRIKE_PRICE_BEG_OS">"c5815"</definedName>
    <definedName name="IQ_OTHER_OPTIONS_STRIKE_PRICE_CANCELLED">"c5817"</definedName>
    <definedName name="IQ_OTHER_OPTIONS_STRIKE_PRICE_EXERCISABLE">"c5818"</definedName>
    <definedName name="IQ_OTHER_OPTIONS_STRIKE_PRICE_EXERCISED">"c5816"</definedName>
    <definedName name="IQ_OTHER_OPTIONS_STRIKE_PRICE_OS">"c2691"</definedName>
    <definedName name="IQ_OTHER_OUTSTANDING_BS_DATE">"c1972"</definedName>
    <definedName name="IQ_OTHER_OUTSTANDING_FILING_DATE">"c1974"</definedName>
    <definedName name="IQ_OTHER_OVER_TOTAL">"c13770"</definedName>
    <definedName name="IQ_OTHER_PC_WRITTEN">"c1006"</definedName>
    <definedName name="IQ_OTHER_PROP">"c8764"</definedName>
    <definedName name="IQ_OTHER_PROP_OPERATING_EXPENSE">"c16043"</definedName>
    <definedName name="IQ_OTHER_PROP_OPERATING_REVENUE">"c16027"</definedName>
    <definedName name="IQ_OTHER_RE_OWNED_FDIC">"c6330"</definedName>
    <definedName name="IQ_OTHER_REAL_ESTATE">"c1007"</definedName>
    <definedName name="IQ_OTHER_RECEIV">"c1008"</definedName>
    <definedName name="IQ_OTHER_RECEIV_INS">"c1009"</definedName>
    <definedName name="IQ_OTHER_REV">"c1010"</definedName>
    <definedName name="IQ_OTHER_REV_BR">"c1011"</definedName>
    <definedName name="IQ_OTHER_REV_CM">"c1011"</definedName>
    <definedName name="IQ_OTHER_REV_FIN">"c1012"</definedName>
    <definedName name="IQ_OTHER_REV_INS">"c1013"</definedName>
    <definedName name="IQ_OTHER_REV_RE">"c6259"</definedName>
    <definedName name="IQ_OTHER_REV_REIT">"c1014"</definedName>
    <definedName name="IQ_OTHER_REV_SUPPL">"c1015"</definedName>
    <definedName name="IQ_OTHER_REV_SUPPL_BR">"c1016"</definedName>
    <definedName name="IQ_OTHER_REV_SUPPL_CM">"c1016"</definedName>
    <definedName name="IQ_OTHER_REV_SUPPL_FIN">"c1017"</definedName>
    <definedName name="IQ_OTHER_REV_SUPPL_INS">"c1018"</definedName>
    <definedName name="IQ_OTHER_REV_SUPPL_RE">"c6260"</definedName>
    <definedName name="IQ_OTHER_REV_SUPPL_REIT">"c1019"</definedName>
    <definedName name="IQ_OTHER_REV_SUPPL_UTI">"c1020"</definedName>
    <definedName name="IQ_OTHER_REV_UTI">"c1021"</definedName>
    <definedName name="IQ_OTHER_REVENUE">"c1010"</definedName>
    <definedName name="IQ_OTHER_REVENUE_1">"c1410"</definedName>
    <definedName name="IQ_OTHER_REVOL_CREDIT_CONSUMER_LOANS_FFIEC">"c12823"</definedName>
    <definedName name="IQ_OTHER_REVOLVING_CREDIT_LL_REC_FFIEC">"c12890"</definedName>
    <definedName name="IQ_OTHER_REVOLVING_CREDIT_LOANS_TRADING_DOM_FFIEC">"c12934"</definedName>
    <definedName name="IQ_OTHER_ROOMS">"c8788"</definedName>
    <definedName name="IQ_OTHER_SAVINGS_DEPOSITS_FDIC">"c6554"</definedName>
    <definedName name="IQ_OTHER_SAVINGS_DEPOSITS_NON_TRANS_ACCTS_FFIEC">"c15331"</definedName>
    <definedName name="IQ_OTHER_SECURITIES_QUARTERLY_AVG_FFIEC">"c15472"</definedName>
    <definedName name="IQ_OTHER_SQ_FT">"c8780"</definedName>
    <definedName name="IQ_OTHER_STRIKE_PRICE_GRANTED">"c2692"</definedName>
    <definedName name="IQ_OTHER_TAX_EQUIVALENT_ADJUSTMENTS_FFIEC">"c13855"</definedName>
    <definedName name="IQ_OTHER_TRADING_ASSETS_FAIR_VALUE_TOT_FFIEC">"c15404"</definedName>
    <definedName name="IQ_OTHER_TRADING_ASSETS_FFIEC">"c12826"</definedName>
    <definedName name="IQ_OTHER_TRADING_ASSETS_LEVEL_1_FFIEC">"c15426"</definedName>
    <definedName name="IQ_OTHER_TRADING_ASSETS_LEVEL_2_FFIEC">"c15439"</definedName>
    <definedName name="IQ_OTHER_TRADING_ASSETS_LEVEL_3_FFIEC">"c15452"</definedName>
    <definedName name="IQ_OTHER_TRADING_ASSETS_TOTAL_FFIEC">"c12937"</definedName>
    <definedName name="IQ_OTHER_TRADING_LIABILITIES_FAIR_VALUE_TOT_FFIEC">"c15408"</definedName>
    <definedName name="IQ_OTHER_TRADING_LIABILITIES_FFIEC">"c12860"</definedName>
    <definedName name="IQ_OTHER_TRADING_LIABILITIES_LEVEL_1_FFIEC">"c15430"</definedName>
    <definedName name="IQ_OTHER_TRADING_LIABILITIES_LEVEL_2_FFIEC">"c15443"</definedName>
    <definedName name="IQ_OTHER_TRADING_LIABILITIES_LEVEL_3_FFIEC">"c15456"</definedName>
    <definedName name="IQ_OTHER_TRANSACTIONS_FDIC">"c6504"</definedName>
    <definedName name="IQ_OTHER_UNDRAWN">"c2522"</definedName>
    <definedName name="IQ_OTHER_UNITS">"c8772"</definedName>
    <definedName name="IQ_OTHER_UNUSAL">"c998"</definedName>
    <definedName name="IQ_OTHER_UNUSAL_BNK">"c999"</definedName>
    <definedName name="IQ_OTHER_UNUSAL_BR">"c1000"</definedName>
    <definedName name="IQ_OTHER_UNUSAL_FIN">"c1001"</definedName>
    <definedName name="IQ_OTHER_UNUSAL_INS">"c1002"</definedName>
    <definedName name="IQ_OTHER_UNUSAL_REIT">"c1003"</definedName>
    <definedName name="IQ_OTHER_UNUSAL_SUPPL">"c1004"</definedName>
    <definedName name="IQ_OTHER_UNUSAL_SUPPL_BNK">"c1005"</definedName>
    <definedName name="IQ_OTHER_UNUSAL_SUPPL_BR">"c1006"</definedName>
    <definedName name="IQ_OTHER_UNUSAL_SUPPL_FIN">"c1007"</definedName>
    <definedName name="IQ_OTHER_UNUSAL_SUPPL_INS">"c1008"</definedName>
    <definedName name="IQ_OTHER_UNUSAL_SUPPL_REIT">"c1009"</definedName>
    <definedName name="IQ_OTHER_UNUSAL_SUPPL_UTI">"c1010"</definedName>
    <definedName name="IQ_OTHER_UNUSAL_UTI">"c1011"</definedName>
    <definedName name="IQ_OTHER_UNUSED_COMMITMENTS_FDIC">"c6530"</definedName>
    <definedName name="IQ_OTHER_UNUSED_FFIEC">"c13248"</definedName>
    <definedName name="IQ_OTHER_UNUSUAL">"c1488"</definedName>
    <definedName name="IQ_OTHER_UNUSUAL_BNK">"c1560"</definedName>
    <definedName name="IQ_OTHER_UNUSUAL_BR">"c1561"</definedName>
    <definedName name="IQ_OTHER_UNUSUAL_CM">"c1561"</definedName>
    <definedName name="IQ_OTHER_UNUSUAL_FIN">"c1562"</definedName>
    <definedName name="IQ_OTHER_UNUSUAL_INS">"c1563"</definedName>
    <definedName name="IQ_OTHER_UNUSUAL_RE">"c6282"</definedName>
    <definedName name="IQ_OTHER_UNUSUAL_REIT">"c1564"</definedName>
    <definedName name="IQ_OTHER_UNUSUAL_SUPPL">"c1494"</definedName>
    <definedName name="IQ_OTHER_UNUSUAL_SUPPL_BNK">"c1495"</definedName>
    <definedName name="IQ_OTHER_UNUSUAL_SUPPL_BR">"c1496"</definedName>
    <definedName name="IQ_OTHER_UNUSUAL_SUPPL_CM">"c1496"</definedName>
    <definedName name="IQ_OTHER_UNUSUAL_SUPPL_FIN">"c1497"</definedName>
    <definedName name="IQ_OTHER_UNUSUAL_SUPPL_INS">"c1498"</definedName>
    <definedName name="IQ_OTHER_UNUSUAL_SUPPL_RE">"c6281"</definedName>
    <definedName name="IQ_OTHER_UNUSUAL_SUPPL_REIT">"c1499"</definedName>
    <definedName name="IQ_OTHER_UNUSUAL_SUPPL_UTI">"c1500"</definedName>
    <definedName name="IQ_OTHER_UNUSUAL_SUPPLE">"c13816"</definedName>
    <definedName name="IQ_OTHER_UNUSUAL_UTI">"c1565"</definedName>
    <definedName name="IQ_OTHER_WARRANTS_BEG_OS">"c2712"</definedName>
    <definedName name="IQ_OTHER_WARRANTS_CANCELLED">"c2715"</definedName>
    <definedName name="IQ_OTHER_WARRANTS_END_OS">"c2716"</definedName>
    <definedName name="IQ_OTHER_WARRANTS_EXERCISED">"c2714"</definedName>
    <definedName name="IQ_OTHER_WARRANTS_ISSUED">"c2713"</definedName>
    <definedName name="IQ_OTHER_WARRANTS_STRIKE_PRICE_ISSUED">"c2718"</definedName>
    <definedName name="IQ_OTHER_WARRANTS_STRIKE_PRICE_OS">"c2717"</definedName>
    <definedName name="IQ_OUT2">"c1023"</definedName>
    <definedName name="IQ_OUTSTANDING_BS_DATE">"c1022"</definedName>
    <definedName name="IQ_OUTSTANDING_BS_DATE_1">"c2128"</definedName>
    <definedName name="IQ_OUTSTANDING_FILING_DATE">"c1023"</definedName>
    <definedName name="IQ_OUTSTANDING_FILING_DATE_TOTAL">"c2107"</definedName>
    <definedName name="IQ_OVER_FIFETEEN_YEAR_MORTGAGE_PASS_THROUGHS_FDIC">"c6416"</definedName>
    <definedName name="IQ_OVER_FIFTEEN_YEAR_FIXED_AND_FLOATING_RATE_FDIC">"c6424"</definedName>
    <definedName name="IQ_OVER_THREE_YEARS_FDIC">"c6418"</definedName>
    <definedName name="IQ_OVERHEAD_EXP_AVG_ASSETS_FFIEC">"c13361"</definedName>
    <definedName name="IQ_OVERHEAD_EXP_REV_FFIEC">"c13494"</definedName>
    <definedName name="IQ_OVERHEAD_NON_INT_INC_AVG_ASSETS_FFIEC">"c13374"</definedName>
    <definedName name="IQ_OVERHEAD_NON_INT_OPERATING_INC_FFIEC">"c13393"</definedName>
    <definedName name="IQ_OVERHEAD_OPERATING_INC_FFIEC">"c13378"</definedName>
    <definedName name="IQ_OWNED_RESERVES_COAL">"c15916"</definedName>
    <definedName name="IQ_OWNED_RESERVES_TO_TOTAL_RESERVES_COAL">"c15957"</definedName>
    <definedName name="IQ_OWNER_OCCUPIED_GROSS_LOANS_FFIEC">"c13406"</definedName>
    <definedName name="IQ_OWNER_OCCUPIED_LOANS_RISK_BASED_FFIEC">"c13427"</definedName>
    <definedName name="IQ_OWNER_OCCUPIED_NONFARM_NONRES_LL_REC_DOM_FFIEC">"c12906"</definedName>
    <definedName name="IQ_OWNERSHIP">"c2160"</definedName>
    <definedName name="IQ_PART_TIME">"c1024"</definedName>
    <definedName name="IQ_PARTICIPATION_POOLS_RESIDENTIAL_MORTGAGES_FDIC">"c6403"</definedName>
    <definedName name="IQ_PARTICIPATIONS_ACCEPTANCES_FFIEC">"c13254"</definedName>
    <definedName name="IQ_PARTNERSHIP_INC_RE">"c12039"</definedName>
    <definedName name="IQ_PASS_THROUGH_FNMA_GNMA_TRADING_FFIEC">"c12816"</definedName>
    <definedName name="IQ_PAST_DUE_30_1_4_FAMILY_LOANS_FDIC">"c6693"</definedName>
    <definedName name="IQ_PAST_DUE_30_AUTO_LOANS_FDIC">"c6687"</definedName>
    <definedName name="IQ_PAST_DUE_30_CL_LOANS_FDIC">"c6688"</definedName>
    <definedName name="IQ_PAST_DUE_30_CREDIT_CARDS_RECEIVABLES_FDIC">"c6690"</definedName>
    <definedName name="IQ_PAST_DUE_30_HOME_EQUITY_LINES_FDIC">"c6691"</definedName>
    <definedName name="IQ_PAST_DUE_30_OTHER_CONSUMER_LOANS_FDIC">"c6689"</definedName>
    <definedName name="IQ_PAST_DUE_30_OTHER_LOANS_FDIC">"c6692"</definedName>
    <definedName name="IQ_PAST_DUE_90_1_4_FAMILY_LOANS_FDIC">"c6700"</definedName>
    <definedName name="IQ_PAST_DUE_90_AUTO_LOANS_FDIC">"c6694"</definedName>
    <definedName name="IQ_PAST_DUE_90_CL_LOANS_FDIC">"c6695"</definedName>
    <definedName name="IQ_PAST_DUE_90_CREDIT_CARDS_RECEIVABLES_FDIC">"c6697"</definedName>
    <definedName name="IQ_PAST_DUE_90_HOME_EQUITY_LINES_FDIC">"c6698"</definedName>
    <definedName name="IQ_PAST_DUE_90_OTHER_CONSUMER_LOANS_FDIC">"c6696"</definedName>
    <definedName name="IQ_PAST_DUE_90_OTHER_LOANS_FDIC">"c6699"</definedName>
    <definedName name="IQ_PAST_DUE_ALLOW_GROSS_LOANS_FFIEC">"c13416"</definedName>
    <definedName name="IQ_PAY_ACCRUED">"c8"</definedName>
    <definedName name="IQ_PAY_ACCRUED_1">"c1457"</definedName>
    <definedName name="IQ_PAYOUT_RATIO">"c1900"</definedName>
    <definedName name="IQ_PBV">"c1025"</definedName>
    <definedName name="IQ_PBV_AVG">"c1026"</definedName>
    <definedName name="IQ_PBV_FWD">"c15235"</definedName>
    <definedName name="IQ_PBV_FWD_REUT">"c15238"</definedName>
    <definedName name="IQ_PC_EARNED">"c2749"</definedName>
    <definedName name="IQ_PC_GAAP_COMBINED_RATIO">"c2781"</definedName>
    <definedName name="IQ_PC_GAAP_COMBINED_RATIO_EXCL_CL">"c2782"</definedName>
    <definedName name="IQ_PC_GAAP_EXPENSE_RATIO">"c2780"</definedName>
    <definedName name="IQ_PC_GAAP_LOSS">"c2779"</definedName>
    <definedName name="IQ_PC_POLICY_BENEFITS_EXP">"c2790"</definedName>
    <definedName name="IQ_PC_STAT_COMBINED_RATIO">"c2778"</definedName>
    <definedName name="IQ_PC_STAT_COMBINED_RATIO_EXCL_DIV">"c2777"</definedName>
    <definedName name="IQ_PC_STAT_DIVIDEND_RATIO">"c2776"</definedName>
    <definedName name="IQ_PC_STAT_EXPENSE_RATIO">"c2775"</definedName>
    <definedName name="IQ_PC_STAT_LOSS_RATIO">"c2774"</definedName>
    <definedName name="IQ_PC_STATUTORY_SURPLUS">"c2770"</definedName>
    <definedName name="IQ_PC_WRITTEN">"c1027"</definedName>
    <definedName name="IQ_PD_DATE">"c28809"</definedName>
    <definedName name="IQ_PD_SCORE">"c28808"</definedName>
    <definedName name="IQ_PD_Z_SCORE">"c28810"</definedName>
    <definedName name="IQ_PE_EXCL">"c1028"</definedName>
    <definedName name="IQ_PE_EXCL_AVG">"c1029"</definedName>
    <definedName name="IQ_PE_EXCL_FWD">"c1030"</definedName>
    <definedName name="IQ_PE_EXCL_FWD_CIQ">"c4042"</definedName>
    <definedName name="IQ_PE_EXCL_FWD_REUT">"c4049"</definedName>
    <definedName name="IQ_PE_FUND_DATE_EST">"c19174"</definedName>
    <definedName name="IQ_PE_FUND_DATE_MONTH">"c19172"</definedName>
    <definedName name="IQ_PE_FUND_DATE_YEAR">"c18925"</definedName>
    <definedName name="IQ_PE_FUND_FAMILIES">"c18917"</definedName>
    <definedName name="IQ_PE_FUND_FAMILIES_ID">"c18918"</definedName>
    <definedName name="IQ_PE_FUND_FAMILIES_REL">"c18919"</definedName>
    <definedName name="IQ_PE_FUND_ID">"c18923"</definedName>
    <definedName name="IQ_PE_FUND_INVEST_AMOUNT">"c18933"</definedName>
    <definedName name="IQ_PE_FUND_INVEST_DATE_MONTH">"c19173"</definedName>
    <definedName name="IQ_PE_FUND_INVEST_DATE_YEAR">"c18934"</definedName>
    <definedName name="IQ_PE_FUND_NAME">"c18922"</definedName>
    <definedName name="IQ_PE_FUND_SIZE">"c18924"</definedName>
    <definedName name="IQ_PE_FUND_STAGE">"c18928"</definedName>
    <definedName name="IQ_PE_FUND_TARGET_MAX">"c18927"</definedName>
    <definedName name="IQ_PE_FUND_TARGET_MIN">"c18926"</definedName>
    <definedName name="IQ_PE_FUND_TRANSACTION_COMMENTS">"c18931"</definedName>
    <definedName name="IQ_PE_NORMALIZED">"c2207"</definedName>
    <definedName name="IQ_PE_RATIO">"c1610"</definedName>
    <definedName name="IQ_PEG_FWD">"c1863"</definedName>
    <definedName name="IQ_PEG_FWD_CIQ">"c4045"</definedName>
    <definedName name="IQ_PEG_FWD_REUT">"c4052"</definedName>
    <definedName name="IQ_PENETRATION_BASIC_CABLE">"c16204"</definedName>
    <definedName name="IQ_PENETRATION_BBAND">"c2852"</definedName>
    <definedName name="IQ_PENETRATION_BBAND_THP">"c2851"</definedName>
    <definedName name="IQ_PENETRATION_PHONE">"c2853"</definedName>
    <definedName name="IQ_PENETRATION_VIDEO">"c2850"</definedName>
    <definedName name="IQ_PENSION">"c1031"</definedName>
    <definedName name="IQ_PENSION_ACCRUED_LIAB">"c3134"</definedName>
    <definedName name="IQ_PENSION_ACCRUED_LIAB_DOM">"c3132"</definedName>
    <definedName name="IQ_PENSION_ACCRUED_LIAB_FOREIGN">"c3133"</definedName>
    <definedName name="IQ_PENSION_ACCUM_OTHER_CI">"c3140"</definedName>
    <definedName name="IQ_PENSION_ACCUM_OTHER_CI_DOM">"c3138"</definedName>
    <definedName name="IQ_PENSION_ACCUM_OTHER_CI_FOREIGN">"c3139"</definedName>
    <definedName name="IQ_PENSION_ACCUMULATED_OBLIGATION">"c3570"</definedName>
    <definedName name="IQ_PENSION_ACCUMULATED_OBLIGATION_DOMESTIC">"c3568"</definedName>
    <definedName name="IQ_PENSION_ACCUMULATED_OBLIGATION_FOREIGN">"c3569"</definedName>
    <definedName name="IQ_PENSION_ACT_NEXT">"c5738"</definedName>
    <definedName name="IQ_PENSION_ACT_NEXT_DOM">"c5736"</definedName>
    <definedName name="IQ_PENSION_ACT_NEXT_FOREIGN">"c5737"</definedName>
    <definedName name="IQ_PENSION_AMT_RECOG_NEXT_DOM">"c5745"</definedName>
    <definedName name="IQ_PENSION_AMT_RECOG_NEXT_FOREIGN">"c5746"</definedName>
    <definedName name="IQ_PENSION_AMT_RECOG_PERIOD">"c5747"</definedName>
    <definedName name="IQ_PENSION_ASSETS">"c3182"</definedName>
    <definedName name="IQ_PENSION_ASSETS_ACQ">"c3173"</definedName>
    <definedName name="IQ_PENSION_ASSETS_ACQ_DOM">"c3171"</definedName>
    <definedName name="IQ_PENSION_ASSETS_ACQ_FOREIGN">"c3172"</definedName>
    <definedName name="IQ_PENSION_ASSETS_ACTUAL_RETURN">"c3158"</definedName>
    <definedName name="IQ_PENSION_ASSETS_ACTUAL_RETURN_DOM">"c3156"</definedName>
    <definedName name="IQ_PENSION_ASSETS_ACTUAL_RETURN_FOREIGN">"c3157"</definedName>
    <definedName name="IQ_PENSION_ASSETS_BEG">"c3155"</definedName>
    <definedName name="IQ_PENSION_ASSETS_BEG_DOM">"c3153"</definedName>
    <definedName name="IQ_PENSION_ASSETS_BEG_FOREIGN">"c3154"</definedName>
    <definedName name="IQ_PENSION_ASSETS_BENEFITS_PAID">"c3167"</definedName>
    <definedName name="IQ_PENSION_ASSETS_BENEFITS_PAID_DOM">"c3165"</definedName>
    <definedName name="IQ_PENSION_ASSETS_BENEFITS_PAID_FOREIGN">"c3166"</definedName>
    <definedName name="IQ_PENSION_ASSETS_CURTAIL">"c3176"</definedName>
    <definedName name="IQ_PENSION_ASSETS_CURTAIL_DOM">"c3174"</definedName>
    <definedName name="IQ_PENSION_ASSETS_CURTAIL_FOREIGN">"c3175"</definedName>
    <definedName name="IQ_PENSION_ASSETS_DOM">"c3180"</definedName>
    <definedName name="IQ_PENSION_ASSETS_EMPLOYER_CONTRIBUTIONS">"c3161"</definedName>
    <definedName name="IQ_PENSION_ASSETS_EMPLOYER_CONTRIBUTIONS_DOM">"c3159"</definedName>
    <definedName name="IQ_PENSION_ASSETS_EMPLOYER_CONTRIBUTIONS_FOREIGN">"c3160"</definedName>
    <definedName name="IQ_PENSION_ASSETS_FOREIGN">"c3181"</definedName>
    <definedName name="IQ_PENSION_ASSETS_FX_ADJ">"c3170"</definedName>
    <definedName name="IQ_PENSION_ASSETS_FX_ADJ_DOM">"c3168"</definedName>
    <definedName name="IQ_PENSION_ASSETS_FX_ADJ_FOREIGN">"c3169"</definedName>
    <definedName name="IQ_PENSION_ASSETS_OTHER_PLAN_ADJ">"c3179"</definedName>
    <definedName name="IQ_PENSION_ASSETS_OTHER_PLAN_ADJ_DOM">"c3177"</definedName>
    <definedName name="IQ_PENSION_ASSETS_OTHER_PLAN_ADJ_FOREIGN">"c3178"</definedName>
    <definedName name="IQ_PENSION_ASSETS_PARTICIP_CONTRIBUTIONS">"c3164"</definedName>
    <definedName name="IQ_PENSION_ASSETS_PARTICIP_CONTRIBUTIONS_DOM">"c3162"</definedName>
    <definedName name="IQ_PENSION_ASSETS_PARTICIP_CONTRIBUTIONS_FOREIGN">"c3163"</definedName>
    <definedName name="IQ_PENSION_BENEFIT_INFO_DATE">"c3230"</definedName>
    <definedName name="IQ_PENSION_BENEFIT_INFO_DATE_DOM">"c3228"</definedName>
    <definedName name="IQ_PENSION_BENEFIT_INFO_DATE_FOREIGN">"c3229"</definedName>
    <definedName name="IQ_PENSION_BREAKDOWN_EQ">"c3101"</definedName>
    <definedName name="IQ_PENSION_BREAKDOWN_EQ_DOM">"c3099"</definedName>
    <definedName name="IQ_PENSION_BREAKDOWN_EQ_FOREIGN">"c3100"</definedName>
    <definedName name="IQ_PENSION_BREAKDOWN_FI">"c3104"</definedName>
    <definedName name="IQ_PENSION_BREAKDOWN_FI_DOM">"c3102"</definedName>
    <definedName name="IQ_PENSION_BREAKDOWN_FI_FOREIGN">"c3103"</definedName>
    <definedName name="IQ_PENSION_BREAKDOWN_OTHER">"c3110"</definedName>
    <definedName name="IQ_PENSION_BREAKDOWN_OTHER_DOM">"c3108"</definedName>
    <definedName name="IQ_PENSION_BREAKDOWN_OTHER_FOREIGN">"c3109"</definedName>
    <definedName name="IQ_PENSION_BREAKDOWN_PCT_EQ">"c3089"</definedName>
    <definedName name="IQ_PENSION_BREAKDOWN_PCT_EQ_DOM">"c3087"</definedName>
    <definedName name="IQ_PENSION_BREAKDOWN_PCT_EQ_FOREIGN">"c3088"</definedName>
    <definedName name="IQ_PENSION_BREAKDOWN_PCT_FI">"c3092"</definedName>
    <definedName name="IQ_PENSION_BREAKDOWN_PCT_FI_DOM">"c3090"</definedName>
    <definedName name="IQ_PENSION_BREAKDOWN_PCT_FI_FOREIGN">"c3091"</definedName>
    <definedName name="IQ_PENSION_BREAKDOWN_PCT_OTHER">"c3098"</definedName>
    <definedName name="IQ_PENSION_BREAKDOWN_PCT_OTHER_DOM">"c3096"</definedName>
    <definedName name="IQ_PENSION_BREAKDOWN_PCT_OTHER_FOREIGN">"c3097"</definedName>
    <definedName name="IQ_PENSION_BREAKDOWN_PCT_RE">"c3095"</definedName>
    <definedName name="IQ_PENSION_BREAKDOWN_PCT_RE_DOM">"c3093"</definedName>
    <definedName name="IQ_PENSION_BREAKDOWN_PCT_RE_FOREIGN">"c3094"</definedName>
    <definedName name="IQ_PENSION_BREAKDOWN_RE">"c3107"</definedName>
    <definedName name="IQ_PENSION_BREAKDOWN_RE_DOM">"c3105"</definedName>
    <definedName name="IQ_PENSION_BREAKDOWN_RE_FOREIGN">"c3106"</definedName>
    <definedName name="IQ_PENSION_CI_ACT">"c5723"</definedName>
    <definedName name="IQ_PENSION_CI_ACT_DOM">"c5721"</definedName>
    <definedName name="IQ_PENSION_CI_ACT_FOREIGN">"c5722"</definedName>
    <definedName name="IQ_PENSION_CI_NET_AMT_RECOG">"c5735"</definedName>
    <definedName name="IQ_PENSION_CI_NET_AMT_RECOG_DOM">"c5733"</definedName>
    <definedName name="IQ_PENSION_CI_NET_AMT_RECOG_FOREIGN">"c5734"</definedName>
    <definedName name="IQ_PENSION_CI_OTHER_MISC_ADJ">"c5732"</definedName>
    <definedName name="IQ_PENSION_CI_OTHER_MISC_ADJ_DOM">"c5730"</definedName>
    <definedName name="IQ_PENSION_CI_OTHER_MISC_ADJ_FOREIGN">"c5731"</definedName>
    <definedName name="IQ_PENSION_CI_PRIOR_SERVICE">"c5726"</definedName>
    <definedName name="IQ_PENSION_CI_PRIOR_SERVICE_DOM">"c5724"</definedName>
    <definedName name="IQ_PENSION_CI_PRIOR_SERVICE_FOREIGN">"c5725"</definedName>
    <definedName name="IQ_PENSION_CI_TRANSITION">"c5729"</definedName>
    <definedName name="IQ_PENSION_CI_TRANSITION_DOM">"c5727"</definedName>
    <definedName name="IQ_PENSION_CI_TRANSITION_FOREIGN">"c5728"</definedName>
    <definedName name="IQ_PENSION_CL">"c5753"</definedName>
    <definedName name="IQ_PENSION_CL_DOM">"c5751"</definedName>
    <definedName name="IQ_PENSION_CL_FOREIGN">"c5752"</definedName>
    <definedName name="IQ_PENSION_CONTRIBUTION_TOTAL_COST">"c3559"</definedName>
    <definedName name="IQ_PENSION_DISC_RATE_MAX">"c3236"</definedName>
    <definedName name="IQ_PENSION_DISC_RATE_MAX_DOM">"c3234"</definedName>
    <definedName name="IQ_PENSION_DISC_RATE_MAX_FOREIGN">"c3235"</definedName>
    <definedName name="IQ_PENSION_DISC_RATE_MIN">"c3233"</definedName>
    <definedName name="IQ_PENSION_DISC_RATE_MIN_DOM">"c3231"</definedName>
    <definedName name="IQ_PENSION_DISC_RATE_MIN_FOREIGN">"c3232"</definedName>
    <definedName name="IQ_PENSION_DISCOUNT_RATE_DOMESTIC">"c3573"</definedName>
    <definedName name="IQ_PENSION_DISCOUNT_RATE_FOREIGN">"c3574"</definedName>
    <definedName name="IQ_PENSION_EST_BENEFIT_1YR">"c3113"</definedName>
    <definedName name="IQ_PENSION_EST_BENEFIT_1YR_DOM">"c3111"</definedName>
    <definedName name="IQ_PENSION_EST_BENEFIT_1YR_FOREIGN">"c3112"</definedName>
    <definedName name="IQ_PENSION_EST_BENEFIT_2YR">"c3116"</definedName>
    <definedName name="IQ_PENSION_EST_BENEFIT_2YR_DOM">"c3114"</definedName>
    <definedName name="IQ_PENSION_EST_BENEFIT_2YR_FOREIGN">"c3115"</definedName>
    <definedName name="IQ_PENSION_EST_BENEFIT_3YR">"c3119"</definedName>
    <definedName name="IQ_PENSION_EST_BENEFIT_3YR_DOM">"c3117"</definedName>
    <definedName name="IQ_PENSION_EST_BENEFIT_3YR_FOREIGN">"c3118"</definedName>
    <definedName name="IQ_PENSION_EST_BENEFIT_4YR">"c3122"</definedName>
    <definedName name="IQ_PENSION_EST_BENEFIT_4YR_DOM">"c3120"</definedName>
    <definedName name="IQ_PENSION_EST_BENEFIT_4YR_FOREIGN">"c3121"</definedName>
    <definedName name="IQ_PENSION_EST_BENEFIT_5YR">"c3125"</definedName>
    <definedName name="IQ_PENSION_EST_BENEFIT_5YR_DOM">"c3123"</definedName>
    <definedName name="IQ_PENSION_EST_BENEFIT_5YR_FOREIGN">"c3124"</definedName>
    <definedName name="IQ_PENSION_EST_BENEFIT_AFTER5">"c3128"</definedName>
    <definedName name="IQ_PENSION_EST_BENEFIT_AFTER5_DOM">"c3126"</definedName>
    <definedName name="IQ_PENSION_EST_BENEFIT_AFTER5_FOREIGN">"c3127"</definedName>
    <definedName name="IQ_PENSION_EST_CONTRIBUTIONS_NEXTYR">"c3218"</definedName>
    <definedName name="IQ_PENSION_EST_CONTRIBUTIONS_NEXTYR_DOM">"c3216"</definedName>
    <definedName name="IQ_PENSION_EST_CONTRIBUTIONS_NEXTYR_FOREIGN">"c3217"</definedName>
    <definedName name="IQ_PENSION_EXP_RATE_RETURN_MAX">"c3248"</definedName>
    <definedName name="IQ_PENSION_EXP_RATE_RETURN_MAX_DOM">"c3246"</definedName>
    <definedName name="IQ_PENSION_EXP_RATE_RETURN_MAX_FOREIGN">"c3247"</definedName>
    <definedName name="IQ_PENSION_EXP_RATE_RETURN_MIN">"c3245"</definedName>
    <definedName name="IQ_PENSION_EXP_RATE_RETURN_MIN_DOM">"c3243"</definedName>
    <definedName name="IQ_PENSION_EXP_RATE_RETURN_MIN_FOREIGN">"c3244"</definedName>
    <definedName name="IQ_PENSION_EXP_RETURN_DOMESTIC">"c3571"</definedName>
    <definedName name="IQ_PENSION_EXP_RETURN_FOREIGN">"c3572"</definedName>
    <definedName name="IQ_PENSION_INTAN_ASSETS">"c3137"</definedName>
    <definedName name="IQ_PENSION_INTAN_ASSETS_DOM">"c3135"</definedName>
    <definedName name="IQ_PENSION_INTAN_ASSETS_FOREIGN">"c3136"</definedName>
    <definedName name="IQ_PENSION_INTEREST_COST">"c3582"</definedName>
    <definedName name="IQ_PENSION_INTEREST_COST_DOM">"c3580"</definedName>
    <definedName name="IQ_PENSION_INTEREST_COST_FOREIGN">"c3581"</definedName>
    <definedName name="IQ_PENSION_LT_ASSETS">"c5750"</definedName>
    <definedName name="IQ_PENSION_LT_ASSETS_DOM">"c5748"</definedName>
    <definedName name="IQ_PENSION_LT_ASSETS_FOREIGN">"c5749"</definedName>
    <definedName name="IQ_PENSION_LT_LIAB">"c5756"</definedName>
    <definedName name="IQ_PENSION_LT_LIAB_DOM">"c5754"</definedName>
    <definedName name="IQ_PENSION_LT_LIAB_FOREIGN">"c5755"</definedName>
    <definedName name="IQ_PENSION_NET_ASSET_RECOG">"c3152"</definedName>
    <definedName name="IQ_PENSION_NET_ASSET_RECOG_DOM">"c3150"</definedName>
    <definedName name="IQ_PENSION_NET_ASSET_RECOG_FOREIGN">"c3151"</definedName>
    <definedName name="IQ_PENSION_OBLIGATION_ACQ">"c3206"</definedName>
    <definedName name="IQ_PENSION_OBLIGATION_ACQ_DOM">"c3204"</definedName>
    <definedName name="IQ_PENSION_OBLIGATION_ACQ_FOREIGN">"c3205"</definedName>
    <definedName name="IQ_PENSION_OBLIGATION_ACTUARIAL_GAIN_LOSS">"c3197"</definedName>
    <definedName name="IQ_PENSION_OBLIGATION_ACTUARIAL_GAIN_LOSS_DOM">"c3195"</definedName>
    <definedName name="IQ_PENSION_OBLIGATION_ACTUARIAL_GAIN_LOSS_FOREIGN">"c3196"</definedName>
    <definedName name="IQ_PENSION_OBLIGATION_BEG">"c3185"</definedName>
    <definedName name="IQ_PENSION_OBLIGATION_BEG_DOM">"c3183"</definedName>
    <definedName name="IQ_PENSION_OBLIGATION_BEG_FOREIGN">"c3184"</definedName>
    <definedName name="IQ_PENSION_OBLIGATION_CURTAIL">"c3209"</definedName>
    <definedName name="IQ_PENSION_OBLIGATION_CURTAIL_DOM">"c3207"</definedName>
    <definedName name="IQ_PENSION_OBLIGATION_CURTAIL_FOREIGN">"c3208"</definedName>
    <definedName name="IQ_PENSION_OBLIGATION_EMPLOYEE_CONTRIBUTIONS">"c3194"</definedName>
    <definedName name="IQ_PENSION_OBLIGATION_EMPLOYEE_CONTRIBUTIONS_DOM">"c3192"</definedName>
    <definedName name="IQ_PENSION_OBLIGATION_EMPLOYEE_CONTRIBUTIONS_FOREIGN">"c3193"</definedName>
    <definedName name="IQ_PENSION_OBLIGATION_FX_ADJ">"c3203"</definedName>
    <definedName name="IQ_PENSION_OBLIGATION_FX_ADJ_DOM">"c3201"</definedName>
    <definedName name="IQ_PENSION_OBLIGATION_FX_ADJ_FOREIGN">"c3202"</definedName>
    <definedName name="IQ_PENSION_OBLIGATION_INTEREST_COST">"c3191"</definedName>
    <definedName name="IQ_PENSION_OBLIGATION_INTEREST_COST_DOM">"c3189"</definedName>
    <definedName name="IQ_PENSION_OBLIGATION_INTEREST_COST_FOREIGN">"c3190"</definedName>
    <definedName name="IQ_PENSION_OBLIGATION_OTHER_COST">"c3555"</definedName>
    <definedName name="IQ_PENSION_OBLIGATION_OTHER_COST_DOM">"c3553"</definedName>
    <definedName name="IQ_PENSION_OBLIGATION_OTHER_COST_FOREIGN">"c3554"</definedName>
    <definedName name="IQ_PENSION_OBLIGATION_OTHER_PLAN_ADJ">"c3212"</definedName>
    <definedName name="IQ_PENSION_OBLIGATION_OTHER_PLAN_ADJ_DOM">"c3210"</definedName>
    <definedName name="IQ_PENSION_OBLIGATION_OTHER_PLAN_ADJ_FOREIGN">"c3211"</definedName>
    <definedName name="IQ_PENSION_OBLIGATION_PAID">"c3200"</definedName>
    <definedName name="IQ_PENSION_OBLIGATION_PAID_DOM">"c3198"</definedName>
    <definedName name="IQ_PENSION_OBLIGATION_PAID_FOREIGN">"c3199"</definedName>
    <definedName name="IQ_PENSION_OBLIGATION_PROJECTED">"c3215"</definedName>
    <definedName name="IQ_PENSION_OBLIGATION_PROJECTED_DOM">"c3213"</definedName>
    <definedName name="IQ_PENSION_OBLIGATION_PROJECTED_FOREIGN">"c3214"</definedName>
    <definedName name="IQ_PENSION_OBLIGATION_ROA">"c3552"</definedName>
    <definedName name="IQ_PENSION_OBLIGATION_ROA_DOM">"c3550"</definedName>
    <definedName name="IQ_PENSION_OBLIGATION_ROA_FOREIGN">"c3551"</definedName>
    <definedName name="IQ_PENSION_OBLIGATION_SERVICE_COST">"c3188"</definedName>
    <definedName name="IQ_PENSION_OBLIGATION_SERVICE_COST_DOM">"c3186"</definedName>
    <definedName name="IQ_PENSION_OBLIGATION_SERVICE_COST_FOREIGN">"c3187"</definedName>
    <definedName name="IQ_PENSION_OBLIGATION_TOTAL_COST">"c3558"</definedName>
    <definedName name="IQ_PENSION_OBLIGATION_TOTAL_COST_DOM">"c3556"</definedName>
    <definedName name="IQ_PENSION_OBLIGATION_TOTAL_COST_FOREIGN">"c3557"</definedName>
    <definedName name="IQ_PENSION_OTHER">"c3143"</definedName>
    <definedName name="IQ_PENSION_OTHER_ADJ">"c3149"</definedName>
    <definedName name="IQ_PENSION_OTHER_ADJ_DOM">"c3147"</definedName>
    <definedName name="IQ_PENSION_OTHER_ADJ_FOREIGN">"c3148"</definedName>
    <definedName name="IQ_PENSION_OTHER_DOM">"c3141"</definedName>
    <definedName name="IQ_PENSION_OTHER_FOREIGN">"c3142"</definedName>
    <definedName name="IQ_PENSION_PBO_ASSUMED_RATE_RET_MAX">"c3254"</definedName>
    <definedName name="IQ_PENSION_PBO_ASSUMED_RATE_RET_MAX_DOM">"c3252"</definedName>
    <definedName name="IQ_PENSION_PBO_ASSUMED_RATE_RET_MAX_FOREIGN">"c3253"</definedName>
    <definedName name="IQ_PENSION_PBO_ASSUMED_RATE_RET_MIN">"c3251"</definedName>
    <definedName name="IQ_PENSION_PBO_ASSUMED_RATE_RET_MIN_DOM">"c3249"</definedName>
    <definedName name="IQ_PENSION_PBO_ASSUMED_RATE_RET_MIN_FOREIGN">"c3250"</definedName>
    <definedName name="IQ_PENSION_PBO_RATE_COMP_INCREASE_MAX">"c3260"</definedName>
    <definedName name="IQ_PENSION_PBO_RATE_COMP_INCREASE_MAX_DOM">"c3258"</definedName>
    <definedName name="IQ_PENSION_PBO_RATE_COMP_INCREASE_MAX_FOREIGN">"c3259"</definedName>
    <definedName name="IQ_PENSION_PBO_RATE_COMP_INCREASE_MIN">"c3257"</definedName>
    <definedName name="IQ_PENSION_PBO_RATE_COMP_INCREASE_MIN_DOM">"c3255"</definedName>
    <definedName name="IQ_PENSION_PBO_RATE_COMP_INCREASE_MIN_FOREIGN">"c3256"</definedName>
    <definedName name="IQ_PENSION_PREPAID_COST">"c3131"</definedName>
    <definedName name="IQ_PENSION_PREPAID_COST_DOM">"c3129"</definedName>
    <definedName name="IQ_PENSION_PREPAID_COST_FOREIGN">"c3130"</definedName>
    <definedName name="IQ_PENSION_PRIOR_SERVICE_NEXT">"c5741"</definedName>
    <definedName name="IQ_PENSION_PRIOR_SERVICE_NEXT_DOM">"c5739"</definedName>
    <definedName name="IQ_PENSION_PRIOR_SERVICE_NEXT_FOREIGN">"c5740"</definedName>
    <definedName name="IQ_PENSION_PROJECTED_OBLIGATION">"c3566"</definedName>
    <definedName name="IQ_PENSION_PROJECTED_OBLIGATION_DOMESTIC">"c3564"</definedName>
    <definedName name="IQ_PENSION_PROJECTED_OBLIGATION_FOREIGN">"c3565"</definedName>
    <definedName name="IQ_PENSION_QUART_ADDL_CONTRIBUTIONS_EXP">"c3224"</definedName>
    <definedName name="IQ_PENSION_QUART_ADDL_CONTRIBUTIONS_EXP_DOM">"c3222"</definedName>
    <definedName name="IQ_PENSION_QUART_ADDL_CONTRIBUTIONS_EXP_FOREIGN">"c3223"</definedName>
    <definedName name="IQ_PENSION_QUART_EMPLOYER_CONTRIBUTIONS">"c3221"</definedName>
    <definedName name="IQ_PENSION_QUART_EMPLOYER_CONTRIBUTIONS_DOM">"c3219"</definedName>
    <definedName name="IQ_PENSION_QUART_EMPLOYER_CONTRIBUTIONS_FOREIGN">"c3220"</definedName>
    <definedName name="IQ_PENSION_RATE_COMP_GROWTH_DOMESTIC">"c3575"</definedName>
    <definedName name="IQ_PENSION_RATE_COMP_GROWTH_FOREIGN">"c3576"</definedName>
    <definedName name="IQ_PENSION_RATE_COMP_INCREASE_MAX">"c3242"</definedName>
    <definedName name="IQ_PENSION_RATE_COMP_INCREASE_MAX_DOM">"c3240"</definedName>
    <definedName name="IQ_PENSION_RATE_COMP_INCREASE_MAX_FOREIGN">"c3241"</definedName>
    <definedName name="IQ_PENSION_RATE_COMP_INCREASE_MIN">"c3239"</definedName>
    <definedName name="IQ_PENSION_RATE_COMP_INCREASE_MIN_DOM">"c3237"</definedName>
    <definedName name="IQ_PENSION_RATE_COMP_INCREASE_MIN_FOREIGN">"c3238"</definedName>
    <definedName name="IQ_PENSION_SERVICE_COST">"c3579"</definedName>
    <definedName name="IQ_PENSION_SERVICE_COST_DOM">"c3577"</definedName>
    <definedName name="IQ_PENSION_SERVICE_COST_FOREIGN">"c3578"</definedName>
    <definedName name="IQ_PENSION_TOTAL_ASSETS">"c3563"</definedName>
    <definedName name="IQ_PENSION_TOTAL_ASSETS_DOMESTIC">"c3561"</definedName>
    <definedName name="IQ_PENSION_TOTAL_ASSETS_FOREIGN">"c3562"</definedName>
    <definedName name="IQ_PENSION_TOTAL_EXP">"c3560"</definedName>
    <definedName name="IQ_PENSION_TRANSITION_NEXT">"c5744"</definedName>
    <definedName name="IQ_PENSION_TRANSITION_NEXT_DOM">"c5742"</definedName>
    <definedName name="IQ_PENSION_TRANSITION_NEXT_FOREIGN">"c5743"</definedName>
    <definedName name="IQ_PENSION_UNFUNDED_ADDL_MIN_LIAB">"c3227"</definedName>
    <definedName name="IQ_PENSION_UNFUNDED_ADDL_MIN_LIAB_DOM">"c3225"</definedName>
    <definedName name="IQ_PENSION_UNFUNDED_ADDL_MIN_LIAB_FOREIGN">"c3226"</definedName>
    <definedName name="IQ_PENSION_UNRECOG_PRIOR">"c3146"</definedName>
    <definedName name="IQ_PENSION_UNRECOG_PRIOR_DOM">"c3144"</definedName>
    <definedName name="IQ_PENSION_UNRECOG_PRIOR_FOREIGN">"c3145"</definedName>
    <definedName name="IQ_PENSION_UV_LIAB">"c3567"</definedName>
    <definedName name="IQ_PERCENT_CHANGE_EST_5YR_GROWTH_RATE_12MONTHS">"c1852"</definedName>
    <definedName name="IQ_PERCENT_CHANGE_EST_5YR_GROWTH_RATE_12MONTHS_CIQ">"c3790"</definedName>
    <definedName name="IQ_PERCENT_CHANGE_EST_5YR_GROWTH_RATE_12MONTHS_REUT">"c3959"</definedName>
    <definedName name="IQ_PERCENT_CHANGE_EST_5YR_GROWTH_RATE_18MONTHS">"c1853"</definedName>
    <definedName name="IQ_PERCENT_CHANGE_EST_5YR_GROWTH_RATE_18MONTHS_CIQ">"c3791"</definedName>
    <definedName name="IQ_PERCENT_CHANGE_EST_5YR_GROWTH_RATE_18MONTHS_REUT">"c3960"</definedName>
    <definedName name="IQ_PERCENT_CHANGE_EST_5YR_GROWTH_RATE_3MONTHS">"c1849"</definedName>
    <definedName name="IQ_PERCENT_CHANGE_EST_5YR_GROWTH_RATE_3MONTHS_CIQ">"c3787"</definedName>
    <definedName name="IQ_PERCENT_CHANGE_EST_5YR_GROWTH_RATE_3MONTHS_REUT">"c3956"</definedName>
    <definedName name="IQ_PERCENT_CHANGE_EST_5YR_GROWTH_RATE_6MONTHS">"c1850"</definedName>
    <definedName name="IQ_PERCENT_CHANGE_EST_5YR_GROWTH_RATE_6MONTHS_CIQ">"c3788"</definedName>
    <definedName name="IQ_PERCENT_CHANGE_EST_5YR_GROWTH_RATE_6MONTHS_REUT">"c3957"</definedName>
    <definedName name="IQ_PERCENT_CHANGE_EST_5YR_GROWTH_RATE_9MONTHS">"c1851"</definedName>
    <definedName name="IQ_PERCENT_CHANGE_EST_5YR_GROWTH_RATE_9MONTHS_CIQ">"c3789"</definedName>
    <definedName name="IQ_PERCENT_CHANGE_EST_5YR_GROWTH_RATE_9MONTHS_REUT">"c3958"</definedName>
    <definedName name="IQ_PERCENT_CHANGE_EST_5YR_GROWTH_RATE_DAY">"c1846"</definedName>
    <definedName name="IQ_PERCENT_CHANGE_EST_5YR_GROWTH_RATE_DAY_CIQ">"c3785"</definedName>
    <definedName name="IQ_PERCENT_CHANGE_EST_5YR_GROWTH_RATE_DAY_REUT">"c3954"</definedName>
    <definedName name="IQ_PERCENT_CHANGE_EST_5YR_GROWTH_RATE_MONTH">"c1848"</definedName>
    <definedName name="IQ_PERCENT_CHANGE_EST_5YR_GROWTH_RATE_MONTH_CIQ">"c3786"</definedName>
    <definedName name="IQ_PERCENT_CHANGE_EST_5YR_GROWTH_RATE_MONTH_REUT">"c3955"</definedName>
    <definedName name="IQ_PERCENT_CHANGE_EST_5YR_GROWTH_RATE_WEEK">"c1847"</definedName>
    <definedName name="IQ_PERCENT_CHANGE_EST_5YR_GROWTH_RATE_WEEK_CIQ">"c3797"</definedName>
    <definedName name="IQ_PERCENT_CHANGE_EST_5YR_GROWTH_RATE_WEEK_REUT">"c5435"</definedName>
    <definedName name="IQ_PERCENT_CHANGE_EST_CFPS_12MONTHS">"c1812"</definedName>
    <definedName name="IQ_PERCENT_CHANGE_EST_CFPS_12MONTHS_REUT">"c3924"</definedName>
    <definedName name="IQ_PERCENT_CHANGE_EST_CFPS_18MONTHS">"c1813"</definedName>
    <definedName name="IQ_PERCENT_CHANGE_EST_CFPS_18MONTHS_REUT">"c3925"</definedName>
    <definedName name="IQ_PERCENT_CHANGE_EST_CFPS_3MONTHS">"c1809"</definedName>
    <definedName name="IQ_PERCENT_CHANGE_EST_CFPS_3MONTHS_REUT">"c3921"</definedName>
    <definedName name="IQ_PERCENT_CHANGE_EST_CFPS_6MONTHS">"c1810"</definedName>
    <definedName name="IQ_PERCENT_CHANGE_EST_CFPS_6MONTHS_REUT">"c3922"</definedName>
    <definedName name="IQ_PERCENT_CHANGE_EST_CFPS_9MONTHS">"c1811"</definedName>
    <definedName name="IQ_PERCENT_CHANGE_EST_CFPS_9MONTHS_REUT">"c3923"</definedName>
    <definedName name="IQ_PERCENT_CHANGE_EST_CFPS_DAY">"c1806"</definedName>
    <definedName name="IQ_PERCENT_CHANGE_EST_CFPS_DAY_REUT">"c3919"</definedName>
    <definedName name="IQ_PERCENT_CHANGE_EST_CFPS_MONTH">"c1808"</definedName>
    <definedName name="IQ_PERCENT_CHANGE_EST_CFPS_MONTH_REUT">"c3920"</definedName>
    <definedName name="IQ_PERCENT_CHANGE_EST_CFPS_WEEK">"c1807"</definedName>
    <definedName name="IQ_PERCENT_CHANGE_EST_CFPS_WEEK_REUT">"c3962"</definedName>
    <definedName name="IQ_PERCENT_CHANGE_EST_DPS_12MONTHS">"c1820"</definedName>
    <definedName name="IQ_PERCENT_CHANGE_EST_DPS_12MONTHS_REUT">"c3931"</definedName>
    <definedName name="IQ_PERCENT_CHANGE_EST_DPS_18MONTHS">"c1821"</definedName>
    <definedName name="IQ_PERCENT_CHANGE_EST_DPS_18MONTHS_REUT">"c3932"</definedName>
    <definedName name="IQ_PERCENT_CHANGE_EST_DPS_3MONTHS">"c1817"</definedName>
    <definedName name="IQ_PERCENT_CHANGE_EST_DPS_3MONTHS_REUT">"c3928"</definedName>
    <definedName name="IQ_PERCENT_CHANGE_EST_DPS_6MONTHS">"c1818"</definedName>
    <definedName name="IQ_PERCENT_CHANGE_EST_DPS_6MONTHS_REUT">"c3929"</definedName>
    <definedName name="IQ_PERCENT_CHANGE_EST_DPS_9MONTHS">"c1819"</definedName>
    <definedName name="IQ_PERCENT_CHANGE_EST_DPS_9MONTHS_REUT">"c3930"</definedName>
    <definedName name="IQ_PERCENT_CHANGE_EST_DPS_DAY">"c1814"</definedName>
    <definedName name="IQ_PERCENT_CHANGE_EST_DPS_DAY_REUT">"c3926"</definedName>
    <definedName name="IQ_PERCENT_CHANGE_EST_DPS_MONTH">"c1816"</definedName>
    <definedName name="IQ_PERCENT_CHANGE_EST_DPS_MONTH_REUT">"c3927"</definedName>
    <definedName name="IQ_PERCENT_CHANGE_EST_DPS_WEEK">"c1815"</definedName>
    <definedName name="IQ_PERCENT_CHANGE_EST_DPS_WEEK_REUT">"c3963"</definedName>
    <definedName name="IQ_PERCENT_CHANGE_EST_EBITDA_12MONTHS">"c1804"</definedName>
    <definedName name="IQ_PERCENT_CHANGE_EST_EBITDA_12MONTHS_CIQ">"c3748"</definedName>
    <definedName name="IQ_PERCENT_CHANGE_EST_EBITDA_12MONTHS_REUT">"c3917"</definedName>
    <definedName name="IQ_PERCENT_CHANGE_EST_EBITDA_18MONTHS">"c1805"</definedName>
    <definedName name="IQ_PERCENT_CHANGE_EST_EBITDA_18MONTHS_CIQ">"c3749"</definedName>
    <definedName name="IQ_PERCENT_CHANGE_EST_EBITDA_18MONTHS_REUT">"c3918"</definedName>
    <definedName name="IQ_PERCENT_CHANGE_EST_EBITDA_3MONTHS">"c1801"</definedName>
    <definedName name="IQ_PERCENT_CHANGE_EST_EBITDA_3MONTHS_CIQ">"c3745"</definedName>
    <definedName name="IQ_PERCENT_CHANGE_EST_EBITDA_3MONTHS_REUT">"c3914"</definedName>
    <definedName name="IQ_PERCENT_CHANGE_EST_EBITDA_6MONTHS">"c1802"</definedName>
    <definedName name="IQ_PERCENT_CHANGE_EST_EBITDA_6MONTHS_CIQ">"c3746"</definedName>
    <definedName name="IQ_PERCENT_CHANGE_EST_EBITDA_6MONTHS_REUT">"c3915"</definedName>
    <definedName name="IQ_PERCENT_CHANGE_EST_EBITDA_9MONTHS">"c1803"</definedName>
    <definedName name="IQ_PERCENT_CHANGE_EST_EBITDA_9MONTHS_CIQ">"c3747"</definedName>
    <definedName name="IQ_PERCENT_CHANGE_EST_EBITDA_9MONTHS_REUT">"c3916"</definedName>
    <definedName name="IQ_PERCENT_CHANGE_EST_EBITDA_DAY">"c1798"</definedName>
    <definedName name="IQ_PERCENT_CHANGE_EST_EBITDA_DAY_CIQ">"c3743"</definedName>
    <definedName name="IQ_PERCENT_CHANGE_EST_EBITDA_DAY_REUT">"c3912"</definedName>
    <definedName name="IQ_PERCENT_CHANGE_EST_EBITDA_MONTH">"c1800"</definedName>
    <definedName name="IQ_PERCENT_CHANGE_EST_EBITDA_MONTH_CIQ">"c3744"</definedName>
    <definedName name="IQ_PERCENT_CHANGE_EST_EBITDA_MONTH_REUT">"c3913"</definedName>
    <definedName name="IQ_PERCENT_CHANGE_EST_EBITDA_WEEK">"c1799"</definedName>
    <definedName name="IQ_PERCENT_CHANGE_EST_EBITDA_WEEK_CIQ">"c3792"</definedName>
    <definedName name="IQ_PERCENT_CHANGE_EST_EBITDA_WEEK_REUT">"c3961"</definedName>
    <definedName name="IQ_PERCENT_CHANGE_EST_EPS_12MONTHS">"c1788"</definedName>
    <definedName name="IQ_PERCENT_CHANGE_EST_EPS_12MONTHS_CIQ">"c3733"</definedName>
    <definedName name="IQ_PERCENT_CHANGE_EST_EPS_12MONTHS_REUT">"c3902"</definedName>
    <definedName name="IQ_PERCENT_CHANGE_EST_EPS_18MONTHS">"c1789"</definedName>
    <definedName name="IQ_PERCENT_CHANGE_EST_EPS_18MONTHS_CIQ">"c3734"</definedName>
    <definedName name="IQ_PERCENT_CHANGE_EST_EPS_18MONTHS_REUT">"c3903"</definedName>
    <definedName name="IQ_PERCENT_CHANGE_EST_EPS_3MONTHS">"c1785"</definedName>
    <definedName name="IQ_PERCENT_CHANGE_EST_EPS_3MONTHS_CIQ">"c3730"</definedName>
    <definedName name="IQ_PERCENT_CHANGE_EST_EPS_3MONTHS_REUT">"c3899"</definedName>
    <definedName name="IQ_PERCENT_CHANGE_EST_EPS_6MONTHS">"c1786"</definedName>
    <definedName name="IQ_PERCENT_CHANGE_EST_EPS_6MONTHS_CIQ">"c3731"</definedName>
    <definedName name="IQ_PERCENT_CHANGE_EST_EPS_6MONTHS_REUT">"c3900"</definedName>
    <definedName name="IQ_PERCENT_CHANGE_EST_EPS_9MONTHS">"c1787"</definedName>
    <definedName name="IQ_PERCENT_CHANGE_EST_EPS_9MONTHS_CIQ">"c3732"</definedName>
    <definedName name="IQ_PERCENT_CHANGE_EST_EPS_9MONTHS_REUT">"c3901"</definedName>
    <definedName name="IQ_PERCENT_CHANGE_EST_EPS_DAY">"c1782"</definedName>
    <definedName name="IQ_PERCENT_CHANGE_EST_EPS_DAY_CIQ">"c3727"</definedName>
    <definedName name="IQ_PERCENT_CHANGE_EST_EPS_DAY_REUT">"c3896"</definedName>
    <definedName name="IQ_PERCENT_CHANGE_EST_EPS_MONTH">"c1784"</definedName>
    <definedName name="IQ_PERCENT_CHANGE_EST_EPS_MONTH_CIQ">"c3729"</definedName>
    <definedName name="IQ_PERCENT_CHANGE_EST_EPS_MONTH_REUT">"c3898"</definedName>
    <definedName name="IQ_PERCENT_CHANGE_EST_EPS_WEEK">"c1783"</definedName>
    <definedName name="IQ_PERCENT_CHANGE_EST_EPS_WEEK_CIQ">"c3728"</definedName>
    <definedName name="IQ_PERCENT_CHANGE_EST_EPS_WEEK_REUT">"c3897"</definedName>
    <definedName name="IQ_PERCENT_CHANGE_EST_FFO_12MONTHS">"c1828"</definedName>
    <definedName name="IQ_PERCENT_CHANGE_EST_FFO_12MONTHS_CIQ">"c3769"</definedName>
    <definedName name="IQ_PERCENT_CHANGE_EST_FFO_12MONTHS_CIQ_COL">"c11119"</definedName>
    <definedName name="IQ_PERCENT_CHANGE_EST_FFO_12MONTHS_REUT">"c3938"</definedName>
    <definedName name="IQ_PERCENT_CHANGE_EST_FFO_12MONTHS_THOM">"c5248"</definedName>
    <definedName name="IQ_PERCENT_CHANGE_EST_FFO_18MONTHS">"c1829"</definedName>
    <definedName name="IQ_PERCENT_CHANGE_EST_FFO_18MONTHS_CIQ">"c3770"</definedName>
    <definedName name="IQ_PERCENT_CHANGE_EST_FFO_18MONTHS_CIQ_COL">"c11120"</definedName>
    <definedName name="IQ_PERCENT_CHANGE_EST_FFO_18MONTHS_REUT">"c3939"</definedName>
    <definedName name="IQ_PERCENT_CHANGE_EST_FFO_18MONTHS_THOM">"c5249"</definedName>
    <definedName name="IQ_PERCENT_CHANGE_EST_FFO_3MONTHS">"c1825"</definedName>
    <definedName name="IQ_PERCENT_CHANGE_EST_FFO_3MONTHS_CIQ">"c3766"</definedName>
    <definedName name="IQ_PERCENT_CHANGE_EST_FFO_3MONTHS_CIQ_COL">"c11116"</definedName>
    <definedName name="IQ_PERCENT_CHANGE_EST_FFO_3MONTHS_REUT">"c3935"</definedName>
    <definedName name="IQ_PERCENT_CHANGE_EST_FFO_3MONTHS_THOM">"c5245"</definedName>
    <definedName name="IQ_PERCENT_CHANGE_EST_FFO_6MONTHS">"c1826"</definedName>
    <definedName name="IQ_PERCENT_CHANGE_EST_FFO_6MONTHS_CIQ">"c3767"</definedName>
    <definedName name="IQ_PERCENT_CHANGE_EST_FFO_6MONTHS_CIQ_COL">"c11117"</definedName>
    <definedName name="IQ_PERCENT_CHANGE_EST_FFO_6MONTHS_REUT">"c3936"</definedName>
    <definedName name="IQ_PERCENT_CHANGE_EST_FFO_6MONTHS_THOM">"c5246"</definedName>
    <definedName name="IQ_PERCENT_CHANGE_EST_FFO_9MONTHS">"c1827"</definedName>
    <definedName name="IQ_PERCENT_CHANGE_EST_FFO_9MONTHS_CIQ">"c3768"</definedName>
    <definedName name="IQ_PERCENT_CHANGE_EST_FFO_9MONTHS_CIQ_COL">"c11118"</definedName>
    <definedName name="IQ_PERCENT_CHANGE_EST_FFO_9MONTHS_REUT">"c3937"</definedName>
    <definedName name="IQ_PERCENT_CHANGE_EST_FFO_9MONTHS_THOM">"c5247"</definedName>
    <definedName name="IQ_PERCENT_CHANGE_EST_FFO_DAY">"c1822"</definedName>
    <definedName name="IQ_PERCENT_CHANGE_EST_FFO_DAY_CIQ">"c3764"</definedName>
    <definedName name="IQ_PERCENT_CHANGE_EST_FFO_DAY_CIQ_COL">"c11114"</definedName>
    <definedName name="IQ_PERCENT_CHANGE_EST_FFO_DAY_REUT">"c3933"</definedName>
    <definedName name="IQ_PERCENT_CHANGE_EST_FFO_DAY_THOM">"c5243"</definedName>
    <definedName name="IQ_PERCENT_CHANGE_EST_FFO_MONTH">"c1824"</definedName>
    <definedName name="IQ_PERCENT_CHANGE_EST_FFO_MONTH_CIQ">"c3765"</definedName>
    <definedName name="IQ_PERCENT_CHANGE_EST_FFO_MONTH_CIQ_COL">"c11115"</definedName>
    <definedName name="IQ_PERCENT_CHANGE_EST_FFO_MONTH_REUT">"c3934"</definedName>
    <definedName name="IQ_PERCENT_CHANGE_EST_FFO_MONTH_THOM">"c5244"</definedName>
    <definedName name="IQ_PERCENT_CHANGE_EST_FFO_SHARE_12MONTHS">"c1828"</definedName>
    <definedName name="IQ_PERCENT_CHANGE_EST_FFO_SHARE_12MONTHS_REUT">"c3938"</definedName>
    <definedName name="IQ_PERCENT_CHANGE_EST_FFO_SHARE_18MONTHS">"c1829"</definedName>
    <definedName name="IQ_PERCENT_CHANGE_EST_FFO_SHARE_18MONTHS_REUT">"c3939"</definedName>
    <definedName name="IQ_PERCENT_CHANGE_EST_FFO_SHARE_3MONTHS">"c1825"</definedName>
    <definedName name="IQ_PERCENT_CHANGE_EST_FFO_SHARE_3MONTHS_REUT">"c3935"</definedName>
    <definedName name="IQ_PERCENT_CHANGE_EST_FFO_SHARE_6MONTHS">"c1826"</definedName>
    <definedName name="IQ_PERCENT_CHANGE_EST_FFO_SHARE_6MONTHS_REUT">"c3936"</definedName>
    <definedName name="IQ_PERCENT_CHANGE_EST_FFO_SHARE_9MONTHS">"c1827"</definedName>
    <definedName name="IQ_PERCENT_CHANGE_EST_FFO_SHARE_9MONTHS_REUT">"c3937"</definedName>
    <definedName name="IQ_PERCENT_CHANGE_EST_FFO_SHARE_DAY">"c1822"</definedName>
    <definedName name="IQ_PERCENT_CHANGE_EST_FFO_SHARE_DAY_REUT">"c3933"</definedName>
    <definedName name="IQ_PERCENT_CHANGE_EST_FFO_SHARE_MONTH">"c1824"</definedName>
    <definedName name="IQ_PERCENT_CHANGE_EST_FFO_SHARE_MONTH_REUT">"c3934"</definedName>
    <definedName name="IQ_PERCENT_CHANGE_EST_FFO_SHARE_SHARE_12MONTHS">"c1828"</definedName>
    <definedName name="IQ_PERCENT_CHANGE_EST_FFO_SHARE_SHARE_12MONTHS_CIQ">"c3769"</definedName>
    <definedName name="IQ_PERCENT_CHANGE_EST_FFO_SHARE_SHARE_12MONTHS_REUT">"c3938"</definedName>
    <definedName name="IQ_PERCENT_CHANGE_EST_FFO_SHARE_SHARE_12MONTHS_THOM">"c5248"</definedName>
    <definedName name="IQ_PERCENT_CHANGE_EST_FFO_SHARE_SHARE_18MONTHS">"c1829"</definedName>
    <definedName name="IQ_PERCENT_CHANGE_EST_FFO_SHARE_SHARE_18MONTHS_CIQ">"c3770"</definedName>
    <definedName name="IQ_PERCENT_CHANGE_EST_FFO_SHARE_SHARE_18MONTHS_REUT">"c3939"</definedName>
    <definedName name="IQ_PERCENT_CHANGE_EST_FFO_SHARE_SHARE_18MONTHS_THOM">"c5249"</definedName>
    <definedName name="IQ_PERCENT_CHANGE_EST_FFO_SHARE_SHARE_3MONTHS">"c1825"</definedName>
    <definedName name="IQ_PERCENT_CHANGE_EST_FFO_SHARE_SHARE_3MONTHS_CIQ">"c3766"</definedName>
    <definedName name="IQ_PERCENT_CHANGE_EST_FFO_SHARE_SHARE_3MONTHS_REUT">"c3935"</definedName>
    <definedName name="IQ_PERCENT_CHANGE_EST_FFO_SHARE_SHARE_3MONTHS_THOM">"c5245"</definedName>
    <definedName name="IQ_PERCENT_CHANGE_EST_FFO_SHARE_SHARE_6MONTHS">"c1826"</definedName>
    <definedName name="IQ_PERCENT_CHANGE_EST_FFO_SHARE_SHARE_6MONTHS_CIQ">"c3767"</definedName>
    <definedName name="IQ_PERCENT_CHANGE_EST_FFO_SHARE_SHARE_6MONTHS_REUT">"c3936"</definedName>
    <definedName name="IQ_PERCENT_CHANGE_EST_FFO_SHARE_SHARE_6MONTHS_THOM">"c5246"</definedName>
    <definedName name="IQ_PERCENT_CHANGE_EST_FFO_SHARE_SHARE_9MONTHS">"c1827"</definedName>
    <definedName name="IQ_PERCENT_CHANGE_EST_FFO_SHARE_SHARE_9MONTHS_CIQ">"c3768"</definedName>
    <definedName name="IQ_PERCENT_CHANGE_EST_FFO_SHARE_SHARE_9MONTHS_REUT">"c3937"</definedName>
    <definedName name="IQ_PERCENT_CHANGE_EST_FFO_SHARE_SHARE_9MONTHS_THOM">"c5247"</definedName>
    <definedName name="IQ_PERCENT_CHANGE_EST_FFO_SHARE_SHARE_DAY">"c1822"</definedName>
    <definedName name="IQ_PERCENT_CHANGE_EST_FFO_SHARE_SHARE_DAY_CIQ">"c3764"</definedName>
    <definedName name="IQ_PERCENT_CHANGE_EST_FFO_SHARE_SHARE_DAY_REUT">"c3933"</definedName>
    <definedName name="IQ_PERCENT_CHANGE_EST_FFO_SHARE_SHARE_DAY_THOM">"c5243"</definedName>
    <definedName name="IQ_PERCENT_CHANGE_EST_FFO_SHARE_SHARE_MONTH">"c1824"</definedName>
    <definedName name="IQ_PERCENT_CHANGE_EST_FFO_SHARE_SHARE_MONTH_CIQ">"c3765"</definedName>
    <definedName name="IQ_PERCENT_CHANGE_EST_FFO_SHARE_SHARE_MONTH_REUT">"c3934"</definedName>
    <definedName name="IQ_PERCENT_CHANGE_EST_FFO_SHARE_SHARE_MONTH_THOM">"c5244"</definedName>
    <definedName name="IQ_PERCENT_CHANGE_EST_FFO_SHARE_SHARE_WEEK">"c1823"</definedName>
    <definedName name="IQ_PERCENT_CHANGE_EST_FFO_SHARE_SHARE_WEEK_CIQ">"c3795"</definedName>
    <definedName name="IQ_PERCENT_CHANGE_EST_FFO_SHARE_SHARE_WEEK_REUT">"c3964"</definedName>
    <definedName name="IQ_PERCENT_CHANGE_EST_FFO_SHARE_SHARE_WEEK_THOM">"c5274"</definedName>
    <definedName name="IQ_PERCENT_CHANGE_EST_FFO_SHARE_WEEK">"c1823"</definedName>
    <definedName name="IQ_PERCENT_CHANGE_EST_FFO_SHARE_WEEK_REUT">"c3964"</definedName>
    <definedName name="IQ_PERCENT_CHANGE_EST_FFO_WEEK">"c1823"</definedName>
    <definedName name="IQ_PERCENT_CHANGE_EST_FFO_WEEK_CIQ">"c3795"</definedName>
    <definedName name="IQ_PERCENT_CHANGE_EST_FFO_WEEK_CIQ_COL">"c11145"</definedName>
    <definedName name="IQ_PERCENT_CHANGE_EST_FFO_WEEK_REUT">"c3964"</definedName>
    <definedName name="IQ_PERCENT_CHANGE_EST_FFO_WEEK_THOM">"c5274"</definedName>
    <definedName name="IQ_PERCENT_CHANGE_EST_PRICE_TARGET_12MONTHS">"c1844"</definedName>
    <definedName name="IQ_PERCENT_CHANGE_EST_PRICE_TARGET_12MONTHS_CIQ">"c3783"</definedName>
    <definedName name="IQ_PERCENT_CHANGE_EST_PRICE_TARGET_12MONTHS_REUT">"c3952"</definedName>
    <definedName name="IQ_PERCENT_CHANGE_EST_PRICE_TARGET_18MONTHS">"c1845"</definedName>
    <definedName name="IQ_PERCENT_CHANGE_EST_PRICE_TARGET_18MONTHS_CIQ">"c3784"</definedName>
    <definedName name="IQ_PERCENT_CHANGE_EST_PRICE_TARGET_18MONTHS_REUT">"c3953"</definedName>
    <definedName name="IQ_PERCENT_CHANGE_EST_PRICE_TARGET_3MONTHS">"c1841"</definedName>
    <definedName name="IQ_PERCENT_CHANGE_EST_PRICE_TARGET_3MONTHS_CIQ">"c3780"</definedName>
    <definedName name="IQ_PERCENT_CHANGE_EST_PRICE_TARGET_3MONTHS_REUT">"c3949"</definedName>
    <definedName name="IQ_PERCENT_CHANGE_EST_PRICE_TARGET_6MONTHS">"c1842"</definedName>
    <definedName name="IQ_PERCENT_CHANGE_EST_PRICE_TARGET_6MONTHS_CIQ">"c3781"</definedName>
    <definedName name="IQ_PERCENT_CHANGE_EST_PRICE_TARGET_6MONTHS_REUT">"c3950"</definedName>
    <definedName name="IQ_PERCENT_CHANGE_EST_PRICE_TARGET_9MONTHS">"c1843"</definedName>
    <definedName name="IQ_PERCENT_CHANGE_EST_PRICE_TARGET_9MONTHS_CIQ">"c3782"</definedName>
    <definedName name="IQ_PERCENT_CHANGE_EST_PRICE_TARGET_9MONTHS_REUT">"c3951"</definedName>
    <definedName name="IQ_PERCENT_CHANGE_EST_PRICE_TARGET_DAY">"c1838"</definedName>
    <definedName name="IQ_PERCENT_CHANGE_EST_PRICE_TARGET_DAY_CIQ">"c3778"</definedName>
    <definedName name="IQ_PERCENT_CHANGE_EST_PRICE_TARGET_DAY_REUT">"c3947"</definedName>
    <definedName name="IQ_PERCENT_CHANGE_EST_PRICE_TARGET_MONTH">"c1840"</definedName>
    <definedName name="IQ_PERCENT_CHANGE_EST_PRICE_TARGET_MONTH_CIQ">"c3779"</definedName>
    <definedName name="IQ_PERCENT_CHANGE_EST_PRICE_TARGET_MONTH_REUT">"c3948"</definedName>
    <definedName name="IQ_PERCENT_CHANGE_EST_PRICE_TARGET_WEEK">"c1839"</definedName>
    <definedName name="IQ_PERCENT_CHANGE_EST_PRICE_TARGET_WEEK_CIQ">"c3798"</definedName>
    <definedName name="IQ_PERCENT_CHANGE_EST_PRICE_TARGET_WEEK_REUT">"c3967"</definedName>
    <definedName name="IQ_PERCENT_CHANGE_EST_RECO_12MONTHS">"c1836"</definedName>
    <definedName name="IQ_PERCENT_CHANGE_EST_RECO_12MONTHS_CIQ">"c3776"</definedName>
    <definedName name="IQ_PERCENT_CHANGE_EST_RECO_12MONTHS_REUT">"c3945"</definedName>
    <definedName name="IQ_PERCENT_CHANGE_EST_RECO_18MONTHS">"c1837"</definedName>
    <definedName name="IQ_PERCENT_CHANGE_EST_RECO_18MONTHS_CIQ">"c3777"</definedName>
    <definedName name="IQ_PERCENT_CHANGE_EST_RECO_18MONTHS_REUT">"c3946"</definedName>
    <definedName name="IQ_PERCENT_CHANGE_EST_RECO_3MONTHS">"c1833"</definedName>
    <definedName name="IQ_PERCENT_CHANGE_EST_RECO_3MONTHS_CIQ">"c3773"</definedName>
    <definedName name="IQ_PERCENT_CHANGE_EST_RECO_3MONTHS_REUT">"c3942"</definedName>
    <definedName name="IQ_PERCENT_CHANGE_EST_RECO_6MONTHS">"c1834"</definedName>
    <definedName name="IQ_PERCENT_CHANGE_EST_RECO_6MONTHS_CIQ">"c3774"</definedName>
    <definedName name="IQ_PERCENT_CHANGE_EST_RECO_6MONTHS_REUT">"c3943"</definedName>
    <definedName name="IQ_PERCENT_CHANGE_EST_RECO_9MONTHS">"c1835"</definedName>
    <definedName name="IQ_PERCENT_CHANGE_EST_RECO_9MONTHS_CIQ">"c3775"</definedName>
    <definedName name="IQ_PERCENT_CHANGE_EST_RECO_9MONTHS_REUT">"c3944"</definedName>
    <definedName name="IQ_PERCENT_CHANGE_EST_RECO_DAY">"c1830"</definedName>
    <definedName name="IQ_PERCENT_CHANGE_EST_RECO_DAY_CIQ">"c3771"</definedName>
    <definedName name="IQ_PERCENT_CHANGE_EST_RECO_DAY_REUT">"c3940"</definedName>
    <definedName name="IQ_PERCENT_CHANGE_EST_RECO_MONTH">"c1832"</definedName>
    <definedName name="IQ_PERCENT_CHANGE_EST_RECO_MONTH_CIQ">"c3772"</definedName>
    <definedName name="IQ_PERCENT_CHANGE_EST_RECO_MONTH_REUT">"c3941"</definedName>
    <definedName name="IQ_PERCENT_CHANGE_EST_RECO_WEEK">"c1831"</definedName>
    <definedName name="IQ_PERCENT_CHANGE_EST_RECO_WEEK_CIQ">"c3796"</definedName>
    <definedName name="IQ_PERCENT_CHANGE_EST_RECO_WEEK_REUT">"c3965"</definedName>
    <definedName name="IQ_PERCENT_CHANGE_EST_REV_12MONTHS">"c1796"</definedName>
    <definedName name="IQ_PERCENT_CHANGE_EST_REV_12MONTHS_CIQ">"c3741"</definedName>
    <definedName name="IQ_PERCENT_CHANGE_EST_REV_12MONTHS_REUT">"c3910"</definedName>
    <definedName name="IQ_PERCENT_CHANGE_EST_REV_18MONTHS">"c1797"</definedName>
    <definedName name="IQ_PERCENT_CHANGE_EST_REV_18MONTHS_CIQ">"c3742"</definedName>
    <definedName name="IQ_PERCENT_CHANGE_EST_REV_18MONTHS_REUT">"c3911"</definedName>
    <definedName name="IQ_PERCENT_CHANGE_EST_REV_3MONTHS">"c1793"</definedName>
    <definedName name="IQ_PERCENT_CHANGE_EST_REV_3MONTHS_CIQ">"c3738"</definedName>
    <definedName name="IQ_PERCENT_CHANGE_EST_REV_3MONTHS_REUT">"c3907"</definedName>
    <definedName name="IQ_PERCENT_CHANGE_EST_REV_6MONTHS">"c1794"</definedName>
    <definedName name="IQ_PERCENT_CHANGE_EST_REV_6MONTHS_CIQ">"c3739"</definedName>
    <definedName name="IQ_PERCENT_CHANGE_EST_REV_6MONTHS_REUT">"c3908"</definedName>
    <definedName name="IQ_PERCENT_CHANGE_EST_REV_9MONTHS">"c1795"</definedName>
    <definedName name="IQ_PERCENT_CHANGE_EST_REV_9MONTHS_CIQ">"c3740"</definedName>
    <definedName name="IQ_PERCENT_CHANGE_EST_REV_9MONTHS_REUT">"c3909"</definedName>
    <definedName name="IQ_PERCENT_CHANGE_EST_REV_DAY">"c1790"</definedName>
    <definedName name="IQ_PERCENT_CHANGE_EST_REV_DAY_CIQ">"c3735"</definedName>
    <definedName name="IQ_PERCENT_CHANGE_EST_REV_DAY_REUT">"c3904"</definedName>
    <definedName name="IQ_PERCENT_CHANGE_EST_REV_MONTH">"c1792"</definedName>
    <definedName name="IQ_PERCENT_CHANGE_EST_REV_MONTH_CIQ">"c3737"</definedName>
    <definedName name="IQ_PERCENT_CHANGE_EST_REV_MONTH_REUT">"c3906"</definedName>
    <definedName name="IQ_PERCENT_CHANGE_EST_REV_WEEK">"c1791"</definedName>
    <definedName name="IQ_PERCENT_CHANGE_EST_REV_WEEK_CIQ">"c3736"</definedName>
    <definedName name="IQ_PERCENT_CHANGE_EST_REV_WEEK_REUT">"c3905"</definedName>
    <definedName name="IQ_PERCENT_FLOAT">"c227"</definedName>
    <definedName name="IQ_PERCENT_INSURED_FDIC">"c6374"</definedName>
    <definedName name="IQ_PERCENTAGE_RENT">"c16018"</definedName>
    <definedName name="IQ_PERCENTAGE_RENT_RENTAL_REVENUE">"c16063"</definedName>
    <definedName name="IQ_PERFORMANCE_LOC_FOREIGN_GUARANTEES_FFIEC">"c13251"</definedName>
    <definedName name="IQ_PERIODDATE">"c1034"</definedName>
    <definedName name="IQ_PERIODDATE_1">"c1414"</definedName>
    <definedName name="IQ_PERIODDATE_AP">"c11745"</definedName>
    <definedName name="IQ_PERIODDATE_BS">"c1032"</definedName>
    <definedName name="IQ_PERIODDATE_CF">"c1033"</definedName>
    <definedName name="IQ_PERIODDATE_FDIC">"c13646"</definedName>
    <definedName name="IQ_PERIODDATE_FFIEC">"c13645"</definedName>
    <definedName name="IQ_PERIODDATE_IS">"c1034"</definedName>
    <definedName name="IQ_PERIODLENGTH_AP">"c11746"</definedName>
    <definedName name="IQ_PERIODLENGTH_CF">"c1502"</definedName>
    <definedName name="IQ_PERIODLENGTH_IS">"c1503"</definedName>
    <definedName name="IQ_PERSON_INCOME">"c20954"</definedName>
    <definedName name="IQ_PERSONAL_CONSUMER_SPENDING_DURABLE">"c6942"</definedName>
    <definedName name="IQ_PERSONAL_CONSUMER_SPENDING_DURABLE_APR">"c7602"</definedName>
    <definedName name="IQ_PERSONAL_CONSUMER_SPENDING_DURABLE_APR_FC">"c8482"</definedName>
    <definedName name="IQ_PERSONAL_CONSUMER_SPENDING_DURABLE_FC">"c7822"</definedName>
    <definedName name="IQ_PERSONAL_CONSUMER_SPENDING_DURABLE_POP">"c7162"</definedName>
    <definedName name="IQ_PERSONAL_CONSUMER_SPENDING_DURABLE_POP_FC">"c8042"</definedName>
    <definedName name="IQ_PERSONAL_CONSUMER_SPENDING_DURABLE_YOY">"c7382"</definedName>
    <definedName name="IQ_PERSONAL_CONSUMER_SPENDING_DURABLE_YOY_FC">"c8262"</definedName>
    <definedName name="IQ_PERSONAL_CONSUMER_SPENDING_NONDURABLE">"c6940"</definedName>
    <definedName name="IQ_PERSONAL_CONSUMER_SPENDING_NONDURABLE_APR">"c7600"</definedName>
    <definedName name="IQ_PERSONAL_CONSUMER_SPENDING_NONDURABLE_APR_FC">"c8480"</definedName>
    <definedName name="IQ_PERSONAL_CONSUMER_SPENDING_NONDURABLE_FC">"c7820"</definedName>
    <definedName name="IQ_PERSONAL_CONSUMER_SPENDING_NONDURABLE_POP">"c7160"</definedName>
    <definedName name="IQ_PERSONAL_CONSUMER_SPENDING_NONDURABLE_POP_FC">"c8040"</definedName>
    <definedName name="IQ_PERSONAL_CONSUMER_SPENDING_NONDURABLE_YOY">"c7380"</definedName>
    <definedName name="IQ_PERSONAL_CONSUMER_SPENDING_NONDURABLE_YOY_FC">"c8260"</definedName>
    <definedName name="IQ_PERSONAL_CONSUMER_SPENDING_REAL">"c6994"</definedName>
    <definedName name="IQ_PERSONAL_CONSUMER_SPENDING_REAL_APR">"c7654"</definedName>
    <definedName name="IQ_PERSONAL_CONSUMER_SPENDING_REAL_APR_FC">"c8534"</definedName>
    <definedName name="IQ_PERSONAL_CONSUMER_SPENDING_REAL_FC">"c7874"</definedName>
    <definedName name="IQ_PERSONAL_CONSUMER_SPENDING_REAL_POP">"c7214"</definedName>
    <definedName name="IQ_PERSONAL_CONSUMER_SPENDING_REAL_POP_FC">"c8094"</definedName>
    <definedName name="IQ_PERSONAL_CONSUMER_SPENDING_REAL_YOY">"c7434"</definedName>
    <definedName name="IQ_PERSONAL_CONSUMER_SPENDING_REAL_YOY_FC">"c8314"</definedName>
    <definedName name="IQ_PERSONAL_CONSUMER_SPENDING_SERVICES">"c6941"</definedName>
    <definedName name="IQ_PERSONAL_CONSUMER_SPENDING_SERVICES_APR">"c7601"</definedName>
    <definedName name="IQ_PERSONAL_CONSUMER_SPENDING_SERVICES_APR_FC">"c8481"</definedName>
    <definedName name="IQ_PERSONAL_CONSUMER_SPENDING_SERVICES_FC">"c7821"</definedName>
    <definedName name="IQ_PERSONAL_CONSUMER_SPENDING_SERVICES_POP">"c7161"</definedName>
    <definedName name="IQ_PERSONAL_CONSUMER_SPENDING_SERVICES_POP_FC">"c8041"</definedName>
    <definedName name="IQ_PERSONAL_CONSUMER_SPENDING_SERVICES_YOY">"c7381"</definedName>
    <definedName name="IQ_PERSONAL_CONSUMER_SPENDING_SERVICES_YOY_FC">"c8261"</definedName>
    <definedName name="IQ_PERSONAL_CURRENT_TAXES">"c20956"</definedName>
    <definedName name="IQ_PERSONAL_DISPOSABLE_INCOME">"c20957"</definedName>
    <definedName name="IQ_PERSONAL_INCOME">"c6943"</definedName>
    <definedName name="IQ_PERSONAL_INCOME_APR">"c7603"</definedName>
    <definedName name="IQ_PERSONAL_INCOME_APR_FC">"c8483"</definedName>
    <definedName name="IQ_PERSONAL_INCOME_ASSETS">"c20958"</definedName>
    <definedName name="IQ_PERSONAL_INCOME_ASSETS_DIVIDEND">"c20959"</definedName>
    <definedName name="IQ_PERSONAL_INCOME_ASSETS_INTEREST">"c20960"</definedName>
    <definedName name="IQ_PERSONAL_INCOME_CHAINED_DOLLARS">"c20961"</definedName>
    <definedName name="IQ_PERSONAL_INCOME_COMPENSATION">"c20962"</definedName>
    <definedName name="IQ_PERSONAL_INCOME_EMPLOYER_GOVT_INSURANCE_CONTRIBUTION">"c20963"</definedName>
    <definedName name="IQ_PERSONAL_INCOME_EMPLOYER_PENSION_CONTRIBUTION">"c20964"</definedName>
    <definedName name="IQ_PERSONAL_INCOME_EX_TRANSFER_RECEIPTS">"c20965"</definedName>
    <definedName name="IQ_PERSONAL_INCOME_FC">"c7823"</definedName>
    <definedName name="IQ_PERSONAL_INCOME_GOVT_CONTRIBUTION_SOCIAL_INS">"c20966"</definedName>
    <definedName name="IQ_PERSONAL_INCOME_GOVT_SOCIAL_BENEFITS">"c20967"</definedName>
    <definedName name="IQ_PERSONAL_INCOME_GOVT_SOCIAL_BENEFITS_FAMILY">"c20968"</definedName>
    <definedName name="IQ_PERSONAL_INCOME_GOVT_SOCIAL_BENEFITS_OTHER">"c20969"</definedName>
    <definedName name="IQ_PERSONAL_INCOME_GOVT_SOCIAL_BENEFITS_UNEMPLOYMENT">"c20970"</definedName>
    <definedName name="IQ_PERSONAL_INCOME_GOVT_SOCIAL_BENEFITS_VETERANS">"c20971"</definedName>
    <definedName name="IQ_PERSONAL_INCOME_GOVT_SOCIAL_BENEFITS_WELFARE">"c20972"</definedName>
    <definedName name="IQ_PERSONAL_INCOME_PCT_CHANGE">"c20973"</definedName>
    <definedName name="IQ_PERSONAL_INCOME_PCT_CHANGE_CHAINED_DOLLARS">"c20974"</definedName>
    <definedName name="IQ_PERSONAL_INCOME_PER_CAPITA">"c20975"</definedName>
    <definedName name="IQ_PERSONAL_INCOME_PER_CAPITA_CHAINED_DOLLARS">"c20976"</definedName>
    <definedName name="IQ_PERSONAL_INCOME_POP">"c7163"</definedName>
    <definedName name="IQ_PERSONAL_INCOME_POP_FC">"c8043"</definedName>
    <definedName name="IQ_PERSONAL_INCOME_PROPIETOR">"c20977"</definedName>
    <definedName name="IQ_PERSONAL_INCOME_PROPIETOR_FARM">"c20978"</definedName>
    <definedName name="IQ_PERSONAL_INCOME_PROPIETOR_NONFARM">"c20979"</definedName>
    <definedName name="IQ_PERSONAL_INCOME_RENTAL">"c20980"</definedName>
    <definedName name="IQ_PERSONAL_INCOME_SAAR">"c6944"</definedName>
    <definedName name="IQ_PERSONAL_INCOME_SAAR_APR">"c7604"</definedName>
    <definedName name="IQ_PERSONAL_INCOME_SAAR_APR_FC">"c8484"</definedName>
    <definedName name="IQ_PERSONAL_INCOME_SAAR_FC">"c7824"</definedName>
    <definedName name="IQ_PERSONAL_INCOME_SAAR_POP">"c7164"</definedName>
    <definedName name="IQ_PERSONAL_INCOME_SAAR_POP_FC">"c8044"</definedName>
    <definedName name="IQ_PERSONAL_INCOME_SAAR_YOY">"c7384"</definedName>
    <definedName name="IQ_PERSONAL_INCOME_SAAR_YOY_FC">"c8264"</definedName>
    <definedName name="IQ_PERSONAL_INCOME_TRANSFER_RECEIPTS">"c20981"</definedName>
    <definedName name="IQ_PERSONAL_INCOME_TRANSFER_RECEIPTS_OTHER">"c20982"</definedName>
    <definedName name="IQ_PERSONAL_INCOME_USD_APR_FC">"c11885"</definedName>
    <definedName name="IQ_PERSONAL_INCOME_USD_FC">"c11882"</definedName>
    <definedName name="IQ_PERSONAL_INCOME_USD_POP_FC">"c11883"</definedName>
    <definedName name="IQ_PERSONAL_INCOME_USD_YOY_FC">"c11884"</definedName>
    <definedName name="IQ_PERSONAL_INCOME_WAGE_SUPPLEMENTS">"c20983"</definedName>
    <definedName name="IQ_PERSONAL_INCOME_WAGES">"c20984"</definedName>
    <definedName name="IQ_PERSONAL_INCOME_WAGES_GOVT">"c20985"</definedName>
    <definedName name="IQ_PERSONAL_INCOME_WAGES_PRIVATE_INDUSTRY">"c20986"</definedName>
    <definedName name="IQ_PERSONAL_INCOME_YOY">"c7383"</definedName>
    <definedName name="IQ_PERSONAL_INCOME_YOY_FC">"c8263"</definedName>
    <definedName name="IQ_PERSONAL_INTEREST_PAYMENTS">"c20987"</definedName>
    <definedName name="IQ_PERSONAL_OUTLAYS">"c20988"</definedName>
    <definedName name="IQ_PERSONAL_SAVINGS">"c20989"</definedName>
    <definedName name="IQ_PERSONAL_SAVINGS_PCT_INCOME">"c20990"</definedName>
    <definedName name="IQ_PERSONAL_TRANSFER_PAYMENTS">"c20991"</definedName>
    <definedName name="IQ_PERSONAL_TRANSFER_PAYMENTS_GOVT">"c20992"</definedName>
    <definedName name="IQ_PERSONAL_TRANSFER_PAYMENTS_WORLD">"c20993"</definedName>
    <definedName name="IQ_PERSONNEL_EXP_AVG_ASSETS_FFIEC">"c13371"</definedName>
    <definedName name="IQ_PERSONNEL_EXP_OPERATING_INC_FFIEC">"c13379"</definedName>
    <definedName name="IQ_PERTYPE">"c1611"</definedName>
    <definedName name="IQ_PHARMBIO_NUMBER_LICENSED_PATENT_APP">"c10018"</definedName>
    <definedName name="IQ_PHARMBIO_NUMBER_LICENSED_PATENTS">"c10017"</definedName>
    <definedName name="IQ_PHARMBIO_NUMBER_PATENTS">"c10015"</definedName>
    <definedName name="IQ_PHARMBIO_NUMBER_PROD__APPROVED_DURING_PERIOD">"c12750"</definedName>
    <definedName name="IQ_PHARMBIO_NUMBER_PROD__CLINICAL_DEV">"c12745"</definedName>
    <definedName name="IQ_PHARMBIO_NUMBER_PROD__LAUNCHED_DURING_PERIOD">"c12751"</definedName>
    <definedName name="IQ_PHARMBIO_NUMBER_PROD__PHASE_I">"c12746"</definedName>
    <definedName name="IQ_PHARMBIO_NUMBER_PROD__PHASE_II">"c12747"</definedName>
    <definedName name="IQ_PHARMBIO_NUMBER_PROD__PHASE_III">"c12748"</definedName>
    <definedName name="IQ_PHARMBIO_NUMBER_PROD__PRE_CLINICAL_TRIALS">"c12744"</definedName>
    <definedName name="IQ_PHARMBIO_NUMBER_PROD__PRE_REGISTRATION">"c12749"</definedName>
    <definedName name="IQ_PHARMBIO_NUMBER_PROD__RESEARCH_DEV">"c12743"</definedName>
    <definedName name="IQ_PHARMBIO_NUMBER_PROD_APPROVED_DURING_PERIOD">"c10027"</definedName>
    <definedName name="IQ_PHARMBIO_NUMBER_PROD_CLINICAL_DEV">"c10022"</definedName>
    <definedName name="IQ_PHARMBIO_NUMBER_PROD_DISCOVERY_RESEARCH">"c10019"</definedName>
    <definedName name="IQ_PHARMBIO_NUMBER_PROD_LAUNCHED_DURING_PERIOD">"c10028"</definedName>
    <definedName name="IQ_PHARMBIO_NUMBER_PROD_PHASE_I">"c10023"</definedName>
    <definedName name="IQ_PHARMBIO_NUMBER_PROD_PHASE_II">"c10024"</definedName>
    <definedName name="IQ_PHARMBIO_NUMBER_PROD_PHASE_III">"c10025"</definedName>
    <definedName name="IQ_PHARMBIO_NUMBER_PROD_PRE_CLINICAL_TRIALS">"c10021"</definedName>
    <definedName name="IQ_PHARMBIO_NUMBER_PROD_PRE_REGISTRATION">"c10026"</definedName>
    <definedName name="IQ_PHARMBIO_NUMBER_PROD_RESEARCH_DEV">"c10020"</definedName>
    <definedName name="IQ_PHARMBIO_PATENT_APP">"c10016"</definedName>
    <definedName name="IQ_PHILADELPHIA_FED_DIFFUSION_INDEX">"c6945"</definedName>
    <definedName name="IQ_PHILADELPHIA_FED_DIFFUSION_INDEX_APR">"c7605"</definedName>
    <definedName name="IQ_PHILADELPHIA_FED_DIFFUSION_INDEX_APR_FC">"c8485"</definedName>
    <definedName name="IQ_PHILADELPHIA_FED_DIFFUSION_INDEX_FC">"c7825"</definedName>
    <definedName name="IQ_PHILADELPHIA_FED_DIFFUSION_INDEX_POP">"c7165"</definedName>
    <definedName name="IQ_PHILADELPHIA_FED_DIFFUSION_INDEX_POP_FC">"c8045"</definedName>
    <definedName name="IQ_PHILADELPHIA_FED_DIFFUSION_INDEX_YOY">"c7385"</definedName>
    <definedName name="IQ_PHILADELPHIA_FED_DIFFUSION_INDEX_YOY_FC">"c8265"</definedName>
    <definedName name="IQ_PLEDGED_SEC_INVEST_SECURITIES_FFIEC">"c13467"</definedName>
    <definedName name="IQ_PLEDGED_SECURITIES_FDIC">"c6401"</definedName>
    <definedName name="IQ_PLEDGED_SECURITIES_FFIEC">"c24743"</definedName>
    <definedName name="IQ_PLL">"c2114"</definedName>
    <definedName name="IQ_PMAC_DIFFUSION_INDEX">"c6946"</definedName>
    <definedName name="IQ_PMAC_DIFFUSION_INDEX_APR">"c7606"</definedName>
    <definedName name="IQ_PMAC_DIFFUSION_INDEX_APR_FC">"c8486"</definedName>
    <definedName name="IQ_PMAC_DIFFUSION_INDEX_FC">"c7826"</definedName>
    <definedName name="IQ_PMAC_DIFFUSION_INDEX_POP">"c7166"</definedName>
    <definedName name="IQ_PMAC_DIFFUSION_INDEX_POP_FC">"c8046"</definedName>
    <definedName name="IQ_PMAC_DIFFUSION_INDEX_YOY">"c7386"</definedName>
    <definedName name="IQ_PMAC_DIFFUSION_INDEX_YOY_FC">"c8266"</definedName>
    <definedName name="IQ_PMT_FREQ">"c2236"</definedName>
    <definedName name="IQ_POISON_PUT_EFFECT_DATE">"c2486"</definedName>
    <definedName name="IQ_POISON_PUT_EXPIRATION_DATE">"c2487"</definedName>
    <definedName name="IQ_POISON_PUT_PRICE">"c2488"</definedName>
    <definedName name="IQ_POLICY_BENEFITS">"c1036"</definedName>
    <definedName name="IQ_POLICY_COST">"c1037"</definedName>
    <definedName name="IQ_POLICY_LIAB">"c1612"</definedName>
    <definedName name="IQ_POLICY_LOANS">"c1038"</definedName>
    <definedName name="IQ_POLICYHOLDER_BENEFITS_LH_FFIEC">"c13107"</definedName>
    <definedName name="IQ_POOL_AMT_ORIGINAL">"c8970"</definedName>
    <definedName name="IQ_POOL_NAME">"c8967"</definedName>
    <definedName name="IQ_POOL_NUMBER">"c8968"</definedName>
    <definedName name="IQ_POOL_TYPE">"c8969"</definedName>
    <definedName name="IQ_POPULATION">"c20994"</definedName>
    <definedName name="IQ_POPULATION_FC">"c20995"</definedName>
    <definedName name="IQ_PORTFOLIO_INVESTMENT_NET">"c20996"</definedName>
    <definedName name="IQ_POSITIVE_FAIR_VALUE_DERIVATIVES_BENEFICIARY_FFIEC">"c13123"</definedName>
    <definedName name="IQ_POSITIVE_FAIR_VALUE_DERIVATIVES_GUARANTOR_FFIEC">"c13116"</definedName>
    <definedName name="IQ_POST_RETIRE_EXP">"c1039"</definedName>
    <definedName name="IQ_POSTAGE_FFIEC">"c13051"</definedName>
    <definedName name="IQ_POSTPAID_CHURN">"c2121"</definedName>
    <definedName name="IQ_POSTPAID_SUBS">"c2118"</definedName>
    <definedName name="IQ_POTENTIAL_UPSIDE">"c1855"</definedName>
    <definedName name="IQ_POTENTIAL_UPSIDE_CIQ">"c3799"</definedName>
    <definedName name="IQ_POTENTIAL_UPSIDE_REUT">"c3968"</definedName>
    <definedName name="IQ_PP_ATTRIB_ORE_RESERVES_ALUM">"c9218"</definedName>
    <definedName name="IQ_PP_ATTRIB_ORE_RESERVES_COP">"c9162"</definedName>
    <definedName name="IQ_PP_ATTRIB_ORE_RESERVES_DIAM">"c9642"</definedName>
    <definedName name="IQ_PP_ATTRIB_ORE_RESERVES_GOLD">"c9003"</definedName>
    <definedName name="IQ_PP_ATTRIB_ORE_RESERVES_IRON">"c9377"</definedName>
    <definedName name="IQ_PP_ATTRIB_ORE_RESERVES_LEAD">"c9430"</definedName>
    <definedName name="IQ_PP_ATTRIB_ORE_RESERVES_MANG">"c9483"</definedName>
    <definedName name="IQ_PP_ATTRIB_ORE_RESERVES_MOLYB">"c9695"</definedName>
    <definedName name="IQ_PP_ATTRIB_ORE_RESERVES_NICK">"c9271"</definedName>
    <definedName name="IQ_PP_ATTRIB_ORE_RESERVES_PLAT">"c9109"</definedName>
    <definedName name="IQ_PP_ATTRIB_ORE_RESERVES_SILVER">"c9056"</definedName>
    <definedName name="IQ_PP_ATTRIB_ORE_RESERVES_TITAN">"c9536"</definedName>
    <definedName name="IQ_PP_ATTRIB_ORE_RESERVES_URAN">"c9589"</definedName>
    <definedName name="IQ_PP_ATTRIB_ORE_RESERVES_ZINC">"c9324"</definedName>
    <definedName name="IQ_PP_ORE_RESERVES_ALUM">"c9211"</definedName>
    <definedName name="IQ_PP_ORE_RESERVES_COP">"c9155"</definedName>
    <definedName name="IQ_PP_ORE_RESERVES_DIAM">"c9635"</definedName>
    <definedName name="IQ_PP_ORE_RESERVES_GOLD">"c8996"</definedName>
    <definedName name="IQ_PP_ORE_RESERVES_IRON">"c9370"</definedName>
    <definedName name="IQ_PP_ORE_RESERVES_LEAD">"c9423"</definedName>
    <definedName name="IQ_PP_ORE_RESERVES_MANG">"c9476"</definedName>
    <definedName name="IQ_PP_ORE_RESERVES_MOLYB">"c9688"</definedName>
    <definedName name="IQ_PP_ORE_RESERVES_NICK">"c9264"</definedName>
    <definedName name="IQ_PP_ORE_RESERVES_PLAT">"c9102"</definedName>
    <definedName name="IQ_PP_ORE_RESERVES_SILVER">"c9049"</definedName>
    <definedName name="IQ_PP_ORE_RESERVES_TITAN">"c9529"</definedName>
    <definedName name="IQ_PP_ORE_RESERVES_URAN">"c9582"</definedName>
    <definedName name="IQ_PP_ORE_RESERVES_ZINC">"c9317"</definedName>
    <definedName name="IQ_PP_RECOV_ATTRIB_RESERVES_ALUM">"c9221"</definedName>
    <definedName name="IQ_PP_RECOV_ATTRIB_RESERVES_COAL">"c9805"</definedName>
    <definedName name="IQ_PP_RECOV_ATTRIB_RESERVES_COP">"c9165"</definedName>
    <definedName name="IQ_PP_RECOV_ATTRIB_RESERVES_DIAM">"c9645"</definedName>
    <definedName name="IQ_PP_RECOV_ATTRIB_RESERVES_GOLD">"c9006"</definedName>
    <definedName name="IQ_PP_RECOV_ATTRIB_RESERVES_IRON">"c9380"</definedName>
    <definedName name="IQ_PP_RECOV_ATTRIB_RESERVES_LEAD">"c9433"</definedName>
    <definedName name="IQ_PP_RECOV_ATTRIB_RESERVES_MANG">"c9486"</definedName>
    <definedName name="IQ_PP_RECOV_ATTRIB_RESERVES_MET_COAL">"c9745"</definedName>
    <definedName name="IQ_PP_RECOV_ATTRIB_RESERVES_MOLYB">"c9698"</definedName>
    <definedName name="IQ_PP_RECOV_ATTRIB_RESERVES_NICK">"c9274"</definedName>
    <definedName name="IQ_PP_RECOV_ATTRIB_RESERVES_PLAT">"c9112"</definedName>
    <definedName name="IQ_PP_RECOV_ATTRIB_RESERVES_SILVER">"c9059"</definedName>
    <definedName name="IQ_PP_RECOV_ATTRIB_RESERVES_STEAM">"c9775"</definedName>
    <definedName name="IQ_PP_RECOV_ATTRIB_RESERVES_TITAN">"c9539"</definedName>
    <definedName name="IQ_PP_RECOV_ATTRIB_RESERVES_URAN">"c9592"</definedName>
    <definedName name="IQ_PP_RECOV_ATTRIB_RESERVES_ZINC">"c9327"</definedName>
    <definedName name="IQ_PP_RECOV_RESERVES_ALUM">"c9215"</definedName>
    <definedName name="IQ_PP_RECOV_RESERVES_COAL">"c9802"</definedName>
    <definedName name="IQ_PP_RECOV_RESERVES_COP">"c9159"</definedName>
    <definedName name="IQ_PP_RECOV_RESERVES_DIAM">"c9639"</definedName>
    <definedName name="IQ_PP_RECOV_RESERVES_GOLD">"c9000"</definedName>
    <definedName name="IQ_PP_RECOV_RESERVES_IRON">"c9374"</definedName>
    <definedName name="IQ_PP_RECOV_RESERVES_LEAD">"c9427"</definedName>
    <definedName name="IQ_PP_RECOV_RESERVES_MANG">"c9480"</definedName>
    <definedName name="IQ_PP_RECOV_RESERVES_MET_COAL">"c9742"</definedName>
    <definedName name="IQ_PP_RECOV_RESERVES_MOLYB">"c9692"</definedName>
    <definedName name="IQ_PP_RECOV_RESERVES_NICK">"c9268"</definedName>
    <definedName name="IQ_PP_RECOV_RESERVES_PLAT">"c9106"</definedName>
    <definedName name="IQ_PP_RECOV_RESERVES_SILVER">"c9053"</definedName>
    <definedName name="IQ_PP_RECOV_RESERVES_STEAM">"c9772"</definedName>
    <definedName name="IQ_PP_RECOV_RESERVES_TITAN">"c9533"</definedName>
    <definedName name="IQ_PP_RECOV_RESERVES_URAN">"c9586"</definedName>
    <definedName name="IQ_PP_RECOV_RESERVES_ZINC">"c9321"</definedName>
    <definedName name="IQ_PP_RESERVES_CALORIFIC_VALUE_COAL">"c9799"</definedName>
    <definedName name="IQ_PP_RESERVES_CALORIFIC_VALUE_MET_COAL">"c9739"</definedName>
    <definedName name="IQ_PP_RESERVES_CALORIFIC_VALUE_STEAM">"c9769"</definedName>
    <definedName name="IQ_PP_RESERVES_GRADE_ALUM">"c9212"</definedName>
    <definedName name="IQ_PP_RESERVES_GRADE_COP">"c9156"</definedName>
    <definedName name="IQ_PP_RESERVES_GRADE_DIAM">"c9636"</definedName>
    <definedName name="IQ_PP_RESERVES_GRADE_GOLD">"c8997"</definedName>
    <definedName name="IQ_PP_RESERVES_GRADE_IRON">"c9371"</definedName>
    <definedName name="IQ_PP_RESERVES_GRADE_LEAD">"c9424"</definedName>
    <definedName name="IQ_PP_RESERVES_GRADE_MANG">"c9477"</definedName>
    <definedName name="IQ_PP_RESERVES_GRADE_MOLYB">"c9689"</definedName>
    <definedName name="IQ_PP_RESERVES_GRADE_NICK">"c9265"</definedName>
    <definedName name="IQ_PP_RESERVES_GRADE_PLAT">"c9103"</definedName>
    <definedName name="IQ_PP_RESERVES_GRADE_SILVER">"c9050"</definedName>
    <definedName name="IQ_PP_RESERVES_GRADE_TITAN">"c9530"</definedName>
    <definedName name="IQ_PP_RESERVES_GRADE_URAN">"c9583"</definedName>
    <definedName name="IQ_PP_RESERVES_GRADE_ZINC">"c9318"</definedName>
    <definedName name="IQ_PPI">"c6810"</definedName>
    <definedName name="IQ_PPI_APR">"c7470"</definedName>
    <definedName name="IQ_PPI_APR_FC">"c8350"</definedName>
    <definedName name="IQ_PPI_CORE">"c6840"</definedName>
    <definedName name="IQ_PPI_CORE_APR">"c7500"</definedName>
    <definedName name="IQ_PPI_CORE_APR_FC">"c8380"</definedName>
    <definedName name="IQ_PPI_CORE_FC">"c7720"</definedName>
    <definedName name="IQ_PPI_CORE_POP">"c7060"</definedName>
    <definedName name="IQ_PPI_CORE_POP_FC">"c7940"</definedName>
    <definedName name="IQ_PPI_CORE_YOY">"c7280"</definedName>
    <definedName name="IQ_PPI_CORE_YOY_FC">"c8160"</definedName>
    <definedName name="IQ_PPI_FC">"c7690"</definedName>
    <definedName name="IQ_PPI_POP">"c7030"</definedName>
    <definedName name="IQ_PPI_POP_FC">"c7910"</definedName>
    <definedName name="IQ_PPI_YOY">"c7250"</definedName>
    <definedName name="IQ_PPI_YOY_FC">"c8130"</definedName>
    <definedName name="IQ_PRE_OPEN_COST">"c1040"</definedName>
    <definedName name="IQ_PRE_TAX_ACT_OR_EST">"c2221"</definedName>
    <definedName name="IQ_PRE_TAX_ACT_OR_EST_REUT">"c5467"</definedName>
    <definedName name="IQ_PRE_TAX_INCOME_FDIC">"c6581"</definedName>
    <definedName name="IQ_PREF_CONVERT">"c1041"</definedName>
    <definedName name="IQ_PREF_DIV_CF">"c1042"</definedName>
    <definedName name="IQ_PREF_DIV_OTHER">"c1043"</definedName>
    <definedName name="IQ_PREF_DIVID">"c1461"</definedName>
    <definedName name="IQ_PREF_EQUITY">"c1044"</definedName>
    <definedName name="IQ_PREF_ISSUED">"c1045"</definedName>
    <definedName name="IQ_PREF_ISSUED_BNK">"c1046"</definedName>
    <definedName name="IQ_PREF_ISSUED_BR">"c1047"</definedName>
    <definedName name="IQ_PREF_ISSUED_CM">"c1047"</definedName>
    <definedName name="IQ_PREF_ISSUED_FIN">"c1048"</definedName>
    <definedName name="IQ_PREF_ISSUED_INS">"c1049"</definedName>
    <definedName name="IQ_PREF_ISSUED_RE">"c6261"</definedName>
    <definedName name="IQ_PREF_ISSUED_REIT">"c1050"</definedName>
    <definedName name="IQ_PREF_ISSUED_UTI">"c1051"</definedName>
    <definedName name="IQ_PREF_NON_REDEEM">"c1052"</definedName>
    <definedName name="IQ_PREF_OTHER">"c1053"</definedName>
    <definedName name="IQ_PREF_OTHER_BNK">"c1054"</definedName>
    <definedName name="IQ_PREF_OTHER_BR">"c1055"</definedName>
    <definedName name="IQ_PREF_OTHER_CM">"c1055"</definedName>
    <definedName name="IQ_PREF_OTHER_FIN">"c1056"</definedName>
    <definedName name="IQ_PREF_OTHER_INS">"c1057"</definedName>
    <definedName name="IQ_PREF_OTHER_RE">"c6262"</definedName>
    <definedName name="IQ_PREF_OTHER_REIT">"c1058"</definedName>
    <definedName name="IQ_PREF_OTHER_UTI">"C6022"</definedName>
    <definedName name="IQ_PREF_REDEEM">"c1059"</definedName>
    <definedName name="IQ_PREF_REP">"c1060"</definedName>
    <definedName name="IQ_PREF_REP_BNK">"c1061"</definedName>
    <definedName name="IQ_PREF_REP_BR">"c1062"</definedName>
    <definedName name="IQ_PREF_REP_CM">"c1062"</definedName>
    <definedName name="IQ_PREF_REP_FIN">"c1063"</definedName>
    <definedName name="IQ_PREF_REP_INS">"c1064"</definedName>
    <definedName name="IQ_PREF_REP_RE">"c6263"</definedName>
    <definedName name="IQ_PREF_REP_REIT">"c1065"</definedName>
    <definedName name="IQ_PREF_REP_UTI">"c1066"</definedName>
    <definedName name="IQ_PREF_STOCK">"c1052"</definedName>
    <definedName name="IQ_PREF_STOCK_1">"c1416"</definedName>
    <definedName name="IQ_PREF_STOCK_FFIEC">"c12875"</definedName>
    <definedName name="IQ_PREF_TOT">"c1044"</definedName>
    <definedName name="IQ_PREF_TOT_1">"c1415"</definedName>
    <definedName name="IQ_PREFERRED_DEPOSITS_FFIEC">"c15312"</definedName>
    <definedName name="IQ_PREFERRED_FDIC">"c6349"</definedName>
    <definedName name="IQ_PREFERRED_LIST">"c13506"</definedName>
    <definedName name="IQ_PREMISES_EQUIPMENT_FDIC">"c6577"</definedName>
    <definedName name="IQ_PREMISES_FIXED_ASSETS_CAP_LEASES_FFIEC">"c12830"</definedName>
    <definedName name="IQ_PREMIUM_INSURANCE_CREDIT_FFIEC">"c13070"</definedName>
    <definedName name="IQ_PREMIUMS_ANNUITY_REV">"c1067"</definedName>
    <definedName name="IQ_PREPAID_CHURN">"c2120"</definedName>
    <definedName name="IQ_PREPAID_EXP">"c1068"</definedName>
    <definedName name="IQ_PREPAID_EXPEN">"c1068"</definedName>
    <definedName name="IQ_PREPAID_EXPEN_1">"c1418"</definedName>
    <definedName name="IQ_PREPAID_SUBS">"c2117"</definedName>
    <definedName name="IQ_PRESIDENT_ID">"c15216"</definedName>
    <definedName name="IQ_PRESIDENT_NAME">"c15215"</definedName>
    <definedName name="IQ_PRETAX_GW_INC_DET_EST_CURRENCY_REUT">"c12531"</definedName>
    <definedName name="IQ_PRETAX_GW_INC_DET_EST_DATE_REUT">"c12290"</definedName>
    <definedName name="IQ_PRETAX_GW_INC_DET_EST_INCL_REUT">"c12414"</definedName>
    <definedName name="IQ_PRETAX_GW_INC_DET_EST_ORIGIN_REUT">"c12658"</definedName>
    <definedName name="IQ_PRETAX_GW_INC_DET_EST_REUT">"c12148"</definedName>
    <definedName name="IQ_PRETAX_GW_INC_EST">"c1702"</definedName>
    <definedName name="IQ_PRETAX_GW_INC_EST_DOWN_2MONTH_REUT">"c16981"</definedName>
    <definedName name="IQ_PRETAX_GW_INC_EST_DOWN_3MONTH_REUT">"c16985"</definedName>
    <definedName name="IQ_PRETAX_GW_INC_EST_DOWN_MONTH_REUT">"c16977"</definedName>
    <definedName name="IQ_PRETAX_GW_INC_EST_NUM_ANALYSTS_2MONTH_REUT">"c16979"</definedName>
    <definedName name="IQ_PRETAX_GW_INC_EST_NUM_ANALYSTS_3MONTH_REUT">"c16983"</definedName>
    <definedName name="IQ_PRETAX_GW_INC_EST_NUM_ANALYSTS_MONTH_REUT">"c16975"</definedName>
    <definedName name="IQ_PRETAX_GW_INC_EST_REUT">"c5354"</definedName>
    <definedName name="IQ_PRETAX_GW_INC_EST_REV_DATE_TIME_REUT">"c28546"</definedName>
    <definedName name="IQ_PRETAX_GW_INC_EST_REVISIONS_REUT">"c28507"</definedName>
    <definedName name="IQ_PRETAX_GW_INC_EST_TOTAL_REVISED_2MONTH_REUT">"c16982"</definedName>
    <definedName name="IQ_PRETAX_GW_INC_EST_TOTAL_REVISED_3MONTH_REUT">"c16986"</definedName>
    <definedName name="IQ_PRETAX_GW_INC_EST_TOTAL_REVISED_MONTH_REUT">"c16978"</definedName>
    <definedName name="IQ_PRETAX_GW_INC_EST_UP_2MONTH_REUT">"c16980"</definedName>
    <definedName name="IQ_PRETAX_GW_INC_EST_UP_3MONTH_REUT">"c16984"</definedName>
    <definedName name="IQ_PRETAX_GW_INC_EST_UP_MONTH_REUT">"c16976"</definedName>
    <definedName name="IQ_PRETAX_GW_INC_HIGH_EST">"c1704"</definedName>
    <definedName name="IQ_PRETAX_GW_INC_HIGH_EST_REUT">"c5356"</definedName>
    <definedName name="IQ_PRETAX_GW_INC_LOW_EST">"c1705"</definedName>
    <definedName name="IQ_PRETAX_GW_INC_LOW_EST_REUT">"c5357"</definedName>
    <definedName name="IQ_PRETAX_GW_INC_MEDIAN_EST">"c1703"</definedName>
    <definedName name="IQ_PRETAX_GW_INC_MEDIAN_EST_REUT">"c5355"</definedName>
    <definedName name="IQ_PRETAX_GW_INC_NUM_EST">"c1706"</definedName>
    <definedName name="IQ_PRETAX_GW_INC_NUM_EST_REUT">"c5358"</definedName>
    <definedName name="IQ_PRETAX_GW_INC_STDDEV_EST">"c1707"</definedName>
    <definedName name="IQ_PRETAX_GW_INC_STDDEV_EST_REUT">"c5359"</definedName>
    <definedName name="IQ_PRETAX_INC">"c16"</definedName>
    <definedName name="IQ_PRETAX_INC_10K">"IQ_PRETAX_INC_10K"</definedName>
    <definedName name="IQ_PRETAX_INC_10Q">"IQ_PRETAX_INC_10Q"</definedName>
    <definedName name="IQ_PRETAX_INC_10Q1">"IQ_PRETAX_INC_10Q1"</definedName>
    <definedName name="IQ_PRETAX_INC_AFTER_CAP_ALLOCATION_FOREIGN_FFIEC">"c15390"</definedName>
    <definedName name="IQ_PRETAX_INC_BEFORE_CAP_ALLOCATION_FOREIGN_FFIEC">"c15388"</definedName>
    <definedName name="IQ_PRETAX_INC_DET_EST_CURRENCY_REUT">"c12530"</definedName>
    <definedName name="IQ_PRETAX_INC_DET_EST_DATE_REUT">"c12289"</definedName>
    <definedName name="IQ_PRETAX_INC_DET_EST_INCL_REUT">"c12413"</definedName>
    <definedName name="IQ_PRETAX_INC_DET_EST_ORIGIN_REUT">"c12657"</definedName>
    <definedName name="IQ_PRETAX_INC_DET_EST_REUT">"c12147"</definedName>
    <definedName name="IQ_PRETAX_INC_EST">"c1695"</definedName>
    <definedName name="IQ_PRETAX_INC_EST_DOWN_2MONTH_REUT">"c16957"</definedName>
    <definedName name="IQ_PRETAX_INC_EST_DOWN_3MONTH_REUT">"c16961"</definedName>
    <definedName name="IQ_PRETAX_INC_EST_DOWN_MONTH_REUT">"c16953"</definedName>
    <definedName name="IQ_PRETAX_INC_EST_NUM_ANALYSTS_2MONTH_REUT">"c16955"</definedName>
    <definedName name="IQ_PRETAX_INC_EST_NUM_ANALYSTS_3MONTH_REUT">"c16959"</definedName>
    <definedName name="IQ_PRETAX_INC_EST_NUM_ANALYSTS_MONTH_REUT">"c16951"</definedName>
    <definedName name="IQ_PRETAX_INC_EST_REUT">"c5347"</definedName>
    <definedName name="IQ_PRETAX_INC_EST_REV_DATE_TIME_REUT">"c28544"</definedName>
    <definedName name="IQ_PRETAX_INC_EST_REVISIONS_REUT">"c28505"</definedName>
    <definedName name="IQ_PRETAX_INC_EST_TOTAL_REVISED_2MONTH_REUT">"c16958"</definedName>
    <definedName name="IQ_PRETAX_INC_EST_TOTAL_REVISED_3MONTH_REUT">"c16962"</definedName>
    <definedName name="IQ_PRETAX_INC_EST_TOTAL_REVISED_MONTH_REUT">"c16954"</definedName>
    <definedName name="IQ_PRETAX_INC_EST_UP_2MONTH_REUT">"c16956"</definedName>
    <definedName name="IQ_PRETAX_INC_EST_UP_3MONTH_REUT">"c16960"</definedName>
    <definedName name="IQ_PRETAX_INC_EST_UP_MONTH_REUT">"c16952"</definedName>
    <definedName name="IQ_PRETAX_INC_HIGH_EST">"c1697"</definedName>
    <definedName name="IQ_PRETAX_INC_HIGH_EST_REUT">"c5349"</definedName>
    <definedName name="IQ_PRETAX_INC_LOW_EST">"c1698"</definedName>
    <definedName name="IQ_PRETAX_INC_LOW_EST_REUT">"c5350"</definedName>
    <definedName name="IQ_PRETAX_INC_MEDIAN_EST">"c1696"</definedName>
    <definedName name="IQ_PRETAX_INC_MEDIAN_EST_REUT">"c5348"</definedName>
    <definedName name="IQ_PRETAX_INC_NUM_EST">"c1699"</definedName>
    <definedName name="IQ_PRETAX_INC_NUM_EST_REUT">"c5351"</definedName>
    <definedName name="IQ_PRETAX_INC_STDDEV_EST">"c1700"</definedName>
    <definedName name="IQ_PRETAX_INC_STDDEV_EST_REUT">"c5352"</definedName>
    <definedName name="IQ_PRETAX_OPERATING_INC_AVG_ASSETS_FFIEC">"c13365"</definedName>
    <definedName name="IQ_PRETAX_REPORT_INC_DET_EST_CURRENCY_REUT">"c12532"</definedName>
    <definedName name="IQ_PRETAX_REPORT_INC_DET_EST_DATE_REUT">"c12291"</definedName>
    <definedName name="IQ_PRETAX_REPORT_INC_DET_EST_INCL_REUT">"c12415"</definedName>
    <definedName name="IQ_PRETAX_REPORT_INC_DET_EST_ORIGIN_REUT">"c12769"</definedName>
    <definedName name="IQ_PRETAX_REPORT_INC_DET_EST_REUT">"c12149"</definedName>
    <definedName name="IQ_PRETAX_REPORT_INC_EST">"c1709"</definedName>
    <definedName name="IQ_PRETAX_REPORT_INC_EST_DOWN_2MONTH_REUT">"c16969"</definedName>
    <definedName name="IQ_PRETAX_REPORT_INC_EST_DOWN_3MONTH_REUT">"c16973"</definedName>
    <definedName name="IQ_PRETAX_REPORT_INC_EST_DOWN_MONTH_REUT">"c16965"</definedName>
    <definedName name="IQ_PRETAX_REPORT_INC_EST_NUM_ANALYSTS_2MONTH_REUT">"c16967"</definedName>
    <definedName name="IQ_PRETAX_REPORT_INC_EST_NUM_ANALYSTS_3MONTH_REUT">"c16971"</definedName>
    <definedName name="IQ_PRETAX_REPORT_INC_EST_NUM_ANALYSTS_MONTH_REUT">"c16963"</definedName>
    <definedName name="IQ_PRETAX_REPORT_INC_EST_REUT">"c5361"</definedName>
    <definedName name="IQ_PRETAX_REPORT_INC_EST_REV_DATE_TIME_REUT">"c28545"</definedName>
    <definedName name="IQ_PRETAX_REPORT_INC_EST_REVISIONS_REUT">"c28506"</definedName>
    <definedName name="IQ_PRETAX_REPORT_INC_EST_TOTAL_REVISED_2MONTH_REUT">"c16970"</definedName>
    <definedName name="IQ_PRETAX_REPORT_INC_EST_TOTAL_REVISED_3MONTH_REUT">"c16974"</definedName>
    <definedName name="IQ_PRETAX_REPORT_INC_EST_TOTAL_REVISED_MONTH_REUT">"c16966"</definedName>
    <definedName name="IQ_PRETAX_REPORT_INC_EST_UP_2MONTH_REUT">"c16968"</definedName>
    <definedName name="IQ_PRETAX_REPORT_INC_EST_UP_3MONTH_REUT">"c16972"</definedName>
    <definedName name="IQ_PRETAX_REPORT_INC_EST_UP_MONTH_REUT">"c16964"</definedName>
    <definedName name="IQ_PRETAX_REPORT_INC_HIGH_EST">"c1711"</definedName>
    <definedName name="IQ_PRETAX_REPORT_INC_HIGH_EST_REUT">"c5363"</definedName>
    <definedName name="IQ_PRETAX_REPORT_INC_LOW_EST">"c1712"</definedName>
    <definedName name="IQ_PRETAX_REPORT_INC_LOW_EST_REUT">"c5364"</definedName>
    <definedName name="IQ_PRETAX_REPORT_INC_MEDIAN_EST">"c1710"</definedName>
    <definedName name="IQ_PRETAX_REPORT_INC_MEDIAN_EST_REUT">"c5362"</definedName>
    <definedName name="IQ_PRETAX_REPORT_INC_NUM_EST">"c1713"</definedName>
    <definedName name="IQ_PRETAX_REPORT_INC_NUM_EST_REUT">"c5365"</definedName>
    <definedName name="IQ_PRETAX_REPORT_INC_STDDEV_EST">"c1714"</definedName>
    <definedName name="IQ_PRETAX_REPORT_INC_STDDEV_EST_REUT">"c5366"</definedName>
    <definedName name="IQ_PRETAX_RETURN_ASSETS_FDIC">"c6731"</definedName>
    <definedName name="IQ_PREV_MONTHLY_FACTOR">"c8973"</definedName>
    <definedName name="IQ_PREV_MONTHLY_FACTOR_DATE">"c8974"</definedName>
    <definedName name="IQ_PREVIOUS_TIME_RT">"PREVIOUSLASTTIME"</definedName>
    <definedName name="IQ_PRICE_CFPS_FWD">"c2237"</definedName>
    <definedName name="IQ_PRICE_CFPS_FWD_REUT">"c4053"</definedName>
    <definedName name="IQ_PRICE_OVER_BVPS">"c1026"</definedName>
    <definedName name="IQ_PRICE_OVER_BVPS_1">"c1412"</definedName>
    <definedName name="IQ_PRICE_OVER_EPS_EST">"c174"</definedName>
    <definedName name="IQ_PRICE_OVER_EPS_EST_1">"c175"</definedName>
    <definedName name="IQ_PRICE_OVER_LTM_EPS">"c1029"</definedName>
    <definedName name="IQ_PRICE_OVER_LTM_EPS_1">"c1413"</definedName>
    <definedName name="IQ_PRICE_PAID_FARM_INDEX">"c6948"</definedName>
    <definedName name="IQ_PRICE_PAID_FARM_INDEX_APR">"c7608"</definedName>
    <definedName name="IQ_PRICE_PAID_FARM_INDEX_APR_FC">"c8488"</definedName>
    <definedName name="IQ_PRICE_PAID_FARM_INDEX_FC">"c7828"</definedName>
    <definedName name="IQ_PRICE_PAID_FARM_INDEX_POP">"c7168"</definedName>
    <definedName name="IQ_PRICE_PAID_FARM_INDEX_POP_FC">"c8048"</definedName>
    <definedName name="IQ_PRICE_PAID_FARM_INDEX_YOY">"c7388"</definedName>
    <definedName name="IQ_PRICE_PAID_FARM_INDEX_YOY_FC">"c8268"</definedName>
    <definedName name="IQ_PRICE_TARGET">"c82"</definedName>
    <definedName name="IQ_PRICE_TARGET_BOTTOM_UP">"c5486"</definedName>
    <definedName name="IQ_PRICE_TARGET_BOTTOM_UP_CIQ">"c12023"</definedName>
    <definedName name="IQ_PRICE_TARGET_BOTTOM_UP_REUT">"c5494"</definedName>
    <definedName name="IQ_PRICE_TARGET_CIQ">"c3613"</definedName>
    <definedName name="IQ_PRICE_TARGET_EST_REV_DATE_TIME_REUT">"c28538"</definedName>
    <definedName name="IQ_PRICE_TARGET_EST_REVISIONS_REUT">"c28499"</definedName>
    <definedName name="IQ_PRICE_TARGET_REUT">"c3631"</definedName>
    <definedName name="IQ_PRICE_VOL_HIST_2YR">"c15637"</definedName>
    <definedName name="IQ_PRICE_VOL_HIST_3MTH">"c15634"</definedName>
    <definedName name="IQ_PRICE_VOL_HIST_5YR">"c15638"</definedName>
    <definedName name="IQ_PRICE_VOL_HIST_6MTH">"c15635"</definedName>
    <definedName name="IQ_PRICE_VOL_HIST_YR">"c15636"</definedName>
    <definedName name="IQ_PRICE_VOLATILITY_EST">"c4492"</definedName>
    <definedName name="IQ_PRICE_VOLATILITY_HIGH">"c4493"</definedName>
    <definedName name="IQ_PRICE_VOLATILITY_LOW">"c4494"</definedName>
    <definedName name="IQ_PRICE_VOLATILITY_MEDIAN">"c4495"</definedName>
    <definedName name="IQ_PRICE_VOLATILITY_NUM">"c4496"</definedName>
    <definedName name="IQ_PRICE_VOLATILITY_STDDEV">"c4497"</definedName>
    <definedName name="IQ_PRICEDATE">"c1069"</definedName>
    <definedName name="IQ_PRICEDATETIME">"IQ_PRICEDATETIME"</definedName>
    <definedName name="IQ_PRICING_DATE">"c1613"</definedName>
    <definedName name="IQ_PRIMARY_EPS_TYPE">"c4498"</definedName>
    <definedName name="IQ_PRIMARY_EPS_TYPE_CIQ">"c5036"</definedName>
    <definedName name="IQ_PRIMARY_EPS_TYPE_REUT">"c5481"</definedName>
    <definedName name="IQ_PRIMARY_EPS_TYPE_THOM">"c5297"</definedName>
    <definedName name="IQ_PRIMARY_INDUSTRY">"c1070"</definedName>
    <definedName name="IQ_PRIMARY_SIC_CODE">"c16218"</definedName>
    <definedName name="IQ_PRIMARY_SIC_INDUSTRY">"c16217"</definedName>
    <definedName name="IQ_PRINCIPAL_AMT">"c2157"</definedName>
    <definedName name="IQ_PRIVATE_CONST_TOTAL_APR_FC_UNUSED">"c8559"</definedName>
    <definedName name="IQ_PRIVATE_CONST_TOTAL_APR_FC_UNUSED_UNUSED_UNUSED">"c8559"</definedName>
    <definedName name="IQ_PRIVATE_CONST_TOTAL_APR_UNUSED">"c7679"</definedName>
    <definedName name="IQ_PRIVATE_CONST_TOTAL_APR_UNUSED_UNUSED_UNUSED">"c7679"</definedName>
    <definedName name="IQ_PRIVATE_CONST_TOTAL_FC_UNUSED">"c7899"</definedName>
    <definedName name="IQ_PRIVATE_CONST_TOTAL_FC_UNUSED_UNUSED_UNUSED">"c7899"</definedName>
    <definedName name="IQ_PRIVATE_CONST_TOTAL_POP_FC_UNUSED">"c8119"</definedName>
    <definedName name="IQ_PRIVATE_CONST_TOTAL_POP_FC_UNUSED_UNUSED_UNUSED">"c8119"</definedName>
    <definedName name="IQ_PRIVATE_CONST_TOTAL_POP_UNUSED">"c7239"</definedName>
    <definedName name="IQ_PRIVATE_CONST_TOTAL_POP_UNUSED_UNUSED_UNUSED">"c7239"</definedName>
    <definedName name="IQ_PRIVATE_CONST_TOTAL_UNUSED">"c7019"</definedName>
    <definedName name="IQ_PRIVATE_CONST_TOTAL_UNUSED_UNUSED_UNUSED">"c7019"</definedName>
    <definedName name="IQ_PRIVATE_CONST_TOTAL_YOY_FC_UNUSED">"c8339"</definedName>
    <definedName name="IQ_PRIVATE_CONST_TOTAL_YOY_FC_UNUSED_UNUSED_UNUSED">"c8339"</definedName>
    <definedName name="IQ_PRIVATE_CONST_TOTAL_YOY_UNUSED">"c7459"</definedName>
    <definedName name="IQ_PRIVATE_CONST_TOTAL_YOY_UNUSED_UNUSED_UNUSED">"c7459"</definedName>
    <definedName name="IQ_PRIVATE_FIXED_INVEST_TOTAL">"c12006"</definedName>
    <definedName name="IQ_PRIVATE_FIXED_INVEST_TOTAL_APR">"c12009"</definedName>
    <definedName name="IQ_PRIVATE_FIXED_INVEST_TOTAL_POP">"c12007"</definedName>
    <definedName name="IQ_PRIVATE_FIXED_INVEST_TOTAL_YOY">"c12008"</definedName>
    <definedName name="IQ_PRIVATE_NONRES_CONST_IMPROV">"c6949"</definedName>
    <definedName name="IQ_PRIVATE_NONRES_CONST_IMPROV_APR">"c7609"</definedName>
    <definedName name="IQ_PRIVATE_NONRES_CONST_IMPROV_APR_FC">"c8489"</definedName>
    <definedName name="IQ_PRIVATE_NONRES_CONST_IMPROV_FC">"c7829"</definedName>
    <definedName name="IQ_PRIVATE_NONRES_CONST_IMPROV_POP">"c7169"</definedName>
    <definedName name="IQ_PRIVATE_NONRES_CONST_IMPROV_POP_FC">"c8049"</definedName>
    <definedName name="IQ_PRIVATE_NONRES_CONST_IMPROV_YOY">"c7389"</definedName>
    <definedName name="IQ_PRIVATE_NONRES_CONST_IMPROV_YOY_FC">"c8269"</definedName>
    <definedName name="IQ_PRIVATE_RES_CONST_IMPROV">"c6950"</definedName>
    <definedName name="IQ_PRIVATE_RES_CONST_IMPROV_APR">"c7610"</definedName>
    <definedName name="IQ_PRIVATE_RES_CONST_IMPROV_APR_FC">"c8490"</definedName>
    <definedName name="IQ_PRIVATE_RES_CONST_IMPROV_FC">"c7830"</definedName>
    <definedName name="IQ_PRIVATE_RES_CONST_IMPROV_POP">"c7170"</definedName>
    <definedName name="IQ_PRIVATE_RES_CONST_IMPROV_POP_FC">"c8050"</definedName>
    <definedName name="IQ_PRIVATE_RES_CONST_IMPROV_YOY">"c7390"</definedName>
    <definedName name="IQ_PRIVATE_RES_CONST_IMPROV_YOY_FC">"c8270"</definedName>
    <definedName name="IQ_PRIVATE_RES_CONST_REAL_APR_FC_UNUSED">"c8535"</definedName>
    <definedName name="IQ_PRIVATE_RES_CONST_REAL_APR_FC_UNUSED_UNUSED_UNUSED">"c8535"</definedName>
    <definedName name="IQ_PRIVATE_RES_CONST_REAL_APR_UNUSED">"c7655"</definedName>
    <definedName name="IQ_PRIVATE_RES_CONST_REAL_APR_UNUSED_UNUSED_UNUSED">"c7655"</definedName>
    <definedName name="IQ_PRIVATE_RES_CONST_REAL_FC_UNUSED">"c7875"</definedName>
    <definedName name="IQ_PRIVATE_RES_CONST_REAL_FC_UNUSED_UNUSED_UNUSED">"c7875"</definedName>
    <definedName name="IQ_PRIVATE_RES_CONST_REAL_POP_FC_UNUSED">"c8095"</definedName>
    <definedName name="IQ_PRIVATE_RES_CONST_REAL_POP_FC_UNUSED_UNUSED_UNUSED">"c8095"</definedName>
    <definedName name="IQ_PRIVATE_RES_CONST_REAL_POP_UNUSED">"c7215"</definedName>
    <definedName name="IQ_PRIVATE_RES_CONST_REAL_POP_UNUSED_UNUSED_UNUSED">"c7215"</definedName>
    <definedName name="IQ_PRIVATE_RES_CONST_REAL_UNUSED">"c6995"</definedName>
    <definedName name="IQ_PRIVATE_RES_CONST_REAL_UNUSED_UNUSED_UNUSED">"c6995"</definedName>
    <definedName name="IQ_PRIVATE_RES_CONST_REAL_YOY_FC_UNUSED">"c8315"</definedName>
    <definedName name="IQ_PRIVATE_RES_CONST_REAL_YOY_FC_UNUSED_UNUSED_UNUSED">"c8315"</definedName>
    <definedName name="IQ_PRIVATE_RES_CONST_REAL_YOY_UNUSED">"c7435"</definedName>
    <definedName name="IQ_PRIVATE_RES_CONST_REAL_YOY_UNUSED_UNUSED_UNUSED">"c7435"</definedName>
    <definedName name="IQ_PRIVATE_RES_FIXED_INVEST_REAL">"c11986"</definedName>
    <definedName name="IQ_PRIVATE_RES_FIXED_INVEST_REAL_APR">"c11989"</definedName>
    <definedName name="IQ_PRIVATE_RES_FIXED_INVEST_REAL_POP">"c11987"</definedName>
    <definedName name="IQ_PRIVATE_RES_FIXED_INVEST_REAL_YOY">"c11988"</definedName>
    <definedName name="IQ_PRIVATELY_ISSUED_MORTGAGE_BACKED_SECURITIES_FDIC">"c6407"</definedName>
    <definedName name="IQ_PRIVATELY_ISSUED_MORTGAGE_PASS_THROUGHS_FDIC">"c6405"</definedName>
    <definedName name="IQ_PRO_FORMA_BASIC_EPS">"c1614"</definedName>
    <definedName name="IQ_PRO_FORMA_DILUT_EPS">"c1615"</definedName>
    <definedName name="IQ_PRO_FORMA_NET_INC">"c795"</definedName>
    <definedName name="IQ_PRO_FORMA_NET_INC_1">"c1452"</definedName>
    <definedName name="IQ_PROBABLE_ATTRIB_ORE_RESERVES_ALUM">"c9217"</definedName>
    <definedName name="IQ_PROBABLE_ATTRIB_ORE_RESERVES_COP">"c9161"</definedName>
    <definedName name="IQ_PROBABLE_ATTRIB_ORE_RESERVES_DIAM">"c9641"</definedName>
    <definedName name="IQ_PROBABLE_ATTRIB_ORE_RESERVES_GOLD">"c9002"</definedName>
    <definedName name="IQ_PROBABLE_ATTRIB_ORE_RESERVES_IRON">"c9376"</definedName>
    <definedName name="IQ_PROBABLE_ATTRIB_ORE_RESERVES_LEAD">"c9429"</definedName>
    <definedName name="IQ_PROBABLE_ATTRIB_ORE_RESERVES_MANG">"c9482"</definedName>
    <definedName name="IQ_PROBABLE_ATTRIB_ORE_RESERVES_MOLYB">"c9694"</definedName>
    <definedName name="IQ_PROBABLE_ATTRIB_ORE_RESERVES_NICK">"c9270"</definedName>
    <definedName name="IQ_PROBABLE_ATTRIB_ORE_RESERVES_PLAT">"c9108"</definedName>
    <definedName name="IQ_PROBABLE_ATTRIB_ORE_RESERVES_SILVER">"c9055"</definedName>
    <definedName name="IQ_PROBABLE_ATTRIB_ORE_RESERVES_TITAN">"c9535"</definedName>
    <definedName name="IQ_PROBABLE_ATTRIB_ORE_RESERVES_URAN">"c9588"</definedName>
    <definedName name="IQ_PROBABLE_ATTRIB_ORE_RESERVES_ZINC">"c9323"</definedName>
    <definedName name="IQ_PROBABLE_ORE_RESERVES_ALUM">"c9209"</definedName>
    <definedName name="IQ_PROBABLE_ORE_RESERVES_COP">"c9153"</definedName>
    <definedName name="IQ_PROBABLE_ORE_RESERVES_DIAM">"c9633"</definedName>
    <definedName name="IQ_PROBABLE_ORE_RESERVES_GOLD">"c8994"</definedName>
    <definedName name="IQ_PROBABLE_ORE_RESERVES_IRON">"c9368"</definedName>
    <definedName name="IQ_PROBABLE_ORE_RESERVES_LEAD">"c9421"</definedName>
    <definedName name="IQ_PROBABLE_ORE_RESERVES_MANG">"c9474"</definedName>
    <definedName name="IQ_PROBABLE_ORE_RESERVES_MOLYB">"c9686"</definedName>
    <definedName name="IQ_PROBABLE_ORE_RESERVES_NICK">"c9262"</definedName>
    <definedName name="IQ_PROBABLE_ORE_RESERVES_PLAT">"c9100"</definedName>
    <definedName name="IQ_PROBABLE_ORE_RESERVES_SILVER">"c9047"</definedName>
    <definedName name="IQ_PROBABLE_ORE_RESERVES_TITAN">"c9527"</definedName>
    <definedName name="IQ_PROBABLE_ORE_RESERVES_URAN">"c9580"</definedName>
    <definedName name="IQ_PROBABLE_ORE_RESERVES_ZINC">"c9315"</definedName>
    <definedName name="IQ_PROBABLE_RECOV_ATTRIB_RESERVES_ALUM">"c9220"</definedName>
    <definedName name="IQ_PROBABLE_RECOV_ATTRIB_RESERVES_COAL">"c9804"</definedName>
    <definedName name="IQ_PROBABLE_RECOV_ATTRIB_RESERVES_COP">"c9164"</definedName>
    <definedName name="IQ_PROBABLE_RECOV_ATTRIB_RESERVES_DIAM">"c9644"</definedName>
    <definedName name="IQ_PROBABLE_RECOV_ATTRIB_RESERVES_GOLD">"c9005"</definedName>
    <definedName name="IQ_PROBABLE_RECOV_ATTRIB_RESERVES_IRON">"c9379"</definedName>
    <definedName name="IQ_PROBABLE_RECOV_ATTRIB_RESERVES_LEAD">"c9432"</definedName>
    <definedName name="IQ_PROBABLE_RECOV_ATTRIB_RESERVES_MANG">"c9485"</definedName>
    <definedName name="IQ_PROBABLE_RECOV_ATTRIB_RESERVES_MET_COAL">"c9744"</definedName>
    <definedName name="IQ_PROBABLE_RECOV_ATTRIB_RESERVES_MOLYB">"c9697"</definedName>
    <definedName name="IQ_PROBABLE_RECOV_ATTRIB_RESERVES_NICK">"c9273"</definedName>
    <definedName name="IQ_PROBABLE_RECOV_ATTRIB_RESERVES_PLAT">"c9111"</definedName>
    <definedName name="IQ_PROBABLE_RECOV_ATTRIB_RESERVES_SILVER">"c9058"</definedName>
    <definedName name="IQ_PROBABLE_RECOV_ATTRIB_RESERVES_STEAM">"c9774"</definedName>
    <definedName name="IQ_PROBABLE_RECOV_ATTRIB_RESERVES_TITAN">"c9538"</definedName>
    <definedName name="IQ_PROBABLE_RECOV_ATTRIB_RESERVES_URAN">"c9591"</definedName>
    <definedName name="IQ_PROBABLE_RECOV_ATTRIB_RESERVES_ZINC">"c9326"</definedName>
    <definedName name="IQ_PROBABLE_RECOV_RESERVES_ALUM">"c9214"</definedName>
    <definedName name="IQ_PROBABLE_RECOV_RESERVES_COAL">"c9801"</definedName>
    <definedName name="IQ_PROBABLE_RECOV_RESERVES_COP">"c9158"</definedName>
    <definedName name="IQ_PROBABLE_RECOV_RESERVES_DIAM">"c9638"</definedName>
    <definedName name="IQ_PROBABLE_RECOV_RESERVES_GOLD">"c8999"</definedName>
    <definedName name="IQ_PROBABLE_RECOV_RESERVES_IRON">"c9373"</definedName>
    <definedName name="IQ_PROBABLE_RECOV_RESERVES_LEAD">"c9426"</definedName>
    <definedName name="IQ_PROBABLE_RECOV_RESERVES_MANG">"c9479"</definedName>
    <definedName name="IQ_PROBABLE_RECOV_RESERVES_MET_COAL">"c9741"</definedName>
    <definedName name="IQ_PROBABLE_RECOV_RESERVES_MOLYB">"c9691"</definedName>
    <definedName name="IQ_PROBABLE_RECOV_RESERVES_NICK">"c9267"</definedName>
    <definedName name="IQ_PROBABLE_RECOV_RESERVES_PLAT">"c9105"</definedName>
    <definedName name="IQ_PROBABLE_RECOV_RESERVES_SILVER">"c9052"</definedName>
    <definedName name="IQ_PROBABLE_RECOV_RESERVES_STEAM">"c9771"</definedName>
    <definedName name="IQ_PROBABLE_RECOV_RESERVES_TITAN">"c9532"</definedName>
    <definedName name="IQ_PROBABLE_RECOV_RESERVES_URAN">"c9585"</definedName>
    <definedName name="IQ_PROBABLE_RECOV_RESERVES_ZINC">"c9320"</definedName>
    <definedName name="IQ_PROBABLE_RESERVES_CALORIFIC_VALUE_COAL">"c9798"</definedName>
    <definedName name="IQ_PROBABLE_RESERVES_CALORIFIC_VALUE_MET_COAL">"c9738"</definedName>
    <definedName name="IQ_PROBABLE_RESERVES_CALORIFIC_VALUE_STEAM">"c9768"</definedName>
    <definedName name="IQ_PROBABLE_RESERVES_GRADE_ALUM">"c9210"</definedName>
    <definedName name="IQ_PROBABLE_RESERVES_GRADE_COP">"c9154"</definedName>
    <definedName name="IQ_PROBABLE_RESERVES_GRADE_DIAM">"c9634"</definedName>
    <definedName name="IQ_PROBABLE_RESERVES_GRADE_GOLD">"c8995"</definedName>
    <definedName name="IQ_PROBABLE_RESERVES_GRADE_IRON">"c9369"</definedName>
    <definedName name="IQ_PROBABLE_RESERVES_GRADE_LEAD">"c9422"</definedName>
    <definedName name="IQ_PROBABLE_RESERVES_GRADE_MANG">"c9475"</definedName>
    <definedName name="IQ_PROBABLE_RESERVES_GRADE_MOLYB">"c9687"</definedName>
    <definedName name="IQ_PROBABLE_RESERVES_GRADE_NICK">"c9263"</definedName>
    <definedName name="IQ_PROBABLE_RESERVES_GRADE_PLAT">"c9101"</definedName>
    <definedName name="IQ_PROBABLE_RESERVES_GRADE_SILVER">"c9048"</definedName>
    <definedName name="IQ_PROBABLE_RESERVES_GRADE_TITAN">"c9528"</definedName>
    <definedName name="IQ_PROBABLE_RESERVES_GRADE_URAN">"c9581"</definedName>
    <definedName name="IQ_PROBABLE_RESERVES_GRADE_ZINC">"c9316"</definedName>
    <definedName name="IQ_PROBABLE_RESERVES_TO_TOTAL_RESERVES_COAL">"c15953"</definedName>
    <definedName name="IQ_PRODUCTION_COST_ALUM">"c9253"</definedName>
    <definedName name="IQ_PRODUCTION_COST_COAL">"c9826"</definedName>
    <definedName name="IQ_PRODUCTION_COST_COP">"c9200"</definedName>
    <definedName name="IQ_PRODUCTION_COST_DIAM">"c9677"</definedName>
    <definedName name="IQ_PRODUCTION_COST_GOLD">"c9038"</definedName>
    <definedName name="IQ_PRODUCTION_COST_IRON">"c9412"</definedName>
    <definedName name="IQ_PRODUCTION_COST_LEAD">"c9465"</definedName>
    <definedName name="IQ_PRODUCTION_COST_MANG">"c9518"</definedName>
    <definedName name="IQ_PRODUCTION_COST_MET_COAL">"c9763"</definedName>
    <definedName name="IQ_PRODUCTION_COST_MOLYB">"c9730"</definedName>
    <definedName name="IQ_PRODUCTION_COST_NICK">"c9306"</definedName>
    <definedName name="IQ_PRODUCTION_COST_PLAT">"c9144"</definedName>
    <definedName name="IQ_PRODUCTION_COST_SILVER">"c9091"</definedName>
    <definedName name="IQ_PRODUCTION_COST_STEAM">"c9793"</definedName>
    <definedName name="IQ_PRODUCTION_COST_TITAN">"c9571"</definedName>
    <definedName name="IQ_PRODUCTION_COST_URAN">"c9624"</definedName>
    <definedName name="IQ_PRODUCTION_COST_ZINC">"c9359"</definedName>
    <definedName name="IQ_PRODUCTION_TO_SOLD_COAL">"c15945"</definedName>
    <definedName name="IQ_PROFESSIONAL">"c1071"</definedName>
    <definedName name="IQ_PROFESSIONAL_ALL_OTHER_COMP">"c18944"</definedName>
    <definedName name="IQ_PROFESSIONAL_ANNUAL_CASH_COMP">"c18945"</definedName>
    <definedName name="IQ_PROFESSIONAL_AS_REPORTED_COMP">"c18949"</definedName>
    <definedName name="IQ_PROFESSIONAL_AS_REPORTED_DIRECTOR_COMP">"c18961"</definedName>
    <definedName name="IQ_PROFESSIONAL_ASSISTANT_EMAIL">"c15169"</definedName>
    <definedName name="IQ_PROFESSIONAL_ASSISTANT_FAX">"c15171"</definedName>
    <definedName name="IQ_PROFESSIONAL_ASSISTANT_NAME">"c15168"</definedName>
    <definedName name="IQ_PROFESSIONAL_ASSISTANT_PHONE">"c15170"</definedName>
    <definedName name="IQ_PROFESSIONAL_BACKGROUND">"c15161"</definedName>
    <definedName name="IQ_PROFESSIONAL_BONUS">"c18940"</definedName>
    <definedName name="IQ_PROFESSIONAL_CALCULATED_COMP">"c18947"</definedName>
    <definedName name="IQ_PROFESSIONAL_CHANGE_PENSION">"c18962"</definedName>
    <definedName name="IQ_PROFESSIONAL_DIRECT_FAX">"c15166"</definedName>
    <definedName name="IQ_PROFESSIONAL_DIRECT_PHONE">"c15165"</definedName>
    <definedName name="IQ_PROFESSIONAL_DIRECTOR_BONUS">"c18956"</definedName>
    <definedName name="IQ_PROFESSIONAL_DIRECTOR_CHANGE_PENSION">"c18957"</definedName>
    <definedName name="IQ_PROFESSIONAL_DIRECTOR_FEE">"c18953"</definedName>
    <definedName name="IQ_PROFESSIONAL_DIRECTOR_NON_EQUITY_COMP">"c18958"</definedName>
    <definedName name="IQ_PROFESSIONAL_DIRECTOR_OPTION_AWARDS">"c18954"</definedName>
    <definedName name="IQ_PROFESSIONAL_DIRECTOR_OTHER">"c18955"</definedName>
    <definedName name="IQ_PROFESSIONAL_DIRECTOR_STOCK_AWARDS">"c18959"</definedName>
    <definedName name="IQ_PROFESSIONAL_DIRECTOR_STOCK_GRANTS">"c18986"</definedName>
    <definedName name="IQ_PROFESSIONAL_DIRECTOR_STOCK_OPTIONS">"c18960"</definedName>
    <definedName name="IQ_PROFESSIONAL_EMAIL">"c15167"</definedName>
    <definedName name="IQ_PROFESSIONAL_EQUITY_INCENTIVE">"c18982"</definedName>
    <definedName name="IQ_PROFESSIONAL_EST_PAYMENTS_CHANGE_CONTROL">"c18951"</definedName>
    <definedName name="IQ_PROFESSIONAL_EST_PAYMENTS_TERMINATION">"c18963"</definedName>
    <definedName name="IQ_PROFESSIONAL_EXERCISABLE_OPTIONS">"c18966"</definedName>
    <definedName name="IQ_PROFESSIONAL_EXERCISABLE_VALUES">"c18967"</definedName>
    <definedName name="IQ_PROFESSIONAL_EXERCISED_OPTIONS">"c18964"</definedName>
    <definedName name="IQ_PROFESSIONAL_EXERCISED_VALUES">"c18965"</definedName>
    <definedName name="IQ_PROFESSIONAL_ID">"c13755"</definedName>
    <definedName name="IQ_PROFESSIONAL_LT_INCENTIVE">"c18943"</definedName>
    <definedName name="IQ_PROFESSIONAL_MAIN_FAX">"c15164"</definedName>
    <definedName name="IQ_PROFESSIONAL_MAIN_PHONE">"c15163"</definedName>
    <definedName name="IQ_PROFESSIONAL_MARKET_VALUE_SHARES_NOT_VESTED">"c18981"</definedName>
    <definedName name="IQ_PROFESSIONAL_NON_EQUITY_INCENTIVE">"c18952"</definedName>
    <definedName name="IQ_PROFESSIONAL_NUM_SHARED_NOT_VESTED">"c18980"</definedName>
    <definedName name="IQ_PROFESSIONAL_NUM_SHARES_ACQUIRED">"c18978"</definedName>
    <definedName name="IQ_PROFESSIONAL_OFFICE_ADDRESS">"c15162"</definedName>
    <definedName name="IQ_PROFESSIONAL_OPTION_AWARDS">"c18948"</definedName>
    <definedName name="IQ_PROFESSIONAL_OPTION_MARKET_PRICE">"c18977"</definedName>
    <definedName name="IQ_PROFESSIONAL_OPTION_PRICE">"c18976"</definedName>
    <definedName name="IQ_PROFESSIONAL_OTHER_ANNUAL_COMP">"c18941"</definedName>
    <definedName name="IQ_PROFESSIONAL_OTHER_COMP">"c18950"</definedName>
    <definedName name="IQ_PROFESSIONAL_RESTRICTED_STOCK_COMP">"c18942"</definedName>
    <definedName name="IQ_PROFESSIONAL_SALARY">"c18939"</definedName>
    <definedName name="IQ_PROFESSIONAL_ST_COMP">"c18946"</definedName>
    <definedName name="IQ_PROFESSIONAL_TITLE">"c1072"</definedName>
    <definedName name="IQ_PROFESSIONAL_TOTAL_NUM_STOCK_AWARDS">"c18985"</definedName>
    <definedName name="IQ_PROFESSIONAL_TOTAL_OPTIONS">"c18974"</definedName>
    <definedName name="IQ_PROFESSIONAL_TOTAL_STOCK_VALUE">"c18984"</definedName>
    <definedName name="IQ_PROFESSIONAL_TOTAL_VALUE_OPTIONS">"c18975"</definedName>
    <definedName name="IQ_PROFESSIONAL_UNCLASSIFIED_OPTIONS">"c18970"</definedName>
    <definedName name="IQ_PROFESSIONAL_UNCLASSIFIED_OPTIONS_VALUE">"c18971"</definedName>
    <definedName name="IQ_PROFESSIONAL_UNEARNED_STOCK_VALUE">"c18983"</definedName>
    <definedName name="IQ_PROFESSIONAL_UNEXERCISABLE_OPTIONS">"c18968"</definedName>
    <definedName name="IQ_PROFESSIONAL_UNEXERCISABLE_VALUES">"c18969"</definedName>
    <definedName name="IQ_PROFESSIONAL_UNEXERCISED_UNEARNED_OPTIONS">"c18972"</definedName>
    <definedName name="IQ_PROFESSIONAL_UNEXERCISED_UNEARNED_OPTIONS_VALUE">"c18973"</definedName>
    <definedName name="IQ_PROFESSIONAL_VALUE_VESTING">"c18979"</definedName>
    <definedName name="IQ_PROFIT_AFTER_COST_CAPITAL_NEW_BUSINESS">"c9969"</definedName>
    <definedName name="IQ_PROFIT_BEFORE_COST_CAPITAL_NEW_BUSINESS">"c9967"</definedName>
    <definedName name="IQ_PROGRAMMING_COSTS">"c2884"</definedName>
    <definedName name="IQ_PROJECTED_PENSION_OBLIGATION">"c1292"</definedName>
    <definedName name="IQ_PROJECTED_PENSION_OBLIGATION_DOMESTIC">"c2656"</definedName>
    <definedName name="IQ_PROJECTED_PENSION_OBLIGATION_FOREIGN">"c2664"</definedName>
    <definedName name="IQ_PROP_MGMT_EXPENSE">"c16038"</definedName>
    <definedName name="IQ_PROP_MGMT_INCOME">"c16028"</definedName>
    <definedName name="IQ_PROP_OPERATING_EXPENSE">"c16037"</definedName>
    <definedName name="IQ_PROP_RENTAL_REVENUE">"c16019"</definedName>
    <definedName name="IQ_PROP_SALES_EXPENSE">"c16044"</definedName>
    <definedName name="IQ_PROPERTY_EXP">"c1073"</definedName>
    <definedName name="IQ_PROPERTY_GROSS">"c518"</definedName>
    <definedName name="IQ_PROPERTY_GROSS_1">"c1379"</definedName>
    <definedName name="IQ_PROPERTY_MGMT_FEE">"c1074"</definedName>
    <definedName name="IQ_PROPERTY_NET">"c829"</definedName>
    <definedName name="IQ_PROPERTY_NET_1">"c1402"</definedName>
    <definedName name="IQ_PROPERTY_TAX_INSURANCE">"c16033"</definedName>
    <definedName name="IQ_PROV_BAD_DEBTS">"c1075"</definedName>
    <definedName name="IQ_PROV_BAD_DEBTS_CF">"c1076"</definedName>
    <definedName name="IQ_PROVED_ATTRIB_ORE_RESERVES_ALUM">"c9216"</definedName>
    <definedName name="IQ_PROVED_ATTRIB_ORE_RESERVES_COP">"c9160"</definedName>
    <definedName name="IQ_PROVED_ATTRIB_ORE_RESERVES_DIAM">"c9640"</definedName>
    <definedName name="IQ_PROVED_ATTRIB_ORE_RESERVES_GOLD">"c9001"</definedName>
    <definedName name="IQ_PROVED_ATTRIB_ORE_RESERVES_IRON">"c9375"</definedName>
    <definedName name="IQ_PROVED_ATTRIB_ORE_RESERVES_LEAD">"c9428"</definedName>
    <definedName name="IQ_PROVED_ATTRIB_ORE_RESERVES_MANG">"c9481"</definedName>
    <definedName name="IQ_PROVED_ATTRIB_ORE_RESERVES_MOLYB">"c9693"</definedName>
    <definedName name="IQ_PROVED_ATTRIB_ORE_RESERVES_NICK">"c9269"</definedName>
    <definedName name="IQ_PROVED_ATTRIB_ORE_RESERVES_PLAT">"c9107"</definedName>
    <definedName name="IQ_PROVED_ATTRIB_ORE_RESERVES_SILVER">"c9054"</definedName>
    <definedName name="IQ_PROVED_ATTRIB_ORE_RESERVES_TITAN">"c9534"</definedName>
    <definedName name="IQ_PROVED_ATTRIB_ORE_RESERVES_URAN">"c9587"</definedName>
    <definedName name="IQ_PROVED_ATTRIB_ORE_RESERVES_ZINC">"c9322"</definedName>
    <definedName name="IQ_PROVED_ORE_RESERVES_ALUM">"c9207"</definedName>
    <definedName name="IQ_PROVED_ORE_RESERVES_COP">"c9151"</definedName>
    <definedName name="IQ_PROVED_ORE_RESERVES_DIAM">"c9631"</definedName>
    <definedName name="IQ_PROVED_ORE_RESERVES_GOLD">"c8992"</definedName>
    <definedName name="IQ_PROVED_ORE_RESERVES_IRON">"c9366"</definedName>
    <definedName name="IQ_PROVED_ORE_RESERVES_LEAD">"c9419"</definedName>
    <definedName name="IQ_PROVED_ORE_RESERVES_MANG">"c9472"</definedName>
    <definedName name="IQ_PROVED_ORE_RESERVES_MOLYB">"c9684"</definedName>
    <definedName name="IQ_PROVED_ORE_RESERVES_NICK">"c9260"</definedName>
    <definedName name="IQ_PROVED_ORE_RESERVES_PLAT">"c9098"</definedName>
    <definedName name="IQ_PROVED_ORE_RESERVES_SILVER">"c9045"</definedName>
    <definedName name="IQ_PROVED_ORE_RESERVES_TITAN">"c9525"</definedName>
    <definedName name="IQ_PROVED_ORE_RESERVES_URAN">"c9578"</definedName>
    <definedName name="IQ_PROVED_ORE_RESERVES_ZINC">"c9313"</definedName>
    <definedName name="IQ_PROVED_RECOV_ATTRIB_RESERVES_ALUM">"c9219"</definedName>
    <definedName name="IQ_PROVED_RECOV_ATTRIB_RESERVES_COAL">"c9803"</definedName>
    <definedName name="IQ_PROVED_RECOV_ATTRIB_RESERVES_COP">"c9163"</definedName>
    <definedName name="IQ_PROVED_RECOV_ATTRIB_RESERVES_DIAM">"c9643"</definedName>
    <definedName name="IQ_PROVED_RECOV_ATTRIB_RESERVES_GOLD">"c9004"</definedName>
    <definedName name="IQ_PROVED_RECOV_ATTRIB_RESERVES_IRON">"c9378"</definedName>
    <definedName name="IQ_PROVED_RECOV_ATTRIB_RESERVES_LEAD">"c9431"</definedName>
    <definedName name="IQ_PROVED_RECOV_ATTRIB_RESERVES_MANG">"c9484"</definedName>
    <definedName name="IQ_PROVED_RECOV_ATTRIB_RESERVES_MET_COAL">"c9743"</definedName>
    <definedName name="IQ_PROVED_RECOV_ATTRIB_RESERVES_MOLYB">"c9696"</definedName>
    <definedName name="IQ_PROVED_RECOV_ATTRIB_RESERVES_NICK">"c9272"</definedName>
    <definedName name="IQ_PROVED_RECOV_ATTRIB_RESERVES_PLAT">"c9110"</definedName>
    <definedName name="IQ_PROVED_RECOV_ATTRIB_RESERVES_SILVER">"c9057"</definedName>
    <definedName name="IQ_PROVED_RECOV_ATTRIB_RESERVES_STEAM">"c9773"</definedName>
    <definedName name="IQ_PROVED_RECOV_ATTRIB_RESERVES_TITAN">"c9537"</definedName>
    <definedName name="IQ_PROVED_RECOV_ATTRIB_RESERVES_URAN">"c9590"</definedName>
    <definedName name="IQ_PROVED_RECOV_ATTRIB_RESERVES_ZINC">"c9325"</definedName>
    <definedName name="IQ_PROVED_RECOV_RESERVES_ALUM">"c9213"</definedName>
    <definedName name="IQ_PROVED_RECOV_RESERVES_COAL">"c9800"</definedName>
    <definedName name="IQ_PROVED_RECOV_RESERVES_COP">"c9157"</definedName>
    <definedName name="IQ_PROVED_RECOV_RESERVES_DIAM">"c9637"</definedName>
    <definedName name="IQ_PROVED_RECOV_RESERVES_GOLD">"c8998"</definedName>
    <definedName name="IQ_PROVED_RECOV_RESERVES_IRON">"c9372"</definedName>
    <definedName name="IQ_PROVED_RECOV_RESERVES_LEAD">"c9425"</definedName>
    <definedName name="IQ_PROVED_RECOV_RESERVES_MANG">"c9478"</definedName>
    <definedName name="IQ_PROVED_RECOV_RESERVES_MET_COAL">"c9740"</definedName>
    <definedName name="IQ_PROVED_RECOV_RESERVES_MOLYB">"c9690"</definedName>
    <definedName name="IQ_PROVED_RECOV_RESERVES_NICK">"c9266"</definedName>
    <definedName name="IQ_PROVED_RECOV_RESERVES_PLAT">"c9104"</definedName>
    <definedName name="IQ_PROVED_RECOV_RESERVES_SILVER">"c9051"</definedName>
    <definedName name="IQ_PROVED_RECOV_RESERVES_STEAM">"c9770"</definedName>
    <definedName name="IQ_PROVED_RECOV_RESERVES_TITAN">"c9531"</definedName>
    <definedName name="IQ_PROVED_RECOV_RESERVES_URAN">"c9584"</definedName>
    <definedName name="IQ_PROVED_RECOV_RESERVES_ZINC">"c9319"</definedName>
    <definedName name="IQ_PROVED_RESERVES_CALORIFIC_VALUE_COAL">"c9797"</definedName>
    <definedName name="IQ_PROVED_RESERVES_CALORIFIC_VALUE_MET_COAL">"c9737"</definedName>
    <definedName name="IQ_PROVED_RESERVES_CALORIFIC_VALUE_STEAM">"c9767"</definedName>
    <definedName name="IQ_PROVED_RESERVES_GRADE_ALUM">"c9208"</definedName>
    <definedName name="IQ_PROVED_RESERVES_GRADE_COP">"c9152"</definedName>
    <definedName name="IQ_PROVED_RESERVES_GRADE_DIAM">"c9632"</definedName>
    <definedName name="IQ_PROVED_RESERVES_GRADE_GOLD">"c8993"</definedName>
    <definedName name="IQ_PROVED_RESERVES_GRADE_IRON">"c9367"</definedName>
    <definedName name="IQ_PROVED_RESERVES_GRADE_LEAD">"c9420"</definedName>
    <definedName name="IQ_PROVED_RESERVES_GRADE_MANG">"c9473"</definedName>
    <definedName name="IQ_PROVED_RESERVES_GRADE_MOLYB">"c9685"</definedName>
    <definedName name="IQ_PROVED_RESERVES_GRADE_NICK">"c9261"</definedName>
    <definedName name="IQ_PROVED_RESERVES_GRADE_PLAT">"c9099"</definedName>
    <definedName name="IQ_PROVED_RESERVES_GRADE_SILVER">"c9046"</definedName>
    <definedName name="IQ_PROVED_RESERVES_GRADE_TITAN">"c9526"</definedName>
    <definedName name="IQ_PROVED_RESERVES_GRADE_URAN">"c9579"</definedName>
    <definedName name="IQ_PROVED_RESERVES_GRADE_ZINC">"c9314"</definedName>
    <definedName name="IQ_PROVEN_RESERVES_TO_TOTAL_RESERVES_COAL">"c15952"</definedName>
    <definedName name="IQ_PROVISION_10YR_ANN_CAGR">"c6135"</definedName>
    <definedName name="IQ_PROVISION_10YR_ANN_GROWTH">"c1077"</definedName>
    <definedName name="IQ_PROVISION_1YR_ANN_GROWTH">"c1078"</definedName>
    <definedName name="IQ_PROVISION_2YR_ANN_CAGR">"c6136"</definedName>
    <definedName name="IQ_PROVISION_2YR_ANN_GROWTH">"c1079"</definedName>
    <definedName name="IQ_PROVISION_3YR_ANN_CAGR">"c6137"</definedName>
    <definedName name="IQ_PROVISION_3YR_ANN_GROWTH">"c1080"</definedName>
    <definedName name="IQ_PROVISION_5YR_ANN_CAGR">"c6138"</definedName>
    <definedName name="IQ_PROVISION_5YR_ANN_GROWTH">"c1081"</definedName>
    <definedName name="IQ_PROVISION_7YR_ANN_CAGR">"c6139"</definedName>
    <definedName name="IQ_PROVISION_7YR_ANN_GROWTH">"c1082"</definedName>
    <definedName name="IQ_PROVISION_AVG_LOANS">"c15717"</definedName>
    <definedName name="IQ_PROVISION_CHARGE_OFFS">"c1083"</definedName>
    <definedName name="IQ_PROVISION_LL_FFIEC">"c13019"</definedName>
    <definedName name="IQ_PROVISION_LOAN_LOSS_AVG_ASSETS_FFIEC">"c18879"</definedName>
    <definedName name="IQ_PROVISION_LOSSES_AVG_ASSETS_FFIEC">"c13362"</definedName>
    <definedName name="IQ_PROVISION_LOSSES_AVG_LOANS_FFIEC">"c13470"</definedName>
    <definedName name="IQ_PROVISION_LOSSES_NET_LOSSES_FFIEC">"c13471"</definedName>
    <definedName name="IQ_PSGR_REV">"c19125"</definedName>
    <definedName name="IQ_PTBV">"c1084"</definedName>
    <definedName name="IQ_PTBV_AVG">"c1085"</definedName>
    <definedName name="IQ_PURCHASE_FOREIGN_CURRENCIES_FDIC">"c6513"</definedName>
    <definedName name="IQ_PURCHASE_TREASURY_FFIEC">"c12966"</definedName>
    <definedName name="IQ_PURCHASED_COAL">"c15934"</definedName>
    <definedName name="IQ_PURCHASED_CREDIT_RELS_SERVICING_ASSETS_FFIEC">"c12839"</definedName>
    <definedName name="IQ_PURCHASED_OPTION_CONTRACTS_FDIC">"c6510"</definedName>
    <definedName name="IQ_PURCHASED_OPTION_CONTRACTS_FX_RISK_FDIC">"c6515"</definedName>
    <definedName name="IQ_PURCHASED_OPTION_CONTRACTS_NON_FX_IR_FDIC">"c6520"</definedName>
    <definedName name="IQ_PURCHASED_PRODUCTION_TO_SOLD_COAL">"c15947"</definedName>
    <definedName name="IQ_PURCHASED_TO_PRODUCTION_COAL">"c15948"</definedName>
    <definedName name="IQ_PURCHASED_TO_SOLD_COAL">"c15946"</definedName>
    <definedName name="IQ_PURCHASES_EQUIP_NONRES_SAAR_APR_FC_UNUSED">"c8491"</definedName>
    <definedName name="IQ_PURCHASES_EQUIP_NONRES_SAAR_APR_FC_UNUSED_UNUSED_UNUSED">"c8491"</definedName>
    <definedName name="IQ_PURCHASES_EQUIP_NONRES_SAAR_APR_UNUSED">"c7611"</definedName>
    <definedName name="IQ_PURCHASES_EQUIP_NONRES_SAAR_APR_UNUSED_UNUSED_UNUSED">"c7611"</definedName>
    <definedName name="IQ_PURCHASES_EQUIP_NONRES_SAAR_FC_UNUSED">"c7831"</definedName>
    <definedName name="IQ_PURCHASES_EQUIP_NONRES_SAAR_FC_UNUSED_UNUSED_UNUSED">"c7831"</definedName>
    <definedName name="IQ_PURCHASES_EQUIP_NONRES_SAAR_POP_FC_UNUSED">"c8051"</definedName>
    <definedName name="IQ_PURCHASES_EQUIP_NONRES_SAAR_POP_FC_UNUSED_UNUSED_UNUSED">"c8051"</definedName>
    <definedName name="IQ_PURCHASES_EQUIP_NONRES_SAAR_POP_UNUSED">"c7171"</definedName>
    <definedName name="IQ_PURCHASES_EQUIP_NONRES_SAAR_POP_UNUSED_UNUSED_UNUSED">"c7171"</definedName>
    <definedName name="IQ_PURCHASES_EQUIP_NONRES_SAAR_UNUSED">"c6951"</definedName>
    <definedName name="IQ_PURCHASES_EQUIP_NONRES_SAAR_UNUSED_UNUSED_UNUSED">"c6951"</definedName>
    <definedName name="IQ_PURCHASES_EQUIP_NONRES_SAAR_YOY_FC_UNUSED">"c8271"</definedName>
    <definedName name="IQ_PURCHASES_EQUIP_NONRES_SAAR_YOY_FC_UNUSED_UNUSED_UNUSED">"c8271"</definedName>
    <definedName name="IQ_PURCHASES_EQUIP_NONRES_SAAR_YOY_UNUSED">"c7391"</definedName>
    <definedName name="IQ_PURCHASES_EQUIP_NONRES_SAAR_YOY_UNUSED_UNUSED_UNUSED">"c7391"</definedName>
    <definedName name="IQ_PURCHASING_SECURITIES_LL_REC_FFIEC">"c12893"</definedName>
    <definedName name="IQ_PUT_DATE_SCHEDULE">"c2483"</definedName>
    <definedName name="IQ_PUT_NOTIFICATION">"c2485"</definedName>
    <definedName name="IQ_PUT_PRICE_SCHEDULE">"c2484"</definedName>
    <definedName name="IQ_PV_PREMIUMS_NEW_BUSINESS">"c9973"</definedName>
    <definedName name="IQ_QTD">750000</definedName>
    <definedName name="IQ_QUALIFYING_MINORITY_INT_T1_FFIEC">"c13135"</definedName>
    <definedName name="IQ_QUALIFYING_SUB_DEBT_REDEEM_PREF_T2_FFIEC">"c13144"</definedName>
    <definedName name="IQ_QUALIFYING_TRUST_PREFERRED_T1_FFIEC">"c13136"</definedName>
    <definedName name="IQ_QUICK_COMP">"c13750"</definedName>
    <definedName name="IQ_QUICK_RATIO">"c1086"</definedName>
    <definedName name="IQ_RATE_COMP_GROWTH_DOMESTIC">"c1087"</definedName>
    <definedName name="IQ_RATE_COMP_GROWTH_FOREIGN">"c1088"</definedName>
    <definedName name="IQ_RAW_INV">"c1089"</definedName>
    <definedName name="IQ_RAW_SALEABLE_INVENTORY_COAL">"c15941"</definedName>
    <definedName name="IQ_RC">"c2497"</definedName>
    <definedName name="IQ_RC_PCT">"c2498"</definedName>
    <definedName name="IQ_RD_EXP">"c1090"</definedName>
    <definedName name="IQ_RD_EXP_FN">"c1091"</definedName>
    <definedName name="IQ_RE">"c1092"</definedName>
    <definedName name="IQ_RE_1_4_RISK_BASED_FFIEC">"c13418"</definedName>
    <definedName name="IQ_RE_ACQ_SATISFACTION_DEBTS_FFIEC">"c12832"</definedName>
    <definedName name="IQ_RE_ASSET_DEVELOPMENT_PROP">"c19136"</definedName>
    <definedName name="IQ_RE_ASSET_INVESTMENT_PROP">"c19135"</definedName>
    <definedName name="IQ_RE_ASSET_OTHER_PROP">"c19137"</definedName>
    <definedName name="IQ_RE_ASSET_TOTAL_PROP">"c19138"</definedName>
    <definedName name="IQ_RE_DEPR_AMORT">"c8750"</definedName>
    <definedName name="IQ_RE_DEPRECIATION">"c16045"</definedName>
    <definedName name="IQ_RE_FARMLAND_GROSS_LOANS_FFIEC">"c13408"</definedName>
    <definedName name="IQ_RE_FARMLAND_RISK_BASED_FFIEC">"c13429"</definedName>
    <definedName name="IQ_RE_FCCR">"c8858"</definedName>
    <definedName name="IQ_RE_FCCR_CONT_OPS">"c8859"</definedName>
    <definedName name="IQ_RE_FCCR_INCL_DISC_OPS">"c8860"</definedName>
    <definedName name="IQ_RE_FCCR_INCL_PREF_DIV">"c8861"</definedName>
    <definedName name="IQ_RE_FCCR_INCL_PREF_DIV_CONT_OPS">"c8862"</definedName>
    <definedName name="IQ_RE_FCCR_INCL_PREF_DIV_INCL_DISC_OPS">"c8863"</definedName>
    <definedName name="IQ_RE_FIXED_CHARGES">"c8856"</definedName>
    <definedName name="IQ_RE_FIXED_CHARGES_INCL_PREF_DIV">"c8857"</definedName>
    <definedName name="IQ_RE_FORECLOSURE_FDIC">"c6332"</definedName>
    <definedName name="IQ_RE_FOREIGN_FFIEC">"c13479"</definedName>
    <definedName name="IQ_RE_GAIN_LOSS_SALE_ASSETS">"c8751"</definedName>
    <definedName name="IQ_RE_INVEST_FDIC">"c6331"</definedName>
    <definedName name="IQ_RE_LOANS_1_4_GROSS_LOANS_FFIEC">"c13397"</definedName>
    <definedName name="IQ_RE_LOANS_DOM_QUARTERLY_AVG_FFIEC">"c15476"</definedName>
    <definedName name="IQ_RE_LOANS_DOMESTIC_CHARGE_OFFS_FDIC">"c6589"</definedName>
    <definedName name="IQ_RE_LOANS_DOMESTIC_FDIC">"c6309"</definedName>
    <definedName name="IQ_RE_LOANS_DOMESTIC_NET_CHARGE_OFFS_FDIC">"c6627"</definedName>
    <definedName name="IQ_RE_LOANS_DOMESTIC_RECOVERIES_FDIC">"c6608"</definedName>
    <definedName name="IQ_RE_LOANS_FDIC">"c6308"</definedName>
    <definedName name="IQ_RE_LOANS_FOREIGN_CHARGE_OFFS_FDIC">"c6595"</definedName>
    <definedName name="IQ_RE_LOANS_FOREIGN_NET_CHARGE_OFFS_FDIC">"c6633"</definedName>
    <definedName name="IQ_RE_LOANS_FOREIGN_RECOVERIES_FDIC">"c6614"</definedName>
    <definedName name="IQ_RE_LOANS_GROSS_LOANS_FFIEC">"c13396"</definedName>
    <definedName name="IQ_RE_MAINT_CAPEX">"c8755"</definedName>
    <definedName name="IQ_RE_MINORITY_INTEREST">"c8752"</definedName>
    <definedName name="IQ_RE_NET_INCOME">"c8749"</definedName>
    <definedName name="IQ_RE_NOI">"c8864"</definedName>
    <definedName name="IQ_RE_NOI_GROWTH_SAME_PROP">"c8866"</definedName>
    <definedName name="IQ_RE_NOI_SAME_PROP">"c8865"</definedName>
    <definedName name="IQ_RE_OTHER_ITEMS">"c8753"</definedName>
    <definedName name="IQ_RE_RENTAL_EXPENSE">"c16036"</definedName>
    <definedName name="IQ_RE_RISK_BASED_FFIEC">"c13417"</definedName>
    <definedName name="IQ_REAL_DOMESTIC_PURCHASES">"c20997"</definedName>
    <definedName name="IQ_REAL_ESTATE">"c1093"</definedName>
    <definedName name="IQ_REAL_ESTATE_ASSETS">"c1094"</definedName>
    <definedName name="IQ_REAL_EXPORT">"c20998"</definedName>
    <definedName name="IQ_REAL_EXPORT_GOODS">"c20999"</definedName>
    <definedName name="IQ_REAL_EXPORT_INCOME">"c21000"</definedName>
    <definedName name="IQ_REAL_EXPORT_SERVICES">"c21001"</definedName>
    <definedName name="IQ_REAL_FIXED_INVESTMENT">"c21002"</definedName>
    <definedName name="IQ_REAL_GDP">"c21003"</definedName>
    <definedName name="IQ_REAL_GDP_FC">"c21004"</definedName>
    <definedName name="IQ_REAL_GDP_GROWTH">"c21005"</definedName>
    <definedName name="IQ_REAL_GDP_GROWTH_FC">"c21006"</definedName>
    <definedName name="IQ_REAL_GDP_USD">"c21007"</definedName>
    <definedName name="IQ_REAL_GDP_USD_FC">"c21008"</definedName>
    <definedName name="IQ_REAL_GNP">"c21009"</definedName>
    <definedName name="IQ_REAL_GOVT_CONSUM_INVEST">"c21010"</definedName>
    <definedName name="IQ_REAL_GOVT_CONSUM_INVEST_DEF">"c21011"</definedName>
    <definedName name="IQ_REAL_GOVT_CONSUM_INVEST_DEF_CONSUM">"c21012"</definedName>
    <definedName name="IQ_REAL_GOVT_CONSUM_INVEST_DEF_INVEST">"c21013"</definedName>
    <definedName name="IQ_REAL_GOVT_CONSUM_INVEST_FEDERAL">"c21014"</definedName>
    <definedName name="IQ_REAL_GOVT_CONSUM_INVEST_NONDEF">"c21015"</definedName>
    <definedName name="IQ_REAL_GOVT_CONSUM_INVEST_NONDEF_CONSUM">"c21016"</definedName>
    <definedName name="IQ_REAL_GOVT_CONSUM_INVEST_NONDEF_INVEST">"c21017"</definedName>
    <definedName name="IQ_REAL_GOVT_CONSUM_INVEST_STATE_LOCAL">"c21018"</definedName>
    <definedName name="IQ_REAL_GOVT_CONSUM_INVEST_STATE_LOCAL_CONSUM">"c21019"</definedName>
    <definedName name="IQ_REAL_GOVT_CONSUM_INVEST_STATE_LOCAL_INVEST">"c21020"</definedName>
    <definedName name="IQ_REAL_IMPORT">"c21021"</definedName>
    <definedName name="IQ_REAL_IMPORT_GOODS">"c21022"</definedName>
    <definedName name="IQ_REAL_IMPORT_INCOME">"c21023"</definedName>
    <definedName name="IQ_REAL_IMPORT_SERVICES">"c21024"</definedName>
    <definedName name="IQ_REAL_NET_DOMESTIC_PRODUCTION">"c21025"</definedName>
    <definedName name="IQ_REAL_NET_EXPORT">"c21026"</definedName>
    <definedName name="IQ_REAL_PCE">"c21027"</definedName>
    <definedName name="IQ_REAL_PCE_CLOTHING">"c21028"</definedName>
    <definedName name="IQ_REAL_PCE_DUR_GOODS">"c21029"</definedName>
    <definedName name="IQ_REAL_PCE_DUR_GOODS_OTHER">"c21030"</definedName>
    <definedName name="IQ_REAL_PCE_FINANCIAL">"c21031"</definedName>
    <definedName name="IQ_REAL_PCE_FOOD_ACCOMADATIONS">"c21032"</definedName>
    <definedName name="IQ_REAL_PCE_FOOD_BEVERAGE">"c21033"</definedName>
    <definedName name="IQ_REAL_PCE_FURNISHINGS">"c21034"</definedName>
    <definedName name="IQ_REAL_PCE_GAS">"c21035"</definedName>
    <definedName name="IQ_REAL_PCE_GOOD">"c21036"</definedName>
    <definedName name="IQ_REAL_PCE_HEALTH_CARE">"c21037"</definedName>
    <definedName name="IQ_REAL_PCE_HOUSEHOLD_CONSUM">"c21038"</definedName>
    <definedName name="IQ_REAL_PCE_HOUSEHOLD_CONSUM_OTHER">"c21039"</definedName>
    <definedName name="IQ_REAL_PCE_HOUSING">"c21040"</definedName>
    <definedName name="IQ_REAL_PCE_MOTOR_VEHICLE">"c21041"</definedName>
    <definedName name="IQ_REAL_PCE_NONDUR_GOODS">"c21042"</definedName>
    <definedName name="IQ_REAL_PCE_NONDUR_GOODS_OTHER">"c21043"</definedName>
    <definedName name="IQ_REAL_PCE_NONPROFIT_CONSUM">"c21044"</definedName>
    <definedName name="IQ_REAL_PCE_NONPROFIT_OUTPUT">"c21045"</definedName>
    <definedName name="IQ_REAL_PCE_NONPROFIT_RECEIPTS">"c21046"</definedName>
    <definedName name="IQ_REAL_PCE_RECREATION_GOODS">"c21047"</definedName>
    <definedName name="IQ_REAL_PCE_RECREATION_SERVICES">"c21048"</definedName>
    <definedName name="IQ_REAL_PCE_SERVICES">"c21049"</definedName>
    <definedName name="IQ_REAL_PCE_TRANSPORTATION">"c21050"</definedName>
    <definedName name="IQ_REAL_PRIVATE_CONSUM_GROWTH">"c21051"</definedName>
    <definedName name="IQ_REAL_PRIVATE_INVEST">"c21052"</definedName>
    <definedName name="IQ_REAL_PRIVATE_INVEST_EQUIP">"c21053"</definedName>
    <definedName name="IQ_REAL_PRIVATE_INVEST_EQUIP_OTHER">"c21054"</definedName>
    <definedName name="IQ_REAL_PRIVATE_INVEST_FIXED">"c21055"</definedName>
    <definedName name="IQ_REAL_PRIVATE_INVEST_INDUSTRIAL_EQUIP">"c21056"</definedName>
    <definedName name="IQ_REAL_PRIVATE_INVEST_INFO_EQUIP">"c21057"</definedName>
    <definedName name="IQ_REAL_PRIVATE_INVEST_INFO_EQUIP_COMPUTERS">"c21058"</definedName>
    <definedName name="IQ_REAL_PRIVATE_INVEST_INFO_EQUIP_OTHER">"c21059"</definedName>
    <definedName name="IQ_REAL_PRIVATE_INVEST_INFO_EQUIP_SOFTWARE">"c21060"</definedName>
    <definedName name="IQ_REAL_PRIVATE_INVEST_NONRES">"c21061"</definedName>
    <definedName name="IQ_REAL_PRIVATE_INVEST_PRIVATE_INV_CHANGE">"c21062"</definedName>
    <definedName name="IQ_REAL_PRIVATE_INVEST_PRIVATE_INV_FARMS">"c21063"</definedName>
    <definedName name="IQ_REAL_PRIVATE_INVEST_PRIVATE_INV_NONFARMS">"c21064"</definedName>
    <definedName name="IQ_REAL_PRIVATE_INVEST_RES">"c21065"</definedName>
    <definedName name="IQ_REAL_PRIVATE_INVEST_STRUCTURES">"c21066"</definedName>
    <definedName name="IQ_REAL_PRIVATE_INVEST_TRANSPORTATION_EQUIP">"c21067"</definedName>
    <definedName name="IQ_REAL_SALES_TO_DOMESTIC_PURCHASES">"c21068"</definedName>
    <definedName name="IQ_REALIZED_GAINS_AVAIL_SALE_SEC_FFIEC">"c13022"</definedName>
    <definedName name="IQ_REALIZED_GAINS_HELD_MATURITY_SEC_FFIEC">"c13021"</definedName>
    <definedName name="IQ_REALIZED_GAINS_SEC_TOT_FFIEC">"c13517"</definedName>
    <definedName name="IQ_RECENT_FUNDS">"c18908"</definedName>
    <definedName name="IQ_RECENT_FUNDS_ID">"c18909"</definedName>
    <definedName name="IQ_RECOVERIES_1_4_FAMILY_LOANS_FDIC">"c6707"</definedName>
    <definedName name="IQ_RECOVERIES_AUTO_LOANS_FDIC">"c6701"</definedName>
    <definedName name="IQ_RECOVERIES_AVG_LOANS_FFIEC">"c13476"</definedName>
    <definedName name="IQ_RECOVERIES_CL_LOANS_FDIC">"c6702"</definedName>
    <definedName name="IQ_RECOVERIES_CREDIT_CARDS_RECEIVABLES_FDIC">"c6704"</definedName>
    <definedName name="IQ_RECOVERIES_HOME_EQUITY_LINES_FDIC">"c6705"</definedName>
    <definedName name="IQ_RECOVERIES_OTHER_CONSUMER_LOANS_FDIC">"c6703"</definedName>
    <definedName name="IQ_RECOVERIES_OTHER_LOANS_FDIC">"c6706"</definedName>
    <definedName name="IQ_RECURRING_PROFIT_ACT_OR_EST">"c4507"</definedName>
    <definedName name="IQ_RECURRING_PROFIT_ACT_OR_EST_CIQ">"c5045"</definedName>
    <definedName name="IQ_RECURRING_PROFIT_EST">"c4499"</definedName>
    <definedName name="IQ_RECURRING_PROFIT_GUIDANCE">"c4500"</definedName>
    <definedName name="IQ_RECURRING_PROFIT_GUIDANCE_CIQ">"c5038"</definedName>
    <definedName name="IQ_RECURRING_PROFIT_GUIDANCE_CIQ_COL">"c11685"</definedName>
    <definedName name="IQ_RECURRING_PROFIT_HIGH_EST">"c4501"</definedName>
    <definedName name="IQ_RECURRING_PROFIT_HIGH_GUIDANCE">"c4179"</definedName>
    <definedName name="IQ_RECURRING_PROFIT_HIGH_GUIDANCE_CIQ">"c4591"</definedName>
    <definedName name="IQ_RECURRING_PROFIT_HIGH_GUIDANCE_CIQ_COL">"c11240"</definedName>
    <definedName name="IQ_RECURRING_PROFIT_LOW_EST">"c4502"</definedName>
    <definedName name="IQ_RECURRING_PROFIT_LOW_GUIDANCE">"c4219"</definedName>
    <definedName name="IQ_RECURRING_PROFIT_LOW_GUIDANCE_CIQ">"c4631"</definedName>
    <definedName name="IQ_RECURRING_PROFIT_LOW_GUIDANCE_CIQ_COL">"c11280"</definedName>
    <definedName name="IQ_RECURRING_PROFIT_MEDIAN_EST">"c4503"</definedName>
    <definedName name="IQ_RECURRING_PROFIT_NUM_EST">"c4504"</definedName>
    <definedName name="IQ_RECURRING_PROFIT_SHARE_ACT_OR_EST">"c4508"</definedName>
    <definedName name="IQ_RECURRING_PROFIT_SHARE_ACT_OR_EST_CIQ">"c5046"</definedName>
    <definedName name="IQ_RECURRING_PROFIT_SHARE_EST">"c4506"</definedName>
    <definedName name="IQ_RECURRING_PROFIT_SHARE_GUIDANCE">"c4509"</definedName>
    <definedName name="IQ_RECURRING_PROFIT_SHARE_GUIDANCE_CIQ">"c5047"</definedName>
    <definedName name="IQ_RECURRING_PROFIT_SHARE_GUIDANCE_CIQ_COL">"c11694"</definedName>
    <definedName name="IQ_RECURRING_PROFIT_SHARE_HIGH_EST">"c4510"</definedName>
    <definedName name="IQ_RECURRING_PROFIT_SHARE_HIGH_GUIDANCE">"c4200"</definedName>
    <definedName name="IQ_RECURRING_PROFIT_SHARE_HIGH_GUIDANCE_CIQ">"c4612"</definedName>
    <definedName name="IQ_RECURRING_PROFIT_SHARE_HIGH_GUIDANCE_CIQ_COL">"c11261"</definedName>
    <definedName name="IQ_RECURRING_PROFIT_SHARE_LOW_EST">"c4511"</definedName>
    <definedName name="IQ_RECURRING_PROFIT_SHARE_LOW_GUIDANCE">"c4240"</definedName>
    <definedName name="IQ_RECURRING_PROFIT_SHARE_LOW_GUIDANCE_CIQ">"c4652"</definedName>
    <definedName name="IQ_RECURRING_PROFIT_SHARE_LOW_GUIDANCE_CIQ_COL">"c11301"</definedName>
    <definedName name="IQ_RECURRING_PROFIT_SHARE_MEDIAN_EST">"c4512"</definedName>
    <definedName name="IQ_RECURRING_PROFIT_SHARE_NUM_EST">"c4513"</definedName>
    <definedName name="IQ_RECURRING_PROFIT_SHARE_STDDEV_EST">"c4514"</definedName>
    <definedName name="IQ_RECURRING_PROFIT_STDDEV_EST">"c4516"</definedName>
    <definedName name="IQ_REDEEM_PREF_STOCK">"c1059"</definedName>
    <definedName name="IQ_REDEEM_PREF_STOCK_1">"c1417"</definedName>
    <definedName name="IQ_REDUCTION_TAX_POSITION_CURRENT_YR">"c15734"</definedName>
    <definedName name="IQ_REDUCTION_TAX_POSITION_PRIOR_YRS">"c15736"</definedName>
    <definedName name="IQ_REF_ENTITY">"c6033"</definedName>
    <definedName name="IQ_REF_ENTITY_CIQID">"c6024"</definedName>
    <definedName name="IQ_REF_ENTITY_TICKER">"c6023"</definedName>
    <definedName name="IQ_REG_ASSETS">"c1095"</definedName>
    <definedName name="IQ_REINSTATED">"c16221"</definedName>
    <definedName name="IQ_REINSTATEMENT_DATE">"c16222"</definedName>
    <definedName name="IQ_REINSUR_PAY">"c1096"</definedName>
    <definedName name="IQ_REINSUR_PAY_CF">"c1097"</definedName>
    <definedName name="IQ_REINSUR_RECOVER">"c1098"</definedName>
    <definedName name="IQ_REINSUR_RECOVER_CF">"c1099"</definedName>
    <definedName name="IQ_REINSURANCE">"c1100"</definedName>
    <definedName name="IQ_REINSURANCE_RECOVERABLE_ASSETS_LH_FFIEC">"c13104"</definedName>
    <definedName name="IQ_REINSURANCE_RECOVERABLE_ASSETS_PC_FFIEC">"c13098"</definedName>
    <definedName name="IQ_RELATED_PLANS_FDIC">"c6320"</definedName>
    <definedName name="IQ_RENT_AVG_PROP">"c16056"</definedName>
    <definedName name="IQ_RENT_OTHER_INC_FROM_OREO_FFIEC">"c13043"</definedName>
    <definedName name="IQ_RENT_PER_SQ_FT_AVG_CONSOL">"c8846"</definedName>
    <definedName name="IQ_RENT_PER_SQ_FT_AVG_MANAGED">"c8848"</definedName>
    <definedName name="IQ_RENT_PER_SQ_FT_AVG_OTHER">"c8849"</definedName>
    <definedName name="IQ_RENT_PER_SQ_FT_AVG_TOTAL">"c8850"</definedName>
    <definedName name="IQ_RENT_PER_SQ_FT_AVG_UNCONSOL">"c8847"</definedName>
    <definedName name="IQ_RENT_PER_SQ_METER_AVG_CONSOL">"c8851"</definedName>
    <definedName name="IQ_RENT_PER_SQ_METER_AVG_MANAGED">"c8853"</definedName>
    <definedName name="IQ_RENT_PER_SQ_METER_AVG_OTHER">"c8854"</definedName>
    <definedName name="IQ_RENT_PER_SQ_METER_AVG_TOTAL">"c8855"</definedName>
    <definedName name="IQ_RENT_PER_SQ_METER_AVG_UNCONSOL">"c8852"</definedName>
    <definedName name="IQ_RENT_SAFE_DEPOSIT_FFIEC">"c13044"</definedName>
    <definedName name="IQ_RENTAL_NOI">"c16065"</definedName>
    <definedName name="IQ_RENTAL_NOI_AVG_GROSS_PROP">"c16057"</definedName>
    <definedName name="IQ_RENTAL_NOI_TOTAL_RENT_REVENUE">"c16061"</definedName>
    <definedName name="IQ_RENTAL_REV">"c1101"</definedName>
    <definedName name="IQ_REPAIRS_MAINTENANCE">"c16032"</definedName>
    <definedName name="IQ_REPO">"c19133"</definedName>
    <definedName name="IQ_REPRICEABLE_EARNING_ASSETS_INT_SENSITIVITY_FFIEC">"c13093"</definedName>
    <definedName name="IQ_REPRICEABLE_INT_DEPOSITS_INT_SENSITIVITY_FFIEC">"c13094"</definedName>
    <definedName name="IQ_REPURCHASED_REBOOKED_GNMA_DUE_30_89_FFIEC">"c13283"</definedName>
    <definedName name="IQ_REPURCHASED_REBOOKED_GNMA_DUE_90_FFIEC">"c13309"</definedName>
    <definedName name="IQ_REPURCHASED_REBOOKED_GNMA_NON_ACCRUAL_FFIEC">"c13334"</definedName>
    <definedName name="IQ_RES_CONST_REAL_APR_FC_UNUSED">"c8536"</definedName>
    <definedName name="IQ_RES_CONST_REAL_APR_FC_UNUSED_UNUSED_UNUSED">"c8536"</definedName>
    <definedName name="IQ_RES_CONST_REAL_APR_UNUSED">"c7656"</definedName>
    <definedName name="IQ_RES_CONST_REAL_APR_UNUSED_UNUSED_UNUSED">"c7656"</definedName>
    <definedName name="IQ_RES_CONST_REAL_FC_UNUSED">"c7876"</definedName>
    <definedName name="IQ_RES_CONST_REAL_FC_UNUSED_UNUSED_UNUSED">"c7876"</definedName>
    <definedName name="IQ_RES_CONST_REAL_POP_FC_UNUSED">"c8096"</definedName>
    <definedName name="IQ_RES_CONST_REAL_POP_FC_UNUSED_UNUSED_UNUSED">"c8096"</definedName>
    <definedName name="IQ_RES_CONST_REAL_POP_UNUSED">"c7216"</definedName>
    <definedName name="IQ_RES_CONST_REAL_POP_UNUSED_UNUSED_UNUSED">"c7216"</definedName>
    <definedName name="IQ_RES_CONST_REAL_SAAR_APR_FC_UNUSED">"c8537"</definedName>
    <definedName name="IQ_RES_CONST_REAL_SAAR_APR_FC_UNUSED_UNUSED_UNUSED">"c8537"</definedName>
    <definedName name="IQ_RES_CONST_REAL_SAAR_APR_UNUSED">"c7657"</definedName>
    <definedName name="IQ_RES_CONST_REAL_SAAR_APR_UNUSED_UNUSED_UNUSED">"c7657"</definedName>
    <definedName name="IQ_RES_CONST_REAL_SAAR_FC_UNUSED">"c7877"</definedName>
    <definedName name="IQ_RES_CONST_REAL_SAAR_FC_UNUSED_UNUSED_UNUSED">"c7877"</definedName>
    <definedName name="IQ_RES_CONST_REAL_SAAR_POP_FC_UNUSED">"c8097"</definedName>
    <definedName name="IQ_RES_CONST_REAL_SAAR_POP_FC_UNUSED_UNUSED_UNUSED">"c8097"</definedName>
    <definedName name="IQ_RES_CONST_REAL_SAAR_POP_UNUSED">"c7217"</definedName>
    <definedName name="IQ_RES_CONST_REAL_SAAR_POP_UNUSED_UNUSED_UNUSED">"c7217"</definedName>
    <definedName name="IQ_RES_CONST_REAL_SAAR_UNUSED">"c6997"</definedName>
    <definedName name="IQ_RES_CONST_REAL_SAAR_UNUSED_UNUSED_UNUSED">"c6997"</definedName>
    <definedName name="IQ_RES_CONST_REAL_SAAR_YOY_FC_UNUSED">"c8317"</definedName>
    <definedName name="IQ_RES_CONST_REAL_SAAR_YOY_FC_UNUSED_UNUSED_UNUSED">"c8317"</definedName>
    <definedName name="IQ_RES_CONST_REAL_SAAR_YOY_UNUSED">"c7437"</definedName>
    <definedName name="IQ_RES_CONST_REAL_SAAR_YOY_UNUSED_UNUSED_UNUSED">"c7437"</definedName>
    <definedName name="IQ_RES_CONST_REAL_UNUSED">"c6996"</definedName>
    <definedName name="IQ_RES_CONST_REAL_UNUSED_UNUSED_UNUSED">"c6996"</definedName>
    <definedName name="IQ_RES_CONST_REAL_YOY_FC_UNUSED">"c8316"</definedName>
    <definedName name="IQ_RES_CONST_REAL_YOY_FC_UNUSED_UNUSED_UNUSED">"c8316"</definedName>
    <definedName name="IQ_RES_CONST_REAL_YOY_UNUSED">"c7436"</definedName>
    <definedName name="IQ_RES_CONST_REAL_YOY_UNUSED_UNUSED_UNUSED">"c7436"</definedName>
    <definedName name="IQ_RES_CONST_SAAR_APR_FC_UNUSED">"c8540"</definedName>
    <definedName name="IQ_RES_CONST_SAAR_APR_FC_UNUSED_UNUSED_UNUSED">"c8540"</definedName>
    <definedName name="IQ_RES_CONST_SAAR_APR_UNUSED">"c7660"</definedName>
    <definedName name="IQ_RES_CONST_SAAR_APR_UNUSED_UNUSED_UNUSED">"c7660"</definedName>
    <definedName name="IQ_RES_CONST_SAAR_FC_UNUSED">"c7880"</definedName>
    <definedName name="IQ_RES_CONST_SAAR_FC_UNUSED_UNUSED_UNUSED">"c7880"</definedName>
    <definedName name="IQ_RES_CONST_SAAR_POP_FC_UNUSED">"c8100"</definedName>
    <definedName name="IQ_RES_CONST_SAAR_POP_FC_UNUSED_UNUSED_UNUSED">"c8100"</definedName>
    <definedName name="IQ_RES_CONST_SAAR_POP_UNUSED">"c7220"</definedName>
    <definedName name="IQ_RES_CONST_SAAR_POP_UNUSED_UNUSED_UNUSED">"c7220"</definedName>
    <definedName name="IQ_RES_CONST_SAAR_UNUSED">"c7000"</definedName>
    <definedName name="IQ_RES_CONST_SAAR_UNUSED_UNUSED_UNUSED">"c7000"</definedName>
    <definedName name="IQ_RES_CONST_SAAR_YOY_FC_UNUSED">"c8320"</definedName>
    <definedName name="IQ_RES_CONST_SAAR_YOY_FC_UNUSED_UNUSED_UNUSED">"c8320"</definedName>
    <definedName name="IQ_RES_CONST_SAAR_YOY_UNUSED">"c7440"</definedName>
    <definedName name="IQ_RES_CONST_SAAR_YOY_UNUSED_UNUSED_UNUSED">"c7440"</definedName>
    <definedName name="IQ_RES_FIXED_INVEST">"c7001"</definedName>
    <definedName name="IQ_RES_FIXED_INVEST_APR">"c7661"</definedName>
    <definedName name="IQ_RES_FIXED_INVEST_APR_FC">"c8541"</definedName>
    <definedName name="IQ_RES_FIXED_INVEST_FC">"c7881"</definedName>
    <definedName name="IQ_RES_FIXED_INVEST_POP">"c7221"</definedName>
    <definedName name="IQ_RES_FIXED_INVEST_POP_FC">"c8101"</definedName>
    <definedName name="IQ_RES_FIXED_INVEST_REAL">"c6998"</definedName>
    <definedName name="IQ_RES_FIXED_INVEST_REAL_APR">"c7658"</definedName>
    <definedName name="IQ_RES_FIXED_INVEST_REAL_APR_FC">"c8538"</definedName>
    <definedName name="IQ_RES_FIXED_INVEST_REAL_FC">"c7878"</definedName>
    <definedName name="IQ_RES_FIXED_INVEST_REAL_POP">"c7218"</definedName>
    <definedName name="IQ_RES_FIXED_INVEST_REAL_POP_FC">"c8098"</definedName>
    <definedName name="IQ_RES_FIXED_INVEST_REAL_YOY">"c7438"</definedName>
    <definedName name="IQ_RES_FIXED_INVEST_REAL_YOY_FC">"c8318"</definedName>
    <definedName name="IQ_RES_FIXED_INVEST_SAAR">"c11994"</definedName>
    <definedName name="IQ_RES_FIXED_INVEST_SAAR_APR">"c11997"</definedName>
    <definedName name="IQ_RES_FIXED_INVEST_SAAR_POP">"c11995"</definedName>
    <definedName name="IQ_RES_FIXED_INVEST_SAAR_REAL">"c11990"</definedName>
    <definedName name="IQ_RES_FIXED_INVEST_SAAR_REAL_APR">"c11993"</definedName>
    <definedName name="IQ_RES_FIXED_INVEST_SAAR_REAL_POP">"c11991"</definedName>
    <definedName name="IQ_RES_FIXED_INVEST_SAAR_REAL_YOY">"c11992"</definedName>
    <definedName name="IQ_RES_FIXED_INVEST_SAAR_YOY">"c11996"</definedName>
    <definedName name="IQ_RES_FIXED_INVEST_YOY">"c7441"</definedName>
    <definedName name="IQ_RES_FIXED_INVEST_YOY_FC">"c8321"</definedName>
    <definedName name="IQ_RESEARCH_DEV">"c1090"</definedName>
    <definedName name="IQ_RESEARCH_DEV_1">"c1419"</definedName>
    <definedName name="IQ_RESIDENTIAL_LOANS">"c1102"</definedName>
    <definedName name="IQ_REST_ACQUIRED_AFFILIATED_OTHER_RESTAURANTS">"c9873"</definedName>
    <definedName name="IQ_REST_ACQUIRED_FRANCHISE_RESTAURANTS">"c9867"</definedName>
    <definedName name="IQ_REST_ACQUIRED_OWNED_RESTAURANTS">"c9861"</definedName>
    <definedName name="IQ_REST_ACQUIRED_RESTAURANTS">"c9855"</definedName>
    <definedName name="IQ_REST_AFFILIATED_OTHER_RESTAURANTS_BEG">"c9871"</definedName>
    <definedName name="IQ_REST_AVG_VALUE_TRANSACTION">"c9887"</definedName>
    <definedName name="IQ_REST_AVG_VALUE_TRANSACTION_GROWTH">"c9888"</definedName>
    <definedName name="IQ_REST_AVG_WEEKLY_SALES">"c9879"</definedName>
    <definedName name="IQ_REST_AVG_WEEKLY_SALES_FRANCHISE">"c9877"</definedName>
    <definedName name="IQ_REST_AVG_WEEKLY_SALES_OWNED">"c9878"</definedName>
    <definedName name="IQ_REST_CLOSED_AFFILIATED_OTHER_RESTAURANTS">"c9874"</definedName>
    <definedName name="IQ_REST_CLOSED_FRANCHISE_RESTAURANTS">"c9868"</definedName>
    <definedName name="IQ_REST_CLOSED_OWNED_RESTAURANTS">"c9862"</definedName>
    <definedName name="IQ_REST_CLOSED_RESTAURANTS">"c9856"</definedName>
    <definedName name="IQ_REST_FRANCHISE_RESTAURANTS_BEG">"c9865"</definedName>
    <definedName name="IQ_REST_GUEST_COUNT_GROWTH">"c9889"</definedName>
    <definedName name="IQ_REST_OPENED_AFFILIATED_OTHER_RESTAURANTS">"c9872"</definedName>
    <definedName name="IQ_REST_OPENED_FRANCHISE_RESTAURANTS">"c9866"</definedName>
    <definedName name="IQ_REST_OPENED_OWNED_RESTAURANTS">"c9860"</definedName>
    <definedName name="IQ_REST_OPENED_RESTAURANTS">"c9854"</definedName>
    <definedName name="IQ_REST_OPERATING_MARGIN">"c9886"</definedName>
    <definedName name="IQ_REST_OWNED_RESTAURANTS_BEG">"c9859"</definedName>
    <definedName name="IQ_REST_RESTAURANTS_BEG">"c9853"</definedName>
    <definedName name="IQ_REST_SAME_RESTAURANT_SALES">"c9885"</definedName>
    <definedName name="IQ_REST_SAME_RESTAURANT_SALES_FRANCHISE">"c9883"</definedName>
    <definedName name="IQ_REST_SAME_RESTAURANT_SALES_GROWTH">"c9882"</definedName>
    <definedName name="IQ_REST_SAME_RESTAURANT_SALES_GROWTH_FRANCHISE">"c9880"</definedName>
    <definedName name="IQ_REST_SAME_RESTAURANT_SALES_GROWTH_OWNED">"c9881"</definedName>
    <definedName name="IQ_REST_SAME_RESTAURANT_SALES_OWNED">"c9884"</definedName>
    <definedName name="IQ_REST_SOLD_AFFILIATED_OTHER_RESTAURANTS">"c9875"</definedName>
    <definedName name="IQ_REST_SOLD_FRANCHISE_RESTAURANTS">"c9869"</definedName>
    <definedName name="IQ_REST_SOLD_OWNED_RESTAURANTS">"c9863"</definedName>
    <definedName name="IQ_REST_SOLD_RESTAURANTS">"c9857"</definedName>
    <definedName name="IQ_REST_TOTAL_AFFILIATED_OTHER_RESTAURANTS">"c9876"</definedName>
    <definedName name="IQ_REST_TOTAL_FRANCHISE_RESTAURANTS">"c9870"</definedName>
    <definedName name="IQ_REST_TOTAL_OWNED_RESTAURANTS">"c9864"</definedName>
    <definedName name="IQ_REST_TOTAL_RESTAURANTS">"c9858"</definedName>
    <definedName name="IQ_RESTATEMENT_BS">"c1643"</definedName>
    <definedName name="IQ_RESTATEMENT_CF">"c1644"</definedName>
    <definedName name="IQ_RESTATEMENT_IS">"c1642"</definedName>
    <definedName name="IQ_RESTATEMENTS_FFIEC">"c12958"</definedName>
    <definedName name="IQ_RESTATEMENTS_NET_FDIC">"c6500"</definedName>
    <definedName name="IQ_RESTR_STOCK_COMP">"c3506"</definedName>
    <definedName name="IQ_RESTR_STOCK_COMP_PRETAX">"c3504"</definedName>
    <definedName name="IQ_RESTR_STOCK_COMP_TAX">"c3505"</definedName>
    <definedName name="IQ_RESTRICTED_CASH">"c1103"</definedName>
    <definedName name="IQ_RESTRICTED_CASH_NON_CURRENT">"c6192"</definedName>
    <definedName name="IQ_RESTRICTED_CASH_TOTAL">"c6193"</definedName>
    <definedName name="IQ_RESTRUCTURE">"c1104"</definedName>
    <definedName name="IQ_RESTRUCTURE_BNK">"c1105"</definedName>
    <definedName name="IQ_RESTRUCTURE_BR">"c1106"</definedName>
    <definedName name="IQ_RESTRUCTURE_CF">"c1107"</definedName>
    <definedName name="IQ_RESTRUCTURE_CM">"c1106"</definedName>
    <definedName name="IQ_RESTRUCTURE_FIN">"c1108"</definedName>
    <definedName name="IQ_RESTRUCTURE_INS">"c1109"</definedName>
    <definedName name="IQ_RESTRUCTURE_RE">"c6264"</definedName>
    <definedName name="IQ_RESTRUCTURE_REIT">"c1110"</definedName>
    <definedName name="IQ_RESTRUCTURE_SUPPLE">"c13809"</definedName>
    <definedName name="IQ_RESTRUCTURE_UTI">"c1111"</definedName>
    <definedName name="IQ_RESTRUCTURED_LOANS">"c1112"</definedName>
    <definedName name="IQ_RESTRUCTURED_LOANS_1_4_RESIDENTIAL_FDIC">"c6378"</definedName>
    <definedName name="IQ_RESTRUCTURED_LOANS_LEASES_FDIC">"c6377"</definedName>
    <definedName name="IQ_RESTRUCTURED_LOANS_NON_1_4_FDIC">"c6379"</definedName>
    <definedName name="IQ_RETAIL_ACQUIRED_AFFILIATED_OTHER_STORES">"c9892"</definedName>
    <definedName name="IQ_RETAIL_ACQUIRED_FRANCHISE_STORES">"c2895"</definedName>
    <definedName name="IQ_RETAIL_ACQUIRED_OWNED_STORES">"c2903"</definedName>
    <definedName name="IQ_RETAIL_ACQUIRED_STORES">"c2887"</definedName>
    <definedName name="IQ_RETAIL_AFFILIATED_OTHER_STORES_BEG">"c9890"</definedName>
    <definedName name="IQ_RETAIL_AVG_SQ_METERS_GROSS">"c9908"</definedName>
    <definedName name="IQ_RETAIL_AVG_SQ_METERS_NET">"c9907"</definedName>
    <definedName name="IQ_RETAIL_AVG_STORE_SIZE_GROSS">"c2066"</definedName>
    <definedName name="IQ_RETAIL_AVG_STORE_SIZE_NET">"c2067"</definedName>
    <definedName name="IQ_RETAIL_AVG_VALUE_TRANSACTION">"c9915"</definedName>
    <definedName name="IQ_RETAIL_AVG_VALUE_TRANSACTION_GROWTH">"c9916"</definedName>
    <definedName name="IQ_RETAIL_AVG_WK_SALES">"c2891"</definedName>
    <definedName name="IQ_RETAIL_AVG_WK_SALES_FRANCHISE">"c2899"</definedName>
    <definedName name="IQ_RETAIL_AVG_WK_SALES_OWNED">"c2907"</definedName>
    <definedName name="IQ_RETAIL_CATALOG_REVENUES">"c9903"</definedName>
    <definedName name="IQ_RETAIL_CLOSED_AFFILIATED_OTHER_STORES">"c9893"</definedName>
    <definedName name="IQ_RETAIL_CLOSED_FRANCHISE_STORES">"c2896"</definedName>
    <definedName name="IQ_RETAIL_CLOSED_OWNED_STORES">"c2904"</definedName>
    <definedName name="IQ_RETAIL_CLOSED_STORES">"c2063"</definedName>
    <definedName name="IQ_RETAIL_DEPOSITS_FDIC">"c6488"</definedName>
    <definedName name="IQ_RETAIL_FRANCHISE_STORES_BEG">"c2893"</definedName>
    <definedName name="IQ_RETAIL_GROSS_MARGIN">"c9899"</definedName>
    <definedName name="IQ_RETAIL_INV_BUILDING_MATERIAL">"c21069"</definedName>
    <definedName name="IQ_RETAIL_INV_CLOTHING">"c21070"</definedName>
    <definedName name="IQ_RETAIL_INV_DEPT_STORE">"c21071"</definedName>
    <definedName name="IQ_RETAIL_INV_FOOD">"c21072"</definedName>
    <definedName name="IQ_RETAIL_INV_FURNITURE">"c21073"</definedName>
    <definedName name="IQ_RETAIL_INV_GENERAL">"c21074"</definedName>
    <definedName name="IQ_RETAIL_INV_MOTOR_VEHICLE">"c21075"</definedName>
    <definedName name="IQ_RETAIL_INV_SALES_RATIO_BUILDING">"c21076"</definedName>
    <definedName name="IQ_RETAIL_INV_SALES_RATIO_CLOTHING">"c21077"</definedName>
    <definedName name="IQ_RETAIL_INV_SALES_RATIO_DEPT_STORE">"c21078"</definedName>
    <definedName name="IQ_RETAIL_INV_SALES_RATIO_FOOD">"c21079"</definedName>
    <definedName name="IQ_RETAIL_INV_SALES_RATIO_FURNITURE">"c21080"</definedName>
    <definedName name="IQ_RETAIL_INV_SALES_RATIO_GENERAL">"c21081"</definedName>
    <definedName name="IQ_RETAIL_INV_SALES_RATIO_MV">"c21082"</definedName>
    <definedName name="IQ_RETAIL_INV_SALES_RATIO_TOTAL">"c21083"</definedName>
    <definedName name="IQ_RETAIL_INV_SALES_RATIO_TOTAL_EX_MV">"c21084"</definedName>
    <definedName name="IQ_RETAIL_INV_TOTAL">"c21085"</definedName>
    <definedName name="IQ_RETAIL_INV_TOTAL_EX_MOTOR_VEHICLE">"c21086"</definedName>
    <definedName name="IQ_RETAIL_IS_RATIO">"c7002"</definedName>
    <definedName name="IQ_RETAIL_IS_RATIO_FC">"c7882"</definedName>
    <definedName name="IQ_RETAIL_IS_RATIO_POP">"c7222"</definedName>
    <definedName name="IQ_RETAIL_IS_RATIO_POP_FC">"c8102"</definedName>
    <definedName name="IQ_RETAIL_IS_RATIO_YOY">"c7442"</definedName>
    <definedName name="IQ_RETAIL_IS_RATIO_YOY_FC">"c8322"</definedName>
    <definedName name="IQ_RETAIL_MERCHANDISE_MARGIN">"c9901"</definedName>
    <definedName name="IQ_RETAIL_ONLINE_REVENUES">"c9904"</definedName>
    <definedName name="IQ_RETAIL_OPENED_AFFILIATED_OTHER_STORES">"c9891"</definedName>
    <definedName name="IQ_RETAIL_OPENED_FRANCHISE_STORES">"c2894"</definedName>
    <definedName name="IQ_RETAIL_OPENED_OWNED_STORES">"c2902"</definedName>
    <definedName name="IQ_RETAIL_OPENED_STORES">"c2062"</definedName>
    <definedName name="IQ_RETAIL_OPERATING_MARGIN">"c9900"</definedName>
    <definedName name="IQ_RETAIL_OWNED_STORES_BEG">"c2901"</definedName>
    <definedName name="IQ_RETAIL_REVENUES">"c9902"</definedName>
    <definedName name="IQ_RETAIL_SALES">"c7003"</definedName>
    <definedName name="IQ_RETAIL_SALES_APR">"c7663"</definedName>
    <definedName name="IQ_RETAIL_SALES_APR_FC">"c8543"</definedName>
    <definedName name="IQ_RETAIL_SALES_BUILDING_MATERIAL">"c21087"</definedName>
    <definedName name="IQ_RETAIL_SALES_CATALOG">"c9903"</definedName>
    <definedName name="IQ_RETAIL_SALES_CLOTHING">"c21088"</definedName>
    <definedName name="IQ_RETAIL_SALES_FC">"c7883"</definedName>
    <definedName name="IQ_RETAIL_SALES_FOOD">"c7004"</definedName>
    <definedName name="IQ_RETAIL_SALES_FOOD_APR">"c7664"</definedName>
    <definedName name="IQ_RETAIL_SALES_FOOD_APR_FC">"c8544"</definedName>
    <definedName name="IQ_RETAIL_SALES_FOOD_EXCL_VEHICLE">"c7005"</definedName>
    <definedName name="IQ_RETAIL_SALES_FOOD_EXCL_VEHICLE_APR">"c7665"</definedName>
    <definedName name="IQ_RETAIL_SALES_FOOD_EXCL_VEHICLE_APR_FC">"c8545"</definedName>
    <definedName name="IQ_RETAIL_SALES_FOOD_EXCL_VEHICLE_FC">"c7885"</definedName>
    <definedName name="IQ_RETAIL_SALES_FOOD_EXCL_VEHICLE_POP">"c7225"</definedName>
    <definedName name="IQ_RETAIL_SALES_FOOD_EXCL_VEHICLE_POP_FC">"c8105"</definedName>
    <definedName name="IQ_RETAIL_SALES_FOOD_EXCL_VEHICLE_YOY">"c7445"</definedName>
    <definedName name="IQ_RETAIL_SALES_FOOD_EXCL_VEHICLE_YOY_FC">"c8325"</definedName>
    <definedName name="IQ_RETAIL_SALES_FOOD_FC">"c7884"</definedName>
    <definedName name="IQ_RETAIL_SALES_FOOD_POP">"c7224"</definedName>
    <definedName name="IQ_RETAIL_SALES_FOOD_POP_FC">"c8104"</definedName>
    <definedName name="IQ_RETAIL_SALES_FOOD_YOY">"c7444"</definedName>
    <definedName name="IQ_RETAIL_SALES_FOOD_YOY_FC">"c8324"</definedName>
    <definedName name="IQ_RETAIL_SALES_FOODSTUFF">"c21089"</definedName>
    <definedName name="IQ_RETAIL_SALES_FURNITURE">"c21090"</definedName>
    <definedName name="IQ_RETAIL_SALES_GAS">"c21091"</definedName>
    <definedName name="IQ_RETAIL_SALES_GENERAL">"c21092"</definedName>
    <definedName name="IQ_RETAIL_SALES_HEALTH">"c21093"</definedName>
    <definedName name="IQ_RETAIL_SALES_MISC">"c21094"</definedName>
    <definedName name="IQ_RETAIL_SALES_MOTOR_VEHICLE">"c21095"</definedName>
    <definedName name="IQ_RETAIL_SALES_NONSTORES">"c21096"</definedName>
    <definedName name="IQ_RETAIL_SALES_ONLINE">"c9904"</definedName>
    <definedName name="IQ_RETAIL_SALES_POP">"c7223"</definedName>
    <definedName name="IQ_RETAIL_SALES_POP_FC">"c8103"</definedName>
    <definedName name="IQ_RETAIL_SALES_RETAIL">"c9902"</definedName>
    <definedName name="IQ_RETAIL_SALES_SAAR">"c7009"</definedName>
    <definedName name="IQ_RETAIL_SALES_SAAR_APR">"c7669"</definedName>
    <definedName name="IQ_RETAIL_SALES_SAAR_APR_FC">"c8549"</definedName>
    <definedName name="IQ_RETAIL_SALES_SAAR_FC">"c7889"</definedName>
    <definedName name="IQ_RETAIL_SALES_SAAR_POP">"c7229"</definedName>
    <definedName name="IQ_RETAIL_SALES_SAAR_POP_FC">"c8109"</definedName>
    <definedName name="IQ_RETAIL_SALES_SAAR_YOY">"c7449"</definedName>
    <definedName name="IQ_RETAIL_SALES_SAAR_YOY_FC">"c8329"</definedName>
    <definedName name="IQ_RETAIL_SALES_SPORTING_GOODS">"c21097"</definedName>
    <definedName name="IQ_RETAIL_SALES_SQ_METER_COMPARABLE_GROSS">"c9914"</definedName>
    <definedName name="IQ_RETAIL_SALES_SQ_METER_COMPARABLE_NET">"c9913"</definedName>
    <definedName name="IQ_RETAIL_SALES_SQ_METER_GROSS">"c9910"</definedName>
    <definedName name="IQ_RETAIL_SALES_SQ_METER_NET">"c9909"</definedName>
    <definedName name="IQ_RETAIL_SALES_SQ_METER_OWNED_GROSS">"c9912"</definedName>
    <definedName name="IQ_RETAIL_SALES_SQ_METER_OWNED_NET">"c9911"</definedName>
    <definedName name="IQ_RETAIL_SALES_SQFT_ALL_GROSS">"c2138"</definedName>
    <definedName name="IQ_RETAIL_SALES_SQFT_ALL_NET">"c2139"</definedName>
    <definedName name="IQ_RETAIL_SALES_SQFT_COMPARABLE_GROSS">"c2136"</definedName>
    <definedName name="IQ_RETAIL_SALES_SQFT_COMPARABLE_NET">"c2137"</definedName>
    <definedName name="IQ_RETAIL_SALES_SQFT_OWNED_GROSS">"c2134"</definedName>
    <definedName name="IQ_RETAIL_SALES_SQFT_OWNED_NET">"c2135"</definedName>
    <definedName name="IQ_RETAIL_SALES_TOTAL">"c21098"</definedName>
    <definedName name="IQ_RETAIL_SALES_TOTAL_EX_MOTOR_VEHICLE">"c21099"</definedName>
    <definedName name="IQ_RETAIL_SALES_VALUE_INDEX">"c7006"</definedName>
    <definedName name="IQ_RETAIL_SALES_VALUE_INDEX_APR">"c7666"</definedName>
    <definedName name="IQ_RETAIL_SALES_VALUE_INDEX_APR_FC">"c8546"</definedName>
    <definedName name="IQ_RETAIL_SALES_VALUE_INDEX_FC">"c7886"</definedName>
    <definedName name="IQ_RETAIL_SALES_VALUE_INDEX_POP">"c7226"</definedName>
    <definedName name="IQ_RETAIL_SALES_VALUE_INDEX_POP_FC">"c8106"</definedName>
    <definedName name="IQ_RETAIL_SALES_VALUE_INDEX_YOY">"c7446"</definedName>
    <definedName name="IQ_RETAIL_SALES_VALUE_INDEX_YOY_FC">"c8326"</definedName>
    <definedName name="IQ_RETAIL_SALES_VOL_INDEX">"c7007"</definedName>
    <definedName name="IQ_RETAIL_SALES_VOL_INDEX_APR">"c7667"</definedName>
    <definedName name="IQ_RETAIL_SALES_VOL_INDEX_APR_FC">"c8547"</definedName>
    <definedName name="IQ_RETAIL_SALES_VOL_INDEX_EXCL_MOTOR">"c7008"</definedName>
    <definedName name="IQ_RETAIL_SALES_VOL_INDEX_EXCL_MOTOR_APR">"c7668"</definedName>
    <definedName name="IQ_RETAIL_SALES_VOL_INDEX_EXCL_MOTOR_APR_FC">"c8548"</definedName>
    <definedName name="IQ_RETAIL_SALES_VOL_INDEX_EXCL_MOTOR_FC">"c7888"</definedName>
    <definedName name="IQ_RETAIL_SALES_VOL_INDEX_EXCL_MOTOR_POP">"c7228"</definedName>
    <definedName name="IQ_RETAIL_SALES_VOL_INDEX_EXCL_MOTOR_POP_FC">"c8108"</definedName>
    <definedName name="IQ_RETAIL_SALES_VOL_INDEX_EXCL_MOTOR_YOY">"c7448"</definedName>
    <definedName name="IQ_RETAIL_SALES_VOL_INDEX_EXCL_MOTOR_YOY_FC">"c8328"</definedName>
    <definedName name="IQ_RETAIL_SALES_VOL_INDEX_FC">"c7887"</definedName>
    <definedName name="IQ_RETAIL_SALES_VOL_INDEX_POP">"c7227"</definedName>
    <definedName name="IQ_RETAIL_SALES_VOL_INDEX_POP_FC">"c8107"</definedName>
    <definedName name="IQ_RETAIL_SALES_VOL_INDEX_YOY">"c7447"</definedName>
    <definedName name="IQ_RETAIL_SALES_VOL_INDEX_YOY_FC">"c8327"</definedName>
    <definedName name="IQ_RETAIL_SALES_YOY">"c7443"</definedName>
    <definedName name="IQ_RETAIL_SALES_YOY_FC">"c8323"</definedName>
    <definedName name="IQ_RETAIL_SALES_YOY_PCT">"c21100"</definedName>
    <definedName name="IQ_RETAIL_SAME_STORE_SALES">"c9898"</definedName>
    <definedName name="IQ_RETAIL_SAME_STORE_SALES_FRANCHISE">"c9896"</definedName>
    <definedName name="IQ_RETAIL_SAME_STORE_SALES_OWNED">"c9897"</definedName>
    <definedName name="IQ_RETAIL_SOLD_AFFILIATED_OTHER_STORES">"c9894"</definedName>
    <definedName name="IQ_RETAIL_SOLD_FRANCHISE_STORES">"c2897"</definedName>
    <definedName name="IQ_RETAIL_SOLD_OWNED_STORES">"c2905"</definedName>
    <definedName name="IQ_RETAIL_SOLD_STORES">"c2889"</definedName>
    <definedName name="IQ_RETAIL_SQ_FOOTAGE">"c2064"</definedName>
    <definedName name="IQ_RETAIL_STORE_SELLING_AREA">"c2065"</definedName>
    <definedName name="IQ_RETAIL_STORES_BEG">"c2885"</definedName>
    <definedName name="IQ_RETAIL_TOTAL_AFFILIATED_OTHER_STORES">"c9895"</definedName>
    <definedName name="IQ_RETAIL_TOTAL_FRANCHISE_STORES">"c2898"</definedName>
    <definedName name="IQ_RETAIL_TOTAL_OWNED_STORES">"c2906"</definedName>
    <definedName name="IQ_RETAIL_TOTAL_SQ_METERS_GROSS">"c9906"</definedName>
    <definedName name="IQ_RETAIL_TOTAL_SQ_METERS_NET">"c9905"</definedName>
    <definedName name="IQ_RETAIL_TOTAL_STORES">"c2061"</definedName>
    <definedName name="IQ_RETAIL_WHOLESALE_REVENUES">"c15895"</definedName>
    <definedName name="IQ_RETAINED_EARN">"c1092"</definedName>
    <definedName name="IQ_RETAINED_EARN_1">"c1420"</definedName>
    <definedName name="IQ_RETAINED_EARNINGS_AVERAGE_EQUITY_FDIC">"c6733"</definedName>
    <definedName name="IQ_RETAINED_EARNINGS_EQUITY_FFIEC">"c13348"</definedName>
    <definedName name="IQ_RETAINED_EARNINGS_FFIEC">"c12878"</definedName>
    <definedName name="IQ_RETURN_ASSETS">"c1113"</definedName>
    <definedName name="IQ_RETURN_ASSETS_ACT_OR_EST">"c3585"</definedName>
    <definedName name="IQ_RETURN_ASSETS_ACT_OR_EST_REUT">"c5475"</definedName>
    <definedName name="IQ_RETURN_ASSETS_BANK">"c1114"</definedName>
    <definedName name="IQ_RETURN_ASSETS_BROK">"c1115"</definedName>
    <definedName name="IQ_RETURN_ASSETS_CM">"c1115"</definedName>
    <definedName name="IQ_RETURN_ASSETS_DET_EST_DATE_REUT">"c12304"</definedName>
    <definedName name="IQ_RETURN_ASSETS_DET_EST_INCL_REUT">"c12428"</definedName>
    <definedName name="IQ_RETURN_ASSETS_DET_EST_ORIGIN_REUT">"c12672"</definedName>
    <definedName name="IQ_RETURN_ASSETS_DET_EST_REUT">"c12162"</definedName>
    <definedName name="IQ_RETURN_ASSETS_EST">"c3529"</definedName>
    <definedName name="IQ_RETURN_ASSETS_EST_DOWN_2MONTH_REUT">"c17077"</definedName>
    <definedName name="IQ_RETURN_ASSETS_EST_DOWN_3MONTH_REUT">"c17081"</definedName>
    <definedName name="IQ_RETURN_ASSETS_EST_DOWN_MONTH_REUT">"c17073"</definedName>
    <definedName name="IQ_RETURN_ASSETS_EST_NUM_ANALYSTS_2MONTH_REUT">"c17075"</definedName>
    <definedName name="IQ_RETURN_ASSETS_EST_NUM_ANALYSTS_3MONTH_REUT">"c17079"</definedName>
    <definedName name="IQ_RETURN_ASSETS_EST_NUM_ANALYSTS_MONTH_REUT">"c17071"</definedName>
    <definedName name="IQ_RETURN_ASSETS_EST_REUT">"c3990"</definedName>
    <definedName name="IQ_RETURN_ASSETS_EST_REV_DATE_TIME_REUT">"c28557"</definedName>
    <definedName name="IQ_RETURN_ASSETS_EST_REVISIONS_REUT">"c28518"</definedName>
    <definedName name="IQ_RETURN_ASSETS_EST_TOTAL_REVISED_2MONTH_REUT">"c17078"</definedName>
    <definedName name="IQ_RETURN_ASSETS_EST_TOTAL_REVISED_3MONTH_REUT">"c17082"</definedName>
    <definedName name="IQ_RETURN_ASSETS_EST_TOTAL_REVISED_MONTH_REUT">"c17074"</definedName>
    <definedName name="IQ_RETURN_ASSETS_EST_UP_2MONTH_REUT">"c17076"</definedName>
    <definedName name="IQ_RETURN_ASSETS_EST_UP_3MONTH_REUT">"c17080"</definedName>
    <definedName name="IQ_RETURN_ASSETS_EST_UP_MONTH_REUT">"c17072"</definedName>
    <definedName name="IQ_RETURN_ASSETS_FDIC">"c6730"</definedName>
    <definedName name="IQ_RETURN_ASSETS_FS">"c1116"</definedName>
    <definedName name="IQ_RETURN_ASSETS_GUIDANCE">"c4517"</definedName>
    <definedName name="IQ_RETURN_ASSETS_GUIDANCE_CIQ">"c5055"</definedName>
    <definedName name="IQ_RETURN_ASSETS_GUIDANCE_CIQ_COL">"c11702"</definedName>
    <definedName name="IQ_RETURN_ASSETS_HIGH_EST">"c3530"</definedName>
    <definedName name="IQ_RETURN_ASSETS_HIGH_EST_REUT">"c3992"</definedName>
    <definedName name="IQ_RETURN_ASSETS_HIGH_GUIDANCE">"c4183"</definedName>
    <definedName name="IQ_RETURN_ASSETS_HIGH_GUIDANCE_CIQ">"c4595"</definedName>
    <definedName name="IQ_RETURN_ASSETS_HIGH_GUIDANCE_CIQ_COL">"c11244"</definedName>
    <definedName name="IQ_RETURN_ASSETS_LOW_EST">"c3531"</definedName>
    <definedName name="IQ_RETURN_ASSETS_LOW_EST_REUT">"c3993"</definedName>
    <definedName name="IQ_RETURN_ASSETS_LOW_GUIDANCE">"c4223"</definedName>
    <definedName name="IQ_RETURN_ASSETS_LOW_GUIDANCE_CIQ">"c4635"</definedName>
    <definedName name="IQ_RETURN_ASSETS_LOW_GUIDANCE_CIQ_COL">"c11284"</definedName>
    <definedName name="IQ_RETURN_ASSETS_MEDIAN_EST">"c3532"</definedName>
    <definedName name="IQ_RETURN_ASSETS_MEDIAN_EST_REUT">"c3991"</definedName>
    <definedName name="IQ_RETURN_ASSETS_NUM_EST">"c3527"</definedName>
    <definedName name="IQ_RETURN_ASSETS_NUM_EST_REUT">"c3994"</definedName>
    <definedName name="IQ_RETURN_ASSETS_STDDEV_EST">"c3528"</definedName>
    <definedName name="IQ_RETURN_ASSETS_STDDEV_EST_REUT">"c3995"</definedName>
    <definedName name="IQ_RETURN_CAPITAL">"c1117"</definedName>
    <definedName name="IQ_RETURN_COMMON_EQUITY">"c13838"</definedName>
    <definedName name="IQ_RETURN_EMBEDDED_VALUE">"c9974"</definedName>
    <definedName name="IQ_RETURN_EQUITY">"c1118"</definedName>
    <definedName name="IQ_RETURN_EQUITY_ACT_OR_EST">"c3586"</definedName>
    <definedName name="IQ_RETURN_EQUITY_ACT_OR_EST_REUT">"c5476"</definedName>
    <definedName name="IQ_RETURN_EQUITY_BANK">"c1119"</definedName>
    <definedName name="IQ_RETURN_EQUITY_BROK">"c1120"</definedName>
    <definedName name="IQ_RETURN_EQUITY_CM">"c1120"</definedName>
    <definedName name="IQ_RETURN_EQUITY_DET_EST_DATE_REUT">"c12305"</definedName>
    <definedName name="IQ_RETURN_EQUITY_DET_EST_INCL_REUT">"c12429"</definedName>
    <definedName name="IQ_RETURN_EQUITY_DET_EST_ORIGIN_REUT">"c12673"</definedName>
    <definedName name="IQ_RETURN_EQUITY_DET_EST_REUT">"c12163"</definedName>
    <definedName name="IQ_RETURN_EQUITY_EST">"c3535"</definedName>
    <definedName name="IQ_RETURN_EQUITY_EST_DOWN_2MONTH_REUT">"c17089"</definedName>
    <definedName name="IQ_RETURN_EQUITY_EST_DOWN_3MONTH_REUT">"c17093"</definedName>
    <definedName name="IQ_RETURN_EQUITY_EST_DOWN_MONTH_REUT">"c17085"</definedName>
    <definedName name="IQ_RETURN_EQUITY_EST_NUM_ANALYSTS_2MONTH_REUT">"c17087"</definedName>
    <definedName name="IQ_RETURN_EQUITY_EST_NUM_ANALYSTS_3MONTH_REUT">"c17091"</definedName>
    <definedName name="IQ_RETURN_EQUITY_EST_NUM_ANALYSTS_MONTH_REUT">"c17083"</definedName>
    <definedName name="IQ_RETURN_EQUITY_EST_REUT">"c3983"</definedName>
    <definedName name="IQ_RETURN_EQUITY_EST_REV_DATE_TIME_REUT">"c28558"</definedName>
    <definedName name="IQ_RETURN_EQUITY_EST_REVISIONS_REUT">"c28519"</definedName>
    <definedName name="IQ_RETURN_EQUITY_EST_TOTAL_REVISED_2MONTH_REUT">"c17090"</definedName>
    <definedName name="IQ_RETURN_EQUITY_EST_TOTAL_REVISED_3MONTH_REUT">"c17094"</definedName>
    <definedName name="IQ_RETURN_EQUITY_EST_TOTAL_REVISED_MONTH_REUT">"c17086"</definedName>
    <definedName name="IQ_RETURN_EQUITY_EST_UP_2MONTH_REUT">"c17088"</definedName>
    <definedName name="IQ_RETURN_EQUITY_EST_UP_3MONTH_REUT">"c17092"</definedName>
    <definedName name="IQ_RETURN_EQUITY_EST_UP_MONTH_REUT">"c17084"</definedName>
    <definedName name="IQ_RETURN_EQUITY_FDIC">"c6732"</definedName>
    <definedName name="IQ_RETURN_EQUITY_FS">"c1121"</definedName>
    <definedName name="IQ_RETURN_EQUITY_GUIDANCE">"c4518"</definedName>
    <definedName name="IQ_RETURN_EQUITY_GUIDANCE_CIQ">"c5056"</definedName>
    <definedName name="IQ_RETURN_EQUITY_GUIDANCE_CIQ_COL">"c11703"</definedName>
    <definedName name="IQ_RETURN_EQUITY_HIGH_EST">"c3536"</definedName>
    <definedName name="IQ_RETURN_EQUITY_HIGH_EST_REUT">"c3985"</definedName>
    <definedName name="IQ_RETURN_EQUITY_HIGH_GUIDANCE">"c4182"</definedName>
    <definedName name="IQ_RETURN_EQUITY_HIGH_GUIDANCE_CIQ">"c4594"</definedName>
    <definedName name="IQ_RETURN_EQUITY_HIGH_GUIDANCE_CIQ_COL">"c11243"</definedName>
    <definedName name="IQ_RETURN_EQUITY_LOW_EST">"c3537"</definedName>
    <definedName name="IQ_RETURN_EQUITY_LOW_EST_REUT">"c3986"</definedName>
    <definedName name="IQ_RETURN_EQUITY_LOW_GUIDANCE">"c4222"</definedName>
    <definedName name="IQ_RETURN_EQUITY_LOW_GUIDANCE_CIQ">"c4634"</definedName>
    <definedName name="IQ_RETURN_EQUITY_LOW_GUIDANCE_CIQ_COL">"c11283"</definedName>
    <definedName name="IQ_RETURN_EQUITY_MEDIAN_EST">"c3538"</definedName>
    <definedName name="IQ_RETURN_EQUITY_MEDIAN_EST_REUT">"c3984"</definedName>
    <definedName name="IQ_RETURN_EQUITY_NUM_EST">"c3533"</definedName>
    <definedName name="IQ_RETURN_EQUITY_NUM_EST_REUT">"c3987"</definedName>
    <definedName name="IQ_RETURN_EQUITY_STDDEV_EST">"c3534"</definedName>
    <definedName name="IQ_RETURN_EQUITY_STDDEV_EST_REUT">"c3988"</definedName>
    <definedName name="IQ_RETURN_INVESTMENT">"c1117"</definedName>
    <definedName name="IQ_RETURN_INVESTMENT_1">"c1421"</definedName>
    <definedName name="IQ_REV">"c1122"</definedName>
    <definedName name="IQ_REV_AP">"c8873"</definedName>
    <definedName name="IQ_REV_AP_ABS">"c8892"</definedName>
    <definedName name="IQ_REV_BEFORE_LL">"c1123"</definedName>
    <definedName name="IQ_REV_BEFORE_LOAN_LOSS_FOREIGN_FFIEC">"c15381"</definedName>
    <definedName name="IQ_REV_DET_EST_CURRENCY_REUT">"c12544"</definedName>
    <definedName name="IQ_REV_DET_EST_DATE_REUT">"c12303"</definedName>
    <definedName name="IQ_REV_DET_EST_INCL_REUT">"c12427"</definedName>
    <definedName name="IQ_REV_DET_EST_ORIGIN_REUT">"c12671"</definedName>
    <definedName name="IQ_REV_DET_EST_REUT">"c12161"</definedName>
    <definedName name="IQ_REV_NAME_AP">"c8911"</definedName>
    <definedName name="IQ_REV_NAME_AP_ABS">"c8930"</definedName>
    <definedName name="IQ_REV_STDDEV_EST">"c1124"</definedName>
    <definedName name="IQ_REV_STDDEV_EST_CIQ">"c3621"</definedName>
    <definedName name="IQ_REV_STDDEV_EST_REUT">"c3639"</definedName>
    <definedName name="IQ_REV_UTI">"c1125"</definedName>
    <definedName name="IQ_REVALUATION_GAINS_DERIVATIVE_DOM_FFIEC">"c12828"</definedName>
    <definedName name="IQ_REVALUATION_GAINS_DERIVATIVE_FOREIGN_FFIEC">"c12829"</definedName>
    <definedName name="IQ_REVALUATION_GAINS_FDIC">"c6428"</definedName>
    <definedName name="IQ_REVALUATION_LOSSES_FDIC">"c6429"</definedName>
    <definedName name="IQ_REVALUATION_NON_TRADING_PROP">"c15999"</definedName>
    <definedName name="IQ_REVENUE">"c1122"</definedName>
    <definedName name="IQ_REVENUE_1">"c1422"</definedName>
    <definedName name="IQ_REVENUE_10K">"IQ_REVENUE_10K"</definedName>
    <definedName name="IQ_REVENUE_10Q">"IQ_REVENUE_10Q"</definedName>
    <definedName name="IQ_REVENUE_10Q1">"IQ_REVENUE_10Q1"</definedName>
    <definedName name="IQ_REVENUE_ACT_OR_EST">"c2214"</definedName>
    <definedName name="IQ_REVENUE_ACT_OR_EST_CIQ">"c5059"</definedName>
    <definedName name="IQ_REVENUE_ACT_OR_EST_REUT">"c5461"</definedName>
    <definedName name="IQ_REVENUE_ADVERTISING">"c2880"</definedName>
    <definedName name="IQ_REVENUE_ANALOG_CABLE">"c2875"</definedName>
    <definedName name="IQ_REVENUE_BASIC_CABLE">"c2877"</definedName>
    <definedName name="IQ_REVENUE_BBAND">"c2878"</definedName>
    <definedName name="IQ_REVENUE_BEFORE_LL_FFIEC">"c13018"</definedName>
    <definedName name="IQ_REVENUE_COMMERCIAL">"c2881"</definedName>
    <definedName name="IQ_REVENUE_DIGITAL_CABLE">"c2876"</definedName>
    <definedName name="IQ_REVENUE_EST">"c1126"</definedName>
    <definedName name="IQ_REVENUE_EST_1">"c190"</definedName>
    <definedName name="IQ_REVENUE_EST_BOTTOM_UP">"c5488"</definedName>
    <definedName name="IQ_REVENUE_EST_BOTTOM_UP_CIQ">"c12025"</definedName>
    <definedName name="IQ_REVENUE_EST_BOTTOM_UP_REUT">"c5496"</definedName>
    <definedName name="IQ_REVENUE_EST_CIQ">"c3616"</definedName>
    <definedName name="IQ_REVENUE_EST_DOWN_2MONTH_REUT">"c16873"</definedName>
    <definedName name="IQ_REVENUE_EST_DOWN_3MONTH_REUT">"c16877"</definedName>
    <definedName name="IQ_REVENUE_EST_DOWN_MONTH_REUT">"c16869"</definedName>
    <definedName name="IQ_REVENUE_EST_NUM_ANALYSTS_2MONTH_REUT">"c16871"</definedName>
    <definedName name="IQ_REVENUE_EST_NUM_ANALYSTS_3MONTH_REUT">"c16875"</definedName>
    <definedName name="IQ_REVENUE_EST_NUM_ANALYSTS_MONTH_REUT">"c16867"</definedName>
    <definedName name="IQ_REVENUE_EST_REUT">"c3634"</definedName>
    <definedName name="IQ_REVENUE_EST_REV_DATE_TIME_REUT">"c28534"</definedName>
    <definedName name="IQ_REVENUE_EST_REVISIONS_REUT">"c28495"</definedName>
    <definedName name="IQ_REVENUE_EST_TOTAL_REVISED_2MONTH_REUT">"c16874"</definedName>
    <definedName name="IQ_REVENUE_EST_TOTAL_REVISED_3MONTH_REUT">"c16878"</definedName>
    <definedName name="IQ_REVENUE_EST_TOTAL_REVISED_MONTH_REUT">"c16870"</definedName>
    <definedName name="IQ_REVENUE_EST_UP_2MONTH_REUT">"c16872"</definedName>
    <definedName name="IQ_REVENUE_EST_UP_3MONTH_REUT">"c16876"</definedName>
    <definedName name="IQ_REVENUE_EST_UP_MONTH_REUT">"c16868"</definedName>
    <definedName name="IQ_REVENUE_GROWTH_1">"c155"</definedName>
    <definedName name="IQ_REVENUE_GROWTH_2">"c159"</definedName>
    <definedName name="IQ_REVENUE_GUIDANCE">"c4519"</definedName>
    <definedName name="IQ_REVENUE_GUIDANCE_CIQ">"c5057"</definedName>
    <definedName name="IQ_REVENUE_GUIDANCE_CIQ_COL">"c11704"</definedName>
    <definedName name="IQ_REVENUE_HIGH_EST">"c1127"</definedName>
    <definedName name="IQ_REVENUE_HIGH_EST_CIQ">"c3618"</definedName>
    <definedName name="IQ_REVENUE_HIGH_EST_REUT">"c3636"</definedName>
    <definedName name="IQ_REVENUE_HIGH_GUIDANCE">"c4169"</definedName>
    <definedName name="IQ_REVENUE_HIGH_GUIDANCE_CIQ">"c4581"</definedName>
    <definedName name="IQ_REVENUE_HIGH_GUIDANCE_CIQ_COL">"c11230"</definedName>
    <definedName name="IQ_REVENUE_LOW_EST">"c1128"</definedName>
    <definedName name="IQ_REVENUE_LOW_EST_CIQ">"c3619"</definedName>
    <definedName name="IQ_REVENUE_LOW_EST_REUT">"c3637"</definedName>
    <definedName name="IQ_REVENUE_LOW_GUIDANCE">"c4209"</definedName>
    <definedName name="IQ_REVENUE_LOW_GUIDANCE_CIQ">"c4621"</definedName>
    <definedName name="IQ_REVENUE_LOW_GUIDANCE_CIQ_COL">"c11270"</definedName>
    <definedName name="IQ_REVENUE_MEDIAN_EST">"c1662"</definedName>
    <definedName name="IQ_REVENUE_MEDIAN_EST_CIQ">"c3617"</definedName>
    <definedName name="IQ_REVENUE_MEDIAN_EST_REUT">"c3635"</definedName>
    <definedName name="IQ_REVENUE_NO_EST">"c263"</definedName>
    <definedName name="IQ_REVENUE_NUM_EST">"c1129"</definedName>
    <definedName name="IQ_REVENUE_NUM_EST_CIQ">"c3620"</definedName>
    <definedName name="IQ_REVENUE_NUM_EST_REUT">"c3638"</definedName>
    <definedName name="IQ_REVENUE_OTHER">"c2882"</definedName>
    <definedName name="IQ_REVENUE_PHONE">"c2879"</definedName>
    <definedName name="IQ_REVENUE_TOTAL">"c2883"</definedName>
    <definedName name="IQ_REVENUES_SATELLITE">"c15792"</definedName>
    <definedName name="IQ_REVENUES_WIRELESS">"c15793"</definedName>
    <definedName name="IQ_REVERSE_REPO">"c19131"</definedName>
    <definedName name="IQ_REVISION_DATE_">39791.4213425926</definedName>
    <definedName name="IQ_REVISION_DATE__1">39012.9845138889</definedName>
    <definedName name="IQ_REVISION_DATE_2">39624.5825925926</definedName>
    <definedName name="IQ_REVISION_DATE_3">39624.5825925926</definedName>
    <definedName name="IQ_REVISION_DATE_4">39624.5825925926</definedName>
    <definedName name="IQ_Revision_Date_guess">38978.3778356481</definedName>
    <definedName name="IQ_REVISION_DATE_ORIGMODEL">39850.4274305556</definedName>
    <definedName name="IQ_REVISION_DATE_REVISEDMODEL">39850.4274305556</definedName>
    <definedName name="IQ_REVOLV_OPEN_SECURED_1_4_LL_REC_DOM_FFIEC">"c12902"</definedName>
    <definedName name="IQ_REVOLVING_HOME_EQUITY_LINES_UNUSED_FFIEC">"c13241"</definedName>
    <definedName name="IQ_REVOLVING_LOANS_GROSS_LOANS_FFIEC">"c13398"</definedName>
    <definedName name="IQ_REVOLVING_LOANS_RISK_BASED_FFIEC">"c13419"</definedName>
    <definedName name="IQ_REVOLVING_LOANS_SEC_1_4_DOM_CHARGE_OFFS_FFIEC">"c13168"</definedName>
    <definedName name="IQ_REVOLVING_LOANS_SEC_1_4_DOM_RECOV_FFIEC">"c13190"</definedName>
    <definedName name="IQ_REVOLVING_OPEN_END_1_4_TRADING_DOM_FFIEC">"c12927"</definedName>
    <definedName name="IQ_REVOLVING_SECURED_1_4_DUE_30_89_FFIEC">"c13260"</definedName>
    <definedName name="IQ_REVOLVING_SECURED_1_4_DUE_90_FFIEC">"c13288"</definedName>
    <definedName name="IQ_REVOLVING_SECURED_1_4_NON_ACCRUAL_FFIEC">"c13314"</definedName>
    <definedName name="IQ_RGU">"c2863"</definedName>
    <definedName name="IQ_RISK_ADJ_BANK_ASSETS">"c2670"</definedName>
    <definedName name="IQ_RISK_WEIGHTED_ASSETS_0_PCT_FFIEC">"c18874"</definedName>
    <definedName name="IQ_RISK_WEIGHTED_ASSETS_100_PCT_FFIEC">"c18877"</definedName>
    <definedName name="IQ_RISK_WEIGHTED_ASSETS_20_PCT_FFIEC">"c18875"</definedName>
    <definedName name="IQ_RISK_WEIGHTED_ASSETS_50_PCT_FFIEC">"c18876"</definedName>
    <definedName name="IQ_RISK_WEIGHTED_ASSETS_FDIC">"c6370"</definedName>
    <definedName name="IQ_ROAM_MIN_USE_OTHER_CARRIERS">"c15765"</definedName>
    <definedName name="IQ_ROYALTIES_DUE_AFTER_FIVE">"c15969"</definedName>
    <definedName name="IQ_ROYALTIES_DUE_CY">"c15964"</definedName>
    <definedName name="IQ_ROYALTIES_DUE_CY1">"c15965"</definedName>
    <definedName name="IQ_ROYALTIES_DUE_CY2">"c15966"</definedName>
    <definedName name="IQ_ROYALTIES_DUE_CY3">"c15967"</definedName>
    <definedName name="IQ_ROYALTIES_DUE_CY4">"c15968"</definedName>
    <definedName name="IQ_ROYALTY_REVENUE_COAL">"c15932"</definedName>
    <definedName name="IQ_RSI">"c12704"</definedName>
    <definedName name="IQ_RSI_ADJ">"c12705"</definedName>
    <definedName name="IQ_SALARIED_WORKFORCE">"c7010"</definedName>
    <definedName name="IQ_SALARIED_WORKFORCE_APR">"c7670"</definedName>
    <definedName name="IQ_SALARIED_WORKFORCE_APR_FC">"c8550"</definedName>
    <definedName name="IQ_SALARIED_WORKFORCE_FC">"c7890"</definedName>
    <definedName name="IQ_SALARIED_WORKFORCE_POP">"c7230"</definedName>
    <definedName name="IQ_SALARIED_WORKFORCE_POP_FC">"c8110"</definedName>
    <definedName name="IQ_SALARIED_WORKFORCE_YOY">"c7450"</definedName>
    <definedName name="IQ_SALARIED_WORKFORCE_YOY_FC">"c8330"</definedName>
    <definedName name="IQ_SALARIES_EMPLOYEE_BENEFITS_FFIEC">"c13023"</definedName>
    <definedName name="IQ_SALARIES_OTHER_BENEFITS">"c16176"</definedName>
    <definedName name="IQ_SALARY">"c1130"</definedName>
    <definedName name="IQ_SALARY_FDIC">"c6576"</definedName>
    <definedName name="IQ_SALE_COMMON_GROSS_FFIEC">"c12963"</definedName>
    <definedName name="IQ_SALE_CONVERSION_ACQUISITION_NET_COMMON_FFIEC">"c15351"</definedName>
    <definedName name="IQ_SALE_CONVERSION_RETIREMENT_STOCK_FDIC">"c6661"</definedName>
    <definedName name="IQ_SALE_INTAN_CF">"c1131"</definedName>
    <definedName name="IQ_SALE_INTAN_CF_BNK">"c1132"</definedName>
    <definedName name="IQ_SALE_INTAN_CF_BR">"c1133"</definedName>
    <definedName name="IQ_SALE_INTAN_CF_CM">"c1133"</definedName>
    <definedName name="IQ_SALE_INTAN_CF_FIN">"c1134"</definedName>
    <definedName name="IQ_SALE_INTAN_CF_INS">"c1135"</definedName>
    <definedName name="IQ_SALE_INTAN_CF_RE">"c6284"</definedName>
    <definedName name="IQ_SALE_INTAN_CF_REIT">"c1627"</definedName>
    <definedName name="IQ_SALE_INTAN_CF_UTI">"c1136"</definedName>
    <definedName name="IQ_SALE_PPE_CF">"c1137"</definedName>
    <definedName name="IQ_SALE_PPE_CF_BNK">"c1138"</definedName>
    <definedName name="IQ_SALE_PPE_CF_BR">"c1139"</definedName>
    <definedName name="IQ_SALE_PPE_CF_CM">"c1139"</definedName>
    <definedName name="IQ_SALE_PPE_CF_FIN">"c1140"</definedName>
    <definedName name="IQ_SALE_PPE_CF_INS">"c1141"</definedName>
    <definedName name="IQ_SALE_PPE_CF_UTI">"c1142"</definedName>
    <definedName name="IQ_SALE_PREF_FFIEC">"c12961"</definedName>
    <definedName name="IQ_SALE_PROP">"c16029"</definedName>
    <definedName name="IQ_SALE_RE_ASSETS">"c1629"</definedName>
    <definedName name="IQ_SALE_REAL_ESTATE_CF">"c1143"</definedName>
    <definedName name="IQ_SALE_REAL_ESTATE_CF_BNK">"c1144"</definedName>
    <definedName name="IQ_SALE_REAL_ESTATE_CF_BR">"c1145"</definedName>
    <definedName name="IQ_SALE_REAL_ESTATE_CF_CM">"c1145"</definedName>
    <definedName name="IQ_SALE_REAL_ESTATE_CF_FIN">"c1146"</definedName>
    <definedName name="IQ_SALE_REAL_ESTATE_CF_INS">"c1147"</definedName>
    <definedName name="IQ_SALE_REAL_ESTATE_CF_UTI">"c1148"</definedName>
    <definedName name="IQ_SALE_TREASURY_FFIEC">"c12965"</definedName>
    <definedName name="IQ_SALES_COAL">"c15930"</definedName>
    <definedName name="IQ_SALES_MARKETING">"c2240"</definedName>
    <definedName name="IQ_SALES_TO_TOTAL_REVENUE_COAL">"c15943"</definedName>
    <definedName name="IQ_SAME_PROP_AGG_GLA">"c16055"</definedName>
    <definedName name="IQ_SAME_PROP_AGG_UNITS">"c16053"</definedName>
    <definedName name="IQ_SAME_PROP_EXPENSE">"c16050"</definedName>
    <definedName name="IQ_SAME_PROP_EXPENSE_GROWTH">"c16051"</definedName>
    <definedName name="IQ_SAME_PROP_NUMBER_PROP">"c16052"</definedName>
    <definedName name="IQ_SAME_PROP_PORTFOLIO_AREA">"c16054"</definedName>
    <definedName name="IQ_SAME_PROP_REV_GROWTH">"c16049"</definedName>
    <definedName name="IQ_SAME_PROP_REVENUE">"c16048"</definedName>
    <definedName name="IQ_SAME_STORE">"c1149"</definedName>
    <definedName name="IQ_SAME_STORE_FRANCHISE">"c2900"</definedName>
    <definedName name="IQ_SAME_STORE_OWNED">"c2908"</definedName>
    <definedName name="IQ_SAME_STORE_REV_DATE_TIME_REUT">"c28569"</definedName>
    <definedName name="IQ_SAME_STORE_REVISIONS_REUT">"c28530"</definedName>
    <definedName name="IQ_SAME_STORE_TOTAL">"c2892"</definedName>
    <definedName name="IQ_SAVING_DEP">"c1150"</definedName>
    <definedName name="IQ_SAVINGS_ACCT_DEPOSITS_TOTAL_DEPOSITS">"c15721"</definedName>
    <definedName name="IQ_SAVINGS_DEPOSITS_NON_TRANS_ACCTS_FFIEC">"c15329"</definedName>
    <definedName name="IQ_SAVINGS_DEPOSITS_QUARTERLY_AVG_FFIEC">"c15485"</definedName>
    <definedName name="IQ_SAVINGS_RATE_DISP_INC_PCT">"c7011"</definedName>
    <definedName name="IQ_SAVINGS_RATE_DISP_INC_PCT_FC">"c7891"</definedName>
    <definedName name="IQ_SAVINGS_RATE_DISP_INC_PCT_POP">"c7231"</definedName>
    <definedName name="IQ_SAVINGS_RATE_DISP_INC_PCT_POP_FC">"c8111"</definedName>
    <definedName name="IQ_SAVINGS_RATE_DISP_INC_PCT_YOY">"c7451"</definedName>
    <definedName name="IQ_SAVINGS_RATE_DISP_INC_PCT_YOY_FC">"c8331"</definedName>
    <definedName name="IQ_SAVINGS_RATE_GDP_PCT">"c7012"</definedName>
    <definedName name="IQ_SAVINGS_RATE_GDP_PCT_FC">"c7892"</definedName>
    <definedName name="IQ_SAVINGS_RATE_GDP_PCT_POP">"c7232"</definedName>
    <definedName name="IQ_SAVINGS_RATE_GDP_PCT_POP_FC">"c8112"</definedName>
    <definedName name="IQ_SAVINGS_RATE_GDP_PCT_YOY">"c7452"</definedName>
    <definedName name="IQ_SAVINGS_RATE_GDP_PCT_YOY_FC">"c8332"</definedName>
    <definedName name="IQ_SAVINGS_RATE_PERSONAL_INC_PCT">"c7013"</definedName>
    <definedName name="IQ_SAVINGS_RATE_PERSONAL_INC_PCT_FC">"c7893"</definedName>
    <definedName name="IQ_SAVINGS_RATE_PERSONAL_INC_PCT_POP">"c7233"</definedName>
    <definedName name="IQ_SAVINGS_RATE_PERSONAL_INC_PCT_POP_FC">"c8113"</definedName>
    <definedName name="IQ_SAVINGS_RATE_PERSONAL_INC_PCT_YOY">"c7453"</definedName>
    <definedName name="IQ_SAVINGS_RATE_PERSONAL_INC_PCT_YOY_FC">"c8333"</definedName>
    <definedName name="IQ_SBC_EXPENSE_FFIEC">"c13077"</definedName>
    <definedName name="IQ_SCALABLE_INFRASTRUCTURE_CABLE_INVEST">"c15802"</definedName>
    <definedName name="IQ_SEC_1_4_CONSTRUCTION_DOM_CHARGE_OFFS_FFIEC">"c13165"</definedName>
    <definedName name="IQ_SEC_1_4_CONSTRUCTION_DOM_RECOV_FFIEC">"c13187"</definedName>
    <definedName name="IQ_SEC_BORROWED_OFF_BS_FFIEC">"c13127"</definedName>
    <definedName name="IQ_SEC_FARMLAND_DOM_CHARGE_OFFS_FFIEC">"c13167"</definedName>
    <definedName name="IQ_SEC_FARMLAND_DOM_RECOV_FFIEC">"c13189"</definedName>
    <definedName name="IQ_SEC_FUNDS_PURCHASED_ASSETS_TOT_FFIEC">"c13447"</definedName>
    <definedName name="IQ_SEC_ISSUED_US_AVAIL_SALE_FFIEC">"c12795"</definedName>
    <definedName name="IQ_SEC_ISSUED_US_TRADING_DOM_FFIEC">"c12920"</definedName>
    <definedName name="IQ_SEC_ISSUED_US_TRADING_FFIEC">"c12815"</definedName>
    <definedName name="IQ_SEC_MULTIFAM_DOM_CHARGE_OFFS_FFIEC">"c13171"</definedName>
    <definedName name="IQ_SEC_MULTIFAM_DOM_DUE_30_89_FFIEC">"c13263"</definedName>
    <definedName name="IQ_SEC_MULTIFAM_DOM_DUE_90_FFIEC">"c13291"</definedName>
    <definedName name="IQ_SEC_MULTIFAM_DOM_NON_ACCRUAL_FFIEC">"c13317"</definedName>
    <definedName name="IQ_SEC_MULTIFAM_DOM_RECOV_FFIEC">"c13193"</definedName>
    <definedName name="IQ_SEC_NONFARM_NONRES_CHARGE_OFFS_FFIEC">"c13629"</definedName>
    <definedName name="IQ_SEC_NONFARM_NONRES_DOM_OFFICES_DUE_30_89_FFIEC">"c13264"</definedName>
    <definedName name="IQ_SEC_NONFARM_NONRES_DOM_OFFICES_DUE_90_FFIEC">"c13292"</definedName>
    <definedName name="IQ_SEC_NONFARM_NONRES_DOM_OFFICES_NON_ACCRUAL_FFIEC">"c13318"</definedName>
    <definedName name="IQ_SEC_NONFARM_NONRES_RECOV_FFIEC">"c13633"</definedName>
    <definedName name="IQ_SEC_OTHER_CONSTRUCTION_DOM_CHARGE_OFFS_FFIEC">"c13166"</definedName>
    <definedName name="IQ_SEC_OTHER_CONSTRUCTION_DOM_RECOV_FFIEC">"c13188"</definedName>
    <definedName name="IQ_SEC_OTHER_NONFARM_NONRES_CHARGE_OFFS_FFIEC">"c13173"</definedName>
    <definedName name="IQ_SEC_OTHER_NONFARM_NONRES_DUE_30_89_FFIEC">"c13266"</definedName>
    <definedName name="IQ_SEC_OTHER_NONFARM_NONRES_DUE_90_FFIEC">"c13637"</definedName>
    <definedName name="IQ_SEC_OTHER_NONFARM_NONRES_NON_ACCRUAL_FFIEC">"c15462"</definedName>
    <definedName name="IQ_SEC_OTHER_NONFARM_NONRES_RECOV_FFIEC">"c13195"</definedName>
    <definedName name="IQ_SEC_OWNER_NONFARM_NONRES_CHARGE_OFFS_FFIEC">"c13172"</definedName>
    <definedName name="IQ_SEC_OWNER_NONFARM_NONRES_DUE_30_89_FFIEC">"c13265"</definedName>
    <definedName name="IQ_SEC_OWNER_NONFARM_NONRES_DUE_90_FFIEC">"c13636"</definedName>
    <definedName name="IQ_SEC_OWNER_NONFARM_NONRES_NON_ACCRUAL_FFIEC">"c15461"</definedName>
    <definedName name="IQ_SEC_OWNER_NONFARM_NONRES_RECOV_FFIEC">"c13194"</definedName>
    <definedName name="IQ_SEC_PURCHASED_RESELL">"c5513"</definedName>
    <definedName name="IQ_SEC_PURCHASED_RESELL_FFIEC">"c12807"</definedName>
    <definedName name="IQ_SEC_RE_FOREIGN_DUE_30_89_FFIEC">"c13267"</definedName>
    <definedName name="IQ_SEC_RE_FOREIGN_DUE_90_FFIEC">"c13293"</definedName>
    <definedName name="IQ_SEC_RE_FOREIGN_NON_ACCRUAL_FFIEC">"c13319"</definedName>
    <definedName name="IQ_SEC_SOLD_REPURCHASE_FFIEC">"c12857"</definedName>
    <definedName name="IQ_SECOND_LIEN_BONDS_NOTES">"c17893"</definedName>
    <definedName name="IQ_SECOND_LIEN_BONDS_NOTES_PCT">"c18007"</definedName>
    <definedName name="IQ_SECOND_LIEN_DEBT">"c17898"</definedName>
    <definedName name="IQ_SECOND_LIEN_DEBT_PCT">"c18012"</definedName>
    <definedName name="IQ_SECOND_LIEN_LOANS">"c17892"</definedName>
    <definedName name="IQ_SECOND_LIEN_LOANS_PCT">"c18006"</definedName>
    <definedName name="IQ_SECUR_RECEIV">"c1151"</definedName>
    <definedName name="IQ_SECURED_1_4_FAMILY_RESIDENTIAL_CHARGE_OFFS_FDIC">"c6590"</definedName>
    <definedName name="IQ_SECURED_1_4_FAMILY_RESIDENTIAL_NET_CHARGE_OFFS_FDIC">"c6628"</definedName>
    <definedName name="IQ_SECURED_1_4_FAMILY_RESIDENTIAL_RECOVERIES_FDIC">"c6609"</definedName>
    <definedName name="IQ_SECURED_DEBT">"c2546"</definedName>
    <definedName name="IQ_SECURED_DEBT_PCT">"c2547"</definedName>
    <definedName name="IQ_SECURED_FARMLAND_CHARGE_OFFS_FDIC">"c6593"</definedName>
    <definedName name="IQ_SECURED_FARMLAND_DOM_DUE_30_89_FFIEC">"c13259"</definedName>
    <definedName name="IQ_SECURED_FARMLAND_DOM_DUE_90_FFIEC">"c13287"</definedName>
    <definedName name="IQ_SECURED_FARMLAND_DOM_NON_ACCRUAL_FFIEC">"c13313"</definedName>
    <definedName name="IQ_SECURED_FARMLAND_LL_REC_DOM_FFIEC">"c12901"</definedName>
    <definedName name="IQ_SECURED_FARMLAND_NET_CHARGE_OFFS_FDIC">"c6631"</definedName>
    <definedName name="IQ_SECURED_FARMLAND_RECOVERIES_FDIC">"c6612"</definedName>
    <definedName name="IQ_SECURED_MULTI_RES_LL_REC_DOM_FFIEC">"c12905"</definedName>
    <definedName name="IQ_SECURED_MULTIFAMILY_RESIDENTIAL_CHARGE_OFFS_FDIC">"c6591"</definedName>
    <definedName name="IQ_SECURED_MULTIFAMILY_RESIDENTIAL_NET_CHARGE_OFFS_FDIC">"c6629"</definedName>
    <definedName name="IQ_SECURED_MULTIFAMILY_RESIDENTIAL_RECOVERIES_FDIC">"c6610"</definedName>
    <definedName name="IQ_SECURED_NONFARM_NONRESIDENTIAL_CHARGE_OFFS_FDIC">"c6592"</definedName>
    <definedName name="IQ_SECURED_NONFARM_NONRESIDENTIAL_NET_CHARGE_OFFS_FDIC">"c6630"</definedName>
    <definedName name="IQ_SECURED_NONFARM_NONRESIDENTIAL_RECOVERIES_FDIC">"c6611"</definedName>
    <definedName name="IQ_SECURITIES_GAINS_FDIC">"c6584"</definedName>
    <definedName name="IQ_SECURITIES_HELD_MATURITY_FFIEC">"c12777"</definedName>
    <definedName name="IQ_SECURITIES_ISSUED_STATES_FDIC">"c6300"</definedName>
    <definedName name="IQ_SECURITIES_ISSUED_US_FFIEC">"c12781"</definedName>
    <definedName name="IQ_SECURITIES_LENT_FDIC">"c6532"</definedName>
    <definedName name="IQ_SECURITIES_LENT_FFIEC">"c13255"</definedName>
    <definedName name="IQ_SECURITIES_QUARTERLY_AVG_FFIEC">"c13079"</definedName>
    <definedName name="IQ_SECURITIES_STATE_POLI_SUBD_QUARTERLY_AVG_FFIEC">"c15470"</definedName>
    <definedName name="IQ_SECURITIES_UNDERWRITING_FDIC">"c6529"</definedName>
    <definedName name="IQ_SECURITIES_UNDERWRITING_UNUSED_FFIEC">"c13247"</definedName>
    <definedName name="IQ_SECURITIZATION_INC_OPERATING_INC_FFIEC">"c13390"</definedName>
    <definedName name="IQ_SECURITIZATION_INCOME_FFIEC">"c13012"</definedName>
    <definedName name="IQ_SECURITIZED_DEBT">"c17897"</definedName>
    <definedName name="IQ_SECURITIZED_DEBT_PCT">"c18011"</definedName>
    <definedName name="IQ_SECURITY_ACTIVE_STATUS">"c15160"</definedName>
    <definedName name="IQ_SECURITY_BORROW">"c1152"</definedName>
    <definedName name="IQ_SECURITY_LEVEL">"c2159"</definedName>
    <definedName name="IQ_SECURITY_NAME">"c15159"</definedName>
    <definedName name="IQ_SECURITY_NOTES">"c2202"</definedName>
    <definedName name="IQ_SECURITY_OWN">"c1153"</definedName>
    <definedName name="IQ_SECURITY_RESELL">"c1154"</definedName>
    <definedName name="IQ_SECURITY_TYPE">"c2158"</definedName>
    <definedName name="IQ_SELECTED_FOREIGN_ASSETS_FFIEC">"c13485"</definedName>
    <definedName name="IQ_SEMI_BACKLOG">"c10005"</definedName>
    <definedName name="IQ_SEMI_BACKLOG_AVG_PRICE">"c10006"</definedName>
    <definedName name="IQ_SEMI_BACKLOG_UNITS">"c10005"</definedName>
    <definedName name="IQ_SEMI_BACKLOG_VALUE">"c10007"</definedName>
    <definedName name="IQ_SEMI_BOOK_TO_BILL_RATIO">"c10008"</definedName>
    <definedName name="IQ_SEMI_BOOKINGS_AVG_PRICE">"c10002"</definedName>
    <definedName name="IQ_SEMI_BOOKINGS_UNITS">"c10001"</definedName>
    <definedName name="IQ_SEMI_BOOKINGS_VALUE">"c10003"</definedName>
    <definedName name="IQ_SEMI_BOOKINGS_VALUE_CHANGE">"c10004"</definedName>
    <definedName name="IQ_SEMI_ORDER_AVG_PRICE">"c10002"</definedName>
    <definedName name="IQ_SEMI_ORDER_VALUE">"c10003"</definedName>
    <definedName name="IQ_SEMI_ORDER_VALUE_CHANGE">"c10004"</definedName>
    <definedName name="IQ_SEMI_ORDERS">"c10001"</definedName>
    <definedName name="IQ_SEMI_WARRANTY_RES_ACQ">"c10011"</definedName>
    <definedName name="IQ_SEMI_WARRANTY_RES_BEG">"c10009"</definedName>
    <definedName name="IQ_SEMI_WARRANTY_RES_END">"c10014"</definedName>
    <definedName name="IQ_SEMI_WARRANTY_RES_ISS">"c10010"</definedName>
    <definedName name="IQ_SEMI_WARRANTY_RES_OTHER">"c10013"</definedName>
    <definedName name="IQ_SEMI_WARRANTY_RES_PAY">"c10012"</definedName>
    <definedName name="IQ_SEP_ACCOUNT_ASSETS_LH_FFIEC">"c13105"</definedName>
    <definedName name="IQ_SEPARATE_ACCOUNT_LIAB_LH_FFIEC">"c13108"</definedName>
    <definedName name="IQ_SEPARATE_ACCT_ASSETS">"c1155"</definedName>
    <definedName name="IQ_SEPARATE_ACCT_LIAB">"c1156"</definedName>
    <definedName name="IQ_SERV_CHARGE_DEPOSITS">"c1157"</definedName>
    <definedName name="IQ_SERVICE_CHARGES_DEPOSIT_ACCOUNTS_DOM_FFIEC">"c13003"</definedName>
    <definedName name="IQ_SERVICE_CHARGES_FDIC">"c6572"</definedName>
    <definedName name="IQ_SERVICE_CHARGES_OPERATING_INC_FFIEC">"c13384"</definedName>
    <definedName name="IQ_SERVICE_FEE">"c8951"</definedName>
    <definedName name="IQ_SERVICING_FEES_FFIEC">"c13011"</definedName>
    <definedName name="IQ_SERVICING_FEES_OPERATING_INC_FFIEC">"c13389"</definedName>
    <definedName name="IQ_SETTLEMENTS_TAX_AUTHORITIES">"c15737"</definedName>
    <definedName name="IQ_SGA">"c1158"</definedName>
    <definedName name="IQ_SGA_BNK">"c1159"</definedName>
    <definedName name="IQ_SGA_INS">"c1160"</definedName>
    <definedName name="IQ_SGA_MARGIN">"c1898"</definedName>
    <definedName name="IQ_SGA_RE">"c6265"</definedName>
    <definedName name="IQ_SGA_REIT">"c1161"</definedName>
    <definedName name="IQ_SGA_SUPPL">"c1162"</definedName>
    <definedName name="IQ_SGA_UTI">"c1163"</definedName>
    <definedName name="IQ_SHARE_PARTNERSHIP_ASSETS">"c16071"</definedName>
    <definedName name="IQ_SHARE_PARTNERSHIP_CONSOL_JV_DEBT">"c19139"</definedName>
    <definedName name="IQ_SHARE_PARTNERSHIP_CURRENT_ASSETS">"c16069"</definedName>
    <definedName name="IQ_SHARE_PARTNERSHIP_CURRENT_LIAB">"c16073"</definedName>
    <definedName name="IQ_SHARE_PARTNERSHIP_CURRENT_TAX">"c16091"</definedName>
    <definedName name="IQ_SHARE_PARTNERSHIP_DEBT">"c16078"</definedName>
    <definedName name="IQ_SHARE_PARTNERSHIP_DEFERRED_TAX">"c16092"</definedName>
    <definedName name="IQ_SHARE_PARTNERSHIP_DEPRECIATION">"c16089"</definedName>
    <definedName name="IQ_SHARE_PARTNERSHIP_FLOAT_DEBT">"c16077"</definedName>
    <definedName name="IQ_SHARE_PARTNERSHIP_FR_DEBT">"c16076"</definedName>
    <definedName name="IQ_SHARE_PARTNERSHIP_INT_EXPENSE">"c16088"</definedName>
    <definedName name="IQ_SHARE_PARTNERSHIP_INT_INCOME">"c16090"</definedName>
    <definedName name="IQ_SHARE_PARTNERSHIP_LIAB">"c16075"</definedName>
    <definedName name="IQ_SHARE_PARTNERSHIP_LT_ASSETS">"c16070"</definedName>
    <definedName name="IQ_SHARE_PARTNERSHIP_NOI">"c16084"</definedName>
    <definedName name="IQ_SHARE_PARTNERSHIP_NON_CURRENT_LIAB">"c16074"</definedName>
    <definedName name="IQ_SHARE_PARTNERSHIP_OPEX">"c16086"</definedName>
    <definedName name="IQ_SHARE_PARTNERSHIP_OTHER_EXPENSE">"c16087"</definedName>
    <definedName name="IQ_SHARE_PARTNERSHIP_OTHER_INCOME">"c16085"</definedName>
    <definedName name="IQ_SHARE_PARTNERSHIP_REVENUE">"c16083"</definedName>
    <definedName name="IQ_SHARE_RE_ASSET">"c16082"</definedName>
    <definedName name="IQ_SHARE_RE_ASSET_DEVELOP_PROP">"c16080"</definedName>
    <definedName name="IQ_SHARE_RE_ASSET_INV_PROP">"c16079"</definedName>
    <definedName name="IQ_SHARE_RE_ASSET_OTHER">"c16081"</definedName>
    <definedName name="IQ_SHAREOUTSTANDING">"c1347"</definedName>
    <definedName name="IQ_SHAREOUTSTANDING_1">"c1347"</definedName>
    <definedName name="IQ_SHARES_PER_DR">"c204"</definedName>
    <definedName name="IQ_SHARES_PURCHASED_AVERAGE_PRICE">"c5821"</definedName>
    <definedName name="IQ_SHARES_PURCHASED_QUARTER">"c5820"</definedName>
    <definedName name="IQ_SHARESOUTSTANDING">"c1164"</definedName>
    <definedName name="IQ_SHORT_BUSINESS_DESCRIPTION">"c24668"</definedName>
    <definedName name="IQ_SHORT_INTEREST">"c1165"</definedName>
    <definedName name="IQ_SHORT_INTEREST_OVER_FLOAT">"c1577"</definedName>
    <definedName name="IQ_SHORT_INTEREST_PERCENT">"c1576"</definedName>
    <definedName name="IQ_SHORT_INTEREST_VOLUME">"c228"</definedName>
    <definedName name="IQ_SHORT_POSITIONS_FFIEC">"c12859"</definedName>
    <definedName name="IQ_SHORT_TERM_INVEST">"c1197"</definedName>
    <definedName name="IQ_SHORT_TERM_INVEST_1">"c1425"</definedName>
    <definedName name="IQ_SMALL_INT_BEAR_CD">"c1166"</definedName>
    <definedName name="IQ_SOC_SEC_RECEIPTS_SAAR_USD_APR_FC">"c12005"</definedName>
    <definedName name="IQ_SOC_SEC_RECEIPTS_SAAR_USD_FC">"c12002"</definedName>
    <definedName name="IQ_SOC_SEC_RECEIPTS_SAAR_USD_POP_FC">"c12003"</definedName>
    <definedName name="IQ_SOC_SEC_RECEIPTS_SAAR_USD_YOY_FC">"c12004"</definedName>
    <definedName name="IQ_SOC_SEC_RECEIPTS_USD_APR_FC">"c12001"</definedName>
    <definedName name="IQ_SOC_SEC_RECEIPTS_USD_FC">"c11998"</definedName>
    <definedName name="IQ_SOC_SEC_RECEIPTS_USD_POP_FC">"c11999"</definedName>
    <definedName name="IQ_SOC_SEC_RECEIPTS_USD_YOY_FC">"c12000"</definedName>
    <definedName name="IQ_SOCIAL_SEC_RECEIPTS">"c7015"</definedName>
    <definedName name="IQ_SOCIAL_SEC_RECEIPTS_APR">"c7675"</definedName>
    <definedName name="IQ_SOCIAL_SEC_RECEIPTS_APR_FC">"c8555"</definedName>
    <definedName name="IQ_SOCIAL_SEC_RECEIPTS_FC">"c7895"</definedName>
    <definedName name="IQ_SOCIAL_SEC_RECEIPTS_POP">"c7235"</definedName>
    <definedName name="IQ_SOCIAL_SEC_RECEIPTS_POP_FC">"c8115"</definedName>
    <definedName name="IQ_SOCIAL_SEC_RECEIPTS_SAAR">"c7016"</definedName>
    <definedName name="IQ_SOCIAL_SEC_RECEIPTS_SAAR_APR">"c7676"</definedName>
    <definedName name="IQ_SOCIAL_SEC_RECEIPTS_SAAR_APR_FC">"c8556"</definedName>
    <definedName name="IQ_SOCIAL_SEC_RECEIPTS_SAAR_FC">"c7896"</definedName>
    <definedName name="IQ_SOCIAL_SEC_RECEIPTS_SAAR_POP">"c7236"</definedName>
    <definedName name="IQ_SOCIAL_SEC_RECEIPTS_SAAR_POP_FC">"c8116"</definedName>
    <definedName name="IQ_SOCIAL_SEC_RECEIPTS_SAAR_YOY">"c7456"</definedName>
    <definedName name="IQ_SOCIAL_SEC_RECEIPTS_SAAR_YOY_FC">"c8336"</definedName>
    <definedName name="IQ_SOCIAL_SEC_RECEIPTS_YOY">"c7455"</definedName>
    <definedName name="IQ_SOCIAL_SEC_RECEIPTS_YOY_FC">"c8335"</definedName>
    <definedName name="IQ_SOFTWARE">"c1167"</definedName>
    <definedName name="IQ_SOLD_COAL">"c15936"</definedName>
    <definedName name="IQ_SOURCE">"c1168"</definedName>
    <definedName name="IQ_SP">"c2171"</definedName>
    <definedName name="IQ_SP_BANK">"c2637"</definedName>
    <definedName name="IQ_SP_BANK_ACTION">"c2636"</definedName>
    <definedName name="IQ_SP_BANK_DATE">"c2635"</definedName>
    <definedName name="IQ_SP_BIRCA">"c28811"</definedName>
    <definedName name="IQ_SP_DATE">"c2172"</definedName>
    <definedName name="IQ_SP_FIN_ENHANCE_FX">"c2631"</definedName>
    <definedName name="IQ_SP_FIN_ENHANCE_FX_ACTION">"c2630"</definedName>
    <definedName name="IQ_SP_FIN_ENHANCE_FX_DATE">"c2629"</definedName>
    <definedName name="IQ_SP_FIN_ENHANCE_LC">"c2634"</definedName>
    <definedName name="IQ_SP_FIN_ENHANCE_LC_ACTION">"c2633"</definedName>
    <definedName name="IQ_SP_FIN_ENHANCE_LC_DATE">"c2632"</definedName>
    <definedName name="IQ_SP_FIN_STRENGTH_LC_ACTION_LT">"c2625"</definedName>
    <definedName name="IQ_SP_FIN_STRENGTH_LC_ACTION_ST">"c2626"</definedName>
    <definedName name="IQ_SP_FIN_STRENGTH_LC_DATE_LT">"c2623"</definedName>
    <definedName name="IQ_SP_FIN_STRENGTH_LC_DATE_ST">"c2624"</definedName>
    <definedName name="IQ_SP_FIN_STRENGTH_LC_LT">"c2627"</definedName>
    <definedName name="IQ_SP_FIN_STRENGTH_LC_ST">"c2628"</definedName>
    <definedName name="IQ_SP_FX_ACTION_LT">"c2613"</definedName>
    <definedName name="IQ_SP_FX_ACTION_ST">"c2614"</definedName>
    <definedName name="IQ_SP_FX_DATE_LT">"c2611"</definedName>
    <definedName name="IQ_SP_FX_DATE_ST">"c2612"</definedName>
    <definedName name="IQ_SP_FX_LT">"c2615"</definedName>
    <definedName name="IQ_SP_FX_ST">"c2616"</definedName>
    <definedName name="IQ_SP_ISSUE_ACTION">"c2644"</definedName>
    <definedName name="IQ_SP_ISSUE_DATE">"c2643"</definedName>
    <definedName name="IQ_SP_ISSUE_LC_ACTION">"c2644"</definedName>
    <definedName name="IQ_SP_ISSUE_LC_DATE">"c2643"</definedName>
    <definedName name="IQ_SP_ISSUE_LC_LT">"c2645"</definedName>
    <definedName name="IQ_SP_ISSUE_LT">"c2645"</definedName>
    <definedName name="IQ_SP_ISSUE_NSR_ACTION_LT">"c13616"</definedName>
    <definedName name="IQ_SP_ISSUE_NSR_ACTION_ST">"c13622"</definedName>
    <definedName name="IQ_SP_ISSUE_NSR_DATE_LT">"c13615"</definedName>
    <definedName name="IQ_SP_ISSUE_NSR_DATE_ST">"c13621"</definedName>
    <definedName name="IQ_SP_ISSUE_NSR_LT">"c13614"</definedName>
    <definedName name="IQ_SP_ISSUE_NSR_ST">"c13620"</definedName>
    <definedName name="IQ_SP_ISSUE_OUTLOOK_WATCH">"c2650"</definedName>
    <definedName name="IQ_SP_ISSUE_OUTLOOK_WATCH_DATE">"c2649"</definedName>
    <definedName name="IQ_SP_ISSUE_RECOVER">"c2648"</definedName>
    <definedName name="IQ_SP_ISSUE_RECOVER_ACTION">"c2647"</definedName>
    <definedName name="IQ_SP_ISSUE_RECOVER_DATE">"c2646"</definedName>
    <definedName name="IQ_SP_LC_ACTION_LT">"c2619"</definedName>
    <definedName name="IQ_SP_LC_ACTION_ST">"c2620"</definedName>
    <definedName name="IQ_SP_LC_DATE_LT">"c2617"</definedName>
    <definedName name="IQ_SP_LC_DATE_ST">"c2618"</definedName>
    <definedName name="IQ_SP_LC_LT">"c2621"</definedName>
    <definedName name="IQ_SP_LC_ST">"c2622"</definedName>
    <definedName name="IQ_SP_NSR_ACTION_LT">"c13613"</definedName>
    <definedName name="IQ_SP_NSR_ACTION_ST">"c13619"</definedName>
    <definedName name="IQ_SP_NSR_DATE_LT">"c13612"</definedName>
    <definedName name="IQ_SP_NSR_DATE_ST">"c13618"</definedName>
    <definedName name="IQ_SP_NSR_LT">"c13611"</definedName>
    <definedName name="IQ_SP_NSR_ST">"c13617"</definedName>
    <definedName name="IQ_SP_OUTLOOK_WATCH">"c2639"</definedName>
    <definedName name="IQ_SP_OUTLOOK_WATCH_DATE">"c2638"</definedName>
    <definedName name="IQ_SP_REASON">"c2174"</definedName>
    <definedName name="IQ_SP_STATUS">"c2173"</definedName>
    <definedName name="IQ_SPECIAL_DIV_CF">"c1169"</definedName>
    <definedName name="IQ_SPECIAL_DIV_CF_BNK">"c1170"</definedName>
    <definedName name="IQ_SPECIAL_DIV_CF_BR">"c1171"</definedName>
    <definedName name="IQ_SPECIAL_DIV_CF_CM">"c1171"</definedName>
    <definedName name="IQ_SPECIAL_DIV_CF_FIN">"c1172"</definedName>
    <definedName name="IQ_SPECIAL_DIV_CF_INS">"c1173"</definedName>
    <definedName name="IQ_SPECIAL_DIV_CF_RE">"c6266"</definedName>
    <definedName name="IQ_SPECIAL_DIV_CF_REIT">"c1174"</definedName>
    <definedName name="IQ_SPECIAL_DIV_CF_UTI">"c1175"</definedName>
    <definedName name="IQ_SPECIAL_DIV_SHARE">"c3007"</definedName>
    <definedName name="IQ_SPECIALTIES">"c18932"</definedName>
    <definedName name="IQ_SPECIFIC_ALLOWANCE">"c15247"</definedName>
    <definedName name="IQ_SPONSORS">"c18920"</definedName>
    <definedName name="IQ_SPONSORS_ID">"c18921"</definedName>
    <definedName name="IQ_SQ_FT_LEASED_GROSS_CONSOL">"c8820"</definedName>
    <definedName name="IQ_SQ_FT_LEASED_GROSS_MANAGED">"c8822"</definedName>
    <definedName name="IQ_SQ_FT_LEASED_GROSS_OTHER">"c8823"</definedName>
    <definedName name="IQ_SQ_FT_LEASED_GROSS_TOTAL">"c8824"</definedName>
    <definedName name="IQ_SQ_FT_LEASED_GROSS_UNCONSOL">"c8821"</definedName>
    <definedName name="IQ_SQ_FT_LEASED_NET_CONSOL">"c8825"</definedName>
    <definedName name="IQ_SQ_FT_LEASED_NET_MANAGED">"c8827"</definedName>
    <definedName name="IQ_SQ_FT_LEASED_NET_OTHER">"c8828"</definedName>
    <definedName name="IQ_SQ_FT_LEASED_NET_TOTAL">"c8829"</definedName>
    <definedName name="IQ_SQ_FT_LEASED_NET_UNCONSOL">"c8826"</definedName>
    <definedName name="IQ_SQ_METER_LEASED_GROSS_CONSOL">"c8830"</definedName>
    <definedName name="IQ_SQ_METER_LEASED_GROSS_MANAGED">"c8832"</definedName>
    <definedName name="IQ_SQ_METER_LEASED_GROSS_OTHER">"c8833"</definedName>
    <definedName name="IQ_SQ_METER_LEASED_GROSS_TOTAL">"c8834"</definedName>
    <definedName name="IQ_SQ_METER_LEASED_GROSS_UNCONSOL">"c8831"</definedName>
    <definedName name="IQ_SQ_METER_LEASED_NET_CONSOL">"c8835"</definedName>
    <definedName name="IQ_SQ_METER_LEASED_NET_MANAGED">"c8837"</definedName>
    <definedName name="IQ_SQ_METER_LEASED_NET_OTHER">"c8838"</definedName>
    <definedName name="IQ_SQ_METER_LEASED_NET_TOTAL">"c8839"</definedName>
    <definedName name="IQ_SQ_METER_LEASED_NET_UNCONSOL">"c8836"</definedName>
    <definedName name="IQ_SR_BONDS_NOTES">"c2501"</definedName>
    <definedName name="IQ_SR_BONDS_NOTES_PCT">"c2502"</definedName>
    <definedName name="IQ_SR_DEBT">"c2526"</definedName>
    <definedName name="IQ_SR_DEBT_EBITDA">"c2552"</definedName>
    <definedName name="IQ_SR_DEBT_EBITDA_CAPEX">"c2553"</definedName>
    <definedName name="IQ_SR_DEBT_PCT">"c2527"</definedName>
    <definedName name="IQ_SR_SECURED_BONDS_NOTES">"c17889"</definedName>
    <definedName name="IQ_SR_SECURED_BONDS_NOTES_PCT">"c18003"</definedName>
    <definedName name="IQ_SR_SECURED_LOANS">"c17888"</definedName>
    <definedName name="IQ_SR_SECURED_LOANS_PCT">"c18002"</definedName>
    <definedName name="IQ_SR_SUB_DEBT">"c2530"</definedName>
    <definedName name="IQ_SR_SUB_DEBT_EBITDA">"c2556"</definedName>
    <definedName name="IQ_SR_SUB_DEBT_EBITDA_CAPEX">"c2557"</definedName>
    <definedName name="IQ_SR_SUB_DEBT_PCT">"c2531"</definedName>
    <definedName name="IQ_SR_UNSECURED_BONDS_NOTES">"c17891"</definedName>
    <definedName name="IQ_SR_UNSECURED_BONDS_NOTES_PCT">"c18005"</definedName>
    <definedName name="IQ_ST_DEBT">"c1176"</definedName>
    <definedName name="IQ_ST_DEBT_BNK">"c1177"</definedName>
    <definedName name="IQ_ST_DEBT_BR">"c1178"</definedName>
    <definedName name="IQ_ST_DEBT_CM">"c1178"</definedName>
    <definedName name="IQ_ST_DEBT_FIN">"c1179"</definedName>
    <definedName name="IQ_ST_DEBT_INS">"c1180"</definedName>
    <definedName name="IQ_ST_DEBT_ISSUED">"c1181"</definedName>
    <definedName name="IQ_ST_DEBT_ISSUED_BNK">"c1182"</definedName>
    <definedName name="IQ_ST_DEBT_ISSUED_BR">"c1183"</definedName>
    <definedName name="IQ_ST_DEBT_ISSUED_CM">"c1183"</definedName>
    <definedName name="IQ_ST_DEBT_ISSUED_FIN">"c1184"</definedName>
    <definedName name="IQ_ST_DEBT_ISSUED_INS">"c1185"</definedName>
    <definedName name="IQ_ST_DEBT_ISSUED_RE">"c6267"</definedName>
    <definedName name="IQ_ST_DEBT_ISSUED_REIT">"c1186"</definedName>
    <definedName name="IQ_ST_DEBT_ISSUED_UTI">"c1187"</definedName>
    <definedName name="IQ_ST_DEBT_PCT">"c2539"</definedName>
    <definedName name="IQ_ST_DEBT_RE">"c6268"</definedName>
    <definedName name="IQ_ST_DEBT_REIT">"c1188"</definedName>
    <definedName name="IQ_ST_DEBT_REPAID">"c1189"</definedName>
    <definedName name="IQ_ST_DEBT_REPAID_BNK">"c1190"</definedName>
    <definedName name="IQ_ST_DEBT_REPAID_BR">"c1191"</definedName>
    <definedName name="IQ_ST_DEBT_REPAID_CM">"c1191"</definedName>
    <definedName name="IQ_ST_DEBT_REPAID_FIN">"c1192"</definedName>
    <definedName name="IQ_ST_DEBT_REPAID_INS">"c1193"</definedName>
    <definedName name="IQ_ST_DEBT_REPAID_RE">"c6269"</definedName>
    <definedName name="IQ_ST_DEBT_REPAID_REIT">"c1194"</definedName>
    <definedName name="IQ_ST_DEBT_REPAID_UTI">"c1195"</definedName>
    <definedName name="IQ_ST_DEBT_UTI">"c1196"</definedName>
    <definedName name="IQ_ST_FHLB_DEBT">"c5658"</definedName>
    <definedName name="IQ_ST_INVEST">"c1197"</definedName>
    <definedName name="IQ_ST_INVEST_ASSETS_TOT_FFIEC">"c13438"</definedName>
    <definedName name="IQ_ST_INVEST_ST_NONCORE_FUNDING_FFIEC">"c13338"</definedName>
    <definedName name="IQ_ST_INVEST_UTI">"c1198"</definedName>
    <definedName name="IQ_ST_NOTE_RECEIV">"c1199"</definedName>
    <definedName name="IQ_STAND_REC_DET_EST_DATE_REUT">"c12307"</definedName>
    <definedName name="IQ_STAND_REC_DET_EST_ORIGIN_REUT">"c12675"</definedName>
    <definedName name="IQ_STAND_REC_DET_EST_REUT">"c12165"</definedName>
    <definedName name="IQ_STAND_REC_NUM_DET_EST_DATE_REUT">"c12306"</definedName>
    <definedName name="IQ_STAND_REC_NUM_DET_EST_ORIGIN_REUT">"c12674"</definedName>
    <definedName name="IQ_STAND_REC_NUM_DET_EST_REUT">"c12164"</definedName>
    <definedName name="IQ_STANDBY_LOC_FHLB_BANK_BEHALF_OFF_BS_FFIEC">"c15412"</definedName>
    <definedName name="IQ_STATE">"c1200"</definedName>
    <definedName name="IQ_STATE_LOCAL_SPENDING_SAAR">"c7017"</definedName>
    <definedName name="IQ_STATE_LOCAL_SPENDING_SAAR_APR">"c7677"</definedName>
    <definedName name="IQ_STATE_LOCAL_SPENDING_SAAR_APR_FC">"c8557"</definedName>
    <definedName name="IQ_STATE_LOCAL_SPENDING_SAAR_FC">"c7897"</definedName>
    <definedName name="IQ_STATE_LOCAL_SPENDING_SAAR_POP">"c7237"</definedName>
    <definedName name="IQ_STATE_LOCAL_SPENDING_SAAR_POP_FC">"c8117"</definedName>
    <definedName name="IQ_STATE_LOCAL_SPENDING_SAAR_YOY">"c7457"</definedName>
    <definedName name="IQ_STATE_LOCAL_SPENDING_SAAR_YOY_FC">"c8337"</definedName>
    <definedName name="IQ_STATES_NONTRANSACTION_ACCOUNTS_FDIC">"c6547"</definedName>
    <definedName name="IQ_STATES_POLI_SUBD_US_NON_TRANS_ACCTS_FFIEC">"c15324"</definedName>
    <definedName name="IQ_STATES_POLI_SUBD_US_TRANS_ACCTS_FFIEC">"c15316"</definedName>
    <definedName name="IQ_STATES_TOTAL_DEPOSITS_FDIC">"c6473"</definedName>
    <definedName name="IQ_STATES_TRANSACTION_ACCOUNTS_FDIC">"c6539"</definedName>
    <definedName name="IQ_STATUTORY_SURPLUS">"c1201"</definedName>
    <definedName name="IQ_STATUTORY_SURPLUS_GAAP_EQUITY">"c15883"</definedName>
    <definedName name="IQ_STOCK_BASED">"c1202"</definedName>
    <definedName name="IQ_STOCK_BASED_AT">"c2999"</definedName>
    <definedName name="IQ_STOCK_BASED_CF">"c1203"</definedName>
    <definedName name="IQ_STOCK_BASED_COGS">"c2990"</definedName>
    <definedName name="IQ_STOCK_BASED_COGS_FIN">"c2998"</definedName>
    <definedName name="IQ_STOCK_BASED_COGS_UTIL">"c2997"</definedName>
    <definedName name="IQ_STOCK_BASED_COMP">"c3512"</definedName>
    <definedName name="IQ_STOCK_BASED_COMP_PRETAX">"c3510"</definedName>
    <definedName name="IQ_STOCK_BASED_COMP_TAX">"c3511"</definedName>
    <definedName name="IQ_STOCK_BASED_EST">"c4520"</definedName>
    <definedName name="IQ_STOCK_BASED_EXPLORE_DRILL">"c13851"</definedName>
    <definedName name="IQ_STOCK_BASED_GA">"c2993"</definedName>
    <definedName name="IQ_STOCK_BASED_HIGH_EST">"c4521"</definedName>
    <definedName name="IQ_STOCK_BASED_LOW_EST">"c4522"</definedName>
    <definedName name="IQ_STOCK_BASED_MEDIAN_EST">"c4523"</definedName>
    <definedName name="IQ_STOCK_BASED_NUM_EST">"c4524"</definedName>
    <definedName name="IQ_STOCK_BASED_OTHER">"c2995"</definedName>
    <definedName name="IQ_STOCK_BASED_RD">"c2991"</definedName>
    <definedName name="IQ_STOCK_BASED_SGA">"c2994"</definedName>
    <definedName name="IQ_STOCK_BASED_SM">"c2992"</definedName>
    <definedName name="IQ_STOCK_BASED_STDDEV_EST">"c4525"</definedName>
    <definedName name="IQ_STOCK_BASED_TOTAL">"c3040"</definedName>
    <definedName name="IQ_STOCK_MARKET_INDEX">"c21101"</definedName>
    <definedName name="IQ_STOCK_OPTIONS_COMP">"c3509"</definedName>
    <definedName name="IQ_STOCK_OPTIONS_COMP_PRETAX">"c3507"</definedName>
    <definedName name="IQ_STOCK_OPTIONS_COMP_TAX">"c3508"</definedName>
    <definedName name="IQ_STRAIGHT_LINE_RENT_ADJ">"c16178"</definedName>
    <definedName name="IQ_STRATEGY_NOTE">"c6791"</definedName>
    <definedName name="IQ_STRIKE_PRICE_ISSUED">"c1645"</definedName>
    <definedName name="IQ_STRIKE_PRICE_OS">"c1646"</definedName>
    <definedName name="IQ_STRIPS_RECEIVABLE_MORTGAGE_LOANS_FFIEC">"c12844"</definedName>
    <definedName name="IQ_STRIPS_RECEIVABLE_OTHER_FFIEC">"c12845"</definedName>
    <definedName name="IQ_STRUCT_FIN_CLASS">"c8950"</definedName>
    <definedName name="IQ_STRUCT_FIN_SERIES">"c8956"</definedName>
    <definedName name="IQ_STRUCTURED_NOTES_INVEST_SECURITIES_FFIEC">"c13468"</definedName>
    <definedName name="IQ_STRUCTURING_NOTES_TIER_1_FFIEC">"c13344"</definedName>
    <definedName name="IQ_STW">"c2166"</definedName>
    <definedName name="IQ_SUB_BONDS_NOTES">"c2503"</definedName>
    <definedName name="IQ_SUB_BONDS_NOTES_PCT">"c2504"</definedName>
    <definedName name="IQ_SUB_DEBT">"c2532"</definedName>
    <definedName name="IQ_SUB_DEBT_EBITDA">"c2558"</definedName>
    <definedName name="IQ_SUB_DEBT_EBITDA_CAPEX">"c2559"</definedName>
    <definedName name="IQ_SUB_DEBT_FDIC">"c6346"</definedName>
    <definedName name="IQ_SUB_DEBT_PCT">"c2533"</definedName>
    <definedName name="IQ_SUB_LEASE_AFTER_FIVE">"c1207"</definedName>
    <definedName name="IQ_SUB_LEASE_INC_CY">"c1208"</definedName>
    <definedName name="IQ_SUB_LEASE_INC_CY1">"c1209"</definedName>
    <definedName name="IQ_SUB_LEASE_INC_CY2">"c1210"</definedName>
    <definedName name="IQ_SUB_LEASE_INC_CY3">"c1211"</definedName>
    <definedName name="IQ_SUB_LEASE_INC_CY4">"c1212"</definedName>
    <definedName name="IQ_SUB_LEASE_NEXT_FIVE">"c1213"</definedName>
    <definedName name="IQ_SUB_NOTES_DEBENTURES_FAIR_VALUE_TOT_FFIEC">"c15410"</definedName>
    <definedName name="IQ_SUB_NOTES_DEBENTURES_FFIEC">"c12867"</definedName>
    <definedName name="IQ_SUB_NOTES_DEBENTURES_LEVEL_1_FFIEC">"c15432"</definedName>
    <definedName name="IQ_SUB_NOTES_DEBENTURES_LEVEL_2_FFIEC">"c15445"</definedName>
    <definedName name="IQ_SUB_NOTES_DEBENTURES_LEVEL_3_FFIEC">"c15458"</definedName>
    <definedName name="IQ_SUB_NOTES_PAYABLE_UNCONSOLIDATED_TRUSTS_FFIEC">"c12868"</definedName>
    <definedName name="IQ_SUBS_ANALOG_CABLE">"c2855"</definedName>
    <definedName name="IQ_SUBS_BASIC_CABLE">"c16205"</definedName>
    <definedName name="IQ_SUBS_BBAND">"c2858"</definedName>
    <definedName name="IQ_SUBS_BUNDLED">"c2861"</definedName>
    <definedName name="IQ_SUBS_DIG_CABLE">"c2856"</definedName>
    <definedName name="IQ_SUBS_NON_VIDEO">"c2860"</definedName>
    <definedName name="IQ_SUBS_PHONE">"c2859"</definedName>
    <definedName name="IQ_SUBS_POSTPAID_WIRELESS">"c2118"</definedName>
    <definedName name="IQ_SUBS_PREPAID_WIRELESS">"c2117"</definedName>
    <definedName name="IQ_SUBS_RESELL_WHOLESALE_WIRELESS">"c15749"</definedName>
    <definedName name="IQ_SUBS_TOTAL">"c2862"</definedName>
    <definedName name="IQ_SUBS_TOTAL_WIRELESS">"c2119"</definedName>
    <definedName name="IQ_SUBS_VIDEO">"c2857"</definedName>
    <definedName name="IQ_SUPPLIES_FFIEC">"c13050"</definedName>
    <definedName name="IQ_SUPPORT_INFRASTRUCTURE_CABLE_INVEST">"c15805"</definedName>
    <definedName name="IQ_SURFACE_RESERVES_COAL">"c15920"</definedName>
    <definedName name="IQ_SURFACE_RESERVES_TO_TOTAL_RESERVES_COAL">"c15959"</definedName>
    <definedName name="IQ_SURPLUS_FDIC">"c6351"</definedName>
    <definedName name="IQ_SURPLUS_FFIEC">"c12877"</definedName>
    <definedName name="IQ_SVA">"c1214"</definedName>
    <definedName name="IQ_SYMBOL_RT">"SYMBOL"</definedName>
    <definedName name="IQ_SYNTHETIC_STRUCTURED_PRODUCTS_AVAIL_SALE_FFIEC">"c15264"</definedName>
    <definedName name="IQ_SYNTHETIC_STRUCTURED_PRODUCTS_FFIEC">"c15261"</definedName>
    <definedName name="IQ_TANGIBLE_ASSETS_FFIEC">"c13916"</definedName>
    <definedName name="IQ_TANGIBLE_COMMON_EQUITY_FFIEC">"c13914"</definedName>
    <definedName name="IQ_TANGIBLE_EQUITY_ASSETS_FFIEC">"c13346"</definedName>
    <definedName name="IQ_TANGIBLE_EQUITY_FFIEC">"c13915"</definedName>
    <definedName name="IQ_TANGIBLE_TIER_1_LEVERAGE_FFIEC">"c13345"</definedName>
    <definedName name="IQ_TARGET_PRICE_DET_EST_CURRENCY_REUT">"c12547"</definedName>
    <definedName name="IQ_TARGET_PRICE_DET_EST_DATE_REUT">"c12308"</definedName>
    <definedName name="IQ_TARGET_PRICE_DET_EST_INCL_REUT">"c12430"</definedName>
    <definedName name="IQ_TARGET_PRICE_DET_EST_ORIGIN_REUT">"c12731"</definedName>
    <definedName name="IQ_TARGET_PRICE_DET_EST_REUT">"c12166"</definedName>
    <definedName name="IQ_TARGET_PRICE_LASTCLOSE">"c1855"</definedName>
    <definedName name="IQ_TARGET_PRICE_NUM">"c1653"</definedName>
    <definedName name="IQ_TARGET_PRICE_NUM_CIQ">"c4661"</definedName>
    <definedName name="IQ_TARGET_PRICE_NUM_REUT">"c5319"</definedName>
    <definedName name="IQ_TARGET_PRICE_STDDEV">"c1654"</definedName>
    <definedName name="IQ_TARGET_PRICE_STDDEV_CIQ">"c4662"</definedName>
    <definedName name="IQ_TARGET_PRICE_STDDEV_REUT">"c5320"</definedName>
    <definedName name="IQ_TARP_INIT_INVEST_AMT">"c17863"</definedName>
    <definedName name="IQ_TARP_INIT_INVEST_DATE_ANN">"c17861"</definedName>
    <definedName name="IQ_TARP_INIT_INVEST_DATE_CLOSED">"c17862"</definedName>
    <definedName name="IQ_TARP_INVESTOR_STATUS">"c17865"</definedName>
    <definedName name="IQ_TARP_REMAINING_AMT">"c17869"</definedName>
    <definedName name="IQ_TARP_REMAINING_SEC_DES">"c17870"</definedName>
    <definedName name="IQ_TARP_REPAYMENT_DISP">"c17866"</definedName>
    <definedName name="IQ_TARP_REPAYMENT_DISP_AMT">"c17868"</definedName>
    <definedName name="IQ_TARP_REPAYMENT_DISP_DATE">"c17867"</definedName>
    <definedName name="IQ_TARP_ROUND">"c17859"</definedName>
    <definedName name="IQ_TARP_STATUS">"c17864"</definedName>
    <definedName name="IQ_TARP_TR_AMT">"c17857"</definedName>
    <definedName name="IQ_TARP_TR_DATE">"c17856"</definedName>
    <definedName name="IQ_TARP_TR_TYPE">"c17858"</definedName>
    <definedName name="IQ_TARP_TRANSACTION_ID">"c17871"</definedName>
    <definedName name="IQ_TAX_BENEFIT_CF_1YR">"c3483"</definedName>
    <definedName name="IQ_TAX_BENEFIT_CF_2YR">"c3484"</definedName>
    <definedName name="IQ_TAX_BENEFIT_CF_3YR">"c3485"</definedName>
    <definedName name="IQ_TAX_BENEFIT_CF_4YR">"c3486"</definedName>
    <definedName name="IQ_TAX_BENEFIT_CF_5YR">"c3487"</definedName>
    <definedName name="IQ_TAX_BENEFIT_CF_AFTER_FIVE">"c3488"</definedName>
    <definedName name="IQ_TAX_BENEFIT_CF_MAX_YEAR">"c3491"</definedName>
    <definedName name="IQ_TAX_BENEFIT_CF_NO_EXP">"c3489"</definedName>
    <definedName name="IQ_TAX_BENEFIT_CF_TOTAL">"c3490"</definedName>
    <definedName name="IQ_TAX_BENEFIT_OPTIONS">"c1215"</definedName>
    <definedName name="IQ_TAX_EQUIV_NET_INT_INC">"c1216"</definedName>
    <definedName name="IQ_TAX_EQUIVALENT_ADJUSTMENTS_FFIEC">"c13854"</definedName>
    <definedName name="IQ_TAX_OTHER_EXP_AP">"c8878"</definedName>
    <definedName name="IQ_TAX_OTHER_EXP_AP_ABS">"c8897"</definedName>
    <definedName name="IQ_TAX_OTHER_EXP_NAME_AP">"c8916"</definedName>
    <definedName name="IQ_TAX_OTHER_EXP_NAME_AP_ABS">"c8935"</definedName>
    <definedName name="IQ_TAXES_ADJ_NOI_FFIEC">"c13395"</definedName>
    <definedName name="IQ_TAXES_NOI_FFIEC">"c13394"</definedName>
    <definedName name="IQ_TAXES_TE_AVG_ASSETS_FFIEC">"c13366"</definedName>
    <definedName name="IQ_TBV">"c1906"</definedName>
    <definedName name="IQ_TBV_10YR_ANN_CAGR">"c6169"</definedName>
    <definedName name="IQ_TBV_10YR_ANN_GROWTH">"c1936"</definedName>
    <definedName name="IQ_TBV_1YR_ANN_GROWTH">"c1931"</definedName>
    <definedName name="IQ_TBV_2YR_ANN_CAGR">"c6165"</definedName>
    <definedName name="IQ_TBV_2YR_ANN_GROWTH">"c1932"</definedName>
    <definedName name="IQ_TBV_3YR_ANN_CAGR">"c6166"</definedName>
    <definedName name="IQ_TBV_3YR_ANN_GROWTH">"c1933"</definedName>
    <definedName name="IQ_TBV_5YR_ANN_CAGR">"c6167"</definedName>
    <definedName name="IQ_TBV_5YR_ANN_GROWTH">"c1934"</definedName>
    <definedName name="IQ_TBV_7YR_ANN_CAGR">"c6168"</definedName>
    <definedName name="IQ_TBV_7YR_ANN_GROWTH">"c1935"</definedName>
    <definedName name="IQ_TBV_EXCL_FFIEC">"c13516"</definedName>
    <definedName name="IQ_TBV_SHARE">"c1217"</definedName>
    <definedName name="IQ_TBV_SHARE_REPORTED">"c19140"</definedName>
    <definedName name="IQ_TELECOM_FFIEC">"c13057"</definedName>
    <definedName name="IQ_TEMPLATE">"c1521"</definedName>
    <definedName name="IQ_TEMPLATE_BS">"c1211"</definedName>
    <definedName name="IQ_TEMPLATE_CF">"c1212"</definedName>
    <definedName name="IQ_TEMPLATE_IS">"c1213"</definedName>
    <definedName name="IQ_TENANT">"c1218"</definedName>
    <definedName name="IQ_TENANT_LEASE_COMMISSION">"c16177"</definedName>
    <definedName name="IQ_TERM_LOANS">"c2499"</definedName>
    <definedName name="IQ_TERM_LOANS_PCT">"c2500"</definedName>
    <definedName name="IQ_TEV">"c1219"</definedName>
    <definedName name="IQ_TEV_EBIT">"c1220"</definedName>
    <definedName name="IQ_TEV_EBIT_AVG">"c1221"</definedName>
    <definedName name="IQ_TEV_EBIT_FWD">"c2238"</definedName>
    <definedName name="IQ_TEV_EBIT_FWD_REUT">"c4054"</definedName>
    <definedName name="IQ_TEV_EBITDA">"c1222"</definedName>
    <definedName name="IQ_TEV_EBITDA_AVG">"c1223"</definedName>
    <definedName name="IQ_TEV_EBITDA_FWD">"c1224"</definedName>
    <definedName name="IQ_TEV_EBITDA_FWD_CIQ">"c4043"</definedName>
    <definedName name="IQ_TEV_EBITDA_FWD_REUT">"c4050"</definedName>
    <definedName name="IQ_TEV_EMPLOYEE_AVG">"c1225"</definedName>
    <definedName name="IQ_TEV_EST">"c4526"</definedName>
    <definedName name="IQ_TEV_HIGH_EST">"c4527"</definedName>
    <definedName name="IQ_TEV_LOW_EST">"c4528"</definedName>
    <definedName name="IQ_TEV_MEDIAN_EST">"c4529"</definedName>
    <definedName name="IQ_TEV_NUM_EST">"c4530"</definedName>
    <definedName name="IQ_TEV_REV_DATE_TIME_REUT">"c28564"</definedName>
    <definedName name="IQ_TEV_REVISIONS_REUT">"c28525"</definedName>
    <definedName name="IQ_TEV_STDDEV_EST">"c4531"</definedName>
    <definedName name="IQ_TEV_TOTAL_REV">"c1226"</definedName>
    <definedName name="IQ_TEV_TOTAL_REV_AVG">"c1227"</definedName>
    <definedName name="IQ_TEV_TOTAL_REV_FWD">"c1228"</definedName>
    <definedName name="IQ_TEV_TOTAL_REV_FWD_CIQ">"c4044"</definedName>
    <definedName name="IQ_TEV_TOTAL_REV_FWD_REUT">"c4051"</definedName>
    <definedName name="IQ_TEV_UFCF">"c2208"</definedName>
    <definedName name="IQ_THREE_MONTHS_FIXED_AND_FLOATING_FDIC">"c6419"</definedName>
    <definedName name="IQ_THREE_MONTHS_MORTGAGE_PASS_THROUGHS_FDIC">"c6411"</definedName>
    <definedName name="IQ_THREE_YEAR_FIXED_AND_FLOATING_RATE_FDIC">"c6421"</definedName>
    <definedName name="IQ_THREE_YEAR_MORTGAGE_PASS_THROUGHS_FDIC">"c6413"</definedName>
    <definedName name="IQ_THREE_YEARS_LESS_FDIC">"c6417"</definedName>
    <definedName name="IQ_TIER_1_CAPITAL_BEFORE_CHARGES_T1_FFIEC">"c13139"</definedName>
    <definedName name="IQ_TIER_1_CAPITAL_FFIEC">"c13143"</definedName>
    <definedName name="IQ_TIER_1_LEVERAGE_RATIO_FFIEC">"c13160"</definedName>
    <definedName name="IQ_TIER_1_RISK_BASED_CAPITAL_RATIO_FDIC">"c6746"</definedName>
    <definedName name="IQ_TIER_1_RISK_BASED_CAPITAL_RATIO_FFIEC">"c13161"</definedName>
    <definedName name="IQ_TIER_2_CAPITAL_FFIEC">"c13149"</definedName>
    <definedName name="IQ_TIER_3_CAPITAL_ALLOCATED_MARKET_RISK_FFIEC">"c13151"</definedName>
    <definedName name="IQ_TIER_ONE_CAPITAL">"c2667"</definedName>
    <definedName name="IQ_TIER_ONE_FDIC">"c6369"</definedName>
    <definedName name="IQ_TIER_ONE_RATIO">"c1229"</definedName>
    <definedName name="IQ_TIER_TWO_CAPITAL">"c2669"</definedName>
    <definedName name="IQ_TIER_TWO_CAPITAL_RATIO">"c15241"</definedName>
    <definedName name="IQ_TIME_DEP">"c1230"</definedName>
    <definedName name="IQ_TIME_DEPOSIT_LESS_100000_QUARTERLY_AVG_FFIEC">"c15487"</definedName>
    <definedName name="IQ_TIME_DEPOSIT_MORE_100000_QUARTERLY_AVG_FFIEC">"c15486"</definedName>
    <definedName name="IQ_TIME_DEPOSITS_LESS_100K_OTHER_INSTITUTIONS_FFIEC">"c12953"</definedName>
    <definedName name="IQ_TIME_DEPOSITS_LESS_100K_TOT_DEPOSITS_FFIEC">"c13907"</definedName>
    <definedName name="IQ_TIME_DEPOSITS_LESS_THAN_100K_FDIC">"c6465"</definedName>
    <definedName name="IQ_TIME_DEPOSITS_MORE_100K_OTHER_INSTITUTIONS_FFIEC">"c12954"</definedName>
    <definedName name="IQ_TIME_DEPOSITS_MORE_100K_TOT_DEPOSITS_FFIEC">"c13906"</definedName>
    <definedName name="IQ_TIME_DEPOSITS_MORE_THAN_100K_FDIC">"c6470"</definedName>
    <definedName name="IQ_TIME_DEPOSITS_TOTAL_DEPOSITS">"c15723"</definedName>
    <definedName name="IQ_TODAY">0</definedName>
    <definedName name="IQ_TOT_1_4_FAM_LOANS_TOT_LOANS_FFIEC">"c13868"</definedName>
    <definedName name="IQ_TOT_ADJ_INC">"c1616"</definedName>
    <definedName name="IQ_TOT_LEASES_TOT_LOANS_FFIEC">"c13876"</definedName>
    <definedName name="IQ_TOT_NON_RE_LOANS_TOT_LOANS_FFIEC">"c13877"</definedName>
    <definedName name="IQ_TOT_NONTRANS_ACCTS_TOT_DEPOSITS_FFIEC">"c13909"</definedName>
    <definedName name="IQ_TOT_RE_LOANS_TOT_LOANS_FFIEC">"c13873"</definedName>
    <definedName name="IQ_TOT_TIME_DEPOSITS_TOT_DEPOSITS_FFIEC">"c13908"</definedName>
    <definedName name="IQ_TOTAL_AR_BR">"c1231"</definedName>
    <definedName name="IQ_TOTAL_AR_CM">"c1231"</definedName>
    <definedName name="IQ_TOTAL_AR_RE">"c6270"</definedName>
    <definedName name="IQ_TOTAL_AR_REIT">"c1232"</definedName>
    <definedName name="IQ_TOTAL_AR_UTI">"c1233"</definedName>
    <definedName name="IQ_TOTAL_ASSETS">"c1234"</definedName>
    <definedName name="IQ_TOTAL_ASSETS_10YR_ANN_CAGR">"c6140"</definedName>
    <definedName name="IQ_TOTAL_ASSETS_10YR_ANN_GROWTH">"c1235"</definedName>
    <definedName name="IQ_TOTAL_ASSETS_1YR_ANN_GROWTH">"c1236"</definedName>
    <definedName name="IQ_TOTAL_ASSETS_2YR_ANN_CAGR">"c6141"</definedName>
    <definedName name="IQ_TOTAL_ASSETS_2YR_ANN_GROWTH">"c1237"</definedName>
    <definedName name="IQ_TOTAL_ASSETS_3YR_ANN_CAGR">"c6142"</definedName>
    <definedName name="IQ_TOTAL_ASSETS_3YR_ANN_GROWTH">"c1238"</definedName>
    <definedName name="IQ_TOTAL_ASSETS_5YR_ANN_CAGR">"c6143"</definedName>
    <definedName name="IQ_TOTAL_ASSETS_5YR_ANN_GROWTH">"c1239"</definedName>
    <definedName name="IQ_TOTAL_ASSETS_7YR_ANN_CAGR">"c6144"</definedName>
    <definedName name="IQ_TOTAL_ASSETS_7YR_ANN_GROWTH">"c1240"</definedName>
    <definedName name="IQ_TOTAL_ASSETS_BNK_SUBTOTAL_AP">"c13644"</definedName>
    <definedName name="IQ_TOTAL_ASSETS_FAIR_VALUE_TOT_FFIEC">"c15405"</definedName>
    <definedName name="IQ_TOTAL_ASSETS_FDIC">"c6339"</definedName>
    <definedName name="IQ_TOTAL_ASSETS_FFIEC">"c12849"</definedName>
    <definedName name="IQ_TOTAL_ASSETS_LEVEL_1_FFIEC">"c15427"</definedName>
    <definedName name="IQ_TOTAL_ASSETS_LEVEL_2_FFIEC">"c15440"</definedName>
    <definedName name="IQ_TOTAL_ASSETS_LEVEL_3_FFIEC">"c15453"</definedName>
    <definedName name="IQ_TOTAL_ASSETS_LH_FFIEC">"c13106"</definedName>
    <definedName name="IQ_TOTAL_ASSETS_PC_FFIEC">"c13099"</definedName>
    <definedName name="IQ_TOTAL_ASSETS_SUBTOTAL_AP">"c8985"</definedName>
    <definedName name="IQ_TOTAL_ATTRIB_ORE_RESOURCES_ALUM">"c9241"</definedName>
    <definedName name="IQ_TOTAL_ATTRIB_ORE_RESOURCES_COP">"c9185"</definedName>
    <definedName name="IQ_TOTAL_ATTRIB_ORE_RESOURCES_DIAM">"c9665"</definedName>
    <definedName name="IQ_TOTAL_ATTRIB_ORE_RESOURCES_GOLD">"c9026"</definedName>
    <definedName name="IQ_TOTAL_ATTRIB_ORE_RESOURCES_IRON">"c9400"</definedName>
    <definedName name="IQ_TOTAL_ATTRIB_ORE_RESOURCES_LEAD">"c9453"</definedName>
    <definedName name="IQ_TOTAL_ATTRIB_ORE_RESOURCES_MANG">"c9506"</definedName>
    <definedName name="IQ_TOTAL_ATTRIB_ORE_RESOURCES_MOLYB">"c9718"</definedName>
    <definedName name="IQ_TOTAL_ATTRIB_ORE_RESOURCES_NICK">"c9294"</definedName>
    <definedName name="IQ_TOTAL_ATTRIB_ORE_RESOURCES_PLAT">"c9132"</definedName>
    <definedName name="IQ_TOTAL_ATTRIB_ORE_RESOURCES_SILVER">"c9079"</definedName>
    <definedName name="IQ_TOTAL_ATTRIB_ORE_RESOURCES_TITAN">"c9559"</definedName>
    <definedName name="IQ_TOTAL_ATTRIB_ORE_RESOURCES_URAN">"c9612"</definedName>
    <definedName name="IQ_TOTAL_ATTRIB_ORE_RESOURCES_ZINC">"c9347"</definedName>
    <definedName name="IQ_TOTAL_AVG_CE_TOTAL_AVG_ASSETS">"c1241"</definedName>
    <definedName name="IQ_TOTAL_AVG_EQUITY_TOTAL_AVG_ASSETS">"c1242"</definedName>
    <definedName name="IQ_TOTAL_BANK_CAPITAL">"c2668"</definedName>
    <definedName name="IQ_TOTAL_BEDS">"c8785"</definedName>
    <definedName name="IQ_TOTAL_BROKERED_DEPOSIT_FFIEC">"c15304"</definedName>
    <definedName name="IQ_TOTAL_CA">"c1243"</definedName>
    <definedName name="IQ_TOTAL_CA_SUBTOTAL_AP">"c8986"</definedName>
    <definedName name="IQ_TOTAL_CAP">"c1507"</definedName>
    <definedName name="IQ_TOTAL_CAPITAL_RATIO">"c1244"</definedName>
    <definedName name="IQ_TOTAL_CASH_DIVID">"c1266"</definedName>
    <definedName name="IQ_TOTAL_CASH_DIVID_1">"c1455"</definedName>
    <definedName name="IQ_TOTAL_CASH_DUE_DEPOSITORY_INSTIT_DOM_FFIEC">"c15291"</definedName>
    <definedName name="IQ_TOTAL_CASH_DUE_DEPOSITORY_INSTIT_FFIEC">"c15285"</definedName>
    <definedName name="IQ_TOTAL_CASH_FINAN">"c119"</definedName>
    <definedName name="IQ_TOTAL_CASH_FINAN_1">"c1352"</definedName>
    <definedName name="IQ_TOTAL_CASH_INVEST">"c121"</definedName>
    <definedName name="IQ_TOTAL_CASH_INVEST_1">"c1353"</definedName>
    <definedName name="IQ_TOTAL_CASH_OPER">"c122"</definedName>
    <definedName name="IQ_TOTAL_CASH_OPER_1">"c1354"</definedName>
    <definedName name="IQ_TOTAL_CHARGE_OFFS_FDIC">"c6603"</definedName>
    <definedName name="IQ_TOTAL_CHURN">"c2122"</definedName>
    <definedName name="IQ_TOTAL_CL">"c1245"</definedName>
    <definedName name="IQ_TOTAL_CL_SUBTOTAL_AP">"c8987"</definedName>
    <definedName name="IQ_TOTAL_COAL_PRODUCTION_COAL">"c9824"</definedName>
    <definedName name="IQ_TOTAL_COMMON">"c1022"</definedName>
    <definedName name="IQ_TOTAL_COMMON_1">"c1411"</definedName>
    <definedName name="IQ_TOTAL_COMMON_EQUITY">"c1246"</definedName>
    <definedName name="IQ_TOTAL_COMMON_EQUITY_FFIEC">"c13913"</definedName>
    <definedName name="IQ_TOTAL_COMMON_EQUITY_TOTAL_ASSETS_FFIEC">"c13864"</definedName>
    <definedName name="IQ_TOTAL_COMMON_SHARES_OUT_FFIEC">"c12955"</definedName>
    <definedName name="IQ_TOTAL_CONSTRUCTION_LL_REC_DOM_FFIEC">"c13515"</definedName>
    <definedName name="IQ_TOTAL_CURRENT_ASSETS">"c1243"</definedName>
    <definedName name="IQ_TOTAL_CURRENT_ASSETS_1">"c1430"</definedName>
    <definedName name="IQ_TOTAL_CURRENT_LIAB">"c1245"</definedName>
    <definedName name="IQ_TOTAL_CURRENT_LIAB_1">"c1431"</definedName>
    <definedName name="IQ_TOTAL_DEBT">"c1247"</definedName>
    <definedName name="IQ_TOTAL_DEBT_CAPITAL">"c1248"</definedName>
    <definedName name="IQ_TOTAL_DEBT_CURRENT">"c6190"</definedName>
    <definedName name="IQ_TOTAL_DEBT_DUE">"c2509"</definedName>
    <definedName name="IQ_TOTAL_DEBT_EBITDA">"c1249"</definedName>
    <definedName name="IQ_TOTAL_DEBT_EBITDA_CAPEX">"c2948"</definedName>
    <definedName name="IQ_TOTAL_DEBT_EQUITY">"c1250"</definedName>
    <definedName name="IQ_TOTAL_DEBT_EST">"c4532"</definedName>
    <definedName name="IQ_TOTAL_DEBT_EXCL_FIN">"c2937"</definedName>
    <definedName name="IQ_TOTAL_DEBT_GUIDANCE">"c4533"</definedName>
    <definedName name="IQ_TOTAL_DEBT_GUIDANCE_CIQ">"c5086"</definedName>
    <definedName name="IQ_TOTAL_DEBT_GUIDANCE_CIQ_COL">"c11733"</definedName>
    <definedName name="IQ_TOTAL_DEBT_HIGH_EST">"c4534"</definedName>
    <definedName name="IQ_TOTAL_DEBT_HIGH_GUIDANCE">"c4196"</definedName>
    <definedName name="IQ_TOTAL_DEBT_HIGH_GUIDANCE_CIQ">"c4608"</definedName>
    <definedName name="IQ_TOTAL_DEBT_HIGH_GUIDANCE_CIQ_COL">"c11257"</definedName>
    <definedName name="IQ_TOTAL_DEBT_ISSUED">"c1251"</definedName>
    <definedName name="IQ_TOTAL_DEBT_ISSUED_BNK">"c1252"</definedName>
    <definedName name="IQ_TOTAL_DEBT_ISSUED_BR">"c1253"</definedName>
    <definedName name="IQ_TOTAL_DEBT_ISSUED_CM">"c1253"</definedName>
    <definedName name="IQ_TOTAL_DEBT_ISSUED_FIN">"c1254"</definedName>
    <definedName name="IQ_TOTAL_DEBT_ISSUED_RE">"c6271"</definedName>
    <definedName name="IQ_TOTAL_DEBT_ISSUED_REIT">"c1255"</definedName>
    <definedName name="IQ_TOTAL_DEBT_ISSUED_UTI">"c1256"</definedName>
    <definedName name="IQ_TOTAL_DEBT_ISSUES_INS">"c1257"</definedName>
    <definedName name="IQ_TOTAL_DEBT_LOW_EST">"c4535"</definedName>
    <definedName name="IQ_TOTAL_DEBT_LOW_GUIDANCE">"c4236"</definedName>
    <definedName name="IQ_TOTAL_DEBT_LOW_GUIDANCE_CIQ">"c4648"</definedName>
    <definedName name="IQ_TOTAL_DEBT_LOW_GUIDANCE_CIQ_COL">"c11297"</definedName>
    <definedName name="IQ_TOTAL_DEBT_MEDIAN_EST">"c4536"</definedName>
    <definedName name="IQ_TOTAL_DEBT_NON_CURRENT">"c6191"</definedName>
    <definedName name="IQ_TOTAL_DEBT_NUM_EST">"c4537"</definedName>
    <definedName name="IQ_TOTAL_DEBT_OVER_EBITDA">"c1249"</definedName>
    <definedName name="IQ_TOTAL_DEBT_OVER_EBITDA_1">"c1433"</definedName>
    <definedName name="IQ_TOTAL_DEBT_OVER_TOTAL_BV">"c1250"</definedName>
    <definedName name="IQ_TOTAL_DEBT_OVER_TOTAL_BV_1">"c1434"</definedName>
    <definedName name="IQ_TOTAL_DEBT_OVER_TOTAL_CAP">"c1248"</definedName>
    <definedName name="IQ_TOTAL_DEBT_OVER_TOTAL_CAP_1">"c1432"</definedName>
    <definedName name="IQ_TOTAL_DEBT_REPAID">"c1258"</definedName>
    <definedName name="IQ_TOTAL_DEBT_REPAID_BNK">"c1259"</definedName>
    <definedName name="IQ_TOTAL_DEBT_REPAID_BR">"c1260"</definedName>
    <definedName name="IQ_TOTAL_DEBT_REPAID_CM">"c1260"</definedName>
    <definedName name="IQ_TOTAL_DEBT_REPAID_FIN">"c1261"</definedName>
    <definedName name="IQ_TOTAL_DEBT_REPAID_INS">"c1262"</definedName>
    <definedName name="IQ_TOTAL_DEBT_REPAID_RE">"c6272"</definedName>
    <definedName name="IQ_TOTAL_DEBT_REPAID_REIT">"c1263"</definedName>
    <definedName name="IQ_TOTAL_DEBT_REPAID_UTI">"c1264"</definedName>
    <definedName name="IQ_TOTAL_DEBT_SECURITIES_FDIC">"c6410"</definedName>
    <definedName name="IQ_TOTAL_DEBT_STDDEV_EST">"c4538"</definedName>
    <definedName name="IQ_TOTAL_DEPOSITS">"c1265"</definedName>
    <definedName name="IQ_TOTAL_DEPOSITS_DOM_FFIEC">"c15313"</definedName>
    <definedName name="IQ_TOTAL_DEPOSITS_FDIC">"c6342"</definedName>
    <definedName name="IQ_TOTAL_DEPOSITS_FFIEC">"c13623"</definedName>
    <definedName name="IQ_TOTAL_DEPOSITS_SUPPLE">"c15253"</definedName>
    <definedName name="IQ_TOTAL_DIV_PAID_CF">"c1266"</definedName>
    <definedName name="IQ_TOTAL_EMPLOYEE">"c1522"</definedName>
    <definedName name="IQ_TOTAL_EMPLOYEE_1">"c2141"</definedName>
    <definedName name="IQ_TOTAL_EMPLOYEES">"c1522"</definedName>
    <definedName name="IQ_TOTAL_EMPLOYEES_FDIC">"c6355"</definedName>
    <definedName name="IQ_TOTAL_EQUITY">"c1267"</definedName>
    <definedName name="IQ_TOTAL_EQUITY_10YR_ANN_CAGR">"c6145"</definedName>
    <definedName name="IQ_TOTAL_EQUITY_10YR_ANN_GROWTH">"c1268"</definedName>
    <definedName name="IQ_TOTAL_EQUITY_1YR_ANN_GROWTH">"c1269"</definedName>
    <definedName name="IQ_TOTAL_EQUITY_2YR_ANN_CAGR">"c6146"</definedName>
    <definedName name="IQ_TOTAL_EQUITY_2YR_ANN_GROWTH">"c1270"</definedName>
    <definedName name="IQ_TOTAL_EQUITY_3YR_ANN_CAGR">"c6147"</definedName>
    <definedName name="IQ_TOTAL_EQUITY_3YR_ANN_GROWTH">"c1271"</definedName>
    <definedName name="IQ_TOTAL_EQUITY_5YR_ANN_CAGR">"c6148"</definedName>
    <definedName name="IQ_TOTAL_EQUITY_5YR_ANN_GROWTH">"c1272"</definedName>
    <definedName name="IQ_TOTAL_EQUITY_7YR_ANN_CAGR">"c6149"</definedName>
    <definedName name="IQ_TOTAL_EQUITY_7YR_ANN_GROWTH">"c1273"</definedName>
    <definedName name="IQ_TOTAL_EQUITY_ALLOWANCE_TOTAL_LOANS">"c1274"</definedName>
    <definedName name="IQ_TOTAL_EQUITY_CAPITAL_T1_FFIEC">"c13130"</definedName>
    <definedName name="IQ_TOTAL_EQUITY_FFIEC">"c12881"</definedName>
    <definedName name="IQ_TOTAL_EQUITY_INCL_MINORITY_INTEREST_FFIEC">"c15278"</definedName>
    <definedName name="IQ_TOTAL_EQUITY_LH_FFIEC">"c13109"</definedName>
    <definedName name="IQ_TOTAL_EQUITY_PC_FFIEC">"c13102"</definedName>
    <definedName name="IQ_TOTAL_EQUITY_SUBTOTAL_AP">"c8989"</definedName>
    <definedName name="IQ_TOTAL_EQUITY_TOTAL_ASSETS_FFIEC">"c13863"</definedName>
    <definedName name="IQ_TOTAL_FOREIGN_DEPOSITS_FFIEC">"c15348"</definedName>
    <definedName name="IQ_TOTAL_FOREIGN_LOANS_QUARTERLY_AVG_FFIEC">"c15482"</definedName>
    <definedName name="IQ_TOTAL_IBF_ASSETS_CONSOL_BANK_FFIEC">"c15299"</definedName>
    <definedName name="IQ_TOTAL_IBF_LIABILITIES_FFIEC">"c15302"</definedName>
    <definedName name="IQ_TOTAL_IBF_LL_REC_FFIEC">"c15297"</definedName>
    <definedName name="IQ_TOTAL_INT_EXPENSE_FFIEC">"c13000"</definedName>
    <definedName name="IQ_TOTAL_INT_INCOME_FFIEC">"c12989"</definedName>
    <definedName name="IQ_TOTAL_INTEREST_EXP">"c591"</definedName>
    <definedName name="IQ_TOTAL_INTEREST_EXP_1">"c1382"</definedName>
    <definedName name="IQ_TOTAL_INTEREST_EXP_FOREIGN_FFIEC">"c15374"</definedName>
    <definedName name="IQ_TOTAL_INTEREST_INC_FOREIGN_FFIEC">"c15373"</definedName>
    <definedName name="IQ_TOTAL_INVENTORY">"c622"</definedName>
    <definedName name="IQ_TOTAL_INVENTORY_1">"c1385"</definedName>
    <definedName name="IQ_TOTAL_INVEST">"c1275"</definedName>
    <definedName name="IQ_TOTAL_IRA_KEOGH_PLAN_ACCOUNTS_FFIEC">"c15303"</definedName>
    <definedName name="IQ_TOTAL_LIAB">"c1276"</definedName>
    <definedName name="IQ_TOTAL_LIAB_BNK">"c1277"</definedName>
    <definedName name="IQ_TOTAL_LIAB_BR">"c1278"</definedName>
    <definedName name="IQ_TOTAL_LIAB_CM">"c1278"</definedName>
    <definedName name="IQ_TOTAL_LIAB_EQUITY">"c1279"</definedName>
    <definedName name="IQ_TOTAL_LIAB_EQUITY_FDIC">"c6354"</definedName>
    <definedName name="IQ_TOTAL_LIAB_EQUITY_SUBTOTAL_AP">"c8988"</definedName>
    <definedName name="IQ_TOTAL_LIAB_FIN">"c1280"</definedName>
    <definedName name="IQ_TOTAL_LIAB_INS">"c1281"</definedName>
    <definedName name="IQ_TOTAL_LIAB_RE">"c6273"</definedName>
    <definedName name="IQ_TOTAL_LIAB_REIT">"c1282"</definedName>
    <definedName name="IQ_TOTAL_LIAB_SHAREHOLD">"c1279"</definedName>
    <definedName name="IQ_TOTAL_LIAB_SHAREHOLD_1">"c1435"</definedName>
    <definedName name="IQ_TOTAL_LIAB_TOTAL_ASSETS">"c1283"</definedName>
    <definedName name="IQ_TOTAL_LIABILITIES_EQUITY_FFIEC">"c12882"</definedName>
    <definedName name="IQ_TOTAL_LIABILITIES_FAIR_VALUE_TOT_FFIEC">"c15411"</definedName>
    <definedName name="IQ_TOTAL_LIABILITIES_FDIC">"c6348"</definedName>
    <definedName name="IQ_TOTAL_LIABILITIES_FFIEC">"c12873"</definedName>
    <definedName name="IQ_TOTAL_LIABILITIES_LEVEL_1_FFIEC">"c15433"</definedName>
    <definedName name="IQ_TOTAL_LIABILITIES_LEVEL_2_FFIEC">"c15446"</definedName>
    <definedName name="IQ_TOTAL_LIABILITIES_LEVEL_3_FFIEC">"c15459"</definedName>
    <definedName name="IQ_TOTAL_LL_REC_DOM_FFIEC">"c12917"</definedName>
    <definedName name="IQ_TOTAL_LL_REC_FFIEC">"c12898"</definedName>
    <definedName name="IQ_TOTAL_LOANS">"c5653"</definedName>
    <definedName name="IQ_TOTAL_LOANS_DOM_QUARTERLY_AVG_FFIEC">"c15475"</definedName>
    <definedName name="IQ_TOTAL_LOANS_LEASES_AND_OTHER_DUE_30_89_FFIEC">"c15416"</definedName>
    <definedName name="IQ_TOTAL_LOANS_LEASES_AND_OTHER_DUE_90_FFIEC">"c15420"</definedName>
    <definedName name="IQ_TOTAL_LOANS_LEASES_AND_OTHER_NON_ACCRUAL_FFIEC">"c15466"</definedName>
    <definedName name="IQ_TOTAL_LOANS_LEASES_CHARGE_OFFS_FFIEC">"c13186"</definedName>
    <definedName name="IQ_TOTAL_LOANS_LEASES_DUE_30_89_FFIEC">"c13280"</definedName>
    <definedName name="IQ_TOTAL_LOANS_LEASES_DUE_90_FFIEC">"c13306"</definedName>
    <definedName name="IQ_TOTAL_LOANS_LEASES_NON_ACCRUAL_FFIEC">"c13757"</definedName>
    <definedName name="IQ_TOTAL_LOANS_LEASES_RECOV_FFIEC">"c13208"</definedName>
    <definedName name="IQ_TOTAL_LONG_DEBT">"c1617"</definedName>
    <definedName name="IQ_TOTAL_NON_REC">"c1444"</definedName>
    <definedName name="IQ_TOTAL_NON_TRANS_ACCTS_FFIEC">"c15328"</definedName>
    <definedName name="IQ_TOTAL_NONINTEREST_EXPENSE_FOREIGN_FFIEC">"c15386"</definedName>
    <definedName name="IQ_TOTAL_OPER_EXP_BR">"c1284"</definedName>
    <definedName name="IQ_TOTAL_OPER_EXP_CM">"c1284"</definedName>
    <definedName name="IQ_TOTAL_OPER_EXP_FIN">"c1285"</definedName>
    <definedName name="IQ_TOTAL_OPER_EXP_INS">"c1286"</definedName>
    <definedName name="IQ_TOTAL_OPER_EXP_RE">"c6274"</definedName>
    <definedName name="IQ_TOTAL_OPER_EXP_REIT">"c1287"</definedName>
    <definedName name="IQ_TOTAL_OPER_EXP_UTI">"c1288"</definedName>
    <definedName name="IQ_TOTAL_OPER_EXPEN">"c1445"</definedName>
    <definedName name="IQ_TOTAL_OPERATING_EXPENSE">"c16047"</definedName>
    <definedName name="IQ_TOTAL_OPERATING_REVENUE">"c16030"</definedName>
    <definedName name="IQ_TOTAL_OPTIONS_BEG_OS">"c2693"</definedName>
    <definedName name="IQ_TOTAL_OPTIONS_CANCELLED">"c2696"</definedName>
    <definedName name="IQ_TOTAL_OPTIONS_END_OS">"c2697"</definedName>
    <definedName name="IQ_TOTAL_OPTIONS_EXERCISABLE_END_OS">"c5819"</definedName>
    <definedName name="IQ_TOTAL_OPTIONS_EXERCISED">"c2695"</definedName>
    <definedName name="IQ_TOTAL_OPTIONS_GRANTED">"c2694"</definedName>
    <definedName name="IQ_TOTAL_ORE_RESOURCES_ALUM">"c9230"</definedName>
    <definedName name="IQ_TOTAL_ORE_RESOURCES_COP">"c9174"</definedName>
    <definedName name="IQ_TOTAL_ORE_RESOURCES_DIAM">"c9654"</definedName>
    <definedName name="IQ_TOTAL_ORE_RESOURCES_GOLD">"c9015"</definedName>
    <definedName name="IQ_TOTAL_ORE_RESOURCES_IRON">"c9389"</definedName>
    <definedName name="IQ_TOTAL_ORE_RESOURCES_LEAD">"c9442"</definedName>
    <definedName name="IQ_TOTAL_ORE_RESOURCES_MANG">"c9495"</definedName>
    <definedName name="IQ_TOTAL_ORE_RESOURCES_MOLYB">"c9707"</definedName>
    <definedName name="IQ_TOTAL_ORE_RESOURCES_NICK">"c9283"</definedName>
    <definedName name="IQ_TOTAL_ORE_RESOURCES_PLAT">"c9121"</definedName>
    <definedName name="IQ_TOTAL_ORE_RESOURCES_SILVER">"c9068"</definedName>
    <definedName name="IQ_TOTAL_ORE_RESOURCES_TITAN">"c9548"</definedName>
    <definedName name="IQ_TOTAL_ORE_RESOURCES_URAN">"c9601"</definedName>
    <definedName name="IQ_TOTAL_ORE_RESOURCES_ZINC">"c9336"</definedName>
    <definedName name="IQ_TOTAL_OTHER_OPER">"c1289"</definedName>
    <definedName name="IQ_TOTAL_OUTSTANDING_BS_DATE">"c1022"</definedName>
    <definedName name="IQ_TOTAL_OUTSTANDING_FILING_DATE">"c2107"</definedName>
    <definedName name="IQ_TOTAL_PENSION_ASSETS">"c1290"</definedName>
    <definedName name="IQ_TOTAL_PENSION_ASSETS_DOMESTIC">"c2658"</definedName>
    <definedName name="IQ_TOTAL_PENSION_ASSETS_FOREIGN">"c2666"</definedName>
    <definedName name="IQ_TOTAL_PENSION_EXP">"c1291"</definedName>
    <definedName name="IQ_TOTAL_PENSION_OBLIGATION">"c1292"</definedName>
    <definedName name="IQ_TOTAL_PRINCIPAL">"c2509"</definedName>
    <definedName name="IQ_TOTAL_PRINCIPAL_PCT">"c2510"</definedName>
    <definedName name="IQ_TOTAL_PROP">"c8765"</definedName>
    <definedName name="IQ_TOTAL_PROVED_RESERVES_NGL">"c2924"</definedName>
    <definedName name="IQ_TOTAL_PROVED_RESERVES_OIL">"c2040"</definedName>
    <definedName name="IQ_TOTAL_RE_LOANS_TOTAL_LOANS">"c15715"</definedName>
    <definedName name="IQ_TOTAL_RE_NOI_AVG_GROSS_PROP">"c16059"</definedName>
    <definedName name="IQ_TOTAL_RECEIV">"c1293"</definedName>
    <definedName name="IQ_TOTAL_RECOV_ATTRIB_RESOURCES_ALUM">"c9246"</definedName>
    <definedName name="IQ_TOTAL_RECOV_ATTRIB_RESOURCES_COAL">"c9820"</definedName>
    <definedName name="IQ_TOTAL_RECOV_ATTRIB_RESOURCES_COP">"c9190"</definedName>
    <definedName name="IQ_TOTAL_RECOV_ATTRIB_RESOURCES_DIAM">"c9670"</definedName>
    <definedName name="IQ_TOTAL_RECOV_ATTRIB_RESOURCES_GOLD">"c9031"</definedName>
    <definedName name="IQ_TOTAL_RECOV_ATTRIB_RESOURCES_IRON">"c9405"</definedName>
    <definedName name="IQ_TOTAL_RECOV_ATTRIB_RESOURCES_LEAD">"c9458"</definedName>
    <definedName name="IQ_TOTAL_RECOV_ATTRIB_RESOURCES_MANG">"c9511"</definedName>
    <definedName name="IQ_TOTAL_RECOV_ATTRIB_RESOURCES_MET_COAL">"c9760"</definedName>
    <definedName name="IQ_TOTAL_RECOV_ATTRIB_RESOURCES_MOLYB">"c9723"</definedName>
    <definedName name="IQ_TOTAL_RECOV_ATTRIB_RESOURCES_NICK">"c9299"</definedName>
    <definedName name="IQ_TOTAL_RECOV_ATTRIB_RESOURCES_PLAT">"c9137"</definedName>
    <definedName name="IQ_TOTAL_RECOV_ATTRIB_RESOURCES_SILVER">"c9084"</definedName>
    <definedName name="IQ_TOTAL_RECOV_ATTRIB_RESOURCES_STEAM">"c9790"</definedName>
    <definedName name="IQ_TOTAL_RECOV_ATTRIB_RESOURCES_TITAN">"c9564"</definedName>
    <definedName name="IQ_TOTAL_RECOV_ATTRIB_RESOURCES_URAN">"c9617"</definedName>
    <definedName name="IQ_TOTAL_RECOV_ATTRIB_RESOURCES_ZINC">"c9352"</definedName>
    <definedName name="IQ_TOTAL_RECOV_RESOURCES_ALUM">"c9236"</definedName>
    <definedName name="IQ_TOTAL_RECOV_RESOURCES_COAL">"c9815"</definedName>
    <definedName name="IQ_TOTAL_RECOV_RESOURCES_COP">"c9180"</definedName>
    <definedName name="IQ_TOTAL_RECOV_RESOURCES_DIAM">"c9660"</definedName>
    <definedName name="IQ_TOTAL_RECOV_RESOURCES_GOLD">"c9021"</definedName>
    <definedName name="IQ_TOTAL_RECOV_RESOURCES_IRON">"c9395"</definedName>
    <definedName name="IQ_TOTAL_RECOV_RESOURCES_LEAD">"c9448"</definedName>
    <definedName name="IQ_TOTAL_RECOV_RESOURCES_MANG">"c9501"</definedName>
    <definedName name="IQ_TOTAL_RECOV_RESOURCES_MET_COAL">"c9755"</definedName>
    <definedName name="IQ_TOTAL_RECOV_RESOURCES_MOLYB">"c9713"</definedName>
    <definedName name="IQ_TOTAL_RECOV_RESOURCES_NICK">"c9289"</definedName>
    <definedName name="IQ_TOTAL_RECOV_RESOURCES_PLAT">"c9127"</definedName>
    <definedName name="IQ_TOTAL_RECOV_RESOURCES_SILVER">"c9074"</definedName>
    <definedName name="IQ_TOTAL_RECOV_RESOURCES_STEAM">"c9785"</definedName>
    <definedName name="IQ_TOTAL_RECOV_RESOURCES_TITAN">"c9554"</definedName>
    <definedName name="IQ_TOTAL_RECOV_RESOURCES_URAN">"c9607"</definedName>
    <definedName name="IQ_TOTAL_RECOV_RESOURCES_ZINC">"c9342"</definedName>
    <definedName name="IQ_TOTAL_RECOVERIES_FDIC">"c6622"</definedName>
    <definedName name="IQ_TOTAL_RENTAL_REVENUE">"c16022"</definedName>
    <definedName name="IQ_TOTAL_RESERVES">"c21102"</definedName>
    <definedName name="IQ_TOTAL_RESOURCES_CALORIFIC_VALUE_COAL">"c9810"</definedName>
    <definedName name="IQ_TOTAL_RESOURCES_CALORIFIC_VALUE_MET_COAL">"c9750"</definedName>
    <definedName name="IQ_TOTAL_RESOURCES_CALORIFIC_VALUE_STEAM">"c9780"</definedName>
    <definedName name="IQ_TOTAL_RESOURCES_GRADE_ALUM">"c9231"</definedName>
    <definedName name="IQ_TOTAL_RESOURCES_GRADE_COP">"c9175"</definedName>
    <definedName name="IQ_TOTAL_RESOURCES_GRADE_DIAM">"c9655"</definedName>
    <definedName name="IQ_TOTAL_RESOURCES_GRADE_GOLD">"c9016"</definedName>
    <definedName name="IQ_TOTAL_RESOURCES_GRADE_IRON">"c9390"</definedName>
    <definedName name="IQ_TOTAL_RESOURCES_GRADE_LEAD">"c9443"</definedName>
    <definedName name="IQ_TOTAL_RESOURCES_GRADE_MANG">"c9496"</definedName>
    <definedName name="IQ_TOTAL_RESOURCES_GRADE_MOLYB">"c9708"</definedName>
    <definedName name="IQ_TOTAL_RESOURCES_GRADE_NICK">"c9284"</definedName>
    <definedName name="IQ_TOTAL_RESOURCES_GRADE_PLAT">"c9122"</definedName>
    <definedName name="IQ_TOTAL_RESOURCES_GRADE_SILVER">"c9069"</definedName>
    <definedName name="IQ_TOTAL_RESOURCES_GRADE_TITAN">"c9549"</definedName>
    <definedName name="IQ_TOTAL_RESOURCES_GRADE_URAN">"c9602"</definedName>
    <definedName name="IQ_TOTAL_RESOURCES_GRADE_ZINC">"c9337"</definedName>
    <definedName name="IQ_TOTAL_RETURN_SWAPS_DERIVATIVES_BENEFICIARY_FFIEC">"c13120"</definedName>
    <definedName name="IQ_TOTAL_RETURN_SWAPS_DERIVATIVES_GUARANTOR_FFIEC">"c13113"</definedName>
    <definedName name="IQ_TOTAL_REV">"c1294"</definedName>
    <definedName name="IQ_TOTAL_REV_10YR_ANN_CAGR">"c6150"</definedName>
    <definedName name="IQ_TOTAL_REV_10YR_ANN_GROWTH">"c1295"</definedName>
    <definedName name="IQ_TOTAL_REV_1YR_ANN_GROWTH">"c1296"</definedName>
    <definedName name="IQ_TOTAL_REV_2YR_ANN_CAGR">"c6151"</definedName>
    <definedName name="IQ_TOTAL_REV_2YR_ANN_GROWTH">"c1297"</definedName>
    <definedName name="IQ_TOTAL_REV_3YR_ANN_CAGR">"c6152"</definedName>
    <definedName name="IQ_TOTAL_REV_3YR_ANN_GROWTH">"c1298"</definedName>
    <definedName name="IQ_TOTAL_REV_5YR_ANN_CAGR">"c6153"</definedName>
    <definedName name="IQ_TOTAL_REV_5YR_ANN_GROWTH">"c1299"</definedName>
    <definedName name="IQ_TOTAL_REV_7YR_ANN_CAGR">"c6154"</definedName>
    <definedName name="IQ_TOTAL_REV_7YR_ANN_GROWTH">"c1300"</definedName>
    <definedName name="IQ_TOTAL_REV_AS_REPORTED">"c1301"</definedName>
    <definedName name="IQ_TOTAL_REV_BNK">"c1302"</definedName>
    <definedName name="IQ_TOTAL_REV_BNK_FDIC">"c6786"</definedName>
    <definedName name="IQ_TOTAL_REV_BR">"c1303"</definedName>
    <definedName name="IQ_TOTAL_REV_CM">"c1303"</definedName>
    <definedName name="IQ_TOTAL_REV_EMPLOYEE">"c1304"</definedName>
    <definedName name="IQ_TOTAL_REV_FIN">"c1305"</definedName>
    <definedName name="IQ_TOTAL_REV_INS">"c1306"</definedName>
    <definedName name="IQ_TOTAL_REV_RE">"c6275"</definedName>
    <definedName name="IQ_TOTAL_REV_REIT">"c1307"</definedName>
    <definedName name="IQ_TOTAL_REV_SHARE">"c1912"</definedName>
    <definedName name="IQ_TOTAL_REV_SUBTOTAL_AP">"c8975"</definedName>
    <definedName name="IQ_TOTAL_REV_UTI">"c1308"</definedName>
    <definedName name="IQ_TOTAL_REVENUE">"c1294"</definedName>
    <definedName name="IQ_TOTAL_REVENUE_1">"c1436"</definedName>
    <definedName name="IQ_TOTAL_REVENUE_FFIEC">"c13020"</definedName>
    <definedName name="IQ_TOTAL_REVENUE_FOREIGN_FFIEC">"c15383"</definedName>
    <definedName name="IQ_TOTAL_RISK_BASED_CAPITAL_FFIEC">"c13153"</definedName>
    <definedName name="IQ_TOTAL_RISK_BASED_CAPITAL_RATIO_FDIC">"c6747"</definedName>
    <definedName name="IQ_TOTAL_RISK_BASED_CAPITAL_RATIO_FFIEC">"c13162"</definedName>
    <definedName name="IQ_TOTAL_RISK_WEIGHTED_ASSETS_FFIEC">"c13858"</definedName>
    <definedName name="IQ_TOTAL_ROOMS">"c8789"</definedName>
    <definedName name="IQ_TOTAL_SECURITIES_FDIC">"c6306"</definedName>
    <definedName name="IQ_TOTAL_SPECIAL">"c1618"</definedName>
    <definedName name="IQ_TOTAL_SQ_FT">"c8781"</definedName>
    <definedName name="IQ_TOTAL_SR_SECURED">"c17890"</definedName>
    <definedName name="IQ_TOTAL_SR_SECURED_EBITDA">"c17901"</definedName>
    <definedName name="IQ_TOTAL_SR_SECURED_EBITDA_CAPEX">"c17902"</definedName>
    <definedName name="IQ_TOTAL_SR_SECURED_PCT">"c18004"</definedName>
    <definedName name="IQ_TOTAL_ST_BORROW">"c1177"</definedName>
    <definedName name="IQ_TOTAL_ST_BORROW_1">"c1424"</definedName>
    <definedName name="IQ_TOTAL_SUB_DEBT">"c2528"</definedName>
    <definedName name="IQ_TOTAL_SUB_DEBT_EBITDA">"c2554"</definedName>
    <definedName name="IQ_TOTAL_SUB_DEBT_EBITDA_CAPEX">"c2555"</definedName>
    <definedName name="IQ_TOTAL_SUB_DEBT_PCT">"c2529"</definedName>
    <definedName name="IQ_TOTAL_SUBS">"c2119"</definedName>
    <definedName name="IQ_TOTAL_TIME_DEPOSITS_FDIC">"c6497"</definedName>
    <definedName name="IQ_TOTAL_TIME_LESS_100000_1_TO_3_YEARS_FFIEC">"c15335"</definedName>
    <definedName name="IQ_TOTAL_TIME_LESS_100000_3_MONTHS_LESS_FFIEC">"c15333"</definedName>
    <definedName name="IQ_TOTAL_TIME_LESS_100000_3_TO_12_MONTHS_FFIEC">"c15334"</definedName>
    <definedName name="IQ_TOTAL_TIME_LESS_100000_FFIEC">"c15332"</definedName>
    <definedName name="IQ_TOTAL_TIME_LESS_100000_OVER_3_YEARS_FFIEC">"c15336"</definedName>
    <definedName name="IQ_TOTAL_TIME_MORE_100000_1_TO_3_YEARS_FFIEC">"c15340"</definedName>
    <definedName name="IQ_TOTAL_TIME_MORE_100000_3_MONTHS_LESS_FFIEC">"c15338"</definedName>
    <definedName name="IQ_TOTAL_TIME_MORE_100000_3_TO_12_MONTHS_FFIEC">"c15339"</definedName>
    <definedName name="IQ_TOTAL_TIME_MORE_100000_FFIEC">"c15337"</definedName>
    <definedName name="IQ_TOTAL_TIME_MORE_100000_OVER_3_YEARS_FFIEC">"c15341"</definedName>
    <definedName name="IQ_TOTAL_TIME_SAVINGS_DEPOSITS_FDIC">"c6498"</definedName>
    <definedName name="IQ_TOTAL_TRADING_ASSETS_FFIEC">"c12939"</definedName>
    <definedName name="IQ_TOTAL_TRADING_LIAB_DOM_FFIEC">"c12944"</definedName>
    <definedName name="IQ_TOTAL_TRADING_LIAB_FOREIGN_FFIEC">"c15296"</definedName>
    <definedName name="IQ_TOTAL_TRANS_ACCTS_FFIEC">"c15321"</definedName>
    <definedName name="IQ_TOTAL_UNITS">"c8773"</definedName>
    <definedName name="IQ_TOTAL_UNUSAL">"c1308"</definedName>
    <definedName name="IQ_TOTAL_UNUSED_COMMITMENTS_FDIC">"c6536"</definedName>
    <definedName name="IQ_TOTAL_UNUSUAL">"c1508"</definedName>
    <definedName name="IQ_TOTAL_UNUSUAL_BNK">"c5516"</definedName>
    <definedName name="IQ_TOTAL_UNUSUAL_BR">"c5517"</definedName>
    <definedName name="IQ_TOTAL_UNUSUAL_CM">"c5517"</definedName>
    <definedName name="IQ_TOTAL_UNUSUAL_FIN">"c5518"</definedName>
    <definedName name="IQ_TOTAL_UNUSUAL_INS">"c5519"</definedName>
    <definedName name="IQ_TOTAL_UNUSUAL_RE">"c6286"</definedName>
    <definedName name="IQ_TOTAL_UNUSUAL_REIT">"c5520"</definedName>
    <definedName name="IQ_TOTAL_UNUSUAL_SUPPLE">"c13817"</definedName>
    <definedName name="IQ_TOTAL_UNUSUAL_UTI">"c5521"</definedName>
    <definedName name="IQ_TOTAL_WARRANTS_BEG_OS">"c2719"</definedName>
    <definedName name="IQ_TOTAL_WARRANTS_CANCELLED">"c2722"</definedName>
    <definedName name="IQ_TOTAL_WARRANTS_END_OS">"c2723"</definedName>
    <definedName name="IQ_TOTAL_WARRANTS_EXERCISED">"c2721"</definedName>
    <definedName name="IQ_TOTAL_WARRANTS_ISSUED">"c2720"</definedName>
    <definedName name="IQ_TR_ACCT_METHOD">"c2363"</definedName>
    <definedName name="IQ_TR_ACQ_52_WK_HI_PCT">"c2348"</definedName>
    <definedName name="IQ_TR_ACQ_52_WK_LOW_PCT">"c2347"</definedName>
    <definedName name="IQ_TR_ACQ_CASH_ST_INVEST">"c2372"</definedName>
    <definedName name="IQ_TR_ACQ_CLOSEPRICE_1D">"c3027"</definedName>
    <definedName name="IQ_TR_ACQ_DILUT_EPS_EXCL">"c3028"</definedName>
    <definedName name="IQ_TR_ACQ_EARNING_CO">"c2379"</definedName>
    <definedName name="IQ_TR_ACQ_EBIT">"c2380"</definedName>
    <definedName name="IQ_TR_ACQ_EBIT_EQ_INC">"c3611"</definedName>
    <definedName name="IQ_TR_ACQ_EBITDA">"c2381"</definedName>
    <definedName name="IQ_TR_ACQ_EBITDA_EQ_INC">"c3610"</definedName>
    <definedName name="IQ_TR_ACQ_FILING_CURRENCY">"c3033"</definedName>
    <definedName name="IQ_TR_ACQ_FILINGDATE">"c3607"</definedName>
    <definedName name="IQ_TR_ACQ_MCAP_1DAY">"c2345"</definedName>
    <definedName name="IQ_TR_ACQ_MIN_INT">"c2374"</definedName>
    <definedName name="IQ_TR_ACQ_NET_DEBT">"c2373"</definedName>
    <definedName name="IQ_TR_ACQ_NI">"c2378"</definedName>
    <definedName name="IQ_TR_ACQ_PERIODDATE">"c3606"</definedName>
    <definedName name="IQ_TR_ACQ_PRICEDATE_1D">"c2346"</definedName>
    <definedName name="IQ_TR_ACQ_RETURN">"c2349"</definedName>
    <definedName name="IQ_TR_ACQ_STOCKYEARHIGH_1D">"c2343"</definedName>
    <definedName name="IQ_TR_ACQ_STOCKYEARLOW_1D">"c2344"</definedName>
    <definedName name="IQ_TR_ACQ_TOTAL_ASSETS">"c2371"</definedName>
    <definedName name="IQ_TR_ACQ_TOTAL_COMMON_EQ">"c2377"</definedName>
    <definedName name="IQ_TR_ACQ_TOTAL_DEBT">"c2376"</definedName>
    <definedName name="IQ_TR_ACQ_TOTAL_PREF">"c2375"</definedName>
    <definedName name="IQ_TR_ACQ_TOTAL_REV">"c2382"</definedName>
    <definedName name="IQ_TR_ADJ_SIZE">"c3024"</definedName>
    <definedName name="IQ_TR_ANN_DATE">"c2395"</definedName>
    <definedName name="IQ_TR_ANN_DATE_BL">"c2394"</definedName>
    <definedName name="IQ_TR_BID_DATE">"c2357"</definedName>
    <definedName name="IQ_TR_BLUESKY_FEES">"c2277"</definedName>
    <definedName name="IQ_TR_BUY_ACC_ADVISORS">"c3048"</definedName>
    <definedName name="IQ_TR_BUY_ADVISORS">"c2387"</definedName>
    <definedName name="IQ_TR_BUY_FIN_ADVISORS">"c3045"</definedName>
    <definedName name="IQ_TR_BUY_LEG_ADVISORS">"c2387"</definedName>
    <definedName name="IQ_TR_BUY_TERM_FEE">"c13638"</definedName>
    <definedName name="IQ_TR_BUY_TERM_FEE_PCT">"c13639"</definedName>
    <definedName name="IQ_TR_BUYBACK_TO_CLOSE">"c13919"</definedName>
    <definedName name="IQ_TR_BUYBACK_TO_HIGH">"c13917"</definedName>
    <definedName name="IQ_TR_BUYBACK_TO_LOW">"c13918"</definedName>
    <definedName name="IQ_TR_BUYER_ID">"c2404"</definedName>
    <definedName name="IQ_TR_BUYERNAME">"c2401"</definedName>
    <definedName name="IQ_TR_CANCELLED_DATE">"c2284"</definedName>
    <definedName name="IQ_TR_CASH_CONSID_PCT">"c2296"</definedName>
    <definedName name="IQ_TR_CASH_ST_INVEST">"c3025"</definedName>
    <definedName name="IQ_TR_CHANGE_CONTROL">"c2365"</definedName>
    <definedName name="IQ_TR_CLOSED_DATE">"c2283"</definedName>
    <definedName name="IQ_TR_CO_NET_PROCEEDS">"c2268"</definedName>
    <definedName name="IQ_TR_CO_NET_PROCEEDS_PCT">"c2270"</definedName>
    <definedName name="IQ_TR_COMMENTS">"c2383"</definedName>
    <definedName name="IQ_TR_CURRENCY">"c3016"</definedName>
    <definedName name="IQ_TR_DEAL_APPROACH">"c12706"</definedName>
    <definedName name="IQ_TR_DEAL_ATTITUDE">"c2364"</definedName>
    <definedName name="IQ_TR_DEAL_CONDITIONS">"c2367"</definedName>
    <definedName name="IQ_TR_DEAL_RESOLUTION">"c2391"</definedName>
    <definedName name="IQ_TR_DEAL_RESPONSES">"c2366"</definedName>
    <definedName name="IQ_TR_DEBT_CONSID_PCT">"c2299"</definedName>
    <definedName name="IQ_TR_DEF_AGRMT_DATE">"c2285"</definedName>
    <definedName name="IQ_TR_DISCLOSED_FEES_EXP">"c2288"</definedName>
    <definedName name="IQ_TR_EARNOUTS">"c3023"</definedName>
    <definedName name="IQ_TR_EXPIRED_DATE">"c2412"</definedName>
    <definedName name="IQ_TR_GROSS_OFFERING_AMT">"c2262"</definedName>
    <definedName name="IQ_TR_HYBRID_CONSID_PCT">"c2300"</definedName>
    <definedName name="IQ_TR_IMPLIED_EQ">"c3018"</definedName>
    <definedName name="IQ_TR_IMPLIED_EQ_BV">"c3019"</definedName>
    <definedName name="IQ_TR_IMPLIED_EQ_NI_LTM">"c3020"</definedName>
    <definedName name="IQ_TR_IMPLIED_EV">"c2301"</definedName>
    <definedName name="IQ_TR_IMPLIED_EV_BV">"c2306"</definedName>
    <definedName name="IQ_TR_IMPLIED_EV_EBIT">"c2302"</definedName>
    <definedName name="IQ_TR_IMPLIED_EV_EBIT_FWD">"c17878"</definedName>
    <definedName name="IQ_TR_IMPLIED_EV_EBITDA">"c2303"</definedName>
    <definedName name="IQ_TR_IMPLIED_EV_EBITDA_FWD">"c17877"</definedName>
    <definedName name="IQ_TR_IMPLIED_EV_NI_LTM">"c2307"</definedName>
    <definedName name="IQ_TR_IMPLIED_EV_REV">"c2304"</definedName>
    <definedName name="IQ_TR_IMPLIED_EV_REV_FWD">"c17876"</definedName>
    <definedName name="IQ_TR_INIT_FILED_DATE">"c3495"</definedName>
    <definedName name="IQ_TR_LOI_DATE">"c2282"</definedName>
    <definedName name="IQ_TR_MAJ_MIN_STAKE">"c2389"</definedName>
    <definedName name="IQ_TR_NEGOTIATED_BUYBACK_PRICE">"c2414"</definedName>
    <definedName name="IQ_TR_NET_ASSUM_LIABILITIES">"c2308"</definedName>
    <definedName name="IQ_TR_NET_PROCEEDS">"c2267"</definedName>
    <definedName name="IQ_TR_OFFER_DATE">"c2265"</definedName>
    <definedName name="IQ_TR_OFFER_DATE_MA">"c3035"</definedName>
    <definedName name="IQ_TR_OFFER_PER_SHARE">"c3017"</definedName>
    <definedName name="IQ_TR_OFFER_PRICE_BV_FWD">"c17880"</definedName>
    <definedName name="IQ_TR_OFFER_PRICE_EARNINGS_FWD">"c17879"</definedName>
    <definedName name="IQ_TR_OPTIONS_CONSID_PCT">"c2311"</definedName>
    <definedName name="IQ_TR_OTHER_CONSID">"c3022"</definedName>
    <definedName name="IQ_TR_PCT_SOUGHT">"c2309"</definedName>
    <definedName name="IQ_TR_PFEATURES">"c2384"</definedName>
    <definedName name="IQ_TR_PIPE_CONV_PRICE_SHARE">"c2292"</definedName>
    <definedName name="IQ_TR_PIPE_CPN_PCT">"c2291"</definedName>
    <definedName name="IQ_TR_PIPE_NUMBER_SHARES">"c2293"</definedName>
    <definedName name="IQ_TR_PIPE_PPS">"c2290"</definedName>
    <definedName name="IQ_TR_POSTMONEY_VAL">"c2286"</definedName>
    <definedName name="IQ_TR_PREDEAL_SITUATION">"c2390"</definedName>
    <definedName name="IQ_TR_PREF_CONSID_PCT">"c2310"</definedName>
    <definedName name="IQ_TR_PREMONEY_VAL">"c2287"</definedName>
    <definedName name="IQ_TR_PRINTING_FEES">"c2276"</definedName>
    <definedName name="IQ_TR_PT_MONETARY_VALUES">"c2415"</definedName>
    <definedName name="IQ_TR_PT_NUMBER_SHARES">"c2417"</definedName>
    <definedName name="IQ_TR_PT_OFFER_PER_SHARE">"c18872"</definedName>
    <definedName name="IQ_TR_PT_PCT_SHARES">"c2416"</definedName>
    <definedName name="IQ_TR_RATING_FEES">"c2275"</definedName>
    <definedName name="IQ_TR_REG_EFFECT_DATE">"c2264"</definedName>
    <definedName name="IQ_TR_REG_FILED_DATE">"c2263"</definedName>
    <definedName name="IQ_TR_REGISTRATION_FEES">"c2274"</definedName>
    <definedName name="IQ_TR_RENEWAL_BUYBACK">"c2413"</definedName>
    <definedName name="IQ_TR_ROUND_NUMBER">"c2295"</definedName>
    <definedName name="IQ_TR_SEC_FEES">"c2274"</definedName>
    <definedName name="IQ_TR_SECURITY_TYPE_REG">"c2279"</definedName>
    <definedName name="IQ_TR_SELL_ACC_ADVISORS">"c3049"</definedName>
    <definedName name="IQ_TR_SELL_ADVISORS">"c2388"</definedName>
    <definedName name="IQ_TR_SELL_FIN_ADVISORS">"c3046"</definedName>
    <definedName name="IQ_TR_SELL_LEG_ADVISORS">"c2388"</definedName>
    <definedName name="IQ_TR_SELL_TERM_FEE">"c2298"</definedName>
    <definedName name="IQ_TR_SELL_TERM_FEE_PCT">"c2297"</definedName>
    <definedName name="IQ_TR_SELLER_DILUT_EPS_EXCL">"c17703"</definedName>
    <definedName name="IQ_TR_SELLER_EARNING_CO">"c17702"</definedName>
    <definedName name="IQ_TR_SELLER_EBIT">"c17700"</definedName>
    <definedName name="IQ_TR_SELLER_EBITDA">"c17699"</definedName>
    <definedName name="IQ_TR_SELLER_ID">"c2406"</definedName>
    <definedName name="IQ_TR_SELLER_MIN_INT">"c17707"</definedName>
    <definedName name="IQ_TR_SELLER_NET_DEBT">"c17709"</definedName>
    <definedName name="IQ_TR_SELLER_NI">"c17701"</definedName>
    <definedName name="IQ_TR_SELLER_TOTAL_ASSETS">"c17710"</definedName>
    <definedName name="IQ_TR_SELLER_TOTAL_CASH_ST_INVEST">"c17708"</definedName>
    <definedName name="IQ_TR_SELLER_TOTAL_COMMON_EQ">"c17704"</definedName>
    <definedName name="IQ_TR_SELLER_TOTAL_DEBT">"c17705"</definedName>
    <definedName name="IQ_TR_SELLER_TOTAL_PREF">"c17706"</definedName>
    <definedName name="IQ_TR_SELLER_TOTAL_REV">"c17698"</definedName>
    <definedName name="IQ_TR_SELLERNAME">"c2402"</definedName>
    <definedName name="IQ_TR_SFEATURES">"c2385"</definedName>
    <definedName name="IQ_TR_SH_NET_PROCEEDS">"c2269"</definedName>
    <definedName name="IQ_TR_SH_NET_PROCEEDS_PCT">"c2271"</definedName>
    <definedName name="IQ_TR_SPECIAL_COMMITTEE">"c2362"</definedName>
    <definedName name="IQ_TR_SPIN_DEF_AGRMT_DATE">"c17696"</definedName>
    <definedName name="IQ_TR_SPIN_DIST_RATIO_FINAL">"c17734"</definedName>
    <definedName name="IQ_TR_SPIN_DIST_RATIO_OFFER">"c17728"</definedName>
    <definedName name="IQ_TR_SPIN_DIST_SHARES_FINAL">"c17852"</definedName>
    <definedName name="IQ_TR_SPIN_DIST_SHARES_OFFER">"c17729"</definedName>
    <definedName name="IQ_TR_SPIN_DIST_VALUE">"c17711"</definedName>
    <definedName name="IQ_TR_SPIN_DIST_VALUE_FINAL">"c17722"</definedName>
    <definedName name="IQ_TR_SPIN_DIST_VALUE_OFFER">"c17712"</definedName>
    <definedName name="IQ_TR_SPIN_IMPLIED_EQ_BV_OFFER">"c17721"</definedName>
    <definedName name="IQ_TR_SPIN_IMPLIED_EQ_NI_LTM_OFFER">"c17720"</definedName>
    <definedName name="IQ_TR_SPIN_IMPLIED_EQ_OFFER">"c17714"</definedName>
    <definedName name="IQ_TR_SPIN_IMPLIED_EV_EBIT_OFFER">"c17719"</definedName>
    <definedName name="IQ_TR_SPIN_IMPLIED_EV_EBITDA_OFFER">"c17718"</definedName>
    <definedName name="IQ_TR_SPIN_IMPLIED_EV_OFFER">"c17716"</definedName>
    <definedName name="IQ_TR_SPIN_IMPLIED_EV_REV_OFFER">"c17717"</definedName>
    <definedName name="IQ_TR_SPIN_NET_ASSUM_LIAB_OFFER">"c17715"</definedName>
    <definedName name="IQ_TR_SPIN_PARENT_SHARES_OUT_FINAL">"c17733"</definedName>
    <definedName name="IQ_TR_SPIN_PARENT_SHARES_OUT_OFFER">"c17727"</definedName>
    <definedName name="IQ_TR_SPIN_PCT_DIST_FINAL">"c17723"</definedName>
    <definedName name="IQ_TR_SPIN_PCT_DIST_OFFER">"c17713"</definedName>
    <definedName name="IQ_TR_SPIN_RECORD_DATE">"c17697"</definedName>
    <definedName name="IQ_TR_SPIN_SECURITY_CIQID">"c17724"</definedName>
    <definedName name="IQ_TR_SPIN_SECURITY_PCT_DIST_FINAL">"c17732"</definedName>
    <definedName name="IQ_TR_SPIN_SECURITY_PCT_DIST_OFFER">"c17726"</definedName>
    <definedName name="IQ_TR_SPIN_SECURITY_PRICE_FINAL">"c17731"</definedName>
    <definedName name="IQ_TR_SPIN_SECURITY_PRICE_OFFER">"c17725"</definedName>
    <definedName name="IQ_TR_SPIN_VALUE_CONSID_FINAL">"c17853"</definedName>
    <definedName name="IQ_TR_SPIN_VALUE_CONSID_OFFER">"c17730"</definedName>
    <definedName name="IQ_TR_STATUS">"c2399"</definedName>
    <definedName name="IQ_TR_STOCK_CONSID_PCT">"c2312"</definedName>
    <definedName name="IQ_TR_SUBDEBT">"c2370"</definedName>
    <definedName name="IQ_TR_SUSPENDED_DATE">"c2407"</definedName>
    <definedName name="IQ_TR_TARGET_52WKHI_PCT">"c2351"</definedName>
    <definedName name="IQ_TR_TARGET_52WKLOW_PCT">"c2350"</definedName>
    <definedName name="IQ_TR_TARGET_ACC_ADVISORS">"c3047"</definedName>
    <definedName name="IQ_TR_TARGET_ADVISORS">"c2386"</definedName>
    <definedName name="IQ_TR_TARGET_BV_SHARE_EST">"c17885"</definedName>
    <definedName name="IQ_TR_TARGET_CASH_ST_INVEST">"c2327"</definedName>
    <definedName name="IQ_TR_TARGET_CLOSEPRICE_1D">"c2352"</definedName>
    <definedName name="IQ_TR_TARGET_CLOSEPRICE_1M">"c2354"</definedName>
    <definedName name="IQ_TR_TARGET_CLOSEPRICE_1W">"c2353"</definedName>
    <definedName name="IQ_TR_TARGET_DILUT_EPS_EXCL">"c2324"</definedName>
    <definedName name="IQ_TR_TARGET_EARNING_CO">"c2332"</definedName>
    <definedName name="IQ_TR_TARGET_EBIT">"c2333"</definedName>
    <definedName name="IQ_TR_TARGET_EBIT_EQ_INC">"c3609"</definedName>
    <definedName name="IQ_TR_TARGET_EBIT_EST">"c17883"</definedName>
    <definedName name="IQ_TR_TARGET_EBITDA">"c2334"</definedName>
    <definedName name="IQ_TR_TARGET_EBITDA_EQ_INC">"c3608"</definedName>
    <definedName name="IQ_TR_TARGET_EBITDA_EST">"c17882"</definedName>
    <definedName name="IQ_TR_TARGET_EPS_EST">"c17884"</definedName>
    <definedName name="IQ_TR_TARGET_EST_CURRENCY">"c17886"</definedName>
    <definedName name="IQ_TR_TARGET_EST_DATE">"c17887"</definedName>
    <definedName name="IQ_TR_TARGET_FILING_CURRENCY">"c3034"</definedName>
    <definedName name="IQ_TR_TARGET_FILINGDATE">"c3605"</definedName>
    <definedName name="IQ_TR_TARGET_FIN_ADVISORS">"c3044"</definedName>
    <definedName name="IQ_TR_TARGET_ID">"c2405"</definedName>
    <definedName name="IQ_TR_TARGET_LEG_ADVISORS">"c2386"</definedName>
    <definedName name="IQ_TR_TARGET_MARKETCAP">"c2342"</definedName>
    <definedName name="IQ_TR_TARGET_MIN_INT">"c2328"</definedName>
    <definedName name="IQ_TR_TARGET_NET_DEBT">"c2326"</definedName>
    <definedName name="IQ_TR_TARGET_NI">"c2331"</definedName>
    <definedName name="IQ_TR_TARGET_PERIODDATE">"c3604"</definedName>
    <definedName name="IQ_TR_TARGET_PRICEDATE_1D">"c2341"</definedName>
    <definedName name="IQ_TR_TARGET_RETURN">"c2355"</definedName>
    <definedName name="IQ_TR_TARGET_REVENUE_EST">"c17881"</definedName>
    <definedName name="IQ_TR_TARGET_SEC_DETAIL">"c3021"</definedName>
    <definedName name="IQ_TR_TARGET_SEC_TI_ID">"c2368"</definedName>
    <definedName name="IQ_TR_TARGET_SEC_TYPE">"c2369"</definedName>
    <definedName name="IQ_TR_TARGET_SPD">"c2313"</definedName>
    <definedName name="IQ_TR_TARGET_SPD_PCT">"c2314"</definedName>
    <definedName name="IQ_TR_TARGET_STOCKPREMIUM_1D">"c2336"</definedName>
    <definedName name="IQ_TR_TARGET_STOCKPREMIUM_1M">"c2337"</definedName>
    <definedName name="IQ_TR_TARGET_STOCKPREMIUM_1W">"c2338"</definedName>
    <definedName name="IQ_TR_TARGET_STOCKYEARHIGH_1D">"c2339"</definedName>
    <definedName name="IQ_TR_TARGET_STOCKYEARLOW_1D">"c2340"</definedName>
    <definedName name="IQ_TR_TARGET_TOTAL_ASSETS">"c2325"</definedName>
    <definedName name="IQ_TR_TARGET_TOTAL_COMMON_EQ">"c2421"</definedName>
    <definedName name="IQ_TR_TARGET_TOTAL_DEBT">"c2330"</definedName>
    <definedName name="IQ_TR_TARGET_TOTAL_PREF">"c2329"</definedName>
    <definedName name="IQ_TR_TARGET_TOTAL_REV">"c2335"</definedName>
    <definedName name="IQ_TR_TARGETNAME">"c2403"</definedName>
    <definedName name="IQ_TR_TERM_FEE">"c2298"</definedName>
    <definedName name="IQ_TR_TERM_FEE_PCT">"c2297"</definedName>
    <definedName name="IQ_TR_TODATE">"c3036"</definedName>
    <definedName name="IQ_TR_TODATE_MONETARY_VALUE">"c2418"</definedName>
    <definedName name="IQ_TR_TODATE_NUMBER_SHARES">"c2420"</definedName>
    <definedName name="IQ_TR_TODATE_PCT_SHARES">"c2419"</definedName>
    <definedName name="IQ_TR_TOTAL_ACCT_FEES">"c2273"</definedName>
    <definedName name="IQ_TR_TOTAL_CASH">"c2315"</definedName>
    <definedName name="IQ_TR_TOTAL_CONSID_SH">"c2316"</definedName>
    <definedName name="IQ_TR_TOTAL_DEBT">"c2317"</definedName>
    <definedName name="IQ_TR_TOTAL_GROSS_TV">"c2318"</definedName>
    <definedName name="IQ_TR_TOTAL_HYBRID">"c2319"</definedName>
    <definedName name="IQ_TR_TOTAL_LEGAL_FEES">"c2272"</definedName>
    <definedName name="IQ_TR_TOTAL_NET_TV">"c2320"</definedName>
    <definedName name="IQ_TR_TOTAL_NEWMONEY">"c2289"</definedName>
    <definedName name="IQ_TR_TOTAL_OPTIONS">"c2322"</definedName>
    <definedName name="IQ_TR_TOTAL_OPTIONS_BUYER">"c3026"</definedName>
    <definedName name="IQ_TR_TOTAL_PREFERRED">"c2321"</definedName>
    <definedName name="IQ_TR_TOTAL_REG_AMT">"c2261"</definedName>
    <definedName name="IQ_TR_TOTAL_STOCK">"c2323"</definedName>
    <definedName name="IQ_TR_TOTAL_TAKEDOWNS">"c2278"</definedName>
    <definedName name="IQ_TR_TOTAL_UW_COMP">"c2280"</definedName>
    <definedName name="IQ_TR_TOTALVALUE">"c2400"</definedName>
    <definedName name="IQ_TR_TRANSACTION_TYPE">"c2398"</definedName>
    <definedName name="IQ_TR_WITHDRAWN_DTE">"c2266"</definedName>
    <definedName name="IQ_TRADE_AR">"c40"</definedName>
    <definedName name="IQ_TRADE_AR_1">"c1345"</definedName>
    <definedName name="IQ_TRADE_BALANCE_USD">"c21103"</definedName>
    <definedName name="IQ_TRADE_PRINCIPAL">"c1309"</definedName>
    <definedName name="IQ_TRADING_ACCOUNT_GAINS_FEES_FDIC">"c6573"</definedName>
    <definedName name="IQ_TRADING_ASSETS">"c1310"</definedName>
    <definedName name="IQ_TRADING_ASSETS_FAIR_VALUE_TOT_FFIEC">"c13210"</definedName>
    <definedName name="IQ_TRADING_ASSETS_FDIC">"c6328"</definedName>
    <definedName name="IQ_TRADING_ASSETS_FFIEC">"c12812"</definedName>
    <definedName name="IQ_TRADING_ASSETS_FOREIGN_FFIEC">"c12940"</definedName>
    <definedName name="IQ_TRADING_ASSETS_LEVEL_1_FFIEC">"c13218"</definedName>
    <definedName name="IQ_TRADING_ASSETS_LEVEL_2_FFIEC">"c13226"</definedName>
    <definedName name="IQ_TRADING_ASSETS_LEVEL_3_FFIEC">"c13234"</definedName>
    <definedName name="IQ_TRADING_ASSETS_QUARTERLY_AVG_FFIEC">"c13085"</definedName>
    <definedName name="IQ_TRADING_CURRENCY">"c2212"</definedName>
    <definedName name="IQ_TRADING_ITEM_CIQID">"c8949"</definedName>
    <definedName name="IQ_TRADING_LIABILITIES_FAIR_VALUE_TOT_FFIEC">"c13214"</definedName>
    <definedName name="IQ_TRADING_LIABILITIES_FDIC">"c6344"</definedName>
    <definedName name="IQ_TRADING_LIABILITIES_FFIEC">"c12858"</definedName>
    <definedName name="IQ_TRADING_LIABILITIES_LEVEL_1_FFIEC">"c13222"</definedName>
    <definedName name="IQ_TRADING_LIABILITIES_LEVEL_2_FFIEC">"c13230"</definedName>
    <definedName name="IQ_TRADING_LIABILITIES_LEVEL_3_FFIEC">"c13238"</definedName>
    <definedName name="IQ_TRADING_REV_FOREIGN_FFIEC">"c15377"</definedName>
    <definedName name="IQ_TRADING_REV_OPERATING_INC_FFIEC">"c13385"</definedName>
    <definedName name="IQ_TRADING_REVENUE_FFIEC">"c13004"</definedName>
    <definedName name="IQ_TRANS_ACCTS_TOT_DEPOSITS_FFIEC">"c13904"</definedName>
    <definedName name="IQ_TRANS_IMPACT_FIN_48_CURRENT_ASSETS">"c15727"</definedName>
    <definedName name="IQ_TRANS_IMPACT_FIN_48_CURRENT_LIABILITIES">"c15729"</definedName>
    <definedName name="IQ_TRANS_IMPACT_FIN_48_LT_ASSETS">"c15728"</definedName>
    <definedName name="IQ_TRANS_IMPACT_FIN_48_NON_CURRENT_LIABILITIES">"c15730"</definedName>
    <definedName name="IQ_TRANS_IMPACT_FIN_48_RETAINED_EARNINGS">"c15731"</definedName>
    <definedName name="IQ_TRANSACTION_ACCOUNTS_FDIC">"c6544"</definedName>
    <definedName name="IQ_TRANSACTION_LIST">"c15126"</definedName>
    <definedName name="IQ_TRANSACTION_LIST_BANKRUPTCY">"c15131"</definedName>
    <definedName name="IQ_TRANSACTION_LIST_BUYBACK">"c15129"</definedName>
    <definedName name="IQ_TRANSACTION_LIST_INCL_SUBS">"c15132"</definedName>
    <definedName name="IQ_TRANSACTION_LIST_INCL_SUBS_BANKRUPTCY">"c15137"</definedName>
    <definedName name="IQ_TRANSACTION_LIST_INCL_SUBS_BUYBACK">"c15135"</definedName>
    <definedName name="IQ_TRANSACTION_LIST_INCL_SUBS_MA">"c15133"</definedName>
    <definedName name="IQ_TRANSACTION_LIST_INCL_SUBS_PO">"c15136"</definedName>
    <definedName name="IQ_TRANSACTION_LIST_INCL_SUBS_PP">"c15134"</definedName>
    <definedName name="IQ_TRANSACTION_LIST_MA">"c15127"</definedName>
    <definedName name="IQ_TRANSACTION_LIST_PO">"c15130"</definedName>
    <definedName name="IQ_TRANSACTION_LIST_PP">"c15128"</definedName>
    <definedName name="IQ_TREASURER_ID">"c15214"</definedName>
    <definedName name="IQ_TREASURER_NAME">"c15213"</definedName>
    <definedName name="IQ_TREASURY">"c1311"</definedName>
    <definedName name="IQ_TREASURY_INVEST_SECURITIES_FFIEC">"c13457"</definedName>
    <definedName name="IQ_TREASURY_OTHER_EQUITY">"c1312"</definedName>
    <definedName name="IQ_TREASURY_OTHER_EQUITY_BNK">"c1313"</definedName>
    <definedName name="IQ_TREASURY_OTHER_EQUITY_BR">"c1314"</definedName>
    <definedName name="IQ_TREASURY_OTHER_EQUITY_CM">"c1314"</definedName>
    <definedName name="IQ_TREASURY_OTHER_EQUITY_FIN">"c1315"</definedName>
    <definedName name="IQ_TREASURY_OTHER_EQUITY_INS">"c1316"</definedName>
    <definedName name="IQ_TREASURY_OTHER_EQUITY_RE">"c6276"</definedName>
    <definedName name="IQ_TREASURY_OTHER_EQUITY_REIT">"c1317"</definedName>
    <definedName name="IQ_TREASURY_OTHER_EQUITY_UTI">"c1318"</definedName>
    <definedName name="IQ_TREASURY_STOCK">"c1311"</definedName>
    <definedName name="IQ_TREASURY_STOCK_1">"c1438"</definedName>
    <definedName name="IQ_TREASURY_STOCK_TRANSACTIONS_FDIC">"c6501"</definedName>
    <definedName name="IQ_TREASURY_STOCK_TRANSACTIONS_FFIEC">"c15352"</definedName>
    <definedName name="IQ_TRUCK_ASSEMBLIES">"c7021"</definedName>
    <definedName name="IQ_TRUCK_ASSEMBLIES_APR">"c7681"</definedName>
    <definedName name="IQ_TRUCK_ASSEMBLIES_APR_FC">"c8561"</definedName>
    <definedName name="IQ_TRUCK_ASSEMBLIES_FC">"c7901"</definedName>
    <definedName name="IQ_TRUCK_ASSEMBLIES_POP">"c7241"</definedName>
    <definedName name="IQ_TRUCK_ASSEMBLIES_POP_FC">"c8121"</definedName>
    <definedName name="IQ_TRUCK_ASSEMBLIES_YOY">"c7461"</definedName>
    <definedName name="IQ_TRUCK_ASSEMBLIES_YOY_FC">"c8341"</definedName>
    <definedName name="IQ_TRUST_INC">"c1319"</definedName>
    <definedName name="IQ_TRUST_PREF">"c1320"</definedName>
    <definedName name="IQ_TRUST_PREFERRED">"c3029"</definedName>
    <definedName name="IQ_TRUST_PREFERRED_PCT">"c3030"</definedName>
    <definedName name="IQ_TRUSTEE">"c8959"</definedName>
    <definedName name="IQ_TWELVE_MONTHS_FIXED_AND_FLOATING_FDIC">"c6420"</definedName>
    <definedName name="IQ_TWELVE_MONTHS_MORTGAGE_PASS_THROUGHS_FDIC">"c6412"</definedName>
    <definedName name="IQ_UFCF_10YR_ANN_CAGR">"c6179"</definedName>
    <definedName name="IQ_UFCF_10YR_ANN_GROWTH">"c1948"</definedName>
    <definedName name="IQ_UFCF_1YR_ANN_GROWTH">"c1943"</definedName>
    <definedName name="IQ_UFCF_2YR_ANN_CAGR">"c6175"</definedName>
    <definedName name="IQ_UFCF_2YR_ANN_GROWTH">"c1944"</definedName>
    <definedName name="IQ_UFCF_3YR_ANN_CAGR">"c6176"</definedName>
    <definedName name="IQ_UFCF_3YR_ANN_GROWTH">"c1945"</definedName>
    <definedName name="IQ_UFCF_5YR_ANN_CAGR">"c6177"</definedName>
    <definedName name="IQ_UFCF_5YR_ANN_GROWTH">"c1946"</definedName>
    <definedName name="IQ_UFCF_7YR_ANN_CAGR">"c6178"</definedName>
    <definedName name="IQ_UFCF_7YR_ANN_GROWTH">"c1947"</definedName>
    <definedName name="IQ_UFCF_MARGIN">"c1962"</definedName>
    <definedName name="IQ_ULT_PARENT">"c3037"</definedName>
    <definedName name="IQ_ULT_PARENT_CIQID">"c3039"</definedName>
    <definedName name="IQ_ULT_PARENT_TICKER">"c3038"</definedName>
    <definedName name="IQ_UNAMORT_DISC">"c2513"</definedName>
    <definedName name="IQ_UNAMORT_DISC_PCT">"c2514"</definedName>
    <definedName name="IQ_UNAMORT_PREMIUM">"c2511"</definedName>
    <definedName name="IQ_UNAMORT_PREMIUM_PCT">"c2512"</definedName>
    <definedName name="IQ_UNASSIGNED_RESERVES_COAL">"c15914"</definedName>
    <definedName name="IQ_UNASSIGNED_RESERVES_TO_TOTAL_RESERVES_COAL">"c15956"</definedName>
    <definedName name="IQ_UNCLASSIFIED_PROPERTY_OPERATING_EXPENSE">"c16034"</definedName>
    <definedName name="IQ_UNCLASSIFIED_RENTAL_INCOME">"c16021"</definedName>
    <definedName name="IQ_UNCONSOL_BEDS">"c8783"</definedName>
    <definedName name="IQ_UNCONSOL_NOI">"c16067"</definedName>
    <definedName name="IQ_UNCONSOL_PROP">"c8762"</definedName>
    <definedName name="IQ_UNCONSOL_ROOMS">"c8787"</definedName>
    <definedName name="IQ_UNCONSOL_SQ_FT">"c8778"</definedName>
    <definedName name="IQ_UNCONSOL_UNITS">"c8770"</definedName>
    <definedName name="IQ_UNDERGROUND_RESERVES_COAL">"c15922"</definedName>
    <definedName name="IQ_UNDERGROUND_RESERVES_TO_TOTAL_RESERVES_COAL">"c15960"</definedName>
    <definedName name="IQ_UNDERWRITER">"c8958"</definedName>
    <definedName name="IQ_UNDERWRITING_PROFIT">"c9975"</definedName>
    <definedName name="IQ_UNDIVIDED_PROFITS_FDIC">"c6352"</definedName>
    <definedName name="IQ_UNDRAWN_CP">"c2518"</definedName>
    <definedName name="IQ_UNDRAWN_CREDIT">"c3032"</definedName>
    <definedName name="IQ_UNDRAWN_FED_FUNDS">"c2524"</definedName>
    <definedName name="IQ_UNDRAWN_FHLB">"c2520"</definedName>
    <definedName name="IQ_UNDRAWN_LC">"c2521"</definedName>
    <definedName name="IQ_UNDRAWN_RC">"c2517"</definedName>
    <definedName name="IQ_UNDRAWN_SECURITIZED">"c17900"</definedName>
    <definedName name="IQ_UNDRAWN_TL">"c2519"</definedName>
    <definedName name="IQ_UNEARN_PREMIUM">"c1321"</definedName>
    <definedName name="IQ_UNEARN_REV_CURRENT">"c1322"</definedName>
    <definedName name="IQ_UNEARN_REV_CURRENT_BNK">"c1323"</definedName>
    <definedName name="IQ_UNEARN_REV_CURRENT_BR">"c1324"</definedName>
    <definedName name="IQ_UNEARN_REV_CURRENT_CM">"c1324"</definedName>
    <definedName name="IQ_UNEARN_REV_CURRENT_FIN">"c1325"</definedName>
    <definedName name="IQ_UNEARN_REV_CURRENT_INS">"c1326"</definedName>
    <definedName name="IQ_UNEARN_REV_CURRENT_RE">"c6277"</definedName>
    <definedName name="IQ_UNEARN_REV_CURRENT_REIT">"c1327"</definedName>
    <definedName name="IQ_UNEARN_REV_CURRENT_UTI">"c1328"</definedName>
    <definedName name="IQ_UNEARN_REV_LT">"c1329"</definedName>
    <definedName name="IQ_UNEARNED_INCOME_FDIC">"c6324"</definedName>
    <definedName name="IQ_UNEARNED_INCOME_FOREIGN_FDIC">"c6385"</definedName>
    <definedName name="IQ_UNEARNED_INCOME_LL_REC_DOM_FFIEC">"c12916"</definedName>
    <definedName name="IQ_UNEARNED_INCOME_LL_REC_FFIEC">"c12897"</definedName>
    <definedName name="IQ_UNEARNED_PREMIUMS_PC_FFIEC">"c13101"</definedName>
    <definedName name="IQ_UNEMPLOY_RATE">"c21104"</definedName>
    <definedName name="IQ_UNEMPLOYMENT_RATE">"c7023"</definedName>
    <definedName name="IQ_UNEMPLOYMENT_RATE_FC">"c7903"</definedName>
    <definedName name="IQ_UNEMPLOYMENT_RATE_POP">"c7243"</definedName>
    <definedName name="IQ_UNEMPLOYMENT_RATE_POP_FC">"c8123"</definedName>
    <definedName name="IQ_UNEMPLOYMENT_RATE_YOY">"c7463"</definedName>
    <definedName name="IQ_UNEMPLOYMENT_RATE_YOY_FC">"c8343"</definedName>
    <definedName name="IQ_UNIT_LABOR_COST_INDEX">"c7025"</definedName>
    <definedName name="IQ_UNIT_LABOR_COST_INDEX_APR">"c7685"</definedName>
    <definedName name="IQ_UNIT_LABOR_COST_INDEX_APR_FC">"c8565"</definedName>
    <definedName name="IQ_UNIT_LABOR_COST_INDEX_FC">"c7905"</definedName>
    <definedName name="IQ_UNIT_LABOR_COST_INDEX_PCT_CHANGE">"c7024"</definedName>
    <definedName name="IQ_UNIT_LABOR_COST_INDEX_PCT_CHANGE_FC">"c7904"</definedName>
    <definedName name="IQ_UNIT_LABOR_COST_INDEX_PCT_CHANGE_POP">"c7244"</definedName>
    <definedName name="IQ_UNIT_LABOR_COST_INDEX_PCT_CHANGE_POP_FC">"c8124"</definedName>
    <definedName name="IQ_UNIT_LABOR_COST_INDEX_PCT_CHANGE_YOY">"c7464"</definedName>
    <definedName name="IQ_UNIT_LABOR_COST_INDEX_PCT_CHANGE_YOY_FC">"c8344"</definedName>
    <definedName name="IQ_UNIT_LABOR_COST_INDEX_POP">"c7245"</definedName>
    <definedName name="IQ_UNIT_LABOR_COST_INDEX_POP_FC">"c8125"</definedName>
    <definedName name="IQ_UNIT_LABOR_COST_INDEX_YOY">"c7465"</definedName>
    <definedName name="IQ_UNIT_LABOR_COST_INDEX_YOY_FC">"c8345"</definedName>
    <definedName name="IQ_UNLEVERED_FCF">"c1908"</definedName>
    <definedName name="IQ_UNPAID_CLAIMS">"c1330"</definedName>
    <definedName name="IQ_UNPROFITABLE_INSTITUTIONS_FDIC">"c6722"</definedName>
    <definedName name="IQ_UNREALIZED_GAIN">"c1619"</definedName>
    <definedName name="IQ_UNRECOG_TAX_BENEFIT_BEG_PERIOD">"c15732"</definedName>
    <definedName name="IQ_UNRECOG_TAX_BENEFIT_END_PERIOD">"c15740"</definedName>
    <definedName name="IQ_UNRECOG_TAX_BENEFIT_OTHER_ADJ">"c15739"</definedName>
    <definedName name="IQ_UNSECURED_COMMITMENTS_COMMERCIAL_RE_UNUSED_FFIEC">"c13246"</definedName>
    <definedName name="IQ_UNSECURED_DEBT">"c2548"</definedName>
    <definedName name="IQ_UNSECURED_DEBT_PCT">"c2549"</definedName>
    <definedName name="IQ_UNUSED_LOAN_COMMITMENTS_FDIC">"c6368"</definedName>
    <definedName name="IQ_UNUSUAL_EXP">"c1456"</definedName>
    <definedName name="IQ_UPGRADE_REBUILD_CABLE_INVEST">"c15804"</definedName>
    <definedName name="IQ_US_ADDRESS_LEASE_FIN_REC_FFIEC">"c13624"</definedName>
    <definedName name="IQ_US_AGENCY_OBLIG_FFIEC">"c12779"</definedName>
    <definedName name="IQ_US_AGENCY_OBLIG_TRADING_DOM_FFIEC">"c12919"</definedName>
    <definedName name="IQ_US_AGENCY_OBLIG_TRADING_FFIEC">"c12814"</definedName>
    <definedName name="IQ_US_AGENCY_OBLIGATIONS_AVAIL_SALE_FFIEC">"c12793"</definedName>
    <definedName name="IQ_US_BANKS_OTHER_INST_FOREIGN_DEP_FFIEC">"c15343"</definedName>
    <definedName name="IQ_US_BRANCHES_FOREIGN_BANK_LOANS_FDIC">"c6435"</definedName>
    <definedName name="IQ_US_BRANCHES_FOREIGN_BANKS_FDIC">"c6390"</definedName>
    <definedName name="IQ_US_GAAP">"c1331"</definedName>
    <definedName name="IQ_US_GAAP_BASIC_EPS_EXCL">"c2984"</definedName>
    <definedName name="IQ_US_GAAP_BASIC_EPS_INCL">"c2982"</definedName>
    <definedName name="IQ_US_GAAP_BASIC_WEIGHT">"c2980"</definedName>
    <definedName name="IQ_US_GAAP_CA">"c2930"</definedName>
    <definedName name="IQ_US_GAAP_CA_ADJ">"c2925"</definedName>
    <definedName name="IQ_US_GAAP_CASH_FINAN">"c2945"</definedName>
    <definedName name="IQ_US_GAAP_CASH_FINAN_ADJ">"c2941"</definedName>
    <definedName name="IQ_US_GAAP_CASH_INVEST">"c2944"</definedName>
    <definedName name="IQ_US_GAAP_CASH_INVEST_ADJ">"c2940"</definedName>
    <definedName name="IQ_US_GAAP_CASH_OPER">"c2943"</definedName>
    <definedName name="IQ_US_GAAP_CASH_OPER_ADJ">"c2939"</definedName>
    <definedName name="IQ_US_GAAP_CL">"c2932"</definedName>
    <definedName name="IQ_US_GAAP_CL_ADJ">"c2927"</definedName>
    <definedName name="IQ_US_GAAP_COST_REV">"c2965"</definedName>
    <definedName name="IQ_US_GAAP_COST_REV_ADJ">"c2951"</definedName>
    <definedName name="IQ_US_GAAP_DILUT_EPS_EXCL">"c2985"</definedName>
    <definedName name="IQ_US_GAAP_DILUT_EPS_INCL">"c2983"</definedName>
    <definedName name="IQ_US_GAAP_DILUT_NI">"c2979"</definedName>
    <definedName name="IQ_US_GAAP_DILUT_WEIGHT">"c2981"</definedName>
    <definedName name="IQ_US_GAAP_DO">"c2973"</definedName>
    <definedName name="IQ_US_GAAP_DO_ADJ">"c2959"</definedName>
    <definedName name="IQ_US_GAAP_EXTRA_ACC_ITEMS">"c2972"</definedName>
    <definedName name="IQ_US_GAAP_EXTRA_ACC_ITEMS_ADJ">"c2958"</definedName>
    <definedName name="IQ_US_GAAP_INC_TAX">"c2975"</definedName>
    <definedName name="IQ_US_GAAP_INC_TAX_ADJ">"c2961"</definedName>
    <definedName name="IQ_US_GAAP_INTEREST_EXP">"c2971"</definedName>
    <definedName name="IQ_US_GAAP_INTEREST_EXP_ADJ">"c2957"</definedName>
    <definedName name="IQ_US_GAAP_LIAB_LT">"c2933"</definedName>
    <definedName name="IQ_US_GAAP_LIAB_LT_ADJ">"c2928"</definedName>
    <definedName name="IQ_US_GAAP_LIAB_TOTAL_LIAB">"c2933"</definedName>
    <definedName name="IQ_US_GAAP_MINORITY_INTEREST_IS">"c2974"</definedName>
    <definedName name="IQ_US_GAAP_MINORITY_INTEREST_IS_ADJ">"c2960"</definedName>
    <definedName name="IQ_US_GAAP_NCA">"c2931"</definedName>
    <definedName name="IQ_US_GAAP_NCA_ADJ">"c2926"</definedName>
    <definedName name="IQ_US_GAAP_NET_CHANGE">"c2946"</definedName>
    <definedName name="IQ_US_GAAP_NET_CHANGE_ADJ">"c2942"</definedName>
    <definedName name="IQ_US_GAAP_NI">"c2976"</definedName>
    <definedName name="IQ_US_GAAP_NI_ADJ">"c2963"</definedName>
    <definedName name="IQ_US_GAAP_NI_AVAIL_EXCL">"c2977"</definedName>
    <definedName name="IQ_US_GAAP_NI_AVAIL_INCL">"c2978"</definedName>
    <definedName name="IQ_US_GAAP_OTHER_ADJ_ADJ">"c2962"</definedName>
    <definedName name="IQ_US_GAAP_OTHER_NON_OPER">"c2969"</definedName>
    <definedName name="IQ_US_GAAP_OTHER_NON_OPER_ADJ">"c2955"</definedName>
    <definedName name="IQ_US_GAAP_OTHER_OPER">"c2968"</definedName>
    <definedName name="IQ_US_GAAP_OTHER_OPER_ADJ">"c2954"</definedName>
    <definedName name="IQ_US_GAAP_RD">"c2967"</definedName>
    <definedName name="IQ_US_GAAP_RD_ADJ">"c2953"</definedName>
    <definedName name="IQ_US_GAAP_SGA">"c2966"</definedName>
    <definedName name="IQ_US_GAAP_SGA_ADJ">"c2952"</definedName>
    <definedName name="IQ_US_GAAP_TOTAL_ASSETS">"c2931"</definedName>
    <definedName name="IQ_US_GAAP_TOTAL_EQUITY">"c2934"</definedName>
    <definedName name="IQ_US_GAAP_TOTAL_EQUITY_ADJ">"c2929"</definedName>
    <definedName name="IQ_US_GAAP_TOTAL_REV">"c2964"</definedName>
    <definedName name="IQ_US_GAAP_TOTAL_REV_ADJ">"c2950"</definedName>
    <definedName name="IQ_US_GAAP_TOTAL_UNUSUAL">"c2970"</definedName>
    <definedName name="IQ_US_GAAP_TOTAL_UNUSUAL_ADJ">"c2956"</definedName>
    <definedName name="IQ_US_GOV_AGENCIES_FDIC">"c6395"</definedName>
    <definedName name="IQ_US_GOV_DEPOSITS_FDIC">"c6483"</definedName>
    <definedName name="IQ_US_GOV_ENTERPRISES_FDIC">"c6396"</definedName>
    <definedName name="IQ_US_GOV_NONCURRENT_LOANS_TOTAL_NONCURRENT_FDIC">"c6779"</definedName>
    <definedName name="IQ_US_GOV_NONTRANSACTION_ACCOUNTS_FDIC">"c6546"</definedName>
    <definedName name="IQ_US_GOV_OBLIGATIONS_FDIC">"c6299"</definedName>
    <definedName name="IQ_US_GOV_SECURITIES_FDIC">"c6297"</definedName>
    <definedName name="IQ_US_GOV_TOTAL_DEPOSITS_FDIC">"c6472"</definedName>
    <definedName name="IQ_US_GOV_TRANSACTION_ACCOUNTS_FDIC">"c6538"</definedName>
    <definedName name="IQ_US_GOVT_NON_TRANS_ACCTS_FFIEC">"c15323"</definedName>
    <definedName name="IQ_US_GOVT_STATE_POLI_SUBD_IN_US_FOREIGN_DEP_FFIEC">"c15346"</definedName>
    <definedName name="IQ_US_GOVT_TRANS_ACCTS_FFIEC">"c15315"</definedName>
    <definedName name="IQ_US_INST_DUE_30_89_FFIEC">"c13268"</definedName>
    <definedName name="IQ_US_INST_DUE_90_FFIEC">"c13294"</definedName>
    <definedName name="IQ_US_INST_NON_ACCRUAL_FFIEC">"c13320"</definedName>
    <definedName name="IQ_US_SPONSORED_AGENCY_OBLIG_AVAIL_SALE_FFIEC">"c12794"</definedName>
    <definedName name="IQ_US_SPONSORED_AGENCY_OBLIG_FFIEC">"c12780"</definedName>
    <definedName name="IQ_US_TREASURY_SEC_AVAIL_SALE_FFIEC">"c12792"</definedName>
    <definedName name="IQ_US_TREASURY_SEC_TRADING_DOM_FFIEC">"c12918"</definedName>
    <definedName name="IQ_US_TREASURY_SEC_TRADING_FFIEC">"c12813"</definedName>
    <definedName name="IQ_US_TREASURY_SECURITIES_FDIC">"c6298"</definedName>
    <definedName name="IQ_US_TREASURY_SECURITIES_FFIEC">"c12778"</definedName>
    <definedName name="IQ_UST_SEC_GOVT_AGENCY_CORP_QUARTERLY_AVG_FFIEC">"c15469"</definedName>
    <definedName name="IQ_UST_SECURITIES_GOVT_AGENCY_QUARTERLY_AVG_FFIEC">"c15468"</definedName>
    <definedName name="IQ_UTIL_PPE_NET">"c1620"</definedName>
    <definedName name="IQ_UTIL_REV">"c2091"</definedName>
    <definedName name="IQ_UTILITY_EXPENSE">"c16031"</definedName>
    <definedName name="IQ_UV_PENSION_LIAB">"c1332"</definedName>
    <definedName name="IQ_VALUATION_ALLOWANCES_FDIC">"c6400"</definedName>
    <definedName name="IQ_VALUE_TRADED">"c1519"</definedName>
    <definedName name="IQ_VALUE_TRADED_LAST_3MTH">"c1530"</definedName>
    <definedName name="IQ_VALUE_TRADED_LAST_6MTH">"c1531"</definedName>
    <definedName name="IQ_VALUE_TRADED_LAST_MTH">"c1529"</definedName>
    <definedName name="IQ_VALUE_TRADED_LAST_WK">"c1528"</definedName>
    <definedName name="IQ_VALUE_TRADED_LAST_YR">"c1532"</definedName>
    <definedName name="IQ_VARIABLE_RATE_DEBT">"c17895"</definedName>
    <definedName name="IQ_VARIABLE_RATE_DEBT_PCT">"c18009"</definedName>
    <definedName name="IQ_VARIABLE_RATE_PREFERREDS_INT_SENSITIVITY_FFIEC">"c13096"</definedName>
    <definedName name="IQ_VC_REV_OPERATING_INC_FFIEC">"c13388"</definedName>
    <definedName name="IQ_VC_REVENUE_FDIC">"c6667"</definedName>
    <definedName name="IQ_VEHICLE_ASSEMBLIES_LIGHT">"c6905"</definedName>
    <definedName name="IQ_VEHICLE_ASSEMBLIES_LIGHT_APR">"c7565"</definedName>
    <definedName name="IQ_VEHICLE_ASSEMBLIES_LIGHT_APR_FC">"c8445"</definedName>
    <definedName name="IQ_VEHICLE_ASSEMBLIES_LIGHT_FC">"c7785"</definedName>
    <definedName name="IQ_VEHICLE_ASSEMBLIES_LIGHT_NEW">"c6925"</definedName>
    <definedName name="IQ_VEHICLE_ASSEMBLIES_LIGHT_NEW_APR">"c7585"</definedName>
    <definedName name="IQ_VEHICLE_ASSEMBLIES_LIGHT_NEW_APR_FC">"c8465"</definedName>
    <definedName name="IQ_VEHICLE_ASSEMBLIES_LIGHT_NEW_FC">"c7805"</definedName>
    <definedName name="IQ_VEHICLE_ASSEMBLIES_LIGHT_NEW_POP">"c7145"</definedName>
    <definedName name="IQ_VEHICLE_ASSEMBLIES_LIGHT_NEW_POP_FC">"c8025"</definedName>
    <definedName name="IQ_VEHICLE_ASSEMBLIES_LIGHT_NEW_YOY">"c7365"</definedName>
    <definedName name="IQ_VEHICLE_ASSEMBLIES_LIGHT_NEW_YOY_FC">"c8245"</definedName>
    <definedName name="IQ_VEHICLE_ASSEMBLIES_LIGHT_POP">"c7125"</definedName>
    <definedName name="IQ_VEHICLE_ASSEMBLIES_LIGHT_POP_FC">"c8005"</definedName>
    <definedName name="IQ_VEHICLE_ASSEMBLIES_LIGHT_YOY">"c7345"</definedName>
    <definedName name="IQ_VEHICLE_ASSEMBLIES_LIGHT_YOY_FC">"c8225"</definedName>
    <definedName name="IQ_VEHICLE_ASSEMBLIES_TOTAL">"c7020"</definedName>
    <definedName name="IQ_VEHICLE_ASSEMBLIES_TOTAL_APR">"c7680"</definedName>
    <definedName name="IQ_VEHICLE_ASSEMBLIES_TOTAL_APR_FC">"c8560"</definedName>
    <definedName name="IQ_VEHICLE_ASSEMBLIES_TOTAL_FC">"c7900"</definedName>
    <definedName name="IQ_VEHICLE_ASSEMBLIES_TOTAL_POP">"c7240"</definedName>
    <definedName name="IQ_VEHICLE_ASSEMBLIES_TOTAL_POP_FC">"c8120"</definedName>
    <definedName name="IQ_VEHICLE_ASSEMBLIES_TOTAL_YOY">"c7460"</definedName>
    <definedName name="IQ_VEHICLE_ASSEMBLIES_TOTAL_YOY_FC">"c8340"</definedName>
    <definedName name="IQ_VEHICLE_LOANS">"c15249"</definedName>
    <definedName name="IQ_VENTURE_CAPITAL_REVENUE_FFIEC">"c13010"</definedName>
    <definedName name="IQ_VIF_AFTER_COST_CAPITAL_COVERED">"c9966"</definedName>
    <definedName name="IQ_VIF_AFTER_COST_CAPITAL_GROUP">"c9952"</definedName>
    <definedName name="IQ_VIF_BEFORE_COST_CAPITAL_COVERED">"c9964"</definedName>
    <definedName name="IQ_VIF_BEFORE_COST_CAPITAL_GROUP">"c9950"</definedName>
    <definedName name="IQ_VOICE_SUB_BASIC_SUB">"c16203"</definedName>
    <definedName name="IQ_VOICE_SUB_TOTAL_HOMES_PASSED">"c15770"</definedName>
    <definedName name="IQ_VOICE_SUB_VIDEO_SUB">"c15789"</definedName>
    <definedName name="IQ_VOL_LAST_3MTH">"c1525"</definedName>
    <definedName name="IQ_VOL_LAST_6MTH">"c1526"</definedName>
    <definedName name="IQ_VOL_LAST_MTH">"c1524"</definedName>
    <definedName name="IQ_VOL_LAST_WK">"c1523"</definedName>
    <definedName name="IQ_VOL_LAST_YR">"c1527"</definedName>
    <definedName name="IQ_VOLATILE_LIABILITIES_FDIC">"c6364"</definedName>
    <definedName name="IQ_VOLUME">"c1333"</definedName>
    <definedName name="IQ_VWAP">"c13514"</definedName>
    <definedName name="IQ_WAC_CURRENT">"c8961"</definedName>
    <definedName name="IQ_WAC_ORIGINAL">"c8953"</definedName>
    <definedName name="IQ_WAM_CURRENT">"c8962"</definedName>
    <definedName name="IQ_WAM_ORIGINAL">"c8952"</definedName>
    <definedName name="IQ_WARRANTS_BEG_OS">"c2698"</definedName>
    <definedName name="IQ_WARRANTS_CANCELLED">"c2701"</definedName>
    <definedName name="IQ_WARRANTS_END_OS">"c2702"</definedName>
    <definedName name="IQ_WARRANTS_EXERCISED">"c2700"</definedName>
    <definedName name="IQ_WARRANTS_ISSUED">"c2699"</definedName>
    <definedName name="IQ_WARRANTS_STRIKE_PRICE_ISSUED">"c2704"</definedName>
    <definedName name="IQ_WARRANTS_STRIKE_PRICE_OS">"c2703"</definedName>
    <definedName name="IQ_WEEK">50000</definedName>
    <definedName name="IQ_WEIGHTED_AVG_PRICE">"c1334"</definedName>
    <definedName name="IQ_WHOLESALE_INV_ALCOHOL">"c21105"</definedName>
    <definedName name="IQ_WHOLESALE_INV_APPAREL">"c21106"</definedName>
    <definedName name="IQ_WHOLESALE_INV_CHEMICALS">"c21107"</definedName>
    <definedName name="IQ_WHOLESALE_INV_COMPUTER">"c21108"</definedName>
    <definedName name="IQ_WHOLESALE_INV_DRUGS">"c21109"</definedName>
    <definedName name="IQ_WHOLESALE_INV_DUR">"c21110"</definedName>
    <definedName name="IQ_WHOLESALE_INV_DUR_MISC">"c21111"</definedName>
    <definedName name="IQ_WHOLESALE_INV_ELECTRIC">"c21112"</definedName>
    <definedName name="IQ_WHOLESALE_INV_EQUIP">"c21113"</definedName>
    <definedName name="IQ_WHOLESALE_INV_FARM_PRODUCT">"c21114"</definedName>
    <definedName name="IQ_WHOLESALE_INV_FURNITURE">"c21115"</definedName>
    <definedName name="IQ_WHOLESALE_INV_GROCERIES">"c21116"</definedName>
    <definedName name="IQ_WHOLESALE_INV_HARDWARE">"c21117"</definedName>
    <definedName name="IQ_WHOLESALE_INV_LUMBER">"c21118"</definedName>
    <definedName name="IQ_WHOLESALE_INV_MACHINERY">"c21119"</definedName>
    <definedName name="IQ_WHOLESALE_INV_METALS_MINERALS">"c21120"</definedName>
    <definedName name="IQ_WHOLESALE_INV_MOTOR_VEHICLE">"c21121"</definedName>
    <definedName name="IQ_WHOLESALE_INV_NONDUR">"c21122"</definedName>
    <definedName name="IQ_WHOLESALE_INV_NONDUR_MISC">"c21123"</definedName>
    <definedName name="IQ_WHOLESALE_INV_PAPER">"c21124"</definedName>
    <definedName name="IQ_WHOLESALE_INV_PETROLEUM">"c21125"</definedName>
    <definedName name="IQ_WHOLESALE_INV_SALES_RATIO_ALCOHOL">"c21126"</definedName>
    <definedName name="IQ_WHOLESALE_INV_SALES_RATIO_APPAREL">"c21127"</definedName>
    <definedName name="IQ_WHOLESALE_INV_SALES_RATIO_CHEMICALS">"c21128"</definedName>
    <definedName name="IQ_WHOLESALE_INV_SALES_RATIO_COMPUTER">"c21129"</definedName>
    <definedName name="IQ_WHOLESALE_INV_SALES_RATIO_DRUGS">"c21130"</definedName>
    <definedName name="IQ_WHOLESALE_INV_SALES_RATIO_DUR">"c21131"</definedName>
    <definedName name="IQ_WHOLESALE_INV_SALES_RATIO_DUR_MISC">"c21132"</definedName>
    <definedName name="IQ_WHOLESALE_INV_SALES_RATIO_ELECTRIC">"c21133"</definedName>
    <definedName name="IQ_WHOLESALE_INV_SALES_RATIO_EQUIP">"c21134"</definedName>
    <definedName name="IQ_WHOLESALE_INV_SALES_RATIO_FARM_PRODUCT">"c21135"</definedName>
    <definedName name="IQ_WHOLESALE_INV_SALES_RATIO_FURNITURE">"c21136"</definedName>
    <definedName name="IQ_WHOLESALE_INV_SALES_RATIO_GROCERIES">"c21137"</definedName>
    <definedName name="IQ_WHOLESALE_INV_SALES_RATIO_HARDWARE">"c21138"</definedName>
    <definedName name="IQ_WHOLESALE_INV_SALES_RATIO_LUMBER">"c21139"</definedName>
    <definedName name="IQ_WHOLESALE_INV_SALES_RATIO_MACHINERY">"c21140"</definedName>
    <definedName name="IQ_WHOLESALE_INV_SALES_RATIO_METALS_MINERALS">"c21141"</definedName>
    <definedName name="IQ_WHOLESALE_INV_SALES_RATIO_MOTOR_VEHICLE">"c21142"</definedName>
    <definedName name="IQ_WHOLESALE_INV_SALES_RATIO_NONDUR">"c21143"</definedName>
    <definedName name="IQ_WHOLESALE_INV_SALES_RATIO_NONDUR_MISC">"c21144"</definedName>
    <definedName name="IQ_WHOLESALE_INV_SALES_RATIO_PAPER">"c21145"</definedName>
    <definedName name="IQ_WHOLESALE_INV_SALES_RATIO_PETROLEUM">"c21146"</definedName>
    <definedName name="IQ_WHOLESALE_INV_SALES_RATIO_TOTAL">"c21147"</definedName>
    <definedName name="IQ_WHOLESALE_INV_TOTAL">"c21148"</definedName>
    <definedName name="IQ_WHOLESALE_INVENTORIES">"c7027"</definedName>
    <definedName name="IQ_WHOLESALE_INVENTORIES_APR">"c7687"</definedName>
    <definedName name="IQ_WHOLESALE_INVENTORIES_APR_FC">"c8567"</definedName>
    <definedName name="IQ_WHOLESALE_INVENTORIES_FC">"c7907"</definedName>
    <definedName name="IQ_WHOLESALE_INVENTORIES_POP">"c7247"</definedName>
    <definedName name="IQ_WHOLESALE_INVENTORIES_POP_FC">"c8127"</definedName>
    <definedName name="IQ_WHOLESALE_INVENTORIES_YOY">"c7467"</definedName>
    <definedName name="IQ_WHOLESALE_INVENTORIES_YOY_FC">"c8347"</definedName>
    <definedName name="IQ_WHOLESALE_IS_RATIO">"c7026"</definedName>
    <definedName name="IQ_WHOLESALE_IS_RATIO_FC">"c7906"</definedName>
    <definedName name="IQ_WHOLESALE_IS_RATIO_POP">"c7246"</definedName>
    <definedName name="IQ_WHOLESALE_IS_RATIO_POP_FC">"c8126"</definedName>
    <definedName name="IQ_WHOLESALE_IS_RATIO_YOY">"c7466"</definedName>
    <definedName name="IQ_WHOLESALE_IS_RATIO_YOY_FC">"c8346"</definedName>
    <definedName name="IQ_WHOLESALE_SALES">"c7028"</definedName>
    <definedName name="IQ_WHOLESALE_SALES_ALCOHOL">"c21149"</definedName>
    <definedName name="IQ_WHOLESALE_SALES_APPAREL">"c21150"</definedName>
    <definedName name="IQ_WHOLESALE_SALES_APR">"c7688"</definedName>
    <definedName name="IQ_WHOLESALE_SALES_APR_FC">"c8568"</definedName>
    <definedName name="IQ_WHOLESALE_SALES_CHEMICALS">"c21151"</definedName>
    <definedName name="IQ_WHOLESALE_SALES_COMPUTER">"c21152"</definedName>
    <definedName name="IQ_WHOLESALE_SALES_DRUGS">"c21153"</definedName>
    <definedName name="IQ_WHOLESALE_SALES_DUR">"c21154"</definedName>
    <definedName name="IQ_WHOLESALE_SALES_DUR_MISC">"c21155"</definedName>
    <definedName name="IQ_WHOLESALE_SALES_ELECTRIC">"c21156"</definedName>
    <definedName name="IQ_WHOLESALE_SALES_EQUIP">"c21157"</definedName>
    <definedName name="IQ_WHOLESALE_SALES_FARM_PRODUCT">"c21158"</definedName>
    <definedName name="IQ_WHOLESALE_SALES_FC">"c7908"</definedName>
    <definedName name="IQ_WHOLESALE_SALES_FURNITURE">"c21159"</definedName>
    <definedName name="IQ_WHOLESALE_SALES_GROCERIES">"c21160"</definedName>
    <definedName name="IQ_WHOLESALE_SALES_HARDWARE">"c21161"</definedName>
    <definedName name="IQ_WHOLESALE_SALES_INDEX">"c7029"</definedName>
    <definedName name="IQ_WHOLESALE_SALES_INDEX_APR">"c7689"</definedName>
    <definedName name="IQ_WHOLESALE_SALES_INDEX_APR_FC">"c8569"</definedName>
    <definedName name="IQ_WHOLESALE_SALES_INDEX_FC">"c7909"</definedName>
    <definedName name="IQ_WHOLESALE_SALES_INDEX_POP">"c7249"</definedName>
    <definedName name="IQ_WHOLESALE_SALES_INDEX_POP_FC">"c8129"</definedName>
    <definedName name="IQ_WHOLESALE_SALES_INDEX_YOY">"c7469"</definedName>
    <definedName name="IQ_WHOLESALE_SALES_INDEX_YOY_FC">"c8349"</definedName>
    <definedName name="IQ_WHOLESALE_SALES_LUMBER">"c21162"</definedName>
    <definedName name="IQ_WHOLESALE_SALES_MACHINERY">"c21163"</definedName>
    <definedName name="IQ_WHOLESALE_SALES_METALS_MINERALS">"c21164"</definedName>
    <definedName name="IQ_WHOLESALE_SALES_MOTOR_VEHICLE">"c21165"</definedName>
    <definedName name="IQ_WHOLESALE_SALES_NONDUR">"c21166"</definedName>
    <definedName name="IQ_WHOLESALE_SALES_NONDUR_MISC">"c21167"</definedName>
    <definedName name="IQ_WHOLESALE_SALES_PAPER">"c21168"</definedName>
    <definedName name="IQ_WHOLESALE_SALES_PETROLEUM">"c21169"</definedName>
    <definedName name="IQ_WHOLESALE_SALES_POP">"c7248"</definedName>
    <definedName name="IQ_WHOLESALE_SALES_POP_FC">"c8128"</definedName>
    <definedName name="IQ_WHOLESALE_SALES_TOTAL">"c21170"</definedName>
    <definedName name="IQ_WHOLESALE_SALES_YOY">"c7468"</definedName>
    <definedName name="IQ_WHOLESALE_SALES_YOY_FC">"c8348"</definedName>
    <definedName name="IQ_WIP_INV">"c1335"</definedName>
    <definedName name="IQ_WIRELESS_PENETRATION">"c15767"</definedName>
    <definedName name="IQ_WORKING_CAP">"c3494"</definedName>
    <definedName name="IQ_WORKMEN_WRITTEN">"c1336"</definedName>
    <definedName name="IQ_WRITTEN_OPTION_CONTRACTS_FDIC">"c6509"</definedName>
    <definedName name="IQ_WRITTEN_OPTION_CONTRACTS_FX_RISK_FDIC">"c6514"</definedName>
    <definedName name="IQ_WRITTEN_OPTION_CONTRACTS_NON_FX_IR_FDIC">"c6519"</definedName>
    <definedName name="IQ_WTD_AVG_IR_AFTER_FIVE">"c15700"</definedName>
    <definedName name="IQ_WTD_AVG_IR_CY">"c15695"</definedName>
    <definedName name="IQ_WTD_AVG_IR_CY1">"c15696"</definedName>
    <definedName name="IQ_WTD_AVG_IR_CY2">"c15697"</definedName>
    <definedName name="IQ_WTD_AVG_IR_CY3">"c15698"</definedName>
    <definedName name="IQ_WTD_AVG_IR_CY4">"c15699"</definedName>
    <definedName name="IQ_WTD_AVG_IR_LT_DEBT">"c15693"</definedName>
    <definedName name="IQ_WTD_AVG_IR_TOTAL_DEBT">"c15694"</definedName>
    <definedName name="IQ_XDIV_DATE">"c2104"</definedName>
    <definedName name="IQ_YEAR_FOUNDED">"c6793"</definedName>
    <definedName name="IQ_YEARHIGH">"c1337"</definedName>
    <definedName name="IQ_YEARHIGH_DATE">"c2250"</definedName>
    <definedName name="IQ_YEARHIGH_RT">"YEARHIGH"</definedName>
    <definedName name="IQ_YEARLOW">"c1338"</definedName>
    <definedName name="IQ_YEARLOW_DATE">"c2251"</definedName>
    <definedName name="IQ_YEARLOW_RT">"YEARLOW"</definedName>
    <definedName name="IQ_YIELD_FED_FUNDS_SOLD_FFIEC">"c13487"</definedName>
    <definedName name="IQ_YIELD_TRADING_ASSETS_FFIEC">"c13488"</definedName>
    <definedName name="IQ_YTD">3000</definedName>
    <definedName name="IQ_YTDMONTH">130000</definedName>
    <definedName name="IQ_YTW">"c2163"</definedName>
    <definedName name="IQ_YTW_DATE">"c2164"</definedName>
    <definedName name="IQ_YTW_DATE_TYPE">"c2165"</definedName>
    <definedName name="IQ_Z_SCORE">"c1339"</definedName>
    <definedName name="IQ_ZERO_COUPON_DEBT">"c17896"</definedName>
    <definedName name="IQ_ZERO_COUPON_DEBT_PCT">"c18010"</definedName>
    <definedName name="IQB_BOOKMARK_COUNT">0</definedName>
    <definedName name="IQB_BOOKMARK_COUNT_1">4</definedName>
    <definedName name="IQB_BOOKMARK_LOCATION_0">#REF!</definedName>
    <definedName name="IQB_BOOKMARK_LOCATION_1">#REF!</definedName>
    <definedName name="IQB_BOOKMARK_LOCATION_2">#REF!</definedName>
    <definedName name="IQB_BOOKMARK_LOCATION_3">#REF!</definedName>
    <definedName name="IQB_BOOKMARK_LOCATION_4">#REF!</definedName>
    <definedName name="IQB_BOOKMARK_LOCATION_8">#REF!</definedName>
    <definedName name="IQB_CURRENT_BOOKMARK">0</definedName>
    <definedName name="IQExpenseCodeBS">"CEME"</definedName>
    <definedName name="IQR111711P10">#REF!</definedName>
    <definedName name="IQR111711P101">#REF!</definedName>
    <definedName name="IQR111711P102">#REF!</definedName>
    <definedName name="IQR111711P103">#REF!</definedName>
    <definedName name="IQR111711P104">#REF!</definedName>
    <definedName name="IQR111711P106">#REF!</definedName>
    <definedName name="IQR111711P107">#REF!</definedName>
    <definedName name="IQR111711P110">#REF!</definedName>
    <definedName name="IQR111711P111">#REF!</definedName>
    <definedName name="IQR111711P112">#REF!</definedName>
    <definedName name="IQR111711P113">#REF!</definedName>
    <definedName name="IQR111711P114">#REF!</definedName>
    <definedName name="IQR111711P117">#REF!</definedName>
    <definedName name="IQR111711P119">#REF!</definedName>
    <definedName name="IQR111711P120">#REF!</definedName>
    <definedName name="IQR111711P122">#REF!</definedName>
    <definedName name="IQR111711P123">#REF!</definedName>
    <definedName name="IQR111711P124">#REF!</definedName>
    <definedName name="IQR111711P127">#REF!</definedName>
    <definedName name="IQR111711P128">#REF!</definedName>
    <definedName name="IQR111711P13">#REF!</definedName>
    <definedName name="IQR111711P131">#REF!</definedName>
    <definedName name="IQR111711P132">#REF!</definedName>
    <definedName name="IQR111711P134">#REF!</definedName>
    <definedName name="IQR111711P135">#REF!</definedName>
    <definedName name="IQR111711P136">#REF!</definedName>
    <definedName name="IQR111711P138">#REF!</definedName>
    <definedName name="IQR111711P139">#REF!</definedName>
    <definedName name="IQR111711P14">#REF!</definedName>
    <definedName name="IQR111711P140">#REF!</definedName>
    <definedName name="IQR111711P141">#REF!</definedName>
    <definedName name="IQR111711P142">#REF!</definedName>
    <definedName name="IQR111711P143">#REF!</definedName>
    <definedName name="IQR111711P144">#REF!</definedName>
    <definedName name="IQR111711P145">#REF!</definedName>
    <definedName name="IQR111711P148">#REF!</definedName>
    <definedName name="IQR111711P149">#REF!</definedName>
    <definedName name="IQR111711P150">#REF!</definedName>
    <definedName name="IQR111711P153">#REF!</definedName>
    <definedName name="IQR111711P155">#REF!</definedName>
    <definedName name="IQR111711P156">#REF!</definedName>
    <definedName name="IQR111711P161">#REF!</definedName>
    <definedName name="IQR111711P163">#REF!</definedName>
    <definedName name="IQR111711P167">#REF!</definedName>
    <definedName name="IQR111711P168">#REF!</definedName>
    <definedName name="IQR111711P169">#REF!</definedName>
    <definedName name="IQR111711P17">#REF!</definedName>
    <definedName name="IQR111711P170">#REF!</definedName>
    <definedName name="IQR111711P172">#REF!</definedName>
    <definedName name="IQR111711P174">#REF!</definedName>
    <definedName name="IQR111711P175">#REF!</definedName>
    <definedName name="IQR111711P179">#REF!</definedName>
    <definedName name="IQR111711P18">#REF!</definedName>
    <definedName name="IQR111711P182">#REF!</definedName>
    <definedName name="IQR111711P183">#REF!</definedName>
    <definedName name="IQR111711P187">#REF!</definedName>
    <definedName name="IQR111711P188">#REF!</definedName>
    <definedName name="IQR111711P190">#REF!</definedName>
    <definedName name="IQR111711P192">#REF!</definedName>
    <definedName name="IQR111711P193">#REF!</definedName>
    <definedName name="IQR111711P195">#REF!</definedName>
    <definedName name="IQR111711P196">#REF!</definedName>
    <definedName name="IQR111711P198">#REF!</definedName>
    <definedName name="IQR111711P199">#REF!</definedName>
    <definedName name="IQR111711P200">#REF!</definedName>
    <definedName name="IQR111711P202">#REF!</definedName>
    <definedName name="IQR111711P205">#REF!</definedName>
    <definedName name="IQR111711P206">#REF!</definedName>
    <definedName name="IQR111711P207">#REF!</definedName>
    <definedName name="IQR111711P208">#REF!</definedName>
    <definedName name="IQR111711P21">#REF!</definedName>
    <definedName name="IQR111711P210">#REF!</definedName>
    <definedName name="IQR111711P211">#REF!</definedName>
    <definedName name="IQR111711P212">#REF!</definedName>
    <definedName name="IQR111711P213">#REF!</definedName>
    <definedName name="IQR111711P214">#REF!</definedName>
    <definedName name="IQR111711P215">#REF!</definedName>
    <definedName name="IQR111711P216">#REF!</definedName>
    <definedName name="IQR111711P218">#REF!</definedName>
    <definedName name="IQR111711P219">#REF!</definedName>
    <definedName name="IQR111711P222">#REF!</definedName>
    <definedName name="IQR111711P223">#REF!</definedName>
    <definedName name="IQR111711P224">#REF!</definedName>
    <definedName name="IQR111711P225">#REF!</definedName>
    <definedName name="IQR111711P227">#REF!</definedName>
    <definedName name="IQR111711P229">#REF!</definedName>
    <definedName name="IQR111711P23">#REF!</definedName>
    <definedName name="IQR111711P230">#REF!</definedName>
    <definedName name="IQR111711P232">#REF!</definedName>
    <definedName name="IQR111711P233">#REF!</definedName>
    <definedName name="IQR111711P234">#REF!</definedName>
    <definedName name="IQR111711P237">#REF!</definedName>
    <definedName name="IQR111711P238">#REF!</definedName>
    <definedName name="IQR111711P239">#REF!</definedName>
    <definedName name="IQR111711P24">#REF!</definedName>
    <definedName name="IQR111711P240">#REF!</definedName>
    <definedName name="IQR111711P242">#REF!</definedName>
    <definedName name="IQR111711P243">#REF!</definedName>
    <definedName name="IQR111711P245">#REF!</definedName>
    <definedName name="IQR111711P247">#REF!</definedName>
    <definedName name="IQR111711P248">#REF!</definedName>
    <definedName name="IQR111711P249">#REF!</definedName>
    <definedName name="IQR111711P25">#REF!</definedName>
    <definedName name="IQR111711P252">#REF!</definedName>
    <definedName name="IQR111711P253">#REF!</definedName>
    <definedName name="IQR111711P254">#REF!</definedName>
    <definedName name="IQR111711P255">#REF!</definedName>
    <definedName name="IQR111711P256">#REF!</definedName>
    <definedName name="IQR111711P257">#REF!</definedName>
    <definedName name="IQR111711P258">#REF!</definedName>
    <definedName name="IQR111711P259">#REF!</definedName>
    <definedName name="IQR111711P26">#REF!</definedName>
    <definedName name="IQR111711P260">#REF!</definedName>
    <definedName name="IQR111711P261">#REF!</definedName>
    <definedName name="IQR111711P263">#REF!</definedName>
    <definedName name="IQR111711P264">#REF!</definedName>
    <definedName name="IQR111711P265">#REF!</definedName>
    <definedName name="IQR111711P266">#REF!</definedName>
    <definedName name="IQR111711P267">#REF!</definedName>
    <definedName name="IQR111711P269">#REF!</definedName>
    <definedName name="IQR111711P27">#REF!</definedName>
    <definedName name="IQR111711P270">#REF!</definedName>
    <definedName name="IQR111711P271">#REF!</definedName>
    <definedName name="IQR111711P275">#REF!</definedName>
    <definedName name="IQR111711P276">#REF!</definedName>
    <definedName name="IQR111711P278">#REF!</definedName>
    <definedName name="IQR111711P279">#REF!</definedName>
    <definedName name="IQR111711P28">#REF!</definedName>
    <definedName name="IQR111711P280">#REF!</definedName>
    <definedName name="IQR111711P281">#REF!</definedName>
    <definedName name="IQR111711P282">#REF!</definedName>
    <definedName name="IQR111711P284">#REF!</definedName>
    <definedName name="IQR111711P285">#REF!</definedName>
    <definedName name="IQR111711P286">#REF!</definedName>
    <definedName name="IQR111711P289">#REF!</definedName>
    <definedName name="IQR111711P29">#REF!</definedName>
    <definedName name="IQR111711P290">#REF!</definedName>
    <definedName name="IQR111711P292">#REF!</definedName>
    <definedName name="IQR111711P294">#REF!</definedName>
    <definedName name="IQR111711P295">#REF!</definedName>
    <definedName name="IQR111711P297">#REF!</definedName>
    <definedName name="IQR111711P299">#REF!</definedName>
    <definedName name="IQR111711P30">#REF!</definedName>
    <definedName name="IQR111711P300">#REF!</definedName>
    <definedName name="IQR111711P301">#REF!</definedName>
    <definedName name="IQR111711P303">#REF!</definedName>
    <definedName name="IQR111711P304">#REF!</definedName>
    <definedName name="IQR111711P306">#REF!</definedName>
    <definedName name="IQR111711P307">#REF!</definedName>
    <definedName name="IQR111711P308">#REF!</definedName>
    <definedName name="IQR111711P309">#REF!</definedName>
    <definedName name="IQR111711P31">#REF!</definedName>
    <definedName name="IQR111711P311">#REF!</definedName>
    <definedName name="IQR111711P312">#REF!</definedName>
    <definedName name="IQR111711P313">#REF!</definedName>
    <definedName name="IQR111711P314">#REF!</definedName>
    <definedName name="IQR111711P315">#REF!</definedName>
    <definedName name="IQR111711P318">#REF!</definedName>
    <definedName name="IQR111711P319">#REF!</definedName>
    <definedName name="IQR111711P32">#REF!</definedName>
    <definedName name="IQR111711P320">#REF!</definedName>
    <definedName name="IQR111711P321">#REF!</definedName>
    <definedName name="IQR111711P322">#REF!</definedName>
    <definedName name="IQR111711P323">#REF!</definedName>
    <definedName name="IQR111711P324">#REF!</definedName>
    <definedName name="IQR111711P325">#REF!</definedName>
    <definedName name="IQR111711P327">#REF!</definedName>
    <definedName name="IQR111711P328">#REF!</definedName>
    <definedName name="IQR111711P329">#REF!</definedName>
    <definedName name="IQR111711P33">#REF!</definedName>
    <definedName name="IQR111711P330">#REF!</definedName>
    <definedName name="IQR111711P331">#REF!</definedName>
    <definedName name="IQR111711P333">#REF!</definedName>
    <definedName name="IQR111711P335">#REF!</definedName>
    <definedName name="IQR111711P336">#REF!</definedName>
    <definedName name="IQR111711P337">#REF!</definedName>
    <definedName name="IQR111711P338">#REF!</definedName>
    <definedName name="IQR111711P339">#REF!</definedName>
    <definedName name="IQR111711P34">#REF!</definedName>
    <definedName name="IQR111711P340">#REF!</definedName>
    <definedName name="IQR111711P341">#REF!</definedName>
    <definedName name="IQR111711P343">#REF!</definedName>
    <definedName name="IQR111711P345">#REF!</definedName>
    <definedName name="IQR111711P346">#REF!</definedName>
    <definedName name="IQR111711P347">#REF!</definedName>
    <definedName name="IQR111711P348">#REF!</definedName>
    <definedName name="IQR111711P349">#REF!</definedName>
    <definedName name="IQR111711P350">#REF!</definedName>
    <definedName name="IQR111711P352">#REF!</definedName>
    <definedName name="IQR111711P353">#REF!</definedName>
    <definedName name="IQR111711P354">#REF!</definedName>
    <definedName name="IQR111711P355">#REF!</definedName>
    <definedName name="IQR111711P356">#REF!</definedName>
    <definedName name="IQR111711P358">#REF!</definedName>
    <definedName name="IQR111711P36">#REF!</definedName>
    <definedName name="IQR111711P361">#REF!</definedName>
    <definedName name="IQR111711P362">#REF!</definedName>
    <definedName name="IQR111711P364">#REF!</definedName>
    <definedName name="IQR111711P367">#REF!</definedName>
    <definedName name="IQR111711P368">#REF!</definedName>
    <definedName name="IQR111711P369">#REF!</definedName>
    <definedName name="IQR111711P37">#REF!</definedName>
    <definedName name="IQR111711P370">#REF!</definedName>
    <definedName name="IQR111711P372">#REF!</definedName>
    <definedName name="IQR111711P374">#REF!</definedName>
    <definedName name="IQR111711P375">#REF!</definedName>
    <definedName name="IQR111711P378">#REF!</definedName>
    <definedName name="IQR111711P379">#REF!</definedName>
    <definedName name="IQR111711P38">#REF!</definedName>
    <definedName name="IQR111711P380">#REF!</definedName>
    <definedName name="IQR111711P381">#REF!</definedName>
    <definedName name="IQR111711P41">#REF!</definedName>
    <definedName name="IQR111711P42">#REF!</definedName>
    <definedName name="IQR111711P43">#REF!</definedName>
    <definedName name="IQR111711P44">#REF!</definedName>
    <definedName name="IQR111711P46">#REF!</definedName>
    <definedName name="IQR111711P48">#REF!</definedName>
    <definedName name="IQR111711P50">#REF!</definedName>
    <definedName name="IQR111711P51">#REF!</definedName>
    <definedName name="IQR111711P55">#REF!</definedName>
    <definedName name="IQR111711P56">#REF!</definedName>
    <definedName name="IQR111711P57">#REF!</definedName>
    <definedName name="IQR111711P58">#REF!</definedName>
    <definedName name="IQR111711P59">#REF!</definedName>
    <definedName name="IQR111711P62">#REF!</definedName>
    <definedName name="IQR111711P64">#REF!</definedName>
    <definedName name="IQR111711P65">#REF!</definedName>
    <definedName name="IQR111711P66">#REF!</definedName>
    <definedName name="IQR111711P67">#REF!</definedName>
    <definedName name="IQR111711P69">#REF!</definedName>
    <definedName name="IQR111711P70">#REF!</definedName>
    <definedName name="IQR111711P71">#REF!</definedName>
    <definedName name="IQR111711P74">#REF!</definedName>
    <definedName name="IQR111711P75">#REF!</definedName>
    <definedName name="IQR111711P76">#REF!</definedName>
    <definedName name="IQR111711P77">#REF!</definedName>
    <definedName name="IQR111711P79">#REF!</definedName>
    <definedName name="IQR111711P81">#REF!</definedName>
    <definedName name="IQR111711P83">#REF!</definedName>
    <definedName name="IQR111711P87">#REF!</definedName>
    <definedName name="IQR111711P88">#REF!</definedName>
    <definedName name="IQR111711P9">#REF!</definedName>
    <definedName name="IQR111711P91">#REF!</definedName>
    <definedName name="IQR111711P92">#REF!</definedName>
    <definedName name="IQR111711P93">#REF!</definedName>
    <definedName name="IQR111711P94">#REF!</definedName>
    <definedName name="IQR111711P95">#REF!</definedName>
    <definedName name="IQR111711P96">#REF!</definedName>
    <definedName name="IQR111711P98">#REF!</definedName>
    <definedName name="IQR111711Q112">#REF!</definedName>
    <definedName name="IQR111711Q113">#REF!</definedName>
    <definedName name="IQR111711Q14">#REF!</definedName>
    <definedName name="IQR111711Q148">#REF!</definedName>
    <definedName name="IQR111711Q149">#REF!</definedName>
    <definedName name="IQR111711Q17">#REF!</definedName>
    <definedName name="IQR111711Q174">#REF!</definedName>
    <definedName name="IQR111711Q175">#REF!</definedName>
    <definedName name="IQR111711Q187">#REF!</definedName>
    <definedName name="IQR111711Q188">#REF!</definedName>
    <definedName name="IQR111711Q224">#REF!</definedName>
    <definedName name="IQR111711Q225">#REF!</definedName>
    <definedName name="IQR111711Q242">#REF!</definedName>
    <definedName name="IQR111711Q243">#REF!</definedName>
    <definedName name="IQR111711Q270">#REF!</definedName>
    <definedName name="IQR111711Q271">#REF!</definedName>
    <definedName name="IQR111711Q289">#REF!</definedName>
    <definedName name="IQR111711Q290">#REF!</definedName>
    <definedName name="IQR111711Q313">#REF!</definedName>
    <definedName name="IQR111711Q314">#REF!</definedName>
    <definedName name="IQR111711Q330">#REF!</definedName>
    <definedName name="IQR111711Q331">#REF!</definedName>
    <definedName name="IQR111711Q43">#REF!</definedName>
    <definedName name="IQR111711Q44">#REF!</definedName>
    <definedName name="IQR111711Q69">#REF!</definedName>
    <definedName name="IQR111711Q70">#REF!</definedName>
    <definedName name="IQR111711Q74">#REF!</definedName>
    <definedName name="IQR111711Q75">#REF!</definedName>
    <definedName name="IQR111711Q76">#REF!</definedName>
    <definedName name="IQR111711Q77">#REF!</definedName>
    <definedName name="IQR111711Q9">#REF!</definedName>
    <definedName name="IQR3yrSPperformanceB2">#REF!</definedName>
    <definedName name="IQRA1">"$A$2:$A$211"</definedName>
    <definedName name="IQRA10">"$A$11:$A$262"</definedName>
    <definedName name="IQRA11">"$A$12:$A$265"</definedName>
    <definedName name="IQRA12">"$A$13:$A$116"</definedName>
    <definedName name="IQRA1266">"$A$1267:$A$2019"</definedName>
    <definedName name="IQRA1268">"$A$1269:$A$2019"</definedName>
    <definedName name="IQRA13">"$A$14:$A$265"</definedName>
    <definedName name="IQRA14">"$A$15"</definedName>
    <definedName name="IQRA15">"$A$16:$A$26"</definedName>
    <definedName name="IQRA16">"$A$17:$A$269"</definedName>
    <definedName name="IQRA2">"$A$3:$A$3567"</definedName>
    <definedName name="IQRA2024">"$A$2025:$A$3032"</definedName>
    <definedName name="IQRA2026">"$A$2027:$A$3285"</definedName>
    <definedName name="IQRA21">"$A$22:$A$275"</definedName>
    <definedName name="IQRA22">"$A$23:$A$27"</definedName>
    <definedName name="IQRA24">"$A$25:$A$278"</definedName>
    <definedName name="IQRA2574">"$A$2575:$A$2592"</definedName>
    <definedName name="IQRA27">"$A$28:$A$156"</definedName>
    <definedName name="IQRA28">"$A$29:$A$38"</definedName>
    <definedName name="IQRA3">"$A$4:$A$2297"</definedName>
    <definedName name="IQRA329">"$A$330:$A$1084"</definedName>
    <definedName name="IQRA33">"$A$34:$A$414"</definedName>
    <definedName name="IQRA35">"$A$36:$A$778"</definedName>
    <definedName name="IQRA355">"$A$356:$A$608"</definedName>
    <definedName name="IQRA38">"$A$39:$A$48"</definedName>
    <definedName name="IQRA4">"$A$5:$A$256"</definedName>
    <definedName name="IQRA43">"$A$44:$A$270"</definedName>
    <definedName name="IQRA48">"$A$49:$A$303"</definedName>
    <definedName name="IQRA5">"$A$6:$A$1735"</definedName>
    <definedName name="IQRA56">"$A$57:$A$310"</definedName>
    <definedName name="IQRA6">"$A$7:$A$260"</definedName>
    <definedName name="IQRA60">"$A$61:$A$75"</definedName>
    <definedName name="IQRA7">"$A$8:$A$28"</definedName>
    <definedName name="IQRA8">"$A$9:$A$262"</definedName>
    <definedName name="IQRA9">"$A$10:$A$262"</definedName>
    <definedName name="IQRA92">"$A$93:$A$111"</definedName>
    <definedName name="IQRAA14">"$AA$15:$AA$114"</definedName>
    <definedName name="IQRAA15">"$AA$16:$AA$1047"</definedName>
    <definedName name="IQRAA17">"$AA$18:$AA$1059"</definedName>
    <definedName name="IQRAA2">"$AA$3:$AA$255"</definedName>
    <definedName name="IQRAA28">"$AA$29:$AA$48"</definedName>
    <definedName name="IQRAA3">"$AA$4:$AA$1012"</definedName>
    <definedName name="IQRAA6">"$AA$7:$AA$257"</definedName>
    <definedName name="IQRAA61">"$AA$62:$AA$74"</definedName>
    <definedName name="IQRAA7">"$AA$8:$AA$258"</definedName>
    <definedName name="IQRAA8">"$AA$9:$AA$259"</definedName>
    <definedName name="IQRAA9">"$AA$10:$AA$1269"</definedName>
    <definedName name="IQRAB11">"$AB$12:$AB$264"</definedName>
    <definedName name="IQRAB17">"$AB$18:$AB$1059"</definedName>
    <definedName name="IQRAB28">"$AB$29:$AB$48"</definedName>
    <definedName name="IQRAB61">"$AB$62:$AB$92"</definedName>
    <definedName name="IQRAB9">"$AB$10:$AB$765"</definedName>
    <definedName name="IQRAC11">"$AC$12:$AC$264"</definedName>
    <definedName name="IQRAC21">"$AC$22:$AC$32"</definedName>
    <definedName name="IQRAC28">"$AC$29:$AC$48"</definedName>
    <definedName name="IQRAC36">"$AD$36:$AF$36"</definedName>
    <definedName name="IQRAC37">"$AD$37:$AF$37"</definedName>
    <definedName name="IQRAC38">"$AD$38:$AH$38"</definedName>
    <definedName name="IQRAC39">"$AD$39"</definedName>
    <definedName name="IQRAC43">"$AD$43:$AE$43"</definedName>
    <definedName name="IQRAC44">"$AD$44:$AF$44"</definedName>
    <definedName name="IQRAC45">"$AD$45:$AF$45"</definedName>
    <definedName name="IQRAC46">"$AD$46"</definedName>
    <definedName name="IQRAC47">"$AD$47:$AH$47"</definedName>
    <definedName name="IQRAC48">"$AD$48:$AG$48"</definedName>
    <definedName name="IQRAC49">"$AD$49"</definedName>
    <definedName name="IQRAC5">"$AC$6:$AC$7"</definedName>
    <definedName name="IQRAC50">"$AD$50"</definedName>
    <definedName name="IQRAC51">"$AD$51:$AH$51"</definedName>
    <definedName name="IQRAC52">"$AD$52:$AH$52"</definedName>
    <definedName name="IQRAC61">"$AC$62:$AC$77"</definedName>
    <definedName name="IQRAC9">"$AC$10:$AC$262"</definedName>
    <definedName name="IQRAD11">"$AD$12:$AD$264"</definedName>
    <definedName name="IQRAD17">"$AD$18:$AD$268"</definedName>
    <definedName name="IQRAD28">"$AD$29:$AD$48"</definedName>
    <definedName name="IQRAD6">"$AD$7:$AD$259"</definedName>
    <definedName name="IQRAD61">"$AD$62:$AD$77"</definedName>
    <definedName name="IQRAD7">"$AD$8:$AD$260"</definedName>
    <definedName name="IQRAD8">"$AD$9:$AD$261"</definedName>
    <definedName name="IQRAD9">"$AD$10:$AD$136"</definedName>
    <definedName name="IQRAE10">"$AE$11:$AE$20"</definedName>
    <definedName name="IQRAE28">"$AE$29:$AE$48"</definedName>
    <definedName name="IQRAE6">"$AE$7:$AE$257"</definedName>
    <definedName name="IQRAE61">"$AE$62"</definedName>
    <definedName name="IQRAE7">"$AE$8:$AE$258"</definedName>
    <definedName name="IQRAE9">"$AE$10:$AE$74"</definedName>
    <definedName name="IQRAF16">"$AF$17:$AF$268"</definedName>
    <definedName name="IQRAF17">"$AF$18:$AF$271"</definedName>
    <definedName name="IQRAF18">"$AF$19:$AF$270"</definedName>
    <definedName name="IQRAF28">"$AF$29:$AF$48"</definedName>
    <definedName name="IQRAF5">"$AF$6:$AF$156"</definedName>
    <definedName name="IQRAF61">"$AF$62"</definedName>
    <definedName name="IQRAF7">"$AF$8:$AF$29"</definedName>
    <definedName name="IQRAF9">"$AF$10:$AF$30"</definedName>
    <definedName name="IQRAG28">"$AG$29:$AG$48"</definedName>
    <definedName name="IQRAG6">"$AG$7:$AG$259"</definedName>
    <definedName name="IQRAG61">"$AG$62"</definedName>
    <definedName name="IQRAG7">"$AG$8:$AG$260"</definedName>
    <definedName name="IQRAG8">"$AG$9:$AG$261"</definedName>
    <definedName name="IQRAH17">"$AH$18:$AH$269"</definedName>
    <definedName name="IQRAH28">"$AH$29:$AH$48"</definedName>
    <definedName name="IQRAH61">"$AH$62"</definedName>
    <definedName name="IQRAI15">"$AI$16:$AI$39"</definedName>
    <definedName name="IQRAI17">"$AI$18:$AI$269"</definedName>
    <definedName name="IQRAI28">"$AI$29:$AI$48"</definedName>
    <definedName name="IQRAI61">"$AI$62"</definedName>
    <definedName name="IQRAJ28">"$AJ$29:$AJ$48"</definedName>
    <definedName name="IQRAJ6">"$AJ$7:$AJ$259"</definedName>
    <definedName name="IQRAJ61">"$AJ$62:$AJ$79"</definedName>
    <definedName name="IQRAJ7">"$AJ$8:$AJ$260"</definedName>
    <definedName name="IQRAJ8">"$AJ$9:$AJ$261"</definedName>
    <definedName name="IQRAK28">"$AK$29:$AK$48"</definedName>
    <definedName name="IQRAL17">"$AL$18:$AL$268"</definedName>
    <definedName name="IQRAL28">"$AL$29:$AL$48"</definedName>
    <definedName name="IQRAM1">"$AM$2:$AM$4"</definedName>
    <definedName name="IQRAM6">"$AM$7:$AM$259"</definedName>
    <definedName name="IQRAM7">"$AM$8:$AM$260"</definedName>
    <definedName name="IQRAM8">"$AM$9:$AM$261"</definedName>
    <definedName name="IQRAN131">"$AN$132:$AN$151"</definedName>
    <definedName name="IQRAN15">"$AN$16:$AN$520"</definedName>
    <definedName name="IQRAO131">"$AO$132:$AO$151"</definedName>
    <definedName name="IQRAO17">"$AO$18:$AO$271"</definedName>
    <definedName name="IQRAO7">"$AO$8:$AO$1670"</definedName>
    <definedName name="IQRAP49">"$AP$50:$AP$302"</definedName>
    <definedName name="IQRAP6">"$AP$7:$AP$259"</definedName>
    <definedName name="IQRAP7">"$AP$8:$AP$260"</definedName>
    <definedName name="IQRAP8">"$AP$9:$AP$261"</definedName>
    <definedName name="IQRAP89">"$AP$90:$AP$97"</definedName>
    <definedName name="IQRAQ7">"$AQ$8:$AQ$1670"</definedName>
    <definedName name="IQRAQ9">"$AQ$10:$AQ$29"</definedName>
    <definedName name="IQRAR89">"$AR$90:$AR$97"</definedName>
    <definedName name="IQRAR9">"$AR$10:$AR$29"</definedName>
    <definedName name="IQRAS6">"$AS$7:$AS$259"</definedName>
    <definedName name="IQRAS7">"$AS$8:$AS$260"</definedName>
    <definedName name="IQRAS8">"$AS$9:$AS$261"</definedName>
    <definedName name="IQRAT89">"$AT$90:$AT$97"</definedName>
    <definedName name="IQRAU28">"$AU$29:$AU$48"</definedName>
    <definedName name="IQRAU7">"$AU$8:$AU$267"</definedName>
    <definedName name="IQRAV16">"$AV$17:$AV$277"</definedName>
    <definedName name="IQRAV27">"$AV$28:$AV$89"</definedName>
    <definedName name="IQRAV28">"$AV$29:$AV$90"</definedName>
    <definedName name="IQRAV6">"$AV$7:$AV$259"</definedName>
    <definedName name="IQRAV7">"$AV$8:$AV$260"</definedName>
    <definedName name="IQRAV8">"$AV$9:$AV$261"</definedName>
    <definedName name="IQRAV89">"$AV$90:$AV$97"</definedName>
    <definedName name="IQRAW207">"$AW$208:$AW$460"</definedName>
    <definedName name="IQRAX16">"$AX$17:$AX$277"</definedName>
    <definedName name="IQRAX17">"$AX$18:$AX$278"</definedName>
    <definedName name="IQRAX18">"$AX$19:$AX$277"</definedName>
    <definedName name="IQRAX78">"$AX$79"</definedName>
    <definedName name="IQRAX89">"$AX$90:$AX$97"</definedName>
    <definedName name="IQRAY6">"$AY$7:$AY$259"</definedName>
    <definedName name="IQRAY7">"$AY$8:$AY$260"</definedName>
    <definedName name="IQRAY8">"$AY$9:$AY$261"</definedName>
    <definedName name="IQRAZ17">"$AZ$18:$AZ$278"</definedName>
    <definedName name="IQRAZ28">"$AZ$29:$AZ$90"</definedName>
    <definedName name="IQRB1">"$B$2:$B$1023"</definedName>
    <definedName name="IQRB10">"$B$11:$B$312"</definedName>
    <definedName name="IQRB104">"$B$105:$B$112"</definedName>
    <definedName name="IQRB105">"$B$106:$B$113"</definedName>
    <definedName name="IQRB108">"$B$109"</definedName>
    <definedName name="IQRB11">"$B$12:$B$1249"</definedName>
    <definedName name="IQRB115">"$B$116:$B$130"</definedName>
    <definedName name="IQRB116">"$B$117:$B$131"</definedName>
    <definedName name="IQRB12">"$C$12"</definedName>
    <definedName name="IQRB1273">"$B$1274"</definedName>
    <definedName name="IQRB13">"$C$13"</definedName>
    <definedName name="IQRB137">"$B$138:$B$159"</definedName>
    <definedName name="IQRB138">"$B$139"</definedName>
    <definedName name="IQRB14">"$C$14"</definedName>
    <definedName name="IQRB143">"$B$144"</definedName>
    <definedName name="IQRB15">"$B$16:$B$17"</definedName>
    <definedName name="IQRB1531">"$B$1532:$B$3044"</definedName>
    <definedName name="IQRB16">"$C$16"</definedName>
    <definedName name="IQRB17">"$B$18:$B$22"</definedName>
    <definedName name="IQRB18">"$B$19:$B$23"</definedName>
    <definedName name="IQRB19">"$B$20:$B$24"</definedName>
    <definedName name="IQRB2">"$B$3:$B$760"</definedName>
    <definedName name="IQRB20">"$B$21:$B$25"</definedName>
    <definedName name="IQRB21">"$B$22:$B$26"</definedName>
    <definedName name="IQRB22">"$B$23:$B$27"</definedName>
    <definedName name="IQRB23">"$B$24:$B$28"</definedName>
    <definedName name="IQRB24">"$B$25:$B$29"</definedName>
    <definedName name="IQRB25">"$C$25"</definedName>
    <definedName name="IQRB26">"$C$26"</definedName>
    <definedName name="IQRB27">"$C$27"</definedName>
    <definedName name="IQRB28">"$C$28"</definedName>
    <definedName name="IQRB29">"$C$29"</definedName>
    <definedName name="IQRB3">"$B$4:$B$1113"</definedName>
    <definedName name="IQRB30">"$C$30"</definedName>
    <definedName name="IQRB31">"$C$31"</definedName>
    <definedName name="IQRB32">"$B$33:$B$37"</definedName>
    <definedName name="IQRB326">"$B$327:$B$681"</definedName>
    <definedName name="IQRB33">"$B$34:$B$38"</definedName>
    <definedName name="IQRB332">"$B$333:$B$687"</definedName>
    <definedName name="IQRB34">"$B$35:$B$39"</definedName>
    <definedName name="IQRB35">"$C$35"</definedName>
    <definedName name="IQRB353">"$B$354:$B$520"</definedName>
    <definedName name="IQRB36">"$C$36"</definedName>
    <definedName name="IQRB37">"$B$38"</definedName>
    <definedName name="IQRB38">"$B$39:$B$43"</definedName>
    <definedName name="IQRB39">"$B$40:$B$61"</definedName>
    <definedName name="IQRB4">"$B$5:$B$505"</definedName>
    <definedName name="IQRB45">"$B$46:$B$50"</definedName>
    <definedName name="IQRB48">"$B$49:$B$296"</definedName>
    <definedName name="IQRB5">"$B$6:$B$27"</definedName>
    <definedName name="IQRB52">"$B$53:$B$57"</definedName>
    <definedName name="IQRB54">"$B$55:$B$115"</definedName>
    <definedName name="IQRB57">"$B$58:$B$118"</definedName>
    <definedName name="IQRB6">"$B$7:$B$26"</definedName>
    <definedName name="IQRB7">"$B$8:$B$27"</definedName>
    <definedName name="IQRB76">"$B$77:$B$91"</definedName>
    <definedName name="IQRB77">"$B$78:$B$92"</definedName>
    <definedName name="IQRB78">"$B$79:$B$93"</definedName>
    <definedName name="IQRB79">"$B$80:$B$94"</definedName>
    <definedName name="IQRB8">"$B$9:$B$262"</definedName>
    <definedName name="IQRB80">"$B$81:$B$95"</definedName>
    <definedName name="IQRB81">"$B$82:$B$96"</definedName>
    <definedName name="IQRB82">"$B$83:$B$97"</definedName>
    <definedName name="IQRB83">"$B$84:$B$98"</definedName>
    <definedName name="IQRB84">"$B$85:$B$99"</definedName>
    <definedName name="IQRB9">"$B$10:$B$59"</definedName>
    <definedName name="IQRB91">"$B$92:$B$111"</definedName>
    <definedName name="IQRB92">"$B$93:$B$102"</definedName>
    <definedName name="IQRB93">"$B$94:$B$97"</definedName>
    <definedName name="IQRB94">"$B$95:$B$109"</definedName>
    <definedName name="IQRB95">"$B$96:$B$110"</definedName>
    <definedName name="IQRB96">"$B$97:$B$111"</definedName>
    <definedName name="IQRB97">"$B$98:$B$112"</definedName>
    <definedName name="IQRB98">"$B$99:$B$113"</definedName>
    <definedName name="IQRB99">"$B$100:$B$114"</definedName>
    <definedName name="IQRBA28">"$BA$29:$BA$90"</definedName>
    <definedName name="IQRBB17">"$BB$18:$BB$278"</definedName>
    <definedName name="IQRBB28">"$BB$29:$BB$90"</definedName>
    <definedName name="IQRBB40">"$BB$41:$BB$45"</definedName>
    <definedName name="IQRBB6">"$BB$7:$BB$259"</definedName>
    <definedName name="IQRBB7">"$BB$8:$BB$260"</definedName>
    <definedName name="IQRBB8">"$BB$9:$BB$261"</definedName>
    <definedName name="IQRBC17">"$BC$18:$BC$278"</definedName>
    <definedName name="IQRBC28">"$BC$29:$BC$90"</definedName>
    <definedName name="IQRBD28">"$BD$29:$BD$90"</definedName>
    <definedName name="IQRBE6">"$BE$7:$BE$259"</definedName>
    <definedName name="IQRBE7">"$BE$8:$BE$260"</definedName>
    <definedName name="IQRBE8">"$BE$9:$BE$261"</definedName>
    <definedName name="IQRBF17">"$BF$18:$BF$278"</definedName>
    <definedName name="IQRBF49">"$BF$50:$BF$302"</definedName>
    <definedName name="IQRBH6">"$BH$7:$BH$259"</definedName>
    <definedName name="IQRBH7">"$BH$8:$BH$260"</definedName>
    <definedName name="IQRBH8">"$BH$9:$BH$261"</definedName>
    <definedName name="IQRBK33">"$BK$34:$BK$42"</definedName>
    <definedName name="IQRBQ5">"$BQ$6:$BQ$21"</definedName>
    <definedName name="IQRBZ17">"$BZ$18:$BZ$271"</definedName>
    <definedName name="IQRC1">"$C$2:$C$317"</definedName>
    <definedName name="IQRC10">"$C$11:$C$763"</definedName>
    <definedName name="IQRC102">"$C$103:$C$123"</definedName>
    <definedName name="IQRC11">"$C$12:$C$20"</definedName>
    <definedName name="IQRC12">"$C$13"</definedName>
    <definedName name="IQRC13">"$C$14:$C$1049"</definedName>
    <definedName name="IQRC14">"$C$15:$C$1299"</definedName>
    <definedName name="IQRC15">"$C$16:$C$20"</definedName>
    <definedName name="IQRC16">"$C$17:$C$269"</definedName>
    <definedName name="IQRC17">"$C$18:$C$270"</definedName>
    <definedName name="IQRC18">"$C$19:$C$271"</definedName>
    <definedName name="IQRC19">"$C$20:$C$273"</definedName>
    <definedName name="IQRC2">"$C$3:$C$27"</definedName>
    <definedName name="IQRC20">"$C$21:$C$274"</definedName>
    <definedName name="IQRC21">"$C$22:$C$273"</definedName>
    <definedName name="IQRC22">"$C$23:$C$1280"</definedName>
    <definedName name="IQRC23">"$C$24:$C$278"</definedName>
    <definedName name="IQRC24">"$C$25:$C$29"</definedName>
    <definedName name="IQRC243">"$C$244:$C$299"</definedName>
    <definedName name="IQRC244">"$C$245:$C$300"</definedName>
    <definedName name="IQRC245">"$C$246:$C$301"</definedName>
    <definedName name="IQRC25">"$C$26:$C$37"</definedName>
    <definedName name="IQRC26">"$C$27:$C$280"</definedName>
    <definedName name="IQRC27">"$C$28:$C$279"</definedName>
    <definedName name="IQRC28">"$C$29:$C$282"</definedName>
    <definedName name="IQRC29">"$D$29:$I$29"</definedName>
    <definedName name="IQRC3">"$C$4:$C$23"</definedName>
    <definedName name="IQRC30">"$C$31:$C$35"</definedName>
    <definedName name="IQRC31">"$C$32:$C$284"</definedName>
    <definedName name="IQRC32">"$C$33:$C$285"</definedName>
    <definedName name="IQRC33">"$C$34:$C$286"</definedName>
    <definedName name="IQRC35">"$C$36:$C$288"</definedName>
    <definedName name="IQRC36">"$C$37:$C$56"</definedName>
    <definedName name="IQRC37">"$C$38:$C$43"</definedName>
    <definedName name="IQRC38">"$C$39:$C$1296"</definedName>
    <definedName name="IQRC4">"$C$5:$C$257"</definedName>
    <definedName name="IQRC42">"$C$43:$C$52"</definedName>
    <definedName name="IQRC43">"$C$44:$C$1302"</definedName>
    <definedName name="IQRC44">"$C$45:$C$64"</definedName>
    <definedName name="IQRC45">"$C$46:$C$1304"</definedName>
    <definedName name="IQRC46">"$C$47:$C$54"</definedName>
    <definedName name="IQRC47">"$C$48:$C$308"</definedName>
    <definedName name="IQRC5">"$C$6:$C$27"</definedName>
    <definedName name="IQRC52">"$C$53:$C$114"</definedName>
    <definedName name="IQRC54">"$C$55:$C$115"</definedName>
    <definedName name="IQRC57">"$C$58:$C$118"</definedName>
    <definedName name="IQRC58">"$C$59:$C$62"</definedName>
    <definedName name="IQRC6">"$C$7:$C$26"</definedName>
    <definedName name="IQRC60">"$C$61:$C$68"</definedName>
    <definedName name="IQRC61">"$C$62:$C$66"</definedName>
    <definedName name="IQRC7">"$C$8:$C$709"</definedName>
    <definedName name="IQRC8">"$C$9:$C$262"</definedName>
    <definedName name="IQRC9">"$C$10:$C$14"</definedName>
    <definedName name="IQRC939">"$C$940"</definedName>
    <definedName name="IQRC95">"$C$96:$C$117"</definedName>
    <definedName name="IQRCapIQIdentifierToolH12">#REF!</definedName>
    <definedName name="IQRCapIQIdentifierToolH13">#REF!</definedName>
    <definedName name="IQRCapIQIdentifierToolH14">#REF!</definedName>
    <definedName name="IQRCapIQIdentifierToolH15">#REF!</definedName>
    <definedName name="IQRCapIQIdentifierToolH16">#REF!</definedName>
    <definedName name="IQRCapIQIdentifierToolH17">#REF!</definedName>
    <definedName name="IQRCapIQIdentifierToolH18">#REF!</definedName>
    <definedName name="IQRCapIQIdentifierToolH19">#REF!</definedName>
    <definedName name="IQRCapIQIdentifierToolN12">#REF!</definedName>
    <definedName name="IQRCapIQIdentifierToolN13">#REF!</definedName>
    <definedName name="IQRCapIQIdentifierToolN14">#REF!</definedName>
    <definedName name="IQRCapIQIdentifierToolN15">#REF!</definedName>
    <definedName name="IQRCapIQIdentifierToolN16">#REF!</definedName>
    <definedName name="IQRCapIQIdentifierToolN17">#REF!</definedName>
    <definedName name="IQRCapIQIdentifierToolN18">#REF!</definedName>
    <definedName name="IQRCapIQIdentifierToolN19">#REF!</definedName>
    <definedName name="IQRCB70">"$CB$71:$CB$79"</definedName>
    <definedName name="IQRCC70">"$CC$71:$CC$79"</definedName>
    <definedName name="IQRCD70">"$CD$71:$CD$79"</definedName>
    <definedName name="IQRCompaniesH12">#REF!</definedName>
    <definedName name="IQRCompaniesH13">#REF!</definedName>
    <definedName name="IQRCompaniesH14">#REF!</definedName>
    <definedName name="IQRCompaniesH15">#REF!</definedName>
    <definedName name="IQRCompaniesH16">#REF!</definedName>
    <definedName name="IQRCompaniesH17">#REF!</definedName>
    <definedName name="IQRCompaniesH18">#REF!</definedName>
    <definedName name="IQRCompaniesH19">#REF!</definedName>
    <definedName name="IQRCompaniesH20">#REF!</definedName>
    <definedName name="IQRCompaniesH21">#REF!</definedName>
    <definedName name="IQRCompaniesH22">#REF!</definedName>
    <definedName name="IQRCompaniesH23">#REF!</definedName>
    <definedName name="IQRCompaniesH24">#REF!</definedName>
    <definedName name="IQRCompaniesH25">#REF!</definedName>
    <definedName name="IQRCompaniesH26">#REF!</definedName>
    <definedName name="IQRCompaniesH27">#REF!</definedName>
    <definedName name="IQRCompaniesH28">#REF!</definedName>
    <definedName name="IQRCompaniesH29">#REF!</definedName>
    <definedName name="IQRCompaniesH30">#REF!</definedName>
    <definedName name="IQRCompaniesH31">#REF!</definedName>
    <definedName name="IQRCompaniesH32">#REF!</definedName>
    <definedName name="IQRCompaniesH33">#REF!</definedName>
    <definedName name="IQRCompaniesH34">#REF!</definedName>
    <definedName name="IQRCompaniesH35">#REF!</definedName>
    <definedName name="IQRCompaniesH36">#REF!</definedName>
    <definedName name="IQRCompaniesH37">#REF!</definedName>
    <definedName name="IQRCompaniesH38">#REF!</definedName>
    <definedName name="IQRCompaniesH39">#REF!</definedName>
    <definedName name="IQRCompaniesH40">#REF!</definedName>
    <definedName name="IQRCompaniesH41">#REF!</definedName>
    <definedName name="IQRCompaniesH42">#REF!</definedName>
    <definedName name="IQRCompaniesH43">#REF!</definedName>
    <definedName name="IQRCompaniesH44">#REF!</definedName>
    <definedName name="IQRCompaniesH45">#REF!</definedName>
    <definedName name="IQRCompaniesH46">#REF!</definedName>
    <definedName name="IQRCompaniesH48">#REF!</definedName>
    <definedName name="IQRCompaniesH49">#REF!</definedName>
    <definedName name="IQRCompaniesH50">#REF!</definedName>
    <definedName name="IQRCompaniesH51">#REF!</definedName>
    <definedName name="IQRCompaniesH52">#REF!</definedName>
    <definedName name="IQRCompaniesH53">#REF!</definedName>
    <definedName name="IQRCompaniesH54">#REF!</definedName>
    <definedName name="IQRCompaniesH55">#REF!</definedName>
    <definedName name="IQRCompaniesH56">#REF!</definedName>
    <definedName name="IQRCompaniesH57">#REF!</definedName>
    <definedName name="IQRCompaniesH58">#REF!</definedName>
    <definedName name="IQRCompaniesH59">#REF!</definedName>
    <definedName name="IQRCompaniesH60">#REF!</definedName>
    <definedName name="IQRCompaniesH61">#REF!</definedName>
    <definedName name="IQRCompaniesH62">#REF!</definedName>
    <definedName name="IQRCompaniesH63">#REF!</definedName>
    <definedName name="IQRCompaniesH64">#REF!</definedName>
    <definedName name="IQRCompaniesH65">#REF!</definedName>
    <definedName name="IQRCompaniesH66">#REF!</definedName>
    <definedName name="IQRCompaniesH67">#REF!</definedName>
    <definedName name="IQRCompaniesH68">#REF!</definedName>
    <definedName name="IQRCompaniesH69">#REF!</definedName>
    <definedName name="IQRCompaniesH70">#REF!</definedName>
    <definedName name="IQRCompaniesH71">#REF!</definedName>
    <definedName name="IQRCompaniesH72">#REF!</definedName>
    <definedName name="IQRCompaniesH73">#REF!</definedName>
    <definedName name="IQRCompaniesH74">#REF!</definedName>
    <definedName name="IQRCompaniesH75">#REF!</definedName>
    <definedName name="IQRCompaniesH76">#REF!</definedName>
    <definedName name="IQRCompaniesN12">#REF!</definedName>
    <definedName name="IQRCompaniesN13">#REF!</definedName>
    <definedName name="IQRCompaniesN14">#REF!</definedName>
    <definedName name="IQRCompaniesN15">#REF!</definedName>
    <definedName name="IQRCompaniesN16">#REF!</definedName>
    <definedName name="IQRCompaniesN17">#REF!</definedName>
    <definedName name="IQRCompaniesN18">#REF!</definedName>
    <definedName name="IQRCompaniesN19">#REF!</definedName>
    <definedName name="IQRCompaniesN20">#REF!</definedName>
    <definedName name="IQRCompaniesN21">#REF!</definedName>
    <definedName name="IQRCompaniesN22">#REF!</definedName>
    <definedName name="IQRCompaniesN23">#REF!</definedName>
    <definedName name="IQRCompaniesN24">#REF!</definedName>
    <definedName name="IQRCompaniesN25">#REF!</definedName>
    <definedName name="IQRCompaniesN26">#REF!</definedName>
    <definedName name="IQRCompaniesN27">#REF!</definedName>
    <definedName name="IQRCompaniesN28">#REF!</definedName>
    <definedName name="IQRCompaniesN29">#REF!</definedName>
    <definedName name="IQRCompaniesN30">#REF!</definedName>
    <definedName name="IQRCompaniesN31">#REF!</definedName>
    <definedName name="IQRCompaniesN32">#REF!</definedName>
    <definedName name="IQRCompaniesN33">#REF!</definedName>
    <definedName name="IQRCompaniesN34">#REF!</definedName>
    <definedName name="IQRCompaniesN35">#REF!</definedName>
    <definedName name="IQRCompaniesN36">#REF!</definedName>
    <definedName name="IQRCompaniesN37">#REF!</definedName>
    <definedName name="IQRCompaniesN38">#REF!</definedName>
    <definedName name="IQRCompaniesN39">#REF!</definedName>
    <definedName name="IQRCompaniesN40">#REF!</definedName>
    <definedName name="IQRCompaniesN41">#REF!</definedName>
    <definedName name="IQRCompaniesN42">#REF!</definedName>
    <definedName name="IQRCompaniesN43">#REF!</definedName>
    <definedName name="IQRCompaniesN44">#REF!</definedName>
    <definedName name="IQRCompaniesN45">#REF!</definedName>
    <definedName name="IQRCompaniesN46">#REF!</definedName>
    <definedName name="IQRCompaniesN48">#REF!</definedName>
    <definedName name="IQRCompaniesN49">#REF!</definedName>
    <definedName name="IQRCompaniesN50">#REF!</definedName>
    <definedName name="IQRCompaniesN51">#REF!</definedName>
    <definedName name="IQRCompaniesN52">#REF!</definedName>
    <definedName name="IQRCompaniesN53">#REF!</definedName>
    <definedName name="IQRCompaniesN54">#REF!</definedName>
    <definedName name="IQRCompaniesN55">#REF!</definedName>
    <definedName name="IQRCompaniesN56">#REF!</definedName>
    <definedName name="IQRCompaniesN57">#REF!</definedName>
    <definedName name="IQRCompaniesN58">#REF!</definedName>
    <definedName name="IQRCompaniesN59">#REF!</definedName>
    <definedName name="IQRCompaniesN60">#REF!</definedName>
    <definedName name="IQRCompaniesN61">#REF!</definedName>
    <definedName name="IQRCompaniesN62">#REF!</definedName>
    <definedName name="IQRCompaniesN63">#REF!</definedName>
    <definedName name="IQRCompaniesN64">#REF!</definedName>
    <definedName name="IQRCompaniesN65">#REF!</definedName>
    <definedName name="IQRCompaniesN66">#REF!</definedName>
    <definedName name="IQRCompaniesN67">#REF!</definedName>
    <definedName name="IQRCompaniesN68">#REF!</definedName>
    <definedName name="IQRCompaniesN69">#REF!</definedName>
    <definedName name="IQRCompaniesN70">#REF!</definedName>
    <definedName name="IQRCompaniesN71">#REF!</definedName>
    <definedName name="IQRCompaniesN72">#REF!</definedName>
    <definedName name="IQRCompaniesN73">#REF!</definedName>
    <definedName name="IQRCompaniesN74">#REF!</definedName>
    <definedName name="IQRCompaniesN75">#REF!</definedName>
    <definedName name="IQRCompaniesN76">#REF!</definedName>
    <definedName name="IQRCompsTableCJ15">#REF!</definedName>
    <definedName name="IQRCustomIndexX10">#REF!</definedName>
    <definedName name="IQRD1">"$D$2"</definedName>
    <definedName name="IQRD10">"$D$11:$D$35"</definedName>
    <definedName name="IQRD104">"$D$105:$D$111"</definedName>
    <definedName name="IQRD105">"$D$106:$D$112"</definedName>
    <definedName name="IQRD108">"$D$109:$D$121"</definedName>
    <definedName name="IQRD109">"$D$110:$D$117"</definedName>
    <definedName name="IQRD11">"$D$12:$D$264"</definedName>
    <definedName name="IQRD12">"$D$13:$D$22"</definedName>
    <definedName name="IQRD13">"$D$14:$D$1049"</definedName>
    <definedName name="IQRD137">"$D$138:$D$151"</definedName>
    <definedName name="IQRD138">"$D$139:$D$141"</definedName>
    <definedName name="IQRD14">"$D$15:$D$1061"</definedName>
    <definedName name="IQRD143">"$D$144:$D$146"</definedName>
    <definedName name="IQRD15">"$D$16:$D$17"</definedName>
    <definedName name="IQRD16">"$D$17:$D$269"</definedName>
    <definedName name="IQRD17">"$D$18:$D$131"</definedName>
    <definedName name="IQRD18">"$D$19:$D$271"</definedName>
    <definedName name="IQRD19">"$D$20:$D$273"</definedName>
    <definedName name="IQRD2">"$D$3:$D$27"</definedName>
    <definedName name="IQRD20">"$D$21:$D$267"</definedName>
    <definedName name="IQRD22">"$D$23:$D$27"</definedName>
    <definedName name="IQRD23">"$D$24:$D$276"</definedName>
    <definedName name="IQRD24">"$D$25"</definedName>
    <definedName name="IQRD27">"$D$28:$D$34"</definedName>
    <definedName name="IQRD29">"$D$30:$D$39"</definedName>
    <definedName name="IQRD3">"$D$4:$D$13"</definedName>
    <definedName name="IQRD30">"$D$31:$D$40"</definedName>
    <definedName name="IQRD31">"$D$32:$D$284"</definedName>
    <definedName name="IQRD32">"$D$33:$D$285"</definedName>
    <definedName name="IQRD33">"$D$34"</definedName>
    <definedName name="IQRD36">"$D$37:$D$42"</definedName>
    <definedName name="IQRD360">"$D$361:$D$365"</definedName>
    <definedName name="IQRD39">"$D$40:$D$61"</definedName>
    <definedName name="IQRD4">"$D$5:$D$97"</definedName>
    <definedName name="IQRD42">"$D$43:$D$52"</definedName>
    <definedName name="IQRD43">"$D$44:$D$53"</definedName>
    <definedName name="IQRD5">"$D$6:$D$27"</definedName>
    <definedName name="IQRD52">"$D$53:$D$648"</definedName>
    <definedName name="IQRD53">"$D$54:$D$649"</definedName>
    <definedName name="IQRD6">"$D$7:$D$11"</definedName>
    <definedName name="IQRD60">"$D$61:$D$74"</definedName>
    <definedName name="IQRD61">"$D$62:$D$85"</definedName>
    <definedName name="IQRD7">"$D$8:$D$12"</definedName>
    <definedName name="IQRD75">"$D$76:$D$90"</definedName>
    <definedName name="IQRD76">"$D$77:$D$91"</definedName>
    <definedName name="IQRD77">"$D$78:$D$92"</definedName>
    <definedName name="IQRD78">"$D$79:$D$93"</definedName>
    <definedName name="IQRD79">"$D$80:$D$94"</definedName>
    <definedName name="IQRD8">"$D$9:$D$29"</definedName>
    <definedName name="IQRD80">"$D$81:$D$95"</definedName>
    <definedName name="IQRD81">"$D$82:$D$96"</definedName>
    <definedName name="IQRD82">"$D$83:$D$97"</definedName>
    <definedName name="IQRD83">"$D$84:$D$98"</definedName>
    <definedName name="IQRD84">"$D$85:$D$99"</definedName>
    <definedName name="IQRD9">"$D$10"</definedName>
    <definedName name="IQRD91">"$D$92:$D$109"</definedName>
    <definedName name="IQRD92">"$D$93:$D$100"</definedName>
    <definedName name="IQRD93">"$D$94:$D$99"</definedName>
    <definedName name="IQRD94">"$D$95:$D$102"</definedName>
    <definedName name="IQRD95">"$D$96:$D$103"</definedName>
    <definedName name="IQRD96">"$D$97:$D$104"</definedName>
    <definedName name="IQRD97">"$D$98:$D$105"</definedName>
    <definedName name="IQRD98">"$D$99:$D$106"</definedName>
    <definedName name="IQRD99">"$D$100:$D$107"</definedName>
    <definedName name="IQRDetailedCompsA7">#REF!</definedName>
    <definedName name="IQRDJ17">"$DJ$18:$DJ$271"</definedName>
    <definedName name="IQRE10">"$E$11:$E$33"</definedName>
    <definedName name="IQRE102">"$E$103:$E$2616"</definedName>
    <definedName name="IQRE11">"$E$12:$E$263"</definedName>
    <definedName name="IQRE14">"$E$15:$E$24"</definedName>
    <definedName name="IQRE15">"$E$16:$E$1074"</definedName>
    <definedName name="IQRE16">"$E$17:$E$269"</definedName>
    <definedName name="IQRE17">"$E$18:$E$270"</definedName>
    <definedName name="IQRE18">"$E$19:$E$271"</definedName>
    <definedName name="IQRE2">"$E$3:$E$27"</definedName>
    <definedName name="IQRE22">"$E$23:$E$27"</definedName>
    <definedName name="IQRE23">"$E$24:$E$276"</definedName>
    <definedName name="IQRE24">"$E$25"</definedName>
    <definedName name="IQRE25">"$E$26:$E$37"</definedName>
    <definedName name="IQRE27">"$E$28:$E$34"</definedName>
    <definedName name="IQRE29">"$E$30:$E$39"</definedName>
    <definedName name="IQRE3">"$E$4:$E$760"</definedName>
    <definedName name="IQRE30">"$E$31:$E$40"</definedName>
    <definedName name="IQRE31">"$E$32:$E$284"</definedName>
    <definedName name="IQRE32">"$E$33:$E$285"</definedName>
    <definedName name="IQRE33">"$E$34"</definedName>
    <definedName name="IQRE36">"$E$37:$E$42"</definedName>
    <definedName name="IQRE37">"$E$38:$E$100"</definedName>
    <definedName name="IQRE39">"$E$40:$E$291"</definedName>
    <definedName name="IQRE4">"$E$5:$E$97"</definedName>
    <definedName name="IQRE42">"$E$43:$E$52"</definedName>
    <definedName name="IQRE43">"$E$44:$E$53"</definedName>
    <definedName name="IQRE44">"$E$45:$E$107"</definedName>
    <definedName name="IQRE48">"$E$49:$E$51"</definedName>
    <definedName name="IQRE49">"$E$50:$E$302"</definedName>
    <definedName name="IQRE5">"$E$6:$E$27"</definedName>
    <definedName name="IQRE6">"$E$7:$E$763"</definedName>
    <definedName name="IQRE60">"$E$61:$E$72"</definedName>
    <definedName name="IQRE61">"$E$62:$E$78"</definedName>
    <definedName name="IQRE7">"$E$8:$E$12"</definedName>
    <definedName name="IQRE8">"$E$9:$E$320"</definedName>
    <definedName name="IQRE9">"$E$10:$E$59"</definedName>
    <definedName name="IQRET17">"$ET$18:$ET$271"</definedName>
    <definedName name="IQrevisiondate">40877.5011458333</definedName>
    <definedName name="IQRExchangeRatioGraphC13">#REF!</definedName>
    <definedName name="IQRF10">"$F$11:$F$35"</definedName>
    <definedName name="IQRF109">"$F$110:$F$117"</definedName>
    <definedName name="IQRF11">"$F$12:$F$13"</definedName>
    <definedName name="IQRF14">"$F$15:$F$25"</definedName>
    <definedName name="IQRF15">"$F$16:$F$1062"</definedName>
    <definedName name="IQRF2">"$F$3:$F$1261"</definedName>
    <definedName name="IQRF21">"$F$22:$F$41"</definedName>
    <definedName name="IQRF22">"$F$23:$F$27"</definedName>
    <definedName name="IQRF23">"$F$24:$F$276"</definedName>
    <definedName name="IQRF25">"$F$26:$F$29"</definedName>
    <definedName name="IQRF29">"$F$30:$F$283"</definedName>
    <definedName name="IQRF3">"$F$4:$F$2522"</definedName>
    <definedName name="IQRF31">"$F$32"</definedName>
    <definedName name="IQRF32">"$F$33:$F$37"</definedName>
    <definedName name="IQRF33">"$F$34:$F$286"</definedName>
    <definedName name="IQRF36">"$F$37:$F$46"</definedName>
    <definedName name="IQRF37">"$F$38:$F$47"</definedName>
    <definedName name="IQRF38">"$F$39:$F$43"</definedName>
    <definedName name="IQRF39">"$F$40:$F$61"</definedName>
    <definedName name="IQRF4">"$F$5"</definedName>
    <definedName name="IQRF5">"$F$6:$F$68"</definedName>
    <definedName name="IQRF6">"$F$7:$F$510"</definedName>
    <definedName name="IQRF60">"$F$61:$F$90"</definedName>
    <definedName name="IQRF61">"$F$62:$F$71"</definedName>
    <definedName name="IQRF7">"$F$8:$F$12"</definedName>
    <definedName name="IQRF75">"$F$76:$F$90"</definedName>
    <definedName name="IQRF76">"$F$77:$F$91"</definedName>
    <definedName name="IQRF77">"$F$78:$F$92"</definedName>
    <definedName name="IQRF78">"$F$79:$F$93"</definedName>
    <definedName name="IQRF79">"$F$80:$F$94"</definedName>
    <definedName name="IQRF8">"$F$9:$F$260"</definedName>
    <definedName name="IQRF80">"$F$81:$F$95"</definedName>
    <definedName name="IQRF81">"$F$82:$F$96"</definedName>
    <definedName name="IQRF82">"$F$83:$F$97"</definedName>
    <definedName name="IQRF83">"$F$84:$F$98"</definedName>
    <definedName name="IQRF84">"$F$85:$F$99"</definedName>
    <definedName name="IQRF9">"$F$10:$F$59"</definedName>
    <definedName name="IQRF92">"$F$93:$F$107"</definedName>
    <definedName name="IQRF93">"$F$94:$F$101"</definedName>
    <definedName name="IQRF94">"$F$95:$F$102"</definedName>
    <definedName name="IQRF95">"$F$96:$F$103"</definedName>
    <definedName name="IQRF96">"$F$97:$F$104"</definedName>
    <definedName name="IQRF97">"$F$98:$F$105"</definedName>
    <definedName name="IQRFirmValuetoLTMEBITDA_DataB6">#REF!</definedName>
    <definedName name="IQRFirmValuetoNTMEBITDA_Da2A6">#REF!</definedName>
    <definedName name="IQRFirmValuetoNTMEBITDA_Da2AC6">#REF!</definedName>
    <definedName name="IQRFirmValuetoNTMEBITDA_Da2AH6">#REF!</definedName>
    <definedName name="IQRFirmValuetoNTMEBITDA_Da2AM6">#REF!</definedName>
    <definedName name="IQRFirmValuetoNTMEBITDA_Da2AR6">#REF!</definedName>
    <definedName name="IQRFirmValuetoNTMEBITDA_Da2AW6">#REF!</definedName>
    <definedName name="IQRFirmValuetoNTMEBITDA_Da2BB6">#REF!</definedName>
    <definedName name="IQRFirmValuetoNTMEBITDA_Da2BG6">#REF!</definedName>
    <definedName name="IQRFirmValuetoNTMEBITDA_Da2BL6">#REF!</definedName>
    <definedName name="IQRFirmValuetoNTMEBITDA_Da2BV6">#REF!</definedName>
    <definedName name="IQRFirmValuetoNTMEBITDA_Da2I6">#REF!</definedName>
    <definedName name="IQRFirmValuetoNTMEBITDA_Da2N6">#REF!</definedName>
    <definedName name="IQRFirmValuetoNTMEBITDA_Da2S6">#REF!</definedName>
    <definedName name="IQRFirmValuetoNTMEBITDA_Da2X6">#REF!</definedName>
    <definedName name="IQRG1">"$G$2:$G$9"</definedName>
    <definedName name="IQRG10">"$G$11:$G$35"</definedName>
    <definedName name="IQRG109">"$G$110:$G$117"</definedName>
    <definedName name="IQRG12">"$H$12:$L$12"</definedName>
    <definedName name="IQRG14">"$G$15:$G$267"</definedName>
    <definedName name="IQRG15">"$G$16:$G$1047"</definedName>
    <definedName name="IQRG16">"$G$17:$G$269"</definedName>
    <definedName name="IQRG17">"$G$18:$G$270"</definedName>
    <definedName name="IQRG18">"$G$19:$G$271"</definedName>
    <definedName name="IQRG2">"$G$3:$G$3787"</definedName>
    <definedName name="IQRG21">"$H$21:$J$21"</definedName>
    <definedName name="IQRG22">"$G$23:$G$27"</definedName>
    <definedName name="IQRG23">"$G$24:$G$276"</definedName>
    <definedName name="IQRG27">"$G$28:$G$280"</definedName>
    <definedName name="IQRG29">"$G$30:$G$282"</definedName>
    <definedName name="IQRG3">"$G$4:$G$27"</definedName>
    <definedName name="IQRG30">"$G$31:$G$283"</definedName>
    <definedName name="IQRG31">"$G$32:$G$284"</definedName>
    <definedName name="IQRG32">"$G$33:$G$285"</definedName>
    <definedName name="IQRG33">"$G$34:$G$286"</definedName>
    <definedName name="IQRG36">"$H$36:$L$36"</definedName>
    <definedName name="IQRG4">"$G$5:$G$29"</definedName>
    <definedName name="IQRG45">"$G$46:$G$68"</definedName>
    <definedName name="IQRG5">"$G$6:$G$68"</definedName>
    <definedName name="IQRG59">"$G$60"</definedName>
    <definedName name="IQRG6">"$G$7:$G$26"</definedName>
    <definedName name="IQRG60">"$G$61:$G$68"</definedName>
    <definedName name="IQRG61">"$G$62:$G$72"</definedName>
    <definedName name="IQRG68">"$G$69"</definedName>
    <definedName name="IQRG7">"$G$8:$G$260"</definedName>
    <definedName name="IQRG75">"$G$76:$G$90"</definedName>
    <definedName name="IQRG76">"$G$77:$G$91"</definedName>
    <definedName name="IQRG77">"$G$78:$G$92"</definedName>
    <definedName name="IQRG78">"$G$79:$G$93"</definedName>
    <definedName name="IQRG79">"$G$80:$G$94"</definedName>
    <definedName name="IQRG8">"$G$9:$G$260"</definedName>
    <definedName name="IQRG80">"$G$81:$G$95"</definedName>
    <definedName name="IQRG81">"$G$82:$G$96"</definedName>
    <definedName name="IQRG82">"$G$83:$G$97"</definedName>
    <definedName name="IQRG83">"$G$84:$G$98"</definedName>
    <definedName name="IQRG84">"$G$85:$G$99"</definedName>
    <definedName name="IQRG9">"$G$10:$G$59"</definedName>
    <definedName name="IQRG92">"$G$93:$G$107"</definedName>
    <definedName name="IQRG93">"$G$94:$G$101"</definedName>
    <definedName name="IQRG94">"$G$95:$G$102"</definedName>
    <definedName name="IQRG95">"$G$96:$G$103"</definedName>
    <definedName name="IQRG96">"$G$97:$G$104"</definedName>
    <definedName name="IQRG97">"$G$98:$G$105"</definedName>
    <definedName name="IQRGD17">"$GD$18:$GD$270"</definedName>
    <definedName name="IQRH1">"$H$2:$H$23"</definedName>
    <definedName name="IQRH106">"$I$106:$K$106"</definedName>
    <definedName name="IQRH107">"$I$107:$M$107"</definedName>
    <definedName name="IQRH109">"$H$110:$H$117"</definedName>
    <definedName name="IQRH11">"$H$12"</definedName>
    <definedName name="IQRH12">"$I$12:$M$12"</definedName>
    <definedName name="IQRH13">"$I$13:$M$13"</definedName>
    <definedName name="IQRH14">"$I$14"</definedName>
    <definedName name="IQRH146">"$I$146"</definedName>
    <definedName name="IQRH15">"$I$15:$M$15"</definedName>
    <definedName name="IQRH155">"$I$155:$M$155"</definedName>
    <definedName name="IQRH159">"$I$159:$K$159"</definedName>
    <definedName name="IQRH16">"$I$16:$M$16"</definedName>
    <definedName name="IQRH163">"$I$163:$M$163"</definedName>
    <definedName name="IQRH167">"$I$167:$M$167"</definedName>
    <definedName name="IQRH168">"$I$168:$M$168"</definedName>
    <definedName name="IQRH17">"$I$17:$M$17"</definedName>
    <definedName name="IQRH170">"$I$170:$M$170"</definedName>
    <definedName name="IQRH172">"$I$172"</definedName>
    <definedName name="IQRH178">"$I$178:$M$178"</definedName>
    <definedName name="IQRH18">"$I$18:$M$18"</definedName>
    <definedName name="IQRH184">"$I$184"</definedName>
    <definedName name="IQRH188">"$I$188:$J$188"</definedName>
    <definedName name="IQRH19">"$I$19:$M$19"</definedName>
    <definedName name="IQRH192">"$I$192"</definedName>
    <definedName name="IQRH2">"$H$3:$H$256"</definedName>
    <definedName name="IQRH20">"$I$20:$M$20"</definedName>
    <definedName name="IQRH200">"$I$200"</definedName>
    <definedName name="IQRH204">"$I$204:$J$204"</definedName>
    <definedName name="IQRH208">"$I$208"</definedName>
    <definedName name="IQRH21">"$I$21"</definedName>
    <definedName name="IQRH212">"$I$212:$M$212"</definedName>
    <definedName name="IQRH216">"$I$216"</definedName>
    <definedName name="IQRH22">"$I$22"</definedName>
    <definedName name="IQRH220">"$I$220:$K$220"</definedName>
    <definedName name="IQRH224">"$I$224"</definedName>
    <definedName name="IQRH228">"$I$228"</definedName>
    <definedName name="IQRH23">"$I$23"</definedName>
    <definedName name="IQRH231">"$I$231"</definedName>
    <definedName name="IQRH24">"$I$24"</definedName>
    <definedName name="IQRH25">"$I$25"</definedName>
    <definedName name="IQRH26">"$I$26"</definedName>
    <definedName name="IQRH27">"$I$27"</definedName>
    <definedName name="IQRH28">"$I$28"</definedName>
    <definedName name="IQRH287">"$I$287"</definedName>
    <definedName name="IQRH29">"$H$30:$H$33"</definedName>
    <definedName name="IQRH3">"$H$4:$H$13"</definedName>
    <definedName name="IQRH30">"$H$31:$H$40"</definedName>
    <definedName name="IQRH31">"$I$31:$K$31"</definedName>
    <definedName name="IQRH32">"$I$32:$M$32"</definedName>
    <definedName name="IQRH323">"$I$323"</definedName>
    <definedName name="IQRH33">"$I$33:$M$33"</definedName>
    <definedName name="IQRH34">"$I$34"</definedName>
    <definedName name="IQRH35">"$H$36:$H$43"</definedName>
    <definedName name="IQRH359">"$I$359"</definedName>
    <definedName name="IQRH36">"$I$36"</definedName>
    <definedName name="IQRH37">"$I$37:$M$37"</definedName>
    <definedName name="IQRH38">"$I$38:$M$38"</definedName>
    <definedName name="IQRH39">"$I$39"</definedName>
    <definedName name="IQRH4">"$H$5:$H$10"</definedName>
    <definedName name="IQRH40">"$I$40"</definedName>
    <definedName name="IQRH41">"$I$41"</definedName>
    <definedName name="IQRH42">"$H$43:$H$52"</definedName>
    <definedName name="IQRH43">"$H$44:$H$53"</definedName>
    <definedName name="IQRH44">"$I$44"</definedName>
    <definedName name="IQRH45">"$I$45"</definedName>
    <definedName name="IQRH46">"$I$46"</definedName>
    <definedName name="IQRH47">"$I$47"</definedName>
    <definedName name="IQRH48">"$I$48"</definedName>
    <definedName name="IQRH49">"$I$49"</definedName>
    <definedName name="IQRH493">"$I$493:$M$493"</definedName>
    <definedName name="IQRH497">"$I$497"</definedName>
    <definedName name="IQRH5">"$H$6:$H$68"</definedName>
    <definedName name="IQRH50">"$I$50"</definedName>
    <definedName name="IQRH51">"$I$51"</definedName>
    <definedName name="IQRH53">"$I$53:$J$53"</definedName>
    <definedName name="IQRH59">"$H$60"</definedName>
    <definedName name="IQRH6">"$H$7:$H$26"</definedName>
    <definedName name="IQRH60">"$H$61:$H$76"</definedName>
    <definedName name="IQRH61">"$H$62:$H$65"</definedName>
    <definedName name="IQRH64">"$H$65"</definedName>
    <definedName name="IQRH67">"$I$67:$M$67"</definedName>
    <definedName name="IQRH68">"$H$69"</definedName>
    <definedName name="IQRH7">"$H$8:$H$68"</definedName>
    <definedName name="IQRH72">"$I$72:$M$72"</definedName>
    <definedName name="IQRH75">"$H$76:$H$90"</definedName>
    <definedName name="IQRH76">"$H$77:$H$91"</definedName>
    <definedName name="IQRH77">"$H$78:$H$92"</definedName>
    <definedName name="IQRH78">"$H$79:$H$93"</definedName>
    <definedName name="IQRH79">"$H$80:$H$94"</definedName>
    <definedName name="IQRH8">"$H$9:$H$70"</definedName>
    <definedName name="IQRH80">"$H$81:$H$95"</definedName>
    <definedName name="IQRH81">"$H$82:$H$96"</definedName>
    <definedName name="IQRH82">"$H$83:$H$97"</definedName>
    <definedName name="IQRH83">"$H$84:$H$98"</definedName>
    <definedName name="IQRH84">"$H$85:$H$99"</definedName>
    <definedName name="IQRH9">"$H$10:$H$59"</definedName>
    <definedName name="IQRH92">"$H$93:$H$107"</definedName>
    <definedName name="IQRH93">"$I$93:$J$93"</definedName>
    <definedName name="IQRH94">"$H$95:$H$102"</definedName>
    <definedName name="IQRH95">"$H$96:$H$103"</definedName>
    <definedName name="IQRH96">"$H$97:$H$104"</definedName>
    <definedName name="IQRH97">"$H$98:$H$105"</definedName>
    <definedName name="IQRHN17">"$HN$18:$HN$271"</definedName>
    <definedName name="IQRI1">"$I$2:$I$251"</definedName>
    <definedName name="IQRI10">"$I$11:$I$20"</definedName>
    <definedName name="IQRI109">"$I$110:$I$117"</definedName>
    <definedName name="IQRI11">"$I$12:$I$32"</definedName>
    <definedName name="IQRI112">"$I$113:$I$122"</definedName>
    <definedName name="IQRI12">"$I$13:$I$138"</definedName>
    <definedName name="IQRI129">"$I$130:$I$139"</definedName>
    <definedName name="IQRI13">"$I$14:$I$21"</definedName>
    <definedName name="IQRI14">"$I$15:$I$267"</definedName>
    <definedName name="IQRI15">"$I$16:$I$268"</definedName>
    <definedName name="IQRI16">"$I$17:$I$22"</definedName>
    <definedName name="IQRI17">"$I$18:$I$270"</definedName>
    <definedName name="IQRI18">"$I$19:$I$271"</definedName>
    <definedName name="IQRI19">"$I$20:$I$271"</definedName>
    <definedName name="IQRI2">"$I$3:$I$66"</definedName>
    <definedName name="IQRI22">"$I$23:$I$51"</definedName>
    <definedName name="IQRI23">"$I$24:$I$276"</definedName>
    <definedName name="IQRI26">"$I$27:$I$32"</definedName>
    <definedName name="IQRI27">"$I$28:$I$37"</definedName>
    <definedName name="IQRI29">"$I$30:$I$39"</definedName>
    <definedName name="IQRI3">"$I$4:$I$28"</definedName>
    <definedName name="IQRI30">"$I$31:$I$40"</definedName>
    <definedName name="IQRI31">"$I$32:$I$284"</definedName>
    <definedName name="IQRI32">"$I$33:$I$285"</definedName>
    <definedName name="IQRI33">"$I$34:$I$286"</definedName>
    <definedName name="IQRI35">"$I$36:$I$57"</definedName>
    <definedName name="IQRI39">"$I$40:$I$61"</definedName>
    <definedName name="IQRI4">"$I$5:$I$25"</definedName>
    <definedName name="IQRI42">"$I$43:$I$52"</definedName>
    <definedName name="IQRI43">"$I$44:$I$53"</definedName>
    <definedName name="IQRI44">"$I$45:$I$54"</definedName>
    <definedName name="IQRI5">"$I$6:$I$68"</definedName>
    <definedName name="IQRI56">"$I$57:$I$85"</definedName>
    <definedName name="IQRI6">"$I$7:$I$31"</definedName>
    <definedName name="IQRI60">"$I$61:$I$110"</definedName>
    <definedName name="IQRI61">"$I$62:$I$73"</definedName>
    <definedName name="IQRI7">"$I$8:$I$17"</definedName>
    <definedName name="IQRI75">"$I$76:$I$90"</definedName>
    <definedName name="IQRI76">"$I$77:$I$91"</definedName>
    <definedName name="IQRI77">"$I$78:$I$92"</definedName>
    <definedName name="IQRI78">"$I$79:$I$88"</definedName>
    <definedName name="IQRI79">"$I$80:$I$94"</definedName>
    <definedName name="IQRI8">"$I$9:$I$260"</definedName>
    <definedName name="IQRI80">"$I$81:$I$95"</definedName>
    <definedName name="IQRI81">"$I$82:$I$96"</definedName>
    <definedName name="IQRI82">"$I$83:$I$97"</definedName>
    <definedName name="IQRI83">"$I$84:$I$98"</definedName>
    <definedName name="IQRI84">"$I$85:$I$99"</definedName>
    <definedName name="IQRI9">"$I$10:$I$59"</definedName>
    <definedName name="IQRI92">"$I$93:$I$107"</definedName>
    <definedName name="IQRI93">"$I$94:$I$101"</definedName>
    <definedName name="IQRI94">"$I$95:$I$102"</definedName>
    <definedName name="IQRI95">"$I$96:$I$105"</definedName>
    <definedName name="IQRI96">"$I$97:$I$104"</definedName>
    <definedName name="IQRI97">"$I$98:$I$105"</definedName>
    <definedName name="IQRIndexNXSTC6">#REF!</definedName>
    <definedName name="IQRIndexSBGIC6">#REF!</definedName>
    <definedName name="IQRJ10">"$J$11:$J$20"</definedName>
    <definedName name="IQRJ109">"$J$110:$J$117"</definedName>
    <definedName name="IQRJ11">"$J$12:$J$111"</definedName>
    <definedName name="IQRJ112">"$J$113:$J$122"</definedName>
    <definedName name="IQRJ129">"$J$130:$J$139"</definedName>
    <definedName name="IQRJ13">"$J$14:$J$266"</definedName>
    <definedName name="IQRJ16">"$J$17"</definedName>
    <definedName name="IQRJ1604">"$J$1605:$J$2209"</definedName>
    <definedName name="IQRJ17">"$J$18:$J$271"</definedName>
    <definedName name="IQRJ18">"$J$19:$J$270"</definedName>
    <definedName name="IQRJ2">"$J$3:$J$255"</definedName>
    <definedName name="IQRJ22">"$J$23:$J$276"</definedName>
    <definedName name="IQRJ23">"$J$24:$J$257"</definedName>
    <definedName name="IQRJ24">"$J$25:$J$258"</definedName>
    <definedName name="IQRJ25">"$J$26:$J$326"</definedName>
    <definedName name="IQRJ27">"$J$28:$J$37"</definedName>
    <definedName name="IQRJ29">"$J$30:$J$39"</definedName>
    <definedName name="IQRJ3">"$J$4:$J$13"</definedName>
    <definedName name="IQRJ30">"$J$31:$J$40"</definedName>
    <definedName name="IQRJ31">"$J$32"</definedName>
    <definedName name="IQRJ32">"$J$33:$J$123"</definedName>
    <definedName name="IQRJ33">"$J$34:$J$286"</definedName>
    <definedName name="IQRJ34">"$J$35:$J$56"</definedName>
    <definedName name="IQRJ36">"$J$37:$J$58"</definedName>
    <definedName name="IQRJ4">"$J$5:$J$1262"</definedName>
    <definedName name="IQRJ42">"$J$43:$J$52"</definedName>
    <definedName name="IQRJ43">"$J$44:$J$53"</definedName>
    <definedName name="IQRJ44">"$J$45:$J$54"</definedName>
    <definedName name="IQRJ5">"$J$6:$J$258"</definedName>
    <definedName name="IQRJ59">"$J$60"</definedName>
    <definedName name="IQRJ6">"$J$7"</definedName>
    <definedName name="IQRJ60">"$J$61:$J$105"</definedName>
    <definedName name="IQRJ61">"$J$62:$J$63"</definedName>
    <definedName name="IQRJ7">"$J$8:$J$764"</definedName>
    <definedName name="IQRJ74">"$J$75:$J$84"</definedName>
    <definedName name="IQRJ75">"$J$76:$J$90"</definedName>
    <definedName name="IQRJ76">"$J$77:$J$91"</definedName>
    <definedName name="IQRJ77">"$J$78:$J$92"</definedName>
    <definedName name="IQRJ78">"$J$79:$J$88"</definedName>
    <definedName name="IQRJ79">"$J$80:$J$94"</definedName>
    <definedName name="IQRJ8">"$J$9"</definedName>
    <definedName name="IQRJ80">"$J$81:$J$95"</definedName>
    <definedName name="IQRJ81">"$J$82:$J$96"</definedName>
    <definedName name="IQRJ82">"$J$83:$J$97"</definedName>
    <definedName name="IQRJ83">"$J$84:$J$98"</definedName>
    <definedName name="IQRJ84">"$J$85:$J$99"</definedName>
    <definedName name="IQRJ9">"$J$10:$J$2523"</definedName>
    <definedName name="IQRJ92">"$J$93:$J$107"</definedName>
    <definedName name="IQRJ93">"$J$94:$J$101"</definedName>
    <definedName name="IQRJ94">"$J$95:$J$102"</definedName>
    <definedName name="IQRJ95">"$J$96:$J$105"</definedName>
    <definedName name="IQRJ96">"$J$97:$J$104"</definedName>
    <definedName name="IQRJ97">"$J$98:$J$105"</definedName>
    <definedName name="IQRK1">"$K$2:$K$251"</definedName>
    <definedName name="IQRK109">"$K$110:$K$117"</definedName>
    <definedName name="IQRK11">"$K$12:$K$111"</definedName>
    <definedName name="IQRK14">"$K$15:$K$114"</definedName>
    <definedName name="IQRK1604">"$K$1605:$K$2209"</definedName>
    <definedName name="IQRK18">"$K$19:$K$270"</definedName>
    <definedName name="IQRK22">"$K$23:$K$780"</definedName>
    <definedName name="IQRK23">"$K$24:$K$274"</definedName>
    <definedName name="IQRK3">"$K$4:$K$13"</definedName>
    <definedName name="IQRK30">"$K$31:$K$65"</definedName>
    <definedName name="IQRK34">"$K$35:$K$56"</definedName>
    <definedName name="IQRK35">"$K$36:$K$101"</definedName>
    <definedName name="IQRK36">"$K$37:$K$58"</definedName>
    <definedName name="IQRK5">"$K$6:$K$258"</definedName>
    <definedName name="IQRK56">"$K$57:$K$116"</definedName>
    <definedName name="IQRK60">"$K$61:$K$110"</definedName>
    <definedName name="IQRK61">"$K$62:$K$76"</definedName>
    <definedName name="IQRK7">"$K$8:$K$28"</definedName>
    <definedName name="IQRK75">"$K$76:$K$90"</definedName>
    <definedName name="IQRK76">"$K$77:$K$91"</definedName>
    <definedName name="IQRK77">"$K$78:$K$92"</definedName>
    <definedName name="IQRK78">"$K$79:$K$93"</definedName>
    <definedName name="IQRK79">"$K$80:$K$94"</definedName>
    <definedName name="IQRK80">"$K$81:$K$95"</definedName>
    <definedName name="IQRK9">"$K$10:$K$59"</definedName>
    <definedName name="IQRK92">"$K$93:$K$107"</definedName>
    <definedName name="IQRK93">"$K$94:$K$101"</definedName>
    <definedName name="IQRK94">"$K$95:$K$102"</definedName>
    <definedName name="IQRK95">"$K$96:$K$103"</definedName>
    <definedName name="IQRK96">"$K$97:$K$104"</definedName>
    <definedName name="IQRK97">"$K$98:$K$105"</definedName>
    <definedName name="IQRL10">"$L$11:$L$26"</definedName>
    <definedName name="IQRL109">"$L$110:$L$117"</definedName>
    <definedName name="IQRL11">"$L$12:$L$27"</definedName>
    <definedName name="IQRL112">"$L$113:$L$121"</definedName>
    <definedName name="IQRL12">"$L$13:$L$51"</definedName>
    <definedName name="IQRL129">"$L$130:$L$139"</definedName>
    <definedName name="IQRL13">"$L$14:$L$77"</definedName>
    <definedName name="IQRL16">"$L$17:$L$269"</definedName>
    <definedName name="IQRL18">"$L$19:$L$270"</definedName>
    <definedName name="IQRL19">"$L$20:$L$272"</definedName>
    <definedName name="IQRL27">"$L$28:$L$37"</definedName>
    <definedName name="IQRL29">"$L$30:$L$196"</definedName>
    <definedName name="IQRL3">"$L$4:$L$13"</definedName>
    <definedName name="IQRL31">"$L$32"</definedName>
    <definedName name="IQRL32">"$L$33:$L$123"</definedName>
    <definedName name="IQRL34">"$L$35:$L$56"</definedName>
    <definedName name="IQRL36">"$L$37:$L$40"</definedName>
    <definedName name="IQRL39">"$L$40:$L$61"</definedName>
    <definedName name="IQRL44">"$L$45:$L$54"</definedName>
    <definedName name="IQRL5">"$L$6:$L$258"</definedName>
    <definedName name="IQRL52">"$L$53"</definedName>
    <definedName name="IQRL56">"$L$57:$L$69"</definedName>
    <definedName name="IQRL59">"$L$60"</definedName>
    <definedName name="IQRL6">"$L$7:$L$259"</definedName>
    <definedName name="IQRL60">"$L$61:$L$70"</definedName>
    <definedName name="IQRL61">"$L$62:$L$63"</definedName>
    <definedName name="IQRL63">"$L$64"</definedName>
    <definedName name="IQRL7">"$L$8:$L$259"</definedName>
    <definedName name="IQRL75">"$L$76:$L$90"</definedName>
    <definedName name="IQRL76">"$L$77:$L$91"</definedName>
    <definedName name="IQRL77">"$L$78:$L$92"</definedName>
    <definedName name="IQRL78">"$L$79:$L$88"</definedName>
    <definedName name="IQRL79">"$L$80:$L$94"</definedName>
    <definedName name="IQRL8">"$L$9:$L$261"</definedName>
    <definedName name="IQRL80">"$L$81:$L$95"</definedName>
    <definedName name="IQRL9">"$L$10:$L$764"</definedName>
    <definedName name="IQRL92">"$L$93:$L$107"</definedName>
    <definedName name="IQRL93">"$L$94:$L$101"</definedName>
    <definedName name="IQRL94">"$L$95:$L$102"</definedName>
    <definedName name="IQRL95">"$L$96:$L$105"</definedName>
    <definedName name="IQRL96">"$L$97:$L$104"</definedName>
    <definedName name="IQRL97">"$L$98:$L$105"</definedName>
    <definedName name="IQRLiquidityanalysisG5">#REF!</definedName>
    <definedName name="IQRLiquidityanalysisG6">#REF!</definedName>
    <definedName name="IQRM1">"$M$2:$M$6"</definedName>
    <definedName name="IQRM10">"$M$11:$M$26"</definedName>
    <definedName name="IQRM105">"$M$106:$M$108"</definedName>
    <definedName name="IQRM109">"$M$110:$M$117"</definedName>
    <definedName name="IQRM11">"$M$12:$M$27"</definedName>
    <definedName name="IQRM111">"$M$112"</definedName>
    <definedName name="IQRM112">"$M$113:$M$121"</definedName>
    <definedName name="IQRM117">"$M$118"</definedName>
    <definedName name="IQRM12">"$N$12:$R$12"</definedName>
    <definedName name="IQRM122">"$M$123"</definedName>
    <definedName name="IQRM123">"$M$124"</definedName>
    <definedName name="IQRM129">"$M$130:$M$139"</definedName>
    <definedName name="IQRM135">"$M$136"</definedName>
    <definedName name="IQRM14">"$M$15:$M$114"</definedName>
    <definedName name="IQRM15">"$M$16"</definedName>
    <definedName name="IQRM16">"$N$16"</definedName>
    <definedName name="IQRM17">"$M$18"</definedName>
    <definedName name="IQRM19">"$M$20:$M$272"</definedName>
    <definedName name="IQRM23">"$M$24"</definedName>
    <definedName name="IQRM24">"$M$25:$M$1612"</definedName>
    <definedName name="IQRM25">"$M$26:$M$29"</definedName>
    <definedName name="IQRM26">"$M$27:$M$280"</definedName>
    <definedName name="IQRM27">"$M$28:$M$37"</definedName>
    <definedName name="IQRM29">"$M$30"</definedName>
    <definedName name="IQRM3">"$M$4:$M$13"</definedName>
    <definedName name="IQRM35">"$M$36:$M$100"</definedName>
    <definedName name="IQRM39">"$M$40:$M$61"</definedName>
    <definedName name="IQRM41">"$M$42"</definedName>
    <definedName name="IQRM44">"$M$45:$M$54"</definedName>
    <definedName name="IQRM5">"$M$6:$M$258"</definedName>
    <definedName name="IQRM52">"$M$53:$M$54"</definedName>
    <definedName name="IQRM53">"$M$54"</definedName>
    <definedName name="IQRM54">"$M$55"</definedName>
    <definedName name="IQRM55">"$M$56"</definedName>
    <definedName name="IQRM59">"$M$60:$M$62"</definedName>
    <definedName name="IQRM60">"$M$61:$M$65"</definedName>
    <definedName name="IQRM61">"$M$62:$M$67"</definedName>
    <definedName name="IQRM65">"$M$66:$M$68"</definedName>
    <definedName name="IQRM7">"$M$8:$M$47"</definedName>
    <definedName name="IQRM71">"$M$72"</definedName>
    <definedName name="IQRM75">"$M$76:$M$90"</definedName>
    <definedName name="IQRM76">"$M$77:$M$91"</definedName>
    <definedName name="IQRM77">"$M$78"</definedName>
    <definedName name="IQRM78">"$M$79:$M$88"</definedName>
    <definedName name="IQRM79">"$M$80:$M$94"</definedName>
    <definedName name="IQRM8">"$M$9:$M$262"</definedName>
    <definedName name="IQRM80">"$M$81:$M$95"</definedName>
    <definedName name="IQRM83">"$M$84"</definedName>
    <definedName name="IQRM89">"$M$90"</definedName>
    <definedName name="IQRM9">"$M$10:$M$262"</definedName>
    <definedName name="IQRM92">"$M$93:$M$107"</definedName>
    <definedName name="IQRM93">"$M$94:$M$101"</definedName>
    <definedName name="IQRM94">"$M$95:$M$102"</definedName>
    <definedName name="IQRM95">"$M$96:$M$105"</definedName>
    <definedName name="IQRM96">"$M$97:$M$104"</definedName>
    <definedName name="IQRM97">"$M$98:$M$105"</definedName>
    <definedName name="IQRM99">"$M$100"</definedName>
    <definedName name="IQRN106">"$O$106:$Q$106"</definedName>
    <definedName name="IQRN107">"$O$107:$S$107"</definedName>
    <definedName name="IQRN11">"$N$12:$N$13"</definedName>
    <definedName name="IQRN116">"$O$116"</definedName>
    <definedName name="IQRN12">"$O$12:$S$12"</definedName>
    <definedName name="IQRN13">"$O$13:$S$13"</definedName>
    <definedName name="IQRN14">"$O$14"</definedName>
    <definedName name="IQRN146">"$O$146"</definedName>
    <definedName name="IQRN15">"$O$15:$S$15"</definedName>
    <definedName name="IQRN154">"$O$154:$S$154"</definedName>
    <definedName name="IQRN158">"$O$158:$Q$158"</definedName>
    <definedName name="IQRN16">"$O$16:$S$16"</definedName>
    <definedName name="IQRN168">"$O$168:$S$168"</definedName>
    <definedName name="IQRN169">"$O$169:$P$169"</definedName>
    <definedName name="IQRN17">"$O$17:$S$17"</definedName>
    <definedName name="IQRN172">"$O$172"</definedName>
    <definedName name="IQRN173">"$O$173"</definedName>
    <definedName name="IQRN177">"$O$177:$S$177"</definedName>
    <definedName name="IQRN18">"$O$18:$S$18"</definedName>
    <definedName name="IQRN181">"$O$181:$S$181"</definedName>
    <definedName name="IQRN187">"$O$187:$P$187"</definedName>
    <definedName name="IQRN19">"$O$19:$S$19"</definedName>
    <definedName name="IQRN191">"$O$191"</definedName>
    <definedName name="IQRN20">"$O$20:$S$20"</definedName>
    <definedName name="IQRN203">"$O$203"</definedName>
    <definedName name="IQRN207">"$O$207"</definedName>
    <definedName name="IQRN21">"$O$21"</definedName>
    <definedName name="IQRN211">"$O$211:$S$211"</definedName>
    <definedName name="IQRN22">"$O$22"</definedName>
    <definedName name="IQRN223">"$O$223:$S$223"</definedName>
    <definedName name="IQRN228">"$O$228"</definedName>
    <definedName name="IQRN23">"$O$23"</definedName>
    <definedName name="IQRN230">"$O$230"</definedName>
    <definedName name="IQRN234">"$O$234:$Q$234"</definedName>
    <definedName name="IQRN24">"$O$24"</definedName>
    <definedName name="IQRN25">"$O$25"</definedName>
    <definedName name="IQRN254">"$O$254:$S$254"</definedName>
    <definedName name="IQRN26">"$O$26"</definedName>
    <definedName name="IQRN27">"$O$27"</definedName>
    <definedName name="IQRN28">"$O$28"</definedName>
    <definedName name="IQRN29">"$O$29:$S$29"</definedName>
    <definedName name="IQRN3">"$N$4:$N$180"</definedName>
    <definedName name="IQRN30">"$O$30:$S$30"</definedName>
    <definedName name="IQRN31">"$O$31:$Q$31"</definedName>
    <definedName name="IQRN32">"$O$32:$S$32"</definedName>
    <definedName name="IQRN33">"$O$33:$S$33"</definedName>
    <definedName name="IQRN34">"$N$35:$N$98"</definedName>
    <definedName name="IQRN35">"$O$35:$S$35"</definedName>
    <definedName name="IQRN359">"$O$359"</definedName>
    <definedName name="IQRN36">"$N$37:$N$101"</definedName>
    <definedName name="IQRN360">"$O$360:$S$360"</definedName>
    <definedName name="IQRN37">"$O$37:$S$37"</definedName>
    <definedName name="IQRN38">"$O$38:$S$38"</definedName>
    <definedName name="IQRN39">"$O$39"</definedName>
    <definedName name="IQRN4">"$N$5:$N$258"</definedName>
    <definedName name="IQRN40">"$O$40"</definedName>
    <definedName name="IQRN41">"$O$41"</definedName>
    <definedName name="IQRN42">"$O$42"</definedName>
    <definedName name="IQRN43">"$O$43"</definedName>
    <definedName name="IQRN44">"$O$44"</definedName>
    <definedName name="IQRN45">"$O$45"</definedName>
    <definedName name="IQRN46">"$O$46"</definedName>
    <definedName name="IQRN47">"$O$47"</definedName>
    <definedName name="IQRN48">"$O$48"</definedName>
    <definedName name="IQRN49">"$O$49"</definedName>
    <definedName name="IQRN5">"$N$6:$N$320"</definedName>
    <definedName name="IQRN50">"$O$50"</definedName>
    <definedName name="IQRN502">"$O$502:$S$502"</definedName>
    <definedName name="IQRN51">"$O$51"</definedName>
    <definedName name="IQRN510">"$O$510"</definedName>
    <definedName name="IQRN52">"$N$53"</definedName>
    <definedName name="IQRN53">"$O$53:$P$53"</definedName>
    <definedName name="IQRN60">"$N$61:$N$63"</definedName>
    <definedName name="IQRN61">"$N$62:$N$66"</definedName>
    <definedName name="IQRN63">"$N$64"</definedName>
    <definedName name="IQRN7">"$N$8:$N$25"</definedName>
    <definedName name="IQRN72">"$O$72:$S$72"</definedName>
    <definedName name="IQRN76">"$N$77:$N$91"</definedName>
    <definedName name="IQRN77">"$N$78:$N$92"</definedName>
    <definedName name="IQRN78">"$N$79:$N$93"</definedName>
    <definedName name="IQRN79">"$N$80:$N$94"</definedName>
    <definedName name="IQRN8">"$N$9:$N$262"</definedName>
    <definedName name="IQRN80">"$N$81:$N$95"</definedName>
    <definedName name="IQRN9">"$N$10:$N$136"</definedName>
    <definedName name="IQRN93">"$O$93:$P$93"</definedName>
    <definedName name="IQRO10">"$O$11:$O$19"</definedName>
    <definedName name="IQRO11">"$O$12:$O$13"</definedName>
    <definedName name="IQRO112">"$O$113:$O$120"</definedName>
    <definedName name="IQRO129">"$O$130:$O$139"</definedName>
    <definedName name="IQRO14">"$O$15:$O$268"</definedName>
    <definedName name="IQRO23">"$O$24:$O$33"</definedName>
    <definedName name="IQRO24">"$O$25:$O$46"</definedName>
    <definedName name="IQRO25">"$O$26:$O$29"</definedName>
    <definedName name="IQRO26">"$O$27:$O$47"</definedName>
    <definedName name="IQRO261">"$O$262:$O$274"</definedName>
    <definedName name="IQRO27">"$O$28:$O$33"</definedName>
    <definedName name="IQRO274">"$O$275:$O$290"</definedName>
    <definedName name="IQRO288">"$O$289:$O$296"</definedName>
    <definedName name="IQRO297">"$O$298:$O$303"</definedName>
    <definedName name="IQRO3">"$O$4:$O$8"</definedName>
    <definedName name="IQRO30">"$O$31:$O$197"</definedName>
    <definedName name="IQRO33">"$O$34:$O$283"</definedName>
    <definedName name="IQRO34">"$O$35:$O$98"</definedName>
    <definedName name="IQRO35">"$O$36:$O$165"</definedName>
    <definedName name="IQRO36">"$O$37:$O$101"</definedName>
    <definedName name="IQRO38">"$O$39:$O$796"</definedName>
    <definedName name="IQRO39">"$O$40:$O$61"</definedName>
    <definedName name="IQRO44">"$O$45:$O$54"</definedName>
    <definedName name="IQRO5">"$O$6:$O$360"</definedName>
    <definedName name="IQRO51">"$O$52"</definedName>
    <definedName name="IQRO52">"$O$53:$O$56"</definedName>
    <definedName name="IQRO53">"$O$54:$O$55"</definedName>
    <definedName name="IQRO54">"$O$55:$O$56"</definedName>
    <definedName name="IQRO55">"$O$56:$O$57"</definedName>
    <definedName name="IQRO56">"$O$57:$O$69"</definedName>
    <definedName name="IQRO57">"$O$58:$O$59"</definedName>
    <definedName name="IQRO58">"$O$59:$O$62"</definedName>
    <definedName name="IQRO59">"$O$60:$O$61"</definedName>
    <definedName name="IQRO6">"$O$7:$O$260"</definedName>
    <definedName name="IQRO60">"$O$61:$O$71"</definedName>
    <definedName name="IQRO61">"$O$62:$O$109"</definedName>
    <definedName name="IQRO7">"$O$8:$O$261"</definedName>
    <definedName name="IQRO78">"$O$79:$O$87"</definedName>
    <definedName name="IQRO8">"$O$9:$O$262"</definedName>
    <definedName name="IQRO85">"$O$86:$O$471"</definedName>
    <definedName name="IQRO9">"$O$10:$O$74"</definedName>
    <definedName name="IQRO95">"$O$96:$O$105"</definedName>
    <definedName name="IQRP10">"$P$11:$P$19"</definedName>
    <definedName name="IQRP11">"$P$12:$P$22"</definedName>
    <definedName name="IQRP112">"$P$113:$P$120"</definedName>
    <definedName name="IQRP129">"$P$130:$P$139"</definedName>
    <definedName name="IQRP14">"$P$15"</definedName>
    <definedName name="IQRP18">"$P$19:$P$270"</definedName>
    <definedName name="IQRP20">"$Q$20"</definedName>
    <definedName name="IQRP21">"$Q$21"</definedName>
    <definedName name="IQRP22">"$Q$22"</definedName>
    <definedName name="IQRP23">"$Q$23"</definedName>
    <definedName name="IQRP24">"$Q$24"</definedName>
    <definedName name="IQRP25">"$Q$25"</definedName>
    <definedName name="IQRP26">"$Q$26"</definedName>
    <definedName name="IQRP27">"$Q$27"</definedName>
    <definedName name="IQRP28">"$Q$28"</definedName>
    <definedName name="IQRP29">"$Q$29"</definedName>
    <definedName name="IQRP3">"$P$4:$P$13"</definedName>
    <definedName name="IQRP30">"$P$31:$P$281"</definedName>
    <definedName name="IQRP31">"$P$32"</definedName>
    <definedName name="IQRP32">"$P$33:$P$386"</definedName>
    <definedName name="IQRP33">"$P$34:$P$283"</definedName>
    <definedName name="IQRP34">"$P$35:$P$98"</definedName>
    <definedName name="IQRP38">"$P$39:$P$544"</definedName>
    <definedName name="IQRP39">"$P$40:$P$61"</definedName>
    <definedName name="IQRP44">"$P$45:$P$54"</definedName>
    <definedName name="IQRP5">"$P$6:$P$26"</definedName>
    <definedName name="IQRP51">"$P$52"</definedName>
    <definedName name="IQRP52">"$P$53:$P$54"</definedName>
    <definedName name="IQRP53">"$P$54"</definedName>
    <definedName name="IQRP54">"$P$55"</definedName>
    <definedName name="IQRP55">"$P$56"</definedName>
    <definedName name="IQRP60">"$P$61:$P$67"</definedName>
    <definedName name="IQRP61">"$P$62:$P$96"</definedName>
    <definedName name="IQRP62">"$P$63"</definedName>
    <definedName name="IQRP63">"$P$64"</definedName>
    <definedName name="IQRP7">"$P$8:$P$47"</definedName>
    <definedName name="IQRP78">"$P$79:$P$87"</definedName>
    <definedName name="IQRP8">"$P$9:$P$260"</definedName>
    <definedName name="IQRP9">"$P$10:$P$30"</definedName>
    <definedName name="IQRP95">"$P$96:$P$105"</definedName>
    <definedName name="IQRPeerGroupMAAA61">#REF!</definedName>
    <definedName name="IQRPeerGroupMAAB61">#REF!</definedName>
    <definedName name="IQRPeerGroupMAAC61">#REF!</definedName>
    <definedName name="IQRPeerGroupMAAD61">#REF!</definedName>
    <definedName name="IQRPeerGroupMAAE61">#REF!</definedName>
    <definedName name="IQRPeerGroupMAAF61">#REF!</definedName>
    <definedName name="IQRPeerGroupMAAG61">#REF!</definedName>
    <definedName name="IQRPeerGroupMAAH61">#REF!</definedName>
    <definedName name="IQRPeerGroupMAAI61">#REF!</definedName>
    <definedName name="IQRPeerGroupMAAJ61">#REF!</definedName>
    <definedName name="IQRPeerGroupMAC61">#REF!</definedName>
    <definedName name="IQRPeerGroupMAD61">#REF!</definedName>
    <definedName name="IQRPeerGroupMAE61">#REF!</definedName>
    <definedName name="IQRPeerGroupMAF61">#REF!</definedName>
    <definedName name="IQRPeerGroupMAG61">#REF!</definedName>
    <definedName name="IQRPeerGroupMAH61">#REF!</definedName>
    <definedName name="IQRPeerGroupMAI61">#REF!</definedName>
    <definedName name="IQRPeerGroupMAJ61">#REF!</definedName>
    <definedName name="IQRPeerGroupMAK61">#REF!</definedName>
    <definedName name="IQRPeerGroupMAL61">#REF!</definedName>
    <definedName name="IQRPeerGroupMAM61">#REF!</definedName>
    <definedName name="IQRPeerGroupMAN61">#REF!</definedName>
    <definedName name="IQRPeerGroupMAO61">#REF!</definedName>
    <definedName name="IQRPeerGroupMAQ61">#REF!</definedName>
    <definedName name="IQRPeerGroupMAS61">#REF!</definedName>
    <definedName name="IQRPeerGroupMAT61">#REF!</definedName>
    <definedName name="IQRPeerGroupMAV61">#REF!</definedName>
    <definedName name="IQRPeerGroupMAW61">#REF!</definedName>
    <definedName name="IQRPeerGroupMAY61">#REF!</definedName>
    <definedName name="IQRPeerGroupMAZ61">#REF!</definedName>
    <definedName name="IQRPEGBuyerListTier2J6">#REF!</definedName>
    <definedName name="IQRPeopleH12">#REF!</definedName>
    <definedName name="IQRPeopleH13">#REF!</definedName>
    <definedName name="IQRPeopleH14">#REF!</definedName>
    <definedName name="IQRPeopleH15">#REF!</definedName>
    <definedName name="IQRPeopleN12">#REF!</definedName>
    <definedName name="IQRPeopleN13">#REF!</definedName>
    <definedName name="IQRPeopleN14">#REF!</definedName>
    <definedName name="IQRPeopleN15">#REF!</definedName>
    <definedName name="IQRPriceB6">#REF!</definedName>
    <definedName name="IQRPriceVolumeB6">#REF!</definedName>
    <definedName name="IQRPublicExampleA33">#REF!</definedName>
    <definedName name="IQRQ10">"$Q$11"</definedName>
    <definedName name="IQRQ11">"$Q$12:$Q$22"</definedName>
    <definedName name="IQRQ14">"$Q$15:$Q$114"</definedName>
    <definedName name="IQRQ15">"$Q$16:$Q$1047"</definedName>
    <definedName name="IQRQ25">"$Q$26:$Q$29"</definedName>
    <definedName name="IQRQ26">"$Q$27:$Q$30"</definedName>
    <definedName name="IQRQ3">"$Q$4:$Q$8"</definedName>
    <definedName name="IQRQ30">"$Q$31:$Q$197"</definedName>
    <definedName name="IQRQ35">"$Q$36:$Q$164"</definedName>
    <definedName name="IQRQ5">"$Q$6:$Q$111"</definedName>
    <definedName name="IQRQ54">"$Q$55"</definedName>
    <definedName name="IQRQ56">"$Q$57:$Q$66"</definedName>
    <definedName name="IQRQ6">"$Q$7:$Q$321"</definedName>
    <definedName name="IQRQ60">"$Q$61:$Q$90"</definedName>
    <definedName name="IQRQ61">"$Q$62:$Q$111"</definedName>
    <definedName name="IQRQ7">"$Q$8:$Q$22"</definedName>
    <definedName name="IQRQ8">"$Q$9:$Q$260"</definedName>
    <definedName name="IQRR15">"$R$16:$R$1047"</definedName>
    <definedName name="IQRR192">"$R$193:$R$443"</definedName>
    <definedName name="IQRR20">"$R$21:$R$26"</definedName>
    <definedName name="IQRR207">"$R$208:$R$458"</definedName>
    <definedName name="IQRR21">"$R$22:$R$42"</definedName>
    <definedName name="IQRR22">"$R$23:$R$85"</definedName>
    <definedName name="IQRR23">"$R$24:$R$147"</definedName>
    <definedName name="IQRR24">"$R$25:$R$266"</definedName>
    <definedName name="IQRR25">"$R$26:$R$29"</definedName>
    <definedName name="IQRR3">"$R$4:$R$255"</definedName>
    <definedName name="IQRR30">"$R$31:$R$197"</definedName>
    <definedName name="IQRR31">"$R$32:$R$36"</definedName>
    <definedName name="IQRR34">"$R$35:$R$162"</definedName>
    <definedName name="IQRR36">"$R$37:$R$165"</definedName>
    <definedName name="IQRR43">"$R$44:$R$296"</definedName>
    <definedName name="IQRR44">"$R$45:$R$297"</definedName>
    <definedName name="IQRR45">"$R$46:$R$298"</definedName>
    <definedName name="IQRR46">"$R$47:$R$299"</definedName>
    <definedName name="IQRR47">"$R$48:$R$300"</definedName>
    <definedName name="IQRR48">"$R$49:$R$301"</definedName>
    <definedName name="IQRR49">"$R$50:$R$554"</definedName>
    <definedName name="IQRR5">"$R$6:$R$934"</definedName>
    <definedName name="IQRR50">"$R$51:$R$556"</definedName>
    <definedName name="IQRR55">"$R$56:$R$308"</definedName>
    <definedName name="IQRR56">"$R$57:$R$309"</definedName>
    <definedName name="IQRR59">"$R$60:$R$780"</definedName>
    <definedName name="IQRR6">"$R$7:$R$13"</definedName>
    <definedName name="IQRR60">"$R$61:$R$74"</definedName>
    <definedName name="IQRR61">"$R$62:$R$96"</definedName>
    <definedName name="IQRR63">"$R$64:$R$784"</definedName>
    <definedName name="IQRR64">"$R$65:$R$785"</definedName>
    <definedName name="IQRR65">"$R$66:$R$786"</definedName>
    <definedName name="IQRR7">"$R$8:$R$260"</definedName>
    <definedName name="IQRR70">"$R$71:$R$791"</definedName>
    <definedName name="IQRR75">"$R$76:$R$796"</definedName>
    <definedName name="IQRR8">"$R$9:$R$260"</definedName>
    <definedName name="IQRR85">"$R$86:$R$471"</definedName>
    <definedName name="IQRS10">"$S$11:$S$24"</definedName>
    <definedName name="IQRS11">"$S$12:$S$138"</definedName>
    <definedName name="IQRS14">"$S$15:$S$114"</definedName>
    <definedName name="IQRS15">"$S$16:$S$37"</definedName>
    <definedName name="IQRS17">"$S$18:$S$39"</definedName>
    <definedName name="IQRS2">"$S$3:$S$66"</definedName>
    <definedName name="IQRS21">"$S$22:$S$43"</definedName>
    <definedName name="IQRS22">"$S$23:$S$44"</definedName>
    <definedName name="IQRS23">"$S$24:$S$45"</definedName>
    <definedName name="IQRS24">"$S$25:$S$46"</definedName>
    <definedName name="IQRS25">"$S$26:$S$29"</definedName>
    <definedName name="IQRS34">"$S$35:$S$162"</definedName>
    <definedName name="IQRS36">"$S$37:$S$165"</definedName>
    <definedName name="IQRS49">"$S$50:$S$555"</definedName>
    <definedName name="IQRS5">"$S$6:$S$51"</definedName>
    <definedName name="IQRS6">"$S$7:$S$259"</definedName>
    <definedName name="IQRS60">"$S$61:$S$63"</definedName>
    <definedName name="IQRS61">"$S$62:$S$105"</definedName>
    <definedName name="IQRS7">"$S$8:$S$260"</definedName>
    <definedName name="IQRS85">"$S$86:$S$471"</definedName>
    <definedName name="IQRS9">"$S$10:$S$24"</definedName>
    <definedName name="IQRScreeningE21">#REF!</definedName>
    <definedName name="IQRScreeningE22">#REF!</definedName>
    <definedName name="IQRScreeningE23">#REF!</definedName>
    <definedName name="IQRScreeningE24">#REF!</definedName>
    <definedName name="IQRScreeningE26">#REF!</definedName>
    <definedName name="IQRScreeningE27">#REF!</definedName>
    <definedName name="IQRScreeningE28">#REF!</definedName>
    <definedName name="IQRSecurityNamesAllAP141">#REF!</definedName>
    <definedName name="IQRSheet12K13">#REF!</definedName>
    <definedName name="IQRSheet12L13">#REF!</definedName>
    <definedName name="IQRSheet12M13">#REF!</definedName>
    <definedName name="IQRSheet12N13">#REF!</definedName>
    <definedName name="IQRSheet12O13">#REF!</definedName>
    <definedName name="IQRSheet12P13">#REF!</definedName>
    <definedName name="IQRSheet12R13">#REF!</definedName>
    <definedName name="IQRSheet12S13">#REF!</definedName>
    <definedName name="IQRSheet12T13">#REF!</definedName>
    <definedName name="IQRSheet1A3">#REF!</definedName>
    <definedName name="IQRSheet1AA16">#REF!</definedName>
    <definedName name="IQRSheet1AA17">#REF!</definedName>
    <definedName name="IQRSheet1AB15">#REF!</definedName>
    <definedName name="IQRSheet1AB16">#REF!</definedName>
    <definedName name="IQRSheet1AB17">#REF!</definedName>
    <definedName name="IQRSheet1AC16">#REF!</definedName>
    <definedName name="IQRSheet1AC17">#REF!</definedName>
    <definedName name="IQRSheet1AD15">#REF!</definedName>
    <definedName name="IQRSheet1AD16">#REF!</definedName>
    <definedName name="IQRSheet1AE16">#REF!</definedName>
    <definedName name="IQRSheet1AE17">#REF!</definedName>
    <definedName name="IQRSheet1AF15">#REF!</definedName>
    <definedName name="IQRSheet1AF16">#REF!</definedName>
    <definedName name="IQRSheet1AG16">#REF!</definedName>
    <definedName name="IQRSheet1AG17">#REF!</definedName>
    <definedName name="IQRSheet1AH15">#REF!</definedName>
    <definedName name="IQRSheet1AH16">#REF!</definedName>
    <definedName name="IQRSheet1AI16">#REF!</definedName>
    <definedName name="IQRSheet1AI17">#REF!</definedName>
    <definedName name="IQRSheet1AJ15">#REF!</definedName>
    <definedName name="IQRSheet1AJ16">#REF!</definedName>
    <definedName name="IQRSheet1AK16">#REF!</definedName>
    <definedName name="IQRSheet1AK17">#REF!</definedName>
    <definedName name="IQRSheet1AL15">#REF!</definedName>
    <definedName name="IQRSheet1AL16">#REF!</definedName>
    <definedName name="IQRSheet1AM16">#REF!</definedName>
    <definedName name="IQRSheet1AM17">#REF!</definedName>
    <definedName name="IQRSheet1AN15">#REF!</definedName>
    <definedName name="IQRSheet1AN16">#REF!</definedName>
    <definedName name="IQRSheet1AO16">#REF!</definedName>
    <definedName name="IQRSheet1AO17">#REF!</definedName>
    <definedName name="IQRSheet1H12">#REF!</definedName>
    <definedName name="IQRSheet1H13">#REF!</definedName>
    <definedName name="IQRSheet1H14">#REF!</definedName>
    <definedName name="IQRSheet1H15">#REF!</definedName>
    <definedName name="IQRSheet1H16">#REF!</definedName>
    <definedName name="IQRSheet1H17">#REF!</definedName>
    <definedName name="IQRSheet1H18">#REF!</definedName>
    <definedName name="IQRSheet1H19">#REF!</definedName>
    <definedName name="IQRSheet1H20">#REF!</definedName>
    <definedName name="IQRSheet1J17">#REF!</definedName>
    <definedName name="IQRSheet1K13">#REF!</definedName>
    <definedName name="IQRSheet1K15">#REF!</definedName>
    <definedName name="IQRSheet1K17">#REF!</definedName>
    <definedName name="IQRSheet1L13">#REF!</definedName>
    <definedName name="IQRSheet1L15">#REF!</definedName>
    <definedName name="IQRSheet1L17">#REF!</definedName>
    <definedName name="IQRSheet1M13">#REF!</definedName>
    <definedName name="IQRSheet1M15">#REF!</definedName>
    <definedName name="IQRSheet1M17">#REF!</definedName>
    <definedName name="IQRSheet1N12">#REF!</definedName>
    <definedName name="IQRSheet1N13">#REF!</definedName>
    <definedName name="IQRSheet1N14">#REF!</definedName>
    <definedName name="IQRSheet1N15">#REF!</definedName>
    <definedName name="IQRSheet1N16">#REF!</definedName>
    <definedName name="IQRSheet1N17">#REF!</definedName>
    <definedName name="IQRSheet1N18">#REF!</definedName>
    <definedName name="IQRSheet1N19">#REF!</definedName>
    <definedName name="IQRSheet1N20">#REF!</definedName>
    <definedName name="IQRSheet1O13">#REF!</definedName>
    <definedName name="IQRSheet1O15">#REF!</definedName>
    <definedName name="IQRSheet1O17">#REF!</definedName>
    <definedName name="IQRSheet1P13">#REF!</definedName>
    <definedName name="IQRSheet1P15">#REF!</definedName>
    <definedName name="IQRSheet1P17">#REF!</definedName>
    <definedName name="IQRSheet1Q17">#REF!</definedName>
    <definedName name="IQRSheet1R13">#REF!</definedName>
    <definedName name="IQRSheet1R15">#REF!</definedName>
    <definedName name="IQRSheet1R17">#REF!</definedName>
    <definedName name="IQRSheet1S13">#REF!</definedName>
    <definedName name="IQRSheet1S15">#REF!</definedName>
    <definedName name="IQRSheet1S17">#REF!</definedName>
    <definedName name="IQRSheet1T13">#REF!</definedName>
    <definedName name="IQRSheet1T15">#REF!</definedName>
    <definedName name="IQRSheet1T17">#REF!</definedName>
    <definedName name="IQRSheet1U17">#REF!</definedName>
    <definedName name="IQRSheet1V15">#REF!</definedName>
    <definedName name="IQRSheet1V16">#REF!</definedName>
    <definedName name="IQRSheet1V17">#REF!</definedName>
    <definedName name="IQRSheet1W16">#REF!</definedName>
    <definedName name="IQRSheet1W17">#REF!</definedName>
    <definedName name="IQRSheet1X15">#REF!</definedName>
    <definedName name="IQRSheet1X16">#REF!</definedName>
    <definedName name="IQRSheet1X17">#REF!</definedName>
    <definedName name="IQRSheet1Y16">#REF!</definedName>
    <definedName name="IQRSheet1Y17">#REF!</definedName>
    <definedName name="IQRSheet1Z15">#REF!</definedName>
    <definedName name="IQRSheet1Z16">#REF!</definedName>
    <definedName name="IQRSheet1Z17">#REF!</definedName>
    <definedName name="IQRSheet2B3">#REF!</definedName>
    <definedName name="IQRSheet2C3">#REF!</definedName>
    <definedName name="IQRSheet2D3">#REF!</definedName>
    <definedName name="IQRSheet2E3">#REF!</definedName>
    <definedName name="IQRSheet2F3">#REF!</definedName>
    <definedName name="IQRSheet2G3">#REF!</definedName>
    <definedName name="IQRSheet2H3">#REF!</definedName>
    <definedName name="IQRSheet2I3">#REF!</definedName>
    <definedName name="IQRSheet2J3">#REF!</definedName>
    <definedName name="IQRSheet2K3">#REF!</definedName>
    <definedName name="IQRSheet2L3">#REF!</definedName>
    <definedName name="IQRSheet2M3">#REF!</definedName>
    <definedName name="IQRSheet2N3">#REF!</definedName>
    <definedName name="IQRSheet2O3">#REF!</definedName>
    <definedName name="IQRSheet2P3">#REF!</definedName>
    <definedName name="IQRSheet2Q3">#REF!</definedName>
    <definedName name="IQRSheet2R3">#REF!</definedName>
    <definedName name="IQRSheet2S3">#REF!</definedName>
    <definedName name="IQRSheet2T3">#REF!</definedName>
    <definedName name="IQRSheet2U3">#REF!</definedName>
    <definedName name="IQRSheet2V3">#REF!</definedName>
    <definedName name="IQRSheet2W3">#REF!</definedName>
    <definedName name="IQRSheet2X3">#REF!</definedName>
    <definedName name="IQRSheet2Y3">#REF!</definedName>
    <definedName name="IQRSheet2Z3">#REF!</definedName>
    <definedName name="IQRSheet3A1">#REF!</definedName>
    <definedName name="IQRSheet3C10">#REF!</definedName>
    <definedName name="IQRSheet3C100">#REF!</definedName>
    <definedName name="IQRSheet3C101">#REF!</definedName>
    <definedName name="IQRSheet3C102">#REF!</definedName>
    <definedName name="IQRSheet3C103">#REF!</definedName>
    <definedName name="IQRSheet3C104">#REF!</definedName>
    <definedName name="IQRSheet3C105">#REF!</definedName>
    <definedName name="IQRSheet3C106">#REF!</definedName>
    <definedName name="IQRSheet3C107">#REF!</definedName>
    <definedName name="IQRSheet3C108">#REF!</definedName>
    <definedName name="IQRSheet3C109">#REF!</definedName>
    <definedName name="IQRSheet3C11">#REF!</definedName>
    <definedName name="IQRSheet3C110">#REF!</definedName>
    <definedName name="IQRSheet3C111">#REF!</definedName>
    <definedName name="IQRSheet3C112">#REF!</definedName>
    <definedName name="IQRSheet3C113">#REF!</definedName>
    <definedName name="IQRSheet3C114">#REF!</definedName>
    <definedName name="IQRSheet3C115">#REF!</definedName>
    <definedName name="IQRSheet3C116">#REF!</definedName>
    <definedName name="IQRSheet3C117">#REF!</definedName>
    <definedName name="IQRSheet3C118">#REF!</definedName>
    <definedName name="IQRSheet3C119">#REF!</definedName>
    <definedName name="IQRSheet3C12">#REF!</definedName>
    <definedName name="IQRSheet3C120">#REF!</definedName>
    <definedName name="IQRSheet3C121">#REF!</definedName>
    <definedName name="IQRSheet3C122">#REF!</definedName>
    <definedName name="IQRSheet3C123">#REF!</definedName>
    <definedName name="IQRSheet3C124">#REF!</definedName>
    <definedName name="IQRSheet3C125">#REF!</definedName>
    <definedName name="IQRSheet3C126">#REF!</definedName>
    <definedName name="IQRSheet3C127">#REF!</definedName>
    <definedName name="IQRSheet3C128">#REF!</definedName>
    <definedName name="IQRSheet3C129">#REF!</definedName>
    <definedName name="IQRSheet3C13">#REF!</definedName>
    <definedName name="IQRSheet3C130">#REF!</definedName>
    <definedName name="IQRSheet3C131">#REF!</definedName>
    <definedName name="IQRSheet3C132">#REF!</definedName>
    <definedName name="IQRSheet3C133">#REF!</definedName>
    <definedName name="IQRSheet3C134">#REF!</definedName>
    <definedName name="IQRSheet3C135">#REF!</definedName>
    <definedName name="IQRSheet3C136">#REF!</definedName>
    <definedName name="IQRSheet3C137">#REF!</definedName>
    <definedName name="IQRSheet3C138">#REF!</definedName>
    <definedName name="IQRSheet3C139">#REF!</definedName>
    <definedName name="IQRSheet3C14">#REF!</definedName>
    <definedName name="IQRSheet3C140">#REF!</definedName>
    <definedName name="IQRSheet3C141">#REF!</definedName>
    <definedName name="IQRSheet3C142">#REF!</definedName>
    <definedName name="IQRSheet3C143">#REF!</definedName>
    <definedName name="IQRSheet3C144">#REF!</definedName>
    <definedName name="IQRSheet3C145">#REF!</definedName>
    <definedName name="IQRSheet3C146">#REF!</definedName>
    <definedName name="IQRSheet3C147">#REF!</definedName>
    <definedName name="IQRSheet3C148">#REF!</definedName>
    <definedName name="IQRSheet3C149">#REF!</definedName>
    <definedName name="IQRSheet3C15">#REF!</definedName>
    <definedName name="IQRSheet3C150">#REF!</definedName>
    <definedName name="IQRSheet3C151">#REF!</definedName>
    <definedName name="IQRSheet3C152">#REF!</definedName>
    <definedName name="IQRSheet3C153">#REF!</definedName>
    <definedName name="IQRSheet3C154">#REF!</definedName>
    <definedName name="IQRSheet3C155">#REF!</definedName>
    <definedName name="IQRSheet3C156">#REF!</definedName>
    <definedName name="IQRSheet3C157">#REF!</definedName>
    <definedName name="IQRSheet3C158">#REF!</definedName>
    <definedName name="IQRSheet3C159">#REF!</definedName>
    <definedName name="IQRSheet3C16">#REF!</definedName>
    <definedName name="IQRSheet3C160">#REF!</definedName>
    <definedName name="IQRSheet3C161">#REF!</definedName>
    <definedName name="IQRSheet3C162">#REF!</definedName>
    <definedName name="IQRSheet3C163">#REF!</definedName>
    <definedName name="IQRSheet3C164">#REF!</definedName>
    <definedName name="IQRSheet3C165">#REF!</definedName>
    <definedName name="IQRSheet3C166">#REF!</definedName>
    <definedName name="IQRSheet3C167">#REF!</definedName>
    <definedName name="IQRSheet3C168">#REF!</definedName>
    <definedName name="IQRSheet3C169">#REF!</definedName>
    <definedName name="IQRSheet3C17">#REF!</definedName>
    <definedName name="IQRSheet3C170">#REF!</definedName>
    <definedName name="IQRSheet3C171">#REF!</definedName>
    <definedName name="IQRSheet3C172">#REF!</definedName>
    <definedName name="IQRSheet3C173">#REF!</definedName>
    <definedName name="IQRSheet3C174">#REF!</definedName>
    <definedName name="IQRSheet3C175">#REF!</definedName>
    <definedName name="IQRSheet3C176">#REF!</definedName>
    <definedName name="IQRSheet3C177">#REF!</definedName>
    <definedName name="IQRSheet3C178">#REF!</definedName>
    <definedName name="IQRSheet3C179">#REF!</definedName>
    <definedName name="IQRSheet3C18">#REF!</definedName>
    <definedName name="IQRSheet3C180">#REF!</definedName>
    <definedName name="IQRSheet3C181">#REF!</definedName>
    <definedName name="IQRSheet3C182">#REF!</definedName>
    <definedName name="IQRSheet3C183">#REF!</definedName>
    <definedName name="IQRSheet3C184">#REF!</definedName>
    <definedName name="IQRSheet3C185">#REF!</definedName>
    <definedName name="IQRSheet3C186">#REF!</definedName>
    <definedName name="IQRSheet3C187">#REF!</definedName>
    <definedName name="IQRSheet3C188">#REF!</definedName>
    <definedName name="IQRSheet3C189">#REF!</definedName>
    <definedName name="IQRSheet3C19">#REF!</definedName>
    <definedName name="IQRSheet3C190">#REF!</definedName>
    <definedName name="IQRSheet3C191">#REF!</definedName>
    <definedName name="IQRSheet3C192">#REF!</definedName>
    <definedName name="IQRSheet3C193">#REF!</definedName>
    <definedName name="IQRSheet3C194">#REF!</definedName>
    <definedName name="IQRSheet3C195">#REF!</definedName>
    <definedName name="IQRSheet3C196">#REF!</definedName>
    <definedName name="IQRSheet3C197">#REF!</definedName>
    <definedName name="IQRSheet3C198">#REF!</definedName>
    <definedName name="IQRSheet3C199">#REF!</definedName>
    <definedName name="IQRSheet3C2">#REF!</definedName>
    <definedName name="IQRSheet3C20">#REF!</definedName>
    <definedName name="IQRSheet3C200">#REF!</definedName>
    <definedName name="IQRSheet3C201">#REF!</definedName>
    <definedName name="IQRSheet3C202">#REF!</definedName>
    <definedName name="IQRSheet3C203">#REF!</definedName>
    <definedName name="IQRSheet3C204">#REF!</definedName>
    <definedName name="IQRSheet3C205">#REF!</definedName>
    <definedName name="IQRSheet3C206">#REF!</definedName>
    <definedName name="IQRSheet3C207">#REF!</definedName>
    <definedName name="IQRSheet3C208">#REF!</definedName>
    <definedName name="IQRSheet3C209">#REF!</definedName>
    <definedName name="IQRSheet3C21">#REF!</definedName>
    <definedName name="IQRSheet3C210">#REF!</definedName>
    <definedName name="IQRSheet3C211">#REF!</definedName>
    <definedName name="IQRSheet3C212">#REF!</definedName>
    <definedName name="IQRSheet3C213">#REF!</definedName>
    <definedName name="IQRSheet3C214">#REF!</definedName>
    <definedName name="IQRSheet3C215">#REF!</definedName>
    <definedName name="IQRSheet3C216">#REF!</definedName>
    <definedName name="IQRSheet3C217">#REF!</definedName>
    <definedName name="IQRSheet3C218">#REF!</definedName>
    <definedName name="IQRSheet3C219">#REF!</definedName>
    <definedName name="IQRSheet3C22">#REF!</definedName>
    <definedName name="IQRSheet3C220">#REF!</definedName>
    <definedName name="IQRSheet3C221">#REF!</definedName>
    <definedName name="IQRSheet3C222">#REF!</definedName>
    <definedName name="IQRSheet3C223">#REF!</definedName>
    <definedName name="IQRSheet3C224">#REF!</definedName>
    <definedName name="IQRSheet3C225">#REF!</definedName>
    <definedName name="IQRSheet3C226">#REF!</definedName>
    <definedName name="IQRSheet3C227">#REF!</definedName>
    <definedName name="IQRSheet3C228">#REF!</definedName>
    <definedName name="IQRSheet3C229">#REF!</definedName>
    <definedName name="IQRSheet3C23">#REF!</definedName>
    <definedName name="IQRSheet3C230">#REF!</definedName>
    <definedName name="IQRSheet3C231">#REF!</definedName>
    <definedName name="IQRSheet3C232">#REF!</definedName>
    <definedName name="IQRSheet3C233">#REF!</definedName>
    <definedName name="IQRSheet3C234">#REF!</definedName>
    <definedName name="IQRSheet3C235">#REF!</definedName>
    <definedName name="IQRSheet3C236">#REF!</definedName>
    <definedName name="IQRSheet3C237">#REF!</definedName>
    <definedName name="IQRSheet3C238">#REF!</definedName>
    <definedName name="IQRSheet3C239">#REF!</definedName>
    <definedName name="IQRSheet3C24">#REF!</definedName>
    <definedName name="IQRSheet3C240">#REF!</definedName>
    <definedName name="IQRSheet3C241">#REF!</definedName>
    <definedName name="IQRSheet3C242">#REF!</definedName>
    <definedName name="IQRSheet3C243">#REF!</definedName>
    <definedName name="IQRSheet3C244">#REF!</definedName>
    <definedName name="IQRSheet3C245">#REF!</definedName>
    <definedName name="IQRSheet3C246">#REF!</definedName>
    <definedName name="IQRSheet3C247">#REF!</definedName>
    <definedName name="IQRSheet3C248">#REF!</definedName>
    <definedName name="IQRSheet3C249">#REF!</definedName>
    <definedName name="IQRSheet3C25">#REF!</definedName>
    <definedName name="IQRSheet3C250">#REF!</definedName>
    <definedName name="IQRSheet3C251">#REF!</definedName>
    <definedName name="IQRSheet3C252">#REF!</definedName>
    <definedName name="IQRSheet3C253">#REF!</definedName>
    <definedName name="IQRSheet3C254">#REF!</definedName>
    <definedName name="IQRSheet3C255">#REF!</definedName>
    <definedName name="IQRSheet3C256">#REF!</definedName>
    <definedName name="IQRSheet3C257">#REF!</definedName>
    <definedName name="IQRSheet3C258">#REF!</definedName>
    <definedName name="IQRSheet3C259">#REF!</definedName>
    <definedName name="IQRSheet3C26">#REF!</definedName>
    <definedName name="IQRSheet3C260">#REF!</definedName>
    <definedName name="IQRSheet3C261">#REF!</definedName>
    <definedName name="IQRSheet3C262">#REF!</definedName>
    <definedName name="IQRSheet3C263">#REF!</definedName>
    <definedName name="IQRSheet3C264">#REF!</definedName>
    <definedName name="IQRSheet3C265">#REF!</definedName>
    <definedName name="IQRSheet3C266">#REF!</definedName>
    <definedName name="IQRSheet3C267">#REF!</definedName>
    <definedName name="IQRSheet3C268">#REF!</definedName>
    <definedName name="IQRSheet3C269">#REF!</definedName>
    <definedName name="IQRSheet3C27">#REF!</definedName>
    <definedName name="IQRSheet3C270">#REF!</definedName>
    <definedName name="IQRSheet3C271">#REF!</definedName>
    <definedName name="IQRSheet3C272">#REF!</definedName>
    <definedName name="IQRSheet3C273">#REF!</definedName>
    <definedName name="IQRSheet3C274">#REF!</definedName>
    <definedName name="IQRSheet3C275">#REF!</definedName>
    <definedName name="IQRSheet3C276">#REF!</definedName>
    <definedName name="IQRSheet3C277">#REF!</definedName>
    <definedName name="IQRSheet3C278">#REF!</definedName>
    <definedName name="IQRSheet3C279">#REF!</definedName>
    <definedName name="IQRSheet3C28">#REF!</definedName>
    <definedName name="IQRSheet3C280">#REF!</definedName>
    <definedName name="IQRSheet3C281">#REF!</definedName>
    <definedName name="IQRSheet3C282">#REF!</definedName>
    <definedName name="IQRSheet3C283">#REF!</definedName>
    <definedName name="IQRSheet3C284">#REF!</definedName>
    <definedName name="IQRSheet3C285">#REF!</definedName>
    <definedName name="IQRSheet3C286">#REF!</definedName>
    <definedName name="IQRSheet3C287">#REF!</definedName>
    <definedName name="IQRSheet3C288">#REF!</definedName>
    <definedName name="IQRSheet3C289">#REF!</definedName>
    <definedName name="IQRSheet3C29">#REF!</definedName>
    <definedName name="IQRSheet3C290">#REF!</definedName>
    <definedName name="IQRSheet3C291">#REF!</definedName>
    <definedName name="IQRSheet3C292">#REF!</definedName>
    <definedName name="IQRSheet3C293">#REF!</definedName>
    <definedName name="IQRSheet3C294">#REF!</definedName>
    <definedName name="IQRSheet3C295">#REF!</definedName>
    <definedName name="IQRSheet3C296">#REF!</definedName>
    <definedName name="IQRSheet3C297">#REF!</definedName>
    <definedName name="IQRSheet3C298">#REF!</definedName>
    <definedName name="IQRSheet3C299">#REF!</definedName>
    <definedName name="IQRSheet3C3">#REF!</definedName>
    <definedName name="IQRSheet3C30">#REF!</definedName>
    <definedName name="IQRSheet3C300">#REF!</definedName>
    <definedName name="IQRSheet3C301">#REF!</definedName>
    <definedName name="IQRSheet3C302">#REF!</definedName>
    <definedName name="IQRSheet3C303">#REF!</definedName>
    <definedName name="IQRSheet3C304">#REF!</definedName>
    <definedName name="IQRSheet3C305">#REF!</definedName>
    <definedName name="IQRSheet3C306">#REF!</definedName>
    <definedName name="IQRSheet3C307">#REF!</definedName>
    <definedName name="IQRSheet3C308">#REF!</definedName>
    <definedName name="IQRSheet3C309">#REF!</definedName>
    <definedName name="IQRSheet3C31">#REF!</definedName>
    <definedName name="IQRSheet3C310">#REF!</definedName>
    <definedName name="IQRSheet3C311">#REF!</definedName>
    <definedName name="IQRSheet3C312">#REF!</definedName>
    <definedName name="IQRSheet3C313">#REF!</definedName>
    <definedName name="IQRSheet3C314">#REF!</definedName>
    <definedName name="IQRSheet3C315">#REF!</definedName>
    <definedName name="IQRSheet3C316">#REF!</definedName>
    <definedName name="IQRSheet3C317">#REF!</definedName>
    <definedName name="IQRSheet3C318">#REF!</definedName>
    <definedName name="IQRSheet3C319">#REF!</definedName>
    <definedName name="IQRSheet3C32">#REF!</definedName>
    <definedName name="IQRSheet3C320">#REF!</definedName>
    <definedName name="IQRSheet3C321">#REF!</definedName>
    <definedName name="IQRSheet3C322">#REF!</definedName>
    <definedName name="IQRSheet3C323">#REF!</definedName>
    <definedName name="IQRSheet3C324">#REF!</definedName>
    <definedName name="IQRSheet3C325">#REF!</definedName>
    <definedName name="IQRSheet3C326">#REF!</definedName>
    <definedName name="IQRSheet3C327">#REF!</definedName>
    <definedName name="IQRSheet3C328">#REF!</definedName>
    <definedName name="IQRSheet3C329">#REF!</definedName>
    <definedName name="IQRSheet3C33">#REF!</definedName>
    <definedName name="IQRSheet3C330">#REF!</definedName>
    <definedName name="IQRSheet3C331">#REF!</definedName>
    <definedName name="IQRSheet3C332">#REF!</definedName>
    <definedName name="IQRSheet3C333">#REF!</definedName>
    <definedName name="IQRSheet3C334">#REF!</definedName>
    <definedName name="IQRSheet3C335">#REF!</definedName>
    <definedName name="IQRSheet3C336">#REF!</definedName>
    <definedName name="IQRSheet3C337">#REF!</definedName>
    <definedName name="IQRSheet3C338">#REF!</definedName>
    <definedName name="IQRSheet3C339">#REF!</definedName>
    <definedName name="IQRSheet3C34">#REF!</definedName>
    <definedName name="IQRSheet3C340">#REF!</definedName>
    <definedName name="IQRSheet3C341">#REF!</definedName>
    <definedName name="IQRSheet3C342">#REF!</definedName>
    <definedName name="IQRSheet3C343">#REF!</definedName>
    <definedName name="IQRSheet3C344">#REF!</definedName>
    <definedName name="IQRSheet3C345">#REF!</definedName>
    <definedName name="IQRSheet3C346">#REF!</definedName>
    <definedName name="IQRSheet3C347">#REF!</definedName>
    <definedName name="IQRSheet3C348">#REF!</definedName>
    <definedName name="IQRSheet3C349">#REF!</definedName>
    <definedName name="IQRSheet3C35">#REF!</definedName>
    <definedName name="IQRSheet3C350">#REF!</definedName>
    <definedName name="IQRSheet3C351">#REF!</definedName>
    <definedName name="IQRSheet3C352">#REF!</definedName>
    <definedName name="IQRSheet3C353">#REF!</definedName>
    <definedName name="IQRSheet3C354">#REF!</definedName>
    <definedName name="IQRSheet3C355">#REF!</definedName>
    <definedName name="IQRSheet3C356">#REF!</definedName>
    <definedName name="IQRSheet3C357">#REF!</definedName>
    <definedName name="IQRSheet3C358">#REF!</definedName>
    <definedName name="IQRSheet3C359">#REF!</definedName>
    <definedName name="IQRSheet3C36">#REF!</definedName>
    <definedName name="IQRSheet3C360">#REF!</definedName>
    <definedName name="IQRSheet3C361">#REF!</definedName>
    <definedName name="IQRSheet3C362">#REF!</definedName>
    <definedName name="IQRSheet3C363">#REF!</definedName>
    <definedName name="IQRSheet3C364">#REF!</definedName>
    <definedName name="IQRSheet3C365">#REF!</definedName>
    <definedName name="IQRSheet3C366">#REF!</definedName>
    <definedName name="IQRSheet3C367">#REF!</definedName>
    <definedName name="IQRSheet3C368">#REF!</definedName>
    <definedName name="IQRSheet3C369">#REF!</definedName>
    <definedName name="IQRSheet3C37">#REF!</definedName>
    <definedName name="IQRSheet3C370">#REF!</definedName>
    <definedName name="IQRSheet3C371">#REF!</definedName>
    <definedName name="IQRSheet3C372">#REF!</definedName>
    <definedName name="IQRSheet3C373">#REF!</definedName>
    <definedName name="IQRSheet3C374">#REF!</definedName>
    <definedName name="IQRSheet3C375">#REF!</definedName>
    <definedName name="IQRSheet3C376">#REF!</definedName>
    <definedName name="IQRSheet3C377">#REF!</definedName>
    <definedName name="IQRSheet3C378">#REF!</definedName>
    <definedName name="IQRSheet3C379">#REF!</definedName>
    <definedName name="IQRSheet3C38">#REF!</definedName>
    <definedName name="IQRSheet3C380">#REF!</definedName>
    <definedName name="IQRSheet3C381">#REF!</definedName>
    <definedName name="IQRSheet3C382">#REF!</definedName>
    <definedName name="IQRSheet3C383">#REF!</definedName>
    <definedName name="IQRSheet3C384">#REF!</definedName>
    <definedName name="IQRSheet3C385">#REF!</definedName>
    <definedName name="IQRSheet3C386">#REF!</definedName>
    <definedName name="IQRSheet3C387">#REF!</definedName>
    <definedName name="IQRSheet3C388">#REF!</definedName>
    <definedName name="IQRSheet3C389">#REF!</definedName>
    <definedName name="IQRSheet3C39">#REF!</definedName>
    <definedName name="IQRSheet3C390">#REF!</definedName>
    <definedName name="IQRSheet3C391">#REF!</definedName>
    <definedName name="IQRSheet3C392">#REF!</definedName>
    <definedName name="IQRSheet3C393">#REF!</definedName>
    <definedName name="IQRSheet3C394">#REF!</definedName>
    <definedName name="IQRSheet3C395">#REF!</definedName>
    <definedName name="IQRSheet3C396">#REF!</definedName>
    <definedName name="IQRSheet3C397">#REF!</definedName>
    <definedName name="IQRSheet3C398">#REF!</definedName>
    <definedName name="IQRSheet3C399">#REF!</definedName>
    <definedName name="IQRSheet3C4">#REF!</definedName>
    <definedName name="IQRSheet3C40">#REF!</definedName>
    <definedName name="IQRSheet3C400">#REF!</definedName>
    <definedName name="IQRSheet3C401">#REF!</definedName>
    <definedName name="IQRSheet3C402">#REF!</definedName>
    <definedName name="IQRSheet3C403">#REF!</definedName>
    <definedName name="IQRSheet3C404">#REF!</definedName>
    <definedName name="IQRSheet3C405">#REF!</definedName>
    <definedName name="IQRSheet3C406">#REF!</definedName>
    <definedName name="IQRSheet3C407">#REF!</definedName>
    <definedName name="IQRSheet3C408">#REF!</definedName>
    <definedName name="IQRSheet3C409">#REF!</definedName>
    <definedName name="IQRSheet3C41">#REF!</definedName>
    <definedName name="IQRSheet3C410">#REF!</definedName>
    <definedName name="IQRSheet3C411">#REF!</definedName>
    <definedName name="IQRSheet3C412">#REF!</definedName>
    <definedName name="IQRSheet3C413">#REF!</definedName>
    <definedName name="IQRSheet3C414">#REF!</definedName>
    <definedName name="IQRSheet3C415">#REF!</definedName>
    <definedName name="IQRSheet3C416">#REF!</definedName>
    <definedName name="IQRSheet3C417">#REF!</definedName>
    <definedName name="IQRSheet3C418">#REF!</definedName>
    <definedName name="IQRSheet3C419">#REF!</definedName>
    <definedName name="IQRSheet3C42">#REF!</definedName>
    <definedName name="IQRSheet3C420">#REF!</definedName>
    <definedName name="IQRSheet3C421">#REF!</definedName>
    <definedName name="IQRSheet3C422">#REF!</definedName>
    <definedName name="IQRSheet3C423">#REF!</definedName>
    <definedName name="IQRSheet3C424">#REF!</definedName>
    <definedName name="IQRSheet3C425">#REF!</definedName>
    <definedName name="IQRSheet3C426">#REF!</definedName>
    <definedName name="IQRSheet3C427">#REF!</definedName>
    <definedName name="IQRSheet3C428">#REF!</definedName>
    <definedName name="IQRSheet3C429">#REF!</definedName>
    <definedName name="IQRSheet3C43">#REF!</definedName>
    <definedName name="IQRSheet3C430">#REF!</definedName>
    <definedName name="IQRSheet3C431">#REF!</definedName>
    <definedName name="IQRSheet3C432">#REF!</definedName>
    <definedName name="IQRSheet3C433">#REF!</definedName>
    <definedName name="IQRSheet3C434">#REF!</definedName>
    <definedName name="IQRSheet3C435">#REF!</definedName>
    <definedName name="IQRSheet3C436">#REF!</definedName>
    <definedName name="IQRSheet3C437">#REF!</definedName>
    <definedName name="IQRSheet3C438">#REF!</definedName>
    <definedName name="IQRSheet3C439">#REF!</definedName>
    <definedName name="IQRSheet3C44">#REF!</definedName>
    <definedName name="IQRSheet3C440">#REF!</definedName>
    <definedName name="IQRSheet3C441">#REF!</definedName>
    <definedName name="IQRSheet3C442">#REF!</definedName>
    <definedName name="IQRSheet3C443">#REF!</definedName>
    <definedName name="IQRSheet3C444">#REF!</definedName>
    <definedName name="IQRSheet3C445">#REF!</definedName>
    <definedName name="IQRSheet3C446">#REF!</definedName>
    <definedName name="IQRSheet3C447">#REF!</definedName>
    <definedName name="IQRSheet3C448">#REF!</definedName>
    <definedName name="IQRSheet3C449">#REF!</definedName>
    <definedName name="IQRSheet3C45">#REF!</definedName>
    <definedName name="IQRSheet3C450">#REF!</definedName>
    <definedName name="IQRSheet3C451">#REF!</definedName>
    <definedName name="IQRSheet3C452">#REF!</definedName>
    <definedName name="IQRSheet3C453">#REF!</definedName>
    <definedName name="IQRSheet3C454">#REF!</definedName>
    <definedName name="IQRSheet3C455">#REF!</definedName>
    <definedName name="IQRSheet3C456">#REF!</definedName>
    <definedName name="IQRSheet3C457">#REF!</definedName>
    <definedName name="IQRSheet3C458">#REF!</definedName>
    <definedName name="IQRSheet3C459">#REF!</definedName>
    <definedName name="IQRSheet3C46">#REF!</definedName>
    <definedName name="IQRSheet3C460">#REF!</definedName>
    <definedName name="IQRSheet3C461">#REF!</definedName>
    <definedName name="IQRSheet3C462">#REF!</definedName>
    <definedName name="IQRSheet3C463">#REF!</definedName>
    <definedName name="IQRSheet3C464">#REF!</definedName>
    <definedName name="IQRSheet3C465">#REF!</definedName>
    <definedName name="IQRSheet3C466">#REF!</definedName>
    <definedName name="IQRSheet3C467">#REF!</definedName>
    <definedName name="IQRSheet3C468">#REF!</definedName>
    <definedName name="IQRSheet3C469">#REF!</definedName>
    <definedName name="IQRSheet3C47">#REF!</definedName>
    <definedName name="IQRSheet3C470">#REF!</definedName>
    <definedName name="IQRSheet3C471">#REF!</definedName>
    <definedName name="IQRSheet3C472">#REF!</definedName>
    <definedName name="IQRSheet3C473">#REF!</definedName>
    <definedName name="IQRSheet3C474">#REF!</definedName>
    <definedName name="IQRSheet3C475">#REF!</definedName>
    <definedName name="IQRSheet3C476">#REF!</definedName>
    <definedName name="IQRSheet3C477">#REF!</definedName>
    <definedName name="IQRSheet3C478">#REF!</definedName>
    <definedName name="IQRSheet3C479">#REF!</definedName>
    <definedName name="IQRSheet3C48">#REF!</definedName>
    <definedName name="IQRSheet3C480">#REF!</definedName>
    <definedName name="IQRSheet3C481">#REF!</definedName>
    <definedName name="IQRSheet3C482">#REF!</definedName>
    <definedName name="IQRSheet3C483">#REF!</definedName>
    <definedName name="IQRSheet3C484">#REF!</definedName>
    <definedName name="IQRSheet3C485">#REF!</definedName>
    <definedName name="IQRSheet3C486">#REF!</definedName>
    <definedName name="IQRSheet3C487">#REF!</definedName>
    <definedName name="IQRSheet3C488">#REF!</definedName>
    <definedName name="IQRSheet3C489">#REF!</definedName>
    <definedName name="IQRSheet3C49">#REF!</definedName>
    <definedName name="IQRSheet3C490">#REF!</definedName>
    <definedName name="IQRSheet3C491">#REF!</definedName>
    <definedName name="IQRSheet3C492">#REF!</definedName>
    <definedName name="IQRSheet3C493">#REF!</definedName>
    <definedName name="IQRSheet3C494">#REF!</definedName>
    <definedName name="IQRSheet3C495">#REF!</definedName>
    <definedName name="IQRSheet3C496">#REF!</definedName>
    <definedName name="IQRSheet3C497">#REF!</definedName>
    <definedName name="IQRSheet3C498">#REF!</definedName>
    <definedName name="IQRSheet3C499">#REF!</definedName>
    <definedName name="IQRSheet3C5">#REF!</definedName>
    <definedName name="IQRSheet3C50">#REF!</definedName>
    <definedName name="IQRSheet3C500">#REF!</definedName>
    <definedName name="IQRSheet3C501">#REF!</definedName>
    <definedName name="IQRSheet3C51">#REF!</definedName>
    <definedName name="IQRSheet3C52">#REF!</definedName>
    <definedName name="IQRSheet3C53">#REF!</definedName>
    <definedName name="IQRSheet3C54">#REF!</definedName>
    <definedName name="IQRSheet3C55">#REF!</definedName>
    <definedName name="IQRSheet3C56">#REF!</definedName>
    <definedName name="IQRSheet3C57">#REF!</definedName>
    <definedName name="IQRSheet3C58">#REF!</definedName>
    <definedName name="IQRSheet3C59">#REF!</definedName>
    <definedName name="IQRSheet3C6">#REF!</definedName>
    <definedName name="IQRSheet3C60">#REF!</definedName>
    <definedName name="IQRSheet3C61">#REF!</definedName>
    <definedName name="IQRSheet3C62">#REF!</definedName>
    <definedName name="IQRSheet3C63">#REF!</definedName>
    <definedName name="IQRSheet3C64">#REF!</definedName>
    <definedName name="IQRSheet3C65">#REF!</definedName>
    <definedName name="IQRSheet3C66">#REF!</definedName>
    <definedName name="IQRSheet3C67">#REF!</definedName>
    <definedName name="IQRSheet3C68">#REF!</definedName>
    <definedName name="IQRSheet3C69">#REF!</definedName>
    <definedName name="IQRSheet3C7">#REF!</definedName>
    <definedName name="IQRSheet3C70">#REF!</definedName>
    <definedName name="IQRSheet3C71">#REF!</definedName>
    <definedName name="IQRSheet3C72">#REF!</definedName>
    <definedName name="IQRSheet3C73">#REF!</definedName>
    <definedName name="IQRSheet3C74">#REF!</definedName>
    <definedName name="IQRSheet3C75">#REF!</definedName>
    <definedName name="IQRSheet3C76">#REF!</definedName>
    <definedName name="IQRSheet3C77">#REF!</definedName>
    <definedName name="IQRSheet3C78">#REF!</definedName>
    <definedName name="IQRSheet3C79">#REF!</definedName>
    <definedName name="IQRSheet3C8">#REF!</definedName>
    <definedName name="IQRSheet3C80">#REF!</definedName>
    <definedName name="IQRSheet3C81">#REF!</definedName>
    <definedName name="IQRSheet3C82">#REF!</definedName>
    <definedName name="IQRSheet3C83">#REF!</definedName>
    <definedName name="IQRSheet3C84">#REF!</definedName>
    <definedName name="IQRSheet3C85">#REF!</definedName>
    <definedName name="IQRSheet3C86">#REF!</definedName>
    <definedName name="IQRSheet3C87">#REF!</definedName>
    <definedName name="IQRSheet3C88">#REF!</definedName>
    <definedName name="IQRSheet3C89">#REF!</definedName>
    <definedName name="IQRSheet3C9">#REF!</definedName>
    <definedName name="IQRSheet3C90">#REF!</definedName>
    <definedName name="IQRSheet3C91">#REF!</definedName>
    <definedName name="IQRSheet3C92">#REF!</definedName>
    <definedName name="IQRSheet3C93">#REF!</definedName>
    <definedName name="IQRSheet3C94">#REF!</definedName>
    <definedName name="IQRSheet3C95">#REF!</definedName>
    <definedName name="IQRSheet3C96">#REF!</definedName>
    <definedName name="IQRSheet3C97">#REF!</definedName>
    <definedName name="IQRSheet3C98">#REF!</definedName>
    <definedName name="IQRSheet3C99">#REF!</definedName>
    <definedName name="IQRSheet3O2">#REF!</definedName>
    <definedName name="IQRSheet3P10">#REF!</definedName>
    <definedName name="IQRSheet3P100">#REF!</definedName>
    <definedName name="IQRSheet3P101">#REF!</definedName>
    <definedName name="IQRSheet3P102">#REF!</definedName>
    <definedName name="IQRSheet3P103">#REF!</definedName>
    <definedName name="IQRSheet3P104">#REF!</definedName>
    <definedName name="IQRSheet3P105">#REF!</definedName>
    <definedName name="IQRSheet3P106">#REF!</definedName>
    <definedName name="IQRSheet3P107">#REF!</definedName>
    <definedName name="IQRSheet3P108">#REF!</definedName>
    <definedName name="IQRSheet3P109">#REF!</definedName>
    <definedName name="IQRSheet3P11">#REF!</definedName>
    <definedName name="IQRSheet3P110">#REF!</definedName>
    <definedName name="IQRSheet3P111">#REF!</definedName>
    <definedName name="IQRSheet3P112">#REF!</definedName>
    <definedName name="IQRSheet3P113">#REF!</definedName>
    <definedName name="IQRSheet3P114">#REF!</definedName>
    <definedName name="IQRSheet3P115">#REF!</definedName>
    <definedName name="IQRSheet3P116">#REF!</definedName>
    <definedName name="IQRSheet3P117">#REF!</definedName>
    <definedName name="IQRSheet3P118">#REF!</definedName>
    <definedName name="IQRSheet3P119">#REF!</definedName>
    <definedName name="IQRSheet3P12">#REF!</definedName>
    <definedName name="IQRSheet3P120">#REF!</definedName>
    <definedName name="IQRSheet3P121">#REF!</definedName>
    <definedName name="IQRSheet3P122">#REF!</definedName>
    <definedName name="IQRSheet3P123">#REF!</definedName>
    <definedName name="IQRSheet3P124">#REF!</definedName>
    <definedName name="IQRSheet3P125">#REF!</definedName>
    <definedName name="IQRSheet3P126">#REF!</definedName>
    <definedName name="IQRSheet3P127">#REF!</definedName>
    <definedName name="IQRSheet3P128">#REF!</definedName>
    <definedName name="IQRSheet3P129">#REF!</definedName>
    <definedName name="IQRSheet3P13">#REF!</definedName>
    <definedName name="IQRSheet3P130">#REF!</definedName>
    <definedName name="IQRSheet3P131">#REF!</definedName>
    <definedName name="IQRSheet3P132">#REF!</definedName>
    <definedName name="IQRSheet3P133">#REF!</definedName>
    <definedName name="IQRSheet3P134">#REF!</definedName>
    <definedName name="IQRSheet3P135">#REF!</definedName>
    <definedName name="IQRSheet3P136">#REF!</definedName>
    <definedName name="IQRSheet3P137">#REF!</definedName>
    <definedName name="IQRSheet3P138">#REF!</definedName>
    <definedName name="IQRSheet3P139">#REF!</definedName>
    <definedName name="IQRSheet3P14">#REF!</definedName>
    <definedName name="IQRSheet3P140">#REF!</definedName>
    <definedName name="IQRSheet3P141">#REF!</definedName>
    <definedName name="IQRSheet3P142">#REF!</definedName>
    <definedName name="IQRSheet3P143">#REF!</definedName>
    <definedName name="IQRSheet3P144">#REF!</definedName>
    <definedName name="IQRSheet3P145">#REF!</definedName>
    <definedName name="IQRSheet3P146">#REF!</definedName>
    <definedName name="IQRSheet3P147">#REF!</definedName>
    <definedName name="IQRSheet3P148">#REF!</definedName>
    <definedName name="IQRSheet3P149">#REF!</definedName>
    <definedName name="IQRSheet3P15">#REF!</definedName>
    <definedName name="IQRSheet3P150">#REF!</definedName>
    <definedName name="IQRSheet3P151">#REF!</definedName>
    <definedName name="IQRSheet3P152">#REF!</definedName>
    <definedName name="IQRSheet3P153">#REF!</definedName>
    <definedName name="IQRSheet3P154">#REF!</definedName>
    <definedName name="IQRSheet3P155">#REF!</definedName>
    <definedName name="IQRSheet3P156">#REF!</definedName>
    <definedName name="IQRSheet3P157">#REF!</definedName>
    <definedName name="IQRSheet3P158">#REF!</definedName>
    <definedName name="IQRSheet3P159">#REF!</definedName>
    <definedName name="IQRSheet3P16">#REF!</definedName>
    <definedName name="IQRSheet3P160">#REF!</definedName>
    <definedName name="IQRSheet3P161">#REF!</definedName>
    <definedName name="IQRSheet3P162">#REF!</definedName>
    <definedName name="IQRSheet3P163">#REF!</definedName>
    <definedName name="IQRSheet3P164">#REF!</definedName>
    <definedName name="IQRSheet3P165">#REF!</definedName>
    <definedName name="IQRSheet3P166">#REF!</definedName>
    <definedName name="IQRSheet3P167">#REF!</definedName>
    <definedName name="IQRSheet3P168">#REF!</definedName>
    <definedName name="IQRSheet3P169">#REF!</definedName>
    <definedName name="IQRSheet3P17">#REF!</definedName>
    <definedName name="IQRSheet3P170">#REF!</definedName>
    <definedName name="IQRSheet3P171">#REF!</definedName>
    <definedName name="IQRSheet3P172">#REF!</definedName>
    <definedName name="IQRSheet3P173">#REF!</definedName>
    <definedName name="IQRSheet3P174">#REF!</definedName>
    <definedName name="IQRSheet3P175">#REF!</definedName>
    <definedName name="IQRSheet3P176">#REF!</definedName>
    <definedName name="IQRSheet3P177">#REF!</definedName>
    <definedName name="IQRSheet3P178">#REF!</definedName>
    <definedName name="IQRSheet3P179">#REF!</definedName>
    <definedName name="IQRSheet3P18">#REF!</definedName>
    <definedName name="IQRSheet3P180">#REF!</definedName>
    <definedName name="IQRSheet3P181">#REF!</definedName>
    <definedName name="IQRSheet3P182">#REF!</definedName>
    <definedName name="IQRSheet3P183">#REF!</definedName>
    <definedName name="IQRSheet3P184">#REF!</definedName>
    <definedName name="IQRSheet3P185">#REF!</definedName>
    <definedName name="IQRSheet3P186">#REF!</definedName>
    <definedName name="IQRSheet3P187">#REF!</definedName>
    <definedName name="IQRSheet3P188">#REF!</definedName>
    <definedName name="IQRSheet3P189">#REF!</definedName>
    <definedName name="IQRSheet3P19">#REF!</definedName>
    <definedName name="IQRSheet3P190">#REF!</definedName>
    <definedName name="IQRSheet3P191">#REF!</definedName>
    <definedName name="IQRSheet3P192">#REF!</definedName>
    <definedName name="IQRSheet3P193">#REF!</definedName>
    <definedName name="IQRSheet3P194">#REF!</definedName>
    <definedName name="IQRSheet3P195">#REF!</definedName>
    <definedName name="IQRSheet3P196">#REF!</definedName>
    <definedName name="IQRSheet3P197">#REF!</definedName>
    <definedName name="IQRSheet3P198">#REF!</definedName>
    <definedName name="IQRSheet3P199">#REF!</definedName>
    <definedName name="IQRSheet3P2">#REF!</definedName>
    <definedName name="IQRSheet3P20">#REF!</definedName>
    <definedName name="IQRSheet3P200">#REF!</definedName>
    <definedName name="IQRSheet3P201">#REF!</definedName>
    <definedName name="IQRSheet3P202">#REF!</definedName>
    <definedName name="IQRSheet3P203">#REF!</definedName>
    <definedName name="IQRSheet3P204">#REF!</definedName>
    <definedName name="IQRSheet3P205">#REF!</definedName>
    <definedName name="IQRSheet3P206">#REF!</definedName>
    <definedName name="IQRSheet3P207">#REF!</definedName>
    <definedName name="IQRSheet3P208">#REF!</definedName>
    <definedName name="IQRSheet3P209">#REF!</definedName>
    <definedName name="IQRSheet3P21">#REF!</definedName>
    <definedName name="IQRSheet3P210">#REF!</definedName>
    <definedName name="IQRSheet3P211">#REF!</definedName>
    <definedName name="IQRSheet3P212">#REF!</definedName>
    <definedName name="IQRSheet3P213">#REF!</definedName>
    <definedName name="IQRSheet3P214">#REF!</definedName>
    <definedName name="IQRSheet3P215">#REF!</definedName>
    <definedName name="IQRSheet3P216">#REF!</definedName>
    <definedName name="IQRSheet3P217">#REF!</definedName>
    <definedName name="IQRSheet3P218">#REF!</definedName>
    <definedName name="IQRSheet3P219">#REF!</definedName>
    <definedName name="IQRSheet3P22">#REF!</definedName>
    <definedName name="IQRSheet3P220">#REF!</definedName>
    <definedName name="IQRSheet3P221">#REF!</definedName>
    <definedName name="IQRSheet3P222">#REF!</definedName>
    <definedName name="IQRSheet3P223">#REF!</definedName>
    <definedName name="IQRSheet3P224">#REF!</definedName>
    <definedName name="IQRSheet3P225">#REF!</definedName>
    <definedName name="IQRSheet3P226">#REF!</definedName>
    <definedName name="IQRSheet3P227">#REF!</definedName>
    <definedName name="IQRSheet3P228">#REF!</definedName>
    <definedName name="IQRSheet3P229">#REF!</definedName>
    <definedName name="IQRSheet3P23">#REF!</definedName>
    <definedName name="IQRSheet3P230">#REF!</definedName>
    <definedName name="IQRSheet3P231">#REF!</definedName>
    <definedName name="IQRSheet3P232">#REF!</definedName>
    <definedName name="IQRSheet3P233">#REF!</definedName>
    <definedName name="IQRSheet3P234">#REF!</definedName>
    <definedName name="IQRSheet3P235">#REF!</definedName>
    <definedName name="IQRSheet3P236">#REF!</definedName>
    <definedName name="IQRSheet3P237">#REF!</definedName>
    <definedName name="IQRSheet3P238">#REF!</definedName>
    <definedName name="IQRSheet3P239">#REF!</definedName>
    <definedName name="IQRSheet3P24">#REF!</definedName>
    <definedName name="IQRSheet3P240">#REF!</definedName>
    <definedName name="IQRSheet3P241">#REF!</definedName>
    <definedName name="IQRSheet3P242">#REF!</definedName>
    <definedName name="IQRSheet3P243">#REF!</definedName>
    <definedName name="IQRSheet3P244">#REF!</definedName>
    <definedName name="IQRSheet3P245">#REF!</definedName>
    <definedName name="IQRSheet3P246">#REF!</definedName>
    <definedName name="IQRSheet3P247">#REF!</definedName>
    <definedName name="IQRSheet3P248">#REF!</definedName>
    <definedName name="IQRSheet3P249">#REF!</definedName>
    <definedName name="IQRSheet3P25">#REF!</definedName>
    <definedName name="IQRSheet3P250">#REF!</definedName>
    <definedName name="IQRSheet3P251">#REF!</definedName>
    <definedName name="IQRSheet3P252">#REF!</definedName>
    <definedName name="IQRSheet3P253">#REF!</definedName>
    <definedName name="IQRSheet3P254">#REF!</definedName>
    <definedName name="IQRSheet3P255">#REF!</definedName>
    <definedName name="IQRSheet3P256">#REF!</definedName>
    <definedName name="IQRSheet3P257">#REF!</definedName>
    <definedName name="IQRSheet3P258">#REF!</definedName>
    <definedName name="IQRSheet3P259">#REF!</definedName>
    <definedName name="IQRSheet3P26">#REF!</definedName>
    <definedName name="IQRSheet3P260">#REF!</definedName>
    <definedName name="IQRSheet3P261">#REF!</definedName>
    <definedName name="IQRSheet3P262">#REF!</definedName>
    <definedName name="IQRSheet3P263">#REF!</definedName>
    <definedName name="IQRSheet3P264">#REF!</definedName>
    <definedName name="IQRSheet3P265">#REF!</definedName>
    <definedName name="IQRSheet3P266">#REF!</definedName>
    <definedName name="IQRSheet3P267">#REF!</definedName>
    <definedName name="IQRSheet3P268">#REF!</definedName>
    <definedName name="IQRSheet3P269">#REF!</definedName>
    <definedName name="IQRSheet3P27">#REF!</definedName>
    <definedName name="IQRSheet3P270">#REF!</definedName>
    <definedName name="IQRSheet3P271">#REF!</definedName>
    <definedName name="IQRSheet3P272">#REF!</definedName>
    <definedName name="IQRSheet3P273">#REF!</definedName>
    <definedName name="IQRSheet3P274">#REF!</definedName>
    <definedName name="IQRSheet3P275">#REF!</definedName>
    <definedName name="IQRSheet3P276">#REF!</definedName>
    <definedName name="IQRSheet3P277">#REF!</definedName>
    <definedName name="IQRSheet3P278">#REF!</definedName>
    <definedName name="IQRSheet3P279">#REF!</definedName>
    <definedName name="IQRSheet3P28">#REF!</definedName>
    <definedName name="IQRSheet3P280">#REF!</definedName>
    <definedName name="IQRSheet3P281">#REF!</definedName>
    <definedName name="IQRSheet3P282">#REF!</definedName>
    <definedName name="IQRSheet3P283">#REF!</definedName>
    <definedName name="IQRSheet3P284">#REF!</definedName>
    <definedName name="IQRSheet3P285">#REF!</definedName>
    <definedName name="IQRSheet3P286">#REF!</definedName>
    <definedName name="IQRSheet3P287">#REF!</definedName>
    <definedName name="IQRSheet3P288">#REF!</definedName>
    <definedName name="IQRSheet3P289">#REF!</definedName>
    <definedName name="IQRSheet3P29">#REF!</definedName>
    <definedName name="IQRSheet3P290">#REF!</definedName>
    <definedName name="IQRSheet3P291">#REF!</definedName>
    <definedName name="IQRSheet3P292">#REF!</definedName>
    <definedName name="IQRSheet3P293">#REF!</definedName>
    <definedName name="IQRSheet3P294">#REF!</definedName>
    <definedName name="IQRSheet3P295">#REF!</definedName>
    <definedName name="IQRSheet3P296">#REF!</definedName>
    <definedName name="IQRSheet3P297">#REF!</definedName>
    <definedName name="IQRSheet3P298">#REF!</definedName>
    <definedName name="IQRSheet3P299">#REF!</definedName>
    <definedName name="IQRSheet3P3">#REF!</definedName>
    <definedName name="IQRSheet3P30">#REF!</definedName>
    <definedName name="IQRSheet3P300">#REF!</definedName>
    <definedName name="IQRSheet3P301">#REF!</definedName>
    <definedName name="IQRSheet3P302">#REF!</definedName>
    <definedName name="IQRSheet3P303">#REF!</definedName>
    <definedName name="IQRSheet3P304">#REF!</definedName>
    <definedName name="IQRSheet3P305">#REF!</definedName>
    <definedName name="IQRSheet3P306">#REF!</definedName>
    <definedName name="IQRSheet3P307">#REF!</definedName>
    <definedName name="IQRSheet3P308">#REF!</definedName>
    <definedName name="IQRSheet3P309">#REF!</definedName>
    <definedName name="IQRSheet3P31">#REF!</definedName>
    <definedName name="IQRSheet3P310">#REF!</definedName>
    <definedName name="IQRSheet3P311">#REF!</definedName>
    <definedName name="IQRSheet3P312">#REF!</definedName>
    <definedName name="IQRSheet3P313">#REF!</definedName>
    <definedName name="IQRSheet3P314">#REF!</definedName>
    <definedName name="IQRSheet3P315">#REF!</definedName>
    <definedName name="IQRSheet3P316">#REF!</definedName>
    <definedName name="IQRSheet3P317">#REF!</definedName>
    <definedName name="IQRSheet3P318">#REF!</definedName>
    <definedName name="IQRSheet3P319">#REF!</definedName>
    <definedName name="IQRSheet3P32">#REF!</definedName>
    <definedName name="IQRSheet3P320">#REF!</definedName>
    <definedName name="IQRSheet3P321">#REF!</definedName>
    <definedName name="IQRSheet3P322">#REF!</definedName>
    <definedName name="IQRSheet3P323">#REF!</definedName>
    <definedName name="IQRSheet3P324">#REF!</definedName>
    <definedName name="IQRSheet3P325">#REF!</definedName>
    <definedName name="IQRSheet3P326">#REF!</definedName>
    <definedName name="IQRSheet3P327">#REF!</definedName>
    <definedName name="IQRSheet3P328">#REF!</definedName>
    <definedName name="IQRSheet3P329">#REF!</definedName>
    <definedName name="IQRSheet3P33">#REF!</definedName>
    <definedName name="IQRSheet3P330">#REF!</definedName>
    <definedName name="IQRSheet3P331">#REF!</definedName>
    <definedName name="IQRSheet3P332">#REF!</definedName>
    <definedName name="IQRSheet3P333">#REF!</definedName>
    <definedName name="IQRSheet3P334">#REF!</definedName>
    <definedName name="IQRSheet3P335">#REF!</definedName>
    <definedName name="IQRSheet3P336">#REF!</definedName>
    <definedName name="IQRSheet3P337">#REF!</definedName>
    <definedName name="IQRSheet3P338">#REF!</definedName>
    <definedName name="IQRSheet3P339">#REF!</definedName>
    <definedName name="IQRSheet3P34">#REF!</definedName>
    <definedName name="IQRSheet3P340">#REF!</definedName>
    <definedName name="IQRSheet3P341">#REF!</definedName>
    <definedName name="IQRSheet3P342">#REF!</definedName>
    <definedName name="IQRSheet3P343">#REF!</definedName>
    <definedName name="IQRSheet3P344">#REF!</definedName>
    <definedName name="IQRSheet3P345">#REF!</definedName>
    <definedName name="IQRSheet3P346">#REF!</definedName>
    <definedName name="IQRSheet3P347">#REF!</definedName>
    <definedName name="IQRSheet3P348">#REF!</definedName>
    <definedName name="IQRSheet3P349">#REF!</definedName>
    <definedName name="IQRSheet3P35">#REF!</definedName>
    <definedName name="IQRSheet3P350">#REF!</definedName>
    <definedName name="IQRSheet3P351">#REF!</definedName>
    <definedName name="IQRSheet3P352">#REF!</definedName>
    <definedName name="IQRSheet3P353">#REF!</definedName>
    <definedName name="IQRSheet3P354">#REF!</definedName>
    <definedName name="IQRSheet3P355">#REF!</definedName>
    <definedName name="IQRSheet3P356">#REF!</definedName>
    <definedName name="IQRSheet3P357">#REF!</definedName>
    <definedName name="IQRSheet3P358">#REF!</definedName>
    <definedName name="IQRSheet3P359">#REF!</definedName>
    <definedName name="IQRSheet3P36">#REF!</definedName>
    <definedName name="IQRSheet3P360">#REF!</definedName>
    <definedName name="IQRSheet3P361">#REF!</definedName>
    <definedName name="IQRSheet3P362">#REF!</definedName>
    <definedName name="IQRSheet3P363">#REF!</definedName>
    <definedName name="IQRSheet3P364">#REF!</definedName>
    <definedName name="IQRSheet3P365">#REF!</definedName>
    <definedName name="IQRSheet3P366">#REF!</definedName>
    <definedName name="IQRSheet3P367">#REF!</definedName>
    <definedName name="IQRSheet3P368">#REF!</definedName>
    <definedName name="IQRSheet3P369">#REF!</definedName>
    <definedName name="IQRSheet3P37">#REF!</definedName>
    <definedName name="IQRSheet3P370">#REF!</definedName>
    <definedName name="IQRSheet3P371">#REF!</definedName>
    <definedName name="IQRSheet3P372">#REF!</definedName>
    <definedName name="IQRSheet3P373">#REF!</definedName>
    <definedName name="IQRSheet3P374">#REF!</definedName>
    <definedName name="IQRSheet3P375">#REF!</definedName>
    <definedName name="IQRSheet3P376">#REF!</definedName>
    <definedName name="IQRSheet3P377">#REF!</definedName>
    <definedName name="IQRSheet3P378">#REF!</definedName>
    <definedName name="IQRSheet3P379">#REF!</definedName>
    <definedName name="IQRSheet3P38">#REF!</definedName>
    <definedName name="IQRSheet3P380">#REF!</definedName>
    <definedName name="IQRSheet3P381">#REF!</definedName>
    <definedName name="IQRSheet3P382">#REF!</definedName>
    <definedName name="IQRSheet3P383">#REF!</definedName>
    <definedName name="IQRSheet3P384">#REF!</definedName>
    <definedName name="IQRSheet3P385">#REF!</definedName>
    <definedName name="IQRSheet3P386">#REF!</definedName>
    <definedName name="IQRSheet3P387">#REF!</definedName>
    <definedName name="IQRSheet3P388">#REF!</definedName>
    <definedName name="IQRSheet3P389">#REF!</definedName>
    <definedName name="IQRSheet3P39">#REF!</definedName>
    <definedName name="IQRSheet3P390">#REF!</definedName>
    <definedName name="IQRSheet3P391">#REF!</definedName>
    <definedName name="IQRSheet3P392">#REF!</definedName>
    <definedName name="IQRSheet3P393">#REF!</definedName>
    <definedName name="IQRSheet3P394">#REF!</definedName>
    <definedName name="IQRSheet3P395">#REF!</definedName>
    <definedName name="IQRSheet3P396">#REF!</definedName>
    <definedName name="IQRSheet3P397">#REF!</definedName>
    <definedName name="IQRSheet3P398">#REF!</definedName>
    <definedName name="IQRSheet3P399">#REF!</definedName>
    <definedName name="IQRSheet3P4">#REF!</definedName>
    <definedName name="IQRSheet3P40">#REF!</definedName>
    <definedName name="IQRSheet3P400">#REF!</definedName>
    <definedName name="IQRSheet3P401">#REF!</definedName>
    <definedName name="IQRSheet3P402">#REF!</definedName>
    <definedName name="IQRSheet3P403">#REF!</definedName>
    <definedName name="IQRSheet3P404">#REF!</definedName>
    <definedName name="IQRSheet3P405">#REF!</definedName>
    <definedName name="IQRSheet3P406">#REF!</definedName>
    <definedName name="IQRSheet3P407">#REF!</definedName>
    <definedName name="IQRSheet3P408">#REF!</definedName>
    <definedName name="IQRSheet3P409">#REF!</definedName>
    <definedName name="IQRSheet3P41">#REF!</definedName>
    <definedName name="IQRSheet3P410">#REF!</definedName>
    <definedName name="IQRSheet3P411">#REF!</definedName>
    <definedName name="IQRSheet3P412">#REF!</definedName>
    <definedName name="IQRSheet3P413">#REF!</definedName>
    <definedName name="IQRSheet3P414">#REF!</definedName>
    <definedName name="IQRSheet3P415">#REF!</definedName>
    <definedName name="IQRSheet3P416">#REF!</definedName>
    <definedName name="IQRSheet3P417">#REF!</definedName>
    <definedName name="IQRSheet3P418">#REF!</definedName>
    <definedName name="IQRSheet3P419">#REF!</definedName>
    <definedName name="IQRSheet3P42">#REF!</definedName>
    <definedName name="IQRSheet3P420">#REF!</definedName>
    <definedName name="IQRSheet3P421">#REF!</definedName>
    <definedName name="IQRSheet3P422">#REF!</definedName>
    <definedName name="IQRSheet3P423">#REF!</definedName>
    <definedName name="IQRSheet3P424">#REF!</definedName>
    <definedName name="IQRSheet3P425">#REF!</definedName>
    <definedName name="IQRSheet3P426">#REF!</definedName>
    <definedName name="IQRSheet3P427">#REF!</definedName>
    <definedName name="IQRSheet3P428">#REF!</definedName>
    <definedName name="IQRSheet3P429">#REF!</definedName>
    <definedName name="IQRSheet3P43">#REF!</definedName>
    <definedName name="IQRSheet3P430">#REF!</definedName>
    <definedName name="IQRSheet3P431">#REF!</definedName>
    <definedName name="IQRSheet3P432">#REF!</definedName>
    <definedName name="IQRSheet3P433">#REF!</definedName>
    <definedName name="IQRSheet3P434">#REF!</definedName>
    <definedName name="IQRSheet3P435">#REF!</definedName>
    <definedName name="IQRSheet3P436">#REF!</definedName>
    <definedName name="IQRSheet3P437">#REF!</definedName>
    <definedName name="IQRSheet3P438">#REF!</definedName>
    <definedName name="IQRSheet3P439">#REF!</definedName>
    <definedName name="IQRSheet3P44">#REF!</definedName>
    <definedName name="IQRSheet3P440">#REF!</definedName>
    <definedName name="IQRSheet3P441">#REF!</definedName>
    <definedName name="IQRSheet3P442">#REF!</definedName>
    <definedName name="IQRSheet3P443">#REF!</definedName>
    <definedName name="IQRSheet3P444">#REF!</definedName>
    <definedName name="IQRSheet3P445">#REF!</definedName>
    <definedName name="IQRSheet3P446">#REF!</definedName>
    <definedName name="IQRSheet3P447">#REF!</definedName>
    <definedName name="IQRSheet3P448">#REF!</definedName>
    <definedName name="IQRSheet3P449">#REF!</definedName>
    <definedName name="IQRSheet3P45">#REF!</definedName>
    <definedName name="IQRSheet3P450">#REF!</definedName>
    <definedName name="IQRSheet3P451">#REF!</definedName>
    <definedName name="IQRSheet3P452">#REF!</definedName>
    <definedName name="IQRSheet3P453">#REF!</definedName>
    <definedName name="IQRSheet3P454">#REF!</definedName>
    <definedName name="IQRSheet3P455">#REF!</definedName>
    <definedName name="IQRSheet3P456">#REF!</definedName>
    <definedName name="IQRSheet3P457">#REF!</definedName>
    <definedName name="IQRSheet3P458">#REF!</definedName>
    <definedName name="IQRSheet3P459">#REF!</definedName>
    <definedName name="IQRSheet3P46">#REF!</definedName>
    <definedName name="IQRSheet3P460">#REF!</definedName>
    <definedName name="IQRSheet3P461">#REF!</definedName>
    <definedName name="IQRSheet3P462">#REF!</definedName>
    <definedName name="IQRSheet3P463">#REF!</definedName>
    <definedName name="IQRSheet3P464">#REF!</definedName>
    <definedName name="IQRSheet3P465">#REF!</definedName>
    <definedName name="IQRSheet3P466">#REF!</definedName>
    <definedName name="IQRSheet3P467">#REF!</definedName>
    <definedName name="IQRSheet3P468">#REF!</definedName>
    <definedName name="IQRSheet3P469">#REF!</definedName>
    <definedName name="IQRSheet3P47">#REF!</definedName>
    <definedName name="IQRSheet3P470">#REF!</definedName>
    <definedName name="IQRSheet3P471">#REF!</definedName>
    <definedName name="IQRSheet3P472">#REF!</definedName>
    <definedName name="IQRSheet3P473">#REF!</definedName>
    <definedName name="IQRSheet3P474">#REF!</definedName>
    <definedName name="IQRSheet3P475">#REF!</definedName>
    <definedName name="IQRSheet3P476">#REF!</definedName>
    <definedName name="IQRSheet3P477">#REF!</definedName>
    <definedName name="IQRSheet3P478">#REF!</definedName>
    <definedName name="IQRSheet3P479">#REF!</definedName>
    <definedName name="IQRSheet3P48">#REF!</definedName>
    <definedName name="IQRSheet3P480">#REF!</definedName>
    <definedName name="IQRSheet3P481">#REF!</definedName>
    <definedName name="IQRSheet3P482">#REF!</definedName>
    <definedName name="IQRSheet3P483">#REF!</definedName>
    <definedName name="IQRSheet3P484">#REF!</definedName>
    <definedName name="IQRSheet3P485">#REF!</definedName>
    <definedName name="IQRSheet3P486">#REF!</definedName>
    <definedName name="IQRSheet3P487">#REF!</definedName>
    <definedName name="IQRSheet3P488">#REF!</definedName>
    <definedName name="IQRSheet3P489">#REF!</definedName>
    <definedName name="IQRSheet3P49">#REF!</definedName>
    <definedName name="IQRSheet3P490">#REF!</definedName>
    <definedName name="IQRSheet3P491">#REF!</definedName>
    <definedName name="IQRSheet3P492">#REF!</definedName>
    <definedName name="IQRSheet3P493">#REF!</definedName>
    <definedName name="IQRSheet3P494">#REF!</definedName>
    <definedName name="IQRSheet3P495">#REF!</definedName>
    <definedName name="IQRSheet3P496">#REF!</definedName>
    <definedName name="IQRSheet3P497">#REF!</definedName>
    <definedName name="IQRSheet3P498">#REF!</definedName>
    <definedName name="IQRSheet3P499">#REF!</definedName>
    <definedName name="IQRSheet3P5">#REF!</definedName>
    <definedName name="IQRSheet3P50">#REF!</definedName>
    <definedName name="IQRSheet3P500">#REF!</definedName>
    <definedName name="IQRSheet3P501">#REF!</definedName>
    <definedName name="IQRSheet3P51">#REF!</definedName>
    <definedName name="IQRSheet3P52">#REF!</definedName>
    <definedName name="IQRSheet3P53">#REF!</definedName>
    <definedName name="IQRSheet3P54">#REF!</definedName>
    <definedName name="IQRSheet3P55">#REF!</definedName>
    <definedName name="IQRSheet3P56">#REF!</definedName>
    <definedName name="IQRSheet3P57">#REF!</definedName>
    <definedName name="IQRSheet3P58">#REF!</definedName>
    <definedName name="IQRSheet3P59">#REF!</definedName>
    <definedName name="IQRSheet3P6">#REF!</definedName>
    <definedName name="IQRSheet3P60">#REF!</definedName>
    <definedName name="IQRSheet3P61">#REF!</definedName>
    <definedName name="IQRSheet3P62">#REF!</definedName>
    <definedName name="IQRSheet3P63">#REF!</definedName>
    <definedName name="IQRSheet3P64">#REF!</definedName>
    <definedName name="IQRSheet3P65">#REF!</definedName>
    <definedName name="IQRSheet3P66">#REF!</definedName>
    <definedName name="IQRSheet3P67">#REF!</definedName>
    <definedName name="IQRSheet3P68">#REF!</definedName>
    <definedName name="IQRSheet3P69">#REF!</definedName>
    <definedName name="IQRSheet3P7">#REF!</definedName>
    <definedName name="IQRSheet3P70">#REF!</definedName>
    <definedName name="IQRSheet3P71">#REF!</definedName>
    <definedName name="IQRSheet3P72">#REF!</definedName>
    <definedName name="IQRSheet3P73">#REF!</definedName>
    <definedName name="IQRSheet3P74">#REF!</definedName>
    <definedName name="IQRSheet3P75">#REF!</definedName>
    <definedName name="IQRSheet3P76">#REF!</definedName>
    <definedName name="IQRSheet3P77">#REF!</definedName>
    <definedName name="IQRSheet3P78">#REF!</definedName>
    <definedName name="IQRSheet3P79">#REF!</definedName>
    <definedName name="IQRSheet3P8">#REF!</definedName>
    <definedName name="IQRSheet3P80">#REF!</definedName>
    <definedName name="IQRSheet3P81">#REF!</definedName>
    <definedName name="IQRSheet3P82">#REF!</definedName>
    <definedName name="IQRSheet3P83">#REF!</definedName>
    <definedName name="IQRSheet3P84">#REF!</definedName>
    <definedName name="IQRSheet3P85">#REF!</definedName>
    <definedName name="IQRSheet3P86">#REF!</definedName>
    <definedName name="IQRSheet3P87">#REF!</definedName>
    <definedName name="IQRSheet3P88">#REF!</definedName>
    <definedName name="IQRSheet3P89">#REF!</definedName>
    <definedName name="IQRSheet3P9">#REF!</definedName>
    <definedName name="IQRSheet3P90">#REF!</definedName>
    <definedName name="IQRSheet3P91">#REF!</definedName>
    <definedName name="IQRSheet3P92">#REF!</definedName>
    <definedName name="IQRSheet3P93">#REF!</definedName>
    <definedName name="IQRSheet3P94">#REF!</definedName>
    <definedName name="IQRSheet3P95">#REF!</definedName>
    <definedName name="IQRSheet3P96">#REF!</definedName>
    <definedName name="IQRSheet3P97">#REF!</definedName>
    <definedName name="IQRSheet3P98">#REF!</definedName>
    <definedName name="IQRSheet3P99">#REF!</definedName>
    <definedName name="IQRSheet9R8">#REF!</definedName>
    <definedName name="IQRSheet9S8">#REF!</definedName>
    <definedName name="IQRSheet9T8">#REF!</definedName>
    <definedName name="IQRSheet9V13">#REF!</definedName>
    <definedName name="IQRSheet9W13">#REF!</definedName>
    <definedName name="IQRSourceD7">#REF!</definedName>
    <definedName name="IQRSP500A3">#REF!</definedName>
    <definedName name="IQRT15">"$T$16:$T$1051"</definedName>
    <definedName name="IQRT2">"$T$3:$T$66"</definedName>
    <definedName name="IQRT23">"$T$24:$T$43"</definedName>
    <definedName name="IQRT27">"$T$28:$T$87"</definedName>
    <definedName name="IQRT34">"$T$35:$T$162"</definedName>
    <definedName name="IQRT38">"$T$39:$T$291"</definedName>
    <definedName name="IQRT4">"$T$5"</definedName>
    <definedName name="IQRT49">"$T$50:$T$555"</definedName>
    <definedName name="IQRT56">"$T$57:$T$66"</definedName>
    <definedName name="IQRT60">"$T$61:$T$66"</definedName>
    <definedName name="IQRT61">"$T$62:$T$109"</definedName>
    <definedName name="IQRT7">"$T$8:$T$260"</definedName>
    <definedName name="IQRT75">"$T$76:$T$796"</definedName>
    <definedName name="IQRT8">"$T$9:$T$54"</definedName>
    <definedName name="IQRTradingHistoryC6">#REF!</definedName>
    <definedName name="IQRTradingHistoryC8">#REF!</definedName>
    <definedName name="IQRU11">"$U$12:$U$264"</definedName>
    <definedName name="IQRU14">"$U$15:$U$266"</definedName>
    <definedName name="IQRU15">"$U$16:$U$24"</definedName>
    <definedName name="IQRU17">"$U$18:$U$26"</definedName>
    <definedName name="IQRU21">"$U$22:$U$30"</definedName>
    <definedName name="IQRU22">"$U$23:$U$31"</definedName>
    <definedName name="IQRU23">"$U$24:$U$32"</definedName>
    <definedName name="IQRU24">"$U$25:$U$33"</definedName>
    <definedName name="IQRU27">"$U$28:$U$278"</definedName>
    <definedName name="IQRU28">"$U$29:$U$48"</definedName>
    <definedName name="IQRU3">"$U$4:$U$654"</definedName>
    <definedName name="IQRU31">"$U$32:$U$284"</definedName>
    <definedName name="IQRU32">"$U$33:$U$36"</definedName>
    <definedName name="IQRU33">"$U$34:$U$285"</definedName>
    <definedName name="IQRU36">"$U$37:$U$290"</definedName>
    <definedName name="IQRU4">"$U$5"</definedName>
    <definedName name="IQRU6">"$U$7:$U$995"</definedName>
    <definedName name="IQRU60">"$U$61:$U$67"</definedName>
    <definedName name="IQRU61">"$U$62:$U$76"</definedName>
    <definedName name="IQRU7">"$U$8:$U$260"</definedName>
    <definedName name="IQRU8">"$U$9:$U$261"</definedName>
    <definedName name="IQRV11">"$V$12:$V$264"</definedName>
    <definedName name="IQRV15">"$V$16:$V$1062"</definedName>
    <definedName name="IQRV20">"$V$21:$V$23"</definedName>
    <definedName name="IQRV26">"$V$27:$V$278"</definedName>
    <definedName name="IQRV27">"$V$28:$V$278"</definedName>
    <definedName name="IQRV28">"$V$29:$V$48"</definedName>
    <definedName name="IQRV3">"$V$4:$V$757"</definedName>
    <definedName name="IQRV34">"$V$35:$V$287"</definedName>
    <definedName name="IQRV36">"$V$37:$V$289"</definedName>
    <definedName name="IQRV4">"$V$5"</definedName>
    <definedName name="IQRV6">"$V$7:$V$187"</definedName>
    <definedName name="IQRV60">"$V$61:$V$73"</definedName>
    <definedName name="IQRV61">"$V$62:$V$92"</definedName>
    <definedName name="IQRV7">"$V$8:$V$260"</definedName>
    <definedName name="IQRV75">"$V$76:$V$796"</definedName>
    <definedName name="IQRVolumeAnalysisF27">#REF!</definedName>
    <definedName name="IQRVWAPN6">#REF!</definedName>
    <definedName name="IQRVWAPT6">#REF!</definedName>
    <definedName name="IQRW12">"$W$13:$W$1292"</definedName>
    <definedName name="IQRW14">"$W$15:$W$114"</definedName>
    <definedName name="IQRW15">"$W$16:$W$1062"</definedName>
    <definedName name="IQRW18">"$W$19:$W$56"</definedName>
    <definedName name="IQRW23">"$W$24:$W$275"</definedName>
    <definedName name="IQRW28">"$W$29:$W$48"</definedName>
    <definedName name="IQRW3">"$W$4:$W$757"</definedName>
    <definedName name="IQRW32">"$W$33:$W$36"</definedName>
    <definedName name="IQRW34">"$W$35:$W$287"</definedName>
    <definedName name="IQRW36">"$W$37:$W$289"</definedName>
    <definedName name="IQRW42">"$W$43:$W$547"</definedName>
    <definedName name="IQRW43">"$W$44:$W$548"</definedName>
    <definedName name="IQRW5">"$W$6:$W$2501"</definedName>
    <definedName name="IQRW6">"$W$7:$W$2521"</definedName>
    <definedName name="IQRW60">"$W$61:$W$101"</definedName>
    <definedName name="IQRW61">"$W$62:$W$92"</definedName>
    <definedName name="IQRW7">"$W$8:$W$260"</definedName>
    <definedName name="IQRX10">"$X$11:$X$114"</definedName>
    <definedName name="IQRX15">"$X$16:$X$1062"</definedName>
    <definedName name="IQRX28">"$X$29:$X$48"</definedName>
    <definedName name="IQRX3">"$X$4:$X$42"</definedName>
    <definedName name="IQRX34">"$X$35:$X$287"</definedName>
    <definedName name="IQRX49">"$X$50:$X$302"</definedName>
    <definedName name="IQRX5">"$X$6:$X$612"</definedName>
    <definedName name="IQRX6">"$X$7:$X$2520"</definedName>
    <definedName name="IQRX60">"$X$61:$X$62"</definedName>
    <definedName name="IQRX61">"$X$62:$X$104"</definedName>
    <definedName name="IQRX7">"$X$8:$X$260"</definedName>
    <definedName name="IQRX8">"$X$9:$X$261"</definedName>
    <definedName name="IQRY14">"$Y$15:$Y$114"</definedName>
    <definedName name="IQRY15">"$Y$16:$Y$1062"</definedName>
    <definedName name="IQRY28">"$Y$29:$Y$48"</definedName>
    <definedName name="IQRY3">"$Y$4:$Y$654"</definedName>
    <definedName name="IQRY60">"$Y$61"</definedName>
    <definedName name="IQRY61">"$Y$62:$Y$69"</definedName>
    <definedName name="IQRZ10">"$Z$11:$Z$2524"</definedName>
    <definedName name="IQRZ15">"$Z$16:$Z$1047"</definedName>
    <definedName name="IQRZ28">"$Z$29:$Z$48"</definedName>
    <definedName name="IQRZ3">"$Z$4:$Z$1012"</definedName>
    <definedName name="IQRZ30">"$Z$31:$Z$152"</definedName>
    <definedName name="IQRZ31">"$Z$32:$Z$284"</definedName>
    <definedName name="IQRZ32">"$Z$33:$Z$36"</definedName>
    <definedName name="IQRZ4">"$Z$5:$Z$1013"</definedName>
    <definedName name="IQRZ6">"$Z$7:$Z$259"</definedName>
    <definedName name="IQRZ60">"$Z$61"</definedName>
    <definedName name="IQRZ61">"$Z$62:$Z$75"</definedName>
    <definedName name="IQRZ9">"$Z$10:$Z$2523"</definedName>
    <definedName name="IQSCapIQDownloadA1">"$A$2:$A$56"</definedName>
    <definedName name="iQShowHideColumns">"iQShowAll"</definedName>
    <definedName name="IQSLastMonthAppSoftDealIDsA1">"$A$2:$A$5"</definedName>
    <definedName name="IQSLastMonthHardwareDealDataA1">"$A$2:$A$9"</definedName>
    <definedName name="IQSLastMonthHCITDealIDsA1">"$A$2:$A$4"</definedName>
    <definedName name="IQSLastMonthHWDealIDsA1">"$A$2:$A$16"</definedName>
    <definedName name="IQSLastMonthInfraSoftDealIDsA1">"$A$2:$A$177"</definedName>
    <definedName name="IQSLastMonthITServsDealIDsA1">"$A$2:$A$386"</definedName>
    <definedName name="IQSLastMonthSaaSDealIDsA1">"$A$2:$A$78"</definedName>
    <definedName name="IQSLastMonthTelecomDealIDsA1">"$A$2"</definedName>
    <definedName name="IQSSheet1A1">"$A$2:$A$774"</definedName>
    <definedName name="IQSSheet2A1">"$A$2:$A$774"</definedName>
    <definedName name="IR">#REF!</definedName>
    <definedName name="irange_1_App">"ZEUS2"</definedName>
    <definedName name="irange_1_DB">"ACCOUNTS"</definedName>
    <definedName name="irange_1_Svr">"olympia.equant.com"</definedName>
    <definedName name="irange_1_Updated">"12/07/2002 17:26:32"</definedName>
    <definedName name="irange_2_App">"ZEUS2"</definedName>
    <definedName name="irange_2_DB">"ACCOUNTS"</definedName>
    <definedName name="irange_2_Svr">"olympia.equant.com"</definedName>
    <definedName name="irange_2_Updated">"12/07/2002 17:32:59"</definedName>
    <definedName name="irange_3_App">"ZEUS2"</definedName>
    <definedName name="irange_3_DB">"ACCOUNTS"</definedName>
    <definedName name="irange_3_Svr">"olympia.equant.com"</definedName>
    <definedName name="irange_3_Updated">"12/07/2002 17:37:42"</definedName>
    <definedName name="irange_4_App">"ZEUS2"</definedName>
    <definedName name="irange_4_DB">"ACCOUNTS"</definedName>
    <definedName name="irange_4_Svr">"olympia.equant.com"</definedName>
    <definedName name="irange_4_Updated">"12/07/2002 17:43:57"</definedName>
    <definedName name="irange_5_App">"ZEUS2"</definedName>
    <definedName name="irange_5_DB">"ACCOUNTS"</definedName>
    <definedName name="irange_5_Svr">"olympia.equant.com"</definedName>
    <definedName name="irange_5_Updated">"12/07/2002 18:01:54"</definedName>
    <definedName name="irange_6_App">"ZEUS2"</definedName>
    <definedName name="irange_6_DB">"ACCOUNTS"</definedName>
    <definedName name="irange_6_Svr">"olympia.equant.com"</definedName>
    <definedName name="irange_6_Updated">"16/07/2002 13:05:30"</definedName>
    <definedName name="irange_7_App">"ZEUS2"</definedName>
    <definedName name="irange_7_DB">"ACCOUNTS"</definedName>
    <definedName name="irange_7_Svr">"olympia.equant.com"</definedName>
    <definedName name="irange_7_Updated">"12/07/2002 18:02:12"</definedName>
    <definedName name="irange_A_Updated">"03/07/2002 09:49:04"</definedName>
    <definedName name="irange_B_Updated">"03/07/2002 11:10:47"</definedName>
    <definedName name="iRange_P10_App">"Icarus2"</definedName>
    <definedName name="iRange_P10_DB">"Revenue"</definedName>
    <definedName name="iRange_P10_Svr">"Olympia.Equant.Com"</definedName>
    <definedName name="iRange_P10_Updated">"02/07/2002 11:03:32"</definedName>
    <definedName name="iRange_P11_App">"Icarus2"</definedName>
    <definedName name="iRange_P11_DB">"Revenue"</definedName>
    <definedName name="iRange_P11_Svr">"Olympia.Equant.Com"</definedName>
    <definedName name="iRange_P11_Updated">"02/07/2002 11:03:56"</definedName>
    <definedName name="iRange_p12_App">"Icarus2"</definedName>
    <definedName name="iRange_p12_DB">"Revenue"</definedName>
    <definedName name="iRange_p12_Svr">"Olympia.Equant.Com"</definedName>
    <definedName name="iRange_p12_Updated">"02/07/2002 11:03:59"</definedName>
    <definedName name="iRange_P13_App">"Icarus2"</definedName>
    <definedName name="iRange_P13_DB">"Revenue"</definedName>
    <definedName name="iRange_P13_Svr">"Olympia.Equant.Com"</definedName>
    <definedName name="iRange_P13_Updated">"02/07/2002 11:04:04"</definedName>
    <definedName name="iRange_P14_App">"Icarus2"</definedName>
    <definedName name="iRange_P14_DB">"Revenue"</definedName>
    <definedName name="iRange_P14_Svr">"Olympia.Equant.Com"</definedName>
    <definedName name="iRange_P14_Updated">"02/07/2002 11:04:13"</definedName>
    <definedName name="iRange_P15_App">"Icarus2"</definedName>
    <definedName name="iRange_P15_DB">"Revenue"</definedName>
    <definedName name="iRange_P15_Svr">"Olympia.Equant.Com"</definedName>
    <definedName name="iRange_P15_Updated">"02/07/2002 11:04:35"</definedName>
    <definedName name="iRange_P2_App">"Zeus2"</definedName>
    <definedName name="iRange_P2_DB">"Accounts"</definedName>
    <definedName name="iRange_P2_Svr">"Olympia.Equant.Com"</definedName>
    <definedName name="iRange_P2_Updated">"02/07/2002 11:04:38"</definedName>
    <definedName name="iRange_p3_App">"Zeus2"</definedName>
    <definedName name="iRange_p3_DB">"Accounts"</definedName>
    <definedName name="iRange_p3_Svr">"Olympia.Equant.Com"</definedName>
    <definedName name="iRange_p3_Updated">"02/07/2002 11:04:42"</definedName>
    <definedName name="iRange_P4_App">"Zeus2"</definedName>
    <definedName name="iRange_P4_DB">"Accounts"</definedName>
    <definedName name="iRange_P4_Svr">"Olympia.Equant.Com"</definedName>
    <definedName name="iRange_P4_Updated">"02/07/2002 11:04:44"</definedName>
    <definedName name="iRange_P5_App">"ZEUS2"</definedName>
    <definedName name="iRange_P5_DB">"Accounts"</definedName>
    <definedName name="iRange_P5_Svr">"Olympia.Equant.Com"</definedName>
    <definedName name="iRange_P5_Updated">"02/07/2002 11:04:46"</definedName>
    <definedName name="iRange_P6_App">"ZEUS2"</definedName>
    <definedName name="iRange_P6_DB">"Accounts"</definedName>
    <definedName name="iRange_P6_Svr">"Olympia.Equant.Com"</definedName>
    <definedName name="iRange_P6_Updated">"02/07/2002 11:04:48"</definedName>
    <definedName name="iRange_P7_App">"ZEUS2"</definedName>
    <definedName name="iRange_P7_DB">"Accounts"</definedName>
    <definedName name="iRange_P7_Svr">"Olympia.Equant.Com"</definedName>
    <definedName name="iRange_P7_Updated">"02/07/2002 11:04:50"</definedName>
    <definedName name="iRange_P7b_App">"ZEUS2"</definedName>
    <definedName name="iRange_P7b_DB">"Accounts"</definedName>
    <definedName name="iRange_P7b_Svr">"Olympia.Equant.Com"</definedName>
    <definedName name="iRange_P7b_Updated">"02/07/2002 11:04:51"</definedName>
    <definedName name="irange_P9_App">"ZEUS2"</definedName>
    <definedName name="irange_P9_DB">"Accounts"</definedName>
    <definedName name="irange_P9_Svr">"Olympia.Equant.Com"</definedName>
    <definedName name="irange_P9_Updated">"02/07/2002 11:04:53"</definedName>
    <definedName name="iRANGE_RECON_Updated">"10/07/2002 11:04:49"</definedName>
    <definedName name="iRANGE1_App">"ZEUS2"</definedName>
    <definedName name="iRANGE1_DB">"ACCOUNTS"</definedName>
    <definedName name="iRANGE1_Svr">"olympia.equant.com"</definedName>
    <definedName name="iRANGE1_Updated">"23/07/2002 18:34:38"</definedName>
    <definedName name="Irbe">{#N/A,#N/A,FALSE,"Pharm";#N/A,#N/A,FALSE,"WWCM"}</definedName>
    <definedName name="Irbe_1">#REF!</definedName>
    <definedName name="Irbe_2">{#N/A,#N/A,FALSE,"Pharm";#N/A,#N/A,FALSE,"WWCM"}</definedName>
    <definedName name="Irbe_3">{#N/A,#N/A,FALSE,"Pharm";#N/A,#N/A,FALSE,"WWCM"}</definedName>
    <definedName name="Irbe_4">{#N/A,#N/A,FALSE,"Pharm";#N/A,#N/A,FALSE,"WWCM"}</definedName>
    <definedName name="IRI_WorkspaceId">"543db58733184a12bef28cd31b9af05a"</definedName>
    <definedName name="IRR">#REF!</definedName>
    <definedName name="iruyt">#REF!</definedName>
    <definedName name="IRV">#REF!</definedName>
    <definedName name="IRV_1">#REF!</definedName>
    <definedName name="is">{"FCB_ALL",#N/A,FALSE,"FCB"}</definedName>
    <definedName name="IS_Elim_Export">#REF!:#REF!</definedName>
    <definedName name="IS_PLHD">#REF!</definedName>
    <definedName name="IS_VSG">TRUE</definedName>
    <definedName name="ISBSASS">#REF!</definedName>
    <definedName name="IsColHidden">FALSE</definedName>
    <definedName name="islr">{#N/A,#N/A,FALSE,"OUT  AREC"}</definedName>
    <definedName name="IsLTMColHidden">FALSE</definedName>
    <definedName name="ISmap">#REF!</definedName>
    <definedName name="ISO">#REF!</definedName>
    <definedName name="ISQrt">{"GLA Actual",#N/A,FALSE,"GLA Input";"GLB Actual",#N/A,FALSE,"GLB Input";"GGM Actual",#N/A,FALSE,"GGM Input";"SurFin Actual",#N/A,FALSE,"SurFin Input";"CBC Actual",#N/A,FALSE,"CBC Input";"DTVI Actual",#N/A,FALSE,"DTVI Input";"Elim Actual",#N/A,FALSE,"Elim Input";"Other Actual",#N/A,FALSE,"Other Input"}</definedName>
    <definedName name="ISS_DEBT_NET">"ISS_DEBT_NET"</definedName>
    <definedName name="ISS_STOCK_NET">"ISS_STOCK_NET"</definedName>
    <definedName name="IsSecureSenior">#REF!</definedName>
    <definedName name="IsSecureSenior1">#REF!</definedName>
    <definedName name="IsSecureSenior2">#REF!</definedName>
    <definedName name="IsSecureSenior3">#REF!</definedName>
    <definedName name="IsSecureSenior4">#REF!</definedName>
    <definedName name="IsSecureSenior5">#REF!</definedName>
    <definedName name="IsSecureSenior6">#REF!</definedName>
    <definedName name="IsSecureSenior7">#REF!</definedName>
    <definedName name="Issue">"BL7FKFTY6NDALOTZZF8PFRAS6"</definedName>
    <definedName name="issue_cost">#REF!</definedName>
    <definedName name="ISText">#REF!</definedName>
    <definedName name="isto2">#REF!</definedName>
    <definedName name="item">#REF!</definedName>
    <definedName name="item_tbl">#REF!</definedName>
    <definedName name="Item12">#REF!</definedName>
    <definedName name="ItemStart">#REF!</definedName>
    <definedName name="itgood">{"Jv75",#N/A,FALSE,"Sheet1"}</definedName>
    <definedName name="itgood2">{"Jv75",#N/A,FALSE,"Sheet1"}</definedName>
    <definedName name="ITLeXToEUR" localSheetId="4">1/EUREXTOITL</definedName>
    <definedName name="ITLeXToEUR" localSheetId="7">1/EUREXTOITL</definedName>
    <definedName name="ITLeXToEUR">1/EUREXTOITL</definedName>
    <definedName name="ITRevised">{#N/A,#N/A,TRUE,"TS";#N/A,#N/A,TRUE,"Combo";#N/A,#N/A,TRUE,"FAIR";#N/A,#N/A,TRUE,"RBC";#N/A,#N/A,TRUE,"xxxx"}</definedName>
    <definedName name="ituluil">#REF!</definedName>
    <definedName name="ituluil_1">#REF!</definedName>
    <definedName name="itz">{#N/A,#N/A,FALSE,"Op-BS";#N/A,#N/A,FALSE,"Assum";#N/A,#N/A,FALSE,"IS";#N/A,#N/A,FALSE,"Syn+Elim";#N/A,#N/A,FALSE,"BSCF";#N/A,#N/A,FALSE,"Blue_IS";#N/A,#N/A,FALSE,"Blue_BSCF";#N/A,#N/A,FALSE,"Ratings"}</definedName>
    <definedName name="IT수정">{"'Sheet1'!$A$1:$H$36"}</definedName>
    <definedName name="iuashdlifjnas">{"CALG MONT TBAY VIEW",#N/A,FALSE,"Calgary, Montreal, T. Bay"}</definedName>
    <definedName name="iuer">{"BUDGET BY MONTH",#N/A,FALSE,"Member Svs Total";"BUDGET BY QUARTER",#N/A,FALSE,"Member Svs Total";"BUDGET BY MONTH",#N/A,FALSE,"Dept 220";"BUDGET BY QUARTER",#N/A,FALSE,"Dept 220";"BUDGET BY MONTH",#N/A,FALSE,"Dept 300";"BUDGET BY QUARTER",#N/A,FALSE,"Dept 300";"BUDGET BY MONTH",#N/A,FALSE,"Dept 302";"BUDGET BY QUARTER",#N/A,FALSE,"Dept 302";"BUDGET BY MONTH",#N/A,FALSE,"Dept 305";"BUDGET BY QUARTER",#N/A,FALSE,"Dept 305";"BUDGET BY MONTH",#N/A,FALSE,"Dept 306";"BUDGET BY QUARTER",#N/A,FALSE,"Dept 306";"BUDGET BY MONTH",#N/A,FALSE,"Dept 307";"BUDGET BY QUARTER",#N/A,FALSE,"Dept 307";"BUDGET BY MONTH",#N/A,FALSE,"Dept 308";"BUDGET BY QUARTER",#N/A,FALSE,"Dept 308";"BUDGET BY MONTH",#N/A,FALSE,"Dept 309";"BUDGET BY QUARTER",#N/A,FALSE,"Dept 309";"BUDGET BY MONTH",#N/A,FALSE,"Dept 311";"BUDGET BY MONTH",#N/A,FALSE,"Dept 311";"BUDGET BY MONTH",#N/A,FALSE,"Dept 312";"BUDGET BY QUARTER",#N/A,FALSE,"Dept 312";"BUDGET BY MONTH",#N/A,FALSE,"Dept 313";"BUDGET BY QUARTER",#N/A,FALSE,"Dept 313";"BUDGET BY MONTH",#N/A,FALSE,"Dept 321";"BUDGET BY QUARTER",#N/A,FALSE,"Dept 321";"BUDGET BY MONTH",#N/A,FALSE,"Dept 322";"BUDGET BY QUARTER",#N/A,FALSE,"Dept 322";"BUDGET BY MONTH",#N/A,FALSE,"Dept 323";"BUDGET BY QUARTER",#N/A,FALSE,"Dept 323";"BUDGET BY MONTH",#N/A,FALSE,"Dept 331";"BUDGET BY QUARTER",#N/A,FALSE,"Dept 331";"BUDGET BY MONTH",#N/A,FALSE,"Dept 332";"BUDGET BY QUARTER",#N/A,FALSE,"Dept 332";"BUDGET BY MONTH",#N/A,FALSE,"Dept 381";"BUDGET BY QUARTER",#N/A,FALSE,"Dept 381";"BUDGET BY MONTH",#N/A,FALSE,"Dept 382";"BUDGET BY QUARTER",#N/A,FALSE,"Dept 382";"BUDGET BY MONTH",#N/A,FALSE,"Dept 383";"BUDGET BY QUARTER",#N/A,FALSE,"Dept 383";"BUDGET BY MONTH",#N/A,FALSE,"Dept 384";"BUDGET BY QUARTER",#N/A,FALSE,"Dept 384";"BUDGET BY MONTH",#N/A,FALSE,"ABQ DS";"BUDGET BY QUARTER",#N/A,FALSE,"ABQ DS";"BUDGET BY MONTH",#N/A,FALSE,"ABQ Del";"BUDGET BY QUARTER",#N/A,FALSE,"ABQ Del";"BUDGET BY MONTH",#N/A,FALSE,"Del Startup";"BUDGET BY QUARTER",#N/A,FALSE,"Del Startup"}</definedName>
    <definedName name="iufyygfcigxitr">{#N/A,#N/A,FALSE,"Sheet1"}</definedName>
    <definedName name="iugoiñ">{#N/A,#N/A,FALSE,"Aging Summary";#N/A,#N/A,FALSE,"Ratio Analysis";#N/A,#N/A,FALSE,"Test 120 Day Accts";#N/A,#N/A,FALSE,"Tickmarks"}</definedName>
    <definedName name="iuhiliu">#REF!</definedName>
    <definedName name="iuhuhqg">40222.7186574074</definedName>
    <definedName name="iujfiytcifcc">{"1",#N/A,FALSE,"Presentation Sheet";"2",#N/A,FALSE,"Presentation Sheet";"3",#N/A,FALSE,"Presentation Sheet";"4",#N/A,FALSE,"Presentation Sheet";"5",#N/A,FALSE,"Presentation Sheet";"6",#N/A,FALSE,"Presentation Sheet";"7",#N/A,FALSE,"Presentation Sheet";"8",#N/A,FALSE,"Presentation Sheet";"9",#N/A,FALSE,"Presentation Sheet";"10",#N/A,FALSE,"Presentation Sheet";"11",#N/A,FALSE,"Presentation Sheet";"12",#N/A,FALSE,"Presentation Sheet";"13",#N/A,FALSE,"Presentation Sheet";"14",#N/A,FALSE,"Presentation Sheet"}</definedName>
    <definedName name="iuloy">{#N/A,#N/A,FALSE,"Front Page";#N/A,#N/A,FALSE,"Mfg Var";#N/A,#N/A,FALSE,"Family Unit Cost Graphs";#N/A,#N/A,FALSE,"Product Cost Graphs";#N/A,#N/A,FALSE,"Unit Cost Setup";#N/A,#N/A,FALSE,"Yields";#N/A,#N/A,FALSE,"Emery";#N/A,#N/A,FALSE,"GI Pricing";#N/A,#N/A,FALSE,"Actuals";#N/A,#N/A,FALSE,"Forecast"}</definedName>
    <definedName name="iungds">{"detail",#N/A,FALSE,"mfg";"summary",#N/A,FALSE,"mfg"}</definedName>
    <definedName name="iut">{#N/A,#N/A,FALSE,"Summary";#N/A,#N/A,FALSE,"Rollup";#N/A,#N/A,FALSE,"SG&amp;A";#N/A,#N/A,FALSE,"Sales_Rollup";"mixstar assumps",#N/A,FALSE,"MixStar";"mixstar glance",#N/A,FALSE,"MixStar";"mixstar inc stmt",#N/A,FALSE,"MixStar";"HBS Assumps",#N/A,FALSE,"HBS";"HBS Graphs",#N/A,FALSE,"HBS";"HBS Inc Stmt",#N/A,FALSE,"HBS";"HBSA Assumps",#N/A,FALSE,"HBSA";"HBSA Graphs",#N/A,FALSE,"HBSA";"HBSA Inc Stmt",#N/A,FALSE,"HBSA";"MITSloan Assumps",#N/A,FALSE,"MIT-Sloan";"MITSloan Graphs",#N/A,FALSE,"MIT-Sloan";"AFT Assumps",#N/A,FALSE,"AFT";"MITSloan Inc Stmt",#N/A,FALSE,"MIT-Sloan";"SimSch Assumps",#N/A,FALSE,"Sim &amp; Sch";"SimSch Graphs",#N/A,FALSE,"Sim &amp; Sch";"SimSch Inc Stmt",#N/A,FALSE,"Sim &amp; Sch";"UVA Assumps",#N/A,FALSE,"UVA";"UVA Graphs",#N/A,FALSE,"UVA";"UVA Inc Stmt",#N/A,FALSE,"UVA";"AFT Graphs",#N/A,FALSE,"AFT";"AFT Inc Stmt",#N/A,FALSE,"AFT";"AFT Assumps",#N/A,FALSE,"AFT";"Scholastic Assumps",#N/A,FALSE,"Scholastic";"Scholastic Graphs",#N/A,FALSE,"Scholastic";"Scholastic Inc Stmt",#N/A,FALSE,"Scholastic";"CNN Assumps",#N/A,FALSE,"CNN-TESI";"CNN Graphs",#N/A,FALSE,"CNN-TESI";"CNN Inc Stmt",#N/A,FALSE,"CNN-TESI";"CNN E Assumps",#N/A,FALSE,"CNN-TESI E";"CNN E Graphs",#N/A,FALSE,"CNN-TESI E";"NEA Assumps",#N/A,FALSE,"NEA";"CNN E Inc Stmt",#N/A,FALSE,"CNN-TESI E";"NEA Graphs",#N/A,FALSE,"NEA";"NEA Inc Stmt",#N/A,FALSE,"NEA";"NEA Assumps",#N/A,FALSE,"NEA";"NEA P Assumps",#N/A,FALSE,"NEA Priv";"NEA P Graphs",#N/A,FALSE,"NEA Priv";"NEA P Inc Stmt",#N/A,FALSE,"NEA Priv";"Cen21 Assumps",#N/A,FALSE,"Century21";"Cen21 Graph",#N/A,FALSE,"Century21";"Cen21 Inc Stmt",#N/A,FALSE,"Century21";"ECN Assumps",#N/A,FALSE,"ECN";"ECN Graph",#N/A,FALSE,"ECN";"ECN Inc Stmt",#N/A,FALSE,"ECN";"FGIC Assumps",#N/A,FALSE,"FGIC";"FGIC Graphs",#N/A,FALSE,"FGIC";"FGIC Inc Stmt",#N/A,FALSE,"FGIC";"Oxford Assumps",#N/A,FALSE,"OxfordHealth";"Oxford Graphs",#N/A,FALSE,"OxfordHealth";"Oxford Inc Stmt",#N/A,FALSE,"OxfordHealth";"Chevy Assumps",#N/A,FALSE,"Chevy NDC";"Chevy Graphs",#N/A,FALSE,"Chevy NDC";"Chevy Inc Stmt",#N/A,FALSE,"Chevy NDC";"Flowers Assumps",#N/A,FALSE,"1800Flowers";"Flowers Graphs",#N/A,FALSE,"1800Flowers";"Flowers Inc Stmt",#N/A,FALSE,"1800Flowers";"McGHill Assumps",#N/A,FALSE,"McGrawH";"McGHill Graphs",#N/A,FALSE,"McGrawH";"McGHill Inc Stmt",#N/A,FALSE,"McGrawH";"ChesBgl Assumps",#N/A,FALSE,"Ches Bagel";"ChesBgl Graphs",#N/A,FALSE,"Ches Bagel";"ChesBgl Inc Stmt",#N/A,FALSE,"Ches Bagel"}</definedName>
    <definedName name="iuuhkjh">{#N/A,#N/A,FALSE,"Rev_Graph 2-1";#N/A,#N/A,FALSE,"ABR Pie 2-3 YTD";#N/A,#N/A,FALSE,"HCNT 3-5";#N/A,#N/A,FALSE,"Rev_Empl 3-6";#N/A,#N/A,FALSE,"ABR Avg 4-1";#N/A,#N/A,FALSE,"ABR Inv Graph 4-2";#N/A,#N/A,FALSE,"AVG INV 4-3";#N/A,#N/A,FALSE,"LSP 4-5"}</definedName>
    <definedName name="iuyfiycgviycyf">{"Recap",#N/A,TRUE,"POS";"Monthly",#N/A,TRUE,"POS";"YTD",#N/A,TRUE,"POS"}</definedName>
    <definedName name="iuyfuttfctfut">{"1",#N/A,FALSE,"Presentation Sheet";"2",#N/A,FALSE,"Presentation Sheet";"3",#N/A,FALSE,"Presentation Sheet";"4",#N/A,FALSE,"Presentation Sheet";"5",#N/A,FALSE,"Presentation Sheet";"6",#N/A,FALSE,"Presentation Sheet";"7",#N/A,FALSE,"Presentation Sheet";"8",#N/A,FALSE,"Presentation Sheet";"9",#N/A,FALSE,"Presentation Sheet";"10",#N/A,FALSE,"Presentation Sheet";"11",#N/A,FALSE,"Presentation Sheet";"12",#N/A,FALSE,"Presentation Sheet";"13",#N/A,FALSE,"Presentation Sheet";"14",#N/A,FALSE,"Presentation Sheet"}</definedName>
    <definedName name="iuyif">{#N/A,#N/A,FALSE,"Summary";#N/A,#N/A,FALSE,"Rollup";#N/A,#N/A,FALSE,"SG&amp;A";#N/A,#N/A,FALSE,"Sales_Rollup";"mixstar assumps",#N/A,FALSE,"MixStar";"mixstar glance",#N/A,FALSE,"MixStar";"mixstar inc stmt",#N/A,FALSE,"MixStar";"HBS Assumps",#N/A,FALSE,"HBS";"HBS Graphs",#N/A,FALSE,"HBS";"HBS Inc Stmt",#N/A,FALSE,"HBS";"HBSA Assumps",#N/A,FALSE,"HBSA";"HBSA Graphs",#N/A,FALSE,"HBSA";"HBSA Inc Stmt",#N/A,FALSE,"HBSA";"MITSloan Assumps",#N/A,FALSE,"MIT-Sloan";"MITSloan Graphs",#N/A,FALSE,"MIT-Sloan";"AFT Assumps",#N/A,FALSE,"AFT";"MITSloan Inc Stmt",#N/A,FALSE,"MIT-Sloan";"SimSch Assumps",#N/A,FALSE,"Sim &amp; Sch";"SimSch Graphs",#N/A,FALSE,"Sim &amp; Sch";"SimSch Inc Stmt",#N/A,FALSE,"Sim &amp; Sch";"UVA Assumps",#N/A,FALSE,"UVA";"UVA Graphs",#N/A,FALSE,"UVA";"UVA Inc Stmt",#N/A,FALSE,"UVA";"AFT Graphs",#N/A,FALSE,"AFT";"AFT Inc Stmt",#N/A,FALSE,"AFT";"AFT Assumps",#N/A,FALSE,"AFT";"Scholastic Assumps",#N/A,FALSE,"Scholastic";"Scholastic Graphs",#N/A,FALSE,"Scholastic";"Scholastic Inc Stmt",#N/A,FALSE,"Scholastic";"CNN Assumps",#N/A,FALSE,"CNN-TESI";"CNN Graphs",#N/A,FALSE,"CNN-TESI";"CNN Inc Stmt",#N/A,FALSE,"CNN-TESI";"CNN E Assumps",#N/A,FALSE,"CNN-TESI E";"CNN E Graphs",#N/A,FALSE,"CNN-TESI E";"NEA Assumps",#N/A,FALSE,"NEA";"CNN E Inc Stmt",#N/A,FALSE,"CNN-TESI E";"NEA Graphs",#N/A,FALSE,"NEA";"NEA Inc Stmt",#N/A,FALSE,"NEA";"NEA Assumps",#N/A,FALSE,"NEA";"NEA P Assumps",#N/A,FALSE,"NEA Priv";"NEA P Graphs",#N/A,FALSE,"NEA Priv";"NEA P Inc Stmt",#N/A,FALSE,"NEA Priv";"Cen21 Assumps",#N/A,FALSE,"Century21";"Cen21 Graph",#N/A,FALSE,"Century21";"Cen21 Inc Stmt",#N/A,FALSE,"Century21";"ECN Assumps",#N/A,FALSE,"ECN";"ECN Graph",#N/A,FALSE,"ECN";"ECN Inc Stmt",#N/A,FALSE,"ECN";"FGIC Assumps",#N/A,FALSE,"FGIC";"FGIC Graphs",#N/A,FALSE,"FGIC";"FGIC Inc Stmt",#N/A,FALSE,"FGIC";"Oxford Assumps",#N/A,FALSE,"OxfordHealth";"Oxford Graphs",#N/A,FALSE,"OxfordHealth";"Oxford Inc Stmt",#N/A,FALSE,"OxfordHealth";"Chevy Assumps",#N/A,FALSE,"Chevy NDC";"Chevy Graphs",#N/A,FALSE,"Chevy NDC";"Chevy Inc Stmt",#N/A,FALSE,"Chevy NDC";"Flowers Assumps",#N/A,FALSE,"1800Flowers";"Flowers Graphs",#N/A,FALSE,"1800Flowers";"Flowers Inc Stmt",#N/A,FALSE,"1800Flowers";"McGHill Assumps",#N/A,FALSE,"McGrawH";"McGHill Graphs",#N/A,FALSE,"McGrawH";"McGHill Inc Stmt",#N/A,FALSE,"McGrawH";"ChesBgl Assumps",#N/A,FALSE,"Ches Bagel";"ChesBgl Graphs",#N/A,FALSE,"Ches Bagel";"ChesBgl Inc Stmt",#N/A,FALSE,"Ches Bagel"}</definedName>
    <definedName name="iuyt">{"AS REP",#N/A,FALSE,"EEFSNAP2";"PROP",#N/A,FALSE,"EEFSNAP2";"RISKS",#N/A,FALSE,"EEFSNAP2";"VIEW ALL",#N/A,FALSE,"EEFSNAP2"}</definedName>
    <definedName name="iuyvigvigv">{"Recap",#N/A,TRUE,"POS";"Monthly",#N/A,TRUE,"POS";"YTD",#N/A,TRUE,"POS"}</definedName>
    <definedName name="iv">{#N/A,#N/A,TRUE,"F3 Bullets";#N/A,#N/A,TRUE,"FD III Port Summ";#N/A,#N/A,TRUE,"BV Valuation";#N/A,#N/A,TRUE,"MV Valuation";#N/A,#N/A,TRUE,"Fd III Cap. Position ";#N/A,#N/A,TRUE,"Beacon";#N/A,#N/A,TRUE,"CII";#N/A,#N/A,TRUE,"MCA";#N/A,#N/A,TRUE,"Elm";#N/A,#N/A,TRUE,"Tharco";#N/A,#N/A,TRUE,"Dee H";#N/A,#N/A,TRUE,"Globe";#N/A,#N/A,TRUE,"Hunt Valve";#N/A,#N/A,TRUE,"KBA";#N/A,#N/A,TRUE,"Glassmaster";#N/A,#N/A,TRUE,"May";#N/A,#N/A,TRUE,"ACE"}</definedName>
    <definedName name="Iventory">{"Full Year",#N/A,FALSE,"Total";"Full Year",#N/A,FALSE,"UKLC";"Full Year",#N/A,FALSE,"UKUS";"Full Year",#N/A,FALSE,"CELC";"Full Year",#N/A,FALSE,"CEUS";"Full Year",#N/A,FALSE,"FranceLC";"Full Year",#N/A,FALSE,"FranceUS";"Full Year",#N/A,FALSE,"IberiaLC";"Full Year",#N/A,FALSE,"IberiaUS";"Full Year",#N/A,FALSE,"CanadaLC";"Full Year",#N/A,FALSE,"CanadaUS";"Full Year",#N/A,FALSE,"AustraliaLC";"Full Year",#N/A,FALSE,"AustraliaUS";"Full Year",#N/A,FALSE,"JapanLC";"Full Year",#N/A,FALSE,"JapanUS"}</definedName>
    <definedName name="ivm">#REF!</definedName>
    <definedName name="iwonder">{"PA1",#N/A,FALSE,"BORDMW";"pa2",#N/A,FALSE,"BORDMW";"PA3",#N/A,FALSE,"BORDMW";"PA4",#N/A,FALSE,"BORDMW"}</definedName>
    <definedName name="iwonder_1">{"PA1",#N/A,FALSE,"BORDMW";"pa2",#N/A,FALSE,"BORDMW";"PA3",#N/A,FALSE,"BORDMW";"PA4",#N/A,FALSE,"BORDMW"}</definedName>
    <definedName name="iwonder_2">{#N/A,#N/A,TRUE,"Main assumptions";#N/A,#N/A,TRUE,"Subscriber projections";#N/A,#N/A,TRUE,"Revenues";#N/A,#N/A,TRUE,"Opex";#N/A,#N/A,TRUE,"Capex";#N/A,#N/A,TRUE,"Working capital";#N/A,#N/A,TRUE,"P&amp;L";#N/A,#N/A,TRUE,"Cash";#N/A,#N/A,TRUE,"Balance";#N/A,#N/A,TRUE,"Valuation";#N/A,#N/A,TRUE,"Bench"}</definedName>
    <definedName name="iwonder2">{#N/A,#N/A,TRUE,"Main assumptions";#N/A,#N/A,TRUE,"Subscriber projections";#N/A,#N/A,TRUE,"Revenues";#N/A,#N/A,TRUE,"Opex";#N/A,#N/A,TRUE,"Capex";#N/A,#N/A,TRUE,"Working capital";#N/A,#N/A,TRUE,"P&amp;L";#N/A,#N/A,TRUE,"Cash";#N/A,#N/A,TRUE,"Balance";#N/A,#N/A,TRUE,"Valuation";#N/A,#N/A,TRUE,"Bench"}</definedName>
    <definedName name="iy">{"AS REP",#N/A,FALSE,"EEFSNAP2";"PROP",#N/A,FALSE,"EEFSNAP2";"RISKS",#N/A,FALSE,"EEFSNAP2";"VIEW ALL",#N/A,FALSE,"EEFSNAP2"}</definedName>
    <definedName name="iyrt">{#N/A,#N/A,TRUE,"A";#N/A,#N/A,TRUE,"B";#N/A,#N/A,TRUE,"C";#N/A,#N/A,TRUE,"D";#N/A,#N/A,TRUE,"E"}</definedName>
    <definedName name="iyui">{#N/A,#N/A,FALSE,"Summ";"Sens2",#N/A,FALSE,"PF";"PF Page1",#N/A,FALSE,"PF";"PF Page2",#N/A,FALSE,"PF";"PF Page3",#N/A,FALSE,"PF";"Sens1",#N/A,FALSE,"PF"}</definedName>
    <definedName name="iyvogvgv">{#N/A,#N/A,FALSE,"Sheet1"}</definedName>
    <definedName name="j">{#N/A,#N/A,FALSE,"REPORT"}</definedName>
    <definedName name="j_1">{#N/A,#N/A,FALSE,"REPORT"}</definedName>
    <definedName name="j_2">{#N/A,#N/A,FALSE,"REPORT"}</definedName>
    <definedName name="j_3">{#N/A,#N/A,FALSE,"REPORT"}</definedName>
    <definedName name="j_4">{#N/A,#N/A,FALSE,"REPORT"}</definedName>
    <definedName name="Jan">{#N/A,#N/A,FALSE,"A";#N/A,#N/A,FALSE,"B"}</definedName>
    <definedName name="jan40k">#REF!</definedName>
    <definedName name="janactual">#REF!</definedName>
    <definedName name="janand">#REF!</definedName>
    <definedName name="janbudget">#REF!</definedName>
    <definedName name="Jane">{"'1-TheatreBkgs'!$A$1:$L$102"}</definedName>
    <definedName name="janed">#REF!</definedName>
    <definedName name="janis">#REF!</definedName>
    <definedName name="janprice">#REF!</definedName>
    <definedName name="JANUARY">#REF!</definedName>
    <definedName name="janwar">#REF!</definedName>
    <definedName name="jaöskldf">#REF!</definedName>
    <definedName name="jason">#REF!</definedName>
    <definedName name="java">#REF!</definedName>
    <definedName name="jazz">#REF!</definedName>
    <definedName name="jazz_1">{#N/A,#N/A,FALSE,"Spain MKT";#N/A,#N/A,FALSE,"Assumptions";#N/A,#N/A,FALSE,"Adve";#N/A,#N/A,FALSE,"E-Commerce";#N/A,#N/A,FALSE,"Opex";#N/A,#N/A,FALSE,"P&amp;L";#N/A,#N/A,FALSE,"FCF &amp; DCF"}</definedName>
    <definedName name="jazz_1_1">{#N/A,#N/A,FALSE,"Spain MKT";#N/A,#N/A,FALSE,"Assumptions";#N/A,#N/A,FALSE,"Adve";#N/A,#N/A,FALSE,"E-Commerce";#N/A,#N/A,FALSE,"Opex";#N/A,#N/A,FALSE,"P&amp;L";#N/A,#N/A,FALSE,"FCF &amp; DCF"}</definedName>
    <definedName name="jazz_1_2">{#N/A,#N/A,FALSE,"Spain MKT";#N/A,#N/A,FALSE,"Assumptions";#N/A,#N/A,FALSE,"Adve";#N/A,#N/A,FALSE,"E-Commerce";#N/A,#N/A,FALSE,"Opex";#N/A,#N/A,FALSE,"P&amp;L";#N/A,#N/A,FALSE,"FCF &amp; DCF"}</definedName>
    <definedName name="jazz_1_3">{#N/A,#N/A,FALSE,"Spain MKT";#N/A,#N/A,FALSE,"Assumptions";#N/A,#N/A,FALSE,"Adve";#N/A,#N/A,FALSE,"E-Commerce";#N/A,#N/A,FALSE,"Opex";#N/A,#N/A,FALSE,"P&amp;L";#N/A,#N/A,FALSE,"FCF &amp; DCF"}</definedName>
    <definedName name="jazz_1_4">{#N/A,#N/A,FALSE,"Spain MKT";#N/A,#N/A,FALSE,"Assumptions";#N/A,#N/A,FALSE,"Adve";#N/A,#N/A,FALSE,"E-Commerce";#N/A,#N/A,FALSE,"Opex";#N/A,#N/A,FALSE,"P&amp;L";#N/A,#N/A,FALSE,"FCF &amp; DCF"}</definedName>
    <definedName name="jazz_1_5">{#N/A,#N/A,FALSE,"Spain MKT";#N/A,#N/A,FALSE,"Assumptions";#N/A,#N/A,FALSE,"Adve";#N/A,#N/A,FALSE,"E-Commerce";#N/A,#N/A,FALSE,"Opex";#N/A,#N/A,FALSE,"P&amp;L";#N/A,#N/A,FALSE,"FCF &amp; DCF"}</definedName>
    <definedName name="jazz_2">{#N/A,#N/A,FALSE,"Spain MKT";#N/A,#N/A,FALSE,"Assumptions";#N/A,#N/A,FALSE,"Adve";#N/A,#N/A,FALSE,"E-Commerce";#N/A,#N/A,FALSE,"Opex";#N/A,#N/A,FALSE,"P&amp;L";#N/A,#N/A,FALSE,"FCF &amp; DCF"}</definedName>
    <definedName name="jazz_2_1">{#N/A,#N/A,FALSE,"Spain MKT";#N/A,#N/A,FALSE,"Assumptions";#N/A,#N/A,FALSE,"Adve";#N/A,#N/A,FALSE,"E-Commerce";#N/A,#N/A,FALSE,"Opex";#N/A,#N/A,FALSE,"P&amp;L";#N/A,#N/A,FALSE,"FCF &amp; DCF"}</definedName>
    <definedName name="jazz_2_2">{#N/A,#N/A,FALSE,"Spain MKT";#N/A,#N/A,FALSE,"Assumptions";#N/A,#N/A,FALSE,"Adve";#N/A,#N/A,FALSE,"E-Commerce";#N/A,#N/A,FALSE,"Opex";#N/A,#N/A,FALSE,"P&amp;L";#N/A,#N/A,FALSE,"FCF &amp; DCF"}</definedName>
    <definedName name="jazz_2_3">{#N/A,#N/A,FALSE,"Spain MKT";#N/A,#N/A,FALSE,"Assumptions";#N/A,#N/A,FALSE,"Adve";#N/A,#N/A,FALSE,"E-Commerce";#N/A,#N/A,FALSE,"Opex";#N/A,#N/A,FALSE,"P&amp;L";#N/A,#N/A,FALSE,"FCF &amp; DCF"}</definedName>
    <definedName name="jazz_2_4">{#N/A,#N/A,FALSE,"Spain MKT";#N/A,#N/A,FALSE,"Assumptions";#N/A,#N/A,FALSE,"Adve";#N/A,#N/A,FALSE,"E-Commerce";#N/A,#N/A,FALSE,"Opex";#N/A,#N/A,FALSE,"P&amp;L";#N/A,#N/A,FALSE,"FCF &amp; DCF"}</definedName>
    <definedName name="jazz_2_5">{#N/A,#N/A,FALSE,"Spain MKT";#N/A,#N/A,FALSE,"Assumptions";#N/A,#N/A,FALSE,"Adve";#N/A,#N/A,FALSE,"E-Commerce";#N/A,#N/A,FALSE,"Opex";#N/A,#N/A,FALSE,"P&amp;L";#N/A,#N/A,FALSE,"FCF &amp; DCF"}</definedName>
    <definedName name="jazz_3">{#N/A,#N/A,FALSE,"Spain MKT";#N/A,#N/A,FALSE,"Assumptions";#N/A,#N/A,FALSE,"Adve";#N/A,#N/A,FALSE,"E-Commerce";#N/A,#N/A,FALSE,"Opex";#N/A,#N/A,FALSE,"P&amp;L";#N/A,#N/A,FALSE,"FCF &amp; DCF"}</definedName>
    <definedName name="jazz_3_1">{#N/A,#N/A,FALSE,"Spain MKT";#N/A,#N/A,FALSE,"Assumptions";#N/A,#N/A,FALSE,"Adve";#N/A,#N/A,FALSE,"E-Commerce";#N/A,#N/A,FALSE,"Opex";#N/A,#N/A,FALSE,"P&amp;L";#N/A,#N/A,FALSE,"FCF &amp; DCF"}</definedName>
    <definedName name="jazz_3_2">{#N/A,#N/A,FALSE,"Spain MKT";#N/A,#N/A,FALSE,"Assumptions";#N/A,#N/A,FALSE,"Adve";#N/A,#N/A,FALSE,"E-Commerce";#N/A,#N/A,FALSE,"Opex";#N/A,#N/A,FALSE,"P&amp;L";#N/A,#N/A,FALSE,"FCF &amp; DCF"}</definedName>
    <definedName name="jazz_3_3">{#N/A,#N/A,FALSE,"Spain MKT";#N/A,#N/A,FALSE,"Assumptions";#N/A,#N/A,FALSE,"Adve";#N/A,#N/A,FALSE,"E-Commerce";#N/A,#N/A,FALSE,"Opex";#N/A,#N/A,FALSE,"P&amp;L";#N/A,#N/A,FALSE,"FCF &amp; DCF"}</definedName>
    <definedName name="jazz_3_4">{#N/A,#N/A,FALSE,"Spain MKT";#N/A,#N/A,FALSE,"Assumptions";#N/A,#N/A,FALSE,"Adve";#N/A,#N/A,FALSE,"E-Commerce";#N/A,#N/A,FALSE,"Opex";#N/A,#N/A,FALSE,"P&amp;L";#N/A,#N/A,FALSE,"FCF &amp; DCF"}</definedName>
    <definedName name="jazz_3_5">{#N/A,#N/A,FALSE,"Spain MKT";#N/A,#N/A,FALSE,"Assumptions";#N/A,#N/A,FALSE,"Adve";#N/A,#N/A,FALSE,"E-Commerce";#N/A,#N/A,FALSE,"Opex";#N/A,#N/A,FALSE,"P&amp;L";#N/A,#N/A,FALSE,"FCF &amp; DCF"}</definedName>
    <definedName name="jazz_4">{#N/A,#N/A,FALSE,"Spain MKT";#N/A,#N/A,FALSE,"Assumptions";#N/A,#N/A,FALSE,"Adve";#N/A,#N/A,FALSE,"E-Commerce";#N/A,#N/A,FALSE,"Opex";#N/A,#N/A,FALSE,"P&amp;L";#N/A,#N/A,FALSE,"FCF &amp; DCF"}</definedName>
    <definedName name="jazz_4_1">{#N/A,#N/A,FALSE,"Spain MKT";#N/A,#N/A,FALSE,"Assumptions";#N/A,#N/A,FALSE,"Adve";#N/A,#N/A,FALSE,"E-Commerce";#N/A,#N/A,FALSE,"Opex";#N/A,#N/A,FALSE,"P&amp;L";#N/A,#N/A,FALSE,"FCF &amp; DCF"}</definedName>
    <definedName name="jazz_4_2">{#N/A,#N/A,FALSE,"Spain MKT";#N/A,#N/A,FALSE,"Assumptions";#N/A,#N/A,FALSE,"Adve";#N/A,#N/A,FALSE,"E-Commerce";#N/A,#N/A,FALSE,"Opex";#N/A,#N/A,FALSE,"P&amp;L";#N/A,#N/A,FALSE,"FCF &amp; DCF"}</definedName>
    <definedName name="jazz_4_3">{#N/A,#N/A,FALSE,"Spain MKT";#N/A,#N/A,FALSE,"Assumptions";#N/A,#N/A,FALSE,"Adve";#N/A,#N/A,FALSE,"E-Commerce";#N/A,#N/A,FALSE,"Opex";#N/A,#N/A,FALSE,"P&amp;L";#N/A,#N/A,FALSE,"FCF &amp; DCF"}</definedName>
    <definedName name="jazz_4_4">{#N/A,#N/A,FALSE,"Spain MKT";#N/A,#N/A,FALSE,"Assumptions";#N/A,#N/A,FALSE,"Adve";#N/A,#N/A,FALSE,"E-Commerce";#N/A,#N/A,FALSE,"Opex";#N/A,#N/A,FALSE,"P&amp;L";#N/A,#N/A,FALSE,"FCF &amp; DCF"}</definedName>
    <definedName name="jazz_4_5">{#N/A,#N/A,FALSE,"Spain MKT";#N/A,#N/A,FALSE,"Assumptions";#N/A,#N/A,FALSE,"Adve";#N/A,#N/A,FALSE,"E-Commerce";#N/A,#N/A,FALSE,"Opex";#N/A,#N/A,FALSE,"P&amp;L";#N/A,#N/A,FALSE,"FCF &amp; DCF"}</definedName>
    <definedName name="jazz_5">{#N/A,#N/A,FALSE,"Spain MKT";#N/A,#N/A,FALSE,"Assumptions";#N/A,#N/A,FALSE,"Adve";#N/A,#N/A,FALSE,"E-Commerce";#N/A,#N/A,FALSE,"Opex";#N/A,#N/A,FALSE,"P&amp;L";#N/A,#N/A,FALSE,"FCF &amp; DCF"}</definedName>
    <definedName name="jazz_5_1">{#N/A,#N/A,FALSE,"Spain MKT";#N/A,#N/A,FALSE,"Assumptions";#N/A,#N/A,FALSE,"Adve";#N/A,#N/A,FALSE,"E-Commerce";#N/A,#N/A,FALSE,"Opex";#N/A,#N/A,FALSE,"P&amp;L";#N/A,#N/A,FALSE,"FCF &amp; DCF"}</definedName>
    <definedName name="jazz_5_2">{#N/A,#N/A,FALSE,"Spain MKT";#N/A,#N/A,FALSE,"Assumptions";#N/A,#N/A,FALSE,"Adve";#N/A,#N/A,FALSE,"E-Commerce";#N/A,#N/A,FALSE,"Opex";#N/A,#N/A,FALSE,"P&amp;L";#N/A,#N/A,FALSE,"FCF &amp; DCF"}</definedName>
    <definedName name="jazz_5_3">{#N/A,#N/A,FALSE,"Spain MKT";#N/A,#N/A,FALSE,"Assumptions";#N/A,#N/A,FALSE,"Adve";#N/A,#N/A,FALSE,"E-Commerce";#N/A,#N/A,FALSE,"Opex";#N/A,#N/A,FALSE,"P&amp;L";#N/A,#N/A,FALSE,"FCF &amp; DCF"}</definedName>
    <definedName name="jazz_5_4">{#N/A,#N/A,FALSE,"Spain MKT";#N/A,#N/A,FALSE,"Assumptions";#N/A,#N/A,FALSE,"Adve";#N/A,#N/A,FALSE,"E-Commerce";#N/A,#N/A,FALSE,"Opex";#N/A,#N/A,FALSE,"P&amp;L";#N/A,#N/A,FALSE,"FCF &amp; DCF"}</definedName>
    <definedName name="jazz_5_5">{#N/A,#N/A,FALSE,"Spain MKT";#N/A,#N/A,FALSE,"Assumptions";#N/A,#N/A,FALSE,"Adve";#N/A,#N/A,FALSE,"E-Commerce";#N/A,#N/A,FALSE,"Opex";#N/A,#N/A,FALSE,"P&amp;L";#N/A,#N/A,FALSE,"FCF &amp; DCF"}</definedName>
    <definedName name="jazz2">#REF!</definedName>
    <definedName name="jazz2_1">{#N/A,#N/A,FALSE,"Spain MKT";#N/A,#N/A,FALSE,"Assumptions";#N/A,#N/A,FALSE,"Adve";#N/A,#N/A,FALSE,"E-Commerce";#N/A,#N/A,FALSE,"Opex";#N/A,#N/A,FALSE,"P&amp;L";#N/A,#N/A,FALSE,"FCF &amp; DCF"}</definedName>
    <definedName name="jazz2_1_1">{#N/A,#N/A,FALSE,"Spain MKT";#N/A,#N/A,FALSE,"Assumptions";#N/A,#N/A,FALSE,"Adve";#N/A,#N/A,FALSE,"E-Commerce";#N/A,#N/A,FALSE,"Opex";#N/A,#N/A,FALSE,"P&amp;L";#N/A,#N/A,FALSE,"FCF &amp; DCF"}</definedName>
    <definedName name="jazz2_1_2">{#N/A,#N/A,FALSE,"Spain MKT";#N/A,#N/A,FALSE,"Assumptions";#N/A,#N/A,FALSE,"Adve";#N/A,#N/A,FALSE,"E-Commerce";#N/A,#N/A,FALSE,"Opex";#N/A,#N/A,FALSE,"P&amp;L";#N/A,#N/A,FALSE,"FCF &amp; DCF"}</definedName>
    <definedName name="jazz2_1_3">{#N/A,#N/A,FALSE,"Spain MKT";#N/A,#N/A,FALSE,"Assumptions";#N/A,#N/A,FALSE,"Adve";#N/A,#N/A,FALSE,"E-Commerce";#N/A,#N/A,FALSE,"Opex";#N/A,#N/A,FALSE,"P&amp;L";#N/A,#N/A,FALSE,"FCF &amp; DCF"}</definedName>
    <definedName name="jazz2_1_4">{#N/A,#N/A,FALSE,"Spain MKT";#N/A,#N/A,FALSE,"Assumptions";#N/A,#N/A,FALSE,"Adve";#N/A,#N/A,FALSE,"E-Commerce";#N/A,#N/A,FALSE,"Opex";#N/A,#N/A,FALSE,"P&amp;L";#N/A,#N/A,FALSE,"FCF &amp; DCF"}</definedName>
    <definedName name="jazz2_1_5">{#N/A,#N/A,FALSE,"Spain MKT";#N/A,#N/A,FALSE,"Assumptions";#N/A,#N/A,FALSE,"Adve";#N/A,#N/A,FALSE,"E-Commerce";#N/A,#N/A,FALSE,"Opex";#N/A,#N/A,FALSE,"P&amp;L";#N/A,#N/A,FALSE,"FCF &amp; DCF"}</definedName>
    <definedName name="jazz2_2">{#N/A,#N/A,FALSE,"Spain MKT";#N/A,#N/A,FALSE,"Assumptions";#N/A,#N/A,FALSE,"Adve";#N/A,#N/A,FALSE,"E-Commerce";#N/A,#N/A,FALSE,"Opex";#N/A,#N/A,FALSE,"P&amp;L";#N/A,#N/A,FALSE,"FCF &amp; DCF"}</definedName>
    <definedName name="jazz2_2_1">{#N/A,#N/A,FALSE,"Spain MKT";#N/A,#N/A,FALSE,"Assumptions";#N/A,#N/A,FALSE,"Adve";#N/A,#N/A,FALSE,"E-Commerce";#N/A,#N/A,FALSE,"Opex";#N/A,#N/A,FALSE,"P&amp;L";#N/A,#N/A,FALSE,"FCF &amp; DCF"}</definedName>
    <definedName name="jazz2_2_2">{#N/A,#N/A,FALSE,"Spain MKT";#N/A,#N/A,FALSE,"Assumptions";#N/A,#N/A,FALSE,"Adve";#N/A,#N/A,FALSE,"E-Commerce";#N/A,#N/A,FALSE,"Opex";#N/A,#N/A,FALSE,"P&amp;L";#N/A,#N/A,FALSE,"FCF &amp; DCF"}</definedName>
    <definedName name="jazz2_2_3">{#N/A,#N/A,FALSE,"Spain MKT";#N/A,#N/A,FALSE,"Assumptions";#N/A,#N/A,FALSE,"Adve";#N/A,#N/A,FALSE,"E-Commerce";#N/A,#N/A,FALSE,"Opex";#N/A,#N/A,FALSE,"P&amp;L";#N/A,#N/A,FALSE,"FCF &amp; DCF"}</definedName>
    <definedName name="jazz2_2_4">{#N/A,#N/A,FALSE,"Spain MKT";#N/A,#N/A,FALSE,"Assumptions";#N/A,#N/A,FALSE,"Adve";#N/A,#N/A,FALSE,"E-Commerce";#N/A,#N/A,FALSE,"Opex";#N/A,#N/A,FALSE,"P&amp;L";#N/A,#N/A,FALSE,"FCF &amp; DCF"}</definedName>
    <definedName name="jazz2_2_5">{#N/A,#N/A,FALSE,"Spain MKT";#N/A,#N/A,FALSE,"Assumptions";#N/A,#N/A,FALSE,"Adve";#N/A,#N/A,FALSE,"E-Commerce";#N/A,#N/A,FALSE,"Opex";#N/A,#N/A,FALSE,"P&amp;L";#N/A,#N/A,FALSE,"FCF &amp; DCF"}</definedName>
    <definedName name="jazz2_3">{#N/A,#N/A,FALSE,"Spain MKT";#N/A,#N/A,FALSE,"Assumptions";#N/A,#N/A,FALSE,"Adve";#N/A,#N/A,FALSE,"E-Commerce";#N/A,#N/A,FALSE,"Opex";#N/A,#N/A,FALSE,"P&amp;L";#N/A,#N/A,FALSE,"FCF &amp; DCF"}</definedName>
    <definedName name="jazz2_3_1">{#N/A,#N/A,FALSE,"Spain MKT";#N/A,#N/A,FALSE,"Assumptions";#N/A,#N/A,FALSE,"Adve";#N/A,#N/A,FALSE,"E-Commerce";#N/A,#N/A,FALSE,"Opex";#N/A,#N/A,FALSE,"P&amp;L";#N/A,#N/A,FALSE,"FCF &amp; DCF"}</definedName>
    <definedName name="jazz2_3_2">{#N/A,#N/A,FALSE,"Spain MKT";#N/A,#N/A,FALSE,"Assumptions";#N/A,#N/A,FALSE,"Adve";#N/A,#N/A,FALSE,"E-Commerce";#N/A,#N/A,FALSE,"Opex";#N/A,#N/A,FALSE,"P&amp;L";#N/A,#N/A,FALSE,"FCF &amp; DCF"}</definedName>
    <definedName name="jazz2_3_3">{#N/A,#N/A,FALSE,"Spain MKT";#N/A,#N/A,FALSE,"Assumptions";#N/A,#N/A,FALSE,"Adve";#N/A,#N/A,FALSE,"E-Commerce";#N/A,#N/A,FALSE,"Opex";#N/A,#N/A,FALSE,"P&amp;L";#N/A,#N/A,FALSE,"FCF &amp; DCF"}</definedName>
    <definedName name="jazz2_3_4">{#N/A,#N/A,FALSE,"Spain MKT";#N/A,#N/A,FALSE,"Assumptions";#N/A,#N/A,FALSE,"Adve";#N/A,#N/A,FALSE,"E-Commerce";#N/A,#N/A,FALSE,"Opex";#N/A,#N/A,FALSE,"P&amp;L";#N/A,#N/A,FALSE,"FCF &amp; DCF"}</definedName>
    <definedName name="jazz2_3_5">{#N/A,#N/A,FALSE,"Spain MKT";#N/A,#N/A,FALSE,"Assumptions";#N/A,#N/A,FALSE,"Adve";#N/A,#N/A,FALSE,"E-Commerce";#N/A,#N/A,FALSE,"Opex";#N/A,#N/A,FALSE,"P&amp;L";#N/A,#N/A,FALSE,"FCF &amp; DCF"}</definedName>
    <definedName name="jazz2_4">{#N/A,#N/A,FALSE,"Spain MKT";#N/A,#N/A,FALSE,"Assumptions";#N/A,#N/A,FALSE,"Adve";#N/A,#N/A,FALSE,"E-Commerce";#N/A,#N/A,FALSE,"Opex";#N/A,#N/A,FALSE,"P&amp;L";#N/A,#N/A,FALSE,"FCF &amp; DCF"}</definedName>
    <definedName name="jazz2_4_1">{#N/A,#N/A,FALSE,"Spain MKT";#N/A,#N/A,FALSE,"Assumptions";#N/A,#N/A,FALSE,"Adve";#N/A,#N/A,FALSE,"E-Commerce";#N/A,#N/A,FALSE,"Opex";#N/A,#N/A,FALSE,"P&amp;L";#N/A,#N/A,FALSE,"FCF &amp; DCF"}</definedName>
    <definedName name="jazz2_4_2">{#N/A,#N/A,FALSE,"Spain MKT";#N/A,#N/A,FALSE,"Assumptions";#N/A,#N/A,FALSE,"Adve";#N/A,#N/A,FALSE,"E-Commerce";#N/A,#N/A,FALSE,"Opex";#N/A,#N/A,FALSE,"P&amp;L";#N/A,#N/A,FALSE,"FCF &amp; DCF"}</definedName>
    <definedName name="jazz2_4_3">{#N/A,#N/A,FALSE,"Spain MKT";#N/A,#N/A,FALSE,"Assumptions";#N/A,#N/A,FALSE,"Adve";#N/A,#N/A,FALSE,"E-Commerce";#N/A,#N/A,FALSE,"Opex";#N/A,#N/A,FALSE,"P&amp;L";#N/A,#N/A,FALSE,"FCF &amp; DCF"}</definedName>
    <definedName name="jazz2_4_4">{#N/A,#N/A,FALSE,"Spain MKT";#N/A,#N/A,FALSE,"Assumptions";#N/A,#N/A,FALSE,"Adve";#N/A,#N/A,FALSE,"E-Commerce";#N/A,#N/A,FALSE,"Opex";#N/A,#N/A,FALSE,"P&amp;L";#N/A,#N/A,FALSE,"FCF &amp; DCF"}</definedName>
    <definedName name="jazz2_4_5">{#N/A,#N/A,FALSE,"Spain MKT";#N/A,#N/A,FALSE,"Assumptions";#N/A,#N/A,FALSE,"Adve";#N/A,#N/A,FALSE,"E-Commerce";#N/A,#N/A,FALSE,"Opex";#N/A,#N/A,FALSE,"P&amp;L";#N/A,#N/A,FALSE,"FCF &amp; DCF"}</definedName>
    <definedName name="jazz2_5">{#N/A,#N/A,FALSE,"Spain MKT";#N/A,#N/A,FALSE,"Assumptions";#N/A,#N/A,FALSE,"Adve";#N/A,#N/A,FALSE,"E-Commerce";#N/A,#N/A,FALSE,"Opex";#N/A,#N/A,FALSE,"P&amp;L";#N/A,#N/A,FALSE,"FCF &amp; DCF"}</definedName>
    <definedName name="jazz2_5_1">{#N/A,#N/A,FALSE,"Spain MKT";#N/A,#N/A,FALSE,"Assumptions";#N/A,#N/A,FALSE,"Adve";#N/A,#N/A,FALSE,"E-Commerce";#N/A,#N/A,FALSE,"Opex";#N/A,#N/A,FALSE,"P&amp;L";#N/A,#N/A,FALSE,"FCF &amp; DCF"}</definedName>
    <definedName name="jazz2_5_2">{#N/A,#N/A,FALSE,"Spain MKT";#N/A,#N/A,FALSE,"Assumptions";#N/A,#N/A,FALSE,"Adve";#N/A,#N/A,FALSE,"E-Commerce";#N/A,#N/A,FALSE,"Opex";#N/A,#N/A,FALSE,"P&amp;L";#N/A,#N/A,FALSE,"FCF &amp; DCF"}</definedName>
    <definedName name="jazz2_5_3">{#N/A,#N/A,FALSE,"Spain MKT";#N/A,#N/A,FALSE,"Assumptions";#N/A,#N/A,FALSE,"Adve";#N/A,#N/A,FALSE,"E-Commerce";#N/A,#N/A,FALSE,"Opex";#N/A,#N/A,FALSE,"P&amp;L";#N/A,#N/A,FALSE,"FCF &amp; DCF"}</definedName>
    <definedName name="jazz2_5_4">{#N/A,#N/A,FALSE,"Spain MKT";#N/A,#N/A,FALSE,"Assumptions";#N/A,#N/A,FALSE,"Adve";#N/A,#N/A,FALSE,"E-Commerce";#N/A,#N/A,FALSE,"Opex";#N/A,#N/A,FALSE,"P&amp;L";#N/A,#N/A,FALSE,"FCF &amp; DCF"}</definedName>
    <definedName name="jazz2_5_5">{#N/A,#N/A,FALSE,"Spain MKT";#N/A,#N/A,FALSE,"Assumptions";#N/A,#N/A,FALSE,"Adve";#N/A,#N/A,FALSE,"E-Commerce";#N/A,#N/A,FALSE,"Opex";#N/A,#N/A,FALSE,"P&amp;L";#N/A,#N/A,FALSE,"FCF &amp; DCF"}</definedName>
    <definedName name="jb">{#N/A,#N/A,FALSE,"USD Front page";#N/A,#N/A,FALSE,"USD Financiel overview AOP";#N/A,#N/A,FALSE,"USD Operating P&amp;L AOP";#N/A,#N/A,FALSE,"USD Revenue by product";#N/A,#N/A,FALSE,"USD Revenue &amp; STD Marign Prod.";#N/A,#N/A,FALSE,"USD Std. Margin";#N/A,#N/A,FALSE,"USD Employees by Function";#N/A,#N/A,FALSE,"USD R&amp;D Costs";#N/A,#N/A,FALSE,"USD Inventory";#N/A,#N/A,FALSE,"USD Order Intake by Area";#N/A,#N/A,FALSE,"USD Backlog by area";#N/A,#N/A,FALSE,"USD Backlog by customer";#N/A,#N/A,FALSE,"USD Revenue by Area";#N/A,#N/A,FALSE,"GRAPH  4"}</definedName>
    <definedName name="jbdf">#REF!</definedName>
    <definedName name="jbdf_1">#REF!</definedName>
    <definedName name="JBNAM">"GL02E1CL"</definedName>
    <definedName name="JBNMB">"498277"</definedName>
    <definedName name="jbvgklbglkh">#REF!</definedName>
    <definedName name="jbxbzf">{"BUDGET BY MONTH",#N/A,FALSE,"Member Svs Total";"BUDGET BY QUARTER",#N/A,FALSE,"Member Svs Total";"BUDGET BY MONTH",#N/A,FALSE,"Dept 220";"BUDGET BY QUARTER",#N/A,FALSE,"Dept 220";"BUDGET BY MONTH",#N/A,FALSE,"Dept 300";"BUDGET BY QUARTER",#N/A,FALSE,"Dept 300";"BUDGET BY MONTH",#N/A,FALSE,"Dept 302";"BUDGET BY QUARTER",#N/A,FALSE,"Dept 302";"BUDGET BY MONTH",#N/A,FALSE,"Dept 305";"BUDGET BY QUARTER",#N/A,FALSE,"Dept 305";"BUDGET BY MONTH",#N/A,FALSE,"Dept 306";"BUDGET BY QUARTER",#N/A,FALSE,"Dept 306";"BUDGET BY MONTH",#N/A,FALSE,"Dept 307";"BUDGET BY QUARTER",#N/A,FALSE,"Dept 307";"BUDGET BY MONTH",#N/A,FALSE,"Dept 308";"BUDGET BY QUARTER",#N/A,FALSE,"Dept 308";"BUDGET BY MONTH",#N/A,FALSE,"Dept 309";"BUDGET BY QUARTER",#N/A,FALSE,"Dept 309";"BUDGET BY MONTH",#N/A,FALSE,"Dept 311";"BUDGET BY MONTH",#N/A,FALSE,"Dept 311";"BUDGET BY MONTH",#N/A,FALSE,"Dept 312";"BUDGET BY QUARTER",#N/A,FALSE,"Dept 312";"BUDGET BY MONTH",#N/A,FALSE,"Dept 313";"BUDGET BY QUARTER",#N/A,FALSE,"Dept 313";"BUDGET BY MONTH",#N/A,FALSE,"Dept 321";"BUDGET BY QUARTER",#N/A,FALSE,"Dept 321";"BUDGET BY MONTH",#N/A,FALSE,"Dept 322";"BUDGET BY QUARTER",#N/A,FALSE,"Dept 322";"BUDGET BY MONTH",#N/A,FALSE,"Dept 323";"BUDGET BY QUARTER",#N/A,FALSE,"Dept 323";"BUDGET BY MONTH",#N/A,FALSE,"Dept 331";"BUDGET BY QUARTER",#N/A,FALSE,"Dept 331";"BUDGET BY MONTH",#N/A,FALSE,"Dept 332";"BUDGET BY QUARTER",#N/A,FALSE,"Dept 332";"BUDGET BY MONTH",#N/A,FALSE,"Dept 381";"BUDGET BY QUARTER",#N/A,FALSE,"Dept 381";"BUDGET BY MONTH",#N/A,FALSE,"Dept 382";"BUDGET BY QUARTER",#N/A,FALSE,"Dept 382";"BUDGET BY MONTH",#N/A,FALSE,"Dept 383";"BUDGET BY QUARTER",#N/A,FALSE,"Dept 383";"BUDGET BY MONTH",#N/A,FALSE,"Dept 384";"BUDGET BY QUARTER",#N/A,FALSE,"Dept 384";"BUDGET BY MONTH",#N/A,FALSE,"ABQ DS";"BUDGET BY QUARTER",#N/A,FALSE,"ABQ DS";"BUDGET BY MONTH",#N/A,FALSE,"ABQ Del";"BUDGET BY QUARTER",#N/A,FALSE,"ABQ Del";"BUDGET BY MONTH",#N/A,FALSE,"Del Startup";"BUDGET BY QUARTER",#N/A,FALSE,"Del Startup"}</definedName>
    <definedName name="jdabn">#REF!</definedName>
    <definedName name="jdabn_1">#REF!</definedName>
    <definedName name="JDB_Portfolio">#REF!</definedName>
    <definedName name="jdf">{#N/A,#N/A,FALSE,"Tar-Ass";#N/A,#N/A,FALSE,"Tar-IS";#N/A,#N/A,FALSE,"Tar-BS";#N/A,#N/A,FALSE,"Tar-Adg BS";#N/A,#N/A,FALSE,"Tar-CF"}</definedName>
    <definedName name="jdfnhb">#REF!</definedName>
    <definedName name="jdfnhb_1">#REF!</definedName>
    <definedName name="jdk">0</definedName>
    <definedName name="jdkfs">{#VALUE!,#N/A,FALSE,0;#N/A,#N/A,FALSE,0;#N/A,#N/A,FALSE,0;#N/A,#N/A,FALSE,0;#N/A,#N/A,FALSE,0;#N/A,#N/A,FALSE,0;#N/A,#N/A,FALSE,0;#N/A,#N/A,FALSE,0;#N/A,#N/A,FALSE,0;#N/A,#N/A,FALSE,0;#N/A,#N/A,FALSE,0;#N/A,#N/A,FALSE,0}</definedName>
    <definedName name="jdtj">#REF!</definedName>
    <definedName name="jdtjty">#REF!</definedName>
    <definedName name="jdtjty_1">#REF!</definedName>
    <definedName name="jdvb">#REF!</definedName>
    <definedName name="jdvb_1">#REF!</definedName>
    <definedName name="jeff">{#N/A,#N/A,FALSE,"Summary";#N/A,#N/A,FALSE,"Rollup";#N/A,#N/A,FALSE,"SG&amp;A";#N/A,#N/A,FALSE,"Sales_Rollup";"mixstar assumps",#N/A,FALSE,"MixStar";"mixstar glance",#N/A,FALSE,"MixStar";"mixstar inc stmt",#N/A,FALSE,"MixStar";"HBS Assumps",#N/A,FALSE,"HBS";"HBS Graphs",#N/A,FALSE,"HBS";"HBS Inc Stmt",#N/A,FALSE,"HBS";"HBSA Assumps",#N/A,FALSE,"HBSA";"HBSA Graphs",#N/A,FALSE,"HBSA";"HBSA Inc Stmt",#N/A,FALSE,"HBSA";"MITSloan Assumps",#N/A,FALSE,"MIT-Sloan";"MITSloan Graphs",#N/A,FALSE,"MIT-Sloan";"AFT Assumps",#N/A,FALSE,"AFT";"MITSloan Inc Stmt",#N/A,FALSE,"MIT-Sloan";"SimSch Assumps",#N/A,FALSE,"Sim &amp; Sch";"SimSch Graphs",#N/A,FALSE,"Sim &amp; Sch";"SimSch Inc Stmt",#N/A,FALSE,"Sim &amp; Sch";"UVA Assumps",#N/A,FALSE,"UVA";"UVA Graphs",#N/A,FALSE,"UVA";"UVA Inc Stmt",#N/A,FALSE,"UVA";"AFT Graphs",#N/A,FALSE,"AFT";"AFT Inc Stmt",#N/A,FALSE,"AFT";"AFT Assumps",#N/A,FALSE,"AFT";"Scholastic Assumps",#N/A,FALSE,"Scholastic";"Scholastic Graphs",#N/A,FALSE,"Scholastic";"Scholastic Inc Stmt",#N/A,FALSE,"Scholastic";"CNN Assumps",#N/A,FALSE,"CNN-TESI";"CNN Graphs",#N/A,FALSE,"CNN-TESI";"CNN Inc Stmt",#N/A,FALSE,"CNN-TESI";"CNN E Assumps",#N/A,FALSE,"CNN-TESI E";"CNN E Graphs",#N/A,FALSE,"CNN-TESI E";"NEA Assumps",#N/A,FALSE,"NEA";"CNN E Inc Stmt",#N/A,FALSE,"CNN-TESI E";"NEA Graphs",#N/A,FALSE,"NEA";"NEA Inc Stmt",#N/A,FALSE,"NEA";"NEA Assumps",#N/A,FALSE,"NEA";"NEA P Assumps",#N/A,FALSE,"NEA Priv";"NEA P Graphs",#N/A,FALSE,"NEA Priv";"NEA P Inc Stmt",#N/A,FALSE,"NEA Priv";"Cen21 Assumps",#N/A,FALSE,"Century21";"Cen21 Graph",#N/A,FALSE,"Century21";"Cen21 Inc Stmt",#N/A,FALSE,"Century21";"ECN Assumps",#N/A,FALSE,"ECN";"ECN Graph",#N/A,FALSE,"ECN";"ECN Inc Stmt",#N/A,FALSE,"ECN";"FGIC Assumps",#N/A,FALSE,"FGIC";"FGIC Graphs",#N/A,FALSE,"FGIC";"FGIC Inc Stmt",#N/A,FALSE,"FGIC";"Oxford Assumps",#N/A,FALSE,"OxfordHealth";"Oxford Graphs",#N/A,FALSE,"OxfordHealth";"Oxford Inc Stmt",#N/A,FALSE,"OxfordHealth";"Chevy Assumps",#N/A,FALSE,"Chevy NDC";"Chevy Graphs",#N/A,FALSE,"Chevy NDC";"Chevy Inc Stmt",#N/A,FALSE,"Chevy NDC";"Flowers Assumps",#N/A,FALSE,"1800Flowers";"Flowers Graphs",#N/A,FALSE,"1800Flowers";"Flowers Inc Stmt",#N/A,FALSE,"1800Flowers";"McGHill Assumps",#N/A,FALSE,"McGrawH";"McGHill Graphs",#N/A,FALSE,"McGrawH";"McGHill Inc Stmt",#N/A,FALSE,"McGrawH";"ChesBgl Assumps",#N/A,FALSE,"Ches Bagel";"ChesBgl Graphs",#N/A,FALSE,"Ches Bagel";"ChesBgl Inc Stmt",#N/A,FALSE,"Ches Bagel"}</definedName>
    <definedName name="jen">#REF!</definedName>
    <definedName name="Jennifer">{#N/A,#N/A,FALSE,"ws trial balance sheet";#N/A,#N/A,FALSE,"ws trial bal. p &amp; l";#N/A,#N/A,FALSE,"ws cashflow"}</definedName>
    <definedName name="jera">{#N/A,#N/A,FALSE,"OUT  AREC"}</definedName>
    <definedName name="JESUS">{#N/A,#N/A,TRUE,"Facility-Input";#N/A,#N/A,TRUE,"Graphs";#N/A,#N/A,TRUE,"TOTAL"}</definedName>
    <definedName name="jetta">{#N/A,#N/A,FALSE,"A-R Q&amp;A - WP";#N/A,#N/A,FALSE,"Inv Q&amp;A - WP";#N/A,#N/A,FALSE,"Collateral Reconciliations - WP";#N/A,#N/A,FALSE,"BBC Analysis - WP";#N/A,#N/A,FALSE,"ARAGING HISTORY - WP";#N/A,#N/A,FALSE,"A-R INELIGIBLES - TTL - WP";#N/A,#N/A,FALSE,"A-R INELIGIBLES (2) - WP";#N/A,#N/A,FALSE,"Proof of Delivery - WP";#N/A,#N/A,FALSE,"ARForeign - WP";#N/A,#N/A,FALSE,"CR Memo - WP";#N/A,#N/A,FALSE,"Inv Test - WP";#N/A,#N/A,FALSE,"GP TEST - WP";#N/A,#N/A,FALSE,"AP TEST - WP";#N/A,#N/A,FALSE,"Cash Activity - WP";#N/A,#N/A,FALSE,"BANK LIST - WP";#N/A,#N/A,FALSE,"CANCELLED CKS - WP";#N/A,#N/A,FALSE,"Tax1 - WP";#N/A,#N/A,FALSE,"Tax 2 - WP"}</definedName>
    <definedName name="jeyj">{#N/A,#N/A,FALSE,"Projections";#N/A,#N/A,FALSE,"AccrDil";#N/A,#N/A,FALSE,"PurchPriMult";#N/A,#N/A,FALSE,"Mults7_13";#N/A,#N/A,FALSE,"Mkt Mults";#N/A,#N/A,FALSE,"Acq Mults";#N/A,#N/A,FALSE,"StockPrices";#N/A,#N/A,FALSE,"Prem Paid";#N/A,#N/A,FALSE,"DCF";#N/A,#N/A,FALSE,"AUTO";#N/A,#N/A,FALSE,"Relative Trading";#N/A,#N/A,FALSE,"Mkt Val";#N/A,#N/A,FALSE,"Acq Val"}</definedName>
    <definedName name="jf.augflsh">{"PG1",#N/A,FALSE,"AugFlashTemplate";"PG2",#N/A,FALSE,"AugFlashTemplate"}</definedName>
    <definedName name="jfas">#REF!</definedName>
    <definedName name="jfda">#REF!</definedName>
    <definedName name="jfdnb">#REF!</definedName>
    <definedName name="jfdnb_1">#REF!</definedName>
    <definedName name="jfdsir">{"YTD",#N/A,FALSE,"SUM"}</definedName>
    <definedName name="jfie">#REF!</definedName>
    <definedName name="jfjfj">#REF!</definedName>
    <definedName name="jfjfj_1">{#N/A,#N/A,TRUE,"Cover sheet";#N/A,#N/A,TRUE,"DCF analysis";#N/A,#N/A,TRUE,"WACC calculation"}</definedName>
    <definedName name="jfjfj_2">{#N/A,#N/A,TRUE,"Cover sheet";#N/A,#N/A,TRUE,"DCF analysis";#N/A,#N/A,TRUE,"WACC calculation"}</definedName>
    <definedName name="jfkdjk">#REF!</definedName>
    <definedName name="JFS">#REF!</definedName>
    <definedName name="jfsd">{"Budget by Month",#N/A,FALSE,"VA Departments Roll-up";"Budget by Month",#N/A,FALSE,"220";"Budget by Month",#N/A,FALSE,"300";"Budget by Month",#N/A,FALSE,"302";"Budget by Month",#N/A,FALSE,"305";"Budget by Month",#N/A,FALSE,"310"}</definedName>
    <definedName name="jfvb">#REF!</definedName>
    <definedName name="jfvb_1">#REF!</definedName>
    <definedName name="jg">{"ELIM_YTD",#N/A,FALSE,"EES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jgcjhchj">#REF!</definedName>
    <definedName name="jgf">{#N/A,#N/A,TRUE,"Pivots-Employee";#N/A,"Scenario1",TRUE,"Assumptions Summary"}</definedName>
    <definedName name="jgfj">{"histincome",#N/A,FALSE,"hyfins";"closing balance",#N/A,FALSE,"hyfins"}</definedName>
    <definedName name="jgfjghj">#REF!</definedName>
    <definedName name="jgfs">#REF!</definedName>
    <definedName name="jgh">{#N/A,#N/A,TRUE,"Val - sum";#N/A,#N/A,TRUE,"Val - Sum1";#N/A,#N/A,TRUE,"Val - sum2";#N/A,#N/A,TRUE,"Val - Sum3";#N/A,#N/A,TRUE,"Tar-DCF";#N/A,#N/A,TRUE,"Tar-Val LBO";#N/A,#N/A,TRUE,"Tar-Mult Val"}</definedName>
    <definedName name="jghjg">{#N/A,#N/A,FALSE,"Produkte Erw.";#N/A,#N/A,FALSE,"Produkte Plan";#N/A,#N/A,FALSE,"Leistungen Erw.";#N/A,#N/A,FALSE,"Leistungen Plan";#N/A,#N/A,FALSE,"KA Allg.Kosten (2)";#N/A,#N/A,FALSE,"KA All.Kosten"}</definedName>
    <definedName name="jghjhlldc">{#N/A,#N/A,FALSE,"Umsatz CH";#N/A,#N/A,FALSE,"ER CH";#N/A,#N/A,FALSE,"EA CH (2) ";#N/A,#N/A,FALSE,"EA CH";#N/A,#N/A,FALSE,"EA CH (3) ";#N/A,#N/A,FALSE,"EA CH (4)";#N/A,#N/A,FALSE,"KA CH";#N/A,#N/A,FALSE,"KA CH  (2)";#N/A,#N/A,FALSE,"KA CH  (3)";#N/A,#N/A,FALSE,"KA CH (4)"}</definedName>
    <definedName name="jgkjfjfkjh">{#N/A,#N/A,FALSE,"COVER";#N/A,#N/A,FALSE,"SUMP&amp;L";#N/A,#N/A,FALSE,"SUBSP&amp;L";#N/A,#N/A,FALSE,"SALESANAL"}</definedName>
    <definedName name="jh">{"'100'!$A$1:$M$83"}</definedName>
    <definedName name="jh_1">{#N/A,#N/A,TRUE,"Cover sheet";#N/A,#N/A,TRUE,"INPUTS";#N/A,#N/A,TRUE,"OUTPUTS";#N/A,#N/A,TRUE,"VALUATION"}</definedName>
    <definedName name="jh_2">{#N/A,#N/A,TRUE,"Cover sheet";#N/A,#N/A,TRUE,"INPUTS";#N/A,#N/A,TRUE,"OUTPUTS";#N/A,#N/A,TRUE,"VALUATION"}</definedName>
    <definedName name="jhfjgh">{"coverall",#N/A,FALSE,"Definitions";"cover1",#N/A,FALSE,"Definitions";"cover2",#N/A,FALSE,"Definitions";"cover3",#N/A,FALSE,"Definitions";"cover4",#N/A,FALSE,"Definitions";"cover5",#N/A,FALSE,"Definitions";"blank",#N/A,FALSE,"Definitions"}</definedName>
    <definedName name="jhg">{#N/A,#N/A,FALSE,"Aging Summary";#N/A,#N/A,FALSE,"Ratio Analysis";#N/A,#N/A,FALSE,"Test 120 Day Accts";#N/A,#N/A,FALSE,"Tickmarks"}</definedName>
    <definedName name="jhgf">{"Commentary",#N/A,FALSE,"May"}</definedName>
    <definedName name="jhgjhgjghj">{"mgmt forecast",#N/A,FALSE,"Mgmt Forecast";"dcf table",#N/A,FALSE,"Mgmt Forecast";"sensitivity",#N/A,FALSE,"Mgmt Forecast";"table inputs",#N/A,FALSE,"Mgmt Forecast";"calculations",#N/A,FALSE,"Mgmt Forecast"}</definedName>
    <definedName name="jhgjuy">#REF!</definedName>
    <definedName name="jhh">{"EVA",#N/A,FALSE,"EVA";"WACC",#N/A,FALSE,"WACC"}</definedName>
    <definedName name="jhhgjh">{#N/A,#N/A,FALSE,"KA CH  (2)"}</definedName>
    <definedName name="jhiuh">{"'RCIM'!$E$128"}</definedName>
    <definedName name="jhj">{#N/A,#N/A,FALSE,"Rohstoffnotierungen";#N/A,#N/A,FALSE,"Umsatz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jhjh">{"Olk by Qtr Full",#N/A,FALSE,"Tot PalmPalm";"Olk by Qtr Full",#N/A,FALSE,"Tot Device";"Olk by Qtr Full",#N/A,FALSE,"Platform";"Olk by Qtr Full",#N/A,FALSE,"Palm.Net";"Olk by Qtr Full",#N/A,FALSE,"Elim"}</definedName>
    <definedName name="jhjhgj">{#N/A,#N/A,FALSE,"Rohstoffnotierungen";#N/A,#N/A,FALSE,"Umsatz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jhjkk78">{#N/A,#N/A,FALSE,"Table of Contents";#N/A,#N/A,FALSE,"Overview";#N/A,#N/A,FALSE,"Data"}</definedName>
    <definedName name="jhk">#REF!</definedName>
    <definedName name="jhkkjk">{"mgmt forecast",#N/A,FALSE,"Mgmt Forecast";"dcf table",#N/A,FALSE,"Mgmt Forecast";"sensitivity",#N/A,FALSE,"Mgmt Forecast";"table inputs",#N/A,FALSE,"Mgmt Forecast";"calculations",#N/A,FALSE,"Mgmt Forecast"}</definedName>
    <definedName name="jhl">#REF!</definedName>
    <definedName name="jhll">{#N/A,#N/A,FALSE,"PMW Gruppe 99_98";#N/A,#N/A,FALSE,"PMW KG 98_99";#N/A,#N/A,FALSE,"PMW Inc. 99_98";#N/A,#N/A,FALSE,"PMW VTECH 99_98";#N/A,#N/A,FALSE,"PMW Thail. 99_98";#N/A,#N/A,FALSE,"PMW Canada 99_98";#N/A,#N/A,FALSE,"Währungsabw. 99_98"}</definedName>
    <definedName name="jhngfd">{#N/A,#N/A,FALSE,"ORIX CSC"}</definedName>
    <definedName name="jhnhgg">{#N/A,#N/A,FALSE,"Aging Summary";#N/A,#N/A,FALSE,"Ratio Analysis";#N/A,#N/A,FALSE,"Test 120 Day Accts";#N/A,#N/A,FALSE,"Tickmarks"}</definedName>
    <definedName name="jhnhgg_1">#REF!</definedName>
    <definedName name="jhnhgga">{#N/A,#N/A,FALSE,"Aging Summary";#N/A,#N/A,FALSE,"Ratio Analysis";#N/A,#N/A,FALSE,"Test 120 Day Accts";#N/A,#N/A,FALSE,"Tickmarks"}</definedName>
    <definedName name="jhtht">#REF!</definedName>
    <definedName name="jhtht_1">#REF!</definedName>
    <definedName name="jhu">{#N/A,"PURADD",FALSE,"Business Analysis";#N/A,"PURSPP",FALSE,"Business Analysis";#N/A,"CTGIND",FALSE,"Business Analysis";#N/A,"PURCHM",FALSE,"Business Analysis";#N/A,"SPADD",FALSE,"Business Analysis";#N/A,"EPOXY",FALSE,"Business Analysis";#N/A,"PURPER",FALSE,"Business Analysis"}</definedName>
    <definedName name="JHUIO">{#N/A,#N/A,FALSE,"Aging Summary";#N/A,#N/A,FALSE,"Ratio Analysis";#N/A,#N/A,FALSE,"Test 120 Day Accts";#N/A,#N/A,FALSE,"Tickmarks"}</definedName>
    <definedName name="jhy">{#N/A,#N/A,TRUE,"Sel Fn Data QTD";#N/A,#N/A,TRUE,"TABLE_1 SPREAD ANALYSIS";#N/A,#N/A,TRUE,"Tables 2 to 3 PL";#N/A,#N/A,TRUE,"Tables 4 and 5 ALLL";#N/A,#N/A,TRUE,"Tables 6 to 8 ALLL NPA";#N/A,#N/A,TRUE,"Table 9 to 10 - Balance Sheet";#N/A,#N/A,TRUE,"Table 11 to 12 - Equity"}</definedName>
    <definedName name="ji">{"'Highlights'!$A$1:$M$123"}</definedName>
    <definedName name="jih">{"summary",#N/A,FALSE,"$ Summary";"humberside",#N/A,FALSE,"Local Currency Detail";"mersyside",#N/A,FALSE,"Local Currency Detail";"south wales",#N/A,FALSE,"Local Currency Detail";"teesside",#N/A,FALSE,"Local Currency Detail";"gent/terneuzen",#N/A,FALSE,"Local Currency Detail";"chalampe",#N/A,FALSE,"Local Currency Detail";"botlek",#N/A,FALSE,"Local Currency Detail";"pernis",#N/A,FALSE,"Local Currency Detail";"asu3/eup",#N/A,FALSE,"Local Currency Detail";"electronics uk/ned",#N/A,FALSE,"Local Currency Detail";"electronics ireland",#N/A,FALSE,"Local Currency Detail";"electronics italy",#N/A,FALSE,"Local Currency Detail";"electronics israel/france",#N/A,FALSE,"Local Currency Detail";"strasbourg/germany",#N/A,FALSE,"Local Currency Detail"}</definedName>
    <definedName name="jim">{"'Directory'!$A$72:$E$91"}</definedName>
    <definedName name="jimm">{"'Directory'!$A$72:$E$91"}</definedName>
    <definedName name="jiojio">#REF!</definedName>
    <definedName name="jip">{"'Highlights'!$A$1:$M$123"}</definedName>
    <definedName name="jj">{"'SIVA Pricing Model'!$A$1:$F$39"}</definedName>
    <definedName name="jj.l">{#N/A,#N/A,FALSE,"Umsatz EO BP";#N/A,#N/A,FALSE,"Umsatz EO OP";#N/A,#N/A,FALSE,"ER EO BP";#N/A,#N/A,FALSE,"ER EO OP";#N/A,#N/A,FALSE,"EA EO (2)";#N/A,#N/A,FALSE,"EA EO";#N/A,#N/A,FALSE,"EA EO (3)";#N/A,#N/A,FALSE,"EA EO (4)";#N/A,#N/A,FALSE,"KA EO  (2)";#N/A,#N/A,FALSE,"KA EO";#N/A,#N/A,FALSE,"KA EO  (3)";#N/A,#N/A,FALSE,"KA EO (4)"}</definedName>
    <definedName name="jj_1">#REF!</definedName>
    <definedName name="jjf">{#N/A,#N/A,TRUE,"Tar-Ass";#N/A,#N/A,TRUE,"Tar-Ass LBO";#N/A,#N/A,TRUE,"LBO Ret";#N/A,#N/A,TRUE,"Tar-BS LBO";#N/A,#N/A,TRUE,"Tar-IS LBO";#N/A,#N/A,TRUE,"Tar-CF LBO";#N/A,#N/A,TRUE,"Tar-Debt LBO";#N/A,#N/A,TRUE,"Tar-Int LBO";#N/A,#N/A,TRUE,"Tar-Taxes LBO";#N/A,#N/A,TRUE,"Tar-Val LBO"}</definedName>
    <definedName name="jjfgg">{0,0,"",0}</definedName>
    <definedName name="jjg">{#N/A,#N/A,FALSE,"Contribution Analysis"}</definedName>
    <definedName name="jjhg.lllll">{#N/A,#N/A,FALSE,"Umsatz HM";#N/A,#N/A,FALSE,"ER HM";#N/A,#N/A,FALSE,"EA HM  (2)";#N/A,#N/A,FALSE,"EA HM ";#N/A,#N/A,FALSE,"EA HM  (4)";#N/A,#N/A,FALSE,"EA HM  (3)";#N/A,#N/A,FALSE,"KA HM  (2)";#N/A,#N/A,FALSE,"KA HM";#N/A,#N/A,FALSE,"KA HM  (3)";#N/A,#N/A,FALSE,"KA HM (4)"}</definedName>
    <definedName name="jjj">{#N/A,#N/A,FALSE,"REPORT"}</definedName>
    <definedName name="jjj_1">#REF!</definedName>
    <definedName name="jjj_2">{#N/A,#N/A,FALSE,"REPORT"}</definedName>
    <definedName name="jjj_3">{#N/A,#N/A,FALSE,"REPORT"}</definedName>
    <definedName name="jjj_4">{#N/A,#N/A,FALSE,"REPORT"}</definedName>
    <definedName name="JJJBBB">{#N/A,#N/A,FALSE,"Financiel overview AOP";#N/A,#N/A,FALSE,"Operating P&amp;L AOP";#N/A,#N/A,FALSE,"Revenue by product";#N/A,#N/A,FALSE,"Revenue &amp; STD Marign Prod.";#N/A,#N/A,FALSE,"Std. Margin";#N/A,#N/A,FALSE,"Employees by Function";#N/A,#N/A,FALSE,"R&amp;D Costs";#N/A,#N/A,FALSE,"Inventory";#N/A,#N/A,FALSE,"Order Intake by Area";#N/A,#N/A,FALSE,"Backlog by area";#N/A,#N/A,FALSE,"Backlog by customer";#N/A,#N/A,FALSE,"Revenue by Area"}</definedName>
    <definedName name="jjjj">{"'DIFPRE'!$A$2:$M$54"}</definedName>
    <definedName name="jjjj_1">#REF!</definedName>
    <definedName name="jjjj_2">#REF!</definedName>
    <definedName name="jjjjj">#REF!</definedName>
    <definedName name="jjjjj_1">#REF!</definedName>
    <definedName name="jjjjjj">#REF!</definedName>
    <definedName name="jjjjjj_1">#REF!</definedName>
    <definedName name="jjjjjjj">#REF!</definedName>
    <definedName name="jjjjjjj_1">#REF!</definedName>
    <definedName name="jjjjjjjj">OFFSET([0]!CompRange1Main,9,0,COUNTA([0]!CompRange1Main)-COUNTA(#REF!),1)</definedName>
    <definedName name="jjjk">{#N/A,#N/A,FALSE,"Aging Summary";#N/A,#N/A,FALSE,"Ratio Analysis";#N/A,#N/A,FALSE,"Test 120 Day Accts";#N/A,#N/A,FALSE,"Tickmarks"}</definedName>
    <definedName name="jjjyte">#REF!</definedName>
    <definedName name="jjjyte_1">#REF!</definedName>
    <definedName name="jjk">{#N/A,#N/A,FALSE,"Aging Summary";#N/A,#N/A,FALSE,"Ratio Analysis";#N/A,#N/A,FALSE,"Test 120 Day Accts";#N/A,#N/A,FALSE,"Tickmarks"}</definedName>
    <definedName name="jjkh">{#N/A,#N/A,FALSE,"FFCXOUT3"}</definedName>
    <definedName name="jjkk">#REF!</definedName>
    <definedName name="jjkk_1">#REF!</definedName>
    <definedName name="jjkk_2">#REF!</definedName>
    <definedName name="jjl">{"'표지'!$B$5"}</definedName>
    <definedName name="jjv">{#N/A,#N/A,FALSE,"Bank List";#N/A,#N/A,FALSE,"Entity List";#N/A,#N/A,FALSE,"Rate List"}</definedName>
    <definedName name="JJZK">#REF!</definedName>
    <definedName name="jk">{#N/A,#N/A,FALSE,"Contents";#N/A,#N/A,FALSE,"Stmt Ops-Curr 1-2";#N/A,#N/A,FALSE,"Stmt Ops-YTD 1-3";#N/A,#N/A,FALSE,"Stmt Ops-LOB 1-4";#N/A,#N/A,FALSE,"Stmt Ops-ABR 1-5";#N/A,#N/A,FALSE,"Stmt Ops-LSP 1-6";#N/A,#N/A,FALSE,"Forecast 1-7";#N/A,#N/A,FALSE,"Bal Sht-YTD 1-8";#N/A,#N/A,FALSE,"Cash Flow 1-9";#N/A,#N/A,FALSE,"ABR_Dt 2-2";#N/A,#N/A,FALSE,"AR_ AGING 2-4";#N/A,#N/A,FALSE,"2-5";#N/A,#N/A,FALSE,"LSPREV 2-6";#N/A,#N/A,FALSE,"S, G &amp; A 3-1";#N/A,#N/A,FALSE,"SGA Detail 3-2";#N/A,#N/A,FALSE,"S, G &amp; A 3-3";#N/A,#N/A,FALSE,"Empl Sum 3-4";#N/A,#N/A,FALSE,"Consult 3-7";#N/A,#N/A,FALSE,"FA 3-8";#N/A,#N/A,FALSE,"ABR INV  BY CLT 4-4"}</definedName>
    <definedName name="jkgjh">#REF!</definedName>
    <definedName name="jkhglkjge">#REF!</definedName>
    <definedName name="jkhkj">#REF!</definedName>
    <definedName name="jkiu">{#N/A,"PURCHM",FALSE,"Business Analysis";#N/A,"SPADD",FALSE,"Business Analysis"}</definedName>
    <definedName name="jkj">{#N/A,#N/A,TRUE,"FY BCG";#N/A,#N/A,TRUE,"FY w|o Wireless";#N/A,#N/A,TRUE,"FY Wireless"}</definedName>
    <definedName name="jkjhk">{#N/A,#N/A,FALSE,"Produkte Erw.";#N/A,#N/A,FALSE,"Produkte Plan";#N/A,#N/A,FALSE,"Leistungen Erw.";#N/A,#N/A,FALSE,"Leistungen Plan";#N/A,#N/A,FALSE,"KA Allg.Kosten (2)";#N/A,#N/A,FALSE,"KA All.Kosten"}</definedName>
    <definedName name="jkjk">{#N/A,#N/A,FALSE,"Rohstoffnotierungen";#N/A,#N/A,FALSE,"Umsatz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jkjyf">{0,0,0,0}</definedName>
    <definedName name="jkkjhkj">{#N/A,#N/A,FALSE,"Rohstoffnotierungen";#N/A,#N/A,FALSE,"Umsatz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jkl">{#N/A,#N/A,FALSE,"REPORT"}</definedName>
    <definedName name="jkl_1">#REF!</definedName>
    <definedName name="jkl_2">{#N/A,#N/A,FALSE,"REPORT"}</definedName>
    <definedName name="jkl_3">{#N/A,#N/A,FALSE,"REPORT"}</definedName>
    <definedName name="jkl_4">{#N/A,#N/A,FALSE,"REPORT"}</definedName>
    <definedName name="jklhjk">{#N/A,#N/A,FALSE,"Sheet1"}</definedName>
    <definedName name="jklj">{"TOTAL",#N/A,FALSE,"A";"FISCAL94",#N/A,FALSE,"A";"FISCAL95",#N/A,FALSE,"A";"FISCAL96",#N/A,FALSE,"A";"misc page",#N/A,FALSE,"A"}</definedName>
    <definedName name="jklk">{#N/A,#N/A,FALSE,"Umsatz OK";#N/A,#N/A,FALSE,"ER OK ";#N/A,#N/A,FALSE,"EA OK (2)";#N/A,#N/A,FALSE,"EA OK";#N/A,#N/A,FALSE,"EA OK (3)";#N/A,#N/A,FALSE,"EA OK (4)";#N/A,#N/A,FALSE,"KA OK  (2)";#N/A,#N/A,FALSE,"KA OK";#N/A,#N/A,FALSE,"KA OK  (3)";#N/A,#N/A,FALSE,"KA OK (4)"}</definedName>
    <definedName name="jklkj">{"Sum1",#N/A,FALSE,"Reserve Report";"Sum2",#N/A,FALSE,"Reserve Report";"Sum3",#N/A,FALSE,"Reserve Report";"Sum4",#N/A,FALSE,"Reserve Report"}</definedName>
    <definedName name="jklñ">{"EES_YTD_CHECK",#N/A,FALSE,"EES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jks">{#N/A,#N/A,FALSE,"Aging Summary";#N/A,#N/A,FALSE,"Ratio Analysis";#N/A,#N/A,FALSE,"Test 120 Day Accts";#N/A,#N/A,FALSE,"Tickmarks"}</definedName>
    <definedName name="jkwsd">{"detail",#N/A,FALSE,"mfg";"summary",#N/A,FALSE,"mfg"}</definedName>
    <definedName name="jkygkj">{"Inc.",#N/A,FALSE,"ORIGNAL";"Allocations",#N/A,FALSE,"ORIGNAL";#N/A,#N/A,FALSE,"Inv. Con.";"Balance Sheet 1",#N/A,FALSE,"ORIGNAL";"Balance Sheet 2",#N/A,FALSE,"ORIGNAL";"Assumptions 1",#N/A,FALSE,"ORIGNAL";"Assumptions 2",#N/A,FALSE,"ORIGNAL";"CFS 1",#N/A,FALSE,"ORIGNAL";"CFS 2",#N/A,FALSE,"ORIGNAL";#N/A,#N/A,FALSE,"EBITDA";#N/A,#N/A,FALSE,"Cap. X";#N/A,#N/A,FALSE,"Lease Sch.";"Dep. 1",#N/A,FALSE,"ORIGNAL";"Dep. 2",#N/A,FALSE,"ORIGNAL";"Dep. 3",#N/A,FALSE,"ORIGNAL";"Debt Sch. 1",#N/A,FALSE,"ORIGNAL";"Debt Sch. 2",#N/A,FALSE,"ORIGNAL";"Debt Sch. 3",#N/A,FALSE,"ORIGNAL";"Loan Covenant 1",#N/A,FALSE,"ORIGNAL";"Loan Covenant 2",#N/A,FALSE,"ORIGNAL";#N/A,#N/A,FALSE,"LOAN 2";"WI Inc.",#N/A,FALSE,"ORIGNAL";"WI Holding",#N/A,FALSE,"ORIGNAL"}</definedName>
    <definedName name="jkytu">{0,#N/A,FALSE,0}</definedName>
    <definedName name="jkyut">{0,#N/A,FALSE,0}</definedName>
    <definedName name="jl">#REF!</definedName>
    <definedName name="jljil">{#N/A,#N/A,FALSE,"Cover";"Short outputs",#N/A,FALSE,"Outputs";#N/A,#N/A,FALSE,"Control (In)";"tesco summary",#N/A,FALSE,"Tesco";"Outputs and Co summaries",#N/A,FALSE,"Sainsbury";"Outputs and Co Summaries",#N/A,FALSE,"Carrefour";"Outputs and Co summaries",#N/A,FALSE,"Co D";"Outputs and Co summaries",#N/A,FALSE,"Co E"}</definedName>
    <definedName name="jljil_1">{#N/A,#N/A,FALSE,"Cover";"Short outputs",#N/A,FALSE,"Outputs";#N/A,#N/A,FALSE,"Control (In)";"tesco summary",#N/A,FALSE,"Tesco";"Outputs and Co summaries",#N/A,FALSE,"Sainsbury";"Outputs and Co Summaries",#N/A,FALSE,"Carrefour";"Outputs and Co summaries",#N/A,FALSE,"Co D";"Outputs and Co summaries",#N/A,FALSE,"Co E"}</definedName>
    <definedName name="jljil_2">{#N/A,#N/A,FALSE,"Cover";"Short outputs",#N/A,FALSE,"Outputs";#N/A,#N/A,FALSE,"Control (In)";"tesco summary",#N/A,FALSE,"Tesco";"Outputs and Co summaries",#N/A,FALSE,"Sainsbury";"Outputs and Co Summaries",#N/A,FALSE,"Carrefour";"Outputs and Co summaries",#N/A,FALSE,"Co D";"Outputs and Co summaries",#N/A,FALSE,"Co E"}</definedName>
    <definedName name="jlklkjlk">{#N/A,#N/A,FALSE,"Bakersfield PCs";#N/A,#N/A,FALSE,"Bremer PCs";#N/A,#N/A,FALSE,"Bakersfield Notebooks"}</definedName>
    <definedName name="jllk">{#N/A,#N/A,TRUE,"Monthly Wireless";#N/A,#N/A,TRUE,"Qrt Wireless";#N/A,#N/A,TRUE,"FY Wireless";#N/A,#N/A,TRUE,"1Q Wireless";#N/A,#N/A,TRUE,"2Q Wireless";#N/A,#N/A,TRUE,"3Q Wireless";#N/A,#N/A,TRUE,"4Q Wireless"}</definedName>
    <definedName name="jluy2">{#N/A,#N/A,FALSE,"Front Page";#N/A,#N/A,FALSE,"Mfg Var";#N/A,#N/A,FALSE,"Family Unit Cost Graphs";#N/A,#N/A,FALSE,"Product Cost Graphs";#N/A,#N/A,FALSE,"Unit Cost Setup";#N/A,#N/A,FALSE,"Yields";#N/A,#N/A,FALSE,"Emery";#N/A,#N/A,FALSE,"GI Pricing";#N/A,#N/A,FALSE,"Actuals";#N/A,#N/A,FALSE,"Forecast"}</definedName>
    <definedName name="Jmelo">{#N/A,#N/A,FALSE,"LT Assets";#N/A,#N/A,FALSE,"Facilities"}</definedName>
    <definedName name="jmhngbdf">{"rawdata",#N/A,TRUE,"HKT";"in",#N/A,TRUE,"HKT";"rawdata",#N/A,TRUE,"PTInd";"in",#N/A,TRUE,"PTInd";"rawdata",#N/A,TRUE,"NTT";"in",#N/A,TRUE,"NTT";"rawdata",#N/A,TRUE,"PLD";"in",#N/A,TRUE,"PLD";"rawdata",#N/A,TRUE,"PTTelk";"in",#N/A,TRUE,"PTTelk";"rawdata",#N/A,TRUE,"ST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jmjnhdgbfvzdc">{#N/A,#N/A,FALSE,"AD_Purchase";#N/A,#N/A,FALSE,"Credit";#N/A,#N/A,FALSE,"PF Acquisition";#N/A,#N/A,FALSE,"PF Offering"}</definedName>
    <definedName name="jmngbfv">{#N/A,#N/A,FALSE,"IPO";#N/A,#N/A,FALSE,"DCF";#N/A,#N/A,FALSE,"LBO";#N/A,#N/A,FALSE,"MULT_VAL";#N/A,#N/A,FALSE,"Status Quo";#N/A,#N/A,FALSE,"Recap"}</definedName>
    <definedName name="jmnhbgfv">{#N/A,#N/A,FALSE,"FACTSHEETS";#N/A,#N/A,FALSE,"pump";#N/A,#N/A,FALSE,"filter"}</definedName>
    <definedName name="jmnhgbfv">{"definitions",#N/A,TRUE,"Definitions";"out1",#N/A,TRUE,"Valuation";"out2",#N/A,TRUE,"Valuation";"out3",#N/A,TRUE,"Valuation";"out4",#N/A,TRUE,"Valuation";"out",#N/A,TRUE,"Efficiency";"out1",#N/A,TRUE,"Growth,Margin,Rev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jmrnhdbgtvsdfc">{"rawdata",#N/A,TRUE,"HKT";"in",#N/A,TRUE,"HKT";"rawdata",#N/A,TRUE,"PTInd";"in",#N/A,TRUE,"PTInd";"rawdata",#N/A,TRUE,"NTT";"in",#N/A,TRUE,"NTT";"rawdata",#N/A,TRUE,"PLD";"in",#N/A,TRUE,"PLD";"rawdata",#N/A,TRUE,"PTTelk";"in",#N/A,TRUE,"PTTelk";"rawdata",#N/A,TRUE,"ST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jmynhtbgbfv">{"PF Analysis",#N/A,FALSE,"Merger Plan"}</definedName>
    <definedName name="jnbid">{"detail",#N/A,FALSE,"mfg";"summary",#N/A,FALSE,"mfg"}</definedName>
    <definedName name="jnhdbgvf">{#N/A,#N/A,FALSE,"TSUM";#N/A,#N/A,FALSE,"shares";#N/A,#N/A,FALSE,"earnout";#N/A,#N/A,FALSE,"Heaty";#N/A,#N/A,FALSE,"self-tend";#N/A,#N/A,FALSE,"self-sum"}</definedName>
    <definedName name="JNPRpublish">{#N/A,#N/A,FALSE,"Index";"Stmts_Qtrs",#N/A,FALSE,"Summary";"Stmts_24 mo",#N/A,FALSE,"Summary";"Summary_24",#N/A,FALSE,"Revenue";"Month_24",#N/A,FALSE,"Engineering";"Month_24",#N/A,FALSE,"Marketing";"Month_24",#N/A,FALSE,"G &amp; A";"Month_24",#N/A,FALSE,"Manufacturing"}</definedName>
    <definedName name="jny">{#N/A,#N/A,TRUE,"Итоги";#N/A,#N/A,TRUE,"Источники";#N/A,#N/A,TRUE,"Налоги";#N/A,#N/A,TRUE,"Зарплата";#N/A,#N/A,TRUE,"ЭНЕРГИЯ";#N/A,#N/A,TRUE,"СЫРЬЕ";#N/A,#N/A,TRUE,"Коммерция";#N/A,#N/A,TRUE,"РЕМОНТЫ";#N/A,#N/A,TRUE,"УСО&amp;УРС";#N/A,#N/A,TRUE,"Фин.операции";#N/A,#N/A,TRUE,"Прочие "}</definedName>
    <definedName name="Jo">{"PG1",#N/A,FALSE,"AugFlashTemplate";"PG2",#N/A,FALSE,"AugFlashTemplate"}</definedName>
    <definedName name="Job_Name">#REF!</definedName>
    <definedName name="jobu">{#N/A,#N/A,FALSE,"Projections";#N/A,#N/A,FALSE,"Multiples Valuation";#N/A,#N/A,FALSE,"LBO";#N/A,#N/A,FALSE,"Multiples_Sensitivity";#N/A,#N/A,FALSE,"Summary"}</definedName>
    <definedName name="JODMfind">{"graph",#N/A,FALSE,"WWJU";"graph",#N/A,FALSE,"WWSEM";"graph",#N/A,FALSE,"GOMJU";"graph",#N/A,FALSE,"GOMSEM";"graph",#N/A,FALSE,"NSJU";"graph",#N/A,FALSE,"NSSEM";"graph",#N/A,FALSE,"WAJU";"graph",#N/A,FALSE,"STOCKPRI";"graph",#N/A,FALSE,"CFTEV";"graph",#N/A,FALSE,"NAV-RCV";"graph",#N/A,FALSE,"CRUDEWW"}</definedName>
    <definedName name="Joe">{#N/A,#N/A,FALSE,"Aging Summary";#N/A,#N/A,FALSE,"Ratio Analysis";#N/A,#N/A,FALSE,"Test 120 Day Accts";#N/A,#N/A,FALSE,"Tickmarks"}</definedName>
    <definedName name="JOHN">{#N/A,#N/A,FALSE,"PERSONAL"}</definedName>
    <definedName name="joimnf">{"'RCIM'!$E$128"}</definedName>
    <definedName name="jollj">{#N/A,#N/A,FALSE,"Operating";#N/A,#N/A,FALSE,"Sales"}</definedName>
    <definedName name="jomn">{"pro_view",#N/A,FALSE,"EEFSNAP2";"rep_view",#N/A,FALSE,"EEFSNAP2"}</definedName>
    <definedName name="jop">{"bs",#N/A,FALSE,"SCF"}</definedName>
    <definedName name="JORGE">#REF!</definedName>
    <definedName name="jöuiuiuzi">{#N/A,#N/A,FALSE,"Umsatz 99";#N/A,#N/A,FALSE,"ER 99 "}</definedName>
    <definedName name="JP">{"'SIVA Pricing Model'!$A$1:$F$39"}</definedName>
    <definedName name="jrd">#REF!</definedName>
    <definedName name="jrtrte">{#N/A,#N/A,FALSE,"Aging Summary";#N/A,#N/A,FALSE,"Ratio Analysis";#N/A,#N/A,FALSE,"Test 120 Day Accts";#N/A,#N/A,FALSE,"Tickmarks"}</definedName>
    <definedName name="js">{"DCF1",#N/A,FALSE,"SIERRA DCF";"MATRIX1",#N/A,FALSE,"SIERRA DCF"}</definedName>
    <definedName name="jsfda">{"incomemth",#N/A,TRUE,"forecast00";"incomepercentmth",#N/A,TRUE,"forecast00";"balancemth",#N/A,TRUE,"forecast00";"cashmth",#N/A,TRUE,"forecast00";"covenantmth",#N/A,TRUE,"forecast00"}</definedName>
    <definedName name="jsgjghk">{"qchm_dcf",#N/A,FALSE,"QCHMDCF2";"qchm_terminal",#N/A,FALSE,"QCHMDCF2"}</definedName>
    <definedName name="jsnb">#REF!</definedName>
    <definedName name="jsnb_1">#REF!</definedName>
    <definedName name="jsr">#REF!</definedName>
    <definedName name="jsx">{"DCF","UPSIDE CASE",FALSE,"Sheet1";"DCF","BASE CASE",FALSE,"Sheet1";"DCF","DOWNSIDE CASE",FALSE,"Sheet1"}</definedName>
    <definedName name="jt">{"mgmt forecast",#N/A,FALSE,"Mgmt Forecast";"dcf table",#N/A,FALSE,"Mgmt Forecast";"sensitivity",#N/A,FALSE,"Mgmt Forecast";"table inputs",#N/A,FALSE,"Mgmt Forecast";"calculations",#N/A,FALSE,"Mgmt Forecast"}</definedName>
    <definedName name="jtrj">{#N/A,#N/A,TRUE,"Pivots-Employee";#N/A,"Scenerio2",TRUE,"Assumptions Summary"}</definedName>
    <definedName name="jttrj">#REF!</definedName>
    <definedName name="jttrj_1">#REF!</definedName>
    <definedName name="jty">{"Agg Output",#N/A,FALSE,"Operational Drivers Output";"NW Output",#N/A,FALSE,"Operational Drivers Output";"South Output",#N/A,FALSE,"Operational Drivers Output";"Central Output",#N/A,FALSE,"Operational Drivers Output"}</definedName>
    <definedName name="jtyj">{"Draft",#N/A,FALSE,"Feb-96"}</definedName>
    <definedName name="jtyjk">{#N/A,#N/A,FALSE,"FY97";#N/A,#N/A,FALSE,"FY98";#N/A,#N/A,FALSE,"FY99";#N/A,#N/A,FALSE,"FY00";#N/A,#N/A,FALSE,"FY01"}</definedName>
    <definedName name="ju">{"detail",#N/A,FALSE,"mfg";"summary",#N/A,FALSE,"mfg"}</definedName>
    <definedName name="judy">{#N/A,#N/A,FALSE,"Pharm";#N/A,#N/A,FALSE,"WWCM"}</definedName>
    <definedName name="judy_1">#REF!</definedName>
    <definedName name="judy_2">{#N/A,#N/A,FALSE,"Pharm";#N/A,#N/A,FALSE,"WWCM"}</definedName>
    <definedName name="judy_3">{#N/A,#N/A,FALSE,"Pharm";#N/A,#N/A,FALSE,"WWCM"}</definedName>
    <definedName name="judy_4">{#N/A,#N/A,FALSE,"Pharm";#N/A,#N/A,FALSE,"WWCM"}</definedName>
    <definedName name="judy1">{#N/A,#N/A,FALSE,"Pharm";#N/A,#N/A,FALSE,"WWCM"}</definedName>
    <definedName name="judy1_1">#REF!</definedName>
    <definedName name="judy1_2">{#N/A,#N/A,FALSE,"Pharm";#N/A,#N/A,FALSE,"WWCM"}</definedName>
    <definedName name="judy1_3">{#N/A,#N/A,FALSE,"Pharm";#N/A,#N/A,FALSE,"WWCM"}</definedName>
    <definedName name="judy1_4">{#N/A,#N/A,FALSE,"Pharm";#N/A,#N/A,FALSE,"WWCM"}</definedName>
    <definedName name="judya">#REF!</definedName>
    <definedName name="judyb">#REF!</definedName>
    <definedName name="judyc">#REF!</definedName>
    <definedName name="judyd">#REF!</definedName>
    <definedName name="judye">#REF!</definedName>
    <definedName name="judyf">#REF!</definedName>
    <definedName name="judyg">#REF!</definedName>
    <definedName name="judyh">#REF!</definedName>
    <definedName name="judyn">#REF!</definedName>
    <definedName name="judyp">#REF!</definedName>
    <definedName name="judyr">#REF!</definedName>
    <definedName name="judyv">#REF!</definedName>
    <definedName name="jui">{"YD OTHER",#N/A,FALSE,"YTD"}</definedName>
    <definedName name="juio">{"Page 1",#N/A,FALSE,"OpExJanVsPY";"Page 2",#N/A,FALSE,"OpExJanVsPY"}</definedName>
    <definedName name="jujurej">#REF!</definedName>
    <definedName name="jujurej_1">#REF!</definedName>
    <definedName name="JULAND">#REF!</definedName>
    <definedName name="julcasha">{#N/A,#N/A,FALSE,"Front Page";#N/A,#N/A,FALSE,"Mfg Var";#N/A,#N/A,FALSE,"Family Unit Cost Graphs";#N/A,#N/A,FALSE,"Product Cost Graphs";#N/A,#N/A,FALSE,"Unit Cost Setup";#N/A,#N/A,FALSE,"Yields";#N/A,#N/A,FALSE,"Emery";#N/A,#N/A,FALSE,"GI Pricing";#N/A,#N/A,FALSE,"Actuals";#N/A,#N/A,FALSE,"Forecast"}</definedName>
    <definedName name="julio2">#REF!</definedName>
    <definedName name="JULWAR">#REF!</definedName>
    <definedName name="July">{"'SIVA Pricing Model'!$A$1:$F$39"}</definedName>
    <definedName name="July_1">{"'SIVA Pricing Model'!$A$1:$F$39"}</definedName>
    <definedName name="July_2">{"'SIVA Pricing Model'!$A$1:$F$39"}</definedName>
    <definedName name="July08">#REF!</definedName>
    <definedName name="july1">{#N/A,#N/A,FALSE,"Front Page";#N/A,#N/A,FALSE,"Mfg Var";#N/A,#N/A,FALSE,"Family Unit Cost Graphs";#N/A,#N/A,FALSE,"Product Cost Graphs";#N/A,#N/A,FALSE,"Unit Cost Setup";#N/A,#N/A,FALSE,"Yields";#N/A,#N/A,FALSE,"Emery";#N/A,#N/A,FALSE,"GI Pricing";#N/A,#N/A,FALSE,"Actuals";#N/A,#N/A,FALSE,"Forecast"}</definedName>
    <definedName name="July2008">#REF!</definedName>
    <definedName name="JULYAND">#REF!</definedName>
    <definedName name="julyb">{#N/A,#N/A,FALSE,"Front Page";#N/A,#N/A,FALSE,"Mfg Var";#N/A,#N/A,FALSE,"Family Unit Cost Graphs";#N/A,#N/A,FALSE,"Product Cost Graphs";#N/A,#N/A,FALSE,"Unit Cost Setup";#N/A,#N/A,FALSE,"Yields";#N/A,#N/A,FALSE,"Emery";#N/A,#N/A,FALSE,"GI Pricing";#N/A,#N/A,FALSE,"Actuals";#N/A,#N/A,FALSE,"Forecast"}</definedName>
    <definedName name="julybs">{#N/A,#N/A,FALSE,"Front Page";#N/A,#N/A,FALSE,"Mfg Var";#N/A,#N/A,FALSE,"Family Unit Cost Graphs";#N/A,#N/A,FALSE,"Product Cost Graphs";#N/A,#N/A,FALSE,"Unit Cost Setup";#N/A,#N/A,FALSE,"Yields";#N/A,#N/A,FALSE,"Emery";#N/A,#N/A,FALSE,"GI Pricing";#N/A,#N/A,FALSE,"Actuals";#N/A,#N/A,FALSE,"Forecast"}</definedName>
    <definedName name="julyc">{#N/A,#N/A,FALSE,"Front Page";#N/A,#N/A,FALSE,"Mfg Var";#N/A,#N/A,FALSE,"Family Unit Cost Graphs";#N/A,#N/A,FALSE,"Product Cost Graphs";#N/A,#N/A,FALSE,"Unit Cost Setup";#N/A,#N/A,FALSE,"Yields";#N/A,#N/A,FALSE,"Emery";#N/A,#N/A,FALSE,"GI Pricing";#N/A,#N/A,FALSE,"Actuals";#N/A,#N/A,FALSE,"Forecast"}</definedName>
    <definedName name="julycasb">{#N/A,#N/A,FALSE,"Front Page";#N/A,#N/A,FALSE,"Mfg Var";#N/A,#N/A,FALSE,"Family Unit Cost Graphs";#N/A,#N/A,FALSE,"Product Cost Graphs";#N/A,#N/A,FALSE,"Unit Cost Setup";#N/A,#N/A,FALSE,"Yields";#N/A,#N/A,FALSE,"Emery";#N/A,#N/A,FALSE,"GI Pricing";#N/A,#N/A,FALSE,"Actuals";#N/A,#N/A,FALSE,"Forecast"}</definedName>
    <definedName name="julye">{#N/A,#N/A,FALSE,"Front Page";#N/A,#N/A,FALSE,"Mfg Var";#N/A,#N/A,FALSE,"Family Unit Cost Graphs";#N/A,#N/A,FALSE,"Product Cost Graphs";#N/A,#N/A,FALSE,"Unit Cost Setup";#N/A,#N/A,FALSE,"Yields";#N/A,#N/A,FALSE,"Emery";#N/A,#N/A,FALSE,"GI Pricing";#N/A,#N/A,FALSE,"Actuals";#N/A,#N/A,FALSE,"Forecast"}</definedName>
    <definedName name="julyhdcntgrow">{#N/A,#N/A,FALSE,"Front Page";#N/A,#N/A,FALSE,"Mfg Var";#N/A,#N/A,FALSE,"Family Unit Cost Graphs";#N/A,#N/A,FALSE,"Product Cost Graphs";#N/A,#N/A,FALSE,"Unit Cost Setup";#N/A,#N/A,FALSE,"Yields";#N/A,#N/A,FALSE,"Emery";#N/A,#N/A,FALSE,"GI Pricing";#N/A,#N/A,FALSE,"Actuals";#N/A,#N/A,FALSE,"Forecast"}</definedName>
    <definedName name="julymaster">#REF!</definedName>
    <definedName name="JULYWAR">#REF!</definedName>
    <definedName name="JUNE">#REF!</definedName>
    <definedName name="JUNE08">#REF!</definedName>
    <definedName name="JUNEAND">#REF!</definedName>
    <definedName name="JUNEWAR">#REF!</definedName>
    <definedName name="JUNEY">#REF!</definedName>
    <definedName name="junk">#REF!</definedName>
    <definedName name="junk1">{"PG1",#N/A,FALSE,"AugFlashTemplate";"PG2",#N/A,FALSE,"AugFlashTemplate"}</definedName>
    <definedName name="Junk10">{"PG1",#N/A,FALSE,"AugFlashTemplate";"PG2",#N/A,FALSE,"AugFlashTemplate"}</definedName>
    <definedName name="junk100">{"PG1",#N/A,FALSE,"AugFlashTemplate";"PG2",#N/A,FALSE,"AugFlashTemplate"}</definedName>
    <definedName name="junk2">{"BS",#N/A,FALSE,"USA"}</definedName>
    <definedName name="junk2_1">#REF!</definedName>
    <definedName name="junk2_2">#REF!</definedName>
    <definedName name="junk200">{"PG1",#N/A,FALSE,"AugFlashTemplate";"PG2",#N/A,FALSE,"AugFlashTemplate"}</definedName>
    <definedName name="junk3">{"BS",#N/A,FALSE,"USA"}</definedName>
    <definedName name="junk3_1">#REF!</definedName>
    <definedName name="junk3_2">#REF!</definedName>
    <definedName name="junk300">{"PG1",#N/A,FALSE,"AugFlashTemplate";"PG2",#N/A,FALSE,"AugFlashTemplate"}</definedName>
    <definedName name="junk500">{"PG1",#N/A,FALSE,"AugFlashTemplate";"PG2",#N/A,FALSE,"AugFlashTemplate"}</definedName>
    <definedName name="junkme">{#N/A,#N/A,TRUE,"Status Report";#N/A,#N/A,TRUE,"Current Forecast";#N/A,#N/A,TRUE,"Last Forecast";#N/A,#N/A,TRUE,"BP";#N/A,#N/A,TRUE,"LY"}</definedName>
    <definedName name="Justif">{#N/A,#N/A,FALSE,"Extra2";#N/A,#N/A,FALSE,"Comp2";#N/A,#N/A,FALSE,"Ret-PL"}</definedName>
    <definedName name="jut">#REF!</definedName>
    <definedName name="jvd">#REF!</definedName>
    <definedName name="jvh">{"BUDGET BY MONTH",#N/A,FALSE,"Member Svs Total";"BUDGET BY QUARTER",#N/A,FALSE,"Member Svs Total";"BUDGET BY MONTH",#N/A,FALSE,"Dept 220";"BUDGET BY QUARTER",#N/A,FALSE,"Dept 220";"BUDGET BY MONTH",#N/A,FALSE,"Dept 300";"BUDGET BY QUARTER",#N/A,FALSE,"Dept 300";"BUDGET BY MONTH",#N/A,FALSE,"Dept 302";"BUDGET BY QUARTER",#N/A,FALSE,"Dept 302";"BUDGET BY MONTH",#N/A,FALSE,"Dept 305";"BUDGET BY QUARTER",#N/A,FALSE,"Dept 305";"BUDGET BY MONTH",#N/A,FALSE,"Dept 306";"BUDGET BY QUARTER",#N/A,FALSE,"Dept 306";"BUDGET BY MONTH",#N/A,FALSE,"Dept 307";"BUDGET BY QUARTER",#N/A,FALSE,"Dept 307";"BUDGET BY MONTH",#N/A,FALSE,"Dept 308";"BUDGET BY QUARTER",#N/A,FALSE,"Dept 308";"BUDGET BY MONTH",#N/A,FALSE,"Dept 309";"BUDGET BY QUARTER",#N/A,FALSE,"Dept 309";"BUDGET BY MONTH",#N/A,FALSE,"Dept 311";"BUDGET BY MONTH",#N/A,FALSE,"Dept 311";"BUDGET BY MONTH",#N/A,FALSE,"Dept 312";"BUDGET BY QUARTER",#N/A,FALSE,"Dept 312";"BUDGET BY MONTH",#N/A,FALSE,"Dept 313";"BUDGET BY QUARTER",#N/A,FALSE,"Dept 313";"BUDGET BY MONTH",#N/A,FALSE,"Dept 321";"BUDGET BY QUARTER",#N/A,FALSE,"Dept 321";"BUDGET BY MONTH",#N/A,FALSE,"Dept 322";"BUDGET BY QUARTER",#N/A,FALSE,"Dept 322";"BUDGET BY MONTH",#N/A,FALSE,"Dept 323";"BUDGET BY QUARTER",#N/A,FALSE,"Dept 323";"BUDGET BY MONTH",#N/A,FALSE,"Dept 331";"BUDGET BY QUARTER",#N/A,FALSE,"Dept 331";"BUDGET BY MONTH",#N/A,FALSE,"Dept 332";"BUDGET BY QUARTER",#N/A,FALSE,"Dept 332";"BUDGET BY MONTH",#N/A,FALSE,"Dept 381";"BUDGET BY QUARTER",#N/A,FALSE,"Dept 381";"BUDGET BY MONTH",#N/A,FALSE,"Dept 382";"BUDGET BY QUARTER",#N/A,FALSE,"Dept 382";"BUDGET BY MONTH",#N/A,FALSE,"Dept 383";"BUDGET BY QUARTER",#N/A,FALSE,"Dept 383";"BUDGET BY MONTH",#N/A,FALSE,"Dept 384";"BUDGET BY QUARTER",#N/A,FALSE,"Dept 384";"BUDGET BY MONTH",#N/A,FALSE,"ABQ DS";"BUDGET BY QUARTER",#N/A,FALSE,"ABQ DS";"BUDGET BY MONTH",#N/A,FALSE,"ABQ Del";"BUDGET BY QUARTER",#N/A,FALSE,"ABQ Del";"BUDGET BY MONTH",#N/A,FALSE,"Del Startup";"BUDGET BY QUARTER",#N/A,FALSE,"Del Startup"}</definedName>
    <definedName name="jwerioj">#REF!</definedName>
    <definedName name="jy">{"Headcount Worksheet",#N/A,FALSE,"HEADCOUNT"}</definedName>
    <definedName name="jyfng">{0,0,"",0}</definedName>
    <definedName name="jyhtgrf">{#N/A,#N/A,FALSE,"Summ";"Sens2",#N/A,FALSE,"PF";"PF Page1",#N/A,FALSE,"PF";"PF Page2",#N/A,FALSE,"PF";"PF Page3",#N/A,FALSE,"PF";"Sens1",#N/A,FALSE,"PF"}</definedName>
    <definedName name="jyrjmjm">{#N/A,#N/A,FALSE,"Debt Accr";#N/A,#N/A,FALSE,"Stock Accr";#N/A,#N/A,FALSE,"Debt Stock Accr"}</definedName>
    <definedName name="jyte">#REF!</definedName>
    <definedName name="jythjftddfgsd">{"'Sheet1'!$A$1:$O$40"}</definedName>
    <definedName name="jyujyj">#REF!</definedName>
    <definedName name="jyujyj_1">#REF!</definedName>
    <definedName name="k">{#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k_1">{#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k_2">{#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k_3">{#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k_4">{#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K2__CVPARAMS__">"Any by Any!$B$17:$C$38;"</definedName>
    <definedName name="K2__EVCOMOPTS__">10</definedName>
    <definedName name="K2__LOCKEDCVW__">"MAIN,DEP,BUDGET,E.GAAP,ALL_JOBS,ALL_ORGS,ALL_PRODS,ALL_SUBACCTS,2004.TOTAL,PERIODIC,;"</definedName>
    <definedName name="K2__LOCKSTATUS__">2</definedName>
    <definedName name="K2__MAXEXPCOLS__">100</definedName>
    <definedName name="K2__MAXEXPROWS__">1000</definedName>
    <definedName name="K2__WBEVMODE__">1</definedName>
    <definedName name="K2__WBREFOPTIONS__">134217740</definedName>
    <definedName name="K2_WBEVMODE">-1</definedName>
    <definedName name="ka">{"TOTAL",#N/A,FALSE,"A";"FISCAL94",#N/A,FALSE,"A";"FISCAL95",#N/A,FALSE,"A";"FISCAL96",#N/A,FALSE,"A";"misc page",#N/A,FALSE,"A"}</definedName>
    <definedName name="KABBASI">{#N/A,#N/A,FALSE,"s12 Access Fam BSP";#N/A,#N/A,FALSE,"s13 WG";#N/A,#N/A,FALSE,"s14 Azlan BSP";#N/A,#N/A,FALSE,"s15 Access Stk Rotate";#N/A,#N/A,FALSE,"s16 WG Stk Rotate";#N/A,#N/A,FALSE,"s17.Avg Days POS"}</definedName>
    <definedName name="kafj">{#N/A,#N/A,FALSE,"Front Page";#N/A,#N/A,FALSE,"Mfg Var";#N/A,#N/A,FALSE,"Family Unit Cost Graphs";#N/A,#N/A,FALSE,"Product Cost Graphs";#N/A,#N/A,FALSE,"Unit Cost Setup";#N/A,#N/A,FALSE,"Yields";#N/A,#N/A,FALSE,"Emery";#N/A,#N/A,FALSE,"GI Pricing";#N/A,#N/A,FALSE,"Actuals";#N/A,#N/A,FALSE,"Forecast"}</definedName>
    <definedName name="kajdbv">#REF!</definedName>
    <definedName name="kajdbv_1">#REF!</definedName>
    <definedName name="KAM">#REF!</definedName>
    <definedName name="KAM_1">#REF!</definedName>
    <definedName name="kamal">{#N/A,#N/A,FALSE,"Staffnos &amp; cost"}</definedName>
    <definedName name="kaman">{#N/A,#N/A,FALSE,"OMM III";#N/A,#N/A,FALSE,"1995 PLAN";#N/A,#N/A,FALSE,"1995 TARGET";#N/A,#N/A,FALSE,"1995 ADJUSTED"}</definedName>
    <definedName name="kaminami">{#N/A,#N/A,FALSE,"Australia";#N/A,#N/A,FALSE,"Austria";#N/A,#N/A,FALSE,"Belgium";#N/A,#N/A,FALSE,"Canada";#N/A,#N/A,FALSE,"France";#N/A,#N/A,FALSE,"Germany";#N/A,#N/A,FALSE,"Hong Kong";#N/A,#N/A,FALSE,"Italy";#N/A,#N/A,FALSE,"Japan";#N/A,#N/A,FALSE,"Korea";#N/A,#N/A,FALSE,"Mexico";#N/A,#N/A,FALSE,"Poland";#N/A,#N/A,FALSE,"Spain";#N/A,#N/A,FALSE,"Switzerland";#N/A,#N/A,FALSE,"UK"}</definedName>
    <definedName name="Kansi2">#REF!</definedName>
    <definedName name="kas">{"TOTAL",#N/A,FALSE,"A";"FISCAL94",#N/A,FALSE,"A";"FISCAL95",#N/A,FALSE,"A";"FISCAL96",#N/A,FALSE,"A";"misc page",#N/A,FALSE,"A"}</definedName>
    <definedName name="kasfja">{#N/A,#N/A,FALSE,"Front Page";#N/A,#N/A,FALSE,"Mfg Var";#N/A,#N/A,FALSE,"Family Unit Cost Graphs";#N/A,#N/A,FALSE,"Product Cost Graphs";#N/A,#N/A,FALSE,"Unit Cost Setup";#N/A,#N/A,FALSE,"Yields";#N/A,#N/A,FALSE,"Emery";#N/A,#N/A,FALSE,"GI Pricing";#N/A,#N/A,FALSE,"Actuals";#N/A,#N/A,FALSE,"Forecast"}</definedName>
    <definedName name="Kathy">#REF!</definedName>
    <definedName name="Kathy12">#REF!</definedName>
    <definedName name="katkg">#REF!</definedName>
    <definedName name="katkg_1">#REF!</definedName>
    <definedName name="Kaufman">{#N/A,#N/A,FALSE,"A";#N/A,#N/A,FALSE,"B-TOT";#N/A,#N/A,FALSE,"Declaration1";#N/A,#N/A,FALSE,"Spravka1";#N/A,#N/A,FALSE,"A (2)";#N/A,#N/A,FALSE,"B-TOT (2)";#N/A,#N/A,FALSE,"Declaration1 (2)";#N/A,#N/A,FALSE,"Spravka1 (2)"}</definedName>
    <definedName name="kay">{"bs",#N/A,FALSE,"SCF"}</definedName>
    <definedName name="Kb">{#N/A,#N/A,FALSE,"WC OMM III";#N/A,#N/A,FALSE,"WC 1995 PLAN";#N/A,#N/A,FALSE,"WC 1995 ADJUSTED"}</definedName>
    <definedName name="kd">{#N/A,#N/A,FALSE,"Front Page";#N/A,#N/A,FALSE,"Mfg Var";#N/A,#N/A,FALSE,"Family Unit Cost Graphs";#N/A,#N/A,FALSE,"Product Cost Graphs";#N/A,#N/A,FALSE,"Unit Cost Setup";#N/A,#N/A,FALSE,"Yields";#N/A,#N/A,FALSE,"Emery";#N/A,#N/A,FALSE,"GI Pricing";#N/A,#N/A,FALSE,"Actuals";#N/A,#N/A,FALSE,"Forecast"}</definedName>
    <definedName name="kdjafkdajf">{" Wtd. Average "," Average "," "}</definedName>
    <definedName name="KDJD">{#N/A,#N/A,TRUE,"BS";#N/A,#N/A,TRUE,"PL_10K";#N/A,#N/A,TRUE,"SOE";#N/A,#N/A,TRUE,"SCF";#N/A,#N/A,TRUE,"SFD 5 YRS 10k";#N/A,#N/A,TRUE,"Table 1 Annual 10K";#N/A,#N/A,TRUE,"Tables 2 to 3 PL";#N/A,#N/A,TRUE,"Table 4";#N/A,#N/A,TRUE,"Table 5";#N/A,#N/A,TRUE,"Table 6 to 7 - Liab Cap";#N/A,#N/A,TRUE,"Tables 8  LNS TO 10 ALLL";#N/A,#N/A,TRUE,"Tables 11 to 12 non performing ";#N/A,#N/A,TRUE,"Table 13 10K SFD by Quarter"}</definedName>
    <definedName name="kdkd">#REF!</definedName>
    <definedName name="kdmfls">{#N/A,#N/A,FALSE,"Activo_Hist";#N/A,#N/A,FALSE,"Pasivo_Hist";#N/A,#N/A,FALSE,"Ganan_Perd_Hist";#N/A,#N/A,FALSE,"Patrimonio_Hist";#N/A,#N/A,FALSE,"Flujo_Hist"}</definedName>
    <definedName name="kdsjnb">#REF!</definedName>
    <definedName name="kdsjnb_1">#REF!</definedName>
    <definedName name="ke">#REF!</definedName>
    <definedName name="keajhvbr">#REF!</definedName>
    <definedName name="keajhvbr_1">#REF!</definedName>
    <definedName name="kennel">#REF!</definedName>
    <definedName name="keren">#REF!</definedName>
    <definedName name="kern">#REF!</definedName>
    <definedName name="key">#REF!</definedName>
    <definedName name="Key_Statistics_Dental_Range">#REF!</definedName>
    <definedName name="Key_Statistics_Medical_Range">#REF!</definedName>
    <definedName name="keya">#REF!</definedName>
    <definedName name="KeyAnaly_Header">#REF!</definedName>
    <definedName name="keybookltm">#REF!</definedName>
    <definedName name="keybookty">#REF!</definedName>
    <definedName name="keycomp">#REF!</definedName>
    <definedName name="keycopr">#REF!</definedName>
    <definedName name="keycorp">#REF!</definedName>
    <definedName name="keycorp2">#REF!</definedName>
    <definedName name="keyearnltm">#REF!</definedName>
    <definedName name="keyearnty">#REF!</definedName>
    <definedName name="keyebitdaty">#REF!</definedName>
    <definedName name="keyebitltm">#REF!</definedName>
    <definedName name="keyebitty">#REF!</definedName>
    <definedName name="keyfin2">{#N/A,#N/A,TRUE,"Cover sheet";#N/A,#N/A,TRUE,"DCF analysis";#N/A,#N/A,TRUE,"WACC calculation"}</definedName>
    <definedName name="keyformrow">#REF!</definedName>
    <definedName name="keyformrow2">#REF!</definedName>
    <definedName name="keylime">#REF!</definedName>
    <definedName name="keynew">#REF!</definedName>
    <definedName name="keypebitdaltm">#REF!</definedName>
    <definedName name="keypebitdaty">#REF!</definedName>
    <definedName name="keyprefeqtyty">#REF!</definedName>
    <definedName name="keyrbf">#REF!</definedName>
    <definedName name="keyrbf_1">#REF!</definedName>
    <definedName name="keyrevty">#REF!</definedName>
    <definedName name="keyshareoutty">#REF!</definedName>
    <definedName name="keysharepricety">#REF!</definedName>
    <definedName name="keytotdebtty">#REF!</definedName>
    <definedName name="keytyrange">#REF!</definedName>
    <definedName name="keytyrangeone">#REF!</definedName>
    <definedName name="kfh">{"'DIFPRE'!$A$2:$M$54"}</definedName>
    <definedName name="kfhg">#REF!</definedName>
    <definedName name="kg">#REF!</definedName>
    <definedName name="kghkjhg">#REF!</definedName>
    <definedName name="kgjlhjmkjmgf">{"histincome",#N/A,FALSE,"hyfins";"closing balance",#N/A,FALSE,"hyfins"}</definedName>
    <definedName name="kgkg">{#N/A,#N/A,FALSE,"COVER";#N/A,#N/A,FALSE,"Index";#N/A,#N/A,FALSE,"Non-Earning";#N/A,#N/A,FALSE,"Non-Earning_Recovery"}</definedName>
    <definedName name="kgkgk">#REF!</definedName>
    <definedName name="kgkgk_1">{#N/A,#N/A,TRUE,"Cover sheet";#N/A,#N/A,TRUE,"DCF analysis";#N/A,#N/A,TRUE,"WACC calculation"}</definedName>
    <definedName name="kgkgk_2">{#N/A,#N/A,TRUE,"Cover sheet";#N/A,#N/A,TRUE,"DCF analysis";#N/A,#N/A,TRUE,"WACC calculation"}</definedName>
    <definedName name="KGKHJ">{TRUE,TRUE,-1.25,-15.5,604.5,369,FALSE,FALSE,TRUE,TRUE,0,1,#N/A,1,#N/A,20.5555555555556,28.9285714285714,1,FALSE,FALSE,3,TRUE,1,FALSE,80,"Swvu.summary1.","ACwvu.summary1.",#N/A,FALSE,FALSE,0.5,0.5,0.5,0.5,2,"&amp;F","&amp;L&amp;D&amp;C&amp;A&amp;RPage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kgkuhg">{#N/A,#N/A,FALSE,"A";#N/A,#N/A,FALSE,"B-TOT";#N/A,#N/A,FALSE,"Declaration1";#N/A,#N/A,FALSE,"Spravka1";#N/A,#N/A,FALSE,"A (2)";#N/A,#N/A,FALSE,"B-TOT (2)";#N/A,#N/A,FALSE,"Declaration1 (2)";#N/A,#N/A,FALSE,"Spravka1 (2)"}</definedName>
    <definedName name="kh">{"EES_YTD_SNAP",#N/A,FALSE,"EES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khg">{#N/A,#N/A,FALSE,"A";#N/A,#N/A,FALSE,"B-TOT";#N/A,#N/A,FALSE,"Declaration1";#N/A,#N/A,FALSE,"Spravka1";#N/A,#N/A,FALSE,"A (2)";#N/A,#N/A,FALSE,"B-TOT (2)";#N/A,#N/A,FALSE,"Declaration1 (2)";#N/A,#N/A,FALSE,"Spravka1 (2)"}</definedName>
    <definedName name="khiep">{#N/A,#N/A,FALSE,"99 W Options";"prov99w opt",#N/A,FALSE,"99 W Options"}</definedName>
    <definedName name="khj">#REF!</definedName>
    <definedName name="khjkhjk">#REF!</definedName>
    <definedName name="khsdfkj">#REF!</definedName>
    <definedName name="khvkv">#REF!</definedName>
    <definedName name="ki">{"QTR494",#N/A,FALSE,"4Q94";"QTR394",#N/A,FALSE,"3Q94";"QTR294",#N/A,FALSE,"2Q94"}</definedName>
    <definedName name="kid">{#N/A,#N/A,FALSE,"Title Page";#N/A,#N/A,FALSE,"Summary Sheet"}</definedName>
    <definedName name="kiikilk">#REF!</definedName>
    <definedName name="kiikilk_1">#REF!</definedName>
    <definedName name="kim">{"'SGI_Opex'!$A$1:$O$187"}</definedName>
    <definedName name="kinjs">{"detail",#N/A,FALSE,"mfg";"summary",#N/A,FALSE,"mfg"}</definedName>
    <definedName name="kip">{"detail",#N/A,FALSE,"mfg";"summary",#N/A,FALSE,"mfg"}</definedName>
    <definedName name="KIT">#REF!</definedName>
    <definedName name="kiut">#REF!</definedName>
    <definedName name="kiuu">#REF!</definedName>
    <definedName name="kiwi">#REF!</definedName>
    <definedName name="kj">{#N/A,#N/A,FALSE,"Admin";#N/A,#N/A,FALSE,"Other"}</definedName>
    <definedName name="kj_1">#REF!</definedName>
    <definedName name="kj_2">#REF!</definedName>
    <definedName name="kjadbv">#REF!</definedName>
    <definedName name="kjadbv_1">#REF!</definedName>
    <definedName name="kjbv">#REF!</definedName>
    <definedName name="kjdafnb">#REF!</definedName>
    <definedName name="kjdafnb_1">#REF!</definedName>
    <definedName name="kjdjdjd">#REF!</definedName>
    <definedName name="kjdnb">#REF!</definedName>
    <definedName name="kjdnb_1">#REF!</definedName>
    <definedName name="kjdslf">#REF!</definedName>
    <definedName name="kjfd">#REF!</definedName>
    <definedName name="kjfd_1">#REF!</definedName>
    <definedName name="kjfgj">{#N/A,#N/A,FALSE,"Summary";#N/A,#N/A,FALSE,"Rollup";#N/A,#N/A,FALSE,"SG&amp;A";#N/A,#N/A,FALSE,"Sales_Rollup";"mixstar assumps",#N/A,FALSE,"MixStar";"mixstar glance",#N/A,FALSE,"MixStar";"mixstar inc stmt",#N/A,FALSE,"MixStar";"HBS Assumps",#N/A,FALSE,"HBS";"HBS Graphs",#N/A,FALSE,"HBS";"HBS Inc Stmt",#N/A,FALSE,"HBS";"HBSA Assumps",#N/A,FALSE,"HBSA";"HBSA Graphs",#N/A,FALSE,"HBSA";"HBSA Inc Stmt",#N/A,FALSE,"HBSA";"MITSloan Assumps",#N/A,FALSE,"MIT-Sloan";"MITSloan Graphs",#N/A,FALSE,"MIT-Sloan";"AFT Assumps",#N/A,FALSE,"AFT";"MITSloan Inc Stmt",#N/A,FALSE,"MIT-Sloan";"SimSch Assumps",#N/A,FALSE,"Sim &amp; Sch";"SimSch Graphs",#N/A,FALSE,"Sim &amp; Sch";"SimSch Inc Stmt",#N/A,FALSE,"Sim &amp; Sch";"UVA Assumps",#N/A,FALSE,"UVA";"UVA Graphs",#N/A,FALSE,"UVA";"UVA Inc Stmt",#N/A,FALSE,"UVA";"AFT Graphs",#N/A,FALSE,"AFT";"AFT Inc Stmt",#N/A,FALSE,"AFT";"AFT Assumps",#N/A,FALSE,"AFT";"Scholastic Assumps",#N/A,FALSE,"Scholastic";"Scholastic Graphs",#N/A,FALSE,"Scholastic";"Scholastic Inc Stmt",#N/A,FALSE,"Scholastic";"CNN Assumps",#N/A,FALSE,"CNN-TESI";"CNN Graphs",#N/A,FALSE,"CNN-TESI";"CNN Inc Stmt",#N/A,FALSE,"CNN-TESI";"CNN E Assumps",#N/A,FALSE,"CNN-TESI E";"CNN E Graphs",#N/A,FALSE,"CNN-TESI E";"NEA Assumps",#N/A,FALSE,"NEA";"CNN E Inc Stmt",#N/A,FALSE,"CNN-TESI E";"NEA Graphs",#N/A,FALSE,"NEA";"NEA Inc Stmt",#N/A,FALSE,"NEA";"NEA Assumps",#N/A,FALSE,"NEA";"NEA P Assumps",#N/A,FALSE,"NEA Priv";"NEA P Graphs",#N/A,FALSE,"NEA Priv";"NEA P Inc Stmt",#N/A,FALSE,"NEA Priv";"Cen21 Assumps",#N/A,FALSE,"Century21";"Cen21 Graph",#N/A,FALSE,"Century21";"Cen21 Inc Stmt",#N/A,FALSE,"Century21";"ECN Assumps",#N/A,FALSE,"ECN";"ECN Graph",#N/A,FALSE,"ECN";"ECN Inc Stmt",#N/A,FALSE,"ECN";"FGIC Assumps",#N/A,FALSE,"FGIC";"FGIC Graphs",#N/A,FALSE,"FGIC";"FGIC Inc Stmt",#N/A,FALSE,"FGIC";"Oxford Assumps",#N/A,FALSE,"OxfordHealth";"Oxford Graphs",#N/A,FALSE,"OxfordHealth";"Oxford Inc Stmt",#N/A,FALSE,"OxfordHealth";"Chevy Assumps",#N/A,FALSE,"Chevy NDC";"Chevy Graphs",#N/A,FALSE,"Chevy NDC";"Chevy Inc Stmt",#N/A,FALSE,"Chevy NDC";"Flowers Assumps",#N/A,FALSE,"1800Flowers";"Flowers Graphs",#N/A,FALSE,"1800Flowers";"Flowers Inc Stmt",#N/A,FALSE,"1800Flowers";"McGHill Assumps",#N/A,FALSE,"McGrawH";"McGHill Graphs",#N/A,FALSE,"McGrawH";"McGHill Inc Stmt",#N/A,FALSE,"McGrawH";"ChesBgl Assumps",#N/A,FALSE,"Ches Bagel";"ChesBgl Graphs",#N/A,FALSE,"Ches Bagel";"ChesBgl Inc Stmt",#N/A,FALSE,"Ches Bagel"}</definedName>
    <definedName name="kjg">{"Cover",#N/A,FALSE,"Cover";"Comments",#N/A,FALSE,"Quarterly Comments";"QtrP&amp;L",#N/A,FALSE,"Product Qtr P&amp;L Trends";"European CPIT",#N/A,FALSE,"European CPIT";"CPIT O2N2 Graphs",#N/A,FALSE,"CPIT O2N2 Graphs";"CPIT HYCO Graphs",#N/A,FALSE,"CPIT HYCO Graphs ";"Scorecard - US format",#N/A,FALSE,"Scorecard - US format";"Programmes",#N/A,FALSE,"Programmes";"Summary Year Majfac vs PY",#N/A,FALSE,"Summary Year Majfac vs PY";"Summary Year Majfac vs Plan",#N/A,FALSE,"Summary Year Majfac vs Plan";"Major Factors by Qtr",#N/A,FALSE,"Major Factors by Qtr";"Capex",#N/A,FALSE,"Capex"}</definedName>
    <definedName name="kjg_1">{#N/A,#N/A,FALSE,"Cover";"outputs total",#N/A,FALSE,"Outputs"}</definedName>
    <definedName name="kjg_2">{#N/A,#N/A,FALSE,"Cover";"outputs total",#N/A,FALSE,"Outputs"}</definedName>
    <definedName name="kjh">{#N/A,#N/A,FALSE,"Aging Summary";#N/A,#N/A,FALSE,"Ratio Analysis";#N/A,#N/A,FALSE,"Test 120 Day Accts";#N/A,#N/A,FALSE,"Tickmarks"}</definedName>
    <definedName name="kjhg">{"ICD Details",#N/A,FALSE,"Current Yr";"ICD Details",#N/A,FALSE,"Budget";"ICD Details",#N/A,FALSE,"Prior Year"}</definedName>
    <definedName name="kjhh">{"cap_structure",#N/A,FALSE,"Graph-Mkt Cap";"price",#N/A,FALSE,"Graph-Price";"ebit",#N/A,FALSE,"Graph-EBITDA";"ebitda",#N/A,FALSE,"Graph-EBITDA"}</definedName>
    <definedName name="kjhkjh">{#N/A,#N/A,FALSE,"ORIX CSC"}</definedName>
    <definedName name="kjhkl">#REF!</definedName>
    <definedName name="kjhuhoiu">{#N/A,#N/A,FALSE,"A";#N/A,#N/A,FALSE,"B"}</definedName>
    <definedName name="kjhy">#REF!</definedName>
    <definedName name="kjhy2">#REF!</definedName>
    <definedName name="kjiiuy">#REF!</definedName>
    <definedName name="kjip">{"detail",#N/A,FALSE,"mfg";"summary",#N/A,FALSE,"mfg"}</definedName>
    <definedName name="kjj">{#N/A,#N/A,FALSE,"APrecon";#N/A,#N/A,FALSE,"APtop10";#N/A,#N/A,FALSE,"APspread";#N/A,#N/A,FALSE,"OScks";#N/A,#N/A,FALSE,"APcontrol";#N/A,#N/A,FALSE,"APcomp"}</definedName>
    <definedName name="KJK">{#N/A,#N/A,TRUE,"Metrics";#N/A,#N/A,TRUE,"Bal Sht QTR";#N/A,#N/A,TRUE,"Operating stmt QTR";#N/A,#N/A,TRUE,"RevSum";#N/A,#N/A,TRUE,"Intranet direct rev";#N/A,#N/A,TRUE,"Intranet branch rev";#N/A,#N/A,TRUE,"Internet direct rev";#N/A,#N/A,TRUE,"Intranet ISV rev"}</definedName>
    <definedName name="kjk.l">{#N/A,#N/A,FALSE,"Produkte Erw.";#N/A,#N/A,FALSE,"Produkte Plan";#N/A,#N/A,FALSE,"Leistungen Erw.";#N/A,#N/A,FALSE,"Leistungen Plan";#N/A,#N/A,FALSE,"KA Allg.Kosten (2)";#N/A,#N/A,FALSE,"KA All.Kosten"}</definedName>
    <definedName name="kjk7i">{#N/A,#N/A,FALSE,"Table of Contents";#N/A,#N/A,FALSE,"Overview";#N/A,#N/A,FALSE,"Data"}</definedName>
    <definedName name="kjkj">{#N/A,#N/A,FALSE,"Front Page";#N/A,#N/A,FALSE,"Mfg Var";#N/A,#N/A,FALSE,"Family Unit Cost Graphs";#N/A,#N/A,FALSE,"Product Cost Graphs";#N/A,#N/A,FALSE,"Unit Cost Setup";#N/A,#N/A,FALSE,"Yields";#N/A,#N/A,FALSE,"Emery";#N/A,#N/A,FALSE,"GI Pricing";#N/A,#N/A,FALSE,"Actuals";#N/A,#N/A,FALSE,"Forecast"}</definedName>
    <definedName name="kjkjkjjk">{"Financial Statements",#N/A,FALSE,"Results"}</definedName>
    <definedName name="kjkjkjkjyu">{"FCF",#N/A,FALSE,"Results"}</definedName>
    <definedName name="kjkk">{"Sum1",#N/A,FALSE,"Reserve Report";"Sum2",#N/A,FALSE,"Reserve Report";"Sum3",#N/A,FALSE,"Reserve Report";"Sum4",#N/A,FALSE,"Reserve Report"}</definedName>
    <definedName name="kjklj">#REF!</definedName>
    <definedName name="kjlj">{"EVA",#N/A,FALSE,"EVA";"WACC",#N/A,FALSE,"WACC"}</definedName>
    <definedName name="kjljklgkjhlk">{"Annual Income Statement",#N/A,FALSE,"Income Statement";"Annual Operating Expenses",#N/A,FALSE,"Operating Expenses";"Annual Balance Sheet",#N/A,FALSE,"Balance Sheet";"Annual Statement of Cash Flows",#N/A,FALSE,"Statement of Cash Flows";"Monthly Capital Expenditures",#N/A,FALSE,"Cap Exp";"Monthly Customer GS",#N/A,FALSE,"Customer GS";"Monthly Product Line GS",#N/A,FALSE,"Product Line GS";"Monthly Headcount",#N/A,FALSE,"Headcount";"Monthly Financial Performance Measures",#N/A,FALSE,"Financial Perf Measures";"MonthlyPL",#N/A,FALSE,"Income Statement";"Monthly Operating Expenses",#N/A,FALSE,"Operating Expenses";"Monthly Balance Sheet",#N/A,FALSE,"Balance Sheet";"Monthly Cash Flows",#N/A,FALSE,"Statement of Cash Flows"}</definedName>
    <definedName name="kjljkölhklh">{#N/A,#N/A,FALSE,"Produkte Erw.";#N/A,#N/A,FALSE,"Produkte Plan";#N/A,#N/A,FALSE,"Leistungen Erw.";#N/A,#N/A,FALSE,"Leistungen Plan";#N/A,#N/A,FALSE,"KA Allg.Kosten (2)";#N/A,#N/A,FALSE,"KA All.Kosten"}</definedName>
    <definedName name="kjo">{#N/A,#N/A,FALSE,"SUMMARY";#N/A,#N/A,FALSE,"mcsh";#N/A,#N/A,FALSE,"vol&amp;rev";#N/A,#N/A,FALSE,"wkgcap";#N/A,#N/A,FALSE,"DEPR&amp;DT";#N/A,#N/A,FALSE,"ASSETS";#N/A,#N/A,FALSE,"NI&amp;OTH&amp;DIV";#N/A,#N/A,FALSE,"CASHFLOW";#N/A,#N/A,FALSE,"CAPEMPL";#N/A,#N/A,FALSE,"ROCE"}</definedName>
    <definedName name="KJR">{#N/A,#N/A,FALSE,"IRR and earnings impact";#N/A,#N/A,FALSE,"Income - cash incremental";#N/A,#N/A,FALSE,"Income - cash expansion";#N/A,#N/A,FALSE,"Income - cash status quo";#N/A,#N/A,FALSE,"Assumptions";#N/A,#N/A,FALSE,"Advertising revenue - GN";#N/A,#N/A,FALSE,"Advertising Revenue";#N/A,#N/A,FALSE,"Air_Ground Transp.";#N/A,#N/A,FALSE,"Input Sheet";#N/A,#N/A,FALSE,"WSJ Operating Income History"}</definedName>
    <definedName name="kjuty">{0,#N/A,FALSE,0}</definedName>
    <definedName name="kjv">#REF!</definedName>
    <definedName name="kjvkjvkljvlk">#REF!</definedName>
    <definedName name="kjyhfgkugf">{#N/A,#N/A,FALSE,"mfg - consol";#N/A,#N/A,FALSE,"mfg - flo";#N/A,#N/A,FALSE,"mfg - lindsay"}</definedName>
    <definedName name="kk">{"'SIVA Pricing Model'!$A$1:$F$39"}</definedName>
    <definedName name="kk.l">{#N/A,#N/A,FALSE,"Produkte Erw.";#N/A,#N/A,FALSE,"Produkte Plan";#N/A,#N/A,FALSE,"Leistungen Erw.";#N/A,#N/A,FALSE,"Leistungen Plan";#N/A,#N/A,FALSE,"KA Allg.Kosten (2)";#N/A,#N/A,FALSE,"KA All.Kosten"}</definedName>
    <definedName name="KKa">{#N/A,#N/A,FALSE,"Aging Summary";#N/A,#N/A,FALSE,"Ratio Analysis";#N/A,#N/A,FALSE,"Test 120 Day Accts";#N/A,#N/A,FALSE,"Tickmarks"}</definedName>
    <definedName name="kkern">#REF!</definedName>
    <definedName name="kkj">{"Inc.",#N/A,FALSE,"ORIGNAL";"Allocations",#N/A,FALSE,"ORIGNAL";#N/A,#N/A,FALSE,"Inv. Con.";"Balance Sheet 1",#N/A,FALSE,"ORIGNAL";"Balance Sheet 2",#N/A,FALSE,"ORIGNAL";"Assumptions 1",#N/A,FALSE,"ORIGNAL";"Assumptions 2",#N/A,FALSE,"ORIGNAL";"CFS 1",#N/A,FALSE,"ORIGNAL";"CFS 2",#N/A,FALSE,"ORIGNAL";#N/A,#N/A,FALSE,"EBITDA";#N/A,#N/A,FALSE,"Cap. X";#N/A,#N/A,FALSE,"Lease Sch.";"Dep. 1",#N/A,FALSE,"ORIGNAL";"Dep. 2",#N/A,FALSE,"ORIGNAL";"Dep. 3",#N/A,FALSE,"ORIGNAL";"Debt Sch. 1",#N/A,FALSE,"ORIGNAL";"Debt Sch. 2",#N/A,FALSE,"ORIGNAL";"Debt Sch. 3",#N/A,FALSE,"ORIGNAL";"Loan Covenant 1",#N/A,FALSE,"ORIGNAL";"Loan Covenant 2",#N/A,FALSE,"ORIGNAL";#N/A,#N/A,FALSE,"LOAN 2";"WI Inc.",#N/A,FALSE,"ORIGNAL";"WI Holding",#N/A,FALSE,"ORIGNAL"}</definedName>
    <definedName name="kkj_1">{"title",#N/A,TRUE,"title";"assump",#N/A,TRUE,"assump";"values",#N/A,TRUE,"values";"ratios",#N/A,TRUE,"ratios";"bal_sheet",#N/A,TRUE,"bs";"Inc_stmnt",#N/A,TRUE,"is";"SCFP",#N/A,TRUE,"scfp";"warehse",#N/A,TRUE,"warehse";"rev_west",#N/A,TRUE,"rev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kkj_1_1">{"title",#N/A,TRUE,"title";"assump",#N/A,TRUE,"assump";"values",#N/A,TRUE,"values";"ratios",#N/A,TRUE,"ratios";"bal_sheet",#N/A,TRUE,"bs";"Inc_stmnt",#N/A,TRUE,"is";"SCFP",#N/A,TRUE,"scfp";"warehse",#N/A,TRUE,"warehse";"rev_west",#N/A,TRUE,"rev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kkj_1_2">{"title",#N/A,TRUE,"title";"assump",#N/A,TRUE,"assump";"values",#N/A,TRUE,"values";"ratios",#N/A,TRUE,"ratios";"bal_sheet",#N/A,TRUE,"bs";"Inc_stmnt",#N/A,TRUE,"is";"SCFP",#N/A,TRUE,"scfp";"warehse",#N/A,TRUE,"warehse";"rev_west",#N/A,TRUE,"rev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kkj_1_3">{"title",#N/A,TRUE,"title";"assump",#N/A,TRUE,"assump";"values",#N/A,TRUE,"values";"ratios",#N/A,TRUE,"ratios";"bal_sheet",#N/A,TRUE,"bs";"Inc_stmnt",#N/A,TRUE,"is";"SCFP",#N/A,TRUE,"scfp";"warehse",#N/A,TRUE,"warehse";"rev_west",#N/A,TRUE,"rev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kkj_1_4">{"title",#N/A,TRUE,"title";"assump",#N/A,TRUE,"assump";"values",#N/A,TRUE,"values";"ratios",#N/A,TRUE,"ratios";"bal_sheet",#N/A,TRUE,"bs";"Inc_stmnt",#N/A,TRUE,"is";"SCFP",#N/A,TRUE,"scfp";"warehse",#N/A,TRUE,"warehse";"rev_west",#N/A,TRUE,"rev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kkj_1_5">{"title",#N/A,TRUE,"title";"assump",#N/A,TRUE,"assump";"values",#N/A,TRUE,"values";"ratios",#N/A,TRUE,"ratios";"bal_sheet",#N/A,TRUE,"bs";"Inc_stmnt",#N/A,TRUE,"is";"SCFP",#N/A,TRUE,"scfp";"warehse",#N/A,TRUE,"warehse";"rev_west",#N/A,TRUE,"rev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kkj_2">{"title",#N/A,TRUE,"title";"assump",#N/A,TRUE,"assump";"values",#N/A,TRUE,"values";"ratios",#N/A,TRUE,"ratios";"bal_sheet",#N/A,TRUE,"bs";"Inc_stmnt",#N/A,TRUE,"is";"SCFP",#N/A,TRUE,"scfp";"warehse",#N/A,TRUE,"warehse";"rev_west",#N/A,TRUE,"rev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kkj_2_1">{"title",#N/A,TRUE,"title";"assump",#N/A,TRUE,"assump";"values",#N/A,TRUE,"values";"ratios",#N/A,TRUE,"ratios";"bal_sheet",#N/A,TRUE,"bs";"Inc_stmnt",#N/A,TRUE,"is";"SCFP",#N/A,TRUE,"scfp";"warehse",#N/A,TRUE,"warehse";"rev_west",#N/A,TRUE,"rev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kkj_2_2">{"title",#N/A,TRUE,"title";"assump",#N/A,TRUE,"assump";"values",#N/A,TRUE,"values";"ratios",#N/A,TRUE,"ratios";"bal_sheet",#N/A,TRUE,"bs";"Inc_stmnt",#N/A,TRUE,"is";"SCFP",#N/A,TRUE,"scfp";"warehse",#N/A,TRUE,"warehse";"rev_west",#N/A,TRUE,"rev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kkj_2_3">{"title",#N/A,TRUE,"title";"assump",#N/A,TRUE,"assump";"values",#N/A,TRUE,"values";"ratios",#N/A,TRUE,"ratios";"bal_sheet",#N/A,TRUE,"bs";"Inc_stmnt",#N/A,TRUE,"is";"SCFP",#N/A,TRUE,"scfp";"warehse",#N/A,TRUE,"warehse";"rev_west",#N/A,TRUE,"rev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kkj_2_4">{"title",#N/A,TRUE,"title";"assump",#N/A,TRUE,"assump";"values",#N/A,TRUE,"values";"ratios",#N/A,TRUE,"ratios";"bal_sheet",#N/A,TRUE,"bs";"Inc_stmnt",#N/A,TRUE,"is";"SCFP",#N/A,TRUE,"scfp";"warehse",#N/A,TRUE,"warehse";"rev_west",#N/A,TRUE,"rev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kkj_2_5">{"title",#N/A,TRUE,"title";"assump",#N/A,TRUE,"assump";"values",#N/A,TRUE,"values";"ratios",#N/A,TRUE,"ratios";"bal_sheet",#N/A,TRUE,"bs";"Inc_stmnt",#N/A,TRUE,"is";"SCFP",#N/A,TRUE,"scfp";"warehse",#N/A,TRUE,"warehse";"rev_west",#N/A,TRUE,"rev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kkj_3">{"title",#N/A,TRUE,"title";"assump",#N/A,TRUE,"assump";"values",#N/A,TRUE,"values";"ratios",#N/A,TRUE,"ratios";"bal_sheet",#N/A,TRUE,"bs";"Inc_stmnt",#N/A,TRUE,"is";"SCFP",#N/A,TRUE,"scfp";"warehse",#N/A,TRUE,"warehse";"rev_west",#N/A,TRUE,"rev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kkj_3_1">{"title",#N/A,TRUE,"title";"assump",#N/A,TRUE,"assump";"values",#N/A,TRUE,"values";"ratios",#N/A,TRUE,"ratios";"bal_sheet",#N/A,TRUE,"bs";"Inc_stmnt",#N/A,TRUE,"is";"SCFP",#N/A,TRUE,"scfp";"warehse",#N/A,TRUE,"warehse";"rev_west",#N/A,TRUE,"rev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kkj_3_2">{"title",#N/A,TRUE,"title";"assump",#N/A,TRUE,"assump";"values",#N/A,TRUE,"values";"ratios",#N/A,TRUE,"ratios";"bal_sheet",#N/A,TRUE,"bs";"Inc_stmnt",#N/A,TRUE,"is";"SCFP",#N/A,TRUE,"scfp";"warehse",#N/A,TRUE,"warehse";"rev_west",#N/A,TRUE,"rev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kkj_3_3">{"title",#N/A,TRUE,"title";"assump",#N/A,TRUE,"assump";"values",#N/A,TRUE,"values";"ratios",#N/A,TRUE,"ratios";"bal_sheet",#N/A,TRUE,"bs";"Inc_stmnt",#N/A,TRUE,"is";"SCFP",#N/A,TRUE,"scfp";"warehse",#N/A,TRUE,"warehse";"rev_west",#N/A,TRUE,"rev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kkj_3_4">{"title",#N/A,TRUE,"title";"assump",#N/A,TRUE,"assump";"values",#N/A,TRUE,"values";"ratios",#N/A,TRUE,"ratios";"bal_sheet",#N/A,TRUE,"bs";"Inc_stmnt",#N/A,TRUE,"is";"SCFP",#N/A,TRUE,"scfp";"warehse",#N/A,TRUE,"warehse";"rev_west",#N/A,TRUE,"rev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kkj_3_5">{"title",#N/A,TRUE,"title";"assump",#N/A,TRUE,"assump";"values",#N/A,TRUE,"values";"ratios",#N/A,TRUE,"ratios";"bal_sheet",#N/A,TRUE,"bs";"Inc_stmnt",#N/A,TRUE,"is";"SCFP",#N/A,TRUE,"scfp";"warehse",#N/A,TRUE,"warehse";"rev_west",#N/A,TRUE,"rev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kkj_4">{"title",#N/A,TRUE,"title";"assump",#N/A,TRUE,"assump";"values",#N/A,TRUE,"values";"ratios",#N/A,TRUE,"ratios";"bal_sheet",#N/A,TRUE,"bs";"Inc_stmnt",#N/A,TRUE,"is";"SCFP",#N/A,TRUE,"scfp";"warehse",#N/A,TRUE,"warehse";"rev_west",#N/A,TRUE,"rev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kkj_4_1">{"title",#N/A,TRUE,"title";"assump",#N/A,TRUE,"assump";"values",#N/A,TRUE,"values";"ratios",#N/A,TRUE,"ratios";"bal_sheet",#N/A,TRUE,"bs";"Inc_stmnt",#N/A,TRUE,"is";"SCFP",#N/A,TRUE,"scfp";"warehse",#N/A,TRUE,"warehse";"rev_west",#N/A,TRUE,"rev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kkj_4_2">{"title",#N/A,TRUE,"title";"assump",#N/A,TRUE,"assump";"values",#N/A,TRUE,"values";"ratios",#N/A,TRUE,"ratios";"bal_sheet",#N/A,TRUE,"bs";"Inc_stmnt",#N/A,TRUE,"is";"SCFP",#N/A,TRUE,"scfp";"warehse",#N/A,TRUE,"warehse";"rev_west",#N/A,TRUE,"rev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kkj_4_3">{"title",#N/A,TRUE,"title";"assump",#N/A,TRUE,"assump";"values",#N/A,TRUE,"values";"ratios",#N/A,TRUE,"ratios";"bal_sheet",#N/A,TRUE,"bs";"Inc_stmnt",#N/A,TRUE,"is";"SCFP",#N/A,TRUE,"scfp";"warehse",#N/A,TRUE,"warehse";"rev_west",#N/A,TRUE,"rev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kkj_4_4">{"title",#N/A,TRUE,"title";"assump",#N/A,TRUE,"assump";"values",#N/A,TRUE,"values";"ratios",#N/A,TRUE,"ratios";"bal_sheet",#N/A,TRUE,"bs";"Inc_stmnt",#N/A,TRUE,"is";"SCFP",#N/A,TRUE,"scfp";"warehse",#N/A,TRUE,"warehse";"rev_west",#N/A,TRUE,"rev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kkj_4_5">{"title",#N/A,TRUE,"title";"assump",#N/A,TRUE,"assump";"values",#N/A,TRUE,"values";"ratios",#N/A,TRUE,"ratios";"bal_sheet",#N/A,TRUE,"bs";"Inc_stmnt",#N/A,TRUE,"is";"SCFP",#N/A,TRUE,"scfp";"warehse",#N/A,TRUE,"warehse";"rev_west",#N/A,TRUE,"rev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kkj_5">{"title",#N/A,TRUE,"title";"assump",#N/A,TRUE,"assump";"values",#N/A,TRUE,"values";"ratios",#N/A,TRUE,"ratios";"bal_sheet",#N/A,TRUE,"bs";"Inc_stmnt",#N/A,TRUE,"is";"SCFP",#N/A,TRUE,"scfp";"warehse",#N/A,TRUE,"warehse";"rev_west",#N/A,TRUE,"rev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kkj_5_1">{"title",#N/A,TRUE,"title";"assump",#N/A,TRUE,"assump";"values",#N/A,TRUE,"values";"ratios",#N/A,TRUE,"ratios";"bal_sheet",#N/A,TRUE,"bs";"Inc_stmnt",#N/A,TRUE,"is";"SCFP",#N/A,TRUE,"scfp";"warehse",#N/A,TRUE,"warehse";"rev_west",#N/A,TRUE,"rev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kkj_5_2">{"title",#N/A,TRUE,"title";"assump",#N/A,TRUE,"assump";"values",#N/A,TRUE,"values";"ratios",#N/A,TRUE,"ratios";"bal_sheet",#N/A,TRUE,"bs";"Inc_stmnt",#N/A,TRUE,"is";"SCFP",#N/A,TRUE,"scfp";"warehse",#N/A,TRUE,"warehse";"rev_west",#N/A,TRUE,"rev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kkj_5_3">{"title",#N/A,TRUE,"title";"assump",#N/A,TRUE,"assump";"values",#N/A,TRUE,"values";"ratios",#N/A,TRUE,"ratios";"bal_sheet",#N/A,TRUE,"bs";"Inc_stmnt",#N/A,TRUE,"is";"SCFP",#N/A,TRUE,"scfp";"warehse",#N/A,TRUE,"warehse";"rev_west",#N/A,TRUE,"rev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kkj_5_4">{"title",#N/A,TRUE,"title";"assump",#N/A,TRUE,"assump";"values",#N/A,TRUE,"values";"ratios",#N/A,TRUE,"ratios";"bal_sheet",#N/A,TRUE,"bs";"Inc_stmnt",#N/A,TRUE,"is";"SCFP",#N/A,TRUE,"scfp";"warehse",#N/A,TRUE,"warehse";"rev_west",#N/A,TRUE,"rev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kkj_5_5">{"title",#N/A,TRUE,"title";"assump",#N/A,TRUE,"assump";"values",#N/A,TRUE,"values";"ratios",#N/A,TRUE,"ratios";"bal_sheet",#N/A,TRUE,"bs";"Inc_stmnt",#N/A,TRUE,"is";"SCFP",#N/A,TRUE,"scfp";"warehse",#N/A,TRUE,"warehse";"rev_west",#N/A,TRUE,"rev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kkk">{#N/A,#N/A,FALSE,"Pharm";#N/A,#N/A,FALSE,"WWCM"}</definedName>
    <definedName name="kkk.llll">{#N/A,#N/A,FALSE,"Umsatz CH";#N/A,#N/A,FALSE,"ER CH";#N/A,#N/A,FALSE,"EA CH (2) ";#N/A,#N/A,FALSE,"EA CH";#N/A,#N/A,FALSE,"EA CH (3) ";#N/A,#N/A,FALSE,"EA CH (4)";#N/A,#N/A,FALSE,"KA CH";#N/A,#N/A,FALSE,"KA CH  (2)";#N/A,#N/A,FALSE,"KA CH  (3)";#N/A,#N/A,FALSE,"KA CH (4)"}</definedName>
    <definedName name="KKK_1">{#N/A,#N/A,FALSE,"Assessment";#N/A,#N/A,FALSE,"Staffing";#N/A,#N/A,FALSE,"Hires";#N/A,#N/A,FALSE,"Assumptions"}</definedName>
    <definedName name="KKK_1_1">{#N/A,#N/A,FALSE,"Assessment";#N/A,#N/A,FALSE,"Staffing";#N/A,#N/A,FALSE,"Hires";#N/A,#N/A,FALSE,"Assumptions"}</definedName>
    <definedName name="KKK_1_2">{#N/A,#N/A,FALSE,"Assessment";#N/A,#N/A,FALSE,"Staffing";#N/A,#N/A,FALSE,"Hires";#N/A,#N/A,FALSE,"Assumptions"}</definedName>
    <definedName name="KKK_1_3">{#N/A,#N/A,FALSE,"Assessment";#N/A,#N/A,FALSE,"Staffing";#N/A,#N/A,FALSE,"Hires";#N/A,#N/A,FALSE,"Assumptions"}</definedName>
    <definedName name="KKK_1_4">{#N/A,#N/A,FALSE,"Assessment";#N/A,#N/A,FALSE,"Staffing";#N/A,#N/A,FALSE,"Hires";#N/A,#N/A,FALSE,"Assumptions"}</definedName>
    <definedName name="KKK_1_5">{#N/A,#N/A,FALSE,"Assessment";#N/A,#N/A,FALSE,"Staffing";#N/A,#N/A,FALSE,"Hires";#N/A,#N/A,FALSE,"Assumptions"}</definedName>
    <definedName name="KKK_2">{#N/A,#N/A,FALSE,"Assessment";#N/A,#N/A,FALSE,"Staffing";#N/A,#N/A,FALSE,"Hires";#N/A,#N/A,FALSE,"Assumptions"}</definedName>
    <definedName name="KKK_2_1">{#N/A,#N/A,FALSE,"Assessment";#N/A,#N/A,FALSE,"Staffing";#N/A,#N/A,FALSE,"Hires";#N/A,#N/A,FALSE,"Assumptions"}</definedName>
    <definedName name="KKK_2_2">{#N/A,#N/A,FALSE,"Assessment";#N/A,#N/A,FALSE,"Staffing";#N/A,#N/A,FALSE,"Hires";#N/A,#N/A,FALSE,"Assumptions"}</definedName>
    <definedName name="KKK_2_3">{#N/A,#N/A,FALSE,"Assessment";#N/A,#N/A,FALSE,"Staffing";#N/A,#N/A,FALSE,"Hires";#N/A,#N/A,FALSE,"Assumptions"}</definedName>
    <definedName name="KKK_2_4">{#N/A,#N/A,FALSE,"Assessment";#N/A,#N/A,FALSE,"Staffing";#N/A,#N/A,FALSE,"Hires";#N/A,#N/A,FALSE,"Assumptions"}</definedName>
    <definedName name="KKK_2_5">{#N/A,#N/A,FALSE,"Assessment";#N/A,#N/A,FALSE,"Staffing";#N/A,#N/A,FALSE,"Hires";#N/A,#N/A,FALSE,"Assumptions"}</definedName>
    <definedName name="KKK_3">{#N/A,#N/A,FALSE,"Assessment";#N/A,#N/A,FALSE,"Staffing";#N/A,#N/A,FALSE,"Hires";#N/A,#N/A,FALSE,"Assumptions"}</definedName>
    <definedName name="KKK_3_1">{#N/A,#N/A,FALSE,"Assessment";#N/A,#N/A,FALSE,"Staffing";#N/A,#N/A,FALSE,"Hires";#N/A,#N/A,FALSE,"Assumptions"}</definedName>
    <definedName name="KKK_3_2">{#N/A,#N/A,FALSE,"Assessment";#N/A,#N/A,FALSE,"Staffing";#N/A,#N/A,FALSE,"Hires";#N/A,#N/A,FALSE,"Assumptions"}</definedName>
    <definedName name="KKK_3_3">{#N/A,#N/A,FALSE,"Assessment";#N/A,#N/A,FALSE,"Staffing";#N/A,#N/A,FALSE,"Hires";#N/A,#N/A,FALSE,"Assumptions"}</definedName>
    <definedName name="KKK_3_4">{#N/A,#N/A,FALSE,"Assessment";#N/A,#N/A,FALSE,"Staffing";#N/A,#N/A,FALSE,"Hires";#N/A,#N/A,FALSE,"Assumptions"}</definedName>
    <definedName name="KKK_3_5">{#N/A,#N/A,FALSE,"Assessment";#N/A,#N/A,FALSE,"Staffing";#N/A,#N/A,FALSE,"Hires";#N/A,#N/A,FALSE,"Assumptions"}</definedName>
    <definedName name="KKK_4">{#N/A,#N/A,FALSE,"Assessment";#N/A,#N/A,FALSE,"Staffing";#N/A,#N/A,FALSE,"Hires";#N/A,#N/A,FALSE,"Assumptions"}</definedName>
    <definedName name="KKK_4_1">{#N/A,#N/A,FALSE,"Assessment";#N/A,#N/A,FALSE,"Staffing";#N/A,#N/A,FALSE,"Hires";#N/A,#N/A,FALSE,"Assumptions"}</definedName>
    <definedName name="KKK_4_2">{#N/A,#N/A,FALSE,"Assessment";#N/A,#N/A,FALSE,"Staffing";#N/A,#N/A,FALSE,"Hires";#N/A,#N/A,FALSE,"Assumptions"}</definedName>
    <definedName name="KKK_4_3">{#N/A,#N/A,FALSE,"Assessment";#N/A,#N/A,FALSE,"Staffing";#N/A,#N/A,FALSE,"Hires";#N/A,#N/A,FALSE,"Assumptions"}</definedName>
    <definedName name="KKK_4_4">{#N/A,#N/A,FALSE,"Assessment";#N/A,#N/A,FALSE,"Staffing";#N/A,#N/A,FALSE,"Hires";#N/A,#N/A,FALSE,"Assumptions"}</definedName>
    <definedName name="KKK_4_5">{#N/A,#N/A,FALSE,"Assessment";#N/A,#N/A,FALSE,"Staffing";#N/A,#N/A,FALSE,"Hires";#N/A,#N/A,FALSE,"Assumptions"}</definedName>
    <definedName name="KKK_5">{#N/A,#N/A,FALSE,"Assessment";#N/A,#N/A,FALSE,"Staffing";#N/A,#N/A,FALSE,"Hires";#N/A,#N/A,FALSE,"Assumptions"}</definedName>
    <definedName name="KKK_5_1">{#N/A,#N/A,FALSE,"Assessment";#N/A,#N/A,FALSE,"Staffing";#N/A,#N/A,FALSE,"Hires";#N/A,#N/A,FALSE,"Assumptions"}</definedName>
    <definedName name="KKK_5_2">{#N/A,#N/A,FALSE,"Assessment";#N/A,#N/A,FALSE,"Staffing";#N/A,#N/A,FALSE,"Hires";#N/A,#N/A,FALSE,"Assumptions"}</definedName>
    <definedName name="KKK_5_3">{#N/A,#N/A,FALSE,"Assessment";#N/A,#N/A,FALSE,"Staffing";#N/A,#N/A,FALSE,"Hires";#N/A,#N/A,FALSE,"Assumptions"}</definedName>
    <definedName name="KKK_5_4">{#N/A,#N/A,FALSE,"Assessment";#N/A,#N/A,FALSE,"Staffing";#N/A,#N/A,FALSE,"Hires";#N/A,#N/A,FALSE,"Assumptions"}</definedName>
    <definedName name="KKK_5_5">{#N/A,#N/A,FALSE,"Assessment";#N/A,#N/A,FALSE,"Staffing";#N/A,#N/A,FALSE,"Hires";#N/A,#N/A,FALSE,"Assumptions"}</definedName>
    <definedName name="kkkk">{#N/A,#N/A,FALSE,"Aging Summary";#N/A,#N/A,FALSE,"Ratio Analysis";#N/A,#N/A,FALSE,"Test 120 Day Accts";#N/A,#N/A,FALSE,"Tickmarks"}</definedName>
    <definedName name="kkkk.llll">{#N/A,#N/A,FALSE,"Umsatz 99";#N/A,#N/A,FALSE,"ER 99 "}</definedName>
    <definedName name="kkkk_1">#REF!</definedName>
    <definedName name="kkkkk">{"TotalGeralDespesasPorArea",#N/A,FALSE,"VinculosAccessEfetivo"}</definedName>
    <definedName name="kkkkk_1">#REF!</definedName>
    <definedName name="kkkkkk">{"'DIFPRE'!$A$2:$M$54"}</definedName>
    <definedName name="kkl">{"'Customer Support Trends'!$A$1:$AB$13"}</definedName>
    <definedName name="kl">{"'Sheet1'!$A$4:$M$36"}</definedName>
    <definedName name="kla">{#N/A,#N/A,FALSE,"Aging Summary";#N/A,#N/A,FALSE,"Ratio Analysis";#N/A,#N/A,FALSE,"Test 120 Day Accts";#N/A,#N/A,FALSE,"Tickmarks"}</definedName>
    <definedName name="kli">{"Total",#N/A,FALSE,"Total Proved";"PDP",#N/A,FALSE,"Total Proved";"PNP",#N/A,FALSE,"Total Proved";"PUD",#N/A,FALSE,"Total Proved"}</definedName>
    <definedName name="klinsi">#REF!</definedName>
    <definedName name="klj">{#N/A,#N/A,TRUE,"Cover sheet";#N/A,#N/A,TRUE,"DCF analysis";#N/A,#N/A,TRUE,"WACC calculation"}</definedName>
    <definedName name="kljh">{#N/A,#N/A,FALSE,"PERSONAL"}</definedName>
    <definedName name="kljiopu">#REF!</definedName>
    <definedName name="kljk">{#N/A,#N/A,FALSE,"Umsatz CH";#N/A,#N/A,FALSE,"ER CH";#N/A,#N/A,FALSE,"EA CH (2) ";#N/A,#N/A,FALSE,"EA CH";#N/A,#N/A,FALSE,"EA CH (3) ";#N/A,#N/A,FALSE,"EA CH (4)";#N/A,#N/A,FALSE,"KA CH";#N/A,#N/A,FALSE,"KA CH  (2)";#N/A,#N/A,FALSE,"KA CH  (3)";#N/A,#N/A,FALSE,"KA CH (4)"}</definedName>
    <definedName name="kljklkj">{#N/A,#N/A,FALSE,"KA CH  (2)"}</definedName>
    <definedName name="kljl">{"test2",#N/A,TRUE,"Prices"}</definedName>
    <definedName name="kljvkvkljv">#REF!</definedName>
    <definedName name="klk">{#N/A,#N/A,FALSE,"Umsatz CH";#N/A,#N/A,FALSE,"ER CH";#N/A,#N/A,FALSE,"EA CH (2) ";#N/A,#N/A,FALSE,"EA CH";#N/A,#N/A,FALSE,"EA CH (3) ";#N/A,#N/A,FALSE,"EA CH (4)";#N/A,#N/A,FALSE,"KA CH";#N/A,#N/A,FALSE,"KA CH  (2)";#N/A,#N/A,FALSE,"KA CH  (3)";#N/A,#N/A,FALSE,"KA CH (4)"}</definedName>
    <definedName name="klkj">{"EES_YTD_CHECK",#N/A,FALSE,"EES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klklkl">{#N/A,#N/A,FALSE,"Umsatz 99";#N/A,#N/A,FALSE,"ER 99 "}</definedName>
    <definedName name="klklklkl">{#N/A,#N/A,FALSE,"Index";"Stmts_Qtrs",#N/A,FALSE,"Summary";"Stmts_24 mo",#N/A,FALSE,"Summary";"Summary_24",#N/A,FALSE,"Revenue";"Month_24",#N/A,FALSE,"Engineering";"Month_24",#N/A,FALSE,"Marketing";"Month_24",#N/A,FALSE,"G &amp; A";"Month_24",#N/A,FALSE,"Manufacturing"}</definedName>
    <definedName name="klñ">{"AS REP",#N/A,FALSE,"EEFSNAP2";"PROP",#N/A,FALSE,"EEFSNAP2";"RISKS",#N/A,FALSE,"EEFSNAP2";"VIEW ALL",#N/A,FALSE,"EEFSNAP2"}</definedName>
    <definedName name="klu">{"Results Worksheets",#N/A,FALSE,"RESULTS"}</definedName>
    <definedName name="km">{"pro_view",#N/A,FALSE,"EEFSNAP2";"rep_view",#N/A,FALSE,"EEFSNAP2"}</definedName>
    <definedName name="kmh">#REF!</definedName>
    <definedName name="kmh_1">{#N/A,#N/A,TRUE,"Cover sheet";#N/A,#N/A,TRUE,"DCF analysis";#N/A,#N/A,TRUE,"WACC calculation"}</definedName>
    <definedName name="kmh_2">{#N/A,#N/A,TRUE,"Cover sheet";#N/A,#N/A,TRUE,"DCF analysis";#N/A,#N/A,TRUE,"WACC calculation"}</definedName>
    <definedName name="KMPF">{#N/A,#N/A,FALSE,"Presentation by Unit";#N/A,#N/A,FALSE,"Presentation by BD";#N/A,#N/A,FALSE,"Presentation Split by Biggest U";#N/A,#N/A,FALSE,"Presentation Split by Area";#N/A,#N/A,FALSE,"Presentation Split by BD"}</definedName>
    <definedName name="kmtconv">#REF!</definedName>
    <definedName name="KN">#REF!</definedName>
    <definedName name="KN_1">#REF!</definedName>
    <definedName name="KNTY8">{"firs",#N/A,FALSE,"Sheet1";"second",#N/A,FALSE,"Sheet1"}</definedName>
    <definedName name="ko">{"'표지'!$B$5"}</definedName>
    <definedName name="köäklöl">{#N/A,#N/A,FALSE,"Rohstoffnotierungen";#N/A,#N/A,FALSE,"Umsatz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kol">{"away stand alones",#N/A,FALSE,"Target"}</definedName>
    <definedName name="Kompassenko">{#N/A,#N/A,FALSE,"A";#N/A,#N/A,FALSE,"B"}</definedName>
    <definedName name="kopi">#REF!</definedName>
    <definedName name="kou">{"detail",#N/A,FALSE,"mfg";"summary",#N/A,FALSE,"mfg"}</definedName>
    <definedName name="kourosh">{#N/A,#N/A,FALSE,"Front Page";#N/A,#N/A,FALSE,"Mfg Var";#N/A,#N/A,FALSE,"Family Unit Cost Graphs";#N/A,#N/A,FALSE,"Product Cost Graphs";#N/A,#N/A,FALSE,"Unit Cost Setup";#N/A,#N/A,FALSE,"Yields";#N/A,#N/A,FALSE,"Emery";#N/A,#N/A,FALSE,"GI Pricing";#N/A,#N/A,FALSE,"Actuals";#N/A,#N/A,FALSE,"Forecast"}</definedName>
    <definedName name="kourosh2">{#N/A,#N/A,FALSE,"Front Page";#N/A,#N/A,FALSE,"Mfg Var";#N/A,#N/A,FALSE,"Family Unit Cost Graphs";#N/A,#N/A,FALSE,"Product Cost Graphs";#N/A,#N/A,FALSE,"Unit Cost Setup";#N/A,#N/A,FALSE,"Yields";#N/A,#N/A,FALSE,"Emery";#N/A,#N/A,FALSE,"GI Pricing";#N/A,#N/A,FALSE,"Actuals";#N/A,#N/A,FALSE,"Forecast"}</definedName>
    <definedName name="KPI">#REF!</definedName>
    <definedName name="KPIDATE">#REF!</definedName>
    <definedName name="kr">{#N/A,#N/A,FALSE,"Summary";#N/A,#N/A,FALSE,"Rollup";#N/A,#N/A,FALSE,"SG&amp;A";#N/A,#N/A,FALSE,"Sales_Rollup";"mixstar assumps",#N/A,FALSE,"MixStar";"mixstar glance",#N/A,FALSE,"MixStar";"mixstar inc stmt",#N/A,FALSE,"MixStar";"HBS Assumps",#N/A,FALSE,"HBS";"HBS Graphs",#N/A,FALSE,"HBS";"HBS Inc Stmt",#N/A,FALSE,"HBS";"HBSA Assumps",#N/A,FALSE,"HBSA";"HBSA Graphs",#N/A,FALSE,"HBSA";"HBSA Inc Stmt",#N/A,FALSE,"HBSA";"MITSloan Assumps",#N/A,FALSE,"MIT-Sloan";"MITSloan Graphs",#N/A,FALSE,"MIT-Sloan";"AFT Assumps",#N/A,FALSE,"AFT";"MITSloan Inc Stmt",#N/A,FALSE,"MIT-Sloan";"SimSch Assumps",#N/A,FALSE,"Sim &amp; Sch";"SimSch Graphs",#N/A,FALSE,"Sim &amp; Sch";"SimSch Inc Stmt",#N/A,FALSE,"Sim &amp; Sch";"UVA Assumps",#N/A,FALSE,"UVA";"UVA Graphs",#N/A,FALSE,"UVA";"UVA Inc Stmt",#N/A,FALSE,"UVA";"AFT Graphs",#N/A,FALSE,"AFT";"AFT Inc Stmt",#N/A,FALSE,"AFT";"AFT Assumps",#N/A,FALSE,"AFT";"Scholastic Assumps",#N/A,FALSE,"Scholastic";"Scholastic Graphs",#N/A,FALSE,"Scholastic";"Scholastic Inc Stmt",#N/A,FALSE,"Scholastic";"CNN Assumps",#N/A,FALSE,"CNN-TESI";"CNN Graphs",#N/A,FALSE,"CNN-TESI";"CNN Inc Stmt",#N/A,FALSE,"CNN-TESI";"CNN E Assumps",#N/A,FALSE,"CNN-TESI E";"CNN E Graphs",#N/A,FALSE,"CNN-TESI E";"NEA Assumps",#N/A,FALSE,"NEA";"CNN E Inc Stmt",#N/A,FALSE,"CNN-TESI E";"NEA Graphs",#N/A,FALSE,"NEA";"NEA Inc Stmt",#N/A,FALSE,"NEA";"NEA Assumps",#N/A,FALSE,"NEA";"NEA P Assumps",#N/A,FALSE,"NEA Priv";"NEA P Graphs",#N/A,FALSE,"NEA Priv";"NEA P Inc Stmt",#N/A,FALSE,"NEA Priv";"Cen21 Assumps",#N/A,FALSE,"Century21";"Cen21 Graph",#N/A,FALSE,"Century21";"Cen21 Inc Stmt",#N/A,FALSE,"Century21";"ECN Assumps",#N/A,FALSE,"ECN";"ECN Graph",#N/A,FALSE,"ECN";"ECN Inc Stmt",#N/A,FALSE,"ECN";"FGIC Assumps",#N/A,FALSE,"FGIC";"FGIC Graphs",#N/A,FALSE,"FGIC";"FGIC Inc Stmt",#N/A,FALSE,"FGIC";"Oxford Assumps",#N/A,FALSE,"OxfordHealth";"Oxford Graphs",#N/A,FALSE,"OxfordHealth";"Oxford Inc Stmt",#N/A,FALSE,"OxfordHealth";"Chevy Assumps",#N/A,FALSE,"Chevy NDC";"Chevy Graphs",#N/A,FALSE,"Chevy NDC";"Chevy Inc Stmt",#N/A,FALSE,"Chevy NDC";"Flowers Assumps",#N/A,FALSE,"1800Flowers";"Flowers Graphs",#N/A,FALSE,"1800Flowers";"Flowers Inc Stmt",#N/A,FALSE,"1800Flowers";"McGHill Assumps",#N/A,FALSE,"McGrawH";"McGHill Graphs",#N/A,FALSE,"McGrawH";"McGHill Inc Stmt",#N/A,FALSE,"McGrawH";"ChesBgl Assumps",#N/A,FALSE,"Ches Bagel";"ChesBgl Graphs",#N/A,FALSE,"Ches Bagel";"ChesBgl Inc Stmt",#N/A,FALSE,"Ches Bagel"}</definedName>
    <definedName name="Kraft">{#N/A,#N/A,FALSE,"changes";#N/A,#N/A,FALSE,"Assumptions";"view1",#N/A,FALSE,"BE Analysis";"view2",#N/A,FALSE,"BE Analysis";#N/A,#N/A,FALSE,"DCF Calculation - Scenario 1";"Dollar",#N/A,FALSE,"Consolidated - Scenario 1";"CS",#N/A,FALSE,"Consolidated - Scenario 1"}</definedName>
    <definedName name="krenb">#REF!</definedName>
    <definedName name="krenb_1">#REF!</definedName>
    <definedName name="KS">#REF!</definedName>
    <definedName name="kslkjkjlkjd">{#N/A,#N/A,FALSE,"REPORT"}</definedName>
    <definedName name="kslkjkjlkjd_1">#REF!</definedName>
    <definedName name="kslkjkjlkjd_2">{#N/A,#N/A,FALSE,"REPORT"}</definedName>
    <definedName name="kslkjkjlkjd_3">{#N/A,#N/A,FALSE,"REPORT"}</definedName>
    <definedName name="kslkjkjlkjd_4">{#N/A,#N/A,FALSE,"REPORT"}</definedName>
    <definedName name="ksls">{#N/A,#N/A,TRUE,"sum";#N/A,#N/A,TRUE,"Bal_sht200";#N/A,#N/A,TRUE,"P&amp;L_act200";#N/A,#N/A,TRUE,"CASHFLOW20";#N/A,#N/A,TRUE,"comp_p&amp;L";#N/A,#N/A,TRUE,"Act_Prod";#N/A,#N/A,TRUE,"Act_Cust"}</definedName>
    <definedName name="ktf">#REF!</definedName>
    <definedName name="KTP">#REF!</definedName>
    <definedName name="ktuk">#REF!</definedName>
    <definedName name="ktuk_1">#REF!</definedName>
    <definedName name="ku">#REF!</definedName>
    <definedName name="kug">#REF!</definedName>
    <definedName name="kuikyu">#REF!</definedName>
    <definedName name="kuikyu_1">#REF!</definedName>
    <definedName name="kul">#REF!</definedName>
    <definedName name="KUULSD">{#N/A,#N/A,FALSE,"COMP"}</definedName>
    <definedName name="kuyk">#REF!</definedName>
    <definedName name="kuyk_1">#REF!</definedName>
    <definedName name="kuyrfkuyj">#REF!</definedName>
    <definedName name="kuyrfkuyj_1">#REF!</definedName>
    <definedName name="kv">#REF!</definedName>
    <definedName name="kvjkjvkjvgfjkbvg">#REF!</definedName>
    <definedName name="kyd.ChngCell.01.">"x"</definedName>
    <definedName name="kyd.ChngCell.02.">#REF!</definedName>
    <definedName name="kyd.CounterLimitCell.01.">"x"</definedName>
    <definedName name="kyd.CounterLimitCell.02.">"x"</definedName>
    <definedName name="kyd.Dim.01.">""</definedName>
    <definedName name="kyd.Dim.02.">"chandep#"</definedName>
    <definedName name="kyd.ElementList.01.">"x"</definedName>
    <definedName name="kyd.ElementList.02.">#REF!</definedName>
    <definedName name="kyd.ElementType.01.">0</definedName>
    <definedName name="kyd.ElementType.02.">1</definedName>
    <definedName name="kyd.FileSaveDir.">"J:\Shared Files\LOR\"</definedName>
    <definedName name="kyd.GroupFileName.">""</definedName>
    <definedName name="kyd.GroupFiles.">-4146</definedName>
    <definedName name="kyd.ItemType.01.">0</definedName>
    <definedName name="kyd.ItemType.02.">2</definedName>
    <definedName name="kyd.KillLinks.">1</definedName>
    <definedName name="kyd.MacroAfterMemoRow.">""</definedName>
    <definedName name="kyd.MacroAfterZap.">""</definedName>
    <definedName name="kyd.MacroAtEnd.">""</definedName>
    <definedName name="kyd.MacroEachCycle.">""</definedName>
    <definedName name="kyd.MacroEndOfEachCycle.">""</definedName>
    <definedName name="kyd.MacroStartOfProc.">""</definedName>
    <definedName name="kyd.MemKillRows.">-4146</definedName>
    <definedName name="kyd.MemoSortHide.">FALSE</definedName>
    <definedName name="kyd.NumLevels.01.">0</definedName>
    <definedName name="kyd.NumLevels.02.">999</definedName>
    <definedName name="kyd.PanicStop.">FALSE</definedName>
    <definedName name="kyd.ParentName.01.">""</definedName>
    <definedName name="kyd.ParentName.02.">""</definedName>
    <definedName name="kyd.Password.">""</definedName>
    <definedName name="kyd.PreScreenData.">FALSE</definedName>
    <definedName name="kyd.PrintCtrlRange.">#REF!</definedName>
    <definedName name="kyd.PrintMemo.">FALSE</definedName>
    <definedName name="kyd.PrintParent.01.">FALSE</definedName>
    <definedName name="kyd.PrintParent.02.">TRUE</definedName>
    <definedName name="kyd.PrintStdWhen.">1</definedName>
    <definedName name="kyd.PrintToWbk.">FALSE</definedName>
    <definedName name="kyd.ProtWbkStruct.">-4146</definedName>
    <definedName name="kyd.ProtWbkWin.">-4146</definedName>
    <definedName name="kyd.ReplaceFile.">1</definedName>
    <definedName name="kyd.SaveAsFile.">FALSE</definedName>
    <definedName name="kyd.SaveCopy.">1</definedName>
    <definedName name="kyd.SaveMemo.">FALSE</definedName>
    <definedName name="kyd.SelectString.01.">""</definedName>
    <definedName name="kyd.SelectString.02.">"*"</definedName>
    <definedName name="kyd.Shortcut.">FALSE</definedName>
    <definedName name="kyd.StdHasFooterRow.">-4146</definedName>
    <definedName name="kyd.StdHasHeaderRow.">-4146</definedName>
    <definedName name="kyd.StdHideRowRange.">#REF!</definedName>
    <definedName name="kyd.StdKillRows.">-4146</definedName>
    <definedName name="kyd.StdKillSheets.">1</definedName>
    <definedName name="kyd.StdRecalcAfterSort.">-4146</definedName>
    <definedName name="kyd.StdSortHide.">FALSE</definedName>
    <definedName name="kyd.StdSortRpt1.">1</definedName>
    <definedName name="kyd.StdSortRpt2.">1</definedName>
    <definedName name="kyd.StdSortRpt3.">1</definedName>
    <definedName name="kyd.StdSortRptList1.">""</definedName>
    <definedName name="kyd.StdSortRptList2.">""</definedName>
    <definedName name="kyd.StdSortRptList3.">""</definedName>
    <definedName name="kyd.StopRow.">65536</definedName>
    <definedName name="kyd.SuspendEmail.">-4146</definedName>
    <definedName name="kyd.UsePrintCtrlRange.">TRUE</definedName>
    <definedName name="kyd.WriteMemWhenOptn.">3</definedName>
    <definedName name="kyg">#REF!</definedName>
    <definedName name="kyujkgfujhy">{"histincome",#N/A,FALSE,"hyfins";"closing balance",#N/A,FALSE,"hyfins"}</definedName>
    <definedName name="kyukuy">#REF!</definedName>
    <definedName name="kyukuy_1">#REF!</definedName>
    <definedName name="l">{#N/A,#N/A,FALSE,"Comp Balance";#N/A,#N/A,FALSE,"Sum Balance ";#N/A,#N/A,FALSE,"Balance Trend";#N/A,#N/A,FALSE,"Comp PL";#N/A,#N/A,FALSE,"PL";#N/A,#N/A,FALSE,"Sum PL";#N/A,#N/A,FALSE,"PL Trend";#N/A,#N/A,FALSE,"Change"}</definedName>
    <definedName name="l_1">{"'SOCA REVENUE '!$N$9:$O$24"}</definedName>
    <definedName name="l_1_1">{"'SOCA REVENUE '!$N$9:$O$24"}</definedName>
    <definedName name="l_2">{"'SOCA REVENUE '!$N$9:$O$24"}</definedName>
    <definedName name="L1name">#REF!</definedName>
    <definedName name="L2name">#REF!</definedName>
    <definedName name="L3name">#REF!</definedName>
    <definedName name="L3Y">#REF!,#REF!,#REF!</definedName>
    <definedName name="L4name">#REF!</definedName>
    <definedName name="L5name">#REF!</definedName>
    <definedName name="L6name">#REF!</definedName>
    <definedName name="LA_Switch">#REF!</definedName>
    <definedName name="LABOR_CONT_COST">{#N/A,#N/A,FALSE,"COVER PAGE";#N/A,#N/A,FALSE,"HIGHLITES";#N/A,#N/A,FALSE,"INC STATE (1)";#N/A,#N/A,FALSE,"DPC BY DEPT";#N/A,#N/A,FALSE,"FIXED COSTS";#N/A,#N/A,FALSE,"PRODUCTION";#N/A,#N/A,FALSE,"SALES TRND";#N/A,#N/A,FALSE,"BALANCE SHEET";#N/A,#N/A,FALSE,"INVENTORY";#N/A,#N/A,FALSE,"MFG VAR";#N/A,#N/A,FALSE,"OVRHD SPND";#N/A,#N/A,FALSE,"ENERGY COSTS";#N/A,#N/A,FALSE,"MAINTENANCE";#N/A,#N/A,FALSE,"LABOR";#N/A,#N/A,FALSE,"ACTVSFORECAST"}</definedName>
    <definedName name="Labor_Hrs_Summary">{#N/A,#N/A,FALSE,"COVER PAGE";#N/A,#N/A,FALSE,"HIGHLITES";#N/A,#N/A,FALSE,"INC STATE (1)";#N/A,#N/A,FALSE,"DPC BY DEPT";#N/A,#N/A,FALSE,"FIXED COSTS";#N/A,#N/A,FALSE,"PRODUCTION";#N/A,#N/A,FALSE,"SALES TRND";#N/A,#N/A,FALSE,"BALANCE SHEET";#N/A,#N/A,FALSE,"INVENTORY";#N/A,#N/A,FALSE,"MFG VAR";#N/A,#N/A,FALSE,"OVRHD SPND";#N/A,#N/A,FALSE,"ENERGY COSTS";#N/A,#N/A,FALSE,"MAINTENANCE";#N/A,#N/A,FALSE,"LABOR";#N/A,#N/A,FALSE,"ACTVSFORECAST"}</definedName>
    <definedName name="LaborCostRate">78</definedName>
    <definedName name="LaborRevPercnt">5.8%</definedName>
    <definedName name="LaborSellRate">110</definedName>
    <definedName name="laebgr">#REF!</definedName>
    <definedName name="laebgr_1">#REF!</definedName>
    <definedName name="Laercio">{#N/A,#N/A,FALSE,"RESUMO";#N/A,#N/A,FALSE,"PDD";#N/A,#N/A,FALSE,"P.I.R.D. ";#N/A,#N/A,FALSE,"Contr.CT";#N/A,#N/A,FALSE,"Cofins";#N/A,#N/A,FALSE,"PIS";#N/A,#N/A,FALSE,"C.Social";#N/A,#N/A,FALSE,"C.Social (2)";#N/A,#N/A,FALSE,"Lalur";#N/A,#N/A,FALSE,"Lalur (2)";#N/A,#N/A,FALSE,"Estimado1";#N/A,#N/A,FALSE,"Temp 12";#N/A,#N/A,FALSE,"Estimado2"}</definedName>
    <definedName name="laevb">#REF!</definedName>
    <definedName name="laevb_1">#REF!</definedName>
    <definedName name="lai">#REF!</definedName>
    <definedName name="lajkds">{#N/A,#N/A,FALSE,"Summary Expenses";#N/A,#N/A,FALSE,"SUBACUTE";#N/A,#N/A,FALSE,"Expense Allocation";#N/A,#N/A,FALSE,"Cost Per Day";#N/A,#N/A,FALSE,"Purchased Services";#N/A,#N/A,FALSE,"Start Up Costs";#N/A,#N/A,FALSE,"Capital Costs"}</definedName>
    <definedName name="lakdbjrvhe">#REF!</definedName>
    <definedName name="lakdbjrvhe_1">#REF!</definedName>
    <definedName name="lala">{#N/A,#N/A,TRUE,"Cover sheet";#N/A,#N/A,TRUE,"DCF analysis";#N/A,#N/A,TRUE,"WACC calculation"}</definedName>
    <definedName name="lala2">#REF!</definedName>
    <definedName name="las">{#N/A,#N/A,FALSE,"S1 Theatre Sum";#N/A,#N/A,FALSE,"S2 U.S. B.S.POS";#N/A,#N/A,FALSE,"S3 US POS";#N/A,#N/A,FALSE,"S4 Family POS";#N/A,#N/A,FALSE,"S5 Ship vs POS";#N/A,#N/A,FALSE,"S6 Top VAR"}</definedName>
    <definedName name="laskelmaemo">#REF!</definedName>
    <definedName name="last">#REF!</definedName>
    <definedName name="LAST_EBIT_MARGIN">"LAST_EBIT_MARGIN"</definedName>
    <definedName name="LAST_EBITDA_MARGIN">"LAST_EBITDA_MARGIN"</definedName>
    <definedName name="LAST_GROSS_MARGIN">"LAST_GROSS_MARGIN"</definedName>
    <definedName name="LAST_NET_INC_MARGIN">"LAST_NET_INC_MARGIN"</definedName>
    <definedName name="Last_Row">IF(Values_Entered,Header_Row+Number_of_Payments,Header_Row)</definedName>
    <definedName name="LastEndDate">#REF!</definedName>
    <definedName name="LASTFY">#REF!</definedName>
    <definedName name="LastPivotRow">COUNTA(#REF!)+ROW(#REF!)-1</definedName>
    <definedName name="LASTSALEPRICE">"LASTSALEPRICE"</definedName>
    <definedName name="LastStartDate">#REF!</definedName>
    <definedName name="late_bill">#REF!</definedName>
    <definedName name="late_days">#REF!</definedName>
    <definedName name="LATEST">"'REFERENCE TABLES'!$B10:E10"</definedName>
    <definedName name="LatestForecastFlag">#REF!</definedName>
    <definedName name="LATESTK">1000</definedName>
    <definedName name="LATESTKFR">50</definedName>
    <definedName name="LatestMo">#REF!</definedName>
    <definedName name="LATESTQ">500</definedName>
    <definedName name="LATESTQFR">100</definedName>
    <definedName name="LatinAm_New">{"'SGI_Opex'!$A$1:$O$187"}</definedName>
    <definedName name="LaunchFormulaLookup">#REF!</definedName>
    <definedName name="laura">{"'1-TheatreBkgs'!$A$1:$L$102"}</definedName>
    <definedName name="Law_Account">#REF!</definedName>
    <definedName name="Law_Account_Subaccount">#REF!</definedName>
    <definedName name="Law_Accounting_Unit">#REF!</definedName>
    <definedName name="Law_Company">#REF!</definedName>
    <definedName name="LBO">{#N/A,#N/A,FALSE,"Summary";#N/A,#N/A,FALSE,"Projections";#N/A,#N/A,FALSE,"Mkt Mults";#N/A,#N/A,FALSE,"DCF";#N/A,#N/A,FALSE,"Accr Dil";#N/A,#N/A,FALSE,"PIC LBO";#N/A,#N/A,FALSE,"MULT10_4";#N/A,#N/A,FALSE,"CBI LBO"}</definedName>
    <definedName name="LBO_MODEL_PRINT">#REF!,#REF!,#REF!,#REF!,#REF!,#REF!,#REF!,#REF!</definedName>
    <definedName name="LBOAnalysis2">{"WACC_clientcopy",#N/A,FALSE,"Inputs";"Beta_clientcopy",#N/A,FALSE,"Inputs";"SCF_clientcopy",#N/A,FALSE,"Inputs";"ProBS_clientcopy",#N/A,FALSE,"Inputs";"BS_clientcopy",#N/A,FALSE,"Inputs";"ProIS_clientcopy",#N/A,FALSE,"Inputs";"IS_clientcopy",#N/A,FALSE,"Inputs";"Ratios_clientcopy",#N/A,FALSE,"Ratios"}</definedName>
    <definedName name="LBOCreditConsol">{"FCB_ALL",#N/A,FALSE,"FCB"}</definedName>
    <definedName name="LC">{#N/A,#N/A,FALSE,"fs balance";#N/A,#N/A,FALSE,"fs operations";#N/A,#N/A,FALSE,"fs capital";#N/A,#N/A,FALSE,"fs cashflow"}</definedName>
    <definedName name="lcf_calendar_monthly">#REF!</definedName>
    <definedName name="lcf_col_head_date">#REF!</definedName>
    <definedName name="lcf_completion_date">#REF!</definedName>
    <definedName name="lcf_completion_month_index">#REF!</definedName>
    <definedName name="lcf_completion_year_index">#REF!</definedName>
    <definedName name="lcf_currency">#REF!</definedName>
    <definedName name="lcf_exit_date_early">#REF!</definedName>
    <definedName name="lcf_exit_date_late">#REF!</definedName>
    <definedName name="lcf_exit_date_mid">#REF!</definedName>
    <definedName name="lcf_exit_mult_high">#REF!</definedName>
    <definedName name="lcf_exit_mult_low">#REF!</definedName>
    <definedName name="lcf_exit_mult_mid">#REF!</definedName>
    <definedName name="lcf_op_scenarios">#REF!</definedName>
    <definedName name="lcf_type_ebitda_val">#REF!</definedName>
    <definedName name="lcf_type_fee_basis">#REF!</definedName>
    <definedName name="lcf_type_investor_group">#REF!</definedName>
    <definedName name="lcf_type_ratchet">#REF!</definedName>
    <definedName name="ldarhgeahg">#REF!</definedName>
    <definedName name="ldarhgeahg_1">#REF!</definedName>
    <definedName name="ldkeir">{#N/A,"PURCHM",FALSE,"Business Analysis";#N/A,"SPADD",FALSE,"Business Analysis"}</definedName>
    <definedName name="ldkjnb">#REF!</definedName>
    <definedName name="ldkjnb_1">#REF!</definedName>
    <definedName name="LE">{"detail",#N/A,FALSE,"mfg";"summary",#N/A,FALSE,"mfg"}</definedName>
    <definedName name="learvb">#REF!</definedName>
    <definedName name="learvb_1">#REF!</definedName>
    <definedName name="LeaseBSMthly">#REF!</definedName>
    <definedName name="leauir">#REF!</definedName>
    <definedName name="leauir_1">#REF!</definedName>
    <definedName name="LEC">{#N/A,#N/A,FALSE,"Product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Ledger_Code">" "</definedName>
    <definedName name="Ledger_Selection">" "</definedName>
    <definedName name="lee">{#N/A,#N/A,FALSE,"Pharm";#N/A,#N/A,FALSE,"WWCM"}</definedName>
    <definedName name="lee_1">#REF!</definedName>
    <definedName name="lee_2">{#N/A,#N/A,FALSE,"Pharm";#N/A,#N/A,FALSE,"WWCM"}</definedName>
    <definedName name="lee_3">{#N/A,#N/A,FALSE,"Pharm";#N/A,#N/A,FALSE,"WWCM"}</definedName>
    <definedName name="lee_4">{#N/A,#N/A,FALSE,"Pharm";#N/A,#N/A,FALSE,"WWCM"}</definedName>
    <definedName name="leg">{#N/A,#N/A,FALSE,"Contribution Analysis"}</definedName>
    <definedName name="Legacy1">{"'표지'!$B$5"}</definedName>
    <definedName name="legal">#REF!</definedName>
    <definedName name="LegalTaxAcc">#REF!</definedName>
    <definedName name="legend1">{"IS",#N/A,FALSE,"IS";"RPTIS",#N/A,FALSE,"RPTIS";"STATS",#N/A,FALSE,"STATS";"CELL",#N/A,FALSE,"CELL";"BS",#N/A,FALSE,"BS"}</definedName>
    <definedName name="legendchart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lehman">#REF!</definedName>
    <definedName name="lemon">#REF!</definedName>
    <definedName name="LengthOfConstructionIn">#REF!</definedName>
    <definedName name="leroy">{#N/A,#N/A,FALSE,"Bakersfield PCs";#N/A,#N/A,FALSE,"Bremer PCs";#N/A,#N/A,FALSE,"Bakersfield Notebooks"}</definedName>
    <definedName name="leroy2">{#N/A,#N/A,FALSE,"Bakersfield PCs";#N/A,#N/A,FALSE,"Bremer PCs";#N/A,#N/A,FALSE,"Bakersfield Notebooks"}</definedName>
    <definedName name="lett">{#N/A,#N/A,FALSE,"TOTAL CASH FLOW";#N/A,#N/A,FALSE,"doane &amp; int'l";#N/A,#N/A,FALSE,"DPC Funding";#N/A,#N/A,FALSE,"Total Spain";#N/A,#N/A,FALSE,"Exchange Rate Effect";#N/A,#N/A,FALSE,"Spain Purchase"}</definedName>
    <definedName name="letter">#REF!</definedName>
    <definedName name="Levels">#REF!</definedName>
    <definedName name="Lexstra99actfcst">{"Title",#N/A,FALSE,"Summary Budget";"Rental Income",#N/A,FALSE,"Summary Budget";"Current Escalations",#N/A,FALSE,"Summary Budget";"Storage Rent",#N/A,FALSE,"Summary Budget";"Parking Rent",#N/A,FALSE,"Summary Budget"}</definedName>
    <definedName name="lexstra99actfcst1">{"Title",#N/A,FALSE,"Summary Budget";"Rental Income",#N/A,FALSE,"Summary Budget";"Current Escalations",#N/A,FALSE,"Summary Budget";"Storage Rent",#N/A,FALSE,"Summary Budget";"Parking Rent",#N/A,FALSE,"Summary Budget"}</definedName>
    <definedName name="lf">#REF!</definedName>
    <definedName name="lffml98">{#N/A,#N/A,FALSE,"Table of Contents";#N/A,#N/A,FALSE,"Overview";#N/A,#N/A,FALSE,"Data"}</definedName>
    <definedName name="lfj">{#N/A,#N/A,FALSE,"TABLE_1 YTD";#N/A,#N/A,FALSE,"TABLE_1A QTD";#N/A,#N/A,FALSE,"NORMAL_SPREAD_QTD";#N/A,#N/A,FALSE,"NORMAL_SPREAD_YTD";#N/A,#N/A,FALSE,"TAX_EQV";#N/A,#N/A,FALSE,"TAX EQUIV_INPUT";#N/A,#N/A,FALSE,"NET FROM FER";#N/A,#N/A,FALSE,"COVER"}</definedName>
    <definedName name="lfjlf">#REF!</definedName>
    <definedName name="lgafsmc2">{"LGAFS1",#N/A,FALSE,"1996 L&amp;G Argentina Financials";"LGAFS2",#N/A,FALSE,"1996 L&amp;G Argentina Financials";"LGAFS3",#N/A,FALSE,"1996 L&amp;G Argentina Financials";"LGAFS4",#N/A,FALSE,"1996 L&amp;G Argentina Financials"}</definedName>
    <definedName name="lgm">{"'Sample Status'!$A$1:$J$21"}</definedName>
    <definedName name="lhjku78">{#N/A,#N/A,FALSE,"Table of Contents";#N/A,#N/A,FALSE,"Overview";#N/A,#N/A,FALSE,"Data"}</definedName>
    <definedName name="lhjlkjlhklhljl">{#N/A,#N/A,FALSE,"PMW Gruppe 99_98";#N/A,#N/A,FALSE,"PMW KG 98_99";#N/A,#N/A,FALSE,"PMW Inc. 99_98";#N/A,#N/A,FALSE,"PMW VTECH 99_98";#N/A,#N/A,FALSE,"PMW Thail. 99_98";#N/A,#N/A,FALSE,"PMW Canada 99_98";#N/A,#N/A,FALSE,"Währungsabw. 99_98"}</definedName>
    <definedName name="li">{"Results Worksheets",#N/A,FALSE,"RESULTS"}</definedName>
    <definedName name="liabandequity">#REF!</definedName>
    <definedName name="LIABILITIES">#REF!</definedName>
    <definedName name="LIBOR">#REF!</definedName>
    <definedName name="Library">"a1"</definedName>
    <definedName name="licorice">#REF!</definedName>
    <definedName name="Lih">{#N/A,#N/A,FALSE,"ws trial balance sheet";#N/A,#N/A,FALSE,"ws trial bal. p &amp; l";#N/A,#N/A,FALSE,"ws cashflow"}</definedName>
    <definedName name="Lihcalc">{#N/A,#N/A,FALSE,"ws trial balance sheet";#N/A,#N/A,FALSE,"ws trial bal. p &amp; l";#N/A,#N/A,FALSE,"ws cashflow"}</definedName>
    <definedName name="lii">{"Results Worksheets",#N/A,FALSE,"RESULTS"}</definedName>
    <definedName name="Liitetiedot">#REF!</definedName>
    <definedName name="limcount">2</definedName>
    <definedName name="LIMIT">#REF!</definedName>
    <definedName name="limit_day">35547</definedName>
    <definedName name="linda">{#N/A,#N/A,FALSE,"Summary Expenses";#N/A,#N/A,FALSE,"SUBACUTE";#N/A,#N/A,FALSE,"Expense Allocation";#N/A,#N/A,FALSE,"Cost Per Day";#N/A,#N/A,FALSE,"Purchased Services";#N/A,#N/A,FALSE,"Start Up Costs";#N/A,#N/A,FALSE,"Capital Costs"}</definedName>
    <definedName name="linda1">{#N/A,#N/A,FALSE,"Summary Expenses";#N/A,#N/A,FALSE,"SUBACUTE";#N/A,#N/A,FALSE,"Expense Allocation";#N/A,#N/A,FALSE,"Cost Per Day";#N/A,#N/A,FALSE,"Purchased Services";#N/A,#N/A,FALSE,"Start Up Costs";#N/A,#N/A,FALSE,"Capital Costs"}</definedName>
    <definedName name="Line">"______"</definedName>
    <definedName name="Line_Items">#REF!</definedName>
    <definedName name="LINE2400">#REF!</definedName>
    <definedName name="LINE3020">#REF!</definedName>
    <definedName name="LINE3950">#REF!</definedName>
    <definedName name="LINE7300">#REF!</definedName>
    <definedName name="linecount1">#REF!</definedName>
    <definedName name="linelookup">#REF!</definedName>
    <definedName name="Linking_Range_1">#REF!</definedName>
    <definedName name="Linking_Range_2">#REF!</definedName>
    <definedName name="Linking_Range_3">#REF!</definedName>
    <definedName name="Linking_Range_4">#REF!</definedName>
    <definedName name="Linking_Range_5">#REF!</definedName>
    <definedName name="Linking_Range_8">#REF!</definedName>
    <definedName name="list">#REF!</definedName>
    <definedName name="list_cases">#REF!</definedName>
    <definedName name="list01">{#N/A,#N/A,TRUE,"Basic";#N/A,#N/A,TRUE,"EXT-TABLE";#N/A,#N/A,TRUE,"STEEL";#N/A,#N/A,TRUE,"INT-Table";#N/A,#N/A,TRUE,"STEEL";#N/A,#N/A,TRUE,"Door"}</definedName>
    <definedName name="list02">{#N/A,#N/A,TRUE,"Basic";#N/A,#N/A,TRUE,"EXT-TABLE";#N/A,#N/A,TRUE,"STEEL";#N/A,#N/A,TRUE,"INT-Table";#N/A,#N/A,TRUE,"STEEL";#N/A,#N/A,TRUE,"Door"}</definedName>
    <definedName name="List1">"Drop Down 1"</definedName>
    <definedName name="List2">"Drop Down 2"</definedName>
    <definedName name="ListOffset">1</definedName>
    <definedName name="liureag">#REF!</definedName>
    <definedName name="liureag_1">#REF!</definedName>
    <definedName name="lj">{"EES_YTD_CHECK",#N/A,FALSE,"EES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ljer">{"Budget by Month",#N/A,FALSE,"VA Departments Roll-up";"Budget by Month",#N/A,FALSE,"220";"Budget by Month",#N/A,FALSE,"300";"Budget by Month",#N/A,FALSE,"302";"Budget by Month",#N/A,FALSE,"305";"Budget by Month",#N/A,FALSE,"310"}</definedName>
    <definedName name="ljhlkjh">#REF!</definedName>
    <definedName name="ljk">{0}</definedName>
    <definedName name="ljkglkh">#REF!</definedName>
    <definedName name="ljkl">{#N/A,#N/A,FALSE,"Umsatz HM";#N/A,#N/A,FALSE,"ER HM";#N/A,#N/A,FALSE,"EA HM  (2)";#N/A,#N/A,FALSE,"EA HM ";#N/A,#N/A,FALSE,"EA HM  (4)";#N/A,#N/A,FALSE,"EA HM  (3)";#N/A,#N/A,FALSE,"KA HM  (2)";#N/A,#N/A,FALSE,"KA HM";#N/A,#N/A,FALSE,"KA HM  (3)";#N/A,#N/A,FALSE,"KA HM (4)"}</definedName>
    <definedName name="ljklk">{#N/A,#N/A,FALSE,"Rohstoffnotierungen";#N/A,#N/A,FALSE,"Umsatz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ljksdh">#REF!</definedName>
    <definedName name="ljlk">{#N/A,#N/A,FALSE,"A";#N/A,#N/A,FALSE,"B"}</definedName>
    <definedName name="ljnbd">#REF!</definedName>
    <definedName name="ljnbd_1">#REF!</definedName>
    <definedName name="lk">{"'comite'!$A$9:$G$44","'comite'!$A$1:$G$6"}</definedName>
    <definedName name="lkafvb">#REF!</definedName>
    <definedName name="lkafvb_1">#REF!</definedName>
    <definedName name="lkdajfb">#REF!</definedName>
    <definedName name="lkdajfb_1">#REF!</definedName>
    <definedName name="lkj">#REF!</definedName>
    <definedName name="lkjh">{#N/A,#N/A,FALSE,"Aging Summary";#N/A,#N/A,FALSE,"Ratio Analysis";#N/A,#N/A,FALSE,"Test 120 Day Accts";#N/A,#N/A,FALSE,"Tickmarks"}</definedName>
    <definedName name="lkjlj">{"rawdata",#N/A,TRUE,"HKT";"in",#N/A,TRUE,"HKT";"rawdata",#N/A,TRUE,"PTInd";"in",#N/A,TRUE,"PTInd";"rawdata",#N/A,TRUE,"NTT";"in",#N/A,TRUE,"NTT";"rawdata",#N/A,TRUE,"PLD";"in",#N/A,TRUE,"PLD";"rawdata",#N/A,TRUE,"PTTelk";"in",#N/A,TRUE,"PTTelk";"rawdata",#N/A,TRUE,"ST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lkjlkj">{"Final",#N/A,FALSE,"Feb-96"}</definedName>
    <definedName name="lkjlkjkj">{#N/A,#N/A,FALSE,"1998 SBT Issuse";#N/A,#N/A,FALSE,"REVIEW Summary"}</definedName>
    <definedName name="lkjlklkjlkjlkj">#REF!</definedName>
    <definedName name="lkkh">{#N/A,#N/A,FALSE,"Aging Summary";#N/A,#N/A,FALSE,"Ratio Analysis";#N/A,#N/A,FALSE,"Test 120 Day Accts";#N/A,#N/A,FALSE,"Tickmarks"}</definedName>
    <definedName name="lkl">{#N/A,#N/A,FALSE,"Umsatz EO BP";#N/A,#N/A,FALSE,"Umsatz EO OP";#N/A,#N/A,FALSE,"ER EO BP";#N/A,#N/A,FALSE,"ER EO OP";#N/A,#N/A,FALSE,"EA EO (2)";#N/A,#N/A,FALSE,"EA EO";#N/A,#N/A,FALSE,"EA EO (3)";#N/A,#N/A,FALSE,"EA EO (4)";#N/A,#N/A,FALSE,"KA EO  (2)";#N/A,#N/A,FALSE,"KA EO";#N/A,#N/A,FALSE,"KA EO  (3)";#N/A,#N/A,FALSE,"KA EO (4)"}</definedName>
    <definedName name="lklk">{#N/A,"PURADD",FALSE,"Business Analysis";#N/A,"PURSPP",FALSE,"Business Analysis";#N/A,"CTGIND",FALSE,"Business Analysis";#N/A,"PURCHM",FALSE,"Business Analysis";#N/A,"SPADD",FALSE,"Business Analysis";#N/A,"EPOXY",FALSE,"Business Analysis";#N/A,"PURPER",FALSE,"Business Analysis"}</definedName>
    <definedName name="lklkl">#REF!</definedName>
    <definedName name="lkmn">{"summary",#N/A,FALSE,"summary";"sales growth",#N/A,FALSE,"summary";"oper income",#N/A,FALSE,"summary";"oros rank",#N/A,FALSE,"summary";"net assets",#N/A,FALSE,"summary";"asset turnover",#N/A,FALSE,"summary";"orona",#N/A,FALSE,"summary";"total return",#N/A,FALSE,"summary";"overview",#N/A,FALSE,"summary"}</definedName>
    <definedName name="lko">{#N/A,#N/A,FALSE,"OUT  AREC"}</definedName>
    <definedName name="lkoi">#REF!</definedName>
    <definedName name="lkp">{#N/A,#N/A,FALSE,"Aging Summary";#N/A,#N/A,FALSE,"Ratio Analysis";#N/A,#N/A,FALSE,"Test 120 Day Accts";#N/A,#N/A,FALSE,"Tickmarks"}</definedName>
    <definedName name="lkytyt">{#N/A,#N/A,FALSE,"Aging Summary";#N/A,#N/A,FALSE,"Ratio Analysis";#N/A,#N/A,FALSE,"Test 120 Day Accts";#N/A,#N/A,FALSE,"Tickmarks"}</definedName>
    <definedName name="ll">{"'SIVA Pricing Model'!$A$1:$F$39"}</definedName>
    <definedName name="ll.l">{#N/A,#N/A,FALSE,"Produkte Erw.";#N/A,#N/A,FALSE,"Produkte Plan";#N/A,#N/A,FALSE,"Leistungen Erw.";#N/A,#N/A,FALSE,"Leistungen Plan";#N/A,#N/A,FALSE,"KA Allg.Kosten (2)";#N/A,#N/A,FALSE,"KA All.Kosten"}</definedName>
    <definedName name="ll_1">#REF!</definedName>
    <definedName name="llc.Info">{#N/A,#N/A,FALSE,"Income";#N/A,#N/A,FALSE,"Cost of Goods Sold";#N/A,#N/A,FALSE,"Other Costs";#N/A,#N/A,FALSE,"Other Income";#N/A,#N/A,FALSE,"Taxes";#N/A,#N/A,FALSE,"Other Deductions";#N/A,#N/A,FALSE,"Compensation of Officers"}</definedName>
    <definedName name="LLCP">{"PAGE1",#N/A,FALSE,"BID (3)";"PAGE2",#N/A,FALSE,"BID (3)"}</definedName>
    <definedName name="llj">{#N/A,#N/A,FALSE,"A";#N/A,#N/A,FALSE,"B"}</definedName>
    <definedName name="llk">{"pro_view",#N/A,FALSE,"EEFSNAP2";"rep_view",#N/A,FALSE,"EEFSNAP2"}</definedName>
    <definedName name="llkh">{#N/A,#N/A,FALSE,"Aging Summary";#N/A,#N/A,FALSE,"Ratio Analysis";#N/A,#N/A,FALSE,"Test 120 Day Accts";#N/A,#N/A,FALSE,"Tickmarks"}</definedName>
    <definedName name="llkj">{#N/A,#N/A,FALSE,"Heat";#N/A,#N/A,FALSE,"DCF";#N/A,#N/A,FALSE,"LBO";#N/A,#N/A,FALSE,"A";#N/A,#N/A,FALSE,"C";#N/A,#N/A,FALSE,"impd";#N/A,#N/A,FALSE,"Accr-Dilu"}</definedName>
    <definedName name="llkj_1">{#N/A,#N/A,FALSE,"Heat";#N/A,#N/A,FALSE,"DCF";#N/A,#N/A,FALSE,"LBO";#N/A,#N/A,FALSE,"A";#N/A,#N/A,FALSE,"C";#N/A,#N/A,FALSE,"impd";#N/A,#N/A,FALSE,"Accr-Dilu"}</definedName>
    <definedName name="llkj_1_1">{#N/A,#N/A,FALSE,"Heat";#N/A,#N/A,FALSE,"DCF";#N/A,#N/A,FALSE,"LBO";#N/A,#N/A,FALSE,"A";#N/A,#N/A,FALSE,"C";#N/A,#N/A,FALSE,"impd";#N/A,#N/A,FALSE,"Accr-Dilu"}</definedName>
    <definedName name="llkj_1_2">{#N/A,#N/A,FALSE,"Heat";#N/A,#N/A,FALSE,"DCF";#N/A,#N/A,FALSE,"LBO";#N/A,#N/A,FALSE,"A";#N/A,#N/A,FALSE,"C";#N/A,#N/A,FALSE,"impd";#N/A,#N/A,FALSE,"Accr-Dilu"}</definedName>
    <definedName name="llkj_1_3">{#N/A,#N/A,FALSE,"Heat";#N/A,#N/A,FALSE,"DCF";#N/A,#N/A,FALSE,"LBO";#N/A,#N/A,FALSE,"A";#N/A,#N/A,FALSE,"C";#N/A,#N/A,FALSE,"impd";#N/A,#N/A,FALSE,"Accr-Dilu"}</definedName>
    <definedName name="llkj_1_4">{#N/A,#N/A,FALSE,"Heat";#N/A,#N/A,FALSE,"DCF";#N/A,#N/A,FALSE,"LBO";#N/A,#N/A,FALSE,"A";#N/A,#N/A,FALSE,"C";#N/A,#N/A,FALSE,"impd";#N/A,#N/A,FALSE,"Accr-Dilu"}</definedName>
    <definedName name="llkj_1_5">{#N/A,#N/A,FALSE,"Heat";#N/A,#N/A,FALSE,"DCF";#N/A,#N/A,FALSE,"LBO";#N/A,#N/A,FALSE,"A";#N/A,#N/A,FALSE,"C";#N/A,#N/A,FALSE,"impd";#N/A,#N/A,FALSE,"Accr-Dilu"}</definedName>
    <definedName name="llkj_2">{#N/A,#N/A,FALSE,"Heat";#N/A,#N/A,FALSE,"DCF";#N/A,#N/A,FALSE,"LBO";#N/A,#N/A,FALSE,"A";#N/A,#N/A,FALSE,"C";#N/A,#N/A,FALSE,"impd";#N/A,#N/A,FALSE,"Accr-Dilu"}</definedName>
    <definedName name="llkj_2_1">{#N/A,#N/A,FALSE,"Heat";#N/A,#N/A,FALSE,"DCF";#N/A,#N/A,FALSE,"LBO";#N/A,#N/A,FALSE,"A";#N/A,#N/A,FALSE,"C";#N/A,#N/A,FALSE,"impd";#N/A,#N/A,FALSE,"Accr-Dilu"}</definedName>
    <definedName name="llkj_2_2">{#N/A,#N/A,FALSE,"Heat";#N/A,#N/A,FALSE,"DCF";#N/A,#N/A,FALSE,"LBO";#N/A,#N/A,FALSE,"A";#N/A,#N/A,FALSE,"C";#N/A,#N/A,FALSE,"impd";#N/A,#N/A,FALSE,"Accr-Dilu"}</definedName>
    <definedName name="llkj_2_3">{#N/A,#N/A,FALSE,"Heat";#N/A,#N/A,FALSE,"DCF";#N/A,#N/A,FALSE,"LBO";#N/A,#N/A,FALSE,"A";#N/A,#N/A,FALSE,"C";#N/A,#N/A,FALSE,"impd";#N/A,#N/A,FALSE,"Accr-Dilu"}</definedName>
    <definedName name="llkj_2_4">{#N/A,#N/A,FALSE,"Heat";#N/A,#N/A,FALSE,"DCF";#N/A,#N/A,FALSE,"LBO";#N/A,#N/A,FALSE,"A";#N/A,#N/A,FALSE,"C";#N/A,#N/A,FALSE,"impd";#N/A,#N/A,FALSE,"Accr-Dilu"}</definedName>
    <definedName name="llkj_2_5">{#N/A,#N/A,FALSE,"Heat";#N/A,#N/A,FALSE,"DCF";#N/A,#N/A,FALSE,"LBO";#N/A,#N/A,FALSE,"A";#N/A,#N/A,FALSE,"C";#N/A,#N/A,FALSE,"impd";#N/A,#N/A,FALSE,"Accr-Dilu"}</definedName>
    <definedName name="llkj_3">{#N/A,#N/A,FALSE,"Heat";#N/A,#N/A,FALSE,"DCF";#N/A,#N/A,FALSE,"LBO";#N/A,#N/A,FALSE,"A";#N/A,#N/A,FALSE,"C";#N/A,#N/A,FALSE,"impd";#N/A,#N/A,FALSE,"Accr-Dilu"}</definedName>
    <definedName name="llkj_3_1">{#N/A,#N/A,FALSE,"Heat";#N/A,#N/A,FALSE,"DCF";#N/A,#N/A,FALSE,"LBO";#N/A,#N/A,FALSE,"A";#N/A,#N/A,FALSE,"C";#N/A,#N/A,FALSE,"impd";#N/A,#N/A,FALSE,"Accr-Dilu"}</definedName>
    <definedName name="llkj_3_2">{#N/A,#N/A,FALSE,"Heat";#N/A,#N/A,FALSE,"DCF";#N/A,#N/A,FALSE,"LBO";#N/A,#N/A,FALSE,"A";#N/A,#N/A,FALSE,"C";#N/A,#N/A,FALSE,"impd";#N/A,#N/A,FALSE,"Accr-Dilu"}</definedName>
    <definedName name="llkj_3_3">{#N/A,#N/A,FALSE,"Heat";#N/A,#N/A,FALSE,"DCF";#N/A,#N/A,FALSE,"LBO";#N/A,#N/A,FALSE,"A";#N/A,#N/A,FALSE,"C";#N/A,#N/A,FALSE,"impd";#N/A,#N/A,FALSE,"Accr-Dilu"}</definedName>
    <definedName name="llkj_3_4">{#N/A,#N/A,FALSE,"Heat";#N/A,#N/A,FALSE,"DCF";#N/A,#N/A,FALSE,"LBO";#N/A,#N/A,FALSE,"A";#N/A,#N/A,FALSE,"C";#N/A,#N/A,FALSE,"impd";#N/A,#N/A,FALSE,"Accr-Dilu"}</definedName>
    <definedName name="llkj_3_5">{#N/A,#N/A,FALSE,"Heat";#N/A,#N/A,FALSE,"DCF";#N/A,#N/A,FALSE,"LBO";#N/A,#N/A,FALSE,"A";#N/A,#N/A,FALSE,"C";#N/A,#N/A,FALSE,"impd";#N/A,#N/A,FALSE,"Accr-Dilu"}</definedName>
    <definedName name="llkj_4">{#N/A,#N/A,FALSE,"Heat";#N/A,#N/A,FALSE,"DCF";#N/A,#N/A,FALSE,"LBO";#N/A,#N/A,FALSE,"A";#N/A,#N/A,FALSE,"C";#N/A,#N/A,FALSE,"impd";#N/A,#N/A,FALSE,"Accr-Dilu"}</definedName>
    <definedName name="llkj_4_1">{#N/A,#N/A,FALSE,"Heat";#N/A,#N/A,FALSE,"DCF";#N/A,#N/A,FALSE,"LBO";#N/A,#N/A,FALSE,"A";#N/A,#N/A,FALSE,"C";#N/A,#N/A,FALSE,"impd";#N/A,#N/A,FALSE,"Accr-Dilu"}</definedName>
    <definedName name="llkj_4_2">{#N/A,#N/A,FALSE,"Heat";#N/A,#N/A,FALSE,"DCF";#N/A,#N/A,FALSE,"LBO";#N/A,#N/A,FALSE,"A";#N/A,#N/A,FALSE,"C";#N/A,#N/A,FALSE,"impd";#N/A,#N/A,FALSE,"Accr-Dilu"}</definedName>
    <definedName name="llkj_4_3">{#N/A,#N/A,FALSE,"Heat";#N/A,#N/A,FALSE,"DCF";#N/A,#N/A,FALSE,"LBO";#N/A,#N/A,FALSE,"A";#N/A,#N/A,FALSE,"C";#N/A,#N/A,FALSE,"impd";#N/A,#N/A,FALSE,"Accr-Dilu"}</definedName>
    <definedName name="llkj_4_4">{#N/A,#N/A,FALSE,"Heat";#N/A,#N/A,FALSE,"DCF";#N/A,#N/A,FALSE,"LBO";#N/A,#N/A,FALSE,"A";#N/A,#N/A,FALSE,"C";#N/A,#N/A,FALSE,"impd";#N/A,#N/A,FALSE,"Accr-Dilu"}</definedName>
    <definedName name="llkj_4_5">{#N/A,#N/A,FALSE,"Heat";#N/A,#N/A,FALSE,"DCF";#N/A,#N/A,FALSE,"LBO";#N/A,#N/A,FALSE,"A";#N/A,#N/A,FALSE,"C";#N/A,#N/A,FALSE,"impd";#N/A,#N/A,FALSE,"Accr-Dilu"}</definedName>
    <definedName name="llkj_5">{#N/A,#N/A,FALSE,"Heat";#N/A,#N/A,FALSE,"DCF";#N/A,#N/A,FALSE,"LBO";#N/A,#N/A,FALSE,"A";#N/A,#N/A,FALSE,"C";#N/A,#N/A,FALSE,"impd";#N/A,#N/A,FALSE,"Accr-Dilu"}</definedName>
    <definedName name="llkj_5_1">{#N/A,#N/A,FALSE,"Heat";#N/A,#N/A,FALSE,"DCF";#N/A,#N/A,FALSE,"LBO";#N/A,#N/A,FALSE,"A";#N/A,#N/A,FALSE,"C";#N/A,#N/A,FALSE,"impd";#N/A,#N/A,FALSE,"Accr-Dilu"}</definedName>
    <definedName name="llkj_5_2">{#N/A,#N/A,FALSE,"Heat";#N/A,#N/A,FALSE,"DCF";#N/A,#N/A,FALSE,"LBO";#N/A,#N/A,FALSE,"A";#N/A,#N/A,FALSE,"C";#N/A,#N/A,FALSE,"impd";#N/A,#N/A,FALSE,"Accr-Dilu"}</definedName>
    <definedName name="llkj_5_3">{#N/A,#N/A,FALSE,"Heat";#N/A,#N/A,FALSE,"DCF";#N/A,#N/A,FALSE,"LBO";#N/A,#N/A,FALSE,"A";#N/A,#N/A,FALSE,"C";#N/A,#N/A,FALSE,"impd";#N/A,#N/A,FALSE,"Accr-Dilu"}</definedName>
    <definedName name="llkj_5_4">{#N/A,#N/A,FALSE,"Heat";#N/A,#N/A,FALSE,"DCF";#N/A,#N/A,FALSE,"LBO";#N/A,#N/A,FALSE,"A";#N/A,#N/A,FALSE,"C";#N/A,#N/A,FALSE,"impd";#N/A,#N/A,FALSE,"Accr-Dilu"}</definedName>
    <definedName name="llkj_5_5">{#N/A,#N/A,FALSE,"Heat";#N/A,#N/A,FALSE,"DCF";#N/A,#N/A,FALSE,"LBO";#N/A,#N/A,FALSE,"A";#N/A,#N/A,FALSE,"C";#N/A,#N/A,FALSE,"impd";#N/A,#N/A,FALSE,"Accr-Dilu"}</definedName>
    <definedName name="lll">#REF!</definedName>
    <definedName name="lll_1">#REF!</definedName>
    <definedName name="lllj">#REF!</definedName>
    <definedName name="llll">{#N/A,#N/A,FALSE,"SYSOC";#N/A,#N/A,FALSE,"RESU-GESTION";#N/A,#N/A,FALSE,"EVOL-MNA";#N/A,#N/A,FALSE,"VTAS-ANALI";#N/A,#N/A,FALSE,"ANALI-GSFIJOS";#N/A,#N/A,FALSE,"DETA-RUBROS";#N/A,#N/A,FALSE,"ANALI-CNF";#N/A,#N/A,FALSE,"BILAN";#N/A,#N/A,FALSE,"TAB_FIN";#N/A,#N/A,FALSE,"IND_ECO"}</definedName>
    <definedName name="llll_1">#REF!</definedName>
    <definedName name="lllll">{"'Standalone List Price Trends'!$A$1:$X$56"}</definedName>
    <definedName name="lllll_1">#REF!</definedName>
    <definedName name="llllll">{"detail",#N/A,FALSE,"mfg";"summary",#N/A,FALSE,"mfg"}</definedName>
    <definedName name="llllll_1">#REF!</definedName>
    <definedName name="lllllll">#REF!</definedName>
    <definedName name="lllllll_1">#REF!</definedName>
    <definedName name="llllllllllllllllll">{"SUMMARY",#N/A,TRUE,"RIGGIN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llp">{"YD LPH2",#N/A,FALSE,"YTD"}</definedName>
    <definedName name="lly">{#N/A,#N/A,FALSE,"Front Page";#N/A,#N/A,FALSE,"Mfg Var";#N/A,#N/A,FALSE,"Family Unit Cost Graphs";#N/A,#N/A,FALSE,"Product Cost Graphs";#N/A,#N/A,FALSE,"Unit Cost Setup";#N/A,#N/A,FALSE,"Yields";#N/A,#N/A,FALSE,"Emery";#N/A,#N/A,FALSE,"GI Pricing";#N/A,#N/A,FALSE,"Actuals";#N/A,#N/A,FALSE,"Forecast"}</definedName>
    <definedName name="LME">#REF!</definedName>
    <definedName name="lmk">{#N/A,#N/A,FALSE,"Aging Summary";#N/A,#N/A,FALSE,"Ratio Analysis";#N/A,#N/A,FALSE,"Test 120 Day Accts";#N/A,#N/A,FALSE,"Tickmarks"}</definedName>
    <definedName name="lmrjk">{#N/A,#N/A,FALSE,"Front Page";#N/A,#N/A,FALSE,"Mfg Var";#N/A,#N/A,FALSE,"Family Unit Cost Graphs";#N/A,#N/A,FALSE,"Product Cost Graphs";#N/A,#N/A,FALSE,"Unit Cost Setup";#N/A,#N/A,FALSE,"Yields";#N/A,#N/A,FALSE,"Emery";#N/A,#N/A,FALSE,"GI Pricing";#N/A,#N/A,FALSE,"Actuals";#N/A,#N/A,FALSE,"Forecast"}</definedName>
    <definedName name="ln">{#N/A,#N/A,FALSE,"Aging Summary";#N/A,#N/A,FALSE,"Ratio Analysis";#N/A,#N/A,FALSE,"Test 120 Day Accts";#N/A,#N/A,FALSE,"Tickmarks"}</definedName>
    <definedName name="lñ">{"sales growth",#N/A,FALSE,"summary";"oper income",#N/A,FALSE,"summary";"oros rank",#N/A,FALSE,"summary";"net assets",#N/A,FALSE,"summary";"asset turnover",#N/A,FALSE,"summary";"orona",#N/A,FALSE,"summary"}</definedName>
    <definedName name="lnk_CoName">#REF!</definedName>
    <definedName name="lnk_countryID">#REF!</definedName>
    <definedName name="lnk_cpyID">#REF!</definedName>
    <definedName name="lnk_display_Currency">#REF!</definedName>
    <definedName name="lnk_IndustryType">#REF!</definedName>
    <definedName name="lnk_LastFiscalYear">#REF!</definedName>
    <definedName name="lnk_numForecastYears">#REF!</definedName>
    <definedName name="lnk_numHistoricalYears">#REF!</definedName>
    <definedName name="lnk_Print_Area">#REF!</definedName>
    <definedName name="lnk_rData_Start_Driver">#REF!</definedName>
    <definedName name="lnk_rDataStart">#REF!</definedName>
    <definedName name="lnk_rSourceFore">#REF!</definedName>
    <definedName name="lnk_rSourceFore1st">#REF!</definedName>
    <definedName name="lnk_rSourceHist">#REF!</definedName>
    <definedName name="lnk_rYearRow">#REF!</definedName>
    <definedName name="lnk_rYearRow_Driver">#REF!</definedName>
    <definedName name="lnk_ScenarioName">#REF!</definedName>
    <definedName name="lnk_TICK">#REF!</definedName>
    <definedName name="lnk_update">#REF!</definedName>
    <definedName name="lnk_version">#REF!</definedName>
    <definedName name="LNNew">#REF!</definedName>
    <definedName name="LO">#REF!</definedName>
    <definedName name="Loan_Amount">#REF!</definedName>
    <definedName name="LOAN_LOSS">"LOAN_LOSS"</definedName>
    <definedName name="Loan_Not_Paid">IF(Payment_Number&lt;=Number_of_Payments,1,0)</definedName>
    <definedName name="Loan_Start">#REF!</definedName>
    <definedName name="Loan_Stock">#REF!</definedName>
    <definedName name="Loan_Years">#REF!</definedName>
    <definedName name="LoanNotesInt">#REF!</definedName>
    <definedName name="LoanNoteTax_Mgt">#REF!</definedName>
    <definedName name="LoanNoteTax_PE">#REF!</definedName>
    <definedName name="LoanNoteTax_Vendor">#REF!</definedName>
    <definedName name="LoanSplits">#REF!</definedName>
    <definedName name="LOBInvty">{#N/A,#N/A,FALSE,"Front Page";#N/A,#N/A,FALSE,"Mfg Var";#N/A,#N/A,FALSE,"Family Unit Cost Graphs";#N/A,#N/A,FALSE,"Product Cost Graphs";#N/A,#N/A,FALSE,"Unit Cost Setup";#N/A,#N/A,FALSE,"Yields";#N/A,#N/A,FALSE,"Emery";#N/A,#N/A,FALSE,"GI Pricing";#N/A,#N/A,FALSE,"Actuals";#N/A,#N/A,FALSE,"Forecast"}</definedName>
    <definedName name="LOBopprofit">{"'100'!$A$1:$M$83"}</definedName>
    <definedName name="LOCAL_MYSQL_DATE_FORMAT" localSheetId="4">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 localSheetId="7">REPT(LOCAL_YEAR_FORMAT,4)&amp;LOCAL_DATE_SEPARATOR&amp;REPT(LOCAL_MONTH_FORMAT,2)&amp;LOCAL_DATE_SEPARATOR&amp;REPT(LOCAL_DAY_FORMAT,2)&amp;" "&amp;REPT(LOCAL_HOUR_FORMAT,2)&amp;LOCAL_TIME_SEPARATOR&amp;REPT(LOCAL_MINUTE_FORMAT,2)&amp;LOCAL_TIME_SEPARATOR&amp;REPT(LOCAL_SECOND_FORMAT,2)</definedName>
    <definedName name="LOCAL_MYSQL_DATE_FORMAT">REPT(LOCAL_YEAR_FORMAT,4)&amp;LOCAL_DATE_SEPARATOR&amp;REPT(LOCAL_MONTH_FORMAT,2)&amp;LOCAL_DATE_SEPARATOR&amp;REPT(LOCAL_DAY_FORMAT,2)&amp;" "&amp;REPT(LOCAL_HOUR_FORMAT,2)&amp;LOCAL_TIME_SEPARATOR&amp;REPT(LOCAL_MINUTE_FORMAT,2)&amp;LOCAL_TIME_SEPARATOR&amp;REPT(LOCAL_SECOND_FORMAT,2)</definedName>
    <definedName name="Locations">#REF!</definedName>
    <definedName name="LOI">{#N/A,#N/A,FALSE,"TABLE_1 YTD";#N/A,#N/A,FALSE,"TABLE_1A QTD";#N/A,#N/A,FALSE,"NORMAL_SPREAD_QTD";#N/A,#N/A,FALSE,"NORMAL_SPREAD_YTD";#N/A,#N/A,FALSE,"TAX_EQV";#N/A,#N/A,FALSE,"TAX EQUIV_INPUT";#N/A,#N/A,FALSE,"NET FROM FER";#N/A,#N/A,FALSE,"COVER"}</definedName>
    <definedName name="LOIIII">{#N/A,#N/A,FALSE,"Aging Summary";#N/A,#N/A,FALSE,"Ratio Analysis";#N/A,#N/A,FALSE,"Test 120 Day Accts";#N/A,#N/A,FALSE,"Tickmarks"}</definedName>
    <definedName name="loinbv">#REF!</definedName>
    <definedName name="loinbv_1">#REF!</definedName>
    <definedName name="loip">{#N/A,#N/A,FALSE,"Aging Summary";#N/A,#N/A,FALSE,"Ratio Analysis";#N/A,#N/A,FALSE,"Test 120 Day Accts";#N/A,#N/A,FALSE,"Tickmarks"}</definedName>
    <definedName name="loiuy">#REF!</definedName>
    <definedName name="loj">{"summary",#N/A,FALSE,"Summary";"transaction",#N/A,FALSE,"Transaction";"sales",#N/A,FALSE,"Sales";"sales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lola">{#N/A,#N/A,FALSE,"PERSONAL";#N/A,#N/A,FALSE,"explotación";#N/A,#N/A,FALSE,"generales"}</definedName>
    <definedName name="lolal">{"CUENTA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lolas">{#N/A,#N/A,FALSE,"voz corporativa";#N/A,#N/A,FALSE,"Transmisión de datos";#N/A,#N/A,FALSE,"Videoconferencia";#N/A,#N/A,FALSE,"Correo electrónico";#N/A,#N/A,FALSE,"Correo de voz";#N/A,#N/A,FALSE,"Megafax";#N/A,#N/A,FALSE,"Edi";#N/A,#N/A,FALSE,"Internet";#N/A,#N/A,FALSE,"VSAT";#N/A,#N/A,FALSE,"ing ult. milla"}</definedName>
    <definedName name="lolass">{"CUENTA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lolasss">{"CUENTA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LOLD">1</definedName>
    <definedName name="LOLD_Table">18</definedName>
    <definedName name="lolo">#REF!</definedName>
    <definedName name="LONG_TERM_DEBT">"LONG_TERM_DEBT"</definedName>
    <definedName name="LONG_TERM_GROWTH">"LONG_TERM_GROWTH"</definedName>
    <definedName name="LONG_TERM_INV">"LONG_TERM_INV"</definedName>
    <definedName name="longh">#REF!</definedName>
    <definedName name="LongTermRate">#REF!</definedName>
    <definedName name="LONMARK">#REF!</definedName>
    <definedName name="look">#REF!</definedName>
    <definedName name="look_1">#REF!</definedName>
    <definedName name="look_2">#REF!</definedName>
    <definedName name="LOOKUP_BALSHT">#REF!</definedName>
    <definedName name="LOOKUP_CASHFLOW">#REF!</definedName>
    <definedName name="LOOKUP_GAAPBS">#REF!</definedName>
    <definedName name="lop">{"detail",#N/A,FALSE,"mfg";"summary",#N/A,FALSE,"mfg"}</definedName>
    <definedName name="Loss_Reasons">OFFSET(#REF!,0,0,COUNTA(#REF!),1)</definedName>
    <definedName name="Losses">#REF!</definedName>
    <definedName name="lost">{"'comite'!$A$9:$G$44","'comite'!$A$1:$G$6"}</definedName>
    <definedName name="LotusGraphChart1">#REF!</definedName>
    <definedName name="lotusgraphchart1b">#REF!</definedName>
    <definedName name="lotusgraphchart1x">#REF!</definedName>
    <definedName name="love">{"PAGE 1",#N/A,FALSE,"ES-01-XX";"PAGE 2",#N/A,FALSE,"ES-01-XX"}</definedName>
    <definedName name="lowe">{#N/A,#N/A,TRUE,"Cover";#N/A,#N/A,TRUE,"BS";#N/A,#N/A,TRUE,"BS (2)";#N/A,#N/A,TRUE,"BS (3)";#N/A,#N/A,TRUE,"Supp Info-BS";#N/A,#N/A,TRUE,"IS";#N/A,#N/A,TRUE,"IS (2)";#N/A,#N/A,TRUE,"IS (3)";#N/A,#N/A,TRUE,"Supp Info-IS";#N/A,#N/A,TRUE,"CF";#N/A,#N/A,TRUE,"Supp Info-CF";#N/A,#N/A,TRUE,"SH";#N/A,#N/A,TRUE,"Supp Info-SH"}</definedName>
    <definedName name="lowe2">{"mgmt forecast",#N/A,FALSE,"Mgmt Forecast";"dcf table",#N/A,FALSE,"Mgmt Forecast";"sensitivity",#N/A,FALSE,"Mgmt Forecast";"table inputs",#N/A,FALSE,"Mgmt Forecast";"calculations",#N/A,FALSE,"Mgmt Forecast"}</definedName>
    <definedName name="lowe3">{#N/A,#N/A,FALSE,"funnel";#N/A,#N/A,FALSE,"AE Summary";#N/A,#N/A,FALSE,"Product Summary"}</definedName>
    <definedName name="LOWERVOLRANGE">#REF!</definedName>
    <definedName name="LOWPRICE">"LOWPRICE"</definedName>
    <definedName name="LPG_NGLs_data_2019">#REF!</definedName>
    <definedName name="LPG_NGLs_data_2020">#REF!</definedName>
    <definedName name="LPG_NGLs_data_2021">#REF!</definedName>
    <definedName name="LPG_NGLs_data_2022">#REF!</definedName>
    <definedName name="lpok">{#N/A,"PURADD",FALSE,"Business Analysis";#N/A,"PURSPP",FALSE,"Business Analysis";#N/A,"CTGIND",FALSE,"Business Analysis";#N/A,"PURCHM",FALSE,"Business Analysis";#N/A,"SPADD",FALSE,"Business Analysis";#N/A,"EPOXY",FALSE,"Business Analysis";#N/A,"PURPER",FALSE,"Business Analysis"}</definedName>
    <definedName name="Lprice">{"mfgc",#N/A,FALSE,"TOC";"wnuc",#N/A,FALSE,"WNU";"lpc",#N/A,FALSE,"LP";"ntroc",#N/A,FALSE,"NTRO";"sec1c",#N/A,FALSE,"SEC 1";"sec2c",#N/A,FALSE,"SEC 2";"sec3c",#N/A,FALSE,"SEC 3";"sec4c",#N/A,FALSE,"SEC 4";"ssic",#N/A,FALSE,"SS-NTRO";"sa1c",#N/A,FALSE,"SS-ANX1";"ssa2c",#N/A,FALSE,"SS-ANX2"}</definedName>
    <definedName name="lskadjhfad">#REF!</definedName>
    <definedName name="lskdjf">{"title",#N/A,TRUE,"Summary Budget";"Rental Income",#N/A,TRUE,"Summary Budget";"Current Escalations",#N/A,TRUE,"Summary Budget";"Prior Year Escalations",#N/A,TRUE,"Summary Budget";"Storage Rent",#N/A,TRUE,"Summary Budget";"Parking Rent",#N/A,TRUE,"Summary Budget";"Gross Up",#N/A,TRUE,"Summary Budget";"Income",#N/A,TRUE,"Summary Budget";"Operating Expenses",#N/A,TRUE,"Summary Budget";"Capital Expenses",#N/A,TRUE,"Summary Budget";"Leasing Expenses",#N/A,TRUE,"Summary Budget";"Electrical Expense",#N/A,TRUE,"Summary Budget"}</definedName>
    <definedName name="lskdjfksldjf">#REF!</definedName>
    <definedName name="LSR">#REF!</definedName>
    <definedName name="LSR_1">#REF!</definedName>
    <definedName name="lt05c">#REF!</definedName>
    <definedName name="LTD">#REF!</definedName>
    <definedName name="LTD_1">#REF!</definedName>
    <definedName name="LTIP_FooterType">"INTERNAL"</definedName>
    <definedName name="ltm">#REF!</definedName>
    <definedName name="ltm_BalanceSheet">#REF!</definedName>
    <definedName name="LTM_DATE">"LTM_DATE"</definedName>
    <definedName name="ltm_IncomeStatement">#REF!</definedName>
    <definedName name="LTM_REVENUE_OVER_EMPLOYEES">"LTM_REVENUE_OVER_EMPLOYEES"</definedName>
    <definedName name="LUCY">{"MDU Equipments",#N/A,FALSE,"Custos Equipamentos"}</definedName>
    <definedName name="LUCY2">{"penetration percentage",#N/A,FALSE,"Penetration";"penetration subs",#N/A,FALSE,"Penetration"}</definedName>
    <definedName name="LUCY3">{"Imported by GLB",#N/A,FALSE,"Custo imp. GLB"}</definedName>
    <definedName name="LUFeXToEUR" localSheetId="4">1/EUREXTOLUF</definedName>
    <definedName name="LUFeXToEUR" localSheetId="7">1/EUREXTOLUF</definedName>
    <definedName name="LUFeXToEUR">1/EUREXTOLUF</definedName>
    <definedName name="luhdbv85645">{#N/A,#N/A,FALSE,"Table of Contents";#N/A,#N/A,FALSE,"Overview";#N/A,#N/A,FALSE,"Data"}</definedName>
    <definedName name="luiltu">#REF!</definedName>
    <definedName name="luiltu_1">#REF!</definedName>
    <definedName name="luis">#REF!</definedName>
    <definedName name="lung">#REF!</definedName>
    <definedName name="Lws_FormVersion_6.1">#REF!</definedName>
    <definedName name="Lws_FormVersion_7.0">#REF!</definedName>
    <definedName name="Lws_SSFileType_Columns">#REF!</definedName>
    <definedName name="Lws_SSType_Columns">#REF!</definedName>
    <definedName name="LY_Cur_Per_Actv_Amt17">#REF!</definedName>
    <definedName name="LY_Cur_Per_Actv_Amt21">#REF!</definedName>
    <definedName name="LY_P1_Actv_Amt17">#REF!</definedName>
    <definedName name="LY_P1_Actv_Amt21">#REF!</definedName>
    <definedName name="LY_P10_Actv_Amt17">#REF!</definedName>
    <definedName name="LY_P10_Actv_Amt21">#REF!</definedName>
    <definedName name="LY_P11_Actv_Amt17">#REF!</definedName>
    <definedName name="LY_P11_Actv_Amt21">#REF!</definedName>
    <definedName name="LY_P12_Actv_Amt17">#REF!</definedName>
    <definedName name="LY_P12_Actv_Amt21">#REF!</definedName>
    <definedName name="LY_P2_Actv_Amt17">#REF!</definedName>
    <definedName name="LY_P2_Actv_Amt21">#REF!</definedName>
    <definedName name="LY_P3_Actv_Amt17">#REF!</definedName>
    <definedName name="LY_P3_Actv_Amt21">#REF!</definedName>
    <definedName name="LY_P4_Actv_Amt17">#REF!</definedName>
    <definedName name="LY_P4_Actv_Amt21">#REF!</definedName>
    <definedName name="LY_P5_Actv_Amt17">#REF!</definedName>
    <definedName name="LY_P5_Actv_Amt21">#REF!</definedName>
    <definedName name="LY_P6_Actv_Amt17">#REF!</definedName>
    <definedName name="LY_P6_Actv_Amt21">#REF!</definedName>
    <definedName name="LY_P7_Actv_Amt17">#REF!</definedName>
    <definedName name="LY_P7_Actv_Amt21">#REF!</definedName>
    <definedName name="LY_P8_Actv_Amt17">#REF!</definedName>
    <definedName name="LY_P8_Actv_Amt21">#REF!</definedName>
    <definedName name="LY_P9_Actv_Amt17">#REF!</definedName>
    <definedName name="LY_P9_Actv_Amt21">#REF!</definedName>
    <definedName name="LY_Qtr1_Actv_Amt17">#REF!</definedName>
    <definedName name="LY_Qtr1_Actv_Amt18">#REF!</definedName>
    <definedName name="LY_Qtr1_Actv_Amt19">#REF!</definedName>
    <definedName name="LY_Qtr1_Actv_Amt2">#REF!</definedName>
    <definedName name="LY_Qtr1_Actv_Amt20">#REF!</definedName>
    <definedName name="LY_Qtr1_Actv_Amt21">#REF!</definedName>
    <definedName name="LY_Qtr1_Actv_Amt22">#REF!</definedName>
    <definedName name="LY_Qtr1_Actv_Amt23">#REF!</definedName>
    <definedName name="LY_Qtr2_Actv_Amt17">#REF!</definedName>
    <definedName name="LY_Qtr2_Actv_Amt18">#REF!</definedName>
    <definedName name="LY_Qtr2_Actv_Amt19">#REF!</definedName>
    <definedName name="LY_Qtr2_Actv_Amt2">#REF!</definedName>
    <definedName name="LY_Qtr2_Actv_Amt20">#REF!</definedName>
    <definedName name="LY_Qtr2_Actv_Amt21">#REF!</definedName>
    <definedName name="LY_Qtr2_Actv_Amt22">#REF!</definedName>
    <definedName name="LY_Qtr2_Actv_Amt23">#REF!</definedName>
    <definedName name="LY_Qtr3_Actv_Amt17">#REF!</definedName>
    <definedName name="LY_Qtr3_Actv_Amt18">#REF!</definedName>
    <definedName name="LY_Qtr3_Actv_Amt19">#REF!</definedName>
    <definedName name="LY_Qtr3_Actv_Amt2">#REF!</definedName>
    <definedName name="LY_Qtr3_Actv_Amt20">#REF!</definedName>
    <definedName name="LY_Qtr3_Actv_Amt21">#REF!</definedName>
    <definedName name="LY_Qtr3_Actv_Amt22">#REF!</definedName>
    <definedName name="LY_Qtr3_Actv_Amt23">#REF!</definedName>
    <definedName name="LY_Qtr4_Actv_Amt17">#REF!</definedName>
    <definedName name="LY_Qtr4_Actv_Amt18">#REF!</definedName>
    <definedName name="LY_Qtr4_Actv_Amt19">#REF!</definedName>
    <definedName name="LY_Qtr4_Actv_Amt2">#REF!</definedName>
    <definedName name="LY_Qtr4_Actv_Amt20">#REF!</definedName>
    <definedName name="LY_Qtr4_Actv_Amt21">#REF!</definedName>
    <definedName name="LY_Qtr4_Actv_Amt22">#REF!</definedName>
    <definedName name="LY_Qtr4_Actv_Amt23">#REF!</definedName>
    <definedName name="LY_Yr_End_Actv_Amt17">#REF!</definedName>
    <definedName name="LY_Yr_End_Actv_Amt19">#REF!</definedName>
    <definedName name="LY_Yr_End_Actv_Amt2">#REF!</definedName>
    <definedName name="LY_Yr_End_Actv_Amt20">#REF!</definedName>
    <definedName name="LY_Yr_End_Actv_Amt21">#REF!</definedName>
    <definedName name="LY_Yr_End_Actv_Amt22">#REF!</definedName>
    <definedName name="LY_Yr_End_Actv_Amt23">#REF!</definedName>
    <definedName name="LYAPREMP">#REF!</definedName>
    <definedName name="LYAPRP1">#REF!</definedName>
    <definedName name="LYAPRP2">#REF!</definedName>
    <definedName name="LYAPRP3">#REF!</definedName>
    <definedName name="LYAPRP4">#REF!</definedName>
    <definedName name="LYAPRP5">#REF!</definedName>
    <definedName name="LYAPRP6">#REF!</definedName>
    <definedName name="LYAPRP7">#REF!</definedName>
    <definedName name="LYAPRP8">#REF!</definedName>
    <definedName name="LYAPRP9">#REF!</definedName>
    <definedName name="LYAPRWC">#REF!</definedName>
    <definedName name="LYAUGEMP">#REF!</definedName>
    <definedName name="LYAUGP1">#REF!</definedName>
    <definedName name="LYAUGP2">#REF!</definedName>
    <definedName name="LYAUGP3">#REF!</definedName>
    <definedName name="LYAUGP4">#REF!</definedName>
    <definedName name="LYAUGP5">#REF!</definedName>
    <definedName name="LYAUGP6">#REF!</definedName>
    <definedName name="LYAUGP7">#REF!</definedName>
    <definedName name="LYAUGP8">#REF!</definedName>
    <definedName name="LYAUGP9">#REF!</definedName>
    <definedName name="LYAUGWC">#REF!</definedName>
    <definedName name="LYCOS">#REF!</definedName>
    <definedName name="LYCUMAPRP1">#REF!</definedName>
    <definedName name="LYCUMAPRP2">#REF!</definedName>
    <definedName name="LYCUMAPRP3">#REF!</definedName>
    <definedName name="LYCUMAPRP4">#REF!</definedName>
    <definedName name="LYCUMAPRP5">#REF!</definedName>
    <definedName name="LYCUMAPRP6">#REF!</definedName>
    <definedName name="LYCUMAPRP9">#REF!</definedName>
    <definedName name="LYCUMAUGP1">#REF!</definedName>
    <definedName name="LYCUMAUGP2">#REF!</definedName>
    <definedName name="LYCUMAUGP3">#REF!</definedName>
    <definedName name="LYCUMAUGP4">#REF!</definedName>
    <definedName name="LYCUMAUGP5">#REF!</definedName>
    <definedName name="LYCUMAUGP6">#REF!</definedName>
    <definedName name="LYCUMAUGP9">#REF!</definedName>
    <definedName name="LYCUMDECP1">#REF!</definedName>
    <definedName name="LYCUMDECP2">#REF!</definedName>
    <definedName name="LYCUMDECP3">#REF!</definedName>
    <definedName name="LYCUMDECP4">#REF!</definedName>
    <definedName name="LYCUMDECP5">#REF!</definedName>
    <definedName name="LYCUMDECP6">#REF!</definedName>
    <definedName name="LYCUMDECP9">#REF!</definedName>
    <definedName name="LYCUMFEBP1">#REF!</definedName>
    <definedName name="LYCUMFEBP2">#REF!</definedName>
    <definedName name="LYCUMFEBP3">#REF!</definedName>
    <definedName name="LYCUMFEBP4">#REF!</definedName>
    <definedName name="LYCUMFEBP5">#REF!</definedName>
    <definedName name="LYCUMFEBP6">#REF!</definedName>
    <definedName name="LYCUMFEBP9">#REF!</definedName>
    <definedName name="LYCUMJANP1">#REF!</definedName>
    <definedName name="LYCUMJANP2">#REF!</definedName>
    <definedName name="LYCUMJANP3">#REF!</definedName>
    <definedName name="LYCUMJANP4">#REF!</definedName>
    <definedName name="LYCUMJANP5">#REF!</definedName>
    <definedName name="LYCUMJANP6">#REF!</definedName>
    <definedName name="LYCUMJANP9">#REF!</definedName>
    <definedName name="LYCUMJULP1">#REF!</definedName>
    <definedName name="LYCUMJULP2">#REF!</definedName>
    <definedName name="LYCUMJULP3">#REF!</definedName>
    <definedName name="LYCUMJULP4">#REF!</definedName>
    <definedName name="LYCUMJULP5">#REF!</definedName>
    <definedName name="LYCUMJULP6">#REF!</definedName>
    <definedName name="LYCUMJULP9">#REF!</definedName>
    <definedName name="LYCUMJUNP1">#REF!</definedName>
    <definedName name="LYCUMJUNP2">#REF!</definedName>
    <definedName name="LYCUMJUNP3">#REF!</definedName>
    <definedName name="LYCUMJUNP4">#REF!</definedName>
    <definedName name="LYCUMJUNP5">#REF!</definedName>
    <definedName name="LYCUMJUNP6">#REF!</definedName>
    <definedName name="LYCUMJUNP9">#REF!</definedName>
    <definedName name="LYCUMMARP1">#REF!</definedName>
    <definedName name="LYCUMMARP2">#REF!</definedName>
    <definedName name="LYCUMMARP3">#REF!</definedName>
    <definedName name="LYCUMMARP4">#REF!</definedName>
    <definedName name="LYCUMMARP5">#REF!</definedName>
    <definedName name="LYCUMMARP6">#REF!</definedName>
    <definedName name="LYCUMMARP9">#REF!</definedName>
    <definedName name="LYCUMMAYP1">#REF!</definedName>
    <definedName name="LYCUMMAYP2">#REF!</definedName>
    <definedName name="LYCUMMAYP3">#REF!</definedName>
    <definedName name="LYCUMMAYP4">#REF!</definedName>
    <definedName name="LYCUMMAYP5">#REF!</definedName>
    <definedName name="LYCUMMAYP6">#REF!</definedName>
    <definedName name="LYCUMMAYP9">#REF!</definedName>
    <definedName name="LYCUMNOVP1">#REF!</definedName>
    <definedName name="LYCUMNOVP2">#REF!</definedName>
    <definedName name="LYCUMNOVP3">#REF!</definedName>
    <definedName name="LYCUMNOVP4">#REF!</definedName>
    <definedName name="LYCUMNOVP5">#REF!</definedName>
    <definedName name="LYCUMNOVP6">#REF!</definedName>
    <definedName name="LYCUMNOVP9">#REF!</definedName>
    <definedName name="LYCUMOCTP1">#REF!</definedName>
    <definedName name="LYCUMOCTP2">#REF!</definedName>
    <definedName name="LYCUMOCTP3">#REF!</definedName>
    <definedName name="LYCUMOCTP4">#REF!</definedName>
    <definedName name="LYCUMOCTP5">#REF!</definedName>
    <definedName name="LYCUMOCTP6">#REF!</definedName>
    <definedName name="LYCUMOCTP9">#REF!</definedName>
    <definedName name="LYCUMSEPP1">#REF!</definedName>
    <definedName name="LYCUMSEPP2">#REF!</definedName>
    <definedName name="LYCUMSEPP3">#REF!</definedName>
    <definedName name="LYCUMSEPP4">#REF!</definedName>
    <definedName name="LYCUMSEPP5">#REF!</definedName>
    <definedName name="LYCUMSEPP6">#REF!</definedName>
    <definedName name="LYCUMSEPP9">#REF!</definedName>
    <definedName name="LYDECEMP">#REF!</definedName>
    <definedName name="LYDECP1">#REF!</definedName>
    <definedName name="LYDECP2">#REF!</definedName>
    <definedName name="LYDECP3">#REF!</definedName>
    <definedName name="LYDECP4">#REF!</definedName>
    <definedName name="LYDECP5">#REF!</definedName>
    <definedName name="LYDECP6">#REF!</definedName>
    <definedName name="LYDECP7">#REF!</definedName>
    <definedName name="LYDECP8">#REF!</definedName>
    <definedName name="LYDECP9">#REF!</definedName>
    <definedName name="LYDECWC">#REF!</definedName>
    <definedName name="LYear">#REF!</definedName>
    <definedName name="LYEMPMTH">#REF!</definedName>
    <definedName name="LYEMPYTD">#REF!</definedName>
    <definedName name="LYFEBEMP">#REF!</definedName>
    <definedName name="LYFEBP1">#REF!</definedName>
    <definedName name="LYFEBP2">#REF!</definedName>
    <definedName name="LYFEBP3">#REF!</definedName>
    <definedName name="LYFEBP4">#REF!</definedName>
    <definedName name="LYFEBP5">#REF!</definedName>
    <definedName name="LYFEBP6">#REF!</definedName>
    <definedName name="LYFEBP7">#REF!</definedName>
    <definedName name="LYFEBP8">#REF!</definedName>
    <definedName name="LYFEBP9">#REF!</definedName>
    <definedName name="LYFEBWC">#REF!</definedName>
    <definedName name="LYJANEMP">#REF!</definedName>
    <definedName name="LYJANP1">#REF!</definedName>
    <definedName name="LYJANP2">#REF!</definedName>
    <definedName name="LYJANP3">#REF!</definedName>
    <definedName name="LYJANP4">#REF!</definedName>
    <definedName name="LYJANP5">#REF!</definedName>
    <definedName name="LYJANP6">#REF!</definedName>
    <definedName name="LYJANP7">#REF!</definedName>
    <definedName name="LYJANP8">#REF!</definedName>
    <definedName name="LYJANP9">#REF!</definedName>
    <definedName name="LYJANWC">#REF!</definedName>
    <definedName name="LYJULEMP">#REF!</definedName>
    <definedName name="LYJULP1">#REF!</definedName>
    <definedName name="LYJULP2">#REF!</definedName>
    <definedName name="LYJULP3">#REF!</definedName>
    <definedName name="LYJULP4">#REF!</definedName>
    <definedName name="LYJULP5">#REF!</definedName>
    <definedName name="LYJULP6">#REF!</definedName>
    <definedName name="LYJULP7">#REF!</definedName>
    <definedName name="LYJULP8">#REF!</definedName>
    <definedName name="LYJULP9">#REF!</definedName>
    <definedName name="LYJULWC">#REF!</definedName>
    <definedName name="LYJUNEMP">#REF!</definedName>
    <definedName name="LYJUNP1">#REF!</definedName>
    <definedName name="LYJUNP2">#REF!</definedName>
    <definedName name="LYJUNP3">#REF!</definedName>
    <definedName name="LYJUNP4">#REF!</definedName>
    <definedName name="LYJUNP5">#REF!</definedName>
    <definedName name="LYJUNP6">#REF!</definedName>
    <definedName name="LYJUNP7">#REF!</definedName>
    <definedName name="LYJUNP8">#REF!</definedName>
    <definedName name="LYJUNP9">#REF!</definedName>
    <definedName name="LYJUNWC">#REF!</definedName>
    <definedName name="LYMAREMP">#REF!</definedName>
    <definedName name="LYMARP1">#REF!</definedName>
    <definedName name="LYMARP2">#REF!</definedName>
    <definedName name="LYMARP3">#REF!</definedName>
    <definedName name="LYMARP4">#REF!</definedName>
    <definedName name="LYMARP5">#REF!</definedName>
    <definedName name="LYMARP6">#REF!</definedName>
    <definedName name="LYMARP7">#REF!</definedName>
    <definedName name="LYMARP8">#REF!</definedName>
    <definedName name="LYMARP9">#REF!</definedName>
    <definedName name="LYMARWC">#REF!</definedName>
    <definedName name="LYMAYEMP">#REF!</definedName>
    <definedName name="LYMAYP1">#REF!</definedName>
    <definedName name="LYMAYP2">#REF!</definedName>
    <definedName name="LYMAYP3">#REF!</definedName>
    <definedName name="LYMAYP4">#REF!</definedName>
    <definedName name="LYMAYP5">#REF!</definedName>
    <definedName name="LYMAYP6">#REF!</definedName>
    <definedName name="LYMAYP7">#REF!</definedName>
    <definedName name="LYMAYP8">#REF!</definedName>
    <definedName name="LYMAYP9">#REF!</definedName>
    <definedName name="LYMAYWC">#REF!</definedName>
    <definedName name="lynn">#REF!</definedName>
    <definedName name="Lynne">#REF!</definedName>
    <definedName name="LYNOVEMP">#REF!</definedName>
    <definedName name="LYNOVP1">#REF!</definedName>
    <definedName name="LYNOVP2">#REF!</definedName>
    <definedName name="LYNOVP3">#REF!</definedName>
    <definedName name="LYNOVP4">#REF!</definedName>
    <definedName name="LYNOVP5">#REF!</definedName>
    <definedName name="LYNOVP6">#REF!</definedName>
    <definedName name="LYNOVP7">#REF!</definedName>
    <definedName name="LYNOVP8">#REF!</definedName>
    <definedName name="LYNOVP9">#REF!</definedName>
    <definedName name="LYNOVWC">#REF!</definedName>
    <definedName name="LYOCTEMP">#REF!</definedName>
    <definedName name="LYOCTP1">#REF!</definedName>
    <definedName name="LYOCTP2">#REF!</definedName>
    <definedName name="LYOCTP3">#REF!</definedName>
    <definedName name="LYOCTP4">#REF!</definedName>
    <definedName name="LYOCTP5">#REF!</definedName>
    <definedName name="LYOCTP6">#REF!</definedName>
    <definedName name="LYOCTP7">#REF!</definedName>
    <definedName name="LYOCTP8">#REF!</definedName>
    <definedName name="LYOCTP9">#REF!</definedName>
    <definedName name="LYOCTWC">#REF!</definedName>
    <definedName name="LYSales">#REF!</definedName>
    <definedName name="LYSEPEMP">#REF!</definedName>
    <definedName name="LYSEPP1">#REF!</definedName>
    <definedName name="LYSEPP2">#REF!</definedName>
    <definedName name="LYSEPP3">#REF!</definedName>
    <definedName name="LYSEPP4">#REF!</definedName>
    <definedName name="LYSEPP5">#REF!</definedName>
    <definedName name="LYSEPP6">#REF!</definedName>
    <definedName name="LYSEPP7">#REF!</definedName>
    <definedName name="LYSEPP8">#REF!</definedName>
    <definedName name="LYSEPP9">#REF!</definedName>
    <definedName name="LYSEPWC">#REF!</definedName>
    <definedName name="LYSPEP7">#REF!</definedName>
    <definedName name="LYTD">#REF!</definedName>
    <definedName name="LYTD_Actv_Amt17">#REF!</definedName>
    <definedName name="LYTD_Actv_Amt21">#REF!</definedName>
    <definedName name="LYTDMargin">#REF!</definedName>
    <definedName name="LYWCMTH">#REF!</definedName>
    <definedName name="LYYTDP1">#REF!</definedName>
    <definedName name="LYYTDP2">#REF!</definedName>
    <definedName name="LYYTDP3">#REF!</definedName>
    <definedName name="LYYTDP4">#REF!</definedName>
    <definedName name="LYYTDP5">#REF!</definedName>
    <definedName name="LYYTDP6">#REF!</definedName>
    <definedName name="LYYTDP9">#REF!</definedName>
    <definedName name="m">{#N/A,#N/A,FALSE,"CNS";#N/A,#N/A,FALSE,"Serz";#N/A,#N/A,FALSE,"Ace"}</definedName>
    <definedName name="m_1">{#N/A,#N/A,FALSE,"CNS";#N/A,#N/A,FALSE,"Serz";#N/A,#N/A,FALSE,"Ace"}</definedName>
    <definedName name="m_2">#REF!</definedName>
    <definedName name="m_3">{#N/A,#N/A,FALSE,"CNS";#N/A,#N/A,FALSE,"Serz";#N/A,#N/A,FALSE,"Ace"}</definedName>
    <definedName name="m_4">{#N/A,#N/A,FALSE,"CNS";#N/A,#N/A,FALSE,"Serz";#N/A,#N/A,FALSE,"Ace"}</definedName>
    <definedName name="M_A">{#N/A,#N/A,FALSE,"Rev Grwth";#N/A,#N/A,FALSE,"Op Inc Grwth";#N/A,#N/A,FALSE,"Net Grwth";#N/A,#N/A,FALSE,"EPS Growth"}</definedName>
    <definedName name="m_Data">OFFSET(#REF!,0,0,COUNTA(#REF!),7)</definedName>
    <definedName name="M_PlaceofPath">"G:\blabla"</definedName>
    <definedName name="M3_data">#REF!</definedName>
    <definedName name="m300_visible">#REF!</definedName>
    <definedName name="M3Unassigned">#REF!</definedName>
    <definedName name="m400_visible">#REF!</definedName>
    <definedName name="m403_visible">#REF!</definedName>
    <definedName name="m407_visible">#REF!</definedName>
    <definedName name="M5percent">#REF!</definedName>
    <definedName name="M7percent">#REF!</definedName>
    <definedName name="ma">{#N/A,#N/A,FALSE,"Aging Summary";#N/A,#N/A,FALSE,"Ratio Analysis";#N/A,#N/A,FALSE,"Test 120 Day Accts";#N/A,#N/A,FALSE,"Tickmarks"}</definedName>
    <definedName name="maccom">#REF!</definedName>
    <definedName name="maccost">#REF!</definedName>
    <definedName name="macfix">#REF!</definedName>
    <definedName name="Machine">#REF!</definedName>
    <definedName name="Machine_Goal">#REF!</definedName>
    <definedName name="macoff">#REF!</definedName>
    <definedName name="macon">#REF!</definedName>
    <definedName name="macoth">#REF!</definedName>
    <definedName name="MACRO">#REF!</definedName>
    <definedName name="Macro_energy_2019">#REF!</definedName>
    <definedName name="Macro_energy_2020">#REF!</definedName>
    <definedName name="Macro_energy_2021">#REF!</definedName>
    <definedName name="Macro_energy_2022">#REF!</definedName>
    <definedName name="Macro2">#REF!</definedName>
    <definedName name="Macro3">#REF!</definedName>
    <definedName name="Macro4">#REF!</definedName>
    <definedName name="MACROS">#REF!</definedName>
    <definedName name="MacrosOn">#REF!</definedName>
    <definedName name="macsga">#REF!</definedName>
    <definedName name="MagicQuestfinancials">#REF!,#REF!,#REF!</definedName>
    <definedName name="Mail_per_Sender_per_Month">#REF!</definedName>
    <definedName name="Maint_Income_Graph">#REF!</definedName>
    <definedName name="MaintenanceRenewalRevenue">#REF!</definedName>
    <definedName name="Maizecor">#REF!</definedName>
    <definedName name="maji">{"detail",#N/A,FALSE,"mfg";"summary",#N/A,FALSE,"mfg"}</definedName>
    <definedName name="Make_Up_TTM_EBITDA">#REF!</definedName>
    <definedName name="MAL">#REF!</definedName>
    <definedName name="MALAYSIAACTUAL">#REF!</definedName>
    <definedName name="man">{"bs",#N/A,FALSE,"SCF"}</definedName>
    <definedName name="Management">{#N/A,"Faber45",FALSE,"LBPROFOR";#N/A,"Faber50",FALSE,"LBPROFOR";#N/A,"Faber55",FALSE,"LBPROFOR";#N/A,"Faber60",FALSE,"LBPROFOR"}</definedName>
    <definedName name="Management_3Columns">#REF!</definedName>
    <definedName name="Management_4Columns">#REF!</definedName>
    <definedName name="Managemnt">{#N/A,"Faber45",FALSE,"LBPROFOR";#N/A,"Faber50",FALSE,"LBPROFOR";#N/A,"Faber55",FALSE,"LBPROFOR";#N/A,"Faber60",FALSE,"LBPROFOR"}</definedName>
    <definedName name="Managment">#REF!</definedName>
    <definedName name="Managment_1">#REF!</definedName>
    <definedName name="manaqab">{"QTR494",#N/A,FALSE,"4Q94";"QTR394",#N/A,FALSE,"3Q94";"QTR294",#N/A,FALSE,"2Q94"}</definedName>
    <definedName name="manrique">{#N/A,#N/A,FALSE,"Aging Summary";#N/A,#N/A,FALSE,"Ratio Analysis";#N/A,#N/A,FALSE,"Test 120 Day Accts";#N/A,#N/A,FALSE,"Tickmarks"}</definedName>
    <definedName name="mans">{"quarterly",#N/A,FALSE,"Income Statement";#N/A,#N/A,FALSE,"print segment";#N/A,#N/A,FALSE,"Balance Sheet";#N/A,#N/A,FALSE,"Annl Inc";#N/A,#N/A,FALSE,"Cash Flow"}</definedName>
    <definedName name="Manual_Toggle">#REF!</definedName>
    <definedName name="manufacturing">#REF!</definedName>
    <definedName name="MAP">#REF!</definedName>
    <definedName name="MAPPING">#REF!</definedName>
    <definedName name="MAR">#REF!</definedName>
    <definedName name="Mar00TB">{"Statement of Income",#N/A,TRUE,"Mar99";"Balance Sheet",#N/A,TRUE,"Mar99"}</definedName>
    <definedName name="mar00tb1">{"Statement of Income",#N/A,TRUE,"Mar99";"Balance Sheet",#N/A,TRUE,"Mar99"}</definedName>
    <definedName name="MARAND">#REF!</definedName>
    <definedName name="marcapty">#REF!</definedName>
    <definedName name="Marcelo">{#N/A,#N/A,TRUE,"A1";#N/A,#N/A,TRUE,"A1-B";#N/A,#N/A,TRUE,"A2";#N/A,#N/A,TRUE,"B1";#N/A,#N/A,TRUE,"B2";#N/A,#N/A,TRUE,"B3";#N/A,#N/A,TRUE,"B4";#N/A,#N/A,TRUE,"B5";#N/A,#N/A,TRUE,"B6";#N/A,#N/A,TRUE,"B7";#N/A,#N/A,TRUE,"B8";#N/A,#N/A,TRUE,"B9";#N/A,#N/A,TRUE,"C1";#N/A,#N/A,TRUE,"C2";#N/A,#N/A,TRUE,"C5";#N/A,#N/A,TRUE,"C6";#N/A,#N/A,TRUE,"C7";#N/A,#N/A,TRUE,"C8";#N/A,#N/A,TRUE,"C9";#N/A,#N/A,TRUE,"C10";#N/A,#N/A,TRUE,"C11";#N/A,#N/A,TRUE,"C13";#N/A,#N/A,TRUE,"C14";#N/A,#N/A,TRUE,"D1";#N/A,#N/A,TRUE,"D2";#N/A,#N/A,TRUE,"D3";#N/A,#N/A,TRUE,"D4";#N/A,#N/A,TRUE,"D5";#N/A,#N/A,TRUE,"D6";#N/A,#N/A,TRUE,"D7";#N/A,#N/A,TRUE,"E1";#N/A,#N/A,TRUE,"E2";#N/A,#N/A,TRUE,"F1";#N/A,#N/A,TRUE,"G1";#N/A,#N/A,TRUE,"H1";#N/A,#N/A,TRUE,"I1";#N/A,#N/A,TRUE,"I2";#N/A,#N/A,TRUE,"J1";#N/A,#N/A,TRUE,"K1"}</definedName>
    <definedName name="March">{"'SIVA Pricing Model'!$A$1:$F$39"}</definedName>
    <definedName name="March_1">#REF!</definedName>
    <definedName name="marchrate">1.58</definedName>
    <definedName name="marearntwo">#REF!</definedName>
    <definedName name="marebitdaty">#REF!</definedName>
    <definedName name="marebitty">#REF!</definedName>
    <definedName name="marfin">#REF!</definedName>
    <definedName name="marformrow2">#REF!</definedName>
    <definedName name="marg">#REF!</definedName>
    <definedName name="margarita">#REF!</definedName>
    <definedName name="Margin">#REF!</definedName>
    <definedName name="Margin20012002">#REF!</definedName>
    <definedName name="marginlimit">#REF!</definedName>
    <definedName name="MARGINS">#REF!</definedName>
    <definedName name="margrossty">#REF!</definedName>
    <definedName name="Maria">{#N/A,#N/A,FALSE,"Aging Summary";#N/A,#N/A,FALSE,"Ratio Analysis";#N/A,#N/A,FALSE,"Test 120 Day Accts";#N/A,#N/A,FALSE,"Tickmarks"}</definedName>
    <definedName name="Marimba">{"page 1";"page 2";"summary";"notes";"source"}</definedName>
    <definedName name="marina">{"Fecha_Dezembro",#N/A,FALSE,"FECHAMENTO-2002 ";"Defer_Dezermbro",#N/A,FALSE,"DIFERIDO";"Pis_Dezembro",#N/A,FALSE,"PIS COFINS";"Iss_Dezembro",#N/A,FALSE,"ISS"}</definedName>
    <definedName name="Mark">{"WACC_clientcopy",#N/A,FALSE,"Inputs";"Beta_clientcopy",#N/A,FALSE,"Inputs";"SCF_clientcopy",#N/A,FALSE,"Inputs";"ProBS_clientcopy",#N/A,FALSE,"Inputs";"BS_clientcopy",#N/A,FALSE,"Inputs";"ProIS_clientcopy",#N/A,FALSE,"Inputs";"IS_clientcopy",#N/A,FALSE,"Inputs";"Ratios_clientcopy",#N/A,FALSE,"Ratios"}</definedName>
    <definedName name="mark_1">#REF!</definedName>
    <definedName name="Market">#REF!</definedName>
    <definedName name="MARKETCAP">"MARKETCAP"</definedName>
    <definedName name="Marketing">{#N/A,"SCENARIO2",FALSE,"DirRpts_Sum";#N/A,"SCENARIO2",FALSE,"Exp_Adjmts";#N/A,#N/A,FALSE,"Advtg_Sum"}</definedName>
    <definedName name="Marketing2">{#N/A,"SCENARIO2",FALSE,"DirRpts_Sum";#N/A,"SCENARIO2",FALSE,"Exp_Adjmts";#N/A,#N/A,FALSE,"Advtg_Sum"}</definedName>
    <definedName name="MARKETSHARE_DATES">OFFSET(#REF!,0,0,COUNT(#REF!)-19)</definedName>
    <definedName name="MARKETSHARE_TRADES">OFFSET(#REF!,0,0,COUNTA(#REF!)-19)</definedName>
    <definedName name="MARKETSHARE_VOLUMES">OFFSET(#REF!,0,0,COUNT(#REF!)-1)</definedName>
    <definedName name="markup">#REF!</definedName>
    <definedName name="marnwcty">#REF!</definedName>
    <definedName name="marrevtwo">#REF!</definedName>
    <definedName name="marshmallow">#REF!</definedName>
    <definedName name="marty">#REF!</definedName>
    <definedName name="Marty1">#REF!</definedName>
    <definedName name="Marty12">#REF!</definedName>
    <definedName name="Martygroup">#REF!</definedName>
    <definedName name="martyrange">#REF!</definedName>
    <definedName name="martyrangeone">#REF!</definedName>
    <definedName name="MARWAR">#REF!</definedName>
    <definedName name="marwk3">#REF!</definedName>
    <definedName name="marwk4">#REF!</definedName>
    <definedName name="Mary_Sample">#REF!</definedName>
    <definedName name="MARZO">{#N/A,#N/A,FALSE,"OUT  AREC"}</definedName>
    <definedName name="mason?">{#N/A,#N/A,FALSE,"Data &amp; Key Results";#N/A,#N/A,FALSE,"Summary Template";#N/A,#N/A,FALSE,"Budget";#N/A,#N/A,FALSE,"Present Value Comparison";#N/A,#N/A,FALSE,"Cashflow";#N/A,#N/A,FALSE,"Income";#N/A,#N/A,FALSE,"Inputs"}</definedName>
    <definedName name="mason2">{#N/A,#N/A,FALSE,"Data &amp; Key Results";#N/A,#N/A,FALSE,"Summary Template";#N/A,#N/A,FALSE,"Budget";#N/A,#N/A,FALSE,"Present Value Comparison";#N/A,#N/A,FALSE,"Cashflow";#N/A,#N/A,FALSE,"Income";#N/A,#N/A,FALSE,"Inputs"}</definedName>
    <definedName name="mason3">{#N/A,#N/A,FALSE,"Data &amp; Key Results";#N/A,#N/A,FALSE,"Summary Template";#N/A,#N/A,FALSE,"Budget";#N/A,#N/A,FALSE,"Present Value Comparison";#N/A,#N/A,FALSE,"Cashflow";#N/A,#N/A,FALSE,"Income";#N/A,#N/A,FALSE,"Inputs"}</definedName>
    <definedName name="mason4">{#N/A,#N/A,FALSE,"Data &amp; Key Results";#N/A,#N/A,FALSE,"Summary Template";#N/A,#N/A,FALSE,"Budget";#N/A,#N/A,FALSE,"Present Value Comparison";#N/A,#N/A,FALSE,"Cashflow";#N/A,#N/A,FALSE,"Income";#N/A,#N/A,FALSE,"Inputs"}</definedName>
    <definedName name="mason5">{#N/A,#N/A,FALSE,"Data &amp; Key Results";#N/A,#N/A,FALSE,"Summary Template";#N/A,#N/A,FALSE,"Budget";#N/A,#N/A,FALSE,"Present Value Comparison";#N/A,#N/A,FALSE,"Cashflow";#N/A,#N/A,FALSE,"Income";#N/A,#N/A,FALSE,"Inputs"}</definedName>
    <definedName name="masonII">{#N/A,#N/A,FALSE,"Data &amp; Key Results";#N/A,#N/A,FALSE,"Summary Template";#N/A,#N/A,FALSE,"Budget";#N/A,#N/A,FALSE,"Present Value Comparison";#N/A,#N/A,FALSE,"Cashflow";#N/A,#N/A,FALSE,"Income";#N/A,#N/A,FALSE,"Inputs"}</definedName>
    <definedName name="MASRATE">#REF!</definedName>
    <definedName name="Master">{#N/A,#N/A,FALSE,"Actual";#N/A,#N/A,FALSE,"Normalized";#N/A,#N/A,FALSE,"Electric Actual";#N/A,#N/A,FALSE,"Electric Normalized"}</definedName>
    <definedName name="Master_Assumptions___Charge_FooterType">"NONE"</definedName>
    <definedName name="Master_Assumptions_FooterType">"INTERNAL"</definedName>
    <definedName name="MasterCheck">#REF!</definedName>
    <definedName name="MasterCheck2">#REF!</definedName>
    <definedName name="Mat">{#N/A,#N/A,FALSE,"defi";#N/A,#N/A,FALSE,"alt2max";#N/A,#N/A,FALSE,"alt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Matamoros">#REF!</definedName>
    <definedName name="MatlCostPercntRecrdng">59.5%</definedName>
    <definedName name="MatlCostPercntTrrts">31.9%</definedName>
    <definedName name="matrix">{#N/A,#N/A,FALSE,"COVER";#N/A,#N/A,FALSE,"SUMMARY";#N/A,#N/A,FALSE,"INCOME STMT";#N/A,#N/A,FALSE,"IS TREND";#N/A,#N/A,FALSE,"BALANCE SHEET";#N/A,#N/A,FALSE,"BS TREND";#N/A,#N/A,FALSE,"CASH FLOW";#N/A,#N/A,FALSE,"CF TREND";#N/A,#N/A,FALSE,"UNITS";#N/A,#N/A,FALSE,"PRODUCT SALES";#N/A,#N/A,FALSE,"ASP's";#N/A,#N/A,FALSE,"GROSS MARGINS";#N/A,#N/A,FALSE,"MARGINS PER UNIT";#N/A,#N/A,FALSE,"INVENTORY";#N/A,#N/A,FALSE,"HEADCOUNT";#N/A,#N/A,FALSE,"DEBT STRUCTURE";#N/A,#N/A,FALSE,"Sep-03 AR";#N/A,#N/A,FALSE,"Sep-03 AP";#N/A,#N/A,FALSE,"Interest"}</definedName>
    <definedName name="MATRIX_INT_TABLE">#REF!</definedName>
    <definedName name="MatrixDeposit">#REF!</definedName>
    <definedName name="MatrixIntTable">#REF!</definedName>
    <definedName name="MATSPURCH">#REF!</definedName>
    <definedName name="MATT">#REF!</definedName>
    <definedName name="Mattoon">#REF!</definedName>
    <definedName name="Max">#REF!</definedName>
    <definedName name="max_var">#REF!</definedName>
    <definedName name="MaxDate">#REF!</definedName>
    <definedName name="MaxFacility">#REF!</definedName>
    <definedName name="maxstatsinc">#REF!</definedName>
    <definedName name="May">{"'SIVA Pricing Model'!$A$1:$F$39"}</definedName>
    <definedName name="May_Forecast">"a1597:o1596"</definedName>
    <definedName name="May13th">{#N/A,#N/A,FALSE,"Presentation by Unit";#N/A,#N/A,FALSE,"Presentation by BD";#N/A,#N/A,FALSE,"Presentation Split by Biggest U";#N/A,#N/A,FALSE,"Presentation Split by Area";#N/A,#N/A,FALSE,"Presentation Split by BD"}</definedName>
    <definedName name="May1Forecast">{"Page 1",#N/A,FALSE,"Sheet1";"Page 2",#N/A,FALSE,"Sheet1"}</definedName>
    <definedName name="MAYAND">#REF!</definedName>
    <definedName name="MayForecast">{"Page 1",#N/A,FALSE,"Sheet1";"Page 2",#N/A,FALSE,"Sheet1"}</definedName>
    <definedName name="MAYWAR">#REF!</definedName>
    <definedName name="mb_inputLocation">#REF!</definedName>
    <definedName name="MB_PCH_Assessment_FooterType">"NONE"</definedName>
    <definedName name="MB_PCH_Gen_Ind_FooterType">"NONE"</definedName>
    <definedName name="MB_PCH_Sector_Specific_FooterType">"NONE"</definedName>
    <definedName name="mbc">#REF!</definedName>
    <definedName name="MBS">{#N/A,#N/A,FALSE,"Market Share";#N/A,#N/A,FALSE,"dcf";#N/A,#N/A,FALSE,"Base"}</definedName>
    <definedName name="mbvc">#REF!</definedName>
    <definedName name="mbvvctfrcxyrcxvxtrx">{#N/A,#N/A,FALSE,"Sheet1"}</definedName>
    <definedName name="MC">{"Purchase 100 Cash",#N/A,FALSE,"Deal 1";#N/A,#N/A,FALSE,"Deal 1b"}</definedName>
    <definedName name="mcm">#REF!</definedName>
    <definedName name="MCNEIL">#REF!</definedName>
    <definedName name="mcs">{#N/A,#N/A,TRUE,"A1";#N/A,#N/A,TRUE,"A1-B";#N/A,#N/A,TRUE,"A2";#N/A,#N/A,TRUE,"B1";#N/A,#N/A,TRUE,"B2";#N/A,#N/A,TRUE,"B3";#N/A,#N/A,TRUE,"B4";#N/A,#N/A,TRUE,"B5";#N/A,#N/A,TRUE,"B6";#N/A,#N/A,TRUE,"B7";#N/A,#N/A,TRUE,"B8";#N/A,#N/A,TRUE,"B9";#N/A,#N/A,TRUE,"C1";#N/A,#N/A,TRUE,"C2";#N/A,#N/A,TRUE,"C5";#N/A,#N/A,TRUE,"C6";#N/A,#N/A,TRUE,"C7";#N/A,#N/A,TRUE,"C8";#N/A,#N/A,TRUE,"C9";#N/A,#N/A,TRUE,"C10";#N/A,#N/A,TRUE,"C11";#N/A,#N/A,TRUE,"C13";#N/A,#N/A,TRUE,"C14";#N/A,#N/A,TRUE,"D1";#N/A,#N/A,TRUE,"D2";#N/A,#N/A,TRUE,"D3";#N/A,#N/A,TRUE,"D4";#N/A,#N/A,TRUE,"D5";#N/A,#N/A,TRUE,"D6";#N/A,#N/A,TRUE,"D7";#N/A,#N/A,TRUE,"E1";#N/A,#N/A,TRUE,"E2";#N/A,#N/A,TRUE,"F1";#N/A,#N/A,TRUE,"G1";#N/A,#N/A,TRUE,"H1";#N/A,#N/A,TRUE,"I1";#N/A,#N/A,TRUE,"I2";#N/A,#N/A,TRUE,"J1";#N/A,#N/A,TRUE,"K1"}</definedName>
    <definedName name="mcs03g.ReqArray">{"IBESH","spal","H18/H16","M","1/31/1992","1/31/1992","H"}</definedName>
    <definedName name="mcvn">{#N/A,#N/A,FALSE,"Product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MDET">#REF!</definedName>
    <definedName name="MDI">{#N/A,#N/A,FALSE,"SUMMARY";#N/A,#N/A,FALSE,"mcsh";#N/A,#N/A,FALSE,"vol&amp;rev";#N/A,#N/A,FALSE,"wkgcap";#N/A,#N/A,FALSE,"DEPR&amp;DT";#N/A,#N/A,FALSE,"ASSETS";#N/A,#N/A,FALSE,"NI&amp;OTH&amp;DIV";#N/A,#N/A,FALSE,"CASHFLOW";#N/A,#N/A,FALSE,"CAPEMPL";#N/A,#N/A,FALSE,"ROCE"}</definedName>
    <definedName name="Me">{#N/A,#N/A,TRUE,"index";#N/A,#N/A,TRUE,"Summary";#N/A,#N/A,TRUE,"Continuing Business";#N/A,#N/A,TRUE,"Disposals";#N/A,#N/A,TRUE,"Acquisitions";#N/A,#N/A,TRUE,"Actual &amp; Plan Reconciliation"}</definedName>
    <definedName name="Med_prod">{#N/A,#N/A,FALSE,"Prem_Sum";#N/A,#N/A,FALSE,"Prem"}</definedName>
    <definedName name="Med_prod.xls">{#N/A,#N/A,FALSE,"FACTSHEETS";#N/A,#N/A,FALSE,"pump";#N/A,#N/A,FALSE,"filter"}</definedName>
    <definedName name="Med_products">{#N/A,#N/A,FALSE,"FACTSHEETS";#N/A,#N/A,FALSE,"pump";#N/A,#N/A,FALSE,"filter"}</definedName>
    <definedName name="medmult">#REF!</definedName>
    <definedName name="melani1">#REF!</definedName>
    <definedName name="melani1_1">#REF!</definedName>
    <definedName name="melani1_2">#REF!</definedName>
    <definedName name="melanie">#REF!</definedName>
    <definedName name="melanie_1">#REF!</definedName>
    <definedName name="melanie_2">#REF!</definedName>
    <definedName name="mem">{#N/A,#N/A,FALSE,"Costos Productos 6A";#N/A,#N/A,FALSE,"Costo Unitario Total H-94-12"}</definedName>
    <definedName name="memberlines">#REF!</definedName>
    <definedName name="MemControlAcc">#REF!</definedName>
    <definedName name="Memo">{#N/A,#N/A,FALSE,"Set-Up";#N/A,#N/A,FALSE,"Comparison";#N/A,#N/A,FALSE,"AR";#N/A,#N/A,FALSE,"Inv";#N/A,#N/A,FALSE,"Concentrations";#N/A,#N/A,FALSE,"Past Dues";#N/A,#N/A,FALSE,"Trends";#N/A,#N/A,FALSE,"AR Trends";#N/A,#N/A,FALSE,"Inv Trends"}</definedName>
    <definedName name="memorias">{#N/A,#N/A,FALSE,"CIBHA05A";#N/A,#N/A,FALSE,"CIBHA05B"}</definedName>
    <definedName name="MEMPYGH">{#N/A,#N/A,FALSE,"Costos Productos 6A";#N/A,#N/A,FALSE,"Costo Unitario Total H-94-12"}</definedName>
    <definedName name="MEMPYGHIS">{#N/A,#N/A,FALSE,"VOL695";#N/A,#N/A,FALSE,"anexo1";#N/A,#N/A,FALSE,"anexo2";#N/A,#N/A,FALSE,"anexo3";#N/A,#N/A,FALSE,"anexo4";#N/A,#N/A,FALSE,"anexo5a";#N/A,#N/A,FALSE,"anexo5b";#N/A,#N/A,FALSE,"anexo6a";#N/A,#N/A,FALSE,"anexo6a";#N/A,#N/A,FALSE,"anexo6c";#N/A,#N/A,FALSE,"anexo7a";#N/A,#N/A,FALSE,"anexo7b";#N/A,#N/A,FALSE,"anexo7c"}</definedName>
    <definedName name="MENU">#REF!</definedName>
    <definedName name="MENU_INTEREST">#REF!</definedName>
    <definedName name="MercerYr1">#REF!</definedName>
    <definedName name="MercerYr2">#REF!</definedName>
    <definedName name="MercerYr3">#REF!</definedName>
    <definedName name="MercerYr4">#REF!</definedName>
    <definedName name="Merger_Ownership">"394ac1df-5efd-44d1-8298-44f69e7e9d2a"</definedName>
    <definedName name="Merger_Scenario">#REF!</definedName>
    <definedName name="MeritainAvgMo">#REF!</definedName>
    <definedName name="MeritainAvgWkly">#REF!</definedName>
    <definedName name="merrill">#REF!</definedName>
    <definedName name="MerrillLynch">#REF!</definedName>
    <definedName name="MerrillLynch_1">#REF!</definedName>
    <definedName name="MerrillPrintIt">#REF!</definedName>
    <definedName name="method_descript">#REF!</definedName>
    <definedName name="METRO">#REF!</definedName>
    <definedName name="MEWarning">0</definedName>
    <definedName name="mexico">{#N/A,#N/A,FALSE,"Assessment";#N/A,#N/A,FALSE,"Staffing";#N/A,#N/A,FALSE,"Hires";#N/A,#N/A,FALSE,"Assumptions"}</definedName>
    <definedName name="MEXICOACTUAL">#REF!</definedName>
    <definedName name="MEZZ">#REF!</definedName>
    <definedName name="mezz_irr_calc">#REF!</definedName>
    <definedName name="mezz_irr_firstpaste">#REF!</definedName>
    <definedName name="mezz_moneyM_calc">#REF!</definedName>
    <definedName name="mezz_moneyM_paste">#REF!</definedName>
    <definedName name="MEZZANINE">#REF!</definedName>
    <definedName name="MezzTable">#REF!</definedName>
    <definedName name="mfgr">{"PAGE 1",#N/A,FALSE,"WEST_OT"}</definedName>
    <definedName name="mfgtest">{"PAGE 1",#N/A,FALSE,"WEST_OT"}</definedName>
    <definedName name="mfnrnxgzd">{#N/A,#N/A,FALSE,"Output";#N/A,#N/A,FALSE,"Cover Sheet";#N/A,#N/A,FALSE,"Current Mkt. Projections"}</definedName>
    <definedName name="mfoew">{#N/A,"PURCHM",FALSE,"Business Analysis";#N/A,"SPADD",FALSE,"Business Analysis"}</definedName>
    <definedName name="MFP">{"'MAP BGA'!$A$1:$L$95"}</definedName>
    <definedName name="mfpoerjf">{"'RCIM'!$E$128"}</definedName>
    <definedName name="MFS">#REF!</definedName>
    <definedName name="MGHM">{TRUE,TRUE,-1.25,-15.5,604.5,369,FALSE,FALSE,TRUE,TRUE,0,1,#N/A,41,#N/A,20.5555555555556,27.0714285714286,1,FALSE,FALSE,3,TRUE,1,FALSE,80,"Swvu.summary2.","ACwvu.summary2.",#N/A,FALSE,FALSE,0.5,0.5,0.5,0.5,2,"&amp;F","&amp;A&amp;RPage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Mgmt">{#N/A,"Faber45",FALSE,"LBPROFOR";#N/A,"Faber50",FALSE,"LBPROFOR";#N/A,"Faber55",FALSE,"LBPROFOR";#N/A,"Faber60",FALSE,"LBPROFOR"}</definedName>
    <definedName name="mgmt.">{"mgmt forecast",#N/A,FALSE,"Mgmt Forecast";"dcf table",#N/A,FALSE,"Mgmt Forecast";"sensitivity",#N/A,FALSE,"Mgmt Forecast";"table inputs",#N/A,FALSE,"Mgmt Forecast";"calculations",#N/A,FALSE,"Mgmt Forecast"}</definedName>
    <definedName name="mgmt_irr_calc">#REF!</definedName>
    <definedName name="mgmt_irr_firstpaste">#REF!</definedName>
    <definedName name="mgmt_moneyM_calc">#REF!</definedName>
    <definedName name="mgmt_moneyM_paste">#REF!</definedName>
    <definedName name="Mgmtords">#REF!</definedName>
    <definedName name="Mgt.">{#N/A,"Faber45",FALSE,"LBPROFOR";#N/A,"Faber50",FALSE,"LBPROFOR";#N/A,"Faber55",FALSE,"LBPROFOR";#N/A,"Faber60",FALSE,"LBPROFOR"}</definedName>
    <definedName name="MGT.TEST.123">{#N/A,#N/A,FALSE,"Assumptions";#N/A,#N/A,FALSE,"Reforecast";#N/A,#N/A,FALSE,"Inc Stmt";#N/A,#N/A,FALSE,"Stats";#N/A,#N/A,FALSE,"Existing Business";#N/A,#N/A,FALSE,"New Business";#N/A,#N/A,FALSE,"Labor";#N/A,#N/A,FALSE,"Vehicles";#N/A,#N/A,FALSE,"Facilities";#N/A,#N/A,FALSE,"Indirect Costs";#N/A,#N/A,FALSE,"Capital";#N/A,#N/A,FALSE,"CABR Form";#N/A,#N/A,FALSE,"Corp Costs";#N/A,#N/A,FALSE,"RF Actuals";#N/A,#N/A,FALSE,"Original Plan"}</definedName>
    <definedName name="mgt_roll">#REF!</definedName>
    <definedName name="mhj">{TRUE,TRUE,-1.25,-15.5,604.5,369,FALSE,FALSE,TRUE,TRUE,0,1,#N/A,41,#N/A,20.5555555555556,27.0714285714286,1,FALSE,FALSE,3,TRUE,1,FALSE,80,"Swvu.summary2.","ACwvu.summary2.",#N/A,FALSE,FALSE,0.5,0.5,0.5,0.5,2,"&amp;F","&amp;A&amp;RPage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mhmkyhkyacs">{"Recap",#N/A,TRUE,"POS";"Monthly",#N/A,TRUE,"POS";"YTD",#N/A,TRUE,"POS"}</definedName>
    <definedName name="mhngbfgv">{#N/A,#N/A,FALSE,"Output";#N/A,#N/A,FALSE,"Cover Sheet";#N/A,#N/A,FALSE,"Current Mkt. Projections"}</definedName>
    <definedName name="mhv">#REF!</definedName>
    <definedName name="mia">#REF!</definedName>
    <definedName name="miaa">#REF!</definedName>
    <definedName name="miab">#REF!</definedName>
    <definedName name="miac">#REF!</definedName>
    <definedName name="miad">#REF!</definedName>
    <definedName name="miae">#REF!</definedName>
    <definedName name="michel">7</definedName>
    <definedName name="Michelle">{#N/A,#N/A,FALSE,"S1 Theatre Sum";#N/A,#N/A,FALSE,"S2 U.S. B.S.POS";#N/A,#N/A,FALSE,"S3 US POS";#N/A,#N/A,FALSE,"S4 Family POS";#N/A,#N/A,FALSE,"S5 Ship vs POS";#N/A,#N/A,FALSE,"S6 Top VAR"}</definedName>
    <definedName name="Midwest">{"FY02_Assets",#N/A,FALSE,"Fin Stmt Budget";"FY02_Liabilities",#N/A,FALSE,"Fin Stmt Budget";"FY02_Inc_Stmt",#N/A,FALSE,"Fin Stmt Budget";"FY02_SOCF",#N/A,FALSE,"Fin Stmt Budget"}</definedName>
    <definedName name="mike">#REF!</definedName>
    <definedName name="mike2">#REF!</definedName>
    <definedName name="mikek">#REF!</definedName>
    <definedName name="Mikesmargin">#REF!</definedName>
    <definedName name="mikke">#REF!</definedName>
    <definedName name="mil">#REF!</definedName>
    <definedName name="Military">#REF!</definedName>
    <definedName name="Military_Leave">#REF!</definedName>
    <definedName name="milner">{#N/A,#N/A,FALSE,"Aging Summary";#N/A,#N/A,FALSE,"Ratio Analysis";#N/A,#N/A,FALSE,"Test 120 Day Accts";#N/A,#N/A,FALSE,"Tickmarks"}</definedName>
    <definedName name="min">{#N/A,#N/A,FALSE,"REPORT"}</definedName>
    <definedName name="min_1">{#N/A,#N/A,FALSE,"REPORT"}</definedName>
    <definedName name="min_2">{#N/A,#N/A,FALSE,"REPORT"}</definedName>
    <definedName name="min_3">{#N/A,#N/A,FALSE,"REPORT"}</definedName>
    <definedName name="min_4">{#N/A,#N/A,FALSE,"REPORT"}</definedName>
    <definedName name="mina">{#N/A,#N/A,FALSE,"REPORT"}</definedName>
    <definedName name="mina_1">#REF!</definedName>
    <definedName name="mina_2">{#N/A,#N/A,FALSE,"REPORT"}</definedName>
    <definedName name="mina_3">{#N/A,#N/A,FALSE,"REPORT"}</definedName>
    <definedName name="mina_4">{#N/A,#N/A,FALSE,"REPORT"}</definedName>
    <definedName name="MINCASH">#REF!</definedName>
    <definedName name="MinDate">#REF!</definedName>
    <definedName name="mine">{#N/A,#N/A,FALSE,"ws trial balance sheet";#N/A,#N/A,FALSE,"ws trial bal. p &amp; l";#N/A,#N/A,FALSE,"ws cashflow"}</definedName>
    <definedName name="MinimizeCosts">FALSE</definedName>
    <definedName name="mininfousa">#REF!</definedName>
    <definedName name="MINORITY_INTEREST">"MINORITY_INTEREST"</definedName>
    <definedName name="minorityintyes">#REF!</definedName>
    <definedName name="minstatsinc">#REF!</definedName>
    <definedName name="mis.actual_Acct">{"acct_level",#N/A,FALSE,"Sheet1";"actual",#N/A,FALSE,"Sheet1"}</definedName>
    <definedName name="mis.actual_budget">{"actual",#N/A,FALSE,"Sheet1";"budget",#N/A,FALSE,"Sheet1"}</definedName>
    <definedName name="mis.actual_variance">{"actual",#N/A,FALSE,"Sheet1";"variance",#N/A,FALSE,"Sheet1"}</definedName>
    <definedName name="mis.all">{"variance",#N/A,FALSE,"Sheet1";"budget",#N/A,FALSE,"Sheet1";"acct_level",#N/A,FALSE,"Sheet1";"actual",#N/A,FALSE,"Sheet1"}</definedName>
    <definedName name="Misc">{#N/A,#N/A,FALSE,"Sign";#N/A,#N/A,FALSE,"Assets";#N/A,#N/A,FALSE,"Liab";#N/A,#N/A,FALSE,"Inc";#N/A,#N/A,FALSE,"Inc-Over";#N/A,#N/A,FALSE,"Equity";#N/A,#N/A,FALSE,"Cash";#N/A,#N/A,FALSE,"Cash-Over";#N/A,#N/A,FALSE,"Rep#4";#N/A,#N/A,FALSE,"TNE";#N/A,#N/A,FALSE,"III1";#N/A,#N/A,FALSE,"III2";#N/A,#N/A,FALSE,"III3"}</definedName>
    <definedName name="MISC_EARN_ADJ">"MISC_EARN_ADJ"</definedName>
    <definedName name="Miscellaneous">#REF!</definedName>
    <definedName name="missing">#REF!</definedName>
    <definedName name="misys">#REF!</definedName>
    <definedName name="misys1">#REF!</definedName>
    <definedName name="miwukls">{"detail",#N/A,FALSE,"mfg";"summary",#N/A,FALSE,"mfg"}</definedName>
    <definedName name="Mix10GP">#REF!</definedName>
    <definedName name="Mix10R">#REF!</definedName>
    <definedName name="Mix11GP">#REF!</definedName>
    <definedName name="Mix11R">#REF!</definedName>
    <definedName name="Mix12GP">#REF!</definedName>
    <definedName name="Mix12R">#REF!</definedName>
    <definedName name="Mix13GP">#REF!</definedName>
    <definedName name="Mix13R">#REF!</definedName>
    <definedName name="MixSensGP">#REF!</definedName>
    <definedName name="MixSensR">#REF!</definedName>
    <definedName name="mj">{"EES_YTD_SNAP",#N/A,FALSE,"EES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mjhngf">{"IPO Impact 1",#N/A,FALSE,"IPO Impact 1";"AVM 1",#N/A,FALSE,"IPO Impact 1"}</definedName>
    <definedName name="mji">#REF!</definedName>
    <definedName name="MJMJMJ">{"'TG'!$A$1:$L$37"}</definedName>
    <definedName name="mjnhbgfd">{"coverall",#N/A,FALSE,"Definitions";"cover1",#N/A,FALSE,"Definitions";"cover2",#N/A,FALSE,"Definitions";"cover3",#N/A,FALSE,"Definitions";"cover4",#N/A,FALSE,"Definitions";"cover5",#N/A,FALSE,"Definitions";"blank",#N/A,FALSE,"Definitions"}</definedName>
    <definedName name="mjnhfdgbf">{#N/A,#N/A,FALSE,"Output";#N/A,#N/A,FALSE,"Cover Sheet";#N/A,#N/A,FALSE,"Current Mkt. Projections"}</definedName>
    <definedName name="mjnhfdgbfvdc">{#N/A,#N/A,FALSE,"Projections";#N/A,#N/A,FALSE,"AccrDil";#N/A,#N/A,FALSE,"PurchPriMult";#N/A,#N/A,FALSE,"Mults7_13";#N/A,#N/A,FALSE,"Mkt Mults";#N/A,#N/A,FALSE,"Acq Mults";#N/A,#N/A,FALSE,"StockPrices";#N/A,#N/A,FALSE,"Prem Paid";#N/A,#N/A,FALSE,"DCF";#N/A,#N/A,FALSE,"AUTO";#N/A,#N/A,FALSE,"Relative Trading";#N/A,#N/A,FALSE,"Mkt Val";#N/A,#N/A,FALSE,"Acq Val"}</definedName>
    <definedName name="mjnhg">{#N/A,#N/A,FALSE,"Output";#N/A,#N/A,FALSE,"Cover Sheet";#N/A,#N/A,FALSE,"Current Mkt. Projections"}</definedName>
    <definedName name="mjnhgbfv">{#N/A,#N/A,FALSE,"Output";#N/A,#N/A,FALSE,"Cover Sheet";#N/A,#N/A,FALSE,"Current Mkt. Projections"}</definedName>
    <definedName name="mjnhgf">{"orixcsc",#N/A,FALSE,"ORIX CSC";"orixcsc2",#N/A,FALSE,"ORIX CSC"}</definedName>
    <definedName name="mjyhnbg">{#N/A,#N/A,FALSE,"Summary";#N/A,#N/A,FALSE,"Projections";#N/A,#N/A,FALSE,"Mkt Mults";#N/A,#N/A,FALSE,"DCF";#N/A,#N/A,FALSE,"Accr Dil";#N/A,#N/A,FALSE,"PIC LBO";#N/A,#N/A,FALSE,"MULT10_4";#N/A,#N/A,FALSE,"CBI LBO"}</definedName>
    <definedName name="mjyhngbfv">{"PF Income Statement 97 Life",#N/A,FALSE,"PF Income Statement"}</definedName>
    <definedName name="mjyynhtgbfbv">{"PF Balance Sheet",#N/A,FALSE,"PF Balance Sheet";"PF Balance Sheet Inputs",#N/A,FALSE,"PF Balance Sheet"}</definedName>
    <definedName name="mk">{"detail",#N/A,FALSE,"mfg";"summary",#N/A,FALSE,"mfg"}</definedName>
    <definedName name="mkdesc">#REF!</definedName>
    <definedName name="mkj">{#N/A,#N/A,TRUE,"A";#N/A,#N/A,TRUE,"B";#N/A,#N/A,TRUE,"C";#N/A,#N/A,TRUE,"D";#N/A,#N/A,TRUE,"E"}</definedName>
    <definedName name="MKK">{"'下期集計（10.27迄・速報値）'!$Q$16"}</definedName>
    <definedName name="mkl">{"pro_view",#N/A,FALSE,"EEFSNAP2";"rep_view",#N/A,FALSE,"EEFSNAP2"}</definedName>
    <definedName name="MKM">#REF!</definedName>
    <definedName name="mkmk">{"IS",#N/A,FALSE,"IS";"RPTIS",#N/A,FALSE,"RPTIS";"STATS",#N/A,FALSE,"STATS";"CELL",#N/A,FALSE,"CELL";"BS",#N/A,FALSE,"BS"}</definedName>
    <definedName name="Mkt">{#N/A,"SCENARIO2",FALSE,"DirRpts_Sum";#N/A,"SCENARIO2",FALSE,"Exp_Adjmts";#N/A,#N/A,FALSE,"Advtg_Sum"}</definedName>
    <definedName name="Mkt_1">#REF!</definedName>
    <definedName name="Mkt_2">#REF!</definedName>
    <definedName name="MktExpApM2001">0</definedName>
    <definedName name="MktExpApM2002">277100</definedName>
    <definedName name="MktExpApM2003">282642</definedName>
    <definedName name="MktExpApM2004">288295</definedName>
    <definedName name="MktExpApM2005">294061</definedName>
    <definedName name="MktExpApM2006">299942</definedName>
    <definedName name="MktExpCSG2001">416046</definedName>
    <definedName name="MktExpCSG2002">2143950</definedName>
    <definedName name="MktExpCSG2003">2186829</definedName>
    <definedName name="MktExpCSG2004">2230586</definedName>
    <definedName name="MktExpCSG2005">2275177</definedName>
    <definedName name="MktExpCSG2006">2320680</definedName>
    <definedName name="MktExpCTI2001">0</definedName>
    <definedName name="MktExpCTI2002">302000</definedName>
    <definedName name="MktExpCTI2003">308040</definedName>
    <definedName name="MktExpCTI2004">314201</definedName>
    <definedName name="MktExpCTI2005">320485</definedName>
    <definedName name="MktExpCTI2006">326895</definedName>
    <definedName name="MktExpPSG2001">0</definedName>
    <definedName name="MktExpPSG2002">378000</definedName>
    <definedName name="MktExpPSG2003">385560</definedName>
    <definedName name="MktExpPSG2004">393271</definedName>
    <definedName name="MktExpPSG2005">401136</definedName>
    <definedName name="MktExpPSG2006">409159</definedName>
    <definedName name="MktExpVideo2001">0</definedName>
    <definedName name="MktExpVideo2002">671500</definedName>
    <definedName name="MktExpVideo2003">684930</definedName>
    <definedName name="MktExpVideo2004">698629</definedName>
    <definedName name="MktExpVideo2005">712602</definedName>
    <definedName name="MktExpVideo2006">726854</definedName>
    <definedName name="mktg">{#N/A,"SCENARIO2",FALSE,"DirRpts_Sum";#N/A,"SCENARIO2",FALSE,"Exp_Adjmts";#N/A,#N/A,FALSE,"Advtg_Sum"}</definedName>
    <definedName name="ml">#REF!</definedName>
    <definedName name="MLKJ">{#N/A,#N/A,FALSE,"Costos Productos 6A";#N/A,#N/A,FALSE,"Costo Unitario Total H-94-12"}</definedName>
    <definedName name="MLNK035651922ec745fd802cd2e7d79d2f6f">#REF!</definedName>
    <definedName name="MLNK0ba377bb1c0d4716a8cf633c894a3341">#REF!</definedName>
    <definedName name="MLNK1515e2ade95a4b118a7d97aa169eeea5">#REF!</definedName>
    <definedName name="MLNK2c90b52b7ea945d8b66619dd6c1d7f42">#REF!</definedName>
    <definedName name="MLNK3f5addd944154309b047f0afaab6c04d">#REF!</definedName>
    <definedName name="MLNK400d7984ec17461e8e6f658ca2c5b102">#REF!</definedName>
    <definedName name="MLNK4275a95188254e84bb6fa67e8d448542">#REF!</definedName>
    <definedName name="MLNK448c52e16daf4df0838f15c2aef38310">#REF!</definedName>
    <definedName name="MLNK4882720d8ef24141b9c34ca6788eef0a">#REF!</definedName>
    <definedName name="MLNK4a6d4b16fdd441ebb9dbd45aad09d054">#REF!</definedName>
    <definedName name="MLNK4a9ed36b0a6546a4806954cf5dac92e0">#REF!</definedName>
    <definedName name="MLNK66fff96aa4e44daf8efb2a1a64e8c186">#REF!</definedName>
    <definedName name="MLNK6b670d9a56fb45e3881c5e1d348d654a">#REF!</definedName>
    <definedName name="MLNK6fd12fca9ae8482ab83a3cf6ae752f02">#REF!</definedName>
    <definedName name="MLNK724f472a3c4749a78062365319cc8dcc">#REF!</definedName>
    <definedName name="MLNK738647081ad6402bb99165247b6db222">#REF!</definedName>
    <definedName name="MLNK744a77d970da40af9fd63b6f80d3eeb9">#REF!</definedName>
    <definedName name="MLNK7d249a1150ab4ea5a27adbc998801558">#REF!</definedName>
    <definedName name="MLNK7d67bd64612548f998f75a9453071964">#REF!</definedName>
    <definedName name="MLNK7e0cedd28c844bc581b12910e04c0fed">#REF!</definedName>
    <definedName name="MLNK8082f98b045b421eac3881d1d7539538">#REF!</definedName>
    <definedName name="MLNK889911effd2d4c918569cd418432c76c">#REF!</definedName>
    <definedName name="MLNK897a7af0891a4d0abe552087984b801f">#REF!</definedName>
    <definedName name="MLNK9134e4e7f6b74402890ce2693aa14962">#REF!</definedName>
    <definedName name="MLNK9a60d2cb8b034a7990b2c78a43732f35">#REF!</definedName>
    <definedName name="MLNKa586bbe6525d4ab5a85dc6f1f14f767a">#REF!</definedName>
    <definedName name="MLNKae828ae0923e4e98a07b68d18114e711">#REF!</definedName>
    <definedName name="MLNKb1ca5a94587140b9bc58b3a9325b0176">#REF!</definedName>
    <definedName name="MLNKb1d8cade537a44b2beb228634742e10d">#REF!</definedName>
    <definedName name="MLNKb43d4b645b0f4c79aa47992dac1be575">#REF!</definedName>
    <definedName name="MLNKb9ccb921a9ca4cc98ee95ea1eee80c82">#REF!</definedName>
    <definedName name="MLNKc38fe08fbd5d40c18ec1b254e49c607d">#REF!</definedName>
    <definedName name="MLNKd4ea3c434782492eac6def03975866c7">#REF!</definedName>
    <definedName name="MLNKd6f416ed77bf45d78ba3053b5ca5d3e9">#REF!</definedName>
    <definedName name="MLNKe27ca76487794cc6b21cbf8af6cd842f">#REF!</definedName>
    <definedName name="MLNKe3963c1b00c14c589e25861aefaeccce">#REF!</definedName>
    <definedName name="MLNKe88723265c49438889e672f626c24454">#REF!</definedName>
    <definedName name="MLNKeec2cd15104943ce8432b9b08a3cd563">#REF!</definedName>
    <definedName name="MLNKefc2001a4ec94801acdaa025866045c4">#REF!</definedName>
    <definedName name="MLNKf0e88e2182a24c66a191020f974986d0">#REF!</definedName>
    <definedName name="MLNKfb2bf3fbed654fadaaa68ed01f0b18d9">#REF!</definedName>
    <definedName name="MLNKfb968a3dcbba410cbd2bbc4cc47ba24a">#REF!</definedName>
    <definedName name="mlw">{#N/A,#N/A,FALSE,"Pharm";#N/A,#N/A,FALSE,"WWCM"}</definedName>
    <definedName name="mlw_1">#REF!</definedName>
    <definedName name="mlw_2">{#N/A,#N/A,FALSE,"Pharm";#N/A,#N/A,FALSE,"WWCM"}</definedName>
    <definedName name="mlw_3">{#N/A,#N/A,FALSE,"Pharm";#N/A,#N/A,FALSE,"WWCM"}</definedName>
    <definedName name="mlw_4">{#N/A,#N/A,FALSE,"Pharm";#N/A,#N/A,FALSE,"WWCM"}</definedName>
    <definedName name="mm">{"'SIVA Pricing Model'!$A$1:$F$39"}</definedName>
    <definedName name="mmjj">{#N/A,#N/A,FALSE,"gopher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mmk">{"Pg1",#N/A,FALSE,"OpExYTDvsBud";"Pg2",#N/A,FALSE,"OpExYTDvsBud"}</definedName>
    <definedName name="mmm">{"orixcsc",#N/A,FALSE,"ORIX CSC";"orixcsc2",#N/A,FALSE,"ORIX CSC"}</definedName>
    <definedName name="mmm_1">#REF!</definedName>
    <definedName name="mmmm">{"Data Worksheet",#N/A,FALSE,"CAREY97"}</definedName>
    <definedName name="mmmm_1">#REF!</definedName>
    <definedName name="mmmmm">{"mgmt forecast",#N/A,FALSE,"Mgmt Forecast";"dcf table",#N/A,FALSE,"Mgmt Forecast";"sensitivity",#N/A,FALSE,"Mgmt Forecast";"table inputs",#N/A,FALSE,"Mgmt Forecast";"calculations",#N/A,FALSE,"Mgmt Forecast"}</definedName>
    <definedName name="mmmmm_1">#REF!</definedName>
    <definedName name="mmmmmm">{#N/A,#N/A,FALSE,"Contribution Analysis"}</definedName>
    <definedName name="mmmmmm_1">#REF!</definedName>
    <definedName name="mmmmmmm">#REF!</definedName>
    <definedName name="mmmmmmm_1">#REF!</definedName>
    <definedName name="mmmmmmmhm">{"mgmt forecast",#N/A,FALSE,"Mgmt Forecast";"dcf table",#N/A,FALSE,"Mgmt Forecast";"sensitivity",#N/A,FALSE,"Mgmt Forecast";"table inputs",#N/A,FALSE,"Mgmt Forecast";"calculations",#N/A,FALSE,"Mgmt Forecast"}</definedName>
    <definedName name="mmmmmmmm">{#N/A,#N/A,FALSE,"ORIX CSC"}</definedName>
    <definedName name="mmmmmmmm_1">#REF!</definedName>
    <definedName name="mmmmmmmmmmmm">{"Headcount Worksheet",#N/A,FALSE,"HEADCOUNT"}</definedName>
    <definedName name="mmp">{"detail",#N/A,FALSE,"mfg";"summary",#N/A,FALSE,"mfg"}</definedName>
    <definedName name="mmt">{"ALPHATEC BURN SUMMARY",#N/A,FALSE,"ALPHATEC BURN"}</definedName>
    <definedName name="mn">{"detail",#N/A,FALSE,"mfg";"summary",#N/A,FALSE,"mfg"}</definedName>
    <definedName name="mnb">{"QTR494",#N/A,FALSE,"4Q94";"QTR394",#N/A,FALSE,"3Q94";"QTR294",#N/A,FALSE,"2Q94"}</definedName>
    <definedName name="mnbv">{"Month Summary",#N/A,FALSE,"Summary";"Total Details",#N/A,FALSE,"Current Yr";"Polymers Details",#N/A,FALSE,"Current Yr";"Performance Details",#N/A,FALSE,"Current Yr";"ICD Details",#N/A,FALSE,"Current Yr"}</definedName>
    <definedName name="mnbvfcxsutrxdxfhx">{#N/A,#N/A,FALSE,"Sheet1"}</definedName>
    <definedName name="mnbvfvcfrdytxdxy">{"1",#N/A,FALSE,"Presentation Sheet";"2",#N/A,FALSE,"Presentation Sheet";"3",#N/A,FALSE,"Presentation Sheet";"4",#N/A,FALSE,"Presentation Sheet";"5",#N/A,FALSE,"Presentation Sheet";"6",#N/A,FALSE,"Presentation Sheet";"7",#N/A,FALSE,"Presentation Sheet";"8",#N/A,FALSE,"Presentation Sheet";"9",#N/A,FALSE,"Presentation Sheet";"10",#N/A,FALSE,"Presentation Sheet";"11",#N/A,FALSE,"Presentation Sheet";"12",#N/A,FALSE,"Presentation Sheet";"13",#N/A,FALSE,"Presentation Sheet";"14",#N/A,FALSE,"Presentation Sheet"}</definedName>
    <definedName name="mnbvtdytrxcydx">{"1",#N/A,FALSE,"Presentation Sheet";"2",#N/A,FALSE,"Presentation Sheet";"3",#N/A,FALSE,"Presentation Sheet";"4",#N/A,FALSE,"Presentation Sheet";"5",#N/A,FALSE,"Presentation Sheet";"6",#N/A,FALSE,"Presentation Sheet";"7",#N/A,FALSE,"Presentation Sheet";"8",#N/A,FALSE,"Presentation Sheet";"9",#N/A,FALSE,"Presentation Sheet";"10",#N/A,FALSE,"Presentation Sheet";"11",#N/A,FALSE,"Presentation Sheet";"12",#N/A,FALSE,"Presentation Sheet";"13",#N/A,FALSE,"Presentation Sheet";"14",#N/A,FALSE,"Presentation Sheet"}</definedName>
    <definedName name="mncsdfsdfsd">{"1",#N/A,FALSE,"Presentation Sheet";"2",#N/A,FALSE,"Presentation Sheet";"3",#N/A,FALSE,"Presentation Sheet";"4",#N/A,FALSE,"Presentation Sheet";"5",#N/A,FALSE,"Presentation Sheet";"6",#N/A,FALSE,"Presentation Sheet";"7",#N/A,FALSE,"Presentation Sheet";"8",#N/A,FALSE,"Presentation Sheet";"9",#N/A,FALSE,"Presentation Sheet";"10",#N/A,FALSE,"Presentation Sheet";"11",#N/A,FALSE,"Presentation Sheet";"12",#N/A,FALSE,"Presentation Sheet";"13",#N/A,FALSE,"Presentation Sheet";"14",#N/A,FALSE,"Presentation Sheet"}</definedName>
    <definedName name="mnhdgbfv">{#N/A,#N/A,FALSE,"Summ";"Sens2",#N/A,FALSE,"PF";"PF Page1",#N/A,FALSE,"PF";"PF Page2",#N/A,FALSE,"PF";"PF Page3",#N/A,FALSE,"PF";"Sens1",#N/A,FALSE,"PF"}</definedName>
    <definedName name="mnhgb">{#N/A,#N/A,TRUE,"Proj";#N/A,#N/A,TRUE,"Crew";#N/A,#N/A,TRUE,"Month"}</definedName>
    <definedName name="mnhgbv">{"orixcsc",#N/A,FALSE,"ORIX CSC";"orixcsc2",#N/A,FALSE,"ORIX CSC"}</definedName>
    <definedName name="mnm">{"'Trident Switch Program '!$A$1:$T$42"}</definedName>
    <definedName name="mnmn">{"detail",#N/A,FALSE,"mfg";"summary",#N/A,FALSE,"mfg"}</definedName>
    <definedName name="mnnb">{#N/A,#N/A,FALSE,"PMW Gruppe 99_98";#N/A,#N/A,FALSE,"PMW KG 98_99";#N/A,#N/A,FALSE,"PMW Inc. 99_98";#N/A,#N/A,FALSE,"PMW VTECH 99_98";#N/A,#N/A,FALSE,"PMW Thail. 99_98";#N/A,#N/A,FALSE,"PMW Canada 99_98";#N/A,#N/A,FALSE,"Währungsabw. 99_98"}</definedName>
    <definedName name="mnnn">{"2001 to 2005 Projections",#N/A,FALSE,"Assumptions";"2001 to 2005 Projections",#N/A,FALSE,"Entry to record WIP";"2001 to 2005 Projections",#N/A,FALSE,"Entry to record sale of company";"2001 to 2005 Projections",#N/A,FALSE,"AR turnover";"2001 to 2005 Projections",#N/A,FALSE,"WIP";"2001 to 2005 Projections",#N/A,FALSE,"Deprec and Amort";"2001 to 2005 Projections",#N/A,FALSE,"AP turnover";"2001 to 2005 Projections",#N/A,FALSE,"Loan summary";"2001 to 2005 Projections",#N/A,FALSE,"Loans";"2001 to 2005 Projections",#N/A,FALSE,"IL Repl Tax and SH Distrib";"2001 to 2005 Projections",#N/A,FALSE,"Revenues";"2001 to 2005 Projections",#N/A,FALSE,"Costs";"2001 to 2005 Projections",#N/A,FALSE,"Operating Expenses"}</definedName>
    <definedName name="MnthName">#REF!</definedName>
    <definedName name="mnvytdyouffdxrplylyt">{"1",#N/A,FALSE,"Presentation Sheet";"2",#N/A,FALSE,"Presentation Sheet";"3",#N/A,FALSE,"Presentation Sheet";"4",#N/A,FALSE,"Presentation Sheet";"5",#N/A,FALSE,"Presentation Sheet";"6",#N/A,FALSE,"Presentation Sheet";"7",#N/A,FALSE,"Presentation Sheet";"8",#N/A,FALSE,"Presentation Sheet";"9",#N/A,FALSE,"Presentation Sheet";"10",#N/A,FALSE,"Presentation Sheet";"11",#N/A,FALSE,"Presentation Sheet";"12",#N/A,FALSE,"Presentation Sheet";"13",#N/A,FALSE,"Presentation Sheet";"14",#N/A,FALSE,"Presentation Sheet"}</definedName>
    <definedName name="mo">{"fis.dbo.r1_datasum"}</definedName>
    <definedName name="mo_1">#REF!</definedName>
    <definedName name="MOA">{#N/A,#N/A,FALSE,"DEF1";#N/A,#N/A,FALSE,"DEF2";#N/A,#N/A,FALSE,"DEF3"}</definedName>
    <definedName name="Mobiliario">{#N/A,#N/A,FALSE,"Aging Summary";#N/A,#N/A,FALSE,"Ratio Analysis";#N/A,#N/A,FALSE,"Test 120 Day Accts";#N/A,#N/A,FALSE,"Tickmarks"}</definedName>
    <definedName name="MOCOMP">{#N/A,#N/A,TRUE,"Operating stmt";#N/A,#N/A,TRUE,"Bal Sht";#N/A,#N/A,TRUE,"Cash Flow";#N/A,#N/A,TRUE,"RevSum"}</definedName>
    <definedName name="model">{#N/A,#N/A,FALSE,"Rev Grwth";#N/A,#N/A,FALSE,"Op Inc Grwth";#N/A,#N/A,FALSE,"Net Grwth";#N/A,#N/A,FALSE,"EPS Growth"}</definedName>
    <definedName name="Model_Name">#REF!</definedName>
    <definedName name="model2">{#N/A,#N/A,FALSE,"Rev Grwth";#N/A,#N/A,FALSE,"Op Inc Grwth";#N/A,#N/A,FALSE,"Net Grwth";#N/A,#N/A,FALSE,"EPS Growth"}</definedName>
    <definedName name="ModelName">#REF!</definedName>
    <definedName name="ModelStart">#REF!</definedName>
    <definedName name="ModelStatusIn">#REF!</definedName>
    <definedName name="ModelTitle">#REF!</definedName>
    <definedName name="Modified_Projections">#REF!</definedName>
    <definedName name="mokp">{"QTD_LPO2N2",#N/A,FALSE,"QTD"}</definedName>
    <definedName name="momo">{"Data Worksheet",#N/A,FALSE,"CAREY97"}</definedName>
    <definedName name="momom">{"Headcount Worksheet",#N/A,FALSE,"HEADCOUNT"}</definedName>
    <definedName name="mon">{"Results Worksheets",#N/A,FALSE,"RESULTS"}</definedName>
    <definedName name="Mon_Yr_Name17">#REF!</definedName>
    <definedName name="Mon_Yr_Name18">#REF!</definedName>
    <definedName name="Mon_Yr_Name19">#REF!</definedName>
    <definedName name="Mon_Yr_Name20">#REF!</definedName>
    <definedName name="Mon_Yr_Name21">#REF!</definedName>
    <definedName name="Mon_Yr_Name22">#REF!</definedName>
    <definedName name="moni">{#N/A,#N/A,FALSE,"HONORÁRIOS"}</definedName>
    <definedName name="MonitorCol">1</definedName>
    <definedName name="Monitoring">{"Monthly",#N/A,FALSE,"BTV 97";"Quarterly summary",#N/A,FALSE,"BTV 97";"Quarterly w detail forecast",#N/A,FALSE,"BTV 97"}</definedName>
    <definedName name="MonitorRow">1</definedName>
    <definedName name="MONTH">#REF!</definedName>
    <definedName name="Month_1">#REF!</definedName>
    <definedName name="Month_2">#REF!</definedName>
    <definedName name="Month_ID">" "</definedName>
    <definedName name="month01">#REF!</definedName>
    <definedName name="Month1">#REF!</definedName>
    <definedName name="Month10">#REF!</definedName>
    <definedName name="Month11">#REF!</definedName>
    <definedName name="Month12">#REF!</definedName>
    <definedName name="Month2">#REF!</definedName>
    <definedName name="Month3">#REF!</definedName>
    <definedName name="Month4">#REF!</definedName>
    <definedName name="Month5">#REF!</definedName>
    <definedName name="Month6">#REF!</definedName>
    <definedName name="Month7">#REF!</definedName>
    <definedName name="Month8">#REF!</definedName>
    <definedName name="Month9">#REF!</definedName>
    <definedName name="monthcount">#REF!</definedName>
    <definedName name="MonthCurYr">#REF!</definedName>
    <definedName name="MonthLstYr">#REF!</definedName>
    <definedName name="MONTHLY">#REF!</definedName>
    <definedName name="monthly_indirect_cost">2800</definedName>
    <definedName name="Monthly_Mail_High">#REF!</definedName>
    <definedName name="Monthly_Mail_Low">#REF!</definedName>
    <definedName name="Monthly_Mail_Med">#REF!</definedName>
    <definedName name="Monthly_Payment">-PMT(Interest_Rate/12,Number_of_Payments,Loan_Amount)</definedName>
    <definedName name="Monthly2">{#N/A,#N/A,FALSE,"units";#N/A,#N/A,FALSE,"projections";#N/A,#N/A,FALSE,"calendar";#N/A,#N/A,FALSE,"gulp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MONTHNO">#REF!</definedName>
    <definedName name="Months">{"January","February","March","April","May","June","July","August","September","October","November","December"}</definedName>
    <definedName name="Months_in_period">#REF!</definedName>
    <definedName name="MonthsInYear">#REF!</definedName>
    <definedName name="MonthsInYearIn">#REF!</definedName>
    <definedName name="MonthsListAdd">#REF!</definedName>
    <definedName name="MonthsModelLife">#REF!</definedName>
    <definedName name="MonthsYearIn">#REF!</definedName>
    <definedName name="MonthTable">#REF!</definedName>
    <definedName name="MONTHVAT">TRUE</definedName>
    <definedName name="MOO">{#N/A,#N/A,TRUE,"91AMTNOL";#N/A,#N/A,TRUE,"92AMTNOL";#N/A,#N/A,TRUE,"93AMTNOL"}</definedName>
    <definedName name="moon">#REF!</definedName>
    <definedName name="MoreThanOne">#REF!</definedName>
    <definedName name="MoreThanOneMember">#REF!</definedName>
    <definedName name="morgan">#REF!</definedName>
    <definedName name="Moses">{"FCB_ALL",#N/A,FALSE,"FCB"}</definedName>
    <definedName name="mot">#REF!</definedName>
    <definedName name="mother">#REF!</definedName>
    <definedName name="MOut">{"CSC_1",#N/A,FALSE,"CSC Outputs";"CSC_2",#N/A,FALSE,"CSC Outputs"}</definedName>
    <definedName name="MovActivo">#REF!</definedName>
    <definedName name="MOVED">{"CHART",#N/A,FALSE,"Arch Communications"}</definedName>
    <definedName name="movi">{#N/A,#N/A,FALSE,"Aging Summary";#N/A,#N/A,FALSE,"Ratio Analysis";#N/A,#N/A,FALSE,"Test 120 Day Accts";#N/A,#N/A,FALSE,"Tickmarks"}</definedName>
    <definedName name="MOW">{#N/A,#N/A,FALSE,"91NOLCB";#N/A,#N/A,FALSE,"92NOLCB";#N/A,#N/A,FALSE,"93NOLCB"}</definedName>
    <definedName name="MP">{#N/A,#N/A,FALSE,"CCTV"}</definedName>
    <definedName name="MPIClientorGuide">TRUE</definedName>
    <definedName name="MPIType">"IC"</definedName>
    <definedName name="MPO">{#N/A,#N/A,TRUE,"BS_A";#N/A,#N/A,TRUE,"BS_L";#N/A,#N/A,TRUE,"PL";#N/A,#N/A,TRUE,"NET";#N/A,#N/A,TRUE,"MAR_2";#N/A,#N/A,TRUE,"MAR";#N/A,#N/A,TRUE,"NII";#N/A,#N/A,TRUE,"NIE";#N/A,#N/A,TRUE,"FS_BS";#N/A,#N/A,TRUE,"FS_PL";#N/A,#N/A,TRUE,"HEA"}</definedName>
    <definedName name="MQdept">#REF!,#REF!,#REF!</definedName>
    <definedName name="MRAccumulatedDepreciation">#REF!</definedName>
    <definedName name="MRAdditionalFixedAssets">#REF!</definedName>
    <definedName name="MRAdditionalFixedAssetsIn">#REF!</definedName>
    <definedName name="MRAdminAsstCarCosts">#REF!</definedName>
    <definedName name="MRAdminAsstCarIn">#REF!</definedName>
    <definedName name="MRAdminAsstExpensesCosts">#REF!</definedName>
    <definedName name="MRAdminAsstFTEIn">#REF!</definedName>
    <definedName name="MRAdminAsstMonthlySalary">#REF!</definedName>
    <definedName name="MRAdminAsstNewEmp">#REF!</definedName>
    <definedName name="MRAdminAsstNHIPensionsCosts">#REF!</definedName>
    <definedName name="MRAdminAsstRecruitmentCosts">#REF!</definedName>
    <definedName name="MRAdminAsstSalaryCosts">#REF!</definedName>
    <definedName name="MRAdminAsstSalaryIn">#REF!</definedName>
    <definedName name="MRAdminAsstSalBenCosts">#REF!</definedName>
    <definedName name="MRAnnualInternetFeeIn">#REF!</definedName>
    <definedName name="MRate">#REF!</definedName>
    <definedName name="MRAuditCheckBS">#REF!</definedName>
    <definedName name="MRAuditCheckCF">#REF!</definedName>
    <definedName name="MRBalancingItem">#REF!</definedName>
    <definedName name="MRBBCCarCosts">#REF!</definedName>
    <definedName name="MRBBCCarIn">#REF!</definedName>
    <definedName name="MRBBCExpensesCosts">#REF!</definedName>
    <definedName name="MRBBCFTEIn">#REF!</definedName>
    <definedName name="MRBBCMonthlySalary">#REF!</definedName>
    <definedName name="MRBBCNewEmp">#REF!</definedName>
    <definedName name="MRBBCNHIPensionsCosts">#REF!</definedName>
    <definedName name="MRBBCRecruitmentCosts">#REF!</definedName>
    <definedName name="MRBBCSalaryCosts">#REF!</definedName>
    <definedName name="MRBBCSalaryIn">#REF!</definedName>
    <definedName name="MRBBCSalBenCosts">#REF!</definedName>
    <definedName name="MRBetShopDebtorDays">#REF!</definedName>
    <definedName name="MRBetShopDebtorDaysDifference">#REF!</definedName>
    <definedName name="MRBetShopDebtorDaysIn">#REF!</definedName>
    <definedName name="MRBetShopDebtorFractionMonth">#REF!</definedName>
    <definedName name="MRBetShopDebtors">#REF!</definedName>
    <definedName name="MRBetShopDebtorsIncompleteMonth">#REF!</definedName>
    <definedName name="MRBetShopDebtorStartDate">#REF!</definedName>
    <definedName name="MRBetShopDebtorsTurnoverFraction">#REF!</definedName>
    <definedName name="MRBetShopFeeAsiaPacIn">#REF!</definedName>
    <definedName name="MRBetShopFeeEuropeIn">#REF!</definedName>
    <definedName name="MRBetShopFeeFarEastIn">#REF!</definedName>
    <definedName name="MRBetShopFeeMidEastIn">#REF!</definedName>
    <definedName name="MRBetShopIncomeAsiaPac">#REF!</definedName>
    <definedName name="MRBetShopIncomeEurope">#REF!</definedName>
    <definedName name="MRBetShopIncomeFarEast">#REF!</definedName>
    <definedName name="MRBetShopIncomeMidEast">#REF!</definedName>
    <definedName name="MRBetShopMonthlyFeeAsiaPac">#REF!</definedName>
    <definedName name="MRBetShopMonthlyFeeEurope">#REF!</definedName>
    <definedName name="MRBetShopMonthlyFeeFarEast">#REF!</definedName>
    <definedName name="MRBetShopMonthlyFeeMidEast">#REF!</definedName>
    <definedName name="MRBetShopTurnover">#REF!</definedName>
    <definedName name="MRBSTVDebtorDays">#REF!</definedName>
    <definedName name="MRBSTVDebtorDaysDifference">#REF!</definedName>
    <definedName name="MRBSTVDebtorDaysIn">#REF!</definedName>
    <definedName name="MRBSTVDebtorFractionMonth">#REF!</definedName>
    <definedName name="MRBSTVDebtors">#REF!</definedName>
    <definedName name="MRBSTVDebtorsIncompleteMonth">#REF!</definedName>
    <definedName name="MRBSTVDebtorStartDate">#REF!</definedName>
    <definedName name="MRBSTVDebtorsTurnoverFraction">#REF!</definedName>
    <definedName name="MRBSTVTurnover">#REF!</definedName>
    <definedName name="MRCancelBetShopAsiaPacIn">#REF!</definedName>
    <definedName name="MRCancelBetShopEuropeIn">#REF!</definedName>
    <definedName name="MRCancelBetShopFarEastIn">#REF!</definedName>
    <definedName name="MRCancelBetShopMidEastIn">#REF!</definedName>
    <definedName name="MRCancelTeleAsiaPacIn">#REF!</definedName>
    <definedName name="MRCancelTeleEuropeIn">#REF!</definedName>
    <definedName name="MRCancelTeleFarEastIn">#REF!</definedName>
    <definedName name="MRCancelTeleMidEastIn">#REF!</definedName>
    <definedName name="MRCapexCalc">#REF!</definedName>
    <definedName name="MRCarCostIn">#REF!</definedName>
    <definedName name="MRCash">#REF!</definedName>
    <definedName name="MRClosingCash">#REF!</definedName>
    <definedName name="MRClosingCreditors">#REF!</definedName>
    <definedName name="MRClosingDebtors">#REF!</definedName>
    <definedName name="MRClosingDeferredIncome">#REF!</definedName>
    <definedName name="MRClosingOtherCurrentAssets">#REF!</definedName>
    <definedName name="MRClosingOtherCurrentLiabilities">#REF!</definedName>
    <definedName name="MRClosingPrepayments">#REF!</definedName>
    <definedName name="MRCommDirCarCosts">#REF!</definedName>
    <definedName name="MRCommDirCarIn">#REF!</definedName>
    <definedName name="MRCommDirExpensesCosts">#REF!</definedName>
    <definedName name="MRCommDirFTEIn">#REF!</definedName>
    <definedName name="MRCommDirMonthlySalary">#REF!</definedName>
    <definedName name="MRCommDirNewEmp">#REF!</definedName>
    <definedName name="MRCommDirNHIPensionsCosts">#REF!</definedName>
    <definedName name="MRCommDirRecruitmentCosts">#REF!</definedName>
    <definedName name="MRCommDirSalaryCosts">#REF!</definedName>
    <definedName name="MRCommDirSalaryIn">#REF!</definedName>
    <definedName name="MRCommDirSalBenCosts">#REF!</definedName>
    <definedName name="MRCreditorDays">#REF!</definedName>
    <definedName name="MRCreditorDaysIn">#REF!</definedName>
    <definedName name="MRCreditors">#REF!</definedName>
    <definedName name="MRCreditorsDaysDifference">#REF!</definedName>
    <definedName name="MRCreditorsFractionOfMonth">#REF!</definedName>
    <definedName name="MRCreditorsIncompleteMonth">#REF!</definedName>
    <definedName name="MRCreditorsMovement">#REF!</definedName>
    <definedName name="MRCreditorsPurchasesFraction">#REF!</definedName>
    <definedName name="MRCreditorsStartDate">#REF!</definedName>
    <definedName name="MRCumulativeFixedAssetsAdditions">#REF!</definedName>
    <definedName name="MRCumulBetShopLicAsiaPac">#REF!</definedName>
    <definedName name="MRCumulBetShopLicEurope">#REF!</definedName>
    <definedName name="MRCumulBetShopLicFarEast">#REF!</definedName>
    <definedName name="MRCumulBetShopLicMidEast">#REF!</definedName>
    <definedName name="MRCumulTeleLicAsiaPac">#REF!</definedName>
    <definedName name="MRCumulTeleLicEurope">#REF!</definedName>
    <definedName name="MRCumulTeleLicFarEast">#REF!</definedName>
    <definedName name="MRCumulTeleLicMidEast">#REF!</definedName>
    <definedName name="MRCurrentLiabExcludingOD">#REF!</definedName>
    <definedName name="MRDebtorsMovement">#REF!</definedName>
    <definedName name="MRDeferredIncome">#REF!</definedName>
    <definedName name="MRDeferredIncomeIn">#REF!</definedName>
    <definedName name="MRDeferredIncomeMovement">#REF!</definedName>
    <definedName name="MRDepreciation">#REF!</definedName>
    <definedName name="MRDepreciationCalc">#REF!</definedName>
    <definedName name="MRDepreciationRateIn">#REF!</definedName>
    <definedName name="MRDirectMonthlyCarCostIn">#REF!</definedName>
    <definedName name="MRDirectNHIPensionIn">#REF!</definedName>
    <definedName name="MRDirectRecruitmentIn">#REF!</definedName>
    <definedName name="MRDirectStaff">#REF!</definedName>
    <definedName name="MRDirectStaffExpensesIn">#REF!</definedName>
    <definedName name="MRDirectTaxBenCosts">#REF!</definedName>
    <definedName name="MREBIT">#REF!</definedName>
    <definedName name="MREBITCalc">#REF!</definedName>
    <definedName name="MREBITDA">#REF!</definedName>
    <definedName name="MREquity">#REF!</definedName>
    <definedName name="MREquityRaised">#REF!</definedName>
    <definedName name="MREquityRaisedCalc">#REF!</definedName>
    <definedName name="MREquityRaisedIn">#REF!</definedName>
    <definedName name="MREquityRedeemed">#REF!</definedName>
    <definedName name="MREquityRedeemedCalc">#REF!</definedName>
    <definedName name="MREquityRedeemedIn">#REF!</definedName>
    <definedName name="MRExecEdCarCosts">#REF!</definedName>
    <definedName name="MRExecEdCarIn">#REF!</definedName>
    <definedName name="MRExecEdExpensesCosts">#REF!</definedName>
    <definedName name="MRExecEdFTEIn">#REF!</definedName>
    <definedName name="MRExecEdMonthlySalary">#REF!</definedName>
    <definedName name="MRExecEdNewEmp">#REF!</definedName>
    <definedName name="MRExecEdNHIPensionsCosts">#REF!</definedName>
    <definedName name="MRExecEdRecruitmentCosts">#REF!</definedName>
    <definedName name="MRExecEdSalaryCosts">#REF!</definedName>
    <definedName name="MRExecEdSalaryIn">#REF!</definedName>
    <definedName name="MRExecEdSalBenCosts">#REF!</definedName>
    <definedName name="MRExecProdCarCosts">#REF!</definedName>
    <definedName name="MRExecProdCarIn">#REF!</definedName>
    <definedName name="MRExecProdExpensesCosts">#REF!</definedName>
    <definedName name="MRExecProdFTEIn">#REF!</definedName>
    <definedName name="MRExecProdMonthlySalary">#REF!</definedName>
    <definedName name="MRExecProdNewEmp">#REF!</definedName>
    <definedName name="MRExecProdNHIPensionsCosts">#REF!</definedName>
    <definedName name="MRExecProdRecruitmentCosts">#REF!</definedName>
    <definedName name="MRExecProdSalaryCosts">#REF!</definedName>
    <definedName name="MRExecProdSalaryIn">#REF!</definedName>
    <definedName name="MRExecProdSalBenCosts">#REF!</definedName>
    <definedName name="MRExpensesIn">#REF!</definedName>
    <definedName name="MRFinMgrCarCosts">#REF!</definedName>
    <definedName name="MRFinMgrCarIn">#REF!</definedName>
    <definedName name="MRFinMgrExpensesCosts">#REF!</definedName>
    <definedName name="MRFinMgrFTEIn">#REF!</definedName>
    <definedName name="MRFinMgrMonthlySalary">#REF!</definedName>
    <definedName name="MRFinMgrNewEmp">#REF!</definedName>
    <definedName name="MRFinMgrNHIPensionsCosts">#REF!</definedName>
    <definedName name="MRFinMgrRecruitmentCosts">#REF!</definedName>
    <definedName name="MRFinMgrSalaryCosts">#REF!</definedName>
    <definedName name="MRFinMgrSalaryIn">#REF!</definedName>
    <definedName name="MRFinMgrSalBenCosts">#REF!</definedName>
    <definedName name="MRFixedAssetsToDepreciate">#REF!</definedName>
    <definedName name="MRFixedAssetsToRemove">#REF!</definedName>
    <definedName name="MRFixedAssetsUsefulLife">#REF!</definedName>
    <definedName name="MRG">{"INCOME",#N/A,FALSE,"ProNet";"VALUE",#N/A,FALSE,"ProNet"}</definedName>
    <definedName name="MRGAndA">#REF!</definedName>
    <definedName name="MRGATaxBenCosts">#REF!</definedName>
    <definedName name="MRGLRRacingAvailMask">#REF!</definedName>
    <definedName name="MRGrassFixtures">#REF!</definedName>
    <definedName name="MRGrassFixturesIn">#REF!</definedName>
    <definedName name="MRGrassFixturesRighstIncome">#REF!</definedName>
    <definedName name="MRGrassRaceDaysPerMonth">#REF!</definedName>
    <definedName name="MRGrossMargin">#REF!</definedName>
    <definedName name="MRGrossMarginPercent">#REF!</definedName>
    <definedName name="MRInterest">#REF!</definedName>
    <definedName name="MRInternetDebtorDays">#REF!</definedName>
    <definedName name="MRInternetDebtorDaysDifference">#REF!</definedName>
    <definedName name="MRInternetDebtorDaysIn">#REF!</definedName>
    <definedName name="MRInternetDebtorFractionMonth">#REF!</definedName>
    <definedName name="MRInternetDebtors">#REF!</definedName>
    <definedName name="MRInternetDebtorsIncompleteMonth">#REF!</definedName>
    <definedName name="MRInternetDebtorStartDate">#REF!</definedName>
    <definedName name="MRInternetDebtorsTurnoverFraction">#REF!</definedName>
    <definedName name="MRInternetTurnover">#REF!</definedName>
    <definedName name="MRLegalAsstCarCosts">#REF!</definedName>
    <definedName name="MRLegalAsstCarIn">#REF!</definedName>
    <definedName name="MRLegalAsstExpensesCosts">#REF!</definedName>
    <definedName name="MRLegalAsstFTEIn">#REF!</definedName>
    <definedName name="MRLegalAsstMonthlySalary">#REF!</definedName>
    <definedName name="MRLegalAsstNewEmp">#REF!</definedName>
    <definedName name="MRLegalAsstNHIPensionsCosts">#REF!</definedName>
    <definedName name="MRLegalAsstRecruitmentCosts">#REF!</definedName>
    <definedName name="MRLegalAsstSalaryCosts">#REF!</definedName>
    <definedName name="MRLegalAsstSalaryIn">#REF!</definedName>
    <definedName name="MRLegalAsstSalBenCosts">#REF!</definedName>
    <definedName name="MRLegalFees">#REF!</definedName>
    <definedName name="MRLegalFeesIn">#REF!</definedName>
    <definedName name="MRMarketingPR">#REF!</definedName>
    <definedName name="MRMarketingPRIn">#REF!</definedName>
    <definedName name="MRMonthlyDepRate">#REF!</definedName>
    <definedName name="MRMonthlyInternetRightsIncome">#REF!</definedName>
    <definedName name="MRMonthlySubRevGreatLeighs">#REF!</definedName>
    <definedName name="MRNetAssets">#REF!</definedName>
    <definedName name="MRNetAssetsExclCash">#REF!</definedName>
    <definedName name="MRNetBookValue">#REF!</definedName>
    <definedName name="MRNetCapexCalc">#REF!</definedName>
    <definedName name="MRNetCashFlow">#REF!</definedName>
    <definedName name="MRNetCurrentAssets">#REF!</definedName>
    <definedName name="MRNetEquityCF">#REF!</definedName>
    <definedName name="MRNetIncome">#REF!</definedName>
    <definedName name="MRNetIncomePercentage">#REF!</definedName>
    <definedName name="MRNetIncomeRE">#REF!</definedName>
    <definedName name="MRNewBetShopAsiaPacIn">#REF!</definedName>
    <definedName name="MRNewBetShopEuropeIn">#REF!</definedName>
    <definedName name="MRNewBetShopFarEastIn">#REF!</definedName>
    <definedName name="MRNewBetShopMidEastIn">#REF!</definedName>
    <definedName name="MRNewTeleAsiaPacIn">#REF!</definedName>
    <definedName name="MRNewTeleEuropeIn">#REF!</definedName>
    <definedName name="MRNewTeleFarEastIn">#REF!</definedName>
    <definedName name="MRNewTeleMidEastIn">#REF!</definedName>
    <definedName name="MRNHIPensionIn">#REF!</definedName>
    <definedName name="MROfficeCosts">#REF!</definedName>
    <definedName name="MROfficeCostsIn">#REF!</definedName>
    <definedName name="MROpeningCash">#REF!</definedName>
    <definedName name="MROpeningCashIn">#REF!</definedName>
    <definedName name="MROpeningCreditors">#REF!</definedName>
    <definedName name="MROpeningDebtors">#REF!</definedName>
    <definedName name="MROpeningDeferredIncome">#REF!</definedName>
    <definedName name="MROpeningOtherCurrentAssets">#REF!</definedName>
    <definedName name="MROpeningOtherCurrentLiabilities">#REF!</definedName>
    <definedName name="MROpeningPrepayments">#REF!</definedName>
    <definedName name="MROpeningShareCapital">#REF!</definedName>
    <definedName name="MROpeningShareCapitalIn">#REF!</definedName>
    <definedName name="MROperatingCashFlow">#REF!</definedName>
    <definedName name="MROperatingCF">#REF!</definedName>
    <definedName name="MROtherCurrentAssets">#REF!</definedName>
    <definedName name="MROtherCurrentAssetsIn">#REF!</definedName>
    <definedName name="MROtherCurrentAssetsMovement">#REF!</definedName>
    <definedName name="MROtherCurrentLiabilitiesMovement">#REF!</definedName>
    <definedName name="MROtherCurrentLiabilties">#REF!</definedName>
    <definedName name="MROtherCurrentLiabiltiesIn">#REF!</definedName>
    <definedName name="MROtherDirectCosts">#REF!</definedName>
    <definedName name="MROtherDirectCostsIn">#REF!</definedName>
    <definedName name="MROtherGAndA">#REF!</definedName>
    <definedName name="MROtherGAndAIn">#REF!</definedName>
    <definedName name="MROverdraft">#REF!</definedName>
    <definedName name="MROverheadsPercentage">#REF!</definedName>
    <definedName name="MRPrepayments">#REF!</definedName>
    <definedName name="MRPrepaymentsIn">#REF!</definedName>
    <definedName name="MRPrepaymentsMovement">#REF!</definedName>
    <definedName name="MRPurpletomCarCosts">#REF!</definedName>
    <definedName name="MRPurpletomCarIn">#REF!</definedName>
    <definedName name="MRPurpletomExpensesCosts">#REF!</definedName>
    <definedName name="MRPurpletomFTEIn">#REF!</definedName>
    <definedName name="MRPurpletomMonthlySalary">#REF!</definedName>
    <definedName name="MRPurpletomNewEmp">#REF!</definedName>
    <definedName name="MRPurpletomNHIPensionsCosts">#REF!</definedName>
    <definedName name="MRPurpletomRecruitmentCosts">#REF!</definedName>
    <definedName name="MRPurpletomSalaryCosts">#REF!</definedName>
    <definedName name="MRPurpletomSalaryIn">#REF!</definedName>
    <definedName name="MRPurpletomSalBenCosts">#REF!</definedName>
    <definedName name="MRRecruitmentIn">#REF!</definedName>
    <definedName name="MRReserves">#REF!</definedName>
    <definedName name="MRReservesIn">#REF!</definedName>
    <definedName name="MRRetainedEarnings">#REF!</definedName>
    <definedName name="MRSalesAndMarketing">#REF!</definedName>
    <definedName name="MRSalesAndMarketingStaff">#REF!</definedName>
    <definedName name="MRSalesAsstCarCosts">#REF!</definedName>
    <definedName name="MRSalesAsstCarIn">#REF!</definedName>
    <definedName name="MRSalesAsstExpensesCosts">#REF!</definedName>
    <definedName name="MRSalesAsstFTEIn">#REF!</definedName>
    <definedName name="MRSalesAsstMonthlySalary">#REF!</definedName>
    <definedName name="MRSalesAsstNewEmp">#REF!</definedName>
    <definedName name="MRSalesAsstNHIPensionsCosts">#REF!</definedName>
    <definedName name="MRSalesAsstRecruitmentCosts">#REF!</definedName>
    <definedName name="MRSalesAsstSalaryCosts">#REF!</definedName>
    <definedName name="MRSalesAsstSalaryIn">#REF!</definedName>
    <definedName name="MRSalesAsstSalBenCosts">#REF!</definedName>
    <definedName name="MRSalesExcCarCosts">#REF!</definedName>
    <definedName name="MRSalesExcCarIn">#REF!</definedName>
    <definedName name="MRSalesExcExpensesCosts">#REF!</definedName>
    <definedName name="MRSalesExcFTEIn">#REF!</definedName>
    <definedName name="MRSalesExcMonthlySalary">#REF!</definedName>
    <definedName name="MRSalesExcNewEmp">#REF!</definedName>
    <definedName name="MRSalesExcNHIPensionsCosts">#REF!</definedName>
    <definedName name="MRSalesExcRecruitmentCosts">#REF!</definedName>
    <definedName name="MRSalesExcSalaryCosts">#REF!</definedName>
    <definedName name="MRSalesExcSalaryIn">#REF!</definedName>
    <definedName name="MRSalesExcSalBenCosts">#REF!</definedName>
    <definedName name="MRSalesMktgTaxBenCosts">#REF!</definedName>
    <definedName name="MRShareCapital">#REF!</definedName>
    <definedName name="MRStaffGAndA">#REF!</definedName>
    <definedName name="MRTax">#REF!</definedName>
    <definedName name="MRTeleDebtorDays">#REF!</definedName>
    <definedName name="MRTeleDebtorDaysDifference">#REF!</definedName>
    <definedName name="MRTeleDebtorFractionMonth">#REF!</definedName>
    <definedName name="MRTeleDebtors">#REF!</definedName>
    <definedName name="MRTeleDebtorsIncompleteMonth">#REF!</definedName>
    <definedName name="MRTeleDebtorStartDate">#REF!</definedName>
    <definedName name="MRTeleDebtorsTurnoverFraction">#REF!</definedName>
    <definedName name="MRTeleFeeAsiaPacIn">#REF!</definedName>
    <definedName name="MRTeleFeeEuropeIn">#REF!</definedName>
    <definedName name="MRTeleFeeFarEastIn">#REF!</definedName>
    <definedName name="MRTeleFeeMidEastIn">#REF!</definedName>
    <definedName name="MRTeleIncomeAsiaPac">#REF!</definedName>
    <definedName name="MRTeleIncomeEurope">#REF!</definedName>
    <definedName name="MRTeleIncomeFarEast">#REF!</definedName>
    <definedName name="MRTeleIncomeMidEast">#REF!</definedName>
    <definedName name="MRTeleMonthlyFeeAsiaPac">#REF!</definedName>
    <definedName name="MRTeleMonthlyFeeEurope">#REF!</definedName>
    <definedName name="MRTeleMonthlyFeeFarEast">#REF!</definedName>
    <definedName name="MRTeleMonthlyFeeMidEast">#REF!</definedName>
    <definedName name="MRTeleTurnover">#REF!</definedName>
    <definedName name="MRTelevisionDebtorDaysIn">#REF!</definedName>
    <definedName name="MRTotalAssetsLessCurrentLiab">#REF!</definedName>
    <definedName name="MRTotalBetShopIncome">#REF!</definedName>
    <definedName name="MRTotalCreditorCosts">#REF!</definedName>
    <definedName name="MRTotalCurrAssetsExclCash">#REF!</definedName>
    <definedName name="MRTotalCurrentAssets">#REF!</definedName>
    <definedName name="MRTotalCurrentLiabilities">#REF!</definedName>
    <definedName name="MRTotalDebtors">#REF!</definedName>
    <definedName name="MRTotalDirectCosts">#REF!</definedName>
    <definedName name="MRTotalFixedAssets">#REF!</definedName>
    <definedName name="MRTotalIndirectCosts">#REF!</definedName>
    <definedName name="MRTotalRevenue">#REF!</definedName>
    <definedName name="MRTotalTeleIncome">#REF!</definedName>
    <definedName name="MRTravelCosts">#REF!</definedName>
    <definedName name="MRTravelCostsIn">#REF!</definedName>
    <definedName name="MS">{#N/A,"SCENARIO2",FALSE,"DirRpts_Sum";#N/A,"SCENARIO2",FALSE,"Exp_Adjmts";#N/A,#N/A,FALSE,"Advtg_Sum"}</definedName>
    <definedName name="MS.CreatedAt">"30.06.1998 11:53:43"</definedName>
    <definedName name="MS.CreatedBy">"JMA"</definedName>
    <definedName name="MS.ModifiedAt">"20.04.1999 10:43:12"</definedName>
    <definedName name="MS.ModifiedBy">"RL"</definedName>
    <definedName name="MS.Version">"1.0.2"</definedName>
    <definedName name="MSBudgetAdjAmount">14</definedName>
    <definedName name="MSBudgetAmount">1</definedName>
    <definedName name="MSBudgetLicenses">7</definedName>
    <definedName name="MSD">{#N/A,#N/A,FALSE,"Presentation by Unit";#N/A,#N/A,FALSE,"Presentation by BD";#N/A,#N/A,FALSE,"Presentation Split by Biggest U";#N/A,#N/A,FALSE,"Presentation Split by Area";#N/A,#N/A,FALSE,"Presentation Split by BD"}</definedName>
    <definedName name="msgjsj">#REF!</definedName>
    <definedName name="msgjsj_1">#REF!</definedName>
    <definedName name="MSSalesAdjAmount">4</definedName>
    <definedName name="MSSalesAmount">0</definedName>
    <definedName name="MSSalesLicenses">9</definedName>
    <definedName name="MSSalesScndryLicenses">10</definedName>
    <definedName name="msthkshkshk">#REF!</definedName>
    <definedName name="msthkshkshk_1">#REF!</definedName>
    <definedName name="Mt.Todd">{"p1TOC",#N/A,FALSE,"DCF_Summary";"p23summary",#N/A,FALSE,"DCF_Summary";"p4contact",#N/A,FALSE,"Contact Lake";"p5kumtor",#N/A,FALSE,"Kumtor";#N/A,#N/A,FALSE,"CCAU_NAV";"p8compdata",#N/A,FALSE,"Gold_Comps";#N/A,#N/A,FALSE,"Comp_Valuation"}</definedName>
    <definedName name="MTD_RANK">#REF!</definedName>
    <definedName name="MTGFEE">{#N/A,#N/A,TRUE,"TransCore Summary";#N/A,#N/A,TRUE,"TransCore IS";#N/A,#N/A,TRUE,"TransCore Balance";#N/A,#N/A,TRUE,"TransCore Backlog";#N/A,#N/A,TRUE,"Syntonic IS";#N/A,#N/A,TRUE,"Syntonic Bal";#N/A,#N/A,TRUE,"Systems IS";#N/A,#N/A,TRUE,"Systems Bal"}</definedName>
    <definedName name="mthno">#REF!</definedName>
    <definedName name="mtr">{"'WS Sales by Rep'!$A$24:$L$46"}</definedName>
    <definedName name="mult">#REF!</definedName>
    <definedName name="mult2">#REF!</definedName>
    <definedName name="multcash1">#REF!</definedName>
    <definedName name="Multiplier">#REF!</definedName>
    <definedName name="MultName">#REF!</definedName>
    <definedName name="Mults02">{#N/A,#N/A,FALSE,"Projections";#N/A,#N/A,FALSE,"Multiples Valuation";#N/A,#N/A,FALSE,"LBO";#N/A,#N/A,FALSE,"Multiples_Sensitivity";#N/A,#N/A,FALSE,"Summary"}</definedName>
    <definedName name="multtable">#REF!</definedName>
    <definedName name="muscle">#REF!</definedName>
    <definedName name="mvbksa">{#N/A,#N/A,TRUE,"Bal_sht_98";#N/A,#N/A,TRUE,"P&amp;L_act_98";#N/A,#N/A,TRUE,"CASHFLOW98";#N/A,#N/A,TRUE,"Custsale";#N/A,#N/A,TRUE,"Prodsale"}</definedName>
    <definedName name="mvicebit_col">#REF!</definedName>
    <definedName name="mvicprojebitda_col">#REF!</definedName>
    <definedName name="mvncfxcyrxfdydxyh">{"Recap",#N/A,TRUE,"POS";"Monthly",#N/A,TRUE,"POS";"YTD",#N/A,TRUE,"POS"}</definedName>
    <definedName name="mvropemld">{"'RCIM'!$E$128"}</definedName>
    <definedName name="mvxcdxxzdeery">{#N/A,#N/A,FALSE,"Sheet1"}</definedName>
    <definedName name="mw">{#N/A,#N/A,FALSE,"Pharm";#N/A,#N/A,FALSE,"WWCM"}</definedName>
    <definedName name="mw_1">#REF!</definedName>
    <definedName name="mw_2">{#N/A,#N/A,FALSE,"Pharm";#N/A,#N/A,FALSE,"WWCM"}</definedName>
    <definedName name="mw_3">{#N/A,#N/A,FALSE,"Pharm";#N/A,#N/A,FALSE,"WWCM"}</definedName>
    <definedName name="mw_4">{#N/A,#N/A,FALSE,"Pharm";#N/A,#N/A,FALSE,"WWCM"}</definedName>
    <definedName name="mwmw">{#N/A,#N/A,TRUE,"Pro Forma";#N/A,#N/A,TRUE,"PF_Bal";#N/A,#N/A,TRUE,"PF_INC";#N/A,#N/A,TRUE,"CBE";#N/A,#N/A,TRUE,"SWK"}</definedName>
    <definedName name="mwmw2">{"comp1",#N/A,FALSE,"COMPS";"footnotes",#N/A,FALSE,"COMPS"}</definedName>
    <definedName name="mwmw3">{"comp1",#N/A,FALSE,"COMPS";"footnotes",#N/A,FALSE,"COMPS"}</definedName>
    <definedName name="mwmw4">{"hiden",#N/A,FALSE,"14";"hidden",#N/A,FALSE,"16";"hidden",#N/A,FALSE,"18";"hidden",#N/A,FALSE,"20"}</definedName>
    <definedName name="MX">{#N/A,#N/A,FALSE,"Assessment";#N/A,#N/A,FALSE,"Staffing";#N/A,#N/A,FALSE,"Hires";#N/A,#N/A,FALSE,"Assumptions"}</definedName>
    <definedName name="MyBookIncome" localSheetId="4">IF(BookIncome = "","",BookIncome)</definedName>
    <definedName name="MyBookIncome" localSheetId="7">IF(BookIncome = "","",BookIncome)</definedName>
    <definedName name="MyBookIncome">IF(BookIncome = "","",BookIncome)</definedName>
    <definedName name="MyChart">#REF!</definedName>
    <definedName name="mYearStart">#REF!</definedName>
    <definedName name="MyEpic">#REF!</definedName>
    <definedName name="MyFEIN" localSheetId="4">IF(FEIN="","",FEIN)</definedName>
    <definedName name="MyFEIN" localSheetId="7">IF(FEIN="","",FEIN)</definedName>
    <definedName name="MyFEIN">IF(FEIN="","",FEIN)</definedName>
    <definedName name="myjhntgbf">{"Overview",#N/A,TRUE,"Trading Levels";"Overview",#N/A,TRUE,"Overview";"Overview",#N/A,TRUE,"Classic Qwest";"Overview",#N/A,TRUE,"US WEST";"Overview",#N/A,TRUE,"Wireless";"Overview",#N/A,TRUE,"DEX";"Overview",#N/A,TRUE,"Cash Flow";"Overview",#N/A,TRUE,"Debt and Interest";"Overview",#N/A,TRUE,"Coverage";"Overview",#N/A,TRUE,"Wk Cap"}</definedName>
    <definedName name="myjrnhtgdbfvdc">{#N/A,#N/A,FALSE,"Summary";#N/A,#N/A,FALSE,"Projections";#N/A,#N/A,FALSE,"Mkt Mults";#N/A,#N/A,FALSE,"DCF";#N/A,#N/A,FALSE,"Accr Dil";#N/A,#N/A,FALSE,"PIC LBO";#N/A,#N/A,FALSE,"MULT10_4";#N/A,#N/A,FALSE,"CBI LBO"}</definedName>
    <definedName name="MyLastYear" localSheetId="4">IF(TaxYearEnd="","",TaxYearEnd-366)</definedName>
    <definedName name="MyLastYear" localSheetId="7">IF(TaxYearEnd="","",TaxYearEnd-366)</definedName>
    <definedName name="MyLastYear">IF(TaxYearEnd="","",TaxYearEnd-366)</definedName>
    <definedName name="MyList">#REF!</definedName>
    <definedName name="MyList2">#REF!</definedName>
    <definedName name="MyNextYear" localSheetId="4">IF(TaxYearEnd="","",TaxYearEnd+365)</definedName>
    <definedName name="MyNextYear" localSheetId="7">IF(TaxYearEnd="","",TaxYearEnd+365)</definedName>
    <definedName name="MyNextYear">IF(TaxYearEnd="","",TaxYearEnd+365)</definedName>
    <definedName name="mynhbgf">{#N/A,#N/A,FALSE,"A_D";#N/A,#N/A,FALSE,"WACC";#N/A,#N/A,FALSE,"DCF";#N/A,#N/A,FALSE,"A";#N/A,#N/A,FALSE,"LBO";#N/A,#N/A,FALSE,"C";#N/A,#N/A,FALSE,"impd";#N/A,#N/A,FALSE,"comps"}</definedName>
    <definedName name="MyTaxYear" localSheetId="4">IF(TaxYearEnd="","",TaxYearEnd)</definedName>
    <definedName name="MyTaxYear" localSheetId="7">IF(TaxYearEnd="","",TaxYearEnd)</definedName>
    <definedName name="MyTaxYear">IF(TaxYearEnd="","",TaxYearEnd)</definedName>
    <definedName name="N">#REF!</definedName>
    <definedName name="n_1">#REF!</definedName>
    <definedName name="NA">{"'SIVA Pricing Model'!$A$1:$F$39"}</definedName>
    <definedName name="naa">{#N/A,#N/A,TRUE,"Итоги";#N/A,#N/A,TRUE,"Источники";#N/A,#N/A,TRUE,"Налоги";#N/A,#N/A,TRUE,"Зарплата";#N/A,#N/A,TRUE,"ЭНЕРГИЯ";#N/A,#N/A,TRUE,"СЫРЬЕ";#N/A,#N/A,TRUE,"Коммерция";#N/A,#N/A,TRUE,"РЕМОНТЫ";#N/A,#N/A,TRUE,"УСО&amp;УРС";#N/A,#N/A,TRUE,"Фин.операции";#N/A,#N/A,TRUE,"Прочие "}</definedName>
    <definedName name="nada">{"BalanceAnual",#N/A,FALSE,"Balance Anual";"ER_Mensual",#N/A,FALSE,"Edo Res. Mens";"ER_Anual",#N/A,FALSE,"Edo Res. Anual";"Flujo_Mensual",#N/A,FALSE,"Flujo Mens";"Flujo_Anual",#N/A,FALSE,"Flujo Anual";"CtoVtas",#N/A,FALSE,"Otros Datos";"GtsAdmonyVtas",#N/A,FALSE,"Otros Datos";"GtsDistr",#N/A,FALSE,"Otros Datos";"VentasyCostos",#N/A,FALSE,"Otros Datos";"Indices",#N/A,FALSE,"Otros Datos"}</definedName>
    <definedName name="nam90ng">{"detail",#N/A,FALSE,"mfg";"summary",#N/A,FALSE,"mfg"}</definedName>
    <definedName name="nam9njk">{"detail",#N/A,FALSE,"mfg";"summary",#N/A,FALSE,"mfg"}</definedName>
    <definedName name="name">{"detail",#N/A,FALSE,"mfg";"summary",#N/A,FALSE,"mfg"}</definedName>
    <definedName name="name1">{"detail",#N/A,FALSE,"mfg";"summary",#N/A,FALSE,"mfg"}</definedName>
    <definedName name="name10">{"detail",#N/A,FALSE,"mfg";"summary",#N/A,FALSE,"mfg"}</definedName>
    <definedName name="name101">{"detail",#N/A,FALSE,"mfg";"summary",#N/A,FALSE,"mfg"}</definedName>
    <definedName name="name102">{"detail",#N/A,FALSE,"mfg";"summary",#N/A,FALSE,"mfg"}</definedName>
    <definedName name="name11">{"detail",#N/A,FALSE,"mfg";"summary",#N/A,FALSE,"mfg"}</definedName>
    <definedName name="name12">{"detail",#N/A,FALSE,"mfg";"summary",#N/A,FALSE,"mfg"}</definedName>
    <definedName name="name2">{"detail",#N/A,FALSE,"mfg";"summary",#N/A,FALSE,"mfg"}</definedName>
    <definedName name="name2_1">#REF!</definedName>
    <definedName name="name2_2">#REF!</definedName>
    <definedName name="name202">{"detail",#N/A,FALSE,"mfg";"summary",#N/A,FALSE,"mfg"}</definedName>
    <definedName name="name203">{"detail",#N/A,FALSE,"mfg";"summary",#N/A,FALSE,"mfg"}</definedName>
    <definedName name="name212">{"detail",#N/A,FALSE,"mfg";"summary",#N/A,FALSE,"mfg"}</definedName>
    <definedName name="name213">{"detail",#N/A,FALSE,"mfg";"summary",#N/A,FALSE,"mfg"}</definedName>
    <definedName name="name3">{#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name3_1">#REF!</definedName>
    <definedName name="name3_2">#REF!</definedName>
    <definedName name="name31">{"detail",#N/A,FALSE,"mfg";"summary",#N/A,FALSE,"mfg"}</definedName>
    <definedName name="name32">{"detail",#N/A,FALSE,"mfg";"summary",#N/A,FALSE,"mfg"}</definedName>
    <definedName name="name34">{"detail",#N/A,FALSE,"mfg";"summary",#N/A,FALSE,"mfg"}</definedName>
    <definedName name="name35">{"detail",#N/A,FALSE,"mfg";"summary",#N/A,FALSE,"mfg"}</definedName>
    <definedName name="NAME41">{"detail",#N/A,FALSE,"mfg";"summary",#N/A,FALSE,"mfg"}</definedName>
    <definedName name="name412">{"detail",#N/A,FALSE,"mfg";"summary",#N/A,FALSE,"mfg"}</definedName>
    <definedName name="name413">{"detail",#N/A,FALSE,"mfg";"summary",#N/A,FALSE,"mfg"}</definedName>
    <definedName name="name42">{"detail",#N/A,FALSE,"mfg";"summary",#N/A,FALSE,"mfg"}</definedName>
    <definedName name="name45">{"detail",#N/A,FALSE,"mfg";"summary",#N/A,FALSE,"mfg"}</definedName>
    <definedName name="name51">{"detail",#N/A,FALSE,"mfg";"summary",#N/A,FALSE,"mfg"}</definedName>
    <definedName name="name54ghs">{"detail",#N/A,FALSE,"mfg";"summary",#N/A,FALSE,"mfg"}</definedName>
    <definedName name="name56a">{"detail",#N/A,FALSE,"mfg";"summary",#N/A,FALSE,"mfg"}</definedName>
    <definedName name="name56a56">{"detail",#N/A,FALSE,"mfg";"summary",#N/A,FALSE,"mfg"}</definedName>
    <definedName name="name61">{"detail",#N/A,FALSE,"mfg";"summary",#N/A,FALSE,"mfg"}</definedName>
    <definedName name="name71">{"detail",#N/A,FALSE,"mfg";"summary",#N/A,FALSE,"mfg"}</definedName>
    <definedName name="name89shj">{"detail",#N/A,FALSE,"mfg";"summary",#N/A,FALSE,"mfg"}</definedName>
    <definedName name="namea101">{"detail",#N/A,FALSE,"mfg";"summary",#N/A,FALSE,"mfg"}</definedName>
    <definedName name="nameb45">{"detail",#N/A,FALSE,"mfg";"summary",#N/A,FALSE,"mfg"}</definedName>
    <definedName name="nameC">{#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nameconf1">{#N/A,#N/A,TRUE,"Sch-1a";#N/A,#N/A,TRUE,"Sch-1b";#N/A,#N/A,TRUE,"Sch-1c";#N/A,#N/A,TRUE,"Sch-1d";#N/A,#N/A,TRUE,"Sch-2a";#N/A,#N/A,TRUE,"Sch-2b";#N/A,#N/A,TRUE,"Sch-2c";#N/A,#N/A,TRUE,"Sch-3a";#N/A,#N/A,TRUE,"Sch-3b";#N/A,#N/A,TRUE,"Sch-3c";#N/A,#N/A,TRUE,"Sch-3d";#N/A,#N/A,TRUE,"Sch-3e"}</definedName>
    <definedName name="nameiges">{"detail",#N/A,FALSE,"mfg";"summary",#N/A,FALSE,"mfg"}</definedName>
    <definedName name="names">40868.6549189814</definedName>
    <definedName name="nanny">{"by year",#N/A,FALSE,"Ted IS";"by quart",#N/A,FALSE,"Ted IS";"by month",#N/A,FALSE,"Ted IS";"by year",#N/A,FALSE,"Ted BS";"by quart",#N/A,FALSE,"Ted BS";"by month",#N/A,FALSE,"Ted BS";"by year",#N/A,FALSE,"Ted CF";"by quart",#N/A,FALSE,"Ted CF";"by month",#N/A,FALSE,"Ted CF"}</definedName>
    <definedName name="nanny1">{#N/A,#N/A,FALSE,"Ting IS";"page 1",#N/A,FALSE,"Ting BS";"page 2",#N/A,FALSE,"Ting BS"}</definedName>
    <definedName name="nanny2">{"by quart",#N/A,FALSE,"Corp IS";"by month",#N/A,FALSE,"Corp IS";"page 1",#N/A,FALSE,"Corp BS";"page 2",#N/A,FALSE,"Corp BS";"by quart",#N/A,FALSE,"Opco CF";"by month",#N/A,FALSE,"Opco CF"}</definedName>
    <definedName name="nanny3">{"by quart",#N/A,FALSE,"Opco IS";"by month",#N/A,FALSE,"Opco IS";"page 1",#N/A,FALSE,"Opco BS";"page 2",#N/A,FALSE,"Opco BS";"by quart",#N/A,FALSE,"Opco CF";"by month",#N/A,FALSE,"Opco CF"}</definedName>
    <definedName name="nanny4">{"Balt Util Water",#N/A,TRUE,"UTIL";"Balt Util Elect",#N/A,TRUE,"UTIL";"Balt Util JE",#N/A,TRUE,"UTIL"}</definedName>
    <definedName name="nanny5">{"by quart",#N/A,FALSE,"Opco IS";"by month",#N/A,FALSE,"Opco IS";"page 1",#N/A,FALSE,"Opco BS";"page 2",#N/A,FALSE,"Opco BS";"by quart",#N/A,FALSE,"Opco CF";"by month",#N/A,FALSE,"Opco CF"}</definedName>
    <definedName name="nanny6">{"by quart",#N/A,FALSE,"Opco IS";"by month",#N/A,FALSE,"Opco IS";"page 1",#N/A,FALSE,"Opco BS";"page 2",#N/A,FALSE,"Opco BS";"by quart",#N/A,FALSE,"Opco CF";"by month",#N/A,FALSE,"Opco CF"}</definedName>
    <definedName name="NASRate">#REF!</definedName>
    <definedName name="National">#REF!</definedName>
    <definedName name="NatName">#REF!</definedName>
    <definedName name="NatNameRock">#REF!</definedName>
    <definedName name="NatPacOth">#REF!</definedName>
    <definedName name="NatPacOthRock">#REF!</definedName>
    <definedName name="Natural_Gas_2019">#REF!</definedName>
    <definedName name="Natural_Gas_2020">#REF!</definedName>
    <definedName name="Natural_Gas_2022">#REF!</definedName>
    <definedName name="NavBaseDate">#REF!</definedName>
    <definedName name="naveeds">{"CSheet",#N/A,FALSE,"C";"SmCap",#N/A,FALSE,"VAL1";"GulfCoast",#N/A,FALSE,"VAL1";"nav",#N/A,FALSE,"NAV";"Summary",#N/A,FALSE,"NAV"}</definedName>
    <definedName name="NB">{#N/A,#N/A,FALSE,"USD Front page";#N/A,#N/A,FALSE,"USD Financiel overview AOP";#N/A,#N/A,FALSE,"USD Operating P&amp;L AOP";#N/A,#N/A,FALSE,"USD Revenue by product";#N/A,#N/A,FALSE,"USD Revenue &amp; STD Marign Prod.";#N/A,#N/A,FALSE,"USD Std. Margin";#N/A,#N/A,FALSE,"USD Employees by Function";#N/A,#N/A,FALSE,"USD R&amp;D Costs";#N/A,#N/A,FALSE,"USD Inventory";#N/A,#N/A,FALSE,"USD Order Intake by Area";#N/A,#N/A,FALSE,"USD Backlog by area";#N/A,#N/A,FALSE,"USD Backlog by customer";#N/A,#N/A,FALSE,"USD Revenue by Area";#N/A,#N/A,FALSE,"GRAPH  4"}</definedName>
    <definedName name="nb.orm.">{#N/A,#N/A,FALSE,"ORM-1";#N/A,#N/A,FALSE,"ORM-2";"ORM-3",#N/A,FALSE,"FR-2 &amp; ORM-3";#N/A,#N/A,FALSE,"ORM-4";#N/A,#N/A,FALSE,"ORM-5";#N/A,#N/A,FALSE,"ORM-6";#N/A,#N/A,FALSE,"ORM-7";#N/A,#N/A,FALSE,"ORM - 8";#N/A,#N/A,FALSE,"ORM-9-A";#N/A,#N/A,FALSE,"ORM-10-A";#N/A,#N/A,FALSE,"ORM-11-A";#N/A,#N/A,FALSE,"ORM-12-A";#N/A,#N/A,FALSE,"ORM-13-A";#N/A,#N/A,FALSE,"ORM-14-A";#N/A,#N/A,FALSE,"ORM - 15-A";#N/A,#N/A,FALSE,"ORM - 16-A";#N/A,#N/A,FALSE,"ORM - 17-A";#N/A,#N/A,FALSE,"ORM -18-A";#N/A,#N/A,FALSE,"ORM -19-A"}</definedName>
    <definedName name="nbbbvcvcmfrxcvzxftr">{"1",#N/A,FALSE,"Presentation Sheet";"2",#N/A,FALSE,"Presentation Sheet";"3",#N/A,FALSE,"Presentation Sheet";"4",#N/A,FALSE,"Presentation Sheet";"5",#N/A,FALSE,"Presentation Sheet";"6",#N/A,FALSE,"Presentation Sheet";"7",#N/A,FALSE,"Presentation Sheet";"8",#N/A,FALSE,"Presentation Sheet";"9",#N/A,FALSE,"Presentation Sheet";"10",#N/A,FALSE,"Presentation Sheet";"11",#N/A,FALSE,"Presentation Sheet";"12",#N/A,FALSE,"Presentation Sheet";"13",#N/A,FALSE,"Presentation Sheet";"14",#N/A,FALSE,"Presentation Sheet"}</definedName>
    <definedName name="nbgbngcc">{0,0,"",0}</definedName>
    <definedName name="nbgfvdc">{#N/A,#N/A,FALSE,"Renewals In Process";#N/A,#N/A,FALSE,"New Clients In Process";#N/A,#N/A,FALSE,"Completed New Clients";#N/A,#N/A,FALSE,"Completed Renewals"}</definedName>
    <definedName name="nbgfvdcsx">{#N/A,#N/A,FALSE,"puboff";#N/A,#N/A,FALSE,"financials";#N/A,#N/A,FALSE,"valuation";#N/A,#N/A,FALSE,"split"}</definedName>
    <definedName name="nbgsvdcsx">{#N/A,#N/A,FALSE,"Projections";#N/A,#N/A,FALSE,"Contribution_Stock";#N/A,#N/A,FALSE,"PF_Combo_Stock";#N/A,#N/A,FALSE,"Projections";#N/A,#N/A,FALSE,"Contribution_Cash";#N/A,#N/A,FALSE,"PF_Combo_Cash";#N/A,#N/A,FALSE,"IPO_Cash"}</definedName>
    <definedName name="nbgvfd">{#N/A,#N/A,FALSE,"Sheet1";#N/A,#N/A,FALSE,"Summary";#N/A,#N/A,FALSE,"proj1";#N/A,#N/A,FALSE,"proj2"}</definedName>
    <definedName name="nbgvfdcs">{#N/A,#N/A,FALSE,"Summary";#N/A,#N/A,FALSE,"Projections";#N/A,#N/A,FALSE,"Mkt Mults";#N/A,#N/A,FALSE,"DCF";#N/A,#N/A,FALSE,"Accr Dil";#N/A,#N/A,FALSE,"PIC LBO";#N/A,#N/A,FALSE,"MULT10_4";#N/A,#N/A,FALSE,"CBI LBO"}</definedName>
    <definedName name="nbhj">{"QTD_LPO2N2",#N/A,FALSE,"QTD";"QTD_HYCO",#N/A,FALSE,"QTD";"QTD_LOUISIANA",#N/A,FALSE,"QTD";"QTD_GENERALH2",#N/A,FALSE,"QTD";"QTD_PACKAGE",#N/A,FALSE,"QTD";"QTD_PRS",#N/A,FALSE,"QTD";"QTD_OTHER",#N/A,FALSE,"QTD"}</definedName>
    <definedName name="NBTP">#REF!</definedName>
    <definedName name="nbv">{"Polymers Details",#N/A,FALSE,"Current Yr";"Polymer Details",#N/A,FALSE,"Budget";"Polymer Details",#N/A,FALSE,"Prior Year"}</definedName>
    <definedName name="nbvc">{"Month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nbvcfgdxdxdx">{"Recap",#N/A,TRUE,"POS";"Monthly",#N/A,TRUE,"POS";"YTD",#N/A,TRUE,"POS"}</definedName>
    <definedName name="nbvcvnbv">{0,0,0,0}</definedName>
    <definedName name="nbvs">#REF!</definedName>
    <definedName name="nbvvctxdyfdxrxrdx">{"Recap",#N/A,TRUE,"POS";"Monthly",#N/A,TRUE,"POS";"YTD",#N/A,TRUE,"POS"}</definedName>
    <definedName name="nbvxg">#REF!</definedName>
    <definedName name="ncas">{"FCB_ALL",#N/A,FALSE,"FCB";"GREY_ALL",#N/A,FALSE,"GREY"}</definedName>
    <definedName name="NCBN">{#N/A,#N/A,FALSE,"BS";#N/A,#N/A,FALSE,"PL_10Q";#N/A,#N/A,FALSE,"SOE";#N/A,#N/A,FALSE,"SCF";#N/A,#N/A,FALSE,"Sel Fn Data QTD 10Q";#N/A,#N/A,FALSE,"Table 1 YTD 10Q";#N/A,#N/A,FALSE,"Table 1 QTD 10Q";#N/A,#N/A,FALSE,"Tables 2 to 3 PL";#N/A,#N/A,FALSE,"Tables 4 and 5ALLL";#N/A,#N/A,FALSE,"Tables 6 to 8 ALLL ";#N/A,#N/A,FALSE,"Table 9 to 12 - Balance Sheet"}</definedName>
    <definedName name="nck">{#N/A,#N/A,FALSE,"Product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ncn">{#N/A,#N/A,FALSE,"Product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ncowe">{"'RCIM'!$E$128"}</definedName>
    <definedName name="nDataAnalysis">0</definedName>
    <definedName name="neal">1</definedName>
    <definedName name="Neil">#REF!</definedName>
    <definedName name="NEmp_Computer_Equip_2019">#REF!</definedName>
    <definedName name="NEmp_Computer_Equip_2020">#REF!</definedName>
    <definedName name="NEmp_Computer_Equip_2021">#REF!</definedName>
    <definedName name="NEmp_Computer_Equip_2022">#REF!</definedName>
    <definedName name="NEmp_Computer_Soft_2019">#REF!</definedName>
    <definedName name="NEmp_Computer_Soft_2020">#REF!</definedName>
    <definedName name="NEmp_Computer_Soft_2021">#REF!</definedName>
    <definedName name="NEmp_Computer_Soft_2022">#REF!</definedName>
    <definedName name="NEmp_FnF_2019">#REF!</definedName>
    <definedName name="NEmp_FnF_2020">#REF!</definedName>
    <definedName name="NEmp_FnF_2021">#REF!</definedName>
    <definedName name="NEmp_FnF_2022">#REF!</definedName>
    <definedName name="neq">{"by quart",#N/A,FALSE,"Corp IS";"by month",#N/A,FALSE,"Corp IS";"page 1",#N/A,FALSE,"Corp BS";"page 2",#N/A,FALSE,"Corp BS";"by quart",#N/A,FALSE,"Opco CF";"by month",#N/A,FALSE,"Opco CF"}</definedName>
    <definedName name="ner">{"by quart",#N/A,FALSE,"Corp IS";"by month",#N/A,FALSE,"Corp IS";"page 1",#N/A,FALSE,"Corp BS";"page 2",#N/A,FALSE,"Corp BS";"by quart",#N/A,FALSE,"Opco CF";"by month",#N/A,FALSE,"Opco CF"}</definedName>
    <definedName name="Net">#REF!</definedName>
    <definedName name="net_annual">#REF!</definedName>
    <definedName name="Net_Bill">#REF!</definedName>
    <definedName name="NET_CHANGE">"NET_CHANGE"</definedName>
    <definedName name="NET_DEBT">"NET_DEBT"</definedName>
    <definedName name="NET_INC">"NET_INC"</definedName>
    <definedName name="NET_INC_10K">"NET_INC_10K"</definedName>
    <definedName name="NET_INC_10Q">"NET_INC_10Q"</definedName>
    <definedName name="NET_INC_10Q1">"NET_INC_10Q1"</definedName>
    <definedName name="NET_INC_BEFORE">"NET_INC_BEFORE"</definedName>
    <definedName name="NET_INC_GROWTH_1">"NET_INC_GROWTH_1"</definedName>
    <definedName name="NET_INC_GROWTH_2">"NET_INC_GROWTH_2"</definedName>
    <definedName name="NET_INC_MARGIN">"NET_INC_MARGIN"</definedName>
    <definedName name="NET_INTEREST_INC">"NET_INTEREST_INC"</definedName>
    <definedName name="NET_INTEREST_INC_AFTER_LL">"NET_INTEREST_INC_AFTER_LL"</definedName>
    <definedName name="NET_LOANS">"NET_LOANS"</definedName>
    <definedName name="NET_PRICE">#REF!</definedName>
    <definedName name="netcap">#REF!</definedName>
    <definedName name="NetIncomeGraph1">#REF!</definedName>
    <definedName name="NETWORTH">#REF!</definedName>
    <definedName name="NEU_IQ_div_payment_date">"c2205"</definedName>
    <definedName name="NEU_IQ_Xdiv_date">"c2203"</definedName>
    <definedName name="new">{#N/A,#N/A,FALSE,"Pharm";#N/A,#N/A,FALSE,"WWCM"}</definedName>
    <definedName name="NEW.wrn.COMBINED">#REF!</definedName>
    <definedName name="NEW.wrn.COMBINED_1">#REF!</definedName>
    <definedName name="NEW.wrn.COMBINED_2">#REF!</definedName>
    <definedName name="NEW_1">#REF!</definedName>
    <definedName name="new_2">{#N/A,#N/A,FALSE,"Pharm";#N/A,#N/A,FALSE,"WWCM"}</definedName>
    <definedName name="new_3">{#N/A,#N/A,FALSE,"Pharm";#N/A,#N/A,FALSE,"WWCM"}</definedName>
    <definedName name="new_4">{#N/A,#N/A,FALSE,"Pharm";#N/A,#N/A,FALSE,"WWCM"}</definedName>
    <definedName name="new_D2">#REF!</definedName>
    <definedName name="NEW_DATATABLE">#REF!</definedName>
    <definedName name="NEW_IQ_div_record_date">"c2204"</definedName>
    <definedName name="new_Look">#REF!</definedName>
    <definedName name="new_name">{#N/A,#N/A,FALSE,"FS_50";#N/A,#N/A,FALSE,"DSO";#N/A,#N/A,FALSE,"FS-51";#N/A,#N/A,FALSE,"FS_52";#N/A,#N/A,FALSE,"FS_53";#N/A,#N/A,FALSE,"FS-5";#N/A,#N/A,FALSE,"FS-10";#N/A,#N/A,FALSE,"FS-20-21";#N/A,#N/A,FALSE,"FS-30";#N/A,#N/A,FALSE,"FS-31";#N/A,#N/A,FALSE,"R&amp;E-5";#N/A,#N/A,FALSE,"S-11";#N/A,#N/A,FALSE,"S-20";#N/A,#N/A,FALSE,"S-22"}</definedName>
    <definedName name="new_name2">{#N/A,#N/A,FALSE,"FS-43";#N/A,#N/A,FALSE,"A-30";#N/A,#N/A,FALSE,"A-60";#N/A,#N/A,FALSE,"L-2";#N/A,#N/A,FALSE,"FS-40";#N/A,#N/A,FALSE,"FS-41";#N/A,#N/A,FALSE,"FS-42";#N/A,#N/A,FALSE,"TAX_CON";#N/A,#N/A,FALSE,"TAX_JJMA";#N/A,#N/A,FALSE,"TAX_MTS";#N/A,#N/A,FALSE,"R&amp;E-24";#N/A,#N/A,FALSE,"S-21";#N/A,#N/A,FALSE,"R&amp;E-25"}</definedName>
    <definedName name="new_w">#REF!</definedName>
    <definedName name="NEW1SAP">"3T6D7IXBNOGRT8OF1NK2FLTWZ"</definedName>
    <definedName name="newaa">{"'A'!$A$1:$AH$71","'TOC'!$J$29"}</definedName>
    <definedName name="newab">{#N/A,#N/A,FALSE,"Market Take Rates";#N/A,#N/A,FALSE,"Adoption Rates";#N/A,#N/A,FALSE,"Subscriber Base";#N/A,#N/A,FALSE,"Pricing Structure";#N/A,#N/A,FALSE,"Usage Statistics";#N/A,#N/A,FALSE,"Deployment Costs";#N/A,#N/A,FALSE,"IBM Costs";#N/A,#N/A,FALSE,"Operating Cash Flow";#N/A,#N/A,FALSE,"Revenue Summaries";#N/A,#N/A,FALSE,"Subscriber Summaries";#N/A,#N/A,FALSE,"Houston Center";#N/A,#N/A,FALSE,"DFW Center";#N/A,#N/A,FALSE,"St Louis Center";#N/A,#N/A,FALSE,"Kansas City Center";#N/A,#N/A,FALSE,"San Antonio Center";#N/A,#N/A,FALSE,"Austin Center";#N/A,#N/A,FALSE,"Oklahoma City Center";#N/A,#N/A,FALSE,"Tulsa Center";#N/A,#N/A,FALSE,"Wichita Center";#N/A,#N/A,FALSE,"Little Rock Center";#N/A,#N/A,FALSE,"Topeka Center"}</definedName>
    <definedName name="newam">{"'A'!$A$1:$AH$71","'TOC'!$J$29"}</definedName>
    <definedName name="newaudrey">{#N/A,#N/A,FALSE,"Market Take Rates";#N/A,#N/A,FALSE,"Adoption Rates";#N/A,#N/A,FALSE,"Subscriber Base";#N/A,#N/A,FALSE,"Pricing Structure";#N/A,#N/A,FALSE,"Usage Statistics";#N/A,#N/A,FALSE,"Deployment Costs";#N/A,#N/A,FALSE,"IBM Costs";#N/A,#N/A,FALSE,"Operating Cash Flow";#N/A,#N/A,FALSE,"Revenue Summaries";#N/A,#N/A,FALSE,"Subscriber Summaries";#N/A,#N/A,FALSE,"Houston Center";#N/A,#N/A,FALSE,"DFW Center";#N/A,#N/A,FALSE,"St Louis Center";#N/A,#N/A,FALSE,"Kansas City Center";#N/A,#N/A,FALSE,"San Antonio Center";#N/A,#N/A,FALSE,"Austin Center";#N/A,#N/A,FALSE,"Oklahoma City Center";#N/A,#N/A,FALSE,"Tulsa Center";#N/A,#N/A,FALSE,"Wichita Center";#N/A,#N/A,FALSE,"Little Rock Center";#N/A,#N/A,FALSE,"Topeka Center"}</definedName>
    <definedName name="newb">{#N/A,#N/A,FALSE,"Jan"}</definedName>
    <definedName name="Newbal">#REF!</definedName>
    <definedName name="newbel">{"'Directory'!$A$72:$E$91"}</definedName>
    <definedName name="newbel_1">{"IS",#N/A,FALSE,"IS";"RPTIS",#N/A,FALSE,"RPTIS";"STATS",#N/A,FALSE,"STATS";"CELL",#N/A,FALSE,"CELL";"BS",#N/A,FALSE,"BS"}</definedName>
    <definedName name="newbel_1_1">{"IS",#N/A,FALSE,"IS";"RPTIS",#N/A,FALSE,"RPTIS";"STATS",#N/A,FALSE,"STATS";"CELL",#N/A,FALSE,"CELL";"BS",#N/A,FALSE,"BS"}</definedName>
    <definedName name="newbel_1_2">{"IS",#N/A,FALSE,"IS";"RPTIS",#N/A,FALSE,"RPTIS";"STATS",#N/A,FALSE,"STATS";"CELL",#N/A,FALSE,"CELL";"BS",#N/A,FALSE,"BS"}</definedName>
    <definedName name="newbel_1_3">{"IS",#N/A,FALSE,"IS";"RPTIS",#N/A,FALSE,"RPTIS";"STATS",#N/A,FALSE,"STATS";"CELL",#N/A,FALSE,"CELL";"BS",#N/A,FALSE,"BS"}</definedName>
    <definedName name="newbel_1_4">{"IS",#N/A,FALSE,"IS";"RPTIS",#N/A,FALSE,"RPTIS";"STATS",#N/A,FALSE,"STATS";"CELL",#N/A,FALSE,"CELL";"BS",#N/A,FALSE,"BS"}</definedName>
    <definedName name="newbel_1_5">{"IS",#N/A,FALSE,"IS";"RPTIS",#N/A,FALSE,"RPTIS";"STATS",#N/A,FALSE,"STATS";"CELL",#N/A,FALSE,"CELL";"BS",#N/A,FALSE,"BS"}</definedName>
    <definedName name="newbel_2">{"IS",#N/A,FALSE,"IS";"RPTIS",#N/A,FALSE,"RPTIS";"STATS",#N/A,FALSE,"STATS";"CELL",#N/A,FALSE,"CELL";"BS",#N/A,FALSE,"BS"}</definedName>
    <definedName name="newbel_2_1">{"IS",#N/A,FALSE,"IS";"RPTIS",#N/A,FALSE,"RPTIS";"STATS",#N/A,FALSE,"STATS";"CELL",#N/A,FALSE,"CELL";"BS",#N/A,FALSE,"BS"}</definedName>
    <definedName name="newbel_2_2">{"IS",#N/A,FALSE,"IS";"RPTIS",#N/A,FALSE,"RPTIS";"STATS",#N/A,FALSE,"STATS";"CELL",#N/A,FALSE,"CELL";"BS",#N/A,FALSE,"BS"}</definedName>
    <definedName name="newbel_2_3">{"IS",#N/A,FALSE,"IS";"RPTIS",#N/A,FALSE,"RPTIS";"STATS",#N/A,FALSE,"STATS";"CELL",#N/A,FALSE,"CELL";"BS",#N/A,FALSE,"BS"}</definedName>
    <definedName name="newbel_2_4">{"IS",#N/A,FALSE,"IS";"RPTIS",#N/A,FALSE,"RPTIS";"STATS",#N/A,FALSE,"STATS";"CELL",#N/A,FALSE,"CELL";"BS",#N/A,FALSE,"BS"}</definedName>
    <definedName name="newbel_2_5">{"IS",#N/A,FALSE,"IS";"RPTIS",#N/A,FALSE,"RPTIS";"STATS",#N/A,FALSE,"STATS";"CELL",#N/A,FALSE,"CELL";"BS",#N/A,FALSE,"BS"}</definedName>
    <definedName name="newbel_3">{"IS",#N/A,FALSE,"IS";"RPTIS",#N/A,FALSE,"RPTIS";"STATS",#N/A,FALSE,"STATS";"CELL",#N/A,FALSE,"CELL";"BS",#N/A,FALSE,"BS"}</definedName>
    <definedName name="newbel_3_1">{"IS",#N/A,FALSE,"IS";"RPTIS",#N/A,FALSE,"RPTIS";"STATS",#N/A,FALSE,"STATS";"CELL",#N/A,FALSE,"CELL";"BS",#N/A,FALSE,"BS"}</definedName>
    <definedName name="newbel_3_2">{"IS",#N/A,FALSE,"IS";"RPTIS",#N/A,FALSE,"RPTIS";"STATS",#N/A,FALSE,"STATS";"CELL",#N/A,FALSE,"CELL";"BS",#N/A,FALSE,"BS"}</definedName>
    <definedName name="newbel_3_3">{"IS",#N/A,FALSE,"IS";"RPTIS",#N/A,FALSE,"RPTIS";"STATS",#N/A,FALSE,"STATS";"CELL",#N/A,FALSE,"CELL";"BS",#N/A,FALSE,"BS"}</definedName>
    <definedName name="newbel_3_4">{"IS",#N/A,FALSE,"IS";"RPTIS",#N/A,FALSE,"RPTIS";"STATS",#N/A,FALSE,"STATS";"CELL",#N/A,FALSE,"CELL";"BS",#N/A,FALSE,"BS"}</definedName>
    <definedName name="newbel_3_5">{"IS",#N/A,FALSE,"IS";"RPTIS",#N/A,FALSE,"RPTIS";"STATS",#N/A,FALSE,"STATS";"CELL",#N/A,FALSE,"CELL";"BS",#N/A,FALSE,"BS"}</definedName>
    <definedName name="newbel_4">{"IS",#N/A,FALSE,"IS";"RPTIS",#N/A,FALSE,"RPTIS";"STATS",#N/A,FALSE,"STATS";"CELL",#N/A,FALSE,"CELL";"BS",#N/A,FALSE,"BS"}</definedName>
    <definedName name="newbel_4_1">{"IS",#N/A,FALSE,"IS";"RPTIS",#N/A,FALSE,"RPTIS";"STATS",#N/A,FALSE,"STATS";"CELL",#N/A,FALSE,"CELL";"BS",#N/A,FALSE,"BS"}</definedName>
    <definedName name="newbel_4_2">{"IS",#N/A,FALSE,"IS";"RPTIS",#N/A,FALSE,"RPTIS";"STATS",#N/A,FALSE,"STATS";"CELL",#N/A,FALSE,"CELL";"BS",#N/A,FALSE,"BS"}</definedName>
    <definedName name="newbel_4_3">{"IS",#N/A,FALSE,"IS";"RPTIS",#N/A,FALSE,"RPTIS";"STATS",#N/A,FALSE,"STATS";"CELL",#N/A,FALSE,"CELL";"BS",#N/A,FALSE,"BS"}</definedName>
    <definedName name="newbel_4_4">{"IS",#N/A,FALSE,"IS";"RPTIS",#N/A,FALSE,"RPTIS";"STATS",#N/A,FALSE,"STATS";"CELL",#N/A,FALSE,"CELL";"BS",#N/A,FALSE,"BS"}</definedName>
    <definedName name="newbel_4_5">{"IS",#N/A,FALSE,"IS";"RPTIS",#N/A,FALSE,"RPTIS";"STATS",#N/A,FALSE,"STATS";"CELL",#N/A,FALSE,"CELL";"BS",#N/A,FALSE,"BS"}</definedName>
    <definedName name="newbel_5">{"IS",#N/A,FALSE,"IS";"RPTIS",#N/A,FALSE,"RPTIS";"STATS",#N/A,FALSE,"STATS";"CELL",#N/A,FALSE,"CELL";"BS",#N/A,FALSE,"BS"}</definedName>
    <definedName name="newbel_5_1">{"IS",#N/A,FALSE,"IS";"RPTIS",#N/A,FALSE,"RPTIS";"STATS",#N/A,FALSE,"STATS";"CELL",#N/A,FALSE,"CELL";"BS",#N/A,FALSE,"BS"}</definedName>
    <definedName name="newbel_5_2">{"IS",#N/A,FALSE,"IS";"RPTIS",#N/A,FALSE,"RPTIS";"STATS",#N/A,FALSE,"STATS";"CELL",#N/A,FALSE,"CELL";"BS",#N/A,FALSE,"BS"}</definedName>
    <definedName name="newbel_5_3">{"IS",#N/A,FALSE,"IS";"RPTIS",#N/A,FALSE,"RPTIS";"STATS",#N/A,FALSE,"STATS";"CELL",#N/A,FALSE,"CELL";"BS",#N/A,FALSE,"BS"}</definedName>
    <definedName name="newbel_5_4">{"IS",#N/A,FALSE,"IS";"RPTIS",#N/A,FALSE,"RPTIS";"STATS",#N/A,FALSE,"STATS";"CELL",#N/A,FALSE,"CELL";"BS",#N/A,FALSE,"BS"}</definedName>
    <definedName name="newbel_5_5">{"IS",#N/A,FALSE,"IS";"RPTIS",#N/A,FALSE,"RPTIS";"STATS",#N/A,FALSE,"STATS";"CELL",#N/A,FALSE,"CELL";"BS",#N/A,FALSE,"BS"}</definedName>
    <definedName name="newbel1">{"IS",#N/A,FALSE,"IS";"RPTIS",#N/A,FALSE,"RPTIS";"STATS",#N/A,FALSE,"STATS";"CELL",#N/A,FALSE,"CELL";"BS",#N/A,FALSE,"BS"}</definedName>
    <definedName name="newbls">{"'Directory'!$A$72:$E$91"}</definedName>
    <definedName name="NewBusiness">#REF!</definedName>
    <definedName name="Newcap">{"'2ND_QUAR'!$A$1:$P$106"}</definedName>
    <definedName name="Newcap_1">{"'2ND_QUAR'!$A$1:$P$106"}</definedName>
    <definedName name="Newcap_1_1">{"'2ND_QUAR'!$A$1:$P$106"}</definedName>
    <definedName name="Newcap_1_2">{"'2ND_QUAR'!$A$1:$P$106"}</definedName>
    <definedName name="Newcap_1_3">{"'2ND_QUAR'!$A$1:$P$106"}</definedName>
    <definedName name="Newcap_1_4">{"'2ND_QUAR'!$A$1:$P$106"}</definedName>
    <definedName name="Newcap_1_5">{"'2ND_QUAR'!$A$1:$P$106"}</definedName>
    <definedName name="Newcap_2">{"'2ND_QUAR'!$A$1:$P$106"}</definedName>
    <definedName name="Newcap_2_1">{"'2ND_QUAR'!$A$1:$P$106"}</definedName>
    <definedName name="Newcap_2_2">{"'2ND_QUAR'!$A$1:$P$106"}</definedName>
    <definedName name="Newcap_2_3">{"'2ND_QUAR'!$A$1:$P$106"}</definedName>
    <definedName name="Newcap_2_4">{"'2ND_QUAR'!$A$1:$P$106"}</definedName>
    <definedName name="Newcap_2_5">{"'2ND_QUAR'!$A$1:$P$106"}</definedName>
    <definedName name="Newcap_3">{"'2ND_QUAR'!$A$1:$P$106"}</definedName>
    <definedName name="Newcap_3_1">{"'2ND_QUAR'!$A$1:$P$106"}</definedName>
    <definedName name="Newcap_3_2">{"'2ND_QUAR'!$A$1:$P$106"}</definedName>
    <definedName name="Newcap_3_3">{"'2ND_QUAR'!$A$1:$P$106"}</definedName>
    <definedName name="Newcap_3_4">{"'2ND_QUAR'!$A$1:$P$106"}</definedName>
    <definedName name="Newcap_3_5">{"'2ND_QUAR'!$A$1:$P$106"}</definedName>
    <definedName name="Newcap_4">{"'2ND_QUAR'!$A$1:$P$106"}</definedName>
    <definedName name="Newcap_4_1">{"'2ND_QUAR'!$A$1:$P$106"}</definedName>
    <definedName name="Newcap_4_2">{"'2ND_QUAR'!$A$1:$P$106"}</definedName>
    <definedName name="Newcap_4_3">{"'2ND_QUAR'!$A$1:$P$106"}</definedName>
    <definedName name="Newcap_4_4">{"'2ND_QUAR'!$A$1:$P$106"}</definedName>
    <definedName name="Newcap_4_5">{"'2ND_QUAR'!$A$1:$P$106"}</definedName>
    <definedName name="Newcap_5">{"'2ND_QUAR'!$A$1:$P$106"}</definedName>
    <definedName name="Newcap_5_1">{"'2ND_QUAR'!$A$1:$P$106"}</definedName>
    <definedName name="Newcap_5_2">{"'2ND_QUAR'!$A$1:$P$106"}</definedName>
    <definedName name="Newcap_5_3">{"'2ND_QUAR'!$A$1:$P$106"}</definedName>
    <definedName name="Newcap_5_4">{"'2ND_QUAR'!$A$1:$P$106"}</definedName>
    <definedName name="Newcap_5_5">{"'2ND_QUAR'!$A$1:$P$106"}</definedName>
    <definedName name="NewCust">#REF!</definedName>
    <definedName name="NewCustOpt">#REF!</definedName>
    <definedName name="NewCustPes">#REF!</definedName>
    <definedName name="newdata">{"PAGE 1",#N/A,FALSE,"WEST_OT"}</definedName>
    <definedName name="newdata2">{"PAGE 1",#N/A,FALSE,"WEST_OT"}</definedName>
    <definedName name="newDC">#REF!</definedName>
    <definedName name="newDC_1">{#N/A,#N/A,TRUE,"Cover sheet";#N/A,#N/A,TRUE,"DCF analysis";#N/A,#N/A,TRUE,"WACC calculation"}</definedName>
    <definedName name="newDC_2">{#N/A,#N/A,TRUE,"Cover sheet";#N/A,#N/A,TRUE,"DCF analysis";#N/A,#N/A,TRUE,"WACC calculation"}</definedName>
    <definedName name="newdcf">{#N/A,#N/A,TRUE,"DCF Summary (2)";#N/A,#N/A,TRUE,"DCF Summary";#N/A,"Middle Case Drivers",TRUE,"DCF"}</definedName>
    <definedName name="newer">#REF!</definedName>
    <definedName name="newerror_Call">{#N/A,#N/A,FALSE,"Market Take Rates";#N/A,#N/A,FALSE,"Adoption Rates";#N/A,#N/A,FALSE,"Subscriber Base";#N/A,#N/A,FALSE,"Pricing Structure";#N/A,#N/A,FALSE,"Usage Statistics";#N/A,#N/A,FALSE,"Deployment Costs";#N/A,#N/A,FALSE,"IBM Costs";#N/A,#N/A,FALSE,"Operating Cash Flow";#N/A,#N/A,FALSE,"Revenue Summaries";#N/A,#N/A,FALSE,"Subscriber Summaries";#N/A,#N/A,FALSE,"Houston Center";#N/A,#N/A,FALSE,"DFW Center";#N/A,#N/A,FALSE,"St Louis Center";#N/A,#N/A,FALSE,"Kansas City Center";#N/A,#N/A,FALSE,"San Antonio Center";#N/A,#N/A,FALSE,"Austin Center";#N/A,#N/A,FALSE,"Oklahoma City Center";#N/A,#N/A,FALSE,"Tulsa Center";#N/A,#N/A,FALSE,"Wichita Center";#N/A,#N/A,FALSE,"Little Rock Center";#N/A,#N/A,FALSE,"Topeka Center"}</definedName>
    <definedName name="newerror_call1">{#N/A,#N/A,FALSE,"Market Take Rates";#N/A,#N/A,FALSE,"Adoption Rates";#N/A,#N/A,FALSE,"Subscriber Base";#N/A,#N/A,FALSE,"Pricing Structure";#N/A,#N/A,FALSE,"Usage Statistics";#N/A,#N/A,FALSE,"Deployment Costs";#N/A,#N/A,FALSE,"IBM Costs";#N/A,#N/A,FALSE,"Operating Cash Flow";#N/A,#N/A,FALSE,"Revenue Summaries";#N/A,#N/A,FALSE,"Subscriber Summaries";#N/A,#N/A,FALSE,"Houston Center";#N/A,#N/A,FALSE,"DFW Center";#N/A,#N/A,FALSE,"St Louis Center";#N/A,#N/A,FALSE,"Kansas City Center";#N/A,#N/A,FALSE,"San Antonio Center";#N/A,#N/A,FALSE,"Austin Center";#N/A,#N/A,FALSE,"Oklahoma City Center";#N/A,#N/A,FALSE,"Tulsa Center";#N/A,#N/A,FALSE,"Wichita Center";#N/A,#N/A,FALSE,"Little Rock Center";#N/A,#N/A,FALSE,"Topeka Center"}</definedName>
    <definedName name="NEWFIN">{#N/A,#N/A,FALSE,"assets";#N/A,#N/A,FALSE,"cashflow";#N/A,#N/A,FALSE,"capital";#N/A,#N/A,FALSE,"revenues"}</definedName>
    <definedName name="newgg">{"Inc_standard",#N/A,TRUE,"Inc"}</definedName>
    <definedName name="NEWGOODWILL">#REF!</definedName>
    <definedName name="newhelp">{"'A'!$A$1:$AH$71","'TOC'!$J$29"}</definedName>
    <definedName name="newhtml_Control">{"'A'!$A$1:$AH$71","'TOC'!$J$29"}</definedName>
    <definedName name="newhtml_Control1">{"'A'!$A$1:$AH$71","'TOC'!$J$29"}</definedName>
    <definedName name="newJSECcustomer">{#N/A,#N/A,FALSE,"Title Page";#N/A,#N/A,FALSE,"Conclusions";#N/A,#N/A,FALSE,"Assum.";#N/A,#N/A,FALSE,"Sun  DCF-WC-Dep";#N/A,#N/A,FALSE,"MarketValue";#N/A,#N/A,FALSE,"BalSheet";#N/A,#N/A,FALSE,"WACC";#N/A,#N/A,FALSE,"PC+ Info.";#N/A,#N/A,FALSE,"PC+Info_2"}</definedName>
    <definedName name="newkey1">#REF!</definedName>
    <definedName name="newlist">#REF!</definedName>
    <definedName name="newmarketing">{#N/A,"SCENARIO2",FALSE,"DirRpts_Sum";#N/A,"SCENARIO2",FALSE,"Exp_Adjmts";#N/A,#N/A,FALSE,"Advtg_Sum"}</definedName>
    <definedName name="newmkt">{#N/A,"SCENARIO2",FALSE,"DirRpts_Sum";#N/A,"SCENARIO2",FALSE,"Exp_Adjmts";#N/A,#N/A,FALSE,"Advtg_Sum"}</definedName>
    <definedName name="newmktg">{#N/A,"SCENARIO2",FALSE,"DirRpts_Sum";#N/A,"SCENARIO2",FALSE,"Exp_Adjmts";#N/A,#N/A,FALSE,"Advtg_Sum"}</definedName>
    <definedName name="newN">{#N/A,#N/A,FALSE,"Closed  April ";#N/A,#N/A,FALSE,"Open  April"}</definedName>
    <definedName name="Newname">#REF!</definedName>
    <definedName name="newname1">{"fdsup://directions/FAT Viewer?action=UPDATE&amp;creator=factset&amp;DYN_ARGS=TRUE&amp;DOC_NAME=FAT:FQL_AUDITING_CLIENT_TEMPLATE.FAT&amp;display_string=Audit&amp;VAR:KEY=YLMVGFEXID&amp;VAR:QUERY=KChSR0ZfQlBTKFFUUiwwLCwsLFVTRCwsTk9BVURJVClAUkdGX0JQUyhTRU1JLDAsLCwsVVNELCxOT0FVRElUK","SlAUkdGX0JQUyhBTk4sMCwsLCxVU0QsLE5PQVVESVQpKQ==&amp;WINDOW=FIRST_POPUP&amp;HEIGHT=450&amp;WIDTH=450&amp;START_MAXIMIZED=FALSE&amp;VAR:CALENDAR=US&amp;VAR:SYMBOL=B2988H&amp;VAR:INDEX=0"}</definedName>
    <definedName name="newne">{#N/A,#N/A,FALSE,"Aging Summary";#N/A,#N/A,FALSE,"Ratio Analysis";#N/A,#N/A,FALSE,"Test 120 Day Accts";#N/A,#N/A,FALSE,"Tickmarks"}</definedName>
    <definedName name="newnewnew">{#N/A,#N/A,FALSE,"Pharm";#N/A,#N/A,FALSE,"WWCM"}</definedName>
    <definedName name="newnewnew_1">#REF!</definedName>
    <definedName name="newnewnew_2">{#N/A,#N/A,FALSE,"Pharm";#N/A,#N/A,FALSE,"WWCM"}</definedName>
    <definedName name="newnewnew_3">{#N/A,#N/A,FALSE,"Pharm";#N/A,#N/A,FALSE,"WWCM"}</definedName>
    <definedName name="newnewnew_4">{#N/A,#N/A,FALSE,"Pharm";#N/A,#N/A,FALSE,"WWCM"}</definedName>
    <definedName name="NewOrders">#REF!</definedName>
    <definedName name="Newpablo">#REF!</definedName>
    <definedName name="Newpablo_1">#REF!</definedName>
    <definedName name="Newpablo_2">#REF!</definedName>
    <definedName name="newPC">{#N/A,#N/A,FALSE,"Market Take Rates";#N/A,#N/A,FALSE,"Adoption Rates";#N/A,#N/A,FALSE,"Subscriber Base";#N/A,#N/A,FALSE,"Pricing Structure";#N/A,#N/A,FALSE,"Usage Statistics";#N/A,#N/A,FALSE,"Deployment Costs";#N/A,#N/A,FALSE,"IBM Costs";#N/A,#N/A,FALSE,"Operating Cash Flow";#N/A,#N/A,FALSE,"Revenue Summaries";#N/A,#N/A,FALSE,"Subscriber Summaries";#N/A,#N/A,FALSE,"Houston Center";#N/A,#N/A,FALSE,"DFW Center";#N/A,#N/A,FALSE,"St Louis Center";#N/A,#N/A,FALSE,"Kansas City Center";#N/A,#N/A,FALSE,"San Antonio Center";#N/A,#N/A,FALSE,"Austin Center";#N/A,#N/A,FALSE,"Oklahoma City Center";#N/A,#N/A,FALSE,"Tulsa Center";#N/A,#N/A,FALSE,"Wichita Center";#N/A,#N/A,FALSE,"Little Rock Center";#N/A,#N/A,FALSE,"Topeka Center"}</definedName>
    <definedName name="newPC2">{#N/A,#N/A,FALSE,"Market Take Rates";#N/A,#N/A,FALSE,"Adoption Rates";#N/A,#N/A,FALSE,"Subscriber Base";#N/A,#N/A,FALSE,"Pricing Structure";#N/A,#N/A,FALSE,"Usage Statistics";#N/A,#N/A,FALSE,"Deployment Costs";#N/A,#N/A,FALSE,"IBM Costs";#N/A,#N/A,FALSE,"Operating Cash Flow";#N/A,#N/A,FALSE,"Revenue Summaries";#N/A,#N/A,FALSE,"Subscriber Summaries";#N/A,#N/A,FALSE,"Houston Center";#N/A,#N/A,FALSE,"DFW Center";#N/A,#N/A,FALSE,"St Louis Center";#N/A,#N/A,FALSE,"Kansas City Center";#N/A,#N/A,FALSE,"San Antonio Center";#N/A,#N/A,FALSE,"Austin Center";#N/A,#N/A,FALSE,"Oklahoma City Center";#N/A,#N/A,FALSE,"Tulsa Center";#N/A,#N/A,FALSE,"Wichita Center";#N/A,#N/A,FALSE,"Little Rock Center";#N/A,#N/A,FALSE,"Topeka Center"}</definedName>
    <definedName name="NewRange">#REF!</definedName>
    <definedName name="NewSales">#REF!</definedName>
    <definedName name="newSAP">6</definedName>
    <definedName name="newsort">#REF!</definedName>
    <definedName name="newsprices">#REF!</definedName>
    <definedName name="newt">{"'Directory'!$A$72:$E$91"}</definedName>
    <definedName name="newtemp">{"'A'!$A$1:$AH$71","'TOC'!$J$29"}</definedName>
    <definedName name="NewUsers">#REF!</definedName>
    <definedName name="newview">{#N/A,#N/A,FALSE,"Summary";#N/A,#N/A,FALSE,"Signatures";#N/A,#N/A,FALSE,"FL Current";#N/A,#N/A,FALSE,"Assumptions";#N/A,#N/A,FALSE,"Assumptions";#N/A,#N/A,FALSE,"Assumptions";#N/A,#N/A,FALSE,"FL Last";#N/A,#N/A,FALSE,"FL Orig";#N/A,#N/A,FALSE,"C to G Explain"}</definedName>
    <definedName name="newview2">{#N/A,#N/A,FALSE,"Summary";#N/A,#N/A,FALSE,"Signatures";#N/A,#N/A,FALSE,"FL Current";#N/A,#N/A,FALSE,"Assumptions";#N/A,#N/A,FALSE,"Assumptions";#N/A,#N/A,FALSE,"Assumptions";#N/A,#N/A,FALSE,"FL Last";#N/A,#N/A,FALSE,"FL Orig";#N/A,#N/A,FALSE,"C to G Explain"}</definedName>
    <definedName name="newview2a">{"Cover Page",#N/A,TRUE,"Cover";"Strategy",#N/A,TRUE,"Strategy";"Financial Summary",#N/A,TRUE,"Summary";"Signatures",#N/A,TRUE,"Signatures";"FL Current",#N/A,TRUE,"FL Current";#N/A,#N/A,TRUE,"Capital";"FL Assum1",#N/A,TRUE,"Assumptions";"FL Assum2",#N/A,TRUE,"Assumptions";"FL Assum3",#N/A,TRUE,"Assumptions";"FL Last",#N/A,TRUE,"FL Last";#N/A,#N/A,TRUE,"FL Orig";#N/A,#N/A,TRUE,"C to G Explain";#N/A,#N/A,TRUE,"Tornado";#N/A,#N/A,TRUE,"Sensitivity";#N/A,#N/A,TRUE,"Alt View"}</definedName>
    <definedName name="newview2b">{"Cover Page",#N/A,TRUE,"Cover";"Strategy",#N/A,TRUE,"Strategy";"Financial Summary",#N/A,TRUE,"Summary";"Signatures",#N/A,TRUE,"Signatures";"FL Current",#N/A,TRUE,"FL Current";#N/A,#N/A,TRUE,"Capital";"FL Assum1",#N/A,TRUE,"Assumptions";"FL Assum2",#N/A,TRUE,"Assumptions";"FL Assum3",#N/A,TRUE,"Assumptions";"FL Last",#N/A,TRUE,"FL Last";#N/A,#N/A,TRUE,"FL Orig";#N/A,#N/A,TRUE,"C to G Explain";#N/A,#N/A,TRUE,"Tornado";#N/A,#N/A,TRUE,"Sensitivity";#N/A,#N/A,TRUE,"Alt View"}</definedName>
    <definedName name="newview3">{#N/A,#N/A,FALSE,"Summary";#N/A,#N/A,FALSE,"Signatures";#N/A,#N/A,FALSE,"FL Current";#N/A,#N/A,FALSE,"Assumptions";#N/A,#N/A,FALSE,"Assumptions";#N/A,#N/A,FALSE,"Assumptions";#N/A,#N/A,FALSE,"FL Last";#N/A,#N/A,FALSE,"FL Orig";#N/A,#N/A,FALSE,"C to G Explain"}</definedName>
    <definedName name="newview3a">{#N/A,#N/A,FALSE,"Summary";#N/A,#N/A,FALSE,"Signatures";#N/A,#N/A,FALSE,"FL Current";#N/A,#N/A,FALSE,"Assumptions";#N/A,#N/A,FALSE,"Assumptions";#N/A,#N/A,FALSE,"Assumptions";#N/A,#N/A,FALSE,"FL Last";#N/A,#N/A,FALSE,"FL Orig";#N/A,#N/A,FALSE,"C to G Explain"}</definedName>
    <definedName name="newview3b">{#N/A,#N/A,FALSE,"Summary";#N/A,#N/A,FALSE,"Signatures";#N/A,#N/A,FALSE,"FL Current";#N/A,#N/A,FALSE,"Assumptions";#N/A,#N/A,FALSE,"Assumptions";#N/A,#N/A,FALSE,"Assumptions";#N/A,#N/A,FALSE,"FL Last";#N/A,#N/A,FALSE,"FL Orig";#N/A,#N/A,FALSE,"C to G Explain"}</definedName>
    <definedName name="NEWW">#REF!</definedName>
    <definedName name="NEWW_1">#REF!</definedName>
    <definedName name="newwcom">{"'Directory'!$A$72:$E$91"}</definedName>
    <definedName name="Newwrn.ALL.">#REF!</definedName>
    <definedName name="Newwrn.ALL._1">#REF!</definedName>
    <definedName name="Newwrn.ALL._2">#REF!</definedName>
    <definedName name="newwrn.data._.Revenue.">{#N/A,#N/A,FALSE,"MR2000 vs. Hyperion Comparison";#N/A,#N/A,FALSE,"Hyperion Load";#N/A,#N/A,FALSE,"Hyperion DRev"}</definedName>
    <definedName name="newwrn.funnels.">{#N/A,#N/A,FALSE,"Closed  April ";#N/A,#N/A,FALSE,"Open  April"}</definedName>
    <definedName name="NEWwrn.GRAPS.">#REF!</definedName>
    <definedName name="NEWwrn.GRAPS._1">#REF!</definedName>
    <definedName name="NEWwrn.GRAPS._2">#REF!</definedName>
    <definedName name="newwrn.jim">{"Inc_standard",#N/A,TRUE,"Inc"}</definedName>
    <definedName name="newwrn.mr2000">{"Essbase Retrieve",#N/A,FALSE,"Essbase";"Essbase Data",#N/A,FALSE,"Final Hyp Data";"Hyperion Load",#N/A,FALSE,"Hyperion Load";"Hyperion Verify",#N/A,FALSE,"Verify"}</definedName>
    <definedName name="NEWwrn.Print.">#REF!</definedName>
    <definedName name="newwrn.print._._.spreadsheets.">{#N/A,#N/A,FALSE,"Market Take Rates";#N/A,#N/A,FALSE,"Adoption Rates";#N/A,#N/A,FALSE,"Subscriber Base";#N/A,#N/A,FALSE,"Pricing Structure";#N/A,#N/A,FALSE,"Usage Statistics";#N/A,#N/A,FALSE,"Deployment Costs";#N/A,#N/A,FALSE,"IBM Costs";#N/A,#N/A,FALSE,"Operating Cash Flow";#N/A,#N/A,FALSE,"Revenue Summaries";#N/A,#N/A,FALSE,"Subscriber Summaries";#N/A,#N/A,FALSE,"Houston Center";#N/A,#N/A,FALSE,"DFW Center";#N/A,#N/A,FALSE,"St Louis Center";#N/A,#N/A,FALSE,"Kansas City Center";#N/A,#N/A,FALSE,"San Antonio Center";#N/A,#N/A,FALSE,"Austin Center";#N/A,#N/A,FALSE,"Oklahoma City Center";#N/A,#N/A,FALSE,"Tulsa Center";#N/A,#N/A,FALSE,"Wichita Center";#N/A,#N/A,FALSE,"Little Rock Center";#N/A,#N/A,FALSE,"Topeka Center"}</definedName>
    <definedName name="newwrn.print._.Total">{#N/A,#N/A,FALSE,"DirRpts_Sum";#N/A,#N/A,FALSE,"Exp_Adjmts";#N/A,#N/A,FALSE,"Advtg_Sum"}</definedName>
    <definedName name="newwrn.print._.Total._.sc1">{#N/A,"SCENARIO1",FALSE,"DirRpts_Sum";#N/A,"SCENARIO1",FALSE,"Exp_Adjmts";#N/A,#N/A,FALSE,"Advtg_Sum"}</definedName>
    <definedName name="newwrn.print._.total._.sc2">{#N/A,"SCENARIO2",FALSE,"DirRpts_Sum";#N/A,"SCENARIO2",FALSE,"Exp_Adjmts";#N/A,#N/A,FALSE,"Advtg_Sum"}</definedName>
    <definedName name="NEWwrn.Print._1">#REF!</definedName>
    <definedName name="NEWwrn.Print._2">#REF!</definedName>
    <definedName name="NEWwrn.VALUATION">#REF!</definedName>
    <definedName name="NEWwrn.VALUATION_1">#REF!</definedName>
    <definedName name="NEWwrn.VALUATION_2">#REF!</definedName>
    <definedName name="NEWWW">{"'PXR_6500'!$A$1:$I$124"}</definedName>
    <definedName name="newxxx">{#N/A,"SCENARIO2",FALSE,"DirRpts_Sum";#N/A,"SCENARIO2",FALSE,"Exp_Adjmts";#N/A,#N/A,FALSE,"Advtg_Sum"}</definedName>
    <definedName name="Next">#REF!</definedName>
    <definedName name="Next1">#REF!</definedName>
    <definedName name="Next2">#REF!</definedName>
    <definedName name="NextButton">"Button 18"</definedName>
    <definedName name="NEXTP7">#REF!</definedName>
    <definedName name="NEXTP8">#REF!</definedName>
    <definedName name="NEXTP9">#REF!</definedName>
    <definedName name="nfhn">#REF!</definedName>
    <definedName name="nfhn_1">#REF!</definedName>
    <definedName name="nfnfg">#REF!</definedName>
    <definedName name="nfnfg_1">#REF!</definedName>
    <definedName name="nfrty">{#N/A,#N/A,FALSE,"Aging Summary";#N/A,#N/A,FALSE,"Ratio Analysis";#N/A,#N/A,FALSE,"Test 120 Day Accts";#N/A,#N/A,FALSE,"Tickmarks"}</definedName>
    <definedName name="nfty">{#N/A,#N/A,FALSE,"Aging Summary";#N/A,#N/A,FALSE,"Ratio Analysis";#N/A,#N/A,FALSE,"Test 120 Day Accts";#N/A,#N/A,FALSE,"Tickmarks"}</definedName>
    <definedName name="ng">{"Month End Performance",#N/A,FALSE,"Report";"Site Talk Times",#N/A,FALSE,"Report"}</definedName>
    <definedName name="ngfd">#REF!</definedName>
    <definedName name="nggdhge">{"'TG'!$A$1:$L$37"}</definedName>
    <definedName name="nh">{"AS REP",#N/A,FALSE,"EEFSNAP2";"PROP",#N/A,FALSE,"EEFSNAP2";"RISKS",#N/A,FALSE,"EEFSNAP2";"VIEW ALL",#N/A,FALSE,"EEFSNAP2"}</definedName>
    <definedName name="NHAÂN_COÂNG" localSheetId="4">BTRAM</definedName>
    <definedName name="NHAÂN_COÂNG" localSheetId="7">BTRAM</definedName>
    <definedName name="NHAÂN_COÂNG">BTRAM</definedName>
    <definedName name="nhbgsdfs">{"ReportTop",#N/A,FALSE,"report top"}</definedName>
    <definedName name="nhbgvfsd">{#N/A,#N/A,FALSE,"Adj Proj";#N/A,#N/A,FALSE,"Sheet1";#N/A,#N/A,FALSE,"LBO";#N/A,#N/A,FALSE,"LBOMER";#N/A,#N/A,FALSE,"WACC";#N/A,#N/A,FALSE,"DCF";#N/A,#N/A,FALSE,"DCFMER";#N/A,#N/A,FALSE,"Pooling";#N/A,#N/A,FALSE,"income";#N/A,#N/A,FALSE,"Offer"}</definedName>
    <definedName name="nhetbgsrdf">{"mgmt forecast",#N/A,FALSE,"Mgmt Forecast";"dcf table",#N/A,FALSE,"Mgmt Forecast";"sensitivity",#N/A,FALSE,"Mgmt Forecast";"table inputs",#N/A,FALSE,"Mgmt Forecast";"calculations",#N/A,FALSE,"Mgmt Forecast"}</definedName>
    <definedName name="nhgbfg">{"IS",#N/A,FALSE,"IS";"RPTIS",#N/A,FALSE,"RPTIS";"STATS",#N/A,FALSE,"STATS";"BS",#N/A,FALSE,"BS"}</definedName>
    <definedName name="nhgbfgv">{"test2",#N/A,TRUE,"Prices"}</definedName>
    <definedName name="nhgbfvd">{"rawdata",#N/A,TRUE,"HKT";"in",#N/A,TRUE,"HKT";"rawdata",#N/A,TRUE,"PTInd";"in",#N/A,TRUE,"PTInd";"rawdata",#N/A,TRUE,"NTT";"in",#N/A,TRUE,"NTT";"rawdata",#N/A,TRUE,"PLD";"in",#N/A,TRUE,"PLD";"rawdata",#N/A,TRUE,"PTTelk";"in",#N/A,TRUE,"PTTelk";"rawdata",#N/A,TRUE,"ST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nhgbgf">{"IPO Impact 2",#N/A,FALSE,"IPO Impact 2";"AVM 2",#N/A,FALSE,"IPO Impact 2"}</definedName>
    <definedName name="nhgiso">{"'1-TheatreBkgs'!$A$1:$L$102"}</definedName>
    <definedName name="nhhbgvfdc">{#N/A,#N/A,FALSE,"Contribution Analysis"}</definedName>
    <definedName name="NHI">#REF!</definedName>
    <definedName name="nhjythh">{"DCF","UPSIDE CASE",FALSE,"Sheet1";"DCF","BASE CASE",FALSE,"Sheet1";"DCF","DOWNSIDE CASE",FALSE,"Sheet1"}</definedName>
    <definedName name="nhmyt">#REF!</definedName>
    <definedName name="NHNHNH">#REF!</definedName>
    <definedName name="NHNHNH_1">#REF!</definedName>
    <definedName name="nhu">{#N/A,"PURADD",FALSE,"Business Analysis";#N/A,"PURSPP",FALSE,"Business Analysis";#N/A,"CTGIND",FALSE,"Business Analysis";#N/A,"PURCHM",FALSE,"Business Analysis";#N/A,"SPADD",FALSE,"Business Analysis";#N/A,"EPOXY",FALSE,"Business Analysis";#N/A,"PURPER",FALSE,"Business Analysis"}</definedName>
    <definedName name="nhygygtffccxdifhlnkjhgtyfc">{#N/A,#N/A,FALSE,"Sheet1"}</definedName>
    <definedName name="nijnsh">{"detail",#N/A,FALSE,"mfg";"summary",#N/A,FALSE,"mfg"}</definedName>
    <definedName name="ninhson">{"'Sheet1'!$L$16"}</definedName>
    <definedName name="ninon">#REF!</definedName>
    <definedName name="Nitin">#REF!</definedName>
    <definedName name="nj">{#N/A,#N/A,FALSE,"Aging Summary";#N/A,#N/A,FALSE,"Ratio Analysis";#N/A,#N/A,FALSE,"Test 120 Day Accts";#N/A,#N/A,FALSE,"Tickmarks"}</definedName>
    <definedName name="nj9km">{"detail",#N/A,FALSE,"mfg";"summary",#N/A,FALSE,"mfg"}</definedName>
    <definedName name="njhfds">{#N/A,"PURCHM",FALSE,"Business Analysis";#N/A,"SPADD",FALSE,"Business Analysis"}</definedName>
    <definedName name="njis76">{"detail",#N/A,FALSE,"mfg";"summary",#N/A,FALSE,"mfg"}</definedName>
    <definedName name="njkjsh">{"detail",#N/A,FALSE,"mfg";"summary",#N/A,FALSE,"mfg"}</definedName>
    <definedName name="nkmi9c">{#N/A,"PURCHM",FALSE,"Business Analysis";#N/A,"SPADD",FALSE,"Business Analysis"}</definedName>
    <definedName name="NLCode">#REF!</definedName>
    <definedName name="NLGeXToEUR" localSheetId="4">1/EUREXTONLG</definedName>
    <definedName name="NLGeXToEUR" localSheetId="7">1/EUREXTONLG</definedName>
    <definedName name="NLGeXToEUR">1/EUREXTONLG</definedName>
    <definedName name="ñljk">{#N/A,#N/A,FALSE,"Aging Summary";#N/A,#N/A,FALSE,"Ratio Analysis";#N/A,#N/A,FALSE,"Test 120 Day Accts";#N/A,#N/A,FALSE,"Tickmarks"}</definedName>
    <definedName name="ñlkj">{"EES_YTD_SNAP",#N/A,FALSE,"EES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ñlñl">{"pro_view",#N/A,FALSE,"EEFSNAP2";"rep_view",#N/A,FALSE,"EEFSNAP2"}</definedName>
    <definedName name="NM">"NM"</definedName>
    <definedName name="NMB_Gen_Industry_FooterType">"NONE"</definedName>
    <definedName name="NMB_PCH_Assessment_FooterType">"NONE"</definedName>
    <definedName name="NMB_Sector_Specific_Assessment_FooterType">"NONE"</definedName>
    <definedName name="NMB_Sector_Specific_FooterType">"NONE"</definedName>
    <definedName name="nmbvgfxcttrtuxfux">{"1",#N/A,FALSE,"Presentation Sheet";"2",#N/A,FALSE,"Presentation Sheet";"3",#N/A,FALSE,"Presentation Sheet";"4",#N/A,FALSE,"Presentation Sheet";"5",#N/A,FALSE,"Presentation Sheet";"6",#N/A,FALSE,"Presentation Sheet";"7",#N/A,FALSE,"Presentation Sheet";"8",#N/A,FALSE,"Presentation Sheet";"9",#N/A,FALSE,"Presentation Sheet";"10",#N/A,FALSE,"Presentation Sheet";"11",#N/A,FALSE,"Presentation Sheet";"12",#N/A,FALSE,"Presentation Sheet";"13",#N/A,FALSE,"Presentation Sheet";"14",#N/A,FALSE,"Presentation Sheet"}</definedName>
    <definedName name="NMCVM">{#N/A,#N/A,FALSE,"TABLE_1 YTD- VALUES LAST YR(2)"}</definedName>
    <definedName name="nmfh">#REF!</definedName>
    <definedName name="nmfh_1">#REF!</definedName>
    <definedName name="nmk">{#N/A,#N/A,FALSE,"Aging Summary";#N/A,#N/A,FALSE,"Ratio Analysis";#N/A,#N/A,FALSE,"Test 120 Day Accts";#N/A,#N/A,FALSE,"Tickmarks"}</definedName>
    <definedName name="nmn">{#N/A,#N/A,FALSE,"Aging Summary";#N/A,#N/A,FALSE,"Ratio Analysis";#N/A,#N/A,FALSE,"Test 120 Day Accts";#N/A,#N/A,FALSE,"Tickmarks"}</definedName>
    <definedName name="nmnm">{"summary",#N/A,FALSE,"summary";"sales growth",#N/A,FALSE,"summary";"oper income",#N/A,FALSE,"summary";"oros rank",#N/A,FALSE,"summary";"net assets",#N/A,FALSE,"summary";"asset turnover",#N/A,FALSE,"summary";"orona",#N/A,FALSE,"summary";"total return",#N/A,FALSE,"summary";"overview",#N/A,FALSE,"summary"}</definedName>
    <definedName name="nmnmm">{#N/A,#N/A,FALSE,"Index";"Stmts_Qtrs",#N/A,FALSE,"Summary";"Stmts_24 mo",#N/A,FALSE,"Summary";"Summary_24",#N/A,FALSE,"Revenue";"Month_24",#N/A,FALSE,"Engineering";"Month_24",#N/A,FALSE,"Marketing";"Month_24",#N/A,FALSE,"G &amp; A";"Month_24",#N/A,FALSE,"Manufacturing"}</definedName>
    <definedName name="nn">{"'SIVA Pricing Model'!$A$1:$F$39"}</definedName>
    <definedName name="ññ">{#N/A,#N/A,FALSE,"Aging Summary";#N/A,#N/A,FALSE,"Ratio Analysis";#N/A,#N/A,FALSE,"Test 120 Day Accts";#N/A,#N/A,FALSE,"Tickmarks"}</definedName>
    <definedName name="nne">{"Case Reserves",#N/A,FALSE,"Diagnostics";"Implied Outstanding Loss",#N/A,FALSE,"Diagnostics";"Paid Loss By Reported Loss",#N/A,FALSE,"Diagnostics";"Paid Loss By Closed Claims",#N/A,FALSE,"Diagnostics";"Reported Loss By Exposure",#N/A,FALSE,"Diagnostics";"Reported Claims By Exposure",#N/A,FALSE,"Diagnostics"}</definedName>
    <definedName name="nne_1">{"Case Reserves",#N/A,FALSE,"Diagnostics";"Implied Outstanding Loss",#N/A,FALSE,"Diagnostics";"Paid Loss By Reported Loss",#N/A,FALSE,"Diagnostics";"Paid Loss By Closed Claims",#N/A,FALSE,"Diagnostics";"Reported Loss By Exposure",#N/A,FALSE,"Diagnostics";"Reported Claims By Exposure",#N/A,FALSE,"Diagnostics"}</definedName>
    <definedName name="nne_1_1">{"Case Reserves",#N/A,FALSE,"Diagnostics";"Implied Outstanding Loss",#N/A,FALSE,"Diagnostics";"Paid Loss By Reported Loss",#N/A,FALSE,"Diagnostics";"Paid Loss By Closed Claims",#N/A,FALSE,"Diagnostics";"Reported Loss By Exposure",#N/A,FALSE,"Diagnostics";"Reported Claims By Exposure",#N/A,FALSE,"Diagnostics"}</definedName>
    <definedName name="nne_1_2">{"Case Reserves",#N/A,FALSE,"Diagnostics";"Implied Outstanding Loss",#N/A,FALSE,"Diagnostics";"Paid Loss By Reported Loss",#N/A,FALSE,"Diagnostics";"Paid Loss By Closed Claims",#N/A,FALSE,"Diagnostics";"Reported Loss By Exposure",#N/A,FALSE,"Diagnostics";"Reported Claims By Exposure",#N/A,FALSE,"Diagnostics"}</definedName>
    <definedName name="nne_1_3">{"Case Reserves",#N/A,FALSE,"Diagnostics";"Implied Outstanding Loss",#N/A,FALSE,"Diagnostics";"Paid Loss By Reported Loss",#N/A,FALSE,"Diagnostics";"Paid Loss By Closed Claims",#N/A,FALSE,"Diagnostics";"Reported Loss By Exposure",#N/A,FALSE,"Diagnostics";"Reported Claims By Exposure",#N/A,FALSE,"Diagnostics"}</definedName>
    <definedName name="nne_1_4">{"Case Reserves",#N/A,FALSE,"Diagnostics";"Implied Outstanding Loss",#N/A,FALSE,"Diagnostics";"Paid Loss By Reported Loss",#N/A,FALSE,"Diagnostics";"Paid Loss By Closed Claims",#N/A,FALSE,"Diagnostics";"Reported Loss By Exposure",#N/A,FALSE,"Diagnostics";"Reported Claims By Exposure",#N/A,FALSE,"Diagnostics"}</definedName>
    <definedName name="nne_1_5">{"Case Reserves",#N/A,FALSE,"Diagnostics";"Implied Outstanding Loss",#N/A,FALSE,"Diagnostics";"Paid Loss By Reported Loss",#N/A,FALSE,"Diagnostics";"Paid Loss By Closed Claims",#N/A,FALSE,"Diagnostics";"Reported Loss By Exposure",#N/A,FALSE,"Diagnostics";"Reported Claims By Exposure",#N/A,FALSE,"Diagnostics"}</definedName>
    <definedName name="nne_2">{"Case Reserves",#N/A,FALSE,"Diagnostics";"Implied Outstanding Loss",#N/A,FALSE,"Diagnostics";"Paid Loss By Reported Loss",#N/A,FALSE,"Diagnostics";"Paid Loss By Closed Claims",#N/A,FALSE,"Diagnostics";"Reported Loss By Exposure",#N/A,FALSE,"Diagnostics";"Reported Claims By Exposure",#N/A,FALSE,"Diagnostics"}</definedName>
    <definedName name="nne_2_1">{"Case Reserves",#N/A,FALSE,"Diagnostics";"Implied Outstanding Loss",#N/A,FALSE,"Diagnostics";"Paid Loss By Reported Loss",#N/A,FALSE,"Diagnostics";"Paid Loss By Closed Claims",#N/A,FALSE,"Diagnostics";"Reported Loss By Exposure",#N/A,FALSE,"Diagnostics";"Reported Claims By Exposure",#N/A,FALSE,"Diagnostics"}</definedName>
    <definedName name="nne_2_2">{"Case Reserves",#N/A,FALSE,"Diagnostics";"Implied Outstanding Loss",#N/A,FALSE,"Diagnostics";"Paid Loss By Reported Loss",#N/A,FALSE,"Diagnostics";"Paid Loss By Closed Claims",#N/A,FALSE,"Diagnostics";"Reported Loss By Exposure",#N/A,FALSE,"Diagnostics";"Reported Claims By Exposure",#N/A,FALSE,"Diagnostics"}</definedName>
    <definedName name="nne_2_3">{"Case Reserves",#N/A,FALSE,"Diagnostics";"Implied Outstanding Loss",#N/A,FALSE,"Diagnostics";"Paid Loss By Reported Loss",#N/A,FALSE,"Diagnostics";"Paid Loss By Closed Claims",#N/A,FALSE,"Diagnostics";"Reported Loss By Exposure",#N/A,FALSE,"Diagnostics";"Reported Claims By Exposure",#N/A,FALSE,"Diagnostics"}</definedName>
    <definedName name="nne_2_4">{"Case Reserves",#N/A,FALSE,"Diagnostics";"Implied Outstanding Loss",#N/A,FALSE,"Diagnostics";"Paid Loss By Reported Loss",#N/A,FALSE,"Diagnostics";"Paid Loss By Closed Claims",#N/A,FALSE,"Diagnostics";"Reported Loss By Exposure",#N/A,FALSE,"Diagnostics";"Reported Claims By Exposure",#N/A,FALSE,"Diagnostics"}</definedName>
    <definedName name="nne_2_5">{"Case Reserves",#N/A,FALSE,"Diagnostics";"Implied Outstanding Loss",#N/A,FALSE,"Diagnostics";"Paid Loss By Reported Loss",#N/A,FALSE,"Diagnostics";"Paid Loss By Closed Claims",#N/A,FALSE,"Diagnostics";"Reported Loss By Exposure",#N/A,FALSE,"Diagnostics";"Reported Claims By Exposure",#N/A,FALSE,"Diagnostics"}</definedName>
    <definedName name="nne_3">{"Case Reserves",#N/A,FALSE,"Diagnostics";"Implied Outstanding Loss",#N/A,FALSE,"Diagnostics";"Paid Loss By Reported Loss",#N/A,FALSE,"Diagnostics";"Paid Loss By Closed Claims",#N/A,FALSE,"Diagnostics";"Reported Loss By Exposure",#N/A,FALSE,"Diagnostics";"Reported Claims By Exposure",#N/A,FALSE,"Diagnostics"}</definedName>
    <definedName name="nne_3_1">{"Case Reserves",#N/A,FALSE,"Diagnostics";"Implied Outstanding Loss",#N/A,FALSE,"Diagnostics";"Paid Loss By Reported Loss",#N/A,FALSE,"Diagnostics";"Paid Loss By Closed Claims",#N/A,FALSE,"Diagnostics";"Reported Loss By Exposure",#N/A,FALSE,"Diagnostics";"Reported Claims By Exposure",#N/A,FALSE,"Diagnostics"}</definedName>
    <definedName name="nne_3_2">{"Case Reserves",#N/A,FALSE,"Diagnostics";"Implied Outstanding Loss",#N/A,FALSE,"Diagnostics";"Paid Loss By Reported Loss",#N/A,FALSE,"Diagnostics";"Paid Loss By Closed Claims",#N/A,FALSE,"Diagnostics";"Reported Loss By Exposure",#N/A,FALSE,"Diagnostics";"Reported Claims By Exposure",#N/A,FALSE,"Diagnostics"}</definedName>
    <definedName name="nne_3_3">{"Case Reserves",#N/A,FALSE,"Diagnostics";"Implied Outstanding Loss",#N/A,FALSE,"Diagnostics";"Paid Loss By Reported Loss",#N/A,FALSE,"Diagnostics";"Paid Loss By Closed Claims",#N/A,FALSE,"Diagnostics";"Reported Loss By Exposure",#N/A,FALSE,"Diagnostics";"Reported Claims By Exposure",#N/A,FALSE,"Diagnostics"}</definedName>
    <definedName name="nne_3_4">{"Case Reserves",#N/A,FALSE,"Diagnostics";"Implied Outstanding Loss",#N/A,FALSE,"Diagnostics";"Paid Loss By Reported Loss",#N/A,FALSE,"Diagnostics";"Paid Loss By Closed Claims",#N/A,FALSE,"Diagnostics";"Reported Loss By Exposure",#N/A,FALSE,"Diagnostics";"Reported Claims By Exposure",#N/A,FALSE,"Diagnostics"}</definedName>
    <definedName name="nne_3_5">{"Case Reserves",#N/A,FALSE,"Diagnostics";"Implied Outstanding Loss",#N/A,FALSE,"Diagnostics";"Paid Loss By Reported Loss",#N/A,FALSE,"Diagnostics";"Paid Loss By Closed Claims",#N/A,FALSE,"Diagnostics";"Reported Loss By Exposure",#N/A,FALSE,"Diagnostics";"Reported Claims By Exposure",#N/A,FALSE,"Diagnostics"}</definedName>
    <definedName name="nne_4">{"Case Reserves",#N/A,FALSE,"Diagnostics";"Implied Outstanding Loss",#N/A,FALSE,"Diagnostics";"Paid Loss By Reported Loss",#N/A,FALSE,"Diagnostics";"Paid Loss By Closed Claims",#N/A,FALSE,"Diagnostics";"Reported Loss By Exposure",#N/A,FALSE,"Diagnostics";"Reported Claims By Exposure",#N/A,FALSE,"Diagnostics"}</definedName>
    <definedName name="nne_4_1">{"Case Reserves",#N/A,FALSE,"Diagnostics";"Implied Outstanding Loss",#N/A,FALSE,"Diagnostics";"Paid Loss By Reported Loss",#N/A,FALSE,"Diagnostics";"Paid Loss By Closed Claims",#N/A,FALSE,"Diagnostics";"Reported Loss By Exposure",#N/A,FALSE,"Diagnostics";"Reported Claims By Exposure",#N/A,FALSE,"Diagnostics"}</definedName>
    <definedName name="nne_4_2">{"Case Reserves",#N/A,FALSE,"Diagnostics";"Implied Outstanding Loss",#N/A,FALSE,"Diagnostics";"Paid Loss By Reported Loss",#N/A,FALSE,"Diagnostics";"Paid Loss By Closed Claims",#N/A,FALSE,"Diagnostics";"Reported Loss By Exposure",#N/A,FALSE,"Diagnostics";"Reported Claims By Exposure",#N/A,FALSE,"Diagnostics"}</definedName>
    <definedName name="nne_4_3">{"Case Reserves",#N/A,FALSE,"Diagnostics";"Implied Outstanding Loss",#N/A,FALSE,"Diagnostics";"Paid Loss By Reported Loss",#N/A,FALSE,"Diagnostics";"Paid Loss By Closed Claims",#N/A,FALSE,"Diagnostics";"Reported Loss By Exposure",#N/A,FALSE,"Diagnostics";"Reported Claims By Exposure",#N/A,FALSE,"Diagnostics"}</definedName>
    <definedName name="nne_4_4">{"Case Reserves",#N/A,FALSE,"Diagnostics";"Implied Outstanding Loss",#N/A,FALSE,"Diagnostics";"Paid Loss By Reported Loss",#N/A,FALSE,"Diagnostics";"Paid Loss By Closed Claims",#N/A,FALSE,"Diagnostics";"Reported Loss By Exposure",#N/A,FALSE,"Diagnostics";"Reported Claims By Exposure",#N/A,FALSE,"Diagnostics"}</definedName>
    <definedName name="nne_4_5">{"Case Reserves",#N/A,FALSE,"Diagnostics";"Implied Outstanding Loss",#N/A,FALSE,"Diagnostics";"Paid Loss By Reported Loss",#N/A,FALSE,"Diagnostics";"Paid Loss By Closed Claims",#N/A,FALSE,"Diagnostics";"Reported Loss By Exposure",#N/A,FALSE,"Diagnostics";"Reported Claims By Exposure",#N/A,FALSE,"Diagnostics"}</definedName>
    <definedName name="nne_5">{"Case Reserves",#N/A,FALSE,"Diagnostics";"Implied Outstanding Loss",#N/A,FALSE,"Diagnostics";"Paid Loss By Reported Loss",#N/A,FALSE,"Diagnostics";"Paid Loss By Closed Claims",#N/A,FALSE,"Diagnostics";"Reported Loss By Exposure",#N/A,FALSE,"Diagnostics";"Reported Claims By Exposure",#N/A,FALSE,"Diagnostics"}</definedName>
    <definedName name="nne_5_1">{"Case Reserves",#N/A,FALSE,"Diagnostics";"Implied Outstanding Loss",#N/A,FALSE,"Diagnostics";"Paid Loss By Reported Loss",#N/A,FALSE,"Diagnostics";"Paid Loss By Closed Claims",#N/A,FALSE,"Diagnostics";"Reported Loss By Exposure",#N/A,FALSE,"Diagnostics";"Reported Claims By Exposure",#N/A,FALSE,"Diagnostics"}</definedName>
    <definedName name="nne_5_2">{"Case Reserves",#N/A,FALSE,"Diagnostics";"Implied Outstanding Loss",#N/A,FALSE,"Diagnostics";"Paid Loss By Reported Loss",#N/A,FALSE,"Diagnostics";"Paid Loss By Closed Claims",#N/A,FALSE,"Diagnostics";"Reported Loss By Exposure",#N/A,FALSE,"Diagnostics";"Reported Claims By Exposure",#N/A,FALSE,"Diagnostics"}</definedName>
    <definedName name="nne_5_3">{"Case Reserves",#N/A,FALSE,"Diagnostics";"Implied Outstanding Loss",#N/A,FALSE,"Diagnostics";"Paid Loss By Reported Loss",#N/A,FALSE,"Diagnostics";"Paid Loss By Closed Claims",#N/A,FALSE,"Diagnostics";"Reported Loss By Exposure",#N/A,FALSE,"Diagnostics";"Reported Claims By Exposure",#N/A,FALSE,"Diagnostics"}</definedName>
    <definedName name="nne_5_4">{"Case Reserves",#N/A,FALSE,"Diagnostics";"Implied Outstanding Loss",#N/A,FALSE,"Diagnostics";"Paid Loss By Reported Loss",#N/A,FALSE,"Diagnostics";"Paid Loss By Closed Claims",#N/A,FALSE,"Diagnostics";"Reported Loss By Exposure",#N/A,FALSE,"Diagnostics";"Reported Claims By Exposure",#N/A,FALSE,"Diagnostics"}</definedName>
    <definedName name="nne_5_5">{"Case Reserves",#N/A,FALSE,"Diagnostics";"Implied Outstanding Loss",#N/A,FALSE,"Diagnostics";"Paid Loss By Reported Loss",#N/A,FALSE,"Diagnostics";"Paid Loss By Closed Claims",#N/A,FALSE,"Diagnostics";"Reported Loss By Exposure",#N/A,FALSE,"Diagnostics";"Reported Claims By Exposure",#N/A,FALSE,"Diagnostics"}</definedName>
    <definedName name="nnh">{"Pa1",#N/A,FALSE,"OpExYTDvsPY";"Pa2",#N/A,FALSE,"OpExYTDvsPY"}</definedName>
    <definedName name="nnhbgv">{#N/A,#N/A,FALSE,"Contribution Analysis"}</definedName>
    <definedName name="nnn">{#N/A,#N/A,FALSE,"Assessment";#N/A,#N/A,FALSE,"Staffing";#N/A,#N/A,FALSE,"Hires";#N/A,#N/A,FALSE,"Assumptions"}</definedName>
    <definedName name="ÑÑÑ">{#N/A,#N/A,FALSE,"Aging Summary";#N/A,#N/A,FALSE,"Ratio Analysis";#N/A,#N/A,FALSE,"Test 120 Day Accts";#N/A,#N/A,FALSE,"Tickmarks"}</definedName>
    <definedName name="nnn_1">#REF!</definedName>
    <definedName name="nnn_1_1">{#N/A,#N/A,FALSE,"Assessment";#N/A,#N/A,FALSE,"Staffing";#N/A,#N/A,FALSE,"Hires";#N/A,#N/A,FALSE,"Assumptions"}</definedName>
    <definedName name="nnn_1_2">{#N/A,#N/A,FALSE,"Assessment";#N/A,#N/A,FALSE,"Staffing";#N/A,#N/A,FALSE,"Hires";#N/A,#N/A,FALSE,"Assumptions"}</definedName>
    <definedName name="nnn_1_3">{#N/A,#N/A,FALSE,"Assessment";#N/A,#N/A,FALSE,"Staffing";#N/A,#N/A,FALSE,"Hires";#N/A,#N/A,FALSE,"Assumptions"}</definedName>
    <definedName name="nnn_1_4">{#N/A,#N/A,FALSE,"Assessment";#N/A,#N/A,FALSE,"Staffing";#N/A,#N/A,FALSE,"Hires";#N/A,#N/A,FALSE,"Assumptions"}</definedName>
    <definedName name="nnn_1_5">{#N/A,#N/A,FALSE,"Assessment";#N/A,#N/A,FALSE,"Staffing";#N/A,#N/A,FALSE,"Hires";#N/A,#N/A,FALSE,"Assumptions"}</definedName>
    <definedName name="nnn_2">{#N/A,#N/A,FALSE,"Assessment";#N/A,#N/A,FALSE,"Staffing";#N/A,#N/A,FALSE,"Hires";#N/A,#N/A,FALSE,"Assumptions"}</definedName>
    <definedName name="nnn_2_1">{#N/A,#N/A,FALSE,"Assessment";#N/A,#N/A,FALSE,"Staffing";#N/A,#N/A,FALSE,"Hires";#N/A,#N/A,FALSE,"Assumptions"}</definedName>
    <definedName name="nnn_2_2">{#N/A,#N/A,FALSE,"Assessment";#N/A,#N/A,FALSE,"Staffing";#N/A,#N/A,FALSE,"Hires";#N/A,#N/A,FALSE,"Assumptions"}</definedName>
    <definedName name="nnn_2_3">{#N/A,#N/A,FALSE,"Assessment";#N/A,#N/A,FALSE,"Staffing";#N/A,#N/A,FALSE,"Hires";#N/A,#N/A,FALSE,"Assumptions"}</definedName>
    <definedName name="nnn_2_4">{#N/A,#N/A,FALSE,"Assessment";#N/A,#N/A,FALSE,"Staffing";#N/A,#N/A,FALSE,"Hires";#N/A,#N/A,FALSE,"Assumptions"}</definedName>
    <definedName name="nnn_2_5">{#N/A,#N/A,FALSE,"Assessment";#N/A,#N/A,FALSE,"Staffing";#N/A,#N/A,FALSE,"Hires";#N/A,#N/A,FALSE,"Assumptions"}</definedName>
    <definedName name="nnn_3">{#N/A,#N/A,FALSE,"Assessment";#N/A,#N/A,FALSE,"Staffing";#N/A,#N/A,FALSE,"Hires";#N/A,#N/A,FALSE,"Assumptions"}</definedName>
    <definedName name="nnn_3_1">{#N/A,#N/A,FALSE,"Assessment";#N/A,#N/A,FALSE,"Staffing";#N/A,#N/A,FALSE,"Hires";#N/A,#N/A,FALSE,"Assumptions"}</definedName>
    <definedName name="nnn_3_2">{#N/A,#N/A,FALSE,"Assessment";#N/A,#N/A,FALSE,"Staffing";#N/A,#N/A,FALSE,"Hires";#N/A,#N/A,FALSE,"Assumptions"}</definedName>
    <definedName name="nnn_3_3">{#N/A,#N/A,FALSE,"Assessment";#N/A,#N/A,FALSE,"Staffing";#N/A,#N/A,FALSE,"Hires";#N/A,#N/A,FALSE,"Assumptions"}</definedName>
    <definedName name="nnn_3_4">{#N/A,#N/A,FALSE,"Assessment";#N/A,#N/A,FALSE,"Staffing";#N/A,#N/A,FALSE,"Hires";#N/A,#N/A,FALSE,"Assumptions"}</definedName>
    <definedName name="nnn_3_5">{#N/A,#N/A,FALSE,"Assessment";#N/A,#N/A,FALSE,"Staffing";#N/A,#N/A,FALSE,"Hires";#N/A,#N/A,FALSE,"Assumptions"}</definedName>
    <definedName name="nnn_4">{#N/A,#N/A,FALSE,"Assessment";#N/A,#N/A,FALSE,"Staffing";#N/A,#N/A,FALSE,"Hires";#N/A,#N/A,FALSE,"Assumptions"}</definedName>
    <definedName name="nnn_4_1">{#N/A,#N/A,FALSE,"Assessment";#N/A,#N/A,FALSE,"Staffing";#N/A,#N/A,FALSE,"Hires";#N/A,#N/A,FALSE,"Assumptions"}</definedName>
    <definedName name="nnn_4_2">{#N/A,#N/A,FALSE,"Assessment";#N/A,#N/A,FALSE,"Staffing";#N/A,#N/A,FALSE,"Hires";#N/A,#N/A,FALSE,"Assumptions"}</definedName>
    <definedName name="nnn_4_3">{#N/A,#N/A,FALSE,"Assessment";#N/A,#N/A,FALSE,"Staffing";#N/A,#N/A,FALSE,"Hires";#N/A,#N/A,FALSE,"Assumptions"}</definedName>
    <definedName name="nnn_4_4">{#N/A,#N/A,FALSE,"Assessment";#N/A,#N/A,FALSE,"Staffing";#N/A,#N/A,FALSE,"Hires";#N/A,#N/A,FALSE,"Assumptions"}</definedName>
    <definedName name="nnn_4_5">{#N/A,#N/A,FALSE,"Assessment";#N/A,#N/A,FALSE,"Staffing";#N/A,#N/A,FALSE,"Hires";#N/A,#N/A,FALSE,"Assumptions"}</definedName>
    <definedName name="nnn_5">{#N/A,#N/A,FALSE,"Assessment";#N/A,#N/A,FALSE,"Staffing";#N/A,#N/A,FALSE,"Hires";#N/A,#N/A,FALSE,"Assumptions"}</definedName>
    <definedName name="nnn_5_1">{#N/A,#N/A,FALSE,"Assessment";#N/A,#N/A,FALSE,"Staffing";#N/A,#N/A,FALSE,"Hires";#N/A,#N/A,FALSE,"Assumptions"}</definedName>
    <definedName name="nnn_5_2">{#N/A,#N/A,FALSE,"Assessment";#N/A,#N/A,FALSE,"Staffing";#N/A,#N/A,FALSE,"Hires";#N/A,#N/A,FALSE,"Assumptions"}</definedName>
    <definedName name="nnn_5_3">{#N/A,#N/A,FALSE,"Assessment";#N/A,#N/A,FALSE,"Staffing";#N/A,#N/A,FALSE,"Hires";#N/A,#N/A,FALSE,"Assumptions"}</definedName>
    <definedName name="nnn_5_4">{#N/A,#N/A,FALSE,"Assessment";#N/A,#N/A,FALSE,"Staffing";#N/A,#N/A,FALSE,"Hires";#N/A,#N/A,FALSE,"Assumptions"}</definedName>
    <definedName name="nnn_5_5">{#N/A,#N/A,FALSE,"Assessment";#N/A,#N/A,FALSE,"Staffing";#N/A,#N/A,FALSE,"Hires";#N/A,#N/A,FALSE,"Assumptions"}</definedName>
    <definedName name="NNner">#REF!</definedName>
    <definedName name="nnnn">{#N/A,#N/A,FALSE,"Job Sched"}</definedName>
    <definedName name="nnnn_1">#REF!</definedName>
    <definedName name="nnnnn">#REF!</definedName>
    <definedName name="nnnnn_1">#REF!</definedName>
    <definedName name="nnnnnn">#REF!</definedName>
    <definedName name="nnnnnn_1">#REF!</definedName>
    <definedName name="nnnnnnn">{#N/A,#N/A,TRUE,"TS";#N/A,#N/A,TRUE,"Combo";#N/A,#N/A,TRUE,"FAIR";#N/A,#N/A,TRUE,"RBC";#N/A,#N/A,TRUE,"xxxx"}</definedName>
    <definedName name="nnnnnnnnnn">#REF!</definedName>
    <definedName name="nnnnnnnnnn_1">#REF!</definedName>
    <definedName name="nnnnnnnnnnnnnnnnnn">#REF!</definedName>
    <definedName name="nnr">{"Frequency Graph",#N/A,FALSE,"Trend";"Loss Cost Graph",#N/A,FALSE,"Trend";"Severity Trend Graph",#N/A,FALSE,"Trend"}</definedName>
    <definedName name="nnr_1">{"Frequency Graph",#N/A,FALSE,"Trend";"Loss Cost Graph",#N/A,FALSE,"Trend";"Severity Trend Graph",#N/A,FALSE,"Trend"}</definedName>
    <definedName name="nnr_1_1">{"Frequency Graph",#N/A,FALSE,"Trend";"Loss Cost Graph",#N/A,FALSE,"Trend";"Severity Trend Graph",#N/A,FALSE,"Trend"}</definedName>
    <definedName name="nnr_1_2">{"Frequency Graph",#N/A,FALSE,"Trend";"Loss Cost Graph",#N/A,FALSE,"Trend";"Severity Trend Graph",#N/A,FALSE,"Trend"}</definedName>
    <definedName name="nnr_1_3">{"Frequency Graph",#N/A,FALSE,"Trend";"Loss Cost Graph",#N/A,FALSE,"Trend";"Severity Trend Graph",#N/A,FALSE,"Trend"}</definedName>
    <definedName name="nnr_1_4">{"Frequency Graph",#N/A,FALSE,"Trend";"Loss Cost Graph",#N/A,FALSE,"Trend";"Severity Trend Graph",#N/A,FALSE,"Trend"}</definedName>
    <definedName name="nnr_1_5">{"Frequency Graph",#N/A,FALSE,"Trend";"Loss Cost Graph",#N/A,FALSE,"Trend";"Severity Trend Graph",#N/A,FALSE,"Trend"}</definedName>
    <definedName name="nnr_2">{"Frequency Graph",#N/A,FALSE,"Trend";"Loss Cost Graph",#N/A,FALSE,"Trend";"Severity Trend Graph",#N/A,FALSE,"Trend"}</definedName>
    <definedName name="nnr_2_1">{"Frequency Graph",#N/A,FALSE,"Trend";"Loss Cost Graph",#N/A,FALSE,"Trend";"Severity Trend Graph",#N/A,FALSE,"Trend"}</definedName>
    <definedName name="nnr_2_2">{"Frequency Graph",#N/A,FALSE,"Trend";"Loss Cost Graph",#N/A,FALSE,"Trend";"Severity Trend Graph",#N/A,FALSE,"Trend"}</definedName>
    <definedName name="nnr_2_3">{"Frequency Graph",#N/A,FALSE,"Trend";"Loss Cost Graph",#N/A,FALSE,"Trend";"Severity Trend Graph",#N/A,FALSE,"Trend"}</definedName>
    <definedName name="nnr_2_4">{"Frequency Graph",#N/A,FALSE,"Trend";"Loss Cost Graph",#N/A,FALSE,"Trend";"Severity Trend Graph",#N/A,FALSE,"Trend"}</definedName>
    <definedName name="nnr_2_5">{"Frequency Graph",#N/A,FALSE,"Trend";"Loss Cost Graph",#N/A,FALSE,"Trend";"Severity Trend Graph",#N/A,FALSE,"Trend"}</definedName>
    <definedName name="nnr_3">{"Frequency Graph",#N/A,FALSE,"Trend";"Loss Cost Graph",#N/A,FALSE,"Trend";"Severity Trend Graph",#N/A,FALSE,"Trend"}</definedName>
    <definedName name="nnr_3_1">{"Frequency Graph",#N/A,FALSE,"Trend";"Loss Cost Graph",#N/A,FALSE,"Trend";"Severity Trend Graph",#N/A,FALSE,"Trend"}</definedName>
    <definedName name="nnr_3_2">{"Frequency Graph",#N/A,FALSE,"Trend";"Loss Cost Graph",#N/A,FALSE,"Trend";"Severity Trend Graph",#N/A,FALSE,"Trend"}</definedName>
    <definedName name="nnr_3_3">{"Frequency Graph",#N/A,FALSE,"Trend";"Loss Cost Graph",#N/A,FALSE,"Trend";"Severity Trend Graph",#N/A,FALSE,"Trend"}</definedName>
    <definedName name="nnr_3_4">{"Frequency Graph",#N/A,FALSE,"Trend";"Loss Cost Graph",#N/A,FALSE,"Trend";"Severity Trend Graph",#N/A,FALSE,"Trend"}</definedName>
    <definedName name="nnr_3_5">{"Frequency Graph",#N/A,FALSE,"Trend";"Loss Cost Graph",#N/A,FALSE,"Trend";"Severity Trend Graph",#N/A,FALSE,"Trend"}</definedName>
    <definedName name="nnr_4">{"Frequency Graph",#N/A,FALSE,"Trend";"Loss Cost Graph",#N/A,FALSE,"Trend";"Severity Trend Graph",#N/A,FALSE,"Trend"}</definedName>
    <definedName name="nnr_4_1">{"Frequency Graph",#N/A,FALSE,"Trend";"Loss Cost Graph",#N/A,FALSE,"Trend";"Severity Trend Graph",#N/A,FALSE,"Trend"}</definedName>
    <definedName name="nnr_4_2">{"Frequency Graph",#N/A,FALSE,"Trend";"Loss Cost Graph",#N/A,FALSE,"Trend";"Severity Trend Graph",#N/A,FALSE,"Trend"}</definedName>
    <definedName name="nnr_4_3">{"Frequency Graph",#N/A,FALSE,"Trend";"Loss Cost Graph",#N/A,FALSE,"Trend";"Severity Trend Graph",#N/A,FALSE,"Trend"}</definedName>
    <definedName name="nnr_4_4">{"Frequency Graph",#N/A,FALSE,"Trend";"Loss Cost Graph",#N/A,FALSE,"Trend";"Severity Trend Graph",#N/A,FALSE,"Trend"}</definedName>
    <definedName name="nnr_4_5">{"Frequency Graph",#N/A,FALSE,"Trend";"Loss Cost Graph",#N/A,FALSE,"Trend";"Severity Trend Graph",#N/A,FALSE,"Trend"}</definedName>
    <definedName name="nnr_5">{"Frequency Graph",#N/A,FALSE,"Trend";"Loss Cost Graph",#N/A,FALSE,"Trend";"Severity Trend Graph",#N/A,FALSE,"Trend"}</definedName>
    <definedName name="nnr_5_1">{"Frequency Graph",#N/A,FALSE,"Trend";"Loss Cost Graph",#N/A,FALSE,"Trend";"Severity Trend Graph",#N/A,FALSE,"Trend"}</definedName>
    <definedName name="nnr_5_2">{"Frequency Graph",#N/A,FALSE,"Trend";"Loss Cost Graph",#N/A,FALSE,"Trend";"Severity Trend Graph",#N/A,FALSE,"Trend"}</definedName>
    <definedName name="nnr_5_3">{"Frequency Graph",#N/A,FALSE,"Trend";"Loss Cost Graph",#N/A,FALSE,"Trend";"Severity Trend Graph",#N/A,FALSE,"Trend"}</definedName>
    <definedName name="nnr_5_4">{"Frequency Graph",#N/A,FALSE,"Trend";"Loss Cost Graph",#N/A,FALSE,"Trend";"Severity Trend Graph",#N/A,FALSE,"Trend"}</definedName>
    <definedName name="nnr_5_5">{"Frequency Graph",#N/A,FALSE,"Trend";"Loss Cost Graph",#N/A,FALSE,"Trend";"Severity Trend Graph",#N/A,FALSE,"Trend"}</definedName>
    <definedName name="no">{"Data Worksheet",#N/A,FALSE,"CAREY97"}</definedName>
    <definedName name="NOBL">{"AQUIRORDCF",#N/A,FALSE,"Merger consequences";"Acquirorassns",#N/A,FALSE,"Merger consequences"}</definedName>
    <definedName name="noemi">{#N/A,#N/A,FALSE,"Costos Productos 6A";#N/A,#N/A,FALSE,"Costo Unitario Total H-94-12"}</definedName>
    <definedName name="noidea">{#N/A,#N/A,FALSE,"Calc";#N/A,#N/A,FALSE,"Sensitivity";#N/A,#N/A,FALSE,"LT Earn.Dil.";#N/A,#N/A,FALSE,"Dil. AVP"}</definedName>
    <definedName name="noidea1">{#N/A,#N/A,FALSE,"Calc";#N/A,#N/A,FALSE,"Sensitivity";#N/A,#N/A,FALSE,"LT Earn.Dil.";#N/A,#N/A,FALSE,"Dil. AVP"}</definedName>
    <definedName name="noidea10">{#N/A,#N/A,FALSE,"Calc";#N/A,#N/A,FALSE,"Sensitivity";#N/A,#N/A,FALSE,"LT Earn.Dil.";#N/A,#N/A,FALSE,"Dil. AVP"}</definedName>
    <definedName name="NOIDEA2">{#N/A,#N/A,FALSE,"Calc";#N/A,#N/A,FALSE,"Sensitivity";#N/A,#N/A,FALSE,"LT Earn.Dil.";#N/A,#N/A,FALSE,"Dil. AVP"}</definedName>
    <definedName name="noidea20">{#N/A,#N/A,FALSE,"Calc";#N/A,#N/A,FALSE,"Sensitivity";#N/A,#N/A,FALSE,"LT Earn.Dil.";#N/A,#N/A,FALSE,"Dil. AVP"}</definedName>
    <definedName name="noidea3">{#N/A,#N/A,FALSE,"Calc";#N/A,#N/A,FALSE,"Sensitivity";#N/A,#N/A,FALSE,"LT Earn.Dil.";#N/A,#N/A,FALSE,"Dil. AVP"}</definedName>
    <definedName name="noidea4">{#N/A,#N/A,FALSE,"Calc";#N/A,#N/A,FALSE,"Sensitivity";#N/A,#N/A,FALSE,"LT Earn.Dil.";#N/A,#N/A,FALSE,"Dil. AVP"}</definedName>
    <definedName name="noidea5">{#N/A,#N/A,FALSE,"Calc";#N/A,#N/A,FALSE,"Sensitivity";#N/A,#N/A,FALSE,"LT Earn.Dil.";#N/A,#N/A,FALSE,"Dil. AVP"}</definedName>
    <definedName name="noidea6">{#N/A,#N/A,FALSE,"Calc";#N/A,#N/A,FALSE,"Sensitivity";#N/A,#N/A,FALSE,"LT Earn.Dil.";#N/A,#N/A,FALSE,"Dil. AVP"}</definedName>
    <definedName name="noidea7">{#N/A,#N/A,FALSE,"Calc";#N/A,#N/A,FALSE,"Sensitivity";#N/A,#N/A,FALSE,"LT Earn.Dil.";#N/A,#N/A,FALSE,"Dil. AVP"}</definedName>
    <definedName name="nol">{#N/A,#N/A,FALSE,"91NOLCB";#N/A,#N/A,FALSE,"92NOLCB";#N/A,#N/A,FALSE,"93NOLCB"}</definedName>
    <definedName name="NOL_S">#REF!</definedName>
    <definedName name="NOLRefund">#REF!</definedName>
    <definedName name="nom">{"income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NON_CASH">"NON_CASH"</definedName>
    <definedName name="NON_INTEREST_EXP">"NON_INTEREST_EXP"</definedName>
    <definedName name="NON_INTEREST_INC">"NON_INTEREST_INC"</definedName>
    <definedName name="Noncompmethod">#REF!</definedName>
    <definedName name="None">{#N/A,#N/A,FALSE,"EXEC SUMM";#N/A,#N/A,FALSE,"KMART CON MTH";#N/A,#N/A,FALSE,"KMART CON YTD";#N/A,#N/A,FALSE,"USKMART OPER";#N/A,#N/A,FALSE,"INTNTL OPER";#N/A,#N/A,FALSE,"USKMART YTD";#N/A,#N/A,FALSE,"KMART4QTR FORECAST";#N/A,#N/A,FALSE,"FULL YEAR FORECAST"}</definedName>
    <definedName name="None_1">{#N/A,#N/A,FALSE,"EXEC SUMM";#N/A,#N/A,FALSE,"KMART CON MTH";#N/A,#N/A,FALSE,"KMART CON YTD";#N/A,#N/A,FALSE,"USKMART OPER";#N/A,#N/A,FALSE,"INTNTL OPER";#N/A,#N/A,FALSE,"USKMART YTD";#N/A,#N/A,FALSE,"KMART4QTR FORECAST";#N/A,#N/A,FALSE,"FULL YEAR FORECAST"}</definedName>
    <definedName name="none_1_1">{#N/A,#N/A,FALSE,"Antony Financials";#N/A,#N/A,FALSE,"Cowboy Financials";#N/A,#N/A,FALSE,"Combined";#N/A,#N/A,FALSE,"Valuematrix";#N/A,#N/A,FALSE,"DCFAntony";#N/A,#N/A,FALSE,"DCFCowboy";#N/A,#N/A,FALSE,"DCFCombined"}</definedName>
    <definedName name="none_1_2">{#N/A,#N/A,FALSE,"Antony Financials";#N/A,#N/A,FALSE,"Cowboy Financials";#N/A,#N/A,FALSE,"Combined";#N/A,#N/A,FALSE,"Valuematrix";#N/A,#N/A,FALSE,"DCFAntony";#N/A,#N/A,FALSE,"DCFCowboy";#N/A,#N/A,FALSE,"DCFCombined"}</definedName>
    <definedName name="none_1_3">{#N/A,#N/A,FALSE,"Antony Financials";#N/A,#N/A,FALSE,"Cowboy Financials";#N/A,#N/A,FALSE,"Combined";#N/A,#N/A,FALSE,"Valuematrix";#N/A,#N/A,FALSE,"DCFAntony";#N/A,#N/A,FALSE,"DCFCowboy";#N/A,#N/A,FALSE,"DCFCombined"}</definedName>
    <definedName name="none_1_4">{#N/A,#N/A,FALSE,"Antony Financials";#N/A,#N/A,FALSE,"Cowboy Financials";#N/A,#N/A,FALSE,"Combined";#N/A,#N/A,FALSE,"Valuematrix";#N/A,#N/A,FALSE,"DCFAntony";#N/A,#N/A,FALSE,"DCFCowboy";#N/A,#N/A,FALSE,"DCFCombined"}</definedName>
    <definedName name="none_1_5">{#N/A,#N/A,FALSE,"Antony Financials";#N/A,#N/A,FALSE,"Cowboy Financials";#N/A,#N/A,FALSE,"Combined";#N/A,#N/A,FALSE,"Valuematrix";#N/A,#N/A,FALSE,"DCFAntony";#N/A,#N/A,FALSE,"DCFCowboy";#N/A,#N/A,FALSE,"DCFCombined"}</definedName>
    <definedName name="None_2">{"TRAD_SALES",#N/A,FALSE,"TRAD"}</definedName>
    <definedName name="none_2_1">{#N/A,#N/A,FALSE,"Antony Financials";#N/A,#N/A,FALSE,"Cowboy Financials";#N/A,#N/A,FALSE,"Combined";#N/A,#N/A,FALSE,"Valuematrix";#N/A,#N/A,FALSE,"DCFAntony";#N/A,#N/A,FALSE,"DCFCowboy";#N/A,#N/A,FALSE,"DCFCombined"}</definedName>
    <definedName name="none_2_2">{#N/A,#N/A,FALSE,"Antony Financials";#N/A,#N/A,FALSE,"Cowboy Financials";#N/A,#N/A,FALSE,"Combined";#N/A,#N/A,FALSE,"Valuematrix";#N/A,#N/A,FALSE,"DCFAntony";#N/A,#N/A,FALSE,"DCFCowboy";#N/A,#N/A,FALSE,"DCFCombined"}</definedName>
    <definedName name="none_2_3">{#N/A,#N/A,FALSE,"Antony Financials";#N/A,#N/A,FALSE,"Cowboy Financials";#N/A,#N/A,FALSE,"Combined";#N/A,#N/A,FALSE,"Valuematrix";#N/A,#N/A,FALSE,"DCFAntony";#N/A,#N/A,FALSE,"DCFCowboy";#N/A,#N/A,FALSE,"DCFCombined"}</definedName>
    <definedName name="none_2_4">{#N/A,#N/A,FALSE,"Antony Financials";#N/A,#N/A,FALSE,"Cowboy Financials";#N/A,#N/A,FALSE,"Combined";#N/A,#N/A,FALSE,"Valuematrix";#N/A,#N/A,FALSE,"DCFAntony";#N/A,#N/A,FALSE,"DCFCowboy";#N/A,#N/A,FALSE,"DCFCombined"}</definedName>
    <definedName name="none_2_5">{#N/A,#N/A,FALSE,"Antony Financials";#N/A,#N/A,FALSE,"Cowboy Financials";#N/A,#N/A,FALSE,"Combined";#N/A,#N/A,FALSE,"Valuematrix";#N/A,#N/A,FALSE,"DCFAntony";#N/A,#N/A,FALSE,"DCFCowboy";#N/A,#N/A,FALSE,"DCFCombined"}</definedName>
    <definedName name="none_3">{#N/A,#N/A,FALSE,"Antony Financials";#N/A,#N/A,FALSE,"Cowboy Financials";#N/A,#N/A,FALSE,"Combined";#N/A,#N/A,FALSE,"Valuematrix";#N/A,#N/A,FALSE,"DCFAntony";#N/A,#N/A,FALSE,"DCFCowboy";#N/A,#N/A,FALSE,"DCFCombined"}</definedName>
    <definedName name="none_3_1">{#N/A,#N/A,FALSE,"Antony Financials";#N/A,#N/A,FALSE,"Cowboy Financials";#N/A,#N/A,FALSE,"Combined";#N/A,#N/A,FALSE,"Valuematrix";#N/A,#N/A,FALSE,"DCFAntony";#N/A,#N/A,FALSE,"DCFCowboy";#N/A,#N/A,FALSE,"DCFCombined"}</definedName>
    <definedName name="none_3_2">{#N/A,#N/A,FALSE,"Antony Financials";#N/A,#N/A,FALSE,"Cowboy Financials";#N/A,#N/A,FALSE,"Combined";#N/A,#N/A,FALSE,"Valuematrix";#N/A,#N/A,FALSE,"DCFAntony";#N/A,#N/A,FALSE,"DCFCowboy";#N/A,#N/A,FALSE,"DCFCombined"}</definedName>
    <definedName name="none_3_3">{#N/A,#N/A,FALSE,"Antony Financials";#N/A,#N/A,FALSE,"Cowboy Financials";#N/A,#N/A,FALSE,"Combined";#N/A,#N/A,FALSE,"Valuematrix";#N/A,#N/A,FALSE,"DCFAntony";#N/A,#N/A,FALSE,"DCFCowboy";#N/A,#N/A,FALSE,"DCFCombined"}</definedName>
    <definedName name="none_3_4">{#N/A,#N/A,FALSE,"Antony Financials";#N/A,#N/A,FALSE,"Cowboy Financials";#N/A,#N/A,FALSE,"Combined";#N/A,#N/A,FALSE,"Valuematrix";#N/A,#N/A,FALSE,"DCFAntony";#N/A,#N/A,FALSE,"DCFCowboy";#N/A,#N/A,FALSE,"DCFCombined"}</definedName>
    <definedName name="none_3_5">{#N/A,#N/A,FALSE,"Antony Financials";#N/A,#N/A,FALSE,"Cowboy Financials";#N/A,#N/A,FALSE,"Combined";#N/A,#N/A,FALSE,"Valuematrix";#N/A,#N/A,FALSE,"DCFAntony";#N/A,#N/A,FALSE,"DCFCowboy";#N/A,#N/A,FALSE,"DCFCombined"}</definedName>
    <definedName name="none_4">{#N/A,#N/A,FALSE,"Antony Financials";#N/A,#N/A,FALSE,"Cowboy Financials";#N/A,#N/A,FALSE,"Combined";#N/A,#N/A,FALSE,"Valuematrix";#N/A,#N/A,FALSE,"DCFAntony";#N/A,#N/A,FALSE,"DCFCowboy";#N/A,#N/A,FALSE,"DCFCombined"}</definedName>
    <definedName name="none_4_1">{#N/A,#N/A,FALSE,"Antony Financials";#N/A,#N/A,FALSE,"Cowboy Financials";#N/A,#N/A,FALSE,"Combined";#N/A,#N/A,FALSE,"Valuematrix";#N/A,#N/A,FALSE,"DCFAntony";#N/A,#N/A,FALSE,"DCFCowboy";#N/A,#N/A,FALSE,"DCFCombined"}</definedName>
    <definedName name="none_4_2">{#N/A,#N/A,FALSE,"Antony Financials";#N/A,#N/A,FALSE,"Cowboy Financials";#N/A,#N/A,FALSE,"Combined";#N/A,#N/A,FALSE,"Valuematrix";#N/A,#N/A,FALSE,"DCFAntony";#N/A,#N/A,FALSE,"DCFCowboy";#N/A,#N/A,FALSE,"DCFCombined"}</definedName>
    <definedName name="none_4_3">{#N/A,#N/A,FALSE,"Antony Financials";#N/A,#N/A,FALSE,"Cowboy Financials";#N/A,#N/A,FALSE,"Combined";#N/A,#N/A,FALSE,"Valuematrix";#N/A,#N/A,FALSE,"DCFAntony";#N/A,#N/A,FALSE,"DCFCowboy";#N/A,#N/A,FALSE,"DCFCombined"}</definedName>
    <definedName name="none_4_4">{#N/A,#N/A,FALSE,"Antony Financials";#N/A,#N/A,FALSE,"Cowboy Financials";#N/A,#N/A,FALSE,"Combined";#N/A,#N/A,FALSE,"Valuematrix";#N/A,#N/A,FALSE,"DCFAntony";#N/A,#N/A,FALSE,"DCFCowboy";#N/A,#N/A,FALSE,"DCFCombined"}</definedName>
    <definedName name="none_4_5">{#N/A,#N/A,FALSE,"Antony Financials";#N/A,#N/A,FALSE,"Cowboy Financials";#N/A,#N/A,FALSE,"Combined";#N/A,#N/A,FALSE,"Valuematrix";#N/A,#N/A,FALSE,"DCFAntony";#N/A,#N/A,FALSE,"DCFCowboy";#N/A,#N/A,FALSE,"DCFCombined"}</definedName>
    <definedName name="none_5">{#N/A,#N/A,FALSE,"Antony Financials";#N/A,#N/A,FALSE,"Cowboy Financials";#N/A,#N/A,FALSE,"Combined";#N/A,#N/A,FALSE,"Valuematrix";#N/A,#N/A,FALSE,"DCFAntony";#N/A,#N/A,FALSE,"DCFCowboy";#N/A,#N/A,FALSE,"DCFCombined"}</definedName>
    <definedName name="none_5_1">{#N/A,#N/A,FALSE,"Antony Financials";#N/A,#N/A,FALSE,"Cowboy Financials";#N/A,#N/A,FALSE,"Combined";#N/A,#N/A,FALSE,"Valuematrix";#N/A,#N/A,FALSE,"DCFAntony";#N/A,#N/A,FALSE,"DCFCowboy";#N/A,#N/A,FALSE,"DCFCombined"}</definedName>
    <definedName name="none_5_2">{#N/A,#N/A,FALSE,"Antony Financials";#N/A,#N/A,FALSE,"Cowboy Financials";#N/A,#N/A,FALSE,"Combined";#N/A,#N/A,FALSE,"Valuematrix";#N/A,#N/A,FALSE,"DCFAntony";#N/A,#N/A,FALSE,"DCFCowboy";#N/A,#N/A,FALSE,"DCFCombined"}</definedName>
    <definedName name="none_5_3">{#N/A,#N/A,FALSE,"Antony Financials";#N/A,#N/A,FALSE,"Cowboy Financials";#N/A,#N/A,FALSE,"Combined";#N/A,#N/A,FALSE,"Valuematrix";#N/A,#N/A,FALSE,"DCFAntony";#N/A,#N/A,FALSE,"DCFCowboy";#N/A,#N/A,FALSE,"DCFCombined"}</definedName>
    <definedName name="none_5_4">{#N/A,#N/A,FALSE,"Antony Financials";#N/A,#N/A,FALSE,"Cowboy Financials";#N/A,#N/A,FALSE,"Combined";#N/A,#N/A,FALSE,"Valuematrix";#N/A,#N/A,FALSE,"DCFAntony";#N/A,#N/A,FALSE,"DCFCowboy";#N/A,#N/A,FALSE,"DCFCombined"}</definedName>
    <definedName name="none_5_5">{#N/A,#N/A,FALSE,"Antony Financials";#N/A,#N/A,FALSE,"Cowboy Financials";#N/A,#N/A,FALSE,"Combined";#N/A,#N/A,FALSE,"Valuematrix";#N/A,#N/A,FALSE,"DCFAntony";#N/A,#N/A,FALSE,"DCFCowboy";#N/A,#N/A,FALSE,"DCFCombined"}</definedName>
    <definedName name="none2">{"QTR1",#N/A,FALSE,"Q1 Detail";"QTR2",#N/A,FALSE,"Q2 Detail";"QTR3",#N/A,FALSE,"Q3 Detail";"QTR4",#N/A,FALSE,"Q4 Detail"}</definedName>
    <definedName name="none3">{"QTR1",#N/A,FALSE,"96OUT";"QTR2",#N/A,FALSE,"96OUT";"QTR3",#N/A,FALSE,"96OUT";"QTR4",#N/A,FALSE,"96OUT";"YEAR",#N/A,FALSE,"96OUT"}</definedName>
    <definedName name="none4">{#N/A,#N/A,TRUE,"PAGE 2";#N/A,#N/A,TRUE,"PAGE 3";#N/A,#N/A,TRUE,"PAGE4"}</definedName>
    <definedName name="none5">{"QTR2",#N/A,FALSE,"OTK6_27";#N/A,#N/A,FALSE,"Q2 Detail";"SIXMTH",#N/A,FALSE,"OTK6_27";"qtr3",#N/A,FALSE,"OTK6_27";#N/A,#N/A,FALSE,"Q3 Detail";"NINEMTH",#N/A,FALSE,"OTK6_27";"qtr4",#N/A,FALSE,"OTK6_27";#N/A,#N/A,FALSE,"Q4 Detail";"YEAR",#N/A,FALSE,"OTK6_27"}</definedName>
    <definedName name="none6">{"OUTLK3YROCC",#N/A,FALSE,"3YR_OCC"}</definedName>
    <definedName name="none7">{"QTR2",#N/A,FALSE,"OTK6_27";#N/A,#N/A,FALSE,"Q2 Detail";"SIXMTH",#N/A,FALSE,"OTK6_27";"qtr3",#N/A,FALSE,"OTK6_27";#N/A,#N/A,FALSE,"Q3 Detail";"NINEMTH",#N/A,FALSE,"OTK6_27";"qtr4",#N/A,FALSE,"OTK6_27";#N/A,#N/A,FALSE,"Q4 Detail";"YEAR",#N/A,FALSE,"OTK6_27"}</definedName>
    <definedName name="nonee">{"Fcst by Qtr Full",#N/A,FALSE,"Tot PalmPalm";"Fcst by Qtr Full",#N/A,FALSE,"Tot Device";"Fcst by Qtr Full",#N/A,FALSE,"Platform";"Fcst by Qtr Full",#N/A,FALSE,"Palm.Net";"Fcst by Qtr Full",#N/A,FALSE,"Elim"}</definedName>
    <definedName name="nono">#REF!</definedName>
    <definedName name="NONONO">{#N/A,#N/A,FALSE,"plan";#N/A,#N/A,FALSE,"history";#N/A,#N/A,FALSE,"Prodinv";#N/A,#N/A,FALSE,"HISTGRAPH"}</definedName>
    <definedName name="Nope">{"'Bellville Acetylene'!$A$1:$L$99"}</definedName>
    <definedName name="NORM">#REF!</definedName>
    <definedName name="NORMAL_INC_AFTER">"NORMAL_INC_AFTER"</definedName>
    <definedName name="NORMAL_INC_AVAIL">"NORMAL_INC_AVAIL"</definedName>
    <definedName name="NORMAL_INC_BEFORE">"NORMAL_INC_BEFORE"</definedName>
    <definedName name="NorthernRef">#REF!</definedName>
    <definedName name="NoSh">#REF!</definedName>
    <definedName name="nossss">#REF!</definedName>
    <definedName name="nossss_1">#REF!</definedName>
    <definedName name="not">{"International Total",#N/A,FALSE,"Sheet1";"Mexico (5)",#N/A,FALSE,"Sheet1";"Mexico (37)",#N/A,FALSE,"Sheet1";"Puerto Rico (10)",#N/A,FALSE,"Sheet1"}</definedName>
    <definedName name="Note">#REF!</definedName>
    <definedName name="notepaper">{"bsheet",#N/A,FALSE,"Present";"income",#N/A,FALSE,"Present";"ratios1",#N/A,FALSE,"Present";"expenses",#N/A,FALSE,"Present";"ratios2",#N/A,FALSE,"Present";"cashflow",#N/A,FALSE,"Present";"GAAP",#N/A,FALSE,"Present";"dividends",#N/A,FALSE,"Present";"invest1",#N/A,FALSE,"Present";"earned",#N/A,FALSE,"Present";"reserves1",#N/A,FALSE,"Present";"reserves2",#N/A,FALSE,"Present"}</definedName>
    <definedName name="notepate">{#N/A,#N/A,TRUE,"Deal Summary";#N/A,#N/A,TRUE,"CGIC &amp;PLICO Results";#N/A,#N/A,TRUE,"Consolidated Results";#N/A,#N/A,TRUE,"Consolidated Sources_Uses";#N/A,#N/A,TRUE,"BS";#N/A,#N/A,TRUE,"Income Statement";#N/A,#N/A,TRUE,"Accretion_Dilution";#N/A,#N/A,TRUE,"Matrix";#N/A,#N/A,TRUE,"Purchase_sensitivity";#N/A,#N/A,TRUE,"TEMPLATE";#N/A,#N/A,TRUE,"NII Reconc";#N/A,#N/A,TRUE,"CG Rollup";#N/A,#N/A,TRUE,"PYR Rollup";#N/A,#N/A,TRUE,"CG New MS";#N/A,#N/A,TRUE,"CG &amp; PYR Stat Info ----&gt;";#N/A,#N/A,TRUE,"CG Med Sup";#N/A,#N/A,TRUE,"CG DI";#N/A,#N/A,TRUE,"CG A&amp;H";#N/A,#N/A,TRUE,"CG LT Care";#N/A,#N/A,TRUE,"CG Universal";#N/A,#N/A,TRUE,"CG Annuities";#N/A,#N/A,TRUE,"PYR MED SUP";#N/A,#N/A,TRUE,"PYR MED SEL";#N/A,#N/A,TRUE,"PYR LT Care";#N/A,#N/A,TRUE,"PYR Universal";#N/A,#N/A,TRUE,"PYR Universal";#N/A,#N/A,TRUE,"PYR Other A&amp;H";#N/A,#N/A,TRUE,"PYR Annuities";#N/A,#N/A,TRUE,"PYR Other Life";#N/A,#N/A,TRUE,"UHCO Statutory Info ----&gt;";#N/A,#N/A,TRUE,"UHCO Source_Use";#N/A,#N/A,TRUE,"UHCO_Debt Paydown";#N/A,#N/A,TRUE,"Union Bankers";#N/A,#N/A,TRUE,"Penn Life";#N/A,#N/A,TRUE,"Constitution"}</definedName>
    <definedName name="NOTES">#REF!</definedName>
    <definedName name="NOTES_PAY">"NOTES_PAY"</definedName>
    <definedName name="notes2">#REF!</definedName>
    <definedName name="NoteTextNames">{"Text 9";"Text 10";"Text 11";"Text 12"}</definedName>
    <definedName name="noth2">{#N/A,#N/A,FALSE,"Summary";#N/A,#N/A,FALSE,"Rollup";#N/A,#N/A,FALSE,"SG&amp;A";#N/A,#N/A,FALSE,"Sales_Rollup";"mixstar assumps",#N/A,FALSE,"MixStar";"mixstar glance",#N/A,FALSE,"MixStar";"mixstar inc stmt",#N/A,FALSE,"MixStar";"HBS Assumps",#N/A,FALSE,"HBS";"HBS Graphs",#N/A,FALSE,"HBS";"HBS Inc Stmt",#N/A,FALSE,"HBS";"HBSA Assumps",#N/A,FALSE,"HBSA";"HBSA Graphs",#N/A,FALSE,"HBSA";"HBSA Inc Stmt",#N/A,FALSE,"HBSA";"MITSloan Assumps",#N/A,FALSE,"MIT-Sloan";"MITSloan Graphs",#N/A,FALSE,"MIT-Sloan";"AFT Assumps",#N/A,FALSE,"AFT";"MITSloan Inc Stmt",#N/A,FALSE,"MIT-Sloan";"SimSch Assumps",#N/A,FALSE,"Sim &amp; Sch";"SimSch Graphs",#N/A,FALSE,"Sim &amp; Sch";"SimSch Inc Stmt",#N/A,FALSE,"Sim &amp; Sch";"UVA Assumps",#N/A,FALSE,"UVA";"UVA Graphs",#N/A,FALSE,"UVA";"UVA Inc Stmt",#N/A,FALSE,"UVA";"AFT Graphs",#N/A,FALSE,"AFT";"AFT Inc Stmt",#N/A,FALSE,"AFT";"AFT Assumps",#N/A,FALSE,"AFT";"Scholastic Assumps",#N/A,FALSE,"Scholastic";"Scholastic Graphs",#N/A,FALSE,"Scholastic";"Scholastic Inc Stmt",#N/A,FALSE,"Scholastic";"CNN Assumps",#N/A,FALSE,"CNN-TESI";"CNN Graphs",#N/A,FALSE,"CNN-TESI";"CNN Inc Stmt",#N/A,FALSE,"CNN-TESI";"CNN E Assumps",#N/A,FALSE,"CNN-TESI E";"CNN E Graphs",#N/A,FALSE,"CNN-TESI E";"NEA Assumps",#N/A,FALSE,"NEA";"CNN E Inc Stmt",#N/A,FALSE,"CNN-TESI E";"NEA Graphs",#N/A,FALSE,"NEA";"NEA Inc Stmt",#N/A,FALSE,"NEA";"NEA Assumps",#N/A,FALSE,"NEA";"NEA P Assumps",#N/A,FALSE,"NEA Priv";"NEA P Graphs",#N/A,FALSE,"NEA Priv";"NEA P Inc Stmt",#N/A,FALSE,"NEA Priv";"Cen21 Assumps",#N/A,FALSE,"Century21";"Cen21 Graph",#N/A,FALSE,"Century21";"Cen21 Inc Stmt",#N/A,FALSE,"Century21";"ECN Assumps",#N/A,FALSE,"ECN";"ECN Graph",#N/A,FALSE,"ECN";"ECN Inc Stmt",#N/A,FALSE,"ECN";"FGIC Assumps",#N/A,FALSE,"FGIC";"FGIC Graphs",#N/A,FALSE,"FGIC";"FGIC Inc Stmt",#N/A,FALSE,"FGIC";"Oxford Assumps",#N/A,FALSE,"OxfordHealth";"Oxford Graphs",#N/A,FALSE,"OxfordHealth";"Oxford Inc Stmt",#N/A,FALSE,"OxfordHealth";"Chevy Assumps",#N/A,FALSE,"Chevy NDC";"Chevy Graphs",#N/A,FALSE,"Chevy NDC";"Chevy Inc Stmt",#N/A,FALSE,"Chevy NDC";"Flowers Assumps",#N/A,FALSE,"1800Flowers";"Flowers Graphs",#N/A,FALSE,"1800Flowers";"Flowers Inc Stmt",#N/A,FALSE,"1800Flowers";"McGHill Assumps",#N/A,FALSE,"McGrawH";"McGHill Graphs",#N/A,FALSE,"McGrawH";"McGHill Inc Stmt",#N/A,FALSE,"McGrawH";"ChesBgl Assumps",#N/A,FALSE,"Ches Bagel";"ChesBgl Graphs",#N/A,FALSE,"Ches Bagel";"ChesBgl Inc Stmt",#N/A,FALSE,"Ches Bagel"}</definedName>
    <definedName name="noth3">{#N/A,#N/A,FALSE,"Summary";#N/A,#N/A,FALSE,"Rollup";#N/A,#N/A,FALSE,"SG&amp;A";#N/A,#N/A,FALSE,"Sales_Rollup";"mixstar assumps",#N/A,FALSE,"MixStar";"mixstar glance",#N/A,FALSE,"MixStar";"mixstar inc stmt",#N/A,FALSE,"MixStar";"HBS Assumps",#N/A,FALSE,"HBS";"HBS Graphs",#N/A,FALSE,"HBS";"HBS Inc Stmt",#N/A,FALSE,"HBS";"HBSA Assumps",#N/A,FALSE,"HBSA";"HBSA Graphs",#N/A,FALSE,"HBSA";"HBSA Inc Stmt",#N/A,FALSE,"HBSA";"MITSloan Assumps",#N/A,FALSE,"MIT-Sloan";"MITSloan Graphs",#N/A,FALSE,"MIT-Sloan";"AFT Assumps",#N/A,FALSE,"AFT";"MITSloan Inc Stmt",#N/A,FALSE,"MIT-Sloan";"SimSch Assumps",#N/A,FALSE,"Sim &amp; Sch";"SimSch Graphs",#N/A,FALSE,"Sim &amp; Sch";"SimSch Inc Stmt",#N/A,FALSE,"Sim &amp; Sch";"UVA Assumps",#N/A,FALSE,"UVA";"UVA Graphs",#N/A,FALSE,"UVA";"UVA Inc Stmt",#N/A,FALSE,"UVA";"AFT Graphs",#N/A,FALSE,"AFT";"AFT Inc Stmt",#N/A,FALSE,"AFT";"AFT Assumps",#N/A,FALSE,"AFT";"Scholastic Assumps",#N/A,FALSE,"Scholastic";"Scholastic Graphs",#N/A,FALSE,"Scholastic";"Scholastic Inc Stmt",#N/A,FALSE,"Scholastic";"CNN Assumps",#N/A,FALSE,"CNN-TESI";"CNN Graphs",#N/A,FALSE,"CNN-TESI";"CNN Inc Stmt",#N/A,FALSE,"CNN-TESI";"CNN E Assumps",#N/A,FALSE,"CNN-TESI E";"CNN E Graphs",#N/A,FALSE,"CNN-TESI E";"NEA Assumps",#N/A,FALSE,"NEA";"CNN E Inc Stmt",#N/A,FALSE,"CNN-TESI E";"NEA Graphs",#N/A,FALSE,"NEA";"NEA Inc Stmt",#N/A,FALSE,"NEA";"NEA Assumps",#N/A,FALSE,"NEA";"NEA P Assumps",#N/A,FALSE,"NEA Priv";"NEA P Graphs",#N/A,FALSE,"NEA Priv";"NEA P Inc Stmt",#N/A,FALSE,"NEA Priv";"Cen21 Assumps",#N/A,FALSE,"Century21";"Cen21 Graph",#N/A,FALSE,"Century21";"Cen21 Inc Stmt",#N/A,FALSE,"Century21";"ECN Assumps",#N/A,FALSE,"ECN";"ECN Graph",#N/A,FALSE,"ECN";"ECN Inc Stmt",#N/A,FALSE,"ECN";"FGIC Assumps",#N/A,FALSE,"FGIC";"FGIC Graphs",#N/A,FALSE,"FGIC";"FGIC Inc Stmt",#N/A,FALSE,"FGIC";"Oxford Assumps",#N/A,FALSE,"OxfordHealth";"Oxford Graphs",#N/A,FALSE,"OxfordHealth";"Oxford Inc Stmt",#N/A,FALSE,"OxfordHealth";"Chevy Assumps",#N/A,FALSE,"Chevy NDC";"Chevy Graphs",#N/A,FALSE,"Chevy NDC";"Chevy Inc Stmt",#N/A,FALSE,"Chevy NDC";"Flowers Assumps",#N/A,FALSE,"1800Flowers";"Flowers Graphs",#N/A,FALSE,"1800Flowers";"Flowers Inc Stmt",#N/A,FALSE,"1800Flowers";"McGHill Assumps",#N/A,FALSE,"McGrawH";"McGHill Graphs",#N/A,FALSE,"McGrawH";"McGHill Inc Stmt",#N/A,FALSE,"McGrawH";"ChesBgl Assumps",#N/A,FALSE,"Ches Bagel";"ChesBgl Graphs",#N/A,FALSE,"Ches Bagel";"ChesBgl Inc Stmt",#N/A,FALSE,"Ches Bagel"}</definedName>
    <definedName name="noth4">{#N/A,#N/A,FALSE,"Summary";#N/A,#N/A,FALSE,"Rollup";#N/A,#N/A,FALSE,"SG&amp;A";#N/A,#N/A,FALSE,"Sales_Rollup";"mixstar assumps",#N/A,FALSE,"MixStar";"mixstar glance",#N/A,FALSE,"MixStar";"mixstar inc stmt",#N/A,FALSE,"MixStar";"HBS Assumps",#N/A,FALSE,"HBS";"HBS Graphs",#N/A,FALSE,"HBS";"HBS Inc Stmt",#N/A,FALSE,"HBS";"HBSA Assumps",#N/A,FALSE,"HBSA";"HBSA Graphs",#N/A,FALSE,"HBSA";"HBSA Inc Stmt",#N/A,FALSE,"HBSA";"MITSloan Assumps",#N/A,FALSE,"MIT-Sloan";"MITSloan Graphs",#N/A,FALSE,"MIT-Sloan";"AFT Assumps",#N/A,FALSE,"AFT";"MITSloan Inc Stmt",#N/A,FALSE,"MIT-Sloan";"SimSch Assumps",#N/A,FALSE,"Sim &amp; Sch";"SimSch Graphs",#N/A,FALSE,"Sim &amp; Sch";"SimSch Inc Stmt",#N/A,FALSE,"Sim &amp; Sch";"UVA Assumps",#N/A,FALSE,"UVA";"UVA Graphs",#N/A,FALSE,"UVA";"UVA Inc Stmt",#N/A,FALSE,"UVA";"AFT Graphs",#N/A,FALSE,"AFT";"AFT Inc Stmt",#N/A,FALSE,"AFT";"AFT Assumps",#N/A,FALSE,"AFT";"Scholastic Assumps",#N/A,FALSE,"Scholastic";"Scholastic Graphs",#N/A,FALSE,"Scholastic";"Scholastic Inc Stmt",#N/A,FALSE,"Scholastic";"CNN Assumps",#N/A,FALSE,"CNN-TESI";"CNN Graphs",#N/A,FALSE,"CNN-TESI";"CNN Inc Stmt",#N/A,FALSE,"CNN-TESI";"CNN E Assumps",#N/A,FALSE,"CNN-TESI E";"CNN E Graphs",#N/A,FALSE,"CNN-TESI E";"NEA Assumps",#N/A,FALSE,"NEA";"CNN E Inc Stmt",#N/A,FALSE,"CNN-TESI E";"NEA Graphs",#N/A,FALSE,"NEA";"NEA Inc Stmt",#N/A,FALSE,"NEA";"NEA Assumps",#N/A,FALSE,"NEA";"NEA P Assumps",#N/A,FALSE,"NEA Priv";"NEA P Graphs",#N/A,FALSE,"NEA Priv";"NEA P Inc Stmt",#N/A,FALSE,"NEA Priv";"Cen21 Assumps",#N/A,FALSE,"Century21";"Cen21 Graph",#N/A,FALSE,"Century21";"Cen21 Inc Stmt",#N/A,FALSE,"Century21";"ECN Assumps",#N/A,FALSE,"ECN";"ECN Graph",#N/A,FALSE,"ECN";"ECN Inc Stmt",#N/A,FALSE,"ECN";"FGIC Assumps",#N/A,FALSE,"FGIC";"FGIC Graphs",#N/A,FALSE,"FGIC";"FGIC Inc Stmt",#N/A,FALSE,"FGIC";"Oxford Assumps",#N/A,FALSE,"OxfordHealth";"Oxford Graphs",#N/A,FALSE,"OxfordHealth";"Oxford Inc Stmt",#N/A,FALSE,"OxfordHealth";"Chevy Assumps",#N/A,FALSE,"Chevy NDC";"Chevy Graphs",#N/A,FALSE,"Chevy NDC";"Chevy Inc Stmt",#N/A,FALSE,"Chevy NDC";"Flowers Assumps",#N/A,FALSE,"1800Flowers";"Flowers Graphs",#N/A,FALSE,"1800Flowers";"Flowers Inc Stmt",#N/A,FALSE,"1800Flowers";"McGHill Assumps",#N/A,FALSE,"McGrawH";"McGHill Graphs",#N/A,FALSE,"McGrawH";"McGHill Inc Stmt",#N/A,FALSE,"McGrawH";"ChesBgl Assumps",#N/A,FALSE,"Ches Bagel";"ChesBgl Graphs",#N/A,FALSE,"Ches Bagel";"ChesBgl Inc Stmt",#N/A,FALSE,"Ches Bagel"}</definedName>
    <definedName name="noth5">{#N/A,#N/A,FALSE,"Summary";#N/A,#N/A,FALSE,"Rollup";#N/A,#N/A,FALSE,"SG&amp;A";#N/A,#N/A,FALSE,"Sales_Rollup";"mixstar assumps",#N/A,FALSE,"MixStar";"mixstar glance",#N/A,FALSE,"MixStar";"mixstar inc stmt",#N/A,FALSE,"MixStar";"HBS Assumps",#N/A,FALSE,"HBS";"HBS Graphs",#N/A,FALSE,"HBS";"HBS Inc Stmt",#N/A,FALSE,"HBS";"HBSA Assumps",#N/A,FALSE,"HBSA";"HBSA Graphs",#N/A,FALSE,"HBSA";"HBSA Inc Stmt",#N/A,FALSE,"HBSA";"MITSloan Assumps",#N/A,FALSE,"MIT-Sloan";"MITSloan Graphs",#N/A,FALSE,"MIT-Sloan";"AFT Assumps",#N/A,FALSE,"AFT";"MITSloan Inc Stmt",#N/A,FALSE,"MIT-Sloan";"SimSch Assumps",#N/A,FALSE,"Sim &amp; Sch";"SimSch Graphs",#N/A,FALSE,"Sim &amp; Sch";"SimSch Inc Stmt",#N/A,FALSE,"Sim &amp; Sch";"UVA Assumps",#N/A,FALSE,"UVA";"UVA Graphs",#N/A,FALSE,"UVA";"UVA Inc Stmt",#N/A,FALSE,"UVA";"AFT Graphs",#N/A,FALSE,"AFT";"AFT Inc Stmt",#N/A,FALSE,"AFT";"AFT Assumps",#N/A,FALSE,"AFT";"Scholastic Assumps",#N/A,FALSE,"Scholastic";"Scholastic Graphs",#N/A,FALSE,"Scholastic";"Scholastic Inc Stmt",#N/A,FALSE,"Scholastic";"CNN Assumps",#N/A,FALSE,"CNN-TESI";"CNN Graphs",#N/A,FALSE,"CNN-TESI";"CNN Inc Stmt",#N/A,FALSE,"CNN-TESI";"CNN E Assumps",#N/A,FALSE,"CNN-TESI E";"CNN E Graphs",#N/A,FALSE,"CNN-TESI E";"NEA Assumps",#N/A,FALSE,"NEA";"CNN E Inc Stmt",#N/A,FALSE,"CNN-TESI E";"NEA Graphs",#N/A,FALSE,"NEA";"NEA Inc Stmt",#N/A,FALSE,"NEA";"NEA Assumps",#N/A,FALSE,"NEA";"NEA P Assumps",#N/A,FALSE,"NEA Priv";"NEA P Graphs",#N/A,FALSE,"NEA Priv";"NEA P Inc Stmt",#N/A,FALSE,"NEA Priv";"Cen21 Assumps",#N/A,FALSE,"Century21";"Cen21 Graph",#N/A,FALSE,"Century21";"Cen21 Inc Stmt",#N/A,FALSE,"Century21";"ECN Assumps",#N/A,FALSE,"ECN";"ECN Graph",#N/A,FALSE,"ECN";"ECN Inc Stmt",#N/A,FALSE,"ECN";"FGIC Assumps",#N/A,FALSE,"FGIC";"FGIC Graphs",#N/A,FALSE,"FGIC";"FGIC Inc Stmt",#N/A,FALSE,"FGIC";"Oxford Assumps",#N/A,FALSE,"OxfordHealth";"Oxford Graphs",#N/A,FALSE,"OxfordHealth";"Oxford Inc Stmt",#N/A,FALSE,"OxfordHealth";"Chevy Assumps",#N/A,FALSE,"Chevy NDC";"Chevy Graphs",#N/A,FALSE,"Chevy NDC";"Chevy Inc Stmt",#N/A,FALSE,"Chevy NDC";"Flowers Assumps",#N/A,FALSE,"1800Flowers";"Flowers Graphs",#N/A,FALSE,"1800Flowers";"Flowers Inc Stmt",#N/A,FALSE,"1800Flowers";"McGHill Assumps",#N/A,FALSE,"McGrawH";"McGHill Graphs",#N/A,FALSE,"McGrawH";"McGHill Inc Stmt",#N/A,FALSE,"McGrawH";"ChesBgl Assumps",#N/A,FALSE,"Ches Bagel";"ChesBgl Graphs",#N/A,FALSE,"Ches Bagel";"ChesBgl Inc Stmt",#N/A,FALSE,"Ches Bagel"}</definedName>
    <definedName name="noth6">{#N/A,#N/A,FALSE,"Summary";#N/A,#N/A,FALSE,"Rollup";#N/A,#N/A,FALSE,"SG&amp;A";#N/A,#N/A,FALSE,"Sales_Rollup";"mixstar assumps",#N/A,FALSE,"MixStar";"mixstar glance",#N/A,FALSE,"MixStar";"mixstar inc stmt",#N/A,FALSE,"MixStar";"HBS Assumps",#N/A,FALSE,"HBS";"HBS Graphs",#N/A,FALSE,"HBS";"HBS Inc Stmt",#N/A,FALSE,"HBS";"HBSA Assumps",#N/A,FALSE,"HBSA";"HBSA Graphs",#N/A,FALSE,"HBSA";"HBSA Inc Stmt",#N/A,FALSE,"HBSA";"MITSloan Assumps",#N/A,FALSE,"MIT-Sloan";"MITSloan Graphs",#N/A,FALSE,"MIT-Sloan";"AFT Assumps",#N/A,FALSE,"AFT";"MITSloan Inc Stmt",#N/A,FALSE,"MIT-Sloan";"SimSch Assumps",#N/A,FALSE,"Sim &amp; Sch";"SimSch Graphs",#N/A,FALSE,"Sim &amp; Sch";"SimSch Inc Stmt",#N/A,FALSE,"Sim &amp; Sch";"UVA Assumps",#N/A,FALSE,"UVA";"UVA Graphs",#N/A,FALSE,"UVA";"UVA Inc Stmt",#N/A,FALSE,"UVA";"AFT Graphs",#N/A,FALSE,"AFT";"AFT Inc Stmt",#N/A,FALSE,"AFT";"AFT Assumps",#N/A,FALSE,"AFT";"Scholastic Assumps",#N/A,FALSE,"Scholastic";"Scholastic Graphs",#N/A,FALSE,"Scholastic";"Scholastic Inc Stmt",#N/A,FALSE,"Scholastic";"CNN Assumps",#N/A,FALSE,"CNN-TESI";"CNN Graphs",#N/A,FALSE,"CNN-TESI";"CNN Inc Stmt",#N/A,FALSE,"CNN-TESI";"CNN E Assumps",#N/A,FALSE,"CNN-TESI E";"CNN E Graphs",#N/A,FALSE,"CNN-TESI E";"NEA Assumps",#N/A,FALSE,"NEA";"CNN E Inc Stmt",#N/A,FALSE,"CNN-TESI E";"NEA Graphs",#N/A,FALSE,"NEA";"NEA Inc Stmt",#N/A,FALSE,"NEA";"NEA Assumps",#N/A,FALSE,"NEA";"NEA P Assumps",#N/A,FALSE,"NEA Priv";"NEA P Graphs",#N/A,FALSE,"NEA Priv";"NEA P Inc Stmt",#N/A,FALSE,"NEA Priv";"Cen21 Assumps",#N/A,FALSE,"Century21";"Cen21 Graph",#N/A,FALSE,"Century21";"Cen21 Inc Stmt",#N/A,FALSE,"Century21";"ECN Assumps",#N/A,FALSE,"ECN";"ECN Graph",#N/A,FALSE,"ECN";"ECN Inc Stmt",#N/A,FALSE,"ECN";"FGIC Assumps",#N/A,FALSE,"FGIC";"FGIC Graphs",#N/A,FALSE,"FGIC";"FGIC Inc Stmt",#N/A,FALSE,"FGIC";"Oxford Assumps",#N/A,FALSE,"OxfordHealth";"Oxford Graphs",#N/A,FALSE,"OxfordHealth";"Oxford Inc Stmt",#N/A,FALSE,"OxfordHealth";"Chevy Assumps",#N/A,FALSE,"Chevy NDC";"Chevy Graphs",#N/A,FALSE,"Chevy NDC";"Chevy Inc Stmt",#N/A,FALSE,"Chevy NDC";"Flowers Assumps",#N/A,FALSE,"1800Flowers";"Flowers Graphs",#N/A,FALSE,"1800Flowers";"Flowers Inc Stmt",#N/A,FALSE,"1800Flowers";"McGHill Assumps",#N/A,FALSE,"McGrawH";"McGHill Graphs",#N/A,FALSE,"McGrawH";"McGHill Inc Stmt",#N/A,FALSE,"McGrawH";"ChesBgl Assumps",#N/A,FALSE,"Ches Bagel";"ChesBgl Graphs",#N/A,FALSE,"Ches Bagel";"ChesBgl Inc Stmt",#N/A,FALSE,"Ches Bagel"}</definedName>
    <definedName name="noth7">{#N/A,#N/A,FALSE,"Summary";#N/A,#N/A,FALSE,"Rollup";#N/A,#N/A,FALSE,"SG&amp;A";#N/A,#N/A,FALSE,"Sales_Rollup";"mixstar assumps",#N/A,FALSE,"MixStar";"mixstar glance",#N/A,FALSE,"MixStar";"mixstar inc stmt",#N/A,FALSE,"MixStar";"HBS Assumps",#N/A,FALSE,"HBS";"HBS Graphs",#N/A,FALSE,"HBS";"HBS Inc Stmt",#N/A,FALSE,"HBS";"HBSA Assumps",#N/A,FALSE,"HBSA";"HBSA Graphs",#N/A,FALSE,"HBSA";"HBSA Inc Stmt",#N/A,FALSE,"HBSA";"MITSloan Assumps",#N/A,FALSE,"MIT-Sloan";"MITSloan Graphs",#N/A,FALSE,"MIT-Sloan";"AFT Assumps",#N/A,FALSE,"AFT";"MITSloan Inc Stmt",#N/A,FALSE,"MIT-Sloan";"SimSch Assumps",#N/A,FALSE,"Sim &amp; Sch";"SimSch Graphs",#N/A,FALSE,"Sim &amp; Sch";"SimSch Inc Stmt",#N/A,FALSE,"Sim &amp; Sch";"UVA Assumps",#N/A,FALSE,"UVA";"UVA Graphs",#N/A,FALSE,"UVA";"UVA Inc Stmt",#N/A,FALSE,"UVA";"AFT Graphs",#N/A,FALSE,"AFT";"AFT Inc Stmt",#N/A,FALSE,"AFT";"AFT Assumps",#N/A,FALSE,"AFT";"Scholastic Assumps",#N/A,FALSE,"Scholastic";"Scholastic Graphs",#N/A,FALSE,"Scholastic";"Scholastic Inc Stmt",#N/A,FALSE,"Scholastic";"CNN Assumps",#N/A,FALSE,"CNN-TESI";"CNN Graphs",#N/A,FALSE,"CNN-TESI";"CNN Inc Stmt",#N/A,FALSE,"CNN-TESI";"CNN E Assumps",#N/A,FALSE,"CNN-TESI E";"CNN E Graphs",#N/A,FALSE,"CNN-TESI E";"NEA Assumps",#N/A,FALSE,"NEA";"CNN E Inc Stmt",#N/A,FALSE,"CNN-TESI E";"NEA Graphs",#N/A,FALSE,"NEA";"NEA Inc Stmt",#N/A,FALSE,"NEA";"NEA Assumps",#N/A,FALSE,"NEA";"NEA P Assumps",#N/A,FALSE,"NEA Priv";"NEA P Graphs",#N/A,FALSE,"NEA Priv";"NEA P Inc Stmt",#N/A,FALSE,"NEA Priv";"Cen21 Assumps",#N/A,FALSE,"Century21";"Cen21 Graph",#N/A,FALSE,"Century21";"Cen21 Inc Stmt",#N/A,FALSE,"Century21";"ECN Assumps",#N/A,FALSE,"ECN";"ECN Graph",#N/A,FALSE,"ECN";"ECN Inc Stmt",#N/A,FALSE,"ECN";"FGIC Assumps",#N/A,FALSE,"FGIC";"FGIC Graphs",#N/A,FALSE,"FGIC";"FGIC Inc Stmt",#N/A,FALSE,"FGIC";"Oxford Assumps",#N/A,FALSE,"OxfordHealth";"Oxford Graphs",#N/A,FALSE,"OxfordHealth";"Oxford Inc Stmt",#N/A,FALSE,"OxfordHealth";"Chevy Assumps",#N/A,FALSE,"Chevy NDC";"Chevy Graphs",#N/A,FALSE,"Chevy NDC";"Chevy Inc Stmt",#N/A,FALSE,"Chevy NDC";"Flowers Assumps",#N/A,FALSE,"1800Flowers";"Flowers Graphs",#N/A,FALSE,"1800Flowers";"Flowers Inc Stmt",#N/A,FALSE,"1800Flowers";"McGHill Assumps",#N/A,FALSE,"McGrawH";"McGHill Graphs",#N/A,FALSE,"McGrawH";"McGHill Inc Stmt",#N/A,FALSE,"McGrawH";"ChesBgl Assumps",#N/A,FALSE,"Ches Bagel";"ChesBgl Graphs",#N/A,FALSE,"Ches Bagel";"ChesBgl Inc Stmt",#N/A,FALSE,"Ches Bagel"}</definedName>
    <definedName name="nothing">{#N/A,#N/A,FALSE,"Summary";#N/A,#N/A,FALSE,"Rollup";#N/A,#N/A,FALSE,"SG&amp;A";#N/A,#N/A,FALSE,"Sales_Rollup";"mixstar assumps",#N/A,FALSE,"MixStar";"mixstar glance",#N/A,FALSE,"MixStar";"mixstar inc stmt",#N/A,FALSE,"MixStar";"HBS Assumps",#N/A,FALSE,"HBS";"HBS Graphs",#N/A,FALSE,"HBS";"HBS Inc Stmt",#N/A,FALSE,"HBS";"HBSA Assumps",#N/A,FALSE,"HBSA";"HBSA Graphs",#N/A,FALSE,"HBSA";"HBSA Inc Stmt",#N/A,FALSE,"HBSA";"MITSloan Assumps",#N/A,FALSE,"MIT-Sloan";"MITSloan Graphs",#N/A,FALSE,"MIT-Sloan";"AFT Assumps",#N/A,FALSE,"AFT";"MITSloan Inc Stmt",#N/A,FALSE,"MIT-Sloan";"SimSch Assumps",#N/A,FALSE,"Sim &amp; Sch";"SimSch Graphs",#N/A,FALSE,"Sim &amp; Sch";"SimSch Inc Stmt",#N/A,FALSE,"Sim &amp; Sch";"UVA Assumps",#N/A,FALSE,"UVA";"UVA Graphs",#N/A,FALSE,"UVA";"UVA Inc Stmt",#N/A,FALSE,"UVA";"AFT Graphs",#N/A,FALSE,"AFT";"AFT Inc Stmt",#N/A,FALSE,"AFT";"AFT Assumps",#N/A,FALSE,"AFT";"Scholastic Assumps",#N/A,FALSE,"Scholastic";"Scholastic Graphs",#N/A,FALSE,"Scholastic";"Scholastic Inc Stmt",#N/A,FALSE,"Scholastic";"CNN Assumps",#N/A,FALSE,"CNN-TESI";"CNN Graphs",#N/A,FALSE,"CNN-TESI";"CNN Inc Stmt",#N/A,FALSE,"CNN-TESI";"CNN E Assumps",#N/A,FALSE,"CNN-TESI E";"CNN E Graphs",#N/A,FALSE,"CNN-TESI E";"NEA Assumps",#N/A,FALSE,"NEA";"CNN E Inc Stmt",#N/A,FALSE,"CNN-TESI E";"NEA Graphs",#N/A,FALSE,"NEA";"NEA Inc Stmt",#N/A,FALSE,"NEA";"NEA Assumps",#N/A,FALSE,"NEA";"NEA P Assumps",#N/A,FALSE,"NEA Priv";"NEA P Graphs",#N/A,FALSE,"NEA Priv";"NEA P Inc Stmt",#N/A,FALSE,"NEA Priv";"Cen21 Assumps",#N/A,FALSE,"Century21";"Cen21 Graph",#N/A,FALSE,"Century21";"Cen21 Inc Stmt",#N/A,FALSE,"Century21";"ECN Assumps",#N/A,FALSE,"ECN";"ECN Graph",#N/A,FALSE,"ECN";"ECN Inc Stmt",#N/A,FALSE,"ECN";"FGIC Assumps",#N/A,FALSE,"FGIC";"FGIC Graphs",#N/A,FALSE,"FGIC";"FGIC Inc Stmt",#N/A,FALSE,"FGIC";"Oxford Assumps",#N/A,FALSE,"OxfordHealth";"Oxford Graphs",#N/A,FALSE,"OxfordHealth";"Oxford Inc Stmt",#N/A,FALSE,"OxfordHealth";"Chevy Assumps",#N/A,FALSE,"Chevy NDC";"Chevy Graphs",#N/A,FALSE,"Chevy NDC";"Chevy Inc Stmt",#N/A,FALSE,"Chevy NDC";"Flowers Assumps",#N/A,FALSE,"1800Flowers";"Flowers Graphs",#N/A,FALSE,"1800Flowers";"Flowers Inc Stmt",#N/A,FALSE,"1800Flowers";"McGHill Assumps",#N/A,FALSE,"McGrawH";"McGHill Graphs",#N/A,FALSE,"McGrawH";"McGHill Inc Stmt",#N/A,FALSE,"McGrawH";"ChesBgl Assumps",#N/A,FALSE,"Ches Bagel";"ChesBgl Graphs",#N/A,FALSE,"Ches Bagel";"ChesBgl Inc Stmt",#N/A,FALSE,"Ches Bagel"}</definedName>
    <definedName name="notmine">{#N/A,#N/A,FALSE,"S1 Theatre Sum";#N/A,#N/A,FALSE,"S2 U.S. B.S.POS";#N/A,#N/A,FALSE,"S3 US POS";#N/A,#N/A,FALSE,"S4 Family POS";#N/A,#N/A,FALSE,"S5 Ship vs POS";#N/A,#N/A,FALSE,"S6 Top VAR"}</definedName>
    <definedName name="nouv">{#N/A,#N/A,FALSE,"Pharm";#N/A,#N/A,FALSE,"WWCM"}</definedName>
    <definedName name="nouv_1">#REF!</definedName>
    <definedName name="nouv_2">{#N/A,#N/A,FALSE,"Pharm";#N/A,#N/A,FALSE,"WWCM"}</definedName>
    <definedName name="nouv_3">{#N/A,#N/A,FALSE,"Pharm";#N/A,#N/A,FALSE,"WWCM"}</definedName>
    <definedName name="nouv_4">{#N/A,#N/A,FALSE,"Pharm";#N/A,#N/A,FALSE,"WWCM"}</definedName>
    <definedName name="nov">#REF!</definedName>
    <definedName name="Nov_Plan_Income_Month">#REF!</definedName>
    <definedName name="Nov_Plan_Income_Month_1">#REF!</definedName>
    <definedName name="Nov_Plan_Income_Month_2">#REF!</definedName>
    <definedName name="Nov00TB">{"Statement of Income",#N/A,TRUE,"Mar99";"Balance Sheet",#N/A,TRUE,"Mar99"}</definedName>
    <definedName name="NovCust">#REF!</definedName>
    <definedName name="novemb">#REF!</definedName>
    <definedName name="November">{"'Sports Summary'!$A$19:$AB$104"}</definedName>
    <definedName name="November2">{"'Sports Summary'!$A$19:$AB$104"}</definedName>
    <definedName name="novo">{"'comite'!$A$9:$G$44","'comite'!$A$1:$G$6"}</definedName>
    <definedName name="novwar">#REF!</definedName>
    <definedName name="now">{"Data Worksheet",#N/A,FALSE,"CAREY97"}</definedName>
    <definedName name="ñp">{#N/A,"PURCHM",FALSE,"Business Analysis";#N/A,"SPADD",FALSE,"Business Analysis"}</definedName>
    <definedName name="ñpi">{#N/A,#N/A,FALSE,"Aging Summary";#N/A,#N/A,FALSE,"Ratio Analysis";#N/A,#N/A,FALSE,"Test 120 Day Accts";#N/A,#N/A,FALSE,"Tickmarks"}</definedName>
    <definedName name="NPI_1">#REF!</definedName>
    <definedName name="NPI_2">#REF!</definedName>
    <definedName name="NPI_3">#REF!</definedName>
    <definedName name="NPI_4">#REF!</definedName>
    <definedName name="NPP">#REF!</definedName>
    <definedName name="nq">{#N/A,#N/A,FALSE,"OMM III";#N/A,#N/A,FALSE,"1995 PLAN";#N/A,#N/A,FALSE,"1995 TARGET";#N/A,#N/A,FALSE,"1995 ADJUSTED"}</definedName>
    <definedName name="NR1RakeVar">#REF!</definedName>
    <definedName name="NR2RakeVar">#REF!</definedName>
    <definedName name="NR3RakeVar">#REF!</definedName>
    <definedName name="nRegMod">0</definedName>
    <definedName name="nrgn">#REF!</definedName>
    <definedName name="nrgn_1">#REF!</definedName>
    <definedName name="nrsdfgc">{#N/A,#N/A,FALSE,"Summ";"Sens2",#N/A,FALSE,"PF";"PF Page1",#N/A,FALSE,"PF";"PF Page2",#N/A,FALSE,"PF";"PF Page3",#N/A,FALSE,"PF";"Sens1",#N/A,FALSE,"PF"}</definedName>
    <definedName name="ns">{"BUDGET BY MONTH",#N/A,FALSE,"Member Svs Total";"BUDGET BY QUARTER",#N/A,FALSE,"Member Svs Total";"BUDGET BY MONTH",#N/A,FALSE,"Dept 220";"BUDGET BY QUARTER",#N/A,FALSE,"Dept 220";"BUDGET BY MONTH",#N/A,FALSE,"Dept 300";"BUDGET BY QUARTER",#N/A,FALSE,"Dept 300";"BUDGET BY MONTH",#N/A,FALSE,"Dept 302";"BUDGET BY QUARTER",#N/A,FALSE,"Dept 302";"BUDGET BY MONTH",#N/A,FALSE,"Dept 305";"BUDGET BY QUARTER",#N/A,FALSE,"Dept 305";"BUDGET BY MONTH",#N/A,FALSE,"Dept 306";"BUDGET BY QUARTER",#N/A,FALSE,"Dept 306";"BUDGET BY MONTH",#N/A,FALSE,"Dept 307";"BUDGET BY QUARTER",#N/A,FALSE,"Dept 307";"BUDGET BY MONTH",#N/A,FALSE,"Dept 308";"BUDGET BY QUARTER",#N/A,FALSE,"Dept 308";"BUDGET BY MONTH",#N/A,FALSE,"Dept 309";"BUDGET BY QUARTER",#N/A,FALSE,"Dept 309";"BUDGET BY MONTH",#N/A,FALSE,"Dept 311";"BUDGET BY MONTH",#N/A,FALSE,"Dept 311";"BUDGET BY MONTH",#N/A,FALSE,"Dept 312";"BUDGET BY QUARTER",#N/A,FALSE,"Dept 312";"BUDGET BY MONTH",#N/A,FALSE,"Dept 313";"BUDGET BY QUARTER",#N/A,FALSE,"Dept 313";"BUDGET BY MONTH",#N/A,FALSE,"Dept 321";"BUDGET BY QUARTER",#N/A,FALSE,"Dept 321";"BUDGET BY MONTH",#N/A,FALSE,"Dept 322";"BUDGET BY QUARTER",#N/A,FALSE,"Dept 322";"BUDGET BY MONTH",#N/A,FALSE,"Dept 323";"BUDGET BY QUARTER",#N/A,FALSE,"Dept 323";"BUDGET BY MONTH",#N/A,FALSE,"Dept 331";"BUDGET BY QUARTER",#N/A,FALSE,"Dept 331";"BUDGET BY MONTH",#N/A,FALSE,"Dept 332";"BUDGET BY QUARTER",#N/A,FALSE,"Dept 332";"BUDGET BY MONTH",#N/A,FALSE,"Dept 381";"BUDGET BY QUARTER",#N/A,FALSE,"Dept 381";"BUDGET BY MONTH",#N/A,FALSE,"Dept 382";"BUDGET BY QUARTER",#N/A,FALSE,"Dept 382";"BUDGET BY MONTH",#N/A,FALSE,"Dept 383";"BUDGET BY QUARTER",#N/A,FALSE,"Dept 383";"BUDGET BY MONTH",#N/A,FALSE,"Dept 384";"BUDGET BY QUARTER",#N/A,FALSE,"Dept 384";"BUDGET BY MONTH",#N/A,FALSE,"ABQ DS";"BUDGET BY QUARTER",#N/A,FALSE,"ABQ DS";"BUDGET BY MONTH",#N/A,FALSE,"ABQ Del";"BUDGET BY QUARTER",#N/A,FALSE,"ABQ Del";"BUDGET BY MONTH",#N/A,FALSE,"Del Startup";"BUDGET BY QUARTER",#N/A,FALSE,"Del Startup"}</definedName>
    <definedName name="nso">#REF!</definedName>
    <definedName name="NSS_IQ_div_payment_date">"c2205"</definedName>
    <definedName name="NSS_IQ_div_record_date">"c2204"</definedName>
    <definedName name="NSS_IQ_XDiv_date">"c2203"</definedName>
    <definedName name="NTRO">{"chipmfgr",#N/A,FALSE,"TOC";"wnu",#N/A,FALSE,"WNU";"lp",#N/A,FALSE,"LP";"ntro",#N/A,FALSE,"NTRO";"sec1",#N/A,FALSE,"SEC 1";"sec2",#N/A,FALSE,"SEC 2";"sec3",#N/A,FALSE,"SEC 3";"sec4",#N/A,FALSE,"SEC 4";"ssi",#N/A,FALSE,"SS-NTRO";"sa1",#N/A,FALSE,"SS-ANX1";"sa2",#N/A,FALSE,"SS-ANX2";"chip",#N/A,FALSE,"CHIP";"sec7",#N/A,FALSE,"SEC-7"}</definedName>
    <definedName name="nubub">{"Headcount Worksheet",#N/A,FALSE,"HEADCOUNT"}</definedName>
    <definedName name="NudgeReturn">#REF!</definedName>
    <definedName name="Nueva">{#N/A,#N/A,FALSE,"a1";#N/A,#N/A,FALSE,"a2";#N/A,#N/A,FALSE,"a3";#N/A,#N/A,FALSE,"a4a";#N/A,#N/A,FALSE,"a4B";#N/A,#N/A,FALSE,"a4C";#N/A,#N/A,FALSE,"a4D";#N/A,#N/A,FALSE,"A5a ";#N/A,#N/A,FALSE,"A5b";#N/A,#N/A,FALSE,"A6A";#N/A,#N/A,FALSE,"A6B";#N/A,#N/A,FALSE,"A6C";#N/A,#N/A,FALSE,"A6D";#N/A,#N/A,FALSE,"INV"}</definedName>
    <definedName name="nuevo">#REF!</definedName>
    <definedName name="nuevoii">#REF!</definedName>
    <definedName name="nuijh467">{"detail",#N/A,FALSE,"mfg";"summary",#N/A,FALSE,"mfg"}</definedName>
    <definedName name="num">{"income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NUM_PDS_SHEET_6">8</definedName>
    <definedName name="number">#REF!</definedName>
    <definedName name="Number_of_Payments">MATCH(0.01,End_Bal,-1)+1</definedName>
    <definedName name="Number_of_Prior_FI_Products">#REF!</definedName>
    <definedName name="Number_of_Prior_SI_Products">#REF!</definedName>
    <definedName name="NumberArea">#REF!</definedName>
    <definedName name="NUMBERFACTOR">1</definedName>
    <definedName name="numsort">#REF!</definedName>
    <definedName name="nuovo">#REF!</definedName>
    <definedName name="nvas">{#N/A,#N/A,TRUE,"sum";#N/A,#N/A,TRUE,"Bal_sht200";#N/A,#N/A,TRUE,"P&amp;L_act200";#N/A,#N/A,TRUE,"CASHFLOW20";#N/A,#N/A,TRUE,"comp_p&amp;L";#N/A,#N/A,TRUE,"Act_Prod";#N/A,#N/A,TRUE,"Act_Cust"}</definedName>
    <definedName name="nvbfg">#REF!</definedName>
    <definedName name="NvsASD">"V2006-02-28"</definedName>
    <definedName name="NvsAutoDrillOk">"VN"</definedName>
    <definedName name="NvsElapsedTime">0.0000578703693463467</definedName>
    <definedName name="NvsEndTime">41506.7230902778</definedName>
    <definedName name="NvsInstLang">"VENG"</definedName>
    <definedName name="NvsInstSpec">"%,FBUSINESS_UNIT,TCV_CONSOLIDATED,NAPARTMENTS CONS"</definedName>
    <definedName name="NvsInstSpec1">","</definedName>
    <definedName name="NvsInstSpec2">","</definedName>
    <definedName name="NvsInstSpec3">","</definedName>
    <definedName name="NvsInstSpec4">","</definedName>
    <definedName name="NvsInstSpec5">","</definedName>
    <definedName name="NvsInstSpec6">","</definedName>
    <definedName name="NvsInstSpec7">","</definedName>
    <definedName name="NvsInstSpec8">","</definedName>
    <definedName name="NvsInstSpec9">","</definedName>
    <definedName name="NvsLayoutType">"M3"</definedName>
    <definedName name="NvsNplSpec">"%,X,RZF..,CZF.."</definedName>
    <definedName name="NvsPanelBusUnit">"V"</definedName>
    <definedName name="NvsPanelEffdt">"V1997-01-01"</definedName>
    <definedName name="NvsPanelSetid">"VCV"</definedName>
    <definedName name="NvsReqBU">"V900"</definedName>
    <definedName name="NvsReqBUOnly">"VY"</definedName>
    <definedName name="NVSTrad">#REF!</definedName>
    <definedName name="NvsTransLed">"VN"</definedName>
    <definedName name="NvsTreeASD">"V2006-02-28"</definedName>
    <definedName name="NvsValTbl.ACCOUNT">"GL_ACCOUNT_TBL"</definedName>
    <definedName name="NvsValTbl.AFFILIATE">"AFFILIATE_VW"</definedName>
    <definedName name="NvsValTbl.AS_BRANCH">"AS_BRANCH_TBL"</definedName>
    <definedName name="NvsValTbl.BUSINESS_UNIT">"BUS_UNIT_TBL_GL"</definedName>
    <definedName name="NvsValTbl.CHARTFIELD1">"CHARTFIELD1_TBL"</definedName>
    <definedName name="NvsValTbl.CURRENCY_CD">"CURRENCY_CD_TBL"</definedName>
    <definedName name="NvsValTbl.DEPTID">"DEPT_TBL"</definedName>
    <definedName name="NvsValTbl.OPERATING_UNIT">"OPERUNIT_ALL_VW"</definedName>
    <definedName name="NvsValTbl.PRODUCT">"PRODUCT_TBL"</definedName>
    <definedName name="NvsValTbl.SCENARIO">"BD_SCENARIO_TBL"</definedName>
    <definedName name="NvsValTbl.STATISTICS_CODE">"STAT_ALL_VW"</definedName>
    <definedName name="nvxc">#REF!</definedName>
    <definedName name="NWC">#REF!</definedName>
    <definedName name="nwcp_Cash_Revenue">#REF!</definedName>
    <definedName name="nwe">{"pages345",#N/A,FALSE,"group and company";"page1920",#N/A,FALSE,"glass grp";"page21",#N/A,FALSE,"glass and marbleine";"page2223",#N/A,FALSE,"wood grp "}</definedName>
    <definedName name="nwk">{#N/A,#N/A,FALSE,"Front Page";#N/A,#N/A,FALSE,"Mfg Var";#N/A,#N/A,FALSE,"Family Unit Cost Graphs";#N/A,#N/A,FALSE,"Product Cost Graphs";#N/A,#N/A,FALSE,"Unit Cost Setup";#N/A,#N/A,FALSE,"Yields";#N/A,#N/A,FALSE,"Emery";#N/A,#N/A,FALSE,"GI Pricing";#N/A,#N/A,FALSE,"Actuals";#N/A,#N/A,FALSE,"Forecast"}</definedName>
    <definedName name="ny">{"Results Worksheets",#N/A,FALSE,"RESULTS"}</definedName>
    <definedName name="NY_Tr_1">#REF!</definedName>
    <definedName name="NY_Tr_2">#REF!</definedName>
    <definedName name="NY_Tr_3">#REF!</definedName>
    <definedName name="NY_UI___Surtax_Expense">#REF!</definedName>
    <definedName name="O">{#N/A,#N/A,FALSE,"COVER";#N/A,#N/A,FALSE,"Index";#N/A,#N/A,FALSE,"Non-Earning";#N/A,#N/A,FALSE,"Commercial";#N/A,#N/A,FALSE,"Detailed"}</definedName>
    <definedName name="o_1">{"'SIVA Pricing Model'!$A$1:$F$39"}</definedName>
    <definedName name="o_2">{"'SIVA Pricing Model'!$A$1:$F$39"}</definedName>
    <definedName name="O_INC">#REF!</definedName>
    <definedName name="oasd">"c1449"</definedName>
    <definedName name="Oasda">#REF!</definedName>
    <definedName name="Obdin">{"'SIVA Pricing Model'!$A$1:$F$39"}</definedName>
    <definedName name="Obdin_1">{"'SIVA Pricing Model'!$A$1:$F$39"}</definedName>
    <definedName name="Obdin_2">{"'SIVA Pricing Model'!$A$1:$F$39"}</definedName>
    <definedName name="Obdin1">{"'SIVA Pricing Model'!$A$1:$F$39"}</definedName>
    <definedName name="Obdin1_1">{"'SIVA Pricing Model'!$A$1:$F$39"}</definedName>
    <definedName name="Obdin1_2">{"'SIVA Pricing Model'!$A$1:$F$39"}</definedName>
    <definedName name="occupancyprint">#REF!</definedName>
    <definedName name="oct">#REF!</definedName>
    <definedName name="Oct00TB">{"Statement of Income",#N/A,TRUE,"Mar99";"Balance Sheet",#N/A,TRUE,"Mar99"}</definedName>
    <definedName name="Octob00">{"Statement of Income",#N/A,TRUE,"Mar99";"Balance Sheet",#N/A,TRUE,"Mar99"}</definedName>
    <definedName name="Octob00TB">{"Statement of Income",#N/A,TRUE,"Mar99";"Balance Sheet",#N/A,TRUE,"Mar99"}</definedName>
    <definedName name="October">{"'Sports Summary'!$A$19:$AB$104"}</definedName>
    <definedName name="October2">{"'Sports Summary'!$A$19:$AB$104"}</definedName>
    <definedName name="od">{"Results Worksheets",#N/A,FALSE,"RESULTS"}</definedName>
    <definedName name="OE">#REF!</definedName>
    <definedName name="oeahrvb">#REF!</definedName>
    <definedName name="oeahrvb_1">#REF!</definedName>
    <definedName name="oehg">#REF!</definedName>
    <definedName name="oehg_1">#REF!</definedName>
    <definedName name="oeiurg">#REF!</definedName>
    <definedName name="oeiurg_1">#REF!</definedName>
    <definedName name="OEM">#REF!</definedName>
    <definedName name="oerv">#REF!</definedName>
    <definedName name="oerv_1">#REF!</definedName>
    <definedName name="of">{"cash",#N/A,FALSE,"Aerospace";"cash",#N/A,FALSE,"Engines";"cash",#N/A,FALSE,"AES";"cash",#N/A,FALSE,"ES";"cash",#N/A,FALSE,"CAS";"cash",#N/A,FALSE,"ATSC";"cash",#N/A,FALSE,"FMT";"cash",#N/A,FALSE,"Aero Other";"cash",#N/A,FALSE,"Judgement"}</definedName>
    <definedName name="offexp">#REF!</definedName>
    <definedName name="office">#REF!</definedName>
    <definedName name="officeprint">#REF!</definedName>
    <definedName name="offre">{"'Sheet1'!$A$1:$H$145"}</definedName>
    <definedName name="offshore">#REF!</definedName>
    <definedName name="oficial">{#N/A,#N/A,FALSE,"CIBHA05A";#N/A,#N/A,FALSE,"CIBHA05B"}</definedName>
    <definedName name="oh_sum">{#N/A,#N/A,FALSE,"PRO FORMA FINANCIALS"}</definedName>
    <definedName name="oh_sum1">{#N/A,#N/A,FALSE,"PRO FORMA FINANCIALS"}</definedName>
    <definedName name="ohinflat">#REF!</definedName>
    <definedName name="OI">{#N/A,#N/A,FALSE,"COVER";#N/A,#N/A,FALSE,"Index";#N/A,#N/A,FALSE,"Non-Earning";#N/A,#N/A,FALSE,"Non-Earning_Recovery"}</definedName>
    <definedName name="oiehgrcue">#REF!</definedName>
    <definedName name="oiehgrcue_1">#REF!</definedName>
    <definedName name="oieqwurbg">#REF!</definedName>
    <definedName name="oieqwurbg_1">#REF!</definedName>
    <definedName name="oifd">{"detail",#N/A,FALSE,"mfg";"summary",#N/A,FALSE,"mfg"}</definedName>
    <definedName name="oiirx">{"net assets",#N/A,FALSE,"summary";"asset turnover",#N/A,FALSE,"summary";"orona",#N/A,FALSE,"summary"}</definedName>
    <definedName name="Oil_products_data_2019">#REF!</definedName>
    <definedName name="Oil_products_data_2020">#REF!</definedName>
    <definedName name="Oil_products_data_2021">#REF!</definedName>
    <definedName name="Oil_products_data_2022">#REF!</definedName>
    <definedName name="oimn">{"QTD_PRS",#N/A,FALSE,"QTD"}</definedName>
    <definedName name="oink">{"TOTAL",#N/A,FALSE,"A";"FISCAL94",#N/A,FALSE,"A";"FISCAL95",#N/A,FALSE,"A";"FISCAL96",#N/A,FALSE,"A";"misc page",#N/A,FALSE,"A"}</definedName>
    <definedName name="oins">{"detail",#N/A,FALSE,"mfg";"summary",#N/A,FALSE,"mfg"}</definedName>
    <definedName name="oip">{#N/A,#N/A,FALSE,"Aging Summary";#N/A,#N/A,FALSE,"Ratio Analysis";#N/A,#N/A,FALSE,"Test 120 Day Accts";#N/A,#N/A,FALSE,"Tickmarks"}</definedName>
    <definedName name="ois.">{#N/A,#N/A,FALSE,"A_D";#N/A,#N/A,FALSE,"WACC";#N/A,#N/A,FALSE,"DCF";#N/A,#N/A,FALSE,"A";#N/A,#N/A,FALSE,"LBO";#N/A,#N/A,FALSE,"C";#N/A,#N/A,FALSE,"impd";#N/A,#N/A,FALSE,"comps"}</definedName>
    <definedName name="oity">{#N/A,"PURADD",FALSE,"Business Analysis";#N/A,"PURSPP",FALSE,"Business Analysis";#N/A,"CTGIND",FALSE,"Business Analysis";#N/A,"PURCHM",FALSE,"Business Analysis";#N/A,"SPADD",FALSE,"Business Analysis";#N/A,"EPOXY",FALSE,"Business Analysis";#N/A,"PURPER",FALSE,"Business Analysis"}</definedName>
    <definedName name="oiu">{#N/A,#N/A,FALSE,"COVER";#N/A,#N/A,FALSE,"RATIOS";#N/A,#N/A,FALSE,"LEVERAGE";#N/A,#N/A,FALSE,"TIER-1";#N/A,#N/A,FALSE,"RISK BASED ASSETS";#N/A,#N/A,FALSE,"TIER-2"}</definedName>
    <definedName name="oiup">{#N/A,"PURCHM",FALSE,"Business Analysis";#N/A,"SPADD",FALSE,"Business Analysis"}</definedName>
    <definedName name="oiurhg">#REF!</definedName>
    <definedName name="oiurhg_1">#REF!</definedName>
    <definedName name="oiuu">{#N/A,#N/A,FALSE,"Aging Summary";#N/A,#N/A,FALSE,"Ratio Analysis";#N/A,#N/A,FALSE,"Test 120 Day Accts";#N/A,#N/A,FALSE,"Tickmarks"}</definedName>
    <definedName name="oiuy">{"Polymers Details",#N/A,FALSE,"Current Yr";"Polymer Details",#N/A,FALSE,"Budget";"Polymer Details",#N/A,FALSE,"Prior Year"}</definedName>
    <definedName name="oiuy2">#REF!</definedName>
    <definedName name="oiwea">{"FCB_ALL",#N/A,FALSE,"FCB";"GREY_ALL",#N/A,FALSE,"GREY"}</definedName>
    <definedName name="oiwq0">{#N/A,#N/A,FALSE,"Front Page";#N/A,#N/A,FALSE,"Mfg Var";#N/A,#N/A,FALSE,"Family Unit Cost Graphs";#N/A,#N/A,FALSE,"Product Cost Graphs";#N/A,#N/A,FALSE,"Unit Cost Setup";#N/A,#N/A,FALSE,"Yields";#N/A,#N/A,FALSE,"Emery";#N/A,#N/A,FALSE,"GI Pricing";#N/A,#N/A,FALSE,"Actuals";#N/A,#N/A,FALSE,"Forecast"}</definedName>
    <definedName name="oiyugou">{"Recap",#N/A,TRUE,"POS";"Monthly",#N/A,TRUE,"POS";"YTD",#N/A,TRUE,"POS"}</definedName>
    <definedName name="oiyuouvo">{#N/A,#N/A,FALSE,"Sheet1"}</definedName>
    <definedName name="OK">{#N/A,#N/A,FALSE,"REPORT"}</definedName>
    <definedName name="OK_1">{#N/A,#N/A,FALSE,"REPORT"}</definedName>
    <definedName name="OK_2">{#N/A,#N/A,FALSE,"REPORT"}</definedName>
    <definedName name="OK_3">{#N/A,#N/A,FALSE,"REPORT"}</definedName>
    <definedName name="OK_4">{#N/A,#N/A,FALSE,"REPORT"}</definedName>
    <definedName name="okay">{#N/A,#N/A,FALSE,"QTD";#N/A,#N/A,FALSE,"Lic Fees";#N/A,#N/A,FALSE,"Unapproved";#N/A,#N/A,FALSE,"Wkly Notes"}</definedName>
    <definedName name="okay2">{#N/A,#N/A,FALSE,"QTD";#N/A,#N/A,FALSE,"Lic Fees";#N/A,#N/A,FALSE,"Unapproved";#N/A,#N/A,FALSE,"Wkly Notes"}</definedName>
    <definedName name="okaya">{#N/A,#N/A,FALSE,"INPUTS";#N/A,#N/A,FALSE,"PROFORMA BSHEET";#N/A,#N/A,FALSE,"COMBINED";#N/A,#N/A,FALSE,"HIGH YIELD";#N/A,#N/A,FALSE,"COMB_GRAPHS"}</definedName>
    <definedName name="okjnh">{"'TG'!$A$1:$L$37"}</definedName>
    <definedName name="ökl">#REF!</definedName>
    <definedName name="oku">{"equity comps",#N/A,FALSE,"CS Comps";"equity comps",#N/A,FALSE,"PS Comps";"equity comps",#N/A,FALSE,"GIC_Comps";"equity comps",#N/A,FALSE,"GIC2_Comps";"debt comps",#N/A,FALSE,"CS Comps";"debt comps",#N/A,FALSE,"PS Comps";"debt comps",#N/A,FALSE,"GIC_Comps";"debt comps",#N/A,FALSE,"GIC2_Comps"}</definedName>
    <definedName name="ol">{"vol data",#N/A,FALSE,"Datasheet";"vol graph",#N/A,FALSE,"Volume";"price data",#N/A,FALSE,"Datasheet";"price graph",#N/A,FALSE,"Price";"dp data",#N/A,FALSE,"Datasheet";"dp graph",#N/A,FALSE,"DirectProfit"}</definedName>
    <definedName name="old">{"Period 5 Income Statements",#N/A,FALSE,"Income Statement";"Period 5 Balance Sheets",#N/A,FALSE,"Balance Sheet";"Period 5 Cashflow Statements",#N/A,FALSE,"Cashflow Statement";"Period 5 Financial Ratios",#N/A,FALSE,"Financial Ratios"}</definedName>
    <definedName name="old.augflsh">{"PG1",#N/A,FALSE,"AugFlashTemplate";"PG2",#N/A,FALSE,"AugFlashTemplate"}</definedName>
    <definedName name="Old_LTIP_Probability_of_Vesting_FooterType">"INTERNAL"</definedName>
    <definedName name="oldcalculation">{#N/A,#N/A,FALSE,"A";#N/A,#N/A,FALSE,"B"}</definedName>
    <definedName name="olddata">{"PAGE 1",#N/A,FALSE,"WEST_OT"}</definedName>
    <definedName name="olddata1">{"PAGE 1",#N/A,FALSE,"WEST_OT"}</definedName>
    <definedName name="olddata2">{"PAGE 1",#N/A,FALSE,"WEST_OT"}</definedName>
    <definedName name="olddata3">{"PAGE 1",#N/A,FALSE,"WEST_OT"}</definedName>
    <definedName name="oldespp">{#N/A,#N/A,FALSE,"REPORT"}</definedName>
    <definedName name="oldkey">#REF!</definedName>
    <definedName name="oldkey1">#REF!</definedName>
    <definedName name="oldkey2">#REF!</definedName>
    <definedName name="OldMenuName">#REF!</definedName>
    <definedName name="oldname">#REF!</definedName>
    <definedName name="OLDONE">#REF!</definedName>
    <definedName name="oldsort">#REF!</definedName>
    <definedName name="oldsort1">#REF!</definedName>
    <definedName name="oldsubs">{#N/A,#N/A,FALSE,"Comp - War";#N/A,#N/A,FALSE,"Comp - War"}</definedName>
    <definedName name="oldt">#REF!</definedName>
    <definedName name="OLDTWO">#REF!</definedName>
    <definedName name="om">#REF!</definedName>
    <definedName name="omgaap">#REF!</definedName>
    <definedName name="omm95_">{#N/A,#N/A,FALSE,"Key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on">{"TOTAL",#N/A,FALSE,"A";"FISCAL94",#N/A,FALSE,"A";"FISCAL95",#N/A,FALSE,"A";"FISCAL96",#N/A,FALSE,"A";"misc page",#N/A,FALSE,"A"}</definedName>
    <definedName name="ONC">#REF!</definedName>
    <definedName name="one">#REF!</definedName>
    <definedName name="one.total">{#N/A,#N/A,FALSE,"Coverage";#N/A,#N/A,FALSE,"Leverage";#N/A,#N/A,FALSE,"Projections"}</definedName>
    <definedName name="one_1">#REF!</definedName>
    <definedName name="OneHS">#REF!</definedName>
    <definedName name="OneLAB">#REF!</definedName>
    <definedName name="OneTE">#REF!</definedName>
    <definedName name="onj">{"Pa1",#N/A,FALSE,"OpExYTDvsPY";"Pa2",#N/A,FALSE,"OpExYTDvsPY"}</definedName>
    <definedName name="onl">{#N/A,#N/A,FALSE,"Total";#N/A,#N/A,FALSE,"ProjNet";#N/A,#N/A,FALSE,"DdgPlns";#N/A,#N/A,FALSE,"DLWeb";#N/A,#N/A,FALSE,"CAPOffcOnln";#N/A,#N/A,FALSE,"Directrs";#N/A,#N/A,FALSE,"CAD";#N/A,#N/A,FALSE,"SwtsSpec";#N/A,#N/A,FALSE,"ProdNews";#N/A,#N/A,FALSE,"Infrastrc";#N/A,#N/A,FALSE,"Mkting"}</definedName>
    <definedName name="onli">{#N/A,#N/A,FALSE,"Total";#N/A,#N/A,FALSE,"ProjNet";#N/A,#N/A,FALSE,"DdgPlns";#N/A,#N/A,FALSE,"DLWeb";#N/A,#N/A,FALSE,"CAPOffcOnln";#N/A,#N/A,FALSE,"Directrs";#N/A,#N/A,FALSE,"CAD";#N/A,#N/A,FALSE,"SwtsSpec";#N/A,#N/A,FALSE,"ProdNews";#N/A,#N/A,FALSE,"Infrastrc";#N/A,#N/A,FALSE,"Mkting"}</definedName>
    <definedName name="onlin">{#N/A,#N/A,FALSE,"Total";#N/A,#N/A,FALSE,"ProjNet";#N/A,#N/A,FALSE,"DdgPlns";#N/A,#N/A,FALSE,"DLWeb";#N/A,#N/A,FALSE,"CAPOffcOnln";#N/A,#N/A,FALSE,"Directrs";#N/A,#N/A,FALSE,"CAD";#N/A,#N/A,FALSE,"SwtsSpec";#N/A,#N/A,FALSE,"ProdNews";#N/A,#N/A,FALSE,"Infrastrc";#N/A,#N/A,FALSE,"Mkting"}</definedName>
    <definedName name="onlinenew">{#N/A,#N/A,FALSE,"Total";#N/A,#N/A,FALSE,"ProjNet";#N/A,#N/A,FALSE,"DdgPlns";#N/A,#N/A,FALSE,"DLWeb";#N/A,#N/A,FALSE,"CAPOffcOnln";#N/A,#N/A,FALSE,"Directrs";#N/A,#N/A,FALSE,"CAD";#N/A,#N/A,FALSE,"SwtsSpec";#N/A,#N/A,FALSE,"ProdNews";#N/A,#N/A,FALSE,"Infrastrc";#N/A,#N/A,FALSE,"Mkting"}</definedName>
    <definedName name="OnShow">#REF!</definedName>
    <definedName name="ontime_bill">#REF!</definedName>
    <definedName name="ONYX19970501222055">#REF!</definedName>
    <definedName name="ONYX19970501222155">#REF!</definedName>
    <definedName name="oo">{"'SIVA Pricing Model'!$A$1:$F$39"}</definedName>
    <definedName name="oo.ll">{#N/A,#N/A,FALSE,"Umsatz HM";#N/A,#N/A,FALSE,"ER HM";#N/A,#N/A,FALSE,"EA HM  (2)";#N/A,#N/A,FALSE,"EA HM ";#N/A,#N/A,FALSE,"EA HM  (4)";#N/A,#N/A,FALSE,"EA HM  (3)";#N/A,#N/A,FALSE,"KA HM  (2)";#N/A,#N/A,FALSE,"KA HM";#N/A,#N/A,FALSE,"KA HM  (3)";#N/A,#N/A,FALSE,"KA HM (4)"}</definedName>
    <definedName name="OO_Book_Settings_AllowResize">"0"</definedName>
    <definedName name="OO_Book_Settings_BGColor">"FFFFFF"</definedName>
    <definedName name="OO_Book_Settings_CellBGColor">"99CCFF"</definedName>
    <definedName name="OO_Book_Settings_Destination">"\\Usmitm1web\Web Sites\FPA\Applications\Manufacturing\Websheets\2011_Flex_Spend_Summary_Report.xml"</definedName>
    <definedName name="OO_Book_Settings_Footer">""</definedName>
    <definedName name="OO_Book_Settings_Header">""</definedName>
    <definedName name="OO_Book_Settings_HorizontalCenter">"1"</definedName>
    <definedName name="OO_Book_Settings_IgnoreNoPublishWarning">"0"</definedName>
    <definedName name="OO_Book_Settings_Menu">""</definedName>
    <definedName name="OO_Book_Settings_MenuType">"XML"</definedName>
    <definedName name="OO_Book_Settings_RecalOnDropDownChange">"1"</definedName>
    <definedName name="OO_Book_Settings_RecalOnInputCellChange">"0"</definedName>
    <definedName name="OO_Book_Settings_SynchDestination">"0"</definedName>
    <definedName name="OO_Book_Settings_TBExport">"1"</definedName>
    <definedName name="OO_Book_Settings_TBPaste">"1"</definedName>
    <definedName name="OO_Book_Settings_TBUpdate">"1"</definedName>
    <definedName name="OO_Book_Settings_TBWorksheets">"0"</definedName>
    <definedName name="OO_Book_Settings_TBZoomIn">"1"</definedName>
    <definedName name="OO_Book_Settings_TBZoomOut">"1"</definedName>
    <definedName name="OO_Book_Settings_Toolbar">"0"</definedName>
    <definedName name="OO_Book_Settings_UpdateButton">""</definedName>
    <definedName name="OO_Book_Settings_UseNamedRanges">"1"</definedName>
    <definedName name="OO_Book_Settings_UseWorkbookSettings">"0"</definedName>
    <definedName name="OO_Book_Settings_WorksheetTabs">"0"</definedName>
    <definedName name="OO_Book_Settings_XCDestination">"Z:\TM1Web\Applications\SCO\Manufacturing\Worksheets\Manufacturing slice July 19a_xCelsius.xls"</definedName>
    <definedName name="ool">{"Page1",#N/A,FALSE,"CompCo";"Page2",#N/A,FALSE,"CompCo"}</definedName>
    <definedName name="ööl">{#N/A,#N/A,FALSE,"KA CH  (2)"}</definedName>
    <definedName name="öölälkk">{#N/A,#N/A,FALSE,"Umsatz 99";#N/A,#N/A,FALSE,"ER 99 "}</definedName>
    <definedName name="öölkk">{#N/A,#N/A,FALSE,"Umsatz CH";#N/A,#N/A,FALSE,"ER CH";#N/A,#N/A,FALSE,"EA CH (2) ";#N/A,#N/A,FALSE,"EA CH";#N/A,#N/A,FALSE,"EA CH (3) ";#N/A,#N/A,FALSE,"EA CH (4)";#N/A,#N/A,FALSE,"KA CH";#N/A,#N/A,FALSE,"KA CH  (2)";#N/A,#N/A,FALSE,"KA CH  (3)";#N/A,#N/A,FALSE,"KA CH (4)"}</definedName>
    <definedName name="oolo.lll">{#N/A,#N/A,FALSE,"Umsatz 99";#N/A,#N/A,FALSE,"ER 99 "}</definedName>
    <definedName name="ooo">{#N/A,#N/A,FALSE,"REPORT"}</definedName>
    <definedName name="ööö">{#N/A,#N/A,FALSE,"Produkte Erw.";#N/A,#N/A,FALSE,"Produkte Plan";#N/A,#N/A,FALSE,"Leistungen Erw.";#N/A,#N/A,FALSE,"Leistungen Plan";#N/A,#N/A,FALSE,"KA Allg.Kosten (2)";#N/A,#N/A,FALSE,"KA All.Kosten"}</definedName>
    <definedName name="ooo_1">{#N/A,#N/A,FALSE,"REPORT"}</definedName>
    <definedName name="ooo_2">{#N/A,#N/A,FALSE,"REPORT"}</definedName>
    <definedName name="ooo_3">{#N/A,#N/A,FALSE,"REPORT"}</definedName>
    <definedName name="ooo_4">{#N/A,#N/A,FALSE,"REPORT"}</definedName>
    <definedName name="oooo">{#N/A,#N/A,FALSE,"Bakersfield PCs";#N/A,#N/A,FALSE,"Bremer PCs";#N/A,#N/A,FALSE,"Bakersfield Notebooks"}</definedName>
    <definedName name="ooooo">#REF!</definedName>
    <definedName name="oooooooo">{#N/A,#N/A,FALSE,"Umsatz 99";#N/A,#N/A,FALSE,"ER 99 "}</definedName>
    <definedName name="oooooooooooo">#REF!</definedName>
    <definedName name="oooooooooooooooooo">{"SUMMARY",#N/A,TRUE,"RIGGIN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OOU">{#N/A,#N/A,FALSE,"BS";#N/A,#N/A,FALSE,"PL_10Q";#N/A,#N/A,FALSE,"SOE";#N/A,#N/A,FALSE,"SCF"}</definedName>
    <definedName name="OP">#REF!</definedName>
    <definedName name="Op_Profit">{#N/A,#N/A,FALSE,"COVER";#N/A,#N/A,FALSE,"SUMP&amp;L";#N/A,#N/A,FALSE,"SUBSP&amp;L";#N/A,#N/A,FALSE,"SALESANAL"}</definedName>
    <definedName name="open_positions">#REF!</definedName>
    <definedName name="OpenBalDate">#REF!</definedName>
    <definedName name="opendbs">{"fis.dbo.r1_datasum"}</definedName>
    <definedName name="opendbs1">{"fis.dbo.r1_datasum"}</definedName>
    <definedName name="Opening_Date">#REF!</definedName>
    <definedName name="OpenMezz">#REF!</definedName>
    <definedName name="OpenMgtOrds">#REF!</definedName>
    <definedName name="OpenOtherRoll">#REF!</definedName>
    <definedName name="OPENPRICE">"OPENPRICE"</definedName>
    <definedName name="OpenRoll">#REF!</definedName>
    <definedName name="OpenSnr">#REF!</definedName>
    <definedName name="OpenVC">#REF!</definedName>
    <definedName name="OpenVCords">#REF!</definedName>
    <definedName name="OPER_ASSUMP">#REF!</definedName>
    <definedName name="OPER_INC">"OPER_INC"</definedName>
    <definedName name="operations">#REF!</definedName>
    <definedName name="OperisTopLeft">#REF!</definedName>
    <definedName name="ophi">#REF!</definedName>
    <definedName name="opiu">{"Comp_of_Price_Effect",#N/A,FALSE,"QTRDPVAR"}</definedName>
    <definedName name="oplk">{"Page1",#N/A,FALSE,"OpExJanvsBud";"Page2",#N/A,FALSE,"OpExJanvsBud"}</definedName>
    <definedName name="OpNAs">#REF!</definedName>
    <definedName name="opndixm">{"detail",#N/A,FALSE,"mfg";"summary",#N/A,FALSE,"mfg"}</definedName>
    <definedName name="opopop">{#N/A,#N/A,TRUE,"index";#N/A,#N/A,TRUE,"Summary";#N/A,#N/A,TRUE,"Continuing Business";#N/A,#N/A,TRUE,"Disposals";#N/A,#N/A,TRUE,"Acquisitions";#N/A,#N/A,TRUE,"Actual &amp; Plan Reconciliation"}</definedName>
    <definedName name="opp">#REF!</definedName>
    <definedName name="opste">#REF!</definedName>
    <definedName name="opsusa">#REF!</definedName>
    <definedName name="OPTexponents">"0 3 6"</definedName>
    <definedName name="OPTION">{"title",#N/A,TRUE,"Summary Budget";"Rental Income",#N/A,TRUE,"Summary Budget";"Current Escalations",#N/A,TRUE,"Summary Budget";"Prior Year Escalations",#N/A,TRUE,"Summary Budget";"Storage Rent",#N/A,TRUE,"Summary Budget";"Parking Rent",#N/A,TRUE,"Summary Budget";"Gross Up",#N/A,TRUE,"Summary Budget";"Income",#N/A,TRUE,"Summary Budget";"Operating Expenses",#N/A,TRUE,"Summary Budget";"Capital Expenses",#N/A,TRUE,"Summary Budget";"Leasing Expenses",#N/A,TRUE,"Summary Budget";"Electrical Expense",#N/A,TRUE,"Summary Budget"}</definedName>
    <definedName name="Option_Assumptions_FooterType">"INTERNAL"</definedName>
    <definedName name="Option_Fair_Values_FooterType">"INTERNAL"</definedName>
    <definedName name="OPTvec">"1 1 1 3 2 0 0 0 0 0 0 8 8 1 0 30 1 1 0 1 0 0 1 0 0 0 0 0 0 0 1 0 99 99 0 0 0 0 14 0 1 0 0"</definedName>
    <definedName name="OQLIB">"QGPL"</definedName>
    <definedName name="OQNAM">"MILLERQ"</definedName>
    <definedName name="Oracle">120*1.6</definedName>
    <definedName name="ORB">#REF!</definedName>
    <definedName name="Order__1">0</definedName>
    <definedName name="Order1">0</definedName>
    <definedName name="OrderRoundTolerance">#REF!</definedName>
    <definedName name="Orders">{#N/A,#N/A,FALSE,"Presentation by Unit";#N/A,#N/A,FALSE,"Presentation by BD";#N/A,#N/A,FALSE,"Presentation Split by Biggest U";#N/A,#N/A,FALSE,"Presentation Split by Area";#N/A,#N/A,FALSE,"Presentation Split by BD"}</definedName>
    <definedName name="OrderTable">#REF!</definedName>
    <definedName name="Oregon">{#N/A,#N/A,FALSE,"Aging Summary";#N/A,#N/A,FALSE,"Ratio Analysis";#N/A,#N/A,FALSE,"Test 120 Day Accts";#N/A,#N/A,FALSE,"Tickmarks"}</definedName>
    <definedName name="Orvec">#REF!</definedName>
    <definedName name="os_data1">#REF!,#REF!,#REF!,#REF!,#REF!,#REF!,#REF!,#REF!,#REF!,#REF!</definedName>
    <definedName name="os_data2">#REF!,#REF!,#REF!,#REF!,#REF!,#REF!,#REF!,#REF!,#REF!,#REF!,#REF!,#REF!</definedName>
    <definedName name="os_data3">#REF!,#REF!,#REF!,#REF!,#REF!</definedName>
    <definedName name="os_data4">#REF!,#REF!,#REF!,#REF!,#REF!,#REF!,#REF!,#REF!,#REF!,#REF!,#REF!,#REF!</definedName>
    <definedName name="os_data5">#REF!,#REF!</definedName>
    <definedName name="os56rt">{TRUE,TRUE,-2,-16.25,774,494.25,FALSE,TRUE,TRUE,TRUE,0,32,#N/A,1,#N/A,31.0666666666667,63.6451612903226,1,FALSE,FALSE,3,TRUE,1,FALSE,75,"Swvu.Page3.","ACwvu.Page3.",#N/A,FALSE,FALSE,0.236220472440945,0.275590551181102,0.236220472440945,0.275590551181102,2,"","",TRUE,TRUE,FALSE,FALSE,1,83,#N/A,#N/A,"=R4C48:R64C71",FALSE,"Rwvu.Page3.","Cwvu.Page3.",FALSE,FALSE,TRUE,1,#N/A,#N/A,FALSE,FALSE,TRUE,TRUE,TRUE}</definedName>
    <definedName name="OT">#REF!</definedName>
    <definedName name="Other">{"Page 1",#N/A,FALSE,"Sheet1";"Page 2",#N/A,FALSE,"Sheet1"}</definedName>
    <definedName name="OTHER_ASSETS">"OTHER_ASSETS"</definedName>
    <definedName name="OTHER_CURRENT_ASSETS">"OTHER_CURRENT_ASSETS"</definedName>
    <definedName name="OTHER_CURRENT_LIAB">"OTHER_CURRENT_LIAB"</definedName>
    <definedName name="OTHER_EARNING">"OTHER_EARNING"</definedName>
    <definedName name="OTHER_EQUITY">"OTHER_EQUITY"</definedName>
    <definedName name="Other_Income_2019">#REF!</definedName>
    <definedName name="Other_Income_2020">#REF!</definedName>
    <definedName name="Other_Income_2021">#REF!</definedName>
    <definedName name="Other_Income_2022">#REF!</definedName>
    <definedName name="Other_Income_2023">#REF!</definedName>
    <definedName name="Other_Income_2024">#REF!</definedName>
    <definedName name="OTHER_INVESTING">"OTHER_INVESTING"</definedName>
    <definedName name="OTHER_LIAB">"OTHER_LIAB"</definedName>
    <definedName name="OTHER_LONG_TERM">"OTHER_LONG_TERM"</definedName>
    <definedName name="OTHER_NET">"OTHER_NET"</definedName>
    <definedName name="OTHER_OPER">"OTHER_OPER"</definedName>
    <definedName name="Other_Plan_Fair_Values_FooterType">"INTERNAL"</definedName>
    <definedName name="OTHER_RECEIV">"OTHER_RECEIV"</definedName>
    <definedName name="OTHER_REVENUE">"OTHER_REVENUE"</definedName>
    <definedName name="other33">{#N/A,#N/A,FALSE,"Pharm";#N/A,#N/A,FALSE,"WWCM"}</definedName>
    <definedName name="other33_1">#REF!</definedName>
    <definedName name="other33_2">{#N/A,#N/A,FALSE,"Pharm";#N/A,#N/A,FALSE,"WWCM"}</definedName>
    <definedName name="other33_3">{#N/A,#N/A,FALSE,"Pharm";#N/A,#N/A,FALSE,"WWCM"}</definedName>
    <definedName name="other33_4">{#N/A,#N/A,FALSE,"Pharm";#N/A,#N/A,FALSE,"WWCM"}</definedName>
    <definedName name="othercosts">{#N/A,#N/A,FALSE,"Aging Summary";#N/A,#N/A,FALSE,"Ratio Analysis";#N/A,#N/A,FALSE,"Test 120 Day Accts";#N/A,#N/A,FALSE,"Tickmarks"}</definedName>
    <definedName name="OtherLS">#REF!</definedName>
    <definedName name="othermar">{#N/A,#N/A,FALSE,"Pharm";#N/A,#N/A,FALSE,"WWCM"}</definedName>
    <definedName name="othermar_1">#REF!</definedName>
    <definedName name="othermar_2">{#N/A,#N/A,FALSE,"Pharm";#N/A,#N/A,FALSE,"WWCM"}</definedName>
    <definedName name="othermar_3">{#N/A,#N/A,FALSE,"Pharm";#N/A,#N/A,FALSE,"WWCM"}</definedName>
    <definedName name="othermar_4">{#N/A,#N/A,FALSE,"Pharm";#N/A,#N/A,FALSE,"WWCM"}</definedName>
    <definedName name="OtherOH">#REF!</definedName>
    <definedName name="OtherRakeVar">#REF!</definedName>
    <definedName name="Others">#REF!</definedName>
    <definedName name="othexp">#REF!</definedName>
    <definedName name="ottkika">{#N/A,#N/A,TRUE,"sum";#N/A,#N/A,TRUE,"Bal_sht200";#N/A,#N/A,TRUE,"P&amp;L_act200";#N/A,#N/A,TRUE,"CASHFLOW20";#N/A,#N/A,TRUE,"comp_p&amp;L";#N/A,#N/A,TRUE,"Act_Prod";#N/A,#N/A,TRUE,"Act_Cust"}</definedName>
    <definedName name="otto">{#N/A,#N/A,TRUE,"Bal_sht_98";#N/A,#N/A,TRUE,"P&amp;L_act_98";#N/A,#N/A,TRUE,"CASHFLOW98";#N/A,#N/A,TRUE,"Custsale";#N/A,#N/A,TRUE,"Prodsale"}</definedName>
    <definedName name="ottokar">{#N/A,#N/A,TRUE,"comp_p&amp;L";#N/A,#N/A,TRUE,"planBal_sht";#N/A,#N/A,TRUE,"planP&amp;L";#N/A,#N/A,TRUE,"planCASH";#N/A,#N/A,TRUE,"planCust";#N/A,#N/A,TRUE,"planProd";#N/A,#N/A,TRUE,"Capital"}</definedName>
    <definedName name="ottoto">{#N/A,#N/A,TRUE,"sum";#N/A,#N/A,TRUE,"Bal_sht200";#N/A,#N/A,TRUE,"P&amp;L_act200";#N/A,#N/A,TRUE,"CASHFLOW20";#N/A,#N/A,TRUE,"comp_p&amp;L";#N/A,#N/A,TRUE,"Act_Prod";#N/A,#N/A,TRUE,"Act_Cust"}</definedName>
    <definedName name="ou">{"QTR_ACT",#N/A,FALSE,"PROP_PBIT_DEV_Q3";"QTR_BUD",#N/A,FALSE,"PROP_PBIT_DEV_Q3";"YTD_BUD",#N/A,FALSE,"PROP_PBIT_DEV_Q3";"YTD_ACT",#N/A,FALSE,"PROP_PBIT_DEV_Q3";"FY95 SNAP3",#N/A,FALSE,"PROP_PBIT_DEV_Q3";"FY95_BUD",#N/A,FALSE,"PROP_PBIT_DEV_Q3";"FY96_BUD",#N/A,FALSE,"PROP_PBIT_DEV_Q3"}</definedName>
    <definedName name="ouououiouopupo">{#N/A,#N/A,FALSE,"BS";#N/A,#N/A,FALSE,"PL";#N/A,#N/A,FALSE,"SOE";#N/A,#N/A,FALSE,"SCF"}</definedName>
    <definedName name="ououp0">{#N/A,#N/A,FALSE,"TABLE_1 YTD- VALUES LAST YR(2)"}</definedName>
    <definedName name="output">#REF!</definedName>
    <definedName name="Output_FooterType">"EXTERNAL"</definedName>
    <definedName name="Outputnew">#REF!</definedName>
    <definedName name="OutReach">#REF!</definedName>
    <definedName name="outro">{"'comite'!$A$9:$G$44","'comite'!$A$1:$G$6"}</definedName>
    <definedName name="Outsourcing">INDEX(#REF!,1,1):INDEX(#REF!,COUNTA(#REF!),1)</definedName>
    <definedName name="ouvgvho">{"Recap",#N/A,TRUE,"POS";"Monthly",#N/A,TRUE,"POS";"YTD",#N/A,TRUE,"POS"}</definedName>
    <definedName name="ouyguoyv">{"1",#N/A,FALSE,"Presentation Sheet";"2",#N/A,FALSE,"Presentation Sheet";"3",#N/A,FALSE,"Presentation Sheet";"4",#N/A,FALSE,"Presentation Sheet";"5",#N/A,FALSE,"Presentation Sheet";"6",#N/A,FALSE,"Presentation Sheet";"7",#N/A,FALSE,"Presentation Sheet";"8",#N/A,FALSE,"Presentation Sheet";"9",#N/A,FALSE,"Presentation Sheet";"10",#N/A,FALSE,"Presentation Sheet";"11",#N/A,FALSE,"Presentation Sheet";"12",#N/A,FALSE,"Presentation Sheet";"13",#N/A,FALSE,"Presentation Sheet";"14",#N/A,FALSE,"Presentation Sheet"}</definedName>
    <definedName name="OV">{#N/A,#N/A,FALSE,"Key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OverheadsBSMthly">#REF!</definedName>
    <definedName name="Overtime">#REF!</definedName>
    <definedName name="overtime2">#REF!</definedName>
    <definedName name="overtime2_1">#REF!</definedName>
    <definedName name="Overview_BL1">{#N/A,#N/A,FALSE,"Introduction";#N/A,#N/A,FALSE,"ALL BL";#N/A,#N/A,FALSE,"BL1";#N/A,#N/A,FALSE,"01ACRI";#N/A,#N/A,FALSE,"01Amino";#N/A,#N/A,FALSE,"01CEDA";#N/A,#N/A,FALSE,"01COAK";#N/A,#N/A,FALSE,"01EPOX";#N/A,#N/A,FALSE,"01MECO";#N/A,#N/A,FALSE,"01OTRE";#N/A,#N/A,FALSE,"01PHCO";#N/A,#N/A,FALSE,"01PUDI";#N/A,#N/A,FALSE,"01UPCO";#N/A,#N/A,FALSE,"01UVRE";#N/A,#N/A,FALSE,"01WBAK";#N/A,#N/A,FALSE,"BL2";#N/A,#N/A,FALSE,"BL3";#N/A,#N/A,FALSE,"03MESP";#N/A,#N/A,FALSE,"03METE";#N/A,#N/A,FALSE,"03PHTE";#N/A,#N/A,FALSE,"03UPTE";#N/A,#N/A,FALSE,"03SOI";#N/A,#N/A,FALSE,"BL4";#N/A,#N/A,FALSE,"04ADDI";#N/A,#N/A,FALSE,"04SOI"}</definedName>
    <definedName name="owiueg">#REF!</definedName>
    <definedName name="owiueg_1">#REF!</definedName>
    <definedName name="owmkib">{"detail",#N/A,FALSE,"mfg";"summary",#N/A,FALSE,"mfg"}</definedName>
    <definedName name="OWNER">#REF!</definedName>
    <definedName name="ownership">#REF!</definedName>
    <definedName name="OwnGr">#REF!</definedName>
    <definedName name="ox">{"profit",#N/A,FALSE,"Aero V prior";"profit",#N/A,FALSE,"Eng V Prior";"profit",#N/A,FALSE,"AES V Prior";"profit",#N/A,FALSE,"ES V Prior";"profit",#N/A,FALSE,"CAS V Prior";"profit",#N/A,FALSE,"ATSC V Prior";"profit",#N/A,FALSE,"FMT V Prior";"profit",#N/A,FALSE,"Aero Other V Prior";"profit",#N/A,FALSE,"Judge V Prior"}</definedName>
    <definedName name="oy">{"cash",#N/A,FALSE,"Aerospace";"cash",#N/A,FALSE,"Engines";"cash",#N/A,FALSE,"AES";"cash",#N/A,FALSE,"ES";"cash",#N/A,FALSE,"CAS";"cash",#N/A,FALSE,"ATSC";"cash",#N/A,FALSE,"FMT";"cash",#N/A,FALSE,"Aero Other";"cash",#N/A,FALSE,"Judgement"}</definedName>
    <definedName name="oygouc">{"Recap",#N/A,TRUE,"POS";"Monthly",#N/A,TRUE,"POS";"YTD",#N/A,TRUE,"POS"}</definedName>
    <definedName name="oz">{"profit",#N/A,FALSE,"Aero V prior";"profit",#N/A,FALSE,"Eng V Prior";"profit",#N/A,FALSE,"AES V Prior";"profit",#N/A,FALSE,"ES V Prior";"profit",#N/A,FALSE,"CAS V Prior";"profit",#N/A,FALSE,"ATSC V Prior";"profit",#N/A,FALSE,"FMT V Prior";"profit",#N/A,FALSE,"Aero Other V Prior";"profit",#N/A,FALSE,"Judge V Prior"}</definedName>
    <definedName name="p">{#N/A,#N/A,FALSE,"Aging Summary";#N/A,#N/A,FALSE,"Ratio Analysis";#N/A,#N/A,FALSE,"Test 120 Day Accts";#N/A,#N/A,FALSE,"Tickmarks"}</definedName>
    <definedName name="p.Covenants">#REF!</definedName>
    <definedName name="p.Covenants_Titles">#REF!</definedName>
    <definedName name="p.CreditStats">#REF!</definedName>
    <definedName name="p.DCF_Titles">#REF!</definedName>
    <definedName name="p.IRR">#REF!</definedName>
    <definedName name="p.IRR_Titles">#REF!</definedName>
    <definedName name="p.kh">{#N/A,#N/A,FALSE,"Heat";#N/A,#N/A,FALSE,"DCF";#N/A,#N/A,FALSE,"LBO";#N/A,#N/A,FALSE,"A";#N/A,#N/A,FALSE,"C";#N/A,#N/A,FALSE,"impd";#N/A,#N/A,FALSE,"Accr-Dilu"}</definedName>
    <definedName name="p.LTM_BS">#REF!</definedName>
    <definedName name="p.LTM_IS">#REF!</definedName>
    <definedName name="p.Summary">#REF!</definedName>
    <definedName name="p.Summary_Titles">#REF!</definedName>
    <definedName name="P.TEST.TEST">{#N/A,#N/A,FALSE,"Assumptions";#N/A,#N/A,FALSE,"N-IS-Sum";#N/A,#N/A,FALSE,"N-St-Sum";#N/A,#N/A,FALSE,"Inc Stmt";#N/A,#N/A,FALSE,"Stats"}</definedName>
    <definedName name="P_L">#REF!</definedName>
    <definedName name="P_LVAR">#REF!</definedName>
    <definedName name="p09i">{#N/A,"PURADD",FALSE,"Business Analysis";#N/A,"PURSPP",FALSE,"Business Analysis";#N/A,"CTGIND",FALSE,"Business Analysis";#N/A,"PURCHM",FALSE,"Business Analysis";#N/A,"SPADD",FALSE,"Business Analysis";#N/A,"EPOXY",FALSE,"Business Analysis";#N/A,"PURPER",FALSE,"Business Analysis"}</definedName>
    <definedName name="p0io">{#N/A,"PURCHM",FALSE,"Business Analysis";#N/A,"SPADD",FALSE,"Business Analysis"}</definedName>
    <definedName name="P1_Actv_Amt17">#REF!</definedName>
    <definedName name="P1_Actv_Amt19">#REF!</definedName>
    <definedName name="P1_Actv_Amt20">#REF!</definedName>
    <definedName name="P1_Actv_Amt21">#REF!</definedName>
    <definedName name="P10_Actv_Amt17">#REF!</definedName>
    <definedName name="P10_Actv_Amt19">#REF!</definedName>
    <definedName name="P10_Actv_Amt20">#REF!</definedName>
    <definedName name="P10_Actv_Amt21">#REF!</definedName>
    <definedName name="P11_Actv_Amt17">#REF!</definedName>
    <definedName name="P11_Actv_Amt21">#REF!</definedName>
    <definedName name="P12_Actv_Amt17">#REF!</definedName>
    <definedName name="P12_Actv_Amt21">#REF!</definedName>
    <definedName name="P12_Bal_Amt1">#REF!</definedName>
    <definedName name="P1AGGREGATE" localSheetId="4">INDIRECT("'Stock Picks'!$O$3:$O"&amp;(daycount+2))</definedName>
    <definedName name="P1AGGREGATE" localSheetId="7">INDIRECT("'Stock Picks'!$O$3:$O"&amp;(daycount+2))</definedName>
    <definedName name="P1AGGREGATE">INDIRECT("'Stock Picks'!$O$3:$O"&amp;(daycount+2))</definedName>
    <definedName name="P1S1" localSheetId="4">INDIRECT("'Stock Picks'!$I$3:$I"&amp;(daycount+2))</definedName>
    <definedName name="P1S1" localSheetId="7">INDIRECT("'Stock Picks'!$I$3:$I"&amp;(daycount+2))</definedName>
    <definedName name="P1S1">INDIRECT("'Stock Picks'!$I$3:$I"&amp;(daycount+2))</definedName>
    <definedName name="P1S2" localSheetId="4">INDIRECT("'Stock Picks'!$J$3:$J"&amp;(daycount+2))</definedName>
    <definedName name="P1S2" localSheetId="7">INDIRECT("'Stock Picks'!$J$3:$J"&amp;(daycount+2))</definedName>
    <definedName name="P1S2">INDIRECT("'Stock Picks'!$J$3:$J"&amp;(daycount+2))</definedName>
    <definedName name="P1S3" localSheetId="4">INDIRECT("'Stock Picks'!$K$3:$K"&amp;(daycount+2))</definedName>
    <definedName name="P1S3" localSheetId="7">INDIRECT("'Stock Picks'!$K$3:$K"&amp;(daycount+2))</definedName>
    <definedName name="P1S3">INDIRECT("'Stock Picks'!$K$3:$K"&amp;(daycount+2))</definedName>
    <definedName name="P1S4" localSheetId="4">INDIRECT("'Stock Picks'!$L$3:$L"&amp;(daycount+2))</definedName>
    <definedName name="P1S4" localSheetId="7">INDIRECT("'Stock Picks'!$L$3:$L"&amp;(daycount+2))</definedName>
    <definedName name="P1S4">INDIRECT("'Stock Picks'!$L$3:$L"&amp;(daycount+2))</definedName>
    <definedName name="P1S5" localSheetId="4">INDIRECT("'Stock Picks'!$M$3:$M"&amp;(daycount+2))</definedName>
    <definedName name="P1S5" localSheetId="7">INDIRECT("'Stock Picks'!$M$3:$M"&amp;(daycount+2))</definedName>
    <definedName name="P1S5">INDIRECT("'Stock Picks'!$M$3:$M"&amp;(daycount+2))</definedName>
    <definedName name="P2_Actv_Amt17">#REF!</definedName>
    <definedName name="P2_Actv_Amt21">#REF!</definedName>
    <definedName name="P2AGGREGATE" localSheetId="4">INDIRECT("'Stock Picks'!$AC$3:$AC"&amp;(daycount+2))</definedName>
    <definedName name="P2AGGREGATE" localSheetId="7">INDIRECT("'Stock Picks'!$AC$3:$AC"&amp;(daycount+2))</definedName>
    <definedName name="P2AGGREGATE">INDIRECT("'Stock Picks'!$AC$3:$AC"&amp;(daycount+2))</definedName>
    <definedName name="P2S1" localSheetId="4">INDIRECT("'Stock Picks'!$w$3:$w"&amp;(daycount+2))</definedName>
    <definedName name="P2S1" localSheetId="7">INDIRECT("'Stock Picks'!$w$3:$w"&amp;(daycount+2))</definedName>
    <definedName name="P2S1">INDIRECT("'Stock Picks'!$w$3:$w"&amp;(daycount+2))</definedName>
    <definedName name="P2S2" localSheetId="4">INDIRECT("'Stock Picks'!$x$3:$x"&amp;(daycount+2))</definedName>
    <definedName name="P2S2" localSheetId="7">INDIRECT("'Stock Picks'!$x$3:$x"&amp;(daycount+2))</definedName>
    <definedName name="P2S2">INDIRECT("'Stock Picks'!$x$3:$x"&amp;(daycount+2))</definedName>
    <definedName name="P2S3" localSheetId="4">INDIRECT("'Stock Picks'!$y$3:$y"&amp;(daycount+2))</definedName>
    <definedName name="P2S3" localSheetId="7">INDIRECT("'Stock Picks'!$y$3:$y"&amp;(daycount+2))</definedName>
    <definedName name="P2S3">INDIRECT("'Stock Picks'!$y$3:$y"&amp;(daycount+2))</definedName>
    <definedName name="P2S4" localSheetId="4">INDIRECT("'Stock Picks'!$z$3:$z"&amp;(daycount+2))</definedName>
    <definedName name="P2S4" localSheetId="7">INDIRECT("'Stock Picks'!$z$3:$z"&amp;(daycount+2))</definedName>
    <definedName name="P2S4">INDIRECT("'Stock Picks'!$z$3:$z"&amp;(daycount+2))</definedName>
    <definedName name="P2S5" localSheetId="4">INDIRECT("'Stock Picks'!$aa$3:$aa"&amp;(daycount+2))</definedName>
    <definedName name="P2S5" localSheetId="7">INDIRECT("'Stock Picks'!$aa$3:$aa"&amp;(daycount+2))</definedName>
    <definedName name="P2S5">INDIRECT("'Stock Picks'!$aa$3:$aa"&amp;(daycount+2))</definedName>
    <definedName name="P3_Actv_Amt17">#REF!</definedName>
    <definedName name="P3_Actv_Amt21">#REF!</definedName>
    <definedName name="P3_Bal_Amt1">#REF!</definedName>
    <definedName name="P3AGGREGATE" localSheetId="4">INDIRECT("'Stock Picks'!$AQ$3:$AQ"&amp;(daycount+2))</definedName>
    <definedName name="P3AGGREGATE" localSheetId="7">INDIRECT("'Stock Picks'!$AQ$3:$AQ"&amp;(daycount+2))</definedName>
    <definedName name="P3AGGREGATE">INDIRECT("'Stock Picks'!$AQ$3:$AQ"&amp;(daycount+2))</definedName>
    <definedName name="P3S1" localSheetId="4">INDIRECT("'Stock Picks'!$ak$3:$ak"&amp;(daycount+2))</definedName>
    <definedName name="P3S1" localSheetId="7">INDIRECT("'Stock Picks'!$ak$3:$ak"&amp;(daycount+2))</definedName>
    <definedName name="P3S1">INDIRECT("'Stock Picks'!$ak$3:$ak"&amp;(daycount+2))</definedName>
    <definedName name="P3S2" localSheetId="4">INDIRECT("'Stock Picks'!$al$3:$al"&amp;(daycount+2))</definedName>
    <definedName name="P3S2" localSheetId="7">INDIRECT("'Stock Picks'!$al$3:$al"&amp;(daycount+2))</definedName>
    <definedName name="P3S2">INDIRECT("'Stock Picks'!$al$3:$al"&amp;(daycount+2))</definedName>
    <definedName name="P3S3" localSheetId="4">INDIRECT("'Stock Picks'!$am$3:$am"&amp;(daycount+2))</definedName>
    <definedName name="P3S3" localSheetId="7">INDIRECT("'Stock Picks'!$am$3:$am"&amp;(daycount+2))</definedName>
    <definedName name="P3S3">INDIRECT("'Stock Picks'!$am$3:$am"&amp;(daycount+2))</definedName>
    <definedName name="P3S4" localSheetId="4">INDIRECT("'Stock Picks'!$an$3:$an"&amp;(daycount+2))</definedName>
    <definedName name="P3S4" localSheetId="7">INDIRECT("'Stock Picks'!$an$3:$an"&amp;(daycount+2))</definedName>
    <definedName name="P3S4">INDIRECT("'Stock Picks'!$an$3:$an"&amp;(daycount+2))</definedName>
    <definedName name="P3S5" localSheetId="4">INDIRECT("'Stock Picks'!$ao$3:$ao"&amp;(daycount+2))</definedName>
    <definedName name="P3S5" localSheetId="7">INDIRECT("'Stock Picks'!$ao$3:$ao"&amp;(daycount+2))</definedName>
    <definedName name="P3S5">INDIRECT("'Stock Picks'!$ao$3:$ao"&amp;(daycount+2))</definedName>
    <definedName name="P4_Actv_Amt17">#REF!</definedName>
    <definedName name="P4_Actv_Amt21">#REF!</definedName>
    <definedName name="P4AGGREGATE" localSheetId="4">INDIRECT("'Stock Picks'!$BE$3:$BE"&amp;(daycount+2))</definedName>
    <definedName name="P4AGGREGATE" localSheetId="7">INDIRECT("'Stock Picks'!$BE$3:$BE"&amp;(daycount+2))</definedName>
    <definedName name="P4AGGREGATE">INDIRECT("'Stock Picks'!$BE$3:$BE"&amp;(daycount+2))</definedName>
    <definedName name="P4S1" localSheetId="4">INDIRECT("'Stock Picks'!$ay$3:$ay"&amp;(daycount+2))</definedName>
    <definedName name="P4S1" localSheetId="7">INDIRECT("'Stock Picks'!$ay$3:$ay"&amp;(daycount+2))</definedName>
    <definedName name="P4S1">INDIRECT("'Stock Picks'!$ay$3:$ay"&amp;(daycount+2))</definedName>
    <definedName name="P4S2" localSheetId="4">INDIRECT("'Stock Picks'!$az$3:$az"&amp;(daycount+2))</definedName>
    <definedName name="P4S2" localSheetId="7">INDIRECT("'Stock Picks'!$az$3:$az"&amp;(daycount+2))</definedName>
    <definedName name="P4S2">INDIRECT("'Stock Picks'!$az$3:$az"&amp;(daycount+2))</definedName>
    <definedName name="P4S3" localSheetId="4">INDIRECT("'Stock Picks'!$ba$3:$ba"&amp;(daycount+2))</definedName>
    <definedName name="P4S3" localSheetId="7">INDIRECT("'Stock Picks'!$ba$3:$ba"&amp;(daycount+2))</definedName>
    <definedName name="P4S3">INDIRECT("'Stock Picks'!$ba$3:$ba"&amp;(daycount+2))</definedName>
    <definedName name="P4S4" localSheetId="4">INDIRECT("'Stock Picks'!$bb$3:$bb"&amp;(daycount+2))</definedName>
    <definedName name="P4S4" localSheetId="7">INDIRECT("'Stock Picks'!$bb$3:$bb"&amp;(daycount+2))</definedName>
    <definedName name="P4S4">INDIRECT("'Stock Picks'!$bb$3:$bb"&amp;(daycount+2))</definedName>
    <definedName name="P4S5" localSheetId="4">INDIRECT("'Stock Picks'!$bc$3:$bc"&amp;(daycount+2))</definedName>
    <definedName name="P4S5" localSheetId="7">INDIRECT("'Stock Picks'!$bc$3:$bc"&amp;(daycount+2))</definedName>
    <definedName name="P4S5">INDIRECT("'Stock Picks'!$bc$3:$bc"&amp;(daycount+2))</definedName>
    <definedName name="P5_Actv_Amt17">#REF!</definedName>
    <definedName name="P5_Actv_Amt21">#REF!</definedName>
    <definedName name="P5AGGREGATE" localSheetId="4">INDIRECT("'Stock Picks'!$BS$3:$BS"&amp;(daycount+2))</definedName>
    <definedName name="P5AGGREGATE" localSheetId="7">INDIRECT("'Stock Picks'!$BS$3:$BS"&amp;(daycount+2))</definedName>
    <definedName name="P5AGGREGATE">INDIRECT("'Stock Picks'!$BS$3:$BS"&amp;(daycount+2))</definedName>
    <definedName name="P5S1" localSheetId="4">INDIRECT("'Stock Picks'!$bm$3:$bm"&amp;(daycount+2))</definedName>
    <definedName name="P5S1" localSheetId="7">INDIRECT("'Stock Picks'!$bm$3:$bm"&amp;(daycount+2))</definedName>
    <definedName name="P5S1">INDIRECT("'Stock Picks'!$bm$3:$bm"&amp;(daycount+2))</definedName>
    <definedName name="P5S2" localSheetId="4">INDIRECT("'Stock Picks'!$bn$3:$bn"&amp;(daycount+2))</definedName>
    <definedName name="P5S2" localSheetId="7">INDIRECT("'Stock Picks'!$bn$3:$bn"&amp;(daycount+2))</definedName>
    <definedName name="P5S2">INDIRECT("'Stock Picks'!$bn$3:$bn"&amp;(daycount+2))</definedName>
    <definedName name="P5S3" localSheetId="4">INDIRECT("'Stock Picks'!$bo$3:$bo"&amp;(daycount+2))</definedName>
    <definedName name="P5S3" localSheetId="7">INDIRECT("'Stock Picks'!$bo$3:$bo"&amp;(daycount+2))</definedName>
    <definedName name="P5S3">INDIRECT("'Stock Picks'!$bo$3:$bo"&amp;(daycount+2))</definedName>
    <definedName name="P5S4" localSheetId="4">INDIRECT("'Stock Picks'!$bp$3:$bp"&amp;(daycount+2))</definedName>
    <definedName name="P5S4" localSheetId="7">INDIRECT("'Stock Picks'!$bp$3:$bp"&amp;(daycount+2))</definedName>
    <definedName name="P5S4">INDIRECT("'Stock Picks'!$bp$3:$bp"&amp;(daycount+2))</definedName>
    <definedName name="P5S5" localSheetId="4">INDIRECT("'Stock Picks'!$bq$3:$bq"&amp;(daycount+2))</definedName>
    <definedName name="P5S5" localSheetId="7">INDIRECT("'Stock Picks'!$bq$3:$bq"&amp;(daycount+2))</definedName>
    <definedName name="P5S5">INDIRECT("'Stock Picks'!$bq$3:$bq"&amp;(daycount+2))</definedName>
    <definedName name="P6_Actv_Amt17">#REF!</definedName>
    <definedName name="P6_Actv_Amt21">#REF!</definedName>
    <definedName name="P6_Bal_Amt1">#REF!</definedName>
    <definedName name="P6AGGREGATE" localSheetId="4">INDIRECT("'Stock Picks'!$CG$3:$CG"&amp;(daycount+2))</definedName>
    <definedName name="P6AGGREGATE" localSheetId="7">INDIRECT("'Stock Picks'!$CG$3:$CG"&amp;(daycount+2))</definedName>
    <definedName name="P6AGGREGATE">INDIRECT("'Stock Picks'!$CG$3:$CG"&amp;(daycount+2))</definedName>
    <definedName name="P6S1" localSheetId="4">INDIRECT("'Stock Picks'!$ca$3:$ca"&amp;(daycount+2))</definedName>
    <definedName name="P6S1" localSheetId="7">INDIRECT("'Stock Picks'!$ca$3:$ca"&amp;(daycount+2))</definedName>
    <definedName name="P6S1">INDIRECT("'Stock Picks'!$ca$3:$ca"&amp;(daycount+2))</definedName>
    <definedName name="P6S2" localSheetId="4">INDIRECT("'Stock Picks'!$cb$3:$cb"&amp;(daycount+2))</definedName>
    <definedName name="P6S2" localSheetId="7">INDIRECT("'Stock Picks'!$cb$3:$cb"&amp;(daycount+2))</definedName>
    <definedName name="P6S2">INDIRECT("'Stock Picks'!$cb$3:$cb"&amp;(daycount+2))</definedName>
    <definedName name="P6S3" localSheetId="4">INDIRECT("'Stock Picks'!$cc$3:$cc"&amp;(daycount+2))</definedName>
    <definedName name="P6S3" localSheetId="7">INDIRECT("'Stock Picks'!$cc$3:$cc"&amp;(daycount+2))</definedName>
    <definedName name="P6S3">INDIRECT("'Stock Picks'!$cc$3:$cc"&amp;(daycount+2))</definedName>
    <definedName name="P6S4" localSheetId="4">INDIRECT("'Stock Picks'!$cd$3:$cd"&amp;(daycount+2))</definedName>
    <definedName name="P6S4" localSheetId="7">INDIRECT("'Stock Picks'!$cd$3:$cd"&amp;(daycount+2))</definedName>
    <definedName name="P6S4">INDIRECT("'Stock Picks'!$cd$3:$cd"&amp;(daycount+2))</definedName>
    <definedName name="P6S5" localSheetId="4">INDIRECT("'Stock Picks'!$ce$3:$ce"&amp;(daycount+2))</definedName>
    <definedName name="P6S5" localSheetId="7">INDIRECT("'Stock Picks'!$ce$3:$ce"&amp;(daycount+2))</definedName>
    <definedName name="P6S5">INDIRECT("'Stock Picks'!$ce$3:$ce"&amp;(daycount+2))</definedName>
    <definedName name="P7_Actv_Amt17">#REF!</definedName>
    <definedName name="P7_Actv_Amt18">#REF!</definedName>
    <definedName name="P7_Actv_Amt19">#REF!</definedName>
    <definedName name="P7_Actv_Amt20">#REF!</definedName>
    <definedName name="P7_Actv_Amt21">#REF!</definedName>
    <definedName name="P7AGGREGATE" localSheetId="4">INDIRECT("'Stock Picks'!$CU$3:$CU"&amp;(daycount+2))</definedName>
    <definedName name="P7AGGREGATE" localSheetId="7">INDIRECT("'Stock Picks'!$CU$3:$CU"&amp;(daycount+2))</definedName>
    <definedName name="P7AGGREGATE">INDIRECT("'Stock Picks'!$CU$3:$CU"&amp;(daycount+2))</definedName>
    <definedName name="P7S1" localSheetId="4">INDIRECT("'Stock Picks'!$cO$3:$cO"&amp;(daycount+2))</definedName>
    <definedName name="P7S1" localSheetId="7">INDIRECT("'Stock Picks'!$cO$3:$cO"&amp;(daycount+2))</definedName>
    <definedName name="P7S1">INDIRECT("'Stock Picks'!$cO$3:$cO"&amp;(daycount+2))</definedName>
    <definedName name="P7S2" localSheetId="4">INDIRECT("'Stock Picks'!$cP$3:$cP"&amp;(daycount+2))</definedName>
    <definedName name="P7S2" localSheetId="7">INDIRECT("'Stock Picks'!$cP$3:$cP"&amp;(daycount+2))</definedName>
    <definedName name="P7S2">INDIRECT("'Stock Picks'!$cP$3:$cP"&amp;(daycount+2))</definedName>
    <definedName name="P7S3" localSheetId="4">INDIRECT("'Stock Picks'!$cq$3:$cq"&amp;(daycount+2))</definedName>
    <definedName name="P7S3" localSheetId="7">INDIRECT("'Stock Picks'!$cq$3:$cq"&amp;(daycount+2))</definedName>
    <definedName name="P7S3">INDIRECT("'Stock Picks'!$cq$3:$cq"&amp;(daycount+2))</definedName>
    <definedName name="P7S4" localSheetId="4">INDIRECT("'Stock Picks'!$cr$3:$cr"&amp;(daycount+2))</definedName>
    <definedName name="P7S4" localSheetId="7">INDIRECT("'Stock Picks'!$cr$3:$cr"&amp;(daycount+2))</definedName>
    <definedName name="P7S4">INDIRECT("'Stock Picks'!$cr$3:$cr"&amp;(daycount+2))</definedName>
    <definedName name="P7S5" localSheetId="4">INDIRECT("'Stock Picks'!$cs$3:$cs"&amp;(daycount+2))</definedName>
    <definedName name="P7S5" localSheetId="7">INDIRECT("'Stock Picks'!$cs$3:$cs"&amp;(daycount+2))</definedName>
    <definedName name="P7S5">INDIRECT("'Stock Picks'!$cs$3:$cs"&amp;(daycount+2))</definedName>
    <definedName name="P8_Actv_Amt17">#REF!</definedName>
    <definedName name="P8_Actv_Amt18">#REF!</definedName>
    <definedName name="P8_Actv_Amt19">#REF!</definedName>
    <definedName name="P8_Actv_Amt20">#REF!</definedName>
    <definedName name="P8_Actv_Amt21">#REF!</definedName>
    <definedName name="P8AGGREGATE" localSheetId="4">INDIRECT("'Stock Picks'!$DI$3:$DI"&amp;(daycount+2))</definedName>
    <definedName name="P8AGGREGATE" localSheetId="7">INDIRECT("'Stock Picks'!$DI$3:$DI"&amp;(daycount+2))</definedName>
    <definedName name="P8AGGREGATE">INDIRECT("'Stock Picks'!$DI$3:$DI"&amp;(daycount+2))</definedName>
    <definedName name="P8S1" localSheetId="4">INDIRECT("'Stock Picks'!$dc$3:$dc"&amp;(daycount+2))</definedName>
    <definedName name="P8S1" localSheetId="7">INDIRECT("'Stock Picks'!$dc$3:$dc"&amp;(daycount+2))</definedName>
    <definedName name="P8S1">INDIRECT("'Stock Picks'!$dc$3:$dc"&amp;(daycount+2))</definedName>
    <definedName name="P8S2" localSheetId="4">INDIRECT("'Stock Picks'!$dd$3:$dd"&amp;(daycount+2))</definedName>
    <definedName name="P8S2" localSheetId="7">INDIRECT("'Stock Picks'!$dd$3:$dd"&amp;(daycount+2))</definedName>
    <definedName name="P8S2">INDIRECT("'Stock Picks'!$dd$3:$dd"&amp;(daycount+2))</definedName>
    <definedName name="P8S3" localSheetId="4">INDIRECT("'Stock Picks'!$de$3:$de"&amp;(daycount+2))</definedName>
    <definedName name="P8S3" localSheetId="7">INDIRECT("'Stock Picks'!$de$3:$de"&amp;(daycount+2))</definedName>
    <definedName name="P8S3">INDIRECT("'Stock Picks'!$de$3:$de"&amp;(daycount+2))</definedName>
    <definedName name="P8S4" localSheetId="4">INDIRECT("'Stock Picks'!$df$3:$df"&amp;(daycount+2))</definedName>
    <definedName name="P8S4" localSheetId="7">INDIRECT("'Stock Picks'!$df$3:$df"&amp;(daycount+2))</definedName>
    <definedName name="P8S4">INDIRECT("'Stock Picks'!$df$3:$df"&amp;(daycount+2))</definedName>
    <definedName name="P8S5" localSheetId="4">INDIRECT("'Stock Picks'!$dg$3:$dg"&amp;(daycount+2))</definedName>
    <definedName name="P8S5" localSheetId="7">INDIRECT("'Stock Picks'!$dg$3:$dg"&amp;(daycount+2))</definedName>
    <definedName name="P8S5">INDIRECT("'Stock Picks'!$dg$3:$dg"&amp;(daycount+2))</definedName>
    <definedName name="P9_Actv_Amt17">#REF!</definedName>
    <definedName name="P9_Actv_Amt18">#REF!</definedName>
    <definedName name="P9_Actv_Amt20">#REF!</definedName>
    <definedName name="P9_Actv_Amt21">#REF!</definedName>
    <definedName name="P9_Bal_Amt1">#REF!</definedName>
    <definedName name="pablo">#REF!</definedName>
    <definedName name="pablo_1">#REF!</definedName>
    <definedName name="pablo_2">#REF!</definedName>
    <definedName name="Packaged">#REF!</definedName>
    <definedName name="Packaging_Codes">#REF!</definedName>
    <definedName name="PacName">#REF!</definedName>
    <definedName name="PacNameRock">#REF!</definedName>
    <definedName name="paco">#REF!</definedName>
    <definedName name="Page">{"'Customer Support Trends'!$A$1:$AB$13"}</definedName>
    <definedName name="PAGE1">#REF!</definedName>
    <definedName name="page1_bottom">#REF!</definedName>
    <definedName name="page1_top">#REF!</definedName>
    <definedName name="page1nos">#REF!</definedName>
    <definedName name="page1nosmax">#REF!</definedName>
    <definedName name="page1nosmed">#REF!</definedName>
    <definedName name="page1nosmini">#REF!</definedName>
    <definedName name="page1number">#REF!</definedName>
    <definedName name="PAGE2">#REF!</definedName>
    <definedName name="page2_top">#REF!</definedName>
    <definedName name="Page25a">{#N/A,#N/A,FALSE,"COVER PAGE";#N/A,#N/A,FALSE,"HIGHLITES";#N/A,#N/A,FALSE,"INC STATE (1)";#N/A,#N/A,FALSE,"DPC BY DEPT";#N/A,#N/A,FALSE,"FIXED COSTS";#N/A,#N/A,FALSE,"PRODUCTION";#N/A,#N/A,FALSE,"SALES TRND";#N/A,#N/A,FALSE,"BALANCE SHEET";#N/A,#N/A,FALSE,"INVENTORY";#N/A,#N/A,FALSE,"MFG VAR";#N/A,#N/A,FALSE,"OVRHD SPND";#N/A,#N/A,FALSE,"ENERGY COSTS";#N/A,#N/A,FALSE,"MAINTENANCE";#N/A,#N/A,FALSE,"LABOR";#N/A,#N/A,FALSE,"ACTVSFORECAST"}</definedName>
    <definedName name="page2nos">#REF!</definedName>
    <definedName name="page2nosmax">#REF!</definedName>
    <definedName name="page2nosmed">#REF!</definedName>
    <definedName name="page2nosmini">#REF!</definedName>
    <definedName name="page2number">#REF!</definedName>
    <definedName name="PAGE3">#REF!</definedName>
    <definedName name="page3_bottom">#REF!</definedName>
    <definedName name="page3_top">#REF!</definedName>
    <definedName name="page3nos">#REF!</definedName>
    <definedName name="page3nosmax">#REF!</definedName>
    <definedName name="page3nosmed">#REF!</definedName>
    <definedName name="page3nosmini">#REF!</definedName>
    <definedName name="page3number">#REF!</definedName>
    <definedName name="PAGE4">#REF!</definedName>
    <definedName name="page4_left">#REF!</definedName>
    <definedName name="page4_right">#REF!</definedName>
    <definedName name="page4nos">#REF!</definedName>
    <definedName name="page4nosmax">#REF!</definedName>
    <definedName name="page4nosmed">#REF!</definedName>
    <definedName name="page4nosmini">#REF!</definedName>
    <definedName name="page4number">#REF!</definedName>
    <definedName name="PAGE5">#REF!</definedName>
    <definedName name="PAGE5A">#REF!</definedName>
    <definedName name="page5nos">#REF!</definedName>
    <definedName name="page5nosmax">#REF!</definedName>
    <definedName name="page5nosmed">#REF!</definedName>
    <definedName name="page5nosmini">#REF!</definedName>
    <definedName name="page5number">#REF!</definedName>
    <definedName name="PAGE6">#REF!</definedName>
    <definedName name="page6nos">#REF!</definedName>
    <definedName name="page6nosmax">#REF!</definedName>
    <definedName name="page6nosmed">#REF!</definedName>
    <definedName name="page6nosmini">#REF!</definedName>
    <definedName name="page6number">#REF!</definedName>
    <definedName name="PAGE7">#REF!</definedName>
    <definedName name="PAGE8">#REF!</definedName>
    <definedName name="PageNumber">#REF!</definedName>
    <definedName name="Pages">#REF!</definedName>
    <definedName name="PAGEW">"132"</definedName>
    <definedName name="Paid_Dates">#REF!</definedName>
    <definedName name="painewebber">#REF!</definedName>
    <definedName name="paioa">{"Fecha_Setembro",#N/A,FALSE,"FECHAMENTO-2002 ";"Defer_Setembro",#N/A,FALSE,"DIFERIDO";"Pis_Setembro",#N/A,FALSE,"PIS COFINS";"Iss_Setembro",#N/A,FALSE,"ISS"}</definedName>
    <definedName name="pal.stuff">{#N/A,#N/A,FALSE,"s0a.Qtr Book";#N/A,#N/A,FALSE,"s0b.Theatre B/S";#N/A,#N/A,FALSE,"s1.Theatre Slide";#N/A,#N/A,FALSE,"s2.US B/S/P";#N/A,#N/A,FALSE,"s3.US CP POS";#N/A,#N/A,FALSE,"s4.Bus Unit BS";#N/A,#N/A,FALSE,"s5.CP WW Product Sum";#N/A,#N/A,FALSE,"S6 US POS";#N/A,#N/A,FALSE,"S7 Family POS";#N/A,#N/A,FALSE,"S8 Access Ship vs POS";#N/A,#N/A,FALSE,"s9.Wkgrp BSP $";#N/A,#N/A,FALSE,"s10.CP US Dist Sum";#N/A,#N/A,FALSE,"s11.Book YTD by Theatre"}</definedName>
    <definedName name="Pal_Workbook_GUID">"H5M4DTIAD22QS5XG1UPBW8ZY"</definedName>
    <definedName name="Pan">{"AIMS_SUMMARY",#N/A,FALSE,"Mariola - Mtl 9604"}</definedName>
    <definedName name="panther_wrn.test1.">{"Income Statement",#N/A,FALSE,"CFMODEL";"Balance Sheet",#N/A,FALSE,"CFMODEL"}</definedName>
    <definedName name="panther_wrn.test2.">{"SourcesUses",#N/A,TRUE,"CFMODEL";"TransOverview",#N/A,TRUE,"CFMODEL"}</definedName>
    <definedName name="panther_wrn.test3.">{"SourcesUses",#N/A,TRUE,#N/A;"TransOverview",#N/A,TRUE,"CFMODEL"}</definedName>
    <definedName name="panther_wrn.test4.">{"SourcesUses",#N/A,TRUE,"FundsFlow";"TransOverview",#N/A,TRUE,"FundsFlow"}</definedName>
    <definedName name="papers">#REF!</definedName>
    <definedName name="Paragon">#REF!</definedName>
    <definedName name="PARAMATTA_INTERCHANGE">#REF!</definedName>
    <definedName name="Parameter">#REF!</definedName>
    <definedName name="parse">#REF!</definedName>
    <definedName name="PART">#REF!</definedName>
    <definedName name="part2_list">#REF!</definedName>
    <definedName name="part3_list">#REF!</definedName>
    <definedName name="Pasiva_pl">#REF!</definedName>
    <definedName name="passionfruit">#REF!</definedName>
    <definedName name="PasteGraph">#REF!</definedName>
    <definedName name="pat">{#N/A,#N/A,TRUE,"Sheet1"}</definedName>
    <definedName name="Patent">{#N/A,#N/A,FALSE,"Brad BANM_S";#N/A,#N/A,FALSE,"Brad SAM_BANM";#N/A,#N/A,FALSE,"Brad_LD";#N/A,#N/A,FALSE,"BANM-&gt;S";#N/A,#N/A,FALSE,"BANM_S";#N/A,#N/A,FALSE,"S-&gt;BANM";#N/A,#N/A,FALSE,"SAM_BANM";#N/A,#N/A,FALSE,"BANM";#N/A,#N/A,FALSE,"Sam"}</definedName>
    <definedName name="Path">"H:\JES\corpnumb"</definedName>
    <definedName name="patty">{"PAGE 1",#N/A,FALSE,"WEST_OT"}</definedName>
    <definedName name="Paul">{"title",#N/A,TRUE,"Summary Budget";"Rental Income",#N/A,TRUE,"Summary Budget";"Current Escalations",#N/A,TRUE,"Summary Budget";"Prior Year Escalations",#N/A,TRUE,"Summary Budget";"Storage Rent",#N/A,TRUE,"Summary Budget";"Parking Rent",#N/A,TRUE,"Summary Budget";"Gross Up",#N/A,TRUE,"Summary Budget";"Income",#N/A,TRUE,"Summary Budget";"Operating Expenses",#N/A,TRUE,"Summary Budget";"Capital Expenses",#N/A,TRUE,"Summary Budget";"Leasing Expenses",#N/A,TRUE,"Summary Budget";"Electrical Expense",#N/A,TRUE,"Summary Budget"}</definedName>
    <definedName name="paula">{#N/A,#N/A,TRUE,"Bal_sht_98";#N/A,#N/A,TRUE,"P&amp;L_act_98";#N/A,#N/A,TRUE,"CASHFLOW98";#N/A,#N/A,TRUE,"Custsale";#N/A,#N/A,TRUE,"Prodsale"}</definedName>
    <definedName name="paulfind">#REF!</definedName>
    <definedName name="PAY_ACCRUED">"PAY_ACCRUED"</definedName>
    <definedName name="paym">{#N/A,#N/A,FALSE,"A";#N/A,#N/A,FALSE,"B"}</definedName>
    <definedName name="Paymcompared">{#N/A,#N/A,FALSE,"A";#N/A,#N/A,FALSE,"B-TOT";#N/A,#N/A,FALSE,"Declaration1";#N/A,#N/A,FALSE,"Spravka1";#N/A,#N/A,FALSE,"A (2)";#N/A,#N/A,FALSE,"B-TOT (2)";#N/A,#N/A,FALSE,"Declaration1 (2)";#N/A,#N/A,FALSE,"Spravka1 (2)"}</definedName>
    <definedName name="Payment_Date">DATE(YEAR(Loan_Start),MONTH(Loan_Start)+Payment_Number,DAY(Loan_Start))</definedName>
    <definedName name="Payment_Number">ROW()-Header_Row</definedName>
    <definedName name="Payroll_escalation">3.46%</definedName>
    <definedName name="pb">{"net assets",#N/A,FALSE,"summary";"asset turnover",#N/A,FALSE,"summary";"orona",#N/A,FALSE,"summary"}</definedName>
    <definedName name="PBC_DeprAMT">#REF!</definedName>
    <definedName name="PBC_Deprbook">#REF!</definedName>
    <definedName name="PBC_Deprtax">#REF!</definedName>
    <definedName name="PC">{#N/A,#N/A,FALSE,"Market Take Rates";#N/A,#N/A,FALSE,"Adoption Rates";#N/A,#N/A,FALSE,"Subscriber Base";#N/A,#N/A,FALSE,"Pricing Structure";#N/A,#N/A,FALSE,"Usage Statistics";#N/A,#N/A,FALSE,"Deployment Costs";#N/A,#N/A,FALSE,"IBM Costs";#N/A,#N/A,FALSE,"Operating Cash Flow";#N/A,#N/A,FALSE,"Revenue Summaries";#N/A,#N/A,FALSE,"Subscriber Summaries";#N/A,#N/A,FALSE,"Houston Center";#N/A,#N/A,FALSE,"DFW Center";#N/A,#N/A,FALSE,"St Louis Center";#N/A,#N/A,FALSE,"Kansas City Center";#N/A,#N/A,FALSE,"San Antonio Center";#N/A,#N/A,FALSE,"Austin Center";#N/A,#N/A,FALSE,"Oklahoma City Center";#N/A,#N/A,FALSE,"Tulsa Center";#N/A,#N/A,FALSE,"Wichita Center";#N/A,#N/A,FALSE,"Little Rock Center";#N/A,#N/A,FALSE,"Topeka Center"}</definedName>
    <definedName name="PCA">"BL7FKFTY6NDALOTZZF8PFRAS6"</definedName>
    <definedName name="PCCnewcustomer">{#N/A,#N/A,FALSE,"Title Page";#N/A,#N/A,FALSE,"Conclusions";#N/A,#N/A,FALSE,"Assum.";#N/A,#N/A,FALSE,"Sun  DCF-WC-Dep";#N/A,#N/A,FALSE,"MarketValue";#N/A,#N/A,FALSE,"BalSheet";#N/A,#N/A,FALSE,"WACC";#N/A,#N/A,FALSE,"PC+ Info.";#N/A,#N/A,FALSE,"PC+Info_2"}</definedName>
    <definedName name="PCDAT">"10/11/2012"</definedName>
    <definedName name="PCDAY">"11"</definedName>
    <definedName name="PCDT2">"20121011"</definedName>
    <definedName name="PCMON">"10"</definedName>
    <definedName name="pcs">#REF!</definedName>
    <definedName name="PCTIM">"4:20:44 PM"</definedName>
    <definedName name="PCW_Main_Table">#REF!</definedName>
    <definedName name="PCYEA">"2012"</definedName>
    <definedName name="pd">{"detail",#N/A,FALSE,"mfg";"summary",#N/A,FALSE,"mfg"}</definedName>
    <definedName name="PDIP">{"'MAP BGA'!$A$1:$L$95"}</definedName>
    <definedName name="PE_1">#REF!,#REF!</definedName>
    <definedName name="PE_2">#REF!,#REF!</definedName>
    <definedName name="peach">#REF!</definedName>
    <definedName name="pear">#REF!</definedName>
    <definedName name="Pechous">{"FY01_Assets",#N/A,FALSE,"Fin Stmt Budget";"FY01_Liabilities",#N/A,FALSE,"Fin Stmt Budget";"FY01_Inc_Stmt",#N/A,FALSE,"Fin Stmt Budget";"FY01_SOCF",#N/A,FALSE,"Fin Stmt Budget"}</definedName>
    <definedName name="Pecos">{"Recap",#N/A,FALSE,"Recap";"EPS1",#N/A,FALSE,"EPS";"AM96",#N/A,FALSE,"American";"AM97",#N/A,FALSE,"American";"AM98",#N/A,FALSE,"American";"AM99",#N/A,FALSE,"American";"AM00",#N/A,FALSE,"American";"CAJ96",#N/A,FALSE,"Cajun";"CAJ97",#N/A,FALSE,"Cajun";"CAJ98",#N/A,FALSE,"Cajun";"CAJ99",#N/A,FALSE,"Cajun";"CAJ00",#N/A,FALSE,"Cajun";"GU98",#N/A,FALSE,"Gulf";"GU99",#N/A,FALSE,"Gulf";"GU00",#N/A,FALSE,"Gulf";"LO98",#N/A,FALSE,"Lonestar";"LO99",#N/A,FALSE,"Lonestar";"LO00",#N/A,FALSE,"Lonestar";"CA98",#N/A,FALSE,"Canyon";"CA99",#N/A,FALSE,"Canyon";"CA00",#N/A,FALSE,"Canyon";"PA98",#N/A,FALSE,"Pacific";"PA99",#N/A,FALSE,"Pacific";"PA00",#N/A,FALSE,"Pacific";"AT98",#N/A,FALSE,"Atlantic";"AT99",#N/A,FALSE,"Atlantic";"AT00",#N/A,FALSE,"Atlantic";"BR98",#N/A,FALSE,"Brazos";"BR99",#N/A,FALSE,"Brazos";"BR00",#N/A,FALSE,"Brazos";"PE98",#N/A,FALSE,"Pearl";"PE99",#N/A,FALSE,"Pearl";"PE00",#N/A,FALSE,"Pearl";"ST98",#N/A,FALSE,"Stephaniturm";"ST99",#N/A,FALSE,"Stephaniturm";"ST00",#N/A,FALSE,"Stephaniturm";"SB98",#N/A,FALSE,"SBL12";"SB99",#N/A,FALSE,"SBL12";"SB00",#N/A,FALSE,"SBL12";"PX00",#N/A,FALSE,"Mighty Phoenix"}</definedName>
    <definedName name="pecosx">{"Recap",#N/A,FALSE,"Recap";"EPS1",#N/A,FALSE,"EPS";"AM96",#N/A,FALSE,"American";"AM97",#N/A,FALSE,"American";"AM98",#N/A,FALSE,"American";"AM99",#N/A,FALSE,"American";"AM00",#N/A,FALSE,"American";"CAJ96",#N/A,FALSE,"Cajun";"CAJ97",#N/A,FALSE,"Cajun";"CAJ98",#N/A,FALSE,"Cajun";"CAJ99",#N/A,FALSE,"Cajun";"CAJ00",#N/A,FALSE,"Cajun";"GU98",#N/A,FALSE,"Gulf";"GU99",#N/A,FALSE,"Gulf";"GU00",#N/A,FALSE,"Gulf";"LO98",#N/A,FALSE,"Lonestar";"LO99",#N/A,FALSE,"Lonestar";"LO00",#N/A,FALSE,"Lonestar";"CA98",#N/A,FALSE,"Canyon";"CA99",#N/A,FALSE,"Canyon";"CA00",#N/A,FALSE,"Canyon";"PA98",#N/A,FALSE,"Pacific";"PA99",#N/A,FALSE,"Pacific";"PA00",#N/A,FALSE,"Pacific";"AT98",#N/A,FALSE,"Atlantic";"AT99",#N/A,FALSE,"Atlantic";"AT00",#N/A,FALSE,"Atlantic";"BR98",#N/A,FALSE,"Brazos";"BR99",#N/A,FALSE,"Brazos";"BR00",#N/A,FALSE,"Brazos";"PE98",#N/A,FALSE,"Pearl";"PE99",#N/A,FALSE,"Pearl";"PE00",#N/A,FALSE,"Pearl";"ST98",#N/A,FALSE,"Stephaniturm";"ST99",#N/A,FALSE,"Stephaniturm";"ST00",#N/A,FALSE,"Stephaniturm";"SB98",#N/A,FALSE,"SBL12";"SB99",#N/A,FALSE,"SBL12";"SB00",#N/A,FALSE,"SBL12";"PX00",#N/A,FALSE,"Mighty Phoenix"}</definedName>
    <definedName name="PeerTickers">#REF!</definedName>
    <definedName name="pen">#REF!</definedName>
    <definedName name="pencil">#REF!</definedName>
    <definedName name="Penezni_toky_pl">#REF!</definedName>
    <definedName name="pepe">{#N/A,#N/A,FALSE,"Pharm";#N/A,#N/A,FALSE,"WWCM"}</definedName>
    <definedName name="pepe_1">#REF!</definedName>
    <definedName name="pepe_2">{#N/A,#N/A,FALSE,"Pharm";#N/A,#N/A,FALSE,"WWCM"}</definedName>
    <definedName name="pepe_3">{#N/A,#N/A,FALSE,"Pharm";#N/A,#N/A,FALSE,"WWCM"}</definedName>
    <definedName name="pepe_4">{#N/A,#N/A,FALSE,"Pharm";#N/A,#N/A,FALSE,"WWCM"}</definedName>
    <definedName name="PEPE4">{#N/A,#N/A,FALSE,"Pharm";#N/A,#N/A,FALSE,"WWCM"}</definedName>
    <definedName name="PEPE4_1">#REF!</definedName>
    <definedName name="PEPE4_2">{#N/A,#N/A,FALSE,"Pharm";#N/A,#N/A,FALSE,"WWCM"}</definedName>
    <definedName name="PEPE4_3">{#N/A,#N/A,FALSE,"Pharm";#N/A,#N/A,FALSE,"WWCM"}</definedName>
    <definedName name="PEPE4_4">{#N/A,#N/A,FALSE,"Pharm";#N/A,#N/A,FALSE,"WWCM"}</definedName>
    <definedName name="PEPE5">{#N/A,#N/A,FALSE,"Pharm";#N/A,#N/A,FALSE,"WWCM"}</definedName>
    <definedName name="PEPE5_1">#REF!</definedName>
    <definedName name="PEPE5_2">{#N/A,#N/A,FALSE,"Pharm";#N/A,#N/A,FALSE,"WWCM"}</definedName>
    <definedName name="PEPE5_3">{#N/A,#N/A,FALSE,"Pharm";#N/A,#N/A,FALSE,"WWCM"}</definedName>
    <definedName name="PEPE5_4">{#N/A,#N/A,FALSE,"Pharm";#N/A,#N/A,FALSE,"WWCM"}</definedName>
    <definedName name="Per">{#N/A,#N/A,FALSE,"Shipping 1010";#N/A,#N/A,FALSE,"Oppsum. Sales Admin";#N/A,#N/A,FALSE,"Market Admin 1002";#N/A,#N/A,FALSE,"Market Admin 1003";#N/A,#N/A,FALSE,"Market Admin 1004";#N/A,#N/A,FALSE,"Market Admin 1005";#N/A,#N/A,FALSE,"Market Admin 1006";#N/A,#N/A,FALSE,"Oppsum. Gen Admin";#N/A,#N/A,FALSE,"Gen Admin 1042";#N/A,#N/A,FALSE,"Personnel 1045";#N/A,#N/A,FALSE,"Office 1046";#N/A,#N/A,FALSE,"Finance 1048";#N/A,#N/A,FALSE,"Oppsum. Dir Sell";#N/A,#N/A,FALSE,"1051";#N/A,#N/A,FALSE,"1052";#N/A,#N/A,FALSE,"1055";#N/A,#N/A,FALSE,"1056";#N/A,#N/A,FALSE,"1057";#N/A,#N/A,FALSE,"1058";#N/A,#N/A,FALSE,"Sales";#N/A,#N/A,FALSE,"Promotion"}</definedName>
    <definedName name="PErateP10">#REF!</definedName>
    <definedName name="PerBill">#REF!</definedName>
    <definedName name="PercActiveMonth">#REF!</definedName>
    <definedName name="percentage1">#REF!,#REF!,#REF!,#REF!,#REF!,#REF!</definedName>
    <definedName name="percentage2">#REF!,#REF!,#REF!,#REF!,#REF!</definedName>
    <definedName name="PercentCd3">#REF!</definedName>
    <definedName name="PercentCurYr">#REF!</definedName>
    <definedName name="PercentLstYr">#REF!</definedName>
    <definedName name="PerfTemplate">{#N/A,#N/A,FALSE,"QTD";#N/A,#N/A,FALSE,"Lic Fees";#N/A,#N/A,FALSE,"Unapproved";#N/A,#N/A,FALSE,"Wkly Notes"}</definedName>
    <definedName name="perftemplate2">{#N/A,#N/A,FALSE,"QTD";#N/A,#N/A,FALSE,"Lic Fees";#N/A,#N/A,FALSE,"Unapproved";#N/A,#N/A,FALSE,"Wkly Notes"}</definedName>
    <definedName name="Pergament">{"'Grill_Objective'!$A$1:$AF$101"}</definedName>
    <definedName name="period">#REF!</definedName>
    <definedName name="Period.Choice">"Drop Down 6"</definedName>
    <definedName name="Period_Count">#REF!</definedName>
    <definedName name="Period10Val">#REF!</definedName>
    <definedName name="Period11Val">#REF!</definedName>
    <definedName name="Period12Val">#REF!</definedName>
    <definedName name="Period1Val">#REF!</definedName>
    <definedName name="Period2Val">#REF!</definedName>
    <definedName name="Period3Val">#REF!</definedName>
    <definedName name="Period4Val">#REF!</definedName>
    <definedName name="Period5Val">#REF!</definedName>
    <definedName name="Period6Val">#REF!</definedName>
    <definedName name="Period7Val">#REF!</definedName>
    <definedName name="Period8Val">#REF!</definedName>
    <definedName name="Period9Val">#REF!</definedName>
    <definedName name="PERIODDATE">"PERIODDATE"</definedName>
    <definedName name="PeriodFromA">#REF!</definedName>
    <definedName name="PeriodFromM">#REF!</definedName>
    <definedName name="PeriodFromQ">#REF!</definedName>
    <definedName name="PeriodFromS">#REF!</definedName>
    <definedName name="PeriodLYMargin">#REF!</definedName>
    <definedName name="PeriodLYVal">#REF!</definedName>
    <definedName name="PeriodMargin">#REF!</definedName>
    <definedName name="PeriodNumberA">#REF!</definedName>
    <definedName name="PeriodNumberM">#REF!</definedName>
    <definedName name="PeriodNumberQ">#REF!</definedName>
    <definedName name="PeriodNumberS">#REF!</definedName>
    <definedName name="Periods">#REF!</definedName>
    <definedName name="PeriodStartNumber">#REF!</definedName>
    <definedName name="PeriodToA">#REF!</definedName>
    <definedName name="PeriodToM">#REF!</definedName>
    <definedName name="PeriodToQ">#REF!</definedName>
    <definedName name="PeriodToS">#REF!</definedName>
    <definedName name="PeriodVal">#REF!</definedName>
    <definedName name="perm">{"PAGE 1",#N/A,FALSE,"WEST_OT"}</definedName>
    <definedName name="Perm_Ms">#REF!</definedName>
    <definedName name="perm1">{"PAGE 1",#N/A,FALSE,"WEST_OT"}</definedName>
    <definedName name="perm3">{"PAGE 1",#N/A,FALSE,"WEST_OT"}</definedName>
    <definedName name="perm4">{"PAGE 1",#N/A,FALSE,"WEST_OT"}</definedName>
    <definedName name="perm5">{"PAGE 2",#N/A,FALSE,"WEST_OT"}</definedName>
    <definedName name="perm6">{"PAGE 2",#N/A,FALSE,"WEST_OT"}</definedName>
    <definedName name="perm7">{"PAGE 1",#N/A,FALSE,"WEST_OT"}</definedName>
    <definedName name="Personnel">#REF!</definedName>
    <definedName name="PerthTotalList">#REF!</definedName>
    <definedName name="PERYR">#REF!</definedName>
    <definedName name="pete">#REF!</definedName>
    <definedName name="PeterTEST">{#N/A,#N/A,TRUE,"Acq-Ass";#N/A,#N/A,TRUE,"Acq-IS";#N/A,#N/A,TRUE,"Acq-BS";#N/A,#N/A,TRUE,"Acq-CF"}</definedName>
    <definedName name="PETRP">{"'Supply Chain'!$B$1:$AB$13"}</definedName>
    <definedName name="PETSia04">{"'Supply Chain'!$B$1:$AB$13"}</definedName>
    <definedName name="pg">{"summary",#N/A,FALSE,"summary";"sales growth",#N/A,FALSE,"summary";"oper income",#N/A,FALSE,"summary";"oros rank",#N/A,FALSE,"summary";"net assets",#N/A,FALSE,"summary";"asset turnover",#N/A,FALSE,"summary";"orona",#N/A,FALSE,"summary";"total return",#N/A,FALSE,"summary";"overview",#N/A,FALSE,"summary"}</definedName>
    <definedName name="PG2_BOTTOM">#REF!</definedName>
    <definedName name="PG2_TOP">#REF!</definedName>
    <definedName name="PGMC">{#N/A,#N/A,TRUE,"Total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Pgroup">#REF!</definedName>
    <definedName name="Pgrp">#REF!</definedName>
    <definedName name="pharma">{#N/A,#N/A,FALSE,"Sales Graph";#N/A,#N/A,FALSE,"PSBM";#N/A,#N/A,FALSE,"BUC Graph";#N/A,#N/A,FALSE,"P&amp;L - YTD"}</definedName>
    <definedName name="pharma_1">#REF!</definedName>
    <definedName name="pharma_2">{#N/A,#N/A,FALSE,"Sales Graph";#N/A,#N/A,FALSE,"PSBM";#N/A,#N/A,FALSE,"BUC Graph";#N/A,#N/A,FALSE,"P&amp;L - YTD"}</definedName>
    <definedName name="pharma_3">{#N/A,#N/A,FALSE,"Sales Graph";#N/A,#N/A,FALSE,"PSBM";#N/A,#N/A,FALSE,"BUC Graph";#N/A,#N/A,FALSE,"P&amp;L - YTD"}</definedName>
    <definedName name="pharma_4">{#N/A,#N/A,FALSE,"Sales Graph";#N/A,#N/A,FALSE,"PSBM";#N/A,#N/A,FALSE,"BUC Graph";#N/A,#N/A,FALSE,"P&amp;L - YTD"}</definedName>
    <definedName name="phnoub">{#N/A,#N/A,FALSE,"Consolidated";#N/A,#N/A,FALSE,"99 vs 98 Actuals";#N/A,#N/A,FALSE,"Comparative IS";#N/A,#N/A,FALSE,"Assets";#N/A,#N/A,FALSE,"Liabilities";#N/A,#N/A,FALSE,"CashFlow"}</definedName>
    <definedName name="phone">#REF!</definedName>
    <definedName name="PHOTO">#REF!</definedName>
    <definedName name="phuc">{"Thuxm2.xls","Sheet1"}</definedName>
    <definedName name="pi">{"oct_res_comm",#N/A,FALSE,"VarToBud"}</definedName>
    <definedName name="Pictur9">"Picture 9"</definedName>
    <definedName name="Picture1">"Picture 1"</definedName>
    <definedName name="Picture10">"Picture 10"</definedName>
    <definedName name="Picture11">"Picture 11"</definedName>
    <definedName name="Picture2">"Picture 2"</definedName>
    <definedName name="Picture3">{"Mcp08.PrintRep",""}</definedName>
    <definedName name="Picture4">"Picture 4"</definedName>
    <definedName name="Picture5">"Picture 5"</definedName>
    <definedName name="Picture6">"Picture 6"</definedName>
    <definedName name="pig">{"Assumptions",#N/A,FALSE,"Assum"}</definedName>
    <definedName name="pig_dig5">{#N/A,#N/A,FALSE,"T COST";#N/A,#N/A,FALSE,"COST_FH"}</definedName>
    <definedName name="pig_dog">{2;#N/A;"R13C16:R17C16";#N/A;"R13C14:R17C15";FALSE;FALSE;FALSE;95;#N/A;#N/A;"R13C19";#N/A;FALSE;FALSE;FALSE;FALSE;#N/A;"";#N/A;FALSE;"";"";#N/A;#N/A;#N/A}</definedName>
    <definedName name="pig_dog2">{#N/A,#N/A,FALSE,"Results";#N/A,#N/A,FALSE,"Input Data";#N/A,#N/A,FALSE,"Generation Calculation";#N/A,#N/A,FALSE,"Unit Heat Rate Calculation";#N/A,#N/A,FALSE,"Final FWH Extraction Flow";#N/A,#N/A,FALSE,"BEFF.XLS";#N/A,#N/A,FALSE,"TURBEFF.XLS";#N/A,#N/A,FALSE,"Condenser Performance";#N/A,#N/A,FALSE,"Stage Pressure Correction";#N/A,#N/A,FALSE,"Electrical Loss Correction";#N/A,#N/A,FALSE,"Throttle P &amp; T Correction";#N/A,#N/A,FALSE,"Final FWH TTD Correction";#N/A,#N/A,FALSE,"Reheat T &amp; dP Correction";#N/A,#N/A,FALSE,"Auxiliary Steam &amp; Extr Corr";#N/A,#N/A,FALSE,"SHS &amp; RHS Correction";#N/A,#N/A,FALSE,"Change Log"}</definedName>
    <definedName name="pig_dog3">{#N/A,#N/A,FALSE,"Results";#N/A,#N/A,FALSE,"Input Data";#N/A,#N/A,FALSE,"Generation Calculation";#N/A,#N/A,FALSE,"Unit Heat Rate Calculation";#N/A,#N/A,FALSE,"BEFF.XLS";#N/A,#N/A,FALSE,"TURBEFF.XLS";#N/A,#N/A,FALSE,"Final FWH Extraction Flow";#N/A,#N/A,FALSE,"Condenser Performance";#N/A,#N/A,FALSE,"Stage Pressure Correction"}</definedName>
    <definedName name="pig_dog4">{#N/A,#N/A,FALSE,"SUMMARY";#N/A,#N/A,FALSE,"INPUTDATA";#N/A,#N/A,FALSE,"Condenser Performance"}</definedName>
    <definedName name="pig_dog6">{#N/A,#N/A,FALSE,"INPUTDATA";#N/A,#N/A,FALSE,"SUMMARY";#N/A,#N/A,FALSE,"CTAREP";#N/A,#N/A,FALSE,"CTBREP";#N/A,#N/A,FALSE,"TURBEFF";#N/A,#N/A,FALSE,"Condenser Performance"}</definedName>
    <definedName name="pig_dog7">{#N/A,#N/A,FALSE,"INPUTDATA";#N/A,#N/A,FALSE,"SUMMARY"}</definedName>
    <definedName name="pig_dog8">{#N/A,#N/A,FALSE,"INPUTDATA";#N/A,#N/A,FALSE,"SUMMARY";#N/A,#N/A,FALSE,"CTAREP";#N/A,#N/A,FALSE,"CTBREP";#N/A,#N/A,FALSE,"PMG4ST86";#N/A,#N/A,FALSE,"TURBEFF";#N/A,#N/A,FALSE,"Condenser Performance"}</definedName>
    <definedName name="PIK">#REF!</definedName>
    <definedName name="PIK_Interest">#REF!</definedName>
    <definedName name="PIK_NoPIK">#REF!</definedName>
    <definedName name="PILAR">{"detail",#N/A,FALSE,"mfg";"summary",#N/A,FALSE,"mfg"}</definedName>
    <definedName name="pilk">{"YD LPH2",#N/A,FALSE,"YTD"}</definedName>
    <definedName name="pinacolada">#REF!</definedName>
    <definedName name="pineapple">#REF!</definedName>
    <definedName name="PIPACTUAL">#REF!</definedName>
    <definedName name="pipoo">{"'100'!$A$1:$M$83"}</definedName>
    <definedName name="pippo">{"'listino'!$A$1:$D$55"}</definedName>
    <definedName name="pippo_1">{"'listino'!$A$1:$D$55"}</definedName>
    <definedName name="PIS">{"TotalGeralDespesasPorArea",#N/A,FALSE,"VinculosAccessEfetivo"}</definedName>
    <definedName name="pitch">#REF!</definedName>
    <definedName name="piu">#REF!</definedName>
    <definedName name="PivotRows" localSheetId="4">COUNT(OFFSET(PivotTop,1,2,250))</definedName>
    <definedName name="PivotRows" localSheetId="7">COUNT(OFFSET(PivotTop,1,2,250))</definedName>
    <definedName name="PivotRows">COUNT(OFFSET(PivotTop,1,2,250))</definedName>
    <definedName name="piy">{"sales",#N/A,FALSE,"Sales";"sales existing",#N/A,FALSE,"Sales";"sales rd1",#N/A,FALSE,"Sales";"sales rd2",#N/A,FALSE,"Sales"}</definedName>
    <definedName name="PJAM3Yr">{"INCOME",#N/A,FALSE,"ProNet";"VALUE",#N/A,FALSE,"ProNet"}</definedName>
    <definedName name="pjklgkj">{"'TG'!$A$1:$L$37"}</definedName>
    <definedName name="PJND">{#N/A,#N/A,FALSE,"OUT  AREC"}</definedName>
    <definedName name="PJW">#REF!</definedName>
    <definedName name="pk">{"vol data",#N/A,FALSE,"Datasheet";"vol graph",#N/A,FALSE,"Volume";"price data",#N/A,FALSE,"Datasheet";"price graph",#N/A,FALSE,"Price";"dp data",#N/A,FALSE,"Datasheet";"dp graph",#N/A,FALSE,"DirectProfit"}</definedName>
    <definedName name="pkeshbr">#REF!</definedName>
    <definedName name="pkeshbr_1">#REF!</definedName>
    <definedName name="pkg.gom">{"2000PPE",#N/A,FALSE,"PPE 2000";"2000DD",#N/A,FALSE,"DrydocksOther"}</definedName>
    <definedName name="Pkg_081017">#REF!</definedName>
    <definedName name="Pkg_Prices">#REF!</definedName>
    <definedName name="pky">{#N/A,#N/A,FALSE,"A";#N/A,#N/A,FALSE,"B";#N/A,#N/A,FALSE,"C";#N/A,#N/A,FALSE,"D";#N/A,#N/A,FALSE,"E";#N/A,#N/A,FALSE,"F";#N/A,#N/A,FALSE,"G";#N/A,#N/A,FALSE,"H";#N/A,#N/A,FALSE,"I";#N/A,#N/A,FALSE,"J";#N/A,#N/A,FALSE,"K";#N/A,#N/A,FALSE,"L";#N/A,#N/A,FALSE,"M";#N/A,#N/A,FALSE,"N";#N/A,#N/A,FALSE,"O";#N/A,#N/A,FALSE,"P";#N/A,#N/A,FALSE,"Q";#N/A,#N/A,FALSE,"R"}</definedName>
    <definedName name="pl">{#N/A,#N/A,FALSE,"REPORT"}</definedName>
    <definedName name="pl_1">{#N/A,#N/A,FALSE,"REPORT"}</definedName>
    <definedName name="pl_2">{#N/A,#N/A,FALSE,"REPORT"}</definedName>
    <definedName name="pl_3">{#N/A,#N/A,FALSE,"REPORT"}</definedName>
    <definedName name="pl_4">{#N/A,#N/A,FALSE,"REPORT"}</definedName>
    <definedName name="PL_Line_Name17">#REF!</definedName>
    <definedName name="PL_Line_Name18">#REF!</definedName>
    <definedName name="Pl_Line_Nbr_Desc16">#REF!</definedName>
    <definedName name="Pl_Line_Nbr16">#REF!</definedName>
    <definedName name="PL_Line_Nbr17">#REF!</definedName>
    <definedName name="PL_Line_Nbr18">#REF!</definedName>
    <definedName name="PL_YTD">#REF!</definedName>
    <definedName name="PL2007YTD">#REF!</definedName>
    <definedName name="PL5YRP">#REF!</definedName>
    <definedName name="PLAD">{"'MAP BGA'!$A$1:$L$95"}</definedName>
    <definedName name="Plan">#REF!</definedName>
    <definedName name="Plan_Assumptions_FooterType">"NONE"</definedName>
    <definedName name="Plan_BalSheet">#REF!</definedName>
    <definedName name="Plan_CummFundsFlow">#REF!</definedName>
    <definedName name="Plan_IntPL">#REF!</definedName>
    <definedName name="Plan_MoFundsFlow">#REF!</definedName>
    <definedName name="Plan_percent">#REF!</definedName>
    <definedName name="Plan_ZurPL">#REF!</definedName>
    <definedName name="plan2000">#REF!</definedName>
    <definedName name="PlanBranch">#REF!</definedName>
    <definedName name="PlanF_Chk1">#REF!</definedName>
    <definedName name="PlanF_Chk2">#REF!</definedName>
    <definedName name="PlanLink">#REF!</definedName>
    <definedName name="PlanMonth">#REF!</definedName>
    <definedName name="planning">{#N/A,#N/A,FALSE,"BalSheet 0899";#N/A,#N/A,FALSE,"ytdpl899";#N/A,#N/A,FALSE,"Aug PL";#N/A,#N/A,FALSE,"Minority Int";#N/A,#N/A,FALSE,"Equity Roll Forward";#N/A,#N/A,FALSE,"Book Equity Test"}</definedName>
    <definedName name="Planovana_aktiva_pl">#REF!</definedName>
    <definedName name="Planovana_pasiva_pl">#REF!</definedName>
    <definedName name="Planovana_vysledovka_pl">#REF!</definedName>
    <definedName name="PlanVLE">{#N/A,#N/A,FALSE,"SUMMARY";#N/A,#N/A,FALSE,"mcsh";#N/A,#N/A,FALSE,"vol&amp;rev";#N/A,#N/A,FALSE,"wkgcap";#N/A,#N/A,FALSE,"DEPR&amp;DT";#N/A,#N/A,FALSE,"ASSETS";#N/A,#N/A,FALSE,"NI&amp;OTH&amp;DIV";#N/A,#N/A,FALSE,"CASHFLOW";#N/A,#N/A,FALSE,"CAPEMPL";#N/A,#N/A,FALSE,"ROCE"}</definedName>
    <definedName name="PlanYTD">#REF!</definedName>
    <definedName name="PLAssump">{"'SIVA Pricing Model'!$A$1:$F$39"}</definedName>
    <definedName name="PLAssump_1">{"'SIVA Pricing Model'!$A$1:$F$39"}</definedName>
    <definedName name="PLAssump_2">{"'SIVA Pricing Model'!$A$1:$F$39"}</definedName>
    <definedName name="PLAssump2">{"'SIVA Pricing Model'!$A$1:$F$39"}</definedName>
    <definedName name="PLAssump2_1">{"'SIVA Pricing Model'!$A$1:$F$39"}</definedName>
    <definedName name="PLAssump2_2">{"'SIVA Pricing Model'!$A$1:$F$39"}</definedName>
    <definedName name="PLAssump3">{"'SIVA Pricing Model'!$A$1:$F$39"}</definedName>
    <definedName name="PLAssump3_1">{"'SIVA Pricing Model'!$A$1:$F$39"}</definedName>
    <definedName name="PLAssump3_2">{"'SIVA Pricing Model'!$A$1:$F$39"}</definedName>
    <definedName name="plassumpw">{"'SIVA Pricing Model'!$A$1:$F$39"}</definedName>
    <definedName name="plassumpw_1">{"'SIVA Pricing Model'!$A$1:$F$39"}</definedName>
    <definedName name="plassumpw_2">{"'SIVA Pricing Model'!$A$1:$F$39"}</definedName>
    <definedName name="Platform">#REF!</definedName>
    <definedName name="Player_Activity_Sensitivity">#REF!</definedName>
    <definedName name="Player_rake_sensitivity">#REF!</definedName>
    <definedName name="PLAYER1_GRAPH" localSheetId="4">INDIRECT("'Stock Picks'!$C$3:$G"&amp;(daycount+2))</definedName>
    <definedName name="PLAYER1_GRAPH" localSheetId="7">INDIRECT("'Stock Picks'!$C$3:$G"&amp;(daycount+2))</definedName>
    <definedName name="PLAYER1_GRAPH">INDIRECT("'Stock Picks'!$C$3:$G"&amp;(daycount+2))</definedName>
    <definedName name="PLAYER2_GRAPH" localSheetId="4">INDIRECT("'Stock Picks'!$Q$3:$U"&amp;(daycount+2))</definedName>
    <definedName name="PLAYER2_GRAPH" localSheetId="7">INDIRECT("'Stock Picks'!$Q$3:$U"&amp;(daycount+2))</definedName>
    <definedName name="PLAYER2_GRAPH">INDIRECT("'Stock Picks'!$Q$3:$U"&amp;(daycount+2))</definedName>
    <definedName name="PLCategories">#REF!</definedName>
    <definedName name="PLCepi">{#N/A,#N/A,FALSE,"REPORT"}</definedName>
    <definedName name="PLCepi_1">#REF!</definedName>
    <definedName name="PLCepi_2">{#N/A,#N/A,FALSE,"REPORT"}</definedName>
    <definedName name="PLCepi_3">{#N/A,#N/A,FALSE,"REPORT"}</definedName>
    <definedName name="PLCepi_4">{#N/A,#N/A,FALSE,"REPORT"}</definedName>
    <definedName name="pli">#REF!</definedName>
    <definedName name="Plna_rozvaha_pl">#REF!</definedName>
    <definedName name="Plna_vysledovka_pl">#REF!</definedName>
    <definedName name="ploi">{#N/A,#N/A,FALSE,"Assump2";#N/A,#N/A,FALSE,"Income2";#N/A,#N/A,FALSE,"Balance2";#N/A,#N/A,FALSE,"DCF Filter";#N/A,#N/A,FALSE,"Trans Assump2";#N/A,#N/A,FALSE,"Combined Income2";#N/A,#N/A,FALSE,"Combined Balance2"}</definedName>
    <definedName name="ploki">{#N/A,#N/A,FALSE,"Financiel overview AOP";#N/A,#N/A,FALSE,"Operating P&amp;L AOP";#N/A,#N/A,FALSE,"Revenue by product";#N/A,#N/A,FALSE,"Revenue &amp; STD Marign Prod.";#N/A,#N/A,FALSE,"Std. Margin";#N/A,#N/A,FALSE,"Employees by Function";#N/A,#N/A,FALSE,"R&amp;D Costs";#N/A,#N/A,FALSE,"Inventory";#N/A,#N/A,FALSE,"Order Intake by Area";#N/A,#N/A,FALSE,"Backlog by area";#N/A,#N/A,FALSE,"Backlog by customer";#N/A,#N/A,FALSE,"Revenue by Area"}</definedName>
    <definedName name="PLProcef">{#N/A,#N/A,FALSE,"REPORT"}</definedName>
    <definedName name="PLProcef_1">#REF!</definedName>
    <definedName name="PLProcef_2">{#N/A,#N/A,FALSE,"REPORT"}</definedName>
    <definedName name="PLProcef_3">{#N/A,#N/A,FALSE,"REPORT"}</definedName>
    <definedName name="PLProcef_4">{#N/A,#N/A,FALSE,"REPORT"}</definedName>
    <definedName name="PLTaxol">{#N/A,#N/A,FALSE,"REPORT"}</definedName>
    <definedName name="PLTaxol_1">#REF!</definedName>
    <definedName name="PLTaxol_2">{#N/A,#N/A,FALSE,"REPORT"}</definedName>
    <definedName name="PLTaxol_3">{#N/A,#N/A,FALSE,"REPORT"}</definedName>
    <definedName name="PLTaxol_4">{#N/A,#N/A,FALSE,"REPORT"}</definedName>
    <definedName name="PM">{#N/A,"SCENARIO2",FALSE,"DirRpts_Sum";#N/A,"SCENARIO2",FALSE,"Exp_Adjmts";#N/A,#N/A,FALSE,"Advtg_Sum"}</definedName>
    <definedName name="PMs">#REF!</definedName>
    <definedName name="PMSM">#REF!</definedName>
    <definedName name="pmt">{#N/A,#N/A,FALSE,"A";#N/A,#N/A,FALSE,"B-TOT";#N/A,#N/A,FALSE,"Declaration1";#N/A,#N/A,FALSE,"Spravka1";#N/A,#N/A,FALSE,"A (2)";#N/A,#N/A,FALSE,"B-TOT (2)";#N/A,#N/A,FALSE,"Declaration1 (2)";#N/A,#N/A,FALSE,"Spravka1 (2)"}</definedName>
    <definedName name="pmth">#REF!</definedName>
    <definedName name="pname">#REF!</definedName>
    <definedName name="Pnl">{#N/A,#N/A,FALSE,"Pharm";#N/A,#N/A,FALSE,"WWCM"}</definedName>
    <definedName name="Pnl_1">#REF!</definedName>
    <definedName name="Pnl_2">{#N/A,#N/A,FALSE,"Pharm";#N/A,#N/A,FALSE,"WWCM"}</definedName>
    <definedName name="Pnl_3">{#N/A,#N/A,FALSE,"Pharm";#N/A,#N/A,FALSE,"WWCM"}</definedName>
    <definedName name="Pnl_4">{#N/A,#N/A,FALSE,"Pharm";#N/A,#N/A,FALSE,"WWCM"}</definedName>
    <definedName name="pnsji5">{#N/A,"PURCHM",FALSE,"Business Analysis";#N/A,"SPADD",FALSE,"Business Analysis"}</definedName>
    <definedName name="po">{#N/A,#N/A,TRUE,"Monthly Wireless";#N/A,#N/A,TRUE,"Qrt Wireless";#N/A,#N/A,TRUE,"FY Wireless";#N/A,#N/A,TRUE,"1Q Wireless";#N/A,#N/A,TRUE,"2Q Wireless";#N/A,#N/A,TRUE,"3Q Wireless";#N/A,#N/A,TRUE,"4Q Wireless"}</definedName>
    <definedName name="poc">{#N/A,"PURADD",FALSE,"Business Analysis";#N/A,"PURSPP",FALSE,"Business Analysis";#N/A,"CTGIND",FALSE,"Business Analysis";#N/A,"PURCHM",FALSE,"Business Analysis";#N/A,"SPADD",FALSE,"Business Analysis";#N/A,"EPOXY",FALSE,"Business Analysis";#N/A,"PURPER",FALSE,"Business Analysis"}</definedName>
    <definedName name="pododo">#REF!</definedName>
    <definedName name="Podrobna_aktiva_pl">#REF!</definedName>
    <definedName name="Podrobna_analyza_pl">#REF!</definedName>
    <definedName name="pofs">{#N/A,#N/A,TRUE,"Bal_sht_98";#N/A,#N/A,TRUE,"P&amp;L_act_98";#N/A,#N/A,TRUE,"CASHFLOW98";#N/A,#N/A,TRUE,"Custsale";#N/A,#N/A,TRUE,"Prodsale"}</definedName>
    <definedName name="POG">#REF!</definedName>
    <definedName name="poi">{#N/A,#N/A,FALSE,"PL-FS";#N/A,#N/A,FALSE,"PL"}</definedName>
    <definedName name="poi_1">{#N/A,#N/A,FALSE,"Cover";"outputs total",#N/A,FALSE,"Outputs"}</definedName>
    <definedName name="poi_2">{#N/A,#N/A,FALSE,"Cover";"outputs total",#N/A,FALSE,"Outputs"}</definedName>
    <definedName name="poierj">{"FCF",#N/A,FALSE,"Results"}</definedName>
    <definedName name="poiop">#REF!</definedName>
    <definedName name="poiu">{"Performance Details",#N/A,FALSE,"Current Yr";"Performance Details",#N/A,FALSE,"Budget";"Performance Details",#N/A,FALSE,"Prior Year"}</definedName>
    <definedName name="poiuy">{"TRANSPORT BUDGET ASSUMPTIONS",#N/A,FALSE,"TRANSPORTATION 97";"TRANSPORT MAJOR EXP.",#N/A,FALSE,"TRANSPORTATION 97";"TRANSPORT SCHEDULE",#N/A,FALSE,"TRANSPORTATION 97"}</definedName>
    <definedName name="poju">{#N/A,#N/A,FALSE,"Aging Summary";#N/A,#N/A,FALSE,"Ratio Analysis";#N/A,#N/A,FALSE,"Test 120 Day Accts";#N/A,#N/A,FALSE,"Tickmarks"}</definedName>
    <definedName name="PokerAffiliatesCF">#REF!</definedName>
    <definedName name="PokerAffiliatesPercMthly">#REF!</definedName>
    <definedName name="PokerAffiliatesYear1Inp">#REF!</definedName>
    <definedName name="PokerBadDebtCF">#REF!</definedName>
    <definedName name="PokerBadDebtsCF">#REF!</definedName>
    <definedName name="PokerBadDebtsPercMthly">#REF!</definedName>
    <definedName name="PokerBadDebtsYear1Inp">#REF!</definedName>
    <definedName name="PokerCustBonPercMthly">#REF!</definedName>
    <definedName name="PokerCustomerAcquisitionOnlineCF">#REF!</definedName>
    <definedName name="PokerCustomerAcquisitionOnlinePercMthly">#REF!</definedName>
    <definedName name="PokerCustomerAcquisitionOnlineYear1Inp">#REF!</definedName>
    <definedName name="PokerCustomerBonusCF">#REF!</definedName>
    <definedName name="PokerCustomerBonusesYear1Inp">#REF!</definedName>
    <definedName name="PokerCustomerPromotionAndDirectMailingCF">#REF!</definedName>
    <definedName name="PokerCustomerPromotionAndDirectMailingPercMthly">#REF!</definedName>
    <definedName name="PokerCustomerPromotionAndDirectMailingYear1Inp">#REF!</definedName>
    <definedName name="PokerEventsAndSponsorshipsCF">#REF!</definedName>
    <definedName name="PokerEventsAndSponsorshipsYear1Inp">#REF!</definedName>
    <definedName name="PokerForecastAffiliatesBSMthly">#REF!</definedName>
    <definedName name="PokerForecastAffiliatesCFMthly">#REF!</definedName>
    <definedName name="PokerForecastAffiliatesMthly">#REF!</definedName>
    <definedName name="PokerForecastBadDebtsBSMthly">#REF!</definedName>
    <definedName name="PokerForecastBadDebtsCFMthly">#REF!</definedName>
    <definedName name="PokerForecastBadDebtsMthly">#REF!</definedName>
    <definedName name="PokerForecastCustBonBSMthly">#REF!</definedName>
    <definedName name="PokerForecastCustBonCFMthly">#REF!</definedName>
    <definedName name="PokerForecastCustBonMthly">#REF!</definedName>
    <definedName name="PokerForecastCustomerAcquisitionOnlineBSMthly">#REF!</definedName>
    <definedName name="PokerForecastCustomerAcquisitionOnlineCFMthly">#REF!</definedName>
    <definedName name="PokerForecastCustomerAcquisitionOnlineMthly">#REF!</definedName>
    <definedName name="PokerForecastCustomerPromotionAndDirectMailingBSMthly">#REF!</definedName>
    <definedName name="PokerForecastCustomerPromotionAndDirectMailingCFMthly">#REF!</definedName>
    <definedName name="PokerForecastCustomerPromotionAndDirectMailingMthly">#REF!</definedName>
    <definedName name="PokerForecastEventsAndSponsorshipsBSMthly">#REF!</definedName>
    <definedName name="PokerForecastEventsAndSponsorshipsCFMthly">#REF!</definedName>
    <definedName name="PokerForecastEventsAndSponsorshipsMthly">#REF!</definedName>
    <definedName name="PokerForecastMarketingBS">#REF!</definedName>
    <definedName name="PokerForecastPRAndBrandManagementBSMthly">#REF!</definedName>
    <definedName name="PokerForecastPRAndBrandManagementCFMthly">#REF!</definedName>
    <definedName name="PokerForecastPRAndBrandManagementMthly">#REF!</definedName>
    <definedName name="PokerForecastTVAndOtherMediaBSMthly">#REF!</definedName>
    <definedName name="PokerForecastTVAndOtherMediaCFMthly">#REF!</definedName>
    <definedName name="PokerForecastTVAndOtherMediaMthly">#REF!</definedName>
    <definedName name="PokerPRAndBrandManagementCF">#REF!</definedName>
    <definedName name="PokerPRAndBrandManagementYear1Inp">#REF!</definedName>
    <definedName name="PokerProcCostsBSMthly">#REF!</definedName>
    <definedName name="PokerProcCostsCF">#REF!</definedName>
    <definedName name="PokerProcCostsCFMthly">#REF!</definedName>
    <definedName name="PokerProcCostsMthly">#REF!</definedName>
    <definedName name="PokerProcessingCostsYear1Inp">#REF!</definedName>
    <definedName name="PokerProcPercMthly">#REF!</definedName>
    <definedName name="PokerRevenueDriverMthly">#REF!</definedName>
    <definedName name="PokerTVAndOtherMediaCF">#REF!</definedName>
    <definedName name="PokerTVAndOtherMediaPercMthly">#REF!</definedName>
    <definedName name="PokerTVAndOtherMediaYear1Inp">#REF!</definedName>
    <definedName name="PokerUKPlayerSensAnn">#REF!</definedName>
    <definedName name="pokj">{"QTD_LOUISIANA",#N/A,FALSE,"QTD"}</definedName>
    <definedName name="PONL">#REF!</definedName>
    <definedName name="poo">{"Month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POOLING">#REF!</definedName>
    <definedName name="PopCache_GL_INTERFACE_REFERENCE7">#REF!</definedName>
    <definedName name="popcorn">#REF!</definedName>
    <definedName name="poppy">{"QTR494",#N/A,FALSE,"4Q94";"QTR394",#N/A,FALSE,"3Q94";"QTR294",#N/A,FALSE,"2Q94"}</definedName>
    <definedName name="pops">#REF!</definedName>
    <definedName name="PopulationTypeOptions">#REF!</definedName>
    <definedName name="PopUpWindow">#REF!</definedName>
    <definedName name="POR">{#N/A,#N/A,FALSE,"95TOTAL"}</definedName>
    <definedName name="PORRA">{"Fecha_Outubro",#N/A,FALSE,"FECHAMENTO-2002 ";"Defer_Outubro",#N/A,FALSE,"DIFERIDO";"Pis_Outubro",#N/A,FALSE,"PIS COFINS";"Iss_Outubro",#N/A,FALSE,"ISS"}</definedName>
    <definedName name="port29">{#N/A,#N/A,FALSE,"Pharm";#N/A,#N/A,FALSE,"WWCM"}</definedName>
    <definedName name="port29_1">#REF!</definedName>
    <definedName name="port29_2">{#N/A,#N/A,FALSE,"Pharm";#N/A,#N/A,FALSE,"WWCM"}</definedName>
    <definedName name="port29_3">{#N/A,#N/A,FALSE,"Pharm";#N/A,#N/A,FALSE,"WWCM"}</definedName>
    <definedName name="port29_4">{#N/A,#N/A,FALSE,"Pharm";#N/A,#N/A,FALSE,"WWCM"}</definedName>
    <definedName name="PortfolioValue">#REF!</definedName>
    <definedName name="poso_wrn.test1.">{"Income Statement",#N/A,FALSE,"CFMODEL";"Balance Sheet",#N/A,FALSE,"CFMODEL"}</definedName>
    <definedName name="poso_wrn.test2.">{"SourcesUses",#N/A,TRUE,"CFMODEL";"TransOverview",#N/A,TRUE,"CFMODEL"}</definedName>
    <definedName name="poso_wrn.test3.">{"SourcesUses",#N/A,TRUE,#N/A;"TransOverview",#N/A,TRUE,"CFMODEL"}</definedName>
    <definedName name="poso_wrn.test4.">{"SourcesUses",#N/A,TRUE,"FundsFlow";"TransOverview",#N/A,TRUE,"FundsFlow"}</definedName>
    <definedName name="Post_Balance_Ok">#REF!</definedName>
    <definedName name="Postage">#REF!</definedName>
    <definedName name="POW">{#N/A,#N/A,FALSE,"PRO FORMA FINANCIALS"}</definedName>
    <definedName name="Power_2019">#REF!</definedName>
    <definedName name="Power_2020">#REF!</definedName>
    <definedName name="Power_2021">#REF!</definedName>
    <definedName name="Power_2022">#REF!</definedName>
    <definedName name="powq">{#N/A,"PURCHM",FALSE,"Business Analysis";#N/A,"SPADD",FALSE,"Business Analysis"}</definedName>
    <definedName name="POZO">"M:\Datos\PRESUPUESTO Vs GASTOS\DB EJECUCION  PvsG-0SM.mdb"</definedName>
    <definedName name="pp">{"'SIVA Pricing Model'!$A$1:$F$39"}</definedName>
    <definedName name="PPEFNSDIAFHMSADGNKJER">{"'SOCA REVENUE '!$N$9:$O$24"}</definedName>
    <definedName name="PPEFNSDIAFHMSADGNKJER_1">{"'SOCA REVENUE '!$N$9:$O$24"}</definedName>
    <definedName name="pplk">{"title",#N/A,TRUE,"Summary Budget";"Operating Expenses",#N/A,TRUE,"Summary Budget"}</definedName>
    <definedName name="ppo">{"YD LOUISIANA",#N/A,FALSE,"YTD"}</definedName>
    <definedName name="ppp">{#N/A,#N/A,FALSE,"Bakersfield PCs";#N/A,#N/A,FALSE,"Bremer PCs";#N/A,#N/A,FALSE,"Bakersfield Notebooks"}</definedName>
    <definedName name="pppp">{"RIG LF BUDGET ASSUMPTIONS",#N/A,FALSE,"RIG LIVING FACILITIES";"RIG LF MAJOR EXP.",#N/A,FALSE,"RIG LIVING FACILITIES";"LIVING FAC. SCH",#N/A,FALSE,"RIG LIVING FACILITIES"}</definedName>
    <definedName name="pppp1">#REF!</definedName>
    <definedName name="pppp1_1">#REF!</definedName>
    <definedName name="pppp1_2">#REF!</definedName>
    <definedName name="PPPPP">{#N/A,#N/A,FALSE,"Inmovilizado material";#N/A,#N/A,FALSE,"Inmovilizado inmaterial ";#N/A,#N/A,FALSE,"Participaciones";#N/A,#N/A,FALSE,"Fondo Comercio";#N/A,#N/A,FALSE,"Cilentes y deudores emp. grupo";#N/A,#N/A,FALSE,"Fondos Própios";#N/A,#N/A,FALSE,"Movimiento Reservas";#N/A,#N/A,FALSE,"Socios Externos";#N/A,#N/A,FALSE,"Socios Externos Movimiento";#N/A,#N/A,FALSE,"Obligaciones Saldos";#N/A,#N/A,FALSE,"Ingresos y Gtos Extras";#N/A,#N/A,FALSE,"Gtos e Ingr empresas grupo"}</definedName>
    <definedName name="ppppppppppppp">{#N/A,#N/A,FALSE,"Aging Summary";#N/A,#N/A,FALSE,"Ratio Analysis";#N/A,#N/A,FALSE,"Test 120 Day Accts";#N/A,#N/A,FALSE,"Tickmarks"}</definedName>
    <definedName name="PPS">{"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PPTACUM">{#N/A,#N/A,FALSE,"SOACHA"}</definedName>
    <definedName name="PPTACUMG">{#N/A,#N/A,FALSE,"SOACHA"}</definedName>
    <definedName name="pqiejhg">#REF!</definedName>
    <definedName name="pqiejhg_1">#REF!</definedName>
    <definedName name="pqmjuz">{"detail",#N/A,FALSE,"mfg";"summary",#N/A,FALSE,"mfg"}</definedName>
    <definedName name="pqowie">#REF!</definedName>
    <definedName name="PRA_Val_Matrix">{"BankView",#N/A,FALSE,"TransSum";#N/A,#N/A,FALSE,"Lab";#N/A,#N/A,FALSE,"Micro wo HiPur";#N/A,#N/A,FALSE,"Texas";#N/A,#N/A,FALSE,"Temple";#N/A,#N/A,FALSE,"Micro";#N/A,#N/A,FALSE,"BuyResale";#N/A,#N/A,FALSE,"Spec.";#N/A,#N/A,FALSE,"Comb";#N/A,#N/A,FALSE,"StandAlon";#N/A,#N/A,FALSE,"IncStmt";#N/A,#N/A,FALSE,"BalSht";#N/A,#N/A,FALSE,"CapEx";#N/A,#N/A,FALSE,"CashFlow";#N/A,#N/A,FALSE,"TBS"}</definedName>
    <definedName name="PRACTICE">#REF!</definedName>
    <definedName name="PRACTOCE">#REF!</definedName>
    <definedName name="prd">{"Netbacks",#N/A,FALSE,"Netbacks"}</definedName>
    <definedName name="prd.">{"IS Years",#N/A,FALSE,"Income Statement";"IS Q96",#N/A,FALSE,"Income Statement";"IS Q97",#N/A,FALSE,"Income Statement";"Corporate",#N/A,FALSE,"Corporate Profile";"Netbacks",#N/A,FALSE,"Netbacks"}</definedName>
    <definedName name="prdclss">#REF!</definedName>
    <definedName name="Pre">{#N/A,#N/A,FALSE,"cash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PREF_DIVID">"PREF_DIVID"</definedName>
    <definedName name="PREF_STOCK">"PREF_STOCK"</definedName>
    <definedName name="prefyes">#REF!</definedName>
    <definedName name="Premissas">{"summary1",#N/A,TRUE,"Comps";"summary2",#N/A,TRUE,"Comps";"summary3",#N/A,TRUE,"Comps"}</definedName>
    <definedName name="PremiumCost">#REF!</definedName>
    <definedName name="PremiumPaidSUmmary">{#N/A,#N/A,FALSE,"Projections";#N/A,#N/A,FALSE,"Multiples Valuation";#N/A,#N/A,FALSE,"LBO";#N/A,#N/A,FALSE,"Multiples_Sensitivity";#N/A,#N/A,FALSE,"Summary"}</definedName>
    <definedName name="PREPAID_EXPEN">"PREPAID_EXPEN"</definedName>
    <definedName name="PreparedBy">#REF!</definedName>
    <definedName name="preparer">#REF!</definedName>
    <definedName name="Prepay">{#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Prepayments">#REF!</definedName>
    <definedName name="Pres">#REF!</definedName>
    <definedName name="Pres_1">{#N/A,#N/A,TRUE,"Cover sheet";#N/A,#N/A,TRUE,"Summary";#N/A,#N/A,TRUE,"Key Assumptions";#N/A,#N/A,TRUE,"Profit &amp; Loss";#N/A,#N/A,TRUE,"Balance Sheet";#N/A,#N/A,TRUE,"Cashflow";#N/A,#N/A,TRUE,"IRR";#N/A,#N/A,TRUE,"Ratios";#N/A,#N/A,TRUE,"Debt analysis"}</definedName>
    <definedName name="Pres_2">{#N/A,#N/A,TRUE,"Cover sheet";#N/A,#N/A,TRUE,"Summary";#N/A,#N/A,TRUE,"Key Assumptions";#N/A,#N/A,TRUE,"Profit &amp; Loss";#N/A,#N/A,TRUE,"Balance Sheet";#N/A,#N/A,TRUE,"Cashflow";#N/A,#N/A,TRUE,"IRR";#N/A,#N/A,TRUE,"Ratios";#N/A,#N/A,TRUE,"Debt analysis"}</definedName>
    <definedName name="Pres2">#REF!</definedName>
    <definedName name="Prese">#REF!</definedName>
    <definedName name="Present">#REF!</definedName>
    <definedName name="Presentation">#REF!</definedName>
    <definedName name="Presentation_currency">#REF!</definedName>
    <definedName name="Presto">#REF!</definedName>
    <definedName name="PRETAX_INC">"PRETAX_INC"</definedName>
    <definedName name="PRETAX_INC_10K">"PRETAX_INC_10K"</definedName>
    <definedName name="PRETAX_INC_10Q">"PRETAX_INC_10Q"</definedName>
    <definedName name="PRETAX_INC_10Q1">"PRETAX_INC_10Q1"</definedName>
    <definedName name="Prev_Per_Actv_Amt17">#REF!</definedName>
    <definedName name="PreviousButton">"Button 19"</definedName>
    <definedName name="Prezzovolumi2">#REF!</definedName>
    <definedName name="prgrp">{"cap_structure",#N/A,FALSE,"Graph-Mkt Cap";"price",#N/A,FALSE,"Graph-Price";"ebit",#N/A,FALSE,"Graph-EBITDA";"ebitda",#N/A,FALSE,"Graph-EBITDA"}</definedName>
    <definedName name="Price">#REF!</definedName>
    <definedName name="PRICE_OVER_EPS_EST">"PRICE_OVER_EPS_EST"</definedName>
    <definedName name="PRICE_OVER_EPS_EST_1">"PRICE_OVER_EPS_EST_1"</definedName>
    <definedName name="PRICE_OVER_LTM_EPS">"PRICE_OVER_LTM_EPS"</definedName>
    <definedName name="Price10">#REF!</definedName>
    <definedName name="Price11">#REF!</definedName>
    <definedName name="Price12">#REF!</definedName>
    <definedName name="Price13">#REF!</definedName>
    <definedName name="pricebook_col">#REF!</definedName>
    <definedName name="PriceDate">"01/22/07"</definedName>
    <definedName name="priceearnings_col">#REF!</definedName>
    <definedName name="PriceRange">OFFSET(#REF!,5,0,COUNTA(#REF!)-COUNTA(#REF!),1)</definedName>
    <definedName name="PriceRangeMain">#REF!</definedName>
    <definedName name="Prices">#REF!</definedName>
    <definedName name="Prices_081017">#REF!</definedName>
    <definedName name="prinallnew">{"sterling",#N/A,FALSE,"£";"USdollar",#N/A,FALSE,"USA$";"mark",#N/A,FALSE,"DM";"peseta",#N/A,FALSE,"Pta";"lira",#N/A,FALSE,"LIRA";"euro",#N/A,FALSE,"Euro";"Ausdollar",#N/A,FALSE,"Aus$";"other",#N/A,FALSE,"Other"}</definedName>
    <definedName name="Principal">-PPMT(Interest_Rate/12,Payment_Number,Number_of_Payments,Loan_Amount)</definedName>
    <definedName name="PRINT">#REF!</definedName>
    <definedName name="Print_Area_1">#REF!</definedName>
    <definedName name="Print_Area_10">#REF!</definedName>
    <definedName name="Print_Area_11">#REF!</definedName>
    <definedName name="Print_Area_12">#REF!</definedName>
    <definedName name="Print_Area_13">#REF!</definedName>
    <definedName name="Print_Area_14">#REF!</definedName>
    <definedName name="Print_Area_15">#REF!</definedName>
    <definedName name="Print_Area_16">#REF!</definedName>
    <definedName name="Print_Area_17">#REF!</definedName>
    <definedName name="Print_Area_18">#REF!</definedName>
    <definedName name="Print_Area_19">#REF!</definedName>
    <definedName name="Print_Area_2">#REF!</definedName>
    <definedName name="Print_Area_3">#REF!</definedName>
    <definedName name="Print_Area_4">#REF!</definedName>
    <definedName name="Print_Area_5">#REF!</definedName>
    <definedName name="Print_Area_6">#REF!</definedName>
    <definedName name="Print_Area_7">#REF!</definedName>
    <definedName name="Print_Area_8">#REF!</definedName>
    <definedName name="Print_Area_9">#REF!</definedName>
    <definedName name="Print_area_dept">#REF!,#REF!</definedName>
    <definedName name="Print_Area_MI">#REF!</definedName>
    <definedName name="Print_Area_New">#REF!</definedName>
    <definedName name="Print_Area_Reset">OFFSET(Full_Print,0,0,Last_Row)</definedName>
    <definedName name="Print_Area_Reset1">OFFSET(Full_Print,0,0,Last_Row)</definedName>
    <definedName name="Print_Area2">#REF!</definedName>
    <definedName name="Print_Area3">#REF!</definedName>
    <definedName name="Print_AreafromIntercomm">#REF!</definedName>
    <definedName name="Print_Areanew">#REF!</definedName>
    <definedName name="Print_Areasensefromintercomm">#REF!</definedName>
    <definedName name="Print_CSC_Report_2" localSheetId="35">{"CSC_1",#N/A,FALSE,"CSC Outputs";"CSC_2",#N/A,FALSE,"CSC Outputs"}</definedName>
    <definedName name="Print_CSC_Report_2">{"CSC_1",#N/A,FALSE,"CSC Outputs";"CSC_2",#N/A,FALSE,"CSC Outputs"}</definedName>
    <definedName name="Print_CSC_Report_3">#REF!</definedName>
    <definedName name="Print_summary">#REF!</definedName>
    <definedName name="PRINT_TITLES_MI">#REF!</definedName>
    <definedName name="Print1">#REF!</definedName>
    <definedName name="print2">#REF!</definedName>
    <definedName name="print3">{#N/A,#N/A,FALSE,"Summary";#N/A,#N/A,FALSE,"Edit";#N/A,#N/A,FALSE,"MedProf";#N/A,#N/A,FALSE,"Proj Mgt";#N/A,#N/A,FALSE,"Creat Svc";#N/A,#N/A,FALSE,"Meet Svc";#N/A,#N/A,FALSE,"Non-OCC";#N/A,#N/A,FALSE,"Client Svc";#N/A,#N/A,FALSE,"Bus Dev";#N/A,#N/A,FALSE,"Indirect"}</definedName>
    <definedName name="print4">#REF!</definedName>
    <definedName name="print4_1">{"Structure",#N/A,FALSE,"Structure";"Ownership",#N/A,FALSE,"Ownership";"Returns by Security",#N/A,FALSE,"Returns Summary";"Returns by Holder",#N/A,FALSE,"Returns Summary";"Returns Matrix",#N/A,FALSE,"Returns Summary";"Exit Summary",#N/A,FALSE,"Exit Summary";"Assumptions",#N/A,FALSE,"Projection Assumptions";"Income Statement",#N/A,FALSE,"Income Statement";"Cash Flows",#N/A,FALSE,"Cash Flow";"Balance Sheet",#N/A,FALSE,"Balance Sheet";"Debt Summary 1",#N/A,FALSE,"Debt Summary";"Debt Summary 2",#N/A,FALSE,"Debt Summary"}</definedName>
    <definedName name="print4_2">{"Structure",#N/A,FALSE,"Structure";"Ownership",#N/A,FALSE,"Ownership";"Returns by Security",#N/A,FALSE,"Returns Summary";"Returns by Holder",#N/A,FALSE,"Returns Summary";"Returns Matrix",#N/A,FALSE,"Returns Summary";"Exit Summary",#N/A,FALSE,"Exit Summary";"Assumptions",#N/A,FALSE,"Projection Assumptions";"Income Statement",#N/A,FALSE,"Income Statement";"Cash Flows",#N/A,FALSE,"Cash Flow";"Balance Sheet",#N/A,FALSE,"Balance Sheet";"Debt Summary 1",#N/A,FALSE,"Debt Summary";"Debt Summary 2",#N/A,FALSE,"Debt Summary"}</definedName>
    <definedName name="print4_3">{"Structure",#N/A,FALSE,"Structure";"Ownership",#N/A,FALSE,"Ownership";"Returns by Security",#N/A,FALSE,"Returns Summary";"Returns by Holder",#N/A,FALSE,"Returns Summary";"Returns Matrix",#N/A,FALSE,"Returns Summary";"Exit Summary",#N/A,FALSE,"Exit Summary";"Assumptions",#N/A,FALSE,"Projection Assumptions";"Income Statement",#N/A,FALSE,"Income Statement";"Cash Flows",#N/A,FALSE,"Cash Flow";"Balance Sheet",#N/A,FALSE,"Balance Sheet";"Debt Summary 1",#N/A,FALSE,"Debt Summary";"Debt Summary 2",#N/A,FALSE,"Debt Summary"}</definedName>
    <definedName name="printarea2">OFFSET(Full_Print,0,0,Last_Row)</definedName>
    <definedName name="PrintAreaPrice">#REF!</definedName>
    <definedName name="PrintBuyer">#REF!</definedName>
    <definedName name="PrintEnd">#REF!</definedName>
    <definedName name="PrintMonVsLy">"PrintMonVsLy"</definedName>
    <definedName name="PrintPreview">#REF!</definedName>
    <definedName name="prior">{#N/A,#N/A,FALSE,"Aging Summary";#N/A,#N/A,FALSE,"Ratio Analysis";#N/A,#N/A,FALSE,"Test 120 Day Accts";#N/A,#N/A,FALSE,"Tickmarks"}</definedName>
    <definedName name="Prior_Exam_Ship_Test">{#N/A,#N/A,TRUE,"Summary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Priorcum">#REF!</definedName>
    <definedName name="PriorDirCosts">#REF!</definedName>
    <definedName name="priorexpenses">#REF!</definedName>
    <definedName name="PriorMthly">#REF!</definedName>
    <definedName name="PriorYr">#REF!</definedName>
    <definedName name="prm">{#N/A,#N/A,FALSE,"model"}</definedName>
    <definedName name="prn">{#N/A,#N/A,FALSE,"model"}</definedName>
    <definedName name="PRNT">#REF!</definedName>
    <definedName name="pro">{#N/A,#N/A,FALSE,"Relatórios";"Vendas e Custos",#N/A,FALSE,"Vendas e Custos";"Premissas",#N/A,FALSE,"Premissas";"Projeções",#N/A,FALSE,"Projeções";"Dolar",#N/A,FALSE,"Dolar";"Original",#N/A,FALSE,"Original e UFIR"}</definedName>
    <definedName name="Pro_Adjustments">#REF!</definedName>
    <definedName name="Pro_Balance_Sheet">#REF!</definedName>
    <definedName name="Pro_Cash_Flow">#REF!</definedName>
    <definedName name="PRO_FORMA_BASIC_EPS">"PRO_FORMA_BASIC_EPS"</definedName>
    <definedName name="PRO_FORMA_DILUT_EPS">"PRO_FORMA_DILUT_EPS"</definedName>
    <definedName name="PRO_FORMA_NET_INC">"PRO_FORMA_NET_INC"</definedName>
    <definedName name="Pro_Income_Statement">#REF!</definedName>
    <definedName name="Pro_Ratio">#REF!</definedName>
    <definedName name="Prob">{"EPS and CF",#N/A,FALSE;"Ops and Stats",#N/A,FALSE}</definedName>
    <definedName name="problemo">#REF!</definedName>
    <definedName name="Proceeds_Escrow">#REF!</definedName>
    <definedName name="Procef">{#N/A,#N/A,FALSE,"Pharm";#N/A,#N/A,FALSE,"WWCM"}</definedName>
    <definedName name="Procef_1">#REF!</definedName>
    <definedName name="Procef_2">{#N/A,#N/A,FALSE,"Pharm";#N/A,#N/A,FALSE,"WWCM"}</definedName>
    <definedName name="Procef_3">{#N/A,#N/A,FALSE,"Pharm";#N/A,#N/A,FALSE,"WWCM"}</definedName>
    <definedName name="Procef_4">{#N/A,#N/A,FALSE,"Pharm";#N/A,#N/A,FALSE,"WWCM"}</definedName>
    <definedName name="procom">#REF!</definedName>
    <definedName name="prod">{#N/A,#N/A,FALSE,"Pharm";#N/A,#N/A,FALSE,"WWCM"}</definedName>
    <definedName name="prod_1">{#N/A,#N/A,FALSE,"Pharm";#N/A,#N/A,FALSE,"WWCM"}</definedName>
    <definedName name="prod_2">{#N/A,#N/A,FALSE,"Pharm";#N/A,#N/A,FALSE,"WWCM"}</definedName>
    <definedName name="prod_3">{#N/A,#N/A,FALSE,"Pharm";#N/A,#N/A,FALSE,"WWCM"}</definedName>
    <definedName name="prod_4">{#N/A,#N/A,FALSE,"Pharm";#N/A,#N/A,FALSE,"WWCM"}</definedName>
    <definedName name="Prod2000">#REF!</definedName>
    <definedName name="ProdBud">#REF!</definedName>
    <definedName name="prodcost">{"msc sw feat summary",#N/A,FALSE,"MSC SW Features v. 1.1."}</definedName>
    <definedName name="ProdForm">#REF!</definedName>
    <definedName name="PRODGROUP">#REF!</definedName>
    <definedName name="ProdGrp">#REF!</definedName>
    <definedName name="ProdGrpRev">#REF!</definedName>
    <definedName name="ProdLoss">#REF!</definedName>
    <definedName name="produa">{"'Trend_Total'!$A$7:$V$10","'Trend_Total'!$A$1:$V$4"}</definedName>
    <definedName name="Product">#REF!</definedName>
    <definedName name="Product_01_delete_prior">#REF!</definedName>
    <definedName name="Product_01_members">#REF!</definedName>
    <definedName name="Product_02_delete_prior">#REF!</definedName>
    <definedName name="Product_02_members">#REF!</definedName>
    <definedName name="Product_03_delete_prior">#REF!</definedName>
    <definedName name="Product_03_members">#REF!</definedName>
    <definedName name="Product_04_delete_prior">#REF!</definedName>
    <definedName name="Product_04_members">#REF!</definedName>
    <definedName name="Product_05_delete_prior">#REF!</definedName>
    <definedName name="Product_05_members">#REF!</definedName>
    <definedName name="Product_06_delete_prior">#REF!</definedName>
    <definedName name="Product_06_members">#REF!</definedName>
    <definedName name="Product_07_delete_prior">#REF!</definedName>
    <definedName name="Product_07_members">#REF!</definedName>
    <definedName name="Product_08_delete_prior">#REF!</definedName>
    <definedName name="Product_08_members">#REF!</definedName>
    <definedName name="Product_09_delete_prior">#REF!</definedName>
    <definedName name="Product_09_members">#REF!</definedName>
    <definedName name="Product_10_delete_prior">#REF!</definedName>
    <definedName name="Product_10_members">#REF!</definedName>
    <definedName name="Product_11_delete_prior">#REF!</definedName>
    <definedName name="Product_11_members">#REF!</definedName>
    <definedName name="Product_12_delete_prior">#REF!</definedName>
    <definedName name="Product_12_members">#REF!</definedName>
    <definedName name="Product_13_delete_prior">#REF!</definedName>
    <definedName name="Product_13_members">#REF!</definedName>
    <definedName name="Product_14_delete_prior">#REF!</definedName>
    <definedName name="Product_14_members">#REF!</definedName>
    <definedName name="Product_15_delete_prior">#REF!</definedName>
    <definedName name="Product_15_members">#REF!</definedName>
    <definedName name="Product_30_delete_prior">#REF!</definedName>
    <definedName name="Product_30_members">#REF!</definedName>
    <definedName name="Product_40_delete_prior">#REF!</definedName>
    <definedName name="Product_40_members">#REF!</definedName>
    <definedName name="Product_41_delete_prior">#REF!</definedName>
    <definedName name="Product_41_members">#REF!</definedName>
    <definedName name="Product_42_delete_prior">#REF!</definedName>
    <definedName name="Product_42_members">#REF!</definedName>
    <definedName name="Product_43_delete_prior">#REF!</definedName>
    <definedName name="Product_43_members">#REF!</definedName>
    <definedName name="Product_44_delete_prior">#REF!</definedName>
    <definedName name="Product_44_members">#REF!</definedName>
    <definedName name="Product_45_delete_prior">#REF!</definedName>
    <definedName name="Product_45_members">#REF!</definedName>
    <definedName name="Product_46_delete_prior">#REF!</definedName>
    <definedName name="Product_46_members">#REF!</definedName>
    <definedName name="Product_47_delete_prior">#REF!</definedName>
    <definedName name="Product_47_members">#REF!</definedName>
    <definedName name="Product_48_delete_prior">#REF!</definedName>
    <definedName name="Product_48_members">#REF!</definedName>
    <definedName name="Product_49_delete_prior">#REF!</definedName>
    <definedName name="Product_49_members">#REF!</definedName>
    <definedName name="Product_50_delete_prior">#REF!</definedName>
    <definedName name="Product_50_members">#REF!</definedName>
    <definedName name="Product_51_delete_prior">#REF!</definedName>
    <definedName name="Product_51_members">#REF!</definedName>
    <definedName name="Product_52_delete_prior">#REF!</definedName>
    <definedName name="Product_52_members">#REF!</definedName>
    <definedName name="Product_53_delete_prior">#REF!</definedName>
    <definedName name="Product_53_members">#REF!</definedName>
    <definedName name="Product_54_delete_prior">#REF!</definedName>
    <definedName name="Product_54_members">#REF!</definedName>
    <definedName name="Product_55_delete_prior">#REF!</definedName>
    <definedName name="Product_55_members">#REF!</definedName>
    <definedName name="Product_56_delete_prior">#REF!</definedName>
    <definedName name="Product_56_members">#REF!</definedName>
    <definedName name="Product_57_delete_prior">#REF!</definedName>
    <definedName name="Product_57_members">#REF!</definedName>
    <definedName name="Product_58_delete_prior">#REF!</definedName>
    <definedName name="Product_58_members">#REF!</definedName>
    <definedName name="Product_59_delete_prior">#REF!</definedName>
    <definedName name="Product_59_members">#REF!</definedName>
    <definedName name="Product_68_delete_prior">#REF!</definedName>
    <definedName name="Product_68_members">#REF!</definedName>
    <definedName name="Product_69_delete_prior">#REF!</definedName>
    <definedName name="Product_69_members">#REF!</definedName>
    <definedName name="Product_70_delete_prior">#REF!</definedName>
    <definedName name="Product_70_members">#REF!</definedName>
    <definedName name="Product_71_delete_prior">#REF!</definedName>
    <definedName name="Product_71_members">#REF!</definedName>
    <definedName name="Product_72_delete_prior">#REF!</definedName>
    <definedName name="Product_72_members">#REF!</definedName>
    <definedName name="Product_73_delete_prior">#REF!</definedName>
    <definedName name="Product_73_members">#REF!</definedName>
    <definedName name="Product_74_delete_prior">#REF!</definedName>
    <definedName name="Product_74_members">#REF!</definedName>
    <definedName name="Product_75_delete_prior">#REF!</definedName>
    <definedName name="Product_75_members">#REF!</definedName>
    <definedName name="Product_76_delete_prior">#REF!</definedName>
    <definedName name="Product_76_members">#REF!</definedName>
    <definedName name="Product_99_delete_prior">#REF!</definedName>
    <definedName name="Product_99_members">#REF!</definedName>
    <definedName name="product_category">#REF!</definedName>
    <definedName name="Product_Code1">#REF!</definedName>
    <definedName name="Product_Code17">#REF!</definedName>
    <definedName name="Product_Code18">#REF!</definedName>
    <definedName name="Product_Code19">#REF!</definedName>
    <definedName name="Product_Code2">#REF!</definedName>
    <definedName name="Product_Code20">#REF!</definedName>
    <definedName name="Product_Code21">#REF!</definedName>
    <definedName name="Product_Code22">#REF!</definedName>
    <definedName name="Product_Desc20">#REF!</definedName>
    <definedName name="Product_Desc21">#REF!</definedName>
    <definedName name="Product_Desc22">#REF!</definedName>
    <definedName name="Product_DN_delete_prior">#REF!</definedName>
    <definedName name="Product_DN_members">#REF!</definedName>
    <definedName name="Product_RX_delete_prior">#REF!</definedName>
    <definedName name="Product_RX_members">#REF!</definedName>
    <definedName name="product_set">{"'Trend_Total'!$A$7:$V$10","'Trend_Total'!$A$1:$V$4"}</definedName>
    <definedName name="Produnit">#REF!</definedName>
    <definedName name="profimp2">{"PAGE 1",#N/A,FALSE,"WEST_OT"}</definedName>
    <definedName name="profimp3">{"PAGE 2",#N/A,FALSE,"WEST_OT"}</definedName>
    <definedName name="profimp5">{"PAGE 1",#N/A,FALSE,"WEST_OT"}</definedName>
    <definedName name="profimptest">{"PAGE 2",#N/A,FALSE,"WEST_OT"}</definedName>
    <definedName name="profit">{"profit",#N/A,FALSE,"Aerospace";"profit",#N/A,FALSE,"Engines";"profit",#N/A,FALSE,"AES";"profit",#N/A,FALSE,"ES";"profit",#N/A,FALSE,"CAS";"profit",#N/A,FALSE,"ATSC";"profit",#N/A,FALSE,"FMT";"profit",#N/A,FALSE,"Aero Other";"profit",#N/A,FALSE,"Judgement"}</definedName>
    <definedName name="PROFIT_AND_LOSS">#REF!</definedName>
    <definedName name="Profitability.">{#N/A,#N/A,FALSE,"Presentation by Unit";#N/A,#N/A,FALSE,"Presentation by BD";#N/A,#N/A,FALSE,"Presentation Split by Biggest U";#N/A,#N/A,FALSE,"Presentation Split by Area";#N/A,#N/A,FALSE,"Presentation Split by BD"}</definedName>
    <definedName name="profix">#REF!</definedName>
    <definedName name="proformatogaap">{#N/A,#N/A,FALSE,"Front Page";#N/A,#N/A,FALSE,"Mfg Var";#N/A,#N/A,FALSE,"Family Unit Cost Graphs";#N/A,#N/A,FALSE,"Product Cost Graphs";#N/A,#N/A,FALSE,"Unit Cost Setup";#N/A,#N/A,FALSE,"Yields";#N/A,#N/A,FALSE,"Emery";#N/A,#N/A,FALSE,"GI Pricing";#N/A,#N/A,FALSE,"Actuals";#N/A,#N/A,FALSE,"Forecast"}</definedName>
    <definedName name="profotherprint">#REF!</definedName>
    <definedName name="profprint">#REF!</definedName>
    <definedName name="profservices">#REF!</definedName>
    <definedName name="proj_amount">#REF!</definedName>
    <definedName name="proj2">#REF!</definedName>
    <definedName name="Project">#REF!</definedName>
    <definedName name="PROJECT_CORAL">"warrants"</definedName>
    <definedName name="Project_Date">#REF!</definedName>
    <definedName name="Project_Name">#REF!</definedName>
    <definedName name="ProjectionBaseDate">#REF!</definedName>
    <definedName name="Projections">#REF!</definedName>
    <definedName name="Projections_27_pages_In_Order">#REF!,#REF!,#REF!,#REF!,#REF!,#REF!,#REF!,#REF!,#REF!</definedName>
    <definedName name="ProjectName">{"Client Name or Project Name"}</definedName>
    <definedName name="ProjectName_River">#REF!</definedName>
    <definedName name="prolinks_000c8952579d46bca896fa90b3c4c5f8">#REF!</definedName>
    <definedName name="prolinks_00ca212190734dab9c5a3eba0c49687b">#REF!</definedName>
    <definedName name="prolinks_0101259f638940ec9bdcdab98f43b181">#REF!</definedName>
    <definedName name="prolinks_012d6c8396384ba4a67b16c72c856679">#REF!</definedName>
    <definedName name="prolinks_0271b66ecd2944acb1c3874a87da8124">#REF!</definedName>
    <definedName name="prolinks_02f7ba71e05547d0977e83c6b6e34891">#REF!</definedName>
    <definedName name="prolinks_03332a6a55264fe3adfa0a88a2088141">#REF!</definedName>
    <definedName name="prolinks_0364c0e4cd1e4efbbac70fd07ec55713">#REF!</definedName>
    <definedName name="prolinks_03aaa8da48ae4cffaf997dea70cdd5c3">#REF!</definedName>
    <definedName name="prolinks_0527dbaccef8473e8686b7fa6a75f9a3">#REF!</definedName>
    <definedName name="prolinks_06bdae4666194a738b50129a9cde7db3">#REF!</definedName>
    <definedName name="prolinks_07c6cf8a8f9544128a2f328ca40a78c8">#REF!</definedName>
    <definedName name="prolinks_0880ee7b5ff944bfa4df9b2f9a50ccba">#REF!</definedName>
    <definedName name="prolinks_0989c310c9574dbe93d7fd5e1368adf1">#REF!</definedName>
    <definedName name="prolinks_0b83c47229584205bc2481dfdabfdb27">#REF!</definedName>
    <definedName name="prolinks_0c096d90aef6412ebd9760edecbdc701">#REF!</definedName>
    <definedName name="prolinks_0c869dd8363c45259b3a0e5e43a448f2">#REF!</definedName>
    <definedName name="prolinks_0d090232a79148c5b447f4238f366ab8">#REF!</definedName>
    <definedName name="prolinks_0d425817a4ed4e8485d5abd7018c4e53">#REF!</definedName>
    <definedName name="prolinks_0d8efdf07ec34d348b46757fa8216448">#REF!</definedName>
    <definedName name="prolinks_0e2cd7cdb0d349cf9adf31d6bcab4fbf">#REF!</definedName>
    <definedName name="prolinks_0e63188e15954e04bbf43a608c58da84">#REF!</definedName>
    <definedName name="prolinks_0ed9d23de4b844c4be461ab7c369fbf7">#REF!</definedName>
    <definedName name="prolinks_0ef4e0dece6e4b3a8d8c43a4ba4cd4eb">#REF!</definedName>
    <definedName name="prolinks_0f57f51fc5764a22a396fc2d0ced98a0">#REF!</definedName>
    <definedName name="prolinks_10824ec2f4104e5f93420d77bce617f7">#REF!</definedName>
    <definedName name="prolinks_1173a70c3dd743b6a98432c7a560c58b">#REF!</definedName>
    <definedName name="prolinks_12598755007446208d1d54341d08aac1">#REF!</definedName>
    <definedName name="prolinks_127fbe770bb54270904df9f343509211">#REF!</definedName>
    <definedName name="prolinks_128f0b6d8e584801b36d78fb3751f8d6">#REF!</definedName>
    <definedName name="prolinks_12d0935f86904c3d87e2394fd407aca4">#REF!</definedName>
    <definedName name="prolinks_1362bc78d1eb463bb3d4301acc033e96">#REF!</definedName>
    <definedName name="prolinks_137af94aba584d5b9d402e4469d117ba">#REF!</definedName>
    <definedName name="prolinks_13a3bee74935484e96b3d7f35909de29">#REF!</definedName>
    <definedName name="prolinks_149d86b1712d4a35b3132992b3ba6092">#REF!</definedName>
    <definedName name="prolinks_1586a4cb531c4016b9e09a4899150ce3">#REF!</definedName>
    <definedName name="prolinks_162e9318fa3c47bf94b7afb53b98ef63">#REF!</definedName>
    <definedName name="prolinks_16c984dd56544edfbb7fdaac529ef3a0">#REF!</definedName>
    <definedName name="prolinks_17373f1a240c4096b8db23441151e479">#REF!</definedName>
    <definedName name="prolinks_17d97544809f4f1da0f595f6fa72ab23">#REF!</definedName>
    <definedName name="prolinks_17e84a09b2cf48a48a7d51cc26ea106e">#REF!</definedName>
    <definedName name="prolinks_18d67ef7e6514082b192ea730b005a73">#REF!</definedName>
    <definedName name="prolinks_194f3414b79840c8ba1c74975bfa4f38">#REF!</definedName>
    <definedName name="prolinks_19959504fb534b46b57f177e78fbfc42">#REF!</definedName>
    <definedName name="prolinks_19aa5f9721ad4170ad0db27799afa0a9">#REF!</definedName>
    <definedName name="prolinks_1a73b54333974235a2fef7ecfd81ef4a">#REF!</definedName>
    <definedName name="prolinks_1a8bbf5470254efcba2e6780a5b20d1a">#REF!</definedName>
    <definedName name="prolinks_1c705981158b499db10fde60a5e9fecd">#REF!</definedName>
    <definedName name="prolinks_1c7ea739c8ef4156847db4b1e1483c7a">#REF!</definedName>
    <definedName name="prolinks_1c7fd41ad5844e09adf039b1c1bd073a">#REF!</definedName>
    <definedName name="prolinks_1e49f7ebc9f44a2ab0eb9d49ba289379">#REF!</definedName>
    <definedName name="prolinks_1e6490ad8b2d4c8bbcfb98c522723c25">#REF!</definedName>
    <definedName name="prolinks_1e73d03119bf4c7bbd02efe4468f8899">#REF!</definedName>
    <definedName name="prolinks_1f40a6c0b91641efa8ccb3b33d6d5a88">#REF!</definedName>
    <definedName name="prolinks_20b97c3c876d48d7aa9b595343277337">#REF!</definedName>
    <definedName name="prolinks_212a7420d9744407b0c6040b58d6c494">#REF!</definedName>
    <definedName name="prolinks_218ce9616c584c9dbcdb2f5ed14bc380">#REF!</definedName>
    <definedName name="prolinks_21b400d5097544b18cbc28d1f8a26905">#REF!</definedName>
    <definedName name="prolinks_21b7a7ccb38b40b9a9836e624862f0ae">#REF!</definedName>
    <definedName name="prolinks_221dbe384eef48e1b4bb136e9d489501">#REF!</definedName>
    <definedName name="prolinks_226dec8fa6ac4d128283a7318a08b1af">#REF!</definedName>
    <definedName name="prolinks_22ff90d0179945309d7f1fac53868275">#REF!</definedName>
    <definedName name="prolinks_2360d52c982649e6b07da636b1d759cd">#REF!</definedName>
    <definedName name="prolinks_240ddffa3ef741b1b36af08a19aec344">#REF!</definedName>
    <definedName name="prolinks_24a2a90d5151453f99f2a90bad55c0ce">#REF!</definedName>
    <definedName name="prolinks_24ea7e9691c141f3954038e4ab5c3558">#REF!</definedName>
    <definedName name="prolinks_25d8962580054dab85554be589eedfc1">#REF!</definedName>
    <definedName name="prolinks_27a4772e78d14213b2b03bc0df53b7fc">#REF!</definedName>
    <definedName name="prolinks_27c6b062fd6c45cda8ecda030920a548">#REF!</definedName>
    <definedName name="prolinks_28d768ad66c9450d82ae4ce6e16d6957">#REF!</definedName>
    <definedName name="prolinks_2a4c4849724e493698f34cca214c1fc7">#REF!</definedName>
    <definedName name="prolinks_2a8c0302df15435a8a7259757a43fab0">#REF!</definedName>
    <definedName name="prolinks_2b542b3d20b8490194db6b7e8e31c579">#REF!</definedName>
    <definedName name="prolinks_2b8e68c1d2bd4dfb9496cf153b747e28">#REF!</definedName>
    <definedName name="prolinks_2c796130af8c4f7ab1f619e10664cd13">#REF!</definedName>
    <definedName name="prolinks_2c7d538eaf394263a72cdb0cde5c7e1f">#REF!</definedName>
    <definedName name="prolinks_2dab3ded388640bf8be2dd76071e2d33">#REF!</definedName>
    <definedName name="prolinks_2ecb902ec5574c199d3478e2b6a80cd4">#REF!</definedName>
    <definedName name="prolinks_2f036bf6e40742788cf5009728eadc69">#REF!</definedName>
    <definedName name="prolinks_2ff9b3f3ee204fb3b11da98e860774ac">#REF!</definedName>
    <definedName name="prolinks_313493e74a374fb793856e3a7dd1ebc1">#REF!</definedName>
    <definedName name="prolinks_31c068d203794b4eb1b1c80ffa78631f">#REF!</definedName>
    <definedName name="prolinks_3225e2bad6d2486190f78e1b5681c233">#REF!</definedName>
    <definedName name="prolinks_332d81109104452f9e00461eb6ae6473">#REF!</definedName>
    <definedName name="prolinks_3349ba47b56944efada677fb47fca150">#REF!</definedName>
    <definedName name="prolinks_343c72a5b73a46bda8251752442cd5a2">#REF!</definedName>
    <definedName name="prolinks_345a7695059e4aa0b050f73f7ad8a71c">#REF!</definedName>
    <definedName name="prolinks_34e10a0af5194bfd9b0b17900a91f200">#REF!</definedName>
    <definedName name="prolinks_34e5d877ab96438db03f22cf0b14d241">#REF!</definedName>
    <definedName name="prolinks_359af5ffef45476d972cbd4169696473">#REF!</definedName>
    <definedName name="prolinks_36551918a4704c2d9a65f81053408048">#REF!</definedName>
    <definedName name="prolinks_3694fe640c474171a6754fed7f70755e">#REF!</definedName>
    <definedName name="prolinks_382ec93b565a41049aebe75f23ded4f4">#REF!</definedName>
    <definedName name="prolinks_38a8ba2330d443eaadbe9ac8c03425ea">#REF!</definedName>
    <definedName name="prolinks_38d847b7e85d461ab4e6c71a45823da7">#REF!</definedName>
    <definedName name="prolinks_3b97b72954934a40875f00719c59bed3">#REF!</definedName>
    <definedName name="prolinks_3d329e057757412b8d1545dddcfd8a2c">#REF!</definedName>
    <definedName name="prolinks_3d64344870ea40d7b9841a76fdb441ca">#REF!</definedName>
    <definedName name="prolinks_3e331ae31f444e07948872c4a0049215">#REF!</definedName>
    <definedName name="prolinks_4007a58384c44d858544c68d7e7a0ee4">#REF!</definedName>
    <definedName name="prolinks_4018fa737fab4d9bb4c7507947649566">#REF!</definedName>
    <definedName name="prolinks_401a47690e764f6eb8180d46a9b3e084">#REF!</definedName>
    <definedName name="prolinks_403c1424c36440db95ce136e4618cb3b">#REF!</definedName>
    <definedName name="prolinks_406ec9c6451e4543bb166f4086cca622">#REF!</definedName>
    <definedName name="prolinks_40a5f2b0371143c482dd07c3a75d54a3">#REF!</definedName>
    <definedName name="prolinks_40f775474105420fb73b495dcc8d0d24">#REF!</definedName>
    <definedName name="prolinks_4216da3392754f779dd79d748fe3ecec">#REF!</definedName>
    <definedName name="prolinks_424dbc5dd6bf4309bf7d1dbddb5d0e54">#REF!</definedName>
    <definedName name="prolinks_424fa6588c9e4e5ea261fa3c7867f0f1">#REF!</definedName>
    <definedName name="prolinks_42691af341bd4065a456cafd16d7b857">#REF!</definedName>
    <definedName name="prolinks_42befb110868494d9f21307ba583afb6">#REF!</definedName>
    <definedName name="prolinks_42df7fcd622a4e4599b13ba524375dea">#REF!</definedName>
    <definedName name="prolinks_430954c675eb432d945c76986bb85cbe">#REF!</definedName>
    <definedName name="prolinks_4516830b2cc54870be3d4b0e5dcee5c8">#REF!</definedName>
    <definedName name="prolinks_458a813266c142c784804944748407cc">#REF!</definedName>
    <definedName name="prolinks_461754b4a351432fa1e161c07252eacd">#REF!</definedName>
    <definedName name="prolinks_4665ea56b6eb41cc977d4add8a7db33e">#REF!</definedName>
    <definedName name="prolinks_471ea3f55b104e0a94d2ff070fe13473">#REF!</definedName>
    <definedName name="prolinks_472db58597854d93aa1c2f51ec757d0f">#REF!</definedName>
    <definedName name="prolinks_4814611219fe4bb9a8d056a7f495da11">#REF!</definedName>
    <definedName name="prolinks_482380618cab469099e9c33406cdf089">#REF!</definedName>
    <definedName name="prolinks_48b11142984e4dfd871e8a093f3c60e6">#REF!</definedName>
    <definedName name="prolinks_491455cab6a04b0cbb699929da133c10">#REF!</definedName>
    <definedName name="prolinks_49861a7a2263414189d11a615eb6a4d4">#REF!</definedName>
    <definedName name="prolinks_49885b3f116044a6a0e188c8c0d35b2b">#REF!</definedName>
    <definedName name="prolinks_49d2448def424304a89f2f446024a712">#REF!</definedName>
    <definedName name="prolinks_4bbe8cabaa2a4fd5b56ef4d1e9e89b2a">#REF!</definedName>
    <definedName name="prolinks_4d146e4e69524733ae5dc67305562de0">#REF!</definedName>
    <definedName name="prolinks_4d4014e9bcf641b19b650b3ce21dd2a5">#REF!</definedName>
    <definedName name="prolinks_500729ffe4bc425bb07889b2180d19c2">#REF!</definedName>
    <definedName name="prolinks_51dcaf48029b463dad12d6d8d16769d5">#REF!</definedName>
    <definedName name="prolinks_527f8d1dafde4c6b9b68ce5bc4ff49e2">#REF!</definedName>
    <definedName name="prolinks_541e88600f0848c4b9c6c5e44cec9693">#REF!</definedName>
    <definedName name="prolinks_558c1d4b56e94b46a16d71f3ce6d8c5d">#REF!</definedName>
    <definedName name="prolinks_55eea84f5e89444fb517c4b58ddffc8f">#REF!</definedName>
    <definedName name="prolinks_563b043bdeb949c9a03bc7c529d9aa4f">#REF!</definedName>
    <definedName name="prolinks_5640b785e3eb405ca36584940383a825">#REF!</definedName>
    <definedName name="prolinks_568f828bd8034bf08dd012adc96f1fe7">#REF!</definedName>
    <definedName name="prolinks_56de4958b43b4adbb6211b22d7f027bb">#REF!</definedName>
    <definedName name="prolinks_5727da21c78c4650bb11e0da32d4816d">#REF!</definedName>
    <definedName name="prolinks_5824362db68b44d7bebce95795caf6e9">#REF!</definedName>
    <definedName name="prolinks_5908060fc04b456492880a46407f11e4">#REF!</definedName>
    <definedName name="prolinks_591b594de44147e0888bc89908b01abd">#REF!</definedName>
    <definedName name="prolinks_5ac4eed5e2b2429d8a671ae639df990c">#REF!</definedName>
    <definedName name="prolinks_5b39ca5a1601403fa7880e633d998915">#REF!</definedName>
    <definedName name="prolinks_5b3dbcf2aab74b9a9a24c349d5ac51f4">#REF!</definedName>
    <definedName name="prolinks_5b94fd1f69c246d4be6c23fe205d2b1c">#REF!</definedName>
    <definedName name="prolinks_5bd914a72c094c1b90432b547803c1b7">#REF!</definedName>
    <definedName name="prolinks_5ce49524c3b3460897c55111a561997a">#REF!</definedName>
    <definedName name="prolinks_5d1eaff3c54e447293a9a7a268a5aa33">#REF!</definedName>
    <definedName name="prolinks_5d7cfeb046a747148480d257e94312d5">#REF!</definedName>
    <definedName name="prolinks_5f015b565e484a3584971e63e4476f72">#REF!</definedName>
    <definedName name="prolinks_605980fed6604f94b7310c8be2822253">#REF!</definedName>
    <definedName name="prolinks_617bae7acd75449b8e3e0fae18d569a1">#REF!</definedName>
    <definedName name="prolinks_6354ff74aaa04c2888c703b81e30d7a4">#REF!</definedName>
    <definedName name="prolinks_644791b333ea4d4789a3e5d93ea88815">#REF!</definedName>
    <definedName name="prolinks_651a1f6102b34fd1b63d2b5ff2ba242c">#REF!</definedName>
    <definedName name="prolinks_667462fac0ba4e8094b30b5fccbc1f84">#REF!</definedName>
    <definedName name="prolinks_66d552a218a14ea692ca354c2e0be72a">#REF!</definedName>
    <definedName name="prolinks_66f461f544fd40478056c569cdf386c5">#REF!</definedName>
    <definedName name="prolinks_67ddc1753e044aa5b0a1896afa6d2fd9">#REF!</definedName>
    <definedName name="prolinks_691ea2d8becb4be99ca9e89894c1d8a0">#REF!</definedName>
    <definedName name="prolinks_699e714aecc246a4b155f18c5f04f820">#REF!</definedName>
    <definedName name="prolinks_6b266a577e854f3caa043e112808360c">#REF!</definedName>
    <definedName name="prolinks_6c32825866704d4da6be5226a341c859">#REF!</definedName>
    <definedName name="prolinks_6c9028bb14624cbdb4efe4585f1a677f">#REF!</definedName>
    <definedName name="prolinks_6cfba7736fd248d0b1416e26266ba474">#REF!</definedName>
    <definedName name="prolinks_6dc8356c3eff4477ac6e1e2c68e20f9d">#REF!</definedName>
    <definedName name="prolinks_6e7e297160c04f049802c4b2d122e26f">#REF!</definedName>
    <definedName name="prolinks_6f64cdc13aff4dd08abe4be1b752e14a">#REF!</definedName>
    <definedName name="prolinks_6f982f01a36a46e0af0df9d46c46e73f">#REF!</definedName>
    <definedName name="prolinks_6fc05a813b154f468d7e62c32def79b2">#REF!</definedName>
    <definedName name="prolinks_6fc88ee63c904e728636f78844167da3">#REF!</definedName>
    <definedName name="prolinks_6fde01932c0142b38694f3f6aeb0cc3b">#REF!</definedName>
    <definedName name="prolinks_6fe5ae4bc3fe47d2b1834fa4314dbb55">#REF!</definedName>
    <definedName name="prolinks_703ed61a6f624188940c1701af7f9537">#REF!</definedName>
    <definedName name="prolinks_7298012e9493461d8ab4063cd01fc0af">#REF!</definedName>
    <definedName name="prolinks_72989255165747d69e540613887a4677">#REF!</definedName>
    <definedName name="prolinks_72d826c18542493b8da0e5e423de4f05">#REF!</definedName>
    <definedName name="prolinks_73157de3cfdb4179a029e8b0fd093707">#REF!</definedName>
    <definedName name="prolinks_7470ebd4addc4c088f06f81c17eb9365">#REF!</definedName>
    <definedName name="prolinks_747278eecc2148e0a07f81c1ca777183">#REF!</definedName>
    <definedName name="prolinks_75486dacfb5e4d7cb22f813902b57603">#REF!</definedName>
    <definedName name="prolinks_75ed90b5749e40b4852994288515e5a6">#REF!</definedName>
    <definedName name="prolinks_7711cd7b972947578584dd9e7f4502f2">#REF!</definedName>
    <definedName name="prolinks_77734f273af4467f887d0b687bb2ea88">#REF!</definedName>
    <definedName name="prolinks_78f5e8c6821c4641b887cd9ebddb2732">#REF!</definedName>
    <definedName name="prolinks_795dc7b681b14b7d9b1b9108b9537068">#REF!</definedName>
    <definedName name="prolinks_798cc883647d440bb7ba3aca12dce65a">#REF!</definedName>
    <definedName name="prolinks_7c46ab0ef459488899b3c1c13a501342">#REF!</definedName>
    <definedName name="prolinks_7d09e490c2f045cd87d7c4edeeec2b90">#REF!</definedName>
    <definedName name="prolinks_7d3acbaf88514d9692f9084766001fa9">#REF!</definedName>
    <definedName name="prolinks_7ead9cc722e0476c8269eb9fc56ea5ed">#REF!</definedName>
    <definedName name="prolinks_7f42f31020ac4295a0096618bdc8a94b">#REF!</definedName>
    <definedName name="prolinks_7fc64e5d00734fc2a11775c57ec12613">#REF!</definedName>
    <definedName name="prolinks_806a869e712c4c6d9221b706428dd236">#REF!</definedName>
    <definedName name="prolinks_80b9dc95503f43c9ae0f040bbd0466ee">#REF!</definedName>
    <definedName name="prolinks_80d5130dc60e475ea950440e877c9e00">#REF!</definedName>
    <definedName name="prolinks_81ddce415a104d71ab47e2f2e127e06e">#REF!</definedName>
    <definedName name="prolinks_83becf1343fb4cafa3ed39485d6dc5cc">#REF!</definedName>
    <definedName name="prolinks_83ebf52e5bbd47618e414c812a11ed4e">#REF!</definedName>
    <definedName name="prolinks_8443da2b5f62476194ed7f02fb93f6cd">#REF!</definedName>
    <definedName name="prolinks_8499886d1290402ab49db120a697ad64">#REF!</definedName>
    <definedName name="prolinks_84cf2e2180a84a4b8c777d02590293d7">#REF!</definedName>
    <definedName name="prolinks_85d448e770014640bea0d068e080eda6">#REF!</definedName>
    <definedName name="prolinks_87164c6b32ee4a9797ed5de635d0f359">#REF!</definedName>
    <definedName name="prolinks_873581e222f643659fcf5af1389f623e">#REF!</definedName>
    <definedName name="prolinks_876062dedec74b35952456d1ec1df125">#REF!</definedName>
    <definedName name="prolinks_87814f32922b4fdf9aeb4fdd0a0fedd3">#REF!</definedName>
    <definedName name="prolinks_8902f21ecb4e4785b7c3335f3fc53dce">#REF!</definedName>
    <definedName name="prolinks_8920898d9f054e2ba968bf47e580a357">#REF!</definedName>
    <definedName name="prolinks_89fcf6b816794f93b34edd7a33d24964">#REF!</definedName>
    <definedName name="prolinks_8ba329bff31b483ca55261a9476e2cc7">#REF!</definedName>
    <definedName name="prolinks_8c603a5ca21443ccb0581c654222b3ef">#REF!</definedName>
    <definedName name="prolinks_8c9ebaff1f7749a8b00ea85957268100">#REF!</definedName>
    <definedName name="prolinks_8ca9aa03cbdf4313a3b4f65fc2396eb1">#REF!</definedName>
    <definedName name="prolinks_8cca999d3fb74a1d8bbd618dc132194e">#REF!</definedName>
    <definedName name="prolinks_8e1cd59f3f3244208cc865b88bfd9dab">#REF!</definedName>
    <definedName name="prolinks_8efd57c0934e4078afdcc4872f394b8c">#REF!</definedName>
    <definedName name="prolinks_90aa09a983004fa5a1b8a31501afed71">#REF!</definedName>
    <definedName name="prolinks_92612566947d4d899952b4e480574742">#REF!</definedName>
    <definedName name="prolinks_932d3625f6524950ae4236f5f304aafe">#REF!</definedName>
    <definedName name="prolinks_93b55a2af425443bbdc195afb356d757">#REF!</definedName>
    <definedName name="prolinks_9490a1d816124d72a803eb7f25fa255b">#REF!</definedName>
    <definedName name="prolinks_9573f72d86c7478b99b987257bca26e3">#REF!</definedName>
    <definedName name="prolinks_96c7445290084c269f871a59070eb389">#REF!</definedName>
    <definedName name="prolinks_96e16dee5c334343bec64444f67a1ad1">#REF!</definedName>
    <definedName name="prolinks_97f9c2378049447aabb0a41b360d6b48">#REF!</definedName>
    <definedName name="prolinks_98614347ee684409b88531593cb8b3e6">#REF!</definedName>
    <definedName name="prolinks_987182ab693047b682123c558693b31b">#REF!</definedName>
    <definedName name="prolinks_98849041def8480f8dbfc64bf9bd206b">#REF!</definedName>
    <definedName name="prolinks_98e8d549e0b64ae687dc46e2def29890">#REF!</definedName>
    <definedName name="prolinks_9947df77181b4a5fa041500661926eca">#REF!</definedName>
    <definedName name="prolinks_99fba19d1469466ca1a3b0aa5f58419c">#REF!</definedName>
    <definedName name="prolinks_9ad006482bd741b79d24a2f476c9e87a">#REF!</definedName>
    <definedName name="prolinks_9b059768c228410491d3298c194aa462">#REF!</definedName>
    <definedName name="prolinks_9bf0050c794f4b468c15a5bda4e44f3b">#REF!</definedName>
    <definedName name="prolinks_9c355d4f226d488db5f3cbdd5bb8619f">#REF!</definedName>
    <definedName name="prolinks_9c64813d0d9a4668b6ae4740d3db5b18">#REF!</definedName>
    <definedName name="prolinks_9cf636c856f7466899c2f7bd8bdd8c96">#REF!</definedName>
    <definedName name="prolinks_9cfdbe416aeb46ebb52bb614a76da880">#REF!</definedName>
    <definedName name="prolinks_9d643a30045e4f5ea8180a450e0fa69a">#REF!</definedName>
    <definedName name="prolinks_9d789a51810448de9efada349447153e">#REF!</definedName>
    <definedName name="prolinks_9e9fc21481984ca7ac82de0b7441cc54">#REF!</definedName>
    <definedName name="prolinks_9edb0438e9e24248acc47db55c30d1cb">#REF!</definedName>
    <definedName name="prolinks_a063d2794eb349578336b0e6f4212c1f">#REF!</definedName>
    <definedName name="prolinks_a16c7470e5604edc8b4f6185d7c9349c">#REF!</definedName>
    <definedName name="prolinks_a1e956a2fff645f6a7c6e0c1d4c235fd">#REF!</definedName>
    <definedName name="prolinks_a24fec6f11404235873c383bb19ffb49">#REF!</definedName>
    <definedName name="prolinks_a2ae803cb7384c4e8a9a02d6adcaf060">#REF!</definedName>
    <definedName name="prolinks_a36867b031f24d9cbaece2847fa44152">#REF!</definedName>
    <definedName name="prolinks_a55d29ef1a554c1ca0b1228549f62493">#REF!</definedName>
    <definedName name="prolinks_a5822bbae5c94482931501bd447eda13">#REF!</definedName>
    <definedName name="prolinks_a697d207a2b14cc0a81ef72b59beec5e">#REF!</definedName>
    <definedName name="prolinks_a83c8a7f2326496bba0575f956014744">#REF!</definedName>
    <definedName name="prolinks_a97cdd15026b4a63892f7f2638b193ca">#REF!</definedName>
    <definedName name="prolinks_a99aab51796841b5acc9790b5d8873da">#REF!</definedName>
    <definedName name="prolinks_aa02626e05c046c98dfdfc6517c39205">#REF!</definedName>
    <definedName name="prolinks_ab19b31409f94a68a3638f56c976aa8f">#REF!</definedName>
    <definedName name="prolinks_ac819bdf922c4d508403499daffd1882">#REF!</definedName>
    <definedName name="prolinks_ad3c17de7a3d474e932b04c7efb5688a">#REF!</definedName>
    <definedName name="prolinks_ae0decd2ac40481c9f205d4578cb2174">#REF!</definedName>
    <definedName name="prolinks_aea260e6bf964b60866d0e199c8bcaaf">#REF!</definedName>
    <definedName name="prolinks_af6c290e3ca947e8bbe66cbf36ba8f14">#REF!</definedName>
    <definedName name="prolinks_b0c9ae6a06854dea80748809d22a4dcf">#REF!</definedName>
    <definedName name="prolinks_b122ebc2824349858177b02e7b6f7c01">#REF!</definedName>
    <definedName name="prolinks_b173adfa477149638c11e971b9f8bc8d">#REF!</definedName>
    <definedName name="prolinks_b180482c3eb547a59458bed8a3149b3d">#REF!</definedName>
    <definedName name="prolinks_b253eeb4592f4da4a74504512929e206">#REF!</definedName>
    <definedName name="prolinks_b2b8d761cf3e4be1b3e698ac7f64586f">#REF!</definedName>
    <definedName name="prolinks_b3f50a34e97d404e881f8b6b1a1b6822">#REF!</definedName>
    <definedName name="prolinks_b4ac5cd581794c09b1211ffbda0ae99b">#REF!</definedName>
    <definedName name="prolinks_b56306b93a1c4e449f9909612076c0ae">#REF!</definedName>
    <definedName name="prolinks_b68a5f852f5c4a118821a89e16a578fc">#REF!</definedName>
    <definedName name="prolinks_b6defc254ccd4907833fc556bf476e8d">#REF!</definedName>
    <definedName name="prolinks_b70cc1cba47446c58e3677367bd8ec15">#REF!</definedName>
    <definedName name="prolinks_b72285f5caff444ea68e7f3ad910b056">#REF!</definedName>
    <definedName name="prolinks_b98638e2c0854dcfa424062a2fb0d37b">#REF!</definedName>
    <definedName name="prolinks_b9b025b365034171828e5556b34de537">#REF!</definedName>
    <definedName name="prolinks_ba94fafe56b54df2bd095289786975c7">#REF!</definedName>
    <definedName name="prolinks_bae4c5ecaf2d4f549bcbb81cbe3c9e0d">#REF!</definedName>
    <definedName name="prolinks_bb314841d8274838b3039e248571db56">#REF!</definedName>
    <definedName name="prolinks_bbaf8dc7be974e2b81383e4def6b29e2">#REF!</definedName>
    <definedName name="prolinks_bc14cc7113774e0dbb4b1603aa721013">#REF!</definedName>
    <definedName name="prolinks_bc14fc87ef364e9eb319a807dde2084d">#REF!</definedName>
    <definedName name="prolinks_bc825dec0db7470c8f08f8cfa6aba515">#REF!</definedName>
    <definedName name="prolinks_bd119b648e334543b182baaaa257ad36">#REF!</definedName>
    <definedName name="prolinks_bdc72b75e33c4c57a80664923c844d1c">#REF!</definedName>
    <definedName name="prolinks_bf0b3c445fa6430eac36b40e5b1132d2">#REF!</definedName>
    <definedName name="prolinks_bf1db0ecad4645e99c8a4e4ee9a130e2">#REF!</definedName>
    <definedName name="prolinks_bf2f6016100941cb907d53d01d6c6b96">#REF!</definedName>
    <definedName name="prolinks_bf9fcf501c4040b1b63c9124462e41b4">#REF!</definedName>
    <definedName name="prolinks_c0b6be492b3d413a87acaa3bddc76267">#REF!</definedName>
    <definedName name="prolinks_c1489700e43149829cb308b56bf714ab">#REF!</definedName>
    <definedName name="prolinks_c185341bfc9149238a7232a1571e8756">#REF!</definedName>
    <definedName name="prolinks_c25e714d64214014902309a748cb2e45">#REF!</definedName>
    <definedName name="prolinks_c262225bad7947f0aaea6d41b611fede">#REF!</definedName>
    <definedName name="prolinks_c380a4f19d6d4502b9ec8f24baa3641c">#REF!</definedName>
    <definedName name="prolinks_c4166bdd7f694e6cb1cecff79c74b44d">#REF!</definedName>
    <definedName name="prolinks_c4690db67dc74dd18d1fea596c415e6c">#REF!</definedName>
    <definedName name="prolinks_c53295852d5d411aba7609337151d23e">#REF!</definedName>
    <definedName name="prolinks_c576cc774aa245e1ad09a820742c6a85">#REF!</definedName>
    <definedName name="prolinks_c5bbd144a06b4a36982b7284b4367c6b">#REF!</definedName>
    <definedName name="prolinks_c5db90e30b36462ca9f1b964f3302f0d">#REF!</definedName>
    <definedName name="prolinks_c9224b00147e4ccb967fedd767b4283b">#REF!</definedName>
    <definedName name="prolinks_c951b9b80c9c4a21aa1477627e70a499">#REF!</definedName>
    <definedName name="prolinks_caca156b2f8f436ea6f85132917988ca">#REF!</definedName>
    <definedName name="prolinks_cace001a6cab4fc1a7ad2ebd5dbedfe4">#REF!</definedName>
    <definedName name="prolinks_cb1eaa4539bd4eec99d355bd179b93df">#REF!</definedName>
    <definedName name="prolinks_cb629d58b1fe49eb8ed4b9a72d9babfc">#REF!</definedName>
    <definedName name="prolinks_cc3b8402ca484cedb5651ed3c241a938">#REF!</definedName>
    <definedName name="prolinks_cdc0200857b24154a9eabd6ab708d724">#REF!</definedName>
    <definedName name="prolinks_cdcec7eb1e6c49e2b5b0bb7eafb4a4e7">#REF!</definedName>
    <definedName name="prolinks_cde2304e67674fb797a6b72b7ae46641">#REF!</definedName>
    <definedName name="prolinks_cec6659268b84168b42d787013cabae3">#REF!</definedName>
    <definedName name="prolinks_ceff97d80df1497a8f9af2abb0db22b0">#REF!</definedName>
    <definedName name="prolinks_cf7cf56ed21b45c9858d9dfe73a72eb1">#REF!</definedName>
    <definedName name="prolinks_d181436f3934468595f11cc101c7009e">#REF!</definedName>
    <definedName name="prolinks_d1a4264175fe4eedae634d35695abd6d">#REF!</definedName>
    <definedName name="prolinks_d1c868993bb9412fb9594cce54b83d3b">#REF!</definedName>
    <definedName name="prolinks_d2a8d71d9c8641ca91bc817905b8086f">#REF!</definedName>
    <definedName name="prolinks_d2d72dfcc9d6465eb2f80a518119d2b4">#REF!</definedName>
    <definedName name="prolinks_d423f01cbebb4476a153d16016795d9e">#REF!</definedName>
    <definedName name="prolinks_d5df3469df184edbb272bc5c5c9143de">#REF!</definedName>
    <definedName name="prolinks_d5e28fb365a54784995a94aa97486af6">#REF!</definedName>
    <definedName name="prolinks_d6164c3e626f426499fd84e531518a85">#REF!</definedName>
    <definedName name="prolinks_d62094ef200d47d2ae39d23f15007d98">#REF!</definedName>
    <definedName name="prolinks_d9adabd09f03454d96b1ad34dd83a382">#REF!</definedName>
    <definedName name="prolinks_d9fbe4a7e1654752bbfa3df00312c55e">#REF!</definedName>
    <definedName name="prolinks_dda4bc87f007428d89951da43b5c943d">#REF!</definedName>
    <definedName name="prolinks_de098f7760e44caba3310440a7e25f28">#REF!</definedName>
    <definedName name="prolinks_df47efec4d3142e6b627e9dd53caa24d">#REF!</definedName>
    <definedName name="prolinks_e01bb9ec1c954e238a467f094201ac25">#REF!</definedName>
    <definedName name="prolinks_e032386a76964f0eb8a053eacf52797f">#REF!</definedName>
    <definedName name="prolinks_e0e8d764fb8c435081e4a0c0bb1e8d45">#REF!</definedName>
    <definedName name="prolinks_e15f7f40879b4993a22ce82a43d8b2b9">#REF!</definedName>
    <definedName name="prolinks_e31d86ba696a48c9bd5c3c864715ae19">#REF!</definedName>
    <definedName name="prolinks_e4b324c20ddc49529937b7ceb890c84e">#REF!</definedName>
    <definedName name="prolinks_e55fc1df4bec47b18b1f05099c50e727">#REF!</definedName>
    <definedName name="prolinks_e812ac4142eb4c50975039f58c025c41">#REF!</definedName>
    <definedName name="prolinks_e82149a7c5354dd0b77f9d3adf7aa3e5">#REF!</definedName>
    <definedName name="prolinks_e821f3a07dfc410399f7f3a769e36714">#REF!</definedName>
    <definedName name="prolinks_e87d2ed9edb449e79820c9769fe371f6">#REF!</definedName>
    <definedName name="prolinks_e9661ce0b6664173ac330c1c31767bc5">#REF!</definedName>
    <definedName name="prolinks_e98ac43f03d145ee971c5c9a8084ed4e">#REF!</definedName>
    <definedName name="prolinks_ea3d9c90e5a44007aff0ed03d171ee4b">#REF!</definedName>
    <definedName name="prolinks_eb360fe89a904d948d9eb6b947f12e96">#REF!</definedName>
    <definedName name="prolinks_ec1b2159adc5434ca7ed09d8fb31fe22">#REF!</definedName>
    <definedName name="prolinks_ec233af37a5d4f2f9c8c37669632cb16">#REF!</definedName>
    <definedName name="prolinks_ecc77d4693cd4c9bb3bf3dc5f8b43772">#REF!</definedName>
    <definedName name="prolinks_ecd80bf6cb6f40aba63938bcc5d06f60">#REF!</definedName>
    <definedName name="prolinks_eced74c49e1449d5ad99e302c272fad5">#REF!</definedName>
    <definedName name="prolinks_edc1e4cc40d54450b05c3c697a7961e4">#REF!</definedName>
    <definedName name="prolinks_edf6be1b6040485d9db914a38ed6d921">#REF!</definedName>
    <definedName name="prolinks_ee3c0dfed9034fa2a2770b1877164444">#REF!</definedName>
    <definedName name="prolinks_ef78808fb6ed4770bd0cfbe0ac165b1c">#REF!</definedName>
    <definedName name="prolinks_f0aef46e316c4342a810271e4d51b613">#REF!</definedName>
    <definedName name="prolinks_f11f7f50da2f44779542a0af51e82717">#REF!</definedName>
    <definedName name="prolinks_f1220d3971954dc3b8579540b70cfd6e">#REF!</definedName>
    <definedName name="prolinks_f22c8fb478744344b5d5826953811eee">#REF!</definedName>
    <definedName name="prolinks_f258786feea34fe988a9cd2549b22089">#REF!</definedName>
    <definedName name="prolinks_f27212c775084181badfb922f68e0976">#REF!</definedName>
    <definedName name="prolinks_f3bb216912c34d7a9c6734dfe74b6a13">#REF!</definedName>
    <definedName name="prolinks_f448ca675fbc47d7b9e38d8708c74f18">#REF!</definedName>
    <definedName name="prolinks_f47cf64ae0634aa2b80b548201f8c860">#REF!</definedName>
    <definedName name="prolinks_f52789ac377b44558c6c6b2a96dc16f4">#REF!</definedName>
    <definedName name="prolinks_f5f69dfda87d42adbc6a486e1f49584b">#REF!</definedName>
    <definedName name="prolinks_f6de247b04594d43b3d1fdb5f9735b22">#REF!</definedName>
    <definedName name="prolinks_f71ce2786ef24168aa5d7551eb020154">#REF!</definedName>
    <definedName name="prolinks_f769687dc82441e492ec5bac6926931c">#REF!</definedName>
    <definedName name="prolinks_f79a6f8044bf47d989a2f12801b909e5">#REF!</definedName>
    <definedName name="prolinks_f7ff0ab435234e13b9f620f00f2df7d5">#REF!</definedName>
    <definedName name="prolinks_f8578a2ff05141fbbec26b531f7f2578">#REF!</definedName>
    <definedName name="prolinks_f8f6208c383942c1a840cbc8bedf521b">#REF!</definedName>
    <definedName name="prolinks_f90b1330bb5c4afabb1d80a6a8539c4f">#REF!</definedName>
    <definedName name="prolinks_f9128f7861524cdbbafb2cace3caeb4d">#REF!</definedName>
    <definedName name="prolinks_f9d9e5ae3aba4315be540bb6471cb716">#REF!</definedName>
    <definedName name="prolinks_facacbef27014fb38a0af6a4f910c8c1">#REF!</definedName>
    <definedName name="prolinks_fbadf5afc9684b43bbeab81dfb93a8d7">#REF!</definedName>
    <definedName name="prolinks_fc0fab8043bc4d0bb7238e94d7cdbcb9">#REF!</definedName>
    <definedName name="prolinks_fcb2cab8ffaa450997c51af92c92e0fe">#REF!</definedName>
    <definedName name="prolinks_fe49672a7226479989c48a4ab56e782a">#REF!</definedName>
    <definedName name="prolinks_fe708d8b719b40229fc340a2b16c7007">#REF!</definedName>
    <definedName name="prolinks_fea00e4502144149936ac45f2619106e">#REF!</definedName>
    <definedName name="prolinks_fed5a200e4fa418885d6f0bc02cc083b">#REF!</definedName>
    <definedName name="prolinks_fee1451748234b8eb1b81e29c9cbb166">#REF!</definedName>
    <definedName name="promcost">#REF!</definedName>
    <definedName name="prooff">#REF!</definedName>
    <definedName name="proon">#REF!</definedName>
    <definedName name="prooth">#REF!</definedName>
    <definedName name="PROP12">{#N/A,#N/A,FALSE,"SUMMARY";#N/A,#N/A,FALSE,"ECS1";#N/A,#N/A,FALSE,"EC&amp;AFLT1";#N/A,#N/A,FALSE,"PROP1";#N/A,#N/A,FALSE,"ytd recon"}</definedName>
    <definedName name="PROP2">{#N/A,#N/A,FALSE,"EC&amp;AFLTPLAN";#N/A,#N/A,FALSE,"EC&amp;AFLT1";#N/A,#N/A,FALSE,"EC&amp;AFLT2";#N/A,#N/A,FALSE,"SUMMARY"}</definedName>
    <definedName name="PROPERTY_GROSS">"PROPERTY_GROSS"</definedName>
    <definedName name="PROPERTY_NET">"PROPERTY_NET"</definedName>
    <definedName name="prosga">#REF!</definedName>
    <definedName name="prot_status">#REF!</definedName>
    <definedName name="prout">{"comp1",#N/A,FALSE,"COMPS";"footnotes",#N/A,FALSE,"COMPS"}</definedName>
    <definedName name="prout1">{"comp1",#N/A,FALSE,"COMPS";"footnotes",#N/A,FALSE,"COMPS"}</definedName>
    <definedName name="prov">#REF!</definedName>
    <definedName name="Prov_BI">#REF!</definedName>
    <definedName name="Prov_Fedtax">#REF!</definedName>
    <definedName name="prova">#REF!</definedName>
    <definedName name="ProvAMT">#REF!</definedName>
    <definedName name="ProvDRD">#REF!</definedName>
    <definedName name="ProvFedLiab">#REF!</definedName>
    <definedName name="ProvFTC">#REF!</definedName>
    <definedName name="ProvGBC">#REF!</definedName>
    <definedName name="Provider_Network_Exp_Dental_Range">#REF!</definedName>
    <definedName name="Provider_Network_Exp_Medical_Range">#REF!</definedName>
    <definedName name="Provision">#REF!</definedName>
    <definedName name="ProvMTC">#REF!</definedName>
    <definedName name="ProvNOLUsed">#REF!</definedName>
    <definedName name="ProvOTC">#REF!</definedName>
    <definedName name="ProvRegTax">#REF!</definedName>
    <definedName name="ProvTI">#REF!</definedName>
    <definedName name="ProvTIB4NOL">#REF!</definedName>
    <definedName name="prpr">#REF!</definedName>
    <definedName name="PRR">{"'status'!$B$2:$H$15"}</definedName>
    <definedName name="PRTAX">0.1</definedName>
    <definedName name="PRTAXQ3">0.09</definedName>
    <definedName name="PRTC">{#N/A,#N/A,TRUE,"Summary Indicator";#N/A,#N/A,TRUE,"Highl.P&amp;L comparison";"pel_totale_anno",#N/A,TRUE," P&amp;L completo ytd ytg";"ytd_ytg_1",#N/A,TRUE," P&amp;L completo ytd ytg";"ytd_ytg_2",#N/A,TRUE," P&amp;L completo ytd ytg";"ytd_ytg_3",#N/A,TRUE," P&amp;L completo ytd ytg";"pel_1",#N/A,TRUE,"Monthly P&amp;L";"pel_2",#N/A,TRUE,"Monthly P&amp;L";"pel_3",#N/A,TRUE,"Monthly P&amp;L";"book",#N/A,TRUE,"CAP EMPL";#N/A,#N/A,TRUE,"Highlights BS ";"book",#N/A,TRUE,"CF Monthly ";#N/A,#N/A,TRUE,"Monthly BS";#N/A,#N/A,TRUE,"CF ";#N/A,#N/A,TRUE,"OPEXTOT";#N/A,#N/A,TRUE,"OPEXTOT";#N/A,#N/A,TRUE,"OPEXZON";#N/A,#N/A,TRUE,"OPEX NAT mese";#N/A,#N/A,TRUE,"OPEX DEST mese";#N/A,#N/A,TRUE,"Taxes";#N/A,#N/A,TRUE,"HEAD EOP";#N/A,#N/A,TRUE,"HEAD AVG";#N/A,#N/A,TRUE,"CAPEX by nature";#N/A,#N/A,TRUE,"CAPEX by destination";#N/A,#N/A,TRUE,"PL TREND"}</definedName>
    <definedName name="prtnr_II_LP">#REF!</definedName>
    <definedName name="prtnr_III_LP">#REF!</definedName>
    <definedName name="prtnr_LP">#REF!</definedName>
    <definedName name="prtu">{#N/A,#N/A,FALSE,"Aging Summary";#N/A,#N/A,FALSE,"Ratio Analysis";#N/A,#N/A,FALSE,"Test 120 Day Accts";#N/A,#N/A,FALSE,"Tickmarks"}</definedName>
    <definedName name="PS_20087C_1">#REF!</definedName>
    <definedName name="PSGCap2002">350000</definedName>
    <definedName name="PSGCap2003">50000</definedName>
    <definedName name="PSGCap2004">50000</definedName>
    <definedName name="PSGCap2005">50000</definedName>
    <definedName name="PSGCap2006">50000</definedName>
    <definedName name="PSGExp2002">700000</definedName>
    <definedName name="PSGExp2003">700000</definedName>
    <definedName name="PSGExp2004">700000</definedName>
    <definedName name="PSGExp2005">700000</definedName>
    <definedName name="PSGExp2006">700000</definedName>
    <definedName name="PT_2007V1">{"'Tabelle1'!$A$1:$Q$137"}</definedName>
    <definedName name="PT_2007V3">{"'Tabelle1'!$A$1:$Q$137"}</definedName>
    <definedName name="PTAll">#REF!</definedName>
    <definedName name="PTB">#REF!</definedName>
    <definedName name="ptc">{"a96 Oper Forecast Monthly",#N/A,FALSE,"BPMON 8-96";"a96 Bal Sheet Monthly",#N/A,FALSE,"BPMON 8-96";"a96 Capital Expend Monthly",#N/A,FALSE,"BPMON 8-96";"a96 Cash Flow Monthly",#N/A,FALSE,"BPMON 8-96";"a96 Oper Forecast Qtrly",#N/A,FALSE,"BPMON 8-96";"a96 Bal Sheet Qtrly",#N/A,FALSE,"BPMON 8-96";"a96 Capital Expend Qtrly",#N/A,FALSE,"BPMON 8-96";"a96 Cash Flow Qtrly",#N/A,FALSE,"BPMON 8-96";"a97 Oper Forecast Monthly",#N/A,FALSE,"BPMON 8-96";"a97 Bal Sheet Monthly",#N/A,FALSE,"BPMON 8-96";"a97 Capital Expend Monthly",#N/A,FALSE,"BPMON 8-96";"a97 Cash Flow Monthly",#N/A,FALSE,"BPMON 8-96";"a97 Oper Forecast Qtrly",#N/A,FALSE,"BPMON 8-96";"a97 Bal Sheet Qtrly",#N/A,FALSE,"BPMON 8-96";"a97 Capital Expend Qtrly",#N/A,FALSE,"BPMON 8-96";"a97 Cash Flow Qtrly",#N/A,FALSE,"BPMON 8-96";"a98 99 Oper Forecast Annual",#N/A,FALSE,"BPMON 8-96";"a98 99 Bal Sheet Annual",#N/A,FALSE,"BPMON 8-96";"a98 99 Capital Expend Annual",#N/A,FALSE,"BPMON 8-96";"a98 99 Cash Flow Annual",#N/A,FALSE,"BPMON 8-96"}</definedName>
    <definedName name="PTD">#REF!</definedName>
    <definedName name="PTDD_Country">#REF!</definedName>
    <definedName name="PTEeXToEUR" localSheetId="4">1/EUREXTOPTE</definedName>
    <definedName name="PTEeXToEUR" localSheetId="7">1/EUREXTOPTE</definedName>
    <definedName name="PTEeXToEUR">1/EUREXTOPTE</definedName>
    <definedName name="PTEurope">#REF!</definedName>
    <definedName name="ptich">#REF!</definedName>
    <definedName name="PtPerIntListAdd">#REF!</definedName>
    <definedName name="PTUSA">#REF!</definedName>
    <definedName name="PUB_FileID">"L10003363.xls"</definedName>
    <definedName name="PUB_UserID">"MAYERX"</definedName>
    <definedName name="Publishing">#REF!</definedName>
    <definedName name="puck">#REF!</definedName>
    <definedName name="pucspadd42">{#N/A,"PURCHM",FALSE,"Business Analysis";#N/A,"SPADD",FALSE,"Business Analysis"}</definedName>
    <definedName name="pue">{#N/A,#N/A,FALSE,"PERSONAL"}</definedName>
    <definedName name="Pulsar">{#N/A,#N/A,FALSE,"Index";"Stmts_Qtrs",#N/A,FALSE,"Summary";"Stmts_24 mo",#N/A,FALSE,"Summary";"Summary_24",#N/A,FALSE,"Revenue";"Month_24",#N/A,FALSE,"Engineering";"Month_24",#N/A,FALSE,"Marketing";"Month_24",#N/A,FALSE,"G &amp; A";"Month_24",#N/A,FALSE,"Manufacturing"}</definedName>
    <definedName name="pupi">{"YD OTHER",#N/A,FALSE,"YTD"}</definedName>
    <definedName name="püpoüpoüpo">{#N/A,#N/A,FALSE,"PMW Gruppe 99_98";#N/A,#N/A,FALSE,"PMW KG 98_99";#N/A,#N/A,FALSE,"PMW Inc. 99_98";#N/A,#N/A,FALSE,"PMW VTECH 99_98";#N/A,#N/A,FALSE,"PMW Thail. 99_98";#N/A,#N/A,FALSE,"PMW Canada 99_98";#N/A,#N/A,FALSE,"Währungsabw. 99_98"}</definedName>
    <definedName name="püpü">{#N/A,#N/A,FALSE,"Umsatz 99";#N/A,#N/A,FALSE,"ER 99 "}</definedName>
    <definedName name="PURCHASE">#REF!</definedName>
    <definedName name="PurchBreakage">#REF!</definedName>
    <definedName name="Purpose">#REF!</definedName>
    <definedName name="Push_Caploss">#REF!</definedName>
    <definedName name="Push_Caplossacct">#REF!</definedName>
    <definedName name="Push_DefOther">#REF!</definedName>
    <definedName name="Push_DeprAMT">#REF!</definedName>
    <definedName name="Push_DeprAMTacct">#REF!</definedName>
    <definedName name="Push_Deprbook">#REF!</definedName>
    <definedName name="Push_Deprbookacct">#REF!</definedName>
    <definedName name="Push_Deprtax">#REF!</definedName>
    <definedName name="Push_Deprtaxacct">#REF!</definedName>
    <definedName name="puui">{#N/A,#N/A,TRUE,"Qrt BCG";#N/A,#N/A,TRUE,"Qrt w|o Wireless";#N/A,#N/A,TRUE,"Qrt Wireless"}</definedName>
    <definedName name="pvar2">#REF!</definedName>
    <definedName name="pvd">#REF!</definedName>
    <definedName name="pvdsk">{#N/A,#N/A,FALSE,"COVER";#N/A,#N/A,FALSE,"SUMMARY";#N/A,#N/A,FALSE,"INCOME STMT";#N/A,#N/A,FALSE,"IS TREND";#N/A,#N/A,FALSE,"BALANCE SHEET";#N/A,#N/A,FALSE,"BS TREND";#N/A,#N/A,FALSE,"CASH FLOW";#N/A,#N/A,FALSE,"CF TREND";#N/A,#N/A,FALSE,"UNITS";#N/A,#N/A,FALSE,"PRODUCT SALES";#N/A,#N/A,FALSE,"ASP's";#N/A,#N/A,FALSE,"GROSS MARGINS";#N/A,#N/A,FALSE,"MARGINS PER UNIT";#N/A,#N/A,FALSE,"INVENTORY";#N/A,#N/A,FALSE,"HEADCOUNT";#N/A,#N/A,FALSE,"DEBT STRUCTURE";#N/A,#N/A,FALSE,"Sep-03 AR";#N/A,#N/A,FALSE,"Sep-03 AP";#N/A,#N/A,FALSE,"Interest"}</definedName>
    <definedName name="pw">{#N/A,#N/A,FALSE,"Front Page";#N/A,#N/A,FALSE,"Mfg Var";#N/A,#N/A,FALSE,"Family Unit Cost Graphs";#N/A,#N/A,FALSE,"Product Cost Graphs";#N/A,#N/A,FALSE,"Unit Cost Setup";#N/A,#N/A,FALSE,"Yields";#N/A,#N/A,FALSE,"Emery";#N/A,#N/A,FALSE,"GI Pricing";#N/A,#N/A,FALSE,"Actuals";#N/A,#N/A,FALSE,"Forecast"}</definedName>
    <definedName name="pwa">#REF!</definedName>
    <definedName name="pwc">{#N/A,#N/A,TRUE,"Récap. TDS";#N/A,#N/A,TRUE,"recap 2";#N/A,#N/A,TRUE,"marché";#N/A,#N/A,TRUE,"couts des reversements TD";#N/A,#N/A,TRUE,"infor, frais gén, S-B, frais fi";#N/A,#N/A,TRUE,"Charges d'exploitation";#N/A,#N/A,TRUE,"marketing";#N/A,#N/A,TRUE,"Coût de gestion et fidélisation";#N/A,#N/A,TRUE,"couts d'acquisition";#N/A,#N/A,TRUE,"effectifs";#N/A,#N/A,TRUE,"Inv. S-Box_Amt";#N/A,#N/A,TRUE,"comparaison BP JFB_SNCF13";#N/A,#N/A,TRUE,"synthèse";#N/A,#N/A,TRUE,"graph. cash-flow";#N/A,#N/A,TRUE,"graph tx de marge";#N/A,#N/A,TRUE,"graph tx de marge";#N/A,#N/A,TRUE,"graph evol trafic";#N/A,#N/A,TRUE,"graph mn abonné"}</definedName>
    <definedName name="pwoefù">#REF!</definedName>
    <definedName name="Py1_Qtr1_Pl_Amt16">#REF!</definedName>
    <definedName name="Py1_Qtr2_Pl_Amt16">#REF!</definedName>
    <definedName name="Py1_Qtr3_Pl_Amt16">#REF!</definedName>
    <definedName name="Py1_Qtr4_Pl_Amt16">#REF!</definedName>
    <definedName name="PYAINPUT">#REF!</definedName>
    <definedName name="PYAJNL">#REF!</definedName>
    <definedName name="pyg">{#N/A,#N/A,FALSE,"Costos Productos 6A";#N/A,#N/A,FALSE,"Costo Unitario Total H-94-12"}</definedName>
    <definedName name="PYGAJ">{#N/A,#N/A,FALSE,"VOL695";#N/A,#N/A,FALSE,"anexo1";#N/A,#N/A,FALSE,"anexo2";#N/A,#N/A,FALSE,"anexo3";#N/A,#N/A,FALSE,"anexo4";#N/A,#N/A,FALSE,"anexo5a";#N/A,#N/A,FALSE,"anexo5b";#N/A,#N/A,FALSE,"anexo6a";#N/A,#N/A,FALSE,"anexo6a";#N/A,#N/A,FALSE,"anexo6c";#N/A,#N/A,FALSE,"anexo7a";#N/A,#N/A,FALSE,"anexo7b";#N/A,#N/A,FALSE,"anexo7c"}</definedName>
    <definedName name="PYGCON">{#N/A,#N/A,FALSE,"Costos Productos 6A";#N/A,#N/A,FALSE,"Costo Unitario Total H-94-12"}</definedName>
    <definedName name="PYGCONTABLE">{#N/A,#N/A,FALSE,"Costos Productos 6A";#N/A,#N/A,FALSE,"Costo Unitario Total H-94-12"}</definedName>
    <definedName name="PYGCONTBLCRUDO">{#N/A,#N/A,FALSE,"Costos Productos 6A";#N/A,#N/A,FALSE,"Costo Unitario Total H-94-12"}</definedName>
    <definedName name="PYGCONTPTO">{#N/A,#N/A,FALSE,"Costos Productos 6A";#N/A,#N/A,FALSE,"Costo Unitario Total H-94-12"}</definedName>
    <definedName name="PYGGRCAJ">{#N/A,#N/A,FALSE,"Costos Productos 6A";#N/A,#N/A,FALSE,"Costo Unitario Total H-94-12"}</definedName>
    <definedName name="PYGHGRC">{#N/A,#N/A,FALSE,"Costos Productos 6A";#N/A,#N/A,FALSE,"Costo Unitario Total H-94-12"}</definedName>
    <definedName name="PYGRC">{#N/A,#N/A,FALSE,"VOL695";#N/A,#N/A,FALSE,"anexo1";#N/A,#N/A,FALSE,"anexo2";#N/A,#N/A,FALSE,"anexo3";#N/A,#N/A,FALSE,"anexo4";#N/A,#N/A,FALSE,"anexo5a";#N/A,#N/A,FALSE,"anexo5b";#N/A,#N/A,FALSE,"anexo6a";#N/A,#N/A,FALSE,"anexo6a";#N/A,#N/A,FALSE,"anexo6c";#N/A,#N/A,FALSE,"anexo7a";#N/A,#N/A,FALSE,"anexo7b";#N/A,#N/A,FALSE,"anexo7c"}</definedName>
    <definedName name="PYME">#REF!</definedName>
    <definedName name="pyop">{"vi1",#N/A,FALSE,"Financial Statements";"vi2",#N/A,FALSE,"Financial Statements";#N/A,#N/A,FALSE,"DCF"}</definedName>
    <definedName name="pz">{"Month Summary",#N/A,FALSE,"Summary";"Total Details",#N/A,FALSE,"Current Yr";"Polymers Details",#N/A,FALSE,"Current Yr";"Performance Details",#N/A,FALSE,"Current Yr";"ICD Details",#N/A,FALSE,"Current Yr"}</definedName>
    <definedName name="q">{"FCB_ALL",#N/A,FALSE,"FCB"}</definedName>
    <definedName name="Q_EFFECTIVE_DATE">"c2786"</definedName>
    <definedName name="q0conv">#REF!</definedName>
    <definedName name="Q1_FCST_082503">{"'PMG - Total'!$J$7:$K$63","'PMG - Total'!$J$7:$K$63"}</definedName>
    <definedName name="Q102HILITES">{#N/A,#N/A,FALSE,"Front Page";#N/A,#N/A,FALSE,"Mfg Var";#N/A,#N/A,FALSE,"Family Unit Cost Graphs";#N/A,#N/A,FALSE,"Product Cost Graphs";#N/A,#N/A,FALSE,"Unit Cost Setup";#N/A,#N/A,FALSE,"Yields";#N/A,#N/A,FALSE,"Emery";#N/A,#N/A,FALSE,"GI Pricing";#N/A,#N/A,FALSE,"Actuals";#N/A,#N/A,FALSE,"Forecast"}</definedName>
    <definedName name="Q1rec">{#N/A,#N/A,FALSE,"Front Page";#N/A,#N/A,FALSE,"Mfg Var";#N/A,#N/A,FALSE,"Family Unit Cost Graphs";#N/A,#N/A,FALSE,"Product Cost Graphs";#N/A,#N/A,FALSE,"Unit Cost Setup";#N/A,#N/A,FALSE,"Yields";#N/A,#N/A,FALSE,"Emery";#N/A,#N/A,FALSE,"GI Pricing";#N/A,#N/A,FALSE,"Actuals";#N/A,#N/A,FALSE,"Forecast"}</definedName>
    <definedName name="Q2_FCST_082503">{"'PMG - Total'!$J$7:$K$63","'PMG - Total'!$J$7:$K$63"}</definedName>
    <definedName name="q2conv">#REF!</definedName>
    <definedName name="q2hilites">{#N/A,#N/A,FALSE,"Front Page";#N/A,#N/A,FALSE,"Mfg Var";#N/A,#N/A,FALSE,"Family Unit Cost Graphs";#N/A,#N/A,FALSE,"Product Cost Graphs";#N/A,#N/A,FALSE,"Unit Cost Setup";#N/A,#N/A,FALSE,"Yields";#N/A,#N/A,FALSE,"Emery";#N/A,#N/A,FALSE,"GI Pricing";#N/A,#N/A,FALSE,"Actuals";#N/A,#N/A,FALSE,"Forecast"}</definedName>
    <definedName name="q2we">{#N/A,#N/A,FALSE,"SUMMARY";#N/A,#N/A,FALSE,"DETAIL";#N/A,#N/A,FALSE,"VARIANCE"}</definedName>
    <definedName name="q3conv">#REF!</definedName>
    <definedName name="Q4FY15_BA_MAPPING">{#N/A,#N/A,FALSE,"Quarterly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q4hdcntgrow">{#N/A,#N/A,FALSE,"Front Page";#N/A,#N/A,FALSE,"Mfg Var";#N/A,#N/A,FALSE,"Family Unit Cost Graphs";#N/A,#N/A,FALSE,"Product Cost Graphs";#N/A,#N/A,FALSE,"Unit Cost Setup";#N/A,#N/A,FALSE,"Yields";#N/A,#N/A,FALSE,"Emery";#N/A,#N/A,FALSE,"GI Pricing";#N/A,#N/A,FALSE,"Actuals";#N/A,#N/A,FALSE,"Forecast"}</definedName>
    <definedName name="q4hilites">{#N/A,#N/A,FALSE,"Front Page";#N/A,#N/A,FALSE,"Mfg Var";#N/A,#N/A,FALSE,"Family Unit Cost Graphs";#N/A,#N/A,FALSE,"Product Cost Graphs";#N/A,#N/A,FALSE,"Unit Cost Setup";#N/A,#N/A,FALSE,"Yields";#N/A,#N/A,FALSE,"Emery";#N/A,#N/A,FALSE,"GI Pricing";#N/A,#N/A,FALSE,"Actuals";#N/A,#N/A,FALSE,"Forecast"}</definedName>
    <definedName name="q4NIvsplan">{#N/A,#N/A,FALSE,"BalSheet 0899";#N/A,#N/A,FALSE,"ytdpl899";#N/A,#N/A,FALSE,"Aug PL";#N/A,#N/A,FALSE,"Minority Int";#N/A,#N/A,FALSE,"Equity Roll Forward";#N/A,#N/A,FALSE,"Book Equity Test"}</definedName>
    <definedName name="qa">#REF!</definedName>
    <definedName name="qa_1">#REF!</definedName>
    <definedName name="qaa">{#N/A,#N/A,FALSE,"Summ";"Sens2",#N/A,FALSE,"PF";"PF Page1",#N/A,FALSE,"PF";"PF Page2",#N/A,FALSE,"PF";"PF Page3",#N/A,FALSE,"PF";"Sens1",#N/A,FALSE,"PF"}</definedName>
    <definedName name="qaaa">39510.4037962963</definedName>
    <definedName name="qaaaa">{"detail",#N/A,FALSE,"mfg";"summary",#N/A,FALSE,"mfg"}</definedName>
    <definedName name="qaaaaa">{"F3 detail",#N/A,FALSE,"F3 ";"F3 Presentation",#N/A,FALSE,"F3 "}</definedName>
    <definedName name="qaaaq">{#N/A,#N/A,FALSE,"FRANCE MONTH DETAIL  FFR";#N/A,#N/A,FALSE,"FRANCE MONTH DETAIL  NLG";#N/A,#N/A,FALSE,"FRANCE YTD  DETAIL FFR";#N/A,#N/A,FALSE,"FRANCE YTD  DETAIL NLG"}</definedName>
    <definedName name="qaecdaze">#REF!</definedName>
    <definedName name="qafgs">{#N/A,#N/A,FALSE,"Summary";#N/A,#N/A,FALSE,"Rollup";#N/A,#N/A,FALSE,"SG&amp;A";#N/A,#N/A,FALSE,"Sales_Rollup";"mixstar assumps",#N/A,FALSE,"MixStar";"mixstar glance",#N/A,FALSE,"MixStar";"mixstar inc stmt",#N/A,FALSE,"MixStar";"HBS Assumps",#N/A,FALSE,"HBS";"HBS Graphs",#N/A,FALSE,"HBS";"HBS Inc Stmt",#N/A,FALSE,"HBS";"HBSA Assumps",#N/A,FALSE,"HBSA";"HBSA Graphs",#N/A,FALSE,"HBSA";"HBSA Inc Stmt",#N/A,FALSE,"HBSA";"MITSloan Assumps",#N/A,FALSE,"MIT-Sloan";"MITSloan Graphs",#N/A,FALSE,"MIT-Sloan";"AFT Assumps",#N/A,FALSE,"AFT";"MITSloan Inc Stmt",#N/A,FALSE,"MIT-Sloan";"SimSch Assumps",#N/A,FALSE,"Sim &amp; Sch";"SimSch Graphs",#N/A,FALSE,"Sim &amp; Sch";"SimSch Inc Stmt",#N/A,FALSE,"Sim &amp; Sch";"UVA Assumps",#N/A,FALSE,"UVA";"UVA Graphs",#N/A,FALSE,"UVA";"UVA Inc Stmt",#N/A,FALSE,"UVA";"AFT Graphs",#N/A,FALSE,"AFT";"AFT Inc Stmt",#N/A,FALSE,"AFT";"AFT Assumps",#N/A,FALSE,"AFT";"Scholastic Assumps",#N/A,FALSE,"Scholastic";"Scholastic Graphs",#N/A,FALSE,"Scholastic";"Scholastic Inc Stmt",#N/A,FALSE,"Scholastic";"CNN Assumps",#N/A,FALSE,"CNN-TESI";"CNN Graphs",#N/A,FALSE,"CNN-TESI";"CNN Inc Stmt",#N/A,FALSE,"CNN-TESI";"CNN E Assumps",#N/A,FALSE,"CNN-TESI E";"CNN E Graphs",#N/A,FALSE,"CNN-TESI E";"NEA Assumps",#N/A,FALSE,"NEA";"CNN E Inc Stmt",#N/A,FALSE,"CNN-TESI E";"NEA Graphs",#N/A,FALSE,"NEA";"NEA Inc Stmt",#N/A,FALSE,"NEA";"NEA Assumps",#N/A,FALSE,"NEA";"NEA P Assumps",#N/A,FALSE,"NEA Priv";"NEA P Graphs",#N/A,FALSE,"NEA Priv";"NEA P Inc Stmt",#N/A,FALSE,"NEA Priv";"Cen21 Assumps",#N/A,FALSE,"Century21";"Cen21 Graph",#N/A,FALSE,"Century21";"Cen21 Inc Stmt",#N/A,FALSE,"Century21";"ECN Assumps",#N/A,FALSE,"ECN";"ECN Graph",#N/A,FALSE,"ECN";"ECN Inc Stmt",#N/A,FALSE,"ECN";"FGIC Assumps",#N/A,FALSE,"FGIC";"FGIC Graphs",#N/A,FALSE,"FGIC";"FGIC Inc Stmt",#N/A,FALSE,"FGIC";"Oxford Assumps",#N/A,FALSE,"OxfordHealth";"Oxford Graphs",#N/A,FALSE,"OxfordHealth";"Oxford Inc Stmt",#N/A,FALSE,"OxfordHealth";"Chevy Assumps",#N/A,FALSE,"Chevy NDC";"Chevy Graphs",#N/A,FALSE,"Chevy NDC";"Chevy Inc Stmt",#N/A,FALSE,"Chevy NDC";"Flowers Assumps",#N/A,FALSE,"1800Flowers";"Flowers Graphs",#N/A,FALSE,"1800Flowers";"Flowers Inc Stmt",#N/A,FALSE,"1800Flowers";"McGHill Assumps",#N/A,FALSE,"McGrawH";"McGHill Graphs",#N/A,FALSE,"McGrawH";"McGHill Inc Stmt",#N/A,FALSE,"McGrawH";"ChesBgl Assumps",#N/A,FALSE,"Ches Bagel";"ChesBgl Graphs",#N/A,FALSE,"Ches Bagel";"ChesBgl Inc Stmt",#N/A,FALSE,"Ches Bagel"}</definedName>
    <definedName name="QALrevs">#REF!</definedName>
    <definedName name="qaqa">{"Olk by Qtr Full",#N/A,FALSE,"Tot PalmPalm";"Olk by Qtr Full",#N/A,FALSE,"Tot Device";"Olk by Qtr Full",#N/A,FALSE,"Platform";"Olk by Qtr Full",#N/A,FALSE,"Palm.Net";"Olk by Qtr Full",#N/A,FALSE,"Elim"}</definedName>
    <definedName name="qaqaq">{#N/A,#N/A,FALSE,"FRANCE MONTH DETAIL  FFR";#N/A,#N/A,FALSE,"FRANCE MONTH DETAIL  NLG";#N/A,#N/A,FALSE,"FRANCE YTD  DETAIL FFR";#N/A,#N/A,FALSE,"FRANCE YTD  DETAIL NLG"}</definedName>
    <definedName name="qaqqaq">{"F3 Presentation",#N/A,FALSE,"F3 ";"F3 detail",#N/A,FALSE,"F3 "}</definedName>
    <definedName name="qarere">{"'1-TheatreBkgs'!$A$1:$L$102"}</definedName>
    <definedName name="qawerhqreh">#REF!</definedName>
    <definedName name="qaz">{#N/A,#N/A,FALSE,"Pharm";#N/A,#N/A,FALSE,"WWCM"}</definedName>
    <definedName name="qaz_1">#REF!</definedName>
    <definedName name="qaz_2">{#N/A,#N/A,FALSE,"Pharm";#N/A,#N/A,FALSE,"WWCM"}</definedName>
    <definedName name="qaz_3">{#N/A,#N/A,FALSE,"Pharm";#N/A,#N/A,FALSE,"WWCM"}</definedName>
    <definedName name="qaz_4">{#N/A,#N/A,FALSE,"Pharm";#N/A,#N/A,FALSE,"WWCM"}</definedName>
    <definedName name="QBOIS">#REF!</definedName>
    <definedName name="qe">{"TRANSPORT BUDGET ASSUMPTIONS",#N/A,FALSE,"TRANSPORTATION 97";"TRANSPORT MAJOR EXP.",#N/A,FALSE,"TRANSPORTATION 97";"TRANSPORT SCHEDULE",#N/A,FALSE,"TRANSPORTATION 97"}</definedName>
    <definedName name="qe5yh">{#N/A,#N/A,FALSE,"Summary";#N/A,#N/A,FALSE,"Projections";#N/A,#N/A,FALSE,"Mkt Mults";#N/A,#N/A,FALSE,"DCF";#N/A,#N/A,FALSE,"Accr Dil";#N/A,#N/A,FALSE,"PIC LBO";#N/A,#N/A,FALSE,"MULT10_4";#N/A,#N/A,FALSE,"CBI LBO"}</definedName>
    <definedName name="qegeg">#REF!</definedName>
    <definedName name="qely">{#N/A,#N/A,FALSE,"Aging Summary";#N/A,#N/A,FALSE,"Ratio Analysis";#N/A,#N/A,FALSE,"Test 120 Day Accts";#N/A,#N/A,FALSE,"Tickmarks"}</definedName>
    <definedName name="qeoi">#REF!</definedName>
    <definedName name="qeoi_1">#REF!</definedName>
    <definedName name="qeoin">#REF!</definedName>
    <definedName name="qeoin_1">#REF!</definedName>
    <definedName name="qepiubg">#REF!</definedName>
    <definedName name="qepiubg_1">#REF!</definedName>
    <definedName name="qepiwubg">#REF!</definedName>
    <definedName name="qepiwubg_1">#REF!</definedName>
    <definedName name="qepoiubg">#REF!</definedName>
    <definedName name="qepoiubg_1">#REF!</definedName>
    <definedName name="qeq">{#N/A,#N/A,FALSE,"ACQ_GRAPHS";#N/A,#N/A,FALSE,"T_1 GRAPHS";#N/A,#N/A,FALSE,"T_2 GRAPHS";#N/A,#N/A,FALSE,"COMB_GRAPHS"}</definedName>
    <definedName name="qeqee">{#N/A,#N/A,FALSE,"Produkte Erw.";#N/A,#N/A,FALSE,"Produkte Plan";#N/A,#N/A,FALSE,"Leistungen Erw.";#N/A,#N/A,FALSE,"Leistungen Plan";#N/A,#N/A,FALSE,"KA Allg.Kosten (2)";#N/A,#N/A,FALSE,"KA All.Kosten"}</definedName>
    <definedName name="qer">{"mgmt forecast",#N/A,FALSE,"Mgmt Forecast";"dcf table",#N/A,FALSE,"Mgmt Forecast";"sensitivity",#N/A,FALSE,"Mgmt Forecast";"table inputs",#N/A,FALSE,"Mgmt Forecast";"calculations",#N/A,FALSE,"Mgmt Forecast"}</definedName>
    <definedName name="qerherhrh">#REF!</definedName>
    <definedName name="qertweyu">{#N/A,#N/A,FALSE,"REPORT"}</definedName>
    <definedName name="qertweyu_1">#REF!</definedName>
    <definedName name="qertweyu_2">{#N/A,#N/A,FALSE,"REPORT"}</definedName>
    <definedName name="qertweyu_3">{#N/A,#N/A,FALSE,"REPORT"}</definedName>
    <definedName name="qertweyu_4">{#N/A,#N/A,FALSE,"REPORT"}</definedName>
    <definedName name="qesd">{"Page 1",#N/A,FALSE,"OpExJanVsPY";"Page 2",#N/A,FALSE,"OpExJanVsPY"}</definedName>
    <definedName name="qet">#REF!</definedName>
    <definedName name="qetryywt">{#N/A,#N/A,FALSE,"REPORT"}</definedName>
    <definedName name="qetryywt_1">#REF!</definedName>
    <definedName name="qetryywt_2">{#N/A,#N/A,FALSE,"REPORT"}</definedName>
    <definedName name="qetryywt_3">{#N/A,#N/A,FALSE,"REPORT"}</definedName>
    <definedName name="qetryywt_4">{#N/A,#N/A,FALSE,"REPORT"}</definedName>
    <definedName name="qeuhg">#REF!</definedName>
    <definedName name="qeuhg_1">#REF!</definedName>
    <definedName name="qevea">{"SP Model",#N/A,FALSE,"S&amp;P Model";"Adjustments",#N/A,FALSE,"S&amp;P Model"}</definedName>
    <definedName name="qevfeq">{#N/A,#N/A,FALSE,"Product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qevfeqv">{"orixcsc",#N/A,FALSE,"ORIX CSC";"orixcsc2",#N/A,FALSE,"ORIX CSC"}</definedName>
    <definedName name="qewpoung">#REF!</definedName>
    <definedName name="qewpoung_1">#REF!</definedName>
    <definedName name="QEWR">{"Network Summary",#N/A,TRUE,"Summary";"Piping Summary",#N/A,TRUE," Piping";"Meters Summary",#N/A,TRUE,"Meters &amp; Connections";"Connections Summary",#N/A,TRUE,"Meters &amp; Connections";"Stations Summary",#N/A,TRUE,"Stations Pivot"}</definedName>
    <definedName name="QEWR_1">#REF!</definedName>
    <definedName name="QEWRa">{"Network Summary",#N/A,TRUE,"Summary";"Piping Summary",#N/A,TRUE," Piping";"Meters Summary",#N/A,TRUE,"Meters &amp; Connections";"Connections Summary",#N/A,TRUE,"Meters &amp; Connections";"Stations Summary",#N/A,TRUE,"Stations Pivot"}</definedName>
    <definedName name="qewreqrqwer">{"comp1",#N/A,FALSE,"COMPS";"footnotes",#N/A,FALSE,"COMPS"}</definedName>
    <definedName name="qf">#REF!</definedName>
    <definedName name="qff">{"'1-TheatreBkgs'!$A$1:$L$102"}</definedName>
    <definedName name="QFP">{"'MAP BGA'!$A$1:$L$95"}</definedName>
    <definedName name="qg">{"Monthly",#N/A,FALSE,"Corp Admin 98";"Quarterly",#N/A,FALSE,"Corp Admin 98"}</definedName>
    <definedName name="qgg">#REF!</definedName>
    <definedName name="qgg_1">{#N/A,#N/A,FALSE,"Cover";"outputs total",#N/A,FALSE,"Outputs"}</definedName>
    <definedName name="qgg_2">{#N/A,#N/A,FALSE,"Cover";"outputs total",#N/A,FALSE,"Outputs"}</definedName>
    <definedName name="qi">{#N/A,"PURADD",FALSE,"Business Analysis";#N/A,"PURSPP",FALSE,"Business Analysis";#N/A,"CTGIND",FALSE,"Business Analysis";#N/A,"PURCHM",FALSE,"Business Analysis";#N/A,"SPADD",FALSE,"Business Analysis";#N/A,"EPOXY",FALSE,"Business Analysis";#N/A,"PURPER",FALSE,"Business Analysis"}</definedName>
    <definedName name="qink">{#N/A,"PURCHM",FALSE,"Business Analysis";#N/A,"SPADD",FALSE,"Business Analysis"}</definedName>
    <definedName name="qiuewbg">#REF!</definedName>
    <definedName name="qiuewbg_1">#REF!</definedName>
    <definedName name="qiuhgq">#REF!</definedName>
    <definedName name="qiuhgq_1">#REF!</definedName>
    <definedName name="QLGC">{"CHART",#N/A,FALSE,"Arch Communications"}</definedName>
    <definedName name="qlwkhvbe">#REF!</definedName>
    <definedName name="qlwkhvbe_1">#REF!</definedName>
    <definedName name="QofE2">{#N/A,#N/A,FALSE,"COVER";#N/A,#N/A,FALSE,"SUMMARY";#N/A,#N/A,FALSE,"INCOME STMT";#N/A,#N/A,FALSE,"IS TREND";#N/A,#N/A,FALSE,"BALANCE SHEET";#N/A,#N/A,FALSE,"BS TREND";#N/A,#N/A,FALSE,"CASH FLOW";#N/A,#N/A,FALSE,"CF TREND";#N/A,#N/A,FALSE,"UNITS";#N/A,#N/A,FALSE,"PRODUCT SALES";#N/A,#N/A,FALSE,"ASP's";#N/A,#N/A,FALSE,"GROSS MARGINS";#N/A,#N/A,FALSE,"MARGINS PER UNIT";#N/A,#N/A,FALSE,"INVENTORY";#N/A,#N/A,FALSE,"HEADCOUNT";#N/A,#N/A,FALSE,"DEBT STRUCTURE";#N/A,#N/A,FALSE,"Sep-03 AR";#N/A,#N/A,FALSE,"Sep-03 AP";#N/A,#N/A,FALSE,"Interest"}</definedName>
    <definedName name="qoihebg">#REF!</definedName>
    <definedName name="qoihebg_1">#REF!</definedName>
    <definedName name="qoiuewfbgr">#REF!</definedName>
    <definedName name="qoiuewfbgr_1">#REF!</definedName>
    <definedName name="qoiugebrq">#REF!</definedName>
    <definedName name="qoiugebrq_1">#REF!</definedName>
    <definedName name="qoiuhg">#REF!</definedName>
    <definedName name="qoiuhg_1">#REF!</definedName>
    <definedName name="qp">{"overview",#N/A,FALSE,"summary";"net assets",#N/A,FALSE,"summary";"asset turnover",#N/A,FALSE,"summary";"orona",#N/A,FALSE,"summary"}</definedName>
    <definedName name="qpeiubg">#REF!</definedName>
    <definedName name="qpeiubg_1">#REF!</definedName>
    <definedName name="qpeouhg">#REF!</definedName>
    <definedName name="qpeouhg_1">#REF!</definedName>
    <definedName name="qpewiubg">#REF!</definedName>
    <definedName name="qpewiubg_1">#REF!</definedName>
    <definedName name="qpewou">#REF!</definedName>
    <definedName name="qpewou_1">#REF!</definedName>
    <definedName name="qpiwu">#REF!</definedName>
    <definedName name="qpiwu_1">#REF!</definedName>
    <definedName name="qpowiuehg">#REF!</definedName>
    <definedName name="qpowiuehg_1">#REF!</definedName>
    <definedName name="qq">{"'SIVA Pricing Model'!$A$1:$F$39"}</definedName>
    <definedName name="qQ_1">#REF!</definedName>
    <definedName name="qqkkkkk">{#N/A,"PURCHM",FALSE,"Business Analysis";#N/A,"SPADD",FALSE,"Business Analysis"}</definedName>
    <definedName name="qqq">{#N/A,#N/A,FALSE,"Pharm";#N/A,#N/A,FALSE,"WWCM"}</definedName>
    <definedName name="qqq.">#REF!</definedName>
    <definedName name="qqq_1">#REF!</definedName>
    <definedName name="qqq_2">{#N/A,#N/A,FALSE,"Pharm";#N/A,#N/A,FALSE,"WWCM"}</definedName>
    <definedName name="qqq_3">{#N/A,#N/A,FALSE,"Pharm";#N/A,#N/A,FALSE,"WWCM"}</definedName>
    <definedName name="qqq_4">{#N/A,#N/A,FALSE,"Pharm";#N/A,#N/A,FALSE,"WWCM"}</definedName>
    <definedName name="qqqaa">{"detail",#N/A,FALSE,"mfg";"summary",#N/A,FALSE,"mfg"}</definedName>
    <definedName name="qqqq">#REF!</definedName>
    <definedName name="qqqqq">{#N/A,"PURCHM",FALSE,"Business Analysis";#N/A,"SPADD",FALSE,"Business Analysis"}</definedName>
    <definedName name="qqqqqq">#REF!</definedName>
    <definedName name="qqqqqqq">#REF!</definedName>
    <definedName name="qqqqqqqq">{#N/A,#N/A,FALSE,"PERSONAL"}</definedName>
    <definedName name="qqqqqqqqqq">{"pro_view",#N/A,FALSE,"EEFSNAP2";"rep_view",#N/A,FALSE,"EEFSNAP2"}</definedName>
    <definedName name="qqqqqqqqqqqqqq">{#N/A,#N/A,FALSE,"IS INPUT";#N/A,#N/A,FALSE,"BS INPUT";#N/A,#N/A,FALSE,"IS MTH";#N/A,#N/A,FALSE,"IS LOCAL";#N/A,#N/A,FALSE,"WON ADJ";#N/A,#N/A,FALSE,"USD ADJ";#N/A,#N/A,FALSE,"EQUITY";#N/A,#N/A,FALSE,"IS US ";#N/A,#N/A,FALSE,"BS US"}</definedName>
    <definedName name="qqqqqqqqqqqqqqq">{"Operating Data",#N/A,TRUE,"Sheet1";"Valuation Matrix",#N/A,TRUE,"Sheet1";"Sales Analysis",#N/A,TRUE,"Sheet1";"Closed Remodelled New",#N/A,TRUE,"Sheet1";"Competitive and FSP",#N/A,TRUE,"Sheet1";"Working Capital and Capex",#N/A,TRUE,"Sheet1";"depreciation",#N/A,TRUE,"Sheet1"}</definedName>
    <definedName name="qqqqqqqqqqqqqqqq">{#N/A,"PURADD",FALSE,"Business Analysis";#N/A,"PURSPP",FALSE,"Business Analysis";#N/A,"CTGIND",FALSE,"Business Analysis";#N/A,"PURCHM",FALSE,"Business Analysis";#N/A,"SPADD",FALSE,"Business Analysis";#N/A,"EPOXY",FALSE,"Business Analysis";#N/A,"PURPER",FALSE,"Business Analysis"}</definedName>
    <definedName name="qqqqqqqqqqqqqqqqqq">#REF!</definedName>
    <definedName name="qqqqqqqqqqqqqqqqqqq">{"detail",#N/A,FALSE,"mfg";"summary",#N/A,FALSE,"mfg"}</definedName>
    <definedName name="qqqqqqqqqqqqqqqqqqqq">{"PA1",#N/A,FALSE,"BORDMW";"pa2",#N/A,FALSE,"BORDMW";"PA3",#N/A,FALSE,"BORDMW";"PA4",#N/A,FALSE,"BORDMW"}</definedName>
    <definedName name="qqqqqqqqqqqqqqqqqqqqqqqq">{"SUMMARY",#N/A,TRUE,"RIGGIN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qqqqqqqqqqqqqqqqqqqqqqqqqqqqqqqqqqqqqqqqqqqqqqqqqqqqqq">{"TXO2N2_SLS",#N/A,FALSE,"MTHLYSLES";"TXH2_SLS",#N/A,FALSE,"MTHLYSLES";"LOUIS_SLS",#N/A,FALSE,"MTHLYSLES";"H2_SLS",#N/A,FALSE,"MTHLYSLES";"O2N2_SLS",#N/A,FALSE,"MTHLYSLES";"PACKAGE_SLS",#N/A,FALSE,"MTHLYSLES"}</definedName>
    <definedName name="qqqw">#REF!</definedName>
    <definedName name="qqw">{#N/A,#N/A,FALSE,"Comps";#N/A,#N/A,FALSE,"Finantials NL";#N/A,#N/A,FALSE,"Exit NL (2)";#N/A,#N/A,FALSE,"Finantials ZapSib ";#N/A,#N/A,FALSE,"Exit ZS (2)"}</definedName>
    <definedName name="qqwe">{#N/A,#N/A,FALSE,"COVER PAGE";#N/A,#N/A,FALSE,"HIGHLITES";#N/A,#N/A,FALSE,"INC STATE (1)";#N/A,#N/A,FALSE,"DPC BY DEPT";#N/A,#N/A,FALSE,"FIXED COSTS";#N/A,#N/A,FALSE,"PRODUCTION";#N/A,#N/A,FALSE,"SALES TRND";#N/A,#N/A,FALSE,"BALANCE SHEET";#N/A,#N/A,FALSE,"INVENTORY";#N/A,#N/A,FALSE,"MFG VAR";#N/A,#N/A,FALSE,"OVRHD SPND";#N/A,#N/A,FALSE,"ENERGY COSTS";#N/A,#N/A,FALSE,"MAINTENANCE";#N/A,#N/A,FALSE,"LABOR";#N/A,#N/A,FALSE,"ACTVSFORECAST"}</definedName>
    <definedName name="qqwq">#REF!</definedName>
    <definedName name="qqwtweryey">{#N/A,#N/A,FALSE,"REPORT"}</definedName>
    <definedName name="qqwtweryey_1">#REF!</definedName>
    <definedName name="qqwtweryey_2">{#N/A,#N/A,FALSE,"REPORT"}</definedName>
    <definedName name="qqwtweryey_3">{#N/A,#N/A,FALSE,"REPORT"}</definedName>
    <definedName name="qqwtweryey_4">{#N/A,#N/A,FALSE,"REPORT"}</definedName>
    <definedName name="qr">{"detail",#N/A,FALSE,"mfg";"summary",#N/A,FALSE,"mfg"}</definedName>
    <definedName name="qre">{TRUE,TRUE,-1.25,-15.5,604.5,369,FALSE,FALSE,TRUE,TRUE,0,1,83,1,38,4,5,4,TRUE,TRUE,3,TRUE,1,TRUE,75,"Swvu.inputs._.raw._.data.","ACwvu.inputs._.raw._.data.",#N/A,FALSE,FALSE,0.5,0.5,0.5,0.5,2,"&amp;F","&amp;A&amp;RPage &amp;P",FALSE,FALSE,FALSE,FALSE,1,60,#N/A,#N/A,"=R1C61:R53C89","=C1:C5",#N/A,#N/A,FALSE,FALSE,FALSE,1,600,600,FALSE,FALSE,TRUE,TRUE,TRUE}</definedName>
    <definedName name="qrewqw">"c1166"</definedName>
    <definedName name="QRYCOLS1">#REF!</definedName>
    <definedName name="QRYCOLS16">#REF!</definedName>
    <definedName name="QRYCOLS17">#REF!</definedName>
    <definedName name="QRYCOLS18">#REF!</definedName>
    <definedName name="QRYCOLS19">#REF!</definedName>
    <definedName name="QRYCOLS2">#REF!</definedName>
    <definedName name="QRYCOLS20">#REF!</definedName>
    <definedName name="QRYCOLS21">#REF!</definedName>
    <definedName name="QRYCOLS22">#REF!</definedName>
    <definedName name="QRYCOUNT">0</definedName>
    <definedName name="QRYDATA1">#REF!</definedName>
    <definedName name="QRYDATA16">#REF!</definedName>
    <definedName name="QRYDATA17">#REF!</definedName>
    <definedName name="QRYDATA18">#REF!</definedName>
    <definedName name="QRYDATA19">#REF!</definedName>
    <definedName name="QRYDATA2">#REF!</definedName>
    <definedName name="QRYDATA20">#REF!</definedName>
    <definedName name="QRYDATA21">#REF!</definedName>
    <definedName name="QRYDATA22">#REF!</definedName>
    <definedName name="QRYNAME1">"Qlimberg"</definedName>
    <definedName name="QRYNAME10">"US OUS Monthly High Level Cash Flow"</definedName>
    <definedName name="QRYNAME11">"BOLO QRY: 5:  SHEET:Spend by Country Query"</definedName>
    <definedName name="QRYNAME12">"Option Expense"</definedName>
    <definedName name="QRYNAME13">"Pens OPEB Expense"</definedName>
    <definedName name="QRYNAME14">"Inventory Cash Flow Query"</definedName>
    <definedName name="QRYNAME15">"AR Cash Flow Query"</definedName>
    <definedName name="QRYNAME16">"AP Cash Flow Query"</definedName>
    <definedName name="QRYNAME18">"Depr Expense"</definedName>
    <definedName name="QRYNAME19">"Inventory Cash Flow Query"</definedName>
    <definedName name="QRYNAME2">"Qlimbergdivision"</definedName>
    <definedName name="QRYNAME20">"BQ w-o Quante &amp; Gore"</definedName>
    <definedName name="QRYNAME21">"Div P&amp;L by Qtr-without Q &amp; Gore"</definedName>
    <definedName name="QRYNAME22">"bqSlsOIWW"</definedName>
    <definedName name="QRYNAME23">"bqSlsOIWW MPP"</definedName>
    <definedName name="QRYNAME24">"bqSlsOIWW MSD"</definedName>
    <definedName name="QRYNAME25">"bqEP OP Plan"</definedName>
    <definedName name="QRYNAME26">"bqIndirectOpPlan"</definedName>
    <definedName name="QRYNAME27">"bqIndirectOpPlanHK"</definedName>
    <definedName name="QRYNAME28">"bqP&amp;LUSFcstHK"</definedName>
    <definedName name="QRYNAME29">"bqP&amp;LOUSFcstHK"</definedName>
    <definedName name="QRYNAME3">"BQ EP Dtl for OI Var OUS"</definedName>
    <definedName name="QRYNAME30">"bqEPOPPlanHK"</definedName>
    <definedName name="QRYNAME4">"BQ WWAcctspayable"</definedName>
    <definedName name="QRYNAME5">"BQ OI Var BU99998"</definedName>
    <definedName name="QRYNAME6">"BQ Hdct"</definedName>
    <definedName name="QRYNAME7">"BOLO QRY: 1:  SHEET:LO Data"</definedName>
    <definedName name="QRYNAME8">"BOLO QRY: 3:  SHEET:P&amp;L w.Account Query"</definedName>
    <definedName name="QRYNAME9">"BOLO QRY: 4:  SHEET:Department Query"</definedName>
    <definedName name="QRYNEXT">1</definedName>
    <definedName name="QryRowStrCount">2</definedName>
    <definedName name="QRYSOURCE1">"EXCELRANGE-EXPAND-BQ"</definedName>
    <definedName name="QRYSOURCE10">"EXCELRANGE-EXPAND-BQ"</definedName>
    <definedName name="QRYSOURCE11">"EXCELRANGE-EXPAND-BOLO"</definedName>
    <definedName name="QRYSOURCE12">"EXCELRANGE-EXPAND-BQ"</definedName>
    <definedName name="QRYSOURCE13">"EXCELRANGE-EXPAND-BQ"</definedName>
    <definedName name="QRYSOURCE14">"EXCELRANGE-EXPAND-BQ"</definedName>
    <definedName name="QRYSOURCE15">"EXCELRANGE-EXPAND-BQ"</definedName>
    <definedName name="QRYSOURCE16">"IW P&amp;L Data"</definedName>
    <definedName name="QRYSOURCE17">"cysys3"</definedName>
    <definedName name="QRYSOURCE18">"EXCELRANGE-EXPAND-BQ"</definedName>
    <definedName name="QRYSOURCE19">"EXCELRANGE-EXPAND-BQ"</definedName>
    <definedName name="QRYSOURCE2">"EXCELRANGE-EXPAND-BQ"</definedName>
    <definedName name="QRYSOURCE20">"EXCELRANGE-EXPAND"</definedName>
    <definedName name="QRYSOURCE21">"crsys3"</definedName>
    <definedName name="QRYSOURCE22">"EXCELRANGE-EXPAND-BQ"</definedName>
    <definedName name="QRYSOURCE23">"EXCELRANGE-EXPAND-BQ"</definedName>
    <definedName name="QRYSOURCE24">"EXCELRANGE-EXPAND-BQ"</definedName>
    <definedName name="QRYSOURCE25">"EXCELRANGE-EXPAND-BQ"</definedName>
    <definedName name="QRYSOURCE26">"EXCELRANGE-EXPAND-BQ"</definedName>
    <definedName name="QRYSOURCE27">"EXCELRANGE-EXPAND-BQ"</definedName>
    <definedName name="QRYSOURCE28">"EXCELRANGE-EXPAND-BQ"</definedName>
    <definedName name="QRYSOURCE29">"EXCELRANGE-EXPAND-BQ"</definedName>
    <definedName name="QRYSOURCE3">"EXCELRANGE-EXPAND-BQ"</definedName>
    <definedName name="QRYSOURCE30">"EXCELRANGE-EXPAND-BQ"</definedName>
    <definedName name="QRYSOURCE4">"EXCELRANGE-EXPAND-BQ"</definedName>
    <definedName name="QRYSOURCE5">"EXCELRANGE-EXPAND-BQ"</definedName>
    <definedName name="QRYSOURCE6">"EXCELRANGE-EXPAND-BQ"</definedName>
    <definedName name="QRYSOURCE7">"EXCELRANGE-EXPAND-BOLO"</definedName>
    <definedName name="QRYSOURCE8">"EXCELRANGE-EXPAND-BOLO"</definedName>
    <definedName name="QRYSOURCE9">"EXCELRANGE-EXPAND-BOLO"</definedName>
    <definedName name="QRYWKS1">0</definedName>
    <definedName name="QRYWKS16">#REF!</definedName>
    <definedName name="QRYWKS17">#REF!</definedName>
    <definedName name="QRYWKS18">#REF!</definedName>
    <definedName name="QRYWKS19">#REF!</definedName>
    <definedName name="QRYWKS2">#REF!</definedName>
    <definedName name="QRYWKS20">#REF!</definedName>
    <definedName name="QRYWKS21">#REF!</definedName>
    <definedName name="QRYWKS22">#REF!</definedName>
    <definedName name="qs">{#N/A,"PURADD",FALSE,"Business Analysis";#N/A,"PURSPP",FALSE,"Business Analysis";#N/A,"CTGIND",FALSE,"Business Analysis";#N/A,"PURCHM",FALSE,"Business Analysis";#N/A,"SPADD",FALSE,"Business Analysis";#N/A,"EPOXY",FALSE,"Business Analysis";#N/A,"PURPER",FALSE,"Business Analysis"}</definedName>
    <definedName name="qsad">#REF!</definedName>
    <definedName name="qscfaq">#REF!</definedName>
    <definedName name="qsd">#REF!</definedName>
    <definedName name="Qsdaz">{#N/A,#N/A,FALSE,"600606";#N/A,#N/A,FALSE,"600604";#N/A,#N/A,FALSE,"601302";#N/A,#N/A,FALSE,"346B0001046";#N/A,#N/A,FALSE,"231B0000146";#N/A,#N/A,FALSE,"221B0001040";#N/A,#N/A,FALSE,"3081300";#N/A,#N/A,FALSE,"813B0000546";#N/A,#N/A,FALSE,"3082800";#N/A,#N/A,FALSE,"828B0000546";#N/A,#N/A,FALSE,"838B0000544";#N/A,#N/A,FALSE,"714A0000206";#N/A,#N/A,FALSE,"3071400";#N/A,#N/A,FALSE,"3071500";#N/A,#N/A,FALSE,"715A0000206";#N/A,#N/A,FALSE,"3074100";#N/A,#N/A,FALSE,"3074150";#N/A,#N/A,FALSE,"741A0000346";#N/A,#N/A,FALSE,"3056030";#N/A,#N/A,FALSE,"3156058";#N/A,#N/A,FALSE,"356058";#N/A,#N/A,FALSE,"351201";#N/A,#N/A,FALSE,"351115"}</definedName>
    <definedName name="qsdjlgzerg">{#N/A,#N/A,TRUE,"Cover sheet";#N/A,#N/A,TRUE,"DCF analysis";#N/A,#N/A,TRUE,"WACC calculation"}</definedName>
    <definedName name="QSDQS">#REF!</definedName>
    <definedName name="qsfd">#REF!</definedName>
    <definedName name="qsfd_1">{#N/A,#N/A,TRUE,"Cover sheet";#N/A,#N/A,TRUE,"INPUTS";#N/A,#N/A,TRUE,"OUTPUTS";#N/A,#N/A,TRUE,"VALUATION"}</definedName>
    <definedName name="qsfd_2">{#N/A,#N/A,TRUE,"Cover sheet";#N/A,#N/A,TRUE,"INPUTS";#N/A,#N/A,TRUE,"OUTPUTS";#N/A,#N/A,TRUE,"VALUATION"}</definedName>
    <definedName name="qssss">{#N/A,"PURCHM",FALSE,"Business Analysis";#N/A,"SPADD",FALSE,"Business Analysis"}</definedName>
    <definedName name="qsty">#REF!</definedName>
    <definedName name="qt">{"oct_res_comm",#N/A,FALSE,"VarToBud"}</definedName>
    <definedName name="QTD">{#N/A,#N/A,TRUE,"Sch-1a";#N/A,#N/A,TRUE,"Sch-1b";#N/A,#N/A,TRUE,"Sch-1c";#N/A,#N/A,TRUE,"Sch-1d";#N/A,#N/A,TRUE,"Sch-2a";#N/A,#N/A,TRUE,"Sch-2b";#N/A,#N/A,TRUE,"Sch-2c";#N/A,#N/A,TRUE,"Sch-3a";#N/A,#N/A,TRUE,"Sch-3b";#N/A,#N/A,TRUE,"Sch-3c";#N/A,#N/A,TRUE,"Sch-3d";#N/A,#N/A,TRUE,"Sch-3e"}</definedName>
    <definedName name="qtr">{#N/A,#N/A,FALSE,"assets";#N/A,#N/A,FALSE,"cashflow";#N/A,#N/A,FALSE,"capital";#N/A,#N/A,FALSE,"revenues"}</definedName>
    <definedName name="Qtr1_Actv_Amt1">#REF!</definedName>
    <definedName name="Qtr1_Actv_Amt17">#REF!</definedName>
    <definedName name="Qtr1_Actv_Amt18">#REF!</definedName>
    <definedName name="Qtr1_Actv_Amt19">#REF!</definedName>
    <definedName name="Qtr1_Actv_Amt2">#REF!</definedName>
    <definedName name="Qtr1_Actv_Amt20">#REF!</definedName>
    <definedName name="Qtr1_Actv_Amt21">#REF!</definedName>
    <definedName name="Qtr1_Actv_Amt22">#REF!</definedName>
    <definedName name="Qtr2_Actv_Amt1">#REF!</definedName>
    <definedName name="Qtr2_Actv_Amt17">#REF!</definedName>
    <definedName name="Qtr2_Actv_Amt18">#REF!</definedName>
    <definedName name="Qtr2_Actv_Amt19">#REF!</definedName>
    <definedName name="Qtr2_Actv_Amt2">#REF!</definedName>
    <definedName name="Qtr2_Actv_Amt20">#REF!</definedName>
    <definedName name="Qtr2_Actv_Amt21">#REF!</definedName>
    <definedName name="Qtr2_Actv_Amt22">#REF!</definedName>
    <definedName name="Qtr3_Actv_Amt1">#REF!</definedName>
    <definedName name="Qtr3_Actv_Amt17">#REF!</definedName>
    <definedName name="Qtr3_Actv_Amt19">#REF!</definedName>
    <definedName name="Qtr3_Actv_Amt2">#REF!</definedName>
    <definedName name="Qtr3_Actv_Amt20">#REF!</definedName>
    <definedName name="Qtr3_Actv_Amt21">#REF!</definedName>
    <definedName name="Qtr3_Actv_Amt22">#REF!</definedName>
    <definedName name="Qtr4_Actv_Amt1">#REF!</definedName>
    <definedName name="Qtr4_Actv_Amt17">#REF!</definedName>
    <definedName name="Qtr4_Actv_Amt19">#REF!</definedName>
    <definedName name="Qtr4_Actv_Amt2">#REF!</definedName>
    <definedName name="Qtr4_Actv_Amt20">#REF!</definedName>
    <definedName name="Qtr4_Actv_Amt21">#REF!</definedName>
    <definedName name="Qtr4_Actv_Amt22">#REF!</definedName>
    <definedName name="QU">{#N/A,#N/A,FALSE,"Costos Productos 6A";#N/A,#N/A,FALSE,"Costo Unitario Total H-94-12"}</definedName>
    <definedName name="Qualex">#REF!</definedName>
    <definedName name="Quality1">{#N/A,#N/A,FALSE,"Key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QUARTER">#REF!</definedName>
    <definedName name="QuarterEndFirst">#REF!</definedName>
    <definedName name="Quarterly">{"Annual",#N/A,FALSE,"Sales &amp; Market";"Quarterly",#N/A,FALSE,"Sales &amp; Market"}</definedName>
    <definedName name="Quarterly_Summary">{"'Graphs'!$H$5"}</definedName>
    <definedName name="Quarterly_Summary1">{"'Graphs'!$H$5"}</definedName>
    <definedName name="quarterlybs">{#N/A,#N/A,FALSE,"JKFLASH2";#N/A,#N/A,FALSE,"Page 4";#N/A,#N/A,FALSE,"page 3"}</definedName>
    <definedName name="QuarterlyCounterM">#REF!</definedName>
    <definedName name="QUATERVAT">FALSE</definedName>
    <definedName name="quehg">#REF!</definedName>
    <definedName name="quehg_1">#REF!</definedName>
    <definedName name="quelu">{#N/A,#N/A,FALSE,"Aging Summary";#N/A,#N/A,FALSE,"Ratio Analysis";#N/A,#N/A,FALSE,"Test 120 Day Accts";#N/A,#N/A,FALSE,"Tickmarks"}</definedName>
    <definedName name="Query_from_MS_Access_Database">#REF!</definedName>
    <definedName name="Query_from_MS_Access_Database_19">#REF!</definedName>
    <definedName name="Query_from_MS_Access_Database_20">#REF!</definedName>
    <definedName name="Query_from_MS_Access_Database_31">#REF!</definedName>
    <definedName name="QUERY1.keep_password">TRUE</definedName>
    <definedName name="QUERY1.query_options">{TRUE;FALSE}</definedName>
    <definedName name="QUERY1.user_name">"admin"</definedName>
    <definedName name="Question">#REF!</definedName>
    <definedName name="QUICK_RATIO">"QUICK_RATIO"</definedName>
    <definedName name="Quill">#REF!</definedName>
    <definedName name="Quill08">#REF!</definedName>
    <definedName name="Quill09">#REF!</definedName>
    <definedName name="Quill1">#REF!</definedName>
    <definedName name="qw">{#N/A,#N/A,FALSE,"REPORT"}</definedName>
    <definedName name="qw_1">#REF!</definedName>
    <definedName name="qw_2">{#N/A,#N/A,FALSE,"REPORT"}</definedName>
    <definedName name="qw_3">{#N/A,#N/A,FALSE,"REPORT"}</definedName>
    <definedName name="qw_4">{#N/A,#N/A,FALSE,"REPORT"}</definedName>
    <definedName name="qwd">#REF!</definedName>
    <definedName name="qwddad">#REF!</definedName>
    <definedName name="qwdewqkfd">{#N/A,#N/A,FALSE,"Assessment";#N/A,#N/A,FALSE,"Staffing";#N/A,#N/A,FALSE,"Hires";#N/A,#N/A,FALSE,"Assumptions"}</definedName>
    <definedName name="qwe">{#N/A,#N/A,TRUE,"BS_A";#N/A,#N/A,TRUE,"BS_L";#N/A,#N/A,TRUE,"PL";#N/A,#N/A,TRUE,"NET";#N/A,#N/A,TRUE,"MAR_2";#N/A,#N/A,TRUE,"MAR";#N/A,#N/A,TRUE,"NII";#N/A,#N/A,TRUE,"NIE";#N/A,#N/A,TRUE,"FS_BS";#N/A,#N/A,TRUE,"FS_PL";#N/A,#N/A,TRUE,"HEA"}</definedName>
    <definedName name="qweqweqwe">#REF!</definedName>
    <definedName name="qweqweqwqw">#REF!</definedName>
    <definedName name="qweqwesg">{#N/A,#N/A,FALSE,"Umsatz CH";#N/A,#N/A,FALSE,"ER CH";#N/A,#N/A,FALSE,"EA CH (2) ";#N/A,#N/A,FALSE,"EA CH";#N/A,#N/A,FALSE,"EA CH (3) ";#N/A,#N/A,FALSE,"EA CH (4)";#N/A,#N/A,FALSE,"KA CH";#N/A,#N/A,FALSE,"KA CH  (2)";#N/A,#N/A,FALSE,"KA CH  (3)";#N/A,#N/A,FALSE,"KA CH (4)"}</definedName>
    <definedName name="qwer">{"FCF",#N/A,FALSE,"Results"}</definedName>
    <definedName name="qwer_1">#REF!</definedName>
    <definedName name="qwerqerqwer">{"BUDGET ASSUMPTIONS",#N/A,FALSE,"SUPPLIES 97";"MAJOR EXPENDITURES",#N/A,FALSE,"SUPPLIES 97";"SCH100 SUPPLIES",#N/A,FALSE,"SUPPLIES 97"}</definedName>
    <definedName name="qwerqew">{"mgmt forecast",#N/A,FALSE,"Mgmt Forecast";"dcf table",#N/A,FALSE,"Mgmt Forecast";"sensitivity",#N/A,FALSE,"Mgmt Forecast";"table inputs",#N/A,FALSE,"Mgmt Forecast";"calculations",#N/A,FALSE,"Mgmt Forecast"}</definedName>
    <definedName name="qwerqewr">{#N/A,#N/A,FALSE,"Calc";#N/A,#N/A,FALSE,"Sensitivity";#N/A,#N/A,FALSE,"LT Earn.Dil.";#N/A,#N/A,FALSE,"Dil. AVP"}</definedName>
    <definedName name="qwerqwer">{"TRAINING BUDGET ASSUMPTIONS",#N/A,FALSE,"TRAINING 97";"TRAINING MAJOR EXP.",#N/A,FALSE,"TRAINING 97";"TRAINING COURSE FEES",#N/A,FALSE,"TRAINING 97";"TRAINING SCH",#N/A,FALSE,"TRAINING 97"}</definedName>
    <definedName name="qwerqwerq">{"assumption 50 50",#N/A,TRUE,"Merger";"has gets cash",#N/A,TRUE,"Merger";"accretion dilution",#N/A,TRUE,"Merger";"comparison credit stats",#N/A,TRUE,"Merger";"pf credit stats",#N/A,TRUE,"Merger";"pf sheets",#N/A,TRUE,"Merger"}</definedName>
    <definedName name="qwerqwerqwe">{"orixcsc",#N/A,FALSE,"ORIX CSC";"orixcsc2",#N/A,FALSE,"ORIX CSC"}</definedName>
    <definedName name="qwerqwet">{"Data Worksheet",#N/A,FALSE,"CAREY97"}</definedName>
    <definedName name="qwersda">0</definedName>
    <definedName name="qwert">{TRUE,TRUE,-1.25,-15.5,604.5,369,FALSE,FALSE,TRUE,TRUE,0,1,#N/A,41,#N/A,20.5555555555556,27.0714285714286,1,FALSE,FALSE,3,TRUE,1,FALSE,80,"Swvu.summary2.","ACwvu.summary2.",#N/A,FALSE,FALSE,0.5,0.5,0.5,0.5,2,"&amp;F","&amp;A&amp;RPage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qwertqry">{#N/A,#N/A,FALSE,"REPORT"}</definedName>
    <definedName name="qwertqry_1">#REF!</definedName>
    <definedName name="qwertqry_2">{#N/A,#N/A,FALSE,"REPORT"}</definedName>
    <definedName name="qwertqry_3">{#N/A,#N/A,FALSE,"REPORT"}</definedName>
    <definedName name="qwertqry_4">{#N/A,#N/A,FALSE,"REPORT"}</definedName>
    <definedName name="qwerty">#REF!</definedName>
    <definedName name="qwerty_1">#REF!</definedName>
    <definedName name="qwerty_2">#REF!</definedName>
    <definedName name="qwetqryetytu">{#N/A,#N/A,FALSE,"Pharm";#N/A,#N/A,FALSE,"WWCM"}</definedName>
    <definedName name="qwetqryetytu_1">#REF!</definedName>
    <definedName name="qwetqryetytu_2">{#N/A,#N/A,FALSE,"Pharm";#N/A,#N/A,FALSE,"WWCM"}</definedName>
    <definedName name="qwetqryetytu_3">{#N/A,#N/A,FALSE,"Pharm";#N/A,#N/A,FALSE,"WWCM"}</definedName>
    <definedName name="qwetqryetytu_4">{#N/A,#N/A,FALSE,"Pharm";#N/A,#N/A,FALSE,"WWCM"}</definedName>
    <definedName name="qweug">#REF!</definedName>
    <definedName name="qweug_1">#REF!</definedName>
    <definedName name="qweveqva">{#N/A,#N/A,FALSE,"Contribution Analysis"}</definedName>
    <definedName name="qwewqe">{"'1-TheatreBkgs'!$A$1:$L$102"}</definedName>
    <definedName name="qwf">{#N/A,#N/A,FALSE,"Umsatz 99";#N/A,#N/A,FALSE,"ER 99 "}</definedName>
    <definedName name="qwgr">{"'Sheet1'!$A$2:$R$54"}</definedName>
    <definedName name="qwhrqh">#REF!</definedName>
    <definedName name="qwlkjbg">#REF!</definedName>
    <definedName name="qwlkjbg_1">#REF!</definedName>
    <definedName name="qwpp">{"incomemth",#N/A,TRUE,"forecast00";"incomepercentmth",#N/A,TRUE,"forecast00";"balancemth",#N/A,TRUE,"forecast00";"cashmth",#N/A,TRUE,"forecast00";"covenantmth",#N/A,TRUE,"forecast00"}</definedName>
    <definedName name="QWQ">{#N/A,#N/A,FALSE,"PL-FS";#N/A,#N/A,FALSE,"PL"}</definedName>
    <definedName name="qwqw">{#N/A,#N/A,TRUE,"Report Cover";#N/A,#N/A,TRUE,"WW Gross Margin";#N/A,#N/A,TRUE,"Overhead";#N/A,#N/A,TRUE,"Mfg Variances";#N/A,#N/A,TRUE,"Prod Line $";#N/A,#N/A,TRUE,"Warranty Reserve";#N/A,#N/A,TRUE,"Inv by Loc";#N/A,#N/A,TRUE,"Consol Inv";#N/A,#N/A,TRUE,"Inv Reserves";#N/A,#N/A,TRUE,"E&amp;O";#N/A,#N/A,TRUE,"Inv Recon";#N/A,#N/A,TRUE,"Inv Accruals";#N/A,#N/A,TRUE,"Turns"}</definedName>
    <definedName name="qwqwqw">{"AT","COMPANIES",TRUE}</definedName>
    <definedName name="qwr">{#N/A,#N/A,FALSE,"Staffnos &amp; cost"}</definedName>
    <definedName name="qwrd">{"ACT",#N/A,FALSE,"Q3Elec P&amp;L fy 99  ";"BUD",#N/A,FALSE,"Q3Elec P&amp;L fy 99  ";"PRIOR",#N/A,FALSE,"Q3Elec P&amp;L fy 99  "}</definedName>
    <definedName name="qws">{"QTD_OTHER",#N/A,FALSE,"QTD"}</definedName>
    <definedName name="qwsa">{"EES_YTD_CHECK",#N/A,FALSE,"EES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qwsd">{"ELIM_YTD",#N/A,FALSE,"EES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qwsd_1">{"'2ND_QUAR'!$A$1:$P$106"}</definedName>
    <definedName name="qwsd_1_1">{"'2ND_QUAR'!$A$1:$P$106"}</definedName>
    <definedName name="qwsd_1_2">{"'2ND_QUAR'!$A$1:$P$106"}</definedName>
    <definedName name="qwsd_1_3">{"'2ND_QUAR'!$A$1:$P$106"}</definedName>
    <definedName name="qwsd_1_4">{"'2ND_QUAR'!$A$1:$P$106"}</definedName>
    <definedName name="qwsd_1_5">{"'2ND_QUAR'!$A$1:$P$106"}</definedName>
    <definedName name="qwsd_2">{"'2ND_QUAR'!$A$1:$P$106"}</definedName>
    <definedName name="qwsd_2_1">{"'2ND_QUAR'!$A$1:$P$106"}</definedName>
    <definedName name="qwsd_2_2">{"'2ND_QUAR'!$A$1:$P$106"}</definedName>
    <definedName name="qwsd_2_3">{"'2ND_QUAR'!$A$1:$P$106"}</definedName>
    <definedName name="qwsd_2_4">{"'2ND_QUAR'!$A$1:$P$106"}</definedName>
    <definedName name="qwsd_2_5">{"'2ND_QUAR'!$A$1:$P$106"}</definedName>
    <definedName name="qwsd_3">{"'2ND_QUAR'!$A$1:$P$106"}</definedName>
    <definedName name="qwsd_3_1">{"'2ND_QUAR'!$A$1:$P$106"}</definedName>
    <definedName name="qwsd_3_2">{"'2ND_QUAR'!$A$1:$P$106"}</definedName>
    <definedName name="qwsd_3_3">{"'2ND_QUAR'!$A$1:$P$106"}</definedName>
    <definedName name="qwsd_3_4">{"'2ND_QUAR'!$A$1:$P$106"}</definedName>
    <definedName name="qwsd_3_5">{"'2ND_QUAR'!$A$1:$P$106"}</definedName>
    <definedName name="qwsd_4">{"'2ND_QUAR'!$A$1:$P$106"}</definedName>
    <definedName name="qwsd_4_1">{"'2ND_QUAR'!$A$1:$P$106"}</definedName>
    <definedName name="qwsd_4_2">{"'2ND_QUAR'!$A$1:$P$106"}</definedName>
    <definedName name="qwsd_4_3">{"'2ND_QUAR'!$A$1:$P$106"}</definedName>
    <definedName name="qwsd_4_4">{"'2ND_QUAR'!$A$1:$P$106"}</definedName>
    <definedName name="qwsd_4_5">{"'2ND_QUAR'!$A$1:$P$106"}</definedName>
    <definedName name="qwsd_5">{"'2ND_QUAR'!$A$1:$P$106"}</definedName>
    <definedName name="qwsd_5_1">{"'2ND_QUAR'!$A$1:$P$106"}</definedName>
    <definedName name="qwsd_5_2">{"'2ND_QUAR'!$A$1:$P$106"}</definedName>
    <definedName name="qwsd_5_3">{"'2ND_QUAR'!$A$1:$P$106"}</definedName>
    <definedName name="qwsd_5_4">{"'2ND_QUAR'!$A$1:$P$106"}</definedName>
    <definedName name="qwsd_5_5">{"'2ND_QUAR'!$A$1:$P$106"}</definedName>
    <definedName name="qwwe">{#N/A,#N/A,FALSE,"mfg - consol";#N/A,#N/A,FALSE,"mfg - flo";#N/A,#N/A,FALSE,"mfg - lindsay"}</definedName>
    <definedName name="qwz">{"QTD_HYCO",#N/A,FALSE,"QTD"}</definedName>
    <definedName name="qy">#REF!</definedName>
    <definedName name="qy_1">#REF!</definedName>
    <definedName name="r.CashFlow">#REF!</definedName>
    <definedName name="r.Leverage">#REF!</definedName>
    <definedName name="r.Liquidity">#REF!</definedName>
    <definedName name="r.LTM">#REF!</definedName>
    <definedName name="r.LTMInterim">#REF!</definedName>
    <definedName name="r.Market">#REF!</definedName>
    <definedName name="r.Profitability">#REF!</definedName>
    <definedName name="r.Summary">#REF!</definedName>
    <definedName name="ra">{"bs",#N/A,FALSE,"SCF"}</definedName>
    <definedName name="raag">{"reagan is",#N/A,FALSE,"CONS IS";"reagan na",#N/A,FALSE,"NOTE PAYMENTS";"reagan bs",#N/A,FALSE,"CONS BS";"reagan cf",#N/A,FALSE,"CONS BS";"reagan ds",#N/A,FALSE,"CONS BS"}</definedName>
    <definedName name="rabota">#REF!</definedName>
    <definedName name="rad">{"PACKAGE",#N/A,FALSE,"CM"}</definedName>
    <definedName name="radg">{"FCB_ALL",#N/A,FALSE,"FCB";"GREY_ALL",#N/A,FALSE,"GREY"}</definedName>
    <definedName name="Rahoituslaskelma">#REF!</definedName>
    <definedName name="Rainbow2">{#N/A,#N/A,FALSE,"A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RAJE">{#N/A,#N/A,FALSE,"ws trial balance sheet";#N/A,#N/A,FALSE,"ws trial bal. p &amp; l";#N/A,#N/A,FALSE,"ws cashflow"}</definedName>
    <definedName name="RakePerPlayerMonthly">#REF!</definedName>
    <definedName name="RakePerPlayerPerDay">#REF!</definedName>
    <definedName name="RakeSensPerc">#REF!</definedName>
    <definedName name="ram">#REF!</definedName>
    <definedName name="Ramp">#REF!</definedName>
    <definedName name="RANGE1">#REF!</definedName>
    <definedName name="RANGE2">#REF!</definedName>
    <definedName name="RANGE3">#REF!</definedName>
    <definedName name="RangeChange">#REF!</definedName>
    <definedName name="ＲＡＲＯＡ">{"'下期集計（10.27迄・速報値）'!$Q$16"}</definedName>
    <definedName name="rarte">{#N/A,#N/A,FALSE,"Bakersfield PCs";#N/A,#N/A,FALSE,"Bremer PCs";#N/A,#N/A,FALSE,"Bakersfield Notebooks"}</definedName>
    <definedName name="raspberry">#REF!</definedName>
    <definedName name="RAT">#REF!</definedName>
    <definedName name="Ratchet">#REF!</definedName>
    <definedName name="Ratchet_Method">#REF!</definedName>
    <definedName name="rate">#REF!</definedName>
    <definedName name="rate_date_balance_sheet">1.4953</definedName>
    <definedName name="RateData">#REF!</definedName>
    <definedName name="RATES">#REF!</definedName>
    <definedName name="RatesAcc">#REF!</definedName>
    <definedName name="Ratio">#REF!</definedName>
    <definedName name="RATIOINP">#REF!</definedName>
    <definedName name="RATIOS">#REF!</definedName>
    <definedName name="Ratios_2">{"'TG'!$A$1:$L$37"}</definedName>
    <definedName name="ratsg">#REF!</definedName>
    <definedName name="Raw">#REF!</definedName>
    <definedName name="RAW_DATA_GLOBAL">#REF!</definedName>
    <definedName name="RAW_DATA_GLOBAL_SUMMARY">#REF!</definedName>
    <definedName name="Raw_Prices">#REF!</definedName>
    <definedName name="Raw_Prices_081017">#REF!</definedName>
    <definedName name="RawsFIT">{#N/A,#N/A,TRUE,"Summary";#N/A,#N/A,TRUE,"Assumptions";#N/A,#N/A,TRUE,"Comparison";#N/A,#N/A,TRUE,"Financials";#N/A,#N/A,TRUE,"Plan v. Act"}</definedName>
    <definedName name="ray">{#N/A,#N/A,FALSE,"Contents";#N/A,#N/A,FALSE,"Cash";#N/A,#N/A,FALSE,"Accts Rec";#N/A,#N/A,FALSE,"Prepaids &amp; Other";#N/A,#N/A,FALSE,"Property &amp; Equip";#N/A,#N/A,FALSE,"Property &amp; Equip ytd";#N/A,#N/A,FALSE,"Other Assets";#N/A,#N/A,FALSE,"AP Trade";#N/A,#N/A,FALSE,"Deferred Rev-ST";#N/A,#N/A,FALSE,"Accrued Payroll &amp; Benefits";#N/A,#N/A,FALSE,"Accrued Taxes Payable";#N/A,#N/A,FALSE,"Accounts Payable Other";#N/A,#N/A,FALSE,"Deferred Revenue";#N/A,#N/A,FALSE,"Notes Payable";#N/A,#N/A,FALSE,"Equity"}</definedName>
    <definedName name="RCArea">#REF!</definedName>
    <definedName name="rd">{"oct_res_comm",#N/A,FALSE,"VarToBud"}</definedName>
    <definedName name="rderere">{"'comite'!$A$9:$G$44","'comite'!$A$1:$G$6"}</definedName>
    <definedName name="rdh">#REF!</definedName>
    <definedName name="rdhvjv">{#N/A,#N/A,FALSE,"Summary";#N/A,#N/A,FALSE,"Rollup";#N/A,#N/A,FALSE,"SG&amp;A";#N/A,#N/A,FALSE,"Sales_Rollup";"mixstar assumps",#N/A,FALSE,"MixStar";"mixstar glance",#N/A,FALSE,"MixStar";"mixstar inc stmt",#N/A,FALSE,"MixStar";"HBS Assumps",#N/A,FALSE,"HBS";"HBS Graphs",#N/A,FALSE,"HBS";"HBS Inc Stmt",#N/A,FALSE,"HBS";"HBSA Assumps",#N/A,FALSE,"HBSA";"HBSA Graphs",#N/A,FALSE,"HBSA";"HBSA Inc Stmt",#N/A,FALSE,"HBSA";"MITSloan Assumps",#N/A,FALSE,"MIT-Sloan";"MITSloan Graphs",#N/A,FALSE,"MIT-Sloan";"AFT Assumps",#N/A,FALSE,"AFT";"MITSloan Inc Stmt",#N/A,FALSE,"MIT-Sloan";"SimSch Assumps",#N/A,FALSE,"Sim &amp; Sch";"SimSch Graphs",#N/A,FALSE,"Sim &amp; Sch";"SimSch Inc Stmt",#N/A,FALSE,"Sim &amp; Sch";"UVA Assumps",#N/A,FALSE,"UVA";"UVA Graphs",#N/A,FALSE,"UVA";"UVA Inc Stmt",#N/A,FALSE,"UVA";"AFT Graphs",#N/A,FALSE,"AFT";"AFT Inc Stmt",#N/A,FALSE,"AFT";"AFT Assumps",#N/A,FALSE,"AFT";"Scholastic Assumps",#N/A,FALSE,"Scholastic";"Scholastic Graphs",#N/A,FALSE,"Scholastic";"Scholastic Inc Stmt",#N/A,FALSE,"Scholastic";"CNN Assumps",#N/A,FALSE,"CNN-TESI";"CNN Graphs",#N/A,FALSE,"CNN-TESI";"CNN Inc Stmt",#N/A,FALSE,"CNN-TESI";"CNN E Assumps",#N/A,FALSE,"CNN-TESI E";"CNN E Graphs",#N/A,FALSE,"CNN-TESI E";"NEA Assumps",#N/A,FALSE,"NEA";"CNN E Inc Stmt",#N/A,FALSE,"CNN-TESI E";"NEA Graphs",#N/A,FALSE,"NEA";"NEA Inc Stmt",#N/A,FALSE,"NEA";"NEA Assumps",#N/A,FALSE,"NEA";"NEA P Assumps",#N/A,FALSE,"NEA Priv";"NEA P Graphs",#N/A,FALSE,"NEA Priv";"NEA P Inc Stmt",#N/A,FALSE,"NEA Priv";"Cen21 Assumps",#N/A,FALSE,"Century21";"Cen21 Graph",#N/A,FALSE,"Century21";"Cen21 Inc Stmt",#N/A,FALSE,"Century21";"ECN Assumps",#N/A,FALSE,"ECN";"ECN Graph",#N/A,FALSE,"ECN";"ECN Inc Stmt",#N/A,FALSE,"ECN";"FGIC Assumps",#N/A,FALSE,"FGIC";"FGIC Graphs",#N/A,FALSE,"FGIC";"FGIC Inc Stmt",#N/A,FALSE,"FGIC";"Oxford Assumps",#N/A,FALSE,"OxfordHealth";"Oxford Graphs",#N/A,FALSE,"OxfordHealth";"Oxford Inc Stmt",#N/A,FALSE,"OxfordHealth";"Chevy Assumps",#N/A,FALSE,"Chevy NDC";"Chevy Graphs",#N/A,FALSE,"Chevy NDC";"Chevy Inc Stmt",#N/A,FALSE,"Chevy NDC";"Flowers Assumps",#N/A,FALSE,"1800Flowers";"Flowers Graphs",#N/A,FALSE,"1800Flowers";"Flowers Inc Stmt",#N/A,FALSE,"1800Flowers";"McGHill Assumps",#N/A,FALSE,"McGrawH";"McGHill Graphs",#N/A,FALSE,"McGrawH";"McGHill Inc Stmt",#N/A,FALSE,"McGrawH";"ChesBgl Assumps",#N/A,FALSE,"Ches Bagel";"ChesBgl Graphs",#N/A,FALSE,"Ches Bagel";"ChesBgl Inc Stmt",#N/A,FALSE,"Ches Bagel"}</definedName>
    <definedName name="RDopsDec">{"Jv75",#N/A,FALSE,"Sheet1"}</definedName>
    <definedName name="rdopsdec2">{"Jv75",#N/A,FALSE,"Sheet1"}</definedName>
    <definedName name="RDVers">"2.10a"</definedName>
    <definedName name="rdx">{"oct_res_comm",#N/A,FALSE,"VarToBud"}</definedName>
    <definedName name="re">#REF!</definedName>
    <definedName name="rea">{"EES_YTD_SNAP",#N/A,FALSE,"EES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ready">#REF!</definedName>
    <definedName name="reag10">{"reagan is",#N/A,FALSE,"CONS IS";"reagan na",#N/A,FALSE,"NOTE PAYMENTS";"reagan bs",#N/A,FALSE,"CONS BS";"reagan cf",#N/A,FALSE,"CONS BS";"reagan ds",#N/A,FALSE,"CONS BS"}</definedName>
    <definedName name="reag5">{"reagan is",#N/A,FALSE,"CONS IS";"reagan na",#N/A,FALSE,"NOTE PAYMENTS";"reagan bs",#N/A,FALSE,"CONS BS";"reagan cf",#N/A,FALSE,"CONS BS";"reagan ds",#N/A,FALSE,"CONS BS"}</definedName>
    <definedName name="reag55">{"reagan is",#N/A,FALSE,"CONS IS";"reagan na",#N/A,FALSE,"NOTE PAYMENTS";"reagan bs",#N/A,FALSE,"CONS BS";"reagan cf",#N/A,FALSE,"CONS BS";"reagan ds",#N/A,FALSE,"CONS BS"}</definedName>
    <definedName name="reaga">{"reagan is",#N/A,FALSE,"CONS IS";"reagan na",#N/A,FALSE,"NOTE PAYMENTS";"reagan bs",#N/A,FALSE,"CONS BS";"reagan cf",#N/A,FALSE,"CONS BS";"reagan ds",#N/A,FALSE,"CONS BS"}</definedName>
    <definedName name="reagan00">{"reagan is",#N/A,FALSE,"CONS IS";"reagan na",#N/A,FALSE,"NOTE PAYMENTS";"reagan bs",#N/A,FALSE,"CONS BS";"reagan cf",#N/A,FALSE,"CONS BS";"reagan ds",#N/A,FALSE,"CONS BS"}</definedName>
    <definedName name="reagan15">{"reagan is",#N/A,FALSE,"CONS IS";"reagan na",#N/A,FALSE,"NOTE PAYMENTS";"reagan bs",#N/A,FALSE,"CONS BS";"reagan cf",#N/A,FALSE,"CONS BS";"reagan ds",#N/A,FALSE,"CONS BS"}</definedName>
    <definedName name="reagan2">{"reagan is",#N/A,FALSE,"CONS IS";"reagan na",#N/A,FALSE,"NOTE PAYMENTS";"reagan bs",#N/A,FALSE,"CONS BS";"reagan cf",#N/A,FALSE,"CONS BS";"reagan ds",#N/A,FALSE,"CONS BS"}</definedName>
    <definedName name="reagan20">{"reagan is",#N/A,FALSE,"CONS IS";"reagan na",#N/A,FALSE,"NOTE PAYMENTS";"reagan bs",#N/A,FALSE,"CONS BS";"reagan cf",#N/A,FALSE,"CONS BS";"reagan ds",#N/A,FALSE,"CONS BS"}</definedName>
    <definedName name="reagan22">{"reagan is",#N/A,FALSE,"CONS IS";"reagan na",#N/A,FALSE,"NOTE PAYMENTS";"reagan bs",#N/A,FALSE,"CONS BS";"reagan cf",#N/A,FALSE,"CONS BS";"reagan ds",#N/A,FALSE,"CONS BS"}</definedName>
    <definedName name="reagan26">{"reagan is",#N/A,FALSE,"CONS IS";"reagan na",#N/A,FALSE,"NOTE PAYMENTS";"reagan bs",#N/A,FALSE,"CONS BS";"reagan cf",#N/A,FALSE,"CONS BS";"reagan ds",#N/A,FALSE,"CONS BS"}</definedName>
    <definedName name="reagan3">{"reagan is",#N/A,FALSE,"CONS IS";"reagan na",#N/A,FALSE,"NOTE PAYMENTS";"reagan bs",#N/A,FALSE,"CONS BS";"reagan cf",#N/A,FALSE,"CONS BS";"reagan ds",#N/A,FALSE,"CONS BS"}</definedName>
    <definedName name="reagan30">{"reagan is",#N/A,FALSE,"CONS IS";"reagan na",#N/A,FALSE,"NOTE PAYMENTS";"reagan bs",#N/A,FALSE,"CONS BS";"reagan cf",#N/A,FALSE,"CONS BS";"reagan ds",#N/A,FALSE,"CONS BS"}</definedName>
    <definedName name="reagan33">{"reagan is",#N/A,FALSE,"CONS IS";"reagan na",#N/A,FALSE,"NOTE PAYMENTS";"reagan bs",#N/A,FALSE,"CONS BS";"reagan cf",#N/A,FALSE,"CONS BS";"reagan ds",#N/A,FALSE,"CONS BS"}</definedName>
    <definedName name="reagan4">{"reagan is",#N/A,FALSE,"CONS IS";"reagan na",#N/A,FALSE,"NOTE PAYMENTS";"reagan bs",#N/A,FALSE,"CONS BS";"reagan cf",#N/A,FALSE,"CONS BS";"reagan ds",#N/A,FALSE,"CONS BS"}</definedName>
    <definedName name="reagan44">{"reagan is",#N/A,FALSE,"CONS IS";"reagan na",#N/A,FALSE,"NOTE PAYMENTS";"reagan bs",#N/A,FALSE,"CONS BS";"reagan cf",#N/A,FALSE,"CONS BS";"reagan ds",#N/A,FALSE,"CONS BS"}</definedName>
    <definedName name="reagan5">{"reagan is",#N/A,FALSE,"CONS IS";"reagan na",#N/A,FALSE,"NOTE PAYMENTS";"reagan bs",#N/A,FALSE,"CONS BS";"reagan cf",#N/A,FALSE,"CONS BS";"reagan ds",#N/A,FALSE,"CONS BS"}</definedName>
    <definedName name="reagan55">{"reagan is",#N/A,FALSE,"CONS IS";"reagan na",#N/A,FALSE,"NOTE PAYMENTS";"reagan bs",#N/A,FALSE,"CONS BS";"reagan cf",#N/A,FALSE,"CONS BS";"reagan ds",#N/A,FALSE,"CONS BS"}</definedName>
    <definedName name="reagan7">{"reagan is",#N/A,FALSE,"CONS IS";"reagan na",#N/A,FALSE,"NOTE PAYMENTS";"reagan bs",#N/A,FALSE,"CONS BS";"reagan cf",#N/A,FALSE,"CONS BS";"reagan ds",#N/A,FALSE,"CONS BS"}</definedName>
    <definedName name="reagan9">{"reagan is",#N/A,FALSE,"CONS IS";"reagan na",#N/A,FALSE,"NOTE PAYMENTS";"reagan bs",#N/A,FALSE,"CONS BS";"reagan cf",#N/A,FALSE,"CONS BS";"reagan ds",#N/A,FALSE,"CONS BS"}</definedName>
    <definedName name="reagan99">{"reagan is",#N/A,FALSE,"CONS IS";"reagan na",#N/A,FALSE,"NOTE PAYMENTS";"reagan bs",#N/A,FALSE,"CONS BS";"reagan cf",#N/A,FALSE,"CONS BS";"reagan ds",#N/A,FALSE,"CONS BS"}</definedName>
    <definedName name="reajuste">{#N/A,#N/A,FALSE,"Aging Summary";#N/A,#N/A,FALSE,"Ratio Analysis";#N/A,#N/A,FALSE,"Test 120 Day Accts";#N/A,#N/A,FALSE,"Tickmarks"}</definedName>
    <definedName name="real_bill">#REF!</definedName>
    <definedName name="reality">{#N/A,#N/A,FALSE,"Title Page";#N/A,#N/A,FALSE,"Conclusions";#N/A,#N/A,FALSE,"Assum.";#N/A,#N/A,FALSE,"Sun  DCF-WC-Dep";#N/A,#N/A,FALSE,"MarketValue";#N/A,#N/A,FALSE,"BalSheet";#N/A,#N/A,FALSE,"WACC";#N/A,#N/A,FALSE,"PC+ Info.";#N/A,#N/A,FALSE,"PC+Info_2"}</definedName>
    <definedName name="REBUILD">#REF!</definedName>
    <definedName name="Rec">{"LAPO2N2",#N/A,FALSE,"CM";"TOTTEXAS",#N/A,FALSE,"CM";"LOUISIANA",#N/A,FALSE,"CM";"GENERALH2",#N/A,FALSE,"CM";"PRS",#N/A,FALSE,"CM";"PACKAGE",#N/A,FALSE,"CM";"OTHER",#N/A,FALSE,"CM"}</definedName>
    <definedName name="Recap">{#N/A,#N/A,FALSE,"IPO";#N/A,#N/A,FALSE,"DCF";#N/A,#N/A,FALSE,"LBO";#N/A,#N/A,FALSE,"MULT_VAL";#N/A,#N/A,FALSE,"Status Quo";#N/A,#N/A,FALSE,"Recap"}</definedName>
    <definedName name="RECAST16">{#N/A,#N/A,FALSE,"Pharm";#N/A,#N/A,FALSE,"WWCM"}</definedName>
    <definedName name="RECAST18">{#N/A,#N/A,FALSE,"REPORT"}</definedName>
    <definedName name="RECAST19">{#N/A,#N/A,FALSE,"REPORT"}</definedName>
    <definedName name="RECAST20">{#N/A,#N/A,FALSE,"1";#N/A,#N/A,FALSE,"2";#N/A,#N/A,FALSE,"16 - 17";#N/A,#N/A,FALSE,"18 - 19";#N/A,#N/A,FALSE,"26";#N/A,#N/A,FALSE,"27";#N/A,#N/A,FALSE,"28"}</definedName>
    <definedName name="RECAST21">{#N/A,#N/A,FALSE,"Pharm";#N/A,#N/A,FALSE,"WWCM"}</definedName>
    <definedName name="RECAST22">{"subs",#N/A,FALSE,"database ";"proportional",#N/A,FALSE,"database "}</definedName>
    <definedName name="RECAST23">{#N/A,#N/A,FALSE,"Pharm";#N/A,#N/A,FALSE,"WWCM"}</definedName>
    <definedName name="RECAST24">{#N/A,#N/A,FALSE,"Pharm";#N/A,#N/A,FALSE,"WWCM"}</definedName>
    <definedName name="RECAST25">{#N/A,#N/A,FALSE,"Pharm";#N/A,#N/A,FALSE,"WWCM"}</definedName>
    <definedName name="RECAST26">{#N/A,#N/A,FALSE,"Pharm";#N/A,#N/A,FALSE,"WWCM"}</definedName>
    <definedName name="RECAST27">{#N/A,#N/A,FALSE,"Pharm";#N/A,#N/A,FALSE,"WWCM"}</definedName>
    <definedName name="RECAST28">{#N/A,#N/A,FALSE,"Pharm";#N/A,#N/A,FALSE,"WWCM"}</definedName>
    <definedName name="RECAST29">{#N/A,#N/A,FALSE,"Pharm";#N/A,#N/A,FALSE,"WWCM"}</definedName>
    <definedName name="RECAST30">{#N/A,#N/A,FALSE,"Pharm";#N/A,#N/A,FALSE,"WWCM"}</definedName>
    <definedName name="RecHS">#REF!</definedName>
    <definedName name="RecLab">#REF!</definedName>
    <definedName name="reco">{TRUE,TRUE,31.75,28.75,446.25,227.25,FALSE,FALSE,TRUE,TRUE,0,1,#N/A,1,#N/A,9,11.7647058823529,1,FALSE,FALSE,1,TRUE,1,FALSE,100,"Swvu.MAIN.","ACwvu.MAIN.",1,FALSE,FALSE,0.75,0.75,0.5,0.5,2,"","",FALSE,FALSE,FALSE,FALSE,1,#N/A,1,4,"=R7C1:R197C15","=R4:R6",#N/A,#N/A,FALSE,FALSE,FALSE,1,65532,65532,FALSE,FALSE,TRUE,TRUE,TRUE}</definedName>
    <definedName name="Reconciliation">{TRUE,TRUE,-1.25,-15.5,484.5,276.75,FALSE,FALSE,TRUE,TRUE,0,12,#N/A,241,#N/A,9.34375,17.6923076923077,1,FALSE,FALSE,3,TRUE,1,FALSE,100,"Swvu.nwex.","ACwvu.nwex.",1,FALSE,FALSE,0.75,0.75,0.5,0.5,2,"","",FALSE,FALSE,FALSE,FALSE,1,#N/A,1,4,"=R186C1:R222C15","=R4:R6",#N/A,#N/A,FALSE,FALSE,FALSE,1,65532,65532,FALSE,FALSE,TRUE,TRUE,TRUE}</definedName>
    <definedName name="RecruitmentFees">#REF!</definedName>
    <definedName name="reddelicious">#REF!</definedName>
    <definedName name="REDEEM_PREF_STOCK">"REDEEM_PREF_STOCK"</definedName>
    <definedName name="RedefinePrintTableRange">#REF!</definedName>
    <definedName name="redo">{#N/A,#N/A,FALSE,"ACQ_GRAPHS";#N/A,#N/A,FALSE,"T_1 GRAPHS";#N/A,#N/A,FALSE,"T_2 GRAPHS";#N/A,#N/A,FALSE,"COMB_GRAPHS"}</definedName>
    <definedName name="redo_1">#REF!</definedName>
    <definedName name="redo_2">#REF!</definedName>
    <definedName name="Reduction">#REF!</definedName>
    <definedName name="reeag">{"reagan is",#N/A,FALSE,"CONS IS";"reagan na",#N/A,FALSE,"NOTE PAYMENTS";"reagan bs",#N/A,FALSE,"CONS BS";"reagan cf",#N/A,FALSE,"CONS BS";"reagan ds",#N/A,FALSE,"CONS BS"}</definedName>
    <definedName name="reear">#REF!</definedName>
    <definedName name="reeee">{#N/A,#N/A,FALSE,"Aging Summary";#N/A,#N/A,FALSE,"Ratio Analysis";#N/A,#N/A,FALSE,"Test 120 Day Accts";#N/A,#N/A,FALSE,"Tickmarks"}</definedName>
    <definedName name="reena2">{#N/A,#N/A,FALSE,"defi";#N/A,#N/A,FALSE,"alt2max";#N/A,#N/A,FALSE,"alt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Ref">#REF!</definedName>
    <definedName name="Refi">#REF!</definedName>
    <definedName name="RefinInt1">#REF!</definedName>
    <definedName name="RefinInt2">#REF!</definedName>
    <definedName name="RefinInt3">#REF!</definedName>
    <definedName name="RefinPrincipal1">#REF!</definedName>
    <definedName name="RefinPrincipal2">#REF!</definedName>
    <definedName name="RefinPrincipal3">#REF!</definedName>
    <definedName name="refradf">#REF!</definedName>
    <definedName name="refund1">#REF!</definedName>
    <definedName name="reg">{"'100'!$A$1:$M$83"}</definedName>
    <definedName name="regeg">#REF!</definedName>
    <definedName name="reggie">{#N/A,#N/A,FALSE,"Pharm";#N/A,#N/A,FALSE,"WWCM"}</definedName>
    <definedName name="reggie_1">#REF!</definedName>
    <definedName name="reggie_2">{#N/A,#N/A,FALSE,"Pharm";#N/A,#N/A,FALSE,"WWCM"}</definedName>
    <definedName name="reggie_3">{#N/A,#N/A,FALSE,"Pharm";#N/A,#N/A,FALSE,"WWCM"}</definedName>
    <definedName name="reggie_4">{#N/A,#N/A,FALSE,"Pharm";#N/A,#N/A,FALSE,"WWCM"}</definedName>
    <definedName name="region">#REF!</definedName>
    <definedName name="Region_Code">#REF!</definedName>
    <definedName name="RegionRock">#REF!</definedName>
    <definedName name="RegisteredUsers">{"'Customer Support Trends'!$A$1:$AB$13"}</definedName>
    <definedName name="RegisteredUsers2">{"'Customer Support Trends'!$A$1:$AB$13"}</definedName>
    <definedName name="RegMjrGrp">#REF!</definedName>
    <definedName name="regmult">#REF!</definedName>
    <definedName name="regprocprint">#REF!</definedName>
    <definedName name="regre">{#N/A,#N/A,FALSE,"A";#N/A,#N/A,FALSE,"B-TOT";#N/A,#N/A,FALSE,"Declaration1";#N/A,#N/A,FALSE,"Spravka1";#N/A,#N/A,FALSE,"A (2)";#N/A,#N/A,FALSE,"B-TOT (2)";#N/A,#N/A,FALSE,"Declaration1 (2)";#N/A,#N/A,FALSE,"Spravka1 (2)"}</definedName>
    <definedName name="regrg">#REF!</definedName>
    <definedName name="regtd">#REF!</definedName>
    <definedName name="regtrr">{0}</definedName>
    <definedName name="regvervgervg">{"Agg Output",#N/A,FALSE,"Operational Drivers Output";"NW Output",#N/A,FALSE,"Operational Drivers Output";"South Output",#N/A,FALSE,"Operational Drivers Output";"Central Output",#N/A,FALSE,"Operational Drivers Output"}</definedName>
    <definedName name="rehb">#REF!</definedName>
    <definedName name="rehb_1">#REF!</definedName>
    <definedName name="RehSens">#REF!</definedName>
    <definedName name="Reimbursement" localSheetId="4">[0]!Income CLASSIFICATION</definedName>
    <definedName name="Reimbursement" localSheetId="7">[0]!Income CLASSIFICATION</definedName>
    <definedName name="Reimbursement">Income CLASSIFICATION</definedName>
    <definedName name="reiter">{#N/A,#N/A,TRUE,"Report Cover";#N/A,#N/A,TRUE,"WW Gross Margin";#N/A,#N/A,TRUE,"Overhead";#N/A,#N/A,TRUE,"Mfg Variances";#N/A,#N/A,TRUE,"Prod Line $";#N/A,#N/A,TRUE,"Warranty Reserve";#N/A,#N/A,TRUE,"Inv by Loc";#N/A,#N/A,TRUE,"Consol Inv";#N/A,#N/A,TRUE,"Inv Reserves";#N/A,#N/A,TRUE,"E&amp;O";#N/A,#N/A,TRUE,"Inv Recon";#N/A,#N/A,TRUE,"Inv Accruals";#N/A,#N/A,TRUE,"Turns"}</definedName>
    <definedName name="rejbg">#REF!</definedName>
    <definedName name="rejbg_1">#REF!</definedName>
    <definedName name="rekjnb">#REF!</definedName>
    <definedName name="rekjnb_1">#REF!</definedName>
    <definedName name="Related">{#N/A,#N/A,FALSE,"Job Sched"}</definedName>
    <definedName name="Related_Ms">#REF!</definedName>
    <definedName name="relativevalue2">{#N/A,#N/A,FALSE,"Bakersfield PCs";#N/A,#N/A,FALSE,"Bremer PCs";#N/A,#N/A,FALSE,"Bakersfield Notebooks"}</definedName>
    <definedName name="relativevalue3">{#N/A,#N/A,FALSE,"Bakersfield PCs";#N/A,#N/A,FALSE,"Bremer PCs";#N/A,#N/A,FALSE,"Bakersfield Notebooks"}</definedName>
    <definedName name="RemarkMultiSeparator">#REF!</definedName>
    <definedName name="RemarkOptionList">#REF!</definedName>
    <definedName name="rename">{"Supporting Schedules",#N/A,FALSE,"Results"}</definedName>
    <definedName name="rename_of_wrn.CSC">#REF!</definedName>
    <definedName name="rename12">{#N/A,#N/A,FALSE,"SUMMARY";#N/A,#N/A,FALSE,"mcsh";#N/A,#N/A,FALSE,"vol&amp;rev";#N/A,#N/A,FALSE,"wkgcap";#N/A,#N/A,FALSE,"DEPR&amp;DT";#N/A,#N/A,FALSE,"ASSETS";#N/A,#N/A,FALSE,"NI&amp;OTH&amp;DIV";#N/A,#N/A,FALSE,"CASHFLOW";#N/A,#N/A,FALSE,"CAPEMPL";#N/A,#N/A,FALSE,"ROCE"}</definedName>
    <definedName name="rename2">{#N/A,#N/A,TRUE,"Summary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rename3">{#N/A,#N/A,TRUE,"Summary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rename4">{"TOTAL",#N/A,FALSE,"A";"FISCAL94",#N/A,FALSE,"A";"FISCAL95",#N/A,FALSE,"A";"FISCAL96",#N/A,FALSE,"A";"misc page",#N/A,FALSE,"A"}</definedName>
    <definedName name="rename5">{#N/A,#N/A,FALSE,"SUMMARY";#N/A,#N/A,FALSE,"mcsh";#N/A,#N/A,FALSE,"vol&amp;rev";#N/A,#N/A,FALSE,"wkgcap";#N/A,#N/A,FALSE,"DEPR&amp;DT";#N/A,#N/A,FALSE,"ASSETS";#N/A,#N/A,FALSE,"NI&amp;OTH&amp;DIV";#N/A,#N/A,FALSE,"CASHFLOW";#N/A,#N/A,FALSE,"CAPEMPL";#N/A,#N/A,FALSE,"ROCE"}</definedName>
    <definedName name="rename6">{#N/A,#N/A,FALSE,"SUMMARY";#N/A,#N/A,FALSE,"mcsh";#N/A,#N/A,FALSE,"vol&amp;rev";#N/A,#N/A,FALSE,"wkgcap";#N/A,#N/A,FALSE,"DEPR&amp;DT";#N/A,#N/A,FALSE,"ASSETS";#N/A,#N/A,FALSE,"NI&amp;OTH&amp;DIV";#N/A,#N/A,FALSE,"CASHFLOW";#N/A,#N/A,FALSE,"CAPEMPL";#N/A,#N/A,FALSE,"ROCE"}</definedName>
    <definedName name="renamedbla">{#N/A,#N/A,TRUE,"Main assumptions";#N/A,#N/A,TRUE,"Subscriber projections";#N/A,#N/A,TRUE,"Revenues";#N/A,#N/A,TRUE,"Opex";#N/A,#N/A,TRUE,"Capex";#N/A,#N/A,TRUE,"Working capital";#N/A,#N/A,TRUE,"P&amp;L";#N/A,#N/A,TRUE,"Cash";#N/A,#N/A,TRUE,"Balance";#N/A,#N/A,TRUE,"Valuation";#N/A,#N/A,TRUE,"Bench"}</definedName>
    <definedName name="renamedbla_2">{#N/A,#N/A,TRUE,"Main assumptions";#N/A,#N/A,TRUE,"Subscriber projections";#N/A,#N/A,TRUE,"Revenues";#N/A,#N/A,TRUE,"Opex";#N/A,#N/A,TRUE,"Capex";#N/A,#N/A,TRUE,"Working capital";#N/A,#N/A,TRUE,"P&amp;L";#N/A,#N/A,TRUE,"Cash";#N/A,#N/A,TRUE,"Balance";#N/A,#N/A,TRUE,"Valuation";#N/A,#N/A,TRUE,"Bench"}</definedName>
    <definedName name="renamedbla1">{#N/A,#N/A,TRUE,"Main assumptions";#N/A,#N/A,TRUE,"Subscriber projections";#N/A,#N/A,TRUE,"Revenues";#N/A,#N/A,TRUE,"Opex";#N/A,#N/A,TRUE,"Capex";#N/A,#N/A,TRUE,"Working capital";#N/A,#N/A,TRUE,"P&amp;L";#N/A,#N/A,TRUE,"Cash";#N/A,#N/A,TRUE,"Balance";#N/A,#N/A,TRUE,"Valuation";#N/A,#N/A,TRUE,"Bench"}</definedName>
    <definedName name="renameddeleteme">{"PA1",#N/A,FALSE,"BORDMW";"pa2",#N/A,FALSE,"BORDMW";"PA3",#N/A,FALSE,"BORDMW";"PA4",#N/A,FALSE,"BORDMW"}</definedName>
    <definedName name="renata">{"'comite'!$A$9:$G$44","'comite'!$A$1:$G$6"}</definedName>
    <definedName name="renatar">{"'comite'!$A$9:$G$44","'comite'!$A$1:$G$6"}</definedName>
    <definedName name="Rene">{"'Customer Support Trends'!$A$1:$AB$13"}</definedName>
    <definedName name="rene_registered3">{"'Customer Support Trends'!$A$1:$AB$13"}</definedName>
    <definedName name="rene_registeredusers2">{"'Customer Support Trends'!$A$1:$AB$13"}</definedName>
    <definedName name="Rene2">{"'Customer Support Trends'!$A$1:$AB$13"}</definedName>
    <definedName name="RENT">#REF!</definedName>
    <definedName name="rental">2050</definedName>
    <definedName name="renwcal">#REF!</definedName>
    <definedName name="reone">{#N/A,#N/A,FALSE,"ACQ_GRAPHS";#N/A,#N/A,FALSE,"T_1 GRAPHS";#N/A,#N/A,FALSE,"T_2 GRAPHS";#N/A,#N/A,FALSE,"COMB_GRAPHS"}</definedName>
    <definedName name="rep">{#N/A,#N/A,TRUE,"Récap. TDS";#N/A,#N/A,TRUE,"recap 2";#N/A,#N/A,TRUE,"marché";#N/A,#N/A,TRUE,"couts des reversements TD";#N/A,#N/A,TRUE,"infor, frais gén, S-B, frais fi";#N/A,#N/A,TRUE,"Charges d'exploitation";#N/A,#N/A,TRUE,"marketing";#N/A,#N/A,TRUE,"Coût de gestion et fidélisation";#N/A,#N/A,TRUE,"couts d'acquisition";#N/A,#N/A,TRUE,"effectifs";#N/A,#N/A,TRUE,"Inv. S-Box_Amt";#N/A,#N/A,TRUE,"comparaison BP JFB_SNCF13";#N/A,#N/A,TRUE,"synthèse";#N/A,#N/A,TRUE,"graph. cash-flow";#N/A,#N/A,TRUE,"graph tx de marge";#N/A,#N/A,TRUE,"graph tx de marge";#N/A,#N/A,TRUE,"graph evol trafic";#N/A,#N/A,TRUE,"graph mn abonné"}</definedName>
    <definedName name="Rep_1">{"Case Reserves",#N/A,FALSE,"Diagnostics";"Implied Outstanding Loss",#N/A,FALSE,"Diagnostics";"Paid Loss By Reported Loss",#N/A,FALSE,"Diagnostics";"Paid Loss By Closed Claims",#N/A,FALSE,"Diagnostics";"Reported Loss By Exposure",#N/A,FALSE,"Diagnostics";"Reported Claims By Exposure",#N/A,FALSE,"Diagnostics"}</definedName>
    <definedName name="Rep_1_1">{"Case Reserves",#N/A,FALSE,"Diagnostics";"Implied Outstanding Loss",#N/A,FALSE,"Diagnostics";"Paid Loss By Reported Loss",#N/A,FALSE,"Diagnostics";"Paid Loss By Closed Claims",#N/A,FALSE,"Diagnostics";"Reported Loss By Exposure",#N/A,FALSE,"Diagnostics";"Reported Claims By Exposure",#N/A,FALSE,"Diagnostics"}</definedName>
    <definedName name="Rep_1_2">{"Case Reserves",#N/A,FALSE,"Diagnostics";"Implied Outstanding Loss",#N/A,FALSE,"Diagnostics";"Paid Loss By Reported Loss",#N/A,FALSE,"Diagnostics";"Paid Loss By Closed Claims",#N/A,FALSE,"Diagnostics";"Reported Loss By Exposure",#N/A,FALSE,"Diagnostics";"Reported Claims By Exposure",#N/A,FALSE,"Diagnostics"}</definedName>
    <definedName name="Rep_1_3">{"Case Reserves",#N/A,FALSE,"Diagnostics";"Implied Outstanding Loss",#N/A,FALSE,"Diagnostics";"Paid Loss By Reported Loss",#N/A,FALSE,"Diagnostics";"Paid Loss By Closed Claims",#N/A,FALSE,"Diagnostics";"Reported Loss By Exposure",#N/A,FALSE,"Diagnostics";"Reported Claims By Exposure",#N/A,FALSE,"Diagnostics"}</definedName>
    <definedName name="Rep_1_4">{"Case Reserves",#N/A,FALSE,"Diagnostics";"Implied Outstanding Loss",#N/A,FALSE,"Diagnostics";"Paid Loss By Reported Loss",#N/A,FALSE,"Diagnostics";"Paid Loss By Closed Claims",#N/A,FALSE,"Diagnostics";"Reported Loss By Exposure",#N/A,FALSE,"Diagnostics";"Reported Claims By Exposure",#N/A,FALSE,"Diagnostics"}</definedName>
    <definedName name="Rep_1_5">{"Case Reserves",#N/A,FALSE,"Diagnostics";"Implied Outstanding Loss",#N/A,FALSE,"Diagnostics";"Paid Loss By Reported Loss",#N/A,FALSE,"Diagnostics";"Paid Loss By Closed Claims",#N/A,FALSE,"Diagnostics";"Reported Loss By Exposure",#N/A,FALSE,"Diagnostics";"Reported Claims By Exposure",#N/A,FALSE,"Diagnostics"}</definedName>
    <definedName name="Rep_2">{"Case Reserves",#N/A,FALSE,"Diagnostics";"Implied Outstanding Loss",#N/A,FALSE,"Diagnostics";"Paid Loss By Reported Loss",#N/A,FALSE,"Diagnostics";"Paid Loss By Closed Claims",#N/A,FALSE,"Diagnostics";"Reported Loss By Exposure",#N/A,FALSE,"Diagnostics";"Reported Claims By Exposure",#N/A,FALSE,"Diagnostics"}</definedName>
    <definedName name="Rep_2_1">{"Case Reserves",#N/A,FALSE,"Diagnostics";"Implied Outstanding Loss",#N/A,FALSE,"Diagnostics";"Paid Loss By Reported Loss",#N/A,FALSE,"Diagnostics";"Paid Loss By Closed Claims",#N/A,FALSE,"Diagnostics";"Reported Loss By Exposure",#N/A,FALSE,"Diagnostics";"Reported Claims By Exposure",#N/A,FALSE,"Diagnostics"}</definedName>
    <definedName name="Rep_2_2">{"Case Reserves",#N/A,FALSE,"Diagnostics";"Implied Outstanding Loss",#N/A,FALSE,"Diagnostics";"Paid Loss By Reported Loss",#N/A,FALSE,"Diagnostics";"Paid Loss By Closed Claims",#N/A,FALSE,"Diagnostics";"Reported Loss By Exposure",#N/A,FALSE,"Diagnostics";"Reported Claims By Exposure",#N/A,FALSE,"Diagnostics"}</definedName>
    <definedName name="Rep_2_3">{"Case Reserves",#N/A,FALSE,"Diagnostics";"Implied Outstanding Loss",#N/A,FALSE,"Diagnostics";"Paid Loss By Reported Loss",#N/A,FALSE,"Diagnostics";"Paid Loss By Closed Claims",#N/A,FALSE,"Diagnostics";"Reported Loss By Exposure",#N/A,FALSE,"Diagnostics";"Reported Claims By Exposure",#N/A,FALSE,"Diagnostics"}</definedName>
    <definedName name="Rep_2_4">{"Case Reserves",#N/A,FALSE,"Diagnostics";"Implied Outstanding Loss",#N/A,FALSE,"Diagnostics";"Paid Loss By Reported Loss",#N/A,FALSE,"Diagnostics";"Paid Loss By Closed Claims",#N/A,FALSE,"Diagnostics";"Reported Loss By Exposure",#N/A,FALSE,"Diagnostics";"Reported Claims By Exposure",#N/A,FALSE,"Diagnostics"}</definedName>
    <definedName name="Rep_2_5">{"Case Reserves",#N/A,FALSE,"Diagnostics";"Implied Outstanding Loss",#N/A,FALSE,"Diagnostics";"Paid Loss By Reported Loss",#N/A,FALSE,"Diagnostics";"Paid Loss By Closed Claims",#N/A,FALSE,"Diagnostics";"Reported Loss By Exposure",#N/A,FALSE,"Diagnostics";"Reported Claims By Exposure",#N/A,FALSE,"Diagnostics"}</definedName>
    <definedName name="Rep_3">{"Case Reserves",#N/A,FALSE,"Diagnostics";"Implied Outstanding Loss",#N/A,FALSE,"Diagnostics";"Paid Loss By Reported Loss",#N/A,FALSE,"Diagnostics";"Paid Loss By Closed Claims",#N/A,FALSE,"Diagnostics";"Reported Loss By Exposure",#N/A,FALSE,"Diagnostics";"Reported Claims By Exposure",#N/A,FALSE,"Diagnostics"}</definedName>
    <definedName name="Rep_3_1">{"Case Reserves",#N/A,FALSE,"Diagnostics";"Implied Outstanding Loss",#N/A,FALSE,"Diagnostics";"Paid Loss By Reported Loss",#N/A,FALSE,"Diagnostics";"Paid Loss By Closed Claims",#N/A,FALSE,"Diagnostics";"Reported Loss By Exposure",#N/A,FALSE,"Diagnostics";"Reported Claims By Exposure",#N/A,FALSE,"Diagnostics"}</definedName>
    <definedName name="Rep_3_2">{"Case Reserves",#N/A,FALSE,"Diagnostics";"Implied Outstanding Loss",#N/A,FALSE,"Diagnostics";"Paid Loss By Reported Loss",#N/A,FALSE,"Diagnostics";"Paid Loss By Closed Claims",#N/A,FALSE,"Diagnostics";"Reported Loss By Exposure",#N/A,FALSE,"Diagnostics";"Reported Claims By Exposure",#N/A,FALSE,"Diagnostics"}</definedName>
    <definedName name="Rep_3_3">{"Case Reserves",#N/A,FALSE,"Diagnostics";"Implied Outstanding Loss",#N/A,FALSE,"Diagnostics";"Paid Loss By Reported Loss",#N/A,FALSE,"Diagnostics";"Paid Loss By Closed Claims",#N/A,FALSE,"Diagnostics";"Reported Loss By Exposure",#N/A,FALSE,"Diagnostics";"Reported Claims By Exposure",#N/A,FALSE,"Diagnostics"}</definedName>
    <definedName name="Rep_3_4">{"Case Reserves",#N/A,FALSE,"Diagnostics";"Implied Outstanding Loss",#N/A,FALSE,"Diagnostics";"Paid Loss By Reported Loss",#N/A,FALSE,"Diagnostics";"Paid Loss By Closed Claims",#N/A,FALSE,"Diagnostics";"Reported Loss By Exposure",#N/A,FALSE,"Diagnostics";"Reported Claims By Exposure",#N/A,FALSE,"Diagnostics"}</definedName>
    <definedName name="Rep_3_5">{"Case Reserves",#N/A,FALSE,"Diagnostics";"Implied Outstanding Loss",#N/A,FALSE,"Diagnostics";"Paid Loss By Reported Loss",#N/A,FALSE,"Diagnostics";"Paid Loss By Closed Claims",#N/A,FALSE,"Diagnostics";"Reported Loss By Exposure",#N/A,FALSE,"Diagnostics";"Reported Claims By Exposure",#N/A,FALSE,"Diagnostics"}</definedName>
    <definedName name="Rep_4">{"Case Reserves",#N/A,FALSE,"Diagnostics";"Implied Outstanding Loss",#N/A,FALSE,"Diagnostics";"Paid Loss By Reported Loss",#N/A,FALSE,"Diagnostics";"Paid Loss By Closed Claims",#N/A,FALSE,"Diagnostics";"Reported Loss By Exposure",#N/A,FALSE,"Diagnostics";"Reported Claims By Exposure",#N/A,FALSE,"Diagnostics"}</definedName>
    <definedName name="Rep_4_1">{"Case Reserves",#N/A,FALSE,"Diagnostics";"Implied Outstanding Loss",#N/A,FALSE,"Diagnostics";"Paid Loss By Reported Loss",#N/A,FALSE,"Diagnostics";"Paid Loss By Closed Claims",#N/A,FALSE,"Diagnostics";"Reported Loss By Exposure",#N/A,FALSE,"Diagnostics";"Reported Claims By Exposure",#N/A,FALSE,"Diagnostics"}</definedName>
    <definedName name="Rep_4_2">{"Case Reserves",#N/A,FALSE,"Diagnostics";"Implied Outstanding Loss",#N/A,FALSE,"Diagnostics";"Paid Loss By Reported Loss",#N/A,FALSE,"Diagnostics";"Paid Loss By Closed Claims",#N/A,FALSE,"Diagnostics";"Reported Loss By Exposure",#N/A,FALSE,"Diagnostics";"Reported Claims By Exposure",#N/A,FALSE,"Diagnostics"}</definedName>
    <definedName name="Rep_4_3">{"Case Reserves",#N/A,FALSE,"Diagnostics";"Implied Outstanding Loss",#N/A,FALSE,"Diagnostics";"Paid Loss By Reported Loss",#N/A,FALSE,"Diagnostics";"Paid Loss By Closed Claims",#N/A,FALSE,"Diagnostics";"Reported Loss By Exposure",#N/A,FALSE,"Diagnostics";"Reported Claims By Exposure",#N/A,FALSE,"Diagnostics"}</definedName>
    <definedName name="Rep_4_4">{"Case Reserves",#N/A,FALSE,"Diagnostics";"Implied Outstanding Loss",#N/A,FALSE,"Diagnostics";"Paid Loss By Reported Loss",#N/A,FALSE,"Diagnostics";"Paid Loss By Closed Claims",#N/A,FALSE,"Diagnostics";"Reported Loss By Exposure",#N/A,FALSE,"Diagnostics";"Reported Claims By Exposure",#N/A,FALSE,"Diagnostics"}</definedName>
    <definedName name="Rep_4_5">{"Case Reserves",#N/A,FALSE,"Diagnostics";"Implied Outstanding Loss",#N/A,FALSE,"Diagnostics";"Paid Loss By Reported Loss",#N/A,FALSE,"Diagnostics";"Paid Loss By Closed Claims",#N/A,FALSE,"Diagnostics";"Reported Loss By Exposure",#N/A,FALSE,"Diagnostics";"Reported Claims By Exposure",#N/A,FALSE,"Diagnostics"}</definedName>
    <definedName name="Rep_5">{"Case Reserves",#N/A,FALSE,"Diagnostics";"Implied Outstanding Loss",#N/A,FALSE,"Diagnostics";"Paid Loss By Reported Loss",#N/A,FALSE,"Diagnostics";"Paid Loss By Closed Claims",#N/A,FALSE,"Diagnostics";"Reported Loss By Exposure",#N/A,FALSE,"Diagnostics";"Reported Claims By Exposure",#N/A,FALSE,"Diagnostics"}</definedName>
    <definedName name="Rep_5_1">{"Case Reserves",#N/A,FALSE,"Diagnostics";"Implied Outstanding Loss",#N/A,FALSE,"Diagnostics";"Paid Loss By Reported Loss",#N/A,FALSE,"Diagnostics";"Paid Loss By Closed Claims",#N/A,FALSE,"Diagnostics";"Reported Loss By Exposure",#N/A,FALSE,"Diagnostics";"Reported Claims By Exposure",#N/A,FALSE,"Diagnostics"}</definedName>
    <definedName name="Rep_5_2">{"Case Reserves",#N/A,FALSE,"Diagnostics";"Implied Outstanding Loss",#N/A,FALSE,"Diagnostics";"Paid Loss By Reported Loss",#N/A,FALSE,"Diagnostics";"Paid Loss By Closed Claims",#N/A,FALSE,"Diagnostics";"Reported Loss By Exposure",#N/A,FALSE,"Diagnostics";"Reported Claims By Exposure",#N/A,FALSE,"Diagnostics"}</definedName>
    <definedName name="Rep_5_3">{"Case Reserves",#N/A,FALSE,"Diagnostics";"Implied Outstanding Loss",#N/A,FALSE,"Diagnostics";"Paid Loss By Reported Loss",#N/A,FALSE,"Diagnostics";"Paid Loss By Closed Claims",#N/A,FALSE,"Diagnostics";"Reported Loss By Exposure",#N/A,FALSE,"Diagnostics";"Reported Claims By Exposure",#N/A,FALSE,"Diagnostics"}</definedName>
    <definedName name="Rep_5_4">{"Case Reserves",#N/A,FALSE,"Diagnostics";"Implied Outstanding Loss",#N/A,FALSE,"Diagnostics";"Paid Loss By Reported Loss",#N/A,FALSE,"Diagnostics";"Paid Loss By Closed Claims",#N/A,FALSE,"Diagnostics";"Reported Loss By Exposure",#N/A,FALSE,"Diagnostics";"Reported Claims By Exposure",#N/A,FALSE,"Diagnostics"}</definedName>
    <definedName name="Rep_5_5">{"Case Reserves",#N/A,FALSE,"Diagnostics";"Implied Outstanding Loss",#N/A,FALSE,"Diagnostics";"Paid Loss By Reported Loss",#N/A,FALSE,"Diagnostics";"Paid Loss By Closed Claims",#N/A,FALSE,"Diagnostics";"Reported Loss By Exposure",#N/A,FALSE,"Diagnostics";"Reported Claims By Exposure",#N/A,FALSE,"Diagnostics"}</definedName>
    <definedName name="rep_vals">#REF!</definedName>
    <definedName name="RepairedName0004">"iQShowAnnual"</definedName>
    <definedName name="RepairedName0035">"iQShowAnnual"</definedName>
    <definedName name="RepairedName0074">"iQShowAnnual"</definedName>
    <definedName name="RepairedName0302">"iQShowAnnual"</definedName>
    <definedName name="RepairedName2249">"iQShowAnnual"</definedName>
    <definedName name="Repairs">{#N/A,#N/A,TRUE,"Summary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RepayDate">#REF!</definedName>
    <definedName name="REPMONTH">#REF!</definedName>
    <definedName name="REPO_FEES">#REF!</definedName>
    <definedName name="reporev">#REF!</definedName>
    <definedName name="Report">#REF!</definedName>
    <definedName name="Report_Divisor">1000</definedName>
    <definedName name="Report_Divisor_000">1000000</definedName>
    <definedName name="Report_ID">"AL"</definedName>
    <definedName name="Report_Names">#REF!</definedName>
    <definedName name="report_object">"Button 1"</definedName>
    <definedName name="Report_Version_3">"A1"</definedName>
    <definedName name="Report_Version_4">"A1"</definedName>
    <definedName name="report10">#REF!</definedName>
    <definedName name="ReportCreated">TRUE</definedName>
    <definedName name="ReportGroup">0</definedName>
    <definedName name="reporting">#REF!</definedName>
    <definedName name="Reporting_Month">MONTH(#REF!)</definedName>
    <definedName name="ReportPage1">{"Annual_Income",#N/A,FALSE,"Report Page";"Balance_Cash_Flow",#N/A,FALSE,"Report Page";"Quarterly_Income",#N/A,FALSE,"Report Page"}</definedName>
    <definedName name="REPORTS">#REF!</definedName>
    <definedName name="reports2">#REF!</definedName>
    <definedName name="ReportTitle1">#REF!</definedName>
    <definedName name="reps">{"FY03_Assets",#N/A,FALSE,"Fin Stmt Budget";"FY03_Liabilities",#N/A,FALSE,"Fin Stmt Budget";"FY03_Inc_Stmt",#N/A,FALSE,"Fin Stmt Budget";"FY03_SOCF",#N/A,FALSE,"Fin Stmt Budget"}</definedName>
    <definedName name="ReptListAdd">#REF!</definedName>
    <definedName name="reqkj">#REF!</definedName>
    <definedName name="reqkj_1">#REF!</definedName>
    <definedName name="rer">#REF!</definedName>
    <definedName name="rere">{#N/A,#N/A,FALSE,"ORIX CSC"}</definedName>
    <definedName name="rerer">#REF!</definedName>
    <definedName name="rerere">{"mgmt forecast",#N/A,FALSE,"Mgmt Forecast";"dcf table",#N/A,FALSE,"Mgmt Forecast";"sensitivity",#N/A,FALSE,"Mgmt Forecast";"table inputs",#N/A,FALSE,"Mgmt Forecast";"calculations",#N/A,FALSE,"Mgmt Forecast"}</definedName>
    <definedName name="rerererere">{#N/A,#N/A,FALSE,"PERSONAL"}</definedName>
    <definedName name="RESEARCH_DEV">"RESEARCH_DEV"</definedName>
    <definedName name="Reserve">{#N/A,#N/A,FALSE,"ws investments";#N/A,#N/A,FALSE,"profit";#N/A,#N/A,FALSE,"cash";#N/A,#N/A,FALSE,"puritan";#N/A,#N/A,FALSE,"magellan";#N/A,#N/A,FALSE,"equity";#N/A,#N/A,FALSE,"bond";#N/A,#N/A,FALSE,"int'l";#N/A,#N/A,FALSE,"loan";#N/A,#N/A,FALSE,"clearing";#N/A,#N/A,FALSE,"distrib"}</definedName>
    <definedName name="Reserve_Ms">#REF!</definedName>
    <definedName name="ResetItemView">#REF!</definedName>
    <definedName name="resolve">{"PLState",#N/A,FALSE,"FState"}</definedName>
    <definedName name="resolve.xls">{"VarDetail",#N/A,FALSE,"FState"}</definedName>
    <definedName name="resolve2">{"VarDetail",#N/A,FALSE,"FState"}</definedName>
    <definedName name="resolvo">{"PLState",#N/A,FALSE,"FState"}</definedName>
    <definedName name="resources">{#N/A,#N/A,FALSE,"Assessment";#N/A,#N/A,FALSE,"Staffing";#N/A,#N/A,FALSE,"Hires";#N/A,#N/A,FALSE,"Assumptions"}</definedName>
    <definedName name="resources_1">{#N/A,#N/A,FALSE,"Assessment";#N/A,#N/A,FALSE,"Staffing";#N/A,#N/A,FALSE,"Hires";#N/A,#N/A,FALSE,"Assumptions"}</definedName>
    <definedName name="resources_1_1">{#N/A,#N/A,FALSE,"Assessment";#N/A,#N/A,FALSE,"Staffing";#N/A,#N/A,FALSE,"Hires";#N/A,#N/A,FALSE,"Assumptions"}</definedName>
    <definedName name="resources_1_2">{#N/A,#N/A,FALSE,"Assessment";#N/A,#N/A,FALSE,"Staffing";#N/A,#N/A,FALSE,"Hires";#N/A,#N/A,FALSE,"Assumptions"}</definedName>
    <definedName name="resources_1_3">{#N/A,#N/A,FALSE,"Assessment";#N/A,#N/A,FALSE,"Staffing";#N/A,#N/A,FALSE,"Hires";#N/A,#N/A,FALSE,"Assumptions"}</definedName>
    <definedName name="resources_1_4">{#N/A,#N/A,FALSE,"Assessment";#N/A,#N/A,FALSE,"Staffing";#N/A,#N/A,FALSE,"Hires";#N/A,#N/A,FALSE,"Assumptions"}</definedName>
    <definedName name="resources_1_5">{#N/A,#N/A,FALSE,"Assessment";#N/A,#N/A,FALSE,"Staffing";#N/A,#N/A,FALSE,"Hires";#N/A,#N/A,FALSE,"Assumptions"}</definedName>
    <definedName name="resources_2">{#N/A,#N/A,FALSE,"Assessment";#N/A,#N/A,FALSE,"Staffing";#N/A,#N/A,FALSE,"Hires";#N/A,#N/A,FALSE,"Assumptions"}</definedName>
    <definedName name="resources_2_1">{#N/A,#N/A,FALSE,"Assessment";#N/A,#N/A,FALSE,"Staffing";#N/A,#N/A,FALSE,"Hires";#N/A,#N/A,FALSE,"Assumptions"}</definedName>
    <definedName name="resources_2_2">{#N/A,#N/A,FALSE,"Assessment";#N/A,#N/A,FALSE,"Staffing";#N/A,#N/A,FALSE,"Hires";#N/A,#N/A,FALSE,"Assumptions"}</definedName>
    <definedName name="resources_2_3">{#N/A,#N/A,FALSE,"Assessment";#N/A,#N/A,FALSE,"Staffing";#N/A,#N/A,FALSE,"Hires";#N/A,#N/A,FALSE,"Assumptions"}</definedName>
    <definedName name="resources_2_4">{#N/A,#N/A,FALSE,"Assessment";#N/A,#N/A,FALSE,"Staffing";#N/A,#N/A,FALSE,"Hires";#N/A,#N/A,FALSE,"Assumptions"}</definedName>
    <definedName name="resources_2_5">{#N/A,#N/A,FALSE,"Assessment";#N/A,#N/A,FALSE,"Staffing";#N/A,#N/A,FALSE,"Hires";#N/A,#N/A,FALSE,"Assumptions"}</definedName>
    <definedName name="resources_3">{#N/A,#N/A,FALSE,"Assessment";#N/A,#N/A,FALSE,"Staffing";#N/A,#N/A,FALSE,"Hires";#N/A,#N/A,FALSE,"Assumptions"}</definedName>
    <definedName name="resources_3_1">{#N/A,#N/A,FALSE,"Assessment";#N/A,#N/A,FALSE,"Staffing";#N/A,#N/A,FALSE,"Hires";#N/A,#N/A,FALSE,"Assumptions"}</definedName>
    <definedName name="resources_3_2">{#N/A,#N/A,FALSE,"Assessment";#N/A,#N/A,FALSE,"Staffing";#N/A,#N/A,FALSE,"Hires";#N/A,#N/A,FALSE,"Assumptions"}</definedName>
    <definedName name="resources_3_3">{#N/A,#N/A,FALSE,"Assessment";#N/A,#N/A,FALSE,"Staffing";#N/A,#N/A,FALSE,"Hires";#N/A,#N/A,FALSE,"Assumptions"}</definedName>
    <definedName name="resources_3_4">{#N/A,#N/A,FALSE,"Assessment";#N/A,#N/A,FALSE,"Staffing";#N/A,#N/A,FALSE,"Hires";#N/A,#N/A,FALSE,"Assumptions"}</definedName>
    <definedName name="resources_3_5">{#N/A,#N/A,FALSE,"Assessment";#N/A,#N/A,FALSE,"Staffing";#N/A,#N/A,FALSE,"Hires";#N/A,#N/A,FALSE,"Assumptions"}</definedName>
    <definedName name="resources_4">{#N/A,#N/A,FALSE,"Assessment";#N/A,#N/A,FALSE,"Staffing";#N/A,#N/A,FALSE,"Hires";#N/A,#N/A,FALSE,"Assumptions"}</definedName>
    <definedName name="resources_4_1">{#N/A,#N/A,FALSE,"Assessment";#N/A,#N/A,FALSE,"Staffing";#N/A,#N/A,FALSE,"Hires";#N/A,#N/A,FALSE,"Assumptions"}</definedName>
    <definedName name="resources_4_2">{#N/A,#N/A,FALSE,"Assessment";#N/A,#N/A,FALSE,"Staffing";#N/A,#N/A,FALSE,"Hires";#N/A,#N/A,FALSE,"Assumptions"}</definedName>
    <definedName name="resources_4_3">{#N/A,#N/A,FALSE,"Assessment";#N/A,#N/A,FALSE,"Staffing";#N/A,#N/A,FALSE,"Hires";#N/A,#N/A,FALSE,"Assumptions"}</definedName>
    <definedName name="resources_4_4">{#N/A,#N/A,FALSE,"Assessment";#N/A,#N/A,FALSE,"Staffing";#N/A,#N/A,FALSE,"Hires";#N/A,#N/A,FALSE,"Assumptions"}</definedName>
    <definedName name="resources_4_5">{#N/A,#N/A,FALSE,"Assessment";#N/A,#N/A,FALSE,"Staffing";#N/A,#N/A,FALSE,"Hires";#N/A,#N/A,FALSE,"Assumptions"}</definedName>
    <definedName name="resources_5">{#N/A,#N/A,FALSE,"Assessment";#N/A,#N/A,FALSE,"Staffing";#N/A,#N/A,FALSE,"Hires";#N/A,#N/A,FALSE,"Assumptions"}</definedName>
    <definedName name="resources_5_1">{#N/A,#N/A,FALSE,"Assessment";#N/A,#N/A,FALSE,"Staffing";#N/A,#N/A,FALSE,"Hires";#N/A,#N/A,FALSE,"Assumptions"}</definedName>
    <definedName name="resources_5_2">{#N/A,#N/A,FALSE,"Assessment";#N/A,#N/A,FALSE,"Staffing";#N/A,#N/A,FALSE,"Hires";#N/A,#N/A,FALSE,"Assumptions"}</definedName>
    <definedName name="resources_5_3">{#N/A,#N/A,FALSE,"Assessment";#N/A,#N/A,FALSE,"Staffing";#N/A,#N/A,FALSE,"Hires";#N/A,#N/A,FALSE,"Assumptions"}</definedName>
    <definedName name="resources_5_4">{#N/A,#N/A,FALSE,"Assessment";#N/A,#N/A,FALSE,"Staffing";#N/A,#N/A,FALSE,"Hires";#N/A,#N/A,FALSE,"Assumptions"}</definedName>
    <definedName name="resources_5_5">{#N/A,#N/A,FALSE,"Assessment";#N/A,#N/A,FALSE,"Staffing";#N/A,#N/A,FALSE,"Hires";#N/A,#N/A,FALSE,"Assumptions"}</definedName>
    <definedName name="resp.">{#N/A,#N/A,FALSE,"Pharm";#N/A,#N/A,FALSE,"WWCM"}</definedName>
    <definedName name="resp._1">#REF!</definedName>
    <definedName name="resp._2">{#N/A,#N/A,FALSE,"Pharm";#N/A,#N/A,FALSE,"WWCM"}</definedName>
    <definedName name="resp._3">{#N/A,#N/A,FALSE,"Pharm";#N/A,#N/A,FALSE,"WWCM"}</definedName>
    <definedName name="resp._4">{#N/A,#N/A,FALSE,"Pharm";#N/A,#N/A,FALSE,"WWCM"}</definedName>
    <definedName name="RestatedActuals">{#N/A,#N/A,FALSE,"Aging Summary";#N/A,#N/A,FALSE,"Ratio Analysis";#N/A,#N/A,FALSE,"Test 120 Day Accts";#N/A,#N/A,FALSE,"Tickmarks"}</definedName>
    <definedName name="RestatedActuals_1">#REF!</definedName>
    <definedName name="RestatedActuals_2">#REF!</definedName>
    <definedName name="Resto">#REF!</definedName>
    <definedName name="Restr">{"QTR2",#N/A,FALSE,"OTK6_27";#N/A,#N/A,FALSE,"Q2 Detail";"SIXMTH",#N/A,FALSE,"OTK6_27";"qtr3",#N/A,FALSE,"OTK6_27";#N/A,#N/A,FALSE,"Q3 Detail";"NINEMTH",#N/A,FALSE,"OTK6_27";"qtr4",#N/A,FALSE,"OTK6_27";#N/A,#N/A,FALSE,"Q4 Detail";"YEAR",#N/A,FALSE,"OTK6_27"}</definedName>
    <definedName name="resultatyk2">{#N/A,#N/A,FALSE,"IMMO ET AMORT";#N/A,#N/A,FALSE,"DOTATIONS";#N/A,#N/A,FALSE,"FOND DE COMMERCE";#N/A,#N/A,FALSE,"AUTRES TITRES";#N/A,#N/A,FALSE,"DEPREC TITRES";#N/A,#N/A,FALSE,"IMMO FINANCIERES";#N/A,#N/A,FALSE,"AUTRES TITRES IMMOB";#N/A,#N/A,FALSE,"PRETS";#N/A,#N/A,FALSE,"STOCKS ET EC";#N/A,#N/A,FALSE,"RAPPROCHE GEN_ANA";#N/A,#N/A,FALSE,"DEPRECIATION STOCK";#N/A,#N/A,FALSE,"PROV DEP STOCK";#N/A,#N/A,FALSE,"FOUR AVANCE_ACOMPTE";#N/A,#N/A,FALSE,"CREANCE EXPLOIT";#N/A,#N/A,FALSE,"PROV DEP CLT DOUTEUX";#N/A,#N/A,FALSE,"CREANCE EXPLOIT AUTRES";#N/A,#N/A,FALSE,"DISPONIBILITES";#N/A,#N/A,FALSE,"C.C.A.";#N/A,#N/A,FALSE,"ECART CONVER ACTIF";#N/A,#N/A,FALSE,"RECLT DIFF INCORPO";#N/A,#N/A,FALSE,"BILAN ACTIF"}</definedName>
    <definedName name="resultatyk2bis">{#N/A,#N/A,FALSE,"IMMO ET AMORT";#N/A,#N/A,FALSE,"DOTATIONS";#N/A,#N/A,FALSE,"FOND DE COMMERCE";#N/A,#N/A,FALSE,"AUTRES TITRES";#N/A,#N/A,FALSE,"DEPREC TITRES";#N/A,#N/A,FALSE,"IMMO FINANCIERES";#N/A,#N/A,FALSE,"AUTRES TITRES IMMOB";#N/A,#N/A,FALSE,"PRETS";#N/A,#N/A,FALSE,"STOCKS ET EC";#N/A,#N/A,FALSE,"RAPPROCHE GEN_ANA";#N/A,#N/A,FALSE,"DEPRECIATION STOCK";#N/A,#N/A,FALSE,"PROV DEP STOCK";#N/A,#N/A,FALSE,"FOUR AVANCE_ACOMPTE";#N/A,#N/A,FALSE,"CREANCE EXPLOIT";#N/A,#N/A,FALSE,"PROV DEP CLT DOUTEUX";#N/A,#N/A,FALSE,"CREANCE EXPLOIT AUTRES";#N/A,#N/A,FALSE,"DISPONIBILITES";#N/A,#N/A,FALSE,"C.C.A.";#N/A,#N/A,FALSE,"ECART CONVER ACTIF";#N/A,#N/A,FALSE,"RECLT DIFF INCORPO";#N/A,#N/A,FALSE,"BILAN ACTIF"}</definedName>
    <definedName name="Results">#REF!</definedName>
    <definedName name="resultscomp">#REF!</definedName>
    <definedName name="RESUMO1">{#N/A,"Tabelas de quantidade",FALSE,"Entradas";"CLIENTE",#N/A,FALSE,"HW";"CLIENTE",#N/A,FALSE,"SW";"CLIENTE",#N/A,FALSE,"TELESSUP.";"CLIENTE",#N/A,FALSE,"DCN &amp; Acess";"CLIENTE",#N/A,FALSE,"Sobressalentes";"CLIENTE",#N/A,FALSE,"Mat. Instal.";"CLIENTE",#N/A,FALSE,"Doc. Técnica";"CLIENTE",#N/A,FALSE,"Serviços";"CLIENTE",#N/A,FALSE,"Treinamento"}</definedName>
    <definedName name="RESUSMO1">{#N/A,#N/A,FALSE,"DEMPROV IR";#N/A,#N/A,FALSE,"INC.FISC";#N/A,#N/A,FALSE,"LUCRO REAL";#N/A,#N/A,FALSE,"L.LIQ.M";#N/A,#N/A,FALSE,"PROV96";#N/A,#N/A,FALSE,"L.LIQU.";#N/A,#N/A,FALSE,"ADIEXCL";#N/A,#N/A,FALSE,"PAT-VT96";#N/A,#N/A,FALSE,"DPO.INC."}</definedName>
    <definedName name="Ret">#REF!</definedName>
    <definedName name="retail">{#N/A,#N/A,FALSE,"Loans";#N/A,#N/A,FALSE,"Program Costs";#N/A,#N/A,FALSE,"Measures";#N/A,#N/A,FALSE,"Net Lost Rev";#N/A,#N/A,FALSE,"Incentive"}</definedName>
    <definedName name="retail_CC">{#N/A,#N/A,FALSE,"Loans";#N/A,#N/A,FALSE,"Program Costs";#N/A,#N/A,FALSE,"Measures";#N/A,#N/A,FALSE,"Net Lost Rev";#N/A,#N/A,FALSE,"Incentive"}</definedName>
    <definedName name="retail_CC1">{#N/A,#N/A,FALSE,"Loans";#N/A,#N/A,FALSE,"Program Costs";#N/A,#N/A,FALSE,"Measures";#N/A,#N/A,FALSE,"Net Lost Rev";#N/A,#N/A,FALSE,"Incentive"}</definedName>
    <definedName name="Retail07">#REF!</definedName>
    <definedName name="Retail08">#REF!</definedName>
    <definedName name="Retail09">#REF!</definedName>
    <definedName name="Retail1">#REF!</definedName>
    <definedName name="RETAINED_EARN">"RETAINED_EARN"</definedName>
    <definedName name="RetChar">"
"</definedName>
    <definedName name="rete">{#N/A,#N/A,FALSE,"Aging Summary";#N/A,#N/A,FALSE,"Ratio Analysis";#N/A,#N/A,FALSE,"Test 120 Day Accts";#N/A,#N/A,FALSE,"Tickmarks"}</definedName>
    <definedName name="retencion">{#N/A,#N/A,FALSE,"OUT  AREC"}</definedName>
    <definedName name="RetentionMonthly">#REF!</definedName>
    <definedName name="retgert">#REF!</definedName>
    <definedName name="RETR">{#N/A,#N/A,FALSE,"PERSONAL"}</definedName>
    <definedName name="RETURN">#REF!</definedName>
    <definedName name="RETURN_ASSETS">"RETURN_ASSETS"</definedName>
    <definedName name="RETURN_EQUITY">"RETURN_EQUITY"</definedName>
    <definedName name="RETURN_INVESTMENT">"RETURN_INVESTMENT"</definedName>
    <definedName name="RETURNA">#REF!</definedName>
    <definedName name="RETURNS">#REF!</definedName>
    <definedName name="returns2">#REF!</definedName>
    <definedName name="returns2_1">#REF!</definedName>
    <definedName name="returns2_2">#REF!</definedName>
    <definedName name="retyu">{#N/A,#N/A,FALSE,"AD_Purchase";#N/A,#N/A,FALSE,"Credit";#N/A,#N/A,FALSE,"PF Acquisition";#N/A,#N/A,FALSE,"PF Offering"}</definedName>
    <definedName name="Rev">#REF!</definedName>
    <definedName name="rev_prods">#REF!</definedName>
    <definedName name="rev10yr">#REF!</definedName>
    <definedName name="rev203m">{#N/A,#N/A,FALSE,"3mos";#N/A,#N/A,FALSE,"dedicated"}</definedName>
    <definedName name="REV30YR">#REF!</definedName>
    <definedName name="RevCase">#REF!</definedName>
    <definedName name="revenue">#REF!</definedName>
    <definedName name="REVENUE_10K">"REVENUE_10K"</definedName>
    <definedName name="REVENUE_10Q">"REVENUE_10Q"</definedName>
    <definedName name="REVENUE_10Q1">"REVENUE_10Q1"</definedName>
    <definedName name="Revenue_Calculations">#REF!</definedName>
    <definedName name="REVENUE_EST">"REVENUE_EST"</definedName>
    <definedName name="REVENUE_EST_1">"REVENUE_EST_1"</definedName>
    <definedName name="REVENUE_GROWTH_1">"REVENUE_GROWTH_1"</definedName>
    <definedName name="REVENUE_GROWTH_2">"REVENUE_GROWTH_2"</definedName>
    <definedName name="RevenueData">OFFSET(#REF!,0,0,COUNTA(#REF!),COUNTA(#REF!))</definedName>
    <definedName name="revexpgraphs">#REF!</definedName>
    <definedName name="revexpmonth">#REF!</definedName>
    <definedName name="revexpmonthnwcp">#REF!</definedName>
    <definedName name="revise">38966.4648148148</definedName>
    <definedName name="revised">{#N/A,#N/A,FALSE,"Aging Summary";#N/A,#N/A,FALSE,"Ratio Analysis";#N/A,#N/A,FALSE,"Test 120 Day Accts";#N/A,#N/A,FALSE,"Tickmarks"}</definedName>
    <definedName name="RevisedRetention">#REF!</definedName>
    <definedName name="RevisedRetention2001">#REF!</definedName>
    <definedName name="RevisedSignUps">#REF!</definedName>
    <definedName name="revlook">#REF!</definedName>
    <definedName name="REVOLVER">#REF!</definedName>
    <definedName name="revperunit">#REF!</definedName>
    <definedName name="Revsdgfojksdlknsdf">{#N/A,#N/A,FALSE,"DEPTTEMPL";#N/A,#N/A,FALSE,"CATTEMPL";#N/A,#N/A,FALSE,"TEM PAYROLL";#N/A,#N/A,FALSE,"TEM T&amp;E";#N/A,#N/A,FALSE,"TEM EQUIP &amp; SOFT"}</definedName>
    <definedName name="rew">{"'Sheet1'!$A$2:$R$54"}</definedName>
    <definedName name="rewjg">#REF!</definedName>
    <definedName name="rewjg_1">#REF!</definedName>
    <definedName name="rewq">{"sales growth",#N/A,FALSE,"summary";"oper income",#N/A,FALSE,"summary";"oros rank",#N/A,FALSE,"summary";"net assets",#N/A,FALSE,"summary";"asset turnover",#N/A,FALSE,"summary";"orona",#N/A,FALSE,"summary"}</definedName>
    <definedName name="REWR">#REF!</definedName>
    <definedName name="rewrewr">#REF!</definedName>
    <definedName name="rewtet">{#N/A,#N/A,FALSE,"Umsatz 99";#N/A,#N/A,FALSE,"ER 99 "}</definedName>
    <definedName name="rey">{#N/A,#N/A,FALSE,"Aging Summary";#N/A,#N/A,FALSE,"Ratio Analysis";#N/A,#N/A,FALSE,"Test 120 Day Accts";#N/A,#N/A,FALSE,"Tickmarks"}</definedName>
    <definedName name="reztetrert">#REF!</definedName>
    <definedName name="REZTEZRT">#REF!</definedName>
    <definedName name="rf">{#N/A,#N/A,FALSE,"ORIX CSC"}</definedName>
    <definedName name="rf2e">{#N/A,#N/A,FALSE,"Pharm";#N/A,#N/A,FALSE,"WWCM"}</definedName>
    <definedName name="rf2e_1">#REF!</definedName>
    <definedName name="rf2e_2">{#N/A,#N/A,FALSE,"Pharm";#N/A,#N/A,FALSE,"WWCM"}</definedName>
    <definedName name="rf2e_3">{#N/A,#N/A,FALSE,"Pharm";#N/A,#N/A,FALSE,"WWCM"}</definedName>
    <definedName name="rf2e_4">{#N/A,#N/A,FALSE,"Pharm";#N/A,#N/A,FALSE,"WWCM"}</definedName>
    <definedName name="rfd">{#N/A,#N/A,FALSE,"Summary"}</definedName>
    <definedName name="rfew">{"GTI monthly IS",#N/A,FALSE,"gti";#N/A,#N/A,FALSE,"gti"}</definedName>
    <definedName name="rfgg">{#N/A,#N/A,FALSE,"sum-don";#N/A,#N/A,FALSE,"inc-don"}</definedName>
    <definedName name="rfgvbvgsdfb">{#N/A,#N/A,FALSE,"Tar-Ass";#N/A,#N/A,FALSE,"Tar-IS";#N/A,#N/A,FALSE,"Tar-BS";#N/A,#N/A,FALSE,"Tar-Adg BS";#N/A,#N/A,FALSE,"Tar-CF"}</definedName>
    <definedName name="RFP">#REF!</definedName>
    <definedName name="rftjh">{0,#N/A,FALSE,0}</definedName>
    <definedName name="rftyj">{0,#N/A,FALSE,0}</definedName>
    <definedName name="rg">{"'100'!$A$1:$M$83"}</definedName>
    <definedName name="rgbegbver">{#N/A,#N/A,TRUE,"Tar-Ass";#N/A,#N/A,TRUE,"Tar-Ass LBO";#N/A,#N/A,TRUE,"LBO Ret";#N/A,#N/A,TRUE,"Tar-BS LBO";#N/A,#N/A,TRUE,"Tar-IS LBO";#N/A,#N/A,TRUE,"Tar-CF LBO";#N/A,#N/A,TRUE,"Tar-Debt LBO";#N/A,#N/A,TRUE,"Tar-Int LBO";#N/A,#N/A,TRUE,"Tar-Taxes LBO";#N/A,#N/A,TRUE,"Tar-Val LBO"}</definedName>
    <definedName name="rgeragreg">#REF!</definedName>
    <definedName name="rgeragreg_1">#REF!</definedName>
    <definedName name="rgfag">#REF!</definedName>
    <definedName name="rgge">#REF!</definedName>
    <definedName name="rgge_1">#REF!</definedName>
    <definedName name="RGHKJH">{"'표지'!$B$5"}</definedName>
    <definedName name="rgr">{"ReportTop",#N/A,FALSE,"report top"}</definedName>
    <definedName name="rgre">{#N/A,#N/A,FALSE,"A";#N/A,#N/A,FALSE,"B"}</definedName>
    <definedName name="rgrg">{#N/A,#N/A,FALSE,"A";#N/A,#N/A,FALSE,"B-TOT";#N/A,#N/A,FALSE,"Declaration1";#N/A,#N/A,FALSE,"Spravka1";#N/A,#N/A,FALSE,"A (2)";#N/A,#N/A,FALSE,"B-TOT (2)";#N/A,#N/A,FALSE,"Declaration1 (2)";#N/A,#N/A,FALSE,"Spravka1 (2)"}</definedName>
    <definedName name="rgvfecsd">{#N/A,#N/A,FALSE,"Aging Summary";#N/A,#N/A,FALSE,"Ratio Analysis";#N/A,#N/A,FALSE,"Test 120 Day Accts";#N/A,#N/A,FALSE,"Tickmarks"}</definedName>
    <definedName name="rgwer">#REF!</definedName>
    <definedName name="RH">#REF!</definedName>
    <definedName name="rhs">#REF!</definedName>
    <definedName name="rhs_1">#REF!</definedName>
    <definedName name="rhtsgadfzd">{"coverall",#N/A,FALSE,"Definitions";"cover1",#N/A,FALSE,"Definitions";"cover2",#N/A,FALSE,"Definitions";"cover3",#N/A,FALSE,"Definitions";"cover4",#N/A,FALSE,"Definitions";"cover5",#N/A,FALSE,"Definitions";"blank",#N/A,FALSE,"Definitions"}</definedName>
    <definedName name="ricardo">{#N/A,#N/A,TRUE,"Report Cover";#N/A,#N/A,TRUE,"WW Gross Margin";#N/A,#N/A,TRUE,"Overhead";#N/A,#N/A,TRUE,"Mfg Variances";#N/A,#N/A,TRUE,"Prod Line $";#N/A,#N/A,TRUE,"Warranty Reserve";#N/A,#N/A,TRUE,"Inv by Loc";#N/A,#N/A,TRUE,"Consol Inv";#N/A,#N/A,TRUE,"Inv Reserves";#N/A,#N/A,TRUE,"E&amp;O";#N/A,#N/A,TRUE,"Inv Recon";#N/A,#N/A,TRUE,"Inv Accruals";#N/A,#N/A,TRUE,"Turns"}</definedName>
    <definedName name="rich">{"Capital Plan CA Schedule",#N/A,TRUE,"Capital Plan";"Capital Plan Summary",#N/A,TRUE,"Capital Plan"}</definedName>
    <definedName name="Rick">{"assets_99",#N/A,FALSE,"CONSOL";"liabilities_99",#N/A,FALSE,"CONSOL";"pl_99",#N/A,FALSE,"CONSOL";"Corp_99_assets",#N/A,FALSE,"CORP";"Corp_99_liab",#N/A,FALSE,"CORP";"Corp_99_PL",#N/A,FALSE,"CORP";"SMT_99_assets",#N/A,FALSE,"SMTEK";"SMT_99_liab",#N/A,FALSE,"SMTEK";"SMT_99_PL",#N/A,FALSE,"SMTEK";"Jolt_99_assets",#N/A,FALSE,"JOLT";"Jolt_99_liab",#N/A,FALSE,"JOLT";"Jolt_99_PL",#N/A,FALSE,"JOLT";"Irlan_99_assets",#N/A,FALSE,"IRLAN";"Irlan_99_liab",#N/A,FALSE,"IRLAN";"Irlan_99_PL",#N/A,FALSE,"IRLAN";"DDL-E_99_assets",#N/A,FALSE,"DDL-E";"DDL-E_99_liab",#N/A,FALSE,"DDL-E";"DDL-E_99_PL",#N/A,FALSE,"DDL-E"}</definedName>
    <definedName name="riiu">{TRUE,TRUE,-2,-16.25,774,494.25,FALSE,TRUE,TRUE,TRUE,0,70,#N/A,1,#N/A,28.5666666666667,63.6451612903226,1,FALSE,FALSE,3,TRUE,1,FALSE,75,"Swvu.Page4.","ACwvu.Page4.",#N/A,FALSE,FALSE,0.236220472440945,0.275590551181102,0.236220472440945,0.275590551181102,2,"","",TRUE,TRUE,FALSE,FALSE,1,83,#N/A,#N/A,"=R4C72:R64C94",FALSE,"Rwvu.Page4.","Cwvu.Page4.",FALSE,FALSE,TRUE,1,#N/A,#N/A,FALSE,FALSE,TRUE,TRUE,TRUE}</definedName>
    <definedName name="RIR">{#N/A,#N/A,FALSE,"DEMPROV IR";#N/A,#N/A,FALSE,"INC.FISC";#N/A,#N/A,FALSE,"LUCRO REAL";#N/A,#N/A,FALSE,"L.LIQ.M";#N/A,#N/A,FALSE,"PROV96";#N/A,#N/A,FALSE,"L.LIQU.";#N/A,#N/A,FALSE,"ADIEXCL";#N/A,#N/A,FALSE,"PAT-VT96";#N/A,#N/A,FALSE,"DPO.INC."}</definedName>
    <definedName name="RiskAfterRecalcMacro">""</definedName>
    <definedName name="RiskAfterSimMacro">""</definedName>
    <definedName name="RiskAutoStopPercChange">1.5</definedName>
    <definedName name="RiskBeforeRecalcMacro">""</definedName>
    <definedName name="RiskBeforeSimMacro">""</definedName>
    <definedName name="RiskCollectDistributionSamples">2</definedName>
    <definedName name="RiskDet">TRUE</definedName>
    <definedName name="RiskExcelReportsGoInNewWorkbook">TRUE</definedName>
    <definedName name="RiskExcelReportsToGenerate">0</definedName>
    <definedName name="RiskFixedSeed">123</definedName>
    <definedName name="RiskGenerateExcelReportsAtEndOfSimulation">FALSE</definedName>
    <definedName name="RiskHasSettings">5</definedName>
    <definedName name="RiskMinimizeOnStart">FALSE</definedName>
    <definedName name="RiskMonitorConvergence">FALSE</definedName>
    <definedName name="RiskMultipleCPUSupportEnabled">TRUE</definedName>
    <definedName name="RiskNumIterations">5000</definedName>
    <definedName name="RiskNumSimulations">1</definedName>
    <definedName name="RiskPauseOnError">FALSE</definedName>
    <definedName name="RiskRealTimeResults">FALSE</definedName>
    <definedName name="RiskReportGraphFormat">0</definedName>
    <definedName name="RiskResultsUpdateFreq">100</definedName>
    <definedName name="RiskRunAfterRecalcMacro">FALSE</definedName>
    <definedName name="RiskRunAfterSimMacro">FALSE</definedName>
    <definedName name="RiskRunBeforeRecalcMacro">FALSE</definedName>
    <definedName name="RiskRunBeforeSimMacro">FALSE</definedName>
    <definedName name="Risks">{"'1-TheatreBkgs'!$A$1:$L$102"}</definedName>
    <definedName name="RiskSamplingType">3</definedName>
    <definedName name="RiskShowRiskWindowAtEndOfSimulation">TRUE</definedName>
    <definedName name="RiskStandardRecalc">2</definedName>
    <definedName name="RiskSwapState">TRUE</definedName>
    <definedName name="RiskTemplateSheetName">"myTemplate"</definedName>
    <definedName name="RiskUpdateDisplay">FALSE</definedName>
    <definedName name="RiskUseDifferentSeedForEachSim">FALSE</definedName>
    <definedName name="RiskUseFixedSeed">TRUE</definedName>
    <definedName name="RiskUseMultipleCPUs">TRUE</definedName>
    <definedName name="rixi">{"oct_res_comm",#N/A,FALSE,"VarToBud"}</definedName>
    <definedName name="RixonMathew">#REF!</definedName>
    <definedName name="rjod">{"detail",#N/A,FALSE,"mfg";"summary",#N/A,FALSE,"mfg"}</definedName>
    <definedName name="rkejbn">#REF!</definedName>
    <definedName name="rkejbn_1">#REF!</definedName>
    <definedName name="rkods">{"detail",#N/A,FALSE,"mfg";"summary",#N/A,FALSE,"mfg"}</definedName>
    <definedName name="rlbg">#REF!</definedName>
    <definedName name="rlbg_1">#REF!</definedName>
    <definedName name="RMB_USD_xrate">#REF!</definedName>
    <definedName name="rmcAccount">30090.01</definedName>
    <definedName name="rmcApplication">"PROD"</definedName>
    <definedName name="rmcCategory">"ACCYP"</definedName>
    <definedName name="rmcName">"849P"</definedName>
    <definedName name="RMCOptions">"*100000000000000"</definedName>
    <definedName name="rmcPeriod">9912</definedName>
    <definedName name="rms">#REF!</definedName>
    <definedName name="rnew">{#N/A,#N/A,FALSE,"Lineup Costs";#N/A,#N/A,FALSE,"Grossed Cost";#N/A,#N/A,FALSE,"RealAvg."}</definedName>
    <definedName name="rngComments">#REF!</definedName>
    <definedName name="rngCompanyName">#REF!</definedName>
    <definedName name="rngCountry">#REF!</definedName>
    <definedName name="rngDialogType">#REF!</definedName>
    <definedName name="rngDvalBFP">#REF!</definedName>
    <definedName name="rngDvalCurrency">#REF!</definedName>
    <definedName name="rngDvalCY">#REF!</definedName>
    <definedName name="rngDvalDenomination">#REF!</definedName>
    <definedName name="rngDvalMonths">#REF!</definedName>
    <definedName name="rngDvalTimeline">#REF!</definedName>
    <definedName name="rngDvalYTDNotation1">#REF!</definedName>
    <definedName name="rngDvalYTDNotation2">#REF!</definedName>
    <definedName name="rngEndDate">#REF!</definedName>
    <definedName name="rngLastQuery">#REF!</definedName>
    <definedName name="rngLastRefreshOffline">#REF!</definedName>
    <definedName name="rngPassword">#REF!</definedName>
    <definedName name="rngPeriod">#REF!</definedName>
    <definedName name="rngPickValues">#REF!</definedName>
    <definedName name="rngPivotLocation">#REF!</definedName>
    <definedName name="rngProtected">#REF!</definedName>
    <definedName name="rngPWD">#REF!</definedName>
    <definedName name="rngQuery">#REF!</definedName>
    <definedName name="rngQueryType">#REF!</definedName>
    <definedName name="rngRangeName">#REF!</definedName>
    <definedName name="rngRefreshedDate">#REF!</definedName>
    <definedName name="rngScenarios">#REF!</definedName>
    <definedName name="rngSelCurrency">#REF!</definedName>
    <definedName name="rngShow">#REF!</definedName>
    <definedName name="rngStartDate">#REF!</definedName>
    <definedName name="rngStoredProcedure">#REF!</definedName>
    <definedName name="rngSurtaxBase">#REF!</definedName>
    <definedName name="rngUID">#REF!</definedName>
    <definedName name="rngUnplugged">#REF!</definedName>
    <definedName name="rngVersion">#REF!</definedName>
    <definedName name="rnhr">#REF!</definedName>
    <definedName name="rnhr_1">#REF!</definedName>
    <definedName name="RO">{#N/A,#N/A,FALSE,"Pharm";#N/A,#N/A,FALSE,"WWCM"}</definedName>
    <definedName name="rob">#REF!</definedName>
    <definedName name="Robert2">#REF!</definedName>
    <definedName name="ROBIN">{#N/A,#N/A,FALSE,"Summary Expenses";#N/A,#N/A,FALSE,"SUBACUTE";#N/A,#N/A,FALSE,"Expense Allocation";#N/A,#N/A,FALSE,"Cost Per Day";#N/A,#N/A,FALSE,"Purchased Services";#N/A,#N/A,FALSE,"Start Up Costs";#N/A,#N/A,FALSE,"Capital Costs"}</definedName>
    <definedName name="ROCH">#REF!</definedName>
    <definedName name="ROCH_1">#REF!</definedName>
    <definedName name="Rock">#REF!</definedName>
    <definedName name="Rockwell">#REF!</definedName>
    <definedName name="rohig">{#N/A,#N/A,TRUE,"Staffnos &amp; cost"}</definedName>
    <definedName name="ROI_HM">#REF!</definedName>
    <definedName name="Role">#REF!</definedName>
    <definedName name="Roll_Caploss">#REF!</definedName>
    <definedName name="Roll_DeprAMT">#REF!</definedName>
    <definedName name="Roll_Deprbook">#REF!</definedName>
    <definedName name="Roll_Deprtax">#REF!</definedName>
    <definedName name="Rollforward_FooterType">"INTERNAL"</definedName>
    <definedName name="rollout">#REF!</definedName>
    <definedName name="Rollover">#REF!</definedName>
    <definedName name="romania">{#N/A,#N/A,TRUE,"1315";#N/A,#N/A,TRUE,"1400";#N/A,#N/A,TRUE,"1510";#N/A,#N/A,TRUE,"1590"}</definedName>
    <definedName name="ronald">{#N/A,#N/A,FALSE,"Aging Summary";#N/A,#N/A,FALSE,"Ratio Analysis";#N/A,#N/A,FALSE,"Test 120 Day Accts";#N/A,#N/A,FALSE,"Tickmarks"}</definedName>
    <definedName name="ronaldo">{"NAMED_RANGES",#N/A,FALSE,"DOCUMENTATION";"PROCEDURES",#N/A,FALSE,"DOCUMENTATION";"WARNINGS",#N/A,FALSE,"DOCUMENTATION"}</definedName>
    <definedName name="rootbeer">#REF!</definedName>
    <definedName name="roqk">{"'Sheet1'!$A$1:$D$15"}</definedName>
    <definedName name="rose">#REF!</definedName>
    <definedName name="RossMcVities">#REF!</definedName>
    <definedName name="round">1</definedName>
    <definedName name="Round_Interest">#REF!</definedName>
    <definedName name="RowDetails1">#REF!</definedName>
    <definedName name="ROYALTY___DECAUX_BILLBOARDS">#REF!</definedName>
    <definedName name="rphg">#REF!</definedName>
    <definedName name="rphg_1">#REF!</definedName>
    <definedName name="RPSIA">{"'Supply Chain'!$B$1:$AB$13"}</definedName>
    <definedName name="RPTCOUNT">1</definedName>
    <definedName name="RPTDATACELL1">#REF!</definedName>
    <definedName name="RPTDATACELL10">#REF!</definedName>
    <definedName name="RPTDATACELL11">#REF!</definedName>
    <definedName name="RPTDATACELL12">#REF!</definedName>
    <definedName name="RPTDATACELL13">#REF!</definedName>
    <definedName name="RPTDATACELL14">#REF!</definedName>
    <definedName name="RPTDATACELL15">#REF!</definedName>
    <definedName name="RPTDATACELL16">#REF!</definedName>
    <definedName name="RPTDATACELL17">#REF!</definedName>
    <definedName name="RPTDATACELL18">#REF!</definedName>
    <definedName name="RPTDATACELL19">#REF!</definedName>
    <definedName name="RPTDATACELL2">#REF!</definedName>
    <definedName name="RPTDATACELL20">#REF!</definedName>
    <definedName name="RPTDATACELL21">#REF!</definedName>
    <definedName name="RPTDATACELL22">#REF!</definedName>
    <definedName name="RPTDATACELL23">#REF!</definedName>
    <definedName name="RPTDATACELL24">#REF!</definedName>
    <definedName name="RPTDATACELL25">#REF!</definedName>
    <definedName name="RPTDATACELL26">#REF!</definedName>
    <definedName name="RPTDATACELL27">#REF!</definedName>
    <definedName name="RPTDATACELL28">#REF!</definedName>
    <definedName name="RPTDATACELL29">#REF!</definedName>
    <definedName name="RPTDATACELL3">#REF!</definedName>
    <definedName name="RPTDATACELL30">#REF!</definedName>
    <definedName name="RPTDATACELL31">#REF!</definedName>
    <definedName name="RPTDATACELL32">#REF!</definedName>
    <definedName name="RPTDATACELL33">#REF!</definedName>
    <definedName name="RPTDATACELL34">#REF!</definedName>
    <definedName name="RPTDATACELL35">#REF!</definedName>
    <definedName name="RPTDATACELL36">#REF!</definedName>
    <definedName name="RPTDATACELL37">#REF!</definedName>
    <definedName name="RPTDATACELL38">#REF!</definedName>
    <definedName name="RPTDATACELL39">#REF!</definedName>
    <definedName name="RPTDATACELL4">#REF!</definedName>
    <definedName name="RPTDATACELL40">#REF!</definedName>
    <definedName name="RPTDATACELL41">#REF!</definedName>
    <definedName name="RPTDATACELL42">#REF!</definedName>
    <definedName name="RPTDATACELL43">#REF!</definedName>
    <definedName name="RPTDATACELL44">#REF!</definedName>
    <definedName name="RPTDATACELL45">#REF!</definedName>
    <definedName name="RPTDATACELL46">#REF!</definedName>
    <definedName name="RPTDATACELL47">#REF!</definedName>
    <definedName name="RPTDATACELL48">#REF!</definedName>
    <definedName name="RPTDATACELL5">#REF!</definedName>
    <definedName name="RPTDATACELL50">#REF!</definedName>
    <definedName name="RPTDATACELL51">#REF!</definedName>
    <definedName name="RPTDATACELL52">#REF!</definedName>
    <definedName name="RPTDATACELL53">#REF!</definedName>
    <definedName name="RPTDATACELL54">#REF!</definedName>
    <definedName name="RPTDATACELL55">#REF!</definedName>
    <definedName name="RPTDATACELL56">#REF!</definedName>
    <definedName name="RPTDATACELL57">#REF!</definedName>
    <definedName name="RPTDATACELL58">#REF!</definedName>
    <definedName name="RPTDATACELL59">#REF!</definedName>
    <definedName name="RPTDATACELL6">#REF!</definedName>
    <definedName name="RPTDATACELL60">#REF!</definedName>
    <definedName name="RPTDATACELL61">#REF!</definedName>
    <definedName name="RPTDATACELL62">#REF!</definedName>
    <definedName name="RPTDATACELL63">#REF!</definedName>
    <definedName name="RPTDATACELL66">#REF!</definedName>
    <definedName name="RPTDATACELL67">#REF!</definedName>
    <definedName name="RPTDATACELL68">#REF!</definedName>
    <definedName name="RPTDATACELL69">#REF!</definedName>
    <definedName name="RPTDATACELL7">#REF!</definedName>
    <definedName name="RPTDATACELL72">#REF!</definedName>
    <definedName name="RPTDATACELL8">#REF!</definedName>
    <definedName name="RPTDATACELL9">#REF!</definedName>
    <definedName name="RPTID">0</definedName>
    <definedName name="RPTNEXT">2</definedName>
    <definedName name="RPTQRY1">1</definedName>
    <definedName name="RPTQRY10">"sRptNo"</definedName>
    <definedName name="RPTQRY100">19</definedName>
    <definedName name="RPTQRY101">19</definedName>
    <definedName name="RPTQRY102">19</definedName>
    <definedName name="RPTQRY103">20</definedName>
    <definedName name="RPTQRY104">19</definedName>
    <definedName name="RPTQRY105">19</definedName>
    <definedName name="RPTQRY106">19</definedName>
    <definedName name="RPTQRY107">19</definedName>
    <definedName name="RPTQRY108">19</definedName>
    <definedName name="RPTQRY109">19</definedName>
    <definedName name="RPTQRY11">5</definedName>
    <definedName name="RPTQRY110">19</definedName>
    <definedName name="RPTQRY111">20</definedName>
    <definedName name="RPTQRY112">19</definedName>
    <definedName name="RPTQRY113">19</definedName>
    <definedName name="RPTQRY114">19</definedName>
    <definedName name="RPTQRY115">19</definedName>
    <definedName name="RPTQRY116">20</definedName>
    <definedName name="RPTQRY117">22</definedName>
    <definedName name="RPTQRY118">20</definedName>
    <definedName name="RPTQRY119">20</definedName>
    <definedName name="RPTQRY12">6</definedName>
    <definedName name="RPTQRY120">20</definedName>
    <definedName name="RPTQRY121">20</definedName>
    <definedName name="RPTQRY122">20</definedName>
    <definedName name="RPTQRY123">20</definedName>
    <definedName name="RPTQRY124">20</definedName>
    <definedName name="RPTQRY125">20</definedName>
    <definedName name="RPTQRY126">20</definedName>
    <definedName name="RPTQRY127">20</definedName>
    <definedName name="RPTQRY128">24</definedName>
    <definedName name="RPTQRY129">20</definedName>
    <definedName name="RPTQRY13">16</definedName>
    <definedName name="RPTQRY130">20</definedName>
    <definedName name="RPTQRY131">24</definedName>
    <definedName name="RPTQRY132">20</definedName>
    <definedName name="RPTQRY133">20</definedName>
    <definedName name="RPTQRY134">20</definedName>
    <definedName name="RPTQRY135">20</definedName>
    <definedName name="RPTQRY136">20</definedName>
    <definedName name="RPTQRY137">20</definedName>
    <definedName name="RPTQRY138">24</definedName>
    <definedName name="RPTQRY139">20</definedName>
    <definedName name="RPTQRY14">22</definedName>
    <definedName name="RPTQRY140">20</definedName>
    <definedName name="RPTQRY141">22</definedName>
    <definedName name="RPTQRY142">22</definedName>
    <definedName name="RPTQRY143">20</definedName>
    <definedName name="RPTQRY144">20</definedName>
    <definedName name="RPTQRY145">20</definedName>
    <definedName name="RPTQRY146">20</definedName>
    <definedName name="RPTQRY147">20</definedName>
    <definedName name="RPTQRY148">20</definedName>
    <definedName name="RPTQRY149">20</definedName>
    <definedName name="RPTQRY15">18</definedName>
    <definedName name="RPTQRY150">20</definedName>
    <definedName name="RPTQRY151">20</definedName>
    <definedName name="RPTQRY152">22</definedName>
    <definedName name="RPTQRY153">22</definedName>
    <definedName name="RPTQRY154">24</definedName>
    <definedName name="RPTQRY155">24</definedName>
    <definedName name="RPTQRY156">24</definedName>
    <definedName name="RPTQRY157">21</definedName>
    <definedName name="RPTQRY158">23</definedName>
    <definedName name="RPTQRY159">24</definedName>
    <definedName name="RPTQRY16">18</definedName>
    <definedName name="RPTQRY160">"sRptNo"</definedName>
    <definedName name="RPTQRY161">22</definedName>
    <definedName name="RPTQRY162">22</definedName>
    <definedName name="RPTQRY163">24</definedName>
    <definedName name="RPTQRY164">24</definedName>
    <definedName name="RPTQRY165">24</definedName>
    <definedName name="RPTQRY166">24</definedName>
    <definedName name="RPTQRY167">24</definedName>
    <definedName name="RPTQRY168">24</definedName>
    <definedName name="RPTQRY169">24</definedName>
    <definedName name="RPTQRY17">19</definedName>
    <definedName name="RPTQRY170">24</definedName>
    <definedName name="RPTQRY171">24</definedName>
    <definedName name="RPTQRY172">24</definedName>
    <definedName name="RPTQRY173">24</definedName>
    <definedName name="RPTQRY174">24</definedName>
    <definedName name="RPTQRY175">25</definedName>
    <definedName name="RPTQRY18">17</definedName>
    <definedName name="RPTQRY19">17</definedName>
    <definedName name="RPTQRY2">2</definedName>
    <definedName name="RPTQRY20">17</definedName>
    <definedName name="RPTQRY21">17</definedName>
    <definedName name="RPTQRY22">17</definedName>
    <definedName name="RPTQRY23">17</definedName>
    <definedName name="RPTQRY24">17</definedName>
    <definedName name="RPTQRY25">17</definedName>
    <definedName name="RPTQRY26">17</definedName>
    <definedName name="RPTQRY27">" "</definedName>
    <definedName name="RPTQRY28">17</definedName>
    <definedName name="RPTQRY29">17</definedName>
    <definedName name="RPTQRY3">2</definedName>
    <definedName name="RPTQRY30">17</definedName>
    <definedName name="RPTQRY31">17</definedName>
    <definedName name="RPTQRY32">17</definedName>
    <definedName name="RPTQRY33">20</definedName>
    <definedName name="RPTQRY34">17</definedName>
    <definedName name="RPTQRY35">20</definedName>
    <definedName name="RPTQRY36">20</definedName>
    <definedName name="RPTQRY37">22</definedName>
    <definedName name="RPTQRY38">22</definedName>
    <definedName name="RPTQRY39">22</definedName>
    <definedName name="RPTQRY4">2</definedName>
    <definedName name="RPTQRY40">22</definedName>
    <definedName name="RPTQRY41">22</definedName>
    <definedName name="RPTQRY42">23</definedName>
    <definedName name="RPTQRY43">23</definedName>
    <definedName name="RPTQRY44">23</definedName>
    <definedName name="RPTQRY45">22</definedName>
    <definedName name="RPTQRY46">24</definedName>
    <definedName name="RPTQRY47">22</definedName>
    <definedName name="RPTQRY48">22</definedName>
    <definedName name="RPTQRY49">22</definedName>
    <definedName name="RPTQRY5">3</definedName>
    <definedName name="RPTQRY50">20</definedName>
    <definedName name="RPTQRY51">20</definedName>
    <definedName name="RPTQRY52">20</definedName>
    <definedName name="RPTQRY53">20</definedName>
    <definedName name="RPTQRY54">20</definedName>
    <definedName name="RPTQRY55">20</definedName>
    <definedName name="RPTQRY56">21</definedName>
    <definedName name="RPTQRY57">20</definedName>
    <definedName name="RPTQRY58">20</definedName>
    <definedName name="RPTQRY59">21</definedName>
    <definedName name="RPTQRY6">3</definedName>
    <definedName name="RPTQRY60">20</definedName>
    <definedName name="RPTQRY61">20</definedName>
    <definedName name="RPTQRY62">21</definedName>
    <definedName name="RPTQRY63">20</definedName>
    <definedName name="RPTQRY64">24</definedName>
    <definedName name="RPTQRY65">23</definedName>
    <definedName name="RPTQRY66">25</definedName>
    <definedName name="RPTQRY67">25</definedName>
    <definedName name="RPTQRY68">25</definedName>
    <definedName name="RPTQRY69">26</definedName>
    <definedName name="RPTQRY7">2</definedName>
    <definedName name="RPTQRY70">25</definedName>
    <definedName name="RPTQRY71">24</definedName>
    <definedName name="RPTQRY72">29</definedName>
    <definedName name="RPTQRY73">17</definedName>
    <definedName name="RPTQRY74">17</definedName>
    <definedName name="RPTQRY75">17</definedName>
    <definedName name="RPTQRY76">18</definedName>
    <definedName name="RPTQRY77">18</definedName>
    <definedName name="RPTQRY78">18</definedName>
    <definedName name="RPTQRY79">18</definedName>
    <definedName name="RPTQRY8">1</definedName>
    <definedName name="RPTQRY80">18</definedName>
    <definedName name="RPTQRY81">18</definedName>
    <definedName name="RPTQRY82">18</definedName>
    <definedName name="RPTQRY83">18</definedName>
    <definedName name="RPTQRY84">18</definedName>
    <definedName name="RPTQRY85">18</definedName>
    <definedName name="RPTQRY86">18</definedName>
    <definedName name="RPTQRY87">18</definedName>
    <definedName name="RPTQRY88">18</definedName>
    <definedName name="RPTQRY89">18</definedName>
    <definedName name="RPTQRY9">4</definedName>
    <definedName name="RPTQRY90">18</definedName>
    <definedName name="RPTQRY91">18</definedName>
    <definedName name="RPTQRY92">18</definedName>
    <definedName name="RPTQRY93">18</definedName>
    <definedName name="RPTQRY94">19</definedName>
    <definedName name="RPTQRY95">19</definedName>
    <definedName name="RPTQRY96">19</definedName>
    <definedName name="RPTQRY97">19</definedName>
    <definedName name="RPTQRY98">19</definedName>
    <definedName name="RPTQRY99">19</definedName>
    <definedName name="RPTWKS1">#REF!</definedName>
    <definedName name="RPTWKS10">#REF!</definedName>
    <definedName name="RPTWKS11">#REF!</definedName>
    <definedName name="RPTWKS12">#REF!</definedName>
    <definedName name="RPTWKS13">#REF!</definedName>
    <definedName name="RPTWKS14">#REF!</definedName>
    <definedName name="RPTWKS15">#REF!</definedName>
    <definedName name="RPTWKS16">#REF!</definedName>
    <definedName name="RPTWKS17">#REF!</definedName>
    <definedName name="RPTWKS18">#REF!</definedName>
    <definedName name="RPTWKS19">#REF!</definedName>
    <definedName name="RPTWKS2">#REF!</definedName>
    <definedName name="RPTWKS20">#REF!</definedName>
    <definedName name="RPTWKS21">#REF!</definedName>
    <definedName name="RPTWKS22">#REF!</definedName>
    <definedName name="RPTWKS23">#REF!</definedName>
    <definedName name="RPTWKS24">#REF!</definedName>
    <definedName name="RPTWKS25">#REF!</definedName>
    <definedName name="RPTWKS26">#REF!</definedName>
    <definedName name="RPTWKS27">#REF!</definedName>
    <definedName name="RPTWKS28">#REF!</definedName>
    <definedName name="RPTWKS29">#REF!</definedName>
    <definedName name="RPTWKS3">#REF!</definedName>
    <definedName name="RPTWKS30">#REF!</definedName>
    <definedName name="RPTWKS31">#REF!</definedName>
    <definedName name="RPTWKS32">#REF!</definedName>
    <definedName name="RPTWKS33">#REF!</definedName>
    <definedName name="RPTWKS34">#REF!</definedName>
    <definedName name="RPTWKS35">#REF!</definedName>
    <definedName name="RPTWKS36">#REF!</definedName>
    <definedName name="RPTWKS37">#REF!</definedName>
    <definedName name="RPTWKS38">#REF!</definedName>
    <definedName name="RPTWKS39">#REF!</definedName>
    <definedName name="RPTWKS4">#REF!</definedName>
    <definedName name="RPTWKS40">#REF!</definedName>
    <definedName name="RPTWKS41">#REF!</definedName>
    <definedName name="RPTWKS42">#REF!</definedName>
    <definedName name="RPTWKS43">#REF!</definedName>
    <definedName name="RPTWKS44">#REF!</definedName>
    <definedName name="RPTWKS45">#REF!</definedName>
    <definedName name="RPTWKS46">#REF!</definedName>
    <definedName name="RPTWKS47">#REF!</definedName>
    <definedName name="RPTWKS48">#REF!</definedName>
    <definedName name="RPTWKS5">#REF!</definedName>
    <definedName name="RPTWKS50">#REF!</definedName>
    <definedName name="RPTWKS51">#REF!</definedName>
    <definedName name="RPTWKS52">#REF!</definedName>
    <definedName name="RPTWKS53">#REF!</definedName>
    <definedName name="RPTWKS54">#REF!</definedName>
    <definedName name="RPTWKS55">#REF!</definedName>
    <definedName name="RPTWKS56">#REF!</definedName>
    <definedName name="RPTWKS57">#REF!</definedName>
    <definedName name="RPTWKS58">#REF!</definedName>
    <definedName name="RPTWKS59">#REF!</definedName>
    <definedName name="RPTWKS6">#REF!</definedName>
    <definedName name="RPTWKS60">#REF!</definedName>
    <definedName name="RPTWKS61">#REF!</definedName>
    <definedName name="RPTWKS62">#REF!</definedName>
    <definedName name="RPTWKS63">#REF!</definedName>
    <definedName name="RPTWKS66">#REF!</definedName>
    <definedName name="RPTWKS67">#REF!</definedName>
    <definedName name="RPTWKS68">#REF!</definedName>
    <definedName name="RPTWKS69">#REF!</definedName>
    <definedName name="RPTWKS7">#REF!</definedName>
    <definedName name="RPTWKS72">#REF!</definedName>
    <definedName name="RPTWKS8">#REF!</definedName>
    <definedName name="RPTWKS9">#REF!</definedName>
    <definedName name="rqwe">{"PF Balance Sheet Sens",#N/A,FALSE,"PF Balance Sheet Sens";"PF Balance Sheet Sens Inputs",#N/A,FALSE,"PF Balance Sheet Sens"}</definedName>
    <definedName name="rr">{"'SIVA Pricing Model'!$A$1:$F$39"}</definedName>
    <definedName name="rr.kk">{#N/A,#N/A,FALSE,"Umsatz CH";#N/A,#N/A,FALSE,"ER CH";#N/A,#N/A,FALSE,"EA CH (2) ";#N/A,#N/A,FALSE,"EA CH";#N/A,#N/A,FALSE,"EA CH (3) ";#N/A,#N/A,FALSE,"EA CH (4)";#N/A,#N/A,FALSE,"KA CH";#N/A,#N/A,FALSE,"KA CH  (2)";#N/A,#N/A,FALSE,"KA CH  (3)";#N/A,#N/A,FALSE,"KA CH (4)"}</definedName>
    <definedName name="rr_1">#REF!</definedName>
    <definedName name="rra">{#N/A,#N/A,FALSE,"Aging Summary";#N/A,#N/A,FALSE,"Ratio Analysis";#N/A,#N/A,FALSE,"Test 120 Day Accts";#N/A,#N/A,FALSE,"Tickmarks"}</definedName>
    <definedName name="rreg">{#N/A,#N/A,FALSE,"A";#N/A,#N/A,FALSE,"B"}</definedName>
    <definedName name="rrgw">{#N/A,#N/A,TRUE,"Main Issues";#N/A,#N/A,TRUE,"Income statement ($)"}</definedName>
    <definedName name="rrr">{#N/A,#N/A,FALSE,"Contents";#N/A,#N/A,FALSE,"Cash";#N/A,#N/A,FALSE,"Accts Rec";#N/A,#N/A,FALSE,"Prepaids &amp; Other";#N/A,#N/A,FALSE,"Property &amp; Equip";#N/A,#N/A,FALSE,"Property &amp; Equip ytd";#N/A,#N/A,FALSE,"Other Assets";#N/A,#N/A,FALSE,"AP Trade";#N/A,#N/A,FALSE,"Deferred Rev-ST";#N/A,#N/A,FALSE,"Accrued Payroll &amp; Benefits";#N/A,#N/A,FALSE,"Accrued Taxes Payable";#N/A,#N/A,FALSE,"Accounts Payable Other";#N/A,#N/A,FALSE,"Deferred Revenue";#N/A,#N/A,FALSE,"Notes Payable";#N/A,#N/A,FALSE,"Equity"}</definedName>
    <definedName name="rrrr">#REF!</definedName>
    <definedName name="rrrrr">{#N/A,#N/A,FALSE,"Pharm";#N/A,#N/A,FALSE,"WWCM"}</definedName>
    <definedName name="rrrrr_1">#REF!</definedName>
    <definedName name="rrrrr_2">{#N/A,#N/A,FALSE,"Pharm";#N/A,#N/A,FALSE,"WWCM"}</definedName>
    <definedName name="rrrrr_3">{#N/A,#N/A,FALSE,"Pharm";#N/A,#N/A,FALSE,"WWCM"}</definedName>
    <definedName name="rrrrr_4">{#N/A,#N/A,FALSE,"Pharm";#N/A,#N/A,FALSE,"WWCM"}</definedName>
    <definedName name="rrrrrr">{#N/A,#N/A,FALSE,"OUT  AREC"}</definedName>
    <definedName name="rrrrrrrr">{"'RCIM'!$E$128"}</definedName>
    <definedName name="rrrrrrrrrrrrrrrrrrrrrrrr">{"LBO Summary",#N/A,FALSE,"Summary";"Income Statement",#N/A,FALSE,"Model";"Cash Flow",#N/A,FALSE,"Model";"Balance Sheet",#N/A,FALSE,"Model";"Working Capital",#N/A,FALSE,"Model";"Pro Forma Balance Sheets",#N/A,FALSE,"PFBS";"Debt Balances",#N/A,FALSE,"Model";"Fee Schedules",#N/A,FALSE,"Model"}</definedName>
    <definedName name="rrrrrrrrrrrrrrrrrrrrrrrrrrr">{#N/A,#N/A,FALSE,"Operating";#N/A,#N/A,FALSE,"Sales"}</definedName>
    <definedName name="RRW">#REF!</definedName>
    <definedName name="rs">{"FCB_ALL",#N/A,FALSE,"FCB"}</definedName>
    <definedName name="RS_IQ_DIV_Payment_Date">"c2205"</definedName>
    <definedName name="RS_IQ_Div_Record_Date">"c2204"</definedName>
    <definedName name="RS_IQ_XDiv_Date">"c2203"</definedName>
    <definedName name="RS2_IQ_div_payment_date">"c2205"</definedName>
    <definedName name="RS2_IQ_div_record_date">"c2204"</definedName>
    <definedName name="RS2_IQ_Xdiv_date">"c2203"</definedName>
    <definedName name="rsac">{"PAGE 1",#N/A,FALSE,"COS Excluding Geismar";"PAGE 2",#N/A,FALSE,"COS Excluding Geismar";"PAGE 3",#N/A,FALSE,"COS Excluding Geismar"}</definedName>
    <definedName name="rsafd">#REF!</definedName>
    <definedName name="rse">{"FCB_ALL",#N/A,FALSE,"FCB"}</definedName>
    <definedName name="rser">#REF!</definedName>
    <definedName name="RSP_FooterType">"INTERNAL"</definedName>
    <definedName name="rt">{"detail",#N/A,FALSE,"mfg";"summary",#N/A,FALSE,"mfg"}</definedName>
    <definedName name="rtbg">#REF!</definedName>
    <definedName name="rtbg_1">#REF!</definedName>
    <definedName name="rtds">{"ICD Details",#N/A,FALSE,"Current Yr";"ICD Details",#N/A,FALSE,"Budget";"ICD Details",#N/A,FALSE,"Prior Year"}</definedName>
    <definedName name="rtfg">{"LAPO2N2",#N/A,FALSE,"CM";"TOTTEXAS",#N/A,FALSE,"CM";"LOUISIANA",#N/A,FALSE,"CM";"GENERALH2",#N/A,FALSE,"CM";"PRS",#N/A,FALSE,"CM";"PACKAGE",#N/A,FALSE,"CM";"OTHER",#N/A,FALSE,"CM"}</definedName>
    <definedName name="rtgh">{TRUE,TRUE,-2,-16.25,774,494.25,FALSE,TRUE,TRUE,TRUE,0,32,#N/A,1,#N/A,31.0666666666667,63.6451612903226,1,FALSE,FALSE,3,TRUE,1,FALSE,75,"Swvu.Page3.","ACwvu.Page3.",#N/A,FALSE,FALSE,0.236220472440945,0.275590551181102,0.236220472440945,0.275590551181102,2,"","",TRUE,TRUE,FALSE,FALSE,1,83,#N/A,#N/A,"=R4C48:R64C71",FALSE,"Rwvu.Page3.","Cwvu.Page3.",FALSE,FALSE,TRUE,1,#N/A,#N/A,FALSE,FALSE,TRUE,TRUE,TRUE}</definedName>
    <definedName name="rth">{"'표지'!$B$5"}</definedName>
    <definedName name="RTHHGH">{"'표지'!$B$5"}</definedName>
    <definedName name="rthrh">#REF!</definedName>
    <definedName name="rthrh_1">#REF!</definedName>
    <definedName name="rtjhrt">{0,#N/A,FALSE,0}</definedName>
    <definedName name="rtjk">{#N/A,#N/A,FALSE,"Aging Summary";#N/A,#N/A,FALSE,"Ratio Analysis";#N/A,#N/A,FALSE,"Test 120 Day Accts";#N/A,#N/A,FALSE,"Tickmarks"}</definedName>
    <definedName name="rtnb">{"vol data",#N/A,FALSE,"Datasheet";"vol graph",#N/A,FALSE,"Volume";"price data",#N/A,FALSE,"Datasheet";"price graph",#N/A,FALSE,"Price";"dp data",#N/A,FALSE,"Datasheet";"dp graph",#N/A,FALSE,"DirectProfit"}</definedName>
    <definedName name="rtndf">{"Budget by Month",#N/A,FALSE,"VA Departments Roll-up";"Budget by Month",#N/A,FALSE,"220";"Budget by Month",#N/A,FALSE,"300";"Budget by Month",#N/A,FALSE,"302";"Budget by Month",#N/A,FALSE,"305";"Budget by Month",#N/A,FALSE,"310"}</definedName>
    <definedName name="rtr">{"Merger Inputs",#N/A,FALSE,"Merger Plan"}</definedName>
    <definedName name="rtre">{#N/A,#N/A,FALSE,"Umsatz CH";#N/A,#N/A,FALSE,"ER CH";#N/A,#N/A,FALSE,"EA CH (2) ";#N/A,#N/A,FALSE,"EA CH";#N/A,#N/A,FALSE,"EA CH (3) ";#N/A,#N/A,FALSE,"EA CH (4)";#N/A,#N/A,FALSE,"KA CH";#N/A,#N/A,FALSE,"KA CH  (2)";#N/A,#N/A,FALSE,"KA CH  (3)";#N/A,#N/A,FALSE,"KA CH (4)"}</definedName>
    <definedName name="rtrrr">{#N/A,#N/A,FALSE,"Aging Summary";#N/A,#N/A,FALSE,"Ratio Analysis";#N/A,#N/A,FALSE,"Test 120 Day Accts";#N/A,#N/A,FALSE,"Tickmarks"}</definedName>
    <definedName name="rtrt">{"rawdata",#N/A,TRUE,"HKT";"in",#N/A,TRUE,"HKT";"rawdata",#N/A,TRUE,"PTInd";"in",#N/A,TRUE,"PTInd";"rawdata",#N/A,TRUE,"NTT";"in",#N/A,TRUE,"NTT";"rawdata",#N/A,TRUE,"PLD";"in",#N/A,TRUE,"PLD";"rawdata",#N/A,TRUE,"PTTelk";"in",#N/A,TRUE,"PTTelk";"rawdata",#N/A,TRUE,"ST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rtse">{#N/A,#N/A,FALSE,"Front Page";#N/A,#N/A,FALSE,"Mfg Var";#N/A,#N/A,FALSE,"Family Unit Cost Graphs";#N/A,#N/A,FALSE,"Product Cost Graphs";#N/A,#N/A,FALSE,"Unit Cost Setup";#N/A,#N/A,FALSE,"Yields";#N/A,#N/A,FALSE,"Emery";#N/A,#N/A,FALSE,"GI Pricing";#N/A,#N/A,FALSE,"Actuals";#N/A,#N/A,FALSE,"Forecast"}</definedName>
    <definedName name="rtuiiyioy">{#N/A,#N/A,FALSE,"Front Page";#N/A,#N/A,FALSE,"Mfg Var";#N/A,#N/A,FALSE,"Family Unit Cost Graphs";#N/A,#N/A,FALSE,"Product Cost Graphs";#N/A,#N/A,FALSE,"Unit Cost Setup";#N/A,#N/A,FALSE,"Yields";#N/A,#N/A,FALSE,"Emery";#N/A,#N/A,FALSE,"GI Pricing";#N/A,#N/A,FALSE,"Actuals";#N/A,#N/A,FALSE,"Forecast"}</definedName>
    <definedName name="rtutryu">{#N/A,#N/A,FALSE,"Front Page";#N/A,#N/A,FALSE,"Mfg Var";#N/A,#N/A,FALSE,"Family Unit Cost Graphs";#N/A,#N/A,FALSE,"Product Cost Graphs";#N/A,#N/A,FALSE,"Unit Cost Setup";#N/A,#N/A,FALSE,"Yields";#N/A,#N/A,FALSE,"Emery";#N/A,#N/A,FALSE,"GI Pricing";#N/A,#N/A,FALSE,"Actuals";#N/A,#N/A,FALSE,"Forecast"}</definedName>
    <definedName name="rty">{#N/A,#N/A,TRUE,"Pro Forma";#N/A,#N/A,TRUE,"PF_Bal";#N/A,#N/A,TRUE,"PF_INC";#N/A,#N/A,TRUE,"CBE";#N/A,#N/A,TRUE,"SWK"}</definedName>
    <definedName name="rtyhgf">#REF!</definedName>
    <definedName name="rtyrt">{"orixcsc",#N/A,FALSE,"ORIX CSC";"orixcsc2",#N/A,FALSE,"ORIX CSC"}</definedName>
    <definedName name="rtyru">{"test2",#N/A,TRUE,"Prices"}</definedName>
    <definedName name="rtyu">{"BA detail",#N/A,FALSE,"Q3YTD "}</definedName>
    <definedName name="rtyui">{"'1-TheatreBkgs'!$A$1:$L$102"}</definedName>
    <definedName name="rtyutyu">{#N/A,#N/A,FALSE,"Front Page";#N/A,#N/A,FALSE,"Mfg Var";#N/A,#N/A,FALSE,"Family Unit Cost Graphs";#N/A,#N/A,FALSE,"Product Cost Graphs";#N/A,#N/A,FALSE,"Unit Cost Setup";#N/A,#N/A,FALSE,"Yields";#N/A,#N/A,FALSE,"Emery";#N/A,#N/A,FALSE,"GI Pricing";#N/A,#N/A,FALSE,"Actuals";#N/A,#N/A,FALSE,"Forecast"}</definedName>
    <definedName name="rtyuu">#REF!</definedName>
    <definedName name="rtyyn">{#N/A,#N/A,FALSE,"A";#N/A,#N/A,FALSE,"B"}</definedName>
    <definedName name="rufycuguytcv">{#N/A,#N/A,FALSE,"Sheet1"}</definedName>
    <definedName name="run">#REF!</definedName>
    <definedName name="run_1">#REF!</definedName>
    <definedName name="run_2">#REF!</definedName>
    <definedName name="runexpenses">#REF!</definedName>
    <definedName name="RunningHead">#REF!</definedName>
    <definedName name="RunOnce">FALSE</definedName>
    <definedName name="runrate">#REF!</definedName>
    <definedName name="rup">#REF!</definedName>
    <definedName name="RUPD">#REF!</definedName>
    <definedName name="russ">{"'Inventory &amp; Anal-Cur Wkbk'!$A$7:$AP$71"}</definedName>
    <definedName name="rustey">{#N/A,#N/A,FALSE,"COVER";#N/A,#N/A,FALSE,"SUMMARY";#N/A,#N/A,FALSE,"INCOME STMT";#N/A,#N/A,FALSE,"IS TREND";#N/A,#N/A,FALSE,"BALANCE SHEET";#N/A,#N/A,FALSE,"BS TREND";#N/A,#N/A,FALSE,"CASH FLOW";#N/A,#N/A,FALSE,"CF TREND";#N/A,#N/A,FALSE,"UNITS";#N/A,#N/A,FALSE,"PRODUCT SALES";#N/A,#N/A,FALSE,"ASP's";#N/A,#N/A,FALSE,"GROSS MARGINS";#N/A,#N/A,FALSE,"MARGINS PER UNIT";#N/A,#N/A,FALSE,"INVENTORY";#N/A,#N/A,FALSE,"HEADCOUNT";#N/A,#N/A,FALSE,"DEBT STRUCTURE";#N/A,#N/A,FALSE,"Sep-03 AR";#N/A,#N/A,FALSE,"Sep-03 AP";#N/A,#N/A,FALSE,"Interest"}</definedName>
    <definedName name="Ruth">{#N/A,#N/A,FALSE,"Presentation by Unit";#N/A,#N/A,FALSE,"Presentation by BD";#N/A,#N/A,FALSE,"Presentation Split by Biggest U";#N/A,#N/A,FALSE,"Presentation Split by Area";#N/A,#N/A,FALSE,"Presentation Split by BD"}</definedName>
    <definedName name="ruufo">{"detail",#N/A,FALSE,"mfg";"summary",#N/A,FALSE,"mfg"}</definedName>
    <definedName name="rv">{"apci",#N/A,FALSE,"Chem_CY";"eastman",#N/A,FALSE,"Eastman";"betz",#N/A,FALSE,"Betz";"great lakes",#N/A,FALSE,"Great_Lakes";"hercules",#N/A,FALSE,"Hercules Chem Seg Data";"rohm",#N/A,FALSE,"Rohm";"union carbide",#N/A,FALSE,"Union";"witco",#N/A,FALSE,"Witco"}</definedName>
    <definedName name="rvc">{#N/A,#N/A,FALSE,"ORIX CSC"}</definedName>
    <definedName name="rw">{#N/A,"PURADD",FALSE,"Business Analysis";#N/A,"PURSPP",FALSE,"Business Analysis";#N/A,"CTGIND",FALSE,"Business Analysis";#N/A,"PURCHM",FALSE,"Business Analysis";#N/A,"SPADD",FALSE,"Business Analysis";#N/A,"EPOXY",FALSE,"Business Analysis";#N/A,"PURPER",FALSE,"Business Analysis"}</definedName>
    <definedName name="rweg">{#N/A,#N/A,TRUE,"Total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rweq">{"TEXO2N2_VOL",#N/A,FALSE,"MTHLYVOL";"TEXH2_VOL",#N/A,FALSE,"MTHLYVOL";"LOUIS_VOL",#N/A,FALSE,"MTHLYVOL";"H2_VOL",#N/A,FALSE,"MTHLYVOL";"O2N2_VOL",#N/A,FALSE,"MTHLYVOL";"PACKAGE_VOL",#N/A,FALSE,"MTHLYVOL"}</definedName>
    <definedName name="rwer">{"definitions",#N/A,TRUE,"Definitions";"out1",#N/A,TRUE,"Valuation";"out2",#N/A,TRUE,"Valuation";"out3",#N/A,TRUE,"Valuation";"out4",#N/A,TRUE,"Valuation";"out",#N/A,TRUE,"Efficiency";"out1",#N/A,TRUE,"Growth,Margin,Rev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rwert">{#N/A,#N/A,FALSE,"Pharm";#N/A,#N/A,FALSE,"WWCM"}</definedName>
    <definedName name="rwert_1">#REF!</definedName>
    <definedName name="rwert_2">{#N/A,#N/A,FALSE,"Pharm";#N/A,#N/A,FALSE,"WWCM"}</definedName>
    <definedName name="rwert_3">{#N/A,#N/A,FALSE,"Pharm";#N/A,#N/A,FALSE,"WWCM"}</definedName>
    <definedName name="rwert_4">{#N/A,#N/A,FALSE,"Pharm";#N/A,#N/A,FALSE,"WWCM"}</definedName>
    <definedName name="RWERWTEW">#REF!</definedName>
    <definedName name="rwew">{"summary",#N/A,FALSE,"summary";"sales growth",#N/A,FALSE,"summary";"oper income",#N/A,FALSE,"summary";"oros rank",#N/A,FALSE,"summary";"net assets",#N/A,FALSE,"summary";"asset turnover",#N/A,FALSE,"summary";"orona",#N/A,FALSE,"summary";"total return",#N/A,FALSE,"summary";"overview",#N/A,FALSE,"summary"}</definedName>
    <definedName name="rwgr">#REF!</definedName>
    <definedName name="rwgr_1">#REF!</definedName>
    <definedName name="rwjf">{#N/A,#N/A,FALSE,"BS";#N/A,#N/A,FALSE,"PL";#N/A,#N/A,FALSE,"SOE";#N/A,#N/A,FALSE,"SCF"}</definedName>
    <definedName name="rwrwr">{"'Standalone List Price Trends'!$A$1:$X$56"}</definedName>
    <definedName name="rwrwrwrwr">{"'Standalone List Price Trends'!$A$1:$X$56"}</definedName>
    <definedName name="rwsz">{"Commentary",#N/A,FALSE,"May"}</definedName>
    <definedName name="Rwvu._Current_.">#REF!</definedName>
    <definedName name="Rwvu.CapersView.">#REF!</definedName>
    <definedName name="Rwvu.cash.">#REF!</definedName>
    <definedName name="Rwvu.FRP_backlog2.">#REF!</definedName>
    <definedName name="Rwvu.Japan_Capers_Ed_Pub.">#REF!</definedName>
    <definedName name="Rwvu.KJP_CC.">#REF!</definedName>
    <definedName name="Rwvu.profits.">#REF!</definedName>
    <definedName name="Rwvu.turnover.">#REF!</definedName>
    <definedName name="rwwr">{"'Standalone List Price Trends'!$A$1:$X$56"}</definedName>
    <definedName name="rwxz">{"TXO2N2_SLS",#N/A,FALSE,"MTHLYSLES";"TXH2_SLS",#N/A,FALSE,"MTHLYSLES";"LOUIS_SLS",#N/A,FALSE,"MTHLYSLES";"H2_SLS",#N/A,FALSE,"MTHLYSLES";"O2N2_SLS",#N/A,FALSE,"MTHLYSLES";"PACKAGE_SLS",#N/A,FALSE,"MTHLYSLES"}</definedName>
    <definedName name="rwyt">{"'1-TheatreBkgs'!$A$1:$L$102"}</definedName>
    <definedName name="rwytt">{"'1-TheatreBkgs'!$A$1:$L$102"}</definedName>
    <definedName name="rwytwr">{"'1-TheatreBkgs'!$A$1:$L$102"}</definedName>
    <definedName name="rwyty">{"'1-TheatreBkgs'!$A$1:$L$102"}</definedName>
    <definedName name="rwytyt">{"'1-TheatreBkgs'!$A$1:$L$102"}</definedName>
    <definedName name="Rx_Demographics_Range">#REF!</definedName>
    <definedName name="Rx_Formulary_Analysis_Range">#REF!</definedName>
    <definedName name="Rx_Key_Statistics_Range">#REF!</definedName>
    <definedName name="Rx_Network_Analysis_Savings_Range">#REF!</definedName>
    <definedName name="Rx_paid_amt_prior">#REF!</definedName>
    <definedName name="Rx_Retail_vs_MOD_Impact_Range">#REF!</definedName>
    <definedName name="Rx_Top_30_Drugs_by_Claims_Range">#REF!</definedName>
    <definedName name="Rx_Top_30_Drugs_by_Paid_Range">#REF!</definedName>
    <definedName name="RXAvgWkly">#REF!</definedName>
    <definedName name="rxs">{"Month Summary",#N/A,FALSE,"Summary";"Total Details",#N/A,FALSE,"Current Yr";"Polymers Details",#N/A,FALSE,"Current Yr";"Performance Details",#N/A,FALSE,"Current Yr";"ICD Details",#N/A,FALSE,"Current Yr"}</definedName>
    <definedName name="ry">{#N/A,#N/A,FALSE,"Contents";#N/A,#N/A,FALSE,"Cash";#N/A,#N/A,FALSE,"Accts Rec";#N/A,#N/A,FALSE,"Prepaids &amp; Other";#N/A,#N/A,FALSE,"Property &amp; Equip";#N/A,#N/A,FALSE,"Property &amp; Equip ytd";#N/A,#N/A,FALSE,"Other Assets";#N/A,#N/A,FALSE,"AP Trade";#N/A,#N/A,FALSE,"Deferred Rev-ST";#N/A,#N/A,FALSE,"Accrued Payroll &amp; Benefits";#N/A,#N/A,FALSE,"Accrued Taxes Payable";#N/A,#N/A,FALSE,"Accounts Payable Other";#N/A,#N/A,FALSE,"Deferred Revenue";#N/A,#N/A,FALSE,"Notes Payable";#N/A,#N/A,FALSE,"Equity"}</definedName>
    <definedName name="ryir">{"'1-TheatreBkgs'!$A$1:$L$102"}</definedName>
    <definedName name="ryiuyriu">{"'1-TheatreBkgs'!$A$1:$L$102"}</definedName>
    <definedName name="ryjmn">{"'100'!$A$1:$M$83"}</definedName>
    <definedName name="ryrtyrsaw">{"Intermediate_Calc",#N/A,FALSE,"Branches";"Loan_Deposit_Assum",#N/A,FALSE,"Branches";"Projected_Fin",#N/A,FALSE,"Branches";"Returns",#N/A,FALSE,"Branches";"Sensitivity_Analysis",#N/A,FALSE,"Branches"}</definedName>
    <definedName name="ryt">{"'1-TheatreBkgs'!$A$1:$L$102"}</definedName>
    <definedName name="rytjktyhjyhjd">{"'Directory'!$A$72:$E$91"}</definedName>
    <definedName name="s">40721.3838541667</definedName>
    <definedName name="s.sss">{#N/A,#N/A,FALSE,"title";#N/A,#N/A,FALSE,"assump";#N/A,#N/A,FALSE,"ratios";#N/A,#N/A,FALSE,"Revised Covenants";#N/A,#N/A,FALSE,"bal sht";#N/A,#N/A,FALSE,"inc stmnt";#N/A,#N/A,FALSE,"scfp";#N/A,#N/A,FALSE,"presnt bal sht";#N/A,#N/A,FALSE,"presnt is";#N/A,#N/A,FALSE,"presnt scfp";#N/A,#N/A,FALSE,"presnt eps"}</definedName>
    <definedName name="s.sss_1">{#N/A,#N/A,FALSE,"title";#N/A,#N/A,FALSE,"assump";#N/A,#N/A,FALSE,"ratios";#N/A,#N/A,FALSE,"Revised Covenants";#N/A,#N/A,FALSE,"bal sht";#N/A,#N/A,FALSE,"inc stmnt";#N/A,#N/A,FALSE,"scfp";#N/A,#N/A,FALSE,"presnt bal sht";#N/A,#N/A,FALSE,"presnt is";#N/A,#N/A,FALSE,"presnt scfp";#N/A,#N/A,FALSE,"presnt eps"}</definedName>
    <definedName name="s.sss_1_1">{#N/A,#N/A,FALSE,"title";#N/A,#N/A,FALSE,"assump";#N/A,#N/A,FALSE,"ratios";#N/A,#N/A,FALSE,"Revised Covenants";#N/A,#N/A,FALSE,"bal sht";#N/A,#N/A,FALSE,"inc stmnt";#N/A,#N/A,FALSE,"scfp";#N/A,#N/A,FALSE,"presnt bal sht";#N/A,#N/A,FALSE,"presnt is";#N/A,#N/A,FALSE,"presnt scfp";#N/A,#N/A,FALSE,"presnt eps"}</definedName>
    <definedName name="s.sss_1_2">{#N/A,#N/A,FALSE,"title";#N/A,#N/A,FALSE,"assump";#N/A,#N/A,FALSE,"ratios";#N/A,#N/A,FALSE,"Revised Covenants";#N/A,#N/A,FALSE,"bal sht";#N/A,#N/A,FALSE,"inc stmnt";#N/A,#N/A,FALSE,"scfp";#N/A,#N/A,FALSE,"presnt bal sht";#N/A,#N/A,FALSE,"presnt is";#N/A,#N/A,FALSE,"presnt scfp";#N/A,#N/A,FALSE,"presnt eps"}</definedName>
    <definedName name="s.sss_1_3">{#N/A,#N/A,FALSE,"title";#N/A,#N/A,FALSE,"assump";#N/A,#N/A,FALSE,"ratios";#N/A,#N/A,FALSE,"Revised Covenants";#N/A,#N/A,FALSE,"bal sht";#N/A,#N/A,FALSE,"inc stmnt";#N/A,#N/A,FALSE,"scfp";#N/A,#N/A,FALSE,"presnt bal sht";#N/A,#N/A,FALSE,"presnt is";#N/A,#N/A,FALSE,"presnt scfp";#N/A,#N/A,FALSE,"presnt eps"}</definedName>
    <definedName name="s.sss_1_4">{#N/A,#N/A,FALSE,"title";#N/A,#N/A,FALSE,"assump";#N/A,#N/A,FALSE,"ratios";#N/A,#N/A,FALSE,"Revised Covenants";#N/A,#N/A,FALSE,"bal sht";#N/A,#N/A,FALSE,"inc stmnt";#N/A,#N/A,FALSE,"scfp";#N/A,#N/A,FALSE,"presnt bal sht";#N/A,#N/A,FALSE,"presnt is";#N/A,#N/A,FALSE,"presnt scfp";#N/A,#N/A,FALSE,"presnt eps"}</definedName>
    <definedName name="s.sss_1_5">{#N/A,#N/A,FALSE,"title";#N/A,#N/A,FALSE,"assump";#N/A,#N/A,FALSE,"ratios";#N/A,#N/A,FALSE,"Revised Covenants";#N/A,#N/A,FALSE,"bal sht";#N/A,#N/A,FALSE,"inc stmnt";#N/A,#N/A,FALSE,"scfp";#N/A,#N/A,FALSE,"presnt bal sht";#N/A,#N/A,FALSE,"presnt is";#N/A,#N/A,FALSE,"presnt scfp";#N/A,#N/A,FALSE,"presnt eps"}</definedName>
    <definedName name="s.sss_2">{#N/A,#N/A,FALSE,"title";#N/A,#N/A,FALSE,"assump";#N/A,#N/A,FALSE,"ratios";#N/A,#N/A,FALSE,"Revised Covenants";#N/A,#N/A,FALSE,"bal sht";#N/A,#N/A,FALSE,"inc stmnt";#N/A,#N/A,FALSE,"scfp";#N/A,#N/A,FALSE,"presnt bal sht";#N/A,#N/A,FALSE,"presnt is";#N/A,#N/A,FALSE,"presnt scfp";#N/A,#N/A,FALSE,"presnt eps"}</definedName>
    <definedName name="s.sss_2_1">{#N/A,#N/A,FALSE,"title";#N/A,#N/A,FALSE,"assump";#N/A,#N/A,FALSE,"ratios";#N/A,#N/A,FALSE,"Revised Covenants";#N/A,#N/A,FALSE,"bal sht";#N/A,#N/A,FALSE,"inc stmnt";#N/A,#N/A,FALSE,"scfp";#N/A,#N/A,FALSE,"presnt bal sht";#N/A,#N/A,FALSE,"presnt is";#N/A,#N/A,FALSE,"presnt scfp";#N/A,#N/A,FALSE,"presnt eps"}</definedName>
    <definedName name="s.sss_2_2">{#N/A,#N/A,FALSE,"title";#N/A,#N/A,FALSE,"assump";#N/A,#N/A,FALSE,"ratios";#N/A,#N/A,FALSE,"Revised Covenants";#N/A,#N/A,FALSE,"bal sht";#N/A,#N/A,FALSE,"inc stmnt";#N/A,#N/A,FALSE,"scfp";#N/A,#N/A,FALSE,"presnt bal sht";#N/A,#N/A,FALSE,"presnt is";#N/A,#N/A,FALSE,"presnt scfp";#N/A,#N/A,FALSE,"presnt eps"}</definedName>
    <definedName name="s.sss_2_3">{#N/A,#N/A,FALSE,"title";#N/A,#N/A,FALSE,"assump";#N/A,#N/A,FALSE,"ratios";#N/A,#N/A,FALSE,"Revised Covenants";#N/A,#N/A,FALSE,"bal sht";#N/A,#N/A,FALSE,"inc stmnt";#N/A,#N/A,FALSE,"scfp";#N/A,#N/A,FALSE,"presnt bal sht";#N/A,#N/A,FALSE,"presnt is";#N/A,#N/A,FALSE,"presnt scfp";#N/A,#N/A,FALSE,"presnt eps"}</definedName>
    <definedName name="s.sss_2_4">{#N/A,#N/A,FALSE,"title";#N/A,#N/A,FALSE,"assump";#N/A,#N/A,FALSE,"ratios";#N/A,#N/A,FALSE,"Revised Covenants";#N/A,#N/A,FALSE,"bal sht";#N/A,#N/A,FALSE,"inc stmnt";#N/A,#N/A,FALSE,"scfp";#N/A,#N/A,FALSE,"presnt bal sht";#N/A,#N/A,FALSE,"presnt is";#N/A,#N/A,FALSE,"presnt scfp";#N/A,#N/A,FALSE,"presnt eps"}</definedName>
    <definedName name="s.sss_2_5">{#N/A,#N/A,FALSE,"title";#N/A,#N/A,FALSE,"assump";#N/A,#N/A,FALSE,"ratios";#N/A,#N/A,FALSE,"Revised Covenants";#N/A,#N/A,FALSE,"bal sht";#N/A,#N/A,FALSE,"inc stmnt";#N/A,#N/A,FALSE,"scfp";#N/A,#N/A,FALSE,"presnt bal sht";#N/A,#N/A,FALSE,"presnt is";#N/A,#N/A,FALSE,"presnt scfp";#N/A,#N/A,FALSE,"presnt eps"}</definedName>
    <definedName name="s.sss_3">{#N/A,#N/A,FALSE,"title";#N/A,#N/A,FALSE,"assump";#N/A,#N/A,FALSE,"ratios";#N/A,#N/A,FALSE,"Revised Covenants";#N/A,#N/A,FALSE,"bal sht";#N/A,#N/A,FALSE,"inc stmnt";#N/A,#N/A,FALSE,"scfp";#N/A,#N/A,FALSE,"presnt bal sht";#N/A,#N/A,FALSE,"presnt is";#N/A,#N/A,FALSE,"presnt scfp";#N/A,#N/A,FALSE,"presnt eps"}</definedName>
    <definedName name="s.sss_3_1">{#N/A,#N/A,FALSE,"title";#N/A,#N/A,FALSE,"assump";#N/A,#N/A,FALSE,"ratios";#N/A,#N/A,FALSE,"Revised Covenants";#N/A,#N/A,FALSE,"bal sht";#N/A,#N/A,FALSE,"inc stmnt";#N/A,#N/A,FALSE,"scfp";#N/A,#N/A,FALSE,"presnt bal sht";#N/A,#N/A,FALSE,"presnt is";#N/A,#N/A,FALSE,"presnt scfp";#N/A,#N/A,FALSE,"presnt eps"}</definedName>
    <definedName name="s.sss_3_2">{#N/A,#N/A,FALSE,"title";#N/A,#N/A,FALSE,"assump";#N/A,#N/A,FALSE,"ratios";#N/A,#N/A,FALSE,"Revised Covenants";#N/A,#N/A,FALSE,"bal sht";#N/A,#N/A,FALSE,"inc stmnt";#N/A,#N/A,FALSE,"scfp";#N/A,#N/A,FALSE,"presnt bal sht";#N/A,#N/A,FALSE,"presnt is";#N/A,#N/A,FALSE,"presnt scfp";#N/A,#N/A,FALSE,"presnt eps"}</definedName>
    <definedName name="s.sss_3_3">{#N/A,#N/A,FALSE,"title";#N/A,#N/A,FALSE,"assump";#N/A,#N/A,FALSE,"ratios";#N/A,#N/A,FALSE,"Revised Covenants";#N/A,#N/A,FALSE,"bal sht";#N/A,#N/A,FALSE,"inc stmnt";#N/A,#N/A,FALSE,"scfp";#N/A,#N/A,FALSE,"presnt bal sht";#N/A,#N/A,FALSE,"presnt is";#N/A,#N/A,FALSE,"presnt scfp";#N/A,#N/A,FALSE,"presnt eps"}</definedName>
    <definedName name="s.sss_3_4">{#N/A,#N/A,FALSE,"title";#N/A,#N/A,FALSE,"assump";#N/A,#N/A,FALSE,"ratios";#N/A,#N/A,FALSE,"Revised Covenants";#N/A,#N/A,FALSE,"bal sht";#N/A,#N/A,FALSE,"inc stmnt";#N/A,#N/A,FALSE,"scfp";#N/A,#N/A,FALSE,"presnt bal sht";#N/A,#N/A,FALSE,"presnt is";#N/A,#N/A,FALSE,"presnt scfp";#N/A,#N/A,FALSE,"presnt eps"}</definedName>
    <definedName name="s.sss_3_5">{#N/A,#N/A,FALSE,"title";#N/A,#N/A,FALSE,"assump";#N/A,#N/A,FALSE,"ratios";#N/A,#N/A,FALSE,"Revised Covenants";#N/A,#N/A,FALSE,"bal sht";#N/A,#N/A,FALSE,"inc stmnt";#N/A,#N/A,FALSE,"scfp";#N/A,#N/A,FALSE,"presnt bal sht";#N/A,#N/A,FALSE,"presnt is";#N/A,#N/A,FALSE,"presnt scfp";#N/A,#N/A,FALSE,"presnt eps"}</definedName>
    <definedName name="s.sss_4">{#N/A,#N/A,FALSE,"title";#N/A,#N/A,FALSE,"assump";#N/A,#N/A,FALSE,"ratios";#N/A,#N/A,FALSE,"Revised Covenants";#N/A,#N/A,FALSE,"bal sht";#N/A,#N/A,FALSE,"inc stmnt";#N/A,#N/A,FALSE,"scfp";#N/A,#N/A,FALSE,"presnt bal sht";#N/A,#N/A,FALSE,"presnt is";#N/A,#N/A,FALSE,"presnt scfp";#N/A,#N/A,FALSE,"presnt eps"}</definedName>
    <definedName name="s.sss_4_1">{#N/A,#N/A,FALSE,"title";#N/A,#N/A,FALSE,"assump";#N/A,#N/A,FALSE,"ratios";#N/A,#N/A,FALSE,"Revised Covenants";#N/A,#N/A,FALSE,"bal sht";#N/A,#N/A,FALSE,"inc stmnt";#N/A,#N/A,FALSE,"scfp";#N/A,#N/A,FALSE,"presnt bal sht";#N/A,#N/A,FALSE,"presnt is";#N/A,#N/A,FALSE,"presnt scfp";#N/A,#N/A,FALSE,"presnt eps"}</definedName>
    <definedName name="s.sss_4_2">{#N/A,#N/A,FALSE,"title";#N/A,#N/A,FALSE,"assump";#N/A,#N/A,FALSE,"ratios";#N/A,#N/A,FALSE,"Revised Covenants";#N/A,#N/A,FALSE,"bal sht";#N/A,#N/A,FALSE,"inc stmnt";#N/A,#N/A,FALSE,"scfp";#N/A,#N/A,FALSE,"presnt bal sht";#N/A,#N/A,FALSE,"presnt is";#N/A,#N/A,FALSE,"presnt scfp";#N/A,#N/A,FALSE,"presnt eps"}</definedName>
    <definedName name="s.sss_4_3">{#N/A,#N/A,FALSE,"title";#N/A,#N/A,FALSE,"assump";#N/A,#N/A,FALSE,"ratios";#N/A,#N/A,FALSE,"Revised Covenants";#N/A,#N/A,FALSE,"bal sht";#N/A,#N/A,FALSE,"inc stmnt";#N/A,#N/A,FALSE,"scfp";#N/A,#N/A,FALSE,"presnt bal sht";#N/A,#N/A,FALSE,"presnt is";#N/A,#N/A,FALSE,"presnt scfp";#N/A,#N/A,FALSE,"presnt eps"}</definedName>
    <definedName name="s.sss_4_4">{#N/A,#N/A,FALSE,"title";#N/A,#N/A,FALSE,"assump";#N/A,#N/A,FALSE,"ratios";#N/A,#N/A,FALSE,"Revised Covenants";#N/A,#N/A,FALSE,"bal sht";#N/A,#N/A,FALSE,"inc stmnt";#N/A,#N/A,FALSE,"scfp";#N/A,#N/A,FALSE,"presnt bal sht";#N/A,#N/A,FALSE,"presnt is";#N/A,#N/A,FALSE,"presnt scfp";#N/A,#N/A,FALSE,"presnt eps"}</definedName>
    <definedName name="s.sss_4_5">{#N/A,#N/A,FALSE,"title";#N/A,#N/A,FALSE,"assump";#N/A,#N/A,FALSE,"ratios";#N/A,#N/A,FALSE,"Revised Covenants";#N/A,#N/A,FALSE,"bal sht";#N/A,#N/A,FALSE,"inc stmnt";#N/A,#N/A,FALSE,"scfp";#N/A,#N/A,FALSE,"presnt bal sht";#N/A,#N/A,FALSE,"presnt is";#N/A,#N/A,FALSE,"presnt scfp";#N/A,#N/A,FALSE,"presnt eps"}</definedName>
    <definedName name="s.sss_5">{#N/A,#N/A,FALSE,"title";#N/A,#N/A,FALSE,"assump";#N/A,#N/A,FALSE,"ratios";#N/A,#N/A,FALSE,"Revised Covenants";#N/A,#N/A,FALSE,"bal sht";#N/A,#N/A,FALSE,"inc stmnt";#N/A,#N/A,FALSE,"scfp";#N/A,#N/A,FALSE,"presnt bal sht";#N/A,#N/A,FALSE,"presnt is";#N/A,#N/A,FALSE,"presnt scfp";#N/A,#N/A,FALSE,"presnt eps"}</definedName>
    <definedName name="s.sss_5_1">{#N/A,#N/A,FALSE,"title";#N/A,#N/A,FALSE,"assump";#N/A,#N/A,FALSE,"ratios";#N/A,#N/A,FALSE,"Revised Covenants";#N/A,#N/A,FALSE,"bal sht";#N/A,#N/A,FALSE,"inc stmnt";#N/A,#N/A,FALSE,"scfp";#N/A,#N/A,FALSE,"presnt bal sht";#N/A,#N/A,FALSE,"presnt is";#N/A,#N/A,FALSE,"presnt scfp";#N/A,#N/A,FALSE,"presnt eps"}</definedName>
    <definedName name="s.sss_5_2">{#N/A,#N/A,FALSE,"title";#N/A,#N/A,FALSE,"assump";#N/A,#N/A,FALSE,"ratios";#N/A,#N/A,FALSE,"Revised Covenants";#N/A,#N/A,FALSE,"bal sht";#N/A,#N/A,FALSE,"inc stmnt";#N/A,#N/A,FALSE,"scfp";#N/A,#N/A,FALSE,"presnt bal sht";#N/A,#N/A,FALSE,"presnt is";#N/A,#N/A,FALSE,"presnt scfp";#N/A,#N/A,FALSE,"presnt eps"}</definedName>
    <definedName name="s.sss_5_3">{#N/A,#N/A,FALSE,"title";#N/A,#N/A,FALSE,"assump";#N/A,#N/A,FALSE,"ratios";#N/A,#N/A,FALSE,"Revised Covenants";#N/A,#N/A,FALSE,"bal sht";#N/A,#N/A,FALSE,"inc stmnt";#N/A,#N/A,FALSE,"scfp";#N/A,#N/A,FALSE,"presnt bal sht";#N/A,#N/A,FALSE,"presnt is";#N/A,#N/A,FALSE,"presnt scfp";#N/A,#N/A,FALSE,"presnt eps"}</definedName>
    <definedName name="s.sss_5_4">{#N/A,#N/A,FALSE,"title";#N/A,#N/A,FALSE,"assump";#N/A,#N/A,FALSE,"ratios";#N/A,#N/A,FALSE,"Revised Covenants";#N/A,#N/A,FALSE,"bal sht";#N/A,#N/A,FALSE,"inc stmnt";#N/A,#N/A,FALSE,"scfp";#N/A,#N/A,FALSE,"presnt bal sht";#N/A,#N/A,FALSE,"presnt is";#N/A,#N/A,FALSE,"presnt scfp";#N/A,#N/A,FALSE,"presnt eps"}</definedName>
    <definedName name="s.sss_5_5">{#N/A,#N/A,FALSE,"title";#N/A,#N/A,FALSE,"assump";#N/A,#N/A,FALSE,"ratios";#N/A,#N/A,FALSE,"Revised Covenants";#N/A,#N/A,FALSE,"bal sht";#N/A,#N/A,FALSE,"inc stmnt";#N/A,#N/A,FALSE,"scfp";#N/A,#N/A,FALSE,"presnt bal sht";#N/A,#N/A,FALSE,"presnt is";#N/A,#N/A,FALSE,"presnt scfp";#N/A,#N/A,FALSE,"presnt eps"}</definedName>
    <definedName name="s72_factors">#REF!</definedName>
    <definedName name="SA">#REF!</definedName>
    <definedName name="SA_1">#REF!</definedName>
    <definedName name="saa">{"rtn",#N/A,FALSE,"RTN";"tables",#N/A,FALSE,"RTN";"cf",#N/A,FALSE,"CF";"stats",#N/A,FALSE,"Stats";"prop",#N/A,FALSE,"Prop"}</definedName>
    <definedName name="saaaaaaaaaaaaaaa">{"up stand alones",#N/A,FALSE,"Acquiror"}</definedName>
    <definedName name="saas">{#N/A,#N/A,TRUE,"comp_p&amp;L";#N/A,#N/A,TRUE,"planBal_sht";#N/A,#N/A,TRUE,"planP&amp;L";#N/A,#N/A,TRUE,"planCASH";#N/A,#N/A,TRUE,"planCust";#N/A,#N/A,TRUE,"planProd";#N/A,#N/A,TRUE,"Capital"}</definedName>
    <definedName name="saasdsf">{#N/A,#N/A,TRUE,"Pivots-Employee";#N/A,"Scenerio2",TRUE,"Assumptions Summary"}</definedName>
    <definedName name="SAC">{#N/A,#N/A,FALSE,"Projections";#N/A,#N/A,FALSE,"Multiples Valuation";#N/A,#N/A,FALSE,"LBO";#N/A,#N/A,FALSE,"Multiples_Sensitivity";#N/A,#N/A,FALSE,"Summary"}</definedName>
    <definedName name="sad">#REF!</definedName>
    <definedName name="sadasadfa">{#N/A,#N/A,FALSE,"Aging Summary";#N/A,#N/A,FALSE,"Ratio Analysis";#N/A,#N/A,FALSE,"Test 120 Day Accts";#N/A,#N/A,FALSE,"Tickmarks"}</definedName>
    <definedName name="sadasd">{#N/A,#N/A,FALSE,"FFCXOUT3"}</definedName>
    <definedName name="sadd">{"DCF","UPSIDE CASE",FALSE,"Sheet1";"DCF","BASE CASE",FALSE,"Sheet1";"DCF","DOWNSIDE CASE",FALSE,"Sheet1"}</definedName>
    <definedName name="sadf">#REF!</definedName>
    <definedName name="sadf333">{"Supporting Schedules",#N/A,FALSE,"Results"}</definedName>
    <definedName name="sadfad">{#N/A,#N/A,FALSE,"Sammanställning";#N/A,#N/A,FALSE,"RÖR";#N/A,#N/A,FALSE,"TRÅD";#N/A,#N/A,FALSE,"BAND";#N/A,#N/A,FALSE,"521432";#N/A,#N/A,FALSE,"522432";#N/A,#N/A,FALSE,"522532";#N/A,#N/A,FALSE,"526432";#N/A,#N/A,FALSE,"527432";#N/A,#N/A,FALSE,"528432";#N/A,#N/A,FALSE,"529432";#N/A,#N/A,FALSE,"530432";#N/A,#N/A,FALSE,"533432";#N/A,#N/A,FALSE,"535432"}</definedName>
    <definedName name="sadfagdgh">{#N/A,#N/A,FALSE,"Front Page";#N/A,#N/A,FALSE,"Mfg Var";#N/A,#N/A,FALSE,"Family Unit Cost Graphs";#N/A,#N/A,FALSE,"Product Cost Graphs";#N/A,#N/A,FALSE,"Unit Cost Setup";#N/A,#N/A,FALSE,"Yields";#N/A,#N/A,FALSE,"Emery";#N/A,#N/A,FALSE,"GI Pricing";#N/A,#N/A,FALSE,"Actuals";#N/A,#N/A,FALSE,"Forecast"}</definedName>
    <definedName name="sadfds">{"'Trend_Total'!$A$7:$V$10","'Trend_Total'!$A$1:$V$4"}</definedName>
    <definedName name="sadfdsafsdf">{#N/A,#N/A,FALSE,"WWY"}</definedName>
    <definedName name="sadfdsdsa">{#N/A,#N/A,FALSE,"97master"}</definedName>
    <definedName name="sadfdsf">{"ASSETS_1",#N/A,FALSE,"ASSETS";"ASSETS_2",#N/A,FALSE,"ASSETS"}</definedName>
    <definedName name="sadfg">{"'Trend_Total'!$A$7:$V$10","'Trend_Total'!$A$1:$V$4"}</definedName>
    <definedName name="sadfsa">{#N/A,#N/A,FALSE,"Summary";#N/A,#N/A,FALSE,"Signatures";#N/A,#N/A,FALSE,"FL Current";#N/A,#N/A,FALSE,"Assumptions";#N/A,#N/A,FALSE,"Assumptions";#N/A,#N/A,FALSE,"Assumptions";#N/A,#N/A,FALSE,"FL Last";#N/A,#N/A,FALSE,"FL Orig";#N/A,#N/A,FALSE,"C to G Explain"}</definedName>
    <definedName name="sadfsdfsdfsaf">{"wpocash",#N/A,FALSE,"WPOALLT";"wpoinc",#N/A,FALSE,"WPOALLT";"wpobroad",#N/A,FALSE,"WPOALLT";"wpocable",#N/A,FALSE,"WPOALLT";"wpoexcl",#N/A,FALSE,"WPOALLT";"wponwsweek",#N/A,FALSE,"WPOALLT";"wpopost",#N/A,FALSE,"WPOALLT"}</definedName>
    <definedName name="sadgasd">#REF!</definedName>
    <definedName name="sadsadsa">{"e_Target Assumptions",#N/A,FALSE,"Financials";"f_Target Income Statement",#N/A,FALSE,"Financials";"g_Target Balance Sheet",#N/A,FALSE,"Financials";"h_Target Cashflow Statement",#N/A,FALSE,"Financials"}</definedName>
    <definedName name="sadsafdasf">{#N/A,#N/A,FALSE,"REPORT"}</definedName>
    <definedName name="saefsef">{0,0,FALSE,0}</definedName>
    <definedName name="saf">#REF!</definedName>
    <definedName name="saf34f">{"Supporting Schedules",#N/A,FALSE,"Results"}</definedName>
    <definedName name="safaf">{"'SOCA REVENUE '!$N$9:$O$24"}</definedName>
    <definedName name="safaf_1">{"'SOCA REVENUE '!$N$9:$O$24"}</definedName>
    <definedName name="SAFASDF">{"FCF",#N/A,FALSE,"Results"}</definedName>
    <definedName name="SAFD">{"Summary",#N/A,FALSE,"Valuation Summary";"Financial Statements",#N/A,FALSE,"Results";"FCF",#N/A,FALSE,"Results"}</definedName>
    <definedName name="safs423">{"Summary",#N/A,FALSE,"Valuation Summary"}</definedName>
    <definedName name="sagf">{TRUE,TRUE,-1.25,-15.5,604.5,369,FALSE,FALSE,TRUE,TRUE,0,1,83,1,38,4,5,4,TRUE,TRUE,3,TRUE,1,TRUE,75,"Swvu.inputs._.raw._.data.","ACwvu.inputs._.raw._.data.",#N/A,FALSE,FALSE,0.5,0.5,0.5,0.5,2,"&amp;F","&amp;A&amp;RPage &amp;P",FALSE,FALSE,FALSE,FALSE,1,60,#N/A,#N/A,"=R1C61:R53C89","=C1:C5",#N/A,#N/A,FALSE,FALSE,FALSE,1,600,600,FALSE,FALSE,TRUE,TRUE,TRUE}</definedName>
    <definedName name="sagsag">#REF!</definedName>
    <definedName name="saladj">#REF!</definedName>
    <definedName name="Salaries___Officers">#REF!</definedName>
    <definedName name="SalariesBSMthly">#REF!</definedName>
    <definedName name="sale">{#N/A,#N/A,FALSE,"Income";#N/A,#N/A,FALSE,"Cost of Goods Sold";#N/A,#N/A,FALSE,"Other Costs";#N/A,#N/A,FALSE,"Other Income";#N/A,#N/A,FALSE,"Taxes";#N/A,#N/A,FALSE,"Other Deductions";#N/A,#N/A,FALSE,"Compensation of Officers"}</definedName>
    <definedName name="sale_1">{#N/A,#N/A,FALSE,"Income";#N/A,#N/A,FALSE,"Cost of Goods Sold";#N/A,#N/A,FALSE,"Other Costs";#N/A,#N/A,FALSE,"Other Income";#N/A,#N/A,FALSE,"Taxes";#N/A,#N/A,FALSE,"Other Deductions";#N/A,#N/A,FALSE,"Compensation of Officers"}</definedName>
    <definedName name="sale_2">{#N/A,#N/A,FALSE,"Income";#N/A,#N/A,FALSE,"Cost of Goods Sold";#N/A,#N/A,FALSE,"Other Costs";#N/A,#N/A,FALSE,"Other Income";#N/A,#N/A,FALSE,"Taxes";#N/A,#N/A,FALSE,"Other Deductions";#N/A,#N/A,FALSE,"Compensation of Officers"}</definedName>
    <definedName name="saleandmark">#REF!</definedName>
    <definedName name="salepricemonth">#REF!</definedName>
    <definedName name="Sales">{#N/A,#N/A,FALSE,"Presentation by Unit";#N/A,#N/A,FALSE,"Presentation by BD";#N/A,#N/A,FALSE,"Presentation Split by Biggest U";#N/A,#N/A,FALSE,"Presentation Split by Area";#N/A,#N/A,FALSE,"Presentation Split by BD"}</definedName>
    <definedName name="Sales_Europe">#REF!</definedName>
    <definedName name="Sales20012002">#REF!</definedName>
    <definedName name="SALESANAL">#REF!</definedName>
    <definedName name="salescomp">#REF!</definedName>
    <definedName name="salescount">#REF!</definedName>
    <definedName name="SalesCycle">#REF!</definedName>
    <definedName name="SALESENERGY">#REF!</definedName>
    <definedName name="SALESHAL">#REF!</definedName>
    <definedName name="salesmin">#REF!</definedName>
    <definedName name="SALESMINING">#REF!</definedName>
    <definedName name="SALESOFS">#REF!</definedName>
    <definedName name="SalesPipeline">#REF!</definedName>
    <definedName name="SalesPipeline2">#REF!</definedName>
    <definedName name="Salespp">{"detail",#N/A,FALSE,"mfg";"summary",#N/A,FALSE,"mfg"}</definedName>
    <definedName name="SalesRamp">#REF!</definedName>
    <definedName name="SALESREPS">#REF!</definedName>
    <definedName name="SALESSLB">#REF!</definedName>
    <definedName name="SalesTaxRate">#REF!</definedName>
    <definedName name="saleste">#REF!</definedName>
    <definedName name="SalesType">#REF!</definedName>
    <definedName name="salll">{#N/A,#N/A,FALSE,"RJ";#N/A,#N/A,FALSE,"KK";#N/A,#N/A,FALSE,"TT";#N/A,#N/A,FALSE,"KC";#N/A,#N/A,FALSE,"LA";#N/A,#N/A,FALSE,"RX";#N/A,#N/A,FALSE,"RY";#N/A,#N/A,FALSE,"LD";#N/A,#N/A,FALSE,"CH";#N/A,#N/A,FALSE,"SF";#N/A,#N/A,FALSE,"AL";#N/A,#N/A,FALSE,"DA";#N/A,#N/A,FALSE,"PL";#N/A,#N/A,FALSE,"AZ";#N/A,#N/A,FALSE,"WH"}</definedName>
    <definedName name="sally">{#N/A,#N/A,FALSE,"Pharm";#N/A,#N/A,FALSE,"WWCM"}</definedName>
    <definedName name="sally_1">#REF!</definedName>
    <definedName name="sally_2">{#N/A,#N/A,FALSE,"Pharm";#N/A,#N/A,FALSE,"WWCM"}</definedName>
    <definedName name="sally_3">{#N/A,#N/A,FALSE,"Pharm";#N/A,#N/A,FALSE,"WWCM"}</definedName>
    <definedName name="sally_4">{#N/A,#N/A,FALSE,"Pharm";#N/A,#N/A,FALSE,"WWCM"}</definedName>
    <definedName name="sam">{#N/A,#N/A,FALSE,"Aging Summary";#N/A,#N/A,FALSE,"Ratio Analysis";#N/A,#N/A,FALSE,"Test 120 Day Accts";#N/A,#N/A,FALSE,"Tickmarks"}</definedName>
    <definedName name="sample">{"'Customer Support Trends'!$A$1:$AB$13"}</definedName>
    <definedName name="Sams">#REF!</definedName>
    <definedName name="SANDY">{"title",#N/A,TRUE,"Summary Budget";"Operating Expenses",#N/A,TRUE,"Summary Budget"}</definedName>
    <definedName name="SANDY2">{"Title",#N/A,FALSE,"Summary Budget";"Rental Income",#N/A,FALSE,"Summary Budget";"Current Escalations",#N/A,FALSE,"Summary Budget";"Storage Rent",#N/A,FALSE,"Summary Budget";"Parking Rent",#N/A,FALSE,"Summary Budget"}</definedName>
    <definedName name="SAP">"41OK7R8AHSMVCSK8W3CI4YF4X"</definedName>
    <definedName name="SAPBEXbbsBack">"xSAPtemp2073.xls"</definedName>
    <definedName name="SAPBEXdnldView">"4UXKFLF6QG0P57Q3B9VDXXQ1X"</definedName>
    <definedName name="SAPBEXhrIndnt">"Wide"</definedName>
    <definedName name="SAPBEXrevision">46</definedName>
    <definedName name="SAPBEXsysID">"BWP"</definedName>
    <definedName name="SAPBEXwbID">"8XJGWZO11L8PKD5JJD81YUTOP"</definedName>
    <definedName name="SAPFuncF4Help">#REF!</definedName>
    <definedName name="SAPsysID">"708C5W7SBKP804JT78WJ0JNKI"</definedName>
    <definedName name="SAPwbID">"ARS"</definedName>
    <definedName name="sas">{"Outflow 1",#N/A,FALSE,"Outflows-Inflows";"Outflow 2",#N/A,FALSE,"Outflows-Inflows";"Inflow 1",#N/A,FALSE,"Outflows-Inflows";"Inflow 2",#N/A,FALSE,"Outflows-Inflows"}</definedName>
    <definedName name="sasas">{"'TG'!$A$1:$L$37"}</definedName>
    <definedName name="SASD">{#N/A,#N/A,TRUE,"Bal_sht_98";#N/A,#N/A,TRUE,"P&amp;L_act_98";#N/A,#N/A,TRUE,"CASHFLOW98";#N/A,#N/A,TRUE,"Custsale";#N/A,#N/A,TRUE,"Prodsale"}</definedName>
    <definedName name="sasdfkj">{"FCB_ALL",#N/A,FALSE,"FCB"}</definedName>
    <definedName name="savings">#REF!</definedName>
    <definedName name="SAYE_FooterType">"INTERNAL"</definedName>
    <definedName name="sb">{"bs",#N/A,FALSE,"SCF"}</definedName>
    <definedName name="sbenini">{#N/A,#N/A,FALSE,"Plan1";#N/A,#N/A,FALSE,"Plan2"}</definedName>
    <definedName name="sbgsdgfgbb">#REF!</definedName>
    <definedName name="sbp_allowed_amt">#REF!</definedName>
    <definedName name="SBP_Network_Discount_Savings_Percent">#REF!</definedName>
    <definedName name="SBP_Percent_Allowed_Amount">#REF!</definedName>
    <definedName name="SBT">#REF!</definedName>
    <definedName name="SCAD">#REF!</definedName>
    <definedName name="SCALAR">#REF!</definedName>
    <definedName name="scen">#REF!</definedName>
    <definedName name="scen_name1">"NO MEO IN PEARLS"</definedName>
    <definedName name="scen_user1">"Kerry Park"</definedName>
    <definedName name="scen_value0">"3"</definedName>
    <definedName name="Scenario">#REF!</definedName>
    <definedName name="ScenarioName">#REF!</definedName>
    <definedName name="SCENARIOS">#REF!</definedName>
    <definedName name="Schedule2">{#N/A,#N/A,FALSE,"ws trial balance sheet";#N/A,#N/A,FALSE,"ws trial bal. p &amp; l";#N/A,#N/A,FALSE,"ws cashflow"}</definedName>
    <definedName name="ScheduleLabels">#REF!</definedName>
    <definedName name="score">{"detail",#N/A,FALSE,"mfg";"summary",#N/A,FALSE,"mfg"}</definedName>
    <definedName name="scorecardfy00">{"Comp_of_Price_Effect",#N/A,FALSE,"QTRDPVAR"}</definedName>
    <definedName name="scott">#REF!</definedName>
    <definedName name="SCPlan2015">{"YTD/Forecast",#N/A,TRUE,"Fcst_TPLN";"Monthly Averages",#N/A,TRUE,"Fcst_TPLN"}</definedName>
    <definedName name="SCSACost">0.5944</definedName>
    <definedName name="scsxsx">#REF!</definedName>
    <definedName name="SD">{#N/A,#N/A,FALSE,"Pharm";#N/A,#N/A,FALSE,"WWCM"}</definedName>
    <definedName name="sd_1">#REF!</definedName>
    <definedName name="SD_2">{#N/A,#N/A,FALSE,"Pharm";#N/A,#N/A,FALSE,"WWCM"}</definedName>
    <definedName name="SD_3">{#N/A,#N/A,FALSE,"Pharm";#N/A,#N/A,FALSE,"WWCM"}</definedName>
    <definedName name="SD_4">{#N/A,#N/A,FALSE,"Pharm";#N/A,#N/A,FALSE,"WWCM"}</definedName>
    <definedName name="sda">{#N/A,#N/A,FALSE,"TS";#N/A,#N/A,FALSE,"Combo";#N/A,#N/A,FALSE,"FAIR";#N/A,#N/A,FALSE,"RBC";#N/A,#N/A,FALSE,"xxxx";#N/A,#N/A,FALSE,"A_D";#N/A,#N/A,FALSE,"WACC";#N/A,#N/A,FALSE,"DCF";#N/A,#N/A,FALSE,"LBO";#N/A,#N/A,FALSE,"AcqMults";#N/A,#N/A,FALSE,"CompMults"}</definedName>
    <definedName name="sda_1">#REF!</definedName>
    <definedName name="sdads">{#N/A,#N/A,FALSE,"OUT  AREC"}</definedName>
    <definedName name="sdaf">{#N/A,#N/A,TRUE,"HarryGam-Ass";#N/A,#N/A,TRUE,"HarryGam-BS";#N/A,#N/A,TRUE,"HarryGam-IS";#N/A,#N/A,TRUE,"HarryGam-CF";#N/A,#N/A,TRUE,"HarryGam-CapEx";#N/A,#N/A,TRUE,"HarryGam-Int";#N/A,#N/A,TRUE,"HarryGam-Debt";#N/A,#N/A,TRUE,"HarryGam-Val";#N/A,#N/A,TRUE,"HarryGam-Mult Val";#N/A,#N/A,TRUE,"HarryGam-Credit"}</definedName>
    <definedName name="SDAFDASFSD">#REF!</definedName>
    <definedName name="sdafe">{"FCB_ALL",#N/A,FALSE,"FCB";"GREY_ALL",#N/A,FALSE,"GREY"}</definedName>
    <definedName name="sdaff">{#N/A,#N/A,FALSE,"Combo-Ass ";#N/A,#N/A,FALSE,"Combo-IS";#N/A,#N/A,FALSE,"Combo-BS";#N/A,#N/A,FALSE,"Combo-CF"}</definedName>
    <definedName name="sdaffdsafd">{#N/A,#N/A,FALSE,"Brad_DCFM";#N/A,#N/A,FALSE,"Nick_DCFM";#N/A,#N/A,FALSE,"Mobile_DCFM"}</definedName>
    <definedName name="sdafgs">{#N/A,#N/A,FALSE,"Pharm";#N/A,#N/A,FALSE,"WWCM"}</definedName>
    <definedName name="sdafgs_1">#REF!</definedName>
    <definedName name="sdafgs_2">{#N/A,#N/A,FALSE,"Pharm";#N/A,#N/A,FALSE,"WWCM"}</definedName>
    <definedName name="sdafgs_3">{#N/A,#N/A,FALSE,"Pharm";#N/A,#N/A,FALSE,"WWCM"}</definedName>
    <definedName name="sdafgs_4">{#N/A,#N/A,FALSE,"Pharm";#N/A,#N/A,FALSE,"WWCM"}</definedName>
    <definedName name="sdaflkej">{"FCB_ALL",#N/A,FALSE,"FCB";"GREY_ALL",#N/A,FALSE,"GREY"}</definedName>
    <definedName name="SDAFS">{"Summary",#N/A,FALSE,"Valuation Summary";"Financial Statements",#N/A,FALSE,"Results";"FCF",#N/A,FALSE,"Results"}</definedName>
    <definedName name="sdafsdafsaf">{"wpocash",#N/A,FALSE,"WPOALLT";"wpoinc",#N/A,FALSE,"WPOALLT";"wpobroad",#N/A,FALSE,"WPOALLT";"wpocable",#N/A,FALSE,"WPOALLT";"wpoexcl",#N/A,FALSE,"WPOALLT";"wponwsweek",#N/A,FALSE,"WPOALLT";"wpopost",#N/A,FALSE,"WPOALLT"}</definedName>
    <definedName name="sdafsdfzSDfasdf">#REF!</definedName>
    <definedName name="sdagsadgs">#REF!</definedName>
    <definedName name="sdas">{#N/A,#N/A,FALSE,"Op-BS";#N/A,#N/A,FALSE,"Assum";#N/A,#N/A,FALSE,"IS";#N/A,#N/A,FALSE,"Syn+Elim";#N/A,#N/A,FALSE,"BSCF";#N/A,#N/A,FALSE,"Blue_IS";#N/A,#N/A,FALSE,"Blue_BSCF";#N/A,#N/A,FALSE,"Ratings"}</definedName>
    <definedName name="sdasd">{"EVA",#N/A,FALSE,"EVA";"WACC",#N/A,FALSE,"WACC"}</definedName>
    <definedName name="sdasdaf">{"'Directory'!$A$72:$E$91"}</definedName>
    <definedName name="sdasdgsdfhfdgh">{"ProjLC",#N/A,FALSE,"LOCALwithADJ";"ProjUSD",#N/A,FALSE,"USwithADJ"}</definedName>
    <definedName name="sdasdsad">#REF!</definedName>
    <definedName name="sdasdsad_1">#REF!</definedName>
    <definedName name="sdcstreh">{"IS",#N/A,FALSE,"IS";"RPTIS",#N/A,FALSE,"RPTIS";"STATS",#N/A,FALSE,"STATS";"CELL",#N/A,FALSE,"CELL";"BS",#N/A,FALSE,"BS"}</definedName>
    <definedName name="sdd">{#N/A,#N/A,FALSE,"Coverage";#N/A,#N/A,FALSE,"Leverage";#N/A,#N/A,FALSE,"Projections"}</definedName>
    <definedName name="sddas">{#N/A,#N/A,TRUE,"Mkt Assumptions";#N/A,#N/A,TRUE,"Income_Statement";#N/A,#N/A,TRUE,"Balance_Sheet";#N/A,#N/A,TRUE,"Cash_Flow_Stmt";#N/A,#N/A,TRUE,"Debt_Repayment";#N/A,#N/A,TRUE,"Ratio_Analysis";#N/A,#N/A,TRUE,"Inc_Stmt_Assumptions"}</definedName>
    <definedName name="sddd">{"bs",#N/A,FALSE,"SCF"}</definedName>
    <definedName name="sddf">{"QuarterLC",#N/A,FALSE,"LOCALwithADJ";"QuarterUSD",#N/A,FALSE,"USwithADJ"}</definedName>
    <definedName name="sddfadf">{"'Directory'!$A$72:$E$91"}</definedName>
    <definedName name="SDDFS">{#N/A,#N/A,TRUE,"Bal_sht_98";#N/A,#N/A,TRUE,"P&amp;L_act_98";#N/A,#N/A,TRUE,"CASHFLOW98";#N/A,#N/A,TRUE,"Custsale";#N/A,#N/A,TRUE,"Prodsale"}</definedName>
    <definedName name="sdes">{"PACKAGE",#N/A,FALSE,"CM"}</definedName>
    <definedName name="sdf">#REF!</definedName>
    <definedName name="SDF_1">#REF!</definedName>
    <definedName name="SDFa">{#N/A,#N/A,FALSE,"Aging Summary";#N/A,#N/A,FALSE,"Ratio Analysis";#N/A,#N/A,FALSE,"Test 120 Day Accts";#N/A,#N/A,FALSE,"Tickmarks"}</definedName>
    <definedName name="sdfae">{#N/A,#N/A,FALSE,"3mos";#N/A,#N/A,FALSE,"dedicated"}</definedName>
    <definedName name="sdfaef">#REF!</definedName>
    <definedName name="sdfas">{#N/A,#N/A,TRUE,"sum";#N/A,#N/A,TRUE,"Bal_sht200";#N/A,#N/A,TRUE,"P&amp;L_act200";#N/A,#N/A,TRUE,"CASHFLOW20";#N/A,#N/A,TRUE,"comp_p&amp;L";#N/A,#N/A,TRUE,"Act_Prod";#N/A,#N/A,TRUE,"Act_Cust"}</definedName>
    <definedName name="sdfasdf">{"histincome",#N/A,FALSE,"hyfins";"closing balance",#N/A,FALSE,"hyfins"}</definedName>
    <definedName name="sdfasdfsd">{TRUE,TRUE,-1.25,-15.5,604.5,369,FALSE,FALSE,TRUE,TRUE,0,1,83,1,38,4,5,4,TRUE,TRUE,3,TRUE,1,TRUE,75,"Swvu.inputs._.raw._.data.","ACwvu.inputs._.raw._.data.",#N/A,FALSE,FALSE,0.5,0.5,0.5,0.5,2,"&amp;F","&amp;A&amp;RPage &amp;P",FALSE,FALSE,FALSE,FALSE,1,60,#N/A,#N/A,"=R1C61:R53C89","=C1:C5",#N/A,#N/A,FALSE,FALSE,FALSE,1,600,600,FALSE,FALSE,TRUE,TRUE,TRUE}</definedName>
    <definedName name="sdfasf">{"'Sheet1'!$A$1:$O$22"}</definedName>
    <definedName name="sdfasfsaf">{#N/A,#N/A,FALSE,"Front Page";#N/A,#N/A,FALSE,"Mfg Var";#N/A,#N/A,FALSE,"Family Unit Cost Graphs";#N/A,#N/A,FALSE,"Product Cost Graphs";#N/A,#N/A,FALSE,"Unit Cost Setup";#N/A,#N/A,FALSE,"Yields";#N/A,#N/A,FALSE,"Emery";#N/A,#N/A,FALSE,"GI Pricing";#N/A,#N/A,FALSE,"Actuals";#N/A,#N/A,FALSE,"Forecast"}</definedName>
    <definedName name="sdfasr">{"FCB_ALL",#N/A,FALSE,"FCB"}</definedName>
    <definedName name="sdfass">{"Outflow 1",#N/A,FALSE,"Outflows-Inflows";"Outflow 2",#N/A,FALSE,"Outflows-Inflows";"Inflow 1",#N/A,FALSE,"Outflows-Inflows";"Inflow 2",#N/A,FALSE,"Outflows-Inflows"}</definedName>
    <definedName name="sdfd">{"'status'!$B$2:$H$15"}</definedName>
    <definedName name="sdfdc">{"FCB_ALL",#N/A,FALSE,"FCB"}</definedName>
    <definedName name="sdfdfg">{"'Directory'!$A$72:$E$91"}</definedName>
    <definedName name="sdfds">{"'Standalone List Price Trends'!$A$1:$X$56"}</definedName>
    <definedName name="sdfdsaf">{"incomemth",#N/A,TRUE,"forecast01";"incpercentmth",#N/A,TRUE,"forecast01";"balancemth",#N/A,TRUE,"forecast01";"cashmth",#N/A,TRUE,"forecast01";"cov2mth",#N/A,TRUE,"forecast01";"prbexp",#N/A,TRUE,"forecast01";"prbcap",#N/A,TRUE,"forecast01";"coalconsultants",#N/A,TRUE,"forecast01";"prbsum",#N/A,TRUE,"forecast01"}</definedName>
    <definedName name="sdfdsf">{#N/A,#N/A,FALSE,"KA CH  (2)"}</definedName>
    <definedName name="SDFDSFSDF">#REF!</definedName>
    <definedName name="sdff">#REF!</definedName>
    <definedName name="sdffas">{#N/A,#N/A,TRUE,"comp_p&amp;L";#N/A,#N/A,TRUE,"planBal_sht";#N/A,#N/A,TRUE,"planP&amp;L";#N/A,#N/A,TRUE,"planCASH";#N/A,#N/A,TRUE,"planCust";#N/A,#N/A,TRUE,"planProd";#N/A,#N/A,TRUE,"Capital"}</definedName>
    <definedName name="sdffsddf">#REF!</definedName>
    <definedName name="sdffzds">#REF!</definedName>
    <definedName name="sdfg">{#N/A,#N/A,FALSE,"Nov 96";#N/A,#N/A,FALSE,"Dec 96";#N/A,#N/A,FALSE,"Jan 97";#N/A,#N/A,FALSE,"Feb 97";#N/A,#N/A,FALSE,"Mar 97";#N/A,#N/A,FALSE,"Apr 97";#N/A,#N/A,FALSE,"May 97";#N/A,#N/A,FALSE,"Jun 97";#N/A,#N/A,FALSE,"Jul 97";#N/A,#N/A,FALSE,"Aug 97";#N/A,#N/A,FALSE,"Sep 97";#N/A,#N/A,FALSE,"Oct 97"}</definedName>
    <definedName name="sdfg_1">#REF!</definedName>
    <definedName name="sdfg_1_1">{"Case Reserves",#N/A,FALSE,"Diagnostics";"Implied Outstanding Loss",#N/A,FALSE,"Diagnostics";"Paid Loss By Reported Loss",#N/A,FALSE,"Diagnostics";"Paid Loss By Closed Claims",#N/A,FALSE,"Diagnostics";"Reported Loss By Exposure",#N/A,FALSE,"Diagnostics";"Reported Claims By Exposure",#N/A,FALSE,"Diagnostics"}</definedName>
    <definedName name="sdfg_1_2">{"Case Reserves",#N/A,FALSE,"Diagnostics";"Implied Outstanding Loss",#N/A,FALSE,"Diagnostics";"Paid Loss By Reported Loss",#N/A,FALSE,"Diagnostics";"Paid Loss By Closed Claims",#N/A,FALSE,"Diagnostics";"Reported Loss By Exposure",#N/A,FALSE,"Diagnostics";"Reported Claims By Exposure",#N/A,FALSE,"Diagnostics"}</definedName>
    <definedName name="sdfg_1_3">{"Case Reserves",#N/A,FALSE,"Diagnostics";"Implied Outstanding Loss",#N/A,FALSE,"Diagnostics";"Paid Loss By Reported Loss",#N/A,FALSE,"Diagnostics";"Paid Loss By Closed Claims",#N/A,FALSE,"Diagnostics";"Reported Loss By Exposure",#N/A,FALSE,"Diagnostics";"Reported Claims By Exposure",#N/A,FALSE,"Diagnostics"}</definedName>
    <definedName name="sdfg_1_4">{"Case Reserves",#N/A,FALSE,"Diagnostics";"Implied Outstanding Loss",#N/A,FALSE,"Diagnostics";"Paid Loss By Reported Loss",#N/A,FALSE,"Diagnostics";"Paid Loss By Closed Claims",#N/A,FALSE,"Diagnostics";"Reported Loss By Exposure",#N/A,FALSE,"Diagnostics";"Reported Claims By Exposure",#N/A,FALSE,"Diagnostics"}</definedName>
    <definedName name="sdfg_1_5">{"Case Reserves",#N/A,FALSE,"Diagnostics";"Implied Outstanding Loss",#N/A,FALSE,"Diagnostics";"Paid Loss By Reported Loss",#N/A,FALSE,"Diagnostics";"Paid Loss By Closed Claims",#N/A,FALSE,"Diagnostics";"Reported Loss By Exposure",#N/A,FALSE,"Diagnostics";"Reported Claims By Exposure",#N/A,FALSE,"Diagnostics"}</definedName>
    <definedName name="sdfg_2">{"Case Reserves",#N/A,FALSE,"Diagnostics";"Implied Outstanding Loss",#N/A,FALSE,"Diagnostics";"Paid Loss By Reported Loss",#N/A,FALSE,"Diagnostics";"Paid Loss By Closed Claims",#N/A,FALSE,"Diagnostics";"Reported Loss By Exposure",#N/A,FALSE,"Diagnostics";"Reported Claims By Exposure",#N/A,FALSE,"Diagnostics"}</definedName>
    <definedName name="sdfg_2_1">{"Case Reserves",#N/A,FALSE,"Diagnostics";"Implied Outstanding Loss",#N/A,FALSE,"Diagnostics";"Paid Loss By Reported Loss",#N/A,FALSE,"Diagnostics";"Paid Loss By Closed Claims",#N/A,FALSE,"Diagnostics";"Reported Loss By Exposure",#N/A,FALSE,"Diagnostics";"Reported Claims By Exposure",#N/A,FALSE,"Diagnostics"}</definedName>
    <definedName name="sdfg_2_2">{"Case Reserves",#N/A,FALSE,"Diagnostics";"Implied Outstanding Loss",#N/A,FALSE,"Diagnostics";"Paid Loss By Reported Loss",#N/A,FALSE,"Diagnostics";"Paid Loss By Closed Claims",#N/A,FALSE,"Diagnostics";"Reported Loss By Exposure",#N/A,FALSE,"Diagnostics";"Reported Claims By Exposure",#N/A,FALSE,"Diagnostics"}</definedName>
    <definedName name="sdfg_2_3">{"Case Reserves",#N/A,FALSE,"Diagnostics";"Implied Outstanding Loss",#N/A,FALSE,"Diagnostics";"Paid Loss By Reported Loss",#N/A,FALSE,"Diagnostics";"Paid Loss By Closed Claims",#N/A,FALSE,"Diagnostics";"Reported Loss By Exposure",#N/A,FALSE,"Diagnostics";"Reported Claims By Exposure",#N/A,FALSE,"Diagnostics"}</definedName>
    <definedName name="sdfg_2_4">{"Case Reserves",#N/A,FALSE,"Diagnostics";"Implied Outstanding Loss",#N/A,FALSE,"Diagnostics";"Paid Loss By Reported Loss",#N/A,FALSE,"Diagnostics";"Paid Loss By Closed Claims",#N/A,FALSE,"Diagnostics";"Reported Loss By Exposure",#N/A,FALSE,"Diagnostics";"Reported Claims By Exposure",#N/A,FALSE,"Diagnostics"}</definedName>
    <definedName name="sdfg_2_5">{"Case Reserves",#N/A,FALSE,"Diagnostics";"Implied Outstanding Loss",#N/A,FALSE,"Diagnostics";"Paid Loss By Reported Loss",#N/A,FALSE,"Diagnostics";"Paid Loss By Closed Claims",#N/A,FALSE,"Diagnostics";"Reported Loss By Exposure",#N/A,FALSE,"Diagnostics";"Reported Claims By Exposure",#N/A,FALSE,"Diagnostics"}</definedName>
    <definedName name="sdfg_3">{"Case Reserves",#N/A,FALSE,"Diagnostics";"Implied Outstanding Loss",#N/A,FALSE,"Diagnostics";"Paid Loss By Reported Loss",#N/A,FALSE,"Diagnostics";"Paid Loss By Closed Claims",#N/A,FALSE,"Diagnostics";"Reported Loss By Exposure",#N/A,FALSE,"Diagnostics";"Reported Claims By Exposure",#N/A,FALSE,"Diagnostics"}</definedName>
    <definedName name="sdfg_3_1">{"Case Reserves",#N/A,FALSE,"Diagnostics";"Implied Outstanding Loss",#N/A,FALSE,"Diagnostics";"Paid Loss By Reported Loss",#N/A,FALSE,"Diagnostics";"Paid Loss By Closed Claims",#N/A,FALSE,"Diagnostics";"Reported Loss By Exposure",#N/A,FALSE,"Diagnostics";"Reported Claims By Exposure",#N/A,FALSE,"Diagnostics"}</definedName>
    <definedName name="sdfg_3_2">{"Case Reserves",#N/A,FALSE,"Diagnostics";"Implied Outstanding Loss",#N/A,FALSE,"Diagnostics";"Paid Loss By Reported Loss",#N/A,FALSE,"Diagnostics";"Paid Loss By Closed Claims",#N/A,FALSE,"Diagnostics";"Reported Loss By Exposure",#N/A,FALSE,"Diagnostics";"Reported Claims By Exposure",#N/A,FALSE,"Diagnostics"}</definedName>
    <definedName name="sdfg_3_3">{"Case Reserves",#N/A,FALSE,"Diagnostics";"Implied Outstanding Loss",#N/A,FALSE,"Diagnostics";"Paid Loss By Reported Loss",#N/A,FALSE,"Diagnostics";"Paid Loss By Closed Claims",#N/A,FALSE,"Diagnostics";"Reported Loss By Exposure",#N/A,FALSE,"Diagnostics";"Reported Claims By Exposure",#N/A,FALSE,"Diagnostics"}</definedName>
    <definedName name="sdfg_3_4">{"Case Reserves",#N/A,FALSE,"Diagnostics";"Implied Outstanding Loss",#N/A,FALSE,"Diagnostics";"Paid Loss By Reported Loss",#N/A,FALSE,"Diagnostics";"Paid Loss By Closed Claims",#N/A,FALSE,"Diagnostics";"Reported Loss By Exposure",#N/A,FALSE,"Diagnostics";"Reported Claims By Exposure",#N/A,FALSE,"Diagnostics"}</definedName>
    <definedName name="sdfg_3_5">{"Case Reserves",#N/A,FALSE,"Diagnostics";"Implied Outstanding Loss",#N/A,FALSE,"Diagnostics";"Paid Loss By Reported Loss",#N/A,FALSE,"Diagnostics";"Paid Loss By Closed Claims",#N/A,FALSE,"Diagnostics";"Reported Loss By Exposure",#N/A,FALSE,"Diagnostics";"Reported Claims By Exposure",#N/A,FALSE,"Diagnostics"}</definedName>
    <definedName name="sdfg_4">{"Case Reserves",#N/A,FALSE,"Diagnostics";"Implied Outstanding Loss",#N/A,FALSE,"Diagnostics";"Paid Loss By Reported Loss",#N/A,FALSE,"Diagnostics";"Paid Loss By Closed Claims",#N/A,FALSE,"Diagnostics";"Reported Loss By Exposure",#N/A,FALSE,"Diagnostics";"Reported Claims By Exposure",#N/A,FALSE,"Diagnostics"}</definedName>
    <definedName name="sdfg_4_1">{"Case Reserves",#N/A,FALSE,"Diagnostics";"Implied Outstanding Loss",#N/A,FALSE,"Diagnostics";"Paid Loss By Reported Loss",#N/A,FALSE,"Diagnostics";"Paid Loss By Closed Claims",#N/A,FALSE,"Diagnostics";"Reported Loss By Exposure",#N/A,FALSE,"Diagnostics";"Reported Claims By Exposure",#N/A,FALSE,"Diagnostics"}</definedName>
    <definedName name="sdfg_4_2">{"Case Reserves",#N/A,FALSE,"Diagnostics";"Implied Outstanding Loss",#N/A,FALSE,"Diagnostics";"Paid Loss By Reported Loss",#N/A,FALSE,"Diagnostics";"Paid Loss By Closed Claims",#N/A,FALSE,"Diagnostics";"Reported Loss By Exposure",#N/A,FALSE,"Diagnostics";"Reported Claims By Exposure",#N/A,FALSE,"Diagnostics"}</definedName>
    <definedName name="sdfg_4_3">{"Case Reserves",#N/A,FALSE,"Diagnostics";"Implied Outstanding Loss",#N/A,FALSE,"Diagnostics";"Paid Loss By Reported Loss",#N/A,FALSE,"Diagnostics";"Paid Loss By Closed Claims",#N/A,FALSE,"Diagnostics";"Reported Loss By Exposure",#N/A,FALSE,"Diagnostics";"Reported Claims By Exposure",#N/A,FALSE,"Diagnostics"}</definedName>
    <definedName name="sdfg_4_4">{"Case Reserves",#N/A,FALSE,"Diagnostics";"Implied Outstanding Loss",#N/A,FALSE,"Diagnostics";"Paid Loss By Reported Loss",#N/A,FALSE,"Diagnostics";"Paid Loss By Closed Claims",#N/A,FALSE,"Diagnostics";"Reported Loss By Exposure",#N/A,FALSE,"Diagnostics";"Reported Claims By Exposure",#N/A,FALSE,"Diagnostics"}</definedName>
    <definedName name="sdfg_4_5">{"Case Reserves",#N/A,FALSE,"Diagnostics";"Implied Outstanding Loss",#N/A,FALSE,"Diagnostics";"Paid Loss By Reported Loss",#N/A,FALSE,"Diagnostics";"Paid Loss By Closed Claims",#N/A,FALSE,"Diagnostics";"Reported Loss By Exposure",#N/A,FALSE,"Diagnostics";"Reported Claims By Exposure",#N/A,FALSE,"Diagnostics"}</definedName>
    <definedName name="sdfg_5">{"Case Reserves",#N/A,FALSE,"Diagnostics";"Implied Outstanding Loss",#N/A,FALSE,"Diagnostics";"Paid Loss By Reported Loss",#N/A,FALSE,"Diagnostics";"Paid Loss By Closed Claims",#N/A,FALSE,"Diagnostics";"Reported Loss By Exposure",#N/A,FALSE,"Diagnostics";"Reported Claims By Exposure",#N/A,FALSE,"Diagnostics"}</definedName>
    <definedName name="sdfg_5_1">{"Case Reserves",#N/A,FALSE,"Diagnostics";"Implied Outstanding Loss",#N/A,FALSE,"Diagnostics";"Paid Loss By Reported Loss",#N/A,FALSE,"Diagnostics";"Paid Loss By Closed Claims",#N/A,FALSE,"Diagnostics";"Reported Loss By Exposure",#N/A,FALSE,"Diagnostics";"Reported Claims By Exposure",#N/A,FALSE,"Diagnostics"}</definedName>
    <definedName name="sdfg_5_2">{"Case Reserves",#N/A,FALSE,"Diagnostics";"Implied Outstanding Loss",#N/A,FALSE,"Diagnostics";"Paid Loss By Reported Loss",#N/A,FALSE,"Diagnostics";"Paid Loss By Closed Claims",#N/A,FALSE,"Diagnostics";"Reported Loss By Exposure",#N/A,FALSE,"Diagnostics";"Reported Claims By Exposure",#N/A,FALSE,"Diagnostics"}</definedName>
    <definedName name="sdfg_5_3">{"Case Reserves",#N/A,FALSE,"Diagnostics";"Implied Outstanding Loss",#N/A,FALSE,"Diagnostics";"Paid Loss By Reported Loss",#N/A,FALSE,"Diagnostics";"Paid Loss By Closed Claims",#N/A,FALSE,"Diagnostics";"Reported Loss By Exposure",#N/A,FALSE,"Diagnostics";"Reported Claims By Exposure",#N/A,FALSE,"Diagnostics"}</definedName>
    <definedName name="sdfg_5_4">{"Case Reserves",#N/A,FALSE,"Diagnostics";"Implied Outstanding Loss",#N/A,FALSE,"Diagnostics";"Paid Loss By Reported Loss",#N/A,FALSE,"Diagnostics";"Paid Loss By Closed Claims",#N/A,FALSE,"Diagnostics";"Reported Loss By Exposure",#N/A,FALSE,"Diagnostics";"Reported Claims By Exposure",#N/A,FALSE,"Diagnostics"}</definedName>
    <definedName name="sdfg_5_5">{"Case Reserves",#N/A,FALSE,"Diagnostics";"Implied Outstanding Loss",#N/A,FALSE,"Diagnostics";"Paid Loss By Reported Loss",#N/A,FALSE,"Diagnostics";"Paid Loss By Closed Claims",#N/A,FALSE,"Diagnostics";"Reported Loss By Exposure",#N/A,FALSE,"Diagnostics";"Reported Claims By Exposure",#N/A,FALSE,"Diagnostics"}</definedName>
    <definedName name="sdfga">{#N/A,#N/A,FALSE,"Aging Summary";#N/A,#N/A,FALSE,"Ratio Analysis";#N/A,#N/A,FALSE,"Test 120 Day Accts";#N/A,#N/A,FALSE,"Tickmarks"}</definedName>
    <definedName name="sdfgasdfas">{"Financial Statements",#N/A,FALSE,"Results"}</definedName>
    <definedName name="sdfgdsf">#REF!</definedName>
    <definedName name="SDFGFG">#REF!</definedName>
    <definedName name="sdfgghghjju">#REF!</definedName>
    <definedName name="sdfghgff">{#N/A,#N/A,FALSE,"Aging Summary";#N/A,#N/A,FALSE,"Ratio Analysis";#N/A,#N/A,FALSE,"Test 120 Day Accts";#N/A,#N/A,FALSE,"Tickmarks"}</definedName>
    <definedName name="sdfgrsta">{"var_page",#N/A,FALSE,"template"}</definedName>
    <definedName name="sdfgsdfg">{#N/A,#N/A,FALSE,"Combo-Ass ";#N/A,#N/A,FALSE,"Combo-AD sum";#N/A,#N/A,FALSE,"Combo-Syn Sens";#N/A,#N/A,FALSE,"Combo-Contr";#N/A,#N/A,FALSE,"Combo-Credit Sum";#N/A,#N/A,FALSE,"Combo-Credit";#N/A,#N/A,FALSE,"Combo-AD";#N/A,#N/A,FALSE,"Combo-AD";#N/A,#N/A,FALSE,"Combo-AD CF";#N/A,#N/A,FALSE,"Combo-IS";#N/A,#N/A,FALSE,"Combo-BS";#N/A,#N/A,FALSE,"Combo-CF";#N/A,#N/A,FALSE,"Combo-Debt";#N/A,#N/A,FALSE,"Combo-Int";#N/A,#N/A,FALSE,"Combo-CapEx";#N/A,#N/A,FALSE,"Combo-BD";#N/A,#N/A,FALSE,"Combo-TD";#N/A,#N/A,FALSE,"Combo-Taxes";#N/A,#N/A,FALSE,"Combo-Val";#N/A,#N/A,FALSE,"Combo-Mult Va"}</definedName>
    <definedName name="sdfgsdfgbve">{#N/A,#N/A,FALSE,"Combo-Ass ";#N/A,#N/A,FALSE,"Combo-AD sum";#N/A,#N/A,FALSE,"Combo-Syn Sens";#N/A,#N/A,FALSE,"Combo-Contr";#N/A,#N/A,FALSE,"Combo-Credit Sum";#N/A,#N/A,FALSE,"Combo-Credit";#N/A,#N/A,FALSE,"Combo-AD";#N/A,#N/A,FALSE,"Combo-AD CF"}</definedName>
    <definedName name="sdfgsdfgsdfgs">{"histincome",#N/A,FALSE,"hyfins";"closing balance",#N/A,FALSE,"hyfins"}</definedName>
    <definedName name="sdfgsfd">{"histincome",#N/A,FALSE,"hyfins";"closing balance",#N/A,FALSE,"hyfins"}</definedName>
    <definedName name="sdfgty">{TRUE,TRUE,-1.25,-15.5,604.5,369,FALSE,FALSE,TRUE,TRUE,0,1,#N/A,91,#N/A,20.5555555555556,24.8571428571429,1,FALSE,FALSE,3,TRUE,1,FALSE,80,"Swvu.summary3.","ACwvu.summary3.",#N/A,FALSE,FALSE,0.5,0.5,0.5,0.5,2,"&amp;F","&amp;A&amp;RPage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sdfh">{#N/A,#N/A,FALSE,"Pharm";#N/A,#N/A,FALSE,"WWCM"}</definedName>
    <definedName name="sdfh_1">#REF!</definedName>
    <definedName name="sdfh_2">{#N/A,#N/A,FALSE,"Pharm";#N/A,#N/A,FALSE,"WWCM"}</definedName>
    <definedName name="sdfh_3">{#N/A,#N/A,FALSE,"Pharm";#N/A,#N/A,FALSE,"WWCM"}</definedName>
    <definedName name="sdfh_4">{#N/A,#N/A,FALSE,"Pharm";#N/A,#N/A,FALSE,"WWCM"}</definedName>
    <definedName name="sdfhbtgbhtr">{"Final",#N/A,FALSE,"Feb-96"}</definedName>
    <definedName name="sdfhdfjhj">#REF!</definedName>
    <definedName name="sdfhdgfhdgfhdgd">{#N/A,#N/A,FALSE,"Combo-Ass ";#N/A,#N/A,FALSE,"Combo-AD sum";#N/A,#N/A,FALSE,"Combo-Syn Sens";#N/A,#N/A,FALSE,"Combo-Contr";#N/A,#N/A,FALSE,"Combo-Credit Sum";#N/A,#N/A,FALSE,"Combo-Credit";#N/A,#N/A,FALSE,"Combo-AD";#N/A,#N/A,FALSE,"Combo-AD CF"}</definedName>
    <definedName name="sdfhsdfgsdfgsdfg">{#N/A,#N/A,FALSE,"Assum";#N/A,#N/A,FALSE,"IS";#N/A,#N/A,FALSE,"Op-BS";#N/A,#N/A,FALSE,"BSCF";#N/A,#N/A,FALSE,"Brad_IS";#N/A,#N/A,FALSE,"Brad_BSCF";#N/A,#N/A,FALSE,"Nick_IS";#N/A,#N/A,FALSE,"Nick_BSCF";#N/A,#N/A,FALSE,"Mobile_IS";#N/A,#N/A,FALSE,"Mobile_BSCF";#N/A,#N/A,FALSE,"Syn+Elim";#N/A,#N/A,FALSE,"Ratings"}</definedName>
    <definedName name="sdfj">{"incomemth",#N/A,TRUE,"forecast01";"incpercentmth",#N/A,TRUE,"forecast01";"balancemth",#N/A,TRUE,"forecast01";"cashmth",#N/A,TRUE,"forecast01";"cov2mth",#N/A,TRUE,"forecast01";"prbexp",#N/A,TRUE,"forecast01";"prbcap",#N/A,TRUE,"forecast01";"coalconsultants",#N/A,TRUE,"forecast01";"prbsum",#N/A,TRUE,"forecast01"}</definedName>
    <definedName name="sdfjdsh">{"orixcsc",#N/A,FALSE,"ORIX CSC";"orixcsc2",#N/A,FALSE,"ORIX CSC"}</definedName>
    <definedName name="sdfjh">{"FCB_ALL",#N/A,FALSE,"FCB";"GREY_ALL",#N/A,FALSE,"GREY"}</definedName>
    <definedName name="sdfjk">{"incomemth",#N/A,TRUE,"forecast01";"incpercentmth",#N/A,TRUE,"forecast01";"balancemth",#N/A,TRUE,"forecast01";"cashmth",#N/A,TRUE,"forecast01";"cov2mth",#N/A,TRUE,"forecast01";"prbexp",#N/A,TRUE,"forecast01";"prbcap",#N/A,TRUE,"forecast01";"coalconsultants",#N/A,TRUE,"forecast01";"prbsum",#N/A,TRUE,"forecast01"}</definedName>
    <definedName name="sdflkj">{"incomemth",#N/A,TRUE,"forecast01";"incpercentmth",#N/A,TRUE,"forecast01";"balancemth",#N/A,TRUE,"forecast01";"cashmth",#N/A,TRUE,"forecast01";"cov2mth",#N/A,TRUE,"forecast01";"prbexp",#N/A,TRUE,"forecast01";"prbcap",#N/A,TRUE,"forecast01";"coalconsultants",#N/A,TRUE,"forecast01";"prbsum",#N/A,TRUE,"forecast01"}</definedName>
    <definedName name="sdfs">{#N/A,#N/A,FALSE,"Renewals In Process";#N/A,#N/A,FALSE,"New Clients In Process";#N/A,#N/A,FALSE,"Completed New Clients";#N/A,#N/A,FALSE,"Completed Renewals"}</definedName>
    <definedName name="sdfsadfaasf">{#N/A,#N/A,TRUE,"Statements";#N/A,#N/A,TRUE,"Capital";#N/A,#N/A,TRUE,"TOT Monthly Inc";#N/A,#N/A,TRUE,"TOT REVENUE";#N/A,#N/A,TRUE,"Manpower";#N/A,#N/A,TRUE,"Overheads";#N/A,#N/A,TRUE,"Salary";#N/A,#N/A,TRUE,"Admin";#N/A,#N/A,TRUE,"Barbados";#N/A,#N/A,TRUE,"Product Mktg";#N/A,#N/A,TRUE,"CONS - SI";#N/A,#N/A,TRUE,"PROJECTS";#N/A,#N/A,TRUE,"R&amp;D";#N/A,#N/A,TRUE,"Cons S&amp;M";#N/A,#N/A,TRUE,"Mktg"}</definedName>
    <definedName name="sdfsadfaasf_1">{#N/A,#N/A,TRUE,"Statements";#N/A,#N/A,TRUE,"Capital";#N/A,#N/A,TRUE,"TOT Monthly Inc";#N/A,#N/A,TRUE,"TOT REVENUE";#N/A,#N/A,TRUE,"Manpower";#N/A,#N/A,TRUE,"Overheads";#N/A,#N/A,TRUE,"Salary";#N/A,#N/A,TRUE,"Admin";#N/A,#N/A,TRUE,"Barbados";#N/A,#N/A,TRUE,"Product Mktg";#N/A,#N/A,TRUE,"CONS - SI";#N/A,#N/A,TRUE,"PROJECTS";#N/A,#N/A,TRUE,"R&amp;D";#N/A,#N/A,TRUE,"Cons S&amp;M";#N/A,#N/A,TRUE,"Mktg"}</definedName>
    <definedName name="sdfsadfaasf_1_1">{#N/A,#N/A,TRUE,"Statements";#N/A,#N/A,TRUE,"Capital";#N/A,#N/A,TRUE,"TOT Monthly Inc";#N/A,#N/A,TRUE,"TOT REVENUE";#N/A,#N/A,TRUE,"Manpower";#N/A,#N/A,TRUE,"Overheads";#N/A,#N/A,TRUE,"Salary";#N/A,#N/A,TRUE,"Admin";#N/A,#N/A,TRUE,"Barbados";#N/A,#N/A,TRUE,"Product Mktg";#N/A,#N/A,TRUE,"CONS - SI";#N/A,#N/A,TRUE,"PROJECTS";#N/A,#N/A,TRUE,"R&amp;D";#N/A,#N/A,TRUE,"Cons S&amp;M";#N/A,#N/A,TRUE,"Mktg"}</definedName>
    <definedName name="sdfsadfaasf_2">{#N/A,#N/A,TRUE,"Statements";#N/A,#N/A,TRUE,"Capital";#N/A,#N/A,TRUE,"TOT Monthly Inc";#N/A,#N/A,TRUE,"TOT REVENUE";#N/A,#N/A,TRUE,"Manpower";#N/A,#N/A,TRUE,"Overheads";#N/A,#N/A,TRUE,"Salary";#N/A,#N/A,TRUE,"Admin";#N/A,#N/A,TRUE,"Barbados";#N/A,#N/A,TRUE,"Product Mktg";#N/A,#N/A,TRUE,"CONS - SI";#N/A,#N/A,TRUE,"PROJECTS";#N/A,#N/A,TRUE,"R&amp;D";#N/A,#N/A,TRUE,"Cons S&amp;M";#N/A,#N/A,TRUE,"Mktg"}</definedName>
    <definedName name="sdfsadfaasf_3">{#N/A,#N/A,TRUE,"Statements";#N/A,#N/A,TRUE,"Capital";#N/A,#N/A,TRUE,"TOT Monthly Inc";#N/A,#N/A,TRUE,"TOT REVENUE";#N/A,#N/A,TRUE,"Manpower";#N/A,#N/A,TRUE,"Overheads";#N/A,#N/A,TRUE,"Salary";#N/A,#N/A,TRUE,"Admin";#N/A,#N/A,TRUE,"Barbados";#N/A,#N/A,TRUE,"Product Mktg";#N/A,#N/A,TRUE,"CONS - SI";#N/A,#N/A,TRUE,"PROJECTS";#N/A,#N/A,TRUE,"R&amp;D";#N/A,#N/A,TRUE,"Cons S&amp;M";#N/A,#N/A,TRUE,"Mktg"}</definedName>
    <definedName name="sdfsadfas">{#N/A,#N/A,FALSE,"3mos";#N/A,#N/A,FALSE,"dedicated"}</definedName>
    <definedName name="sdfsd">38833.6525810185</definedName>
    <definedName name="sdfsdf">#REF!</definedName>
    <definedName name="sdfsdf_1">#REF!</definedName>
    <definedName name="sdfsdfds">#REF!</definedName>
    <definedName name="sdfsdfsd">{0,0,0,0}</definedName>
    <definedName name="sdfsdfsdf">{#N/A,#N/A,TRUE,"DCF Summary (2)";#N/A,#N/A,TRUE,"DCF Summary";#N/A,"Middle Case Drivers",TRUE,"DCF"}</definedName>
    <definedName name="sdfsdfsdfsafsdf">{"FCB_ALL",#N/A,FALSE,"FCB"}</definedName>
    <definedName name="sdfsdfsdfsdfsdfsdfsdf">#REF!</definedName>
    <definedName name="sdfsdgf">{#N/A,#N/A,TRUE,"Summary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sdfsdgfdfhsfdhfgshfgsjhfsh">{TRUE,TRUE,-1.25,-15.5,604.5,369,FALSE,FALSE,TRUE,TRUE,0,1,83,1,38,4,5,4,TRUE,TRUE,3,TRUE,1,TRUE,75,"Swvu.inputs._.raw._.data.","ACwvu.inputs._.raw._.data.",#N/A,FALSE,FALSE,0.5,0.5,0.5,0.5,2,"&amp;F","&amp;A&amp;RPage &amp;P",FALSE,FALSE,FALSE,FALSE,1,60,#N/A,#N/A,"=R1C61:R53C89","=C1:C5",#N/A,#N/A,FALSE,FALSE,FALSE,1,600,600,FALSE,FALSE,TRUE,TRUE,TRUE}</definedName>
    <definedName name="sdfsf">{#N/A,#N/A,FALSE,"Aging Summary";#N/A,#N/A,FALSE,"Ratio Analysis";#N/A,#N/A,FALSE,"Test 120 Day Accts";#N/A,#N/A,FALSE,"Tickmarks"}</definedName>
    <definedName name="sdfsfsfd">#REF!</definedName>
    <definedName name="sdfsfsfsdf">#REF!</definedName>
    <definedName name="sdft">{#N/A,#N/A,FALSE,"SUMMARY";#N/A,#N/A,FALSE,"mcsh";#N/A,#N/A,FALSE,"vol&amp;rev";#N/A,#N/A,FALSE,"wkgcap";#N/A,#N/A,FALSE,"DEPR&amp;DT";#N/A,#N/A,FALSE,"ASSETS";#N/A,#N/A,FALSE,"NI&amp;OTH&amp;DIV";#N/A,#N/A,FALSE,"CASHFLOW";#N/A,#N/A,FALSE,"CAPEMPL";#N/A,#N/A,FALSE,"ROCE"}</definedName>
    <definedName name="sdfvsdfv">{#N/A,#N/A,FALSE,"Aging Summary";#N/A,#N/A,FALSE,"Ratio Analysis";#N/A,#N/A,FALSE,"Test 120 Day Accts";#N/A,#N/A,FALSE,"Tickmarks"}</definedName>
    <definedName name="sdfvsdfv_1">#REF!</definedName>
    <definedName name="sdfvsdfva">{#N/A,#N/A,FALSE,"Aging Summary";#N/A,#N/A,FALSE,"Ratio Analysis";#N/A,#N/A,FALSE,"Test 120 Day Accts";#N/A,#N/A,FALSE,"Tickmarks"}</definedName>
    <definedName name="sdg">{#N/A,#N/A,FALSE,"Aging Summary";#N/A,#N/A,FALSE,"Ratio Analysis";#N/A,#N/A,FALSE,"Test 120 Day Accts";#N/A,#N/A,FALSE,"Tickmarks"}</definedName>
    <definedName name="sdgagf">{#N/A,#N/A,FALSE,"Pharm";#N/A,#N/A,FALSE,"WWCM"}</definedName>
    <definedName name="sdgagf_1">#REF!</definedName>
    <definedName name="sdgagf_2">{#N/A,#N/A,FALSE,"Pharm";#N/A,#N/A,FALSE,"WWCM"}</definedName>
    <definedName name="sdgagf_3">{#N/A,#N/A,FALSE,"Pharm";#N/A,#N/A,FALSE,"WWCM"}</definedName>
    <definedName name="sdgagf_4">{#N/A,#N/A,FALSE,"Pharm";#N/A,#N/A,FALSE,"WWCM"}</definedName>
    <definedName name="sdgdf">{"Acq_matrix",#N/A,FALSE,"Acquisition Matrix"}</definedName>
    <definedName name="sdgdfghfhgfjhgfjhjjjg">{"general",#N/A,FALSE,"Assumptions"}</definedName>
    <definedName name="sdgdgdf">#REF!</definedName>
    <definedName name="sdgffg">{#N/A,#N/A,FALSE,"OUT  AREC"}</definedName>
    <definedName name="sdgfsdfsfd">#REF!</definedName>
    <definedName name="sdgh">{"qty and inventory value",#N/A,FALSE,"MPartners";"general ledger entries",#N/A,FALSE,"MPartners"}</definedName>
    <definedName name="sdgs">{"'ICo.'!$J$12:$K$20"}</definedName>
    <definedName name="sdgs_1">{"'ICo.'!$J$12:$K$20"}</definedName>
    <definedName name="sdhdhfdfhh">#REF!</definedName>
    <definedName name="sdhr">{"FCB_ALL",#N/A,FALSE,"FCB";"GREY_ALL",#N/A,FALSE,"GREY"}</definedName>
    <definedName name="sdkfj09">{#N/A,#N/A,FALSE,"Front Page";#N/A,#N/A,FALSE,"Mfg Var";#N/A,#N/A,FALSE,"Family Unit Cost Graphs";#N/A,#N/A,FALSE,"Product Cost Graphs";#N/A,#N/A,FALSE,"Unit Cost Setup";#N/A,#N/A,FALSE,"Yields";#N/A,#N/A,FALSE,"Emery";#N/A,#N/A,FALSE,"GI Pricing";#N/A,#N/A,FALSE,"Actuals";#N/A,#N/A,FALSE,"Forecast"}</definedName>
    <definedName name="sdkjtdjrk">#REF!</definedName>
    <definedName name="sdrgarger">{"'Directory'!$A$72:$E$91"}</definedName>
    <definedName name="sdrgesrgergsdf">{#N/A,#N/A,TRUE,"Acq-Ass";#N/A,#N/A,TRUE,"Acq-IS";#N/A,#N/A,TRUE,"Acq-BS";#N/A,#N/A,TRUE,"Acq-CF"}</definedName>
    <definedName name="SDS">{#N/A,#N/A,FALSE,"PERSONAL"}</definedName>
    <definedName name="sdsad">{"Data Worksheet",#N/A,FALSE,"CAREY97"}</definedName>
    <definedName name="sdsadasd">{#N/A,#N/A,FALSE,"Pharm";#N/A,#N/A,FALSE,"WWCM"}</definedName>
    <definedName name="sdsadasd_1">#REF!</definedName>
    <definedName name="sdsadasd_2">{#N/A,#N/A,FALSE,"Pharm";#N/A,#N/A,FALSE,"WWCM"}</definedName>
    <definedName name="sdsadasd_3">{#N/A,#N/A,FALSE,"Pharm";#N/A,#N/A,FALSE,"WWCM"}</definedName>
    <definedName name="sdsadasd_4">{#N/A,#N/A,FALSE,"Pharm";#N/A,#N/A,FALSE,"WWCM"}</definedName>
    <definedName name="sdsd">{#N/A,#N/A,FALSE,"REPORT"}</definedName>
    <definedName name="sdsd_1">#REF!</definedName>
    <definedName name="sdsd_2">{#N/A,#N/A,FALSE,"REPORT"}</definedName>
    <definedName name="sdsd_3">{#N/A,#N/A,FALSE,"REPORT"}</definedName>
    <definedName name="sdsd_4">{#N/A,#N/A,FALSE,"REPORT"}</definedName>
    <definedName name="SDSDDSSD">{#N/A,#N/A,FALSE,"USD Front page";#N/A,#N/A,FALSE,"USD Financiel overview AOP";#N/A,#N/A,FALSE,"USD Operating P&amp;L AOP";#N/A,#N/A,FALSE,"USD Revenue by product";#N/A,#N/A,FALSE,"USD Revenue &amp; STD Marign Prod.";#N/A,#N/A,FALSE,"USD Std. Margin";#N/A,#N/A,FALSE,"USD Employees by Function";#N/A,#N/A,FALSE,"USD R&amp;D Costs";#N/A,#N/A,FALSE,"USD Inventory";#N/A,#N/A,FALSE,"USD Order Intake by Area";#N/A,#N/A,FALSE,"USD Backlog by area";#N/A,#N/A,FALSE,"USD Backlog by customer";#N/A,#N/A,FALSE,"USD Revenue by Area";#N/A,#N/A,FALSE,"GRAPH  4"}</definedName>
    <definedName name="sdsds">{"PR1","pr1",TRUE,"Sch PR-1"}</definedName>
    <definedName name="sdsdsd">{#N/A,#N/A,FALSE,"OUT  AREC"}</definedName>
    <definedName name="sdsdsdd">{"e_Target Assumptions",#N/A,FALSE,"Financials";"f_Target Income Statement",#N/A,FALSE,"Financials";"g_Target Balance Sheet",#N/A,FALSE,"Financials";"h_Target Cashflow Statement",#N/A,FALSE,"Financials"}</definedName>
    <definedName name="sdsf">{"vi1",#N/A,FALSE,"Financial Statements";"vi2",#N/A,FALSE,"Financial Statements";#N/A,#N/A,FALSE,"DCF"}</definedName>
    <definedName name="SDSSDSSSSS">{#N/A,#N/A,FALSE,"Financiel overview AOP";#N/A,#N/A,FALSE,"Operating P&amp;L AOP";#N/A,#N/A,FALSE,"Revenue by product";#N/A,#N/A,FALSE,"Revenue &amp; STD Marign Prod.";#N/A,#N/A,FALSE,"Std. Margin";#N/A,#N/A,FALSE,"Employees by Function";#N/A,#N/A,FALSE,"R&amp;D Costs";#N/A,#N/A,FALSE,"Inventory";#N/A,#N/A,FALSE,"Order Intake by Area";#N/A,#N/A,FALSE,"Backlog by area";#N/A,#N/A,FALSE,"Backlog by customer";#N/A,#N/A,FALSE,"Revenue by Area"}</definedName>
    <definedName name="sdtrshjsrtj">#REF!</definedName>
    <definedName name="sdtrshjsrtj_1">#REF!</definedName>
    <definedName name="sdv">{"Full Year",#N/A,FALSE,"Total";"Full Year",#N/A,FALSE,"UKLC";"Full Year",#N/A,FALSE,"UKUS";"Full Year",#N/A,FALSE,"CELC";"Full Year",#N/A,FALSE,"CEUS";"Full Year",#N/A,FALSE,"FranceLC";"Full Year",#N/A,FALSE,"FranceUS";"Full Year",#N/A,FALSE,"IberiaLC";"Full Year",#N/A,FALSE,"IberiaUS";"Full Year",#N/A,FALSE,"CanadaLC";"Full Year",#N/A,FALSE,"CanadaUS";"Full Year",#N/A,FALSE,"AustraliaLC";"Full Year",#N/A,FALSE,"AustraliaUS";"Full Year",#N/A,FALSE,"JapanLC";"Full Year",#N/A,FALSE,"JapanUS"}</definedName>
    <definedName name="sdvsfdvfdsb">#REF!</definedName>
    <definedName name="sdw">{#N/A,#N/A,FALSE,"Admin";#N/A,#N/A,FALSE,"Other"}</definedName>
    <definedName name="SDX">{#N/A,#N/A,FALSE,"UNIT";#N/A,#N/A,FALSE,"UNIT";#N/A,#N/A,FALSE,"계정"}</definedName>
    <definedName name="sdz">{"FCB_ALL",#N/A,FALSE,"FCB"}</definedName>
    <definedName name="se">{"Results Worksheets",#N/A,FALSE,"RESULTS"}</definedName>
    <definedName name="sea">{"oct_res_comm",#N/A,FALSE,"VarToBud"}</definedName>
    <definedName name="seacom">#REF!</definedName>
    <definedName name="seacost">#REF!</definedName>
    <definedName name="seafix">#REF!</definedName>
    <definedName name="Sealing">{#N/A,#N/A,FALSE,"Key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Sealing2">{#N/A,#N/A,FALSE,"Key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sean">{"'Sample Status'!$A$1:$J$21"}</definedName>
    <definedName name="seaoff">#REF!</definedName>
    <definedName name="seaon">#REF!</definedName>
    <definedName name="seaoth">#REF!</definedName>
    <definedName name="seasga">#REF!</definedName>
    <definedName name="SeasonalityActAust">#REF!</definedName>
    <definedName name="SeasonalityActCanada">#REF!</definedName>
    <definedName name="SeasonalityActEurope">#REF!</definedName>
    <definedName name="SeasonalityActNR1">#REF!</definedName>
    <definedName name="SeasonalityActNR2">#REF!</definedName>
    <definedName name="SeasonalityActNR3">#REF!</definedName>
    <definedName name="SeasonalityActOther">#REF!</definedName>
    <definedName name="SeasonalityActUK">#REF!</definedName>
    <definedName name="SeasonalityActUS">#REF!</definedName>
    <definedName name="SeasonalityAust">#REF!</definedName>
    <definedName name="SeasonalityCanada">#REF!</definedName>
    <definedName name="SeasonalityEurope">#REF!</definedName>
    <definedName name="SeasonalityNR1">#REF!</definedName>
    <definedName name="SeasonalityNR2">#REF!</definedName>
    <definedName name="SeasonalityNR3">#REF!</definedName>
    <definedName name="SeasonalityOther">#REF!</definedName>
    <definedName name="SeasonalityUK">#REF!</definedName>
    <definedName name="SeasonalityUS">#REF!</definedName>
    <definedName name="SeasonnalityActUS">#REF!</definedName>
    <definedName name="Sec_7.14.2_Debt_to_EBITDA_Ratio">#REF!</definedName>
    <definedName name="secondaries">{#N/A,#N/A,FALSE,"Summary";#N/A,#N/A,FALSE,"Pending";#N/A,#N/A,FALSE,"Oct'97";#N/A,#N/A,FALSE,"Sept'97";#N/A,#N/A,FALSE,"Aug'97";#N/A,#N/A,FALSE,"Jul'97";#N/A,#N/A,FALSE,"Jun'97";#N/A,#N/A,FALSE,"May'97";#N/A,#N/A,FALSE,"Apr'97";#N/A,#N/A,FALSE,"Mar'97";#N/A,#N/A,FALSE,"Feb'97";#N/A,#N/A,FALSE,"Jan'97"}</definedName>
    <definedName name="SecretArchiveNumber">1</definedName>
    <definedName name="SECT_2">#REF!</definedName>
    <definedName name="SECT_3">#REF!</definedName>
    <definedName name="SectionHead">#REF!</definedName>
    <definedName name="Sector">#REF!</definedName>
    <definedName name="SEEDB_Data">#REF!</definedName>
    <definedName name="sef">{#N/A,#N/A,FALSE,"Rev_Graph 2-1";#N/A,#N/A,FALSE,"ABR Pie 2-3 YTD";#N/A,#N/A,FALSE,"HCNT 3-5";#N/A,#N/A,FALSE,"Rev_Empl 3-6";#N/A,#N/A,FALSE,"ABR Avg 4-1";#N/A,#N/A,FALSE,"ABR Inv Graph 4-2";#N/A,#N/A,FALSE,"AVG INV 4-3";#N/A,#N/A,FALSE,"LSP 4-5"}</definedName>
    <definedName name="sefsdfs">{0,0,FALSE,0}</definedName>
    <definedName name="segfsdvgfsd">{"page1",#N/A,FALSE,"BHCOMPC5";"page2",#N/A,FALSE,"BHCOMPC5";"page3",#N/A,FALSE,"BHCOMPC5";"page4",#N/A,FALSE,"BHCOMPC5"}</definedName>
    <definedName name="SEGMENT">#REF!</definedName>
    <definedName name="SegmentBudget">{"oct_res_comm",#N/A,FALSE,"VarToBud"}</definedName>
    <definedName name="Select_Report">#REF!</definedName>
    <definedName name="Selim">{"budget vs all page 1",#N/A,FALSE,"Budget vs All";"budget vs all page 2",#N/A,FALSE,"Budget vs All";"mv to makegood",#N/A,FALSE,"Major Variances";"mv to fy98",#N/A,FALSE,"Major Variances";#N/A,#N/A,FALSE,"Sensitivities";"mv to fc3",#N/A,FALSE,"Major Variances";"roll up cy",#N/A,FALSE,"Roll-up";"production cy",#N/A,FALSE,"Production";"waste cy",#N/A,FALSE,"Waste";"total costs cy",#N/A,FALSE,"Total Costs";"plant costs cy",#N/A,FALSE,"Plant Costs";"cmw costs cy",#N/A,FALSE,"CMW Costs";"braintree costs cy",#N/A,FALSE,"Braintree Costs";"plymouth costs cy",#N/A,FALSE,"Plymouth Costs";#N/A,#N/A,FALSE,"Labor Detail";"labor cy",#N/A,FALSE,"Labor Summary";"materials cy",#N/A,FALSE,"Materials";"services cy",#N/A,FALSE,"Maintenance Services";"transport cy",#N/A,FALSE,"Transportation";"host fees cy",#N/A,FALSE,"Host Fees";"closure cy",#N/A,FALSE,"Closure-Post Closure";"interest cy",#N/A,FALSE,"Interest";"depreciation cy",#N/A,FALSE,"Depreciation";"purchase cy",#N/A,FALSE,"Purchase Accounting";"capital cy",#N/A,FALSE,"Capital";"own bs cy",#N/A,FALSE,"OWN - BS";"own pl cy",#N/A,FALSE,"OWN - PL";"sp pl cy",#N/A,FALSE,"SP - PL";"sp bs cy",#N/A,FALSE,"SP - BS";"sp socf cy",#N/A,FALSE,"SP - SOCF";"waterfall cy",#N/A,FALSE,"SP - Waterfall";"op pl cy",#N/A,FALSE,"OP - PL";"op bs cy",#N/A,FALSE,"OP - BS";"op socf cy",#N/A,FALSE,"OP - SOCF";"plant p&amp;l cy",#N/A,FALSE,"Plant P&amp;L";"cmw p&amp;l cy",#N/A,FALSE,"CMW P&amp;L";"bts p&amp;l cy",#N/A,FALSE,"BTS P&amp;L";"pts p&amp;l cy",#N/A,FALSE,"PTS P&amp;L"}</definedName>
    <definedName name="Selling">{"pages345",#N/A,FALSE,"group and company";"page1920",#N/A,FALSE,"glass grp";"page21",#N/A,FALSE,"glass and marbleine";"page2223",#N/A,FALSE,"wood grp "}</definedName>
    <definedName name="selrange">#REF!</definedName>
    <definedName name="SemiCounterM">#REF!</definedName>
    <definedName name="sencount">2</definedName>
    <definedName name="seniorRate">"SrRate"</definedName>
    <definedName name="SENIORSUB">#REF!</definedName>
    <definedName name="SENS_ASSUMP">#REF!</definedName>
    <definedName name="SensMixGP">#REF!</definedName>
    <definedName name="SensPrice">#REF!</definedName>
    <definedName name="SensReh">#REF!</definedName>
    <definedName name="SEP">{#N/A,#N/A,FALSE,"OUT  AREC"}</definedName>
    <definedName name="sept">#REF!</definedName>
    <definedName name="SEPTDB">#REF!</definedName>
    <definedName name="SEPTEMBER">#REF!</definedName>
    <definedName name="SEPTIEMBRE">{#N/A,#N/A,FALSE,"OUT  AREC"}</definedName>
    <definedName name="SEPTIEMBRECC">{#N/A,#N/A,FALSE,"OUT  AREC"}</definedName>
    <definedName name="seq">#REF!</definedName>
    <definedName name="ser">{#N/A,#N/A,FALSE,"Summary";#N/A,#N/A,FALSE,"Rollup";#N/A,#N/A,FALSE,"SG&amp;A";#N/A,#N/A,FALSE,"Sales_Rollup";"mixstar assumps",#N/A,FALSE,"MixStar";"mixstar glance",#N/A,FALSE,"MixStar";"mixstar inc stmt",#N/A,FALSE,"MixStar";"HBS Assumps",#N/A,FALSE,"HBS";"HBS Graphs",#N/A,FALSE,"HBS";"HBS Inc Stmt",#N/A,FALSE,"HBS";"HBSA Assumps",#N/A,FALSE,"HBSA";"HBSA Graphs",#N/A,FALSE,"HBSA";"HBSA Inc Stmt",#N/A,FALSE,"HBSA";"MITSloan Assumps",#N/A,FALSE,"MIT-Sloan";"MITSloan Graphs",#N/A,FALSE,"MIT-Sloan";"AFT Assumps",#N/A,FALSE,"AFT";"MITSloan Inc Stmt",#N/A,FALSE,"MIT-Sloan";"SimSch Assumps",#N/A,FALSE,"Sim &amp; Sch";"SimSch Graphs",#N/A,FALSE,"Sim &amp; Sch";"SimSch Inc Stmt",#N/A,FALSE,"Sim &amp; Sch";"UVA Assumps",#N/A,FALSE,"UVA";"UVA Graphs",#N/A,FALSE,"UVA";"UVA Inc Stmt",#N/A,FALSE,"UVA";"AFT Graphs",#N/A,FALSE,"AFT";"AFT Inc Stmt",#N/A,FALSE,"AFT";"AFT Assumps",#N/A,FALSE,"AFT";"Scholastic Assumps",#N/A,FALSE,"Scholastic";"Scholastic Graphs",#N/A,FALSE,"Scholastic";"Scholastic Inc Stmt",#N/A,FALSE,"Scholastic";"CNN Assumps",#N/A,FALSE,"CNN-TESI";"CNN Graphs",#N/A,FALSE,"CNN-TESI";"CNN Inc Stmt",#N/A,FALSE,"CNN-TESI";"CNN E Assumps",#N/A,FALSE,"CNN-TESI E";"CNN E Graphs",#N/A,FALSE,"CNN-TESI E";"NEA Assumps",#N/A,FALSE,"NEA";"CNN E Inc Stmt",#N/A,FALSE,"CNN-TESI E";"NEA Graphs",#N/A,FALSE,"NEA";"NEA Inc Stmt",#N/A,FALSE,"NEA";"NEA Assumps",#N/A,FALSE,"NEA";"NEA P Assumps",#N/A,FALSE,"NEA Priv";"NEA P Graphs",#N/A,FALSE,"NEA Priv";"NEA P Inc Stmt",#N/A,FALSE,"NEA Priv";"Cen21 Assumps",#N/A,FALSE,"Century21";"Cen21 Graph",#N/A,FALSE,"Century21";"Cen21 Inc Stmt",#N/A,FALSE,"Century21";"ECN Assumps",#N/A,FALSE,"ECN";"ECN Graph",#N/A,FALSE,"ECN";"ECN Inc Stmt",#N/A,FALSE,"ECN";"FGIC Assumps",#N/A,FALSE,"FGIC";"FGIC Graphs",#N/A,FALSE,"FGIC";"FGIC Inc Stmt",#N/A,FALSE,"FGIC";"Oxford Assumps",#N/A,FALSE,"OxfordHealth";"Oxford Graphs",#N/A,FALSE,"OxfordHealth";"Oxford Inc Stmt",#N/A,FALSE,"OxfordHealth";"Chevy Assumps",#N/A,FALSE,"Chevy NDC";"Chevy Graphs",#N/A,FALSE,"Chevy NDC";"Chevy Inc Stmt",#N/A,FALSE,"Chevy NDC";"Flowers Assumps",#N/A,FALSE,"1800Flowers";"Flowers Graphs",#N/A,FALSE,"1800Flowers";"Flowers Inc Stmt",#N/A,FALSE,"1800Flowers";"McGHill Assumps",#N/A,FALSE,"McGrawH";"McGHill Graphs",#N/A,FALSE,"McGrawH";"McGHill Inc Stmt",#N/A,FALSE,"McGrawH";"ChesBgl Assumps",#N/A,FALSE,"Ches Bagel";"ChesBgl Graphs",#N/A,FALSE,"Ches Bagel";"ChesBgl Inc Stmt",#N/A,FALSE,"Ches Bagel"}</definedName>
    <definedName name="serhsthj">#REF!</definedName>
    <definedName name="serhsthj_1">#REF!</definedName>
    <definedName name="SeriesFormat">#REF!</definedName>
    <definedName name="sert">#REF!</definedName>
    <definedName name="serthetjyhj">#REF!</definedName>
    <definedName name="Serv">{"CAT",#N/A,FALSE,"Title Page"}</definedName>
    <definedName name="serverpath">"R:\Data\"</definedName>
    <definedName name="Service">#REF!</definedName>
    <definedName name="ServiceCategories">#REF!</definedName>
    <definedName name="Set">" "</definedName>
    <definedName name="setawyeawh">{#N/A,#N/A,FALSE,"Coverage";#N/A,#N/A,FALSE,"Leverage";#N/A,#N/A,FALSE,"Projections"}</definedName>
    <definedName name="Setuppm">#REF!</definedName>
    <definedName name="sety">{"LAPO2N2",#N/A,FALSE,"CM"}</definedName>
    <definedName name="Sewells">#REF!</definedName>
    <definedName name="sex">{"'1-TheatreBkgs'!$A$1:$L$102"}</definedName>
    <definedName name="sf">{#N/A,#N/A,FALSE,"Sales Graph";#N/A,#N/A,FALSE,"BUC Graph";#N/A,#N/A,FALSE,"P&amp;L - YTD"}</definedName>
    <definedName name="sf_1">#REF!</definedName>
    <definedName name="sf_2">{#N/A,#N/A,FALSE,"Sales Graph";#N/A,#N/A,FALSE,"BUC Graph";#N/A,#N/A,FALSE,"P&amp;L - YTD"}</definedName>
    <definedName name="sf_3">{#N/A,#N/A,FALSE,"Sales Graph";#N/A,#N/A,FALSE,"BUC Graph";#N/A,#N/A,FALSE,"P&amp;L - YTD"}</definedName>
    <definedName name="sf_4">{#N/A,#N/A,FALSE,"Sales Graph";#N/A,#N/A,FALSE,"BUC Graph";#N/A,#N/A,FALSE,"P&amp;L - YTD"}</definedName>
    <definedName name="sf3f34">{"Summary",#N/A,FALSE,"Valuation Summary";"Financial Statements",#N/A,FALSE,"Results";"FCF",#N/A,FALSE,"Results"}</definedName>
    <definedName name="sfads">{#N/A,#N/A,TRUE,"sum";#N/A,#N/A,TRUE,"Bal_sht200";#N/A,#N/A,TRUE,"P&amp;L_act200";#N/A,#N/A,TRUE,"CASHFLOW20";#N/A,#N/A,TRUE,"comp_p&amp;L";#N/A,#N/A,TRUE,"Act_Prod";#N/A,#N/A,TRUE,"Act_Cust"}</definedName>
    <definedName name="sfaf3">{"Supporting Schedules",#N/A,FALSE,"Results"}</definedName>
    <definedName name="sfag">#REF!</definedName>
    <definedName name="sfasd">{"histincome",#N/A,FALSE,"hyfins";"closing balance",#N/A,FALSE,"hyfins"}</definedName>
    <definedName name="sfasdfsdf">{"Financial Statements",#N/A,FALSE,"Results"}</definedName>
    <definedName name="sfasdfsdgg">{"FCF",#N/A,FALSE,"Results"}</definedName>
    <definedName name="sfaw">#REF!</definedName>
    <definedName name="sfbgsfbgsfbg">#REF!</definedName>
    <definedName name="SFD">{#N/A,#N/A,FALSE,"TABLE_1 YTD";#N/A,#N/A,FALSE,"TABLE_1A QTD";#N/A,#N/A,FALSE,"NORMAL_SPREAD_QTD";#N/A,#N/A,FALSE,"NORMAL_SPREAD_YTD";#N/A,#N/A,FALSE,"TAX_EQV";#N/A,#N/A,FALSE,"TAX EQUIV_INPUT";#N/A,#N/A,FALSE,"NET FROM FER";#N/A,#N/A,FALSE,"COVER"}</definedName>
    <definedName name="sfdadsf">{#N/A,#N/A,FALSE,"OUT  AREC"}</definedName>
    <definedName name="sfdas">{#N/A,#N/A,FALSE,"Acq-Val";#N/A,#N/A,FALSE,"Acq-Mult Val"}</definedName>
    <definedName name="SFDF">{"FCF",#N/A,FALSE,"Results"}</definedName>
    <definedName name="SFDG">{"cover",#N/A,TRUE,"Cover";"toc4",#N/A,TRUE,"TOC";"over",#N/A,TRUE,"Overview";"ts2",#N/A,TRUE,"Det_Trans_Sum";"ei2",#N/A,TRUE,"Earnings Impact";"ad2",#N/A,TRUE,"accretion dilution";"tas",#N/A,TRUE,"TaintedShares";"hg2",#N/A,TRUE,"Has-Gets";"pfis2",#N/A,TRUE,"Pro Forma Income Statement";"ca2",#N/A,TRUE,"Contribution_Analysis";"acq2",#N/A,TRUE,"Acquirer";"tar2",#N/A,TRUE,"Target"}</definedName>
    <definedName name="SFDGDSG">#REF!</definedName>
    <definedName name="sfdgfgg">{#N/A,#N/A,FALSE,"Umsatz OK";#N/A,#N/A,FALSE,"ER OK ";#N/A,#N/A,FALSE,"EA OK (2)";#N/A,#N/A,FALSE,"EA OK";#N/A,#N/A,FALSE,"EA OK (3)";#N/A,#N/A,FALSE,"EA OK (4)";#N/A,#N/A,FALSE,"KA OK  (2)";#N/A,#N/A,FALSE,"KA OK";#N/A,#N/A,FALSE,"KA OK  (3)";#N/A,#N/A,FALSE,"KA OK (4)"}</definedName>
    <definedName name="sfdgsar">{"FCB_ALL",#N/A,FALSE,"FCB";"GREY_ALL",#N/A,FALSE,"GREY"}</definedName>
    <definedName name="sfdharghesrh">#REF!</definedName>
    <definedName name="sfdharghesrh_1">#REF!</definedName>
    <definedName name="sfdirect">{#N/A,#N/A,FALSE,"REPORT"}</definedName>
    <definedName name="sfdirect_1">#REF!</definedName>
    <definedName name="sfdirect_2">{#N/A,#N/A,FALSE,"REPORT"}</definedName>
    <definedName name="sfdirect_3">{#N/A,#N/A,FALSE,"REPORT"}</definedName>
    <definedName name="sfdirect_4">{#N/A,#N/A,FALSE,"REPORT"}</definedName>
    <definedName name="sfdj">{#N/A,#N/A,FALSE,"ASSUMP";#N/A,#N/A,FALSE,"PEN-NPV";#N/A,#N/A,FALSE,"LL-NPV";#N/A,#N/A,FALSE,"CAP-NPV";#N/A,#N/A,FALSE,"SUM-TOTAL";#N/A,#N/A,FALSE,"SUM-SS";#N/A,#N/A,FALSE,"SUM-H";#N/A,#N/A,FALSE,"SUM-H"}</definedName>
    <definedName name="SFDS">#REF!</definedName>
    <definedName name="SFDSQ">{#N/A,#N/A,FALSE,"CAPITAL";#N/A,#N/A,FALSE,"RESERVE";#N/A,#N/A,FALSE,"SUBVENT INVEST";#N/A,#N/A,FALSE,"SUBVENT INVEST (2)";#N/A,#N/A,FALSE,"RESULTAT";#N/A,#N/A,FALSE,"PROVISIONS REGLEMENTEES";#N/A,#N/A,FALSE,"PROVISION POUR RISQUES";#N/A,#N/A,FALSE,"PROVISIONS PERTES DE CHANGE";#N/A,#N/A,FALSE,"PROVISIONS RISQUE CLIENT";#N/A,#N/A,FALSE,"PROVISIONS POUR CHARGES";#N/A,#N/A,FALSE,"PROVISIONS USURE PLATINE";#N/A,#N/A,FALSE,"PROVISIONS GE";#N/A,#N/A,FALSE,"EMPRUNT DETTE AUTRE";#N/A,#N/A,FALSE,"EMPRUNT DETTES FINANCIERE";#N/A,#N/A,FALSE,"DETTES D EXPLOITATION";#N/A,#N/A,FALSE,"DETTES FISC ET SOC";#N/A,#N/A,FALSE,"IMPOTS IS";#N/A,#N/A,FALSE,"AUTRES DETTES";#N/A,#N/A,FALSE,"RECLT DIFF INCORPO";#N/A,#N/A,FALSE,"PRODUIT CONST AVANCE";#N/A,#N/A,FALSE,"ECART DE CONVERSION";#N/A,#N/A,FALSE,"BILAN PASSIF"}</definedName>
    <definedName name="sff">{"targetdcf",#N/A,FALSE,"Merger consequences";"TARGETASSU",#N/A,FALSE,"Merger consequences";"TERMINAL VALUE",#N/A,FALSE,"Merger consequences"}</definedName>
    <definedName name="sffs">{"summary",#N/A,FALSE,"Summary";"transaction",#N/A,FALSE,"Transaction";"sales",#N/A,FALSE,"Sales";"sales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sfgasd">{0,0,0,0;0,0,0,0;0,0,0,0;0,0,0,0;0,0,0,0;0,0,0,0;0,0,2,0;2,3,3,0;FALSE,FALSE,FALSE,FALSE;TRUE,FALSE,TRUE,TRUE;FALSE,FALSE,TRUE,TRUE;FALSE,0,2.78134444564786E-308,4.45015196281921E-308;7.78776275135711E-308,1.33504516457612E-307,2.22507555776164E-307,3.56012157274209E-307}</definedName>
    <definedName name="sfgf">{#N/A,#N/A,FALSE,"Umsatz CH";#N/A,#N/A,FALSE,"ER CH";#N/A,#N/A,FALSE,"EA CH (2) ";#N/A,#N/A,FALSE,"EA CH";#N/A,#N/A,FALSE,"EA CH (3) ";#N/A,#N/A,FALSE,"EA CH (4)";#N/A,#N/A,FALSE,"KA CH";#N/A,#N/A,FALSE,"KA CH  (2)";#N/A,#N/A,FALSE,"KA CH  (3)";#N/A,#N/A,FALSE,"KA CH (4)"}</definedName>
    <definedName name="sfghdsgjms">#REF!</definedName>
    <definedName name="sfghdsgjms_1">#REF!</definedName>
    <definedName name="sfghsgjshk">#REF!</definedName>
    <definedName name="sfghsgjshk_1">#REF!</definedName>
    <definedName name="sfghsmsmsg">#REF!</definedName>
    <definedName name="sfghsmsmsg_1">#REF!</definedName>
    <definedName name="sfgv">#REF!</definedName>
    <definedName name="sfh">{"BUDGET BY MONTH",#N/A,FALSE,"Member Svs Total";"BUDGET BY QUARTER",#N/A,FALSE,"Member Svs Total";"BUDGET BY MONTH",#N/A,FALSE,"Dept 220";"BUDGET BY QUARTER",#N/A,FALSE,"Dept 220";"BUDGET BY MONTH",#N/A,FALSE,"Dept 300";"BUDGET BY QUARTER",#N/A,FALSE,"Dept 300";"BUDGET BY MONTH",#N/A,FALSE,"Dept 302";"BUDGET BY QUARTER",#N/A,FALSE,"Dept 302";"BUDGET BY MONTH",#N/A,FALSE,"Dept 305";"BUDGET BY QUARTER",#N/A,FALSE,"Dept 305";"BUDGET BY MONTH",#N/A,FALSE,"Dept 306";"BUDGET BY QUARTER",#N/A,FALSE,"Dept 306";"BUDGET BY MONTH",#N/A,FALSE,"Dept 307";"BUDGET BY QUARTER",#N/A,FALSE,"Dept 307";"BUDGET BY MONTH",#N/A,FALSE,"Dept 308";"BUDGET BY QUARTER",#N/A,FALSE,"Dept 308";"BUDGET BY MONTH",#N/A,FALSE,"Dept 309";"BUDGET BY QUARTER",#N/A,FALSE,"Dept 309";"BUDGET BY MONTH",#N/A,FALSE,"Dept 311";"BUDGET BY MONTH",#N/A,FALSE,"Dept 311";"BUDGET BY MONTH",#N/A,FALSE,"Dept 312";"BUDGET BY QUARTER",#N/A,FALSE,"Dept 312";"BUDGET BY MONTH",#N/A,FALSE,"Dept 313";"BUDGET BY QUARTER",#N/A,FALSE,"Dept 313";"BUDGET BY MONTH",#N/A,FALSE,"Dept 321";"BUDGET BY QUARTER",#N/A,FALSE,"Dept 321";"BUDGET BY MONTH",#N/A,FALSE,"Dept 322";"BUDGET BY QUARTER",#N/A,FALSE,"Dept 322";"BUDGET BY MONTH",#N/A,FALSE,"Dept 323";"BUDGET BY QUARTER",#N/A,FALSE,"Dept 323";"BUDGET BY MONTH",#N/A,FALSE,"Dept 331";"BUDGET BY QUARTER",#N/A,FALSE,"Dept 331";"BUDGET BY MONTH",#N/A,FALSE,"Dept 332";"BUDGET BY QUARTER",#N/A,FALSE,"Dept 332";"BUDGET BY MONTH",#N/A,FALSE,"Dept 381";"BUDGET BY QUARTER",#N/A,FALSE,"Dept 381";"BUDGET BY MONTH",#N/A,FALSE,"Dept 382";"BUDGET BY QUARTER",#N/A,FALSE,"Dept 382";"BUDGET BY MONTH",#N/A,FALSE,"Dept 383";"BUDGET BY QUARTER",#N/A,FALSE,"Dept 383";"BUDGET BY MONTH",#N/A,FALSE,"Dept 384";"BUDGET BY QUARTER",#N/A,FALSE,"Dept 384";"BUDGET BY MONTH",#N/A,FALSE,"ABQ DS";"BUDGET BY QUARTER",#N/A,FALSE,"ABQ DS";"BUDGET BY MONTH",#N/A,FALSE,"ABQ Del";"BUDGET BY QUARTER",#N/A,FALSE,"ABQ Del";"BUDGET BY MONTH",#N/A,FALSE,"Del Startup";"BUDGET BY QUARTER",#N/A,FALSE,"Del Startup"}</definedName>
    <definedName name="sfq">#REF!</definedName>
    <definedName name="sfs">{"comps",#N/A,FALSE,"HANDPACK";"footnotes",#N/A,FALSE,"HANDPACK"}</definedName>
    <definedName name="sfsa">{"Supporting Schedules",#N/A,FALSE,"Results"}</definedName>
    <definedName name="sfsadf4">{"Summary",#N/A,FALSE,"Valuation Summary";"Financial Statements",#N/A,FALSE,"Results";"FCF",#N/A,FALSE,"Results"}</definedName>
    <definedName name="sfsadfsf">{"FCF",#N/A,FALSE,"Results"}</definedName>
    <definedName name="sfsaf">{"Financial Statements",#N/A,FALSE,"Results"}</definedName>
    <definedName name="SFSD">{"FCF",#N/A,FALSE,"Results"}</definedName>
    <definedName name="sfsdafsfsa">{"Summary",#N/A,FALSE,"Valuation Summary"}</definedName>
    <definedName name="sfsdf">{"CSC_1",#N/A,FALSE,"CSC Outputs";"CSC_2",#N/A,FALSE,"CSC Outputs"}</definedName>
    <definedName name="sfsdfsf">{"First Page",#N/A,FALSE,"Surfactants LBO";"Second Page",#N/A,FALSE,"Surfactants LBO"}</definedName>
    <definedName name="sfsf">#REF!</definedName>
    <definedName name="sfsfd">#REF!</definedName>
    <definedName name="sfsfsdf">#REF!</definedName>
    <definedName name="sfsfsfsfsfd">#REF!</definedName>
    <definedName name="sfssfsaf">{"Summary",#N/A,FALSE,"Valuation Summary"}</definedName>
    <definedName name="sfthsthstrhsth">#REF!</definedName>
    <definedName name="sfthsthstrhsth_1">#REF!</definedName>
    <definedName name="Sftry">{#N/A,#N/A,FALSE,"Aging Summary";#N/A,#N/A,FALSE,"Ratio Analysis";#N/A,#N/A,FALSE,"Test 120 Day Accts";#N/A,#N/A,FALSE,"Tickmarks"}</definedName>
    <definedName name="sfws">{#N/A,#N/A,FALSE,"Presentation Summary";#N/A,#N/A,FALSE,"Consolidated Summary";#N/A,#N/A,FALSE,"GLA";#N/A,#N/A,FALSE,"Consolidating Schedule";#N/A,#N/A,FALSE,"GLB";#N/A,#N/A,FALSE,"GGM";#N/A,#N/A,FALSE,"SurFin";#N/A,#N/A,FALSE,"CBC";#N/A,#N/A,FALSE,"DTVI";#N/A,#N/A,FALSE,"Elim";#N/A,#N/A,FALSE,"Other"}</definedName>
    <definedName name="sfzfd">{"cap_structure",#N/A,FALSE,"Graph-Mkt Cap";"price",#N/A,FALSE,"Graph-Price";"ebit",#N/A,FALSE,"Graph-EBITDA";"ebitda",#N/A,FALSE,"Graph-EBITDA"}</definedName>
    <definedName name="sg">{"Exist1",#N/A,FALSE,"Exist";"exist2",#N/A,FALSE,"Exist"}</definedName>
    <definedName name="SG_Tr_1">#REF!</definedName>
    <definedName name="SG_Tr_2">#REF!</definedName>
    <definedName name="SG_Tr_3">#REF!</definedName>
    <definedName name="SGA">"SGA"</definedName>
    <definedName name="sgag">{"page1",#N/A,FALSE,"BHCOMPC5";"page2",#N/A,FALSE,"BHCOMPC5";"page3",#N/A,FALSE,"BHCOMPC5";"page4",#N/A,FALSE,"BHCOMPC5"}</definedName>
    <definedName name="SGApercntRev">20%</definedName>
    <definedName name="sgasga">#REF!</definedName>
    <definedName name="sgdg">#REF!</definedName>
    <definedName name="sgdhb">#REF!</definedName>
    <definedName name="sgdzhet">#REF!</definedName>
    <definedName name="sgf">#REF!</definedName>
    <definedName name="SGFE">{"'Sheet1'!$A$2:$R$54"}</definedName>
    <definedName name="sgh">#REF!</definedName>
    <definedName name="sghsh">#REF!</definedName>
    <definedName name="sghsh_1">#REF!</definedName>
    <definedName name="sghsrthsrthsrt">#REF!</definedName>
    <definedName name="sghsrthsrthsrt_1">#REF!</definedName>
    <definedName name="sghsrthsrtj">#REF!</definedName>
    <definedName name="sghsrthsrtj_1">#REF!</definedName>
    <definedName name="sgjsgjsgj">#REF!</definedName>
    <definedName name="sgjsgjsgj_1">#REF!</definedName>
    <definedName name="sgjshksts">#REF!</definedName>
    <definedName name="sgjshksts_1">#REF!</definedName>
    <definedName name="sgjsrtj">#REF!</definedName>
    <definedName name="sgjsrtj_1">#REF!</definedName>
    <definedName name="sgjsrtjn">#REF!</definedName>
    <definedName name="sgjsrtjn_1">#REF!</definedName>
    <definedName name="sgjsyjk">#REF!</definedName>
    <definedName name="sgjsyjk_1">#REF!</definedName>
    <definedName name="sgrg">#REF!</definedName>
    <definedName name="sgsgs">{"CALG MONT TBAY VIEW",#N/A,FALSE,"Calgary, Montreal, T. Bay"}</definedName>
    <definedName name="sgsx">#REF!</definedName>
    <definedName name="sh">{"1",#N/A,FALSE,"Presentation Sheet";"2",#N/A,FALSE,"Presentation Sheet";"3",#N/A,FALSE,"Presentation Sheet";"4",#N/A,FALSE,"Presentation Sheet";"5",#N/A,FALSE,"Presentation Sheet";"6",#N/A,FALSE,"Presentation Sheet";"7",#N/A,FALSE,"Presentation Sheet";"8",#N/A,FALSE,"Presentation Sheet";"9",#N/A,FALSE,"Presentation Sheet";"10",#N/A,FALSE,"Presentation Sheet";"11",#N/A,FALSE,"Presentation Sheet";"12",#N/A,FALSE,"Presentation Sheet";"13",#N/A,FALSE,"Presentation Sheet";"14",#N/A,FALSE,"Presentation Sheet"}</definedName>
    <definedName name="SH_CLASS">#REF!</definedName>
    <definedName name="shaci">{#N/A,#N/A,FALSE,"Combo-Ass ";#N/A,#N/A,FALSE,"Combo-AD sum";#N/A,#N/A,FALSE,"Combo-Syn Sens";#N/A,#N/A,FALSE,"Combo-Contr";#N/A,#N/A,FALSE,"Combo-Credit Sum";#N/A,#N/A,FALSE,"Combo-Credit";#N/A,#N/A,FALSE,"Combo-AD";#N/A,#N/A,FALSE,"Combo-AD CF"}</definedName>
    <definedName name="shafi">{"QTR494",#N/A,FALSE,"4Q94";"QTR394",#N/A,FALSE,"3Q94";"QTR294",#N/A,FALSE,"2Q94"}</definedName>
    <definedName name="shamrock">{#N/A,#N/A,TRUE,"Val - sum";#N/A,#N/A,TRUE,"Val - Sum1";#N/A,#N/A,TRUE,"Val - sum2";#N/A,#N/A,TRUE,"Val - Sum3";#N/A,#N/A,TRUE,"Tar-DCF";#N/A,#N/A,TRUE,"Tar-Val LBO";#N/A,#N/A,TRUE,"Tar-Mult Val"}</definedName>
    <definedName name="Shara">#REF!</definedName>
    <definedName name="Share_Price">#REF!</definedName>
    <definedName name="shareoutltm">#REF!</definedName>
    <definedName name="sharepriceltm">#REF!</definedName>
    <definedName name="sharerepurchase">#REF!</definedName>
    <definedName name="shares_out">#REF!</definedName>
    <definedName name="sharesout">#REF!</definedName>
    <definedName name="SHARESOUTSTANDING">"SHARESOUTSTANDING"</definedName>
    <definedName name="shee">{#N/A,#N/A,FALSE,"Aging Summary";#N/A,#N/A,FALSE,"Ratio Analysis";#N/A,#N/A,FALSE,"Test 120 Day Accts";#N/A,#N/A,FALSE,"Tickmarks"}</definedName>
    <definedName name="sheet">#REF!</definedName>
    <definedName name="sheet1">{#N/A,#N/A,FALSE,"Assumptions";#N/A,#N/A,FALSE,"1997 P&amp;L(pk) Estrada";#N/A,#N/A,FALSE,"ONGOING P&amp;L(pk) Estrada"}</definedName>
    <definedName name="Sheet1_BNE_MESSAGES">#REF!</definedName>
    <definedName name="Sheet1_BNE_MESSAGES_HIDDEN">#REF!</definedName>
    <definedName name="Sheet1_BNE_MESSAGES_LAMP">#REF!</definedName>
    <definedName name="Sheet1_BNE_UPLOAD">#REF!</definedName>
    <definedName name="Sheet1_FooterType">"INTERNAL"</definedName>
    <definedName name="Sheet1_GL_INTERFACE_ACCOUNTING_DATE">#REF!</definedName>
    <definedName name="Sheet1_GL_INTERFACE_ACTUAL_FLAG">#REF!</definedName>
    <definedName name="Sheet1_GL_INTERFACE_CURRENCY_CODE">#REF!</definedName>
    <definedName name="Sheet1_GL_INTERFACE_DATABASE">#REF!</definedName>
    <definedName name="Sheet1_GL_INTERFACE_ENTERED_CR">#REF!</definedName>
    <definedName name="Sheet1_GL_INTERFACE_ENTERED_DR">#REF!</definedName>
    <definedName name="Sheet1_GL_INTERFACE_REFERENCE1">#REF!</definedName>
    <definedName name="Sheet1_GL_INTERFACE_REFERENCE10">#REF!</definedName>
    <definedName name="Sheet1_GL_INTERFACE_REFERENCE4">#REF!</definedName>
    <definedName name="Sheet1_GL_INTERFACE_REFERENCE5">#REF!</definedName>
    <definedName name="Sheet1_GL_INTERFACE_REFERENCE6">#REF!</definedName>
    <definedName name="Sheet1_GL_INTERFACE_REFERENCE7">#REF!</definedName>
    <definedName name="Sheet1_GL_INTERFACE_REFERENCE8">#REF!</definedName>
    <definedName name="Sheet1_GL_INTERFACE_SEGMENT1">#REF!</definedName>
    <definedName name="Sheet1_GL_INTERFACE_SEGMENT2">#REF!</definedName>
    <definedName name="Sheet1_GL_INTERFACE_SEGMENT3">#REF!</definedName>
    <definedName name="Sheet1_GL_INTERFACE_SEGMENT4">#REF!</definedName>
    <definedName name="Sheet1_GL_INTERFACE_SET_OF_BOOKS_ID">#REF!</definedName>
    <definedName name="Sheet1_GL_INTERFACE_USER_JE_CATEGORY_NAME">#REF!</definedName>
    <definedName name="Sheet1_GL_INTERFACE_USER_JE_SOURCE_NAME">#REF!</definedName>
    <definedName name="sheet100">{"QuarterLC",#N/A,FALSE,"LOCALwithADJ";"QuarterUSD",#N/A,FALSE,"USwithADJ"}</definedName>
    <definedName name="Sheet2">{#N/A,#N/A,FALSE,"Assumptions";#N/A,#N/A,FALSE,"1997 P&amp;L(pk) Estrada";#N/A,#N/A,FALSE,"ONGOING P&amp;L(pk) Estrada"}</definedName>
    <definedName name="Sheet2_FooterType">"NONE"</definedName>
    <definedName name="sheet25">{"Staley",#N/A,FALSE,"Total";"Staley",#N/A,FALSE,"UKLC";"Staley",#N/A,FALSE,"UKUS";"Staley",#N/A,FALSE,"CELC";"Staley",#N/A,FALSE,"CEUS";"Staley",#N/A,FALSE,"FranceLC";"Staley",#N/A,FALSE,"FranceUS";"Staley",#N/A,FALSE,"IberiaLC";"Staley",#N/A,FALSE,"IberiaUS";"Staley",#N/A,FALSE,"CanadaLC";"Staley",#N/A,FALSE,"CanadaUS";"Staley",#N/A,FALSE,"AustraliaLC";"Staley",#N/A,FALSE,"AustraliaUS";"Staley",#N/A,FALSE,"JapanLC";"Staley",#N/A,FALSE,"JapanUS"}</definedName>
    <definedName name="sheet3">{"Full Year",#N/A,FALSE,"Total";"Full Year",#N/A,FALSE,"UKLC";"Full Year",#N/A,FALSE,"UKUS";"Full Year",#N/A,FALSE,"CELC";"Full Year",#N/A,FALSE,"CEUS";"Full Year",#N/A,FALSE,"FranceLC";"Full Year",#N/A,FALSE,"FranceUS";"Full Year",#N/A,FALSE,"IberiaLC";"Full Year",#N/A,FALSE,"IberiaUS";"Full Year",#N/A,FALSE,"CanadaLC";"Full Year",#N/A,FALSE,"CanadaUS";"Full Year",#N/A,FALSE,"AustraliaLC";"Full Year",#N/A,FALSE,"AustraliaUS";"Full Year",#N/A,FALSE,"JapanLC";"Full Year",#N/A,FALSE,"JapanUS"}</definedName>
    <definedName name="sheet35">{"Full Year",#N/A,FALSE,"Total";"Full Year",#N/A,FALSE,"UKLC";"Full Year",#N/A,FALSE,"UKUS";"Full Year",#N/A,FALSE,"CELC";"Full Year",#N/A,FALSE,"CEUS";"Full Year",#N/A,FALSE,"FranceLC";"Full Year",#N/A,FALSE,"FranceUS";"Full Year",#N/A,FALSE,"IberiaLC";"Full Year",#N/A,FALSE,"IberiaUS";"Full Year",#N/A,FALSE,"CanadaLC";"Full Year",#N/A,FALSE,"CanadaUS";"Full Year",#N/A,FALSE,"AustraliaLC";"Full Year",#N/A,FALSE,"AustraliaUS";"Full Year",#N/A,FALSE,"JapanLC";"Full Year",#N/A,FALSE,"JapanUS"}</definedName>
    <definedName name="Sheet4">{#N/A,#N/A,FALSE,"Projections";#N/A,#N/A,FALSE,"Multiples Valuation";#N/A,#N/A,FALSE,"LBO";#N/A,#N/A,FALSE,"Multiples_Sensitivity";#N/A,#N/A,FALSE,"Summary"}</definedName>
    <definedName name="Sheet6">{#N/A,#N/A,FALSE,"Projections";#N/A,#N/A,FALSE,"Multiples Valuation";#N/A,#N/A,FALSE,"LBO";#N/A,#N/A,FALSE,"Multiples_Sensitivity";#N/A,#N/A,FALSE,"Summary"}</definedName>
    <definedName name="sheet60">{"ProjLC",#N/A,FALSE,"LOCALwithADJ";"ProjUSD",#N/A,FALSE,"USwithADJ"}</definedName>
    <definedName name="sheet75">{"QuarterLC",#N/A,FALSE,"LOCALwithADJ";"QuarterUSD",#N/A,FALSE,"USwithADJ"}</definedName>
    <definedName name="SHEETH">#REF!</definedName>
    <definedName name="SheetsListAdd">#REF!</definedName>
    <definedName name="sheettwo">{"'MVS'!$A$5:$O$716"}</definedName>
    <definedName name="shet1">#REF!</definedName>
    <definedName name="shg">{#N/A,#N/A,FALSE,"Index";#N/A,#N/A,FALSE,"IncStmt";#N/A,#N/A,FALSE,"Ratios";#N/A,#N/A,FALSE,"CashFlows";#N/A,#N/A,FALSE,"Ins1";#N/A,#N/A,FALSE,"Ins2";#N/A,#N/A,FALSE,"SelfFund";#N/A,#N/A,FALSE,"SGA";#N/A,#N/A,FALSE,"Recon";#N/A,#N/A,FALSE,"Earnings";#N/A,#N/A,FALSE,"Earnings (2)";#N/A,#N/A,FALSE,"Stock";#N/A,#N/A,FALSE,"Stock (2)";#N/A,#N/A,FALSE,"PeerRatios";#N/A,#N/A,FALSE,"PeerRanks"}</definedName>
    <definedName name="shher">{#N/A,#N/A,FALSE,"Front Page";#N/A,#N/A,FALSE,"Mfg Var";#N/A,#N/A,FALSE,"Family Unit Cost Graphs";#N/A,#N/A,FALSE,"Product Cost Graphs";#N/A,#N/A,FALSE,"Unit Cost Setup";#N/A,#N/A,FALSE,"Yields";#N/A,#N/A,FALSE,"Emery";#N/A,#N/A,FALSE,"GI Pricing";#N/A,#N/A,FALSE,"Actuals";#N/A,#N/A,FALSE,"Forecast"}</definedName>
    <definedName name="shirley">{#N/A,#N/A,FALSE,"MKTSUM95";#N/A,#N/A,FALSE,"MKTADM95";#N/A,#N/A,FALSE,"MKTD&amp;C95";#N/A,#N/A,FALSE,"MKTPRD95";#N/A,#N/A,FALSE,"MKTCHL95"}</definedName>
    <definedName name="shit">{"VarDetail",#N/A,FALSE,"FState"}</definedName>
    <definedName name="shkshkshks">#REF!</definedName>
    <definedName name="shkshkshks_1">#REF!</definedName>
    <definedName name="SHLoanDatabase">#REF!</definedName>
    <definedName name="shoot2">{"VarDetail",#N/A,FALSE,"FState"}</definedName>
    <definedName name="SHORT_TERM_INVEST">"SHORT_TERM_INVEST"</definedName>
    <definedName name="Show.MDB.Update.Warning">#REF!</definedName>
    <definedName name="ShowData">#REF!</definedName>
    <definedName name="ShowDottedLine">#REF!</definedName>
    <definedName name="ShowGraph">#REF!</definedName>
    <definedName name="shsdrtjhsdrt">#REF!</definedName>
    <definedName name="shsdrtjhsdrt_1">#REF!</definedName>
    <definedName name="shsthsrthsrth">#REF!</definedName>
    <definedName name="shsthsrthsrth_1">#REF!</definedName>
    <definedName name="SI_EXEC_SUMMARY_RANGE_ROW7_ROW83">#REF!</definedName>
    <definedName name="SI_EXEC_SUMMARY_RANGE_ROW71_ROW82">#REF!</definedName>
    <definedName name="si_exec_summary_row44">#REF!</definedName>
    <definedName name="si_exec_summary_rows12_rows13">#REF!</definedName>
    <definedName name="si_exec_summary_rows56_rows65">#REF!</definedName>
    <definedName name="si_exec_summary_rows7_rows82">#REF!</definedName>
    <definedName name="si_exec_summary_rows7_rows84">#REF!</definedName>
    <definedName name="si_exec_summary_rows71_rows83">#REF!</definedName>
    <definedName name="SI_Executive_Summary_Home">#REF!</definedName>
    <definedName name="SI_Executive_Summary_Page">#REF!</definedName>
    <definedName name="SI_Executive_Summary_Page_NoData_Text">#REF!</definedName>
    <definedName name="SI_Executive_Summary_Range">#REF!</definedName>
    <definedName name="SI_Rx_Paid_Current">#REF!</definedName>
    <definedName name="sick">5</definedName>
    <definedName name="SID">"Cpavan"</definedName>
    <definedName name="Sidsel">{#N/A,#N/A,FALSE,"Shipping 1010";#N/A,#N/A,FALSE,"Oppsum. Sales Admin";#N/A,#N/A,FALSE,"Market Admin 1002";#N/A,#N/A,FALSE,"Market Admin 1003";#N/A,#N/A,FALSE,"Market Admin 1004";#N/A,#N/A,FALSE,"Market Admin 1005";#N/A,#N/A,FALSE,"Market Admin 1006";#N/A,#N/A,FALSE,"Oppsum. Gen Admin";#N/A,#N/A,FALSE,"Gen Admin 1042";#N/A,#N/A,FALSE,"Personnel 1045";#N/A,#N/A,FALSE,"Office 1046";#N/A,#N/A,FALSE,"Finance 1048";#N/A,#N/A,FALSE,"Oppsum. Dir Sell";#N/A,#N/A,FALSE,"1051";#N/A,#N/A,FALSE,"1052";#N/A,#N/A,FALSE,"1055";#N/A,#N/A,FALSE,"1056";#N/A,#N/A,FALSE,"1057";#N/A,#N/A,FALSE,"1058";#N/A,#N/A,FALSE,"Sales";#N/A,#N/A,FALSE,"Promotion"}</definedName>
    <definedName name="Siemens">{"'comite'!$A$9:$G$44","'comite'!$A$1:$G$6"}</definedName>
    <definedName name="SIG_ABILANZ_firstLine">#REF!</definedName>
    <definedName name="SIG_ABILANZ_IsControlOK">#REF!</definedName>
    <definedName name="SIG_ABILANZ_lastLine">#REF!</definedName>
    <definedName name="SIG_ABILANZ_TITLECOL">#REF!</definedName>
    <definedName name="SIG_ABILANZ_TITLELINE">#REF!</definedName>
    <definedName name="SIG_ACFCOM_firstLine">#REF!</definedName>
    <definedName name="SIG_ACFCOM_IsControlOK">#REF!</definedName>
    <definedName name="SIG_ACFCOM_lastLine">#REF!</definedName>
    <definedName name="SIG_ACFCOM_TITLECOL">#REF!</definedName>
    <definedName name="SIG_ACFCOM_TITLELINE">#REF!</definedName>
    <definedName name="SIG_AEKSP_firstLine">#REF!</definedName>
    <definedName name="SIG_AEKSP_IsControlOK">#REF!</definedName>
    <definedName name="SIG_AEKSP_lastLine">#REF!</definedName>
    <definedName name="SIG_AEKSP_TITLECOL">#REF!</definedName>
    <definedName name="SIG_AEKSP_TITLELINE">#REF!</definedName>
    <definedName name="SIG_AEKSPE_firstLine">#REF!</definedName>
    <definedName name="SIG_AEKSPE_lastLine">#REF!</definedName>
    <definedName name="SIG_AFAACSP_firstLine">#REF!</definedName>
    <definedName name="SIG_AFAACSP_IsControlOK">#REF!</definedName>
    <definedName name="SIG_AFAACSP_lastLine">#REF!</definedName>
    <definedName name="SIG_AFAACSP_TITLECOL">#REF!</definedName>
    <definedName name="SIG_AFAACSP_TITLELINE">#REF!</definedName>
    <definedName name="SIG_AFAVFVSP_firstLine">#REF!</definedName>
    <definedName name="SIG_AFAVFVSP_IsControlOK">#REF!</definedName>
    <definedName name="SIG_AFAVFVSP_lastLine">#REF!</definedName>
    <definedName name="SIG_AFAVFVSP_TITLECOL">#REF!</definedName>
    <definedName name="SIG_AFAVFVSP_TITLELINE">#REF!</definedName>
    <definedName name="SIG_AFINVERB_firstLine">#REF!</definedName>
    <definedName name="SIG_AFINVERB_lastLine">#REF!</definedName>
    <definedName name="SIG_AIMAVSP_firstLine">#REF!</definedName>
    <definedName name="SIG_AIMAVSP_IsControlOK">#REF!</definedName>
    <definedName name="SIG_AIMAVSP_lastLine">#REF!</definedName>
    <definedName name="SIG_AIMAVSP_TITLECOL">#REF!</definedName>
    <definedName name="SIG_AIMAVSP_TITLELINE">#REF!</definedName>
    <definedName name="SIG_AIPSP_firstLine">#REF!</definedName>
    <definedName name="SIG_AIPSP_IsControlOK">#REF!</definedName>
    <definedName name="SIG_AIPSP_lastLine">#REF!</definedName>
    <definedName name="SIG_AIPSP_TITLECOL">#REF!</definedName>
    <definedName name="SIG_AIPSP_TITLELINE">#REF!</definedName>
    <definedName name="SIG_AISCOM_firstLine">#REF!</definedName>
    <definedName name="SIG_AISCOM_IsControlOK">#REF!</definedName>
    <definedName name="SIG_AISCOM_lastLine">#REF!</definedName>
    <definedName name="SIG_AISCOM_TITLECOL">#REF!</definedName>
    <definedName name="SIG_AISCOM_TITLELINE">#REF!</definedName>
    <definedName name="SIG_AISTOT_firstLine">#REF!</definedName>
    <definedName name="SIG_AISTOT_IsControlOK">#REF!</definedName>
    <definedName name="SIG_AISTOT_lastLine">#REF!</definedName>
    <definedName name="SIG_AISTOT_TITLECOL">#REF!</definedName>
    <definedName name="SIG_AISTOT_TITLELINE">#REF!</definedName>
    <definedName name="SIG_ANACOM_firstLine">#REF!</definedName>
    <definedName name="SIG_ANACOM_IsControlOK">#REF!</definedName>
    <definedName name="SIG_ANACOM_lastLine">#REF!</definedName>
    <definedName name="SIG_ANACOM_TITLECOL">#REF!</definedName>
    <definedName name="SIG_ANACOM_TITLELINE">#REF!</definedName>
    <definedName name="SIG_ARATIOS_firstLine">#REF!</definedName>
    <definedName name="SIG_ARATIOS_IsControlOK">#REF!</definedName>
    <definedName name="SIG_ARATIOS_lastLine">#REF!</definedName>
    <definedName name="SIG_ARATIOS_TITLECOL">#REF!</definedName>
    <definedName name="SIG_ARATIOS_TITLELINE">#REF!</definedName>
    <definedName name="SIG_ARSTSP_firstLine">#REF!</definedName>
    <definedName name="SIG_ARSTSP_IsControlOK">#REF!</definedName>
    <definedName name="SIG_ARSTSP_lastLine">#REF!</definedName>
    <definedName name="SIG_ARSTSP_TITLECOL">#REF!</definedName>
    <definedName name="SIG_ARSTSP_TITLELINE">#REF!</definedName>
    <definedName name="SIG_ASAVSP_firstLine">#REF!</definedName>
    <definedName name="SIG_ASAVSP_IsControlOK">#REF!</definedName>
    <definedName name="SIG_ASAVSP_lastLine">#REF!</definedName>
    <definedName name="SIG_ASAVSP_TITLECOL">#REF!</definedName>
    <definedName name="SIG_ASAVSP_TITLELINE">#REF!</definedName>
    <definedName name="SIG_AVERBSP_firstLine">#REF!</definedName>
    <definedName name="SIG_AVERBSP_IsControlOK">#REF!</definedName>
    <definedName name="SIG_AVERBSP_lastLine">#REF!</definedName>
    <definedName name="SIG_AVERBSP_TITLECOL">#REF!</definedName>
    <definedName name="SIG_AVERBSP_TITLELINE">#REF!</definedName>
    <definedName name="SIG_AZISTOT_firstLine">#REF!</definedName>
    <definedName name="SIG_AZISTOT_IsControlOK">#REF!</definedName>
    <definedName name="SIG_AZISTOT_lastLine">#REF!</definedName>
    <definedName name="SIG_AZISTOT_TITLECOL">#REF!</definedName>
    <definedName name="SIG_AZISTOT_TITLELINE">#REF!</definedName>
    <definedName name="SIG_BILACT_firstLine">#REF!</definedName>
    <definedName name="SIG_BILACT_H349">#REF!</definedName>
    <definedName name="SIG_BILACT_H350">#REF!</definedName>
    <definedName name="SIG_BILACT_H351">#REF!</definedName>
    <definedName name="SIG_BILACT_H352">#REF!</definedName>
    <definedName name="SIG_BILACT_H353">#REF!</definedName>
    <definedName name="SIG_BILACT_H354">#REF!</definedName>
    <definedName name="SIG_BILACT_H355">#REF!</definedName>
    <definedName name="SIG_BILACT_H356">#REF!</definedName>
    <definedName name="SIG_BILACT_H357">#REF!</definedName>
    <definedName name="SIG_BILACT_H358">#REF!</definedName>
    <definedName name="SIG_BILACT_H359">#REF!</definedName>
    <definedName name="SIG_BILACT_H360">#REF!</definedName>
    <definedName name="SIG_BILACT_H361">#REF!</definedName>
    <definedName name="SIG_BILACT_H362">#REF!</definedName>
    <definedName name="SIG_BILACT_H363">#REF!</definedName>
    <definedName name="SIG_BILACT_IsControlOK">#REF!</definedName>
    <definedName name="SIG_BILACT_lastLine">#REF!</definedName>
    <definedName name="SIG_BILACT_TITLECOL">#REF!</definedName>
    <definedName name="SIG_BILACT_TITLELINE">#REF!</definedName>
    <definedName name="SIG_BILPAS_firstLine">#REF!</definedName>
    <definedName name="SIG_BILPAS_H079">#REF!</definedName>
    <definedName name="SIG_BILPAS_H080">#REF!</definedName>
    <definedName name="SIG_BILPAS_H081">#REF!</definedName>
    <definedName name="SIG_BILPAS_H082">#REF!</definedName>
    <definedName name="SIG_BILPAS_H083">#REF!</definedName>
    <definedName name="SIG_BILPAS_H084">#REF!</definedName>
    <definedName name="SIG_BILPAS_H085">#REF!</definedName>
    <definedName name="SIG_BILPAS_H086">#REF!</definedName>
    <definedName name="SIG_BILPAS_H087">#REF!</definedName>
    <definedName name="SIG_BILPAS_H088">#REF!</definedName>
    <definedName name="SIG_BILPAS_H089">#REF!</definedName>
    <definedName name="SIG_BILPAS_H090">#REF!</definedName>
    <definedName name="SIG_BILPAS_H091">#REF!</definedName>
    <definedName name="SIG_BILPAS_H092">#REF!</definedName>
    <definedName name="SIG_BILPAS_H093">#REF!</definedName>
    <definedName name="SIG_BILPAS_IsControlOK">#REF!</definedName>
    <definedName name="SIG_BILPAS_lastLine">#REF!</definedName>
    <definedName name="SIG_BILPAS_TITLECOL">#REF!</definedName>
    <definedName name="SIG_BILPAS_TITLELINE">#REF!</definedName>
    <definedName name="SIG_CONTROLE">#REF!</definedName>
    <definedName name="SIG_DERNIERECOLONNE">#REF!</definedName>
    <definedName name="SIG_IBSIAS_C4">#REF!</definedName>
    <definedName name="SIG_IBSIAS_R18">#REF!</definedName>
    <definedName name="SIG_IBSIAS_R20">#REF!</definedName>
    <definedName name="SIG_IBSIAS_R22">#REF!</definedName>
    <definedName name="SIG_IBSIAS_R26">#REF!</definedName>
    <definedName name="SIG_IBSIAS_R28">#REF!</definedName>
    <definedName name="SIG_IBSIAS_R29">#REF!</definedName>
    <definedName name="SIG_IBSIAS_R30">#REF!</definedName>
    <definedName name="SIG_IBSIAS_R32">#REF!</definedName>
    <definedName name="SIG_IBSIAS_R35">#REF!</definedName>
    <definedName name="SIG_IBSIAS_R36">#REF!</definedName>
    <definedName name="SIG_IBSIAS_R38">#REF!</definedName>
    <definedName name="SIG_IBSIAS_R39">#REF!</definedName>
    <definedName name="SIG_IBSIAS_R41">#REF!</definedName>
    <definedName name="SIG_IBSIAS_R5">#REF!</definedName>
    <definedName name="SIG_IBSIAS_X1">#REF!</definedName>
    <definedName name="SIG_IBSIAS_X10">#REF!</definedName>
    <definedName name="SIG_IBSIAS_X100">#REF!</definedName>
    <definedName name="SIG_IBSIAS_X101">#REF!</definedName>
    <definedName name="SIG_IBSIAS_X102">#REF!</definedName>
    <definedName name="SIG_IBSIAS_X103">#REF!</definedName>
    <definedName name="SIG_IBSIAS_X104">#REF!</definedName>
    <definedName name="SIG_IBSIAS_X107">#REF!</definedName>
    <definedName name="SIG_IBSIAS_X108">#REF!</definedName>
    <definedName name="SIG_IBSIAS_X11">#REF!</definedName>
    <definedName name="SIG_IBSIAS_X117">#REF!</definedName>
    <definedName name="SIG_IBSIAS_X118">#REF!</definedName>
    <definedName name="SIG_IBSIAS_X12">#REF!</definedName>
    <definedName name="SIG_IBSIAS_X121">#REF!</definedName>
    <definedName name="SIG_IBSIAS_X122">#REF!</definedName>
    <definedName name="SIG_IBSIAS_X125">#REF!</definedName>
    <definedName name="SIG_IBSIAS_X126">#REF!</definedName>
    <definedName name="SIG_IBSIAS_X131">#REF!</definedName>
    <definedName name="SIG_IBSIAS_X132">#REF!</definedName>
    <definedName name="SIG_IBSIAS_X135">#REF!</definedName>
    <definedName name="SIG_IBSIAS_X136">#REF!</definedName>
    <definedName name="SIG_IBSIAS_X139">#REF!</definedName>
    <definedName name="SIG_IBSIAS_X140">#REF!</definedName>
    <definedName name="SIG_IBSIAS_X149">#REF!</definedName>
    <definedName name="SIG_IBSIAS_X150">#REF!</definedName>
    <definedName name="SIG_IBSIAS_X151">#REF!</definedName>
    <definedName name="SIG_IBSIAS_X152">#REF!</definedName>
    <definedName name="SIG_IBSIAS_X153">#REF!</definedName>
    <definedName name="SIG_IBSIAS_X154">#REF!</definedName>
    <definedName name="SIG_IBSIAS_X155">#REF!</definedName>
    <definedName name="SIG_IBSIAS_X156">#REF!</definedName>
    <definedName name="SIG_IBSIAS_X157">#REF!</definedName>
    <definedName name="SIG_IBSIAS_X158">#REF!</definedName>
    <definedName name="SIG_IBSIAS_X159">#REF!</definedName>
    <definedName name="SIG_IBSIAS_X160">#REF!</definedName>
    <definedName name="SIG_IBSIAS_X161">#REF!</definedName>
    <definedName name="SIG_IBSIAS_X162">#REF!</definedName>
    <definedName name="SIG_IBSIAS_X163">#REF!</definedName>
    <definedName name="SIG_IBSIAS_X164">#REF!</definedName>
    <definedName name="SIG_IBSIAS_X165">#REF!</definedName>
    <definedName name="SIG_IBSIAS_X166">#REF!</definedName>
    <definedName name="SIG_IBSIAS_X167">#REF!</definedName>
    <definedName name="SIG_IBSIAS_X168">#REF!</definedName>
    <definedName name="SIG_IBSIAS_X169">#REF!</definedName>
    <definedName name="SIG_IBSIAS_X170">#REF!</definedName>
    <definedName name="SIG_IBSIAS_X171">#REF!</definedName>
    <definedName name="SIG_IBSIAS_X172">#REF!</definedName>
    <definedName name="SIG_IBSIAS_X173">#REF!</definedName>
    <definedName name="SIG_IBSIAS_X174">#REF!</definedName>
    <definedName name="SIG_IBSIAS_X19">#REF!</definedName>
    <definedName name="SIG_IBSIAS_X20">#REF!</definedName>
    <definedName name="SIG_IBSIAS_X202">#REF!</definedName>
    <definedName name="SIG_IBSIAS_X208">#REF!</definedName>
    <definedName name="SIG_IBSIAS_X21">#REF!</definedName>
    <definedName name="SIG_IBSIAS_X214">#REF!</definedName>
    <definedName name="SIG_IBSIAS_X22">#REF!</definedName>
    <definedName name="SIG_IBSIAS_X23">#REF!</definedName>
    <definedName name="SIG_IBSIAS_X24">#REF!</definedName>
    <definedName name="SIG_IBSIAS_X25">#REF!</definedName>
    <definedName name="SIG_IBSIAS_X26">#REF!</definedName>
    <definedName name="SIG_IBSIAS_X27">#REF!</definedName>
    <definedName name="SIG_IBSIAS_X28">#REF!</definedName>
    <definedName name="SIG_IBSIAS_X29">#REF!</definedName>
    <definedName name="SIG_IBSIAS_X3">#REF!</definedName>
    <definedName name="SIG_IBSIAS_X30">#REF!</definedName>
    <definedName name="SIG_IBSIAS_X34">#REF!</definedName>
    <definedName name="SIG_IBSIAS_X35">#REF!</definedName>
    <definedName name="SIG_IBSIAS_X36">#REF!</definedName>
    <definedName name="SIG_IBSIAS_X4">#REF!</definedName>
    <definedName name="SIG_IBSIAS_X40">#REF!</definedName>
    <definedName name="SIG_IBSIAS_X41">#REF!</definedName>
    <definedName name="SIG_IBSIAS_X42">#REF!</definedName>
    <definedName name="SIG_IBSIAS_X43">#REF!</definedName>
    <definedName name="SIG_IBSIAS_X44">#REF!</definedName>
    <definedName name="SIG_IBSIAS_X45">#REF!</definedName>
    <definedName name="SIG_IBSIAS_X49">#REF!</definedName>
    <definedName name="SIG_IBSIAS_X5">#REF!</definedName>
    <definedName name="SIG_IBSIAS_X50">#REF!</definedName>
    <definedName name="SIG_IBSIAS_X51">#REF!</definedName>
    <definedName name="SIG_IBSIAS_X52">#REF!</definedName>
    <definedName name="SIG_IBSIAS_X53">#REF!</definedName>
    <definedName name="SIG_IBSIAS_X54">#REF!</definedName>
    <definedName name="SIG_IBSIAS_X55">#REF!</definedName>
    <definedName name="SIG_IBSIAS_X56">#REF!</definedName>
    <definedName name="SIG_IBSIAS_X57">#REF!</definedName>
    <definedName name="SIG_IBSIAS_X6">#REF!</definedName>
    <definedName name="SIG_IBSIAS_X61">#REF!</definedName>
    <definedName name="SIG_IBSIAS_X62">#REF!</definedName>
    <definedName name="SIG_IBSIAS_X63">#REF!</definedName>
    <definedName name="SIG_IBSIAS_X71">#REF!</definedName>
    <definedName name="SIG_IBSIAS_X74">#REF!</definedName>
    <definedName name="SIG_IBSIAS_X75">#REF!</definedName>
    <definedName name="SIG_IBSIAS_X78">#REF!</definedName>
    <definedName name="SIG_IBSIAS_X79">#REF!</definedName>
    <definedName name="SIG_IBSIAS_X83">#REF!</definedName>
    <definedName name="SIG_IBSIAS_X96">#REF!</definedName>
    <definedName name="SIG_IBSIAS_X99">#REF!</definedName>
    <definedName name="SIG_IBSIASF_C4">#REF!</definedName>
    <definedName name="SIG_IBSIASF_R10">#REF!</definedName>
    <definedName name="SIG_IBSIASF_R13">#REF!</definedName>
    <definedName name="SIG_IBSIASF_R16">#REF!</definedName>
    <definedName name="SIG_IBSIASF_R18">#REF!</definedName>
    <definedName name="SIG_IBSIASF_R20">#REF!</definedName>
    <definedName name="SIG_IBSIASF_R22">#REF!</definedName>
    <definedName name="SIG_IBSIASF_R26">#REF!</definedName>
    <definedName name="SIG_IBSIASF_R28">#REF!</definedName>
    <definedName name="SIG_IBSIASF_R29">#REF!</definedName>
    <definedName name="SIG_IBSIASF_R30">#REF!</definedName>
    <definedName name="SIG_IBSIASF_R32">#REF!</definedName>
    <definedName name="SIG_IBSIASF_R35">#REF!</definedName>
    <definedName name="SIG_IBSIASF_R36">#REF!</definedName>
    <definedName name="SIG_IBSIASF_R37">#REF!</definedName>
    <definedName name="SIG_IBSIASF_R38">#REF!</definedName>
    <definedName name="SIG_IBSIASF_R39">#REF!</definedName>
    <definedName name="SIG_IBSIASF_R41">#REF!</definedName>
    <definedName name="SIG_IBSIASF_R44">#REF!</definedName>
    <definedName name="SIG_IBSIASF_R46">#REF!</definedName>
    <definedName name="SIG_IBSIASF_R53">#REF!</definedName>
    <definedName name="SIG_IBSIASF_R6">#REF!</definedName>
    <definedName name="SIG_IBSIASF_R63">#REF!</definedName>
    <definedName name="SIG_IBSIASF_X1">#REF!</definedName>
    <definedName name="SIG_IBSIASF_X10">#REF!</definedName>
    <definedName name="SIG_IBSIASF_X100">#REF!</definedName>
    <definedName name="SIG_IBSIASF_X101">#REF!</definedName>
    <definedName name="SIG_IBSIASF_X102">#REF!</definedName>
    <definedName name="SIG_IBSIASF_X103">#REF!</definedName>
    <definedName name="SIG_IBSIASF_X104">#REF!</definedName>
    <definedName name="SIG_IBSIASF_X107">#REF!</definedName>
    <definedName name="SIG_IBSIASF_X108">#REF!</definedName>
    <definedName name="SIG_IBSIASF_X11">#REF!</definedName>
    <definedName name="SIG_IBSIASF_X117">#REF!</definedName>
    <definedName name="SIG_IBSIASF_X118">#REF!</definedName>
    <definedName name="SIG_IBSIASF_X12">#REF!</definedName>
    <definedName name="SIG_IBSIASF_X120">#REF!</definedName>
    <definedName name="SIG_IBSIASF_X121">#REF!</definedName>
    <definedName name="SIG_IBSIASF_X122">#REF!</definedName>
    <definedName name="SIG_IBSIASF_X124">#REF!</definedName>
    <definedName name="SIG_IBSIASF_X125">#REF!</definedName>
    <definedName name="SIG_IBSIASF_X126">#REF!</definedName>
    <definedName name="SIG_IBSIASF_X131">#REF!</definedName>
    <definedName name="SIG_IBSIASF_X132">#REF!</definedName>
    <definedName name="SIG_IBSIASF_X135">#REF!</definedName>
    <definedName name="SIG_IBSIASF_X136">#REF!</definedName>
    <definedName name="SIG_IBSIASF_X139">#REF!</definedName>
    <definedName name="SIG_IBSIASF_X140">#REF!</definedName>
    <definedName name="SIG_IBSIASF_X142">#REF!</definedName>
    <definedName name="SIG_IBSIASF_X149">#REF!</definedName>
    <definedName name="SIG_IBSIASF_X150">#REF!</definedName>
    <definedName name="SIG_IBSIASF_X151">#REF!</definedName>
    <definedName name="SIG_IBSIASF_X152">#REF!</definedName>
    <definedName name="SIG_IBSIASF_X153">#REF!</definedName>
    <definedName name="SIG_IBSIASF_X154">#REF!</definedName>
    <definedName name="SIG_IBSIASF_X155">#REF!</definedName>
    <definedName name="SIG_IBSIASF_X156">#REF!</definedName>
    <definedName name="SIG_IBSIASF_X157">#REF!</definedName>
    <definedName name="SIG_IBSIASF_X158">#REF!</definedName>
    <definedName name="SIG_IBSIASF_X159">#REF!</definedName>
    <definedName name="SIG_IBSIASF_X160">#REF!</definedName>
    <definedName name="SIG_IBSIASF_X161">#REF!</definedName>
    <definedName name="SIG_IBSIASF_X162">#REF!</definedName>
    <definedName name="SIG_IBSIASF_X163">#REF!</definedName>
    <definedName name="SIG_IBSIASF_X164">#REF!</definedName>
    <definedName name="SIG_IBSIASF_X165">#REF!</definedName>
    <definedName name="SIG_IBSIASF_X166">#REF!</definedName>
    <definedName name="SIG_IBSIASF_X167">#REF!</definedName>
    <definedName name="SIG_IBSIASF_X168">#REF!</definedName>
    <definedName name="SIG_IBSIASF_X169">#REF!</definedName>
    <definedName name="SIG_IBSIASF_X170">#REF!</definedName>
    <definedName name="SIG_IBSIASF_X171">#REF!</definedName>
    <definedName name="SIG_IBSIASF_X172">#REF!</definedName>
    <definedName name="SIG_IBSIASF_X173">#REF!</definedName>
    <definedName name="SIG_IBSIASF_X174">#REF!</definedName>
    <definedName name="SIG_IBSIASF_X19">#REF!</definedName>
    <definedName name="SIG_IBSIASF_X197">#REF!</definedName>
    <definedName name="SIG_IBSIASF_X199">#REF!</definedName>
    <definedName name="SIG_IBSIASF_X20">#REF!</definedName>
    <definedName name="SIG_IBSIASF_X201">#REF!</definedName>
    <definedName name="SIG_IBSIASF_X202">#REF!</definedName>
    <definedName name="SIG_IBSIASF_X208">#REF!</definedName>
    <definedName name="SIG_IBSIASF_X21">#REF!</definedName>
    <definedName name="SIG_IBSIASF_X214">#REF!</definedName>
    <definedName name="SIG_IBSIASF_X22">#REF!</definedName>
    <definedName name="SIG_IBSIASF_X224">#REF!</definedName>
    <definedName name="SIG_IBSIASF_X23">#REF!</definedName>
    <definedName name="SIG_IBSIASF_X233">#REF!</definedName>
    <definedName name="SIG_IBSIASF_X24">#REF!</definedName>
    <definedName name="SIG_IBSIASF_X248">#REF!</definedName>
    <definedName name="SIG_IBSIASF_X25">#REF!</definedName>
    <definedName name="SIG_IBSIASF_X253">#REF!</definedName>
    <definedName name="SIG_IBSIASF_X26">#REF!</definedName>
    <definedName name="SIG_IBSIASF_X268">#REF!</definedName>
    <definedName name="SIG_IBSIASF_X27">#REF!</definedName>
    <definedName name="SIG_IBSIASF_X275">#REF!</definedName>
    <definedName name="SIG_IBSIASF_X276">#REF!</definedName>
    <definedName name="SIG_IBSIASF_X277">#REF!</definedName>
    <definedName name="SIG_IBSIASF_X278">#REF!</definedName>
    <definedName name="SIG_IBSIASF_X279">#REF!</definedName>
    <definedName name="SIG_IBSIASF_X28">#REF!</definedName>
    <definedName name="SIG_IBSIASF_X29">#REF!</definedName>
    <definedName name="SIG_IBSIASF_X290">#REF!</definedName>
    <definedName name="SIG_IBSIASF_X291">#REF!</definedName>
    <definedName name="SIG_IBSIASF_X292">#REF!</definedName>
    <definedName name="SIG_IBSIASF_X293">#REF!</definedName>
    <definedName name="SIG_IBSIASF_X294">#REF!</definedName>
    <definedName name="SIG_IBSIASF_X3">#REF!</definedName>
    <definedName name="SIG_IBSIASF_X30">#REF!</definedName>
    <definedName name="SIG_IBSIASF_X312">#REF!</definedName>
    <definedName name="SIG_IBSIASF_X313">#REF!</definedName>
    <definedName name="SIG_IBSIASF_X314">#REF!</definedName>
    <definedName name="SIG_IBSIASF_X315">#REF!</definedName>
    <definedName name="SIG_IBSIASF_X316">#REF!</definedName>
    <definedName name="SIG_IBSIASF_X322">#REF!</definedName>
    <definedName name="SIG_IBSIASF_X323">#REF!</definedName>
    <definedName name="SIG_IBSIASF_X324">#REF!</definedName>
    <definedName name="SIG_IBSIASF_X325">#REF!</definedName>
    <definedName name="SIG_IBSIASF_X326">#REF!</definedName>
    <definedName name="SIG_IBSIASF_X332">#REF!</definedName>
    <definedName name="SIG_IBSIASF_X333">#REF!</definedName>
    <definedName name="SIG_IBSIASF_X334">#REF!</definedName>
    <definedName name="SIG_IBSIASF_X335">#REF!</definedName>
    <definedName name="SIG_IBSIASF_X336">#REF!</definedName>
    <definedName name="SIG_IBSIASF_X337">#REF!</definedName>
    <definedName name="SIG_IBSIASF_X338">#REF!</definedName>
    <definedName name="SIG_IBSIASF_X34">#REF!</definedName>
    <definedName name="SIG_IBSIASF_X341">#REF!</definedName>
    <definedName name="SIG_IBSIASF_X342">#REF!</definedName>
    <definedName name="SIG_IBSIASF_X343">#REF!</definedName>
    <definedName name="SIG_IBSIASF_X344">#REF!</definedName>
    <definedName name="SIG_IBSIASF_X345">#REF!</definedName>
    <definedName name="SIG_IBSIASF_X35">#REF!</definedName>
    <definedName name="SIG_IBSIASF_X356">#REF!</definedName>
    <definedName name="SIG_IBSIASF_X357">#REF!</definedName>
    <definedName name="SIG_IBSIASF_X358">#REF!</definedName>
    <definedName name="SIG_IBSIASF_X359">#REF!</definedName>
    <definedName name="SIG_IBSIASF_X36">#REF!</definedName>
    <definedName name="SIG_IBSIASF_X360">#REF!</definedName>
    <definedName name="SIG_IBSIASF_X4">#REF!</definedName>
    <definedName name="SIG_IBSIASF_X40">#REF!</definedName>
    <definedName name="SIG_IBSIASF_X41">#REF!</definedName>
    <definedName name="SIG_IBSIASF_X42">#REF!</definedName>
    <definedName name="SIG_IBSIASF_X429">#REF!</definedName>
    <definedName name="SIG_IBSIASF_X43">#REF!</definedName>
    <definedName name="SIG_IBSIASF_X44">#REF!</definedName>
    <definedName name="SIG_IBSIASF_X448">#REF!</definedName>
    <definedName name="SIG_IBSIASF_X45">#REF!</definedName>
    <definedName name="SIG_IBSIASF_X49">#REF!</definedName>
    <definedName name="SIG_IBSIASF_X5">#REF!</definedName>
    <definedName name="SIG_IBSIASF_X50">#REF!</definedName>
    <definedName name="SIG_IBSIASF_X51">#REF!</definedName>
    <definedName name="SIG_IBSIASF_X52">#REF!</definedName>
    <definedName name="SIG_IBSIASF_X53">#REF!</definedName>
    <definedName name="SIG_IBSIASF_X54">#REF!</definedName>
    <definedName name="SIG_IBSIASF_X55">#REF!</definedName>
    <definedName name="SIG_IBSIASF_X56">#REF!</definedName>
    <definedName name="SIG_IBSIASF_X57">#REF!</definedName>
    <definedName name="SIG_IBSIASF_X6">#REF!</definedName>
    <definedName name="SIG_IBSIASF_X61">#REF!</definedName>
    <definedName name="SIG_IBSIASF_X62">#REF!</definedName>
    <definedName name="SIG_IBSIASF_X63">#REF!</definedName>
    <definedName name="SIG_IBSIASF_X67">#REF!</definedName>
    <definedName name="SIG_IBSIASF_X69">#REF!</definedName>
    <definedName name="SIG_IBSIASF_X71">#REF!</definedName>
    <definedName name="SIG_IBSIASF_X73">#REF!</definedName>
    <definedName name="SIG_IBSIASF_X74">#REF!</definedName>
    <definedName name="SIG_IBSIASF_X75">#REF!</definedName>
    <definedName name="SIG_IBSIASF_X77">#REF!</definedName>
    <definedName name="SIG_IBSIASF_X78">#REF!</definedName>
    <definedName name="SIG_IBSIASF_X79">#REF!</definedName>
    <definedName name="SIG_IBSIASF_X95">#REF!</definedName>
    <definedName name="SIG_IBSIASF_X96">#REF!</definedName>
    <definedName name="SIG_IBSIASF_X98">#REF!</definedName>
    <definedName name="SIG_IBSIASF_X99">#REF!</definedName>
    <definedName name="SIG_IBSIASRI_C1">#REF!</definedName>
    <definedName name="SIG_IBSIASRI_C2">#REF!</definedName>
    <definedName name="SIG_IBSIASRI_C3">#REF!</definedName>
    <definedName name="SIG_IBSIASRI_C4">#REF!</definedName>
    <definedName name="SIG_IBSIASRI_C5">#REF!</definedName>
    <definedName name="SIG_IBSIASRI_C6">#REF!</definedName>
    <definedName name="SIG_IBSIASRI_R1">#REF!</definedName>
    <definedName name="SIG_IBSIASRI_R10">#REF!</definedName>
    <definedName name="SIG_IBSIASRI_R11">#REF!</definedName>
    <definedName name="SIG_IBSIASRI_R12">#REF!</definedName>
    <definedName name="SIG_IBSIASRI_R13">#REF!</definedName>
    <definedName name="SIG_IBSIASRI_R14">#REF!</definedName>
    <definedName name="SIG_IBSIASRI_R15">#REF!</definedName>
    <definedName name="SIG_IBSIASRI_R16">#REF!</definedName>
    <definedName name="SIG_IBSIASRI_R17">#REF!</definedName>
    <definedName name="SIG_IBSIASRI_R18">#REF!</definedName>
    <definedName name="SIG_IBSIASRI_R19">#REF!</definedName>
    <definedName name="SIG_IBSIASRI_R2">#REF!</definedName>
    <definedName name="SIG_IBSIASRI_R20">#REF!</definedName>
    <definedName name="SIG_IBSIASRI_R21">#REF!</definedName>
    <definedName name="SIG_IBSIASRI_R22">#REF!</definedName>
    <definedName name="SIG_IBSIASRI_R23">#REF!</definedName>
    <definedName name="SIG_IBSIASRI_R24">#REF!</definedName>
    <definedName name="SIG_IBSIASRI_R25">#REF!</definedName>
    <definedName name="SIG_IBSIASRI_R26">#REF!</definedName>
    <definedName name="SIG_IBSIASRI_R27">#REF!</definedName>
    <definedName name="SIG_IBSIASRI_R28">#REF!</definedName>
    <definedName name="SIG_IBSIASRI_R29">#REF!</definedName>
    <definedName name="SIG_IBSIASRI_R3">#REF!</definedName>
    <definedName name="SIG_IBSIASRI_R30">#REF!</definedName>
    <definedName name="SIG_IBSIASRI_R31">#REF!</definedName>
    <definedName name="SIG_IBSIASRI_R32">#REF!</definedName>
    <definedName name="SIG_IBSIASRI_R33">#REF!</definedName>
    <definedName name="SIG_IBSIASRI_R34">#REF!</definedName>
    <definedName name="SIG_IBSIASRI_R35">#REF!</definedName>
    <definedName name="SIG_IBSIASRI_R36">#REF!</definedName>
    <definedName name="SIG_IBSIASRI_R37">#REF!</definedName>
    <definedName name="SIG_IBSIASRI_R38">#REF!</definedName>
    <definedName name="SIG_IBSIASRI_R39">#REF!</definedName>
    <definedName name="SIG_IBSIASRI_R4">#REF!</definedName>
    <definedName name="SIG_IBSIASRI_R40">#REF!</definedName>
    <definedName name="SIG_IBSIASRI_R41">#REF!</definedName>
    <definedName name="SIG_IBSIASRI_R42">#REF!</definedName>
    <definedName name="SIG_IBSIASRI_R43">#REF!</definedName>
    <definedName name="SIG_IBSIASRI_R44">#REF!</definedName>
    <definedName name="SIG_IBSIASRI_R45">#REF!</definedName>
    <definedName name="SIG_IBSIASRI_R46">#REF!</definedName>
    <definedName name="SIG_IBSIASRI_R47">#REF!</definedName>
    <definedName name="SIG_IBSIASRI_R48">#REF!</definedName>
    <definedName name="SIG_IBSIASRI_R49">#REF!</definedName>
    <definedName name="SIG_IBSIASRI_R5">#REF!</definedName>
    <definedName name="SIG_IBSIASRI_R50">#REF!</definedName>
    <definedName name="SIG_IBSIASRI_R51">#REF!</definedName>
    <definedName name="SIG_IBSIASRI_R52">#REF!</definedName>
    <definedName name="SIG_IBSIASRI_R53">#REF!</definedName>
    <definedName name="SIG_IBSIASRI_R54">#REF!</definedName>
    <definedName name="SIG_IBSIASRI_R55">#REF!</definedName>
    <definedName name="SIG_IBSIASRI_R6">#REF!</definedName>
    <definedName name="SIG_IBSIASRI_R7">#REF!</definedName>
    <definedName name="SIG_IBSIASRI_R8">#REF!</definedName>
    <definedName name="SIG_IBSIASRI_R9">#REF!</definedName>
    <definedName name="SIG_IBSIASRI_TITLECOL">#REF!</definedName>
    <definedName name="SIG_IBSIASRI_TITLELINE">#REF!</definedName>
    <definedName name="SIG_IBSIASRI_X1">#REF!</definedName>
    <definedName name="SIG_IBSIASRI_X10">#REF!</definedName>
    <definedName name="SIG_IBSIASRI_X100">#REF!</definedName>
    <definedName name="SIG_IBSIASRI_X101">#REF!</definedName>
    <definedName name="SIG_IBSIASRI_X102">#REF!</definedName>
    <definedName name="SIG_IBSIASRI_X103">#REF!</definedName>
    <definedName name="SIG_IBSIASRI_X104">#REF!</definedName>
    <definedName name="SIG_IBSIASRI_X106">#REF!</definedName>
    <definedName name="SIG_IBSIASRI_X107">#REF!</definedName>
    <definedName name="SIG_IBSIASRI_X108">#REF!</definedName>
    <definedName name="SIG_IBSIASRI_X11">#REF!</definedName>
    <definedName name="SIG_IBSIASRI_X110">#REF!</definedName>
    <definedName name="SIG_IBSIASRI_X112">#REF!</definedName>
    <definedName name="SIG_IBSIASRI_X114">#REF!</definedName>
    <definedName name="SIG_IBSIASRI_X116">#REF!</definedName>
    <definedName name="SIG_IBSIASRI_X117">#REF!</definedName>
    <definedName name="SIG_IBSIASRI_X118">#REF!</definedName>
    <definedName name="SIG_IBSIASRI_X12">#REF!</definedName>
    <definedName name="SIG_IBSIASRI_X120">#REF!</definedName>
    <definedName name="SIG_IBSIASRI_X121">#REF!</definedName>
    <definedName name="SIG_IBSIASRI_X122">#REF!</definedName>
    <definedName name="SIG_IBSIASRI_X124">#REF!</definedName>
    <definedName name="SIG_IBSIASRI_X125">#REF!</definedName>
    <definedName name="SIG_IBSIASRI_X126">#REF!</definedName>
    <definedName name="SIG_IBSIASRI_X128">#REF!</definedName>
    <definedName name="SIG_IBSIASRI_X13">#REF!</definedName>
    <definedName name="SIG_IBSIASRI_X130">#REF!</definedName>
    <definedName name="SIG_IBSIASRI_X131">#REF!</definedName>
    <definedName name="SIG_IBSIASRI_X132">#REF!</definedName>
    <definedName name="SIG_IBSIASRI_X134">#REF!</definedName>
    <definedName name="SIG_IBSIASRI_X135">#REF!</definedName>
    <definedName name="SIG_IBSIASRI_X136">#REF!</definedName>
    <definedName name="SIG_IBSIASRI_X138">#REF!</definedName>
    <definedName name="SIG_IBSIASRI_X139">#REF!</definedName>
    <definedName name="SIG_IBSIASRI_X140">#REF!</definedName>
    <definedName name="SIG_IBSIASRI_X142">#REF!</definedName>
    <definedName name="SIG_IBSIASRI_X144">#REF!</definedName>
    <definedName name="SIG_IBSIASRI_X146">#REF!</definedName>
    <definedName name="SIG_IBSIASRI_X148">#REF!</definedName>
    <definedName name="SIG_IBSIASRI_X149">#REF!</definedName>
    <definedName name="SIG_IBSIASRI_X15">#REF!</definedName>
    <definedName name="SIG_IBSIASRI_X150">#REF!</definedName>
    <definedName name="SIG_IBSIASRI_X151">#REF!</definedName>
    <definedName name="SIG_IBSIASRI_X152">#REF!</definedName>
    <definedName name="SIG_IBSIASRI_X153">#REF!</definedName>
    <definedName name="SIG_IBSIASRI_X154">#REF!</definedName>
    <definedName name="SIG_IBSIASRI_X155">#REF!</definedName>
    <definedName name="SIG_IBSIASRI_X156">#REF!</definedName>
    <definedName name="SIG_IBSIASRI_X157">#REF!</definedName>
    <definedName name="SIG_IBSIASRI_X158">#REF!</definedName>
    <definedName name="SIG_IBSIASRI_X159">#REF!</definedName>
    <definedName name="SIG_IBSIASRI_X16">#REF!</definedName>
    <definedName name="SIG_IBSIASRI_X160">#REF!</definedName>
    <definedName name="SIG_IBSIASRI_X161">#REF!</definedName>
    <definedName name="SIG_IBSIASRI_X162">#REF!</definedName>
    <definedName name="SIG_IBSIASRI_X163">#REF!</definedName>
    <definedName name="SIG_IBSIASRI_X164">#REF!</definedName>
    <definedName name="SIG_IBSIASRI_X165">#REF!</definedName>
    <definedName name="SIG_IBSIASRI_X166">#REF!</definedName>
    <definedName name="SIG_IBSIASRI_X167">#REF!</definedName>
    <definedName name="SIG_IBSIASRI_X168">#REF!</definedName>
    <definedName name="SIG_IBSIASRI_X169">#REF!</definedName>
    <definedName name="SIG_IBSIASRI_X170">#REF!</definedName>
    <definedName name="SIG_IBSIASRI_X171">#REF!</definedName>
    <definedName name="SIG_IBSIASRI_X172">#REF!</definedName>
    <definedName name="SIG_IBSIASRI_X173">#REF!</definedName>
    <definedName name="SIG_IBSIASRI_X174">#REF!</definedName>
    <definedName name="SIG_IBSIASRI_X18">#REF!</definedName>
    <definedName name="SIG_IBSIASRI_X19">#REF!</definedName>
    <definedName name="SIG_IBSIASRI_X197">#REF!</definedName>
    <definedName name="SIG_IBSIASRI_X199">#REF!</definedName>
    <definedName name="SIG_IBSIASRI_X20">#REF!</definedName>
    <definedName name="SIG_IBSIASRI_X201">#REF!</definedName>
    <definedName name="SIG_IBSIASRI_X202">#REF!</definedName>
    <definedName name="SIG_IBSIASRI_X203">#REF!</definedName>
    <definedName name="SIG_IBSIASRI_X205">#REF!</definedName>
    <definedName name="SIG_IBSIASRI_X207">#REF!</definedName>
    <definedName name="SIG_IBSIASRI_X208">#REF!</definedName>
    <definedName name="SIG_IBSIASRI_X209">#REF!</definedName>
    <definedName name="SIG_IBSIASRI_X21">#REF!</definedName>
    <definedName name="SIG_IBSIASRI_X211">#REF!</definedName>
    <definedName name="SIG_IBSIASRI_X213">#REF!</definedName>
    <definedName name="SIG_IBSIASRI_X214">#REF!</definedName>
    <definedName name="SIG_IBSIASRI_X215">#REF!</definedName>
    <definedName name="SIG_IBSIASRI_X217">#REF!</definedName>
    <definedName name="SIG_IBSIASRI_X219">#REF!</definedName>
    <definedName name="SIG_IBSIASRI_X22">#REF!</definedName>
    <definedName name="SIG_IBSIASRI_X220">#REF!</definedName>
    <definedName name="SIG_IBSIASRI_X222">#REF!</definedName>
    <definedName name="SIG_IBSIASRI_X224">#REF!</definedName>
    <definedName name="SIG_IBSIASRI_X225">#REF!</definedName>
    <definedName name="SIG_IBSIASRI_X226">#REF!</definedName>
    <definedName name="SIG_IBSIASRI_X227">#REF!</definedName>
    <definedName name="SIG_IBSIASRI_X228">#REF!</definedName>
    <definedName name="SIG_IBSIASRI_X229">#REF!</definedName>
    <definedName name="SIG_IBSIASRI_X23">#REF!</definedName>
    <definedName name="SIG_IBSIASRI_X231">#REF!</definedName>
    <definedName name="SIG_IBSIASRI_X233">#REF!</definedName>
    <definedName name="SIG_IBSIASRI_X234">#REF!</definedName>
    <definedName name="SIG_IBSIASRI_X236">#REF!</definedName>
    <definedName name="SIG_IBSIASRI_X238">#REF!</definedName>
    <definedName name="SIG_IBSIASRI_X239">#REF!</definedName>
    <definedName name="SIG_IBSIASRI_X24">#REF!</definedName>
    <definedName name="SIG_IBSIASRI_X241">#REF!</definedName>
    <definedName name="SIG_IBSIASRI_X243">#REF!</definedName>
    <definedName name="SIG_IBSIASRI_X244">#REF!</definedName>
    <definedName name="SIG_IBSIASRI_X246">#REF!</definedName>
    <definedName name="SIG_IBSIASRI_X248">#REF!</definedName>
    <definedName name="SIG_IBSIASRI_X249">#REF!</definedName>
    <definedName name="SIG_IBSIASRI_X25">#REF!</definedName>
    <definedName name="SIG_IBSIASRI_X251">#REF!</definedName>
    <definedName name="SIG_IBSIASRI_X253">#REF!</definedName>
    <definedName name="SIG_IBSIASRI_X254">#REF!</definedName>
    <definedName name="SIG_IBSIASRI_X256">#REF!</definedName>
    <definedName name="SIG_IBSIASRI_X258">#REF!</definedName>
    <definedName name="SIG_IBSIASRI_X259">#REF!</definedName>
    <definedName name="SIG_IBSIASRI_X26">#REF!</definedName>
    <definedName name="SIG_IBSIASRI_X261">#REF!</definedName>
    <definedName name="SIG_IBSIASRI_X263">#REF!</definedName>
    <definedName name="SIG_IBSIASRI_X264">#REF!</definedName>
    <definedName name="SIG_IBSIASRI_X266">#REF!</definedName>
    <definedName name="SIG_IBSIASRI_X268">#REF!</definedName>
    <definedName name="SIG_IBSIASRI_X269">#REF!</definedName>
    <definedName name="SIG_IBSIASRI_X27">#REF!</definedName>
    <definedName name="SIG_IBSIASRI_X270">#REF!</definedName>
    <definedName name="SIG_IBSIASRI_X271">#REF!</definedName>
    <definedName name="SIG_IBSIASRI_X272">#REF!</definedName>
    <definedName name="SIG_IBSIASRI_X273">#REF!</definedName>
    <definedName name="SIG_IBSIASRI_X274">#REF!</definedName>
    <definedName name="SIG_IBSIASRI_X275">#REF!</definedName>
    <definedName name="SIG_IBSIASRI_X276">#REF!</definedName>
    <definedName name="SIG_IBSIASRI_X277">#REF!</definedName>
    <definedName name="SIG_IBSIASRI_X278">#REF!</definedName>
    <definedName name="SIG_IBSIASRI_X279">#REF!</definedName>
    <definedName name="SIG_IBSIASRI_X28">#REF!</definedName>
    <definedName name="SIG_IBSIASRI_X280">#REF!</definedName>
    <definedName name="SIG_IBSIASRI_X281">#REF!</definedName>
    <definedName name="SIG_IBSIASRI_X282">#REF!</definedName>
    <definedName name="SIG_IBSIASRI_X283">#REF!</definedName>
    <definedName name="SIG_IBSIASRI_X284">#REF!</definedName>
    <definedName name="SIG_IBSIASRI_X285">#REF!</definedName>
    <definedName name="SIG_IBSIASRI_X286">#REF!</definedName>
    <definedName name="SIG_IBSIASRI_X287">#REF!</definedName>
    <definedName name="SIG_IBSIASRI_X288">#REF!</definedName>
    <definedName name="SIG_IBSIASRI_X289">#REF!</definedName>
    <definedName name="SIG_IBSIASRI_X29">#REF!</definedName>
    <definedName name="SIG_IBSIASRI_X290">#REF!</definedName>
    <definedName name="SIG_IBSIASRI_X291">#REF!</definedName>
    <definedName name="SIG_IBSIASRI_X292">#REF!</definedName>
    <definedName name="SIG_IBSIASRI_X293">#REF!</definedName>
    <definedName name="SIG_IBSIASRI_X294">#REF!</definedName>
    <definedName name="SIG_IBSIASRI_X295">#REF!</definedName>
    <definedName name="SIG_IBSIASRI_X296">#REF!</definedName>
    <definedName name="SIG_IBSIASRI_X297">#REF!</definedName>
    <definedName name="SIG_IBSIASRI_X298">#REF!</definedName>
    <definedName name="SIG_IBSIASRI_X299">#REF!</definedName>
    <definedName name="SIG_IBSIASRI_X3">#REF!</definedName>
    <definedName name="SIG_IBSIASRI_X30">#REF!</definedName>
    <definedName name="SIG_IBSIASRI_X300">#REF!</definedName>
    <definedName name="SIG_IBSIASRI_X301">#REF!</definedName>
    <definedName name="SIG_IBSIASRI_X302">#REF!</definedName>
    <definedName name="SIG_IBSIASRI_X303">#REF!</definedName>
    <definedName name="SIG_IBSIASRI_X304">#REF!</definedName>
    <definedName name="SIG_IBSIASRI_X305">#REF!</definedName>
    <definedName name="SIG_IBSIASRI_X306">#REF!</definedName>
    <definedName name="SIG_IBSIASRI_X307">#REF!</definedName>
    <definedName name="SIG_IBSIASRI_X308">#REF!</definedName>
    <definedName name="SIG_IBSIASRI_X309">#REF!</definedName>
    <definedName name="SIG_IBSIASRI_X31">#REF!</definedName>
    <definedName name="SIG_IBSIASRI_X310">#REF!</definedName>
    <definedName name="SIG_IBSIASRI_X311">#REF!</definedName>
    <definedName name="SIG_IBSIASRI_X312">#REF!</definedName>
    <definedName name="SIG_IBSIASRI_X313">#REF!</definedName>
    <definedName name="SIG_IBSIASRI_X314">#REF!</definedName>
    <definedName name="SIG_IBSIASRI_X315">#REF!</definedName>
    <definedName name="SIG_IBSIASRI_X316">#REF!</definedName>
    <definedName name="SIG_IBSIASRI_X317">#REF!</definedName>
    <definedName name="SIG_IBSIASRI_X318">#REF!</definedName>
    <definedName name="SIG_IBSIASRI_X319">#REF!</definedName>
    <definedName name="SIG_IBSIASRI_X320">#REF!</definedName>
    <definedName name="SIG_IBSIASRI_X321">#REF!</definedName>
    <definedName name="SIG_IBSIASRI_X322">#REF!</definedName>
    <definedName name="SIG_IBSIASRI_X323">#REF!</definedName>
    <definedName name="SIG_IBSIASRI_X324">#REF!</definedName>
    <definedName name="SIG_IBSIASRI_X325">#REF!</definedName>
    <definedName name="SIG_IBSIASRI_X326">#REF!</definedName>
    <definedName name="SIG_IBSIASRI_X327">#REF!</definedName>
    <definedName name="SIG_IBSIASRI_X328">#REF!</definedName>
    <definedName name="SIG_IBSIASRI_X329">#REF!</definedName>
    <definedName name="SIG_IBSIASRI_X33">#REF!</definedName>
    <definedName name="SIG_IBSIASRI_X330">#REF!</definedName>
    <definedName name="SIG_IBSIASRI_X331">#REF!</definedName>
    <definedName name="SIG_IBSIASRI_X332">#REF!</definedName>
    <definedName name="SIG_IBSIASRI_X333">#REF!</definedName>
    <definedName name="SIG_IBSIASRI_X334">#REF!</definedName>
    <definedName name="SIG_IBSIASRI_X335">#REF!</definedName>
    <definedName name="SIG_IBSIASRI_X336">#REF!</definedName>
    <definedName name="SIG_IBSIASRI_X337">#REF!</definedName>
    <definedName name="SIG_IBSIASRI_X338">#REF!</definedName>
    <definedName name="SIG_IBSIASRI_X339">#REF!</definedName>
    <definedName name="SIG_IBSIASRI_X34">#REF!</definedName>
    <definedName name="SIG_IBSIASRI_X340">#REF!</definedName>
    <definedName name="SIG_IBSIASRI_X341">#REF!</definedName>
    <definedName name="SIG_IBSIASRI_X342">#REF!</definedName>
    <definedName name="SIG_IBSIASRI_X343">#REF!</definedName>
    <definedName name="SIG_IBSIASRI_X344">#REF!</definedName>
    <definedName name="SIG_IBSIASRI_X345">#REF!</definedName>
    <definedName name="SIG_IBSIASRI_X346">#REF!</definedName>
    <definedName name="SIG_IBSIASRI_X347">#REF!</definedName>
    <definedName name="SIG_IBSIASRI_X348">#REF!</definedName>
    <definedName name="SIG_IBSIASRI_X349">#REF!</definedName>
    <definedName name="SIG_IBSIASRI_X35">#REF!</definedName>
    <definedName name="SIG_IBSIASRI_X350">#REF!</definedName>
    <definedName name="SIG_IBSIASRI_X351">#REF!</definedName>
    <definedName name="SIG_IBSIASRI_X352">#REF!</definedName>
    <definedName name="SIG_IBSIASRI_X353">#REF!</definedName>
    <definedName name="SIG_IBSIASRI_X354">#REF!</definedName>
    <definedName name="SIG_IBSIASRI_X355">#REF!</definedName>
    <definedName name="SIG_IBSIASRI_X356">#REF!</definedName>
    <definedName name="SIG_IBSIASRI_X357">#REF!</definedName>
    <definedName name="SIG_IBSIASRI_X358">#REF!</definedName>
    <definedName name="SIG_IBSIASRI_X359">#REF!</definedName>
    <definedName name="SIG_IBSIASRI_X36">#REF!</definedName>
    <definedName name="SIG_IBSIASRI_X360">#REF!</definedName>
    <definedName name="SIG_IBSIASRI_X37">#REF!</definedName>
    <definedName name="SIG_IBSIASRI_X39">#REF!</definedName>
    <definedName name="SIG_IBSIASRI_X4">#REF!</definedName>
    <definedName name="SIG_IBSIASRI_X40">#REF!</definedName>
    <definedName name="SIG_IBSIASRI_X41">#REF!</definedName>
    <definedName name="SIG_IBSIASRI_X42">#REF!</definedName>
    <definedName name="SIG_IBSIASRI_X43">#REF!</definedName>
    <definedName name="SIG_IBSIASRI_X44">#REF!</definedName>
    <definedName name="SIG_IBSIASRI_X45">#REF!</definedName>
    <definedName name="SIG_IBSIASRI_X46">#REF!</definedName>
    <definedName name="SIG_IBSIASRI_X48">#REF!</definedName>
    <definedName name="SIG_IBSIASRI_X49">#REF!</definedName>
    <definedName name="SIG_IBSIASRI_X5">#REF!</definedName>
    <definedName name="SIG_IBSIASRI_X50">#REF!</definedName>
    <definedName name="SIG_IBSIASRI_X51">#REF!</definedName>
    <definedName name="SIG_IBSIASRI_X52">#REF!</definedName>
    <definedName name="SIG_IBSIASRI_X53">#REF!</definedName>
    <definedName name="SIG_IBSIASRI_X54">#REF!</definedName>
    <definedName name="SIG_IBSIASRI_X55">#REF!</definedName>
    <definedName name="SIG_IBSIASRI_X56">#REF!</definedName>
    <definedName name="SIG_IBSIASRI_X57">#REF!</definedName>
    <definedName name="SIG_IBSIASRI_X58">#REF!</definedName>
    <definedName name="SIG_IBSIASRI_X6">#REF!</definedName>
    <definedName name="SIG_IBSIASRI_X60">#REF!</definedName>
    <definedName name="SIG_IBSIASRI_X61">#REF!</definedName>
    <definedName name="SIG_IBSIASRI_X62">#REF!</definedName>
    <definedName name="SIG_IBSIASRI_X63">#REF!</definedName>
    <definedName name="SIG_IBSIASRI_X65">#REF!</definedName>
    <definedName name="SIG_IBSIASRI_X67">#REF!</definedName>
    <definedName name="SIG_IBSIASRI_X69">#REF!</definedName>
    <definedName name="SIG_IBSIASRI_X7">#REF!</definedName>
    <definedName name="SIG_IBSIASRI_X71">#REF!</definedName>
    <definedName name="SIG_IBSIASRI_X73">#REF!</definedName>
    <definedName name="SIG_IBSIASRI_X74">#REF!</definedName>
    <definedName name="SIG_IBSIASRI_X75">#REF!</definedName>
    <definedName name="SIG_IBSIASRI_X77">#REF!</definedName>
    <definedName name="SIG_IBSIASRI_X78">#REF!</definedName>
    <definedName name="SIG_IBSIASRI_X79">#REF!</definedName>
    <definedName name="SIG_IBSIASRI_X81">#REF!</definedName>
    <definedName name="SIG_IBSIASRI_X83">#REF!</definedName>
    <definedName name="SIG_IBSIASRI_X85">#REF!</definedName>
    <definedName name="SIG_IBSIASRI_X87">#REF!</definedName>
    <definedName name="SIG_IBSIASRI_X89">#REF!</definedName>
    <definedName name="SIG_IBSIASRI_X9">#REF!</definedName>
    <definedName name="SIG_IBSIASRI_X91">#REF!</definedName>
    <definedName name="SIG_IBSIASRI_X93">#REF!</definedName>
    <definedName name="SIG_IBSIASRI_X95">#REF!</definedName>
    <definedName name="SIG_IBSIASRI_X96">#REF!</definedName>
    <definedName name="SIG_IBSIASRI_X98">#REF!</definedName>
    <definedName name="SIG_IBSIASRI_X99">#REF!</definedName>
    <definedName name="SIG_ICEIAS_C1">#REF!</definedName>
    <definedName name="SIG_ICEIAS_C2">#REF!</definedName>
    <definedName name="SIG_ICEIAS_C3">#REF!</definedName>
    <definedName name="SIG_ICEIAS_C7">#REF!</definedName>
    <definedName name="SIG_ICEIAS_C8">#REF!</definedName>
    <definedName name="SIG_ICEIAS_C9">#REF!</definedName>
    <definedName name="SIG_ICEIAS_firstLine">#REF!</definedName>
    <definedName name="SIG_ICEIAS_IsControlOK">#REF!</definedName>
    <definedName name="SIG_ICEIAS_lastLine">#REF!</definedName>
    <definedName name="SIG_ICEIAS_R17">#REF!</definedName>
    <definedName name="SIG_ICEIAS_R25">#REF!</definedName>
    <definedName name="SIG_ICEIAS_R37">#REF!</definedName>
    <definedName name="SIG_ICEIAS_R38">#REF!</definedName>
    <definedName name="SIG_ICEIAS_R39">#REF!</definedName>
    <definedName name="SIG_ICEIAS_R40">#REF!</definedName>
    <definedName name="SIG_ICEIAS_R42">#REF!</definedName>
    <definedName name="SIG_ICEIAS_R43">#REF!</definedName>
    <definedName name="SIG_ICEIAS_R45">#REF!</definedName>
    <definedName name="SIG_ICEIAS_R46">#REF!</definedName>
    <definedName name="SIG_ICEIAS_R47">#REF!</definedName>
    <definedName name="SIG_ICEIAS_R49">#REF!</definedName>
    <definedName name="SIG_ICEIAS_R5">#REF!</definedName>
    <definedName name="SIG_ICEIAS_R50">#REF!</definedName>
    <definedName name="SIG_ICEIAS_R51">#REF!</definedName>
    <definedName name="SIG_ICEIAS_R52">#REF!</definedName>
    <definedName name="SIG_ICEIAS_R53">#REF!</definedName>
    <definedName name="SIG_ICEIAS_R6">#REF!</definedName>
    <definedName name="SIG_ICEIAS_TITLECOL">#REF!</definedName>
    <definedName name="SIG_ICEIAS_TITLELINE">#REF!</definedName>
    <definedName name="SIG_ICEIAS_X10">#REF!</definedName>
    <definedName name="SIG_ICEIAS_X100">#REF!</definedName>
    <definedName name="SIG_ICEIAS_X101">#REF!</definedName>
    <definedName name="SIG_ICEIAS_X102">#REF!</definedName>
    <definedName name="SIG_ICEIAS_X103">#REF!</definedName>
    <definedName name="SIG_ICEIAS_X104">#REF!</definedName>
    <definedName name="SIG_ICEIAS_X105">#REF!</definedName>
    <definedName name="SIG_ICEIAS_X106">#REF!</definedName>
    <definedName name="SIG_ICEIAS_X107">#REF!</definedName>
    <definedName name="SIG_ICEIAS_X108">#REF!</definedName>
    <definedName name="SIG_ICEIAS_X109">#REF!</definedName>
    <definedName name="SIG_ICEIAS_X110">#REF!</definedName>
    <definedName name="SIG_ICEIAS_X111">#REF!</definedName>
    <definedName name="SIG_ICEIAS_X112">#REF!</definedName>
    <definedName name="SIG_ICEIAS_X113">#REF!</definedName>
    <definedName name="SIG_ICEIAS_X114">#REF!</definedName>
    <definedName name="SIG_ICEIAS_X115">#REF!</definedName>
    <definedName name="SIG_ICEIAS_X116">#REF!</definedName>
    <definedName name="SIG_ICEIAS_X117">#REF!</definedName>
    <definedName name="SIG_ICEIAS_X118">#REF!</definedName>
    <definedName name="SIG_ICEIAS_X119">#REF!</definedName>
    <definedName name="SIG_ICEIAS_X120">#REF!</definedName>
    <definedName name="SIG_ICEIAS_X121">#REF!</definedName>
    <definedName name="SIG_ICEIAS_X122">#REF!</definedName>
    <definedName name="SIG_ICEIAS_X123">#REF!</definedName>
    <definedName name="SIG_ICEIAS_X124">#REF!</definedName>
    <definedName name="SIG_ICEIAS_X125">#REF!</definedName>
    <definedName name="SIG_ICEIAS_X126">#REF!</definedName>
    <definedName name="SIG_ICEIAS_X127">#REF!</definedName>
    <definedName name="SIG_ICEIAS_X128">#REF!</definedName>
    <definedName name="SIG_ICEIAS_X129">#REF!</definedName>
    <definedName name="SIG_ICEIAS_X130">#REF!</definedName>
    <definedName name="SIG_ICEIAS_X131">#REF!</definedName>
    <definedName name="SIG_ICEIAS_X132">#REF!</definedName>
    <definedName name="SIG_ICEIAS_X133">#REF!</definedName>
    <definedName name="SIG_ICEIAS_X134">#REF!</definedName>
    <definedName name="SIG_ICEIAS_X135">#REF!</definedName>
    <definedName name="SIG_ICEIAS_X136">#REF!</definedName>
    <definedName name="SIG_ICEIAS_X137">#REF!</definedName>
    <definedName name="SIG_ICEIAS_X138">#REF!</definedName>
    <definedName name="SIG_ICEIAS_X139">#REF!</definedName>
    <definedName name="SIG_ICEIAS_X140">#REF!</definedName>
    <definedName name="SIG_ICEIAS_X141">#REF!</definedName>
    <definedName name="SIG_ICEIAS_X142">#REF!</definedName>
    <definedName name="SIG_ICEIAS_X143">#REF!</definedName>
    <definedName name="SIG_ICEIAS_X144">#REF!</definedName>
    <definedName name="SIG_ICEIAS_X145">#REF!</definedName>
    <definedName name="SIG_ICEIAS_X146">#REF!</definedName>
    <definedName name="SIG_ICEIAS_X147">#REF!</definedName>
    <definedName name="SIG_ICEIAS_X148">#REF!</definedName>
    <definedName name="SIG_ICEIAS_X149">#REF!</definedName>
    <definedName name="SIG_ICEIAS_X150">#REF!</definedName>
    <definedName name="SIG_ICEIAS_X151">#REF!</definedName>
    <definedName name="SIG_ICEIAS_X152">#REF!</definedName>
    <definedName name="SIG_ICEIAS_X153">#REF!</definedName>
    <definedName name="SIG_ICEIAS_X154">#REF!</definedName>
    <definedName name="SIG_ICEIAS_X155">#REF!</definedName>
    <definedName name="SIG_ICEIAS_X156">#REF!</definedName>
    <definedName name="SIG_ICEIAS_X157">#REF!</definedName>
    <definedName name="SIG_ICEIAS_X158">#REF!</definedName>
    <definedName name="SIG_ICEIAS_X159">#REF!</definedName>
    <definedName name="SIG_ICEIAS_X16">#REF!</definedName>
    <definedName name="SIG_ICEIAS_X160">#REF!</definedName>
    <definedName name="SIG_ICEIAS_X161">#REF!</definedName>
    <definedName name="SIG_ICEIAS_X162">#REF!</definedName>
    <definedName name="SIG_ICEIAS_X163">#REF!</definedName>
    <definedName name="SIG_ICEIAS_X164">#REF!</definedName>
    <definedName name="SIG_ICEIAS_X165">#REF!</definedName>
    <definedName name="SIG_ICEIAS_X166">#REF!</definedName>
    <definedName name="SIG_ICEIAS_X167">#REF!</definedName>
    <definedName name="SIG_ICEIAS_X168">#REF!</definedName>
    <definedName name="SIG_ICEIAS_X169">#REF!</definedName>
    <definedName name="SIG_ICEIAS_X170">#REF!</definedName>
    <definedName name="SIG_ICEIAS_X171">#REF!</definedName>
    <definedName name="SIG_ICEIAS_X172">#REF!</definedName>
    <definedName name="SIG_ICEIAS_X173">#REF!</definedName>
    <definedName name="SIG_ICEIAS_X174">#REF!</definedName>
    <definedName name="SIG_ICEIAS_X175">#REF!</definedName>
    <definedName name="SIG_ICEIAS_X176">#REF!</definedName>
    <definedName name="SIG_ICEIAS_X177">#REF!</definedName>
    <definedName name="SIG_ICEIAS_X178">#REF!</definedName>
    <definedName name="SIG_ICEIAS_X179">#REF!</definedName>
    <definedName name="SIG_ICEIAS_X180">#REF!</definedName>
    <definedName name="SIG_ICEIAS_X181">#REF!</definedName>
    <definedName name="SIG_ICEIAS_X182">#REF!</definedName>
    <definedName name="SIG_ICEIAS_X183">#REF!</definedName>
    <definedName name="SIG_ICEIAS_X184">#REF!</definedName>
    <definedName name="SIG_ICEIAS_X185">#REF!</definedName>
    <definedName name="SIG_ICEIAS_X186">#REF!</definedName>
    <definedName name="SIG_ICEIAS_X187">#REF!</definedName>
    <definedName name="SIG_ICEIAS_X188">#REF!</definedName>
    <definedName name="SIG_ICEIAS_X189">#REF!</definedName>
    <definedName name="SIG_ICEIAS_X190">#REF!</definedName>
    <definedName name="SIG_ICEIAS_X191">#REF!</definedName>
    <definedName name="SIG_ICEIAS_X192">#REF!</definedName>
    <definedName name="SIG_ICEIAS_X193">#REF!</definedName>
    <definedName name="SIG_ICEIAS_X194">#REF!</definedName>
    <definedName name="SIG_ICEIAS_X195">#REF!</definedName>
    <definedName name="SIG_ICEIAS_X196">#REF!</definedName>
    <definedName name="SIG_ICEIAS_X197">#REF!</definedName>
    <definedName name="SIG_ICEIAS_X198">#REF!</definedName>
    <definedName name="SIG_ICEIAS_X199">#REF!</definedName>
    <definedName name="SIG_ICEIAS_X200">#REF!</definedName>
    <definedName name="SIG_ICEIAS_X201">#REF!</definedName>
    <definedName name="SIG_ICEIAS_X202">#REF!</definedName>
    <definedName name="SIG_ICEIAS_X203">#REF!</definedName>
    <definedName name="SIG_ICEIAS_X204">#REF!</definedName>
    <definedName name="SIG_ICEIAS_X205">#REF!</definedName>
    <definedName name="SIG_ICEIAS_X206">#REF!</definedName>
    <definedName name="SIG_ICEIAS_X207">#REF!</definedName>
    <definedName name="SIG_ICEIAS_X208">#REF!</definedName>
    <definedName name="SIG_ICEIAS_X209">#REF!</definedName>
    <definedName name="SIG_ICEIAS_X210">#REF!</definedName>
    <definedName name="SIG_ICEIAS_X211">#REF!</definedName>
    <definedName name="SIG_ICEIAS_X212">#REF!</definedName>
    <definedName name="SIG_ICEIAS_X213">#REF!</definedName>
    <definedName name="SIG_ICEIAS_X214">#REF!</definedName>
    <definedName name="SIG_ICEIAS_X215">#REF!</definedName>
    <definedName name="SIG_ICEIAS_X216">#REF!</definedName>
    <definedName name="SIG_ICEIAS_X217">#REF!</definedName>
    <definedName name="SIG_ICEIAS_X218">#REF!</definedName>
    <definedName name="SIG_ICEIAS_X219">#REF!</definedName>
    <definedName name="SIG_ICEIAS_X220">#REF!</definedName>
    <definedName name="SIG_ICEIAS_X221">#REF!</definedName>
    <definedName name="SIG_ICEIAS_X222">#REF!</definedName>
    <definedName name="SIG_ICEIAS_X223">#REF!</definedName>
    <definedName name="SIG_ICEIAS_X224">#REF!</definedName>
    <definedName name="SIG_ICEIAS_X225">#REF!</definedName>
    <definedName name="SIG_ICEIAS_X226">#REF!</definedName>
    <definedName name="SIG_ICEIAS_X227">#REF!</definedName>
    <definedName name="SIG_ICEIAS_X228">#REF!</definedName>
    <definedName name="SIG_ICEIAS_X229">#REF!</definedName>
    <definedName name="SIG_ICEIAS_X230">#REF!</definedName>
    <definedName name="SIG_ICEIAS_X231">#REF!</definedName>
    <definedName name="SIG_ICEIAS_X232">#REF!</definedName>
    <definedName name="SIG_ICEIAS_X233">#REF!</definedName>
    <definedName name="SIG_ICEIAS_X234">#REF!</definedName>
    <definedName name="SIG_ICEIAS_X235">#REF!</definedName>
    <definedName name="SIG_ICEIAS_X236">#REF!</definedName>
    <definedName name="SIG_ICEIAS_X237">#REF!</definedName>
    <definedName name="SIG_ICEIAS_X238">#REF!</definedName>
    <definedName name="SIG_ICEIAS_X239">#REF!</definedName>
    <definedName name="SIG_ICEIAS_X240">#REF!</definedName>
    <definedName name="SIG_ICEIAS_X241">#REF!</definedName>
    <definedName name="SIG_ICEIAS_X242">#REF!</definedName>
    <definedName name="SIG_ICEIAS_X243">#REF!</definedName>
    <definedName name="SIG_ICEIAS_X245">#REF!</definedName>
    <definedName name="SIG_ICEIAS_X246">#REF!</definedName>
    <definedName name="SIG_ICEIAS_X247">#REF!</definedName>
    <definedName name="SIG_ICEIAS_X248">#REF!</definedName>
    <definedName name="SIG_ICEIAS_X249">#REF!</definedName>
    <definedName name="SIG_ICEIAS_X250">#REF!</definedName>
    <definedName name="SIG_ICEIAS_X251">#REF!</definedName>
    <definedName name="SIG_ICEIAS_X252">#REF!</definedName>
    <definedName name="SIG_ICEIAS_X253">#REF!</definedName>
    <definedName name="SIG_ICEIAS_X254">#REF!</definedName>
    <definedName name="SIG_ICEIAS_X255">#REF!</definedName>
    <definedName name="SIG_ICEIAS_X256">#REF!</definedName>
    <definedName name="SIG_ICEIAS_X257">#REF!</definedName>
    <definedName name="SIG_ICEIAS_X258">#REF!</definedName>
    <definedName name="SIG_ICEIAS_X259">#REF!</definedName>
    <definedName name="SIG_ICEIAS_X260">#REF!</definedName>
    <definedName name="SIG_ICEIAS_X261">#REF!</definedName>
    <definedName name="SIG_ICEIAS_X262">#REF!</definedName>
    <definedName name="SIG_ICEIAS_X263">#REF!</definedName>
    <definedName name="SIG_ICEIAS_X264">#REF!</definedName>
    <definedName name="SIG_ICEIAS_X265">#REF!</definedName>
    <definedName name="SIG_ICEIAS_X266">#REF!</definedName>
    <definedName name="SIG_ICEIAS_X267">#REF!</definedName>
    <definedName name="SIG_ICEIAS_X268">#REF!</definedName>
    <definedName name="SIG_ICEIAS_X269">#REF!</definedName>
    <definedName name="SIG_ICEIAS_X270">#REF!</definedName>
    <definedName name="SIG_ICEIAS_X271">#REF!</definedName>
    <definedName name="SIG_ICEIAS_X272">#REF!</definedName>
    <definedName name="SIG_ICEIAS_X273">#REF!</definedName>
    <definedName name="SIG_ICEIAS_X274">#REF!</definedName>
    <definedName name="SIG_ICEIAS_X275">#REF!</definedName>
    <definedName name="SIG_ICEIAS_X276">#REF!</definedName>
    <definedName name="SIG_ICEIAS_X277">#REF!</definedName>
    <definedName name="SIG_ICEIAS_X278">#REF!</definedName>
    <definedName name="SIG_ICEIAS_X279">#REF!</definedName>
    <definedName name="SIG_ICEIAS_X280">#REF!</definedName>
    <definedName name="SIG_ICEIAS_X281">#REF!</definedName>
    <definedName name="SIG_ICEIAS_X282">#REF!</definedName>
    <definedName name="SIG_ICEIAS_X283">#REF!</definedName>
    <definedName name="SIG_ICEIAS_X284">#REF!</definedName>
    <definedName name="SIG_ICEIAS_X285">#REF!</definedName>
    <definedName name="SIG_ICEIAS_X286">#REF!</definedName>
    <definedName name="SIG_ICEIAS_X287">#REF!</definedName>
    <definedName name="SIG_ICEIAS_X288">#REF!</definedName>
    <definedName name="SIG_ICEIAS_X289">#REF!</definedName>
    <definedName name="SIG_ICEIAS_X290">#REF!</definedName>
    <definedName name="SIG_ICEIAS_X291">#REF!</definedName>
    <definedName name="SIG_ICEIAS_X292">#REF!</definedName>
    <definedName name="SIG_ICEIAS_X293">#REF!</definedName>
    <definedName name="SIG_ICEIAS_X294">#REF!</definedName>
    <definedName name="SIG_ICEIAS_X295">#REF!</definedName>
    <definedName name="SIG_ICEIAS_X296">#REF!</definedName>
    <definedName name="SIG_ICEIAS_X297">#REF!</definedName>
    <definedName name="SIG_ICEIAS_X298">#REF!</definedName>
    <definedName name="SIG_ICEIAS_X299">#REF!</definedName>
    <definedName name="SIG_ICEIAS_X3">#REF!</definedName>
    <definedName name="SIG_ICEIAS_X30">#REF!</definedName>
    <definedName name="SIG_ICEIAS_X300">#REF!</definedName>
    <definedName name="SIG_ICEIAS_X301">#REF!</definedName>
    <definedName name="SIG_ICEIAS_X302">#REF!</definedName>
    <definedName name="SIG_ICEIAS_X303">#REF!</definedName>
    <definedName name="SIG_ICEIAS_X304">#REF!</definedName>
    <definedName name="SIG_ICEIAS_X305">#REF!</definedName>
    <definedName name="SIG_ICEIAS_X306">#REF!</definedName>
    <definedName name="SIG_ICEIAS_X307">#REF!</definedName>
    <definedName name="SIG_ICEIAS_X308">#REF!</definedName>
    <definedName name="SIG_ICEIAS_X309">#REF!</definedName>
    <definedName name="SIG_ICEIAS_X310">#REF!</definedName>
    <definedName name="SIG_ICEIAS_X311">#REF!</definedName>
    <definedName name="SIG_ICEIAS_X312">#REF!</definedName>
    <definedName name="SIG_ICEIAS_X313">#REF!</definedName>
    <definedName name="SIG_ICEIAS_X314">#REF!</definedName>
    <definedName name="SIG_ICEIAS_X315">#REF!</definedName>
    <definedName name="SIG_ICEIAS_X316">#REF!</definedName>
    <definedName name="SIG_ICEIAS_X317">#REF!</definedName>
    <definedName name="SIG_ICEIAS_X318">#REF!</definedName>
    <definedName name="SIG_ICEIAS_X319">#REF!</definedName>
    <definedName name="SIG_ICEIAS_X320">#REF!</definedName>
    <definedName name="SIG_ICEIAS_X321">#REF!</definedName>
    <definedName name="SIG_ICEIAS_X322">#REF!</definedName>
    <definedName name="SIG_ICEIAS_X323">#REF!</definedName>
    <definedName name="SIG_ICEIAS_X324">#REF!</definedName>
    <definedName name="SIG_ICEIAS_X325">#REF!</definedName>
    <definedName name="SIG_ICEIAS_X326">#REF!</definedName>
    <definedName name="SIG_ICEIAS_X327">#REF!</definedName>
    <definedName name="SIG_ICEIAS_X328">#REF!</definedName>
    <definedName name="SIG_ICEIAS_X329">#REF!</definedName>
    <definedName name="SIG_ICEIAS_X330">#REF!</definedName>
    <definedName name="SIG_ICEIAS_X331">#REF!</definedName>
    <definedName name="SIG_ICEIAS_X332">#REF!</definedName>
    <definedName name="SIG_ICEIAS_X333">#REF!</definedName>
    <definedName name="SIG_ICEIAS_X334">#REF!</definedName>
    <definedName name="SIG_ICEIAS_X335">#REF!</definedName>
    <definedName name="SIG_ICEIAS_X336">#REF!</definedName>
    <definedName name="SIG_ICEIAS_X337">#REF!</definedName>
    <definedName name="SIG_ICEIAS_X338">#REF!</definedName>
    <definedName name="SIG_ICEIAS_X339">#REF!</definedName>
    <definedName name="SIG_ICEIAS_X340">#REF!</definedName>
    <definedName name="SIG_ICEIAS_X341">#REF!</definedName>
    <definedName name="SIG_ICEIAS_X342">#REF!</definedName>
    <definedName name="SIG_ICEIAS_X343">#REF!</definedName>
    <definedName name="SIG_ICEIAS_X344">#REF!</definedName>
    <definedName name="SIG_ICEIAS_X44">#REF!</definedName>
    <definedName name="SIG_ICEIAS_X46">#REF!</definedName>
    <definedName name="SIG_ICEIAS_X55">#REF!</definedName>
    <definedName name="SIG_ICEIAS_X58">#REF!</definedName>
    <definedName name="SIG_ICEIAS_X59">#REF!</definedName>
    <definedName name="SIG_ICEIAS_X60">#REF!</definedName>
    <definedName name="SIG_ICEIAS_X61">#REF!</definedName>
    <definedName name="SIG_ICEIAS_X62">#REF!</definedName>
    <definedName name="SIG_ICEIAS_X63">#REF!</definedName>
    <definedName name="SIG_ICEIAS_X64">#REF!</definedName>
    <definedName name="SIG_ICEIAS_X65">#REF!</definedName>
    <definedName name="SIG_ICEIAS_X66">#REF!</definedName>
    <definedName name="SIG_ICEIAS_X67">#REF!</definedName>
    <definedName name="SIG_ICEIAS_X68">#REF!</definedName>
    <definedName name="SIG_ICEIAS_X69">#REF!</definedName>
    <definedName name="SIG_ICEIAS_X70">#REF!</definedName>
    <definedName name="SIG_ICEIAS_X71">#REF!</definedName>
    <definedName name="SIG_ICEIAS_X72">#REF!</definedName>
    <definedName name="SIG_ICEIAS_X73">#REF!</definedName>
    <definedName name="SIG_ICEIAS_X74">#REF!</definedName>
    <definedName name="SIG_ICEIAS_X76">#REF!</definedName>
    <definedName name="SIG_ICEIAS_X77">#REF!</definedName>
    <definedName name="SIG_ICEIAS_X78">#REF!</definedName>
    <definedName name="SIG_ICEIAS_X79">#REF!</definedName>
    <definedName name="SIG_ICEIAS_X80">#REF!</definedName>
    <definedName name="SIG_ICEIAS_X82">#REF!</definedName>
    <definedName name="SIG_ICEIAS_X83">#REF!</definedName>
    <definedName name="SIG_ICEIAS_X84">#REF!</definedName>
    <definedName name="SIG_ICEIAS_X85">#REF!</definedName>
    <definedName name="SIG_ICEIAS_X86">#REF!</definedName>
    <definedName name="SIG_ICEIAS_X87">#REF!</definedName>
    <definedName name="SIG_ICEIAS_X88">#REF!</definedName>
    <definedName name="SIG_ICEIAS_X89">#REF!</definedName>
    <definedName name="SIG_ICEIAS_X90">#REF!</definedName>
    <definedName name="SIG_ICEIAS_X91">#REF!</definedName>
    <definedName name="SIG_ICEIAS_X92">#REF!</definedName>
    <definedName name="SIG_ICEIAS_X93">#REF!</definedName>
    <definedName name="SIG_ICEIAS_X94">#REF!</definedName>
    <definedName name="SIG_ICEIAS_X95">#REF!</definedName>
    <definedName name="SIG_ICEIAS_X96">#REF!</definedName>
    <definedName name="SIG_ICEIAS_X97">#REF!</definedName>
    <definedName name="SIG_ICEIAS_X98">#REF!</definedName>
    <definedName name="SIG_ICEIAS_X99">#REF!</definedName>
    <definedName name="SIG_ICESS_firstLine">#REF!</definedName>
    <definedName name="SIG_ICESS_IsControlOK">#REF!</definedName>
    <definedName name="SIG_ICESS_lastLine">#REF!</definedName>
    <definedName name="SIG_ICESS_TITLECOL">#REF!</definedName>
    <definedName name="SIG_ICESS_TITLELINE">#REF!</definedName>
    <definedName name="SIG_IILFI33_firstLine">#REF!</definedName>
    <definedName name="SIG_IILFI33_IsControlOK">#REF!</definedName>
    <definedName name="SIG_IILFI33_lastLine">#REF!</definedName>
    <definedName name="SIG_IILFI33_TITLECOL">#REF!</definedName>
    <definedName name="SIG_IILFI33_TITLELINE">#REF!</definedName>
    <definedName name="SIG_IILFI39_firstLine">#REF!</definedName>
    <definedName name="SIG_IILFI39_IsControlOK">#REF!</definedName>
    <definedName name="SIG_IILFI39_lastLine">#REF!</definedName>
    <definedName name="SIG_IILFI39_TITLECOL">#REF!</definedName>
    <definedName name="SIG_IILFI39_TITLELINE">#REF!</definedName>
    <definedName name="SIG_PTBD_ABILANZ">#REF!</definedName>
    <definedName name="SIG_PTBD_ACFCOM">#REF!</definedName>
    <definedName name="SIG_PTBD_AEKSP">#REF!</definedName>
    <definedName name="SIG_PTBD_AFAACSP">#REF!</definedName>
    <definedName name="SIG_PTBD_AFAVFVSP">#REF!</definedName>
    <definedName name="SIG_PTBD_AIMAVSP">#REF!</definedName>
    <definedName name="SIG_PTBD_AIPSP">#REF!</definedName>
    <definedName name="SIG_PTBD_AISCOM">#REF!</definedName>
    <definedName name="SIG_PTBD_AISTOT">#REF!</definedName>
    <definedName name="SIG_PTBD_ANACOM">#REF!</definedName>
    <definedName name="SIG_PTBD_ARATIOS">#REF!</definedName>
    <definedName name="SIG_PTBD_ARSTSP">#REF!</definedName>
    <definedName name="SIG_PTBD_ASAVSP">#REF!</definedName>
    <definedName name="SIG_PTBD_AVERBSP">#REF!</definedName>
    <definedName name="SIG_PTBD_AZISTOT">#REF!</definedName>
    <definedName name="SIG_PTBD_BILACT">#REF!</definedName>
    <definedName name="SIG_PTBD_BILPAS">#REF!</definedName>
    <definedName name="SIG_PTBD_ICEIAS">#REF!</definedName>
    <definedName name="SIG_PTBD_ICESS">#REF!</definedName>
    <definedName name="SIG_PTBD_IILFI33">#REF!</definedName>
    <definedName name="SIG_PTBD_IILFI39">#REF!</definedName>
    <definedName name="SIG_PTBD_RESULTA1">#REF!</definedName>
    <definedName name="SIG_PTBD_RESULTA2">#REF!</definedName>
    <definedName name="SIG_PTHG_ABILANZ">#REF!</definedName>
    <definedName name="SIG_PTHG_ACFCOM">#REF!</definedName>
    <definedName name="SIG_PTHG_AEKSP">#REF!</definedName>
    <definedName name="SIG_PTHG_AEKSPE">#REF!</definedName>
    <definedName name="SIG_PTHG_AFAACSP">#REF!</definedName>
    <definedName name="SIG_PTHG_AFAVFVSP">#REF!</definedName>
    <definedName name="SIG_PTHG_AFINVERB">#REF!</definedName>
    <definedName name="SIG_PTHG_AIMAVSP">#REF!</definedName>
    <definedName name="SIG_PTHG_AIPSP">#REF!</definedName>
    <definedName name="SIG_PTHG_AISCOM">#REF!</definedName>
    <definedName name="SIG_PTHG_AISTOT">#REF!</definedName>
    <definedName name="SIG_PTHG_ANACOM">#REF!</definedName>
    <definedName name="SIG_PTHG_ARATIOS">#REF!</definedName>
    <definedName name="SIG_PTHG_ARSTSP">#REF!</definedName>
    <definedName name="SIG_PTHG_ASAV">#REF!</definedName>
    <definedName name="SIG_PTHG_ASAVSP">#REF!</definedName>
    <definedName name="SIG_PTHG_AVERBSP">#REF!</definedName>
    <definedName name="SIG_PTHG_AZISTOT">#REF!</definedName>
    <definedName name="SIG_PTHG_BILACT">#REF!</definedName>
    <definedName name="SIG_PTHG_BILPAS">#REF!</definedName>
    <definedName name="SIG_PTHG_ICEIAS">#REF!</definedName>
    <definedName name="SIG_PTHG_ICESS">#REF!</definedName>
    <definedName name="SIG_PTHG_IILFI33">#REF!</definedName>
    <definedName name="SIG_PTHG_IILFI39">#REF!</definedName>
    <definedName name="SIG_PTHG_RESULTA1">#REF!</definedName>
    <definedName name="SIG_PTHG_RESULTA2">#REF!</definedName>
    <definedName name="SIG_RESULTA1_firstLine">#REF!</definedName>
    <definedName name="SIG_RESULTA1_H009">#REF!</definedName>
    <definedName name="SIG_RESULTA1_H010">#REF!</definedName>
    <definedName name="SIG_RESULTA1_H011">#REF!</definedName>
    <definedName name="SIG_RESULTA1_H012">#REF!</definedName>
    <definedName name="SIG_RESULTA1_H013">#REF!</definedName>
    <definedName name="SIG_RESULTA1_H014">#REF!</definedName>
    <definedName name="SIG_RESULTA1_H015">#REF!</definedName>
    <definedName name="SIG_RESULTA1_H016">#REF!</definedName>
    <definedName name="SIG_RESULTA1_H017">#REF!</definedName>
    <definedName name="SIG_RESULTA1_H018">#REF!</definedName>
    <definedName name="SIG_RESULTA1_H019">#REF!</definedName>
    <definedName name="SIG_RESULTA1_H020">#REF!</definedName>
    <definedName name="SIG_RESULTA1_H021">#REF!</definedName>
    <definedName name="SIG_RESULTA1_H022">#REF!</definedName>
    <definedName name="SIG_RESULTA1_H023">#REF!</definedName>
    <definedName name="SIG_RESULTA1_TITLECOL">#REF!</definedName>
    <definedName name="SIG_RESULTA1_TITLELINE">#REF!</definedName>
    <definedName name="SIG_RESULTA2_firstLine">#REF!</definedName>
    <definedName name="SIG_RESULTA2_H007">#REF!</definedName>
    <definedName name="SIG_RESULTA2_H008">#REF!</definedName>
    <definedName name="SIG_RESULTA2_H009">#REF!</definedName>
    <definedName name="SIG_RESULTA2_H010">#REF!</definedName>
    <definedName name="SIG_RESULTA2_H011">#REF!</definedName>
    <definedName name="SIG_RESULTA2_H012">#REF!</definedName>
    <definedName name="SIG_RESULTA2_H013">#REF!</definedName>
    <definedName name="SIG_RESULTA2_H014">#REF!</definedName>
    <definedName name="SIG_RESULTA2_H015">#REF!</definedName>
    <definedName name="SIG_RESULTA2_H016">#REF!</definedName>
    <definedName name="SIG_RESULTA2_H017">#REF!</definedName>
    <definedName name="SIG_RESULTA2_H018">#REF!</definedName>
    <definedName name="SIG_RESULTA2_H019">#REF!</definedName>
    <definedName name="SIG_RESULTA2_H020">#REF!</definedName>
    <definedName name="SIG_RESULTA2_H021">#REF!</definedName>
    <definedName name="SIG_RESULTA2_IsControlOK">#REF!</definedName>
    <definedName name="SIG_RESULTA2_lastLine">#REF!</definedName>
    <definedName name="SIG_RESULTA2_TITLECOL">#REF!</definedName>
    <definedName name="SIG_RESULTA2_TITLELINE">#REF!</definedName>
    <definedName name="SignUpsForecastMthly">#REF!</definedName>
    <definedName name="SignUpsForecastPercPostSens">#REF!</definedName>
    <definedName name="SignUpsForecastValuesPostSens">#REF!</definedName>
    <definedName name="SignUpsMonth">#REF!</definedName>
    <definedName name="SIM">#REF!</definedName>
    <definedName name="simona">{#N/A,#N/A,TRUE,"Total Market";#N/A,#N/A,TRUE,"Pricing Table";#N/A,#N/A,TRUE,"Residential Minutes";#N/A,#N/A,TRUE,"Small Bus Minutes";#N/A,#N/A,TRUE,"Medium Bus Minures";#N/A,#N/A,TRUE,"Corporate Min penetration";#N/A,#N/A,TRUE,"Line Penetration";#N/A,#N/A,TRUE,"Direct Line Penetration";#N/A,#N/A,TRUE,"Indirect Lines";#N/A,#N/A,TRUE,"Penetration% by Customer";#N/A,#N/A,TRUE,"Penetration% by Product";#N/A,#N/A,TRUE,"Minutes-Revenue by Product";#N/A,#N/A,TRUE,"Product Minute penetration";#N/A,#N/A,TRUE,"Customer Minutes Penetration"}</definedName>
    <definedName name="SIN.bank">{#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Sis">#REF!</definedName>
    <definedName name="Sisällysluettelo">#REF!</definedName>
    <definedName name="Site">#REF!</definedName>
    <definedName name="site_cost">5000*1.6</definedName>
    <definedName name="Site_Installation">#REF!</definedName>
    <definedName name="siteinstall">#REF!</definedName>
    <definedName name="sitesupport">#REF!</definedName>
    <definedName name="Six">"c2895"</definedName>
    <definedName name="size">#REF!</definedName>
    <definedName name="size1max">#REF!</definedName>
    <definedName name="size1med">#REF!</definedName>
    <definedName name="size1min">#REF!</definedName>
    <definedName name="size2max">#REF!</definedName>
    <definedName name="size2med">#REF!</definedName>
    <definedName name="size2min">#REF!</definedName>
    <definedName name="size3max">#REF!</definedName>
    <definedName name="size3med">#REF!</definedName>
    <definedName name="size3min">#REF!</definedName>
    <definedName name="size4max">#REF!</definedName>
    <definedName name="size4med">#REF!</definedName>
    <definedName name="size4min">#REF!</definedName>
    <definedName name="size5max">#REF!</definedName>
    <definedName name="size5med">#REF!</definedName>
    <definedName name="size5min">#REF!</definedName>
    <definedName name="size6max">#REF!</definedName>
    <definedName name="size6med">#REF!</definedName>
    <definedName name="size6min">#REF!</definedName>
    <definedName name="SizingColumn">#REF!</definedName>
    <definedName name="sjdjsrtjas">#REF!</definedName>
    <definedName name="sjdjsrtjas_1">#REF!</definedName>
    <definedName name="sjhydjgyjufkf">{"Final",#N/A,FALSE,"Feb-96"}</definedName>
    <definedName name="sjkdsjdk">{#N/A,#N/A,TRUE,"Statements";#N/A,#N/A,TRUE,"Capital";#N/A,#N/A,TRUE,"TOT Monthly Inc";#N/A,#N/A,TRUE,"TOT REVENUE";#N/A,#N/A,TRUE,"Manpower";#N/A,#N/A,TRUE,"Overheads";#N/A,#N/A,TRUE,"Salary";#N/A,#N/A,TRUE,"Admin";#N/A,#N/A,TRUE,"Barbados";#N/A,#N/A,TRUE,"Product Mktg";#N/A,#N/A,TRUE,"CONS - SI";#N/A,#N/A,TRUE,"PROJECTS";#N/A,#N/A,TRUE,"R&amp;D";#N/A,#N/A,TRUE,"Cons S&amp;M";#N/A,#N/A,TRUE,"Mktg"}</definedName>
    <definedName name="sjkdsjdk_1">{#N/A,#N/A,TRUE,"Statements";#N/A,#N/A,TRUE,"Capital";#N/A,#N/A,TRUE,"TOT Monthly Inc";#N/A,#N/A,TRUE,"TOT REVENUE";#N/A,#N/A,TRUE,"Manpower";#N/A,#N/A,TRUE,"Overheads";#N/A,#N/A,TRUE,"Salary";#N/A,#N/A,TRUE,"Admin";#N/A,#N/A,TRUE,"Barbados";#N/A,#N/A,TRUE,"Product Mktg";#N/A,#N/A,TRUE,"CONS - SI";#N/A,#N/A,TRUE,"PROJECTS";#N/A,#N/A,TRUE,"R&amp;D";#N/A,#N/A,TRUE,"Cons S&amp;M";#N/A,#N/A,TRUE,"Mktg"}</definedName>
    <definedName name="sjkdsjdk_1_1">{#N/A,#N/A,TRUE,"Statements";#N/A,#N/A,TRUE,"Capital";#N/A,#N/A,TRUE,"TOT Monthly Inc";#N/A,#N/A,TRUE,"TOT REVENUE";#N/A,#N/A,TRUE,"Manpower";#N/A,#N/A,TRUE,"Overheads";#N/A,#N/A,TRUE,"Salary";#N/A,#N/A,TRUE,"Admin";#N/A,#N/A,TRUE,"Barbados";#N/A,#N/A,TRUE,"Product Mktg";#N/A,#N/A,TRUE,"CONS - SI";#N/A,#N/A,TRUE,"PROJECTS";#N/A,#N/A,TRUE,"R&amp;D";#N/A,#N/A,TRUE,"Cons S&amp;M";#N/A,#N/A,TRUE,"Mktg"}</definedName>
    <definedName name="sjkdsjdk_2">{#N/A,#N/A,TRUE,"Statements";#N/A,#N/A,TRUE,"Capital";#N/A,#N/A,TRUE,"TOT Monthly Inc";#N/A,#N/A,TRUE,"TOT REVENUE";#N/A,#N/A,TRUE,"Manpower";#N/A,#N/A,TRUE,"Overheads";#N/A,#N/A,TRUE,"Salary";#N/A,#N/A,TRUE,"Admin";#N/A,#N/A,TRUE,"Barbados";#N/A,#N/A,TRUE,"Product Mktg";#N/A,#N/A,TRUE,"CONS - SI";#N/A,#N/A,TRUE,"PROJECTS";#N/A,#N/A,TRUE,"R&amp;D";#N/A,#N/A,TRUE,"Cons S&amp;M";#N/A,#N/A,TRUE,"Mktg"}</definedName>
    <definedName name="sjkdsjdk_3">{#N/A,#N/A,TRUE,"Statements";#N/A,#N/A,TRUE,"Capital";#N/A,#N/A,TRUE,"TOT Monthly Inc";#N/A,#N/A,TRUE,"TOT REVENUE";#N/A,#N/A,TRUE,"Manpower";#N/A,#N/A,TRUE,"Overheads";#N/A,#N/A,TRUE,"Salary";#N/A,#N/A,TRUE,"Admin";#N/A,#N/A,TRUE,"Barbados";#N/A,#N/A,TRUE,"Product Mktg";#N/A,#N/A,TRUE,"CONS - SI";#N/A,#N/A,TRUE,"PROJECTS";#N/A,#N/A,TRUE,"R&amp;D";#N/A,#N/A,TRUE,"Cons S&amp;M";#N/A,#N/A,TRUE,"Mktg"}</definedName>
    <definedName name="sjksgjj">#REF!</definedName>
    <definedName name="sjksgjj_1">#REF!</definedName>
    <definedName name="sjsjr">#REF!</definedName>
    <definedName name="sjsjr_1">#REF!</definedName>
    <definedName name="sjsjsrtjs">#REF!</definedName>
    <definedName name="sjsjsrtjs_1">#REF!</definedName>
    <definedName name="sjsrthsrtnds">#REF!</definedName>
    <definedName name="sjsrthsrtnds_1">#REF!</definedName>
    <definedName name="sjtshgth">{#N/A,#N/A,FALSE,"Assum";#N/A,#N/A,FALSE,"IS";#N/A,#N/A,FALSE,"Op-BS";#N/A,#N/A,FALSE,"BSCF";#N/A,#N/A,FALSE,"Brad_IS";#N/A,#N/A,FALSE,"Brad_BSCF";#N/A,#N/A,FALSE,"Nick_IS";#N/A,#N/A,FALSE,"Nick_BSCF";#N/A,#N/A,FALSE,"Mobile_IS";#N/A,#N/A,FALSE,"Mobile_BSCF";#N/A,#N/A,FALSE,"Syn+Elim";#N/A,#N/A,FALSE,"Ratings"}</definedName>
    <definedName name="sk">"1, 3, 1, False, 2, False, False, , 0, False, True, 3, 2"</definedName>
    <definedName name="SKDFJLK">{"MDS BUDGET ASSUMPTIONS",#N/A,FALSE,"MDS 97";"MDS MAJOR EXP",#N/A,FALSE,"MDS 97";"SCH100 MDS",#N/A,FALSE,"MDS 97"}</definedName>
    <definedName name="SkinsIGMPercShare">#REF!</definedName>
    <definedName name="SkinsPercRev">#REF!</definedName>
    <definedName name="sksdidike">{"printfs",#N/A,TRUE,"FS";"printdues",#N/A,TRUE,"DUES";"printlab",#N/A,TRUE,"LAB";"printsls",#N/A,TRUE,"SLS";"prints1",#N/A,TRUE,"S1";"printceo",#N/A,TRUE,"CEO";"printdepr",#N/A,TRUE,"DEPR";"Printsw",#N/A,TRUE,"SW";"printrtl",#N/A,TRUE,"RTL";"printgst",#N/A,TRUE,"GST";"printinst",#N/A,TRUE,"INST";"printstg",#N/A,TRUE,"STG";"printevts",#N/A,TRUE,"EVTS"}</definedName>
    <definedName name="skstysjs">#REF!</definedName>
    <definedName name="skstysjs_1">#REF!</definedName>
    <definedName name="sku">#REF!</definedName>
    <definedName name="SKUDATA">#REF!</definedName>
    <definedName name="Skus">#REF!</definedName>
    <definedName name="SLBNEW">#REF!</definedName>
    <definedName name="sled">#REF!</definedName>
    <definedName name="SleepmasterIncome">{#N/A,#N/A,FALSE,"TS";#N/A,#N/A,FALSE,"Combo";#N/A,#N/A,FALSE,"FAIR";#N/A,#N/A,FALSE,"RBC";#N/A,#N/A,FALSE,"xxxx";#N/A,#N/A,FALSE,"A_D";#N/A,#N/A,FALSE,"WACC";#N/A,#N/A,FALSE,"DCF";#N/A,#N/A,FALSE,"LBO";#N/A,#N/A,FALSE,"AcqMults";#N/A,#N/A,FALSE,"CompMults"}</definedName>
    <definedName name="SleepmasterIncome_1">#REF!</definedName>
    <definedName name="SLEVIN">{"SUMMARY",#N/A,TRUE,"RIGGIN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EVIN_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EVIN_1_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EVIN_1_2">{"SUMMARY",#N/A,TRUE,"RIGGIN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EVIN_1_3">{"SUMMARY",#N/A,TRUE,"RIGGIN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EVIN_1_4">{"SUMMARY",#N/A,TRUE,"RIGGIN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EVIN_1_5">{"SUMMARY",#N/A,TRUE,"RIGGIN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EVIN_2">{"SUMMARY",#N/A,TRUE,"RIGGIN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EVIN_2_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EVIN_2_2">{"SUMMARY",#N/A,TRUE,"RIGGIN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EVIN_2_3">{"SUMMARY",#N/A,TRUE,"RIGGIN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EVIN_2_4">{"SUMMARY",#N/A,TRUE,"RIGGIN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EVIN_2_5">{"SUMMARY",#N/A,TRUE,"RIGGIN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EVIN_3">{"SUMMARY",#N/A,TRUE,"RIGGIN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EVIN_3_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EVIN_3_2">{"SUMMARY",#N/A,TRUE,"RIGGIN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EVIN_3_3">{"SUMMARY",#N/A,TRUE,"RIGGIN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EVIN_3_4">{"SUMMARY",#N/A,TRUE,"RIGGIN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EVIN_3_5">{"SUMMARY",#N/A,TRUE,"RIGGIN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EVIN_4">{"SUMMARY",#N/A,TRUE,"RIGGIN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EVIN_4_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EVIN_4_2">{"SUMMARY",#N/A,TRUE,"RIGGIN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EVIN_4_3">{"SUMMARY",#N/A,TRUE,"RIGGIN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EVIN_4_4">{"SUMMARY",#N/A,TRUE,"RIGGIN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EVIN_4_5">{"SUMMARY",#N/A,TRUE,"RIGGIN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EVIN_5">{"SUMMARY",#N/A,TRUE,"RIGGIN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EVIN_5_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EVIN_5_2">{"SUMMARY",#N/A,TRUE,"RIGGIN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EVIN_5_3">{"SUMMARY",#N/A,TRUE,"RIGGIN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EVIN_5_4">{"SUMMARY",#N/A,TRUE,"RIGGIN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EVIN_5_5">{"SUMMARY",#N/A,TRUE,"RIGGIN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LG4_1">{"'status'!$B$2:$H$15"}</definedName>
    <definedName name="Slicer_Renewed_term_year">#REF!</definedName>
    <definedName name="Slicer_Version_New1">CUBESET("ThisWorkbookDataModel","{"&amp;"[Versions].[Version New].&amp;[2016 Budget (LOCKED)]"&amp;"}")</definedName>
    <definedName name="Slicer_Version_New2">CUBESET("ThisWorkbookDataModel","{"&amp;"[Versions].[Version New].&amp;[2016 Budget (LOCKED)]"&amp;"}")</definedName>
    <definedName name="Slide8a">{#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slj">{#N/A,#N/A,FALSE,"mfg - consol";#N/A,#N/A,FALSE,"mfg - flo";#N/A,#N/A,FALSE,"mfg - lindsay"}</definedName>
    <definedName name="sll">{"incomemth",#N/A,TRUE,"forecast01";"incpercentmth",#N/A,TRUE,"forecast01";"balancemth",#N/A,TRUE,"forecast01";"cashmth",#N/A,TRUE,"forecast01";"cov2mth",#N/A,TRUE,"forecast01";"prbexp",#N/A,TRUE,"forecast01";"prbcap",#N/A,TRUE,"forecast01";"coalconsultants",#N/A,TRUE,"forecast01";"prbsum",#N/A,TRUE,"forecast01"}</definedName>
    <definedName name="SM">#REF!</definedName>
    <definedName name="Smart_Chart_Data_Table_04531519feec459aa0dd4dbbefb46e83">#REF!</definedName>
    <definedName name="Smart_Chart_Data_Table_0a8008c2190247e3837955b973000d25">#REF!</definedName>
    <definedName name="Smart_Chart_Data_Table_35f182ddf5ae4d5eae6ce7463073fe2e">#REF!</definedName>
    <definedName name="Smart_Chart_Data_Table_461bf134055b48a4bd0de897fd2c3f84">#REF!</definedName>
    <definedName name="Smart_Chart_Data_Table_4bcd52585d654ad09e2aacab70cdd7de">#REF!</definedName>
    <definedName name="Smart_Chart_Data_Table_5ba5cec009c14fe4b0a4fac92bc704c0">#REF!</definedName>
    <definedName name="Smart_Chart_Data_Table_6547f79a1e1240d6b90313685504724f">#REF!</definedName>
    <definedName name="Smart_Chart_Data_Table_6c609589d5aa4620a128634d66a14a42">#REF!</definedName>
    <definedName name="Smart_Chart_Data_Table_7118c4410c904a2cbd6349c097a89cd5">#REF!</definedName>
    <definedName name="Smart_Chart_Data_Table_86342d578db643bf936090bb8719f937">#REF!</definedName>
    <definedName name="Smart_Chart_Data_Table_8add22c9886b4b45a421ab77c479983c">#REF!</definedName>
    <definedName name="Smart_Chart_Data_Table_9c87a8738ee048318fe38dae8be294bf">#REF!</definedName>
    <definedName name="Smart_Chart_Data_Table_abc7a76f9f394b30bc4a6ce609638769">#REF!</definedName>
    <definedName name="Smart_Chart_Data_Table_b8eb411a095c4e6aa7bc5f5d5581c922">#REF!</definedName>
    <definedName name="Smart_Chart_Data_Table_bdcb1acb51b84e2e81886c8e6a4bf8d1">#REF!</definedName>
    <definedName name="Smart_Chart_Data_Table_c36c983cf47a46359fcc0b058872e165">#REF!</definedName>
    <definedName name="Smart_Chart_Data_Table_e69cbc9477f64d43bbc297ac1e9fd1da">#REF!</definedName>
    <definedName name="Smart_Chart_Data_Table_f91dc39cd78e4d62afe8767d0b5aa5dd">#REF!</definedName>
    <definedName name="SmithSelfDrive">#REF!</definedName>
    <definedName name="smk">{"QTD_GENERALH2",#N/A,FALSE,"QTD"}</definedName>
    <definedName name="SMPS">{#N/A,#N/A,FALSE,"AD_Purchase";#N/A,#N/A,FALSE,"Credit";#N/A,#N/A,FALSE,"PF Acquisition";#N/A,#N/A,FALSE,"PF Offering"}</definedName>
    <definedName name="Smyth">{#N/A,#N/A,FALSE,"Aging Summary";#N/A,#N/A,FALSE,"Ratio Analysis";#N/A,#N/A,FALSE,"Test 120 Day Accts";#N/A,#N/A,FALSE,"Tickmarks"}</definedName>
    <definedName name="SmythBS">{#N/A,#N/A,FALSE,"Aging Summary";#N/A,#N/A,FALSE,"Ratio Analysis";#N/A,#N/A,FALSE,"Test 120 Day Accts";#N/A,#N/A,FALSE,"Tickmarks"}</definedName>
    <definedName name="SNA_New">{"'SGI_Opex'!$A$1:$O$187"}</definedName>
    <definedName name="Snapper">#REF!</definedName>
    <definedName name="SnecmaFAT">#REF!</definedName>
    <definedName name="snfpact">#REF!</definedName>
    <definedName name="snsfgsghas">#REF!</definedName>
    <definedName name="snsfgsghas_1">#REF!</definedName>
    <definedName name="snsfhd">{"emeasummary",#N/A,FALSE,"1. PLEMEA";"BUTotalq6",#N/A,FALSE,"2. PLBU-total";"BUTotalFY02",#N/A,FALSE,"2. PLBU-total";"TotalRegQ601",#N/A,FALSE,"3. PLREGIONS-total";"TotalRegFY02",#N/A,FALSE,"3. PLREGIONS-total"}</definedName>
    <definedName name="so">#REF!</definedName>
    <definedName name="sofie">{"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SoftwareRevenue">#REF!</definedName>
    <definedName name="sold_not_enrolled2">{#N/A,#N/A,FALSE,"MW";#N/A,#N/A,FALSE,"NE";#N/A,#N/A,FALSE,"NW";#N/A,#N/A,FALSE,"RD";#N/A,#N/A,FALSE,"SE";#N/A,#N/A,FALSE,"SW";#N/A,#N/A,FALSE,"W"}</definedName>
    <definedName name="SoleIsFemale">#REF!</definedName>
    <definedName name="solo">#REF!</definedName>
    <definedName name="Solution">#REF!</definedName>
    <definedName name="solver_adj">#REF!</definedName>
    <definedName name="solver_cvg">0.0001</definedName>
    <definedName name="solver_drv">1</definedName>
    <definedName name="solver_eng">1</definedName>
    <definedName name="solver_est">1</definedName>
    <definedName name="solver_itr">5</definedName>
    <definedName name="solver_lhs1">#REF!</definedName>
    <definedName name="solver_lhs10">#REF!</definedName>
    <definedName name="solver_lhs11">#REF!</definedName>
    <definedName name="solver_lhs2">#REF!</definedName>
    <definedName name="solver_lhs3">#REF!</definedName>
    <definedName name="solver_lhs4">#REF!</definedName>
    <definedName name="solver_lhs5">#REF!</definedName>
    <definedName name="solver_lhs6">#REF!</definedName>
    <definedName name="solver_lhs7">#REF!</definedName>
    <definedName name="solver_lhs8">#REF!</definedName>
    <definedName name="solver_lhs9">#REF!</definedName>
    <definedName name="solver_lin">2</definedName>
    <definedName name="solver_neg">2</definedName>
    <definedName name="solver_num">0</definedName>
    <definedName name="solver_nwt">1</definedName>
    <definedName name="solver_opt">#REF!</definedName>
    <definedName name="solver_pre">0.000001</definedName>
    <definedName name="solver_rel1">1</definedName>
    <definedName name="solver_rel10">1</definedName>
    <definedName name="solver_rel11">1</definedName>
    <definedName name="solver_rel12">3</definedName>
    <definedName name="solver_rel13">3</definedName>
    <definedName name="solver_rel14">3</definedName>
    <definedName name="solver_rel15">1</definedName>
    <definedName name="solver_rel16">3</definedName>
    <definedName name="solver_rel17">3</definedName>
    <definedName name="solver_rel18">3</definedName>
    <definedName name="solver_rel19">1</definedName>
    <definedName name="solver_rel2">1</definedName>
    <definedName name="solver_rel20">3</definedName>
    <definedName name="solver_rel21">3</definedName>
    <definedName name="solver_rel22">3</definedName>
    <definedName name="solver_rel23">1</definedName>
    <definedName name="solver_rel24">3</definedName>
    <definedName name="solver_rel25">1</definedName>
    <definedName name="solver_rel26">3</definedName>
    <definedName name="solver_rel27">1</definedName>
    <definedName name="solver_rel28">3</definedName>
    <definedName name="solver_rel29">1</definedName>
    <definedName name="solver_rel3">1</definedName>
    <definedName name="solver_rel30">3</definedName>
    <definedName name="solver_rel31">1</definedName>
    <definedName name="solver_rel32">3</definedName>
    <definedName name="solver_rel33">1</definedName>
    <definedName name="solver_rel34">3</definedName>
    <definedName name="solver_rel35">3</definedName>
    <definedName name="solver_rel36">3</definedName>
    <definedName name="solver_rel37">3</definedName>
    <definedName name="solver_rel38">3</definedName>
    <definedName name="solver_rel39">3</definedName>
    <definedName name="solver_rel4">1</definedName>
    <definedName name="solver_rel40">3</definedName>
    <definedName name="solver_rel41">2</definedName>
    <definedName name="solver_rel42">2</definedName>
    <definedName name="solver_rel43">2</definedName>
    <definedName name="solver_rel44">2</definedName>
    <definedName name="solver_rel45">2</definedName>
    <definedName name="solver_rel5">1</definedName>
    <definedName name="solver_rel6">1</definedName>
    <definedName name="solver_rel7">1</definedName>
    <definedName name="solver_rel8">1</definedName>
    <definedName name="solver_rel9">1</definedName>
    <definedName name="solver_rhs1">0.15</definedName>
    <definedName name="solver_rhs10">(#REF!+#REF!)*#REF!</definedName>
    <definedName name="solver_rhs11">(#REF!+#REF!)*#REF!</definedName>
    <definedName name="solver_rhs12">0.15</definedName>
    <definedName name="solver_rhs13">0.15</definedName>
    <definedName name="solver_rhs14">0.15</definedName>
    <definedName name="solver_rhs15">0.25</definedName>
    <definedName name="solver_rhs16">0.15</definedName>
    <definedName name="solver_rhs17">0.15</definedName>
    <definedName name="solver_rhs18">0.15</definedName>
    <definedName name="solver_rhs19">0.25</definedName>
    <definedName name="solver_rhs2">(#REF!+#REF!)*#REF!</definedName>
    <definedName name="solver_rhs20">0.15</definedName>
    <definedName name="solver_rhs21">0.15</definedName>
    <definedName name="solver_rhs22">0.15</definedName>
    <definedName name="solver_rhs23">0.25</definedName>
    <definedName name="solver_rhs24">0.15</definedName>
    <definedName name="solver_rhs25">950</definedName>
    <definedName name="solver_rhs26">-950</definedName>
    <definedName name="solver_rhs27">950</definedName>
    <definedName name="solver_rhs28">-950</definedName>
    <definedName name="solver_rhs29">950</definedName>
    <definedName name="solver_rhs3">(#REF!+#REF!)*#REF!</definedName>
    <definedName name="solver_rhs30">-950</definedName>
    <definedName name="solver_rhs31">950</definedName>
    <definedName name="solver_rhs32">-950</definedName>
    <definedName name="solver_rhs33">950</definedName>
    <definedName name="solver_rhs34">0</definedName>
    <definedName name="solver_rhs35">0</definedName>
    <definedName name="solver_rhs36">0</definedName>
    <definedName name="solver_rhs37">0</definedName>
    <definedName name="solver_rhs38">0</definedName>
    <definedName name="solver_rhs39">0</definedName>
    <definedName name="solver_rhs4">(#REF!+#REF!)*#REF!</definedName>
    <definedName name="solver_rhs40">0</definedName>
    <definedName name="solver_rhs41">TRUE</definedName>
    <definedName name="solver_rhs42">TRUE</definedName>
    <definedName name="solver_rhs43">TRUE</definedName>
    <definedName name="solver_rhs44">TRUE</definedName>
    <definedName name="solver_rhs45">TRUE</definedName>
    <definedName name="solver_rhs5">(#REF!+#REF!)*#REF!</definedName>
    <definedName name="solver_rhs6">(#REF!+#REF!)*#REF!</definedName>
    <definedName name="solver_rhs7">(#REF!+#REF!)*#REF!</definedName>
    <definedName name="solver_rhs8">(#REF!+#REF!)*#REF!</definedName>
    <definedName name="solver_rhs9">(#REF!+#REF!)*#REF!</definedName>
    <definedName name="solver_scl">2</definedName>
    <definedName name="solver_sho">2</definedName>
    <definedName name="solver_tim">100</definedName>
    <definedName name="solver_tmp">0.15</definedName>
    <definedName name="solver_tol">0.05</definedName>
    <definedName name="solver_typ">3</definedName>
    <definedName name="solver_val">0.25</definedName>
    <definedName name="sort">#REF!</definedName>
    <definedName name="sort1">#REF!</definedName>
    <definedName name="sort2">#REF!</definedName>
    <definedName name="Source">#REF!</definedName>
    <definedName name="SourceInfo">#REF!</definedName>
    <definedName name="SOURCES">#REF!</definedName>
    <definedName name="soz">{"'Sheet1'!$A$2:$R$54"}</definedName>
    <definedName name="SP">#REF!</definedName>
    <definedName name="SP_1">#REF!</definedName>
    <definedName name="Space">"          "</definedName>
    <definedName name="Spaces">"      "</definedName>
    <definedName name="SPATH">"GFCPROD :\QGPL\MILLERQ"</definedName>
    <definedName name="SPDAT">"10/11/2012"</definedName>
    <definedName name="SPDAY">"11"</definedName>
    <definedName name="SPDT2">"20121011"</definedName>
    <definedName name="speaker">#REF!</definedName>
    <definedName name="spebdy">{"'RCIM'!$E$128"}</definedName>
    <definedName name="Special">#REF!</definedName>
    <definedName name="SpecialPrice">#REF!</definedName>
    <definedName name="Specific_Escrow_Amount">#REF!</definedName>
    <definedName name="spectrum">#REF!</definedName>
    <definedName name="spending">{#N/A,#N/A,FALSE,"Front Page";#N/A,#N/A,FALSE,"Mfg Var";#N/A,#N/A,FALSE,"Family Unit Cost Graphs";#N/A,#N/A,FALSE,"Product Cost Graphs";#N/A,#N/A,FALSE,"Unit Cost Setup";#N/A,#N/A,FALSE,"Yields";#N/A,#N/A,FALSE,"Emery";#N/A,#N/A,FALSE,"GI Pricing";#N/A,#N/A,FALSE,"Actuals";#N/A,#N/A,FALSE,"Forecast"}</definedName>
    <definedName name="spice">{#N/A,#N/A,FALSE,"Sheet1"}</definedName>
    <definedName name="spicy_cinnamon">#REF!</definedName>
    <definedName name="Spin3">{#N/A,#N/A,TRUE,"Summary Indicator";#N/A,#N/A,TRUE,"Highl.P&amp;L comparison";"pel_totale_anno",#N/A,TRUE," P&amp;L completo ytd ytg";"ytd_ytg_1",#N/A,TRUE," P&amp;L completo ytd ytg";"ytd_ytg_2",#N/A,TRUE," P&amp;L completo ytd ytg";"ytd_ytg_3",#N/A,TRUE," P&amp;L completo ytd ytg";"pel_1",#N/A,TRUE,"Monthly P&amp;L";"pel_2",#N/A,TRUE,"Monthly P&amp;L";"pel_3",#N/A,TRUE,"Monthly P&amp;L";"book",#N/A,TRUE,"CAP EMPL";#N/A,#N/A,TRUE,"Highlights BS ";"book",#N/A,TRUE,"CF Monthly ";#N/A,#N/A,TRUE,"Monthly BS";#N/A,#N/A,TRUE,"CF ";#N/A,#N/A,TRUE,"OPEXTOT";#N/A,#N/A,TRUE,"OPEXTOT";#N/A,#N/A,TRUE,"OPEXZON";#N/A,#N/A,TRUE,"OPEX NAT mese";#N/A,#N/A,TRUE,"OPEX DEST mese";#N/A,#N/A,TRUE,"Taxes";#N/A,#N/A,TRUE,"HEAD EOP";#N/A,#N/A,TRUE,"HEAD AVG";#N/A,#N/A,TRUE,"CAPEX by nature";#N/A,#N/A,TRUE,"CAPEX by destination";#N/A,#N/A,TRUE,"PL TREND"}</definedName>
    <definedName name="spippw">{#N/A,#N/A,FALSE,"Actual";#N/A,#N/A,FALSE,"Normalized";#N/A,#N/A,FALSE,"Electric Actual";#N/A,#N/A,FALSE,"Electric Normalized"}</definedName>
    <definedName name="splan">#REF!</definedName>
    <definedName name="SPMON">"10"</definedName>
    <definedName name="SPNAM">"QSYSPRT"</definedName>
    <definedName name="SPNMB">"1"</definedName>
    <definedName name="spoc">{"Page 1",#N/A,FALSE,"Sheet1";"Page 2",#N/A,FALSE,"Sheet1"}</definedName>
    <definedName name="SpoolPath">"C:\Program Files\Symtrax\Compleo\Temp\00000000.txt"</definedName>
    <definedName name="SportingGoods">#REF!</definedName>
    <definedName name="Sprache">IF(ISTEXT(CELL("Dateiname")),1,IF(ISTEXT(CELL("nombre")),2,3))</definedName>
    <definedName name="Spread_Ms">#REF!</definedName>
    <definedName name="SpreadsheetBuilder_1">#REF!</definedName>
    <definedName name="SpreadsheetBuilder_2">#REF!</definedName>
    <definedName name="SpreadsheetBuilder_3">#REF!</definedName>
    <definedName name="SpreadsheetBuilder_4">#REF!</definedName>
    <definedName name="SpreadsheetBuilder_5">#REF!</definedName>
    <definedName name="SPS">{#N/A,#N/A,TRUE,"financial";#N/A,#N/A,TRUE,"plants"}</definedName>
    <definedName name="SPSet">"current"</definedName>
    <definedName name="SPTIM">"09:32:19"</definedName>
    <definedName name="SPTM2">"162044"</definedName>
    <definedName name="SPVerticalAccountName">{"'1-TheatreBkgs'!$A$1:$L$102"}</definedName>
    <definedName name="SPWD">"pepsico"</definedName>
    <definedName name="spws">"B11E9A7E-17EE-4924-8979-3B9423A4E50E"</definedName>
    <definedName name="SPWS_WBID">"42C93244-E664-41FF-B59A-E93590F08781"</definedName>
    <definedName name="SPYEA">"2012"</definedName>
    <definedName name="sq">{"bs",#N/A,FALSE,"SCF"}</definedName>
    <definedName name="sql_statement">"select distinct acct_cat,sum(cyr),sum(lyr),sum(cbd),mult_x000D_
from r1_datasum_x000D_
group by acct_cat_x000D_
_x000D_
"</definedName>
    <definedName name="Sqm">#REF!</definedName>
    <definedName name="srdfg">{#N/A,#N/A,FALSE,"Aging Summary";#N/A,#N/A,FALSE,"Ratio Analysis";#N/A,#N/A,FALSE,"Test 120 Day Accts";#N/A,#N/A,FALSE,"Tickmarks"}</definedName>
    <definedName name="srdfg_1">#REF!</definedName>
    <definedName name="srdfga">{#N/A,#N/A,FALSE,"Aging Summary";#N/A,#N/A,FALSE,"Ratio Analysis";#N/A,#N/A,FALSE,"Test 120 Day Accts";#N/A,#N/A,FALSE,"Tickmarks"}</definedName>
    <definedName name="sre">{"vol data",#N/A,FALSE,"Datasheet";"vol graph",#N/A,FALSE,"Volume";"price data",#N/A,FALSE,"Datasheet";"price graph",#N/A,FALSE,"Price";"dp data",#N/A,FALSE,"Datasheet";"dp graph",#N/A,FALSE,"DirectProfit"}</definedName>
    <definedName name="sreserhst">#REF!</definedName>
    <definedName name="sreserhst_1">#REF!</definedName>
    <definedName name="srfd">{"DCF",#N/A,FALSE,"CF"}</definedName>
    <definedName name="srgjsgjsjs">#REF!</definedName>
    <definedName name="srgjsgjsjs_1">#REF!</definedName>
    <definedName name="srgjsrg">#REF!</definedName>
    <definedName name="srgjsrg_1">#REF!</definedName>
    <definedName name="srhser">#REF!</definedName>
    <definedName name="srhser_1">#REF!</definedName>
    <definedName name="srhsjsrtjs">#REF!</definedName>
    <definedName name="srhsjsrtjs_1">#REF!</definedName>
    <definedName name="srjgjsrjg">#REF!</definedName>
    <definedName name="srjgjsrjg_1">#REF!</definedName>
    <definedName name="srnsgjsj">#REF!</definedName>
    <definedName name="srnsgjsj_1">#REF!</definedName>
    <definedName name="SrRate">"SrRating"</definedName>
    <definedName name="srtert">{#N/A,#N/A,FALSE,"Summ";"Sens2",#N/A,FALSE,"PF";"PF Page1",#N/A,FALSE,"PF";"PF Page2",#N/A,FALSE,"PF";"PF Page3",#N/A,FALSE,"PF";"Sens1",#N/A,FALSE,"PF"}</definedName>
    <definedName name="srtjsrtjsrt">#REF!</definedName>
    <definedName name="srtjsrtjsrt_1">#REF!</definedName>
    <definedName name="srtjsrtjsrtjs">#REF!</definedName>
    <definedName name="srtjsrtjsrtjs_1">#REF!</definedName>
    <definedName name="srtyrty">{"coverall",#N/A,FALSE,"Definitions";"cover1",#N/A,FALSE,"Definitions";"cover2",#N/A,FALSE,"Definitions";"cover3",#N/A,FALSE,"Definitions";"cover4",#N/A,FALSE,"Definitions";"cover5",#N/A,FALSE,"Definitions";"blank",#N/A,FALSE,"Definitions"}</definedName>
    <definedName name="sryryty">{0}</definedName>
    <definedName name="ss">#REF!</definedName>
    <definedName name="ss_1">{#N/A,#N/A,TRUE,"Cover sheet";#N/A,#N/A,TRUE,"Summary";#N/A,#N/A,TRUE,"Key Assumptions";#N/A,#N/A,TRUE,"Profit &amp; Loss";#N/A,#N/A,TRUE,"Balance Sheet";#N/A,#N/A,TRUE,"Cashflow";#N/A,#N/A,TRUE,"IRR";#N/A,#N/A,TRUE,"Ratios";#N/A,#N/A,TRUE,"Debt analysis"}</definedName>
    <definedName name="ss_2">{#N/A,#N/A,TRUE,"Cover sheet";#N/A,#N/A,TRUE,"Summary";#N/A,#N/A,TRUE,"Key Assumptions";#N/A,#N/A,TRUE,"Profit &amp; Loss";#N/A,#N/A,TRUE,"Balance Sheet";#N/A,#N/A,TRUE,"Cashflow";#N/A,#N/A,TRUE,"IRR";#N/A,#N/A,TRUE,"Ratios";#N/A,#N/A,TRUE,"Debt analysis"}</definedName>
    <definedName name="ssads">{#N/A,#N/A,FALSE,"Slide11A";#N/A,#N/A,FALSE,"Slide11B";#N/A,#N/A,FALSE,"Slide11C";#N/A,#N/A,FALSE,"Slide11D";#N/A,#N/A,FALSE,"Slide11E";#N/A,#N/A,FALSE,"Slide11F";#N/A,#N/A,FALSE,"Slide11G";#N/A,#N/A,FALSE,"Slide11H";#N/A,#N/A,FALSE,"Slide11I";#N/A,#N/A,FALSE,"Slide11J";#N/A,#N/A,FALSE,"Slide11K";#N/A,#N/A,FALSE,"Slide11L";#N/A,#N/A,FALSE,"Slide11M";#N/A,#N/A,FALSE,"Slide12A";#N/A,#N/A,FALSE,"Slide12B";#N/A,#N/A,FALSE,"Slide12C";#N/A,#N/A,FALSE,"Slide12D"}</definedName>
    <definedName name="ssadsad">{#N/A,"PURADD",FALSE,"Business Analysis";#N/A,"PURSPP",FALSE,"Business Analysis";#N/A,"CTGIND",FALSE,"Business Analysis";#N/A,"PURCHM",FALSE,"Business Analysis";#N/A,"SPADD",FALSE,"Business Analysis";#N/A,"EPOXY",FALSE,"Business Analysis";#N/A,"PURPER",FALSE,"Business Analysis"}</definedName>
    <definedName name="ssc">{"Full Year",#N/A,FALSE,"Total";"Full Year",#N/A,FALSE,"UKLC";"Full Year",#N/A,FALSE,"UKUS";"Full Year",#N/A,FALSE,"CELC";"Full Year",#N/A,FALSE,"CEUS";"Full Year",#N/A,FALSE,"FranceLC";"Full Year",#N/A,FALSE,"FranceUS";"Full Year",#N/A,FALSE,"IberiaLC";"Full Year",#N/A,FALSE,"IberiaUS";"Full Year",#N/A,FALSE,"CanadaLC";"Full Year",#N/A,FALSE,"CanadaUS";"Full Year",#N/A,FALSE,"AustraliaLC";"Full Year",#N/A,FALSE,"AustraliaUS";"Full Year",#N/A,FALSE,"JapanLC";"Full Year",#N/A,FALSE,"JapanUS"}</definedName>
    <definedName name="SSD">{#N/A,#N/A,FALSE,"REPORT"}</definedName>
    <definedName name="ssd_1">#REF!</definedName>
    <definedName name="SSD_2">{#N/A,#N/A,FALSE,"REPORT"}</definedName>
    <definedName name="SSD_3">{#N/A,#N/A,FALSE,"REPORT"}</definedName>
    <definedName name="SSD_4">{#N/A,#N/A,FALSE,"REPORT"}</definedName>
    <definedName name="ssdf">{"sens1\",#N/A,FALSE,"PF";"sens2",#N/A,FALSE,"PF";"sens3",#N/A,FALSE,"PF";"sens4",#N/A,FALSE,"PF"}</definedName>
    <definedName name="ssdfds">{#N/A,#N/A,TRUE,"Bal_sht_98";#N/A,#N/A,TRUE,"P&amp;L_act_98";#N/A,#N/A,TRUE,"CASHFLOW98";#N/A,#N/A,TRUE,"Custsale";#N/A,#N/A,TRUE,"Prodsale"}</definedName>
    <definedName name="ssdsds">#REF!</definedName>
    <definedName name="sse">{"YD GENERALH2",#N/A,FALSE,"YTD"}</definedName>
    <definedName name="ssfa">{"PLAN96",#N/A,FALSE,"96PLAN"}</definedName>
    <definedName name="ssfdf">{#N/A,"DR",FALSE,"increm pf";#N/A,"MAMSI",FALSE,"increm pf";#N/A,"MAXI",FALSE,"increm pf";#N/A,"PCAM",FALSE,"increm pf";#N/A,"PHSV",FALSE,"increm pf";#N/A,"SIE",FALSE,"increm pf"}</definedName>
    <definedName name="SSMB">#REF!</definedName>
    <definedName name="SSPP_Contributions">#REF!</definedName>
    <definedName name="ssr">{"bs",#N/A,FALSE,"SCF"}</definedName>
    <definedName name="sss">{#N/A,#N/A,FALSE,"Pharm";#N/A,#N/A,FALSE,"WWCM"}</definedName>
    <definedName name="sss_1">{#N/A,#N/A,FALSE,"Pharm";#N/A,#N/A,FALSE,"WWCM"}</definedName>
    <definedName name="sss_2">{#N/A,#N/A,FALSE,"Pharm";#N/A,#N/A,FALSE,"WWCM"}</definedName>
    <definedName name="sss_3">{#N/A,#N/A,FALSE,"Pharm";#N/A,#N/A,FALSE,"WWCM"}</definedName>
    <definedName name="sss_4">{#N/A,#N/A,FALSE,"Pharm";#N/A,#N/A,FALSE,"WWCM"}</definedName>
    <definedName name="sssfa">{#N/A,#N/A,TRUE,"sum";#N/A,#N/A,TRUE,"Bal_sht200";#N/A,#N/A,TRUE,"P&amp;L_act200";#N/A,#N/A,TRUE,"CASHFLOW20";#N/A,#N/A,TRUE,"comp_p&amp;L";#N/A,#N/A,TRUE,"Act_Prod";#N/A,#N/A,TRUE,"Act_Cust"}</definedName>
    <definedName name="ssss">{#N/A,#N/A,FALSE,"Proj. Summary FS";#N/A,#N/A,FALSE,"Proj. Detail IS";#N/A,#N/A,FALSE,"Proj. Detail BS";#N/A,#N/A,FALSE,"Proj. Detail CF";#N/A,#N/A,FALSE,"Proj. Detail % IS";#N/A,#N/A,FALSE,"Covenants and Census";#N/A,#N/A,FALSE,"Mo. Summary FS";#N/A,#N/A,FALSE,"Mo. Summary IS";#N/A,#N/A,FALSE,"Mo. Summary BS";#N/A,#N/A,FALSE,"Mo. Summary CF";#N/A,#N/A,FALSE,"Mo. Summary % IS";#N/A,#N/A,FALSE,"Mo. Sum. Covenants";#N/A,#N/A,FALSE,"Mo-YTD Summary IS ";#N/A,#N/A,FALSE,"Quarterly  Consol.";#N/A,#N/A,FALSE,"Monthly Consol.";#N/A,#N/A,FALSE,"Y E Projection"}</definedName>
    <definedName name="ssss_1">#REF!</definedName>
    <definedName name="ssss_2">{#N/A,#N/A,FALSE,"Cover";"Short outputs",#N/A,FALSE,"Outputs";#N/A,#N/A,FALSE,"Control (In)";"tesco summary",#N/A,FALSE,"Tesco";"Outputs and Co summaries",#N/A,FALSE,"Sainsbury";"Outputs and Co Summaries",#N/A,FALSE,"Carrefour";"Outputs and Co summaries",#N/A,FALSE,"Co D";"Outputs and Co summaries",#N/A,FALSE,"Co E"}</definedName>
    <definedName name="ssssd">{#N/A,#N/A,FALSE,"MP96"}</definedName>
    <definedName name="sssse">{#N/A,#N/A,FALSE,"Aging Summary";#N/A,#N/A,FALSE,"Ratio Analysis";#N/A,#N/A,FALSE,"Test 120 Day Accts";#N/A,#N/A,FALSE,"Tickmarks"}</definedName>
    <definedName name="sssss">#REF!</definedName>
    <definedName name="SSSSS_1">{#N/A,#N/A,TRUE,"Cover sheet";#N/A,#N/A,TRUE,"Summary";#N/A,#N/A,TRUE,"Key Assumptions";#N/A,#N/A,TRUE,"Profit &amp; Loss";#N/A,#N/A,TRUE,"Balance Sheet";#N/A,#N/A,TRUE,"Cashflow";#N/A,#N/A,TRUE,"IRR";#N/A,#N/A,TRUE,"Ratios";#N/A,#N/A,TRUE,"Debt analysis"}</definedName>
    <definedName name="SSSSS_2">{#N/A,#N/A,TRUE,"Cover sheet";#N/A,#N/A,TRUE,"Summary";#N/A,#N/A,TRUE,"Key Assumptions";#N/A,#N/A,TRUE,"Profit &amp; Loss";#N/A,#N/A,TRUE,"Balance Sheet";#N/A,#N/A,TRUE,"Cashflow";#N/A,#N/A,TRUE,"IRR";#N/A,#N/A,TRUE,"Ratios";#N/A,#N/A,TRUE,"Debt analysis"}</definedName>
    <definedName name="ssssss">#REF!</definedName>
    <definedName name="sssssss">#REF!</definedName>
    <definedName name="ssssssss">{"PA1",#N/A,FALSE,"BORDMW";"pa2",#N/A,FALSE,"BORDMW";"PA3",#N/A,FALSE,"BORDMW";"PA4",#N/A,FALSE,"BORDMW"}</definedName>
    <definedName name="ssssssssssss">{#N/A,#N/A,FALSE,"Operating";#N/A,#N/A,FALSE,"Sales"}</definedName>
    <definedName name="ssssssssssssss">{"SUMMARY",#N/A,TRUE,"RIGGIN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sssssssssssssssss">{"detail",#N/A,FALSE,"mfg";"summary",#N/A,FALSE,"mfg"}</definedName>
    <definedName name="ssssssssssssssssssss">{#N/A,#N/A,FALSE,"Operating";#N/A,#N/A,FALSE,"Sales"}</definedName>
    <definedName name="sssssssssssssssssssssssssss">{#N/A,#N/A,FALSE,"Operating";#N/A,#N/A,FALSE,"Sales"}</definedName>
    <definedName name="sssswwww">{#N/A,"PURCHM",FALSE,"Business Analysis";#N/A,"SPADD",FALSE,"Business Analysis"}</definedName>
    <definedName name="ssxc">{"definitions",#N/A,TRUE,"Definitions";"out1",#N/A,TRUE,"Valuation";"out2",#N/A,TRUE,"Valuation";"out3",#N/A,TRUE,"Valuation";"out4",#N/A,TRUE,"Valuation";"out",#N/A,TRUE,"Efficiency";"out1",#N/A,TRUE,"Growth,Margin,Rev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st">{"Headcount Worksheet",#N/A,FALSE,"HEADCOUNT"}</definedName>
    <definedName name="staff">#REF!</definedName>
    <definedName name="Staff_medical_insurance">#REF!</definedName>
    <definedName name="Staff_payroll_fees">#REF!</definedName>
    <definedName name="staffben">#REF!</definedName>
    <definedName name="staffing2">{#N/A,#N/A,FALSE,"Assessment";#N/A,#N/A,FALSE,"Staffing";#N/A,#N/A,FALSE,"Hires";#N/A,#N/A,FALSE,"Assumptions"}</definedName>
    <definedName name="staffing2_1">#REF!</definedName>
    <definedName name="staffing2_1_1">{#N/A,#N/A,FALSE,"Assessment";#N/A,#N/A,FALSE,"Staffing";#N/A,#N/A,FALSE,"Hires";#N/A,#N/A,FALSE,"Assumptions"}</definedName>
    <definedName name="staffing2_1_2">{#N/A,#N/A,FALSE,"Assessment";#N/A,#N/A,FALSE,"Staffing";#N/A,#N/A,FALSE,"Hires";#N/A,#N/A,FALSE,"Assumptions"}</definedName>
    <definedName name="staffing2_1_3">{#N/A,#N/A,FALSE,"Assessment";#N/A,#N/A,FALSE,"Staffing";#N/A,#N/A,FALSE,"Hires";#N/A,#N/A,FALSE,"Assumptions"}</definedName>
    <definedName name="staffing2_1_4">{#N/A,#N/A,FALSE,"Assessment";#N/A,#N/A,FALSE,"Staffing";#N/A,#N/A,FALSE,"Hires";#N/A,#N/A,FALSE,"Assumptions"}</definedName>
    <definedName name="staffing2_1_5">{#N/A,#N/A,FALSE,"Assessment";#N/A,#N/A,FALSE,"Staffing";#N/A,#N/A,FALSE,"Hires";#N/A,#N/A,FALSE,"Assumptions"}</definedName>
    <definedName name="staffing2_2">{#N/A,#N/A,FALSE,"Assessment";#N/A,#N/A,FALSE,"Staffing";#N/A,#N/A,FALSE,"Hires";#N/A,#N/A,FALSE,"Assumptions"}</definedName>
    <definedName name="staffing2_2_1">{#N/A,#N/A,FALSE,"Assessment";#N/A,#N/A,FALSE,"Staffing";#N/A,#N/A,FALSE,"Hires";#N/A,#N/A,FALSE,"Assumptions"}</definedName>
    <definedName name="staffing2_2_2">{#N/A,#N/A,FALSE,"Assessment";#N/A,#N/A,FALSE,"Staffing";#N/A,#N/A,FALSE,"Hires";#N/A,#N/A,FALSE,"Assumptions"}</definedName>
    <definedName name="staffing2_2_3">{#N/A,#N/A,FALSE,"Assessment";#N/A,#N/A,FALSE,"Staffing";#N/A,#N/A,FALSE,"Hires";#N/A,#N/A,FALSE,"Assumptions"}</definedName>
    <definedName name="staffing2_2_4">{#N/A,#N/A,FALSE,"Assessment";#N/A,#N/A,FALSE,"Staffing";#N/A,#N/A,FALSE,"Hires";#N/A,#N/A,FALSE,"Assumptions"}</definedName>
    <definedName name="staffing2_2_5">{#N/A,#N/A,FALSE,"Assessment";#N/A,#N/A,FALSE,"Staffing";#N/A,#N/A,FALSE,"Hires";#N/A,#N/A,FALSE,"Assumptions"}</definedName>
    <definedName name="staffing2_3">{#N/A,#N/A,FALSE,"Assessment";#N/A,#N/A,FALSE,"Staffing";#N/A,#N/A,FALSE,"Hires";#N/A,#N/A,FALSE,"Assumptions"}</definedName>
    <definedName name="staffing2_3_1">{#N/A,#N/A,FALSE,"Assessment";#N/A,#N/A,FALSE,"Staffing";#N/A,#N/A,FALSE,"Hires";#N/A,#N/A,FALSE,"Assumptions"}</definedName>
    <definedName name="staffing2_3_2">{#N/A,#N/A,FALSE,"Assessment";#N/A,#N/A,FALSE,"Staffing";#N/A,#N/A,FALSE,"Hires";#N/A,#N/A,FALSE,"Assumptions"}</definedName>
    <definedName name="staffing2_3_3">{#N/A,#N/A,FALSE,"Assessment";#N/A,#N/A,FALSE,"Staffing";#N/A,#N/A,FALSE,"Hires";#N/A,#N/A,FALSE,"Assumptions"}</definedName>
    <definedName name="staffing2_3_4">{#N/A,#N/A,FALSE,"Assessment";#N/A,#N/A,FALSE,"Staffing";#N/A,#N/A,FALSE,"Hires";#N/A,#N/A,FALSE,"Assumptions"}</definedName>
    <definedName name="staffing2_3_5">{#N/A,#N/A,FALSE,"Assessment";#N/A,#N/A,FALSE,"Staffing";#N/A,#N/A,FALSE,"Hires";#N/A,#N/A,FALSE,"Assumptions"}</definedName>
    <definedName name="staffing2_4">{#N/A,#N/A,FALSE,"Assessment";#N/A,#N/A,FALSE,"Staffing";#N/A,#N/A,FALSE,"Hires";#N/A,#N/A,FALSE,"Assumptions"}</definedName>
    <definedName name="staffing2_4_1">{#N/A,#N/A,FALSE,"Assessment";#N/A,#N/A,FALSE,"Staffing";#N/A,#N/A,FALSE,"Hires";#N/A,#N/A,FALSE,"Assumptions"}</definedName>
    <definedName name="staffing2_4_2">{#N/A,#N/A,FALSE,"Assessment";#N/A,#N/A,FALSE,"Staffing";#N/A,#N/A,FALSE,"Hires";#N/A,#N/A,FALSE,"Assumptions"}</definedName>
    <definedName name="staffing2_4_3">{#N/A,#N/A,FALSE,"Assessment";#N/A,#N/A,FALSE,"Staffing";#N/A,#N/A,FALSE,"Hires";#N/A,#N/A,FALSE,"Assumptions"}</definedName>
    <definedName name="staffing2_4_4">{#N/A,#N/A,FALSE,"Assessment";#N/A,#N/A,FALSE,"Staffing";#N/A,#N/A,FALSE,"Hires";#N/A,#N/A,FALSE,"Assumptions"}</definedName>
    <definedName name="staffing2_4_5">{#N/A,#N/A,FALSE,"Assessment";#N/A,#N/A,FALSE,"Staffing";#N/A,#N/A,FALSE,"Hires";#N/A,#N/A,FALSE,"Assumptions"}</definedName>
    <definedName name="staffing2_5">{#N/A,#N/A,FALSE,"Assessment";#N/A,#N/A,FALSE,"Staffing";#N/A,#N/A,FALSE,"Hires";#N/A,#N/A,FALSE,"Assumptions"}</definedName>
    <definedName name="staffing2_5_1">{#N/A,#N/A,FALSE,"Assessment";#N/A,#N/A,FALSE,"Staffing";#N/A,#N/A,FALSE,"Hires";#N/A,#N/A,FALSE,"Assumptions"}</definedName>
    <definedName name="staffing2_5_2">{#N/A,#N/A,FALSE,"Assessment";#N/A,#N/A,FALSE,"Staffing";#N/A,#N/A,FALSE,"Hires";#N/A,#N/A,FALSE,"Assumptions"}</definedName>
    <definedName name="staffing2_5_3">{#N/A,#N/A,FALSE,"Assessment";#N/A,#N/A,FALSE,"Staffing";#N/A,#N/A,FALSE,"Hires";#N/A,#N/A,FALSE,"Assumptions"}</definedName>
    <definedName name="staffing2_5_4">{#N/A,#N/A,FALSE,"Assessment";#N/A,#N/A,FALSE,"Staffing";#N/A,#N/A,FALSE,"Hires";#N/A,#N/A,FALSE,"Assumptions"}</definedName>
    <definedName name="staffing2_5_5">{#N/A,#N/A,FALSE,"Assessment";#N/A,#N/A,FALSE,"Staffing";#N/A,#N/A,FALSE,"Hires";#N/A,#N/A,FALSE,"Assumptions"}</definedName>
    <definedName name="Staffing3">{#N/A,#N/A,FALSE,"Assessment";#N/A,#N/A,FALSE,"Staffing";#N/A,#N/A,FALSE,"Hires";#N/A,#N/A,FALSE,"Assumptions"}</definedName>
    <definedName name="Staffing3_1">{#N/A,#N/A,FALSE,"Assessment";#N/A,#N/A,FALSE,"Staffing";#N/A,#N/A,FALSE,"Hires";#N/A,#N/A,FALSE,"Assumptions"}</definedName>
    <definedName name="Staffing3_1_1">{#N/A,#N/A,FALSE,"Assessment";#N/A,#N/A,FALSE,"Staffing";#N/A,#N/A,FALSE,"Hires";#N/A,#N/A,FALSE,"Assumptions"}</definedName>
    <definedName name="Staffing3_1_2">{#N/A,#N/A,FALSE,"Assessment";#N/A,#N/A,FALSE,"Staffing";#N/A,#N/A,FALSE,"Hires";#N/A,#N/A,FALSE,"Assumptions"}</definedName>
    <definedName name="Staffing3_1_3">{#N/A,#N/A,FALSE,"Assessment";#N/A,#N/A,FALSE,"Staffing";#N/A,#N/A,FALSE,"Hires";#N/A,#N/A,FALSE,"Assumptions"}</definedName>
    <definedName name="Staffing3_1_4">{#N/A,#N/A,FALSE,"Assessment";#N/A,#N/A,FALSE,"Staffing";#N/A,#N/A,FALSE,"Hires";#N/A,#N/A,FALSE,"Assumptions"}</definedName>
    <definedName name="Staffing3_1_5">{#N/A,#N/A,FALSE,"Assessment";#N/A,#N/A,FALSE,"Staffing";#N/A,#N/A,FALSE,"Hires";#N/A,#N/A,FALSE,"Assumptions"}</definedName>
    <definedName name="Staffing3_2">{#N/A,#N/A,FALSE,"Assessment";#N/A,#N/A,FALSE,"Staffing";#N/A,#N/A,FALSE,"Hires";#N/A,#N/A,FALSE,"Assumptions"}</definedName>
    <definedName name="Staffing3_2_1">{#N/A,#N/A,FALSE,"Assessment";#N/A,#N/A,FALSE,"Staffing";#N/A,#N/A,FALSE,"Hires";#N/A,#N/A,FALSE,"Assumptions"}</definedName>
    <definedName name="Staffing3_2_2">{#N/A,#N/A,FALSE,"Assessment";#N/A,#N/A,FALSE,"Staffing";#N/A,#N/A,FALSE,"Hires";#N/A,#N/A,FALSE,"Assumptions"}</definedName>
    <definedName name="Staffing3_2_3">{#N/A,#N/A,FALSE,"Assessment";#N/A,#N/A,FALSE,"Staffing";#N/A,#N/A,FALSE,"Hires";#N/A,#N/A,FALSE,"Assumptions"}</definedName>
    <definedName name="Staffing3_2_4">{#N/A,#N/A,FALSE,"Assessment";#N/A,#N/A,FALSE,"Staffing";#N/A,#N/A,FALSE,"Hires";#N/A,#N/A,FALSE,"Assumptions"}</definedName>
    <definedName name="Staffing3_2_5">{#N/A,#N/A,FALSE,"Assessment";#N/A,#N/A,FALSE,"Staffing";#N/A,#N/A,FALSE,"Hires";#N/A,#N/A,FALSE,"Assumptions"}</definedName>
    <definedName name="Staffing3_3">{#N/A,#N/A,FALSE,"Assessment";#N/A,#N/A,FALSE,"Staffing";#N/A,#N/A,FALSE,"Hires";#N/A,#N/A,FALSE,"Assumptions"}</definedName>
    <definedName name="Staffing3_3_1">{#N/A,#N/A,FALSE,"Assessment";#N/A,#N/A,FALSE,"Staffing";#N/A,#N/A,FALSE,"Hires";#N/A,#N/A,FALSE,"Assumptions"}</definedName>
    <definedName name="Staffing3_3_2">{#N/A,#N/A,FALSE,"Assessment";#N/A,#N/A,FALSE,"Staffing";#N/A,#N/A,FALSE,"Hires";#N/A,#N/A,FALSE,"Assumptions"}</definedName>
    <definedName name="Staffing3_3_3">{#N/A,#N/A,FALSE,"Assessment";#N/A,#N/A,FALSE,"Staffing";#N/A,#N/A,FALSE,"Hires";#N/A,#N/A,FALSE,"Assumptions"}</definedName>
    <definedName name="Staffing3_3_4">{#N/A,#N/A,FALSE,"Assessment";#N/A,#N/A,FALSE,"Staffing";#N/A,#N/A,FALSE,"Hires";#N/A,#N/A,FALSE,"Assumptions"}</definedName>
    <definedName name="Staffing3_3_5">{#N/A,#N/A,FALSE,"Assessment";#N/A,#N/A,FALSE,"Staffing";#N/A,#N/A,FALSE,"Hires";#N/A,#N/A,FALSE,"Assumptions"}</definedName>
    <definedName name="Staffing3_4">{#N/A,#N/A,FALSE,"Assessment";#N/A,#N/A,FALSE,"Staffing";#N/A,#N/A,FALSE,"Hires";#N/A,#N/A,FALSE,"Assumptions"}</definedName>
    <definedName name="Staffing3_4_1">{#N/A,#N/A,FALSE,"Assessment";#N/A,#N/A,FALSE,"Staffing";#N/A,#N/A,FALSE,"Hires";#N/A,#N/A,FALSE,"Assumptions"}</definedName>
    <definedName name="Staffing3_4_2">{#N/A,#N/A,FALSE,"Assessment";#N/A,#N/A,FALSE,"Staffing";#N/A,#N/A,FALSE,"Hires";#N/A,#N/A,FALSE,"Assumptions"}</definedName>
    <definedName name="Staffing3_4_3">{#N/A,#N/A,FALSE,"Assessment";#N/A,#N/A,FALSE,"Staffing";#N/A,#N/A,FALSE,"Hires";#N/A,#N/A,FALSE,"Assumptions"}</definedName>
    <definedName name="Staffing3_4_4">{#N/A,#N/A,FALSE,"Assessment";#N/A,#N/A,FALSE,"Staffing";#N/A,#N/A,FALSE,"Hires";#N/A,#N/A,FALSE,"Assumptions"}</definedName>
    <definedName name="Staffing3_4_5">{#N/A,#N/A,FALSE,"Assessment";#N/A,#N/A,FALSE,"Staffing";#N/A,#N/A,FALSE,"Hires";#N/A,#N/A,FALSE,"Assumptions"}</definedName>
    <definedName name="Staffing3_5">{#N/A,#N/A,FALSE,"Assessment";#N/A,#N/A,FALSE,"Staffing";#N/A,#N/A,FALSE,"Hires";#N/A,#N/A,FALSE,"Assumptions"}</definedName>
    <definedName name="Staffing3_5_1">{#N/A,#N/A,FALSE,"Assessment";#N/A,#N/A,FALSE,"Staffing";#N/A,#N/A,FALSE,"Hires";#N/A,#N/A,FALSE,"Assumptions"}</definedName>
    <definedName name="Staffing3_5_2">{#N/A,#N/A,FALSE,"Assessment";#N/A,#N/A,FALSE,"Staffing";#N/A,#N/A,FALSE,"Hires";#N/A,#N/A,FALSE,"Assumptions"}</definedName>
    <definedName name="Staffing3_5_3">{#N/A,#N/A,FALSE,"Assessment";#N/A,#N/A,FALSE,"Staffing";#N/A,#N/A,FALSE,"Hires";#N/A,#N/A,FALSE,"Assumptions"}</definedName>
    <definedName name="Staffing3_5_4">{#N/A,#N/A,FALSE,"Assessment";#N/A,#N/A,FALSE,"Staffing";#N/A,#N/A,FALSE,"Hires";#N/A,#N/A,FALSE,"Assumptions"}</definedName>
    <definedName name="Staffing3_5_5">{#N/A,#N/A,FALSE,"Assessment";#N/A,#N/A,FALSE,"Staffing";#N/A,#N/A,FALSE,"Hires";#N/A,#N/A,FALSE,"Assumptions"}</definedName>
    <definedName name="StandAlone">"$B$12"</definedName>
    <definedName name="StandAloneStandard" localSheetId="4">MATCH("Standalone office apps - standard", Categories,0)</definedName>
    <definedName name="StandAloneStandard" localSheetId="7">MATCH("Standalone office apps - standard", Categories,0)</definedName>
    <definedName name="StandAloneStandard">MATCH("Standalone office apps - standard", Categories,0)</definedName>
    <definedName name="StandAloneStandardTotal" localSheetId="4">MATCH("Standalone Office Apps - Standard?*", Categories,0)</definedName>
    <definedName name="StandAloneStandardTotal" localSheetId="7">MATCH("Standalone Office Apps - Standard?*", Categories,0)</definedName>
    <definedName name="StandAloneStandardTotal">MATCH("Standalone Office Apps - Standard?*", Categories,0)</definedName>
    <definedName name="StandAloneUpgrade" localSheetId="4">MATCH("Standalone office apps - upgrade", Categories,0)</definedName>
    <definedName name="StandAloneUpgrade" localSheetId="7">MATCH("Standalone office apps - upgrade", Categories,0)</definedName>
    <definedName name="StandAloneUpgrade">MATCH("Standalone office apps - upgrade", Categories,0)</definedName>
    <definedName name="StandAloneUpgradeTotal" localSheetId="4">MATCH("Standalone Office Apps - Upgrade?*", Categories,0)</definedName>
    <definedName name="StandAloneUpgradeTotal" localSheetId="7">MATCH("Standalone Office Apps - Upgrade?*", Categories,0)</definedName>
    <definedName name="StandAloneUpgradeTotal">MATCH("Standalone Office Apps - Upgrade?*", Categories,0)</definedName>
    <definedName name="Standard">#REF!</definedName>
    <definedName name="Standard_Postage_Rate">#REF!</definedName>
    <definedName name="standard1">{"YTD-Total",#N/A,FALSE,"Provision"}</definedName>
    <definedName name="stands">{"FCB_ALL",#N/A,FALSE,"FCB";"GREY_ALL",#N/A,FALSE,"GREY"}</definedName>
    <definedName name="stands1">{"FCB_ALL",#N/A,FALSE,"FCB";"GREY_ALL",#N/A,FALSE,"GREY"}</definedName>
    <definedName name="staples">#REF!</definedName>
    <definedName name="staples_cost">#REF!</definedName>
    <definedName name="staples_list">#REF!</definedName>
    <definedName name="Staples_SKU">#REF!</definedName>
    <definedName name="STAPLES1">#REF!</definedName>
    <definedName name="staplesdesc">#REF!</definedName>
    <definedName name="staplesretail">#REF!</definedName>
    <definedName name="Stapmay">#REF!</definedName>
    <definedName name="star">#REF!</definedName>
    <definedName name="Staril">{#N/A,#N/A,FALSE,"REPORT"}</definedName>
    <definedName name="Staril_1">#REF!</definedName>
    <definedName name="Staril_2">{#N/A,#N/A,FALSE,"REPORT"}</definedName>
    <definedName name="Staril_3">{#N/A,#N/A,FALSE,"REPORT"}</definedName>
    <definedName name="Staril_4">{#N/A,#N/A,FALSE,"REPORT"}</definedName>
    <definedName name="START">#REF!</definedName>
    <definedName name="START2">#REF!</definedName>
    <definedName name="StartDate">#REF!</definedName>
    <definedName name="StartEBITDA">#REF!</definedName>
    <definedName name="Startpack">{#N/A,#N/A,FALSE,"Summary"}</definedName>
    <definedName name="StartSearchForDataRange">INDIRECT("s1")</definedName>
    <definedName name="STATE">"*READY"</definedName>
    <definedName name="statevol">#REF!</definedName>
    <definedName name="Static_Name">#REF!</definedName>
    <definedName name="Statistics">{#N/A,#N/A,FALSE,"Summary Expenses";#N/A,#N/A,FALSE,"SUBACUTE";#N/A,#N/A,FALSE,"Expense Allocation";#N/A,#N/A,FALSE,"Cost Per Day";#N/A,#N/A,FALSE,"Purchased Services";#N/A,#N/A,FALSE,"Start Up Costs";#N/A,#N/A,FALSE,"Capital Costs"}</definedName>
    <definedName name="Stats">{#N/A,#N/A,TRUE,"Pro Forma";#N/A,#N/A,TRUE,"PF_Bal";#N/A,#N/A,TRUE,"PF_INC";#N/A,#N/A,TRUE,"CBE";#N/A,#N/A,TRUE,"SWK"}</definedName>
    <definedName name="Status">#REF!</definedName>
    <definedName name="StatusFlag">#REF!</definedName>
    <definedName name="StatusOptions">#REF!</definedName>
    <definedName name="stbhgthnsrt">{#N/A,#N/A,TRUE,"Mkt Assumptions";#N/A,#N/A,TRUE,"Income_Statement";#N/A,#N/A,TRUE,"Balance_Sheet";#N/A,#N/A,TRUE,"Cash_Flow_Stmt";#N/A,#N/A,TRUE,"Debt_Repayment";#N/A,#N/A,TRUE,"Ratio_Analysis";#N/A,#N/A,TRUE,"Inc_Stmt_Assumptions"}</definedName>
    <definedName name="Std">#REF!</definedName>
    <definedName name="stdgklugh">#REF!</definedName>
    <definedName name="stdhg">{#N/A,#N/A,FALSE,"Aging Summary";#N/A,#N/A,FALSE,"Ratio Analysis";#N/A,#N/A,FALSE,"Test 120 Day Accts";#N/A,#N/A,FALSE,"Tickmarks"}</definedName>
    <definedName name="stdhg_1">#REF!</definedName>
    <definedName name="stdhga">{#N/A,#N/A,FALSE,"Aging Summary";#N/A,#N/A,FALSE,"Ratio Analysis";#N/A,#N/A,FALSE,"Test 120 Day Accts";#N/A,#N/A,FALSE,"Tickmarks"}</definedName>
    <definedName name="stef">#REF!</definedName>
    <definedName name="stef_1">{#N/A,#N/A,TRUE,"Cover sheet";#N/A,#N/A,TRUE,"Summary";#N/A,#N/A,TRUE,"Key Assumptions";#N/A,#N/A,TRUE,"Profit &amp; Loss";#N/A,#N/A,TRUE,"Balance Sheet";#N/A,#N/A,TRUE,"Cashflow";#N/A,#N/A,TRUE,"IRR";#N/A,#N/A,TRUE,"Ratios";#N/A,#N/A,TRUE,"Debt analysis"}</definedName>
    <definedName name="stef_2">{#N/A,#N/A,TRUE,"Cover sheet";#N/A,#N/A,TRUE,"Summary";#N/A,#N/A,TRUE,"Key Assumptions";#N/A,#N/A,TRUE,"Profit &amp; Loss";#N/A,#N/A,TRUE,"Balance Sheet";#N/A,#N/A,TRUE,"Cashflow";#N/A,#N/A,TRUE,"IRR";#N/A,#N/A,TRUE,"Ratios";#N/A,#N/A,TRUE,"Debt analysis"}</definedName>
    <definedName name="Stelco">{"one",#N/A,TRUE,"Alaska";"two",#N/A,TRUE,"Alaska";"three",#N/A,TRUE,"Alaska";"four",#N/A,TRUE,"Alaska"}</definedName>
    <definedName name="steph">{#N/A,#N/A,FALSE,"Cover";"Short outputs",#N/A,FALSE,"Outputs";#N/A,#N/A,FALSE,"Control (In)";"tesco summary",#N/A,FALSE,"Tesco";"Outputs and Co summaries",#N/A,FALSE,"Sainsbury";"Outputs and Co Summaries",#N/A,FALSE,"Carrefour";"Outputs and Co summaries",#N/A,FALSE,"Co D";"Outputs and Co summaries",#N/A,FALSE,"Co E"}</definedName>
    <definedName name="steph_1">{#N/A,#N/A,FALSE,"Cover";"Short outputs",#N/A,FALSE,"Outputs";#N/A,#N/A,FALSE,"Control (In)";"tesco summary",#N/A,FALSE,"Tesco";"Outputs and Co summaries",#N/A,FALSE,"Sainsbury";"Outputs and Co Summaries",#N/A,FALSE,"Carrefour";"Outputs and Co summaries",#N/A,FALSE,"Co D";"Outputs and Co summaries",#N/A,FALSE,"Co E"}</definedName>
    <definedName name="steph_2">{#N/A,#N/A,FALSE,"Cover";"Short outputs",#N/A,FALSE,"Outputs";#N/A,#N/A,FALSE,"Control (In)";"tesco summary",#N/A,FALSE,"Tesco";"Outputs and Co summaries",#N/A,FALSE,"Sainsbury";"Outputs and Co Summaries",#N/A,FALSE,"Carrefour";"Outputs and Co summaries",#N/A,FALSE,"Co D";"Outputs and Co summaries",#N/A,FALSE,"Co E"}</definedName>
    <definedName name="steve">{#N/A,#N/A,FALSE,"Bakersfield PCs";#N/A,#N/A,FALSE,"Bremer PCs";#N/A,#N/A,FALSE,"Bakersfield Notebooks"}</definedName>
    <definedName name="steve2">{#N/A,#N/A,FALSE,"Bakersfield PCs";#N/A,#N/A,FALSE,"Bremer PCs";#N/A,#N/A,FALSE,"Bakersfield Notebooks"}</definedName>
    <definedName name="steve3">{#N/A,#N/A,FALSE,"Bakersfield PCs";#N/A,#N/A,FALSE,"Bremer PCs";#N/A,#N/A,FALSE,"Bakersfield Notebooks"}</definedName>
    <definedName name="STGOutput">#REF!</definedName>
    <definedName name="sthkshkshk">#REF!</definedName>
    <definedName name="sthkshkshk_1">#REF!</definedName>
    <definedName name="sthx">{#N/A,#N/A,FALSE,"Capital Costs";#N/A,#N/A,FALSE,"Depreciation (Book)";#N/A,#N/A,FALSE,"Depreciation (Tax)"}</definedName>
    <definedName name="STK_PRICE">#REF!</definedName>
    <definedName name="stksthkstyk">#REF!</definedName>
    <definedName name="stksthkstyk_1">#REF!</definedName>
    <definedName name="STOCK">#REF!</definedName>
    <definedName name="STOCK_BASED">"STOCK_BASED"</definedName>
    <definedName name="Stockdata">#REF!</definedName>
    <definedName name="StockGroup">#REF!</definedName>
    <definedName name="StockList">OFFSET(#REF!,0,0,COUNTA(#REF!),COUNTA(#REF!))</definedName>
    <definedName name="stockprices">#REF!</definedName>
    <definedName name="stocks">#REF!</definedName>
    <definedName name="StockValNoDemo">#REF!</definedName>
    <definedName name="stop">{"Headcount Worksheet",#N/A,FALSE,"HEADCOUNT"}</definedName>
    <definedName name="stopit">{#N/A,#N/A,FALSE,"RECEIVABLES";#N/A,#N/A,FALSE,"TRADE RECEIVABLES";#N/A,#N/A,FALSE,"COLLECTION DAYS";#N/A,#N/A,FALSE,"PRODUCTION INVENTORY";#N/A,#N/A,FALSE,"PITO";#N/A,#N/A,FALSE,"NOA"}</definedName>
    <definedName name="StorePct">#REF!</definedName>
    <definedName name="stp">#REF!</definedName>
    <definedName name="strange">#REF!</definedName>
    <definedName name="strange2">#REF!</definedName>
    <definedName name="strat">{#N/A,#N/A,FALSE,"Total";#N/A,#N/A,FALSE,"ProjNet";#N/A,#N/A,FALSE,"DdgPlns";#N/A,#N/A,FALSE,"DLWeb";#N/A,#N/A,FALSE,"CAPOffcOnln";#N/A,#N/A,FALSE,"Directrs";#N/A,#N/A,FALSE,"CAD";#N/A,#N/A,FALSE,"SwtsSpec";#N/A,#N/A,FALSE,"ProdNews";#N/A,#N/A,FALSE,"Infrastrc";#N/A,#N/A,FALSE,"Mkting"}</definedName>
    <definedName name="Strategic_Acquiror_Bed_Concentration___Pro_forma_overlap_states">"Page3"</definedName>
    <definedName name="STRATEGY">#REF!</definedName>
    <definedName name="StratPlanAP">{#N/A,#N/A,FALSE,"Pharm";#N/A,#N/A,FALSE,"WWCM"}</definedName>
    <definedName name="StratPlanAP_1">#REF!</definedName>
    <definedName name="StratPlanAP_2">{#N/A,#N/A,FALSE,"Pharm";#N/A,#N/A,FALSE,"WWCM"}</definedName>
    <definedName name="StratPlanAP_3">{#N/A,#N/A,FALSE,"Pharm";#N/A,#N/A,FALSE,"WWCM"}</definedName>
    <definedName name="StratPlanAP_4">{#N/A,#N/A,FALSE,"Pharm";#N/A,#N/A,FALSE,"WWCM"}</definedName>
    <definedName name="strawberry">#REF!</definedName>
    <definedName name="strawberry_cheese.">#REF!</definedName>
    <definedName name="strawberry_daiquiri">#REF!</definedName>
    <definedName name="Streams">#REF!</definedName>
    <definedName name="strh">{0}</definedName>
    <definedName name="strtt">{0}</definedName>
    <definedName name="stsg">{"Network Summary",#N/A,TRUE,"Summary";"Piping Summary",#N/A,TRUE," Piping";"Meters Summary",#N/A,TRUE,"Meters &amp; Connections";"Connections Summary",#N/A,TRUE,"Meters &amp; Connections";"Stations Summary",#N/A,TRUE,"Stations Pivot"}</definedName>
    <definedName name="stsg_1">#REF!</definedName>
    <definedName name="stsga">{"Network Summary",#N/A,TRUE,"Summary";"Piping Summary",#N/A,TRUE," Piping";"Meters Summary",#N/A,TRUE,"Meters &amp; Connections";"Connections Summary",#N/A,TRUE,"Meters &amp; Connections";"Stations Summary",#N/A,TRUE,"Stations Pivot"}</definedName>
    <definedName name="Stub">#REF!</definedName>
    <definedName name="STUB_AVG_FORM">#REF!</definedName>
    <definedName name="STUB_END_FORM">#REF!</definedName>
    <definedName name="Stub_Header1">#REF!</definedName>
    <definedName name="Stub_Header2">#REF!</definedName>
    <definedName name="Stub_Header3">#REF!</definedName>
    <definedName name="STUB_INT">#REF!</definedName>
    <definedName name="STUBINT_BEG">#REF!</definedName>
    <definedName name="stud13">#REF!</definedName>
    <definedName name="stud13_1">#REF!</definedName>
    <definedName name="stuff">{"TOTAL",#N/A,FALSE,"A";"FISCAL94",#N/A,FALSE,"A";"FISCAL95",#N/A,FALSE,"A";"FISCAL96",#N/A,FALSE,"A";"misc page",#N/A,FALSE,"A"}</definedName>
    <definedName name="stuffs">{"TOTAL",#N/A,FALSE,"A";"FISCAL94",#N/A,FALSE,"A";"FISCAL95",#N/A,FALSE,"A";"FISCAL96",#N/A,FALSE,"A";"misc page",#N/A,FALSE,"A"}</definedName>
    <definedName name="stupid">{#N/A,#N/A,FALSE,"S1 Theatre Sum";#N/A,#N/A,FALSE,"S2 U.S. B.S.POS";#N/A,#N/A,FALSE,"S3 US POS";#N/A,#N/A,FALSE,"S4 Family POS";#N/A,#N/A,FALSE,"S5 Ship vs POS";#N/A,#N/A,FALSE,"S6 Top VAR"}</definedName>
    <definedName name="stupid2">{#N/A,#N/A,FALSE,"s1 WG by Prod Family";#N/A,#N/A,FALSE,"s2 Access Fam BSP";#N/A,#N/A,FALSE,"s3 Qtr Book by Theatre";#N/A,#N/A,FALSE,"s4.Theatre Summary";#N/A,#N/A,FALSE,"s5 WW Book by Family";#N/A,#N/A,FALSE,"s6 VAR Overlap";#N/A,#N/A,FALSE,"s7.Avg Daily POS";#N/A,#N/A,FALSE,"s8 Access Ship vs POS Fam";#N/A,#N/A,FALSE,"s9 Access Ship vs POS 2500";#N/A,#N/A,FALSE,"s10 WG Ship vs POS family";#N/A,#N/A,FALSE,"s11 WG Stk Rotate"}</definedName>
    <definedName name="stupidwho">{#N/A,#N/A,FALSE,"S1 Theatre Sum";#N/A,#N/A,FALSE,"S2 U.S. B.S.POS";#N/A,#N/A,FALSE,"S3 US POS";#N/A,#N/A,FALSE,"S4 Family POS";#N/A,#N/A,FALSE,"S5 Ship vs POS";#N/A,#N/A,FALSE,"S6 Top VAR"}</definedName>
    <definedName name="stupidwho2">{#N/A,#N/A,FALSE,"s1 WG by Prod Family";#N/A,#N/A,FALSE,"s2 Access Fam BSP";#N/A,#N/A,FALSE,"s3 Qtr Book by Theatre";#N/A,#N/A,FALSE,"s4.Theatre Summary";#N/A,#N/A,FALSE,"s5 WW Book by Family";#N/A,#N/A,FALSE,"s6 VAR Overlap";#N/A,#N/A,FALSE,"s7.Avg Daily POS";#N/A,#N/A,FALSE,"s8 Access Ship vs POS Fam";#N/A,#N/A,FALSE,"s9 Access Ship vs POS 2500";#N/A,#N/A,FALSE,"s10 WG Ship vs POS family";#N/A,#N/A,FALSE,"s11 WG Stk Rotate"}</definedName>
    <definedName name="STWBD_StatToolsHistogram_BinMaximum">" 1.01E+300"</definedName>
    <definedName name="STWBD_StatToolsHistogram_BinMinimum">" 1.01E+300"</definedName>
    <definedName name="STWBD_StatToolsHistogram_DefaultDataFormat">" 0"</definedName>
    <definedName name="STWBD_StatToolsHistogram_HasDefaultInfo">"TRUE"</definedName>
    <definedName name="STWBD_StatToolsHistogram_NumBins">"-32767"</definedName>
    <definedName name="STWBD_StatToolsHistogram_VariableList">1</definedName>
    <definedName name="STWBD_StatToolsHistogram_VariableList_1">"U_x0001_VG2A833B21_x0001_"</definedName>
    <definedName name="STWBD_StatToolsHistogram_VarSelectorDefaultDataSet">"DG1BACFB23"</definedName>
    <definedName name="STWBD_StatToolsHistogram_XAxisStyle">" 0"</definedName>
    <definedName name="STWBD_StatToolsHistogram_YAxisStyle">" 0"</definedName>
    <definedName name="STWBD_StatToolsOneVarSummary_Count">"FALSE"</definedName>
    <definedName name="STWBD_StatToolsOneVarSummary_DefaultDataFormat">" 0"</definedName>
    <definedName name="STWBD_StatToolsOneVarSummary_FirstQuartile">"FALSE"</definedName>
    <definedName name="STWBD_StatToolsOneVarSummary_HasDefaultInfo">"TRUE"</definedName>
    <definedName name="STWBD_StatToolsOneVarSummary_InterQuartileRange">"FALSE"</definedName>
    <definedName name="STWBD_StatToolsOneVarSummary_Kurtosis">"FALSE"</definedName>
    <definedName name="STWBD_StatToolsOneVarSummary_Maximum">"TRUE"</definedName>
    <definedName name="STWBD_StatToolsOneVarSummary_Mean">"TRUE"</definedName>
    <definedName name="STWBD_StatToolsOneVarSummary_MeanAbsDeviation">"FALSE"</definedName>
    <definedName name="STWBD_StatToolsOneVarSummary_Median">"TRUE"</definedName>
    <definedName name="STWBD_StatToolsOneVarSummary_Minimum">"TRUE"</definedName>
    <definedName name="STWBD_StatToolsOneVarSummary_OtherPercentiles">"TRUE"</definedName>
    <definedName name="STWBD_StatToolsOneVarSummary_PercentileList">" .01, .025, .05, .1, .2, .3, .4, .5, .6, .7, .8, .9, .95"</definedName>
    <definedName name="STWBD_StatToolsOneVarSummary_Range">"FALSE"</definedName>
    <definedName name="STWBD_StatToolsOneVarSummary_Skewness">"FALSE"</definedName>
    <definedName name="STWBD_StatToolsOneVarSummary_StandardDeviation">"TRUE"</definedName>
    <definedName name="STWBD_StatToolsOneVarSummary_Sum">"FALSE"</definedName>
    <definedName name="STWBD_StatToolsOneVarSummary_ThirdQuartile">"FALSE"</definedName>
    <definedName name="STWBD_StatToolsOneVarSummary_VariableList">1</definedName>
    <definedName name="STWBD_StatToolsOneVarSummary_VariableList_1">"U_x0001_VG2A833B21_x0001_"</definedName>
    <definedName name="STWBD_StatToolsOneVarSummary_Variance">"TRUE"</definedName>
    <definedName name="STWBD_StatToolsOneVarSummary_VarSelectorDefaultDataSet">"DG1BACFB23"</definedName>
    <definedName name="styyr">{#N/A,#N/A,FALSE,"Summ";"Sens2",#N/A,FALSE,"PF";"PF Page1",#N/A,FALSE,"PF";"PF Page2",#N/A,FALSE,"PF";"PF Page3",#N/A,FALSE,"PF";"Sens1",#N/A,FALSE,"PF"}</definedName>
    <definedName name="Subcons">{"ALPHATEC ROLLUP SUMMAR",#N/A,FALSE,"ALPHATEC RUP"}</definedName>
    <definedName name="Subcons2">{"ALPHATEC ROLLUP SUMMAR",#N/A,FALSE,"ALPHATEC RUP"}</definedName>
    <definedName name="SubL50">#REF!</definedName>
    <definedName name="SubO50">#REF!</definedName>
    <definedName name="subpart">{#N/A,#N/A,FALSE,"Summary";#N/A,#N/A,FALSE,"Fed.State Prov";#N/A,#N/A,FALSE,"Foreign Prov";#N/A,#N/A,FALSE,"Thera Fgrn";#N/A,#N/A,FALSE,"CCD Fgrn";#N/A,#N/A,FALSE,"Biocine Fgrn";#N/A,#N/A,FALSE,"Vision Fgrn";#N/A,#N/A,FALSE,"Frgn vs Dom"}</definedName>
    <definedName name="subs">#REF!</definedName>
    <definedName name="subs00">#REF!</definedName>
    <definedName name="subs01">#REF!</definedName>
    <definedName name="subs99">#REF!</definedName>
    <definedName name="Subscriptions">#REF!</definedName>
    <definedName name="such">#REF!</definedName>
    <definedName name="suck">#REF!</definedName>
    <definedName name="sucker">#REF!</definedName>
    <definedName name="sucker2">#REF!</definedName>
    <definedName name="suckit">#REF!</definedName>
    <definedName name="SULoad">#REF!</definedName>
    <definedName name="Sum">{"Frequency Trend Analysis",#N/A,FALSE,"Trend";"Frequency Graph",#N/A,FALSE,"Trend";"Loss Cost Trend Analysis",#N/A,FALSE,"Trend";"Loss Cost Graph",#N/A,FALSE,"Trend";"Severity Trend Analysis",#N/A,FALSE,"Trend";"Severity Trend Graph",#N/A,FALSE,"Trend";"Graphs",#N/A,FALSE,"Trend Methods"}</definedName>
    <definedName name="sum_portfolio">#REF!</definedName>
    <definedName name="sumariaretanm">{#N/A,#N/A,FALSE,"Aging Summary";#N/A,#N/A,FALSE,"Ratio Analysis";#N/A,#N/A,FALSE,"Test 120 Day Accts";#N/A,#N/A,FALSE,"Tickmarks"}</definedName>
    <definedName name="summ">{"'DataPrep 4.0'!$A$1:$AG$75","'DataPrep 4.0'!$AH$13"}</definedName>
    <definedName name="SUMM_BALSHT">#REF!</definedName>
    <definedName name="SUMM_GAAPBS">#REF!</definedName>
    <definedName name="Summacc">#REF!</definedName>
    <definedName name="Summary">{#N/A,#N/A,FALSE,"Projections";#N/A,#N/A,FALSE,"AccrDil";#N/A,#N/A,FALSE,"PurchPriMult";#N/A,#N/A,FALSE,"Mults7_13";#N/A,#N/A,FALSE,"Mkt Mults";#N/A,#N/A,FALSE,"Acq Mults";#N/A,#N/A,FALSE,"StockPrices";#N/A,#N/A,FALSE,"Prem Paid";#N/A,#N/A,FALSE,"DCF";#N/A,#N/A,FALSE,"AUTO";#N/A,#N/A,FALSE,"Relative Trading";#N/A,#N/A,FALSE,"Mkt Val";#N/A,#N/A,FALSE,"Acq Val"}</definedName>
    <definedName name="SUMMARY_BOOK">{"page1",#N/A,FALSE,"GIRLBO";"page2",#N/A,FALSE,"GIRLBO";"page3",#N/A,FALSE,"GIRLBO";"page4",#N/A,FALSE,"GIRLBO";"page5",#N/A,FALSE,"GIRLBO"}</definedName>
    <definedName name="SUMMARY_BOOK_1">#REF!</definedName>
    <definedName name="SUMMARY_BOOK_1_1">{"page1",#N/A,FALSE,"GIRLBO";"page2",#N/A,FALSE,"GIRLBO";"page3",#N/A,FALSE,"GIRLBO";"page4",#N/A,FALSE,"GIRLBO";"page5",#N/A,FALSE,"GIRLBO"}</definedName>
    <definedName name="SUMMARY_BOOK_1_2">{"page1",#N/A,FALSE,"GIRLBO";"page2",#N/A,FALSE,"GIRLBO";"page3",#N/A,FALSE,"GIRLBO";"page4",#N/A,FALSE,"GIRLBO";"page5",#N/A,FALSE,"GIRLBO"}</definedName>
    <definedName name="SUMMARY_BOOK_1_3">{"page1",#N/A,FALSE,"GIRLBO";"page2",#N/A,FALSE,"GIRLBO";"page3",#N/A,FALSE,"GIRLBO";"page4",#N/A,FALSE,"GIRLBO";"page5",#N/A,FALSE,"GIRLBO"}</definedName>
    <definedName name="SUMMARY_BOOK_1_4">{"page1",#N/A,FALSE,"GIRLBO";"page2",#N/A,FALSE,"GIRLBO";"page3",#N/A,FALSE,"GIRLBO";"page4",#N/A,FALSE,"GIRLBO";"page5",#N/A,FALSE,"GIRLBO"}</definedName>
    <definedName name="SUMMARY_BOOK_1_5">{"page1",#N/A,FALSE,"GIRLBO";"page2",#N/A,FALSE,"GIRLBO";"page3",#N/A,FALSE,"GIRLBO";"page4",#N/A,FALSE,"GIRLBO";"page5",#N/A,FALSE,"GIRLBO"}</definedName>
    <definedName name="SUMMARY_BOOK_2">{"page1",#N/A,FALSE,"GIRLBO";"page2",#N/A,FALSE,"GIRLBO";"page3",#N/A,FALSE,"GIRLBO";"page4",#N/A,FALSE,"GIRLBO";"page5",#N/A,FALSE,"GIRLBO"}</definedName>
    <definedName name="SUMMARY_BOOK_2_1">{"page1",#N/A,FALSE,"GIRLBO";"page2",#N/A,FALSE,"GIRLBO";"page3",#N/A,FALSE,"GIRLBO";"page4",#N/A,FALSE,"GIRLBO";"page5",#N/A,FALSE,"GIRLBO"}</definedName>
    <definedName name="SUMMARY_BOOK_2_2">{"page1",#N/A,FALSE,"GIRLBO";"page2",#N/A,FALSE,"GIRLBO";"page3",#N/A,FALSE,"GIRLBO";"page4",#N/A,FALSE,"GIRLBO";"page5",#N/A,FALSE,"GIRLBO"}</definedName>
    <definedName name="SUMMARY_BOOK_2_3">{"page1",#N/A,FALSE,"GIRLBO";"page2",#N/A,FALSE,"GIRLBO";"page3",#N/A,FALSE,"GIRLBO";"page4",#N/A,FALSE,"GIRLBO";"page5",#N/A,FALSE,"GIRLBO"}</definedName>
    <definedName name="SUMMARY_BOOK_2_4">{"page1",#N/A,FALSE,"GIRLBO";"page2",#N/A,FALSE,"GIRLBO";"page3",#N/A,FALSE,"GIRLBO";"page4",#N/A,FALSE,"GIRLBO";"page5",#N/A,FALSE,"GIRLBO"}</definedName>
    <definedName name="SUMMARY_BOOK_2_5">{"page1",#N/A,FALSE,"GIRLBO";"page2",#N/A,FALSE,"GIRLBO";"page3",#N/A,FALSE,"GIRLBO";"page4",#N/A,FALSE,"GIRLBO";"page5",#N/A,FALSE,"GIRLBO"}</definedName>
    <definedName name="SUMMARY_BOOK_3">{"page1",#N/A,FALSE,"GIRLBO";"page2",#N/A,FALSE,"GIRLBO";"page3",#N/A,FALSE,"GIRLBO";"page4",#N/A,FALSE,"GIRLBO";"page5",#N/A,FALSE,"GIRLBO"}</definedName>
    <definedName name="SUMMARY_BOOK_3_1">{"page1",#N/A,FALSE,"GIRLBO";"page2",#N/A,FALSE,"GIRLBO";"page3",#N/A,FALSE,"GIRLBO";"page4",#N/A,FALSE,"GIRLBO";"page5",#N/A,FALSE,"GIRLBO"}</definedName>
    <definedName name="SUMMARY_BOOK_3_2">{"page1",#N/A,FALSE,"GIRLBO";"page2",#N/A,FALSE,"GIRLBO";"page3",#N/A,FALSE,"GIRLBO";"page4",#N/A,FALSE,"GIRLBO";"page5",#N/A,FALSE,"GIRLBO"}</definedName>
    <definedName name="SUMMARY_BOOK_3_3">{"page1",#N/A,FALSE,"GIRLBO";"page2",#N/A,FALSE,"GIRLBO";"page3",#N/A,FALSE,"GIRLBO";"page4",#N/A,FALSE,"GIRLBO";"page5",#N/A,FALSE,"GIRLBO"}</definedName>
    <definedName name="SUMMARY_BOOK_3_4">{"page1",#N/A,FALSE,"GIRLBO";"page2",#N/A,FALSE,"GIRLBO";"page3",#N/A,FALSE,"GIRLBO";"page4",#N/A,FALSE,"GIRLBO";"page5",#N/A,FALSE,"GIRLBO"}</definedName>
    <definedName name="SUMMARY_BOOK_3_5">{"page1",#N/A,FALSE,"GIRLBO";"page2",#N/A,FALSE,"GIRLBO";"page3",#N/A,FALSE,"GIRLBO";"page4",#N/A,FALSE,"GIRLBO";"page5",#N/A,FALSE,"GIRLBO"}</definedName>
    <definedName name="SUMMARY_BOOK_4">{"page1",#N/A,FALSE,"GIRLBO";"page2",#N/A,FALSE,"GIRLBO";"page3",#N/A,FALSE,"GIRLBO";"page4",#N/A,FALSE,"GIRLBO";"page5",#N/A,FALSE,"GIRLBO"}</definedName>
    <definedName name="SUMMARY_BOOK_4_1">{"page1",#N/A,FALSE,"GIRLBO";"page2",#N/A,FALSE,"GIRLBO";"page3",#N/A,FALSE,"GIRLBO";"page4",#N/A,FALSE,"GIRLBO";"page5",#N/A,FALSE,"GIRLBO"}</definedName>
    <definedName name="SUMMARY_BOOK_4_2">{"page1",#N/A,FALSE,"GIRLBO";"page2",#N/A,FALSE,"GIRLBO";"page3",#N/A,FALSE,"GIRLBO";"page4",#N/A,FALSE,"GIRLBO";"page5",#N/A,FALSE,"GIRLBO"}</definedName>
    <definedName name="SUMMARY_BOOK_4_3">{"page1",#N/A,FALSE,"GIRLBO";"page2",#N/A,FALSE,"GIRLBO";"page3",#N/A,FALSE,"GIRLBO";"page4",#N/A,FALSE,"GIRLBO";"page5",#N/A,FALSE,"GIRLBO"}</definedName>
    <definedName name="SUMMARY_BOOK_4_4">{"page1",#N/A,FALSE,"GIRLBO";"page2",#N/A,FALSE,"GIRLBO";"page3",#N/A,FALSE,"GIRLBO";"page4",#N/A,FALSE,"GIRLBO";"page5",#N/A,FALSE,"GIRLBO"}</definedName>
    <definedName name="SUMMARY_BOOK_4_5">{"page1",#N/A,FALSE,"GIRLBO";"page2",#N/A,FALSE,"GIRLBO";"page3",#N/A,FALSE,"GIRLBO";"page4",#N/A,FALSE,"GIRLBO";"page5",#N/A,FALSE,"GIRLBO"}</definedName>
    <definedName name="SUMMARY_BOOK_5">{"page1",#N/A,FALSE,"GIRLBO";"page2",#N/A,FALSE,"GIRLBO";"page3",#N/A,FALSE,"GIRLBO";"page4",#N/A,FALSE,"GIRLBO";"page5",#N/A,FALSE,"GIRLBO"}</definedName>
    <definedName name="SUMMARY_BOOK_5_1">{"page1",#N/A,FALSE,"GIRLBO";"page2",#N/A,FALSE,"GIRLBO";"page3",#N/A,FALSE,"GIRLBO";"page4",#N/A,FALSE,"GIRLBO";"page5",#N/A,FALSE,"GIRLBO"}</definedName>
    <definedName name="SUMMARY_BOOK_5_2">{"page1",#N/A,FALSE,"GIRLBO";"page2",#N/A,FALSE,"GIRLBO";"page3",#N/A,FALSE,"GIRLBO";"page4",#N/A,FALSE,"GIRLBO";"page5",#N/A,FALSE,"GIRLBO"}</definedName>
    <definedName name="SUMMARY_BOOK_5_3">{"page1",#N/A,FALSE,"GIRLBO";"page2",#N/A,FALSE,"GIRLBO";"page3",#N/A,FALSE,"GIRLBO";"page4",#N/A,FALSE,"GIRLBO";"page5",#N/A,FALSE,"GIRLBO"}</definedName>
    <definedName name="SUMMARY_BOOK_5_4">{"page1",#N/A,FALSE,"GIRLBO";"page2",#N/A,FALSE,"GIRLBO";"page3",#N/A,FALSE,"GIRLBO";"page4",#N/A,FALSE,"GIRLBO";"page5",#N/A,FALSE,"GIRLBO"}</definedName>
    <definedName name="SUMMARY_BOOK_5_5">{"page1",#N/A,FALSE,"GIRLBO";"page2",#N/A,FALSE,"GIRLBO";"page3",#N/A,FALSE,"GIRLBO";"page4",#N/A,FALSE,"GIRLBO";"page5",#N/A,FALSE,"GIRLBO"}</definedName>
    <definedName name="Summary_by_Product_Range">#REF!</definedName>
    <definedName name="Summary_Exit_Date">#REF!</definedName>
    <definedName name="Summary_Start_Date">#REF!</definedName>
    <definedName name="SUMMARY1">#REF!</definedName>
    <definedName name="SUMMARY11">#REF!</definedName>
    <definedName name="Summary2">{#N/A,#N/A,FALSE,"FACTSHEETS";#N/A,#N/A,FALSE,"pump";#N/A,#N/A,FALSE,"filter"}</definedName>
    <definedName name="summarycomp">#REF!</definedName>
    <definedName name="summaryty">#REF!</definedName>
    <definedName name="summaryty.">#REF!</definedName>
    <definedName name="summaryty._1">#REF!</definedName>
    <definedName name="summaryty_1">#REF!</definedName>
    <definedName name="sumprof">#REF!</definedName>
    <definedName name="sumval">{#N/A,#N/A,FALSE,"CONSOLIDATED";#N/A,#N/A,FALSE,"OCEAN";#N/A,#N/A,FALSE,"UNDERWATER";#N/A,#N/A,FALSE,"ELEC. WARFARE";#N/A,#N/A,FALSE,"POLARIS";#N/A,#N/A,FALSE,"CORPORATE";#N/A,#N/A,FALSE,"ELIMINATING";#N/A,#N/A,FALSE,"By Quarters"}</definedName>
    <definedName name="sun">#REF!</definedName>
    <definedName name="SUP">#REF!</definedName>
    <definedName name="super">{#N/A,#N/A,FALSE,"Rohstoffnotierungen";#N/A,#N/A,FALSE,"Umsatz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Super_Area_Name17">#REF!</definedName>
    <definedName name="Super_Area_Name18">#REF!</definedName>
    <definedName name="Super_Area_Name19">#REF!</definedName>
    <definedName name="Super_Area_Name20">#REF!</definedName>
    <definedName name="Super_Area_Name21">#REF!</definedName>
    <definedName name="Super_Area_Name22">#REF!</definedName>
    <definedName name="Super_Area_Name23">#REF!</definedName>
    <definedName name="Superpm">#REF!</definedName>
    <definedName name="supp">{#N/A,#N/A,FALSE,"Comp Balance";#N/A,#N/A,FALSE,"Sum Balance ";#N/A,#N/A,FALSE,"Balance Trend";#N/A,#N/A,FALSE,"Comp PL";#N/A,#N/A,FALSE,"PL";#N/A,#N/A,FALSE,"Sum PL";#N/A,#N/A,FALSE,"PL Trend";#N/A,#N/A,FALSE,"Change"}</definedName>
    <definedName name="SUPPLIER">#REF!</definedName>
    <definedName name="SUPPLIER_1">#REF!</definedName>
    <definedName name="Suppliers_1Period">#REF!</definedName>
    <definedName name="Suppliers_2Periods">#REF!</definedName>
    <definedName name="Support_Deferral">#REF!</definedName>
    <definedName name="Susan">{#N/A,#N/A,FALSE,"Revised cover";#N/A,#N/A,FALSE,"Trends";"main view",#N/A,FALSE,"As Reported";#N/A,#N/A,FALSE,"delegations";#N/A,#N/A,FALSE,"(un) Commited"}</definedName>
    <definedName name="SUZHOUACTUAL">#REF!</definedName>
    <definedName name="SV_AUTO_CONN_CATALOG">"HIP"</definedName>
    <definedName name="SV_AUTO_CONN_SERVER">"\\SERVER5\Acct\Sage\Version4\MAS90"</definedName>
    <definedName name="SV_DBTYPE">"115"</definedName>
    <definedName name="SV_ENCPT_AUTO_CONN_PASSWORD">"083096084083070112112109110089053050048064"</definedName>
    <definedName name="SV_ENCPT_AUTO_CONN_USER">"095094088070084082083084"</definedName>
    <definedName name="SV_ENCPT_LOGON_PWD">"078104085088070"</definedName>
    <definedName name="SV_ENCPT_LOGON_USER">"095094088070084084080096087083073084"</definedName>
    <definedName name="SV_PAS_PastelCompanyPath">"\\DPSA-APP2\pastel09\POWER\"</definedName>
    <definedName name="SV_PAS_PastelDatabase">"PAS10POWER"</definedName>
    <definedName name="SV_PAS_PervasiveServer">"DPSA-APP2"</definedName>
    <definedName name="SV_REPORT_CODE">"P8-FI05-2-0"</definedName>
    <definedName name="SV_REPORT_ID">"24"</definedName>
    <definedName name="SV_REPORT_NAME">"Board Report - Power Electric Switchboard"</definedName>
    <definedName name="SV_REPOSCODE">""</definedName>
    <definedName name="SV_SOLUTION_ID">"18"</definedName>
    <definedName name="SV_TENANT_CODE">"HIP"</definedName>
    <definedName name="SvcLabrPercntSvcRev">30%</definedName>
    <definedName name="SvcMatlPercntSvcRev">10%</definedName>
    <definedName name="svfs">{"comps2",#N/A,FALSE,"AERO";"footnotes",#N/A,FALSE,"AERO"}</definedName>
    <definedName name="sw">#REF!</definedName>
    <definedName name="swaw">{"TEXO2N2_VOL",#N/A,FALSE,"MTHLYVOL";"TEXH2_VOL",#N/A,FALSE,"MTHLYVOL";"LOUIS_VOL",#N/A,FALSE,"MTHLYVOL";"H2_VOL",#N/A,FALSE,"MTHLYVOL";"O2N2_VOL",#N/A,FALSE,"MTHLYVOL";"PACKAGE_VOL",#N/A,FALSE,"MTHLYVOL"}</definedName>
    <definedName name="swefawbeqweqwe">40014.650625</definedName>
    <definedName name="swetareawg">#REF!</definedName>
    <definedName name="swetareawg_1">#REF!</definedName>
    <definedName name="swhtbr">#REF!</definedName>
    <definedName name="swhtbr_1">#REF!</definedName>
    <definedName name="switch">#REF!</definedName>
    <definedName name="swq">{#N/A,"PURCHM",FALSE,"Business Analysis";#N/A,"SPADD",FALSE,"Business Analysis"}</definedName>
    <definedName name="swr">{"Polymers Details",#N/A,FALSE,"Current Yr";"Polymer Details",#N/A,FALSE,"Budget";"Polymer Details",#N/A,FALSE,"Prior Year"}</definedName>
    <definedName name="swsrehsrtusrt">#REF!</definedName>
    <definedName name="swsrehsrtusrt_1">#REF!</definedName>
    <definedName name="Swvu.ACC.">#REF!</definedName>
    <definedName name="Swvu.AFAC.">#REF!</definedName>
    <definedName name="Swvu.All.">#REF!</definedName>
    <definedName name="Swvu.Annual.">#REF!</definedName>
    <definedName name="Swvu.BS.">#REF!</definedName>
    <definedName name="Swvu.CapersView.">#REF!</definedName>
    <definedName name="Swvu.cash.">#REF!</definedName>
    <definedName name="Swvu.ELIMLUCRO.">#REF!</definedName>
    <definedName name="Swvu.ESTOQUES.">#REF!</definedName>
    <definedName name="Swvu.Fabio.">#REF!</definedName>
    <definedName name="Swvu.FRP_BACKLOG1.">#REF!</definedName>
    <definedName name="Swvu.FRP_backlog2.">#REF!</definedName>
    <definedName name="Swvu.IMSD._.Only.">#REF!</definedName>
    <definedName name="Swvu.income_statement.">#REF!,#REF!</definedName>
    <definedName name="Swvu.Japan_Capers_Ed_Pub.">#REF!</definedName>
    <definedName name="Swvu.KJP_CC.">#REF!</definedName>
    <definedName name="Swvu.LPERDAS.">#REF!</definedName>
    <definedName name="Swvu.mini._.master.">#REF!</definedName>
    <definedName name="Swvu.operating_segment.">#REF!</definedName>
    <definedName name="Swvu.profits.">#REF!</definedName>
    <definedName name="Swvu.Quarterly.">#REF!</definedName>
    <definedName name="Swvu.Quarterlycompare.">#REF!</definedName>
    <definedName name="Swvu.RES432.">#REF!</definedName>
    <definedName name="Swvu.summary1.">#REF!</definedName>
    <definedName name="Swvu.summary2.">#REF!</definedName>
    <definedName name="Swvu.summary3.">#REF!</definedName>
    <definedName name="Swvu.turnover.">#REF!</definedName>
    <definedName name="Swvu.vuehypo.">#REF!</definedName>
    <definedName name="SX">{#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SX_1">#REF!</definedName>
    <definedName name="SX_2">{#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SX_3">{#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SX_4">{#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sy100.">#REF!</definedName>
    <definedName name="Syndicates">{"861/1209 Conv Bar Chart",#N/A,FALSE,"Charts";"861 Conv Bar Chart",#N/A,FALSE,"Charts";"1209 Conv Bar Chart",#N/A,FALSE,"Charts"}</definedName>
    <definedName name="Synergy_Type">#REF!</definedName>
    <definedName name="synth">#REF!</definedName>
    <definedName name="synthese">#REF!</definedName>
    <definedName name="sys">#REF!</definedName>
    <definedName name="sysModelTitle">#REF!</definedName>
    <definedName name="systemedlp">#REF!</definedName>
    <definedName name="systemkey">#REF!</definedName>
    <definedName name="sysTimelineMonthly">#REF!</definedName>
    <definedName name="sysTimelineOpBalSht">#REF!</definedName>
    <definedName name="sz">{"Month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szf">{"FCB_ALL",#N/A,FALSE,"FCB"}</definedName>
    <definedName name="szfdf">{"inputs raw data",#N/A,TRUE,"INPUT"}</definedName>
    <definedName name="SZTKZKL">#REF!</definedName>
    <definedName name="szx">{"LAPO2N2",#N/A,FALSE,"CM"}</definedName>
    <definedName name="t">{#N/A,#N/A,FALSE,"INVWPs";#N/A,#N/A,FALSE,"INVchar";#N/A,#N/A,FALSE,"INVcomp";#N/A,#N/A,FALSE,"INVto";#N/A,#N/A,FALSE,"CATGRYdetail";#N/A,#N/A,FALSE,"INVrecon";#N/A,#N/A,FALSE,"INVStrat";#N/A,#N/A,FALSE,"Locations";#N/A,#N/A,FALSE,"COSTtestRS";#N/A,#N/A,FALSE,"COSTtestMFG";#N/A,#N/A,FALSE,"TESTcount";#N/A,#N/A,FALSE,"GMtest";#N/A,#N/A,FALSE,"APrecon";#N/A,#N/A,FALSE,"APtop10";#N/A,#N/A,FALSE,"APspread";#N/A,#N/A,FALSE,"OScks";#N/A,#N/A,FALSE,"APcontrol";#N/A,#N/A,FALSE,"APcomp";#N/A,#N/A,FALSE,"NPsch"}</definedName>
    <definedName name="t.2">{#N/A,#N/A,FALSE,"Umsatz EO BP";#N/A,#N/A,FALSE,"Umsatz EO OP";#N/A,#N/A,FALSE,"ER EO BP";#N/A,#N/A,FALSE,"ER EO OP";#N/A,#N/A,FALSE,"EA EO (2)";#N/A,#N/A,FALSE,"EA EO";#N/A,#N/A,FALSE,"EA EO (3)";#N/A,#N/A,FALSE,"EA EO (4)";#N/A,#N/A,FALSE,"KA EO  (2)";#N/A,#N/A,FALSE,"KA EO";#N/A,#N/A,FALSE,"KA EO  (3)";#N/A,#N/A,FALSE,"KA EO (4)"}</definedName>
    <definedName name="t.5">{#N/A,#N/A,FALSE,"Rohstoffnotierungen";#N/A,#N/A,FALSE,"Umsatz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t4wqd">#REF!</definedName>
    <definedName name="ta">{"BA detail",#N/A,FALSE,"Q3YTD "}</definedName>
    <definedName name="taag">#REF!</definedName>
    <definedName name="tabla">#REF!</definedName>
    <definedName name="tablaclase">#REF!</definedName>
    <definedName name="tablapoblación">#REF!</definedName>
    <definedName name="tablaposición">#REF!</definedName>
    <definedName name="tablapresentadopor">#REF!</definedName>
    <definedName name="tablaresultado">#REF!</definedName>
    <definedName name="tablaresultado2">#REF!</definedName>
    <definedName name="Table">#REF!</definedName>
    <definedName name="table2">#REF!</definedName>
    <definedName name="Table2IN1">#REF!</definedName>
    <definedName name="table3">#REF!</definedName>
    <definedName name="TABLE3857">#REF!</definedName>
    <definedName name="TableName">"Dummy"</definedName>
    <definedName name="Tables">#REF!</definedName>
    <definedName name="Tactical_Pricing">#REF!</definedName>
    <definedName name="tahoe">#REF!</definedName>
    <definedName name="tai.v4">{#N/A,#N/A,FALSE,"Umsatz EO BP";#N/A,#N/A,FALSE,"Umsatz EO OP";#N/A,#N/A,FALSE,"ER EO BP";#N/A,#N/A,FALSE,"ER EO OP";#N/A,#N/A,FALSE,"EA EO (2)";#N/A,#N/A,FALSE,"EA EO";#N/A,#N/A,FALSE,"EA EO (3)";#N/A,#N/A,FALSE,"EA EO (4)";#N/A,#N/A,FALSE,"KA EO  (2)";#N/A,#N/A,FALSE,"KA EO";#N/A,#N/A,FALSE,"KA EO  (3)";#N/A,#N/A,FALSE,"KA EO (4)"}</definedName>
    <definedName name="Tail.2">{#N/A,#N/A,FALSE,"KA CH  (2)"}</definedName>
    <definedName name="Takeout">#REF!</definedName>
    <definedName name="TANG.NW">#REF!</definedName>
    <definedName name="tangerine">#REF!</definedName>
    <definedName name="Tannaz">{#N/A,#N/A,FALSE,"defi";#N/A,#N/A,FALSE,"alt2max";#N/A,#N/A,FALSE,"alt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Tanya">{#N/A,#N/A,FALSE,"COVER";#N/A,#N/A,FALSE,"SUMP&amp;L";#N/A,#N/A,FALSE,"SUBSP&amp;L";#N/A,#N/A,FALSE,"SALESANAL"}</definedName>
    <definedName name="Tanya2">{#N/A,#N/A,FALSE,"COVER";#N/A,#N/A,FALSE,"SUMP&amp;L";#N/A,#N/A,FALSE,"SUBSP&amp;L";#N/A,#N/A,FALSE,"SALESANAL"}</definedName>
    <definedName name="Tanya3">{#N/A,#N/A,FALSE,"COVER";#N/A,#N/A,FALSE,"SUMP&amp;L";#N/A,#N/A,FALSE,"SUBSP&amp;L";#N/A,#N/A,FALSE,"SALESANAL"}</definedName>
    <definedName name="target">#REF!</definedName>
    <definedName name="target_capex01">#REF!</definedName>
    <definedName name="target_capex02">#REF!</definedName>
    <definedName name="target_capex03">#REF!</definedName>
    <definedName name="target_debt">#REF!</definedName>
    <definedName name="target_ebit00">#REF!</definedName>
    <definedName name="target_ebit01">#REF!</definedName>
    <definedName name="target_ebit02">#REF!</definedName>
    <definedName name="target_ebit03">#REF!</definedName>
    <definedName name="target_ebit04">#REF!</definedName>
    <definedName name="target_ebita01">#REF!</definedName>
    <definedName name="target_ebita02">#REF!</definedName>
    <definedName name="target_ebita03">#REF!</definedName>
    <definedName name="target_ebita04">#REF!</definedName>
    <definedName name="target_ebitda00">#REF!</definedName>
    <definedName name="target_ebitda01">#REF!</definedName>
    <definedName name="target_ebitda02">#REF!</definedName>
    <definedName name="target_ebitda03">#REF!</definedName>
    <definedName name="target_ebitda04">#REF!</definedName>
    <definedName name="target_ebitdar00">#REF!</definedName>
    <definedName name="target_ebitdar01">#REF!</definedName>
    <definedName name="target_ebitdar02">#REF!</definedName>
    <definedName name="target_ebitdar03">#REF!</definedName>
    <definedName name="target_ebitdar04">#REF!</definedName>
    <definedName name="target_market_cap">#REF!</definedName>
    <definedName name="target_minorities">#REF!</definedName>
    <definedName name="target_net_assets">#REF!</definedName>
    <definedName name="target_net_debt">#REF!</definedName>
    <definedName name="TARGET_NETICONE01">#REF!</definedName>
    <definedName name="target_netincome00">#REF!</definedName>
    <definedName name="target_netincome01">#REF!</definedName>
    <definedName name="target_netincome02">#REF!</definedName>
    <definedName name="target_netincome03">#REF!</definedName>
    <definedName name="target_netincome04">#REF!</definedName>
    <definedName name="target_netinterest">#REF!</definedName>
    <definedName name="target_netinterest00">#REF!</definedName>
    <definedName name="target_netinterest01">#REF!</definedName>
    <definedName name="target_netinterest02">#REF!</definedName>
    <definedName name="target_netinterest03">#REF!</definedName>
    <definedName name="target_netinterest04">#REF!</definedName>
    <definedName name="target_nosh">#REF!</definedName>
    <definedName name="target_sales01">#REF!</definedName>
    <definedName name="target_sales02">#REF!</definedName>
    <definedName name="target_sales03">#REF!</definedName>
    <definedName name="target_sales04">#REF!</definedName>
    <definedName name="target_shareprice">#REF!</definedName>
    <definedName name="Target_Working_Capital">#REF!</definedName>
    <definedName name="TargetDCF2">{#N/A,#N/A,FALSE,"Sheet1"}</definedName>
    <definedName name="targets">{#N/A,#N/A,FALSE,"Front Page";#N/A,#N/A,FALSE,"Mfg Var";#N/A,#N/A,FALSE,"Family Unit Cost Graphs";#N/A,#N/A,FALSE,"Product Cost Graphs";#N/A,#N/A,FALSE,"Unit Cost Setup";#N/A,#N/A,FALSE,"Yields";#N/A,#N/A,FALSE,"Emery";#N/A,#N/A,FALSE,"GI Pricing";#N/A,#N/A,FALSE,"Actuals";#N/A,#N/A,FALSE,"Forecast"}</definedName>
    <definedName name="targets3">{"'NWC03'!$C$81"}</definedName>
    <definedName name="targets4">{"'NWC03'!$C$81"}</definedName>
    <definedName name="tax">#REF!</definedName>
    <definedName name="Tax_Equalization">#REF!</definedName>
    <definedName name="Tax_Equity">#REF!</definedName>
    <definedName name="Tax_Form202">{#N/A,#N/A,FALSE,"A";#N/A,#N/A,FALSE,"B-TOT";#N/A,#N/A,FALSE,"Declaration1";#N/A,#N/A,FALSE,"Spravka1";#N/A,#N/A,FALSE,"A (2)";#N/A,#N/A,FALSE,"B-TOT (2)";#N/A,#N/A,FALSE,"Declaration1 (2)";#N/A,#N/A,FALSE,"Spravka1 (2)"}</definedName>
    <definedName name="Tax_Loan_Notes">#REF!</definedName>
    <definedName name="Tax_rate">#REF!</definedName>
    <definedName name="Tax_Shield">#REF!</definedName>
    <definedName name="taxcalc">{#N/A,#N/A,FALSE,"A";#N/A,#N/A,FALSE,"B-TOT";#N/A,#N/A,FALSE,"Declaration1";#N/A,#N/A,FALSE,"Spravka1";#N/A,#N/A,FALSE,"A (2)";#N/A,#N/A,FALSE,"B-TOT (2)";#N/A,#N/A,FALSE,"Declaration1 (2)";#N/A,#N/A,FALSE,"Spravka1 (2)"}</definedName>
    <definedName name="taxol">{#N/A,#N/A,FALSE,"Pharm";#N/A,#N/A,FALSE,"WWCM"}</definedName>
    <definedName name="taxol_1">#REF!</definedName>
    <definedName name="taxol_2">{#N/A,#N/A,FALSE,"Pharm";#N/A,#N/A,FALSE,"WWCM"}</definedName>
    <definedName name="taxol_3">{#N/A,#N/A,FALSE,"Pharm";#N/A,#N/A,FALSE,"WWCM"}</definedName>
    <definedName name="taxol_4">{#N/A,#N/A,FALSE,"Pharm";#N/A,#N/A,FALSE,"WWCM"}</definedName>
    <definedName name="Taxpb">#REF!</definedName>
    <definedName name="TaxRate">#REF!</definedName>
    <definedName name="TaxReturnAMT">#REF!</definedName>
    <definedName name="TaxReturnFTC">#REF!</definedName>
    <definedName name="TaxReturnGBC">#REF!</definedName>
    <definedName name="TaxReturnMTC">#REF!</definedName>
    <definedName name="TaxReturnOTC">#REF!</definedName>
    <definedName name="TaxReturnRegTax">#REF!</definedName>
    <definedName name="TaxReturnTI">#REF!</definedName>
    <definedName name="TaxTV">10%</definedName>
    <definedName name="TaxXL">5%</definedName>
    <definedName name="tb">{"EES_YTD_SNAP",#N/A,FALSE,"EES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tb_adj">#REF!</definedName>
    <definedName name="tb_adj1">#REF!</definedName>
    <definedName name="TBCODE">#REF!</definedName>
    <definedName name="tbglbal">#REF!</definedName>
    <definedName name="tbl_ProdInfo">#REF!</definedName>
    <definedName name="TBMON">#REF!</definedName>
    <definedName name="TBRaw">#REF!</definedName>
    <definedName name="tbt">#REF!</definedName>
    <definedName name="TBTOT">#REF!</definedName>
    <definedName name="tca_AvailableColumns_List">OFFSET(#REF!,1,0,COUNTA(#REF!)-1,1)</definedName>
    <definedName name="tca_ColumnValue_List">OFFSET(#REF!,1,0,COUNTA(#REF!)-1,1)</definedName>
    <definedName name="tcaChangeFlag">"PITA"</definedName>
    <definedName name="tcaFBMD">"Cox"</definedName>
    <definedName name="tcaFDL">"Jacobson"</definedName>
    <definedName name="tcaMapBook">TRUE</definedName>
    <definedName name="tcaZeroSumStart">#REF!</definedName>
    <definedName name="TCG">#REF!</definedName>
    <definedName name="tcgh">#REF!</definedName>
    <definedName name="TCIB_00001">#REF!</definedName>
    <definedName name="TCIB_00002">#REF!</definedName>
    <definedName name="TCIB_00003">#REF!</definedName>
    <definedName name="TCIB_00004">#REF!</definedName>
    <definedName name="TCIB_00005">#REF!</definedName>
    <definedName name="TCIB_00006">#REF!</definedName>
    <definedName name="td">{"QTR_ACT",#N/A,FALSE,"PROP_PBIT_DEV_Q3";"QTR_BUD",#N/A,FALSE,"PROP_PBIT_DEV_Q3";"YTD_BUD",#N/A,FALSE,"PROP_PBIT_DEV_Q3";"YTD_ACT",#N/A,FALSE,"PROP_PBIT_DEV_Q3";"FY95 SNAP3",#N/A,FALSE,"PROP_PBIT_DEV_Q3";"FY95_BUD",#N/A,FALSE,"PROP_PBIT_DEV_Q3";"FY96_BUD",#N/A,FALSE,"PROP_PBIT_DEV_Q3"}</definedName>
    <definedName name="tdf54r">#REF!</definedName>
    <definedName name="TDMA">{#N/A,#N/A,FALSE,"Jan"}</definedName>
    <definedName name="tdxtxiiiiixtx">{#N/A,#N/A,FALSE,"Sheet1"}</definedName>
    <definedName name="te">#REF!</definedName>
    <definedName name="TE_1">{"'listino'!$A$1:$D$55"}</definedName>
    <definedName name="TE_Sisällys">#REF!</definedName>
    <definedName name="techcosts">#REF!</definedName>
    <definedName name="Technicraft">#REF!</definedName>
    <definedName name="technology">#REF!</definedName>
    <definedName name="techprint">#REF!</definedName>
    <definedName name="TechSupport">#REF!</definedName>
    <definedName name="techte">#REF!</definedName>
    <definedName name="techusa">#REF!</definedName>
    <definedName name="TECNOFIBRAS">{"'PXR_6500'!$A$1:$I$124"}</definedName>
    <definedName name="TECNOFIBRAS2">{"'PXR_6500'!$A$1:$I$124"}</definedName>
    <definedName name="teg">#REF!</definedName>
    <definedName name="teg_1">#REF!</definedName>
    <definedName name="tehalf1">#REF!</definedName>
    <definedName name="tehalf2">#REF!</definedName>
    <definedName name="tejhre">{#N/A,#N/A,FALSE,"Bakersfield PCs";#N/A,#N/A,FALSE,"Bremer PCs";#N/A,#N/A,FALSE,"Bakersfield Notebooks"}</definedName>
    <definedName name="Tele">#REF!</definedName>
    <definedName name="TeleCasino">#REF!</definedName>
    <definedName name="Teleh">{#N/A,#N/A,FALSE,"Summary"}</definedName>
    <definedName name="TelePoker">#REF!</definedName>
    <definedName name="Telesp">#REF!</definedName>
    <definedName name="TeleTrans">#REF!</definedName>
    <definedName name="Tem">{#N/A,#N/A,FALSE,"Pharm";#N/A,#N/A,FALSE,"WWCM"}</definedName>
    <definedName name="Tem_1">#REF!</definedName>
    <definedName name="Tem_2">{#N/A,#N/A,FALSE,"Pharm";#N/A,#N/A,FALSE,"WWCM"}</definedName>
    <definedName name="Tem_3">{#N/A,#N/A,FALSE,"Pharm";#N/A,#N/A,FALSE,"WWCM"}</definedName>
    <definedName name="Tem_4">{#N/A,#N/A,FALSE,"Pharm";#N/A,#N/A,FALSE,"WWCM"}</definedName>
    <definedName name="temp">{#N/A,#N/A,FALSE,"Bakersfield PCs";#N/A,#N/A,FALSE,"Bremer PCs";#N/A,#N/A,FALSE,"Bakersfield Notebooks"}</definedName>
    <definedName name="temp.">#REF!</definedName>
    <definedName name="temp._1">#REF!</definedName>
    <definedName name="temp_10">{#N/A,#N/A,FALSE,"Extra2";#N/A,#N/A,FALSE,"Comp2";#N/A,#N/A,FALSE,"Ret-PL"}</definedName>
    <definedName name="temp_12">{#N/A,#N/A,FALSE,"Extra2";#N/A,#N/A,FALSE,"Comp2";#N/A,#N/A,FALSE,"Ret-PL"}</definedName>
    <definedName name="Temp_2">{#N/A,#N/A,FALSE,"Assessment";#N/A,#N/A,FALSE,"Staffing";#N/A,#N/A,FALSE,"Hires";#N/A,#N/A,FALSE,"Assumptions"}</definedName>
    <definedName name="Temp_2_1">{#N/A,#N/A,FALSE,"Assessment";#N/A,#N/A,FALSE,"Staffing";#N/A,#N/A,FALSE,"Hires";#N/A,#N/A,FALSE,"Assumptions"}</definedName>
    <definedName name="Temp_2_1_1">{#N/A,#N/A,FALSE,"Assessment";#N/A,#N/A,FALSE,"Staffing";#N/A,#N/A,FALSE,"Hires";#N/A,#N/A,FALSE,"Assumptions"}</definedName>
    <definedName name="Temp_2_1_2">{#N/A,#N/A,FALSE,"Assessment";#N/A,#N/A,FALSE,"Staffing";#N/A,#N/A,FALSE,"Hires";#N/A,#N/A,FALSE,"Assumptions"}</definedName>
    <definedName name="Temp_2_1_3">{#N/A,#N/A,FALSE,"Assessment";#N/A,#N/A,FALSE,"Staffing";#N/A,#N/A,FALSE,"Hires";#N/A,#N/A,FALSE,"Assumptions"}</definedName>
    <definedName name="Temp_2_1_4">{#N/A,#N/A,FALSE,"Assessment";#N/A,#N/A,FALSE,"Staffing";#N/A,#N/A,FALSE,"Hires";#N/A,#N/A,FALSE,"Assumptions"}</definedName>
    <definedName name="Temp_2_1_5">{#N/A,#N/A,FALSE,"Assessment";#N/A,#N/A,FALSE,"Staffing";#N/A,#N/A,FALSE,"Hires";#N/A,#N/A,FALSE,"Assumptions"}</definedName>
    <definedName name="Temp_2_2">{#N/A,#N/A,FALSE,"Assessment";#N/A,#N/A,FALSE,"Staffing";#N/A,#N/A,FALSE,"Hires";#N/A,#N/A,FALSE,"Assumptions"}</definedName>
    <definedName name="Temp_2_2_1">{#N/A,#N/A,FALSE,"Assessment";#N/A,#N/A,FALSE,"Staffing";#N/A,#N/A,FALSE,"Hires";#N/A,#N/A,FALSE,"Assumptions"}</definedName>
    <definedName name="Temp_2_2_2">{#N/A,#N/A,FALSE,"Assessment";#N/A,#N/A,FALSE,"Staffing";#N/A,#N/A,FALSE,"Hires";#N/A,#N/A,FALSE,"Assumptions"}</definedName>
    <definedName name="Temp_2_2_3">{#N/A,#N/A,FALSE,"Assessment";#N/A,#N/A,FALSE,"Staffing";#N/A,#N/A,FALSE,"Hires";#N/A,#N/A,FALSE,"Assumptions"}</definedName>
    <definedName name="Temp_2_2_4">{#N/A,#N/A,FALSE,"Assessment";#N/A,#N/A,FALSE,"Staffing";#N/A,#N/A,FALSE,"Hires";#N/A,#N/A,FALSE,"Assumptions"}</definedName>
    <definedName name="Temp_2_2_5">{#N/A,#N/A,FALSE,"Assessment";#N/A,#N/A,FALSE,"Staffing";#N/A,#N/A,FALSE,"Hires";#N/A,#N/A,FALSE,"Assumptions"}</definedName>
    <definedName name="Temp_2_3">{#N/A,#N/A,FALSE,"Assessment";#N/A,#N/A,FALSE,"Staffing";#N/A,#N/A,FALSE,"Hires";#N/A,#N/A,FALSE,"Assumptions"}</definedName>
    <definedName name="Temp_2_3_1">{#N/A,#N/A,FALSE,"Assessment";#N/A,#N/A,FALSE,"Staffing";#N/A,#N/A,FALSE,"Hires";#N/A,#N/A,FALSE,"Assumptions"}</definedName>
    <definedName name="Temp_2_3_2">{#N/A,#N/A,FALSE,"Assessment";#N/A,#N/A,FALSE,"Staffing";#N/A,#N/A,FALSE,"Hires";#N/A,#N/A,FALSE,"Assumptions"}</definedName>
    <definedName name="Temp_2_3_3">{#N/A,#N/A,FALSE,"Assessment";#N/A,#N/A,FALSE,"Staffing";#N/A,#N/A,FALSE,"Hires";#N/A,#N/A,FALSE,"Assumptions"}</definedName>
    <definedName name="Temp_2_3_4">{#N/A,#N/A,FALSE,"Assessment";#N/A,#N/A,FALSE,"Staffing";#N/A,#N/A,FALSE,"Hires";#N/A,#N/A,FALSE,"Assumptions"}</definedName>
    <definedName name="Temp_2_3_5">{#N/A,#N/A,FALSE,"Assessment";#N/A,#N/A,FALSE,"Staffing";#N/A,#N/A,FALSE,"Hires";#N/A,#N/A,FALSE,"Assumptions"}</definedName>
    <definedName name="Temp_2_4">{#N/A,#N/A,FALSE,"Assessment";#N/A,#N/A,FALSE,"Staffing";#N/A,#N/A,FALSE,"Hires";#N/A,#N/A,FALSE,"Assumptions"}</definedName>
    <definedName name="Temp_2_4_1">{#N/A,#N/A,FALSE,"Assessment";#N/A,#N/A,FALSE,"Staffing";#N/A,#N/A,FALSE,"Hires";#N/A,#N/A,FALSE,"Assumptions"}</definedName>
    <definedName name="Temp_2_4_2">{#N/A,#N/A,FALSE,"Assessment";#N/A,#N/A,FALSE,"Staffing";#N/A,#N/A,FALSE,"Hires";#N/A,#N/A,FALSE,"Assumptions"}</definedName>
    <definedName name="Temp_2_4_3">{#N/A,#N/A,FALSE,"Assessment";#N/A,#N/A,FALSE,"Staffing";#N/A,#N/A,FALSE,"Hires";#N/A,#N/A,FALSE,"Assumptions"}</definedName>
    <definedName name="Temp_2_4_4">{#N/A,#N/A,FALSE,"Assessment";#N/A,#N/A,FALSE,"Staffing";#N/A,#N/A,FALSE,"Hires";#N/A,#N/A,FALSE,"Assumptions"}</definedName>
    <definedName name="Temp_2_4_5">{#N/A,#N/A,FALSE,"Assessment";#N/A,#N/A,FALSE,"Staffing";#N/A,#N/A,FALSE,"Hires";#N/A,#N/A,FALSE,"Assumptions"}</definedName>
    <definedName name="Temp_2_5">{#N/A,#N/A,FALSE,"Assessment";#N/A,#N/A,FALSE,"Staffing";#N/A,#N/A,FALSE,"Hires";#N/A,#N/A,FALSE,"Assumptions"}</definedName>
    <definedName name="Temp_2_5_1">{#N/A,#N/A,FALSE,"Assessment";#N/A,#N/A,FALSE,"Staffing";#N/A,#N/A,FALSE,"Hires";#N/A,#N/A,FALSE,"Assumptions"}</definedName>
    <definedName name="Temp_2_5_2">{#N/A,#N/A,FALSE,"Assessment";#N/A,#N/A,FALSE,"Staffing";#N/A,#N/A,FALSE,"Hires";#N/A,#N/A,FALSE,"Assumptions"}</definedName>
    <definedName name="Temp_2_5_3">{#N/A,#N/A,FALSE,"Assessment";#N/A,#N/A,FALSE,"Staffing";#N/A,#N/A,FALSE,"Hires";#N/A,#N/A,FALSE,"Assumptions"}</definedName>
    <definedName name="Temp_2_5_4">{#N/A,#N/A,FALSE,"Assessment";#N/A,#N/A,FALSE,"Staffing";#N/A,#N/A,FALSE,"Hires";#N/A,#N/A,FALSE,"Assumptions"}</definedName>
    <definedName name="Temp_2_5_5">{#N/A,#N/A,FALSE,"Assessment";#N/A,#N/A,FALSE,"Staffing";#N/A,#N/A,FALSE,"Hires";#N/A,#N/A,FALSE,"Assumptions"}</definedName>
    <definedName name="Temp_3">{#N/A,#N/A,FALSE,"Assessment";#N/A,#N/A,FALSE,"Staffing";#N/A,#N/A,FALSE,"Hires";#N/A,#N/A,FALSE,"Assumptions"}</definedName>
    <definedName name="Temp_3_1">{#N/A,#N/A,FALSE,"Assessment";#N/A,#N/A,FALSE,"Staffing";#N/A,#N/A,FALSE,"Hires";#N/A,#N/A,FALSE,"Assumptions"}</definedName>
    <definedName name="Temp_3_1_1">{#N/A,#N/A,FALSE,"Assessment";#N/A,#N/A,FALSE,"Staffing";#N/A,#N/A,FALSE,"Hires";#N/A,#N/A,FALSE,"Assumptions"}</definedName>
    <definedName name="Temp_3_1_2">{#N/A,#N/A,FALSE,"Assessment";#N/A,#N/A,FALSE,"Staffing";#N/A,#N/A,FALSE,"Hires";#N/A,#N/A,FALSE,"Assumptions"}</definedName>
    <definedName name="Temp_3_1_3">{#N/A,#N/A,FALSE,"Assessment";#N/A,#N/A,FALSE,"Staffing";#N/A,#N/A,FALSE,"Hires";#N/A,#N/A,FALSE,"Assumptions"}</definedName>
    <definedName name="Temp_3_1_4">{#N/A,#N/A,FALSE,"Assessment";#N/A,#N/A,FALSE,"Staffing";#N/A,#N/A,FALSE,"Hires";#N/A,#N/A,FALSE,"Assumptions"}</definedName>
    <definedName name="Temp_3_1_5">{#N/A,#N/A,FALSE,"Assessment";#N/A,#N/A,FALSE,"Staffing";#N/A,#N/A,FALSE,"Hires";#N/A,#N/A,FALSE,"Assumptions"}</definedName>
    <definedName name="Temp_3_2">{#N/A,#N/A,FALSE,"Assessment";#N/A,#N/A,FALSE,"Staffing";#N/A,#N/A,FALSE,"Hires";#N/A,#N/A,FALSE,"Assumptions"}</definedName>
    <definedName name="Temp_3_2_1">{#N/A,#N/A,FALSE,"Assessment";#N/A,#N/A,FALSE,"Staffing";#N/A,#N/A,FALSE,"Hires";#N/A,#N/A,FALSE,"Assumptions"}</definedName>
    <definedName name="Temp_3_2_2">{#N/A,#N/A,FALSE,"Assessment";#N/A,#N/A,FALSE,"Staffing";#N/A,#N/A,FALSE,"Hires";#N/A,#N/A,FALSE,"Assumptions"}</definedName>
    <definedName name="Temp_3_2_3">{#N/A,#N/A,FALSE,"Assessment";#N/A,#N/A,FALSE,"Staffing";#N/A,#N/A,FALSE,"Hires";#N/A,#N/A,FALSE,"Assumptions"}</definedName>
    <definedName name="Temp_3_2_4">{#N/A,#N/A,FALSE,"Assessment";#N/A,#N/A,FALSE,"Staffing";#N/A,#N/A,FALSE,"Hires";#N/A,#N/A,FALSE,"Assumptions"}</definedName>
    <definedName name="Temp_3_2_5">{#N/A,#N/A,FALSE,"Assessment";#N/A,#N/A,FALSE,"Staffing";#N/A,#N/A,FALSE,"Hires";#N/A,#N/A,FALSE,"Assumptions"}</definedName>
    <definedName name="Temp_3_3">{#N/A,#N/A,FALSE,"Assessment";#N/A,#N/A,FALSE,"Staffing";#N/A,#N/A,FALSE,"Hires";#N/A,#N/A,FALSE,"Assumptions"}</definedName>
    <definedName name="Temp_3_3_1">{#N/A,#N/A,FALSE,"Assessment";#N/A,#N/A,FALSE,"Staffing";#N/A,#N/A,FALSE,"Hires";#N/A,#N/A,FALSE,"Assumptions"}</definedName>
    <definedName name="Temp_3_3_2">{#N/A,#N/A,FALSE,"Assessment";#N/A,#N/A,FALSE,"Staffing";#N/A,#N/A,FALSE,"Hires";#N/A,#N/A,FALSE,"Assumptions"}</definedName>
    <definedName name="Temp_3_3_3">{#N/A,#N/A,FALSE,"Assessment";#N/A,#N/A,FALSE,"Staffing";#N/A,#N/A,FALSE,"Hires";#N/A,#N/A,FALSE,"Assumptions"}</definedName>
    <definedName name="Temp_3_3_4">{#N/A,#N/A,FALSE,"Assessment";#N/A,#N/A,FALSE,"Staffing";#N/A,#N/A,FALSE,"Hires";#N/A,#N/A,FALSE,"Assumptions"}</definedName>
    <definedName name="Temp_3_3_5">{#N/A,#N/A,FALSE,"Assessment";#N/A,#N/A,FALSE,"Staffing";#N/A,#N/A,FALSE,"Hires";#N/A,#N/A,FALSE,"Assumptions"}</definedName>
    <definedName name="Temp_3_4">{#N/A,#N/A,FALSE,"Assessment";#N/A,#N/A,FALSE,"Staffing";#N/A,#N/A,FALSE,"Hires";#N/A,#N/A,FALSE,"Assumptions"}</definedName>
    <definedName name="Temp_3_4_1">{#N/A,#N/A,FALSE,"Assessment";#N/A,#N/A,FALSE,"Staffing";#N/A,#N/A,FALSE,"Hires";#N/A,#N/A,FALSE,"Assumptions"}</definedName>
    <definedName name="Temp_3_4_2">{#N/A,#N/A,FALSE,"Assessment";#N/A,#N/A,FALSE,"Staffing";#N/A,#N/A,FALSE,"Hires";#N/A,#N/A,FALSE,"Assumptions"}</definedName>
    <definedName name="Temp_3_4_3">{#N/A,#N/A,FALSE,"Assessment";#N/A,#N/A,FALSE,"Staffing";#N/A,#N/A,FALSE,"Hires";#N/A,#N/A,FALSE,"Assumptions"}</definedName>
    <definedName name="Temp_3_4_4">{#N/A,#N/A,FALSE,"Assessment";#N/A,#N/A,FALSE,"Staffing";#N/A,#N/A,FALSE,"Hires";#N/A,#N/A,FALSE,"Assumptions"}</definedName>
    <definedName name="Temp_3_4_5">{#N/A,#N/A,FALSE,"Assessment";#N/A,#N/A,FALSE,"Staffing";#N/A,#N/A,FALSE,"Hires";#N/A,#N/A,FALSE,"Assumptions"}</definedName>
    <definedName name="Temp_3_5">{#N/A,#N/A,FALSE,"Assessment";#N/A,#N/A,FALSE,"Staffing";#N/A,#N/A,FALSE,"Hires";#N/A,#N/A,FALSE,"Assumptions"}</definedName>
    <definedName name="Temp_3_5_1">{#N/A,#N/A,FALSE,"Assessment";#N/A,#N/A,FALSE,"Staffing";#N/A,#N/A,FALSE,"Hires";#N/A,#N/A,FALSE,"Assumptions"}</definedName>
    <definedName name="Temp_3_5_2">{#N/A,#N/A,FALSE,"Assessment";#N/A,#N/A,FALSE,"Staffing";#N/A,#N/A,FALSE,"Hires";#N/A,#N/A,FALSE,"Assumptions"}</definedName>
    <definedName name="Temp_3_5_3">{#N/A,#N/A,FALSE,"Assessment";#N/A,#N/A,FALSE,"Staffing";#N/A,#N/A,FALSE,"Hires";#N/A,#N/A,FALSE,"Assumptions"}</definedName>
    <definedName name="Temp_3_5_4">{#N/A,#N/A,FALSE,"Assessment";#N/A,#N/A,FALSE,"Staffing";#N/A,#N/A,FALSE,"Hires";#N/A,#N/A,FALSE,"Assumptions"}</definedName>
    <definedName name="Temp_3_5_5">{#N/A,#N/A,FALSE,"Assessment";#N/A,#N/A,FALSE,"Staffing";#N/A,#N/A,FALSE,"Hires";#N/A,#N/A,FALSE,"Assumptions"}</definedName>
    <definedName name="temp_fc">#REF!</definedName>
    <definedName name="temp_list">#REF!</definedName>
    <definedName name="temp1">{"PAGE 1",#N/A,FALSE,"WEST_OT"}</definedName>
    <definedName name="temp1_1">{"Case Reserves",#N/A,FALSE,"Diagnostics";"Implied Outstanding Loss",#N/A,FALSE,"Diagnostics";"Paid Loss By Reported Loss",#N/A,FALSE,"Diagnostics";"Paid Loss By Closed Claims",#N/A,FALSE,"Diagnostics";"Reported Loss By Exposure",#N/A,FALSE,"Diagnostics";"Reported Claims By Exposure",#N/A,FALSE,"Diagnostics"}</definedName>
    <definedName name="temp1_1_1">{"Case Reserves",#N/A,FALSE,"Diagnostics";"Implied Outstanding Loss",#N/A,FALSE,"Diagnostics";"Paid Loss By Reported Loss",#N/A,FALSE,"Diagnostics";"Paid Loss By Closed Claims",#N/A,FALSE,"Diagnostics";"Reported Loss By Exposure",#N/A,FALSE,"Diagnostics";"Reported Claims By Exposure",#N/A,FALSE,"Diagnostics"}</definedName>
    <definedName name="temp1_1_2">{"Case Reserves",#N/A,FALSE,"Diagnostics";"Implied Outstanding Loss",#N/A,FALSE,"Diagnostics";"Paid Loss By Reported Loss",#N/A,FALSE,"Diagnostics";"Paid Loss By Closed Claims",#N/A,FALSE,"Diagnostics";"Reported Loss By Exposure",#N/A,FALSE,"Diagnostics";"Reported Claims By Exposure",#N/A,FALSE,"Diagnostics"}</definedName>
    <definedName name="temp1_1_3">{"Case Reserves",#N/A,FALSE,"Diagnostics";"Implied Outstanding Loss",#N/A,FALSE,"Diagnostics";"Paid Loss By Reported Loss",#N/A,FALSE,"Diagnostics";"Paid Loss By Closed Claims",#N/A,FALSE,"Diagnostics";"Reported Loss By Exposure",#N/A,FALSE,"Diagnostics";"Reported Claims By Exposure",#N/A,FALSE,"Diagnostics"}</definedName>
    <definedName name="temp1_1_4">{"Case Reserves",#N/A,FALSE,"Diagnostics";"Implied Outstanding Loss",#N/A,FALSE,"Diagnostics";"Paid Loss By Reported Loss",#N/A,FALSE,"Diagnostics";"Paid Loss By Closed Claims",#N/A,FALSE,"Diagnostics";"Reported Loss By Exposure",#N/A,FALSE,"Diagnostics";"Reported Claims By Exposure",#N/A,FALSE,"Diagnostics"}</definedName>
    <definedName name="temp1_1_5">{"Case Reserves",#N/A,FALSE,"Diagnostics";"Implied Outstanding Loss",#N/A,FALSE,"Diagnostics";"Paid Loss By Reported Loss",#N/A,FALSE,"Diagnostics";"Paid Loss By Closed Claims",#N/A,FALSE,"Diagnostics";"Reported Loss By Exposure",#N/A,FALSE,"Diagnostics";"Reported Claims By Exposure",#N/A,FALSE,"Diagnostics"}</definedName>
    <definedName name="temp1_2">{"Case Reserves",#N/A,FALSE,"Diagnostics";"Implied Outstanding Loss",#N/A,FALSE,"Diagnostics";"Paid Loss By Reported Loss",#N/A,FALSE,"Diagnostics";"Paid Loss By Closed Claims",#N/A,FALSE,"Diagnostics";"Reported Loss By Exposure",#N/A,FALSE,"Diagnostics";"Reported Claims By Exposure",#N/A,FALSE,"Diagnostics"}</definedName>
    <definedName name="temp1_2_1">{"Case Reserves",#N/A,FALSE,"Diagnostics";"Implied Outstanding Loss",#N/A,FALSE,"Diagnostics";"Paid Loss By Reported Loss",#N/A,FALSE,"Diagnostics";"Paid Loss By Closed Claims",#N/A,FALSE,"Diagnostics";"Reported Loss By Exposure",#N/A,FALSE,"Diagnostics";"Reported Claims By Exposure",#N/A,FALSE,"Diagnostics"}</definedName>
    <definedName name="temp1_2_2">{"Case Reserves",#N/A,FALSE,"Diagnostics";"Implied Outstanding Loss",#N/A,FALSE,"Diagnostics";"Paid Loss By Reported Loss",#N/A,FALSE,"Diagnostics";"Paid Loss By Closed Claims",#N/A,FALSE,"Diagnostics";"Reported Loss By Exposure",#N/A,FALSE,"Diagnostics";"Reported Claims By Exposure",#N/A,FALSE,"Diagnostics"}</definedName>
    <definedName name="temp1_2_3">{"Case Reserves",#N/A,FALSE,"Diagnostics";"Implied Outstanding Loss",#N/A,FALSE,"Diagnostics";"Paid Loss By Reported Loss",#N/A,FALSE,"Diagnostics";"Paid Loss By Closed Claims",#N/A,FALSE,"Diagnostics";"Reported Loss By Exposure",#N/A,FALSE,"Diagnostics";"Reported Claims By Exposure",#N/A,FALSE,"Diagnostics"}</definedName>
    <definedName name="temp1_2_4">{"Case Reserves",#N/A,FALSE,"Diagnostics";"Implied Outstanding Loss",#N/A,FALSE,"Diagnostics";"Paid Loss By Reported Loss",#N/A,FALSE,"Diagnostics";"Paid Loss By Closed Claims",#N/A,FALSE,"Diagnostics";"Reported Loss By Exposure",#N/A,FALSE,"Diagnostics";"Reported Claims By Exposure",#N/A,FALSE,"Diagnostics"}</definedName>
    <definedName name="temp1_2_5">{"Case Reserves",#N/A,FALSE,"Diagnostics";"Implied Outstanding Loss",#N/A,FALSE,"Diagnostics";"Paid Loss By Reported Loss",#N/A,FALSE,"Diagnostics";"Paid Loss By Closed Claims",#N/A,FALSE,"Diagnostics";"Reported Loss By Exposure",#N/A,FALSE,"Diagnostics";"Reported Claims By Exposure",#N/A,FALSE,"Diagnostics"}</definedName>
    <definedName name="temp1_3">{"Case Reserves",#N/A,FALSE,"Diagnostics";"Implied Outstanding Loss",#N/A,FALSE,"Diagnostics";"Paid Loss By Reported Loss",#N/A,FALSE,"Diagnostics";"Paid Loss By Closed Claims",#N/A,FALSE,"Diagnostics";"Reported Loss By Exposure",#N/A,FALSE,"Diagnostics";"Reported Claims By Exposure",#N/A,FALSE,"Diagnostics"}</definedName>
    <definedName name="temp1_3_1">{"Case Reserves",#N/A,FALSE,"Diagnostics";"Implied Outstanding Loss",#N/A,FALSE,"Diagnostics";"Paid Loss By Reported Loss",#N/A,FALSE,"Diagnostics";"Paid Loss By Closed Claims",#N/A,FALSE,"Diagnostics";"Reported Loss By Exposure",#N/A,FALSE,"Diagnostics";"Reported Claims By Exposure",#N/A,FALSE,"Diagnostics"}</definedName>
    <definedName name="temp1_3_2">{"Case Reserves",#N/A,FALSE,"Diagnostics";"Implied Outstanding Loss",#N/A,FALSE,"Diagnostics";"Paid Loss By Reported Loss",#N/A,FALSE,"Diagnostics";"Paid Loss By Closed Claims",#N/A,FALSE,"Diagnostics";"Reported Loss By Exposure",#N/A,FALSE,"Diagnostics";"Reported Claims By Exposure",#N/A,FALSE,"Diagnostics"}</definedName>
    <definedName name="temp1_3_3">{"Case Reserves",#N/A,FALSE,"Diagnostics";"Implied Outstanding Loss",#N/A,FALSE,"Diagnostics";"Paid Loss By Reported Loss",#N/A,FALSE,"Diagnostics";"Paid Loss By Closed Claims",#N/A,FALSE,"Diagnostics";"Reported Loss By Exposure",#N/A,FALSE,"Diagnostics";"Reported Claims By Exposure",#N/A,FALSE,"Diagnostics"}</definedName>
    <definedName name="temp1_3_4">{"Case Reserves",#N/A,FALSE,"Diagnostics";"Implied Outstanding Loss",#N/A,FALSE,"Diagnostics";"Paid Loss By Reported Loss",#N/A,FALSE,"Diagnostics";"Paid Loss By Closed Claims",#N/A,FALSE,"Diagnostics";"Reported Loss By Exposure",#N/A,FALSE,"Diagnostics";"Reported Claims By Exposure",#N/A,FALSE,"Diagnostics"}</definedName>
    <definedName name="temp1_3_5">{"Case Reserves",#N/A,FALSE,"Diagnostics";"Implied Outstanding Loss",#N/A,FALSE,"Diagnostics";"Paid Loss By Reported Loss",#N/A,FALSE,"Diagnostics";"Paid Loss By Closed Claims",#N/A,FALSE,"Diagnostics";"Reported Loss By Exposure",#N/A,FALSE,"Diagnostics";"Reported Claims By Exposure",#N/A,FALSE,"Diagnostics"}</definedName>
    <definedName name="temp1_4">{"Case Reserves",#N/A,FALSE,"Diagnostics";"Implied Outstanding Loss",#N/A,FALSE,"Diagnostics";"Paid Loss By Reported Loss",#N/A,FALSE,"Diagnostics";"Paid Loss By Closed Claims",#N/A,FALSE,"Diagnostics";"Reported Loss By Exposure",#N/A,FALSE,"Diagnostics";"Reported Claims By Exposure",#N/A,FALSE,"Diagnostics"}</definedName>
    <definedName name="temp1_4_1">{"Case Reserves",#N/A,FALSE,"Diagnostics";"Implied Outstanding Loss",#N/A,FALSE,"Diagnostics";"Paid Loss By Reported Loss",#N/A,FALSE,"Diagnostics";"Paid Loss By Closed Claims",#N/A,FALSE,"Diagnostics";"Reported Loss By Exposure",#N/A,FALSE,"Diagnostics";"Reported Claims By Exposure",#N/A,FALSE,"Diagnostics"}</definedName>
    <definedName name="temp1_4_2">{"Case Reserves",#N/A,FALSE,"Diagnostics";"Implied Outstanding Loss",#N/A,FALSE,"Diagnostics";"Paid Loss By Reported Loss",#N/A,FALSE,"Diagnostics";"Paid Loss By Closed Claims",#N/A,FALSE,"Diagnostics";"Reported Loss By Exposure",#N/A,FALSE,"Diagnostics";"Reported Claims By Exposure",#N/A,FALSE,"Diagnostics"}</definedName>
    <definedName name="temp1_4_3">{"Case Reserves",#N/A,FALSE,"Diagnostics";"Implied Outstanding Loss",#N/A,FALSE,"Diagnostics";"Paid Loss By Reported Loss",#N/A,FALSE,"Diagnostics";"Paid Loss By Closed Claims",#N/A,FALSE,"Diagnostics";"Reported Loss By Exposure",#N/A,FALSE,"Diagnostics";"Reported Claims By Exposure",#N/A,FALSE,"Diagnostics"}</definedName>
    <definedName name="temp1_4_4">{"Case Reserves",#N/A,FALSE,"Diagnostics";"Implied Outstanding Loss",#N/A,FALSE,"Diagnostics";"Paid Loss By Reported Loss",#N/A,FALSE,"Diagnostics";"Paid Loss By Closed Claims",#N/A,FALSE,"Diagnostics";"Reported Loss By Exposure",#N/A,FALSE,"Diagnostics";"Reported Claims By Exposure",#N/A,FALSE,"Diagnostics"}</definedName>
    <definedName name="temp1_4_5">{"Case Reserves",#N/A,FALSE,"Diagnostics";"Implied Outstanding Loss",#N/A,FALSE,"Diagnostics";"Paid Loss By Reported Loss",#N/A,FALSE,"Diagnostics";"Paid Loss By Closed Claims",#N/A,FALSE,"Diagnostics";"Reported Loss By Exposure",#N/A,FALSE,"Diagnostics";"Reported Claims By Exposure",#N/A,FALSE,"Diagnostics"}</definedName>
    <definedName name="temp1_5">{"Case Reserves",#N/A,FALSE,"Diagnostics";"Implied Outstanding Loss",#N/A,FALSE,"Diagnostics";"Paid Loss By Reported Loss",#N/A,FALSE,"Diagnostics";"Paid Loss By Closed Claims",#N/A,FALSE,"Diagnostics";"Reported Loss By Exposure",#N/A,FALSE,"Diagnostics";"Reported Claims By Exposure",#N/A,FALSE,"Diagnostics"}</definedName>
    <definedName name="temp1_5_1">{"Case Reserves",#N/A,FALSE,"Diagnostics";"Implied Outstanding Loss",#N/A,FALSE,"Diagnostics";"Paid Loss By Reported Loss",#N/A,FALSE,"Diagnostics";"Paid Loss By Closed Claims",#N/A,FALSE,"Diagnostics";"Reported Loss By Exposure",#N/A,FALSE,"Diagnostics";"Reported Claims By Exposure",#N/A,FALSE,"Diagnostics"}</definedName>
    <definedName name="temp1_5_2">{"Case Reserves",#N/A,FALSE,"Diagnostics";"Implied Outstanding Loss",#N/A,FALSE,"Diagnostics";"Paid Loss By Reported Loss",#N/A,FALSE,"Diagnostics";"Paid Loss By Closed Claims",#N/A,FALSE,"Diagnostics";"Reported Loss By Exposure",#N/A,FALSE,"Diagnostics";"Reported Claims By Exposure",#N/A,FALSE,"Diagnostics"}</definedName>
    <definedName name="temp1_5_3">{"Case Reserves",#N/A,FALSE,"Diagnostics";"Implied Outstanding Loss",#N/A,FALSE,"Diagnostics";"Paid Loss By Reported Loss",#N/A,FALSE,"Diagnostics";"Paid Loss By Closed Claims",#N/A,FALSE,"Diagnostics";"Reported Loss By Exposure",#N/A,FALSE,"Diagnostics";"Reported Claims By Exposure",#N/A,FALSE,"Diagnostics"}</definedName>
    <definedName name="temp1_5_4">{"Case Reserves",#N/A,FALSE,"Diagnostics";"Implied Outstanding Loss",#N/A,FALSE,"Diagnostics";"Paid Loss By Reported Loss",#N/A,FALSE,"Diagnostics";"Paid Loss By Closed Claims",#N/A,FALSE,"Diagnostics";"Reported Loss By Exposure",#N/A,FALSE,"Diagnostics";"Reported Claims By Exposure",#N/A,FALSE,"Diagnostics"}</definedName>
    <definedName name="temp1_5_5">{"Case Reserves",#N/A,FALSE,"Diagnostics";"Implied Outstanding Loss",#N/A,FALSE,"Diagnostics";"Paid Loss By Reported Loss",#N/A,FALSE,"Diagnostics";"Paid Loss By Closed Claims",#N/A,FALSE,"Diagnostics";"Reported Loss By Exposure",#N/A,FALSE,"Diagnostics";"Reported Claims By Exposure",#N/A,FALSE,"Diagnostics"}</definedName>
    <definedName name="temp12">#REF!</definedName>
    <definedName name="temp12.">#REF!</definedName>
    <definedName name="temp12._1">#REF!</definedName>
    <definedName name="temp12_1">#REF!</definedName>
    <definedName name="temp2">{"PAGE 1",#N/A,FALSE,"WEST_OT"}</definedName>
    <definedName name="temp2_1">{"Frequency Graph",#N/A,FALSE,"Trend";"Loss Cost Graph",#N/A,FALSE,"Trend";"Severity Trend Graph",#N/A,FALSE,"Trend"}</definedName>
    <definedName name="temp2_1_1">{"Frequency Graph",#N/A,FALSE,"Trend";"Loss Cost Graph",#N/A,FALSE,"Trend";"Severity Trend Graph",#N/A,FALSE,"Trend"}</definedName>
    <definedName name="temp2_1_2">{"Frequency Graph",#N/A,FALSE,"Trend";"Loss Cost Graph",#N/A,FALSE,"Trend";"Severity Trend Graph",#N/A,FALSE,"Trend"}</definedName>
    <definedName name="temp2_1_3">{"Frequency Graph",#N/A,FALSE,"Trend";"Loss Cost Graph",#N/A,FALSE,"Trend";"Severity Trend Graph",#N/A,FALSE,"Trend"}</definedName>
    <definedName name="temp2_1_4">{"Frequency Graph",#N/A,FALSE,"Trend";"Loss Cost Graph",#N/A,FALSE,"Trend";"Severity Trend Graph",#N/A,FALSE,"Trend"}</definedName>
    <definedName name="temp2_1_5">{"Frequency Graph",#N/A,FALSE,"Trend";"Loss Cost Graph",#N/A,FALSE,"Trend";"Severity Trend Graph",#N/A,FALSE,"Trend"}</definedName>
    <definedName name="temp2_2">{"Frequency Graph",#N/A,FALSE,"Trend";"Loss Cost Graph",#N/A,FALSE,"Trend";"Severity Trend Graph",#N/A,FALSE,"Trend"}</definedName>
    <definedName name="temp2_2_1">{"Frequency Graph",#N/A,FALSE,"Trend";"Loss Cost Graph",#N/A,FALSE,"Trend";"Severity Trend Graph",#N/A,FALSE,"Trend"}</definedName>
    <definedName name="temp2_2_2">{"Frequency Graph",#N/A,FALSE,"Trend";"Loss Cost Graph",#N/A,FALSE,"Trend";"Severity Trend Graph",#N/A,FALSE,"Trend"}</definedName>
    <definedName name="temp2_2_3">{"Frequency Graph",#N/A,FALSE,"Trend";"Loss Cost Graph",#N/A,FALSE,"Trend";"Severity Trend Graph",#N/A,FALSE,"Trend"}</definedName>
    <definedName name="temp2_2_4">{"Frequency Graph",#N/A,FALSE,"Trend";"Loss Cost Graph",#N/A,FALSE,"Trend";"Severity Trend Graph",#N/A,FALSE,"Trend"}</definedName>
    <definedName name="temp2_2_5">{"Frequency Graph",#N/A,FALSE,"Trend";"Loss Cost Graph",#N/A,FALSE,"Trend";"Severity Trend Graph",#N/A,FALSE,"Trend"}</definedName>
    <definedName name="temp2_3">{"Frequency Graph",#N/A,FALSE,"Trend";"Loss Cost Graph",#N/A,FALSE,"Trend";"Severity Trend Graph",#N/A,FALSE,"Trend"}</definedName>
    <definedName name="temp2_3_1">{"Frequency Graph",#N/A,FALSE,"Trend";"Loss Cost Graph",#N/A,FALSE,"Trend";"Severity Trend Graph",#N/A,FALSE,"Trend"}</definedName>
    <definedName name="temp2_3_2">{"Frequency Graph",#N/A,FALSE,"Trend";"Loss Cost Graph",#N/A,FALSE,"Trend";"Severity Trend Graph",#N/A,FALSE,"Trend"}</definedName>
    <definedName name="temp2_3_3">{"Frequency Graph",#N/A,FALSE,"Trend";"Loss Cost Graph",#N/A,FALSE,"Trend";"Severity Trend Graph",#N/A,FALSE,"Trend"}</definedName>
    <definedName name="temp2_3_4">{"Frequency Graph",#N/A,FALSE,"Trend";"Loss Cost Graph",#N/A,FALSE,"Trend";"Severity Trend Graph",#N/A,FALSE,"Trend"}</definedName>
    <definedName name="temp2_3_5">{"Frequency Graph",#N/A,FALSE,"Trend";"Loss Cost Graph",#N/A,FALSE,"Trend";"Severity Trend Graph",#N/A,FALSE,"Trend"}</definedName>
    <definedName name="temp2_4">{"Frequency Graph",#N/A,FALSE,"Trend";"Loss Cost Graph",#N/A,FALSE,"Trend";"Severity Trend Graph",#N/A,FALSE,"Trend"}</definedName>
    <definedName name="temp2_4_1">{"Frequency Graph",#N/A,FALSE,"Trend";"Loss Cost Graph",#N/A,FALSE,"Trend";"Severity Trend Graph",#N/A,FALSE,"Trend"}</definedName>
    <definedName name="temp2_4_2">{"Frequency Graph",#N/A,FALSE,"Trend";"Loss Cost Graph",#N/A,FALSE,"Trend";"Severity Trend Graph",#N/A,FALSE,"Trend"}</definedName>
    <definedName name="temp2_4_3">{"Frequency Graph",#N/A,FALSE,"Trend";"Loss Cost Graph",#N/A,FALSE,"Trend";"Severity Trend Graph",#N/A,FALSE,"Trend"}</definedName>
    <definedName name="temp2_4_4">{"Frequency Graph",#N/A,FALSE,"Trend";"Loss Cost Graph",#N/A,FALSE,"Trend";"Severity Trend Graph",#N/A,FALSE,"Trend"}</definedName>
    <definedName name="temp2_4_5">{"Frequency Graph",#N/A,FALSE,"Trend";"Loss Cost Graph",#N/A,FALSE,"Trend";"Severity Trend Graph",#N/A,FALSE,"Trend"}</definedName>
    <definedName name="temp2_5">{"Frequency Graph",#N/A,FALSE,"Trend";"Loss Cost Graph",#N/A,FALSE,"Trend";"Severity Trend Graph",#N/A,FALSE,"Trend"}</definedName>
    <definedName name="temp2_5_1">{"Frequency Graph",#N/A,FALSE,"Trend";"Loss Cost Graph",#N/A,FALSE,"Trend";"Severity Trend Graph",#N/A,FALSE,"Trend"}</definedName>
    <definedName name="temp2_5_2">{"Frequency Graph",#N/A,FALSE,"Trend";"Loss Cost Graph",#N/A,FALSE,"Trend";"Severity Trend Graph",#N/A,FALSE,"Trend"}</definedName>
    <definedName name="temp2_5_3">{"Frequency Graph",#N/A,FALSE,"Trend";"Loss Cost Graph",#N/A,FALSE,"Trend";"Severity Trend Graph",#N/A,FALSE,"Trend"}</definedName>
    <definedName name="temp2_5_4">{"Frequency Graph",#N/A,FALSE,"Trend";"Loss Cost Graph",#N/A,FALSE,"Trend";"Severity Trend Graph",#N/A,FALSE,"Trend"}</definedName>
    <definedName name="temp2_5_5">{"Frequency Graph",#N/A,FALSE,"Trend";"Loss Cost Graph",#N/A,FALSE,"Trend";"Severity Trend Graph",#N/A,FALSE,"Trend"}</definedName>
    <definedName name="temp3">{#N/A,#N/A,FALSE,"Bakersfield PCs";#N/A,#N/A,FALSE,"Bremer PCs";#N/A,#N/A,FALSE,"Bakersfield Notebooks"}</definedName>
    <definedName name="temp3_1">{"Reported Interpolated Dev Factors",#N/A,FALSE,"Interpolation";"Paid Interpolated Dev Factors",#N/A,FALSE,"Interpolation";"Reported Claim Interpolated Dev Factors",#N/A,FALSE,"Interpolation"}</definedName>
    <definedName name="temp3_1_1">{"Reported Interpolated Dev Factors",#N/A,FALSE,"Interpolation";"Paid Interpolated Dev Factors",#N/A,FALSE,"Interpolation";"Reported Claim Interpolated Dev Factors",#N/A,FALSE,"Interpolation"}</definedName>
    <definedName name="temp3_1_2">{"Reported Interpolated Dev Factors",#N/A,FALSE,"Interpolation";"Paid Interpolated Dev Factors",#N/A,FALSE,"Interpolation";"Reported Claim Interpolated Dev Factors",#N/A,FALSE,"Interpolation"}</definedName>
    <definedName name="temp3_1_3">{"Reported Interpolated Dev Factors",#N/A,FALSE,"Interpolation";"Paid Interpolated Dev Factors",#N/A,FALSE,"Interpolation";"Reported Claim Interpolated Dev Factors",#N/A,FALSE,"Interpolation"}</definedName>
    <definedName name="temp3_1_4">{"Reported Interpolated Dev Factors",#N/A,FALSE,"Interpolation";"Paid Interpolated Dev Factors",#N/A,FALSE,"Interpolation";"Reported Claim Interpolated Dev Factors",#N/A,FALSE,"Interpolation"}</definedName>
    <definedName name="temp3_1_5">{"Reported Interpolated Dev Factors",#N/A,FALSE,"Interpolation";"Paid Interpolated Dev Factors",#N/A,FALSE,"Interpolation";"Reported Claim Interpolated Dev Factors",#N/A,FALSE,"Interpolation"}</definedName>
    <definedName name="temp3_2">{"Reported Interpolated Dev Factors",#N/A,FALSE,"Interpolation";"Paid Interpolated Dev Factors",#N/A,FALSE,"Interpolation";"Reported Claim Interpolated Dev Factors",#N/A,FALSE,"Interpolation"}</definedName>
    <definedName name="temp3_2_1">{"Reported Interpolated Dev Factors",#N/A,FALSE,"Interpolation";"Paid Interpolated Dev Factors",#N/A,FALSE,"Interpolation";"Reported Claim Interpolated Dev Factors",#N/A,FALSE,"Interpolation"}</definedName>
    <definedName name="temp3_2_2">{"Reported Interpolated Dev Factors",#N/A,FALSE,"Interpolation";"Paid Interpolated Dev Factors",#N/A,FALSE,"Interpolation";"Reported Claim Interpolated Dev Factors",#N/A,FALSE,"Interpolation"}</definedName>
    <definedName name="temp3_2_3">{"Reported Interpolated Dev Factors",#N/A,FALSE,"Interpolation";"Paid Interpolated Dev Factors",#N/A,FALSE,"Interpolation";"Reported Claim Interpolated Dev Factors",#N/A,FALSE,"Interpolation"}</definedName>
    <definedName name="temp3_2_4">{"Reported Interpolated Dev Factors",#N/A,FALSE,"Interpolation";"Paid Interpolated Dev Factors",#N/A,FALSE,"Interpolation";"Reported Claim Interpolated Dev Factors",#N/A,FALSE,"Interpolation"}</definedName>
    <definedName name="temp3_2_5">{"Reported Interpolated Dev Factors",#N/A,FALSE,"Interpolation";"Paid Interpolated Dev Factors",#N/A,FALSE,"Interpolation";"Reported Claim Interpolated Dev Factors",#N/A,FALSE,"Interpolation"}</definedName>
    <definedName name="temp3_3">{"Reported Interpolated Dev Factors",#N/A,FALSE,"Interpolation";"Paid Interpolated Dev Factors",#N/A,FALSE,"Interpolation";"Reported Claim Interpolated Dev Factors",#N/A,FALSE,"Interpolation"}</definedName>
    <definedName name="temp3_3_1">{"Reported Interpolated Dev Factors",#N/A,FALSE,"Interpolation";"Paid Interpolated Dev Factors",#N/A,FALSE,"Interpolation";"Reported Claim Interpolated Dev Factors",#N/A,FALSE,"Interpolation"}</definedName>
    <definedName name="temp3_3_2">{"Reported Interpolated Dev Factors",#N/A,FALSE,"Interpolation";"Paid Interpolated Dev Factors",#N/A,FALSE,"Interpolation";"Reported Claim Interpolated Dev Factors",#N/A,FALSE,"Interpolation"}</definedName>
    <definedName name="temp3_3_3">{"Reported Interpolated Dev Factors",#N/A,FALSE,"Interpolation";"Paid Interpolated Dev Factors",#N/A,FALSE,"Interpolation";"Reported Claim Interpolated Dev Factors",#N/A,FALSE,"Interpolation"}</definedName>
    <definedName name="temp3_3_4">{"Reported Interpolated Dev Factors",#N/A,FALSE,"Interpolation";"Paid Interpolated Dev Factors",#N/A,FALSE,"Interpolation";"Reported Claim Interpolated Dev Factors",#N/A,FALSE,"Interpolation"}</definedName>
    <definedName name="temp3_3_5">{"Reported Interpolated Dev Factors",#N/A,FALSE,"Interpolation";"Paid Interpolated Dev Factors",#N/A,FALSE,"Interpolation";"Reported Claim Interpolated Dev Factors",#N/A,FALSE,"Interpolation"}</definedName>
    <definedName name="temp3_4">{"Reported Interpolated Dev Factors",#N/A,FALSE,"Interpolation";"Paid Interpolated Dev Factors",#N/A,FALSE,"Interpolation";"Reported Claim Interpolated Dev Factors",#N/A,FALSE,"Interpolation"}</definedName>
    <definedName name="temp3_4_1">{"Reported Interpolated Dev Factors",#N/A,FALSE,"Interpolation";"Paid Interpolated Dev Factors",#N/A,FALSE,"Interpolation";"Reported Claim Interpolated Dev Factors",#N/A,FALSE,"Interpolation"}</definedName>
    <definedName name="temp3_4_2">{"Reported Interpolated Dev Factors",#N/A,FALSE,"Interpolation";"Paid Interpolated Dev Factors",#N/A,FALSE,"Interpolation";"Reported Claim Interpolated Dev Factors",#N/A,FALSE,"Interpolation"}</definedName>
    <definedName name="temp3_4_3">{"Reported Interpolated Dev Factors",#N/A,FALSE,"Interpolation";"Paid Interpolated Dev Factors",#N/A,FALSE,"Interpolation";"Reported Claim Interpolated Dev Factors",#N/A,FALSE,"Interpolation"}</definedName>
    <definedName name="temp3_4_4">{"Reported Interpolated Dev Factors",#N/A,FALSE,"Interpolation";"Paid Interpolated Dev Factors",#N/A,FALSE,"Interpolation";"Reported Claim Interpolated Dev Factors",#N/A,FALSE,"Interpolation"}</definedName>
    <definedName name="temp3_4_5">{"Reported Interpolated Dev Factors",#N/A,FALSE,"Interpolation";"Paid Interpolated Dev Factors",#N/A,FALSE,"Interpolation";"Reported Claim Interpolated Dev Factors",#N/A,FALSE,"Interpolation"}</definedName>
    <definedName name="temp3_5">{"Reported Interpolated Dev Factors",#N/A,FALSE,"Interpolation";"Paid Interpolated Dev Factors",#N/A,FALSE,"Interpolation";"Reported Claim Interpolated Dev Factors",#N/A,FALSE,"Interpolation"}</definedName>
    <definedName name="temp3_5_1">{"Reported Interpolated Dev Factors",#N/A,FALSE,"Interpolation";"Paid Interpolated Dev Factors",#N/A,FALSE,"Interpolation";"Reported Claim Interpolated Dev Factors",#N/A,FALSE,"Interpolation"}</definedName>
    <definedName name="temp3_5_2">{"Reported Interpolated Dev Factors",#N/A,FALSE,"Interpolation";"Paid Interpolated Dev Factors",#N/A,FALSE,"Interpolation";"Reported Claim Interpolated Dev Factors",#N/A,FALSE,"Interpolation"}</definedName>
    <definedName name="temp3_5_3">{"Reported Interpolated Dev Factors",#N/A,FALSE,"Interpolation";"Paid Interpolated Dev Factors",#N/A,FALSE,"Interpolation";"Reported Claim Interpolated Dev Factors",#N/A,FALSE,"Interpolation"}</definedName>
    <definedName name="temp3_5_4">{"Reported Interpolated Dev Factors",#N/A,FALSE,"Interpolation";"Paid Interpolated Dev Factors",#N/A,FALSE,"Interpolation";"Reported Claim Interpolated Dev Factors",#N/A,FALSE,"Interpolation"}</definedName>
    <definedName name="temp3_5_5">{"Reported Interpolated Dev Factors",#N/A,FALSE,"Interpolation";"Paid Interpolated Dev Factors",#N/A,FALSE,"Interpolation";"Reported Claim Interpolated Dev Factors",#N/A,FALSE,"Interpolation"}</definedName>
    <definedName name="temp4">{"Reported Loss Inverse Power Curve",#N/A,FALSE,"IPC";"Paid Inverse Power Curve",#N/A,FALSE,"IPC";"Reported Claim Inverse Power Curve",#N/A,FALSE,"IPC"}</definedName>
    <definedName name="temp4_1">{"Reported Loss Inverse Power Curve",#N/A,FALSE,"IPC";"Paid Inverse Power Curve",#N/A,FALSE,"IPC";"Reported Claim Inverse Power Curve",#N/A,FALSE,"IPC"}</definedName>
    <definedName name="temp4_1_1">{"Reported Loss Inverse Power Curve",#N/A,FALSE,"IPC";"Paid Inverse Power Curve",#N/A,FALSE,"IPC";"Reported Claim Inverse Power Curve",#N/A,FALSE,"IPC"}</definedName>
    <definedName name="temp4_1_2">{"Reported Loss Inverse Power Curve",#N/A,FALSE,"IPC";"Paid Inverse Power Curve",#N/A,FALSE,"IPC";"Reported Claim Inverse Power Curve",#N/A,FALSE,"IPC"}</definedName>
    <definedName name="temp4_1_3">{"Reported Loss Inverse Power Curve",#N/A,FALSE,"IPC";"Paid Inverse Power Curve",#N/A,FALSE,"IPC";"Reported Claim Inverse Power Curve",#N/A,FALSE,"IPC"}</definedName>
    <definedName name="temp4_1_4">{"Reported Loss Inverse Power Curve",#N/A,FALSE,"IPC";"Paid Inverse Power Curve",#N/A,FALSE,"IPC";"Reported Claim Inverse Power Curve",#N/A,FALSE,"IPC"}</definedName>
    <definedName name="temp4_1_5">{"Reported Loss Inverse Power Curve",#N/A,FALSE,"IPC";"Paid Inverse Power Curve",#N/A,FALSE,"IPC";"Reported Claim Inverse Power Curve",#N/A,FALSE,"IPC"}</definedName>
    <definedName name="temp4_2">{"Reported Loss Inverse Power Curve",#N/A,FALSE,"IPC";"Paid Inverse Power Curve",#N/A,FALSE,"IPC";"Reported Claim Inverse Power Curve",#N/A,FALSE,"IPC"}</definedName>
    <definedName name="temp4_2_1">{"Reported Loss Inverse Power Curve",#N/A,FALSE,"IPC";"Paid Inverse Power Curve",#N/A,FALSE,"IPC";"Reported Claim Inverse Power Curve",#N/A,FALSE,"IPC"}</definedName>
    <definedName name="temp4_2_2">{"Reported Loss Inverse Power Curve",#N/A,FALSE,"IPC";"Paid Inverse Power Curve",#N/A,FALSE,"IPC";"Reported Claim Inverse Power Curve",#N/A,FALSE,"IPC"}</definedName>
    <definedName name="temp4_2_3">{"Reported Loss Inverse Power Curve",#N/A,FALSE,"IPC";"Paid Inverse Power Curve",#N/A,FALSE,"IPC";"Reported Claim Inverse Power Curve",#N/A,FALSE,"IPC"}</definedName>
    <definedName name="temp4_2_4">{"Reported Loss Inverse Power Curve",#N/A,FALSE,"IPC";"Paid Inverse Power Curve",#N/A,FALSE,"IPC";"Reported Claim Inverse Power Curve",#N/A,FALSE,"IPC"}</definedName>
    <definedName name="temp4_2_5">{"Reported Loss Inverse Power Curve",#N/A,FALSE,"IPC";"Paid Inverse Power Curve",#N/A,FALSE,"IPC";"Reported Claim Inverse Power Curve",#N/A,FALSE,"IPC"}</definedName>
    <definedName name="temp4_3">{"Reported Loss Inverse Power Curve",#N/A,FALSE,"IPC";"Paid Inverse Power Curve",#N/A,FALSE,"IPC";"Reported Claim Inverse Power Curve",#N/A,FALSE,"IPC"}</definedName>
    <definedName name="temp4_3_1">{"Reported Loss Inverse Power Curve",#N/A,FALSE,"IPC";"Paid Inverse Power Curve",#N/A,FALSE,"IPC";"Reported Claim Inverse Power Curve",#N/A,FALSE,"IPC"}</definedName>
    <definedName name="temp4_3_2">{"Reported Loss Inverse Power Curve",#N/A,FALSE,"IPC";"Paid Inverse Power Curve",#N/A,FALSE,"IPC";"Reported Claim Inverse Power Curve",#N/A,FALSE,"IPC"}</definedName>
    <definedName name="temp4_3_3">{"Reported Loss Inverse Power Curve",#N/A,FALSE,"IPC";"Paid Inverse Power Curve",#N/A,FALSE,"IPC";"Reported Claim Inverse Power Curve",#N/A,FALSE,"IPC"}</definedName>
    <definedName name="temp4_3_4">{"Reported Loss Inverse Power Curve",#N/A,FALSE,"IPC";"Paid Inverse Power Curve",#N/A,FALSE,"IPC";"Reported Claim Inverse Power Curve",#N/A,FALSE,"IPC"}</definedName>
    <definedName name="temp4_3_5">{"Reported Loss Inverse Power Curve",#N/A,FALSE,"IPC";"Paid Inverse Power Curve",#N/A,FALSE,"IPC";"Reported Claim Inverse Power Curve",#N/A,FALSE,"IPC"}</definedName>
    <definedName name="temp4_4">{"Reported Loss Inverse Power Curve",#N/A,FALSE,"IPC";"Paid Inverse Power Curve",#N/A,FALSE,"IPC";"Reported Claim Inverse Power Curve",#N/A,FALSE,"IPC"}</definedName>
    <definedName name="temp4_4_1">{"Reported Loss Inverse Power Curve",#N/A,FALSE,"IPC";"Paid Inverse Power Curve",#N/A,FALSE,"IPC";"Reported Claim Inverse Power Curve",#N/A,FALSE,"IPC"}</definedName>
    <definedName name="temp4_4_2">{"Reported Loss Inverse Power Curve",#N/A,FALSE,"IPC";"Paid Inverse Power Curve",#N/A,FALSE,"IPC";"Reported Claim Inverse Power Curve",#N/A,FALSE,"IPC"}</definedName>
    <definedName name="temp4_4_3">{"Reported Loss Inverse Power Curve",#N/A,FALSE,"IPC";"Paid Inverse Power Curve",#N/A,FALSE,"IPC";"Reported Claim Inverse Power Curve",#N/A,FALSE,"IPC"}</definedName>
    <definedName name="temp4_4_4">{"Reported Loss Inverse Power Curve",#N/A,FALSE,"IPC";"Paid Inverse Power Curve",#N/A,FALSE,"IPC";"Reported Claim Inverse Power Curve",#N/A,FALSE,"IPC"}</definedName>
    <definedName name="temp4_4_5">{"Reported Loss Inverse Power Curve",#N/A,FALSE,"IPC";"Paid Inverse Power Curve",#N/A,FALSE,"IPC";"Reported Claim Inverse Power Curve",#N/A,FALSE,"IPC"}</definedName>
    <definedName name="temp4_5">{"Reported Loss Inverse Power Curve",#N/A,FALSE,"IPC";"Paid Inverse Power Curve",#N/A,FALSE,"IPC";"Reported Claim Inverse Power Curve",#N/A,FALSE,"IPC"}</definedName>
    <definedName name="temp4_5_1">{"Reported Loss Inverse Power Curve",#N/A,FALSE,"IPC";"Paid Inverse Power Curve",#N/A,FALSE,"IPC";"Reported Claim Inverse Power Curve",#N/A,FALSE,"IPC"}</definedName>
    <definedName name="temp4_5_2">{"Reported Loss Inverse Power Curve",#N/A,FALSE,"IPC";"Paid Inverse Power Curve",#N/A,FALSE,"IPC";"Reported Claim Inverse Power Curve",#N/A,FALSE,"IPC"}</definedName>
    <definedName name="temp4_5_3">{"Reported Loss Inverse Power Curve",#N/A,FALSE,"IPC";"Paid Inverse Power Curve",#N/A,FALSE,"IPC";"Reported Claim Inverse Power Curve",#N/A,FALSE,"IPC"}</definedName>
    <definedName name="temp4_5_4">{"Reported Loss Inverse Power Curve",#N/A,FALSE,"IPC";"Paid Inverse Power Curve",#N/A,FALSE,"IPC";"Reported Claim Inverse Power Curve",#N/A,FALSE,"IPC"}</definedName>
    <definedName name="temp4_5_5">{"Reported Loss Inverse Power Curve",#N/A,FALSE,"IPC";"Paid Inverse Power Curve",#N/A,FALSE,"IPC";"Reported Claim Inverse Power Curve",#N/A,FALSE,"IPC"}</definedName>
    <definedName name="temp5">{"PAIDLOSS",#N/A,FALSE,"PAIDLOSS";"INCLOSS",#N/A,FALSE,"INCLOSS";"pdcts",#N/A,FALSE,"PAIDCTS";"INCCTS",#N/A,FALSE,"INCCTS";"AVGCASE",#N/A,FALSE,"AVG CASE";"SUM",#N/A,FALSE,"SUM STAT";"UNPAID",#N/A,FALSE,"AVG UNPD 2"}</definedName>
    <definedName name="temp5_1">{"PAIDLOSS",#N/A,FALSE,"PAIDLOSS";"INCLOSS",#N/A,FALSE,"INCLOSS";"pdcts",#N/A,FALSE,"PAIDCTS";"INCCTS",#N/A,FALSE,"INCCTS";"AVGCASE",#N/A,FALSE,"AVG CASE";"SUM",#N/A,FALSE,"SUM STAT";"UNPAID",#N/A,FALSE,"AVG UNPD 2"}</definedName>
    <definedName name="temp5_1_1">{"PAIDLOSS",#N/A,FALSE,"PAIDLOSS";"INCLOSS",#N/A,FALSE,"INCLOSS";"pdcts",#N/A,FALSE,"PAIDCTS";"INCCTS",#N/A,FALSE,"INCCTS";"AVGCASE",#N/A,FALSE,"AVG CASE";"SUM",#N/A,FALSE,"SUM STAT";"UNPAID",#N/A,FALSE,"AVG UNPD 2"}</definedName>
    <definedName name="temp5_1_2">{"PAIDLOSS",#N/A,FALSE,"PAIDLOSS";"INCLOSS",#N/A,FALSE,"INCLOSS";"pdcts",#N/A,FALSE,"PAIDCTS";"INCCTS",#N/A,FALSE,"INCCTS";"AVGCASE",#N/A,FALSE,"AVG CASE";"SUM",#N/A,FALSE,"SUM STAT";"UNPAID",#N/A,FALSE,"AVG UNPD 2"}</definedName>
    <definedName name="temp5_1_3">{"PAIDLOSS",#N/A,FALSE,"PAIDLOSS";"INCLOSS",#N/A,FALSE,"INCLOSS";"pdcts",#N/A,FALSE,"PAIDCTS";"INCCTS",#N/A,FALSE,"INCCTS";"AVGCASE",#N/A,FALSE,"AVG CASE";"SUM",#N/A,FALSE,"SUM STAT";"UNPAID",#N/A,FALSE,"AVG UNPD 2"}</definedName>
    <definedName name="temp5_1_4">{"PAIDLOSS",#N/A,FALSE,"PAIDLOSS";"INCLOSS",#N/A,FALSE,"INCLOSS";"pdcts",#N/A,FALSE,"PAIDCTS";"INCCTS",#N/A,FALSE,"INCCTS";"AVGCASE",#N/A,FALSE,"AVG CASE";"SUM",#N/A,FALSE,"SUM STAT";"UNPAID",#N/A,FALSE,"AVG UNPD 2"}</definedName>
    <definedName name="temp5_1_5">{"PAIDLOSS",#N/A,FALSE,"PAIDLOSS";"INCLOSS",#N/A,FALSE,"INCLOSS";"pdcts",#N/A,FALSE,"PAIDCTS";"INCCTS",#N/A,FALSE,"INCCTS";"AVGCASE",#N/A,FALSE,"AVG CASE";"SUM",#N/A,FALSE,"SUM STAT";"UNPAID",#N/A,FALSE,"AVG UNPD 2"}</definedName>
    <definedName name="temp5_2">{"PAIDLOSS",#N/A,FALSE,"PAIDLOSS";"INCLOSS",#N/A,FALSE,"INCLOSS";"pdcts",#N/A,FALSE,"PAIDCTS";"INCCTS",#N/A,FALSE,"INCCTS";"AVGCASE",#N/A,FALSE,"AVG CASE";"SUM",#N/A,FALSE,"SUM STAT";"UNPAID",#N/A,FALSE,"AVG UNPD 2"}</definedName>
    <definedName name="temp5_2_1">{"PAIDLOSS",#N/A,FALSE,"PAIDLOSS";"INCLOSS",#N/A,FALSE,"INCLOSS";"pdcts",#N/A,FALSE,"PAIDCTS";"INCCTS",#N/A,FALSE,"INCCTS";"AVGCASE",#N/A,FALSE,"AVG CASE";"SUM",#N/A,FALSE,"SUM STAT";"UNPAID",#N/A,FALSE,"AVG UNPD 2"}</definedName>
    <definedName name="temp5_2_2">{"PAIDLOSS",#N/A,FALSE,"PAIDLOSS";"INCLOSS",#N/A,FALSE,"INCLOSS";"pdcts",#N/A,FALSE,"PAIDCTS";"INCCTS",#N/A,FALSE,"INCCTS";"AVGCASE",#N/A,FALSE,"AVG CASE";"SUM",#N/A,FALSE,"SUM STAT";"UNPAID",#N/A,FALSE,"AVG UNPD 2"}</definedName>
    <definedName name="temp5_2_3">{"PAIDLOSS",#N/A,FALSE,"PAIDLOSS";"INCLOSS",#N/A,FALSE,"INCLOSS";"pdcts",#N/A,FALSE,"PAIDCTS";"INCCTS",#N/A,FALSE,"INCCTS";"AVGCASE",#N/A,FALSE,"AVG CASE";"SUM",#N/A,FALSE,"SUM STAT";"UNPAID",#N/A,FALSE,"AVG UNPD 2"}</definedName>
    <definedName name="temp5_2_4">{"PAIDLOSS",#N/A,FALSE,"PAIDLOSS";"INCLOSS",#N/A,FALSE,"INCLOSS";"pdcts",#N/A,FALSE,"PAIDCTS";"INCCTS",#N/A,FALSE,"INCCTS";"AVGCASE",#N/A,FALSE,"AVG CASE";"SUM",#N/A,FALSE,"SUM STAT";"UNPAID",#N/A,FALSE,"AVG UNPD 2"}</definedName>
    <definedName name="temp5_2_5">{"PAIDLOSS",#N/A,FALSE,"PAIDLOSS";"INCLOSS",#N/A,FALSE,"INCLOSS";"pdcts",#N/A,FALSE,"PAIDCTS";"INCCTS",#N/A,FALSE,"INCCTS";"AVGCASE",#N/A,FALSE,"AVG CASE";"SUM",#N/A,FALSE,"SUM STAT";"UNPAID",#N/A,FALSE,"AVG UNPD 2"}</definedName>
    <definedName name="temp5_3">{"PAIDLOSS",#N/A,FALSE,"PAIDLOSS";"INCLOSS",#N/A,FALSE,"INCLOSS";"pdcts",#N/A,FALSE,"PAIDCTS";"INCCTS",#N/A,FALSE,"INCCTS";"AVGCASE",#N/A,FALSE,"AVG CASE";"SUM",#N/A,FALSE,"SUM STAT";"UNPAID",#N/A,FALSE,"AVG UNPD 2"}</definedName>
    <definedName name="temp5_3_1">{"PAIDLOSS",#N/A,FALSE,"PAIDLOSS";"INCLOSS",#N/A,FALSE,"INCLOSS";"pdcts",#N/A,FALSE,"PAIDCTS";"INCCTS",#N/A,FALSE,"INCCTS";"AVGCASE",#N/A,FALSE,"AVG CASE";"SUM",#N/A,FALSE,"SUM STAT";"UNPAID",#N/A,FALSE,"AVG UNPD 2"}</definedName>
    <definedName name="temp5_3_2">{"PAIDLOSS",#N/A,FALSE,"PAIDLOSS";"INCLOSS",#N/A,FALSE,"INCLOSS";"pdcts",#N/A,FALSE,"PAIDCTS";"INCCTS",#N/A,FALSE,"INCCTS";"AVGCASE",#N/A,FALSE,"AVG CASE";"SUM",#N/A,FALSE,"SUM STAT";"UNPAID",#N/A,FALSE,"AVG UNPD 2"}</definedName>
    <definedName name="temp5_3_3">{"PAIDLOSS",#N/A,FALSE,"PAIDLOSS";"INCLOSS",#N/A,FALSE,"INCLOSS";"pdcts",#N/A,FALSE,"PAIDCTS";"INCCTS",#N/A,FALSE,"INCCTS";"AVGCASE",#N/A,FALSE,"AVG CASE";"SUM",#N/A,FALSE,"SUM STAT";"UNPAID",#N/A,FALSE,"AVG UNPD 2"}</definedName>
    <definedName name="temp5_3_4">{"PAIDLOSS",#N/A,FALSE,"PAIDLOSS";"INCLOSS",#N/A,FALSE,"INCLOSS";"pdcts",#N/A,FALSE,"PAIDCTS";"INCCTS",#N/A,FALSE,"INCCTS";"AVGCASE",#N/A,FALSE,"AVG CASE";"SUM",#N/A,FALSE,"SUM STAT";"UNPAID",#N/A,FALSE,"AVG UNPD 2"}</definedName>
    <definedName name="temp5_3_5">{"PAIDLOSS",#N/A,FALSE,"PAIDLOSS";"INCLOSS",#N/A,FALSE,"INCLOSS";"pdcts",#N/A,FALSE,"PAIDCTS";"INCCTS",#N/A,FALSE,"INCCTS";"AVGCASE",#N/A,FALSE,"AVG CASE";"SUM",#N/A,FALSE,"SUM STAT";"UNPAID",#N/A,FALSE,"AVG UNPD 2"}</definedName>
    <definedName name="temp5_4">{"PAIDLOSS",#N/A,FALSE,"PAIDLOSS";"INCLOSS",#N/A,FALSE,"INCLOSS";"pdcts",#N/A,FALSE,"PAIDCTS";"INCCTS",#N/A,FALSE,"INCCTS";"AVGCASE",#N/A,FALSE,"AVG CASE";"SUM",#N/A,FALSE,"SUM STAT";"UNPAID",#N/A,FALSE,"AVG UNPD 2"}</definedName>
    <definedName name="temp5_4_1">{"PAIDLOSS",#N/A,FALSE,"PAIDLOSS";"INCLOSS",#N/A,FALSE,"INCLOSS";"pdcts",#N/A,FALSE,"PAIDCTS";"INCCTS",#N/A,FALSE,"INCCTS";"AVGCASE",#N/A,FALSE,"AVG CASE";"SUM",#N/A,FALSE,"SUM STAT";"UNPAID",#N/A,FALSE,"AVG UNPD 2"}</definedName>
    <definedName name="temp5_4_2">{"PAIDLOSS",#N/A,FALSE,"PAIDLOSS";"INCLOSS",#N/A,FALSE,"INCLOSS";"pdcts",#N/A,FALSE,"PAIDCTS";"INCCTS",#N/A,FALSE,"INCCTS";"AVGCASE",#N/A,FALSE,"AVG CASE";"SUM",#N/A,FALSE,"SUM STAT";"UNPAID",#N/A,FALSE,"AVG UNPD 2"}</definedName>
    <definedName name="temp5_4_3">{"PAIDLOSS",#N/A,FALSE,"PAIDLOSS";"INCLOSS",#N/A,FALSE,"INCLOSS";"pdcts",#N/A,FALSE,"PAIDCTS";"INCCTS",#N/A,FALSE,"INCCTS";"AVGCASE",#N/A,FALSE,"AVG CASE";"SUM",#N/A,FALSE,"SUM STAT";"UNPAID",#N/A,FALSE,"AVG UNPD 2"}</definedName>
    <definedName name="temp5_4_4">{"PAIDLOSS",#N/A,FALSE,"PAIDLOSS";"INCLOSS",#N/A,FALSE,"INCLOSS";"pdcts",#N/A,FALSE,"PAIDCTS";"INCCTS",#N/A,FALSE,"INCCTS";"AVGCASE",#N/A,FALSE,"AVG CASE";"SUM",#N/A,FALSE,"SUM STAT";"UNPAID",#N/A,FALSE,"AVG UNPD 2"}</definedName>
    <definedName name="temp5_4_5">{"PAIDLOSS",#N/A,FALSE,"PAIDLOSS";"INCLOSS",#N/A,FALSE,"INCLOSS";"pdcts",#N/A,FALSE,"PAIDCTS";"INCCTS",#N/A,FALSE,"INCCTS";"AVGCASE",#N/A,FALSE,"AVG CASE";"SUM",#N/A,FALSE,"SUM STAT";"UNPAID",#N/A,FALSE,"AVG UNPD 2"}</definedName>
    <definedName name="temp5_5">{"PAIDLOSS",#N/A,FALSE,"PAIDLOSS";"INCLOSS",#N/A,FALSE,"INCLOSS";"pdcts",#N/A,FALSE,"PAIDCTS";"INCCTS",#N/A,FALSE,"INCCTS";"AVGCASE",#N/A,FALSE,"AVG CASE";"SUM",#N/A,FALSE,"SUM STAT";"UNPAID",#N/A,FALSE,"AVG UNPD 2"}</definedName>
    <definedName name="temp5_5_1">{"PAIDLOSS",#N/A,FALSE,"PAIDLOSS";"INCLOSS",#N/A,FALSE,"INCLOSS";"pdcts",#N/A,FALSE,"PAIDCTS";"INCCTS",#N/A,FALSE,"INCCTS";"AVGCASE",#N/A,FALSE,"AVG CASE";"SUM",#N/A,FALSE,"SUM STAT";"UNPAID",#N/A,FALSE,"AVG UNPD 2"}</definedName>
    <definedName name="temp5_5_2">{"PAIDLOSS",#N/A,FALSE,"PAIDLOSS";"INCLOSS",#N/A,FALSE,"INCLOSS";"pdcts",#N/A,FALSE,"PAIDCTS";"INCCTS",#N/A,FALSE,"INCCTS";"AVGCASE",#N/A,FALSE,"AVG CASE";"SUM",#N/A,FALSE,"SUM STAT";"UNPAID",#N/A,FALSE,"AVG UNPD 2"}</definedName>
    <definedName name="temp5_5_3">{"PAIDLOSS",#N/A,FALSE,"PAIDLOSS";"INCLOSS",#N/A,FALSE,"INCLOSS";"pdcts",#N/A,FALSE,"PAIDCTS";"INCCTS",#N/A,FALSE,"INCCTS";"AVGCASE",#N/A,FALSE,"AVG CASE";"SUM",#N/A,FALSE,"SUM STAT";"UNPAID",#N/A,FALSE,"AVG UNPD 2"}</definedName>
    <definedName name="temp5_5_4">{"PAIDLOSS",#N/A,FALSE,"PAIDLOSS";"INCLOSS",#N/A,FALSE,"INCLOSS";"pdcts",#N/A,FALSE,"PAIDCTS";"INCCTS",#N/A,FALSE,"INCCTS";"AVGCASE",#N/A,FALSE,"AVG CASE";"SUM",#N/A,FALSE,"SUM STAT";"UNPAID",#N/A,FALSE,"AVG UNPD 2"}</definedName>
    <definedName name="temp5_5_5">{"PAIDLOSS",#N/A,FALSE,"PAIDLOSS";"INCLOSS",#N/A,FALSE,"INCLOSS";"pdcts",#N/A,FALSE,"PAIDCTS";"INCCTS",#N/A,FALSE,"INCCTS";"AVGCASE",#N/A,FALSE,"AVG CASE";"SUM",#N/A,FALSE,"SUM STAT";"UNPAID",#N/A,FALSE,"AVG UNPD 2"}</definedName>
    <definedName name="temp6">{"Reported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temp6_1">{"Reported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temp6_1_1">{"Reported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temp6_1_2">{"Reported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temp6_1_3">{"Reported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temp6_1_4">{"Reported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temp6_1_5">{"Reported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temp6_2">{"Reported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temp6_2_1">{"Reported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temp6_2_2">{"Reported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temp6_2_3">{"Reported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temp6_2_4">{"Reported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temp6_2_5">{"Reported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temp6_3">{"Reported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temp6_3_1">{"Reported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temp6_3_2">{"Reported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temp6_3_3">{"Reported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temp6_3_4">{"Reported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temp6_3_5">{"Reported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temp6_4">{"Reported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temp6_4_1">{"Reported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temp6_4_2">{"Reported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temp6_4_3">{"Reported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temp6_4_4">{"Reported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temp6_4_5">{"Reported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temp6_5">{"Reported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temp6_5_1">{"Reported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temp6_5_2">{"Reported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temp6_5_3">{"Reported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temp6_5_4">{"Reported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temp6_5_5">{"Reported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temp7">{"Summary",#N/A,FALSE,"Summary";"Summary Diagnotics",#N/A,FALSE,"Summary"}</definedName>
    <definedName name="temp7_1">{"Summary",#N/A,FALSE,"Summary";"Summary Diagnotics",#N/A,FALSE,"Summary"}</definedName>
    <definedName name="temp7_1_1">{"Summary",#N/A,FALSE,"Summary";"Summary Diagnotics",#N/A,FALSE,"Summary"}</definedName>
    <definedName name="temp7_1_2">{"Summary",#N/A,FALSE,"Summary";"Summary Diagnotics",#N/A,FALSE,"Summary"}</definedName>
    <definedName name="temp7_1_3">{"Summary",#N/A,FALSE,"Summary";"Summary Diagnotics",#N/A,FALSE,"Summary"}</definedName>
    <definedName name="temp7_1_4">{"Summary",#N/A,FALSE,"Summary";"Summary Diagnotics",#N/A,FALSE,"Summary"}</definedName>
    <definedName name="temp7_1_5">{"Summary",#N/A,FALSE,"Summary";"Summary Diagnotics",#N/A,FALSE,"Summary"}</definedName>
    <definedName name="temp7_2">{"Summary",#N/A,FALSE,"Summary";"Summary Diagnotics",#N/A,FALSE,"Summary"}</definedName>
    <definedName name="temp7_2_1">{"Summary",#N/A,FALSE,"Summary";"Summary Diagnotics",#N/A,FALSE,"Summary"}</definedName>
    <definedName name="temp7_2_2">{"Summary",#N/A,FALSE,"Summary";"Summary Diagnotics",#N/A,FALSE,"Summary"}</definedName>
    <definedName name="temp7_2_3">{"Summary",#N/A,FALSE,"Summary";"Summary Diagnotics",#N/A,FALSE,"Summary"}</definedName>
    <definedName name="temp7_2_4">{"Summary",#N/A,FALSE,"Summary";"Summary Diagnotics",#N/A,FALSE,"Summary"}</definedName>
    <definedName name="temp7_2_5">{"Summary",#N/A,FALSE,"Summary";"Summary Diagnotics",#N/A,FALSE,"Summary"}</definedName>
    <definedName name="temp7_3">{"Summary",#N/A,FALSE,"Summary";"Summary Diagnotics",#N/A,FALSE,"Summary"}</definedName>
    <definedName name="temp7_3_1">{"Summary",#N/A,FALSE,"Summary";"Summary Diagnotics",#N/A,FALSE,"Summary"}</definedName>
    <definedName name="temp7_3_2">{"Summary",#N/A,FALSE,"Summary";"Summary Diagnotics",#N/A,FALSE,"Summary"}</definedName>
    <definedName name="temp7_3_3">{"Summary",#N/A,FALSE,"Summary";"Summary Diagnotics",#N/A,FALSE,"Summary"}</definedName>
    <definedName name="temp7_3_4">{"Summary",#N/A,FALSE,"Summary";"Summary Diagnotics",#N/A,FALSE,"Summary"}</definedName>
    <definedName name="temp7_3_5">{"Summary",#N/A,FALSE,"Summary";"Summary Diagnotics",#N/A,FALSE,"Summary"}</definedName>
    <definedName name="temp7_4">{"Summary",#N/A,FALSE,"Summary";"Summary Diagnotics",#N/A,FALSE,"Summary"}</definedName>
    <definedName name="temp7_4_1">{"Summary",#N/A,FALSE,"Summary";"Summary Diagnotics",#N/A,FALSE,"Summary"}</definedName>
    <definedName name="temp7_4_2">{"Summary",#N/A,FALSE,"Summary";"Summary Diagnotics",#N/A,FALSE,"Summary"}</definedName>
    <definedName name="temp7_4_3">{"Summary",#N/A,FALSE,"Summary";"Summary Diagnotics",#N/A,FALSE,"Summary"}</definedName>
    <definedName name="temp7_4_4">{"Summary",#N/A,FALSE,"Summary";"Summary Diagnotics",#N/A,FALSE,"Summary"}</definedName>
    <definedName name="temp7_4_5">{"Summary",#N/A,FALSE,"Summary";"Summary Diagnotics",#N/A,FALSE,"Summary"}</definedName>
    <definedName name="temp7_5">{"Summary",#N/A,FALSE,"Summary";"Summary Diagnotics",#N/A,FALSE,"Summary"}</definedName>
    <definedName name="temp7_5_1">{"Summary",#N/A,FALSE,"Summary";"Summary Diagnotics",#N/A,FALSE,"Summary"}</definedName>
    <definedName name="temp7_5_2">{"Summary",#N/A,FALSE,"Summary";"Summary Diagnotics",#N/A,FALSE,"Summary"}</definedName>
    <definedName name="temp7_5_3">{"Summary",#N/A,FALSE,"Summary";"Summary Diagnotics",#N/A,FALSE,"Summary"}</definedName>
    <definedName name="temp7_5_4">{"Summary",#N/A,FALSE,"Summary";"Summary Diagnotics",#N/A,FALSE,"Summary"}</definedName>
    <definedName name="temp7_5_5">{"Summary",#N/A,FALSE,"Summary";"Summary Diagnotics",#N/A,FALSE,"Summary"}</definedName>
    <definedName name="temp8">{"Frequency Trend Analysis",#N/A,FALSE,"Trend";"Frequency Graph",#N/A,FALSE,"Trend";"Loss Cost Trend Analysis",#N/A,FALSE,"Trend";"Loss Cost Graph",#N/A,FALSE,"Trend";"Severity Trend Analysis",#N/A,FALSE,"Trend";"Severity Trend Graph",#N/A,FALSE,"Trend";"Graphs",#N/A,FALSE,"Trend Methods"}</definedName>
    <definedName name="temp8_1">{"Frequency Trend Analysis",#N/A,FALSE,"Trend";"Frequency Graph",#N/A,FALSE,"Trend";"Loss Cost Trend Analysis",#N/A,FALSE,"Trend";"Loss Cost Graph",#N/A,FALSE,"Trend";"Severity Trend Analysis",#N/A,FALSE,"Trend";"Severity Trend Graph",#N/A,FALSE,"Trend";"Graphs",#N/A,FALSE,"Trend Methods"}</definedName>
    <definedName name="temp8_1_1">{"Frequency Trend Analysis",#N/A,FALSE,"Trend";"Frequency Graph",#N/A,FALSE,"Trend";"Loss Cost Trend Analysis",#N/A,FALSE,"Trend";"Loss Cost Graph",#N/A,FALSE,"Trend";"Severity Trend Analysis",#N/A,FALSE,"Trend";"Severity Trend Graph",#N/A,FALSE,"Trend";"Graphs",#N/A,FALSE,"Trend Methods"}</definedName>
    <definedName name="temp8_1_2">{"Frequency Trend Analysis",#N/A,FALSE,"Trend";"Frequency Graph",#N/A,FALSE,"Trend";"Loss Cost Trend Analysis",#N/A,FALSE,"Trend";"Loss Cost Graph",#N/A,FALSE,"Trend";"Severity Trend Analysis",#N/A,FALSE,"Trend";"Severity Trend Graph",#N/A,FALSE,"Trend";"Graphs",#N/A,FALSE,"Trend Methods"}</definedName>
    <definedName name="temp8_1_3">{"Frequency Trend Analysis",#N/A,FALSE,"Trend";"Frequency Graph",#N/A,FALSE,"Trend";"Loss Cost Trend Analysis",#N/A,FALSE,"Trend";"Loss Cost Graph",#N/A,FALSE,"Trend";"Severity Trend Analysis",#N/A,FALSE,"Trend";"Severity Trend Graph",#N/A,FALSE,"Trend";"Graphs",#N/A,FALSE,"Trend Methods"}</definedName>
    <definedName name="temp8_1_4">{"Frequency Trend Analysis",#N/A,FALSE,"Trend";"Frequency Graph",#N/A,FALSE,"Trend";"Loss Cost Trend Analysis",#N/A,FALSE,"Trend";"Loss Cost Graph",#N/A,FALSE,"Trend";"Severity Trend Analysis",#N/A,FALSE,"Trend";"Severity Trend Graph",#N/A,FALSE,"Trend";"Graphs",#N/A,FALSE,"Trend Methods"}</definedName>
    <definedName name="temp8_1_5">{"Frequency Trend Analysis",#N/A,FALSE,"Trend";"Frequency Graph",#N/A,FALSE,"Trend";"Loss Cost Trend Analysis",#N/A,FALSE,"Trend";"Loss Cost Graph",#N/A,FALSE,"Trend";"Severity Trend Analysis",#N/A,FALSE,"Trend";"Severity Trend Graph",#N/A,FALSE,"Trend";"Graphs",#N/A,FALSE,"Trend Methods"}</definedName>
    <definedName name="temp8_2">{"Frequency Trend Analysis",#N/A,FALSE,"Trend";"Frequency Graph",#N/A,FALSE,"Trend";"Loss Cost Trend Analysis",#N/A,FALSE,"Trend";"Loss Cost Graph",#N/A,FALSE,"Trend";"Severity Trend Analysis",#N/A,FALSE,"Trend";"Severity Trend Graph",#N/A,FALSE,"Trend";"Graphs",#N/A,FALSE,"Trend Methods"}</definedName>
    <definedName name="temp8_2_1">{"Frequency Trend Analysis",#N/A,FALSE,"Trend";"Frequency Graph",#N/A,FALSE,"Trend";"Loss Cost Trend Analysis",#N/A,FALSE,"Trend";"Loss Cost Graph",#N/A,FALSE,"Trend";"Severity Trend Analysis",#N/A,FALSE,"Trend";"Severity Trend Graph",#N/A,FALSE,"Trend";"Graphs",#N/A,FALSE,"Trend Methods"}</definedName>
    <definedName name="temp8_2_2">{"Frequency Trend Analysis",#N/A,FALSE,"Trend";"Frequency Graph",#N/A,FALSE,"Trend";"Loss Cost Trend Analysis",#N/A,FALSE,"Trend";"Loss Cost Graph",#N/A,FALSE,"Trend";"Severity Trend Analysis",#N/A,FALSE,"Trend";"Severity Trend Graph",#N/A,FALSE,"Trend";"Graphs",#N/A,FALSE,"Trend Methods"}</definedName>
    <definedName name="temp8_2_3">{"Frequency Trend Analysis",#N/A,FALSE,"Trend";"Frequency Graph",#N/A,FALSE,"Trend";"Loss Cost Trend Analysis",#N/A,FALSE,"Trend";"Loss Cost Graph",#N/A,FALSE,"Trend";"Severity Trend Analysis",#N/A,FALSE,"Trend";"Severity Trend Graph",#N/A,FALSE,"Trend";"Graphs",#N/A,FALSE,"Trend Methods"}</definedName>
    <definedName name="temp8_2_4">{"Frequency Trend Analysis",#N/A,FALSE,"Trend";"Frequency Graph",#N/A,FALSE,"Trend";"Loss Cost Trend Analysis",#N/A,FALSE,"Trend";"Loss Cost Graph",#N/A,FALSE,"Trend";"Severity Trend Analysis",#N/A,FALSE,"Trend";"Severity Trend Graph",#N/A,FALSE,"Trend";"Graphs",#N/A,FALSE,"Trend Methods"}</definedName>
    <definedName name="temp8_2_5">{"Frequency Trend Analysis",#N/A,FALSE,"Trend";"Frequency Graph",#N/A,FALSE,"Trend";"Loss Cost Trend Analysis",#N/A,FALSE,"Trend";"Loss Cost Graph",#N/A,FALSE,"Trend";"Severity Trend Analysis",#N/A,FALSE,"Trend";"Severity Trend Graph",#N/A,FALSE,"Trend";"Graphs",#N/A,FALSE,"Trend Methods"}</definedName>
    <definedName name="temp8_3">{"Frequency Trend Analysis",#N/A,FALSE,"Trend";"Frequency Graph",#N/A,FALSE,"Trend";"Loss Cost Trend Analysis",#N/A,FALSE,"Trend";"Loss Cost Graph",#N/A,FALSE,"Trend";"Severity Trend Analysis",#N/A,FALSE,"Trend";"Severity Trend Graph",#N/A,FALSE,"Trend";"Graphs",#N/A,FALSE,"Trend Methods"}</definedName>
    <definedName name="temp8_3_1">{"Frequency Trend Analysis",#N/A,FALSE,"Trend";"Frequency Graph",#N/A,FALSE,"Trend";"Loss Cost Trend Analysis",#N/A,FALSE,"Trend";"Loss Cost Graph",#N/A,FALSE,"Trend";"Severity Trend Analysis",#N/A,FALSE,"Trend";"Severity Trend Graph",#N/A,FALSE,"Trend";"Graphs",#N/A,FALSE,"Trend Methods"}</definedName>
    <definedName name="temp8_3_2">{"Frequency Trend Analysis",#N/A,FALSE,"Trend";"Frequency Graph",#N/A,FALSE,"Trend";"Loss Cost Trend Analysis",#N/A,FALSE,"Trend";"Loss Cost Graph",#N/A,FALSE,"Trend";"Severity Trend Analysis",#N/A,FALSE,"Trend";"Severity Trend Graph",#N/A,FALSE,"Trend";"Graphs",#N/A,FALSE,"Trend Methods"}</definedName>
    <definedName name="temp8_3_3">{"Frequency Trend Analysis",#N/A,FALSE,"Trend";"Frequency Graph",#N/A,FALSE,"Trend";"Loss Cost Trend Analysis",#N/A,FALSE,"Trend";"Loss Cost Graph",#N/A,FALSE,"Trend";"Severity Trend Analysis",#N/A,FALSE,"Trend";"Severity Trend Graph",#N/A,FALSE,"Trend";"Graphs",#N/A,FALSE,"Trend Methods"}</definedName>
    <definedName name="temp8_3_4">{"Frequency Trend Analysis",#N/A,FALSE,"Trend";"Frequency Graph",#N/A,FALSE,"Trend";"Loss Cost Trend Analysis",#N/A,FALSE,"Trend";"Loss Cost Graph",#N/A,FALSE,"Trend";"Severity Trend Analysis",#N/A,FALSE,"Trend";"Severity Trend Graph",#N/A,FALSE,"Trend";"Graphs",#N/A,FALSE,"Trend Methods"}</definedName>
    <definedName name="temp8_3_5">{"Frequency Trend Analysis",#N/A,FALSE,"Trend";"Frequency Graph",#N/A,FALSE,"Trend";"Loss Cost Trend Analysis",#N/A,FALSE,"Trend";"Loss Cost Graph",#N/A,FALSE,"Trend";"Severity Trend Analysis",#N/A,FALSE,"Trend";"Severity Trend Graph",#N/A,FALSE,"Trend";"Graphs",#N/A,FALSE,"Trend Methods"}</definedName>
    <definedName name="temp8_4">{"Frequency Trend Analysis",#N/A,FALSE,"Trend";"Frequency Graph",#N/A,FALSE,"Trend";"Loss Cost Trend Analysis",#N/A,FALSE,"Trend";"Loss Cost Graph",#N/A,FALSE,"Trend";"Severity Trend Analysis",#N/A,FALSE,"Trend";"Severity Trend Graph",#N/A,FALSE,"Trend";"Graphs",#N/A,FALSE,"Trend Methods"}</definedName>
    <definedName name="temp8_4_1">{"Frequency Trend Analysis",#N/A,FALSE,"Trend";"Frequency Graph",#N/A,FALSE,"Trend";"Loss Cost Trend Analysis",#N/A,FALSE,"Trend";"Loss Cost Graph",#N/A,FALSE,"Trend";"Severity Trend Analysis",#N/A,FALSE,"Trend";"Severity Trend Graph",#N/A,FALSE,"Trend";"Graphs",#N/A,FALSE,"Trend Methods"}</definedName>
    <definedName name="temp8_4_2">{"Frequency Trend Analysis",#N/A,FALSE,"Trend";"Frequency Graph",#N/A,FALSE,"Trend";"Loss Cost Trend Analysis",#N/A,FALSE,"Trend";"Loss Cost Graph",#N/A,FALSE,"Trend";"Severity Trend Analysis",#N/A,FALSE,"Trend";"Severity Trend Graph",#N/A,FALSE,"Trend";"Graphs",#N/A,FALSE,"Trend Methods"}</definedName>
    <definedName name="temp8_4_3">{"Frequency Trend Analysis",#N/A,FALSE,"Trend";"Frequency Graph",#N/A,FALSE,"Trend";"Loss Cost Trend Analysis",#N/A,FALSE,"Trend";"Loss Cost Graph",#N/A,FALSE,"Trend";"Severity Trend Analysis",#N/A,FALSE,"Trend";"Severity Trend Graph",#N/A,FALSE,"Trend";"Graphs",#N/A,FALSE,"Trend Methods"}</definedName>
    <definedName name="temp8_4_4">{"Frequency Trend Analysis",#N/A,FALSE,"Trend";"Frequency Graph",#N/A,FALSE,"Trend";"Loss Cost Trend Analysis",#N/A,FALSE,"Trend";"Loss Cost Graph",#N/A,FALSE,"Trend";"Severity Trend Analysis",#N/A,FALSE,"Trend";"Severity Trend Graph",#N/A,FALSE,"Trend";"Graphs",#N/A,FALSE,"Trend Methods"}</definedName>
    <definedName name="temp8_4_5">{"Frequency Trend Analysis",#N/A,FALSE,"Trend";"Frequency Graph",#N/A,FALSE,"Trend";"Loss Cost Trend Analysis",#N/A,FALSE,"Trend";"Loss Cost Graph",#N/A,FALSE,"Trend";"Severity Trend Analysis",#N/A,FALSE,"Trend";"Severity Trend Graph",#N/A,FALSE,"Trend";"Graphs",#N/A,FALSE,"Trend Methods"}</definedName>
    <definedName name="temp8_5">{"Frequency Trend Analysis",#N/A,FALSE,"Trend";"Frequency Graph",#N/A,FALSE,"Trend";"Loss Cost Trend Analysis",#N/A,FALSE,"Trend";"Loss Cost Graph",#N/A,FALSE,"Trend";"Severity Trend Analysis",#N/A,FALSE,"Trend";"Severity Trend Graph",#N/A,FALSE,"Trend";"Graphs",#N/A,FALSE,"Trend Methods"}</definedName>
    <definedName name="temp8_5_1">{"Frequency Trend Analysis",#N/A,FALSE,"Trend";"Frequency Graph",#N/A,FALSE,"Trend";"Loss Cost Trend Analysis",#N/A,FALSE,"Trend";"Loss Cost Graph",#N/A,FALSE,"Trend";"Severity Trend Analysis",#N/A,FALSE,"Trend";"Severity Trend Graph",#N/A,FALSE,"Trend";"Graphs",#N/A,FALSE,"Trend Methods"}</definedName>
    <definedName name="temp8_5_2">{"Frequency Trend Analysis",#N/A,FALSE,"Trend";"Frequency Graph",#N/A,FALSE,"Trend";"Loss Cost Trend Analysis",#N/A,FALSE,"Trend";"Loss Cost Graph",#N/A,FALSE,"Trend";"Severity Trend Analysis",#N/A,FALSE,"Trend";"Severity Trend Graph",#N/A,FALSE,"Trend";"Graphs",#N/A,FALSE,"Trend Methods"}</definedName>
    <definedName name="temp8_5_3">{"Frequency Trend Analysis",#N/A,FALSE,"Trend";"Frequency Graph",#N/A,FALSE,"Trend";"Loss Cost Trend Analysis",#N/A,FALSE,"Trend";"Loss Cost Graph",#N/A,FALSE,"Trend";"Severity Trend Analysis",#N/A,FALSE,"Trend";"Severity Trend Graph",#N/A,FALSE,"Trend";"Graphs",#N/A,FALSE,"Trend Methods"}</definedName>
    <definedName name="temp8_5_4">{"Frequency Trend Analysis",#N/A,FALSE,"Trend";"Frequency Graph",#N/A,FALSE,"Trend";"Loss Cost Trend Analysis",#N/A,FALSE,"Trend";"Loss Cost Graph",#N/A,FALSE,"Trend";"Severity Trend Analysis",#N/A,FALSE,"Trend";"Severity Trend Graph",#N/A,FALSE,"Trend";"Graphs",#N/A,FALSE,"Trend Methods"}</definedName>
    <definedName name="temp8_5_5">{"Frequency Trend Analysis",#N/A,FALSE,"Trend";"Frequency Graph",#N/A,FALSE,"Trend";"Loss Cost Trend Analysis",#N/A,FALSE,"Trend";"Loss Cost Graph",#N/A,FALSE,"Trend";"Severity Trend Analysis",#N/A,FALSE,"Trend";"Severity Trend Graph",#N/A,FALSE,"Trend";"Graphs",#N/A,FALSE,"Trend Methods"}</definedName>
    <definedName name="temp9">{"Reported Loss Triangle",#N/A,FALSE,"Reported Loss";"Reported Loss Dev Factors",#N/A,FALSE,"Reported Loss";"Paid Loss Triangle",#N/A,FALSE,"Paid Loss";"Paid Development Factors",#N/A,FALSE,"Paid Loss";"Reported Claim Triangle",#N/A,FALSE,"Reported Claims";"Reported Claim Dev Factors",#N/A,FALSE,"Reported Claims";"Closed Claim Triangle",#N/A,FALSE,"Closed Claims"}</definedName>
    <definedName name="temp9_1">{"Reported Loss Triangle",#N/A,FALSE,"Reported Loss";"Reported Loss Dev Factors",#N/A,FALSE,"Reported Loss";"Paid Loss Triangle",#N/A,FALSE,"Paid Loss";"Paid Development Factors",#N/A,FALSE,"Paid Loss";"Reported Claim Triangle",#N/A,FALSE,"Reported Claims";"Reported Claim Dev Factors",#N/A,FALSE,"Reported Claims";"Closed Claim Triangle",#N/A,FALSE,"Closed Claims"}</definedName>
    <definedName name="temp9_1_1">{"Reported Loss Triangle",#N/A,FALSE,"Reported Loss";"Reported Loss Dev Factors",#N/A,FALSE,"Reported Loss";"Paid Loss Triangle",#N/A,FALSE,"Paid Loss";"Paid Development Factors",#N/A,FALSE,"Paid Loss";"Reported Claim Triangle",#N/A,FALSE,"Reported Claims";"Reported Claim Dev Factors",#N/A,FALSE,"Reported Claims";"Closed Claim Triangle",#N/A,FALSE,"Closed Claims"}</definedName>
    <definedName name="temp9_1_2">{"Reported Loss Triangle",#N/A,FALSE,"Reported Loss";"Reported Loss Dev Factors",#N/A,FALSE,"Reported Loss";"Paid Loss Triangle",#N/A,FALSE,"Paid Loss";"Paid Development Factors",#N/A,FALSE,"Paid Loss";"Reported Claim Triangle",#N/A,FALSE,"Reported Claims";"Reported Claim Dev Factors",#N/A,FALSE,"Reported Claims";"Closed Claim Triangle",#N/A,FALSE,"Closed Claims"}</definedName>
    <definedName name="temp9_1_3">{"Reported Loss Triangle",#N/A,FALSE,"Reported Loss";"Reported Loss Dev Factors",#N/A,FALSE,"Reported Loss";"Paid Loss Triangle",#N/A,FALSE,"Paid Loss";"Paid Development Factors",#N/A,FALSE,"Paid Loss";"Reported Claim Triangle",#N/A,FALSE,"Reported Claims";"Reported Claim Dev Factors",#N/A,FALSE,"Reported Claims";"Closed Claim Triangle",#N/A,FALSE,"Closed Claims"}</definedName>
    <definedName name="temp9_1_4">{"Reported Loss Triangle",#N/A,FALSE,"Reported Loss";"Reported Loss Dev Factors",#N/A,FALSE,"Reported Loss";"Paid Loss Triangle",#N/A,FALSE,"Paid Loss";"Paid Development Factors",#N/A,FALSE,"Paid Loss";"Reported Claim Triangle",#N/A,FALSE,"Reported Claims";"Reported Claim Dev Factors",#N/A,FALSE,"Reported Claims";"Closed Claim Triangle",#N/A,FALSE,"Closed Claims"}</definedName>
    <definedName name="temp9_1_5">{"Reported Loss Triangle",#N/A,FALSE,"Reported Loss";"Reported Loss Dev Factors",#N/A,FALSE,"Reported Loss";"Paid Loss Triangle",#N/A,FALSE,"Paid Loss";"Paid Development Factors",#N/A,FALSE,"Paid Loss";"Reported Claim Triangle",#N/A,FALSE,"Reported Claims";"Reported Claim Dev Factors",#N/A,FALSE,"Reported Claims";"Closed Claim Triangle",#N/A,FALSE,"Closed Claims"}</definedName>
    <definedName name="temp9_2">{"Reported Loss Triangle",#N/A,FALSE,"Reported Loss";"Reported Loss Dev Factors",#N/A,FALSE,"Reported Loss";"Paid Loss Triangle",#N/A,FALSE,"Paid Loss";"Paid Development Factors",#N/A,FALSE,"Paid Loss";"Reported Claim Triangle",#N/A,FALSE,"Reported Claims";"Reported Claim Dev Factors",#N/A,FALSE,"Reported Claims";"Closed Claim Triangle",#N/A,FALSE,"Closed Claims"}</definedName>
    <definedName name="temp9_2_1">{"Reported Loss Triangle",#N/A,FALSE,"Reported Loss";"Reported Loss Dev Factors",#N/A,FALSE,"Reported Loss";"Paid Loss Triangle",#N/A,FALSE,"Paid Loss";"Paid Development Factors",#N/A,FALSE,"Paid Loss";"Reported Claim Triangle",#N/A,FALSE,"Reported Claims";"Reported Claim Dev Factors",#N/A,FALSE,"Reported Claims";"Closed Claim Triangle",#N/A,FALSE,"Closed Claims"}</definedName>
    <definedName name="temp9_2_2">{"Reported Loss Triangle",#N/A,FALSE,"Reported Loss";"Reported Loss Dev Factors",#N/A,FALSE,"Reported Loss";"Paid Loss Triangle",#N/A,FALSE,"Paid Loss";"Paid Development Factors",#N/A,FALSE,"Paid Loss";"Reported Claim Triangle",#N/A,FALSE,"Reported Claims";"Reported Claim Dev Factors",#N/A,FALSE,"Reported Claims";"Closed Claim Triangle",#N/A,FALSE,"Closed Claims"}</definedName>
    <definedName name="temp9_2_3">{"Reported Loss Triangle",#N/A,FALSE,"Reported Loss";"Reported Loss Dev Factors",#N/A,FALSE,"Reported Loss";"Paid Loss Triangle",#N/A,FALSE,"Paid Loss";"Paid Development Factors",#N/A,FALSE,"Paid Loss";"Reported Claim Triangle",#N/A,FALSE,"Reported Claims";"Reported Claim Dev Factors",#N/A,FALSE,"Reported Claims";"Closed Claim Triangle",#N/A,FALSE,"Closed Claims"}</definedName>
    <definedName name="temp9_2_4">{"Reported Loss Triangle",#N/A,FALSE,"Reported Loss";"Reported Loss Dev Factors",#N/A,FALSE,"Reported Loss";"Paid Loss Triangle",#N/A,FALSE,"Paid Loss";"Paid Development Factors",#N/A,FALSE,"Paid Loss";"Reported Claim Triangle",#N/A,FALSE,"Reported Claims";"Reported Claim Dev Factors",#N/A,FALSE,"Reported Claims";"Closed Claim Triangle",#N/A,FALSE,"Closed Claims"}</definedName>
    <definedName name="temp9_2_5">{"Reported Loss Triangle",#N/A,FALSE,"Reported Loss";"Reported Loss Dev Factors",#N/A,FALSE,"Reported Loss";"Paid Loss Triangle",#N/A,FALSE,"Paid Loss";"Paid Development Factors",#N/A,FALSE,"Paid Loss";"Reported Claim Triangle",#N/A,FALSE,"Reported Claims";"Reported Claim Dev Factors",#N/A,FALSE,"Reported Claims";"Closed Claim Triangle",#N/A,FALSE,"Closed Claims"}</definedName>
    <definedName name="temp9_3">{"Reported Loss Triangle",#N/A,FALSE,"Reported Loss";"Reported Loss Dev Factors",#N/A,FALSE,"Reported Loss";"Paid Loss Triangle",#N/A,FALSE,"Paid Loss";"Paid Development Factors",#N/A,FALSE,"Paid Loss";"Reported Claim Triangle",#N/A,FALSE,"Reported Claims";"Reported Claim Dev Factors",#N/A,FALSE,"Reported Claims";"Closed Claim Triangle",#N/A,FALSE,"Closed Claims"}</definedName>
    <definedName name="temp9_3_1">{"Reported Loss Triangle",#N/A,FALSE,"Reported Loss";"Reported Loss Dev Factors",#N/A,FALSE,"Reported Loss";"Paid Loss Triangle",#N/A,FALSE,"Paid Loss";"Paid Development Factors",#N/A,FALSE,"Paid Loss";"Reported Claim Triangle",#N/A,FALSE,"Reported Claims";"Reported Claim Dev Factors",#N/A,FALSE,"Reported Claims";"Closed Claim Triangle",#N/A,FALSE,"Closed Claims"}</definedName>
    <definedName name="temp9_3_2">{"Reported Loss Triangle",#N/A,FALSE,"Reported Loss";"Reported Loss Dev Factors",#N/A,FALSE,"Reported Loss";"Paid Loss Triangle",#N/A,FALSE,"Paid Loss";"Paid Development Factors",#N/A,FALSE,"Paid Loss";"Reported Claim Triangle",#N/A,FALSE,"Reported Claims";"Reported Claim Dev Factors",#N/A,FALSE,"Reported Claims";"Closed Claim Triangle",#N/A,FALSE,"Closed Claims"}</definedName>
    <definedName name="temp9_3_3">{"Reported Loss Triangle",#N/A,FALSE,"Reported Loss";"Reported Loss Dev Factors",#N/A,FALSE,"Reported Loss";"Paid Loss Triangle",#N/A,FALSE,"Paid Loss";"Paid Development Factors",#N/A,FALSE,"Paid Loss";"Reported Claim Triangle",#N/A,FALSE,"Reported Claims";"Reported Claim Dev Factors",#N/A,FALSE,"Reported Claims";"Closed Claim Triangle",#N/A,FALSE,"Closed Claims"}</definedName>
    <definedName name="temp9_3_4">{"Reported Loss Triangle",#N/A,FALSE,"Reported Loss";"Reported Loss Dev Factors",#N/A,FALSE,"Reported Loss";"Paid Loss Triangle",#N/A,FALSE,"Paid Loss";"Paid Development Factors",#N/A,FALSE,"Paid Loss";"Reported Claim Triangle",#N/A,FALSE,"Reported Claims";"Reported Claim Dev Factors",#N/A,FALSE,"Reported Claims";"Closed Claim Triangle",#N/A,FALSE,"Closed Claims"}</definedName>
    <definedName name="temp9_3_5">{"Reported Loss Triangle",#N/A,FALSE,"Reported Loss";"Reported Loss Dev Factors",#N/A,FALSE,"Reported Loss";"Paid Loss Triangle",#N/A,FALSE,"Paid Loss";"Paid Development Factors",#N/A,FALSE,"Paid Loss";"Reported Claim Triangle",#N/A,FALSE,"Reported Claims";"Reported Claim Dev Factors",#N/A,FALSE,"Reported Claims";"Closed Claim Triangle",#N/A,FALSE,"Closed Claims"}</definedName>
    <definedName name="temp9_4">{"Reported Loss Triangle",#N/A,FALSE,"Reported Loss";"Reported Loss Dev Factors",#N/A,FALSE,"Reported Loss";"Paid Loss Triangle",#N/A,FALSE,"Paid Loss";"Paid Development Factors",#N/A,FALSE,"Paid Loss";"Reported Claim Triangle",#N/A,FALSE,"Reported Claims";"Reported Claim Dev Factors",#N/A,FALSE,"Reported Claims";"Closed Claim Triangle",#N/A,FALSE,"Closed Claims"}</definedName>
    <definedName name="temp9_4_1">{"Reported Loss Triangle",#N/A,FALSE,"Reported Loss";"Reported Loss Dev Factors",#N/A,FALSE,"Reported Loss";"Paid Loss Triangle",#N/A,FALSE,"Paid Loss";"Paid Development Factors",#N/A,FALSE,"Paid Loss";"Reported Claim Triangle",#N/A,FALSE,"Reported Claims";"Reported Claim Dev Factors",#N/A,FALSE,"Reported Claims";"Closed Claim Triangle",#N/A,FALSE,"Closed Claims"}</definedName>
    <definedName name="temp9_4_2">{"Reported Loss Triangle",#N/A,FALSE,"Reported Loss";"Reported Loss Dev Factors",#N/A,FALSE,"Reported Loss";"Paid Loss Triangle",#N/A,FALSE,"Paid Loss";"Paid Development Factors",#N/A,FALSE,"Paid Loss";"Reported Claim Triangle",#N/A,FALSE,"Reported Claims";"Reported Claim Dev Factors",#N/A,FALSE,"Reported Claims";"Closed Claim Triangle",#N/A,FALSE,"Closed Claims"}</definedName>
    <definedName name="temp9_4_3">{"Reported Loss Triangle",#N/A,FALSE,"Reported Loss";"Reported Loss Dev Factors",#N/A,FALSE,"Reported Loss";"Paid Loss Triangle",#N/A,FALSE,"Paid Loss";"Paid Development Factors",#N/A,FALSE,"Paid Loss";"Reported Claim Triangle",#N/A,FALSE,"Reported Claims";"Reported Claim Dev Factors",#N/A,FALSE,"Reported Claims";"Closed Claim Triangle",#N/A,FALSE,"Closed Claims"}</definedName>
    <definedName name="temp9_4_4">{"Reported Loss Triangle",#N/A,FALSE,"Reported Loss";"Reported Loss Dev Factors",#N/A,FALSE,"Reported Loss";"Paid Loss Triangle",#N/A,FALSE,"Paid Loss";"Paid Development Factors",#N/A,FALSE,"Paid Loss";"Reported Claim Triangle",#N/A,FALSE,"Reported Claims";"Reported Claim Dev Factors",#N/A,FALSE,"Reported Claims";"Closed Claim Triangle",#N/A,FALSE,"Closed Claims"}</definedName>
    <definedName name="temp9_4_5">{"Reported Loss Triangle",#N/A,FALSE,"Reported Loss";"Reported Loss Dev Factors",#N/A,FALSE,"Reported Loss";"Paid Loss Triangle",#N/A,FALSE,"Paid Loss";"Paid Development Factors",#N/A,FALSE,"Paid Loss";"Reported Claim Triangle",#N/A,FALSE,"Reported Claims";"Reported Claim Dev Factors",#N/A,FALSE,"Reported Claims";"Closed Claim Triangle",#N/A,FALSE,"Closed Claims"}</definedName>
    <definedName name="temp9_5">{"Reported Loss Triangle",#N/A,FALSE,"Reported Loss";"Reported Loss Dev Factors",#N/A,FALSE,"Reported Loss";"Paid Loss Triangle",#N/A,FALSE,"Paid Loss";"Paid Development Factors",#N/A,FALSE,"Paid Loss";"Reported Claim Triangle",#N/A,FALSE,"Reported Claims";"Reported Claim Dev Factors",#N/A,FALSE,"Reported Claims";"Closed Claim Triangle",#N/A,FALSE,"Closed Claims"}</definedName>
    <definedName name="temp9_5_1">{"Reported Loss Triangle",#N/A,FALSE,"Reported Loss";"Reported Loss Dev Factors",#N/A,FALSE,"Reported Loss";"Paid Loss Triangle",#N/A,FALSE,"Paid Loss";"Paid Development Factors",#N/A,FALSE,"Paid Loss";"Reported Claim Triangle",#N/A,FALSE,"Reported Claims";"Reported Claim Dev Factors",#N/A,FALSE,"Reported Claims";"Closed Claim Triangle",#N/A,FALSE,"Closed Claims"}</definedName>
    <definedName name="temp9_5_2">{"Reported Loss Triangle",#N/A,FALSE,"Reported Loss";"Reported Loss Dev Factors",#N/A,FALSE,"Reported Loss";"Paid Loss Triangle",#N/A,FALSE,"Paid Loss";"Paid Development Factors",#N/A,FALSE,"Paid Loss";"Reported Claim Triangle",#N/A,FALSE,"Reported Claims";"Reported Claim Dev Factors",#N/A,FALSE,"Reported Claims";"Closed Claim Triangle",#N/A,FALSE,"Closed Claims"}</definedName>
    <definedName name="temp9_5_3">{"Reported Loss Triangle",#N/A,FALSE,"Reported Loss";"Reported Loss Dev Factors",#N/A,FALSE,"Reported Loss";"Paid Loss Triangle",#N/A,FALSE,"Paid Loss";"Paid Development Factors",#N/A,FALSE,"Paid Loss";"Reported Claim Triangle",#N/A,FALSE,"Reported Claims";"Reported Claim Dev Factors",#N/A,FALSE,"Reported Claims";"Closed Claim Triangle",#N/A,FALSE,"Closed Claims"}</definedName>
    <definedName name="temp9_5_4">{"Reported Loss Triangle",#N/A,FALSE,"Reported Loss";"Reported Loss Dev Factors",#N/A,FALSE,"Reported Loss";"Paid Loss Triangle",#N/A,FALSE,"Paid Loss";"Paid Development Factors",#N/A,FALSE,"Paid Loss";"Reported Claim Triangle",#N/A,FALSE,"Reported Claims";"Reported Claim Dev Factors",#N/A,FALSE,"Reported Claims";"Closed Claim Triangle",#N/A,FALSE,"Closed Claims"}</definedName>
    <definedName name="temp9_5_5">{"Reported Loss Triangle",#N/A,FALSE,"Reported Loss";"Reported Loss Dev Factors",#N/A,FALSE,"Reported Loss";"Paid Loss Triangle",#N/A,FALSE,"Paid Loss";"Paid Development Factors",#N/A,FALSE,"Paid Loss";"Reported Claim Triangle",#N/A,FALSE,"Reported Claims";"Reported Claim Dev Factors",#N/A,FALSE,"Reported Claims";"Closed Claim Triangle",#N/A,FALSE,"Closed Claims"}</definedName>
    <definedName name="tempe">#REF!</definedName>
    <definedName name="temperature">#REF!</definedName>
    <definedName name="Template">#REF!</definedName>
    <definedName name="Template_1_FooterType">"EXTERNAL"</definedName>
    <definedName name="Template_2_FooterType">"EXTERNAL"</definedName>
    <definedName name="TemplateDate">32967</definedName>
    <definedName name="TemplatePrintArea">#REF!</definedName>
    <definedName name="TemplateVersion">#REF!</definedName>
    <definedName name="Tempme">{#N/A,#N/A,FALSE,"Output";#N/A,#N/A,FALSE,"Cover Sheet";#N/A,#N/A,FALSE,"Current Mkt. Projections"}</definedName>
    <definedName name="Tempme3">{#N/A,#N/A,FALSE,"Output";#N/A,#N/A,FALSE,"Cover Sheet";#N/A,#N/A,FALSE,"Current Mkt. Projections"}</definedName>
    <definedName name="Tempme4">{#N/A,#N/A,FALSE,"Output";#N/A,#N/A,FALSE,"Cover Sheet";#N/A,#N/A,FALSE,"Current Mkt. Projections"}</definedName>
    <definedName name="Tempo5">{#N/A,#N/A,FALSE,"Output";#N/A,#N/A,FALSE,"Cover Sheet";#N/A,#N/A,FALSE,"Current Mkt. Projections"}</definedName>
    <definedName name="Tempo5a">{#N/A,#N/A,FALSE,"Output";#N/A,#N/A,FALSE,"Cover Sheet";#N/A,#N/A,FALSE,"Current Mkt. Projections"}</definedName>
    <definedName name="tempp">#REF!</definedName>
    <definedName name="temppp">#REF!</definedName>
    <definedName name="temppppp">#REF!</definedName>
    <definedName name="tempq">{#N/A,#N/A,TRUE,"BV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name="tempq2">{#N/A,#N/A,TRUE,"FD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tempq3">{#N/A,#N/A,TRUE,"F3 Bullets";#N/A,#N/A,TRUE,"FD III Port Summ";#N/A,#N/A,TRUE,"BV Valuation";#N/A,#N/A,TRUE,"Fd III Cap. Position ";#N/A,#N/A,TRUE,"Beacon";#N/A,#N/A,TRUE,"Beacon (2)";#N/A,#N/A,TRUE,"CII";#N/A,#N/A,TRUE,"CII 2";#N/A,#N/A,TRUE,"MCA";#N/A,#N/A,TRUE,"Elm";#N/A,#N/A,TRUE,"Tharco";#N/A,#N/A,TRUE,"Dee H";#N/A,#N/A,TRUE,"Globe";#N/A,#N/A,TRUE,"Hunt Valve";#N/A,#N/A,TRUE,"KBA";#N/A,#N/A,TRUE,"Glassmaster";#N/A,#N/A,TRUE,"May"}</definedName>
    <definedName name="tempq4">{#N/A,#N/A,TRUE,"FD III Port Summ";#N/A,#N/A,TRUE,"Beacon";#N/A,#N/A,TRUE,"CII";#N/A,#N/A,TRUE,"MCA";#N/A,#N/A,TRUE,"Elm";#N/A,#N/A,TRUE,"Tharco";#N/A,#N/A,TRUE,"Dee H";#N/A,#N/A,TRUE,"Globe";#N/A,#N/A,TRUE,"Hunt Valve";#N/A,#N/A,TRUE,"KBA";#N/A,#N/A,TRUE,"Glassmaster";#N/A,#N/A,TRUE,"MLS";#N/A,#N/A,TRUE,"CBSA";#N/A,#N/A,TRUE,"ACE";#N/A,#N/A,TRUE,"United Central";#N/A,#N/A,TRUE,"Jakel";#N/A,#N/A,TRUE,"Lake City "}</definedName>
    <definedName name="tempq5">{#N/A,#N/A,TRUE,"F3 Bullets";#N/A,#N/A,TRUE,"FD III Port Summ";#N/A,#N/A,TRUE,"BV Valuation";#N/A,#N/A,TRUE,"MV Valuation";#N/A,#N/A,TRUE,"Fd III Cap. Position ";#N/A,#N/A,TRUE,"Beacon";#N/A,#N/A,TRUE,"CII";#N/A,#N/A,TRUE,"MCA";#N/A,#N/A,TRUE,"Elm";#N/A,#N/A,TRUE,"Tharco";#N/A,#N/A,TRUE,"Dee H";#N/A,#N/A,TRUE,"Globe";#N/A,#N/A,TRUE,"Hunt Valve";#N/A,#N/A,TRUE,"KBA";#N/A,#N/A,TRUE,"Glassmaster";#N/A,#N/A,TRUE,"May";#N/A,#N/A,TRUE,"ACE"}</definedName>
    <definedName name="tempq6">{#N/A,#N/A,TRUE,"FD IV Portfolio Summary ";#N/A,#N/A,TRUE,"Western";#N/A,#N/A,TRUE,"Kranson";#N/A,#N/A,TRUE,"ARC";#N/A,#N/A,TRUE,"Precise";#N/A,#N/A,TRUE,"WNA"}</definedName>
    <definedName name="tempq7">{#N/A,#N/A,TRUE,"FD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tempq8">{#N/A,#N/A,TRUE," Bullets II";#N/A,#N/A,TRUE,"Fd II Cap. Position ";#N/A,#N/A,TRUE,"FD II Portfolio Summary";#N/A,#N/A,TRUE,"BV Valuation";#N/A,#N/A,TRUE,"FV Valuation";#N/A,#N/A,TRUE,"Valuation Change II";#N/A,#N/A,TRUE,"Utiliserve";#N/A,#N/A,TRUE,"Temple";#N/A,#N/A,TRUE,"JRI";#N/A,#N/A,TRUE,"Weasler";#N/A,#N/A,TRUE,"NDS ";#N/A,#N/A,TRUE,"Stronghaven";#N/A,#N/A,TRUE,"Connor";#N/A,#N/A,TRUE,"DSI";#N/A,#N/A,TRUE,"HWC";#N/A,#N/A,TRUE,"Bullets III";#N/A,#N/A,TRUE,"Fd III Cap. Position ";#N/A,#N/A,TRUE,"FD III Port Summ";#N/A,#N/A,TRUE,"BV Valuation (2)";#N/A,#N/A,TRUE,"MV Valuation";#N/A,#N/A,TRUE,"Valuation Change III";#N/A,#N/A,TRUE,"Globe";#N/A,#N/A,TRUE,"Beacon";#N/A,#N/A,TRUE,"CII";#N/A,#N/A,TRUE,"MCA";#N/A,#N/A,TRUE,"Elm";#N/A,#N/A,TRUE,"Tharco";#N/A,#N/A,TRUE,"Dee H";#N/A,#N/A,TRUE,"Hunt Valve";#N/A,#N/A,TRUE,"KBA";#N/A,#N/A,TRUE,"Glassmaster";#N/A,#N/A,TRUE,"MLS";#N/A,#N/A,TRUE,"CBSA";#N/A,#N/A,TRUE,"ACE";#N/A,#N/A,TRUE,"United Central";#N/A,#N/A,TRUE,"Jakel";#N/A,#N/A,TRUE,"Lake City ";#N/A,#N/A,TRUE,"Bullets IV";#N/A,#N/A,TRUE,"Fd IV Cap. Position  ";#N/A,#N/A,TRUE,"FD IV Portfolio Summary ";#N/A,#N/A,TRUE,"Fund IV BV  ";#N/A,#N/A,TRUE,"Western";#N/A,#N/A,TRUE,"Kranson"}</definedName>
    <definedName name="tempref">#REF!,#REF!</definedName>
    <definedName name="tempw">#REF!</definedName>
    <definedName name="tempxxx">0</definedName>
    <definedName name="ten">{"ONE",#N/A,FALSE,"Sheet1"}</definedName>
    <definedName name="tepm">#REF!</definedName>
    <definedName name="teq">{#N/A,#N/A,FALSE,"Pharm";#N/A,#N/A,FALSE,"WWCM"}</definedName>
    <definedName name="teq_1">#REF!</definedName>
    <definedName name="teq_2">{#N/A,#N/A,FALSE,"Pharm";#N/A,#N/A,FALSE,"WWCM"}</definedName>
    <definedName name="teq_3">{#N/A,#N/A,FALSE,"Pharm";#N/A,#N/A,FALSE,"WWCM"}</definedName>
    <definedName name="teq_4">{#N/A,#N/A,FALSE,"Pharm";#N/A,#N/A,FALSE,"WWCM"}</definedName>
    <definedName name="Tequin">{#N/A,#N/A,FALSE,"Pharm";#N/A,#N/A,FALSE,"WWCM"}</definedName>
    <definedName name="Tequin_1">#REF!</definedName>
    <definedName name="Tequin_2">{#N/A,#N/A,FALSE,"Pharm";#N/A,#N/A,FALSE,"WWCM"}</definedName>
    <definedName name="Tequin_3">{#N/A,#N/A,FALSE,"Pharm";#N/A,#N/A,FALSE,"WWCM"}</definedName>
    <definedName name="Tequin_4">{#N/A,#N/A,FALSE,"Pharm";#N/A,#N/A,FALSE,"WWCM"}</definedName>
    <definedName name="tequinol">{#N/A,#N/A,FALSE,"REPORT"}</definedName>
    <definedName name="tequinol_1">#REF!</definedName>
    <definedName name="tequinol_2">{#N/A,#N/A,FALSE,"REPORT"}</definedName>
    <definedName name="tequinol_3">{#N/A,#N/A,FALSE,"REPORT"}</definedName>
    <definedName name="tequinol_4">{#N/A,#N/A,FALSE,"REPORT"}</definedName>
    <definedName name="ter">{"FCF",#N/A,FALSE,"Results"}</definedName>
    <definedName name="terc">{"YD GENERALH2",#N/A,FALSE,"YTD"}</definedName>
    <definedName name="TERM">#REF!</definedName>
    <definedName name="TermAInt">#REF!</definedName>
    <definedName name="TermAOld">#REF!</definedName>
    <definedName name="TermAOp">#REF!</definedName>
    <definedName name="TermBInt">#REF!</definedName>
    <definedName name="TermBOld">#REF!</definedName>
    <definedName name="TermBOp">#REF!</definedName>
    <definedName name="Terminal_CF">#REF!</definedName>
    <definedName name="termination_date_range">#REF!</definedName>
    <definedName name="tes">#REF!</definedName>
    <definedName name="teset">{#N/A,#N/A,FALSE,"Costi per Gruppo ";#N/A,#N/A,FALSE,"New-RegularBevel";#N/A,#N/A,FALSE,"Optiva-Optiva2";#N/A,#N/A,FALSE,"Cathlon-Monoblok";#N/A,#N/A,FALSE,"Stylets";#N/A,#N/A,FALSE,"Totali"}</definedName>
    <definedName name="tesg4">{"PAGE 1",#N/A,FALSE,"WEST_OT"}</definedName>
    <definedName name="test">{#N/A,#N/A,FALSE,"Pharm";#N/A,#N/A,FALSE,"WWCM"}</definedName>
    <definedName name="test.table.test">{#N/A,#N/A,FALSE,"Inc Stmt";#N/A,#N/A,FALSE,"Indirect Costs";#N/A,#N/A,FALSE,"Capital"}</definedName>
    <definedName name="test.test.123">{#N/A,#N/A,FALSE,"Assumptions";#N/A,#N/A,FALSE,"Reforecast";#N/A,#N/A,FALSE,"Inc Stmt";#N/A,#N/A,FALSE,"Stats";#N/A,#N/A,FALSE,"Existing Business";#N/A,#N/A,FALSE,"New Business";#N/A,#N/A,FALSE,"Labor";#N/A,#N/A,FALSE,"Vehicles";#N/A,#N/A,FALSE,"Facilities";#N/A,#N/A,FALSE,"Indirect Costs";#N/A,#N/A,FALSE,"Capital";#N/A,#N/A,FALSE,"CABR Form";#N/A,#N/A,FALSE,"Corp Costs";#N/A,#N/A,FALSE,"RF Actuals";#N/A,#N/A,FALSE,"Original Plan"}</definedName>
    <definedName name="test_1">{#N/A,#N/A,TRUE,"Statements";#N/A,#N/A,TRUE,"Capital";#N/A,#N/A,TRUE,"TOT Monthly Inc";#N/A,#N/A,TRUE,"TOT REVENUE";#N/A,#N/A,TRUE,"Manpower";#N/A,#N/A,TRUE,"Overheads";#N/A,#N/A,TRUE,"Salary";#N/A,#N/A,TRUE,"Admin";#N/A,#N/A,TRUE,"Barbados";#N/A,#N/A,TRUE,"Product Mktg";#N/A,#N/A,TRUE,"CONS - SI";#N/A,#N/A,TRUE,"PROJECTS";#N/A,#N/A,TRUE,"R&amp;D";#N/A,#N/A,TRUE,"Cons S&amp;M";#N/A,#N/A,TRUE,"Mktg"}</definedName>
    <definedName name="test_1_1">{#N/A,#N/A,TRUE,"Statements";#N/A,#N/A,TRUE,"Capital";#N/A,#N/A,TRUE,"TOT Monthly Inc";#N/A,#N/A,TRUE,"TOT REVENUE";#N/A,#N/A,TRUE,"Manpower";#N/A,#N/A,TRUE,"Overheads";#N/A,#N/A,TRUE,"Salary";#N/A,#N/A,TRUE,"Admin";#N/A,#N/A,TRUE,"Barbados";#N/A,#N/A,TRUE,"Product Mktg";#N/A,#N/A,TRUE,"CONS - SI";#N/A,#N/A,TRUE,"PROJECTS";#N/A,#N/A,TRUE,"R&amp;D";#N/A,#N/A,TRUE,"Cons S&amp;M";#N/A,#N/A,TRUE,"Mktg"}</definedName>
    <definedName name="test_1_2">{#N/A,#N/A,FALSE,"Income Statement";#N/A,#N/A,FALSE,"Balance Sheet";#N/A,#N/A,FALSE,"AR Analysis";#N/A,#N/A,FALSE,"Inventory Analysis";#N/A,#N/A,FALSE,"Direct Material";#N/A,#N/A,FALSE,"Labor";#N/A,#N/A,FALSE,"Overhead";#N/A,#N/A,FALSE,"Capital";#N/A,#N/A,FALSE,"Indirect Roster"}</definedName>
    <definedName name="test_1_3">{#N/A,#N/A,FALSE,"Income Statement";#N/A,#N/A,FALSE,"Balance Sheet";#N/A,#N/A,FALSE,"AR Analysis";#N/A,#N/A,FALSE,"Inventory Analysis";#N/A,#N/A,FALSE,"Direct Material";#N/A,#N/A,FALSE,"Labor";#N/A,#N/A,FALSE,"Overhead";#N/A,#N/A,FALSE,"Capital";#N/A,#N/A,FALSE,"Indirect Roster"}</definedName>
    <definedName name="test_1_4">{#N/A,#N/A,FALSE,"Income Statement";#N/A,#N/A,FALSE,"Balance Sheet";#N/A,#N/A,FALSE,"AR Analysis";#N/A,#N/A,FALSE,"Inventory Analysis";#N/A,#N/A,FALSE,"Direct Material";#N/A,#N/A,FALSE,"Labor";#N/A,#N/A,FALSE,"Overhead";#N/A,#N/A,FALSE,"Capital";#N/A,#N/A,FALSE,"Indirect Roster"}</definedName>
    <definedName name="test_1_5">{#N/A,#N/A,FALSE,"Income Statement";#N/A,#N/A,FALSE,"Balance Sheet";#N/A,#N/A,FALSE,"AR Analysis";#N/A,#N/A,FALSE,"Inventory Analysis";#N/A,#N/A,FALSE,"Direct Material";#N/A,#N/A,FALSE,"Labor";#N/A,#N/A,FALSE,"Overhead";#N/A,#N/A,FALSE,"Capital";#N/A,#N/A,FALSE,"Indirect Roster"}</definedName>
    <definedName name="test_2">{#N/A,#N/A,TRUE,"Statements";#N/A,#N/A,TRUE,"Capital";#N/A,#N/A,TRUE,"TOT Monthly Inc";#N/A,#N/A,TRUE,"TOT REVENUE";#N/A,#N/A,TRUE,"Manpower";#N/A,#N/A,TRUE,"Overheads";#N/A,#N/A,TRUE,"Salary";#N/A,#N/A,TRUE,"Admin";#N/A,#N/A,TRUE,"Barbados";#N/A,#N/A,TRUE,"Product Mktg";#N/A,#N/A,TRUE,"CONS - SI";#N/A,#N/A,TRUE,"PROJECTS";#N/A,#N/A,TRUE,"R&amp;D";#N/A,#N/A,TRUE,"Cons S&amp;M";#N/A,#N/A,TRUE,"Mktg"}</definedName>
    <definedName name="test_2_1">{#N/A,#N/A,FALSE,"Income Statement";#N/A,#N/A,FALSE,"Balance Sheet";#N/A,#N/A,FALSE,"AR Analysis";#N/A,#N/A,FALSE,"Inventory Analysis";#N/A,#N/A,FALSE,"Direct Material";#N/A,#N/A,FALSE,"Labor";#N/A,#N/A,FALSE,"Overhead";#N/A,#N/A,FALSE,"Capital";#N/A,#N/A,FALSE,"Indirect Roster"}</definedName>
    <definedName name="test_2_2">{#N/A,#N/A,FALSE,"Income Statement";#N/A,#N/A,FALSE,"Balance Sheet";#N/A,#N/A,FALSE,"AR Analysis";#N/A,#N/A,FALSE,"Inventory Analysis";#N/A,#N/A,FALSE,"Direct Material";#N/A,#N/A,FALSE,"Labor";#N/A,#N/A,FALSE,"Overhead";#N/A,#N/A,FALSE,"Capital";#N/A,#N/A,FALSE,"Indirect Roster"}</definedName>
    <definedName name="test_2_3">{#N/A,#N/A,FALSE,"Income Statement";#N/A,#N/A,FALSE,"Balance Sheet";#N/A,#N/A,FALSE,"AR Analysis";#N/A,#N/A,FALSE,"Inventory Analysis";#N/A,#N/A,FALSE,"Direct Material";#N/A,#N/A,FALSE,"Labor";#N/A,#N/A,FALSE,"Overhead";#N/A,#N/A,FALSE,"Capital";#N/A,#N/A,FALSE,"Indirect Roster"}</definedName>
    <definedName name="test_2_4">{#N/A,#N/A,FALSE,"Income Statement";#N/A,#N/A,FALSE,"Balance Sheet";#N/A,#N/A,FALSE,"AR Analysis";#N/A,#N/A,FALSE,"Inventory Analysis";#N/A,#N/A,FALSE,"Direct Material";#N/A,#N/A,FALSE,"Labor";#N/A,#N/A,FALSE,"Overhead";#N/A,#N/A,FALSE,"Capital";#N/A,#N/A,FALSE,"Indirect Roster"}</definedName>
    <definedName name="test_2_5">{#N/A,#N/A,FALSE,"Income Statement";#N/A,#N/A,FALSE,"Balance Sheet";#N/A,#N/A,FALSE,"AR Analysis";#N/A,#N/A,FALSE,"Inventory Analysis";#N/A,#N/A,FALSE,"Direct Material";#N/A,#N/A,FALSE,"Labor";#N/A,#N/A,FALSE,"Overhead";#N/A,#N/A,FALSE,"Capital";#N/A,#N/A,FALSE,"Indirect Roster"}</definedName>
    <definedName name="test_3">{#N/A,#N/A,TRUE,"Statements";#N/A,#N/A,TRUE,"Capital";#N/A,#N/A,TRUE,"TOT Monthly Inc";#N/A,#N/A,TRUE,"TOT REVENUE";#N/A,#N/A,TRUE,"Manpower";#N/A,#N/A,TRUE,"Overheads";#N/A,#N/A,TRUE,"Salary";#N/A,#N/A,TRUE,"Admin";#N/A,#N/A,TRUE,"Barbados";#N/A,#N/A,TRUE,"Product Mktg";#N/A,#N/A,TRUE,"CONS - SI";#N/A,#N/A,TRUE,"PROJECTS";#N/A,#N/A,TRUE,"R&amp;D";#N/A,#N/A,TRUE,"Cons S&amp;M";#N/A,#N/A,TRUE,"Mktg"}</definedName>
    <definedName name="test_3_1">{#N/A,#N/A,FALSE,"Income Statement";#N/A,#N/A,FALSE,"Balance Sheet";#N/A,#N/A,FALSE,"AR Analysis";#N/A,#N/A,FALSE,"Inventory Analysis";#N/A,#N/A,FALSE,"Direct Material";#N/A,#N/A,FALSE,"Labor";#N/A,#N/A,FALSE,"Overhead";#N/A,#N/A,FALSE,"Capital";#N/A,#N/A,FALSE,"Indirect Roster"}</definedName>
    <definedName name="test_3_2">{#N/A,#N/A,FALSE,"Income Statement";#N/A,#N/A,FALSE,"Balance Sheet";#N/A,#N/A,FALSE,"AR Analysis";#N/A,#N/A,FALSE,"Inventory Analysis";#N/A,#N/A,FALSE,"Direct Material";#N/A,#N/A,FALSE,"Labor";#N/A,#N/A,FALSE,"Overhead";#N/A,#N/A,FALSE,"Capital";#N/A,#N/A,FALSE,"Indirect Roster"}</definedName>
    <definedName name="test_3_3">{#N/A,#N/A,FALSE,"Income Statement";#N/A,#N/A,FALSE,"Balance Sheet";#N/A,#N/A,FALSE,"AR Analysis";#N/A,#N/A,FALSE,"Inventory Analysis";#N/A,#N/A,FALSE,"Direct Material";#N/A,#N/A,FALSE,"Labor";#N/A,#N/A,FALSE,"Overhead";#N/A,#N/A,FALSE,"Capital";#N/A,#N/A,FALSE,"Indirect Roster"}</definedName>
    <definedName name="test_3_4">{#N/A,#N/A,FALSE,"Income Statement";#N/A,#N/A,FALSE,"Balance Sheet";#N/A,#N/A,FALSE,"AR Analysis";#N/A,#N/A,FALSE,"Inventory Analysis";#N/A,#N/A,FALSE,"Direct Material";#N/A,#N/A,FALSE,"Labor";#N/A,#N/A,FALSE,"Overhead";#N/A,#N/A,FALSE,"Capital";#N/A,#N/A,FALSE,"Indirect Roster"}</definedName>
    <definedName name="test_3_5">{#N/A,#N/A,FALSE,"Income Statement";#N/A,#N/A,FALSE,"Balance Sheet";#N/A,#N/A,FALSE,"AR Analysis";#N/A,#N/A,FALSE,"Inventory Analysis";#N/A,#N/A,FALSE,"Direct Material";#N/A,#N/A,FALSE,"Labor";#N/A,#N/A,FALSE,"Overhead";#N/A,#N/A,FALSE,"Capital";#N/A,#N/A,FALSE,"Indirect Roster"}</definedName>
    <definedName name="test_4">{#N/A,#N/A,FALSE,"Income Statement";#N/A,#N/A,FALSE,"Balance Sheet";#N/A,#N/A,FALSE,"AR Analysis";#N/A,#N/A,FALSE,"Inventory Analysis";#N/A,#N/A,FALSE,"Direct Material";#N/A,#N/A,FALSE,"Labor";#N/A,#N/A,FALSE,"Overhead";#N/A,#N/A,FALSE,"Capital";#N/A,#N/A,FALSE,"Indirect Roster"}</definedName>
    <definedName name="test_4_1">{#N/A,#N/A,FALSE,"Income Statement";#N/A,#N/A,FALSE,"Balance Sheet";#N/A,#N/A,FALSE,"AR Analysis";#N/A,#N/A,FALSE,"Inventory Analysis";#N/A,#N/A,FALSE,"Direct Material";#N/A,#N/A,FALSE,"Labor";#N/A,#N/A,FALSE,"Overhead";#N/A,#N/A,FALSE,"Capital";#N/A,#N/A,FALSE,"Indirect Roster"}</definedName>
    <definedName name="test_4_2">{#N/A,#N/A,FALSE,"Income Statement";#N/A,#N/A,FALSE,"Balance Sheet";#N/A,#N/A,FALSE,"AR Analysis";#N/A,#N/A,FALSE,"Inventory Analysis";#N/A,#N/A,FALSE,"Direct Material";#N/A,#N/A,FALSE,"Labor";#N/A,#N/A,FALSE,"Overhead";#N/A,#N/A,FALSE,"Capital";#N/A,#N/A,FALSE,"Indirect Roster"}</definedName>
    <definedName name="test_4_3">{#N/A,#N/A,FALSE,"Income Statement";#N/A,#N/A,FALSE,"Balance Sheet";#N/A,#N/A,FALSE,"AR Analysis";#N/A,#N/A,FALSE,"Inventory Analysis";#N/A,#N/A,FALSE,"Direct Material";#N/A,#N/A,FALSE,"Labor";#N/A,#N/A,FALSE,"Overhead";#N/A,#N/A,FALSE,"Capital";#N/A,#N/A,FALSE,"Indirect Roster"}</definedName>
    <definedName name="test_4_4">{#N/A,#N/A,FALSE,"Income Statement";#N/A,#N/A,FALSE,"Balance Sheet";#N/A,#N/A,FALSE,"AR Analysis";#N/A,#N/A,FALSE,"Inventory Analysis";#N/A,#N/A,FALSE,"Direct Material";#N/A,#N/A,FALSE,"Labor";#N/A,#N/A,FALSE,"Overhead";#N/A,#N/A,FALSE,"Capital";#N/A,#N/A,FALSE,"Indirect Roster"}</definedName>
    <definedName name="test_4_5">{#N/A,#N/A,FALSE,"Income Statement";#N/A,#N/A,FALSE,"Balance Sheet";#N/A,#N/A,FALSE,"AR Analysis";#N/A,#N/A,FALSE,"Inventory Analysis";#N/A,#N/A,FALSE,"Direct Material";#N/A,#N/A,FALSE,"Labor";#N/A,#N/A,FALSE,"Overhead";#N/A,#N/A,FALSE,"Capital";#N/A,#N/A,FALSE,"Indirect Roster"}</definedName>
    <definedName name="test_5">{#N/A,#N/A,FALSE,"Income Statement";#N/A,#N/A,FALSE,"Balance Sheet";#N/A,#N/A,FALSE,"AR Analysis";#N/A,#N/A,FALSE,"Inventory Analysis";#N/A,#N/A,FALSE,"Direct Material";#N/A,#N/A,FALSE,"Labor";#N/A,#N/A,FALSE,"Overhead";#N/A,#N/A,FALSE,"Capital";#N/A,#N/A,FALSE,"Indirect Roster"}</definedName>
    <definedName name="test_5_1">{#N/A,#N/A,FALSE,"Income Statement";#N/A,#N/A,FALSE,"Balance Sheet";#N/A,#N/A,FALSE,"AR Analysis";#N/A,#N/A,FALSE,"Inventory Analysis";#N/A,#N/A,FALSE,"Direct Material";#N/A,#N/A,FALSE,"Labor";#N/A,#N/A,FALSE,"Overhead";#N/A,#N/A,FALSE,"Capital";#N/A,#N/A,FALSE,"Indirect Roster"}</definedName>
    <definedName name="test_5_2">{#N/A,#N/A,FALSE,"Income Statement";#N/A,#N/A,FALSE,"Balance Sheet";#N/A,#N/A,FALSE,"AR Analysis";#N/A,#N/A,FALSE,"Inventory Analysis";#N/A,#N/A,FALSE,"Direct Material";#N/A,#N/A,FALSE,"Labor";#N/A,#N/A,FALSE,"Overhead";#N/A,#N/A,FALSE,"Capital";#N/A,#N/A,FALSE,"Indirect Roster"}</definedName>
    <definedName name="test_5_3">{#N/A,#N/A,FALSE,"Income Statement";#N/A,#N/A,FALSE,"Balance Sheet";#N/A,#N/A,FALSE,"AR Analysis";#N/A,#N/A,FALSE,"Inventory Analysis";#N/A,#N/A,FALSE,"Direct Material";#N/A,#N/A,FALSE,"Labor";#N/A,#N/A,FALSE,"Overhead";#N/A,#N/A,FALSE,"Capital";#N/A,#N/A,FALSE,"Indirect Roster"}</definedName>
    <definedName name="test_5_4">{#N/A,#N/A,FALSE,"Income Statement";#N/A,#N/A,FALSE,"Balance Sheet";#N/A,#N/A,FALSE,"AR Analysis";#N/A,#N/A,FALSE,"Inventory Analysis";#N/A,#N/A,FALSE,"Direct Material";#N/A,#N/A,FALSE,"Labor";#N/A,#N/A,FALSE,"Overhead";#N/A,#N/A,FALSE,"Capital";#N/A,#N/A,FALSE,"Indirect Roster"}</definedName>
    <definedName name="test_5_5">{#N/A,#N/A,FALSE,"Income Statement";#N/A,#N/A,FALSE,"Balance Sheet";#N/A,#N/A,FALSE,"AR Analysis";#N/A,#N/A,FALSE,"Inventory Analysis";#N/A,#N/A,FALSE,"Direct Material";#N/A,#N/A,FALSE,"Labor";#N/A,#N/A,FALSE,"Overhead";#N/A,#N/A,FALSE,"Capital";#N/A,#N/A,FALSE,"Indirect Roster"}</definedName>
    <definedName name="Test1">{"'SIVA Pricing Model'!$A$1:$F$39"}</definedName>
    <definedName name="Test1_1">{"'SIVA Pricing Model'!$A$1:$F$39"}</definedName>
    <definedName name="test1_1_1">{"title",#N/A,TRUE,"title";"assump",#N/A,TRUE,"assump";"values",#N/A,TRUE,"values";"ratios",#N/A,TRUE,"ratios";"bal_sheet",#N/A,TRUE,"bs";"Inc_stmnt",#N/A,TRUE,"is";"SCFP",#N/A,TRUE,"scfp";"warehse",#N/A,TRUE,"warehse";"rev_west",#N/A,TRUE,"rev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test1_1_2">{"title",#N/A,TRUE,"title";"assump",#N/A,TRUE,"assump";"values",#N/A,TRUE,"values";"ratios",#N/A,TRUE,"ratios";"bal_sheet",#N/A,TRUE,"bs";"Inc_stmnt",#N/A,TRUE,"is";"SCFP",#N/A,TRUE,"scfp";"warehse",#N/A,TRUE,"warehse";"rev_west",#N/A,TRUE,"rev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test1_1_3">{"title",#N/A,TRUE,"title";"assump",#N/A,TRUE,"assump";"values",#N/A,TRUE,"values";"ratios",#N/A,TRUE,"ratios";"bal_sheet",#N/A,TRUE,"bs";"Inc_stmnt",#N/A,TRUE,"is";"SCFP",#N/A,TRUE,"scfp";"warehse",#N/A,TRUE,"warehse";"rev_west",#N/A,TRUE,"rev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test1_1_4">{"title",#N/A,TRUE,"title";"assump",#N/A,TRUE,"assump";"values",#N/A,TRUE,"values";"ratios",#N/A,TRUE,"ratios";"bal_sheet",#N/A,TRUE,"bs";"Inc_stmnt",#N/A,TRUE,"is";"SCFP",#N/A,TRUE,"scfp";"warehse",#N/A,TRUE,"warehse";"rev_west",#N/A,TRUE,"rev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test1_1_5">{"title",#N/A,TRUE,"title";"assump",#N/A,TRUE,"assump";"values",#N/A,TRUE,"values";"ratios",#N/A,TRUE,"ratios";"bal_sheet",#N/A,TRUE,"bs";"Inc_stmnt",#N/A,TRUE,"is";"SCFP",#N/A,TRUE,"scfp";"warehse",#N/A,TRUE,"warehse";"rev_west",#N/A,TRUE,"rev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Test1_2">{"'SIVA Pricing Model'!$A$1:$F$39"}</definedName>
    <definedName name="test1_2_1">{"title",#N/A,TRUE,"title";"assump",#N/A,TRUE,"assump";"values",#N/A,TRUE,"values";"ratios",#N/A,TRUE,"ratios";"bal_sheet",#N/A,TRUE,"bs";"Inc_stmnt",#N/A,TRUE,"is";"SCFP",#N/A,TRUE,"scfp";"warehse",#N/A,TRUE,"warehse";"rev_west",#N/A,TRUE,"rev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test1_2_2">{"title",#N/A,TRUE,"title";"assump",#N/A,TRUE,"assump";"values",#N/A,TRUE,"values";"ratios",#N/A,TRUE,"ratios";"bal_sheet",#N/A,TRUE,"bs";"Inc_stmnt",#N/A,TRUE,"is";"SCFP",#N/A,TRUE,"scfp";"warehse",#N/A,TRUE,"warehse";"rev_west",#N/A,TRUE,"rev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test1_2_3">{"title",#N/A,TRUE,"title";"assump",#N/A,TRUE,"assump";"values",#N/A,TRUE,"values";"ratios",#N/A,TRUE,"ratios";"bal_sheet",#N/A,TRUE,"bs";"Inc_stmnt",#N/A,TRUE,"is";"SCFP",#N/A,TRUE,"scfp";"warehse",#N/A,TRUE,"warehse";"rev_west",#N/A,TRUE,"rev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test1_2_4">{"title",#N/A,TRUE,"title";"assump",#N/A,TRUE,"assump";"values",#N/A,TRUE,"values";"ratios",#N/A,TRUE,"ratios";"bal_sheet",#N/A,TRUE,"bs";"Inc_stmnt",#N/A,TRUE,"is";"SCFP",#N/A,TRUE,"scfp";"warehse",#N/A,TRUE,"warehse";"rev_west",#N/A,TRUE,"rev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test1_2_5">{"title",#N/A,TRUE,"title";"assump",#N/A,TRUE,"assump";"values",#N/A,TRUE,"values";"ratios",#N/A,TRUE,"ratios";"bal_sheet",#N/A,TRUE,"bs";"Inc_stmnt",#N/A,TRUE,"is";"SCFP",#N/A,TRUE,"scfp";"warehse",#N/A,TRUE,"warehse";"rev_west",#N/A,TRUE,"rev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test1_3">{"title",#N/A,TRUE,"title";"assump",#N/A,TRUE,"assump";"values",#N/A,TRUE,"values";"ratios",#N/A,TRUE,"ratios";"bal_sheet",#N/A,TRUE,"bs";"Inc_stmnt",#N/A,TRUE,"is";"SCFP",#N/A,TRUE,"scfp";"warehse",#N/A,TRUE,"warehse";"rev_west",#N/A,TRUE,"rev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test1_3_1">{"title",#N/A,TRUE,"title";"assump",#N/A,TRUE,"assump";"values",#N/A,TRUE,"values";"ratios",#N/A,TRUE,"ratios";"bal_sheet",#N/A,TRUE,"bs";"Inc_stmnt",#N/A,TRUE,"is";"SCFP",#N/A,TRUE,"scfp";"warehse",#N/A,TRUE,"warehse";"rev_west",#N/A,TRUE,"rev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test1_3_2">{"title",#N/A,TRUE,"title";"assump",#N/A,TRUE,"assump";"values",#N/A,TRUE,"values";"ratios",#N/A,TRUE,"ratios";"bal_sheet",#N/A,TRUE,"bs";"Inc_stmnt",#N/A,TRUE,"is";"SCFP",#N/A,TRUE,"scfp";"warehse",#N/A,TRUE,"warehse";"rev_west",#N/A,TRUE,"rev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test1_3_3">{"title",#N/A,TRUE,"title";"assump",#N/A,TRUE,"assump";"values",#N/A,TRUE,"values";"ratios",#N/A,TRUE,"ratios";"bal_sheet",#N/A,TRUE,"bs";"Inc_stmnt",#N/A,TRUE,"is";"SCFP",#N/A,TRUE,"scfp";"warehse",#N/A,TRUE,"warehse";"rev_west",#N/A,TRUE,"rev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test1_3_4">{"title",#N/A,TRUE,"title";"assump",#N/A,TRUE,"assump";"values",#N/A,TRUE,"values";"ratios",#N/A,TRUE,"ratios";"bal_sheet",#N/A,TRUE,"bs";"Inc_stmnt",#N/A,TRUE,"is";"SCFP",#N/A,TRUE,"scfp";"warehse",#N/A,TRUE,"warehse";"rev_west",#N/A,TRUE,"rev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test1_3_5">{"title",#N/A,TRUE,"title";"assump",#N/A,TRUE,"assump";"values",#N/A,TRUE,"values";"ratios",#N/A,TRUE,"ratios";"bal_sheet",#N/A,TRUE,"bs";"Inc_stmnt",#N/A,TRUE,"is";"SCFP",#N/A,TRUE,"scfp";"warehse",#N/A,TRUE,"warehse";"rev_west",#N/A,TRUE,"rev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test1_4">{"title",#N/A,TRUE,"title";"assump",#N/A,TRUE,"assump";"values",#N/A,TRUE,"values";"ratios",#N/A,TRUE,"ratios";"bal_sheet",#N/A,TRUE,"bs";"Inc_stmnt",#N/A,TRUE,"is";"SCFP",#N/A,TRUE,"scfp";"warehse",#N/A,TRUE,"warehse";"rev_west",#N/A,TRUE,"rev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test1_4_1">{"title",#N/A,TRUE,"title";"assump",#N/A,TRUE,"assump";"values",#N/A,TRUE,"values";"ratios",#N/A,TRUE,"ratios";"bal_sheet",#N/A,TRUE,"bs";"Inc_stmnt",#N/A,TRUE,"is";"SCFP",#N/A,TRUE,"scfp";"warehse",#N/A,TRUE,"warehse";"rev_west",#N/A,TRUE,"rev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test1_4_2">{"title",#N/A,TRUE,"title";"assump",#N/A,TRUE,"assump";"values",#N/A,TRUE,"values";"ratios",#N/A,TRUE,"ratios";"bal_sheet",#N/A,TRUE,"bs";"Inc_stmnt",#N/A,TRUE,"is";"SCFP",#N/A,TRUE,"scfp";"warehse",#N/A,TRUE,"warehse";"rev_west",#N/A,TRUE,"rev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test1_4_3">{"title",#N/A,TRUE,"title";"assump",#N/A,TRUE,"assump";"values",#N/A,TRUE,"values";"ratios",#N/A,TRUE,"ratios";"bal_sheet",#N/A,TRUE,"bs";"Inc_stmnt",#N/A,TRUE,"is";"SCFP",#N/A,TRUE,"scfp";"warehse",#N/A,TRUE,"warehse";"rev_west",#N/A,TRUE,"rev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test1_4_4">{"title",#N/A,TRUE,"title";"assump",#N/A,TRUE,"assump";"values",#N/A,TRUE,"values";"ratios",#N/A,TRUE,"ratios";"bal_sheet",#N/A,TRUE,"bs";"Inc_stmnt",#N/A,TRUE,"is";"SCFP",#N/A,TRUE,"scfp";"warehse",#N/A,TRUE,"warehse";"rev_west",#N/A,TRUE,"rev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test1_4_5">{"title",#N/A,TRUE,"title";"assump",#N/A,TRUE,"assump";"values",#N/A,TRUE,"values";"ratios",#N/A,TRUE,"ratios";"bal_sheet",#N/A,TRUE,"bs";"Inc_stmnt",#N/A,TRUE,"is";"SCFP",#N/A,TRUE,"scfp";"warehse",#N/A,TRUE,"warehse";"rev_west",#N/A,TRUE,"rev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test1_5">{"title",#N/A,TRUE,"title";"assump",#N/A,TRUE,"assump";"values",#N/A,TRUE,"values";"ratios",#N/A,TRUE,"ratios";"bal_sheet",#N/A,TRUE,"bs";"Inc_stmnt",#N/A,TRUE,"is";"SCFP",#N/A,TRUE,"scfp";"warehse",#N/A,TRUE,"warehse";"rev_west",#N/A,TRUE,"rev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test1_5_1">{"title",#N/A,TRUE,"title";"assump",#N/A,TRUE,"assump";"values",#N/A,TRUE,"values";"ratios",#N/A,TRUE,"ratios";"bal_sheet",#N/A,TRUE,"bs";"Inc_stmnt",#N/A,TRUE,"is";"SCFP",#N/A,TRUE,"scfp";"warehse",#N/A,TRUE,"warehse";"rev_west",#N/A,TRUE,"rev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test1_5_2">{"title",#N/A,TRUE,"title";"assump",#N/A,TRUE,"assump";"values",#N/A,TRUE,"values";"ratios",#N/A,TRUE,"ratios";"bal_sheet",#N/A,TRUE,"bs";"Inc_stmnt",#N/A,TRUE,"is";"SCFP",#N/A,TRUE,"scfp";"warehse",#N/A,TRUE,"warehse";"rev_west",#N/A,TRUE,"rev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test1_5_3">{"title",#N/A,TRUE,"title";"assump",#N/A,TRUE,"assump";"values",#N/A,TRUE,"values";"ratios",#N/A,TRUE,"ratios";"bal_sheet",#N/A,TRUE,"bs";"Inc_stmnt",#N/A,TRUE,"is";"SCFP",#N/A,TRUE,"scfp";"warehse",#N/A,TRUE,"warehse";"rev_west",#N/A,TRUE,"rev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test1_5_4">{"title",#N/A,TRUE,"title";"assump",#N/A,TRUE,"assump";"values",#N/A,TRUE,"values";"ratios",#N/A,TRUE,"ratios";"bal_sheet",#N/A,TRUE,"bs";"Inc_stmnt",#N/A,TRUE,"is";"SCFP",#N/A,TRUE,"scfp";"warehse",#N/A,TRUE,"warehse";"rev_west",#N/A,TRUE,"rev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test1_5_5">{"title",#N/A,TRUE,"title";"assump",#N/A,TRUE,"assump";"values",#N/A,TRUE,"values";"ratios",#N/A,TRUE,"ratios";"bal_sheet",#N/A,TRUE,"bs";"Inc_stmnt",#N/A,TRUE,"is";"SCFP",#N/A,TRUE,"scfp";"warehse",#N/A,TRUE,"warehse";"rev_west",#N/A,TRUE,"rev west";"rev_prairie",#N/A,TRUE,"rev prairie";"rev_east",#N/A,TRUE,"rev east";"ndn_west",#N/A,TRUE,"ndn-west";"ndn_east",#N/A,TRUE,"ndn-east";"group_tx",#N/A,TRUE,"group tx";"ptnr_tx",#N/A,TRUE,"ptnr tx";"debt",#N/A,TRUE,"dbt";"depr",#N/A,TRUE,"depr"}</definedName>
    <definedName name="test10">{"PAGE 1",#N/A,FALSE,"WEST_OT"}</definedName>
    <definedName name="test100">1</definedName>
    <definedName name="test11">{"PAGE 1",#N/A,FALSE,"WEST_OT"}</definedName>
    <definedName name="TEST111">{#N/A,#N/A,FALSE,"S1 Theatre Sum";#N/A,#N/A,FALSE,"S2 U.S. B.S.POS";#N/A,#N/A,FALSE,"S3 US POS";#N/A,#N/A,FALSE,"S4 Family POS";#N/A,#N/A,FALSE,"S5 Ship vs POS";#N/A,#N/A,FALSE,"S6 Top VAR"}</definedName>
    <definedName name="test12">{"PAGE 2",#N/A,FALSE,"WEST_OT"}</definedName>
    <definedName name="test123">{#N/A,#N/A,FALSE,"BreakoutFY95";#N/A,#N/A,FALSE,"BreakoutFY96";#N/A,#N/A,FALSE,"BreakoutFY97";#N/A,#N/A,FALSE,"BreakoutFY98"}</definedName>
    <definedName name="test123456">{#N/A,#N/A,FALSE,"Assumptions";#N/A,#N/A,FALSE,"N-IS-Sum";#N/A,#N/A,FALSE,"N-St-Sum";#N/A,#N/A,FALSE,"Inc Stmt";#N/A,#N/A,FALSE,"Stats"}</definedName>
    <definedName name="test13">{"PAGE 2",#N/A,FALSE,"WEST_OT"}</definedName>
    <definedName name="test14">{"PAGE 1",#N/A,FALSE,"WEST_OT"}</definedName>
    <definedName name="test15">{"PAGE 1",#N/A,FALSE,"WEST_OT"}</definedName>
    <definedName name="test2">{"'SIVA Pricing Model'!$A$1:$F$39"}</definedName>
    <definedName name="test2_1">{"'SIVA Pricing Model'!$A$1:$F$39"}</definedName>
    <definedName name="test2_2">{"'SIVA Pricing Model'!$A$1:$F$39"}</definedName>
    <definedName name="test20">{"PAGE 1",#N/A,FALSE,"WEST_OT"}</definedName>
    <definedName name="test200">{"'1-TheatreBkgs'!$A$1:$L$102"}</definedName>
    <definedName name="test21">{"PAGE 1",#N/A,FALSE,"WEST_OT"}</definedName>
    <definedName name="test22">{"'SIVA Pricing Model'!$A$1:$F$39"}</definedName>
    <definedName name="test22_1">{"'SIVA Pricing Model'!$A$1:$F$39"}</definedName>
    <definedName name="test22_2">{"'SIVA Pricing Model'!$A$1:$F$39"}</definedName>
    <definedName name="test222">{"'SIVA Pricing Model'!$A$1:$F$39"}</definedName>
    <definedName name="test222_1">{"'SIVA Pricing Model'!$A$1:$F$39"}</definedName>
    <definedName name="test222_2">{"'SIVA Pricing Model'!$A$1:$F$39"}</definedName>
    <definedName name="test23">{"PAGE 1",#N/A,FALSE,"WEST_OT"}</definedName>
    <definedName name="test24">{"PAGE 1",#N/A,FALSE,"WEST_OT"}</definedName>
    <definedName name="test25">{"PAGE 1",#N/A,FALSE,"WEST_OT"}</definedName>
    <definedName name="test26">{"PAGE 1",#N/A,FALSE,"WEST_OT"}</definedName>
    <definedName name="test26666666666">{#N/A,#N/A,FALSE,"A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test27">{"PAGE 1",#N/A,FALSE,"WEST_OT"}</definedName>
    <definedName name="test28">{"PAGE 1",#N/A,FALSE,"WEST_OT"}</definedName>
    <definedName name="test29">{"PAGE 1",#N/A,FALSE,"WEST_OT"}</definedName>
    <definedName name="test3">{"'SIVA Pricing Model'!$A$1:$F$39"}</definedName>
    <definedName name="test3_1">{"'SIVA Pricing Model'!$A$1:$F$39"}</definedName>
    <definedName name="test3_2">{"'SIVA Pricing Model'!$A$1:$F$39"}</definedName>
    <definedName name="test30">{"PAGE 2",#N/A,FALSE,"WEST_OT"}</definedName>
    <definedName name="test31">{"PAGE 1",#N/A,FALSE,"WEST_OT"}</definedName>
    <definedName name="test32">{"PAGE 1",#N/A,FALSE,"WEST_OT"}</definedName>
    <definedName name="test324">#REF!</definedName>
    <definedName name="test324_1">#REF!</definedName>
    <definedName name="test324_2">#REF!</definedName>
    <definedName name="test33">{"PAGE 1",#N/A,FALSE,"WEST_OT"}</definedName>
    <definedName name="test34">{"PAGE 1",#N/A,FALSE,"WEST_OT"}</definedName>
    <definedName name="test3434">#REF!</definedName>
    <definedName name="test3434_1">#REF!</definedName>
    <definedName name="test3434_2">#REF!</definedName>
    <definedName name="test35">{"PAGE 1",#N/A,FALSE,"WEST_OT"}</definedName>
    <definedName name="test36">{"PAGE 1",#N/A,FALSE,"WEST_OT"}</definedName>
    <definedName name="test37">{"PAGE 2",#N/A,FALSE,"WEST_OT"}</definedName>
    <definedName name="test38">{"PAGE 1",#N/A,FALSE,"WEST_OT"}</definedName>
    <definedName name="test39">{"PAGE 1",#N/A,FALSE,"WEST_OT"}</definedName>
    <definedName name="test4">{"PAGE 1",#N/A,FALSE,"WEST_OT"}</definedName>
    <definedName name="test40">{"PAGE 2",#N/A,FALSE,"WEST_OT"}</definedName>
    <definedName name="test41">{"PAGE 1",#N/A,FALSE,"WEST_OT"}</definedName>
    <definedName name="test42">{"PAGE 1",#N/A,FALSE,"WEST_OT"}</definedName>
    <definedName name="test43">{"PAGE 2",#N/A,FALSE,"WEST_OT"}</definedName>
    <definedName name="test44">{"PAGE 2",#N/A,FALSE,"WEST_OT"}</definedName>
    <definedName name="test45">{"PAGE 1",#N/A,FALSE,"WEST_OT"}</definedName>
    <definedName name="test46">{"PAGE 1",#N/A,FALSE,"WEST_OT"}</definedName>
    <definedName name="test4w">{"'SIVA Pricing Model'!$A$1:$F$39"}</definedName>
    <definedName name="test4w_1">{"'SIVA Pricing Model'!$A$1:$F$39"}</definedName>
    <definedName name="test4w_2">{"'SIVA Pricing Model'!$A$1:$F$39"}</definedName>
    <definedName name="Test5">{"'SIVA Pricing Model'!$A$1:$F$39"}</definedName>
    <definedName name="Test5_1">{"'SIVA Pricing Model'!$A$1:$F$39"}</definedName>
    <definedName name="Test5_2">{"'SIVA Pricing Model'!$A$1:$F$39"}</definedName>
    <definedName name="test6">{"PAGE 2",#N/A,FALSE,"WEST_OT"}</definedName>
    <definedName name="test7">{"PAGE 2",#N/A,FALSE,"WEST_OT"}</definedName>
    <definedName name="test8">{"PAGE 1",#N/A,FALSE,"WEST_OT"}</definedName>
    <definedName name="test9">{"PAGE 1",#N/A,FALSE,"WEST_OT"}</definedName>
    <definedName name="test99">{#N/A,#N/A,FALSE,"S1 Theatre Sum";#N/A,#N/A,FALSE,"S2 U.S. B.S.POS";#N/A,#N/A,FALSE,"S3 US POS";#N/A,#N/A,FALSE,"S4 Family POS";#N/A,#N/A,FALSE,"S5 Ship vs POS";#N/A,#N/A,FALSE,"S6 Top VAR"}</definedName>
    <definedName name="test999">{"Report #3- General Data",#N/A,FALSE,"Contents";#N/A,#N/A,FALSE,"Contents";"Report #1- R&amp;D Summary",#N/A,FALSE,"emp cost";"Report #2  - Engineering Summary",#N/A,FALSE,"emp cost";"Report #4- IT exp. Allocated",#N/A,FALSE,"Contents";"Report #5- IT",#N/A,FALSE,"Contents";"Report #6- Operation",#N/A,FALSE,"Contents";"Report #7- CSS",#N/A,FALSE,"Contents";"Report #8- TVO",#N/A,FALSE,"Contents";"Report #9- Fastrax",#N/A,FALSE,"Contents"}</definedName>
    <definedName name="TestAdd">"Test RefersTo1"</definedName>
    <definedName name="TestComp">#REF!</definedName>
    <definedName name="teste">{#N/A,#N/A,FALSE,"Pharm";#N/A,#N/A,FALSE,"WWCM"}</definedName>
    <definedName name="teste_1">#REF!</definedName>
    <definedName name="teste_2">{#N/A,#N/A,FALSE,"Pharm";#N/A,#N/A,FALSE,"WWCM"}</definedName>
    <definedName name="teste_3">{#N/A,#N/A,FALSE,"Pharm";#N/A,#N/A,FALSE,"WWCM"}</definedName>
    <definedName name="teste_4">{#N/A,#N/A,FALSE,"Pharm";#N/A,#N/A,FALSE,"WWCM"}</definedName>
    <definedName name="TESTE1">{#N/A,#N/A,FALSE,"DEMPROV IR";#N/A,#N/A,FALSE,"INC.FISC";#N/A,#N/A,FALSE,"LUCRO REAL";#N/A,#N/A,FALSE,"L.LIQ.M";#N/A,#N/A,FALSE,"PROV96";#N/A,#N/A,FALSE,"L.LIQU.";#N/A,#N/A,FALSE,"ADIEXCL";#N/A,#N/A,FALSE,"PAT-VT96";#N/A,#N/A,FALSE,"DPO.INC."}</definedName>
    <definedName name="TESTE2">{#N/A,#N/A,FALSE,"DEMPROV IR";#N/A,#N/A,FALSE,"INC.FISC";#N/A,#N/A,FALSE,"LUCRO REAL";#N/A,#N/A,FALSE,"L.LIQ.M";#N/A,#N/A,FALSE,"PROV96";#N/A,#N/A,FALSE,"L.LIQU.";#N/A,#N/A,FALSE,"ADIEXCL";#N/A,#N/A,FALSE,"PAT-VT96";#N/A,#N/A,FALSE,"DPO.INC."}</definedName>
    <definedName name="teste3">{"Fecha_Outubro",#N/A,FALSE,"FECHAMENTO-2002 ";"Defer_Outubro",#N/A,FALSE,"DIFERIDO";"Pis_Outubro",#N/A,FALSE,"PIS COFINS";"Iss_Outubro",#N/A,FALSE,"ISS"}</definedName>
    <definedName name="teste4">{#N/A,#N/A,FALSE,"HONORÁRIOS"}</definedName>
    <definedName name="teste5">{"Fecha_Setembro",#N/A,FALSE,"FECHAMENTO-2002 ";"Defer_Setembro",#N/A,FALSE,"DIFERIDO";"Pis_Setembro",#N/A,FALSE,"PIS COFINS";"Iss_Setembro",#N/A,FALSE,"ISS"}</definedName>
    <definedName name="tester">#REF!</definedName>
    <definedName name="Testing">{#N/A,#N/A,TRUE,"index";#N/A,#N/A,TRUE,"Summary";#N/A,#N/A,TRUE,"Continuing Business";#N/A,#N/A,TRUE,"Disposals";#N/A,#N/A,TRUE,"Acquisitions";#N/A,#N/A,TRUE,"Actual &amp; Plan Reconciliation"}</definedName>
    <definedName name="testlb">1</definedName>
    <definedName name="tests">{"'SIVA Pricing Model'!$A$1:$F$39"}</definedName>
    <definedName name="tests_1">{"'SIVA Pricing Model'!$A$1:$F$39"}</definedName>
    <definedName name="tests_2">{"'SIVA Pricing Model'!$A$1:$F$39"}</definedName>
    <definedName name="TEsts6">{"'SIVA Pricing Model'!$A$1:$F$39"}</definedName>
    <definedName name="TEsts6_1">{"'SIVA Pricing Model'!$A$1:$F$39"}</definedName>
    <definedName name="TEsts6_2">{"'SIVA Pricing Model'!$A$1:$F$39"}</definedName>
    <definedName name="testss">{"'SIVA Pricing Model'!$A$1:$F$39"}</definedName>
    <definedName name="testss_1">{"'SIVA Pricing Model'!$A$1:$F$39"}</definedName>
    <definedName name="testss_2">{"'SIVA Pricing Model'!$A$1:$F$39"}</definedName>
    <definedName name="testsss">{"'SIVA Pricing Model'!$A$1:$F$39"}</definedName>
    <definedName name="testsss_1">{"'SIVA Pricing Model'!$A$1:$F$39"}</definedName>
    <definedName name="testsss_2">{"'SIVA Pricing Model'!$A$1:$F$39"}</definedName>
    <definedName name="testst234">#REF!</definedName>
    <definedName name="testst234_1">#REF!</definedName>
    <definedName name="testst234_2">#REF!</definedName>
    <definedName name="testsw">{"'SIVA Pricing Model'!$A$1:$F$39"}</definedName>
    <definedName name="testsw_1">{"'SIVA Pricing Model'!$A$1:$F$39"}</definedName>
    <definedName name="testsw_2">{"'SIVA Pricing Model'!$A$1:$F$39"}</definedName>
    <definedName name="testt">{"sub11",#N/A,FALSE,"Sub11";"sub5",#N/A,FALSE,"Sub5"}</definedName>
    <definedName name="testterrwe">#REF!</definedName>
    <definedName name="testterrwe_1">#REF!</definedName>
    <definedName name="testterrwe_2">#REF!</definedName>
    <definedName name="testtt">{"sub11",#N/A,FALSE,"Sub11";"sub5",#N/A,FALSE,"Sub5"}</definedName>
    <definedName name="testw">{"'SIVA Pricing Model'!$A$1:$F$39"}</definedName>
    <definedName name="testw_1">{"'SIVA Pricing Model'!$A$1:$F$39"}</definedName>
    <definedName name="testw_2">{"'SIVA Pricing Model'!$A$1:$F$39"}</definedName>
    <definedName name="testwksht">{"Region Summary",#N/A,FALSE,"From Jan 98 Actual [Rev]"}</definedName>
    <definedName name="testww">{"'SIVA Pricing Model'!$A$1:$F$39"}</definedName>
    <definedName name="testww_1">{"'SIVA Pricing Model'!$A$1:$F$39"}</definedName>
    <definedName name="testww_2">{"'SIVA Pricing Model'!$A$1:$F$39"}</definedName>
    <definedName name="testwww">{"'SIVA Pricing Model'!$A$1:$F$39"}</definedName>
    <definedName name="testwww_1">{"'SIVA Pricing Model'!$A$1:$F$39"}</definedName>
    <definedName name="testwww_2">{"'SIVA Pricing Model'!$A$1:$F$39"}</definedName>
    <definedName name="testzzz">{"Balt COGS",#N/A,FALSE,"COGS";"Balt Sum",#N/A,FALSE,"SUM";"Balt Defd Var",#N/A,FALSE,"DEFD VAR";"Balt Input Usage",#N/A,FALSE,"INPUT";"Balt Input PPV",#N/A,FALSE,"INPUT"}</definedName>
    <definedName name="testzzzz">{"Balt COGS",#N/A,FALSE,"COGS";"Balt Sum",#N/A,FALSE,"SUM";"Balt Defd Var",#N/A,FALSE,"DEFD VAR";"Balt Input Usage",#N/A,FALSE,"INPUT";"Balt Input PPV",#N/A,FALSE,"INPUT"}</definedName>
    <definedName name="Texas">{#N/A,#N/A,FALSE,"Aging Summary";#N/A,#N/A,FALSE,"Ratio Analysis";#N/A,#N/A,FALSE,"Test 120 Day Accts";#N/A,#N/A,FALSE,"Tickmarks"}</definedName>
    <definedName name="TextFormat">#REF!</definedName>
    <definedName name="TextRefCopy1">#REF!</definedName>
    <definedName name="TextRefCopy10">#REF!</definedName>
    <definedName name="TextRefCopy11">#REF!</definedName>
    <definedName name="TextRefCopy2">#REF!</definedName>
    <definedName name="TextRefCopy3">#REF!</definedName>
    <definedName name="TextRefCopy5">#REF!</definedName>
    <definedName name="TextRefCopy6">#REF!</definedName>
    <definedName name="TextRefCopy7">#REF!</definedName>
    <definedName name="TextRefCopy8">#REF!</definedName>
    <definedName name="TextRefCopy9">#REF!</definedName>
    <definedName name="TextRefCopyRangeCount">2</definedName>
    <definedName name="teytr">{#N/A,#N/A,FALSE,"Brad_DCFM";#N/A,#N/A,FALSE,"Nick_DCFM";#N/A,#N/A,FALSE,"Mobile_DCFM"}</definedName>
    <definedName name="tf">{"Performance Details",#N/A,FALSE,"Current Yr";"Performance Details",#N/A,FALSE,"Budget";"Performance Details",#N/A,FALSE,"Prior Year"}</definedName>
    <definedName name="tfd">{#N/A,#N/A,FALSE,"Product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tfill">#REF!</definedName>
    <definedName name="tgb">{"'100'!$A$1:$M$83"}</definedName>
    <definedName name="tgbnhy">{#N/A,#N/A,FALSE,"Summ";"Sens2",#N/A,FALSE,"PF";"PF Page1",#N/A,FALSE,"PF";"PF Page2",#N/A,FALSE,"PF";"PF Page3",#N/A,FALSE,"PF";"Sens1",#N/A,FALSE,"PF"}</definedName>
    <definedName name="tgbuiop">{"coverall",#N/A,FALSE,"Definitions";"cover1",#N/A,FALSE,"Definitions";"cover2",#N/A,FALSE,"Definitions";"cover3",#N/A,FALSE,"Definitions";"cover4",#N/A,FALSE,"Definitions";"cover5",#N/A,FALSE,"Definitions";"blank",#N/A,FALSE,"Definitions"}</definedName>
    <definedName name="tgrvfcd">{#N/A,#N/A,FALSE,"Time Warner";#N/A,#N/A,FALSE,"Entertainment Group";#N/A,#N/A,FALSE,"EBITDA";#N/A,#N/A,FALSE,"Notes"}</definedName>
    <definedName name="th">39620.8637037037</definedName>
    <definedName name="tha.2">{#N/A,#N/A,FALSE,"Produkte Erw.";#N/A,#N/A,FALSE,"Produkte Plan";#N/A,#N/A,FALSE,"Leistungen Erw.";#N/A,#N/A,FALSE,"Leistungen Plan";#N/A,#N/A,FALSE,"KA Allg.Kosten (2)";#N/A,#N/A,FALSE,"KA All.Kosten"}</definedName>
    <definedName name="tha.3">{#N/A,#N/A,FALSE,"KA CH  (2)"}</definedName>
    <definedName name="tha.4">{#N/A,#N/A,FALSE,"Rohstoffnotierungen";#N/A,#N/A,FALSE,"Umsatz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tha.4._99">{#N/A,#N/A,FALSE,"Umsatz 99";#N/A,#N/A,FALSE,"ER 99 "}</definedName>
    <definedName name="Thail.2">{#N/A,#N/A,FALSE,"Umsatz 99";#N/A,#N/A,FALSE,"ER 99 "}</definedName>
    <definedName name="the">{"Print Summary",#N/A,FALSE,"Summary Analysis";"Print FCF",#N/A,FALSE,"FCF Analysis";"Print Sensitivity",#N/A,FALSE,"Sensitivity Analysis";"Print NAV",#N/A,FALSE,"NAV Analysis";"Print Credit",#N/A,FALSE,"Credit Analysis"}</definedName>
    <definedName name="THEAP">#REF!</definedName>
    <definedName name="THEAR">#REF!</definedName>
    <definedName name="theh">#REF!</definedName>
    <definedName name="theh_1">#REF!</definedName>
    <definedName name="thette">#REF!</definedName>
    <definedName name="thette_1">#REF!</definedName>
    <definedName name="thgbj">{"adj95mult",#N/A,FALSE,"COMPCO";"adj95est",#N/A,FALSE,"COMPCO"}</definedName>
    <definedName name="ThisWeek">#REF!</definedName>
    <definedName name="thj">{#N/A,#N/A,FALSE,"Combo-Ass ";#N/A,#N/A,FALSE,"Combo-IS";#N/A,#N/A,FALSE,"Combo-BS";#N/A,#N/A,FALSE,"Combo-CF"}</definedName>
    <definedName name="THNN">{"'표지'!$B$5"}</definedName>
    <definedName name="three">#REF!</definedName>
    <definedName name="three_paycheck">1.392</definedName>
    <definedName name="Threeyr_Data">#REF!</definedName>
    <definedName name="THS">{#N/A,#N/A,FALSE,"손익표지";#N/A,#N/A,FALSE,"손익계산";#N/A,#N/A,FALSE,"일반관리비";#N/A,#N/A,FALSE,"영업외수익";#N/A,#N/A,FALSE,"영업외비용";#N/A,#N/A,FALSE,"매출액";#N/A,#N/A,FALSE,"요약손익";#N/A,#N/A,FALSE,"요약대차";#N/A,#N/A,FALSE,"매출채권현황";#N/A,#N/A,FALSE,"매출채권명세"}</definedName>
    <definedName name="THSDLR">{#N/A,#N/A,FALSE,"손익표지";#N/A,#N/A,FALSE,"손익계산";#N/A,#N/A,FALSE,"일반관리비";#N/A,#N/A,FALSE,"영업외수익";#N/A,#N/A,FALSE,"영업외비용";#N/A,#N/A,FALSE,"매출액";#N/A,#N/A,FALSE,"요약손익";#N/A,#N/A,FALSE,"요약대차";#N/A,#N/A,FALSE,"매출채권현황";#N/A,#N/A,FALSE,"매출채권명세"}</definedName>
    <definedName name="thth">#REF!</definedName>
    <definedName name="THYT">{"'표지'!$B$5"}</definedName>
    <definedName name="ti">{"bs",#N/A,FALSE,"SCF"}</definedName>
    <definedName name="tic">#REF!</definedName>
    <definedName name="tica">#REF!</definedName>
    <definedName name="ticb">#REF!</definedName>
    <definedName name="TICC">#REF!</definedName>
    <definedName name="ticd">#REF!</definedName>
    <definedName name="tice">#REF!</definedName>
    <definedName name="TICERK">#REF!</definedName>
    <definedName name="ticf">#REF!</definedName>
    <definedName name="ticg">#REF!</definedName>
    <definedName name="tich">#REF!</definedName>
    <definedName name="tichi">#REF!</definedName>
    <definedName name="tici">#REF!</definedName>
    <definedName name="ticj">#REF!</definedName>
    <definedName name="Ticker">""</definedName>
    <definedName name="TickerToNameOnEnter">#REF!</definedName>
    <definedName name="tickname">#REF!</definedName>
    <definedName name="Tiger">{#N/A,#N/A,FALSE,"TS";#N/A,#N/A,FALSE,"Combo";#N/A,#N/A,FALSE,"FAIR";#N/A,#N/A,FALSE,"RBC";#N/A,#N/A,FALSE,"xxxx";#N/A,#N/A,FALSE,"A_D";#N/A,#N/A,FALSE,"WACC";#N/A,#N/A,FALSE,"DCF";#N/A,#N/A,FALSE,"LBO";#N/A,#N/A,FALSE,"AcqMults";#N/A,#N/A,FALSE,"CompMults"}</definedName>
    <definedName name="TIL">{#N/A,#N/A,FALSE,"sales &amp; mics income";#N/A,#N/A,FALSE,"revenue mix";#N/A,#N/A,FALSE,"EBIT REC";#N/A,#N/A,FALSE,"R&amp;DRLAV2";#N/A,#N/A,FALSE,"Cycle Time";#N/A,#N/A,FALSE,"Mnpwr &amp; Fac";#N/A,#N/A,FALSE,"Prod Facil";#N/A,#N/A,FALSE,"Mfg Prod";#N/A,#N/A,FALSE,"CAPEX";#N/A,#N/A,FALSE,"NOA";#N/A,#N/A,FALSE,"cash flow";#N/A,#N/A,FALSE,"FA 18 EF ACS PACK";#N/A,#N/A,FALSE,"aftermarket";#N/A,#N/A,FALSE,"COMM'L SPARES (2)";#N/A,#N/A,FALSE,"EBIT Recovery Plan";#N/A,#N/A,FALSE,"RECON94 (2)";#N/A,#N/A,FALSE,"sg&amp;a";#N/A,#N/A,FALSE,"EMPLOYEES";#N/A,#N/A,FALSE,"BOEING 777";#N/A,#N/A,FALSE,"o&amp;r";#N/A,#N/A,FALSE,"F-18 ECS";#N/A,#N/A,FALSE,"Lead Time";#N/A,#N/A,FALSE,"mfg cycle time"}</definedName>
    <definedName name="tim">{#N/A,#N/A,FALSE,"Report NJ"}</definedName>
    <definedName name="Timestamp">#REF!</definedName>
    <definedName name="tina">{"cover",#N/A,TRUE,"Cover";"toc3",#N/A,TRUE,"TOC";"over",#N/A,TRUE,"Overview";"ts2",#N/A,TRUE,"Det_Trans_Sum";"ei1c",#N/A,TRUE,"Earnings Impact";"ad1",#N/A,TRUE,"accretion dilution";"pfis1",#N/A,TRUE,"Pro Forma Income Statement";"acq1c",#N/A,TRUE,"Acquirer";"tar1c",#N/A,TRUE,"Target"}</definedName>
    <definedName name="tiramisu">#REF!</definedName>
    <definedName name="Title">#REF!</definedName>
    <definedName name="title2">{"del a",#N/A,FALSE,"Current";"del b",#N/A,FALSE,"Current";"nj a",#N/A,FALSE,"Current";"nj b",#N/A,FALSE,"Current";"oak a",#N/A,FALSE,"Current";"oak b",#N/A,FALSE,"Current";"spru a",#N/A,FALSE,"Current";"spru b",#N/A,FALSE,"Current"}</definedName>
    <definedName name="Title2Spot">#REF!</definedName>
    <definedName name="tito">{#N/A,#N/A,TRUE,"Report Cover";#N/A,#N/A,TRUE,"WW Gross Margin";#N/A,#N/A,TRUE,"Overhead";#N/A,#N/A,TRUE,"Mfg Variances";#N/A,#N/A,TRUE,"Prod Line $";#N/A,#N/A,TRUE,"Warranty Reserve";#N/A,#N/A,TRUE,"Inv by Loc";#N/A,#N/A,TRUE,"Consol Inv";#N/A,#N/A,TRUE,"Inv Reserves";#N/A,#N/A,TRUE,"E&amp;O";#N/A,#N/A,TRUE,"Inv Recon";#N/A,#N/A,TRUE,"Inv Accruals";#N/A,#N/A,TRUE,"Turns"}</definedName>
    <definedName name="tj">#REF!</definedName>
    <definedName name="tjgt">{#N/A,#N/A,TRUE,"Cover sheet";#N/A,#N/A,TRUE,"DCF analysis";#N/A,#N/A,TRUE,"WACC calculation"}</definedName>
    <definedName name="tjgt_1">{#N/A,#N/A,TRUE,"Cover sheet";#N/A,#N/A,TRUE,"DCF analysis";#N/A,#N/A,TRUE,"WACC calculation"}</definedName>
    <definedName name="tjgt_2">{#N/A,#N/A,TRUE,"Cover sheet";#N/A,#N/A,TRUE,"DCF analysis";#N/A,#N/A,TRUE,"WACC calculation"}</definedName>
    <definedName name="tjhrw">#REF!</definedName>
    <definedName name="TJRTJTETJ">#REF!</definedName>
    <definedName name="tkudsh">{"Budget by Month",#N/A,FALSE,"VA Departments Roll-up";"Budget by Month",#N/A,FALSE,"220";"Budget by Month",#N/A,FALSE,"300";"Budget by Month",#N/A,FALSE,"302";"Budget by Month",#N/A,FALSE,"305";"Budget by Month",#N/A,FALSE,"310"}</definedName>
    <definedName name="tl">{"Commentary",#N/A,FALSE,"May"}</definedName>
    <definedName name="TLA.003">#REF!</definedName>
    <definedName name="TLA.004">#REF!</definedName>
    <definedName name="TLA.004444">#REF!</definedName>
    <definedName name="TLA.008">#REF!</definedName>
    <definedName name="TLA.015">#REF!</definedName>
    <definedName name="TLA.024">#REF!</definedName>
    <definedName name="TLA.027">#REF!</definedName>
    <definedName name="TLA.028">#REF!</definedName>
    <definedName name="TLA.056">#REF!</definedName>
    <definedName name="tm">{"ICD Details",#N/A,FALSE,"Current Yr";"ICD Details",#N/A,FALSE,"Budget";"ICD Details",#N/A,FALSE,"Prior Year"}</definedName>
    <definedName name="tm_1">#REF!</definedName>
    <definedName name="tm_2">#REF!</definedName>
    <definedName name="TM1REBUILDOPTION">1</definedName>
    <definedName name="tmto">{"detail",#N/A,FALSE,"mfg";"summary",#N/A,FALSE,"mfg"}</definedName>
    <definedName name="tn">{"EES_YTD_CHECK",#N/A,FALSE,"EES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TNJHJN">{"'100'!$A$1:$M$83"}</definedName>
    <definedName name="to">#REF!</definedName>
    <definedName name="TOC_Hdg_3">#REF!</definedName>
    <definedName name="TOC_Hdg_4">#REF!</definedName>
    <definedName name="TOC_Hdg_5">#REF!</definedName>
    <definedName name="ToceCF">#REF!</definedName>
    <definedName name="ToceHS">#REF!</definedName>
    <definedName name="ToceLAB">#REF!</definedName>
    <definedName name="TOGGLE">#REF!</definedName>
    <definedName name="Toggle_DB_Location">2</definedName>
    <definedName name="Toggle_Freeze_View">0</definedName>
    <definedName name="TOL">#REF!</definedName>
    <definedName name="TOL_1">#REF!</definedName>
    <definedName name="Tolerance">#REF!</definedName>
    <definedName name="tom">#REF!</definedName>
    <definedName name="tool">{"fdsup://directions/FAT Viewer?action=UPDATE&amp;creator=factset&amp;DYN_ARGS=TRUE&amp;DOC_NAME=FAT:FQL_AUDITING_CLIENT_TEMPLATE.FAT&amp;display_string=Audit&amp;VAR:KEY=OZGRKXKLQB&amp;VAR:QUERY=KChSR0ZfQlBTKFFUUiwwLCwsLFVTRCwsTk9BVURJVClAUkdGX0JQUyhTRU1JLDAsLCwsVVNELCxOT0FVRElUK","SlAUkdGX0JQUyhBTk4sMCwsLCxVU0QsLE5PQVVESVQpKQ==&amp;WINDOW=FIRST_POPUP&amp;HEIGHT=450&amp;WIDTH=450&amp;START_MAXIMIZED=FALSE&amp;VAR:CALENDAR=US&amp;VAR:SYMBOL=B1SVWB&amp;VAR:INDEX=0"}</definedName>
    <definedName name="TOOLDATA">#REF!</definedName>
    <definedName name="top">{"Page1",#N/A,FALSE,"CompCo";"Page2",#N/A,FALSE,"CompCo"}</definedName>
    <definedName name="Top25_Services_by_Dollar_Dental_Range">#REF!</definedName>
    <definedName name="topf">{#N/A,#N/A,FALSE,"Front Page";#N/A,#N/A,FALSE,"Mfg Var";#N/A,#N/A,FALSE,"Family Unit Cost Graphs";#N/A,#N/A,FALSE,"Product Cost Graphs";#N/A,#N/A,FALSE,"Unit Cost Setup";#N/A,#N/A,FALSE,"Yields";#N/A,#N/A,FALSE,"Emery";#N/A,#N/A,FALSE,"GI Pricing";#N/A,#N/A,FALSE,"Actuals";#N/A,#N/A,FALSE,"Forecast"}</definedName>
    <definedName name="tot">{"income statement",#N/A,FALSE,"P&amp;L";"Balance Sheet",#N/A,FALSE,"BS";"Cash Flow",#N/A,FALSE,"CF";"Debt and Interest",#N/A,FALSE,"Debt &amp; Int";"Working Capital",#N/A,FALSE,"Wking Cap";"Capex and Depreciation",#N/A,FALSE,"Capex &amp; Depr";"Tax and Equity",#N/A,FALSE,"Tax &amp; Equity";"DCF",#N/A,FALSE,"DCF";"Sensitivity on Discount Rate",#N/A,FALSE,"Sensit-Rate";"WACC",#N/A,FALSE,"WACC";"Sensitivity on Sales Growth",#N/A,FALSE,"Sensit-Sales"}</definedName>
    <definedName name="total">{"detail",#N/A,FALSE,"mfg";"summary",#N/A,FALSE,"mfg"}</definedName>
    <definedName name="TOTAL.TSET.NUMBER">{#N/A,#N/A,FALSE,"RF Inc Stmt ";#N/A,#N/A,FALSE,"RFN-IS-SUM";#N/A,#N/A,FALSE,"RFN-IS-1";#N/A,#N/A,FALSE,"RFN-IS-2";#N/A,#N/A,FALSE,"RFN-IS-3";#N/A,#N/A,FALSE,"RFN-IS-4";#N/A,#N/A,FALSE,"RFN-IS-5";#N/A,#N/A,FALSE,"RFN-IS-6";#N/A,#N/A,FALSE,"RFN-IS-7";#N/A,#N/A,FALSE,"RFN-IS-8";#N/A,#N/A,FALSE,"RFN-IS-9";#N/A,#N/A,FALSE,"RFN-IS-10";#N/A,#N/A,FALSE,"RFN-IS-11";#N/A,#N/A,FALSE,"RFA-IS-SUM";#N/A,#N/A,FALSE,"RFA-IS-1";#N/A,#N/A,FALSE,"RFA-IS-2";#N/A,#N/A,FALSE,"RFA-IS-3";#N/A,#N/A,FALSE,"RFA-IS-4";#N/A,#N/A,FALSE,"RFA-IS-5";#N/A,#N/A,FALSE,"RFA-IS-6"}</definedName>
    <definedName name="TOTAL_ASSETS">"TOTAL_ASSETS"</definedName>
    <definedName name="TOTAL_CASH_DIVID">"TOTAL_CASH_DIVID"</definedName>
    <definedName name="TOTAL_CASH_FINAN">"TOTAL_CASH_FINAN"</definedName>
    <definedName name="TOTAL_CASH_INVEST">"TOTAL_CASH_INVEST"</definedName>
    <definedName name="TOTAL_CASH_OPER">"TOTAL_CASH_OPER"</definedName>
    <definedName name="TOTAL_COMMON">"TOTAL_COMMON"</definedName>
    <definedName name="TOTAL_CURRENT_ASSETS">"TOTAL_CURRENT_ASSETS"</definedName>
    <definedName name="TOTAL_CURRENT_LIAB">"TOTAL_CURRENT_LIAB"</definedName>
    <definedName name="TOTAL_DEBT">"TOTAL_DEBT"</definedName>
    <definedName name="TOTAL_DEBT_OVER_EBITDA">"TOTAL_DEBT_OVER_EBITDA"</definedName>
    <definedName name="TOTAL_DEBT_OVER_TOTAL_BV">"TOTAL_DEBT_OVER_TOTAL_BV"</definedName>
    <definedName name="TOTAL_DEBT_OVER_TOTAL_CAP">"TOTAL_DEBT_OVER_TOTAL_CAP"</definedName>
    <definedName name="total_disc_prct">#REF!</definedName>
    <definedName name="TOTAL_EQUITY">"TOTAL_EQUITY"</definedName>
    <definedName name="TOTAL_INTEREST_EXP">"TOTAL_INTEREST_EXP"</definedName>
    <definedName name="TOTAL_INVENTORY">"TOTAL_INVENTORY"</definedName>
    <definedName name="TOTAL_LIAB">"TOTAL_LIAB"</definedName>
    <definedName name="TOTAL_LIAB_SHAREHOLD">"TOTAL_LIAB_SHAREHOLD"</definedName>
    <definedName name="TOTAL_LONG_DEBT">"TOTAL_LONG_DEBT"</definedName>
    <definedName name="TOTAL_OPER_EXPEN">"TOTAL_OPER_EXPEN"</definedName>
    <definedName name="Total_Payment" localSheetId="4">Scheduled_Payment+Extra_Payment</definedName>
    <definedName name="Total_Payment" localSheetId="7">Scheduled_Payment+Extra_Payment</definedName>
    <definedName name="Total_Payment">Scheduled_Payment+Extra_Payment</definedName>
    <definedName name="TOTAL_RECEIV">"TOTAL_RECEIV"</definedName>
    <definedName name="TOTAL_REVENUE">"TOTAL_REVENUE"</definedName>
    <definedName name="TOTAL_SPECIAL">"TOTAL_SPECIAL"</definedName>
    <definedName name="TOTAL_USES">#REF!</definedName>
    <definedName name="TotalAll">#REF!</definedName>
    <definedName name="TotalBonus">#REF!</definedName>
    <definedName name="TotalEurope">#REF!</definedName>
    <definedName name="TotalLease">#REF!</definedName>
    <definedName name="Totalpm">#REF!</definedName>
    <definedName name="TotalRakeMonthly">#REF!</definedName>
    <definedName name="totals">#REF!</definedName>
    <definedName name="TotalSalaries">#REF!</definedName>
    <definedName name="totalte">#REF!</definedName>
    <definedName name="TotalTravel">#REF!</definedName>
    <definedName name="TotalUSA">#REF!</definedName>
    <definedName name="TotalWebHost">#REF!</definedName>
    <definedName name="totcap">#REF!,#REF!,#REF!,#REF!</definedName>
    <definedName name="TotComp">#REF!</definedName>
    <definedName name="TotCosF">#REF!</definedName>
    <definedName name="TotCosV">#REF!</definedName>
    <definedName name="toto">{"'PROFILS'!$A$2:$E$3"}</definedName>
    <definedName name="TOTPG">"83"</definedName>
    <definedName name="tou">{#N/A,#N/A,TRUE,"TransPrcd 1";#N/A,#N/A,TRUE,"TransPrcd 2";#N/A,#N/A,TRUE,"TransPrcd 3"}</definedName>
    <definedName name="TP_Footer_Path">"S:\53676\05Ret\Valuations\ERISA and FAS results\"</definedName>
    <definedName name="tp_footer_path2">"S:\00270\06ret\othsys\TEAM\12-31-2005 Disclosure (FAS)\"</definedName>
    <definedName name="tp_footer_path3">"S:\00270\06ret\othsys\TEAM\Etown\"</definedName>
    <definedName name="TP_Footer_User">"Erica Bodi"</definedName>
    <definedName name="tp_footer_user2">"PEREZM"</definedName>
    <definedName name="tp_footer_user3">"DECRISS"</definedName>
    <definedName name="TP_Footer_Version">"v4.00"</definedName>
    <definedName name="TPATH">"C:\Users\JMILLER\AppData\Local\Symtrax\Compleo Suite 4\Temp\5076e3fc"</definedName>
    <definedName name="Tprime">{"Base7",#N/A,FALSE,"ITT Consol.";"Base6",#N/A,FALSE,"ITT Segments";"Base5",#N/A,FALSE,"ITT Cap.";"Base3",#N/A,FALSE,"Ten Consol.";"Base4",#N/A,FALSE,"NewCo Segments";"Base1",#N/A,FALSE,"Ten Segments";"Base2",#N/A,FALSE,"Ten Cap.";"Base8",#N/A,FALSE,"Auto Stock";"Base9",#N/A,FALSE,"Comb. Segments";"Base12",#N/A,FALSE,"All Segments";"Base14",#N/A,FALSE,"Tax Comb."}</definedName>
    <definedName name="TQ">{"'Sheet1'!$L$16"}</definedName>
    <definedName name="tqmp10">{"Intro",#N/A,FALSE,"Intro";"Summary",#N/A,FALSE,"Summary";"Summary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tqmp10_1">{"Intro",#N/A,FALSE,"Intro";"Summary",#N/A,FALSE,"Summary";"Summary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tqmp10_1_1">{"Intro",#N/A,FALSE,"Intro";"Summary",#N/A,FALSE,"Summary";"Summary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tqmp10_1_2">{"Intro",#N/A,FALSE,"Intro";"Summary",#N/A,FALSE,"Summary";"Summary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tqmp10_1_3">{"Intro",#N/A,FALSE,"Intro";"Summary",#N/A,FALSE,"Summary";"Summary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tqmp10_1_4">{"Intro",#N/A,FALSE,"Intro";"Summary",#N/A,FALSE,"Summary";"Summary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tqmp10_1_5">{"Intro",#N/A,FALSE,"Intro";"Summary",#N/A,FALSE,"Summary";"Summary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tqmp10_2">{"Intro",#N/A,FALSE,"Intro";"Summary",#N/A,FALSE,"Summary";"Summary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tqmp10_2_1">{"Intro",#N/A,FALSE,"Intro";"Summary",#N/A,FALSE,"Summary";"Summary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tqmp10_2_2">{"Intro",#N/A,FALSE,"Intro";"Summary",#N/A,FALSE,"Summary";"Summary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tqmp10_2_3">{"Intro",#N/A,FALSE,"Intro";"Summary",#N/A,FALSE,"Summary";"Summary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tqmp10_2_4">{"Intro",#N/A,FALSE,"Intro";"Summary",#N/A,FALSE,"Summary";"Summary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tqmp10_2_5">{"Intro",#N/A,FALSE,"Intro";"Summary",#N/A,FALSE,"Summary";"Summary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tqmp10_3">{"Intro",#N/A,FALSE,"Intro";"Summary",#N/A,FALSE,"Summary";"Summary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tqmp10_3_1">{"Intro",#N/A,FALSE,"Intro";"Summary",#N/A,FALSE,"Summary";"Summary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tqmp10_3_2">{"Intro",#N/A,FALSE,"Intro";"Summary",#N/A,FALSE,"Summary";"Summary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tqmp10_3_3">{"Intro",#N/A,FALSE,"Intro";"Summary",#N/A,FALSE,"Summary";"Summary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tqmp10_3_4">{"Intro",#N/A,FALSE,"Intro";"Summary",#N/A,FALSE,"Summary";"Summary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tqmp10_3_5">{"Intro",#N/A,FALSE,"Intro";"Summary",#N/A,FALSE,"Summary";"Summary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tqmp10_4">{"Intro",#N/A,FALSE,"Intro";"Summary",#N/A,FALSE,"Summary";"Summary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tqmp10_4_1">{"Intro",#N/A,FALSE,"Intro";"Summary",#N/A,FALSE,"Summary";"Summary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tqmp10_4_2">{"Intro",#N/A,FALSE,"Intro";"Summary",#N/A,FALSE,"Summary";"Summary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tqmp10_4_3">{"Intro",#N/A,FALSE,"Intro";"Summary",#N/A,FALSE,"Summary";"Summary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tqmp10_4_4">{"Intro",#N/A,FALSE,"Intro";"Summary",#N/A,FALSE,"Summary";"Summary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tqmp10_4_5">{"Intro",#N/A,FALSE,"Intro";"Summary",#N/A,FALSE,"Summary";"Summary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tqmp10_5">{"Intro",#N/A,FALSE,"Intro";"Summary",#N/A,FALSE,"Summary";"Summary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tqmp10_5_1">{"Intro",#N/A,FALSE,"Intro";"Summary",#N/A,FALSE,"Summary";"Summary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tqmp10_5_2">{"Intro",#N/A,FALSE,"Intro";"Summary",#N/A,FALSE,"Summary";"Summary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tqmp10_5_3">{"Intro",#N/A,FALSE,"Intro";"Summary",#N/A,FALSE,"Summary";"Summary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tqmp10_5_4">{"Intro",#N/A,FALSE,"Intro";"Summary",#N/A,FALSE,"Summary";"Summary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tqmp10_5_5">{"Intro",#N/A,FALSE,"Intro";"Summary",#N/A,FALSE,"Summary";"Summary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tr">{"KMview",#N/A,FALSE,"KM"}</definedName>
    <definedName name="Trab">{"'Gastos campañas'!$A$1:$M$53"}</definedName>
    <definedName name="TRACIESALESHAL">#REF!</definedName>
    <definedName name="TRACIESALESSLB">#REF!</definedName>
    <definedName name="tracking">#REF!</definedName>
    <definedName name="tradcomp">#REF!</definedName>
    <definedName name="tradcompar">#REF!</definedName>
    <definedName name="TRADE_AR">"TRADE_AR"</definedName>
    <definedName name="TRADECOUNT">#REF!</definedName>
    <definedName name="TRADEVOLUMES">#REF!</definedName>
    <definedName name="TRADING">#REF!</definedName>
    <definedName name="tradingcompar">#REF!</definedName>
    <definedName name="TRAILER_TOP">3779</definedName>
    <definedName name="train">{TRUE,TRUE,4.75,-2,591,327,FALSE,TRUE,TRUE,TRUE,0,26,#N/A,1,#N/A,13.6909090909091,25.0666666666667,1,FALSE,FALSE,1,TRUE,1,FALSE,100,"Swvu.FRP_backlog2.","ACwvu.FRP_backlog2.",#N/A,FALSE,FALSE,1,1,1,0.75,2,"","&amp;L&amp;F&amp;C&amp;A&amp;R&amp;D",FALSE,FALSE,FALSE,FALSE,1,75,#N/A,#N/A,"=R1C1:R61C33","=C1:C4","Rwvu.FRP_backlog2.",#N/A,FALSE,FALSE,TRUE,1,4294967292,300,FALSE,FALSE,TRUE,TRUE,TRUE}</definedName>
    <definedName name="training">{"gross_margin1",#N/A,FALSE,"Gross Margin Detail";"gross_margin2",#N/A,FALSE,"Gross Margin Detail"}</definedName>
    <definedName name="TRANSACTIONCOST">#REF!</definedName>
    <definedName name="Transactions">#REF!</definedName>
    <definedName name="Transfer">{#N/A,#N/A,FALSE,"Aging Summary";#N/A,#N/A,FALSE,"Ratio Analysis";#N/A,#N/A,FALSE,"Test 120 Day Accts";#N/A,#N/A,FALSE,"Tickmarks"}</definedName>
    <definedName name="Transmere">#REF!</definedName>
    <definedName name="Transport">#REF!</definedName>
    <definedName name="Transtype">#REF!</definedName>
    <definedName name="TRASH">{#N/A,#N/A,FALSE,"Summary Expenses";#N/A,#N/A,FALSE,"SUBACUTE";#N/A,#N/A,FALSE,"Expense Allocation";#N/A,#N/A,FALSE,"Cost Per Day";#N/A,#N/A,FALSE,"Purchased Services";#N/A,#N/A,FALSE,"Start Up Costs";#N/A,#N/A,FALSE,"Capital Costs"}</definedName>
    <definedName name="Travel">#REF!</definedName>
    <definedName name="travelgaap">#REF!</definedName>
    <definedName name="trc_XLS_DATASHEET_ProtectDate">36880.6058449074</definedName>
    <definedName name="trcde">{"summary",#N/A,FALSE,"$ Summary";"humberside",#N/A,FALSE,"Local Currency Detail";"mersyside",#N/A,FALSE,"Local Currency Detail";"south wales",#N/A,FALSE,"Local Currency Detail";"teesside",#N/A,FALSE,"Local Currency Detail";"gent/terneuzen",#N/A,FALSE,"Local Currency Detail";"chalampe",#N/A,FALSE,"Local Currency Detail";"botlek",#N/A,FALSE,"Local Currency Detail";"pernis",#N/A,FALSE,"Local Currency Detail";"asu3/eup",#N/A,FALSE,"Local Currency Detail";"electronics uk/ned",#N/A,FALSE,"Local Currency Detail";"electronics ireland",#N/A,FALSE,"Local Currency Detail";"electronics italy",#N/A,FALSE,"Local Currency Detail";"electronics israel/france",#N/A,FALSE,"Local Currency Detail";"strasbourg/germany",#N/A,FALSE,"Local Currency Detail"}</definedName>
    <definedName name="Trd">{#N/A,#N/A,FALSE,"Assumptions";#N/A,#N/A,FALSE,"ATP SCORAC (lb)";#N/A,#N/A,FALSE,"1996 P&amp;L SCO (lb)";#N/A,#N/A,FALSE,"ONG P&amp;L SCO (LB)"}</definedName>
    <definedName name="tre">{"pro_view",#N/A,FALSE,"EEFSNAP2";"rep_view",#N/A,FALSE,"EEFSNAP2"}</definedName>
    <definedName name="TREASURY_STOCK">"TREASURY_STOCK"</definedName>
    <definedName name="Treatment">#REF!</definedName>
    <definedName name="treeList">"11100000000000000000000000000000000000000000000000000000000000000000000000000000000000000000000000000000000000000000000000000000000000000000000000000000000000000000000000000000000000000000000000000000"</definedName>
    <definedName name="treh">#REF!</definedName>
    <definedName name="treh_1">#REF!</definedName>
    <definedName name="trend">{#N/A,#N/A,FALSE,"Aging Summary";#N/A,#N/A,FALSE,"Ratio Analysis";#N/A,#N/A,FALSE,"Test 120 Day Accts";#N/A,#N/A,FALSE,"Tickmarks"}</definedName>
    <definedName name="Trend_Analysis_Dental_Range">#REF!</definedName>
    <definedName name="Trend_Analysis_Medical_Range">#REF!</definedName>
    <definedName name="trenddd">{#N/A,#N/A,FALSE,"Aging Summary";#N/A,#N/A,FALSE,"Ratio Analysis";#N/A,#N/A,FALSE,"Test 120 Day Accts";#N/A,#N/A,FALSE,"Tickmarks"}</definedName>
    <definedName name="trenddddd">{#N/A,#N/A,FALSE,"Aging Summary";#N/A,#N/A,FALSE,"Ratio Analysis";#N/A,#N/A,FALSE,"Test 120 Day Accts";#N/A,#N/A,FALSE,"Tickmarks"}</definedName>
    <definedName name="trer">{#N/A,#N/A,FALSE,"Front Page";#N/A,#N/A,FALSE,"Mfg Var";#N/A,#N/A,FALSE,"Family Unit Cost Graphs";#N/A,#N/A,FALSE,"Product Cost Graphs";#N/A,#N/A,FALSE,"Unit Cost Setup";#N/A,#N/A,FALSE,"Yields";#N/A,#N/A,FALSE,"Emery";#N/A,#N/A,FALSE,"GI Pricing";#N/A,#N/A,FALSE,"Actuals";#N/A,#N/A,FALSE,"Forecast"}</definedName>
    <definedName name="trew">{#N/A,#N/A,FALSE,"Aging Summary";#N/A,#N/A,FALSE,"Ratio Analysis";#N/A,#N/A,FALSE,"Test 120 Day Accts";#N/A,#N/A,FALSE,"Tickmarks"}</definedName>
    <definedName name="trhdthdgjdjkty">{"'Directory'!$A$72:$E$91"}</definedName>
    <definedName name="trheg">#REF!</definedName>
    <definedName name="trheg_1">#REF!</definedName>
    <definedName name="TRHTHJ">{"'표지'!$B$5"}</definedName>
    <definedName name="trhtr">#REF!</definedName>
    <definedName name="trhtr_1">#REF!</definedName>
    <definedName name="trhtrh">#REF!</definedName>
    <definedName name="trhtrh_1">#REF!</definedName>
    <definedName name="Tri">#REF!</definedName>
    <definedName name="Trial">#REF!</definedName>
    <definedName name="trial_balance">#REF!</definedName>
    <definedName name="TRIALBAL">#REF!</definedName>
    <definedName name="tricon">#REF!</definedName>
    <definedName name="Trident">#REF!</definedName>
    <definedName name="TRJEAJ">#REF!</definedName>
    <definedName name="trjhtrhbtr">{#N/A,#N/A,TRUE,"HarryGam-Ass";#N/A,#N/A,TRUE,"HarryGam-BS";#N/A,#N/A,TRUE,"HarryGam-IS";#N/A,#N/A,TRUE,"HarryGam-CF";#N/A,#N/A,TRUE,"HarryGam-CapEx";#N/A,#N/A,TRUE,"HarryGam-Int";#N/A,#N/A,TRUE,"HarryGam-Debt";#N/A,#N/A,TRUE,"HarryGam-Val";#N/A,#N/A,TRUE,"HarryGam-Mult Val";#N/A,#N/A,TRUE,"HarryGam-Credit"}</definedName>
    <definedName name="TRNR_2d9ab02fdbe04a93b5745e45ef2c3acd_961_8">#REF!</definedName>
    <definedName name="TRNR_835b0872d87c4eca97dae59145dc230f_961_8">#REF!</definedName>
    <definedName name="trt">{"PRICES",#N/A,TRUE,"PRICES";"RESULTS",#N/A,TRUE,"RESULTS";"SECTOR1",#N/A,TRUE,"SECTOR 1";"SECTOR2",#N/A,TRUE,"SECTOR 2";"SECTOR3",#N/A,TRUE,"SECTOR 3";"SECTOR4",#N/A,TRUE,"SECTOR 4";"Sector 5",#N/A,TRUE,"SECTOR 5";"Normalized_Potential",#N/A,TRUE,"SECTOR 5";"SECTOR6",#N/A,TRUE,"SECTOR 6";"TOP",#N/A,TRUE,"PERATIOS";"BOTTOM",#N/A,TRUE,"PERATIOS"}</definedName>
    <definedName name="trtrt">{"'TG'!$A$1:$L$37"}</definedName>
    <definedName name="trtyr">{"graph",#N/A,FALSE,"WWJU";"graph",#N/A,FALSE,"WWSEM";"graph",#N/A,FALSE,"GOMJU";"graph",#N/A,FALSE,"GOMSEM";"graph",#N/A,FALSE,"NSJU";"graph",#N/A,FALSE,"NSSEM";"graph",#N/A,FALSE,"WAJU";"graph",#N/A,FALSE,"STOCKPRI";"graph",#N/A,FALSE,"CFTEV";"graph",#N/A,FALSE,"NAV-RCV";"graph",#N/A,FALSE,"CRUDEWW"}</definedName>
    <definedName name="truhydtrhdrth">{#N/A,#N/A,FALSE,"Brad_DCFM";#N/A,#N/A,FALSE,"Nick_DCFM";#N/A,#N/A,FALSE,"Mobile_DCFM"}</definedName>
    <definedName name="trwtrh">#REF!</definedName>
    <definedName name="trwtrh_1">#REF!</definedName>
    <definedName name="try">{#N/A,#N/A,FALSE,"Aging Summary";#N/A,#N/A,FALSE,"Ratio Analysis";#N/A,#N/A,FALSE,"Test 120 Day Accts";#N/A,#N/A,FALSE,"Tickmarks"}</definedName>
    <definedName name="tryagain">"comp 1!ticker"</definedName>
    <definedName name="tryeuyit">{#N/A,#N/A,FALSE,"Pharm";#N/A,#N/A,FALSE,"WWCM"}</definedName>
    <definedName name="tryeuyit_1">#REF!</definedName>
    <definedName name="tryeuyit_2">{#N/A,#N/A,FALSE,"Pharm";#N/A,#N/A,FALSE,"WWCM"}</definedName>
    <definedName name="tryeuyit_3">{#N/A,#N/A,FALSE,"Pharm";#N/A,#N/A,FALSE,"WWCM"}</definedName>
    <definedName name="tryeuyit_4">{#N/A,#N/A,FALSE,"Pharm";#N/A,#N/A,FALSE,"WWCM"}</definedName>
    <definedName name="trygf">{"adj95mult",#N/A,FALSE,"COMPCO";"adj95est",#N/A,FALSE,"COMPCO"}</definedName>
    <definedName name="trying1">{#N/A,#N/A,FALSE,"Aging Summary";#N/A,#N/A,FALSE,"Ratio Analysis";#N/A,#N/A,FALSE,"Test 120 Day Accts";#N/A,#N/A,FALSE,"Tickmarks"}</definedName>
    <definedName name="tryiogvvvvcf">{"1",#N/A,FALSE,"Presentation Sheet";"2",#N/A,FALSE,"Presentation Sheet";"3",#N/A,FALSE,"Presentation Sheet";"4",#N/A,FALSE,"Presentation Sheet";"5",#N/A,FALSE,"Presentation Sheet";"6",#N/A,FALSE,"Presentation Sheet";"7",#N/A,FALSE,"Presentation Sheet";"8",#N/A,FALSE,"Presentation Sheet";"9",#N/A,FALSE,"Presentation Sheet";"10",#N/A,FALSE,"Presentation Sheet";"11",#N/A,FALSE,"Presentation Sheet";"12",#N/A,FALSE,"Presentation Sheet";"13",#N/A,FALSE,"Presentation Sheet";"14",#N/A,FALSE,"Presentation Sheet"}</definedName>
    <definedName name="tryiuyui">{"'1-TheatreBkgs'!$A$1:$L$102"}</definedName>
    <definedName name="TryLunn">#REF!</definedName>
    <definedName name="tryu">{#N/A,#N/A,TRUE,"Monthly w|o Wireless";#N/A,#N/A,TRUE,"Qrt w|o Wireless";#N/A,#N/A,TRUE,"FY w|o Wireless";#N/A,#N/A,TRUE,"1Q w|o Wireless";#N/A,#N/A,TRUE,"2Q w|o Wireless";#N/A,#N/A,TRUE,"3Q w|o Wireless";#N/A,#N/A,TRUE,"4Q w|o Wireless"}</definedName>
    <definedName name="tryuryuy">{"'Directory'!$A$72:$E$91"}</definedName>
    <definedName name="TRZL">#REF!</definedName>
    <definedName name="ts">{"oct_res_comm",#N/A,FALSE,"VarToBud"}</definedName>
    <definedName name="TSum">{#N/A,#N/A,FALSE,"COVER PAGE";#N/A,#N/A,FALSE,"Page 2";#N/A,#N/A,FALSE,"Page 2";#N/A,#N/A,FALSE,"Page 4";#N/A,#N/A,FALSE,"Page5";#N/A,#N/A,FALSE,"Page 6";#N/A,#N/A,FALSE,"Page 7";#N/A,#N/A,FALSE,"Page 8";#N/A,#N/A,FALSE,"Page 10";#N/A,#N/A,FALSE,"Long-Term OCF Mult.";#N/A,#N/A,FALSE,"PCS Comp";#N/A,#N/A,FALSE,"OCS-CAPEX";#N/A,#N/A,FALSE,"Blank"}</definedName>
    <definedName name="tt">{"'SIVA Pricing Model'!$A$1:$F$39"}</definedName>
    <definedName name="tt.8">{#N/A,#N/A,FALSE,"PMW Gruppe 99_98";#N/A,#N/A,FALSE,"PMW KG 98_99";#N/A,#N/A,FALSE,"PMW Inc. 99_98";#N/A,#N/A,FALSE,"PMW VTECH 99_98";#N/A,#N/A,FALSE,"PMW Thail. 99_98";#N/A,#N/A,FALSE,"PMW Canada 99_98";#N/A,#N/A,FALSE,"Währungsabw. 99_98"}</definedName>
    <definedName name="ttg">{"QTR494",#N/A,FALSE,"4Q94";"QTR394",#N/A,FALSE,"3Q94";"QTR294",#N/A,FALSE,"2Q94"}</definedName>
    <definedName name="tth">{"QTR494",#N/A,FALSE,"4Q94";"QTR394",#N/A,FALSE,"3Q94";"QTR294",#N/A,FALSE,"2Q94"}</definedName>
    <definedName name="ttk">{#N/A,#N/A,FALSE,"Sheet1"}</definedName>
    <definedName name="TtlPyPd">#REF!</definedName>
    <definedName name="TTPdealflag">#REF!</definedName>
    <definedName name="ttt">{#N/A,#N/A,TRUE,"Total";#N/A,#N/A,TRUE,"U.S. Devl.";#N/A,#N/A,TRUE,"U.S. Headcount"}</definedName>
    <definedName name="tttoot">#REF!</definedName>
    <definedName name="tttt">{#N/A,#N/A,FALSE,"COVER";#N/A,#N/A,FALSE,"Key Fin Performance";#N/A,#N/A,FALSE,"Ratios";#N/A,#N/A,FALSE,"Trended";#N/A,#N/A,FALSE,"Trended Op Ex";#N/A,#N/A,FALSE,"P&amp;L Act vs Plan";#N/A,#N/A,FALSE,"P&amp;L Fcst";#N/A,#N/A,FALSE,"Top Customers";#N/A,#N/A,FALSE,"Backlog";#N/A,#N/A,FALSE,"Design Win Summary";#N/A,#N/A,FALSE,"Key Wins and Losses";#N/A,#N/A,FALSE,"Dev Program Summary - King"}</definedName>
    <definedName name="tttt_1">#REF!</definedName>
    <definedName name="ttttt" localSheetId="4">1/EUREXTOESP</definedName>
    <definedName name="ttttt" localSheetId="7">1/EUREXTOESP</definedName>
    <definedName name="ttttt">1/EUREXTOESP</definedName>
    <definedName name="tttttt">#REF!</definedName>
    <definedName name="ttttttt">{#N/A,#N/A,FALSE,"Summary";#N/A,#N/A,FALSE,"0010SUBFUND";#N/A,#N/A,FALSE,"0015UNCALCA";#N/A,#N/A,FALSE,"0430CAPLOSS";#N/A,#N/A,FALSE,"1100";#N/A,#N/A,FALSE,"1100BANK";#N/A,#N/A,FALSE,"1355ADELAPT";#N/A,#N/A,FALSE,"1355LYP";#N/A,#N/A,FALSE,"1355SUBONCAL";#N/A,#N/A,FALSE,"1356ADELAPT";#N/A,#N/A,FALSE,"1356LYP";#N/A,#N/A,FALSE,"1800OTHER";#N/A,#N/A,FALSE,"1850";#N/A,#N/A,FALSE,"3329CREDITFA";#N/A,#N/A,FALSE,"3500";#N/A,#N/A,FALSE,"3500CREDITFA";#N/A,#N/A,FALSE,"3555MGRFEE";#N/A,#N/A,FALSE,"3555TRUSTEE";#N/A,#N/A,FALSE,"3600"}</definedName>
    <definedName name="tttttttt">#REF!</definedName>
    <definedName name="tttttttttt">#REF!</definedName>
    <definedName name="ttttttttttttt">#REF!</definedName>
    <definedName name="tttttttttttttttt">#REF!</definedName>
    <definedName name="ttzz">{#N/A,#N/A,FALSE,"Umsatz CH";#N/A,#N/A,FALSE,"ER CH";#N/A,#N/A,FALSE,"EA CH (2) ";#N/A,#N/A,FALSE,"EA CH";#N/A,#N/A,FALSE,"EA CH (3) ";#N/A,#N/A,FALSE,"EA CH (4)";#N/A,#N/A,FALSE,"KA CH";#N/A,#N/A,FALSE,"KA CH  (2)";#N/A,#N/A,FALSE,"KA CH  (3)";#N/A,#N/A,FALSE,"KA CH (4)"}</definedName>
    <definedName name="tu">{"'Trend_Total'!$A$7:$V$10","'Trend_Total'!$A$1:$V$4"}</definedName>
    <definedName name="tues">{"Income",#N/A,FALSE,"income";"Sales",#N/A,FALSE,"income";"Critical",#N/A,FALSE,"income";"Market",#N/A,FALSE,"Market";"Returns",#N/A,FALSE,"returns";"Balance",#N/A,FALSE,"balance";"Cash Flow",#N/A,FALSE,"balance"}</definedName>
    <definedName name="tuio">{"'1-TheatreBkgs'!$A$1:$L$102"}</definedName>
    <definedName name="tuioiuo">{"'1-TheatreBkgs'!$A$1:$L$102"}</definedName>
    <definedName name="tuioo">{"'1-TheatreBkgs'!$A$1:$L$102"}</definedName>
    <definedName name="Tuition_Refund_Hourly">#REF!</definedName>
    <definedName name="Tuition_Refund_Salary">#REF!</definedName>
    <definedName name="Tulsa">#REF!</definedName>
    <definedName name="Tulsa_1">#REF!</definedName>
    <definedName name="tung">{"Thuxm2.xls","Sheet1"}</definedName>
    <definedName name="tunn">{#N/A,#N/A,FALSE,"cover";#N/A,#N/A,FALSE,"Slide1";#N/A,#N/A,FALSE,"Slide2";#N/A,#N/A,FALSE,"Slide3";#N/A,#N/A,FALSE,"Slide4";#N/A,#N/A,FALSE,"Slide5";#N/A,#N/A,FALSE,"Slide6";#N/A,#N/A,FALSE,"Slide7";#N/A,#N/A,FALSE,"Slide8";#N/A,#N/A,FALSE,"Slide9";#N/A,#N/A,FALSE,"Slide10";#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turd">{"detail",#N/A,FALSE,"mfg";"summary",#N/A,FALSE,"mfg"}</definedName>
    <definedName name="turdxutdxudx">{"1",#N/A,FALSE,"Presentation Sheet";"2",#N/A,FALSE,"Presentation Sheet";"3",#N/A,FALSE,"Presentation Sheet";"4",#N/A,FALSE,"Presentation Sheet";"5",#N/A,FALSE,"Presentation Sheet";"6",#N/A,FALSE,"Presentation Sheet";"7",#N/A,FALSE,"Presentation Sheet";"8",#N/A,FALSE,"Presentation Sheet";"9",#N/A,FALSE,"Presentation Sheet";"10",#N/A,FALSE,"Presentation Sheet";"11",#N/A,FALSE,"Presentation Sheet";"12",#N/A,FALSE,"Presentation Sheet";"13",#N/A,FALSE,"Presentation Sheet";"14",#N/A,FALSE,"Presentation Sheet"}</definedName>
    <definedName name="Turnover">#REF!</definedName>
    <definedName name="TurretCost">0.3185</definedName>
    <definedName name="tut">{#N/A,#N/A,FALSE,"Aging Summary";#N/A,#N/A,FALSE,"Ratio Analysis";#N/A,#N/A,FALSE,"Test 120 Day Accts";#N/A,#N/A,FALSE,"Tickmarks"}</definedName>
    <definedName name="tutrutru">{#N/A,#N/A,FALSE,"Front Page";#N/A,#N/A,FALSE,"Mfg Var";#N/A,#N/A,FALSE,"Family Unit Cost Graphs";#N/A,#N/A,FALSE,"Product Cost Graphs";#N/A,#N/A,FALSE,"Unit Cost Setup";#N/A,#N/A,FALSE,"Yields";#N/A,#N/A,FALSE,"Emery";#N/A,#N/A,FALSE,"GI Pricing";#N/A,#N/A,FALSE,"Actuals";#N/A,#N/A,FALSE,"Forecast"}</definedName>
    <definedName name="tutti_fruiti">#REF!</definedName>
    <definedName name="tv">{"ELIM_YTD",#N/A,FALSE,"EES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TVW">#REF!</definedName>
    <definedName name="twert">{"by_month",#N/A,TRUE,"template";"destec_month",#N/A,TRUE,"template";"by_quarter",#N/A,TRUE,"template";"destec_quarter",#N/A,TRUE,"template";"by_year",#N/A,TRUE,"template";"destec_annual",#N/A,TRUE,"template"}</definedName>
    <definedName name="two">#REF!</definedName>
    <definedName name="two.print">{"month",#N/A,FALSE,"LOPL594";"ytd",#N/A,FALSE,"LOPL594"}</definedName>
    <definedName name="two_paycheck">0.928</definedName>
    <definedName name="TwoAndAHalfMonthdate" localSheetId="4">IF(TaxYearEnd="","",MONTH(TaxYearEnd+75)&amp;"/15"&amp;"/"&amp;YEAR('1. Consolidated Functional P&amp;L'!MyNextYear))</definedName>
    <definedName name="TwoAndAHalfMonthdate" localSheetId="7">IF(TaxYearEnd="","",MONTH(TaxYearEnd+75)&amp;"/15"&amp;"/"&amp;YEAR('2. Consolidated Natural P&amp;L'!MyNextYear))</definedName>
    <definedName name="TwoAndAHalfMonthdate">IF(TaxYearEnd="","",MONTH(TaxYearEnd+75)&amp;"/15"&amp;"/"&amp;YEAR(MyNextYear))</definedName>
    <definedName name="twre">#REF!</definedName>
    <definedName name="TX_switch">#REF!</definedName>
    <definedName name="TxtNote10">"Text 10"</definedName>
    <definedName name="TxtNote100">"Text 100"</definedName>
    <definedName name="TxtNote101">"Text 101"</definedName>
    <definedName name="TxtNote102">"Text 102"</definedName>
    <definedName name="TxtNote103">"Text 103"</definedName>
    <definedName name="TxtNote104">"Text 104"</definedName>
    <definedName name="TxtNote105">"Text 105"</definedName>
    <definedName name="TxtNote106">"Text 106"</definedName>
    <definedName name="TxtNote107">"Text 107"</definedName>
    <definedName name="TxtNote108">"Text 108"</definedName>
    <definedName name="TxtNote109">"Text 109"</definedName>
    <definedName name="TxtNote110">"Text 110"</definedName>
    <definedName name="TxtNote111">"Text 111"</definedName>
    <definedName name="TxtNote112">"Text 112"</definedName>
    <definedName name="TxtNote113">"Text 113"</definedName>
    <definedName name="TxtNote114">"Text 114"</definedName>
    <definedName name="TxtNote115">"Text 115"</definedName>
    <definedName name="TxtNote116">"Text 116"</definedName>
    <definedName name="TxtNote117">"Text 117"</definedName>
    <definedName name="TxtNote118">"Text 118"</definedName>
    <definedName name="TxtNote119">"Text 119"</definedName>
    <definedName name="TxtNote120">"Text 120"</definedName>
    <definedName name="TxtNote121">"Text 121"</definedName>
    <definedName name="TxtNote122">"Text 122"</definedName>
    <definedName name="TxtNote123">"Text 123"</definedName>
    <definedName name="TxtNote124">"Text 124"</definedName>
    <definedName name="TxtNote125">"Text 125"</definedName>
    <definedName name="TxtNote126">"Text 126"</definedName>
    <definedName name="TxtNote127">"Text 127"</definedName>
    <definedName name="TxtNote128">"Text 128"</definedName>
    <definedName name="TxtNote129">"Text 129"</definedName>
    <definedName name="TxtNote13">"Text 13"</definedName>
    <definedName name="TxtNote130">"Text 130"</definedName>
    <definedName name="TxtNote131">"Text 131"</definedName>
    <definedName name="TxtNote132">"Text 132"</definedName>
    <definedName name="TxtNote133">"Text 133"</definedName>
    <definedName name="TxtNote134">"Text 134"</definedName>
    <definedName name="TxtNote135">"Text 135"</definedName>
    <definedName name="TxtNote136">"Text 136"</definedName>
    <definedName name="TxtNote137">"Text 137"</definedName>
    <definedName name="TxtNote138">"Text 138"</definedName>
    <definedName name="TxtNote139">"Text 139"</definedName>
    <definedName name="TxtNote140">"Text 140"</definedName>
    <definedName name="TxtNote141">"Text 141"</definedName>
    <definedName name="TxtNote142">"Text 142"</definedName>
    <definedName name="TxtNote143">"Text 143"</definedName>
    <definedName name="TxtNote144">"Text 144"</definedName>
    <definedName name="TxtNote145">"Text 145"</definedName>
    <definedName name="TxtNote146">"Text 146"</definedName>
    <definedName name="TxtNote147">"Text 147"</definedName>
    <definedName name="TxtNote148">"Text 148"</definedName>
    <definedName name="TxtNote149">"Text 149"</definedName>
    <definedName name="TxtNote15">"Text 15"</definedName>
    <definedName name="TxtNote150">"Text 150"</definedName>
    <definedName name="TxtNote151">"Text 151"</definedName>
    <definedName name="TxtNote152">"Text 152"</definedName>
    <definedName name="TxtNote153">"Text 153"</definedName>
    <definedName name="TxtNote154">"Text 154"</definedName>
    <definedName name="TxtNote155">"Text 155"</definedName>
    <definedName name="TxtNote156">"Text 156"</definedName>
    <definedName name="TxtNote157">"Text 157"</definedName>
    <definedName name="TxtNote158">"Text 158"</definedName>
    <definedName name="TxtNote159">"Text 159"</definedName>
    <definedName name="TxtNote16">"Text 16"</definedName>
    <definedName name="TxtNote160">"Text 160"</definedName>
    <definedName name="TxtNote161">"Text 161"</definedName>
    <definedName name="TxtNote162">"Text 162"</definedName>
    <definedName name="TxtNote163">"Text 163"</definedName>
    <definedName name="TxtNote164">"Text 164"</definedName>
    <definedName name="TxtNote165">"Text 165"</definedName>
    <definedName name="TxtNote166">"Text 166"</definedName>
    <definedName name="TxtNote167">"Text 167"</definedName>
    <definedName name="TxtNote168">"Text 168"</definedName>
    <definedName name="TxtNote169">"Text 169"</definedName>
    <definedName name="TxtNote17">"Text 17"</definedName>
    <definedName name="TxtNote170">"Text 170"</definedName>
    <definedName name="TxtNote171">"Text 171"</definedName>
    <definedName name="TxtNote172">"Text 172"</definedName>
    <definedName name="TxtNote173">"Text 173"</definedName>
    <definedName name="TxtNote174">"Text 174"</definedName>
    <definedName name="TxtNote175">"Text 175"</definedName>
    <definedName name="TxtNote177">"Text 177"</definedName>
    <definedName name="TxtNote178">"Text 178"</definedName>
    <definedName name="TxtNote179">"Text 179"</definedName>
    <definedName name="TxtNote18">"Text 18"</definedName>
    <definedName name="TxtNote180">"Text 180"</definedName>
    <definedName name="TxtNote181">"Text 181"</definedName>
    <definedName name="TxtNote182">"Text 182"</definedName>
    <definedName name="TxtNote183">"Text 183"</definedName>
    <definedName name="TxtNote184">"Text 184"</definedName>
    <definedName name="TxtNote185">"Text 185"</definedName>
    <definedName name="TxtNote186">"Text 186"</definedName>
    <definedName name="TxtNote187">"Text 187"</definedName>
    <definedName name="TxtNote188">"Text 188"</definedName>
    <definedName name="TxtNote189">"Text 189"</definedName>
    <definedName name="TxtNote190">"Text 190"</definedName>
    <definedName name="TxtNote191">"Text 191"</definedName>
    <definedName name="TxtNote192">"Text 192"</definedName>
    <definedName name="TxtNote193">"Text 193"</definedName>
    <definedName name="TxtNote194">"Text 194"</definedName>
    <definedName name="TxtNote195">"Text 195"</definedName>
    <definedName name="TxtNote196">"Text 196"</definedName>
    <definedName name="TxtNote197">"Text 197"</definedName>
    <definedName name="TxtNote198">"Text 198"</definedName>
    <definedName name="TxtNote199">"Text 199"</definedName>
    <definedName name="TxtNote20">"Text 20"</definedName>
    <definedName name="TxtNote201">"Text 201"</definedName>
    <definedName name="TxtNote202">"Text 202"</definedName>
    <definedName name="TxtNote203">"Text 203"</definedName>
    <definedName name="TxtNote204">"Text 204"</definedName>
    <definedName name="TxtNote205">"Text 205"</definedName>
    <definedName name="TxtNote206">"Text 206"</definedName>
    <definedName name="TxtNote207">"Text 207"</definedName>
    <definedName name="TxtNote208">"Text 208"</definedName>
    <definedName name="TxtNote209">"Text 209"</definedName>
    <definedName name="TxtNote21">"Text 21"</definedName>
    <definedName name="TxtNote210">"Text 210"</definedName>
    <definedName name="TxtNote211">"Text 211"</definedName>
    <definedName name="TxtNote212">"Text 212"</definedName>
    <definedName name="TxtNote213">"Text 213"</definedName>
    <definedName name="TxtNote214">"Text 214"</definedName>
    <definedName name="TxtNote215">"Text 215"</definedName>
    <definedName name="TxtNote216">"Text 216"</definedName>
    <definedName name="TxtNote217">"Text 217"</definedName>
    <definedName name="TxtNote218">"Text 218"</definedName>
    <definedName name="TxtNote219">"Text 219"</definedName>
    <definedName name="TxtNote22">"Text 22"</definedName>
    <definedName name="TxtNote220">"Text 220"</definedName>
    <definedName name="TxtNote221">"Text 221"</definedName>
    <definedName name="TxtNote222">"Text 222"</definedName>
    <definedName name="TxtNote223">"Text 223"</definedName>
    <definedName name="TxtNote224">"Text 224"</definedName>
    <definedName name="TxtNote225">"Text 225"</definedName>
    <definedName name="TxtNote226">"Text 226"</definedName>
    <definedName name="TxtNote227">"Text 227"</definedName>
    <definedName name="TxtNote228">"Text 228"</definedName>
    <definedName name="TxtNote229">"Text 229"</definedName>
    <definedName name="TxtNote23">"Text 23"</definedName>
    <definedName name="TxtNote230">"Text 230"</definedName>
    <definedName name="TxtNote231">"Text 231"</definedName>
    <definedName name="TxtNote232">"Text 232"</definedName>
    <definedName name="TxtNote233">"Text 233"</definedName>
    <definedName name="TxtNote235">"Text 235"</definedName>
    <definedName name="TxtNote236">"Text 236"</definedName>
    <definedName name="TxtNote237">"Text 237"</definedName>
    <definedName name="TxtNote238">"Text 238"</definedName>
    <definedName name="TxtNote239">"Text 239"</definedName>
    <definedName name="TxtNote24">"Text 24"</definedName>
    <definedName name="TxtNote240">"Text 240"</definedName>
    <definedName name="TxtNote241">"Text 241"</definedName>
    <definedName name="TxtNote242">"Text 242"</definedName>
    <definedName name="TxtNote244">"Text 244"</definedName>
    <definedName name="TxtNote245">"Text 245"</definedName>
    <definedName name="TxtNote246">"Text 246"</definedName>
    <definedName name="TxtNote247">"Text 247"</definedName>
    <definedName name="TxtNote248">"Text 248"</definedName>
    <definedName name="TxtNote249">"Text 249"</definedName>
    <definedName name="TxtNote25">"Text 25"</definedName>
    <definedName name="TxtNote250">"Text 250"</definedName>
    <definedName name="TxtNote251">"Text 251"</definedName>
    <definedName name="TxtNote252">"Text 252"</definedName>
    <definedName name="TxtNote253">"Text 253"</definedName>
    <definedName name="TxtNote255">"Text 255"</definedName>
    <definedName name="TxtNote256">"Text 256"</definedName>
    <definedName name="TxtNote257">"Text 257"</definedName>
    <definedName name="TxtNote258">"Text 258"</definedName>
    <definedName name="TxtNote259">"Text 259"</definedName>
    <definedName name="TxtNote26">"Text 26"</definedName>
    <definedName name="TxtNote260">"Text 260"</definedName>
    <definedName name="TxtNote261">"Text 261"</definedName>
    <definedName name="TxtNote262">"Text 262"</definedName>
    <definedName name="TxtNote263">"Text 263"</definedName>
    <definedName name="TxtNote264">"Text 264"</definedName>
    <definedName name="TxtNote265">"Text 265"</definedName>
    <definedName name="TxtNote266">"Text 266"</definedName>
    <definedName name="TxtNote267">"Text 267"</definedName>
    <definedName name="TxtNote268">"Text 268"</definedName>
    <definedName name="TxtNote269">"Text 269"</definedName>
    <definedName name="TxtNote27">"Text 27"</definedName>
    <definedName name="TxtNote270">"Text 270"</definedName>
    <definedName name="TxtNote271">"Text 271"</definedName>
    <definedName name="TxtNote272">"Text 272"</definedName>
    <definedName name="TxtNote273">"Text 273"</definedName>
    <definedName name="TxtNote274">"Text 274"</definedName>
    <definedName name="TxtNote275">"Text 275"</definedName>
    <definedName name="TxtNote276">"Text 276"</definedName>
    <definedName name="TxtNote277">"Text 277"</definedName>
    <definedName name="TxtNote278">"Text 278"</definedName>
    <definedName name="TxtNote279">"Text 279"</definedName>
    <definedName name="TxtNote28">"Text 28"</definedName>
    <definedName name="TxtNote280">"Text 280"</definedName>
    <definedName name="TxtNote281">"Text 281"</definedName>
    <definedName name="TxtNote282">"Text 282"</definedName>
    <definedName name="TxtNote283">"Text 283"</definedName>
    <definedName name="TxtNote284">"Text 284"</definedName>
    <definedName name="TxtNote285">"Text 285"</definedName>
    <definedName name="TxtNote286">"Text 286"</definedName>
    <definedName name="TxtNote287">"Text 287"</definedName>
    <definedName name="TxtNote288">"Text 288"</definedName>
    <definedName name="TxtNote289">"Text 289"</definedName>
    <definedName name="TxtNote29">"Text 29"</definedName>
    <definedName name="TxtNote290">"Text 290"</definedName>
    <definedName name="TxtNote291">"Text 291"</definedName>
    <definedName name="TxtNote292">"Text 292"</definedName>
    <definedName name="TxtNote293">"Text 293"</definedName>
    <definedName name="TxtNote294">"Text 294"</definedName>
    <definedName name="TxtNote295">"Text 295"</definedName>
    <definedName name="TxtNote296">"Text 296"</definedName>
    <definedName name="TxtNote297">"Text 297"</definedName>
    <definedName name="TxtNote298">"Text 298"</definedName>
    <definedName name="TxtNote299">"Text 299"</definedName>
    <definedName name="TxtNote30">"Text 30"</definedName>
    <definedName name="TxtNote300">"Text 300"</definedName>
    <definedName name="TxtNote301">"Text 301"</definedName>
    <definedName name="TxtNote302">"Text 302"</definedName>
    <definedName name="TxtNote303">"Text 303"</definedName>
    <definedName name="TxtNote304">"Text 304"</definedName>
    <definedName name="TxtNote305">"Text 305"</definedName>
    <definedName name="TxtNote306">"Text 306"</definedName>
    <definedName name="TxtNote307">"Text 307"</definedName>
    <definedName name="TxtNote308">"Text 308"</definedName>
    <definedName name="TxtNote309">"Text 309"</definedName>
    <definedName name="TxtNote31">"Text 31"</definedName>
    <definedName name="TxtNote310">"Text 310"</definedName>
    <definedName name="TxtNote311">"Text 311"</definedName>
    <definedName name="TxtNote312">"Text 312"</definedName>
    <definedName name="TxtNote313">"Text 313"</definedName>
    <definedName name="TxtNote314">"Text 314"</definedName>
    <definedName name="TxtNote315">"Text 315"</definedName>
    <definedName name="TxtNote316">"Text 316"</definedName>
    <definedName name="TxtNote317">"Text 317"</definedName>
    <definedName name="TxtNote318">"Text 318"</definedName>
    <definedName name="TxtNote319">"Text 319"</definedName>
    <definedName name="TxtNote32">"Text 32"</definedName>
    <definedName name="TxtNote320">"Text 320"</definedName>
    <definedName name="TxtNote321">"Text 321"</definedName>
    <definedName name="TxtNote322">"Text 322"</definedName>
    <definedName name="TxtNote323">"Text 323"</definedName>
    <definedName name="TxtNote324">"Text 324"</definedName>
    <definedName name="TxtNote325">"Text 325"</definedName>
    <definedName name="TxtNote326">"Text 326"</definedName>
    <definedName name="TxtNote327">"Text 327"</definedName>
    <definedName name="TxtNote328">"Text 328"</definedName>
    <definedName name="TxtNote329">"Text 329"</definedName>
    <definedName name="TxtNote33">"Text 33"</definedName>
    <definedName name="TxtNote330">"Text 330"</definedName>
    <definedName name="TxtNote331">"Text 331"</definedName>
    <definedName name="TxtNote332">"Text 332"</definedName>
    <definedName name="TxtNote333">"Text 333"</definedName>
    <definedName name="TxtNote334">"Text 334"</definedName>
    <definedName name="TxtNote335">"Text 335"</definedName>
    <definedName name="TxtNote336">"Text 336"</definedName>
    <definedName name="TxtNote337">"Text 337"</definedName>
    <definedName name="TxtNote338">"Text 338"</definedName>
    <definedName name="TxtNote339">"Text 339"</definedName>
    <definedName name="TxtNote34">"Text 34"</definedName>
    <definedName name="TxtNote340">"Text 340"</definedName>
    <definedName name="TxtNote341">"Text 341"</definedName>
    <definedName name="TxtNote342">"Text 342"</definedName>
    <definedName name="TxtNote343">"Text 343"</definedName>
    <definedName name="TxtNote344">"Text 344"</definedName>
    <definedName name="TxtNote345">"Text 345"</definedName>
    <definedName name="TxtNote346">"Text 346"</definedName>
    <definedName name="TxtNote347">"Text 347"</definedName>
    <definedName name="TxtNote348">"Text 348"</definedName>
    <definedName name="TxtNote349">"Text 349"</definedName>
    <definedName name="TxtNote35">"Text 35"</definedName>
    <definedName name="TxtNote350">"Text 350"</definedName>
    <definedName name="TxtNote351">"Text 351"</definedName>
    <definedName name="TxtNote352">"Text 352"</definedName>
    <definedName name="TxtNote353">"Text 353"</definedName>
    <definedName name="TxtNote354">"Text 354"</definedName>
    <definedName name="TxtNote355">"Text 355"</definedName>
    <definedName name="TxtNote356">"Text 356"</definedName>
    <definedName name="TxtNote357">"Text 357"</definedName>
    <definedName name="TxtNote358">"Text 358"</definedName>
    <definedName name="TxtNote359">"Text 359"</definedName>
    <definedName name="TxtNote36">"Text 36"</definedName>
    <definedName name="TxtNote360">"Text 360"</definedName>
    <definedName name="TxtNote361">"Text 361"</definedName>
    <definedName name="TxtNote362">"Text 362"</definedName>
    <definedName name="TxtNote363">"Text 363"</definedName>
    <definedName name="TxtNote364">"Text 364"</definedName>
    <definedName name="TxtNote365">"Text 365"</definedName>
    <definedName name="TxtNote366">"Text 366"</definedName>
    <definedName name="TxtNote368">"Text 368"</definedName>
    <definedName name="TxtNote369">"Text 369"</definedName>
    <definedName name="TxtNote37">"Text 37"</definedName>
    <definedName name="TxtNote370">"Text 370"</definedName>
    <definedName name="TxtNote371">"Text 371"</definedName>
    <definedName name="TxtNote372">"Text 372"</definedName>
    <definedName name="TxtNote373">"Text 373"</definedName>
    <definedName name="TxtNote374">"Text 374"</definedName>
    <definedName name="TxtNote375">"Text 375"</definedName>
    <definedName name="TxtNote376">"Text 376"</definedName>
    <definedName name="TxtNote377">"Text 377"</definedName>
    <definedName name="TxtNote378">"Text 378"</definedName>
    <definedName name="TxtNote379">"Text 379"</definedName>
    <definedName name="TxtNote38">"Text 38"</definedName>
    <definedName name="TxtNote380">"Text 380"</definedName>
    <definedName name="TxtNote381">"Text 381"</definedName>
    <definedName name="TxtNote382">"Text 382"</definedName>
    <definedName name="TxtNote383">"Text 383"</definedName>
    <definedName name="TxtNote384">"Text 384"</definedName>
    <definedName name="TxtNote385">"Text 385"</definedName>
    <definedName name="TxtNote386">"Text 386"</definedName>
    <definedName name="TxtNote387">"Text 387"</definedName>
    <definedName name="TxtNote388">"Text 388"</definedName>
    <definedName name="TxtNote389">"Text 389"</definedName>
    <definedName name="TxtNote39">"Text 39"</definedName>
    <definedName name="TxtNote390">"Text 390"</definedName>
    <definedName name="TxtNote391">"Text 391"</definedName>
    <definedName name="TxtNote392">"Text 392"</definedName>
    <definedName name="TxtNote393">"Text 393"</definedName>
    <definedName name="TxtNote394">"Text 394"</definedName>
    <definedName name="TxtNote395">"Text 395"</definedName>
    <definedName name="TxtNote396">"Text 396"</definedName>
    <definedName name="TxtNote398">"Text 398"</definedName>
    <definedName name="TxtNote399">"Text 399"</definedName>
    <definedName name="TxtNote40">"Text 40"</definedName>
    <definedName name="TxtNote41">"Text 41"</definedName>
    <definedName name="TxtNote42">"Text 42"</definedName>
    <definedName name="TxtNote43">"Text 43"</definedName>
    <definedName name="TxtNote44">"Text 44"</definedName>
    <definedName name="TxtNote45">"Text 45"</definedName>
    <definedName name="TxtNote46">"Text 46"</definedName>
    <definedName name="TxtNote47">"Text 47"</definedName>
    <definedName name="TxtNote48">"Text 48"</definedName>
    <definedName name="TxtNote49">"Text 49"</definedName>
    <definedName name="TxtNote50">"Text 50"</definedName>
    <definedName name="TxtNote51">"Text 51"</definedName>
    <definedName name="TxtNote52">"Text 52"</definedName>
    <definedName name="TxtNote53">"Text 53"</definedName>
    <definedName name="TxtNote54">"Text 54"</definedName>
    <definedName name="TxtNote55">"Text 55"</definedName>
    <definedName name="TxtNote56">"Text 56"</definedName>
    <definedName name="TxtNote57">"Text 57"</definedName>
    <definedName name="TxtNote58">"Text 58"</definedName>
    <definedName name="TxtNote59">"Text 59"</definedName>
    <definedName name="TxtNote60">"Text 60"</definedName>
    <definedName name="TxtNote61">"Text 61"</definedName>
    <definedName name="TxtNote62">"Text 62"</definedName>
    <definedName name="TxtNote63">"Text 63"</definedName>
    <definedName name="TxtNote64">"Text 64"</definedName>
    <definedName name="TxtNote65">"Text 65"</definedName>
    <definedName name="TxtNote66">"Text 66"</definedName>
    <definedName name="TxtNote67">"Text 67"</definedName>
    <definedName name="TxtNote68">"Text 68"</definedName>
    <definedName name="TxtNote69">"Text 69"</definedName>
    <definedName name="TxtNote70">"Text 70"</definedName>
    <definedName name="TxtNote71">"Text 71"</definedName>
    <definedName name="TxtNote72">"Text 72"</definedName>
    <definedName name="TxtNote73">"Text 73"</definedName>
    <definedName name="TxtNote74">"Text 74"</definedName>
    <definedName name="TxtNote76">"Text 76"</definedName>
    <definedName name="TxtNote77">"Text 77"</definedName>
    <definedName name="TxtNote78">"Text 78"</definedName>
    <definedName name="TxtNote79">"Text 79"</definedName>
    <definedName name="TxtNote80">"Text 80"</definedName>
    <definedName name="TxtNote81">"Text 81"</definedName>
    <definedName name="TxtNote82">"Text 82"</definedName>
    <definedName name="TxtNote83">"Text 83"</definedName>
    <definedName name="TxtNote84">"Text 84"</definedName>
    <definedName name="TxtNote85">"Text 85"</definedName>
    <definedName name="TxtNote86">"Text 86"</definedName>
    <definedName name="TxtNote87">"Text 87"</definedName>
    <definedName name="TxtNote88">"Text 88"</definedName>
    <definedName name="TxtNote89">"Text 89"</definedName>
    <definedName name="TxtNote90">"Text 90"</definedName>
    <definedName name="TxtNote91">"Text 91"</definedName>
    <definedName name="TxtNote92">"Text 92"</definedName>
    <definedName name="TxtNote93">"Text 93"</definedName>
    <definedName name="TxtNote94">"Text 94"</definedName>
    <definedName name="TxtNote95">"Text 95"</definedName>
    <definedName name="TxtNote96">"Text 96"</definedName>
    <definedName name="TxtNote97">"Text 97"</definedName>
    <definedName name="TxtNote98">"Text 98"</definedName>
    <definedName name="TxtNote99">"Text 99"</definedName>
    <definedName name="ty">{#N/A,#N/A,FALSE,"Aging Summary";#N/A,#N/A,FALSE,"Ratio Analysis";#N/A,#N/A,FALSE,"Test 120 Day Accts";#N/A,#N/A,FALSE,"Tickmarks"}</definedName>
    <definedName name="TYCOS">#REF!</definedName>
    <definedName name="tyejyj">#REF!</definedName>
    <definedName name="tyejyj_1">#REF!</definedName>
    <definedName name="tyh">{"CHART",#N/A,FALSE,"Arch Communications"}</definedName>
    <definedName name="tyhdfs">{"inputs raw data",#N/A,TRUE,"INPUT"}</definedName>
    <definedName name="tyhr">#REF!</definedName>
    <definedName name="tyhw">{#N/A,#N/A,FALSE,"Front Page";#N/A,#N/A,FALSE,"Mfg Var";#N/A,#N/A,FALSE,"Family Unit Cost Graphs";#N/A,#N/A,FALSE,"Product Cost Graphs";#N/A,#N/A,FALSE,"Unit Cost Setup";#N/A,#N/A,FALSE,"Yields";#N/A,#N/A,FALSE,"Emery";#N/A,#N/A,FALSE,"GI Pricing";#N/A,#N/A,FALSE,"Actuals";#N/A,#N/A,FALSE,"Forecast"}</definedName>
    <definedName name="tyiytiu">{"'1-TheatreBkgs'!$A$1:$L$102"}</definedName>
    <definedName name="tyj">{#N/A,#N/A,TRUE,"Tar-Ass";#N/A,#N/A,TRUE,"Tar-Ass LBO";#N/A,#N/A,TRUE,"LBO Ret";#N/A,#N/A,TRUE,"Tar-BS LBO";#N/A,#N/A,TRUE,"Tar-IS LBO";#N/A,#N/A,TRUE,"Tar-CF LBO";#N/A,#N/A,TRUE,"Tar-Debt LBO";#N/A,#N/A,TRUE,"Tar-Int LBO";#N/A,#N/A,TRUE,"Tar-Taxes LBO";#N/A,#N/A,TRUE,"Tar-Val LBO"}</definedName>
    <definedName name="tyjey">#REF!</definedName>
    <definedName name="tyjey_1">#REF!</definedName>
    <definedName name="tyjtej">#REF!</definedName>
    <definedName name="tyjtej_1">#REF!</definedName>
    <definedName name="tyler">{TRUE,TRUE,-1.25,-15.5,604.5,369,FALSE,FALSE,TRUE,TRUE,0,1,#N/A,1,#N/A,20.5555555555556,28.9285714285714,1,FALSE,FALSE,3,TRUE,1,FALSE,80,"Swvu.summary1.","ACwvu.summary1.",#N/A,FALSE,FALSE,0.5,0.5,0.5,0.5,2,"&amp;F","&amp;L&amp;D&amp;C&amp;A&amp;RPage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tyler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tynm">{"apci",#N/A,FALSE,"Chem_CY";"eastman",#N/A,FALSE,"Eastman";"betz",#N/A,FALSE,"Betz";"great lakes",#N/A,FALSE,"Great_Lakes";"hercules",#N/A,FALSE,"Hercules Chem Seg Data";"rohm",#N/A,FALSE,"Rohm";"union carbide",#N/A,FALSE,"Union";"witco",#N/A,FALSE,"Witco"}</definedName>
    <definedName name="tynonasset">#REF!</definedName>
    <definedName name="type">#REF!</definedName>
    <definedName name="Type_I">#REF!</definedName>
    <definedName name="Type_I_Mtce">#REF!</definedName>
    <definedName name="Type_II">#REF!</definedName>
    <definedName name="Type_II_Mtce">#REF!</definedName>
    <definedName name="Type_III">#REF!</definedName>
    <definedName name="Type_III_Mtce">#REF!</definedName>
    <definedName name="Typist">"b1"</definedName>
    <definedName name="tyr">{#N/A,#N/A,FALSE,"AD_Purch";#N/A,#N/A,FALSE,"Projections";#N/A,#N/A,FALSE,"DCF";#N/A,#N/A,FALSE,"Mkt Val"}</definedName>
    <definedName name="tyrtha">{#N/A,#N/A,FALSE,"ORIX CSC"}</definedName>
    <definedName name="tyrty">{"IPO Impact 1",#N/A,FALSE,"IPO Impact 1";"AVM 1",#N/A,FALSE,"IPO Impact 1"}</definedName>
    <definedName name="tyryu">{#N/A,#N/A,FALSE,"Sheet1";#N/A,#N/A,FALSE,"Summary";#N/A,#N/A,FALSE,"proj1";#N/A,#N/A,FALSE,"proj2"}</definedName>
    <definedName name="TYSales">#REF!</definedName>
    <definedName name="tyt">{"orixcsc",#N/A,FALSE,"ORIX CSC";"orixcsc2",#N/A,FALSE,"ORIX CSC"}</definedName>
    <definedName name="tytswhyt">#REF!</definedName>
    <definedName name="tytswhyt_1">#REF!</definedName>
    <definedName name="TYTY">{#N/A,#N/A,FALSE,"PERSONAL"}</definedName>
    <definedName name="tyu">{"oct_res_comm",#N/A,FALSE,"VarToBud"}</definedName>
    <definedName name="tyufg">{"AQUIRORDCF",#N/A,FALSE,"Merger consequences";"Acquirorassns",#N/A,FALSE,"Merger consequences"}</definedName>
    <definedName name="tyuhj">{TRUE,TRUE,-1.25,-15.5,604.5,369,FALSE,FALSE,TRUE,TRUE,0,1,#N/A,91,#N/A,20.5555555555556,24.8571428571429,1,FALSE,FALSE,3,TRUE,1,FALSE,80,"Swvu.summary3.","ACwvu.summary3.",#N/A,FALSE,FALSE,0.5,0.5,0.5,0.5,2,"&amp;F","&amp;A&amp;RPage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tyui">{"ICD Details",#N/A,FALSE,"Current Yr";"ICD Details",#N/A,FALSE,"Budget";"ICD Details",#N/A,FALSE,"Prior Year"}</definedName>
    <definedName name="tyuiktyu">{#N/A,#N/A,FALSE,"COVER";#N/A,#N/A,FALSE,"Index";#N/A,#N/A,FALSE,"Non-Earning";#N/A,#N/A,FALSE,"Mortgage_Legal";#N/A,#N/A,FALSE,"Mortgages"}</definedName>
    <definedName name="tyuit">{"'1-TheatreBkgs'!$A$1:$L$102"}</definedName>
    <definedName name="tyuityui">{"'1-TheatreBkgs'!$A$1:$L$102"}</definedName>
    <definedName name="tyuiu">{"'1-TheatreBkgs'!$A$1:$L$102"}</definedName>
    <definedName name="tyuiytuo">{"'1-TheatreBkgs'!$A$1:$L$102"}</definedName>
    <definedName name="tyujeu">#REF!</definedName>
    <definedName name="tyujeu_1">#REF!</definedName>
    <definedName name="tyut">{"Summary",#N/A,FALSE,"Valuation Summary"}</definedName>
    <definedName name="tyutytyi">{#N/A,#N/A,FALSE,"Pharm";#N/A,#N/A,FALSE,"WWCM"}</definedName>
    <definedName name="tyutytyi_1">#REF!</definedName>
    <definedName name="tyutytyi_2">{#N/A,#N/A,FALSE,"Pharm";#N/A,#N/A,FALSE,"WWCM"}</definedName>
    <definedName name="tyutytyi_3">{#N/A,#N/A,FALSE,"Pharm";#N/A,#N/A,FALSE,"WWCM"}</definedName>
    <definedName name="tyutytyi_4">{#N/A,#N/A,FALSE,"Pharm";#N/A,#N/A,FALSE,"WWCM"}</definedName>
    <definedName name="tyutyudfg">{"Intermediate_Calc",#N/A,FALSE,"Sam";"Loan_Deposit_Assump",#N/A,FALSE,"Sam";"Projected_Fin",#N/A,FALSE,"Sam";"Returns",#N/A,FALSE,"Sam"}</definedName>
    <definedName name="tywj">#REF!</definedName>
    <definedName name="tyyufkjkhjd">{#N/A,#N/A,FALSE,"Pharm";#N/A,#N/A,FALSE,"WWCM"}</definedName>
    <definedName name="tyyufkjkhjd_1">#REF!</definedName>
    <definedName name="tyyufkjkhjd_2">{#N/A,#N/A,FALSE,"Pharm";#N/A,#N/A,FALSE,"WWCM"}</definedName>
    <definedName name="tyyufkjkhjd_3">{#N/A,#N/A,FALSE,"Pharm";#N/A,#N/A,FALSE,"WWCM"}</definedName>
    <definedName name="tyyufkjkhjd_4">{#N/A,#N/A,FALSE,"Pharm";#N/A,#N/A,FALSE,"WWCM"}</definedName>
    <definedName name="TZKTRKTR">#REF!</definedName>
    <definedName name="TZLSDTZ">#REF!</definedName>
    <definedName name="tzt">{#N/A,#N/A,FALSE,"Umsatz HM";#N/A,#N/A,FALSE,"ER HM";#N/A,#N/A,FALSE,"EA HM  (2)";#N/A,#N/A,FALSE,"EA HM ";#N/A,#N/A,FALSE,"EA HM  (4)";#N/A,#N/A,FALSE,"EA HM  (3)";#N/A,#N/A,FALSE,"KA HM  (2)";#N/A,#N/A,FALSE,"KA HM";#N/A,#N/A,FALSE,"KA HM  (3)";#N/A,#N/A,FALSE,"KA HM (4)"}</definedName>
    <definedName name="tzutz.lkjkljk">{#N/A,#N/A,FALSE,"Umsatz CH";#N/A,#N/A,FALSE,"ER CH";#N/A,#N/A,FALSE,"EA CH (2) ";#N/A,#N/A,FALSE,"EA CH";#N/A,#N/A,FALSE,"EA CH (3) ";#N/A,#N/A,FALSE,"EA CH (4)";#N/A,#N/A,FALSE,"KA CH";#N/A,#N/A,FALSE,"KA CH  (2)";#N/A,#N/A,FALSE,"KA CH  (3)";#N/A,#N/A,FALSE,"KA CH (4)"}</definedName>
    <definedName name="u">#REF!</definedName>
    <definedName name="u_1">{"'SIVA Pricing Model'!$A$1:$F$39"}</definedName>
    <definedName name="u_2">{"'SIVA Pricing Model'!$A$1:$F$39"}</definedName>
    <definedName name="ua">{#N/A,#N/A,FALSE,"Aging Summary";#N/A,#N/A,FALSE,"Ratio Analysis";#N/A,#N/A,FALSE,"Test 120 Day Accts";#N/A,#N/A,FALSE,"Tickmarks"}</definedName>
    <definedName name="uber">{"Olk by Qtr Full",#N/A,FALSE,"Tot PalmPalm";"Olk by Qtr Full",#N/A,FALSE,"Tot Device";"Olk by Qtr Full",#N/A,FALSE,"Platform";"Olk by Qtr Full",#N/A,FALSE,"Palm.Net";"Olk by Qtr Full",#N/A,FALSE,"Elim"}</definedName>
    <definedName name="ubs">#REF!</definedName>
    <definedName name="uesa">{#N/A,#N/A,TRUE,"sum";#N/A,#N/A,TRUE,"Bal_sht200";#N/A,#N/A,TRUE,"P&amp;L_act200";#N/A,#N/A,TRUE,"CASHFLOW20";#N/A,#N/A,TRUE,"comp_p&amp;L";#N/A,#N/A,TRUE,"Act_Prod";#N/A,#N/A,TRUE,"Act_Cust"}</definedName>
    <definedName name="uffa">{#N/A,#N/A,FALSE,"Week 2002";#N/A,#N/A,FALSE,"YTD 2002";#N/A,#N/A,FALSE,"Quarterly Trend(Q3)"}</definedName>
    <definedName name="uffaancora">{#N/A,#N/A,FALSE,"Week 2002";#N/A,#N/A,FALSE,"YTD 2002";#N/A,#N/A,FALSE,"Quarterly Trend(Q3)"}</definedName>
    <definedName name="uffi">{"F3 Presentation",#N/A,FALSE,"F3 ";"F3 detail",#N/A,FALSE,"F3 "}</definedName>
    <definedName name="ug">#REF!</definedName>
    <definedName name="ugfegfydilgfy">#REF!</definedName>
    <definedName name="UGIG">{#N/A,#N/A,FALSE,"Aging Summary";#N/A,#N/A,FALSE,"Ratio Analysis";#N/A,#N/A,FALSE,"Test 120 Day Accts";#N/A,#N/A,FALSE,"Tickmarks"}</definedName>
    <definedName name="ugyi">{#N/A,#N/A,FALSE,"output";#N/A,#N/A,FALSE,"contrib";#N/A,#N/A,FALSE,"profile";#N/A,#N/A,FALSE,"comps"}</definedName>
    <definedName name="uh">{"detail",#N/A,FALSE,"mfg";"summary",#N/A,FALSE,"mfg"}</definedName>
    <definedName name="uhih">#REF!</definedName>
    <definedName name="uhiuk">#REF!</definedName>
    <definedName name="uhiuk_1">#REF!</definedName>
    <definedName name="uhiuk_2">#REF!</definedName>
    <definedName name="uhokj">{#N/A,#N/A,FALSE,"Aging Summary";#N/A,#N/A,FALSE,"Ratio Analysis";#N/A,#N/A,FALSE,"Test 120 Day Accts";#N/A,#N/A,FALSE,"Tickmarks"}</definedName>
    <definedName name="uhvfrtr">{"'TG'!$A$1:$L$37"}</definedName>
    <definedName name="ui">#REF!</definedName>
    <definedName name="uiim">{"Pg1",#N/A,FALSE,"OpExYTDvsBud";"Pg2",#N/A,FALSE,"OpExYTDvsBud"}</definedName>
    <definedName name="uiji">{"by year",#N/A,FALSE,"Ted IS";"by quart",#N/A,FALSE,"Ted IS";"by month",#N/A,FALSE,"Ted IS";"by year",#N/A,FALSE,"Ted BS";"by quart",#N/A,FALSE,"Ted BS";"by month",#N/A,FALSE,"Ted BS";"by year",#N/A,FALSE,"Ted CF";"by quart",#N/A,FALSE,"Ted CF";"by month",#N/A,FALSE,"Ted CF"}</definedName>
    <definedName name="uiknu">{#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uio">{"mgmt forecast",#N/A,FALSE,"Mgmt Forecast";"dcf table",#N/A,FALSE,"Mgmt Forecast";"sensitivity",#N/A,FALSE,"Mgmt Forecast";"table inputs",#N/A,FALSE,"Mgmt Forecast";"calculations",#N/A,FALSE,"Mgmt Forecast"}</definedName>
    <definedName name="uiooio">{"'1-TheatreBkgs'!$A$1:$L$102"}</definedName>
    <definedName name="uiugyoigt">{#N/A,#N/A,FALSE,"Aging Summary";#N/A,#N/A,FALSE,"Ratio Analysis";#N/A,#N/A,FALSE,"Test 120 Day Accts";#N/A,#N/A,FALSE,"Tickmarks"}</definedName>
    <definedName name="uiui">{#N/A,#N/A,FALSE,"Umsatz HM";#N/A,#N/A,FALSE,"ER HM";#N/A,#N/A,FALSE,"EA HM  (2)";#N/A,#N/A,FALSE,"EA HM ";#N/A,#N/A,FALSE,"EA HM  (4)";#N/A,#N/A,FALSE,"EA HM  (3)";#N/A,#N/A,FALSE,"KA HM  (2)";#N/A,#N/A,FALSE,"KA HM";#N/A,#N/A,FALSE,"KA HM  (3)";#N/A,#N/A,FALSE,"KA HM (4)"}</definedName>
    <definedName name="uj">{"Headcount Worksheet",#N/A,FALSE,"HEADCOUNT"}</definedName>
    <definedName name="ujk">#REF!</definedName>
    <definedName name="ujkry">#REF!</definedName>
    <definedName name="ujnm">{"definitions",#N/A,TRUE,"Definitions";"out1",#N/A,TRUE,"Valuation";"out2",#N/A,TRUE,"Valuation";"out3",#N/A,TRUE,"Valuation";"out4",#N/A,TRUE,"Valuation";"out",#N/A,TRUE,"Efficiency";"out1",#N/A,TRUE,"Growth,Margin,Rev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UJNXR">{"'100'!$A$1:$M$83"}</definedName>
    <definedName name="UK_CASH">#REF!</definedName>
    <definedName name="UK_Co_Pension_Cont">#REF!</definedName>
    <definedName name="UK_REPO">#REF!</definedName>
    <definedName name="UKACTUAL">#REF!</definedName>
    <definedName name="ukbenefits">0.3</definedName>
    <definedName name="ukbud">#REF!</definedName>
    <definedName name="uknincrease">21467.4</definedName>
    <definedName name="UKRakeVar">#REF!</definedName>
    <definedName name="ukrk">#REF!</definedName>
    <definedName name="ukrk_1">#REF!</definedName>
    <definedName name="ult">#REF!</definedName>
    <definedName name="ult_1">#REF!</definedName>
    <definedName name="ULZUL">#REF!</definedName>
    <definedName name="Umglieder.">#REF!</definedName>
    <definedName name="umy">{"comps",#N/A,FALSE,"comps";"notes",#N/A,FALSE,"comps"}</definedName>
    <definedName name="un">{"coverall",#N/A,FALSE,"Definitions";"cover1",#N/A,FALSE,"Definitions";"cover2",#N/A,FALSE,"Definitions";"cover3",#N/A,FALSE,"Definitions";"cover4",#N/A,FALSE,"Definitions";"cover5",#N/A,FALSE,"Definitions";"blank",#N/A,FALSE,"Definitions"}</definedName>
    <definedName name="uncap_Cash_revenue">#REF!</definedName>
    <definedName name="UNI_FILT_OFFSPEC">2</definedName>
    <definedName name="UNI_FILT_ONSPEC">1</definedName>
    <definedName name="UNI_NOTHING">0</definedName>
    <definedName name="UNI_PRES_FILTER">1</definedName>
    <definedName name="UNI_PRES_HEADINGS">16</definedName>
    <definedName name="UNI_PRES_INVERT">2</definedName>
    <definedName name="UNI_PRES_MATRIX">4</definedName>
    <definedName name="UNI_PRES_MERGED">8</definedName>
    <definedName name="UNI_PRES_OUTLIERS">32</definedName>
    <definedName name="UNI_RET_ATTRIB">64</definedName>
    <definedName name="UNI_RET_CONF">32</definedName>
    <definedName name="UNI_RET_DESC">4</definedName>
    <definedName name="UNI_RET_EQUIP">1</definedName>
    <definedName name="UNI_RET_OFFSPEC">512</definedName>
    <definedName name="UNI_RET_ONSPEC">256</definedName>
    <definedName name="UNI_RET_PROP">32</definedName>
    <definedName name="UNI_RET_PROPDESC">64</definedName>
    <definedName name="UNI_RET_SMPLPNT">4</definedName>
    <definedName name="UNI_RET_SPECMAX">2048</definedName>
    <definedName name="UNI_RET_SPECMIN">1024</definedName>
    <definedName name="UNI_RET_TAG">1</definedName>
    <definedName name="UNI_RET_TESTTIME">128</definedName>
    <definedName name="UNI_RET_TIME">8</definedName>
    <definedName name="UNI_RET_UNIT">2</definedName>
    <definedName name="UNI_RET_VALUE">16</definedName>
    <definedName name="Unisys">#REF!</definedName>
    <definedName name="Unit">{#N/A,#N/A,FALSE,"Pharm";#N/A,#N/A,FALSE,"WWCM"}</definedName>
    <definedName name="Unit_1">{#N/A,#N/A,FALSE,"Pharm";#N/A,#N/A,FALSE,"WWCM"}</definedName>
    <definedName name="Unit_2">{#N/A,#N/A,FALSE,"Pharm";#N/A,#N/A,FALSE,"WWCM"}</definedName>
    <definedName name="Unit_3">{#N/A,#N/A,FALSE,"Pharm";#N/A,#N/A,FALSE,"WWCM"}</definedName>
    <definedName name="Unit_4">{#N/A,#N/A,FALSE,"Pharm";#N/A,#N/A,FALSE,"WWCM"}</definedName>
    <definedName name="United">{#N/A,#N/A,TRUE,"BV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name="Units">#REF!</definedName>
    <definedName name="units2">#REF!</definedName>
    <definedName name="Unknown">{#N/A,#N/A,FALSE,"Aging Summary";#N/A,#N/A,FALSE,"Ratio Analysis";#N/A,#N/A,FALSE,"Test 120 Day Accts";#N/A,#N/A,FALSE,"Tickmarks"}</definedName>
    <definedName name="unknown2">{#N/A,#N/A,FALSE,"Aging Summary";#N/A,#N/A,FALSE,"Ratio Analysis";#N/A,#N/A,FALSE,"Test 120 Day Accts";#N/A,#N/A,FALSE,"Tickmarks"}</definedName>
    <definedName name="Unknown3">{#N/A,#N/A,FALSE,"Aging Summary";#N/A,#N/A,FALSE,"Ratio Analysis";#N/A,#N/A,FALSE,"Test 120 Day Accts";#N/A,#N/A,FALSE,"Tickmarks"}</definedName>
    <definedName name="UNREALIZED_GAIN">"UNREALIZED_GAIN"</definedName>
    <definedName name="unsure2">{"ALL",#N/A,FALSE,"PRICES";"ALL",#N/A,FALSE,"RESULTS";#N/A,#N/A,FALSE,"SECTOR - 1 ";"ALL",#N/A,FALSE,"SECTOR - 2";"ALL",#N/A,FALSE,"SECTOR -3";"ALL",#N/A,FALSE,"SECTOR 4";"ALL",#N/A,FALSE,"SECTOR 5";"ALL",#N/A,FALSE,"SECTOR 6";"ALL",#N/A,FALSE,"SECTOR 7";"TOP",#N/A,FALSE,"PERATIOS";"BOTTOM",#N/A,FALSE,"PERATIOS";"P AND L",#N/A,FALSE,"AMEC";"FRONT",#N/A,FALSE,"AMEC";"CASH AND VAL",#N/A,FALSE,"AMEC";"FRONT",#N/A,FALSE,"BARRATT";"P AND L",#N/A,FALSE,"BARRATT";"CASH AND MODEL",#N/A,FALSE,"BARRATT";"VALUATION",#N/A,FALSE,"BARRATT";"P AND L",#N/A,FALSE,"BEAZER";"VAL AND MODELS",#N/A,FALSE,"BEAZER";"FRONT",#N/A,FALSE,"BELLWAY";"P AND L",#N/A,FALSE,"BELLWAY";"CASH AND HOUSE",#N/A,FALSE,"BELLWAY";"FRONT",#N/A,FALSE,"BERKLY";"P AND L",#N/A,FALSE,"BERKLY";"CASH AND HOUSE",#N/A,FALSE,"BERKLY";"VALUATION",#N/A,FALSE,"BERKLY";"FRONT",#N/A,FALSE,"BRYANT";"P AND L",#N/A,FALSE,"BRYANT";"CASH AND OTHER",#N/A,FALSE,"BRYANT";"VAL AND OTHER",#N/A,FALSE,"BRYANT";"FRONT",#N/A,FALSE,"COSTAIN";"P AND L",#N/A,FALSE,"COSTAIN";"CASH AND VAL",#N/A,FALSE,"COSTAIN";"FRONT",#N/A,FALSE,"HEWDEN ST";"P AND L",#N/A,FALSE,"HEWDEN ST";"CASH AND VAL",#N/A,FALSE,"HEWDEN ST";"FRONT",#N/A,FALSE,"LAING";"P AND L",#N/A,FALSE,"LAING";"CASH AND VAL",#N/A,FALSE,"LAING";"MODELS",#N/A,FALSE,"LAING";"P AND L",#N/A,FALSE,"MORRISON";"CASH AND VAL",#N/A,FALSE,"MORRISON";"FRONT",#N/A,FALSE,"MCALP";"P AND L",#N/A,FALSE,"MCALP";"CASH AND VAL",#N/A,FALSE,"MCALP";"DIVISIONS",#N/A,FALSE,"MCALP";"FRONT",#N/A,FALSE,"MOWLM";"P AND L",#N/A,FALSE,"MOWLM";"CASH AND VAL",#N/A,FALSE,"MOWLM";"MODELS",#N/A,FALSE,"MOWLM";"FRONT",#N/A,FALSE,"PERSIMMON";"P AND L",#N/A,FALSE,"PERSIMMON";"CASH",#N/A,FALSE,"PERSIMMON";"VALUATION",#N/A,FALSE,"PERSIMMON";"FRONT",#N/A,FALSE,"RAINE";"P AND L",#N/A,FALSE,"RAINE";"CASH AND VAL",#N/A,FALSE,"RAINE";"MODELS",#N/A,FALSE,"RAINE";"FRONT",#N/A,FALSE,"REDROW";"P AND L",#N/A,FALSE,"REDROW";"CASH",#N/A,FALSE,"REDROW";"VALUATION",#N/A,FALSE,"REDROW";"FRONT",#N/A,FALSE,"TAY. WOOD.";"P AND L",#N/A,FALSE,"TAY. WOOD.";"CASH AND VAL",#N/A,FALSE,"TAY. WOOD.";"MODELS",#N/A,FALSE,"TAY. WOOD.";"FRONT",#N/A,FALSE,"WAIN";"P AND L",#N/A,FALSE,"WAIN";"CASH",#N/A,FALSE,"WAIN";"VALUATION",#N/A,FALSE,"WAIN";"FRONT",#N/A,FALSE,"WILSON B";"P AND L",#N/A,FALSE,"WILSON B";"CASH AND MODEL",#N/A,FALSE,"WILSON B";"FRONT",#N/A,FALSE,"WIMPEY";"P AND L",#N/A,FALSE,"WIMPEY";"CASH AND VAL",#N/A,FALSE,"WIMPEY";"MODELS",#N/A,FALSE,"WIMPEY";"FRONT",#N/A,FALSE,"GLEESON";"PROFIT AND LOSS",#N/A,FALSE,"GLEESON";"CASHFLOW",#N/A,FALSE,"GLEESON";"BREAKDOWN",#N/A,FALSE,"GLEESON";"FRONT",#N/A,FALSE,"MORRISON";"VALUATION",#N/A,FALSE,"MORRISON";"HALFANALYSIS",#N/A,FALSE,"MORRISON";"ASSETVAL",#N/A,FALSE,"WILCON";"CASHMODEL",#N/A,FALSE,"WILCON";"FRONT",#N/A,FALSE,"WILCON";"PANDL",#N/A,FALSE,"WILCON";"VALUATION",#N/A,FALSE,"WILCON"}</definedName>
    <definedName name="unsure3">{"FRONT (MCALP)",#N/A,TRUE,"MCALP";"P AND L (MCALP)",#N/A,TRUE,"MCALP";"CASH AND VAL (MCALP)",#N/A,TRUE,"MCALP";"DIVISIONS (MCALP)",#N/A,TRUE,"MCALP";"SUMPART (MCALP)",#N/A,TRUE,"MCALP"}</definedName>
    <definedName name="UNUSUAL_EXP">"UNUSUAL_EXP"</definedName>
    <definedName name="uoip">#REF!</definedName>
    <definedName name="uomb">#REF!</definedName>
    <definedName name="uop">{#N/A,#N/A,FALSE,"Front Page";#N/A,#N/A,FALSE,"Mfg Var";#N/A,#N/A,FALSE,"Family Unit Cost Graphs";#N/A,#N/A,FALSE,"Product Cost Graphs";#N/A,#N/A,FALSE,"Unit Cost Setup";#N/A,#N/A,FALSE,"Yields";#N/A,#N/A,FALSE,"Emery";#N/A,#N/A,FALSE,"GI Pricing";#N/A,#N/A,FALSE,"Actuals";#N/A,#N/A,FALSE,"Forecast"}</definedName>
    <definedName name="uouvgvgcvou">{#N/A,#N/A,FALSE,"Sheet1"}</definedName>
    <definedName name="upc">#REF!</definedName>
    <definedName name="upced">#REF!</definedName>
    <definedName name="upcwgt">#REF!</definedName>
    <definedName name="UPDATE">#REF!</definedName>
    <definedName name="UpdateDate">#REF!</definedName>
    <definedName name="UPDATESUMMARY">{#N/A,#N/A,FALSE,"FACTSHEETS";#N/A,#N/A,FALSE,"pump";#N/A,#N/A,FALSE,"filter"}</definedName>
    <definedName name="UPPERVOLRANGE">#REF!</definedName>
    <definedName name="uq">{"detail",#N/A,FALSE,"mfg";"summary",#N/A,FALSE,"mfg"}</definedName>
    <definedName name="urs">{#N/A,#N/A,FALSE,"Front Page";#N/A,#N/A,FALSE,"Mfg Var";#N/A,#N/A,FALSE,"Family Unit Cost Graphs";#N/A,#N/A,FALSE,"Product Cost Graphs";#N/A,#N/A,FALSE,"Unit Cost Setup";#N/A,#N/A,FALSE,"Yields";#N/A,#N/A,FALSE,"Emery";#N/A,#N/A,FALSE,"GI Pricing";#N/A,#N/A,FALSE,"Actuals";#N/A,#N/A,FALSE,"Forecast"}</definedName>
    <definedName name="urt">#REF!</definedName>
    <definedName name="US_Company_pension_contribution">#REF!</definedName>
    <definedName name="US_GAAP">"US_GAAP"</definedName>
    <definedName name="US_OUS_Name17">#REF!</definedName>
    <definedName name="US_OUS_Name19">#REF!</definedName>
    <definedName name="US_OUS_Name20">#REF!</definedName>
    <definedName name="US_OUS_Name21">#REF!</definedName>
    <definedName name="US_OUS_Name22">#REF!</definedName>
    <definedName name="USAACTUAL">#REF!</definedName>
    <definedName name="usacomm">#REF!</definedName>
    <definedName name="usacommmtd">#REF!</definedName>
    <definedName name="usaeurytdtrade">#REF!</definedName>
    <definedName name="usaeurytdvolume">#REF!</definedName>
    <definedName name="usanetincomebase">#REF!</definedName>
    <definedName name="usani">#REF!</definedName>
    <definedName name="usasummary">#REF!</definedName>
    <definedName name="usbs">#REF!</definedName>
    <definedName name="usd">#REF!</definedName>
    <definedName name="USD_rate">#REF!</definedName>
    <definedName name="USDAT">"GL02E1"</definedName>
    <definedName name="USDollar">#REF!</definedName>
    <definedName name="Use">#REF!</definedName>
    <definedName name="used_multiple">#REF!</definedName>
    <definedName name="UseExpUtility">FALSE</definedName>
    <definedName name="USEQUANTITY">FALSE</definedName>
    <definedName name="USES">#REF!</definedName>
    <definedName name="USNAM">"JMILLER"</definedName>
    <definedName name="usnincrease">24360.5</definedName>
    <definedName name="USRakeVar">#REF!</definedName>
    <definedName name="usrCat">#REF!</definedName>
    <definedName name="usrNext1Period">#REF!</definedName>
    <definedName name="usrNext2Period">#REF!</definedName>
    <definedName name="usrNext3Period">#REF!</definedName>
    <definedName name="usrPeriod">#REF!</definedName>
    <definedName name="usrPrior1Period">#REF!</definedName>
    <definedName name="usrPrior1Year">#REF!</definedName>
    <definedName name="usrPrior2Period">#REF!</definedName>
    <definedName name="usrPrior2Year">#REF!</definedName>
    <definedName name="usrPrior3Period">#REF!</definedName>
    <definedName name="usrPrior3Year">#REF!</definedName>
    <definedName name="usrPrior4Period">#REF!</definedName>
    <definedName name="usrPrior4Year">#REF!</definedName>
    <definedName name="usrPrior5Period">#REF!</definedName>
    <definedName name="usrPrior5Year">#REF!</definedName>
    <definedName name="usrprior6period">#REF!</definedName>
    <definedName name="usrprior7period">#REF!</definedName>
    <definedName name="usrprior8period">#REF!</definedName>
    <definedName name="usrprior9period">#REF!</definedName>
    <definedName name="usrUnit">#REF!</definedName>
    <definedName name="usrUnitDesc">#REF!</definedName>
    <definedName name="usrWholeYear">#REF!</definedName>
    <definedName name="usrYear">#REF!</definedName>
    <definedName name="ut">{#N/A,"PURCHM",FALSE,"Business Analysis";#N/A,"SPADD",FALSE,"Business Analysis"}</definedName>
    <definedName name="UT_Switch">#REF!</definedName>
    <definedName name="util">{#N/A,#N/A,FALSE,"sales &amp; mics income";#N/A,#N/A,FALSE,"revenue mix";#N/A,#N/A,FALSE,"EBIT REC";#N/A,#N/A,FALSE,"R&amp;DRLAV2";#N/A,#N/A,FALSE,"Cycle Time";#N/A,#N/A,FALSE,"Mnpwr &amp; Fac";#N/A,#N/A,FALSE,"Prod Facil";#N/A,#N/A,FALSE,"Mfg Prod";#N/A,#N/A,FALSE,"CAPEX";#N/A,#N/A,FALSE,"NOA";#N/A,#N/A,FALSE,"cash flow";#N/A,#N/A,FALSE,"FA 18 EF ACS PACK";#N/A,#N/A,FALSE,"aftermarket";#N/A,#N/A,FALSE,"COMM'L SPARES (2)";#N/A,#N/A,FALSE,"EBIT Recovery Plan";#N/A,#N/A,FALSE,"RECON94 (2)";#N/A,#N/A,FALSE,"sg&amp;a";#N/A,#N/A,FALSE,"EMPLOYEES";#N/A,#N/A,FALSE,"BOEING 777";#N/A,#N/A,FALSE,"o&amp;r";#N/A,#N/A,FALSE,"F-18 ECS";#N/A,#N/A,FALSE,"Lead Time";#N/A,#N/A,FALSE,"mfg cycle time"}</definedName>
    <definedName name="Utilities">#REF!</definedName>
    <definedName name="UtilitiesAcc">#REF!</definedName>
    <definedName name="utir">{#N/A,#N/A,FALSE,"Aging Summary";#N/A,#N/A,FALSE,"Ratio Analysis";#N/A,#N/A,FALSE,"Test 120 Day Accts";#N/A,#N/A,FALSE,"Tickmarks"}</definedName>
    <definedName name="Utoo">{#N/A,#N/A,FALSE,"s1 WG by Prod Family";#N/A,#N/A,FALSE,"s2 Access Fam BSP";#N/A,#N/A,FALSE,"s3 Qtr Book by Theatre";#N/A,#N/A,FALSE,"s4.Theatre Summary";#N/A,#N/A,FALSE,"s5 WW Book by Family";#N/A,#N/A,FALSE,"s6 VAR Overlap";#N/A,#N/A,FALSE,"s7.Avg Daily POS";#N/A,#N/A,FALSE,"s8 Access Ship vs POS Fam";#N/A,#N/A,FALSE,"s9 Access Ship vs POS 2500";#N/A,#N/A,FALSE,"s10 WG Ship vs POS family";#N/A,#N/A,FALSE,"s11 WG Stk Rotate"}</definedName>
    <definedName name="utrutru">{#N/A,#N/A,FALSE,"Front Page";#N/A,#N/A,FALSE,"Mfg Var";#N/A,#N/A,FALSE,"Family Unit Cost Graphs";#N/A,#N/A,FALSE,"Product Cost Graphs";#N/A,#N/A,FALSE,"Unit Cost Setup";#N/A,#N/A,FALSE,"Yields";#N/A,#N/A,FALSE,"Emery";#N/A,#N/A,FALSE,"GI Pricing";#N/A,#N/A,FALSE,"Actuals";#N/A,#N/A,FALSE,"Forecast"}</definedName>
    <definedName name="uty">{#N/A,#N/A,FALSE,"Aging Summary";#N/A,#N/A,FALSE,"Ratio Analysis";#N/A,#N/A,FALSE,"Test 120 Day Accts";#N/A,#N/A,FALSE,"Tickmarks"}</definedName>
    <definedName name="utyut">{"PF Income Statement 97 Life",#N/A,FALSE,"PF Income Statement"}</definedName>
    <definedName name="uu">{"'SIVA Pricing Model'!$A$1:$F$39"}</definedName>
    <definedName name="uu.kk">{#N/A,#N/A,FALSE,"KA CH  (2)"}</definedName>
    <definedName name="üü.l">{#N/A,#N/A,FALSE,"Umsatz EO BP";#N/A,#N/A,FALSE,"Umsatz EO OP";#N/A,#N/A,FALSE,"ER EO BP";#N/A,#N/A,FALSE,"ER EO OP";#N/A,#N/A,FALSE,"EA EO (2)";#N/A,#N/A,FALSE,"EA EO";#N/A,#N/A,FALSE,"EA EO (3)";#N/A,#N/A,FALSE,"EA EO (4)";#N/A,#N/A,FALSE,"KA EO  (2)";#N/A,#N/A,FALSE,"KA EO";#N/A,#N/A,FALSE,"KA EO  (3)";#N/A,#N/A,FALSE,"KA EO (4)"}</definedName>
    <definedName name="uusi">#REF!</definedName>
    <definedName name="uusittu">#REF!</definedName>
    <definedName name="uut">{"rawdata",#N/A,TRUE,"HKT";"in",#N/A,TRUE,"HKT";"rawdata",#N/A,TRUE,"PTInd";"in",#N/A,TRUE,"PTInd";"rawdata",#N/A,TRUE,"NTT";"in",#N/A,TRUE,"NTT";"rawdata",#N/A,TRUE,"PLD";"in",#N/A,TRUE,"PLD";"rawdata",#N/A,TRUE,"PTTelk";"in",#N/A,TRUE,"PTTelk";"rawdata",#N/A,TRUE,"ST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uutyu">{#N/A,#N/A,FALSE,"Front Page";#N/A,#N/A,FALSE,"Mfg Var";#N/A,#N/A,FALSE,"Family Unit Cost Graphs";#N/A,#N/A,FALSE,"Product Cost Graphs";#N/A,#N/A,FALSE,"Unit Cost Setup";#N/A,#N/A,FALSE,"Yields";#N/A,#N/A,FALSE,"Emery";#N/A,#N/A,FALSE,"GI Pricing";#N/A,#N/A,FALSE,"Actuals";#N/A,#N/A,FALSE,"Forecast"}</definedName>
    <definedName name="uuu">#REF!</definedName>
    <definedName name="üüü">{#N/A,#N/A,FALSE,"Umsatz HM";#N/A,#N/A,FALSE,"ER HM";#N/A,#N/A,FALSE,"EA HM  (2)";#N/A,#N/A,FALSE,"EA HM ";#N/A,#N/A,FALSE,"EA HM  (4)";#N/A,#N/A,FALSE,"EA HM  (3)";#N/A,#N/A,FALSE,"KA HM  (2)";#N/A,#N/A,FALSE,"KA HM";#N/A,#N/A,FALSE,"KA HM  (3)";#N/A,#N/A,FALSE,"KA HM (4)"}</definedName>
    <definedName name="uuuu">{#N/A,#N/A,FALSE,"Barranca"}</definedName>
    <definedName name="üüüü">{#N/A,#N/A,FALSE,"Rohstoffnotierungen";#N/A,#N/A,FALSE,"Umsatz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uuuuu" localSheetId="4">1/EUREXTOFRF</definedName>
    <definedName name="uuuuu" localSheetId="7">1/EUREXTOFRF</definedName>
    <definedName name="uuuuu">1/EUREXTOFRF</definedName>
    <definedName name="uuuuuu">#REF!</definedName>
    <definedName name="uuyky">#REF!</definedName>
    <definedName name="uuyky_1">#REF!</definedName>
    <definedName name="uycufcutrxtdx">{"Recap",#N/A,TRUE,"POS";"Monthly",#N/A,TRUE,"POS";"YTD",#N/A,TRUE,"POS"}</definedName>
    <definedName name="uyfkf">{TRUE,TRUE,-1.25,-15.5,604.5,369,FALSE,FALSE,TRUE,TRUE,0,1,#N/A,41,#N/A,20.5555555555556,27.0714285714286,1,FALSE,FALSE,3,TRUE,1,FALSE,80,"Swvu.summary2.","ACwvu.summary2.",#N/A,FALSE,FALSE,0.5,0.5,0.5,0.5,2,"&amp;F","&amp;A&amp;RPage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uyhg">{"Frequency Trend Analysis",#N/A,FALSE,"Trend";"Frequency Graph",#N/A,FALSE,"Trend";"Loss Cost Trend Analysis",#N/A,FALSE,"Trend";"Loss Cost Graph",#N/A,FALSE,"Trend";"Severity Trend Analysis",#N/A,FALSE,"Trend";"Severity Trend Graph",#N/A,FALSE,"Trend";"Graphs",#N/A,FALSE,"Trend Methods"}</definedName>
    <definedName name="uyhg_1">{"Frequency Trend Analysis",#N/A,FALSE,"Trend";"Frequency Graph",#N/A,FALSE,"Trend";"Loss Cost Trend Analysis",#N/A,FALSE,"Trend";"Loss Cost Graph",#N/A,FALSE,"Trend";"Severity Trend Analysis",#N/A,FALSE,"Trend";"Severity Trend Graph",#N/A,FALSE,"Trend";"Graphs",#N/A,FALSE,"Trend Methods"}</definedName>
    <definedName name="uyhg_1_1">{"Frequency Trend Analysis",#N/A,FALSE,"Trend";"Frequency Graph",#N/A,FALSE,"Trend";"Loss Cost Trend Analysis",#N/A,FALSE,"Trend";"Loss Cost Graph",#N/A,FALSE,"Trend";"Severity Trend Analysis",#N/A,FALSE,"Trend";"Severity Trend Graph",#N/A,FALSE,"Trend";"Graphs",#N/A,FALSE,"Trend Methods"}</definedName>
    <definedName name="uyhg_1_2">{"Frequency Trend Analysis",#N/A,FALSE,"Trend";"Frequency Graph",#N/A,FALSE,"Trend";"Loss Cost Trend Analysis",#N/A,FALSE,"Trend";"Loss Cost Graph",#N/A,FALSE,"Trend";"Severity Trend Analysis",#N/A,FALSE,"Trend";"Severity Trend Graph",#N/A,FALSE,"Trend";"Graphs",#N/A,FALSE,"Trend Methods"}</definedName>
    <definedName name="uyhg_1_3">{"Frequency Trend Analysis",#N/A,FALSE,"Trend";"Frequency Graph",#N/A,FALSE,"Trend";"Loss Cost Trend Analysis",#N/A,FALSE,"Trend";"Loss Cost Graph",#N/A,FALSE,"Trend";"Severity Trend Analysis",#N/A,FALSE,"Trend";"Severity Trend Graph",#N/A,FALSE,"Trend";"Graphs",#N/A,FALSE,"Trend Methods"}</definedName>
    <definedName name="uyhg_1_4">{"Frequency Trend Analysis",#N/A,FALSE,"Trend";"Frequency Graph",#N/A,FALSE,"Trend";"Loss Cost Trend Analysis",#N/A,FALSE,"Trend";"Loss Cost Graph",#N/A,FALSE,"Trend";"Severity Trend Analysis",#N/A,FALSE,"Trend";"Severity Trend Graph",#N/A,FALSE,"Trend";"Graphs",#N/A,FALSE,"Trend Methods"}</definedName>
    <definedName name="uyhg_1_5">{"Frequency Trend Analysis",#N/A,FALSE,"Trend";"Frequency Graph",#N/A,FALSE,"Trend";"Loss Cost Trend Analysis",#N/A,FALSE,"Trend";"Loss Cost Graph",#N/A,FALSE,"Trend";"Severity Trend Analysis",#N/A,FALSE,"Trend";"Severity Trend Graph",#N/A,FALSE,"Trend";"Graphs",#N/A,FALSE,"Trend Methods"}</definedName>
    <definedName name="uyhg_2">{"Frequency Trend Analysis",#N/A,FALSE,"Trend";"Frequency Graph",#N/A,FALSE,"Trend";"Loss Cost Trend Analysis",#N/A,FALSE,"Trend";"Loss Cost Graph",#N/A,FALSE,"Trend";"Severity Trend Analysis",#N/A,FALSE,"Trend";"Severity Trend Graph",#N/A,FALSE,"Trend";"Graphs",#N/A,FALSE,"Trend Methods"}</definedName>
    <definedName name="uyhg_2_1">{"Frequency Trend Analysis",#N/A,FALSE,"Trend";"Frequency Graph",#N/A,FALSE,"Trend";"Loss Cost Trend Analysis",#N/A,FALSE,"Trend";"Loss Cost Graph",#N/A,FALSE,"Trend";"Severity Trend Analysis",#N/A,FALSE,"Trend";"Severity Trend Graph",#N/A,FALSE,"Trend";"Graphs",#N/A,FALSE,"Trend Methods"}</definedName>
    <definedName name="uyhg_2_2">{"Frequency Trend Analysis",#N/A,FALSE,"Trend";"Frequency Graph",#N/A,FALSE,"Trend";"Loss Cost Trend Analysis",#N/A,FALSE,"Trend";"Loss Cost Graph",#N/A,FALSE,"Trend";"Severity Trend Analysis",#N/A,FALSE,"Trend";"Severity Trend Graph",#N/A,FALSE,"Trend";"Graphs",#N/A,FALSE,"Trend Methods"}</definedName>
    <definedName name="uyhg_2_3">{"Frequency Trend Analysis",#N/A,FALSE,"Trend";"Frequency Graph",#N/A,FALSE,"Trend";"Loss Cost Trend Analysis",#N/A,FALSE,"Trend";"Loss Cost Graph",#N/A,FALSE,"Trend";"Severity Trend Analysis",#N/A,FALSE,"Trend";"Severity Trend Graph",#N/A,FALSE,"Trend";"Graphs",#N/A,FALSE,"Trend Methods"}</definedName>
    <definedName name="uyhg_2_4">{"Frequency Trend Analysis",#N/A,FALSE,"Trend";"Frequency Graph",#N/A,FALSE,"Trend";"Loss Cost Trend Analysis",#N/A,FALSE,"Trend";"Loss Cost Graph",#N/A,FALSE,"Trend";"Severity Trend Analysis",#N/A,FALSE,"Trend";"Severity Trend Graph",#N/A,FALSE,"Trend";"Graphs",#N/A,FALSE,"Trend Methods"}</definedName>
    <definedName name="uyhg_2_5">{"Frequency Trend Analysis",#N/A,FALSE,"Trend";"Frequency Graph",#N/A,FALSE,"Trend";"Loss Cost Trend Analysis",#N/A,FALSE,"Trend";"Loss Cost Graph",#N/A,FALSE,"Trend";"Severity Trend Analysis",#N/A,FALSE,"Trend";"Severity Trend Graph",#N/A,FALSE,"Trend";"Graphs",#N/A,FALSE,"Trend Methods"}</definedName>
    <definedName name="uyhg_3">{"Frequency Trend Analysis",#N/A,FALSE,"Trend";"Frequency Graph",#N/A,FALSE,"Trend";"Loss Cost Trend Analysis",#N/A,FALSE,"Trend";"Loss Cost Graph",#N/A,FALSE,"Trend";"Severity Trend Analysis",#N/A,FALSE,"Trend";"Severity Trend Graph",#N/A,FALSE,"Trend";"Graphs",#N/A,FALSE,"Trend Methods"}</definedName>
    <definedName name="uyhg_3_1">{"Frequency Trend Analysis",#N/A,FALSE,"Trend";"Frequency Graph",#N/A,FALSE,"Trend";"Loss Cost Trend Analysis",#N/A,FALSE,"Trend";"Loss Cost Graph",#N/A,FALSE,"Trend";"Severity Trend Analysis",#N/A,FALSE,"Trend";"Severity Trend Graph",#N/A,FALSE,"Trend";"Graphs",#N/A,FALSE,"Trend Methods"}</definedName>
    <definedName name="uyhg_3_2">{"Frequency Trend Analysis",#N/A,FALSE,"Trend";"Frequency Graph",#N/A,FALSE,"Trend";"Loss Cost Trend Analysis",#N/A,FALSE,"Trend";"Loss Cost Graph",#N/A,FALSE,"Trend";"Severity Trend Analysis",#N/A,FALSE,"Trend";"Severity Trend Graph",#N/A,FALSE,"Trend";"Graphs",#N/A,FALSE,"Trend Methods"}</definedName>
    <definedName name="uyhg_3_3">{"Frequency Trend Analysis",#N/A,FALSE,"Trend";"Frequency Graph",#N/A,FALSE,"Trend";"Loss Cost Trend Analysis",#N/A,FALSE,"Trend";"Loss Cost Graph",#N/A,FALSE,"Trend";"Severity Trend Analysis",#N/A,FALSE,"Trend";"Severity Trend Graph",#N/A,FALSE,"Trend";"Graphs",#N/A,FALSE,"Trend Methods"}</definedName>
    <definedName name="uyhg_3_4">{"Frequency Trend Analysis",#N/A,FALSE,"Trend";"Frequency Graph",#N/A,FALSE,"Trend";"Loss Cost Trend Analysis",#N/A,FALSE,"Trend";"Loss Cost Graph",#N/A,FALSE,"Trend";"Severity Trend Analysis",#N/A,FALSE,"Trend";"Severity Trend Graph",#N/A,FALSE,"Trend";"Graphs",#N/A,FALSE,"Trend Methods"}</definedName>
    <definedName name="uyhg_3_5">{"Frequency Trend Analysis",#N/A,FALSE,"Trend";"Frequency Graph",#N/A,FALSE,"Trend";"Loss Cost Trend Analysis",#N/A,FALSE,"Trend";"Loss Cost Graph",#N/A,FALSE,"Trend";"Severity Trend Analysis",#N/A,FALSE,"Trend";"Severity Trend Graph",#N/A,FALSE,"Trend";"Graphs",#N/A,FALSE,"Trend Methods"}</definedName>
    <definedName name="uyhg_4">{"Frequency Trend Analysis",#N/A,FALSE,"Trend";"Frequency Graph",#N/A,FALSE,"Trend";"Loss Cost Trend Analysis",#N/A,FALSE,"Trend";"Loss Cost Graph",#N/A,FALSE,"Trend";"Severity Trend Analysis",#N/A,FALSE,"Trend";"Severity Trend Graph",#N/A,FALSE,"Trend";"Graphs",#N/A,FALSE,"Trend Methods"}</definedName>
    <definedName name="uyhg_4_1">{"Frequency Trend Analysis",#N/A,FALSE,"Trend";"Frequency Graph",#N/A,FALSE,"Trend";"Loss Cost Trend Analysis",#N/A,FALSE,"Trend";"Loss Cost Graph",#N/A,FALSE,"Trend";"Severity Trend Analysis",#N/A,FALSE,"Trend";"Severity Trend Graph",#N/A,FALSE,"Trend";"Graphs",#N/A,FALSE,"Trend Methods"}</definedName>
    <definedName name="uyhg_4_2">{"Frequency Trend Analysis",#N/A,FALSE,"Trend";"Frequency Graph",#N/A,FALSE,"Trend";"Loss Cost Trend Analysis",#N/A,FALSE,"Trend";"Loss Cost Graph",#N/A,FALSE,"Trend";"Severity Trend Analysis",#N/A,FALSE,"Trend";"Severity Trend Graph",#N/A,FALSE,"Trend";"Graphs",#N/A,FALSE,"Trend Methods"}</definedName>
    <definedName name="uyhg_4_3">{"Frequency Trend Analysis",#N/A,FALSE,"Trend";"Frequency Graph",#N/A,FALSE,"Trend";"Loss Cost Trend Analysis",#N/A,FALSE,"Trend";"Loss Cost Graph",#N/A,FALSE,"Trend";"Severity Trend Analysis",#N/A,FALSE,"Trend";"Severity Trend Graph",#N/A,FALSE,"Trend";"Graphs",#N/A,FALSE,"Trend Methods"}</definedName>
    <definedName name="uyhg_4_4">{"Frequency Trend Analysis",#N/A,FALSE,"Trend";"Frequency Graph",#N/A,FALSE,"Trend";"Loss Cost Trend Analysis",#N/A,FALSE,"Trend";"Loss Cost Graph",#N/A,FALSE,"Trend";"Severity Trend Analysis",#N/A,FALSE,"Trend";"Severity Trend Graph",#N/A,FALSE,"Trend";"Graphs",#N/A,FALSE,"Trend Methods"}</definedName>
    <definedName name="uyhg_4_5">{"Frequency Trend Analysis",#N/A,FALSE,"Trend";"Frequency Graph",#N/A,FALSE,"Trend";"Loss Cost Trend Analysis",#N/A,FALSE,"Trend";"Loss Cost Graph",#N/A,FALSE,"Trend";"Severity Trend Analysis",#N/A,FALSE,"Trend";"Severity Trend Graph",#N/A,FALSE,"Trend";"Graphs",#N/A,FALSE,"Trend Methods"}</definedName>
    <definedName name="uyhg_5">{"Frequency Trend Analysis",#N/A,FALSE,"Trend";"Frequency Graph",#N/A,FALSE,"Trend";"Loss Cost Trend Analysis",#N/A,FALSE,"Trend";"Loss Cost Graph",#N/A,FALSE,"Trend";"Severity Trend Analysis",#N/A,FALSE,"Trend";"Severity Trend Graph",#N/A,FALSE,"Trend";"Graphs",#N/A,FALSE,"Trend Methods"}</definedName>
    <definedName name="uyhg_5_1">{"Frequency Trend Analysis",#N/A,FALSE,"Trend";"Frequency Graph",#N/A,FALSE,"Trend";"Loss Cost Trend Analysis",#N/A,FALSE,"Trend";"Loss Cost Graph",#N/A,FALSE,"Trend";"Severity Trend Analysis",#N/A,FALSE,"Trend";"Severity Trend Graph",#N/A,FALSE,"Trend";"Graphs",#N/A,FALSE,"Trend Methods"}</definedName>
    <definedName name="uyhg_5_2">{"Frequency Trend Analysis",#N/A,FALSE,"Trend";"Frequency Graph",#N/A,FALSE,"Trend";"Loss Cost Trend Analysis",#N/A,FALSE,"Trend";"Loss Cost Graph",#N/A,FALSE,"Trend";"Severity Trend Analysis",#N/A,FALSE,"Trend";"Severity Trend Graph",#N/A,FALSE,"Trend";"Graphs",#N/A,FALSE,"Trend Methods"}</definedName>
    <definedName name="uyhg_5_3">{"Frequency Trend Analysis",#N/A,FALSE,"Trend";"Frequency Graph",#N/A,FALSE,"Trend";"Loss Cost Trend Analysis",#N/A,FALSE,"Trend";"Loss Cost Graph",#N/A,FALSE,"Trend";"Severity Trend Analysis",#N/A,FALSE,"Trend";"Severity Trend Graph",#N/A,FALSE,"Trend";"Graphs",#N/A,FALSE,"Trend Methods"}</definedName>
    <definedName name="uyhg_5_4">{"Frequency Trend Analysis",#N/A,FALSE,"Trend";"Frequency Graph",#N/A,FALSE,"Trend";"Loss Cost Trend Analysis",#N/A,FALSE,"Trend";"Loss Cost Graph",#N/A,FALSE,"Trend";"Severity Trend Analysis",#N/A,FALSE,"Trend";"Severity Trend Graph",#N/A,FALSE,"Trend";"Graphs",#N/A,FALSE,"Trend Methods"}</definedName>
    <definedName name="uyhg_5_5">{"Frequency Trend Analysis",#N/A,FALSE,"Trend";"Frequency Graph",#N/A,FALSE,"Trend";"Loss Cost Trend Analysis",#N/A,FALSE,"Trend";"Loss Cost Graph",#N/A,FALSE,"Trend";"Severity Trend Analysis",#N/A,FALSE,"Trend";"Severity Trend Graph",#N/A,FALSE,"Trend";"Graphs",#N/A,FALSE,"Trend Methods"}</definedName>
    <definedName name="uyi">#REF!</definedName>
    <definedName name="uyj">#REF!</definedName>
    <definedName name="uyk">#REF!</definedName>
    <definedName name="uyk_1">#REF!</definedName>
    <definedName name="uykfjuf">#REF!</definedName>
    <definedName name="uykfjuf_1">#REF!</definedName>
    <definedName name="UYR">{TRUE,TRUE,-1.25,-15.5,604.5,369,FALSE,FALSE,TRUE,TRUE,0,1,#N/A,91,#N/A,20.5555555555556,24.8571428571429,1,FALSE,FALSE,3,TRUE,1,FALSE,80,"Swvu.summary3.","ACwvu.summary3.",#N/A,FALSE,FALSE,0.5,0.5,0.5,0.5,2,"&amp;F","&amp;A&amp;RPage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uyt">{#N/A,"PURADD",FALSE,"Business Analysis";#N/A,"PURSPP",FALSE,"Business Analysis";#N/A,"CTGIND",FALSE,"Business Analysis";#N/A,"PURCHM",FALSE,"Business Analysis";#N/A,"SPADD",FALSE,"Business Analysis";#N/A,"EPOXY",FALSE,"Business Analysis";#N/A,"PURPER",FALSE,"Business Analysis"}</definedName>
    <definedName name="uyte">#REF!</definedName>
    <definedName name="uytr">{#N/A,"PURCHM",FALSE,"Business Analysis";#N/A,"SPADD",FALSE,"Business Analysis"}</definedName>
    <definedName name="uytry">{"mgmt forecast",#N/A,FALSE,"Mgmt Forecast";"dcf table",#N/A,FALSE,"Mgmt Forecast";"sensitivity",#N/A,FALSE,"Mgmt Forecast";"table inputs",#N/A,FALSE,"Mgmt Forecast";"calculations",#N/A,FALSE,"Mgmt Forecast"}</definedName>
    <definedName name="uytu">{"Intermediate Calc.",#N/A,FALSE,"Merger Plan";"Merger Inputs",#N/A,FALSE,"Merger Plan";"PF Analysis",#N/A,FALSE,"Merger Plan"}</definedName>
    <definedName name="uytut">{"IPO Impact 2",#N/A,FALSE,"IPO Impact 2";"AVM 2",#N/A,FALSE,"IPO Impact 2"}</definedName>
    <definedName name="uyuty">{"test2",#N/A,TRUE,"Prices"}</definedName>
    <definedName name="uyuy">{"'TG'!$A$1:$L$37"}</definedName>
    <definedName name="UYYK">{#N/A,#N/A,FALSE,"Aging Summary";#N/A,#N/A,FALSE,"Ratio Analysis";#N/A,#N/A,FALSE,"Test 120 Day Accts";#N/A,#N/A,FALSE,"Tickmarks"}</definedName>
    <definedName name="UYYUYU">{#N/A,#N/A,FALSE,"PERSONAL"}</definedName>
    <definedName name="uyyuyuuu">{"CSheet",#N/A,FALSE,"C";"SmCap",#N/A,FALSE,"VAL1";"GulfCoast",#N/A,FALSE,"VAL1";"nav",#N/A,FALSE,"NAV";"Summary",#N/A,FALSE,"NAV"}</definedName>
    <definedName name="uztuz">{#N/A,#N/A,FALSE,"Umsatz OK";#N/A,#N/A,FALSE,"ER OK ";#N/A,#N/A,FALSE,"EA OK (2)";#N/A,#N/A,FALSE,"EA OK";#N/A,#N/A,FALSE,"EA OK (3)";#N/A,#N/A,FALSE,"EA OK (4)";#N/A,#N/A,FALSE,"KA OK  (2)";#N/A,#N/A,FALSE,"KA OK";#N/A,#N/A,FALSE,"KA OK  (3)";#N/A,#N/A,FALSE,"KA OK (4)"}</definedName>
    <definedName name="uzuztt">{#N/A,#N/A,FALSE,"Umsatz HM";#N/A,#N/A,FALSE,"ER HM";#N/A,#N/A,FALSE,"EA HM  (2)";#N/A,#N/A,FALSE,"EA HM ";#N/A,#N/A,FALSE,"EA HM  (4)";#N/A,#N/A,FALSE,"EA HM  (3)";#N/A,#N/A,FALSE,"KA HM  (2)";#N/A,#N/A,FALSE,"KA HM";#N/A,#N/A,FALSE,"KA HM  (3)";#N/A,#N/A,FALSE,"KA HM (4)"}</definedName>
    <definedName name="v">{"'SIVA Pricing Model'!$A$1:$F$39"}</definedName>
    <definedName name="v.1">{#N/A,#N/A,FALSE,"Umsatz HM";#N/A,#N/A,FALSE,"ER HM";#N/A,#N/A,FALSE,"EA HM  (2)";#N/A,#N/A,FALSE,"EA HM ";#N/A,#N/A,FALSE,"EA HM  (4)";#N/A,#N/A,FALSE,"EA HM  (3)";#N/A,#N/A,FALSE,"KA HM  (2)";#N/A,#N/A,FALSE,"KA HM";#N/A,#N/A,FALSE,"KA HM  (3)";#N/A,#N/A,FALSE,"KA HM (4)"}</definedName>
    <definedName name="v.10">{#N/A,#N/A,FALSE,"Produkte Erw.";#N/A,#N/A,FALSE,"Produkte Plan";#N/A,#N/A,FALSE,"Leistungen Erw.";#N/A,#N/A,FALSE,"Leistungen Plan";#N/A,#N/A,FALSE,"KA Allg.Kosten (2)";#N/A,#N/A,FALSE,"KA All.Kosten"}</definedName>
    <definedName name="V.2">{#N/A,#N/A,FALSE,"Produkte Erw.";#N/A,#N/A,FALSE,"Produkte Plan";#N/A,#N/A,FALSE,"Leistungen Erw.";#N/A,#N/A,FALSE,"Leistungen Plan";#N/A,#N/A,FALSE,"KA Allg.Kosten (2)";#N/A,#N/A,FALSE,"KA All.Kosten"}</definedName>
    <definedName name="V.3">{#N/A,#N/A,FALSE,"Produkte Erw.";#N/A,#N/A,FALSE,"Produkte Plan";#N/A,#N/A,FALSE,"Leistungen Erw.";#N/A,#N/A,FALSE,"Leistungen Plan";#N/A,#N/A,FALSE,"KA Allg.Kosten (2)";#N/A,#N/A,FALSE,"KA All.Kosten"}</definedName>
    <definedName name="v.6">{#N/A,#N/A,FALSE,"Umsatz CH";#N/A,#N/A,FALSE,"ER CH";#N/A,#N/A,FALSE,"EA CH (2) ";#N/A,#N/A,FALSE,"EA CH";#N/A,#N/A,FALSE,"EA CH (3) ";#N/A,#N/A,FALSE,"EA CH (4)";#N/A,#N/A,FALSE,"KA CH";#N/A,#N/A,FALSE,"KA CH  (2)";#N/A,#N/A,FALSE,"KA CH  (3)";#N/A,#N/A,FALSE,"KA CH (4)"}</definedName>
    <definedName name="v.7">{#N/A,#N/A,FALSE,"Umsatz CH";#N/A,#N/A,FALSE,"ER CH";#N/A,#N/A,FALSE,"EA CH (2) ";#N/A,#N/A,FALSE,"EA CH";#N/A,#N/A,FALSE,"EA CH (3) ";#N/A,#N/A,FALSE,"EA CH (4)";#N/A,#N/A,FALSE,"KA CH";#N/A,#N/A,FALSE,"KA CH  (2)";#N/A,#N/A,FALSE,"KA CH  (3)";#N/A,#N/A,FALSE,"KA CH (4)"}</definedName>
    <definedName name="v.8">{#N/A,#N/A,FALSE,"Produkte Erw.";#N/A,#N/A,FALSE,"Produkte Plan";#N/A,#N/A,FALSE,"Leistungen Erw.";#N/A,#N/A,FALSE,"Leistungen Plan";#N/A,#N/A,FALSE,"KA Allg.Kosten (2)";#N/A,#N/A,FALSE,"KA All.Kosten"}</definedName>
    <definedName name="V_99">10</definedName>
    <definedName name="V_SUm">{#N/A,#N/A,FALSE,"Summary";#N/A,#N/A,FALSE,"Base Materials";#N/A,#N/A,FALSE,"Construction";#N/A,#N/A,FALSE,"Packaging";#N/A,#N/A,FALSE,"Transportation"}</definedName>
    <definedName name="V2..V2">#REF!</definedName>
    <definedName name="VAÄT_LIEÄU">"ATRAM"</definedName>
    <definedName name="vacation">15</definedName>
    <definedName name="vaffas">{#N/A,#N/A,FALSE,"New-RegularBevel";#N/A,#N/A,FALSE,"Optiva-Optiva2";#N/A,#N/A,FALSE,"Cathlon-Monoblok";#N/A,#N/A,FALSE,"Stylets"}</definedName>
    <definedName name="val">{"detail",#N/A,FALSE,"mfg";"summary",#N/A,FALSE,"mfg"}</definedName>
    <definedName name="valdate">IF(WEEKDAY(#N/A)=1,#N/A-2,IF(WEEKDAY(#N/A)=7,#N/A-1,#N/A))</definedName>
    <definedName name="valdin">IF(WEEKDAY(#N/A)=1,#N/A-2,IF(WEEKDAY(#N/A)=7,#N/A-1,#N/A))</definedName>
    <definedName name="VALID_DATES">#REF!</definedName>
    <definedName name="Valid_References">#REF!</definedName>
    <definedName name="Validation">"MAM"</definedName>
    <definedName name="VALIDDATES">#REF!</definedName>
    <definedName name="Valuation">#REF!</definedName>
    <definedName name="Valuation_1">{"Term Sheet",#N/A,FALSE,"Term Sheet";"Value Summary",#N/A,FALSE,"Value Sum";"Debt Coverage",#N/A,FALSE,"Debt Coverage"}</definedName>
    <definedName name="Valuation_1_1">{"Term Sheet",#N/A,FALSE,"Term Sheet";"Value Summary",#N/A,FALSE,"Value Sum";"Debt Coverage",#N/A,FALSE,"Debt Coverage"}</definedName>
    <definedName name="Valuation_1_2">{"Term Sheet",#N/A,FALSE,"Term Sheet";"Value Summary",#N/A,FALSE,"Value Sum";"Debt Coverage",#N/A,FALSE,"Debt Coverage"}</definedName>
    <definedName name="Valuation_1_3">{"Term Sheet",#N/A,FALSE,"Term Sheet";"Value Summary",#N/A,FALSE,"Value Sum";"Debt Coverage",#N/A,FALSE,"Debt Coverage"}</definedName>
    <definedName name="Valuation_1_4">{"Term Sheet",#N/A,FALSE,"Term Sheet";"Value Summary",#N/A,FALSE,"Value Sum";"Debt Coverage",#N/A,FALSE,"Debt Coverage"}</definedName>
    <definedName name="Valuation_1_5">{"Term Sheet",#N/A,FALSE,"Term Sheet";"Value Summary",#N/A,FALSE,"Value Sum";"Debt Coverage",#N/A,FALSE,"Debt Coverage"}</definedName>
    <definedName name="Valuation_2">{"Term Sheet",#N/A,FALSE,"Term Sheet";"Value Summary",#N/A,FALSE,"Value Sum";"Debt Coverage",#N/A,FALSE,"Debt Coverage"}</definedName>
    <definedName name="Valuation_2_1">{"Term Sheet",#N/A,FALSE,"Term Sheet";"Value Summary",#N/A,FALSE,"Value Sum";"Debt Coverage",#N/A,FALSE,"Debt Coverage"}</definedName>
    <definedName name="Valuation_2_2">{"Term Sheet",#N/A,FALSE,"Term Sheet";"Value Summary",#N/A,FALSE,"Value Sum";"Debt Coverage",#N/A,FALSE,"Debt Coverage"}</definedName>
    <definedName name="Valuation_2_3">{"Term Sheet",#N/A,FALSE,"Term Sheet";"Value Summary",#N/A,FALSE,"Value Sum";"Debt Coverage",#N/A,FALSE,"Debt Coverage"}</definedName>
    <definedName name="Valuation_2_4">{"Term Sheet",#N/A,FALSE,"Term Sheet";"Value Summary",#N/A,FALSE,"Value Sum";"Debt Coverage",#N/A,FALSE,"Debt Coverage"}</definedName>
    <definedName name="Valuation_2_5">{"Term Sheet",#N/A,FALSE,"Term Sheet";"Value Summary",#N/A,FALSE,"Value Sum";"Debt Coverage",#N/A,FALSE,"Debt Coverage"}</definedName>
    <definedName name="Valuation_3">{"Term Sheet",#N/A,FALSE,"Term Sheet";"Value Summary",#N/A,FALSE,"Value Sum";"Debt Coverage",#N/A,FALSE,"Debt Coverage"}</definedName>
    <definedName name="Valuation_3_1">{"Term Sheet",#N/A,FALSE,"Term Sheet";"Value Summary",#N/A,FALSE,"Value Sum";"Debt Coverage",#N/A,FALSE,"Debt Coverage"}</definedName>
    <definedName name="Valuation_3_2">{"Term Sheet",#N/A,FALSE,"Term Sheet";"Value Summary",#N/A,FALSE,"Value Sum";"Debt Coverage",#N/A,FALSE,"Debt Coverage"}</definedName>
    <definedName name="Valuation_3_3">{"Term Sheet",#N/A,FALSE,"Term Sheet";"Value Summary",#N/A,FALSE,"Value Sum";"Debt Coverage",#N/A,FALSE,"Debt Coverage"}</definedName>
    <definedName name="Valuation_3_4">{"Term Sheet",#N/A,FALSE,"Term Sheet";"Value Summary",#N/A,FALSE,"Value Sum";"Debt Coverage",#N/A,FALSE,"Debt Coverage"}</definedName>
    <definedName name="Valuation_3_5">{"Term Sheet",#N/A,FALSE,"Term Sheet";"Value Summary",#N/A,FALSE,"Value Sum";"Debt Coverage",#N/A,FALSE,"Debt Coverage"}</definedName>
    <definedName name="Valuation_4">{"Term Sheet",#N/A,FALSE,"Term Sheet";"Value Summary",#N/A,FALSE,"Value Sum";"Debt Coverage",#N/A,FALSE,"Debt Coverage"}</definedName>
    <definedName name="Valuation_4_1">{"Term Sheet",#N/A,FALSE,"Term Sheet";"Value Summary",#N/A,FALSE,"Value Sum";"Debt Coverage",#N/A,FALSE,"Debt Coverage"}</definedName>
    <definedName name="Valuation_4_2">{"Term Sheet",#N/A,FALSE,"Term Sheet";"Value Summary",#N/A,FALSE,"Value Sum";"Debt Coverage",#N/A,FALSE,"Debt Coverage"}</definedName>
    <definedName name="Valuation_4_3">{"Term Sheet",#N/A,FALSE,"Term Sheet";"Value Summary",#N/A,FALSE,"Value Sum";"Debt Coverage",#N/A,FALSE,"Debt Coverage"}</definedName>
    <definedName name="Valuation_4_4">{"Term Sheet",#N/A,FALSE,"Term Sheet";"Value Summary",#N/A,FALSE,"Value Sum";"Debt Coverage",#N/A,FALSE,"Debt Coverage"}</definedName>
    <definedName name="Valuation_4_5">{"Term Sheet",#N/A,FALSE,"Term Sheet";"Value Summary",#N/A,FALSE,"Value Sum";"Debt Coverage",#N/A,FALSE,"Debt Coverage"}</definedName>
    <definedName name="Valuation_5">{"Term Sheet",#N/A,FALSE,"Term Sheet";"Value Summary",#N/A,FALSE,"Value Sum";"Debt Coverage",#N/A,FALSE,"Debt Coverage"}</definedName>
    <definedName name="Valuation_5_1">{"Term Sheet",#N/A,FALSE,"Term Sheet";"Value Summary",#N/A,FALSE,"Value Sum";"Debt Coverage",#N/A,FALSE,"Debt Coverage"}</definedName>
    <definedName name="Valuation_5_2">{"Term Sheet",#N/A,FALSE,"Term Sheet";"Value Summary",#N/A,FALSE,"Value Sum";"Debt Coverage",#N/A,FALSE,"Debt Coverage"}</definedName>
    <definedName name="Valuation_5_3">{"Term Sheet",#N/A,FALSE,"Term Sheet";"Value Summary",#N/A,FALSE,"Value Sum";"Debt Coverage",#N/A,FALSE,"Debt Coverage"}</definedName>
    <definedName name="Valuation_5_4">{"Term Sheet",#N/A,FALSE,"Term Sheet";"Value Summary",#N/A,FALSE,"Value Sum";"Debt Coverage",#N/A,FALSE,"Debt Coverage"}</definedName>
    <definedName name="Valuation_5_5">{"Term Sheet",#N/A,FALSE,"Term Sheet";"Value Summary",#N/A,FALSE,"Value Sum";"Debt Coverage",#N/A,FALSE,"Debt Coverage"}</definedName>
    <definedName name="Valuation_FooterType">"INTERNAL"</definedName>
    <definedName name="ValuationBAAMultiple">#REF!</definedName>
    <definedName name="value">#REF!</definedName>
    <definedName name="Value_Created_Plug">#REF!</definedName>
    <definedName name="Value_Creation_Plug">#REF!</definedName>
    <definedName name="Value_Creation_Plug_Gov">#REF!</definedName>
    <definedName name="Values">#REF!</definedName>
    <definedName name="Values_Entered">IF(Loan_Amount*Interest_Rate*Loan_Years*Loan_Start&gt;0,1,0)</definedName>
    <definedName name="VANHIndex">"O"</definedName>
    <definedName name="Var">#REF!</definedName>
    <definedName name="var_LastActiveConnectionID">"-1"</definedName>
    <definedName name="var_LastActiveConnectionUsesPVSAutoConnect">"False"</definedName>
    <definedName name="VarAnalysis">#REF!</definedName>
    <definedName name="Varanalysis2001">{#N/A,#N/A,FALSE,"BalSheet 0899";#N/A,#N/A,FALSE,"ytdpl899";#N/A,#N/A,FALSE,"Aug PL";#N/A,#N/A,FALSE,"Minority Int";#N/A,#N/A,FALSE,"Equity Roll Forward";#N/A,#N/A,FALSE,"Book Equity Test"}</definedName>
    <definedName name="VAResources">#REF!</definedName>
    <definedName name="Variance">{"ACI IS",#N/A,FALSE,"ACI - IS";"ACI BS",#N/A,FALSE,"ACI - BS";"ACI Detail IS",#N/A,FALSE,"ACI - Detail IS";"ACI Detail IS Supplemental Info",#N/A,FALSE,"ACI - Detail IS";"ACI Monthly 1999",#N/A,FALSE,"ACI Monthly";"ACI Monthly 1998",#N/A,FALSE,"ACI Monthly";"ACI Monthly 1997",#N/A,FALSE,"ACI Monthly"}</definedName>
    <definedName name="VAT">#REF!</definedName>
    <definedName name="vatrate">#REF!</definedName>
    <definedName name="vbcgfxtrxgdfxxutrxu">{"Recap",#N/A,TRUE,"POS";"Monthly",#N/A,TRUE,"POS";"YTD",#N/A,TRUE,"POS"}</definedName>
    <definedName name="vbcz">#REF!</definedName>
    <definedName name="vbFinStatsLive">#REF!</definedName>
    <definedName name="vbFinStatsSaved">#REF!</definedName>
    <definedName name="vbh">#REF!</definedName>
    <definedName name="vbhg">{#N/A,#N/A,FALSE,"Aging Summary";#N/A,#N/A,FALSE,"Ratio Analysis";#N/A,#N/A,FALSE,"Test 120 Day Accts";#N/A,#N/A,FALSE,"Tickmarks"}</definedName>
    <definedName name="vbhj">{#N/A,"PURCHM",FALSE,"Business Analysis";#N/A,"SPADD",FALSE,"Business Analysis"}</definedName>
    <definedName name="vbn">{#N/A,#N/A,FALSE,"Aging Summary";#N/A,#N/A,FALSE,"Ratio Analysis";#N/A,#N/A,FALSE,"Test 120 Day Accts";#N/A,#N/A,FALSE,"Tickmarks"}</definedName>
    <definedName name="vbnm">{"net assets",#N/A,FALSE,"summary";"asset turnover",#N/A,FALSE,"summary";"orona",#N/A,FALSE,"summary"}</definedName>
    <definedName name="vbrg">{"'100'!$A$1:$M$83"}</definedName>
    <definedName name="VBVBVB">{#N/A,#N/A,FALSE,"Aging Summary";#N/A,#N/A,FALSE,"Ratio Analysis";#N/A,#N/A,FALSE,"Test 120 Day Accts";#N/A,#N/A,FALSE,"Tickmarks"}</definedName>
    <definedName name="vbvbvbv">{#N/A,#N/A,FALSE,"Rohstoffnotierungen";#N/A,#N/A,FALSE,"Umsatz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vbvn">"c116"</definedName>
    <definedName name="vcd">{"Headcount Worksheet",#N/A,FALSE,"HEADCOUNT"}</definedName>
    <definedName name="vcfcdfgcfxdx">{"Recap",#N/A,TRUE,"POS";"Monthly",#N/A,TRUE,"POS";"YTD",#N/A,TRUE,"POS"}</definedName>
    <definedName name="vcfctrdsutxdxufdxvvcgc">{#N/A,#N/A,FALSE,"Sheet1"}</definedName>
    <definedName name="vcfd">{"Cover",#N/A,FALSE,"Cover";"Key Issues",#N/A,FALSE,"Key Issues";"External Trends",#N/A,FALSE,"External Trends";"Internal Trends",#N/A,FALSE,"Internal Trends";"Scorecard",#N/A,FALSE,"Scorecard V2";"Action Plans 1",#N/A,FALSE,"Action Plan Summary";"Action Plans 2",#N/A,FALSE,"Action Plan Summary";"FullPL",#N/A,FALSE,"Profit &amp; Loss Statement";"splitpl",#N/A,FALSE,"Profit &amp; Loss Statement";"Summary Capex",#N/A,FALSE,"summary capex";"Capex Detail",#N/A,FALSE,"capex detail";"Riskopps",#N/A,FALSE,"Risks&amp;Opps";"Major Factors",#N/A,FALSE,"Major Factors (2)"}</definedName>
    <definedName name="vchgcof">{"Recap",#N/A,TRUE,"POS";"Monthly",#N/A,TRUE,"POS";"YTD",#N/A,TRUE,"POS"}</definedName>
    <definedName name="VCLS">#REF!</definedName>
    <definedName name="VCLStock">#REF!</definedName>
    <definedName name="vcn">{#N/A,#N/A,FALSE,"SMT1";#N/A,#N/A,FALSE,"SMT2";#N/A,#N/A,FALSE,"Summary";#N/A,#N/A,FALSE,"Graphs";#N/A,#N/A,FALSE,"4 Panel"}</definedName>
    <definedName name="vcncvnc">#REF!</definedName>
    <definedName name="vcncvncnb">#REF!</definedName>
    <definedName name="VCONSOLID">TRUE</definedName>
    <definedName name="VCords">#REF!</definedName>
    <definedName name="vcv">{#N/A,#N/A,FALSE,"Aging Summary";#N/A,#N/A,FALSE,"Ratio Analysis";#N/A,#N/A,FALSE,"Test 120 Day Accts";#N/A,#N/A,FALSE,"Tickmarks"}</definedName>
    <definedName name="vcvc">{"Polymers Details",#N/A,FALSE,"Current Yr";"Polymer Details",#N/A,FALSE,"Budget";"Polymer Details",#N/A,FALSE,"Prior Year"}</definedName>
    <definedName name="vcvcv">{#N/A,#N/A,FALSE,"Umsatz EO BP";#N/A,#N/A,FALSE,"Umsatz EO OP";#N/A,#N/A,FALSE,"ER EO BP";#N/A,#N/A,FALSE,"ER EO OP";#N/A,#N/A,FALSE,"EA EO (2)";#N/A,#N/A,FALSE,"EA EO";#N/A,#N/A,FALSE,"EA EO (3)";#N/A,#N/A,FALSE,"EA EO (4)";#N/A,#N/A,FALSE,"KA EO  (2)";#N/A,#N/A,FALSE,"KA EO";#N/A,#N/A,FALSE,"KA EO  (3)";#N/A,#N/A,FALSE,"KA EO (4)"}</definedName>
    <definedName name="vcx">{"YD PACKAGE",#N/A,FALSE,"YTD"}</definedName>
    <definedName name="vcxb">{#N/A,#N/A,FALSE,"Table of Contents";#N/A,#N/A,FALSE,"Overview";#N/A,#N/A,FALSE,"Data"}</definedName>
    <definedName name="vcxdffxcutxuccvc">{#N/A,#N/A,FALSE,"Sheet1"}</definedName>
    <definedName name="vcxf">#REF!</definedName>
    <definedName name="vcxv">#REF!</definedName>
    <definedName name="vcxxc">#REF!</definedName>
    <definedName name="vcxz">{"ELIM_YTD",#N/A,FALSE,"EES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vczx">{"'Grill_Objective'!$A$1:$AF$101"}</definedName>
    <definedName name="vczxdf">#REF!</definedName>
    <definedName name="VDRCapSpend">{"one",#N/A,TRUE,"Alaska";"two",#N/A,TRUE,"Alaska";"three",#N/A,TRUE,"Alaska";"four",#N/A,TRUE,"Alaska"}</definedName>
    <definedName name="VDRCOGS">{"histincome",#N/A,FALSE,"hyfins";"closing balance",#N/A,FALSE,"hyfins"}</definedName>
    <definedName name="vdrfvw">#REF!</definedName>
    <definedName name="vdrfvw_1">#REF!</definedName>
    <definedName name="VDROpEx">{"fis.dbo.r1_datasum"}</definedName>
    <definedName name="ve">{"Olk by Qtr Full",#N/A,FALSE,"Tot PalmPalm";"Olk by Qtr Full",#N/A,FALSE,"Tot Device";"Olk by Qtr Full",#N/A,FALSE,"Platform";"Olk by Qtr Full",#N/A,FALSE,"Palm.Net";"Olk by Qtr Full",#N/A,FALSE,"Elim"}</definedName>
    <definedName name="vein">#REF!</definedName>
    <definedName name="vend_irr_calc">#REF!</definedName>
    <definedName name="vend_irr_firstpaste">#REF!</definedName>
    <definedName name="vend_moneyM_calc">#REF!</definedName>
    <definedName name="vend_moneyM_paste">#REF!</definedName>
    <definedName name="Vendor_Item_Number">#REF!</definedName>
    <definedName name="ver.xls">{"title",#N/A,TRUE,"Summary Budget";"Rental Income",#N/A,TRUE,"Summary Budget";"Current Escalations",#N/A,TRUE,"Summary Budget";"Prior Year Escalations",#N/A,TRUE,"Summary Budget";"Storage Rent",#N/A,TRUE,"Summary Budget";"Parking Rent",#N/A,TRUE,"Summary Budget";"Gross Up",#N/A,TRUE,"Summary Budget";"Income",#N/A,TRUE,"Summary Budget";"Operating Expenses",#N/A,TRUE,"Summary Budget";"Capital Expenses",#N/A,TRUE,"Summary Budget";"Leasing Expenses",#N/A,TRUE,"Summary Budget";"Electrical Expense",#N/A,TRUE,"Summary Budget"}</definedName>
    <definedName name="VERLUCRO">{FALSE,FALSE,-1.25,-15.5,484.5,278.25,FALSE,FALSE,TRUE,FALSE,0,1,#N/A,1106,#N/A,12.4059405940594,23.2666666666667,1,FALSE,FALSE,3,TRUE,1,FALSE,100,"Swvu.VERLUCRO.","ACwvu.VERLUCRO.",#N/A,FALSE,FALSE,0,0,0,0,1,"","",TRUE,FALSE,FALSE,FALSE,1,95,#N/A,#N/A,FALSE,FALSE,FALSE,FALSE,FALSE,FALSE,FALSE,1,65532,65532,FALSE,FALSE,TRUE,TRUE,TRUE}</definedName>
    <definedName name="verryblue">#REF!</definedName>
    <definedName name="Version">1.37</definedName>
    <definedName name="Version_Nbr">1</definedName>
    <definedName name="versionno">"1.0"</definedName>
    <definedName name="VersionNumber">"4.8.6997"</definedName>
    <definedName name="VEXPORT">TRUE</definedName>
    <definedName name="vf">{#N/A,"PURADD",FALSE,"Business Analysis";#N/A,"PURSPP",FALSE,"Business Analysis";#N/A,"CTGIND",FALSE,"Business Analysis";#N/A,"PURCHM",FALSE,"Business Analysis";#N/A,"SPADD",FALSE,"Business Analysis";#N/A,"EPOXY",FALSE,"Business Analysis";#N/A,"PURPER",FALSE,"Business Analysis"}</definedName>
    <definedName name="vfcd">{"QTD",#N/A,FALSE,"SUM"}</definedName>
    <definedName name="vfdz">#REF!</definedName>
    <definedName name="vffsfs">{#N/A,#N/A,TRUE,"Basic";#N/A,#N/A,TRUE,"EXT-TABLE";#N/A,#N/A,TRUE,"STEEL";#N/A,#N/A,TRUE,"INT-Table";#N/A,#N/A,TRUE,"STEEL";#N/A,#N/A,TRUE,"Door"}</definedName>
    <definedName name="vfhy">{"GENERALH2",#N/A,FALSE,"CM"}</definedName>
    <definedName name="VG">{#N/A,#N/A,FALSE,"Aging Summary";#N/A,#N/A,FALSE,"Ratio Analysis";#N/A,#N/A,FALSE,"Test 120 Day Accts";#N/A,#N/A,FALSE,"Tickmarks"}</definedName>
    <definedName name="vgbh">{#N/A,#N/A,FALSE,"SUMMARY";#N/A,#N/A,FALSE,"DETAIL";#N/A,#N/A,FALSE,"VARIANCE"}</definedName>
    <definedName name="vgdfg">#REF!</definedName>
    <definedName name="vgf">{"GENERALH2",#N/A,FALSE,"CM"}</definedName>
    <definedName name="vghkiihy">{#N/A,#N/A,FALSE,"Aging Summary";#N/A,#N/A,FALSE,"Ratio Analysis";#N/A,#N/A,FALSE,"Test 120 Day Accts";#N/A,#N/A,FALSE,"Tickmarks"}</definedName>
    <definedName name="vhcmth2">{"pages345",#N/A,FALSE,"group and company";"page1920",#N/A,FALSE,"glass grp";"page21",#N/A,FALSE,"glass and marbleine";"page2223",#N/A,FALSE,"wood grp "}</definedName>
    <definedName name="vhcytd2">{"pages345",#N/A,FALSE,"group and company";"page1920",#N/A,FALSE,"glass grp";"page21",#N/A,FALSE,"glass and marbleine";"page2223",#N/A,FALSE,"wood grp "}</definedName>
    <definedName name="vhcytdebitda">{"pages345",#N/A,FALSE,"group and company";"page1920",#N/A,FALSE,"glass grp";"page21",#N/A,FALSE,"glass and marbleine";"page2223",#N/A,FALSE,"wood grp "}</definedName>
    <definedName name="VHGF">{#N/A,#N/A,FALSE,"PERSONAL"}</definedName>
    <definedName name="vhgvougoty">{"1",#N/A,FALSE,"Presentation Sheet";"2",#N/A,FALSE,"Presentation Sheet";"3",#N/A,FALSE,"Presentation Sheet";"4",#N/A,FALSE,"Presentation Sheet";"5",#N/A,FALSE,"Presentation Sheet";"6",#N/A,FALSE,"Presentation Sheet";"7",#N/A,FALSE,"Presentation Sheet";"8",#N/A,FALSE,"Presentation Sheet";"9",#N/A,FALSE,"Presentation Sheet";"10",#N/A,FALSE,"Presentation Sheet";"11",#N/A,FALSE,"Presentation Sheet";"12",#N/A,FALSE,"Presentation Sheet";"13",#N/A,FALSE,"Presentation Sheet";"14",#N/A,FALSE,"Presentation Sheet"}</definedName>
    <definedName name="vhj">{#N/A,#N/A,FALSE,"Aging Summary";#N/A,#N/A,FALSE,"Ratio Analysis";#N/A,#N/A,FALSE,"Test 120 Day Accts";#N/A,#N/A,FALSE,"Tickmarks"}</definedName>
    <definedName name="vhjjkvkvgklvglk">#REF!</definedName>
    <definedName name="vhjk">#REF!</definedName>
    <definedName name="VHKCVHKVKCH">#REF!</definedName>
    <definedName name="VHKVHKCVHKVHKCVHK">#REF!</definedName>
    <definedName name="Viastar">#REF!</definedName>
    <definedName name="victor">{"multiple",#N/A,FALSE,"client";"margins",#N/A,FALSE,"client";"data",#N/A,FALSE,"client"}</definedName>
    <definedName name="VIEW_2">#REF!</definedName>
    <definedName name="VIEW_3">#REF!</definedName>
    <definedName name="VIEW_4">#REF!</definedName>
    <definedName name="VIEW_5">#REF!</definedName>
    <definedName name="vigviygcf">{#N/A,#N/A,FALSE,"Sheet1"}</definedName>
    <definedName name="vini">{"TotalGeralDespesasPorArea",#N/A,FALSE,"VinculosAccessEfetivo"}</definedName>
    <definedName name="virus?">{#N/A,#N/A,FALSE,"Market Share";#N/A,#N/A,FALSE,"dcf";#N/A,#N/A,FALSE,"Base"}</definedName>
    <definedName name="Virus2">{#N/A,#N/A,FALSE,"Market Share";#N/A,#N/A,FALSE,"dcf";#N/A,#N/A,FALSE,"Base"}</definedName>
    <definedName name="virus3">{#N/A,#N/A,FALSE,"Market Share";#N/A,#N/A,FALSE,"dcf";#N/A,#N/A,FALSE,"Base"}</definedName>
    <definedName name="virus4">{#N/A,#N/A,FALSE,"Market Share";#N/A,#N/A,FALSE,"dcf";#N/A,#N/A,FALSE,"Base"}</definedName>
    <definedName name="virus5">{#N/A,#N/A,FALSE,"Market Share";#N/A,#N/A,FALSE,"dcf";#N/A,#N/A,FALSE,"Base"}</definedName>
    <definedName name="virus6">{#N/A,#N/A,FALSE,"Market Share";#N/A,#N/A,FALSE,"dcf";#N/A,#N/A,FALSE,"Base"}</definedName>
    <definedName name="visits">{"'Customer Support Trends'!$A$1:$AB$13"}</definedName>
    <definedName name="VisRpt">#REF!</definedName>
    <definedName name="vistis2">{"'Customer Support Trends'!$A$1:$AB$13"}</definedName>
    <definedName name="vk">{"bs",#N/A,FALSE,"SCF"}</definedName>
    <definedName name="VKKVHHK">#REF!</definedName>
    <definedName name="vl">{"bs",#N/A,FALSE,"SCF"}</definedName>
    <definedName name="vn.2">{#N/A,#N/A,FALSE,"KA CH  (2)"}</definedName>
    <definedName name="vn.9">{#N/A,#N/A,FALSE,"Umsatz CH";#N/A,#N/A,FALSE,"ER CH";#N/A,#N/A,FALSE,"EA CH (2) ";#N/A,#N/A,FALSE,"EA CH";#N/A,#N/A,FALSE,"EA CH (3) ";#N/A,#N/A,FALSE,"EA CH (4)";#N/A,#N/A,FALSE,"KA CH";#N/A,#N/A,FALSE,"KA CH  (2)";#N/A,#N/A,FALSE,"KA CH  (3)";#N/A,#N/A,FALSE,"KA CH (4)"}</definedName>
    <definedName name="vnbs">{"FCB_ALL",#N/A,FALSE,"FCB"}</definedName>
    <definedName name="VNV">#REF!</definedName>
    <definedName name="vo">#REF!</definedName>
    <definedName name="VoIP">{"'Staffing and  Mail Volume'!$A$1:$J$19"}</definedName>
    <definedName name="vol">"Chart 9"</definedName>
    <definedName name="VOLENERGY">#REF!</definedName>
    <definedName name="VOLHAL">#REF!</definedName>
    <definedName name="VOLMINING">#REF!</definedName>
    <definedName name="VOLOFS">#REF!</definedName>
    <definedName name="VOLSLB">#REF!</definedName>
    <definedName name="Volume_Lbs">#REF!</definedName>
    <definedName name="Volume_Tons">#REF!</definedName>
    <definedName name="Volumes_table">#REF!</definedName>
    <definedName name="vqzgeqb">{#N/A,#N/A,FALSE,"600606";#N/A,#N/A,FALSE,"600604";#N/A,#N/A,FALSE,"601302";#N/A,#N/A,FALSE,"346B0001046";#N/A,#N/A,FALSE,"231B0000146";#N/A,#N/A,FALSE,"221B0001040";#N/A,#N/A,FALSE,"3081300";#N/A,#N/A,FALSE,"813B0000546";#N/A,#N/A,FALSE,"3082800";#N/A,#N/A,FALSE,"828B0000546";#N/A,#N/A,FALSE,"838B0000544";#N/A,#N/A,FALSE,"714A0000206";#N/A,#N/A,FALSE,"3071400";#N/A,#N/A,FALSE,"3071500";#N/A,#N/A,FALSE,"715A0000206";#N/A,#N/A,FALSE,"3074100";#N/A,#N/A,FALSE,"3074150";#N/A,#N/A,FALSE,"741A0000346";#N/A,#N/A,FALSE,"3056030";#N/A,#N/A,FALSE,"3156058";#N/A,#N/A,FALSE,"356058";#N/A,#N/A,FALSE,"351201";#N/A,#N/A,FALSE,"351115"}</definedName>
    <definedName name="vr">{"Results Worksheets",#N/A,FALSE,"RESULTS"}</definedName>
    <definedName name="vrevrdvsfdvfd">#REF!</definedName>
    <definedName name="vrvre">{"adj95mult",#N/A,FALSE,"COMPCO";"adj95est",#N/A,FALSE,"COMPCO"}</definedName>
    <definedName name="vsdkfj">{"bs",#N/A,FALSE,"SCF"}</definedName>
    <definedName name="vslv">{"bs",#N/A,FALSE,"SCF"}</definedName>
    <definedName name="vsr">{"FCB_ALL",#N/A,FALSE,"FCB"}</definedName>
    <definedName name="vsv">{"comp",#N/A,FALSE,"SPEC";"footnotes",#N/A,FALSE,"SPEC"}</definedName>
    <definedName name="vt_abbreviated">#REF!</definedName>
    <definedName name="vt_acpertb">#REF!</definedName>
    <definedName name="vt_allactb">#REF!</definedName>
    <definedName name="vt_allsecttb">#REF!</definedName>
    <definedName name="vt_autohide">#REF!</definedName>
    <definedName name="vt_autohidelast">#REF!</definedName>
    <definedName name="vt_AutoHideOs">#REF!</definedName>
    <definedName name="vt_autoreeval">#REF!</definedName>
    <definedName name="vt_balancesgot">#REF!</definedName>
    <definedName name="vt_BreakNum">#REF!</definedName>
    <definedName name="vt_compdate">#REF!</definedName>
    <definedName name="vt_comphidden">#REF!</definedName>
    <definedName name="vt_compprompt">#REF!</definedName>
    <definedName name="vt_compset">#REF!</definedName>
    <definedName name="vt_Confirm">#REF!</definedName>
    <definedName name="vt_curamtdia">#REF!</definedName>
    <definedName name="vt_curamttb">#REF!</definedName>
    <definedName name="vt_curdepdia">#REF!</definedName>
    <definedName name="vt_curdeptb">#REF!</definedName>
    <definedName name="vt_datetb">#REF!</definedName>
    <definedName name="vt_dblclick">#REF!</definedName>
    <definedName name="vt_decplaces">#REF!</definedName>
    <definedName name="vt_divider">#REF!</definedName>
    <definedName name="vt_helpid">#REF!</definedName>
    <definedName name="vt_lastboxno">#REF!</definedName>
    <definedName name="vt_linkhelpid">#REF!</definedName>
    <definedName name="vt_manualentry">#REF!</definedName>
    <definedName name="vt_manualhelpid">#REF!</definedName>
    <definedName name="vt_msggiven">#REF!</definedName>
    <definedName name="vt_NoBreakOs">#REF!</definedName>
    <definedName name="vt_nsect">#REF!</definedName>
    <definedName name="vt_printgroup">#REF!</definedName>
    <definedName name="vt_printgroupabb">#REF!</definedName>
    <definedName name="vt_recalc">#REF!</definedName>
    <definedName name="vt_SchA">#REF!</definedName>
    <definedName name="vt_SchB">#REF!</definedName>
    <definedName name="vt_SchC">#REF!</definedName>
    <definedName name="vt_SchD">#REF!</definedName>
    <definedName name="vt_showcontents">#REF!</definedName>
    <definedName name="vt_statacs">#REF!</definedName>
    <definedName name="vt_TBAid">#REF!</definedName>
    <definedName name="vt_TBBals">#REF!</definedName>
    <definedName name="vt_TBBid">#REF!</definedName>
    <definedName name="vt_TBCid">#REF!</definedName>
    <definedName name="vt_TBDid">#REF!</definedName>
    <definedName name="vt_totallast">#REF!</definedName>
    <definedName name="vt_unitsdia">#REF!</definedName>
    <definedName name="vt_versionid">#REF!</definedName>
    <definedName name="vt_warnaboutacs">#REF!</definedName>
    <definedName name="VULIQ_NAMES_REVISION_DATE">40869.8079513889</definedName>
    <definedName name="vv">{"'SIVA Pricing Model'!$A$1:$F$39"}</definedName>
    <definedName name="VV_1">#REF!</definedName>
    <definedName name="VVa">{#N/A,#N/A,FALSE,"Aging Summary";#N/A,#N/A,FALSE,"Ratio Analysis";#N/A,#N/A,FALSE,"Test 120 Day Accts";#N/A,#N/A,FALSE,"Tickmarks"}</definedName>
    <definedName name="vvcrrr">#REF!</definedName>
    <definedName name="vvcv">#REF!</definedName>
    <definedName name="vvcvc">#REF!</definedName>
    <definedName name="vvcvxfv">{#N/A,#N/A,FALSE,"1.  Net Sales Growth";#N/A,#N/A,FALSE,"2.  Profit Plan Bridge";#N/A,#N/A,FALSE,"3.  FBG Reductions by Category";#N/A,#N/A,FALSE,"4.  PC Sales Cuts";#N/A,#N/A,FALSE,"5.  Current EPI Budget"}</definedName>
    <definedName name="vvhnju">{"'TG'!$A$1:$L$37"}</definedName>
    <definedName name="vvs">#REF!</definedName>
    <definedName name="vvs_1">#REF!</definedName>
    <definedName name="vvv">{"'SIVA Pricing Model'!$A$1:$F$39"}</definedName>
    <definedName name="vvv_1">#REF!</definedName>
    <definedName name="VVVV">{#N/A,#N/A,FALSE,"Aging Summary";#N/A,#N/A,FALSE,"Ratio Analysis";#N/A,#N/A,FALSE,"Test 120 Day Accts";#N/A,#N/A,FALSE,"Tickmarks"}</definedName>
    <definedName name="vvvv_1">#REF!</definedName>
    <definedName name="vvvvv">#REF!</definedName>
    <definedName name="vvvvv_1">#REF!</definedName>
    <definedName name="vvvvvv">#REF!</definedName>
    <definedName name="vvvvvv_1">#REF!</definedName>
    <definedName name="vvvvvvv">#REF!</definedName>
    <definedName name="vvvvvvv_1">#REF!</definedName>
    <definedName name="vvvvvvvv">#REF!</definedName>
    <definedName name="vvvvvvvv_1">#REF!</definedName>
    <definedName name="vvvvvvvvv">#REF!</definedName>
    <definedName name="vvvvvvvvv_1">#REF!</definedName>
    <definedName name="vvvvvvvvvv">{"net assets",#N/A,FALSE,"summary";"asset turnover",#N/A,FALSE,"summary";"orona",#N/A,FALSE,"summary"}</definedName>
    <definedName name="vvvvvvvvvv_1">#REF!</definedName>
    <definedName name="vwew32">{"Assumptions",#N/A,TRUE,"Assumptions";"Income",#N/A,TRUE,"Income";"Balance",#N/A,TRUE,"Balance"}</definedName>
    <definedName name="vxxd">{#N/A,#N/A,TRUE,"Bal_sht_98";#N/A,#N/A,TRUE,"P&amp;L_act_98";#N/A,#N/A,TRUE,"CASHFLOW98";#N/A,#N/A,TRUE,"Custsale";#N/A,#N/A,TRUE,"Prodsale"}</definedName>
    <definedName name="vz">{"detail",#N/A,FALSE,"mfg";"summary",#N/A,FALSE,"mfg"}</definedName>
    <definedName name="VZDX">{#N/A,#N/A,TRUE,"BS";#N/A,#N/A,TRUE,"PL_10K";#N/A,#N/A,TRUE,"SOE";#N/A,#N/A,TRUE,"SCF";#N/A,#N/A,TRUE,"SFD 5 YRS 10k";#N/A,#N/A,TRUE,"Table 1 Annual 10K";#N/A,#N/A,TRUE,"Tables 2 to 3 PL";#N/A,#N/A,TRUE,"Table 4";#N/A,#N/A,TRUE,"Table 5";#N/A,#N/A,TRUE,"Table 6 to 7 - Liab Cap";#N/A,#N/A,TRUE,"Tables 8  LNS TO 10 ALLL";#N/A,#N/A,TRUE,"Tables 11 to 12 non performing ";#N/A,#N/A,TRUE,"Table 13 10K SFD by Quarter"}</definedName>
    <definedName name="vzdxf">#REF!</definedName>
    <definedName name="vzfvsdfsefs">{#N/A,#N/A,FALSE,"Sheet1"}</definedName>
    <definedName name="vzssw">{#N/A,#N/A,FALSE,"Projections";#N/A,#N/A,FALSE,"Acq Mult";#N/A,#N/A,FALSE,"TWER Mult";#N/A,#N/A,FALSE,"DCF EBITDA";#N/A,#N/A,FALSE,"DCF EBIT";#N/A,#N/A,FALSE,"Debt Accr";#N/A,#N/A,FALSE,"Stock Accr";#N/A,#N/A,FALSE,"Debt Stock Accr";#N/A,#N/A,FALSE,"Accr Dil Sensi"}</definedName>
    <definedName name="vzx">{"mgmt forecast",#N/A,FALSE,"Mgmt Forecast";"dcf table",#N/A,FALSE,"Mgmt Forecast";"sensitivity",#N/A,FALSE,"Mgmt Forecast";"table inputs",#N/A,FALSE,"Mgmt Forecast";"calculations",#N/A,FALSE,"Mgmt Forecast"}</definedName>
    <definedName name="w">{#N/A,#N/A,FALSE,"Assessment";#N/A,#N/A,FALSE,"Staffing";#N/A,#N/A,FALSE,"Hires";#N/A,#N/A,FALSE,"Assumptions"}</definedName>
    <definedName name="w.dcf.">{"mgmt forecast",#N/A,FALSE,"Mgmt Forecast";"dcf table",#N/A,FALSE,"Mgmt Forecast";"sensitivity",#N/A,FALSE,"Mgmt Forecast";"table inputs",#N/A,FALSE,"Mgmt Forecast";"calculations",#N/A,FALSE,"Mgmt Forecast"}</definedName>
    <definedName name="w.forecast">#REF!</definedName>
    <definedName name="w.l">{#N/A,#N/A,FALSE,"Umsatz HM";#N/A,#N/A,FALSE,"ER HM";#N/A,#N/A,FALSE,"EA HM  (2)";#N/A,#N/A,FALSE,"EA HM ";#N/A,#N/A,FALSE,"EA HM  (4)";#N/A,#N/A,FALSE,"EA HM  (3)";#N/A,#N/A,FALSE,"KA HM  (2)";#N/A,#N/A,FALSE,"KA HM";#N/A,#N/A,FALSE,"KA HM  (3)";#N/A,#N/A,FALSE,"KA HM (4)"}</definedName>
    <definedName name="w.O.2">{"DCF","UPSIDE CASE",FALSE,"Sheet1";"DCF","BASE CASE",FALSE,"Sheet1";"DCF","DOWNSIDE CASE",FALSE,"Sheet1"}</definedName>
    <definedName name="w.P.2">#REF!</definedName>
    <definedName name="w.t.23">#REF!</definedName>
    <definedName name="w.T.D.2">#REF!</definedName>
    <definedName name="w.w.3">#REF!</definedName>
    <definedName name="W_1">#REF!</definedName>
    <definedName name="W_Critical">#REF!</definedName>
    <definedName name="W_Critical_Lab">#REF!</definedName>
    <definedName name="W_Functioning">#REF!</definedName>
    <definedName name="W_Medium">#REF!</definedName>
    <definedName name="W_No_System">#REF!</definedName>
    <definedName name="W_Unknown">#REF!</definedName>
    <definedName name="w2f">{"QTD_LPO2N2",#N/A,FALSE,"QTD";"QTD_HYCO",#N/A,FALSE,"QTD";"QTD_LOUISIANA",#N/A,FALSE,"QTD";"QTD_GENERALH2",#N/A,FALSE,"QTD";"QTD_PACKAGE",#N/A,FALSE,"QTD";"QTD_PRS",#N/A,FALSE,"QTD";"QTD_OTHER",#N/A,FALSE,"QTD"}</definedName>
    <definedName name="w2r5">{"QTD_OTHER",#N/A,FALSE,"QTD"}</definedName>
    <definedName name="w3e">{#N/A,#N/A,FALSE,"Carterco"}</definedName>
    <definedName name="w45ty45t54">{"'Directory'!$A$72:$E$91"}</definedName>
    <definedName name="w45yu45hyh">{#N/A,#N/A,TRUE,"Acq-Ass";#N/A,#N/A,TRUE,"Acq-IS";#N/A,#N/A,TRUE,"Acq-BS";#N/A,#N/A,TRUE,"Acq-CF"}</definedName>
    <definedName name="w5y2367">{#N/A,#N/A,FALSE,"Projections";#N/A,#N/A,FALSE,"AccrDil";#N/A,#N/A,FALSE,"PurchPriMult";#N/A,#N/A,FALSE,"Mults7_13";#N/A,#N/A,FALSE,"Mkt Mults";#N/A,#N/A,FALSE,"Acq Mults";#N/A,#N/A,FALSE,"StockPrices";#N/A,#N/A,FALSE,"Prem Paid";#N/A,#N/A,FALSE,"DCF";#N/A,#N/A,FALSE,"AUTO";#N/A,#N/A,FALSE,"Relative Trading";#N/A,#N/A,FALSE,"Mkt Val";#N/A,#N/A,FALSE,"Acq Val"}</definedName>
    <definedName name="WA">{"OTHER FIC BURN SUMMARY",#N/A,FALSE,"othficburn"}</definedName>
    <definedName name="WACC">{#N/A,#N/A,TRUE,"Pro Forma";#N/A,#N/A,TRUE,"PF_Bal";#N/A,#N/A,TRUE,"PF_INC";#N/A,#N/A,TRUE,"CBE";#N/A,#N/A,TRUE,"SWK"}</definedName>
    <definedName name="WACC_in_perpetuity">#REF!</definedName>
    <definedName name="wacc1">{#N/A,#N/A,FALSE,"voz corporativa";#N/A,#N/A,FALSE,"Transmisión de datos";#N/A,#N/A,FALSE,"Videoconferencia";#N/A,#N/A,FALSE,"Correo electrónico";#N/A,#N/A,FALSE,"Correo de voz";#N/A,#N/A,FALSE,"Megafax";#N/A,#N/A,FALSE,"Edi";#N/A,#N/A,FALSE,"Internet";#N/A,#N/A,FALSE,"VSAT";#N/A,#N/A,FALSE,"ing ult. milla"}</definedName>
    <definedName name="WACC3">{"adj95mult",#N/A,FALSE,"COMPCO";"adj95est",#N/A,FALSE,"COMPCO"}</definedName>
    <definedName name="WACCtreenewco">#REF!</definedName>
    <definedName name="wae.2">{#N/A,#N/A,FALSE,"Umsatz CH";#N/A,#N/A,FALSE,"ER CH";#N/A,#N/A,FALSE,"EA CH (2) ";#N/A,#N/A,FALSE,"EA CH";#N/A,#N/A,FALSE,"EA CH (3) ";#N/A,#N/A,FALSE,"EA CH (4)";#N/A,#N/A,FALSE,"KA CH";#N/A,#N/A,FALSE,"KA CH  (2)";#N/A,#N/A,FALSE,"KA CH  (3)";#N/A,#N/A,FALSE,"KA CH (4)"}</definedName>
    <definedName name="wae.er_er.">{#N/A,#N/A,FALSE,"Umsatz EO BP";#N/A,#N/A,FALSE,"Umsatz EO OP";#N/A,#N/A,FALSE,"ER EO BP";#N/A,#N/A,FALSE,"ER EO OP";#N/A,#N/A,FALSE,"EA EO (2)";#N/A,#N/A,FALSE,"EA EO";#N/A,#N/A,FALSE,"EA EO (3)";#N/A,#N/A,FALSE,"EA EO (4)";#N/A,#N/A,FALSE,"KA EO  (2)";#N/A,#N/A,FALSE,"KA EO";#N/A,#N/A,FALSE,"KA EO  (3)";#N/A,#N/A,FALSE,"KA EO (4)"}</definedName>
    <definedName name="wafe">{"summary1",#N/A,TRUE,"Comps";"summary2",#N/A,TRUE,"Comps";"summary3",#N/A,TRUE,"Comps"}</definedName>
    <definedName name="wahk">{#N/A,#N/A,FALSE,"Aging Summary";#N/A,#N/A,FALSE,"Ratio Analysis";#N/A,#N/A,FALSE,"Test 120 Day Accts";#N/A,#N/A,FALSE,"Tickmarks"}</definedName>
    <definedName name="Waite">#REF!</definedName>
    <definedName name="Wal">#REF!</definedName>
    <definedName name="WalkYTDBudNEW">{"FIXVARIANCE",#N/A,FALSE,"COSTPHSE";"SOURCING",#N/A,FALSE,"COSTPHSE"}</definedName>
    <definedName name="Walmart">#REF!</definedName>
    <definedName name="wan">{"COMBINED",#N/A,FALSE,"BALANCE SHEET 2";"KRONE",#N/A,FALSE,"BALANCE SHEET 2";"INTERSYSTEMS",#N/A,FALSE,"BALANCE SHEET 2"}</definedName>
    <definedName name="wan_1">{"COMBINED",#N/A,FALSE,"BALANCE SHEET 2";"KRONE",#N/A,FALSE,"BALANCE SHEET 2";"INTERSYSTEMS",#N/A,FALSE,"BALANCE SHEET 2"}</definedName>
    <definedName name="waqtw">#REF!</definedName>
    <definedName name="waresd">{#N/A,#N/A,FALSE,"Aging Summary";#N/A,#N/A,FALSE,"Ratio Analysis";#N/A,#N/A,FALSE,"Test 120 Day Accts";#N/A,#N/A,FALSE,"Tickmarks"}</definedName>
    <definedName name="waresd_1">#REF!</definedName>
    <definedName name="waresda">{#N/A,#N/A,FALSE,"Aging Summary";#N/A,#N/A,FALSE,"Ratio Analysis";#N/A,#N/A,FALSE,"Test 120 Day Accts";#N/A,#N/A,FALSE,"Tickmarks"}</definedName>
    <definedName name="Warn">{#N/A,#N/A,FALSE,"Aging Summary";#N/A,#N/A,FALSE,"Ratio Analysis";#N/A,#N/A,FALSE,"Test 120 Day Accts";#N/A,#N/A,FALSE,"Tickmarks"}</definedName>
    <definedName name="Warrant">#REF!</definedName>
    <definedName name="WARZ">#REF!</definedName>
    <definedName name="was">{#N/A,#N/A,FALSE,"Sales Graph";#N/A,#N/A,FALSE,"BUC Graph";#N/A,#N/A,FALSE,"P&amp;L - YTD"}</definedName>
    <definedName name="was_1">#REF!</definedName>
    <definedName name="was_2">{#N/A,#N/A,FALSE,"Sales Graph";#N/A,#N/A,FALSE,"BUC Graph";#N/A,#N/A,FALSE,"P&amp;L - YTD"}</definedName>
    <definedName name="was_3">{#N/A,#N/A,FALSE,"Sales Graph";#N/A,#N/A,FALSE,"BUC Graph";#N/A,#N/A,FALSE,"P&amp;L - YTD"}</definedName>
    <definedName name="was_4">{#N/A,#N/A,FALSE,"Sales Graph";#N/A,#N/A,FALSE,"BUC Graph";#N/A,#N/A,FALSE,"P&amp;L - YTD"}</definedName>
    <definedName name="waterfal">#REF!</definedName>
    <definedName name="watermelon">#REF!</definedName>
    <definedName name="wavylws">{#N/A,#N/A,FALSE,"CONS-LIN";#N/A,#N/A,FALSE,"CONS-Analog";#N/A,#N/A,FALSE,"KXAN";#N/A,#N/A,FALSE,"WANE";#N/A,#N/A,FALSE,"WAVY";#N/A,#N/A,FALSE,"WISH";#N/A,#N/A,FALSE,"WNLO";#N/A,#N/A,FALSE,"WIVB";#N/A,#N/A,FALSE,"WLFI";#N/A,#N/A,FALSE,"WOOD";#N/A,#N/A,FALSE,"WTNH";#N/A,#N/A,FALSE,"WWLP";#N/A,#N/A,FALSE,"WWLP";#N/A,#N/A,FALSE,"WAPA";#N/A,#N/A,FALSE,"KNVA";#N/A,#N/A,FALSE,"WCTX";#N/A,#N/A,FALSE,"WXSP";#N/A,#N/A,FALSE,"WOTV";#N/A,#N/A,FALSE,"WVBT";#N/A,#N/A,FALSE,"WAND"}</definedName>
    <definedName name="wb">{#N/A,#N/A,FALSE,"Pharm";#N/A,#N/A,FALSE,"WWCM"}</definedName>
    <definedName name="wb_1">#REF!</definedName>
    <definedName name="wb_2">{#N/A,#N/A,FALSE,"Pharm";#N/A,#N/A,FALSE,"WWCM"}</definedName>
    <definedName name="wb_3">{#N/A,#N/A,FALSE,"Pharm";#N/A,#N/A,FALSE,"WWCM"}</definedName>
    <definedName name="wb_4">{#N/A,#N/A,FALSE,"Pharm";#N/A,#N/A,FALSE,"WWCM"}</definedName>
    <definedName name="wbh01m.BLinks">INDIRECT("FDSWMMA.XLM!mfs20.BHandler")</definedName>
    <definedName name="WBSOLN">"WBSOLN.PRN"</definedName>
    <definedName name="wc">{#N/A,#N/A,FALSE,"Pharm";#N/A,#N/A,FALSE,"WWCM"}</definedName>
    <definedName name="wc_1">#REF!</definedName>
    <definedName name="wc_2">{#N/A,#N/A,FALSE,"Pharm";#N/A,#N/A,FALSE,"WWCM"}</definedName>
    <definedName name="wc_3">{#N/A,#N/A,FALSE,"Pharm";#N/A,#N/A,FALSE,"WWCM"}</definedName>
    <definedName name="wc_4">{#N/A,#N/A,FALSE,"Pharm";#N/A,#N/A,FALSE,"WWCM"}</definedName>
    <definedName name="WC_days_in_period">#REF!</definedName>
    <definedName name="wcom">{"IS",#N/A,FALSE,"IS";"RPTIS",#N/A,FALSE,"RPTIS";"STATS",#N/A,FALSE,"STATS";"BS",#N/A,FALSE,"BS"}</definedName>
    <definedName name="wcom_1">{"orixcsc",#N/A,FALSE,"ORIX CSC";"orixcsc2",#N/A,FALSE,"ORIX CSC"}</definedName>
    <definedName name="wcom_1_1">{"orixcsc",#N/A,FALSE,"ORIX CSC";"orixcsc2",#N/A,FALSE,"ORIX CSC"}</definedName>
    <definedName name="wcom_1_2">{"orixcsc",#N/A,FALSE,"ORIX CSC";"orixcsc2",#N/A,FALSE,"ORIX CSC"}</definedName>
    <definedName name="wcom_1_3">{"orixcsc",#N/A,FALSE,"ORIX CSC";"orixcsc2",#N/A,FALSE,"ORIX CSC"}</definedName>
    <definedName name="wcom_1_4">{"orixcsc",#N/A,FALSE,"ORIX CSC";"orixcsc2",#N/A,FALSE,"ORIX CSC"}</definedName>
    <definedName name="wcom_1_5">{"orixcsc",#N/A,FALSE,"ORIX CSC";"orixcsc2",#N/A,FALSE,"ORIX CSC"}</definedName>
    <definedName name="wcom_2">{"orixcsc",#N/A,FALSE,"ORIX CSC";"orixcsc2",#N/A,FALSE,"ORIX CSC"}</definedName>
    <definedName name="wcom_2_1">{"orixcsc",#N/A,FALSE,"ORIX CSC";"orixcsc2",#N/A,FALSE,"ORIX CSC"}</definedName>
    <definedName name="wcom_2_2">{"orixcsc",#N/A,FALSE,"ORIX CSC";"orixcsc2",#N/A,FALSE,"ORIX CSC"}</definedName>
    <definedName name="wcom_2_3">{"orixcsc",#N/A,FALSE,"ORIX CSC";"orixcsc2",#N/A,FALSE,"ORIX CSC"}</definedName>
    <definedName name="wcom_2_4">{"orixcsc",#N/A,FALSE,"ORIX CSC";"orixcsc2",#N/A,FALSE,"ORIX CSC"}</definedName>
    <definedName name="wcom_2_5">{"orixcsc",#N/A,FALSE,"ORIX CSC";"orixcsc2",#N/A,FALSE,"ORIX CSC"}</definedName>
    <definedName name="wcom_3">{"orixcsc",#N/A,FALSE,"ORIX CSC";"orixcsc2",#N/A,FALSE,"ORIX CSC"}</definedName>
    <definedName name="wcom_3_1">{"orixcsc",#N/A,FALSE,"ORIX CSC";"orixcsc2",#N/A,FALSE,"ORIX CSC"}</definedName>
    <definedName name="wcom_3_2">{"orixcsc",#N/A,FALSE,"ORIX CSC";"orixcsc2",#N/A,FALSE,"ORIX CSC"}</definedName>
    <definedName name="wcom_3_3">{"orixcsc",#N/A,FALSE,"ORIX CSC";"orixcsc2",#N/A,FALSE,"ORIX CSC"}</definedName>
    <definedName name="wcom_3_4">{"orixcsc",#N/A,FALSE,"ORIX CSC";"orixcsc2",#N/A,FALSE,"ORIX CSC"}</definedName>
    <definedName name="wcom_3_5">{"orixcsc",#N/A,FALSE,"ORIX CSC";"orixcsc2",#N/A,FALSE,"ORIX CSC"}</definedName>
    <definedName name="wcom_4">{"orixcsc",#N/A,FALSE,"ORIX CSC";"orixcsc2",#N/A,FALSE,"ORIX CSC"}</definedName>
    <definedName name="wcom_4_1">{"orixcsc",#N/A,FALSE,"ORIX CSC";"orixcsc2",#N/A,FALSE,"ORIX CSC"}</definedName>
    <definedName name="wcom_4_2">{"orixcsc",#N/A,FALSE,"ORIX CSC";"orixcsc2",#N/A,FALSE,"ORIX CSC"}</definedName>
    <definedName name="wcom_4_3">{"orixcsc",#N/A,FALSE,"ORIX CSC";"orixcsc2",#N/A,FALSE,"ORIX CSC"}</definedName>
    <definedName name="wcom_4_4">{"orixcsc",#N/A,FALSE,"ORIX CSC";"orixcsc2",#N/A,FALSE,"ORIX CSC"}</definedName>
    <definedName name="wcom_4_5">{"orixcsc",#N/A,FALSE,"ORIX CSC";"orixcsc2",#N/A,FALSE,"ORIX CSC"}</definedName>
    <definedName name="wcom_5">{"orixcsc",#N/A,FALSE,"ORIX CSC";"orixcsc2",#N/A,FALSE,"ORIX CSC"}</definedName>
    <definedName name="wcom_5_1">{"orixcsc",#N/A,FALSE,"ORIX CSC";"orixcsc2",#N/A,FALSE,"ORIX CSC"}</definedName>
    <definedName name="wcom_5_2">{"orixcsc",#N/A,FALSE,"ORIX CSC";"orixcsc2",#N/A,FALSE,"ORIX CSC"}</definedName>
    <definedName name="wcom_5_3">{"orixcsc",#N/A,FALSE,"ORIX CSC";"orixcsc2",#N/A,FALSE,"ORIX CSC"}</definedName>
    <definedName name="wcom_5_4">{"orixcsc",#N/A,FALSE,"ORIX CSC";"orixcsc2",#N/A,FALSE,"ORIX CSC"}</definedName>
    <definedName name="wcom_5_5">{"orixcsc",#N/A,FALSE,"ORIX CSC";"orixcsc2",#N/A,FALSE,"ORIX CSC"}</definedName>
    <definedName name="wcrate">#REF!</definedName>
    <definedName name="WCRatio">#REF!</definedName>
    <definedName name="WCSWITCH">#REF!</definedName>
    <definedName name="wcy">{"YD PRS",#N/A,FALSE,"YTD"}</definedName>
    <definedName name="wd">{#N/A,#N/A,FALSE,"Averages";#N/A,#N/A,FALSE,"Lineup Costs";#N/A,#N/A,FALSE,"Grossed Cost";#N/A,#N/A,FALSE,"PPV";#N/A,#N/A,FALSE,"Avg. Cost"}</definedName>
    <definedName name="wdfg">{"P&amp;L",#N/A,FALSE,"P&amp;LPlan";"Cashflow",#N/A,FALSE,"Cash Flow";"Bal Sht",#N/A,FALSE,"Bal Sht";"Revenue",#N/A,FALSE,"Revenue";"Capital",#N/A,FALSE,"Capital";"Assumptions",#N/A,FALSE,"Assumptions";"G&amp;A",#N/A,FALSE,"G&amp;A";"Sales",#N/A,FALSE,"Sales";"Mktg",#N/A,FALSE,"Mktg";"R&amp;D",#N/A,FALSE,"R&amp;D";"Ttl Svc Cost",#N/A,FALSE,"TotalSvcCost";"Tech Sppt",#N/A,FALSE,"Tech Support";"Consulting",#N/A,FALSE,"Consulting";"Training",#N/A,FALSE,"Training"}</definedName>
    <definedName name="WDFW">#REF!</definedName>
    <definedName name="WDS">#REF!</definedName>
    <definedName name="we">{#N/A,#N/A,FALSE,"Pharm";#N/A,#N/A,FALSE,"WWCM"}</definedName>
    <definedName name="we.3">{#N/A,#N/A,FALSE,"PMW Gruppe 99_98";#N/A,#N/A,FALSE,"PMW KG 98_99";#N/A,#N/A,FALSE,"PMW Inc. 99_98";#N/A,#N/A,FALSE,"PMW VTECH 99_98";#N/A,#N/A,FALSE,"PMW Thail. 99_98";#N/A,#N/A,FALSE,"PMW Canada 99_98";#N/A,#N/A,FALSE,"Währungsabw. 99_98"}</definedName>
    <definedName name="we.gb.gg">{#N/A,#N/A,FALSE,"Umsatz HM";#N/A,#N/A,FALSE,"ER HM";#N/A,#N/A,FALSE,"EA HM  (2)";#N/A,#N/A,FALSE,"EA HM ";#N/A,#N/A,FALSE,"EA HM  (4)";#N/A,#N/A,FALSE,"EA HM  (3)";#N/A,#N/A,FALSE,"KA HM  (2)";#N/A,#N/A,FALSE,"KA HM";#N/A,#N/A,FALSE,"KA HM  (3)";#N/A,#N/A,FALSE,"KA HM (4)"}</definedName>
    <definedName name="we_1">#REF!</definedName>
    <definedName name="we_2">{#N/A,#N/A,FALSE,"Pharm";#N/A,#N/A,FALSE,"WWCM"}</definedName>
    <definedName name="we_3">{#N/A,#N/A,FALSE,"Pharm";#N/A,#N/A,FALSE,"WWCM"}</definedName>
    <definedName name="we_4">{#N/A,#N/A,FALSE,"Pharm";#N/A,#N/A,FALSE,"WWCM"}</definedName>
    <definedName name="we3x">{"QTD_LPO2N2",#N/A,FALSE,"QTD"}</definedName>
    <definedName name="WEA">{TRUE,TRUE,-1.25,-15.5,604.5,369,FALSE,FALSE,TRUE,TRUE,0,1,#N/A,91,#N/A,20.5555555555556,24.8571428571429,1,FALSE,FALSE,3,TRUE,1,FALSE,80,"Swvu.summary3.","ACwvu.summary3.",#N/A,FALSE,FALSE,0.5,0.5,0.5,0.5,2,"&amp;F","&amp;A&amp;RPage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eaadsf">{TRUE,TRUE,-1.25,-15.5,604.5,369,FALSE,FALSE,TRUE,TRUE,0,1,#N/A,91,#N/A,20.5555555555556,24.8571428571429,1,FALSE,FALSE,3,TRUE,1,FALSE,80,"Swvu.summary3.","ACwvu.summary3.",#N/A,FALSE,FALSE,0.5,0.5,0.5,0.5,2,"&amp;F","&amp;A&amp;RPage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eaw">{"YTD",#N/A,FALSE,"SUM"}</definedName>
    <definedName name="weawe">{"QTD_HYCO",#N/A,FALSE,"QTD"}</definedName>
    <definedName name="Web">#REF!</definedName>
    <definedName name="wec">{"ELIM_YTD",#N/A,FALSE,"EES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wecs">{"QTD_PRS",#N/A,FALSE,"QTD"}</definedName>
    <definedName name="wecsd">{"sales growth",#N/A,FALSE,"summary";"oper income",#N/A,FALSE,"summary";"oros rank",#N/A,FALSE,"summary";"net assets",#N/A,FALSE,"summary";"asset turnover",#N/A,FALSE,"summary";"orona",#N/A,FALSE,"summary"}</definedName>
    <definedName name="wed">#REF!</definedName>
    <definedName name="wed.2">{#N/A,#N/A,FALSE,"Rohstoffnotierungen";#N/A,#N/A,FALSE,"Umsatz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wed.3">{#N/A,#N/A,FALSE,"Rohstoffnotierungen";#N/A,#N/A,FALSE,"Umsatz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wed.5">{#N/A,#N/A,FALSE,"Rohstoffnotierungen";#N/A,#N/A,FALSE,"Umsatz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wedasf">{"inputs raw data",#N/A,TRUE,"INPUT"}</definedName>
    <definedName name="weds">{"overview",#N/A,FALSE,"summary";"net assets",#N/A,FALSE,"summary";"asset turnover",#N/A,FALSE,"summary";"orona",#N/A,FALSE,"summary"}</definedName>
    <definedName name="wee">{#N/A,#N/A,FALSE,"KA CH  (2)"}</definedName>
    <definedName name="Weekday1">#REF!</definedName>
    <definedName name="Weekday10">#REF!</definedName>
    <definedName name="Weekday11">#REF!</definedName>
    <definedName name="Weekday12">#REF!</definedName>
    <definedName name="Weekday13">#REF!</definedName>
    <definedName name="Weekday14">#REF!</definedName>
    <definedName name="Weekday15">#REF!</definedName>
    <definedName name="Weekday16">#REF!</definedName>
    <definedName name="Weekday17">#REF!</definedName>
    <definedName name="Weekday18">#REF!</definedName>
    <definedName name="Weekday19">#REF!</definedName>
    <definedName name="Weekday2">#REF!</definedName>
    <definedName name="Weekday20">#REF!</definedName>
    <definedName name="Weekday21">#REF!</definedName>
    <definedName name="Weekday22">#REF!</definedName>
    <definedName name="Weekday23">#REF!</definedName>
    <definedName name="Weekday24">#REF!</definedName>
    <definedName name="Weekday25">#REF!</definedName>
    <definedName name="Weekday26">#REF!</definedName>
    <definedName name="Weekday27">#REF!</definedName>
    <definedName name="Weekday28">#REF!</definedName>
    <definedName name="Weekday29">#REF!</definedName>
    <definedName name="Weekday3">#REF!</definedName>
    <definedName name="Weekday30">#REF!</definedName>
    <definedName name="Weekday31">#REF!</definedName>
    <definedName name="Weekday32">#REF!</definedName>
    <definedName name="Weekday33">#REF!</definedName>
    <definedName name="Weekday34">#REF!</definedName>
    <definedName name="Weekday35">#REF!</definedName>
    <definedName name="Weekday36">#REF!</definedName>
    <definedName name="Weekday37">#REF!</definedName>
    <definedName name="Weekday38">#REF!</definedName>
    <definedName name="Weekday39">#REF!</definedName>
    <definedName name="Weekday4">#REF!</definedName>
    <definedName name="Weekday40">#REF!</definedName>
    <definedName name="Weekday41">#REF!</definedName>
    <definedName name="Weekday42">#REF!</definedName>
    <definedName name="Weekday43">#REF!</definedName>
    <definedName name="Weekday44">#REF!</definedName>
    <definedName name="Weekday45">#REF!</definedName>
    <definedName name="Weekday46">#REF!</definedName>
    <definedName name="Weekday47">#REF!</definedName>
    <definedName name="Weekday48">#REF!</definedName>
    <definedName name="Weekday49">#REF!</definedName>
    <definedName name="Weekday5">#REF!</definedName>
    <definedName name="Weekday50">#REF!</definedName>
    <definedName name="Weekday51">#REF!</definedName>
    <definedName name="Weekday52">#REF!</definedName>
    <definedName name="Weekday53">#REF!</definedName>
    <definedName name="Weekday54">#REF!</definedName>
    <definedName name="Weekday55">#REF!</definedName>
    <definedName name="Weekday56">#REF!</definedName>
    <definedName name="Weekday57">#REF!</definedName>
    <definedName name="Weekday58">#REF!</definedName>
    <definedName name="Weekday59">#REF!</definedName>
    <definedName name="Weekday6">#REF!</definedName>
    <definedName name="Weekday60">#REF!</definedName>
    <definedName name="Weekday7">#REF!</definedName>
    <definedName name="Weekday8">#REF!</definedName>
    <definedName name="Weekday9">#REF!</definedName>
    <definedName name="weeky_reports2">{#N/A,#N/A,FALSE,"MW";#N/A,#N/A,FALSE,"NE";#N/A,#N/A,FALSE,"NW";#N/A,#N/A,FALSE,"RD";#N/A,#N/A,FALSE,"SE";#N/A,#N/A,FALSE,"SW";#N/A,#N/A,FALSE,"W"}</definedName>
    <definedName name="weer">{#N/A,#N/A,FALSE,"Index";#N/A,#N/A,FALSE,"IncStmt";#N/A,#N/A,FALSE,"Ratios";#N/A,#N/A,FALSE,"CashFlows";#N/A,#N/A,FALSE,"Ins1";#N/A,#N/A,FALSE,"Ins2";#N/A,#N/A,FALSE,"SelfFund";#N/A,#N/A,FALSE,"SGA";#N/A,#N/A,FALSE,"Recon";#N/A,#N/A,FALSE,"Earnings";#N/A,#N/A,FALSE,"Earnings (2)";#N/A,#N/A,FALSE,"Stock";#N/A,#N/A,FALSE,"Stock (2)";#N/A,#N/A,FALSE,"PeerRatios";#N/A,#N/A,FALSE,"PeerRanks"}</definedName>
    <definedName name="weew">#REF!</definedName>
    <definedName name="wef">#REF!</definedName>
    <definedName name="wefaf">{TRUE,TRUE,-1.25,-15.5,604.5,369,FALSE,FALSE,TRUE,TRUE,0,1,#N/A,91,#N/A,20.5555555555556,24.8571428571429,1,FALSE,FALSE,3,TRUE,1,FALSE,80,"Swvu.summary3.","ACwvu.summary3.",#N/A,FALSE,FALSE,0.5,0.5,0.5,0.5,2,"&amp;F","&amp;A&amp;RPage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efaff">{#N/A,#N/A,FALSE,"Assum";#N/A,#N/A,FALSE,"IS";#N/A,#N/A,FALSE,"Op-BS";#N/A,#N/A,FALSE,"BSCF";#N/A,#N/A,FALSE,"Brad_IS";#N/A,#N/A,FALSE,"Brad_BSCF";#N/A,#N/A,FALSE,"Nick_IS";#N/A,#N/A,FALSE,"Nick_BSCF";#N/A,#N/A,FALSE,"Mobile_IS";#N/A,#N/A,FALSE,"Mobile_BSCF";#N/A,#N/A,FALSE,"Syn+Elim";#N/A,#N/A,FALSE,"Ratings"}</definedName>
    <definedName name="wefdg">{TRUE,TRUE,-1.25,-15.5,604.5,369,FALSE,FALSE,TRUE,TRUE,0,1,#N/A,1,#N/A,20.5555555555556,28.9285714285714,1,FALSE,FALSE,3,TRUE,1,FALSE,80,"Swvu.summary1.","ACwvu.summary1.",#N/A,FALSE,FALSE,0.5,0.5,0.5,0.5,2,"&amp;F","&amp;L&amp;D&amp;C&amp;A&amp;RPage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EFQFFFFFFFFFFFFFFFF">{#N/A,#N/A,FALSE,"Projections";#N/A,#N/A,FALSE,"Multiples Valuation";#N/A,#N/A,FALSE,"LBO";#N/A,#N/A,FALSE,"Multiples_Sensitivity";#N/A,#N/A,FALSE,"Summary"}</definedName>
    <definedName name="wefsdfasdf">#REF!</definedName>
    <definedName name="wefveqr">{"test2",#N/A,TRUE,"Prices"}</definedName>
    <definedName name="wefvfewv">{#N/A,#N/A,FALSE,"Product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efwewegeg2g2g">#REF!</definedName>
    <definedName name="WEFWV">{#N/A,#N/A,FALSE,"Summary";#N/A,#N/A,FALSE,"Manpower";#N/A,#N/A,FALSE,"Richmond";#N/A,#N/A,FALSE,"Itasca";#N/A,#N/A,FALSE,"Cambridge";#N/A,#N/A,FALSE,"Development";#N/A,#N/A,FALSE,"Customer Eng'g";#N/A,#N/A,FALSE,"Richmond R&amp;D Projects";#N/A,#N/A,FALSE,"Itasca R&amp;D Projects";#N/A,#N/A,FALSE,"Cambridge R&amp;D Projects"}</definedName>
    <definedName name="weg">{#N/A,#N/A,FALSE,"Aging Summary";#N/A,#N/A,FALSE,"Ratio Analysis";#N/A,#N/A,FALSE,"Test 120 Day Accts";#N/A,#N/A,FALSE,"Tickmarks"}</definedName>
    <definedName name="weix">{"Comp_of_Price_Effect",#N/A,FALSE,"QTRDPVAR"}</definedName>
    <definedName name="wen.gb._hm.">{#N/A,#N/A,FALSE,"Umsatz HM";#N/A,#N/A,FALSE,"ER HM";#N/A,#N/A,FALSE,"EA HM  (2)";#N/A,#N/A,FALSE,"EA HM ";#N/A,#N/A,FALSE,"EA HM  (4)";#N/A,#N/A,FALSE,"EA HM  (3)";#N/A,#N/A,FALSE,"KA HM  (2)";#N/A,#N/A,FALSE,"KA HM";#N/A,#N/A,FALSE,"KA HM  (3)";#N/A,#N/A,FALSE,"KA HM (4)"}</definedName>
    <definedName name="wen.jim3">{"Inc_standard",#N/A,TRUE,"Inc"}</definedName>
    <definedName name="weop">{"oct_res_comm",#N/A,FALSE,"VarToBud"}</definedName>
    <definedName name="weq">{"orixcsc",#N/A,FALSE,"ORIX CSC";"orixcsc2",#N/A,FALSE,"ORIX CSC"}</definedName>
    <definedName name="WEQQE">{"summary1",#N/A,TRUE,"Comps";"summary2",#N/A,TRUE,"Comps";"summary3",#N/A,TRUE,"Comps"}</definedName>
    <definedName name="weqwe">{#N/A,#N/A,FALSE,"Product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er">#REF!</definedName>
    <definedName name="wer.g">{#N/A,#N/A,FALSE,"KA CH  (2)"}</definedName>
    <definedName name="wera">{#N/A,#N/A,FALSE,"3mos";#N/A,#N/A,FALSE,"dedicated"}</definedName>
    <definedName name="weraw">{"mgmt forecast",#N/A,FALSE,"Mgmt Forecast";"dcf table",#N/A,FALSE,"Mgmt Forecast";"sensitivity",#N/A,FALSE,"Mgmt Forecast";"table inputs",#N/A,FALSE,"Mgmt Forecast";"calculations",#N/A,FALSE,"Mgmt Forecast"}</definedName>
    <definedName name="werdfy">{TRUE,TRUE,-1.25,-15.5,604.5,369,FALSE,FALSE,TRUE,TRUE,0,1,#N/A,41,#N/A,20.5555555555556,27.0714285714286,1,FALSE,FALSE,3,TRUE,1,FALSE,80,"Swvu.summary2.","ACwvu.summary2.",#N/A,FALSE,FALSE,0.5,0.5,0.5,0.5,2,"&amp;F","&amp;A&amp;RPage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ere">{"mgmt forecast",#N/A,FALSE,"Mgmt Forecast";"dcf table",#N/A,FALSE,"Mgmt Forecast";"sensitivity",#N/A,FALSE,"Mgmt Forecast";"table inputs",#N/A,FALSE,"Mgmt Forecast";"calculations",#N/A,FALSE,"Mgmt Forecast"}</definedName>
    <definedName name="wererwer">{"cover",#N/A,TRUE,"Cover";"toc5",#N/A,TRUE,"TOC";"over",#N/A,TRUE,"Overview";"ts2",#N/A,TRUE,"Det_Trans_Sum";"ei",#N/A,TRUE,"Earnings Impact";"ad",#N/A,TRUE,"accretion dilution";"pfis",#N/A,TRUE,"Pro Forma Income Statement";"ca",#N/A,TRUE,"Contribution_Analysis";"acq",#N/A,TRUE,"Acquirer";"tar",#N/A,TRUE,"Target"}</definedName>
    <definedName name="werew">{"mgmt forecast",#N/A,FALSE,"Mgmt Forecast";"dcf table",#N/A,FALSE,"Mgmt Forecast";"sensitivity",#N/A,FALSE,"Mgmt Forecast";"table inputs",#N/A,FALSE,"Mgmt Forecast";"calculations",#N/A,FALSE,"Mgmt Forecast"}</definedName>
    <definedName name="werfds">{TRUE,TRUE,-1.25,-15.5,604.5,369,FALSE,FALSE,TRUE,TRUE,0,1,#N/A,1,#N/A,20.5555555555556,28.9285714285714,1,FALSE,FALSE,3,TRUE,1,FALSE,80,"Swvu.summary1.","ACwvu.summary1.",#N/A,FALSE,FALSE,0.5,0.5,0.5,0.5,2,"&amp;F","&amp;L&amp;D&amp;C&amp;A&amp;RPage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ERH">#REF!</definedName>
    <definedName name="wern">{"cover",#N/A,TRUE,"Cover";"toc6",#N/A,TRUE,"TOC";"over",#N/A,TRUE,"Overview";"ts2",#N/A,TRUE,"Det_Trans_Sum";"ei2",#N/A,TRUE,"Earnings Impact";"ad2",#N/A,TRUE,"accretion dilution";"hg2",#N/A,TRUE,"Has-Gets";"pfis2",#N/A,TRUE,"Pro Forma Income Statement";"ca2",#N/A,TRUE,"Contribution_Analysis";"acq2",#N/A,TRUE,"Acquirer";"tar2",#N/A,TRUE,"Target"}</definedName>
    <definedName name="werq">#REF!</definedName>
    <definedName name="werqwerq">{"histincome",#N/A,FALSE,"hyfins";"closing balance",#N/A,FALSE,"hyfins"}</definedName>
    <definedName name="werqwqe">#REF!</definedName>
    <definedName name="werrr">{#N/A,#N/A,FALSE,"Pharm";#N/A,#N/A,FALSE,"WWCM"}</definedName>
    <definedName name="werrr_1">#REF!</definedName>
    <definedName name="werrr_2">{#N/A,#N/A,FALSE,"Pharm";#N/A,#N/A,FALSE,"WWCM"}</definedName>
    <definedName name="werrr_3">{#N/A,#N/A,FALSE,"Pharm";#N/A,#N/A,FALSE,"WWCM"}</definedName>
    <definedName name="werrr_4">{#N/A,#N/A,FALSE,"Pharm";#N/A,#N/A,FALSE,"WWCM"}</definedName>
    <definedName name="wersdf">{"summary1",#N/A,TRUE,"Comps";"summary2",#N/A,TRUE,"Comps";"summary3",#N/A,TRUE,"Comps"}</definedName>
    <definedName name="werssa">{"PF Analysis",#N/A,FALSE,"Merger Plan"}</definedName>
    <definedName name="wert">{#N/A,#N/A,TRUE,"1Q BCG";#N/A,#N/A,TRUE,"1Q w|o Wireless";#N/A,#N/A,TRUE,"1Q Wireless"}</definedName>
    <definedName name="Werte">#REF!,#REF!,#REF!,#REF!,#REF!,#REF!,#REF!,#REF!,#REF!,#REF!,#REF!,#REF!,#REF!,#REF!,#REF!</definedName>
    <definedName name="werth">#REF!</definedName>
    <definedName name="Wertt">#REF!,#REF!,#REF!,#REF!,#REF!,#REF!,#REF!,#REF!,#REF!,#REF!,#REF!,#REF!,#REF!,#REF!,#REF!</definedName>
    <definedName name="werw">#REF!</definedName>
    <definedName name="werw_1">#REF!</definedName>
    <definedName name="werwe">{#N/A,#N/A,FALSE,"Projections";#N/A,#N/A,FALSE,"AccrDil";#N/A,#N/A,FALSE,"PurchPriMult";#N/A,#N/A,FALSE,"Mults7_13";#N/A,#N/A,FALSE,"Mkt Mults";#N/A,#N/A,FALSE,"Acq Mults";#N/A,#N/A,FALSE,"StockPrices";#N/A,#N/A,FALSE,"Prem Paid";#N/A,#N/A,FALSE,"DCF";#N/A,#N/A,FALSE,"AUTO";#N/A,#N/A,FALSE,"Relative Trading";#N/A,#N/A,FALSE,"Mkt Val";#N/A,#N/A,FALSE,"Acq Val"}</definedName>
    <definedName name="werwer">#REF!</definedName>
    <definedName name="WERWW">#REF!</definedName>
    <definedName name="WERZ">#REF!</definedName>
    <definedName name="wesarasfdfdfds">{"e_Target Assumptions",#N/A,FALSE,"Financials";"f_Target Income Statement",#N/A,FALSE,"Financials";"g_Target Balance Sheet",#N/A,FALSE,"Financials";"h_Target Cashflow Statement",#N/A,FALSE,"Financials"}</definedName>
    <definedName name="Westburne">{#N/A,#N/A,FALSE,"Projections";#N/A,#N/A,FALSE,"Multiples Valuation";#N/A,#N/A,FALSE,"LBO";#N/A,#N/A,FALSE,"Multiples_Sensitivity";#N/A,#N/A,FALSE,"Summary"}</definedName>
    <definedName name="WET">#REF!</definedName>
    <definedName name="wet2et">{"Data Worksheet",#N/A,FALSE,"CAREY97"}</definedName>
    <definedName name="weurhg">#REF!</definedName>
    <definedName name="weurhg_1">#REF!</definedName>
    <definedName name="wew">{#N/A,#N/A,FALSE,"Rohstoffnotierungen";#N/A,#N/A,FALSE,"Umsatz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wew1q">{"INCOME",#N/A,FALSE,"ProNet";"VALUE",#N/A,FALSE,"ProNet"}</definedName>
    <definedName name="wewe">{"LOUISIANA",#N/A,FALSE,"CM"}</definedName>
    <definedName name="wewew">{#N/A,#N/A,FALSE,"P&amp;L";#N/A,#N/A,FALSE,"BalSheet";#N/A,#N/A,FALSE,"EBITDA";#N/A,#N/A,FALSE,"Assumptions";#N/A,#N/A,FALSE,"CashFlows"}</definedName>
    <definedName name="wewewe">#REF!</definedName>
    <definedName name="WEWEWTWETWET">#REF!</definedName>
    <definedName name="wews">{"pro_view",#N/A,FALSE,"EEFSNAP2";"rep_view",#N/A,FALSE,"EEFSNAP2"}</definedName>
    <definedName name="weydsfg">{TRUE,TRUE,-1.25,-15.5,604.5,369,FALSE,FALSE,TRUE,TRUE,0,1,#N/A,1,#N/A,20.5555555555556,28.9285714285714,1,FALSE,FALSE,3,TRUE,1,FALSE,80,"Swvu.summary1.","ACwvu.summary1.",#N/A,FALSE,FALSE,0.5,0.5,0.5,0.5,2,"&amp;F","&amp;L&amp;D&amp;C&amp;A&amp;RPage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eza">{"QTD_PACKAGE",#N/A,FALSE,"QTD"}</definedName>
    <definedName name="weze">{#N/A,"PURADD",FALSE,"Business Analysis";#N/A,"PURSPP",FALSE,"Business Analysis";#N/A,"CTGIND",FALSE,"Business Analysis";#N/A,"PURCHM",FALSE,"Business Analysis";#N/A,"SPADD",FALSE,"Business Analysis";#N/A,"EPOXY",FALSE,"Business Analysis";#N/A,"PURPER",FALSE,"Business Analysis"}</definedName>
    <definedName name="wezf">{"YD PACKAGE",#N/A,FALSE,"YTD"}</definedName>
    <definedName name="wf">{#N/A,#N/A,FALSE,"INPUTS";#N/A,#N/A,FALSE,"PROFORMA BSHEET";#N/A,#N/A,FALSE,"COMBINED";#N/A,#N/A,FALSE,"HIGH YIELD";#N/A,#N/A,FALSE,"COMB_GRAPHS"}</definedName>
    <definedName name="wfdfdS">{"'Sheet1'!$A$2:$R$54"}</definedName>
    <definedName name="wfewfew">#REF!</definedName>
    <definedName name="wffds">{"'Sheet1'!$A$2:$R$54"}</definedName>
    <definedName name="WFT">#REF!</definedName>
    <definedName name="wg">{"ReportTop",#N/A,FALSE,"report top"}</definedName>
    <definedName name="wgrw">#REF!</definedName>
    <definedName name="wgrw_1">#REF!</definedName>
    <definedName name="wgwgw">{"Data Worksheet",#N/A,FALSE,"CAREY97"}</definedName>
    <definedName name="what">{#N/A,#N/A,FALSE,"Assessment";#N/A,#N/A,FALSE,"Staffing";#N/A,#N/A,FALSE,"Hires";#N/A,#N/A,FALSE,"Assumptions"}</definedName>
    <definedName name="What?">{#N/A,#N/A,TRUE,"Summary";#N/A,#N/A,TRUE,"Financials"}</definedName>
    <definedName name="what?_1">#REF!</definedName>
    <definedName name="WHAT_IS_THIS">40157.4552893518</definedName>
    <definedName name="what1">{"TOT_QTR_TO_PREV",#N/A,FALSE,"Site Sum"}</definedName>
    <definedName name="what2">{"TOT_QTR_TO_PREV",#N/A,FALSE,"Site Sum"}</definedName>
    <definedName name="What2?">{#N/A,#N/A,TRUE,"Summary";#N/A,#N/A,TRUE,"Financials";#N/A,#N/A,TRUE,"Assumptions";#N/A,#N/A,TRUE,"Pro Forma";#N/A,#N/A,TRUE,"Debt";#N/A,#N/A,TRUE,"Amortization";#N/A,#N/A,TRUE,"GG Returns"}</definedName>
    <definedName name="What3?">{#N/A,#N/A,TRUE,"Summary";#N/A,#N/A,TRUE,"Assumptions";#N/A,#N/A,TRUE,"Comparison";#N/A,#N/A,TRUE,"Financials";#N/A,#N/A,TRUE,"Plan v. Act"}</definedName>
    <definedName name="WHATEVER">#REF!</definedName>
    <definedName name="WHATEVER2">#REF!</definedName>
    <definedName name="WHATEVER3">#REF!</definedName>
    <definedName name="whatever4">#REF!</definedName>
    <definedName name="WHATEVERS">#REF!</definedName>
    <definedName name="whatif">#REF!</definedName>
    <definedName name="whatisthis">{#N/A,#N/A,FALSE,"Summary";#N/A,#N/A,FALSE,"Projections";#N/A,#N/A,FALSE,"Mkt Mults";#N/A,#N/A,FALSE,"DCF";#N/A,#N/A,FALSE,"Accr Dil";#N/A,#N/A,FALSE,"PIC LBO";#N/A,#N/A,FALSE,"MULT10_4";#N/A,#N/A,FALSE,"CBI LBO"}</definedName>
    <definedName name="whatisthis2">{#N/A,#N/A,FALSE,"Assumptions";#N/A,#N/A,FALSE,"1997 P&amp;L(pk) Estrada";#N/A,#N/A,FALSE,"ONGOING P&amp;L(pk) Estrada"}</definedName>
    <definedName name="whatisthissss">{#N/A,#N/A,FALSE,"IPO";#N/A,#N/A,FALSE,"DCF";#N/A,#N/A,FALSE,"LBO";#N/A,#N/A,FALSE,"MULT_VAL";#N/A,#N/A,FALSE,"Status Quo";#N/A,#N/A,FALSE,"Recap"}</definedName>
    <definedName name="whatisthisssss">{#N/A,#N/A,FALSE,"Summary";#N/A,#N/A,FALSE,"Projections";#N/A,#N/A,FALSE,"Mkt Mults";#N/A,#N/A,FALSE,"DCF";#N/A,#N/A,FALSE,"Accr Dil";#N/A,#N/A,FALSE,"PIC LBO";#N/A,#N/A,FALSE,"MULT10_4";#N/A,#N/A,FALSE,"CBI LBO"}</definedName>
    <definedName name="whatthehell">{"'Trend_Total'!$A$7:$V$10","'Trend_Total'!$A$1:$V$4"}</definedName>
    <definedName name="where">{"pages345",#N/A,FALSE,"group and company";"page1920",#N/A,FALSE,"glass grp";"page21",#N/A,FALSE,"glass and marbleine";"page2223",#N/A,FALSE,"wood grp "}</definedName>
    <definedName name="whge">#REF!</definedName>
    <definedName name="whge_1">#REF!</definedName>
    <definedName name="who">{"REV 1 YR LIT",#N/A,FALSE,"Rev 1 yr";"REV 1 YR COMM SERV",#N/A,FALSE,"Rev 1 yr";"REV 1 YR HC",#N/A,FALSE,"Rev 1 yr";"REV 1 YR INVEST SERV",#N/A,FALSE,"Rev 1 yr"}</definedName>
    <definedName name="whocares">#REF!</definedName>
    <definedName name="WHRSList">#REF!</definedName>
    <definedName name="whst">{"bds_cap_oview",#N/A,TRUE,"BDS Capital";"bds_cap_calcs",#N/A,TRUE,"BDS Capital"}</definedName>
    <definedName name="WHTOList">#REF!</definedName>
    <definedName name="WHY">{"emeasummary",#N/A,FALSE,"1. PLEMEA";"BUTotalq6",#N/A,FALSE,"2. PLBU-total";"BUTotalFY02",#N/A,FALSE,"2. PLBU-total";"TotalRegQ601",#N/A,FALSE,"3. PLREGIONS-total";"TotalRegFY02",#N/A,FALSE,"3. PLREGIONS-total"}</definedName>
    <definedName name="whynot.xls">{"BSheet",#N/A,FALSE,"FState"}</definedName>
    <definedName name="whynot2">{"BSheet",#N/A,FALSE,"FState"}</definedName>
    <definedName name="wilbur">#REF!</definedName>
    <definedName name="william">{#N/A,#N/A,FALSE,"Projections";#N/A,#N/A,FALSE,"AccrDil";#N/A,#N/A,FALSE,"PurchPriMult";#N/A,#N/A,FALSE,"Mults7_13";#N/A,#N/A,FALSE,"Mkt Mults";#N/A,#N/A,FALSE,"Acq Mults";#N/A,#N/A,FALSE,"StockPrices";#N/A,#N/A,FALSE,"Prem Paid";#N/A,#N/A,FALSE,"DCF";#N/A,#N/A,FALSE,"AUTO";#N/A,#N/A,FALSE,"Relative Trading";#N/A,#N/A,FALSE,"Mkt Val";#N/A,#N/A,FALSE,"Acq Val"}</definedName>
    <definedName name="Williams_Sonoma_Sour_Easter_Bunnies">#REF!</definedName>
    <definedName name="willie">{#N/A,#N/A,FALSE,"Bakersfield PCs";#N/A,#N/A,FALSE,"Bremer PCs";#N/A,#N/A,FALSE,"Bakersfield Notebooks"}</definedName>
    <definedName name="win">{"'Sample Status'!$A$1:$J$21"}</definedName>
    <definedName name="win.gary">{#N/A,#N/A,FALSE,"Combo-Ass ";#N/A,#N/A,FALSE,"Combo-AD sum";#N/A,#N/A,FALSE,"Combo-Syn Sens";#N/A,#N/A,FALSE,"Combo-Contr";#N/A,#N/A,FALSE,"Combo-Credit Sum";#N/A,#N/A,FALSE,"Combo-Credit";#N/A,#N/A,FALSE,"Combo-AD";#N/A,#N/A,FALSE,"Combo-AD CF"}</definedName>
    <definedName name="wirevbg">#REF!</definedName>
    <definedName name="wirevbg_1">#REF!</definedName>
    <definedName name="wishlws">{#N/A,#N/A,FALSE,"CONS-LIN";#N/A,#N/A,FALSE,"CONS-Analog";#N/A,#N/A,FALSE,"KXAN";#N/A,#N/A,FALSE,"WANE";#N/A,#N/A,FALSE,"WAVY";#N/A,#N/A,FALSE,"WISH";#N/A,#N/A,FALSE,"WNLO";#N/A,#N/A,FALSE,"WIVB";#N/A,#N/A,FALSE,"WLFI";#N/A,#N/A,FALSE,"WOOD";#N/A,#N/A,FALSE,"WTNH";#N/A,#N/A,FALSE,"WWLP";#N/A,#N/A,FALSE,"WWLP";#N/A,#N/A,FALSE,"WAPA";#N/A,#N/A,FALSE,"KNVA";#N/A,#N/A,FALSE,"WCTX";#N/A,#N/A,FALSE,"WXSP";#N/A,#N/A,FALSE,"WOTV";#N/A,#N/A,FALSE,"WVBT";#N/A,#N/A,FALSE,"WAND"}</definedName>
    <definedName name="Withdrawls_total">#REF!</definedName>
    <definedName name="wjhat">{TRUE,TRUE,-1.25,-15.5,604.5,369,FALSE,FALSE,TRUE,TRUE,0,1,#N/A,41,#N/A,20.5555555555556,27.0714285714286,1,FALSE,FALSE,3,TRUE,1,FALSE,80,"Swvu.summary2.","ACwvu.summary2.",#N/A,FALSE,FALSE,0.5,0.5,0.5,0.5,2,"&amp;F","&amp;A&amp;RPage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K">{#N/A,#N/A,FALSE,"Aging Summary";#N/A,#N/A,FALSE,"Ratio Analysis";#N/A,#N/A,FALSE,"Test 120 Day Accts";#N/A,#N/A,FALSE,"Tickmarks"}</definedName>
    <definedName name="wke">{#N/A,#N/A,FALSE,"FRANCE MONTH DETAIL  FFR";#N/A,#N/A,FALSE,"FRANCE MONTH DETAIL  NLG";#N/A,#N/A,FALSE,"FRANCE YTD  DETAIL FFR";#N/A,#N/A,FALSE,"FRANCE YTD  DETAIL NLG"}</definedName>
    <definedName name="WKR">{"emeasummary",#N/A,FALSE,"1. PLEMEA";"BUTotalq6",#N/A,FALSE,"2. PLBU-total";"BUTotalFY02",#N/A,FALSE,"2. PLBU-total";"TotalRegQ601",#N/A,FALSE,"3. PLREGIONS-total";"TotalRegFY02",#N/A,FALSE,"3. PLREGIONS-total"}</definedName>
    <definedName name="wkrp">#REF!</definedName>
    <definedName name="wlkednjfc">{#N/A,#N/A,FALSE,"Aging Summary";#N/A,#N/A,FALSE,"Ratio Analysis";#N/A,#N/A,FALSE,"Test 120 Day Accts";#N/A,#N/A,FALSE,"Tickmarks"}</definedName>
    <definedName name="wlkednjfc_1">#REF!</definedName>
    <definedName name="wlkednjfca">{#N/A,#N/A,FALSE,"Aging Summary";#N/A,#N/A,FALSE,"Ratio Analysis";#N/A,#N/A,FALSE,"Test 120 Day Accts";#N/A,#N/A,FALSE,"Tickmarks"}</definedName>
    <definedName name="wlll">{"bs",#N/A,FALSE,"SCF"}</definedName>
    <definedName name="WMO_RD_New">{"'SGI_Opex'!$A$1:$O$187"}</definedName>
    <definedName name="wn.FixedAssets">{#N/A,#N/A,FALSE,"H-1 Notes Receivable"}</definedName>
    <definedName name="wnew">{#N/A,#N/A,FALSE,"Averages";#N/A,#N/A,FALSE,"Lineup Costs";#N/A,#N/A,FALSE,"Grossed Cost";#N/A,#N/A,FALSE,"PPV";#N/A,#N/A,FALSE,"Avg. Cost"}</definedName>
    <definedName name="wnn">{"AFR200_P1",#N/A,FALSE,"AFR200";"AFR200_P2",#N/A,FALSE,"AFR200";"AFR200_P3",#N/A,FALSE,"AFR200";"AFR200_P4",#N/A,FALSE,"AFR200";"AFR200_P5",#N/A,FALSE,"AFR200"}</definedName>
    <definedName name="wnnn">{"AFR200_P1",#N/A,FALSE,"AFR200";"AFR200_P2",#N/A,FALSE,"AFR200";"AFR200_P3",#N/A,FALSE,"AFR200";"AFR200_P4",#N/A,FALSE,"AFR200";"AFR200_P5",#N/A,FALSE,"AFR200"}</definedName>
    <definedName name="wns">{"AFR200_P1",#N/A,FALSE,"AFR200";"AFR200_P2",#N/A,FALSE,"AFR200";"AFR200_P3",#N/A,FALSE,"AFR200";"AFR200_P4",#N/A,FALSE,"AFR200";"AFR200_P5",#N/A,FALSE,"AFR200"}</definedName>
    <definedName name="woeiru">{"Summary",#N/A,FALSE,"Valuation Summary";"Financial Statements",#N/A,FALSE,"Results";"FCF",#N/A,FALSE,"Results"}</definedName>
    <definedName name="woi">{"detail",#N/A,FALSE,"mfg";"summary",#N/A,FALSE,"mfg"}</definedName>
    <definedName name="woiet">{#N/A,#N/A,FALSE,"Front Page";#N/A,#N/A,FALSE,"Mfg Var";#N/A,#N/A,FALSE,"Family Unit Cost Graphs";#N/A,#N/A,FALSE,"Product Cost Graphs";#N/A,#N/A,FALSE,"Unit Cost Setup";#N/A,#N/A,FALSE,"Yields";#N/A,#N/A,FALSE,"Emery";#N/A,#N/A,FALSE,"GI Pricing";#N/A,#N/A,FALSE,"Actuals";#N/A,#N/A,FALSE,"Forecast"}</definedName>
    <definedName name="womxien">{"detail",#N/A,FALSE,"mfg";"summary",#N/A,FALSE,"mfg"}</definedName>
    <definedName name="Woods">#REF!</definedName>
    <definedName name="woof">{#N/A,#N/A,TRUE,"Cover";#N/A,#N/A,TRUE,"Contents";#N/A,#N/A,TRUE,"Total Company";#N/A,#N/A,TRUE,"Total Blackfoot (excl. Beans)";#N/A,#N/A,TRUE,"Total Moses Lake";#N/A,#N/A,TRUE,"Total Plover";#N/A,#N/A,TRUE,"Total Blackfoot Beans";#N/A,#N/A,TRUE,"Total Rexburg";#N/A,#N/A,TRUE,"Total Shelley";#N/A,#N/A,TRUE,"Granule Summary";#N/A,#N/A,TRUE,"Hashbrown Summary";#N/A,#N/A,TRUE,"Pearl Summary";#N/A,#N/A,TRUE,"Slice Summary";#N/A,#N/A,TRUE,"Shred Summary";#N/A,#N/A,TRUE,"All Granules";#N/A,#N/A,TRUE,"Blackfoot Granules";#N/A,#N/A,TRUE,"Moses Lake Granules";#N/A,#N/A,TRUE,"Plover Granules";#N/A,#N/A,TRUE,"Rexburg Granules";#N/A,#N/A,TRUE,"Shelley Granules";#N/A,#N/A,TRUE,"All Hashbrowns";#N/A,#N/A,TRUE,"Blackfoot Hashbrowns";#N/A,#N/A,TRUE,"Plover Hashbrowns";#N/A,#N/A,TRUE,"All Pearls";#N/A,#N/A,TRUE,"Blackfoot Pearls";#N/A,#N/A,TRUE,"Rexburg Pearls";#N/A,#N/A,TRUE,"All Standard Slices";#N/A,#N/A,TRUE,"Blackfoot Standard Slices";#N/A,#N/A,TRUE,"Rexburg Standard Slices";#N/A,#N/A,TRUE,"Shelley Standard Slices";#N/A,#N/A,TRUE,"All Shreds";#N/A,#N/A,TRUE,"Blackfoot Shreds";#N/A,#N/A,TRUE,"Rexburg Shreds";#N/A,#N/A,TRUE,"Blackfoot Buds";#N/A,#N/A,TRUE,"Blackfoot Excel";#N/A,#N/A,TRUE,"Blackfoot Russet Frys";#N/A,#N/A,TRUE,"Rexburg Skin-on Slices";#N/A,#N/A,TRUE,"Shelley Thick Slices";#N/A,#N/A,TRUE,"Rexburg Juliennes";#N/A,#N/A,TRUE,"Rexburg Dices";#N/A,#N/A,TRUE,"Shelley Flakes";#N/A,#N/A,TRUE,"Plover Beans";#N/A,#N/A,TRUE,"Blackfoot Beans";#N/A,#N/A,TRUE,"All Lot Picks";#N/A,#N/A,TRUE,"Shelley Lot Picks";#N/A,#N/A,TRUE,"Rexburg Lot Picks";#N/A,#N/A,TRUE,"Blackfoot Lot Picks"}</definedName>
    <definedName name="woq4hg">#REF!</definedName>
    <definedName name="woq4hg_1">#REF!</definedName>
    <definedName name="work">{#N/A,#N/A,FALSE,"ws trial balance sheet";#N/A,#N/A,FALSE,"ws trial bal. p &amp; l";#N/A,#N/A,FALSE,"ws cashflow"}</definedName>
    <definedName name="workedlp">#REF!</definedName>
    <definedName name="working">{#N/A,#N/A,FALSE,"REPORT"}</definedName>
    <definedName name="working_1">#REF!</definedName>
    <definedName name="working_2">{#N/A,#N/A,FALSE,"REPORT"}</definedName>
    <definedName name="working_3">{#N/A,#N/A,FALSE,"REPORT"}</definedName>
    <definedName name="working_4">{#N/A,#N/A,FALSE,"REPORT"}</definedName>
    <definedName name="working_days">#REF!</definedName>
    <definedName name="Workload">{#N/A,#N/A,FALSE,"Presentation by Unit";#N/A,#N/A,FALSE,"Presentation by BD";#N/A,#N/A,FALSE,"Presentation Split by Biggest U";#N/A,#N/A,FALSE,"Presentation Split by Area";#N/A,#N/A,FALSE,"Presentation Split by BD"}</definedName>
    <definedName name="World">#REF!</definedName>
    <definedName name="WorldRock">#REF!</definedName>
    <definedName name="WOS_IQ_Div_payment_date">"c2205"</definedName>
    <definedName name="WOS_IQ_Div_record_date">"c2204"</definedName>
    <definedName name="WOS_IQ_xdiv_date">"c2203"</definedName>
    <definedName name="woweowo">{#N/A,#N/A,FALSE,"COVER";#N/A,#N/A,FALSE,"SUMP&amp;L";#N/A,#N/A,FALSE,"SUBSP&amp;L";#N/A,#N/A,FALSE,"SALESANAL"}</definedName>
    <definedName name="wp">#REF!</definedName>
    <definedName name="WPObGYN">{#N/A,#N/A,FALSE,"smso balance sheet";#N/A,#N/A,FALSE,"smso";#N/A,#N/A,FALSE,"mcc div";#N/A,#N/A,FALSE,"mh div";#N/A,#N/A,FALSE,"bca div";#N/A,#N/A,FALSE,"tcc div";#N/A,#N/A,FALSE,"corp div"}</definedName>
    <definedName name="wq">{"PRS",#N/A,FALSE,"CM"}</definedName>
    <definedName name="wqa">{#N/A,"PURCHM",FALSE,"Business Analysis";#N/A,"SPADD",FALSE,"Business Analysis"}</definedName>
    <definedName name="wqc">{"ACT",#N/A,FALSE,"Q3Elec P&amp;L fy 99  ";"BUD",#N/A,FALSE,"Q3Elec P&amp;L fy 99  ";"PRIOR",#N/A,FALSE,"Q3Elec P&amp;L fy 99  "}</definedName>
    <definedName name="wqd">{"OTHER",#N/A,FALSE,"CM"}</definedName>
    <definedName name="WQE">{#N/A,#N/A,FALSE,"UNIT";#N/A,#N/A,FALSE,"UNIT";#N/A,#N/A,FALSE,"계정"}</definedName>
    <definedName name="wqef">{#N/A,#N/A,FALSE,"Umsatz CH";#N/A,#N/A,FALSE,"ER CH";#N/A,#N/A,FALSE,"EA CH (2) ";#N/A,#N/A,FALSE,"EA CH";#N/A,#N/A,FALSE,"EA CH (3) ";#N/A,#N/A,FALSE,"EA CH (4)";#N/A,#N/A,FALSE,"KA CH";#N/A,#N/A,FALSE,"KA CH  (2)";#N/A,#N/A,FALSE,"KA CH  (3)";#N/A,#N/A,FALSE,"KA CH (4)"}</definedName>
    <definedName name="wqeq">{"Commentary",#N/A,FALSE,"May"}</definedName>
    <definedName name="wqer">{"TXO2N2_SLS",#N/A,FALSE,"MTHLYSLES";"TXH2_SLS",#N/A,FALSE,"MTHLYSLES";"LOUIS_SLS",#N/A,FALSE,"MTHLYSLES";"H2_SLS",#N/A,FALSE,"MTHLYSLES";"O2N2_SLS",#N/A,FALSE,"MTHLYSLES";"PACKAGE_SLS",#N/A,FALSE,"MTHLYSLES"}</definedName>
    <definedName name="WQW">{#N/A,#N/A,FALSE,"PERSONAL"}</definedName>
    <definedName name="wqwq">{"BA detail",#N/A,FALSE,"Q3YTD "}</definedName>
    <definedName name="wqwt">{#N/A,#N/A,FALSE,"Projections";#N/A,#N/A,FALSE,"Contribution_Stock";#N/A,#N/A,FALSE,"PF_Combo_Stock";#N/A,#N/A,FALSE,"Projections";#N/A,#N/A,FALSE,"Contribution_Cash";#N/A,#N/A,FALSE,"PF_Combo_Cash";#N/A,#N/A,FALSE,"IPO_Cash"}</definedName>
    <definedName name="wqx">{"Comp_of_Price_Effect",#N/A,FALSE,"QTRDPVAR"}</definedName>
    <definedName name="wr">{"'100'!$A$1:$M$83"}</definedName>
    <definedName name="wr34ar">{"QTD_LOUISIANA",#N/A,FALSE,"QTD"}</definedName>
    <definedName name="wradw">{"YD LAPO2",#N/A,FALSE,"YTD";"YD LPH2",#N/A,FALSE,"YTD";"YD LOUISIANA",#N/A,FALSE,"YTD";"YD GENERALH2",#N/A,FALSE,"YTD";"YD PRS",#N/A,FALSE,"YTD";"YD PACKAGE",#N/A,FALSE,"YTD";"YD OTHER",#N/A,FALSE,"YTD"}</definedName>
    <definedName name="wrc">{#N/A,#N/A,FALSE,"TECH CENTRE RXDU66";#N/A,#N/A,FALSE,"ASU VAAX66";#N/A,#N/A,FALSE,"TCM VAKX66"}</definedName>
    <definedName name="wrd.2._.pagers.3">{"Cover",#N/A,FALSE,"Cover";"Summary",#N/A,FALSE,"Summarpage"}</definedName>
    <definedName name="wrd.2._.pagers.3_1">{"Cover",#N/A,FALSE,"Cover";"Summary",#N/A,FALSE,"Summarpage"}</definedName>
    <definedName name="wrd.2._.pagers.3_1_1">{"Cover",#N/A,FALSE,"Cover";"Summary",#N/A,FALSE,"Summarpage"}</definedName>
    <definedName name="wrd.2._.pagers.3_1_2">{"Cover",#N/A,FALSE,"Cover";"Summary",#N/A,FALSE,"Summarpage"}</definedName>
    <definedName name="wrd.2._.pagers.3_1_3">{"Cover",#N/A,FALSE,"Cover";"Summary",#N/A,FALSE,"Summarpage"}</definedName>
    <definedName name="wrd.2._.pagers.3_1_4">{"Cover",#N/A,FALSE,"Cover";"Summary",#N/A,FALSE,"Summarpage"}</definedName>
    <definedName name="wrd.2._.pagers.3_1_5">{"Cover",#N/A,FALSE,"Cover";"Summary",#N/A,FALSE,"Summarpage"}</definedName>
    <definedName name="wrd.2._.pagers.3_2">{"Cover",#N/A,FALSE,"Cover";"Summary",#N/A,FALSE,"Summarpage"}</definedName>
    <definedName name="wrd.2._.pagers.3_2_1">{"Cover",#N/A,FALSE,"Cover";"Summary",#N/A,FALSE,"Summarpage"}</definedName>
    <definedName name="wrd.2._.pagers.3_2_2">{"Cover",#N/A,FALSE,"Cover";"Summary",#N/A,FALSE,"Summarpage"}</definedName>
    <definedName name="wrd.2._.pagers.3_2_3">{"Cover",#N/A,FALSE,"Cover";"Summary",#N/A,FALSE,"Summarpage"}</definedName>
    <definedName name="wrd.2._.pagers.3_2_4">{"Cover",#N/A,FALSE,"Cover";"Summary",#N/A,FALSE,"Summarpage"}</definedName>
    <definedName name="wrd.2._.pagers.3_2_5">{"Cover",#N/A,FALSE,"Cover";"Summary",#N/A,FALSE,"Summarpage"}</definedName>
    <definedName name="wrd.2._.pagers.3_3">{"Cover",#N/A,FALSE,"Cover";"Summary",#N/A,FALSE,"Summarpage"}</definedName>
    <definedName name="wrd.2._.pagers.3_3_1">{"Cover",#N/A,FALSE,"Cover";"Summary",#N/A,FALSE,"Summarpage"}</definedName>
    <definedName name="wrd.2._.pagers.3_3_2">{"Cover",#N/A,FALSE,"Cover";"Summary",#N/A,FALSE,"Summarpage"}</definedName>
    <definedName name="wrd.2._.pagers.3_3_3">{"Cover",#N/A,FALSE,"Cover";"Summary",#N/A,FALSE,"Summarpage"}</definedName>
    <definedName name="wrd.2._.pagers.3_3_4">{"Cover",#N/A,FALSE,"Cover";"Summary",#N/A,FALSE,"Summarpage"}</definedName>
    <definedName name="wrd.2._.pagers.3_3_5">{"Cover",#N/A,FALSE,"Cover";"Summary",#N/A,FALSE,"Summarpage"}</definedName>
    <definedName name="wrd.2._.pagers.3_4">{"Cover",#N/A,FALSE,"Cover";"Summary",#N/A,FALSE,"Summarpage"}</definedName>
    <definedName name="wrd.2._.pagers.3_4_1">{"Cover",#N/A,FALSE,"Cover";"Summary",#N/A,FALSE,"Summarpage"}</definedName>
    <definedName name="wrd.2._.pagers.3_4_2">{"Cover",#N/A,FALSE,"Cover";"Summary",#N/A,FALSE,"Summarpage"}</definedName>
    <definedName name="wrd.2._.pagers.3_4_3">{"Cover",#N/A,FALSE,"Cover";"Summary",#N/A,FALSE,"Summarpage"}</definedName>
    <definedName name="wrd.2._.pagers.3_4_4">{"Cover",#N/A,FALSE,"Cover";"Summary",#N/A,FALSE,"Summarpage"}</definedName>
    <definedName name="wrd.2._.pagers.3_4_5">{"Cover",#N/A,FALSE,"Cover";"Summary",#N/A,FALSE,"Summarpage"}</definedName>
    <definedName name="wrd.2._.pagers.3_5">{"Cover",#N/A,FALSE,"Cover";"Summary",#N/A,FALSE,"Summarpage"}</definedName>
    <definedName name="wrd.2._.pagers.3_5_1">{"Cover",#N/A,FALSE,"Cover";"Summary",#N/A,FALSE,"Summarpage"}</definedName>
    <definedName name="wrd.2._.pagers.3_5_2">{"Cover",#N/A,FALSE,"Cover";"Summary",#N/A,FALSE,"Summarpage"}</definedName>
    <definedName name="wrd.2._.pagers.3_5_3">{"Cover",#N/A,FALSE,"Cover";"Summary",#N/A,FALSE,"Summarpage"}</definedName>
    <definedName name="wrd.2._.pagers.3_5_4">{"Cover",#N/A,FALSE,"Cover";"Summary",#N/A,FALSE,"Summarpage"}</definedName>
    <definedName name="wrd.2._.pagers.3_5_5">{"Cover",#N/A,FALSE,"Cover";"Summary",#N/A,FALSE,"Summarpage"}</definedName>
    <definedName name="wree">{"'Sheet1'!$A$2:$R$54"}</definedName>
    <definedName name="wrefdy">{"PF Balance Sheet",#N/A,FALSE,"PF Balance Sheet";"PF Balance Sheet Inputs",#N/A,FALSE,"PF Balance Sheet"}</definedName>
    <definedName name="wrevweuvuewq">#REF!</definedName>
    <definedName name="wrewrw">{"QTR_ACT",#N/A,FALSE,"PROP_PBIT_DEV_Q3";"QTR_BUD",#N/A,FALSE,"PROP_PBIT_DEV_Q3";"YTD_BUD",#N/A,FALSE,"PROP_PBIT_DEV_Q3";"YTD_ACT",#N/A,FALSE,"PROP_PBIT_DEV_Q3";"FY95 SNAP3",#N/A,FALSE,"PROP_PBIT_DEV_Q3";"FY95_BUD",#N/A,FALSE,"PROP_PBIT_DEV_Q3";"FY96_BUD",#N/A,FALSE,"PROP_PBIT_DEV_Q3"}</definedName>
    <definedName name="wrf">{#N/A,"PURCHM",FALSE,"Business Analysis";#N/A,"SPADD",FALSE,"Business Analysis"}</definedName>
    <definedName name="wrfwae">{#N/A,#N/A,FALSE,"Front Page";#N/A,#N/A,FALSE,"Mfg Var";#N/A,#N/A,FALSE,"Family Unit Cost Graphs";#N/A,#N/A,FALSE,"Product Cost Graphs";#N/A,#N/A,FALSE,"Unit Cost Setup";#N/A,#N/A,FALSE,"Yields";#N/A,#N/A,FALSE,"Emery";#N/A,#N/A,FALSE,"GI Pricing";#N/A,#N/A,FALSE,"Actuals";#N/A,#N/A,FALSE,"Forecast"}</definedName>
    <definedName name="wrg">{"'100'!$A$1:$M$83"}</definedName>
    <definedName name="wrgerger">{#N/A,#N/A,TRUE,"Pivots-Employee";#N/A,"Scenario1",TRUE,"Assumptions Summary"}</definedName>
    <definedName name="wrgr53gt3gtv">{#N/A,#N/A,TRUE,"Tar-Ass";#N/A,#N/A,TRUE,"Tar-IS";#N/A,#N/A,TRUE,"Tar-BS";#N/A,#N/A,TRUE,"Tar-CF";#N/A,#N/A,TRUE,"Tar-Adg BS";#N/A,#N/A,TRUE,"Tar-Proj";#N/A,#N/A,TRUE,"Tar-CapEx";#N/A,#N/A,TRUE,"Tar-Debt";#N/A,#N/A,TRUE,"Tar-Int";#N/A,#N/A,TRUE,"Tar-BD";#N/A,#N/A,TRUE,"Tar-TD";#N/A,#N/A,TRUE,"Tar-Taxes";#N/A,#N/A,TRUE,"Tar-Credit";#N/A,#N/A,TRUE,"Val - sum";#N/A,#N/A,TRUE,"Val - Sum1";#N/A,#N/A,TRUE,"Val - sum2";#N/A,#N/A,TRUE,"Val - Sum3";#N/A,#N/A,TRUE,"Tar-DCF";#N/A,#N/A,TRUE,"Tar-Val LBO";#N/A,#N/A,TRUE,"Tar-Mult Val"}</definedName>
    <definedName name="wrgrw">#REF!</definedName>
    <definedName name="wrgrw_1">#REF!</definedName>
    <definedName name="wrgwg">#REF!</definedName>
    <definedName name="wrgwg_1">#REF!</definedName>
    <definedName name="wricom">#REF!</definedName>
    <definedName name="wricost">#REF!</definedName>
    <definedName name="wridndol">#REF!</definedName>
    <definedName name="wrifix">#REF!</definedName>
    <definedName name="wrioff">#REF!</definedName>
    <definedName name="wrion">#REF!</definedName>
    <definedName name="wrioth">#REF!</definedName>
    <definedName name="wrisga">#REF!</definedName>
    <definedName name="WRITE">{#N/A,#N/A,FALSE,"CCTV"}</definedName>
    <definedName name="WRITEUPS">#REF!</definedName>
    <definedName name="Writing">#REF!</definedName>
    <definedName name="wrm.pucspaddq2">{#N/A,"PURCHM",FALSE,"Business Analysis";#N/A,"SPADD",FALSE,"Business Analysis"}</definedName>
    <definedName name="wrn">{"FCB_ALL",#N/A,FALSE,"FCB"}</definedName>
    <definedName name="wrn.">#REF!</definedName>
    <definedName name="wrn..">{"page1",#N/A,FALSE,"comsat"}</definedName>
    <definedName name="wrn.____EVERYTHING____.">{"PRICES",#N/A,TRUE,"PRICES";"RESULTS",#N/A,TRUE,"RESULTS";"SECTOR1",#N/A,TRUE,"SECTOR 1";"SECTOR2",#N/A,TRUE,"SECTOR 2";"SECTOR3",#N/A,TRUE,"SECTOR 3";"SECTOR4",#N/A,TRUE,"SECTOR 4";"Sector 5",#N/A,TRUE,"SECTOR 5";"Normalized_Potential",#N/A,TRUE,"SECTOR 5";"SECTOR6",#N/A,TRUE,"SECTOR 6";"KEY_OPER",#N/A,TRUE,"BARDON";"P_AND_L",#N/A,TRUE,"BARDON";"Val_Cash",#N/A,TRUE,"BARDON";"ANALYSIS",#N/A,TRUE,"BARDON";"FRONT",#N/A,TRUE,"BCI";"PRO_LOSS",#N/A,TRUE,"BCI";"CASH_VAL",#N/A,TRUE,"BCI";"CASH_VAL",#N/A,TRUE,"BPB";"ANAYLSIS",#N/A,TRUE,"BPB";"PROF_LOSS",#N/A,TRUE,"BPB";"BUILDING",#N/A,TRUE,"BPB";"GEOGRAPHY",#N/A,TRUE,"BPB";"FRONT",#N/A,TRUE,"CARADON";"PROF_LOSS",#N/A,TRUE,"CARADON";"CASHFLOW",#N/A,TRUE,"CARADON";"OPER_SUMMURY",#N/A,TRUE,"CARADON";"ANALYSIS",#N/A,TRUE,"CARADON";"FRONT",#N/A,TRUE,"CRH";"P_AND_L",#N/A,TRUE,"CRH";"CASH_AND_VAL",#N/A,TRUE,"CRH";"FRONT",#N/A,TRUE,"GRAHAM";"P_AND_L",#N/A,TRUE,"GRAHAM";"CASH_AND_VAL",#N/A,TRUE,"GRAHAM";"HISTORIC_PERFORMANCE",#N/A,TRUE,"GRAHAM";"FRONT",#N/A,TRUE,"HEPWORTH";"P_AND_L",#N/A,TRUE,"HEPWORTH";"CASH_AND_VAL",#N/A,TRUE,"HEPWORTH";"MODELS",#N/A,TRUE,"HEPWORTH";"FRONT",#N/A,TRUE,"HEYWOOD W";"P_AND_L",#N/A,TRUE,"HEYWOOD W";"CASH_AND_VAL",#N/A,TRUE,"HEYWOOD W";"UK_BRICKS",#N/A,TRUE,"IBSTOCK";"FRONT",#N/A,TRUE,"MARLEY";"P_AND_L",#N/A,TRUE,"MARLEY";"CASH_AND_VAL",#N/A,TRUE,"MARLEY";"FRONT",#N/A,TRUE,"MEYER";"P AND L",#N/A,TRUE,"MEYER";"CASH AND VAL",#N/A,TRUE,"MEYER";"FRONT",#N/A,TRUE,"NORCROS";"FRONT",#N/A,TRUE,"NORCROS";"CASH_AND_VAL",#N/A,TRUE,"NORCROS";"FRONT",#N/A,TRUE,"PILKINGTON";"P_AND_L",#N/A,TRUE,"PILKINGTON";#N/A,#N/A,TRUE,"PILKINGTON";"FRONT",#N/A,TRUE,"REDLAND";"P_AND_L",#N/A,TRUE,"REDLAND";"CASH_AND_VAL",#N/A,TRUE,"REDLAND";"OPERATIONAL_FORCASTS",#N/A,TRUE,"REDLAND";"MODELS",#N/A,TRUE,"REDLAND";"P_AND_L",#N/A,TRUE,"RMC";"CASH_AND_VAL",#N/A,TRUE,"RMC";"HALF_YEAR",#N/A,TRUE,"RMC";"P_AND_L",#N/A,TRUE,"RUGBY";"CASH_AND_VAL",#N/A,TRUE,"RUGBY";"P_AND_L",#N/A,TRUE,"A. RUSSELL";"CASH_AND_VAL",#N/A,TRUE,"A. RUSSELL";"FRONT",#N/A,TRUE,"SPRING RAM";"P_AND_L",#N/A,TRUE,"SPRING RAM";"CASH_AND_VAL",#N/A,TRUE,"SPRING RAM";"FRONT",#N/A,TRUE,"TARMAC";"P_AND_L",#N/A,TRUE,"TARMAC";"CASH_AND_VAL",#N/A,TRUE,"TARMAC";"MODELS",#N/A,TRUE,"TARMAC";"FRONT",#N/A,TRUE,"TRAVIS PERK";"P_AND_L",#N/A,TRUE,"TRAVIS PERK";"CASH_AND_VAL",#N/A,TRUE,"TRAVIS PERK";"P AND L",#N/A,TRUE,"WOLSELEY";"CASH AND VAL",#N/A,TRUE,"WOLSELEY";"FRONT",#N/A,TRUE,"IBSTOCK - NEW";"P_AND_L",#N/A,TRUE,"IBSTOCK - NEW";"UK_BRICKS",#N/A,TRUE,"IBSTOCK - NEW";"CASH_AND_VAL",#N/A,TRUE,"IBSTOCK - NEW"}</definedName>
    <definedName name="wrn.____OVERVIEW____.">{"ALL",#N/A,TRUE,"PRICES";"ALL",#N/A,TRUE,"RESULTS";"ALL",#N/A,TRUE,"SECTOR - 1 ";"ALL",#N/A,TRUE,"SECTOR - 2";"ALL",#N/A,TRUE,"SECTOR -3";"ALL",#N/A,TRUE,"SECTOR 4";"ALL",#N/A,TRUE,"SECTOR 5";"ALL",#N/A,TRUE,"SECTOR 6";"ALL",#N/A,TRUE,"SECTOR 7";"TOP",#N/A,TRUE,"PERATIOS";"BOTTOM",#N/A,TRUE,"PERATIOS"}</definedName>
    <definedName name="wrn.___EVERYTHING___.">{"ALL",#N/A,FALSE,"PRICES";"ALL",#N/A,FALSE,"RESULTS";#N/A,#N/A,FALSE,"SECTOR - 1 ";"ALL",#N/A,FALSE,"SECTOR - 2";"ALL",#N/A,FALSE,"SECTOR -3";"ALL",#N/A,FALSE,"SECTOR 4";"ALL",#N/A,FALSE,"SECTOR 5";"ALL",#N/A,FALSE,"SECTOR 6";"ALL",#N/A,FALSE,"SECTOR 7";"TOP",#N/A,FALSE,"PERATIOS";"BOTTOM",#N/A,FALSE,"PERATIOS";"P AND L",#N/A,FALSE,"AMEC";"FRONT",#N/A,FALSE,"AMEC";"CASH AND VAL",#N/A,FALSE,"AMEC";"FRONT",#N/A,FALSE,"BARRATT";"P AND L",#N/A,FALSE,"BARRATT";"CASH AND MODEL",#N/A,FALSE,"BARRATT";"VALUATION",#N/A,FALSE,"BARRATT";"P AND L",#N/A,FALSE,"BEAZER";"VAL AND MODELS",#N/A,FALSE,"BEAZER";"FRONT",#N/A,FALSE,"BELLWAY";"P AND L",#N/A,FALSE,"BELLWAY";"CASH AND HOUSE",#N/A,FALSE,"BELLWAY";"FRONT",#N/A,FALSE,"BERKLY";"P AND L",#N/A,FALSE,"BERKLY";"CASH AND HOUSE",#N/A,FALSE,"BERKLY";"VALUATION",#N/A,FALSE,"BERKLY";"FRONT",#N/A,FALSE,"BRYANT";"P AND L",#N/A,FALSE,"BRYANT";"CASH AND OTHER",#N/A,FALSE,"BRYANT";"VAL AND OTHER",#N/A,FALSE,"BRYANT";"FRONT",#N/A,FALSE,"COSTAIN";"P AND L",#N/A,FALSE,"COSTAIN";"CASH AND VAL",#N/A,FALSE,"COSTAIN";"FRONT",#N/A,FALSE,"HEWDEN ST";"P AND L",#N/A,FALSE,"HEWDEN ST";"CASH AND VAL",#N/A,FALSE,"HEWDEN ST";"FRONT",#N/A,FALSE,"LAING";"P AND L",#N/A,FALSE,"LAING";"CASH AND VAL",#N/A,FALSE,"LAING";"MODELS",#N/A,FALSE,"LAING";"P AND L",#N/A,FALSE,"MORRISON";"CASH AND VAL",#N/A,FALSE,"MORRISON";"FRONT",#N/A,FALSE,"MCALP";"P AND L",#N/A,FALSE,"MCALP";"CASH AND VAL",#N/A,FALSE,"MCALP";"DIVISIONS",#N/A,FALSE,"MCALP";"FRONT",#N/A,FALSE,"MOWLM";"P AND L",#N/A,FALSE,"MOWLM";"CASH AND VAL",#N/A,FALSE,"MOWLM";"MODELS",#N/A,FALSE,"MOWLM";"FRONT",#N/A,FALSE,"PERSIMMON";"P AND L",#N/A,FALSE,"PERSIMMON";"CASH",#N/A,FALSE,"PERSIMMON";"VALUATION",#N/A,FALSE,"PERSIMMON";"FRONT",#N/A,FALSE,"RAINE";"P AND L",#N/A,FALSE,"RAINE";"CASH AND VAL",#N/A,FALSE,"RAINE";"MODELS",#N/A,FALSE,"RAINE";"FRONT",#N/A,FALSE,"REDROW";"P AND L",#N/A,FALSE,"REDROW";"CASH",#N/A,FALSE,"REDROW";"VALUATION",#N/A,FALSE,"REDROW";"FRONT",#N/A,FALSE,"TAY. WOOD.";"P AND L",#N/A,FALSE,"TAY. WOOD.";"CASH AND VAL",#N/A,FALSE,"TAY. WOOD.";"MODELS",#N/A,FALSE,"TAY. WOOD.";"FRONT",#N/A,FALSE,"WAIN";"P AND L",#N/A,FALSE,"WAIN";"CASH",#N/A,FALSE,"WAIN";"VALUATION",#N/A,FALSE,"WAIN";"FRONT",#N/A,FALSE,"WILSON B";"P AND L",#N/A,FALSE,"WILSON B";"CASH AND MODEL",#N/A,FALSE,"WILSON B";"FRONT",#N/A,FALSE,"WIMPEY";"P AND L",#N/A,FALSE,"WIMPEY";"CASH AND VAL",#N/A,FALSE,"WIMPEY";"MODELS",#N/A,FALSE,"WIMPEY";"FRONT",#N/A,FALSE,"GLEESON";"PROFIT AND LOSS",#N/A,FALSE,"GLEESON";"CASHFLOW",#N/A,FALSE,"GLEESON";"BREAKDOWN",#N/A,FALSE,"GLEESON";"FRONT",#N/A,FALSE,"MORRISON";"VALUATION",#N/A,FALSE,"MORRISON";"HALFANALYSIS",#N/A,FALSE,"MORRISON";"ASSETVAL",#N/A,FALSE,"WILCON";"CASHMODEL",#N/A,FALSE,"WILCON";"FRONT",#N/A,FALSE,"WILCON";"PANDL",#N/A,FALSE,"WILCON";"VALUATION",#N/A,FALSE,"WILCON"}</definedName>
    <definedName name="wrn._1">#REF!</definedName>
    <definedName name="wrn.00.Forside.">{#N/A,#N/A,FALSE,"Forside"}</definedName>
    <definedName name="wrn.01.KM.">{"KMview",#N/A,FALSE,"KM"}</definedName>
    <definedName name="wrn.0198._.Consolidated._.Package.">{"BS with Elims",#N/A,FALSE,"0198";"BS without Elims",#N/A,FALSE,"0198";"BS Consol with Elims",#N/A,FALSE,"0198-consol";"BS Consol without Elims",#N/A,FALSE,"0198-consol"}</definedName>
    <definedName name="wrn.02.KS_HMS.">{#N/A,#N/A,FALSE,"KS_HMS"}</definedName>
    <definedName name="wrn.0298._.Consolidated._.Package.">{"BS Consol without Elims",#N/A,FALSE,"0298-Consol";"BS Consol with Elims",#N/A,FALSE,"0298-Consol";"BS without Elims",#N/A,FALSE,"0298";"BS with Elims",#N/A,FALSE,"0298"}</definedName>
    <definedName name="wrn.03.Resultat.">{#N/A,#N/A,FALSE,"Driftsresultat"}</definedName>
    <definedName name="wrn.0398._.Consolidated._.Package.">{"BS Consol without Elims",#N/A,FALSE,"0398 - Consol";"BS Consol with Elims",#N/A,FALSE,"0398 - Consol";"BS without Elims",#N/A,FALSE,"0398";"BS with Elims",#N/A,FALSE,"0398"}</definedName>
    <definedName name="wrn.04.Selger_Kjøper.">{#N/A,#N/A,FALSE,"Selger-Kjøper"}</definedName>
    <definedName name="wrn.0498._.Consolidated._.Package.">{"BS with Elims",#N/A,FALSE,"0498";"BS without Elims",#N/A,FALSE,"0498";"BS Consol with Elims",#N/A,FALSE,"0498 - Consol ";"BS Consol without Elims",#N/A,FALSE,"0498 - Consol "}</definedName>
    <definedName name="wrn.05.Forsyner.">{#N/A,#N/A,FALSE,"Forsyner"}</definedName>
    <definedName name="wrn.0598._.Consolidated._.Package.">{"BS Consol without Elims",#N/A,FALSE,"0598 - Consol ";"BS Consol with Elims",#N/A,FALSE,"0598 - Consol ";"BS without Elims",#N/A,FALSE,"0598";"BS with Elims",#N/A,FALSE,"0598"}</definedName>
    <definedName name="wrn.06.Produserer.">{#N/A,#N/A,FALSE,"Produserer"}</definedName>
    <definedName name="wrn.0698._.Consolidated._.Package.">{"BS Consol without Elims",#N/A,FALSE,"0698 - Consol ";"BS Consol with Elims",#N/A,FALSE,"0698 - Consol ";"BS without Elims",#N/A,FALSE,"0698";"BS with Elims",#N/A,FALSE,"0698"}</definedName>
    <definedName name="wrn.07.Leverer.">{#N/A,#N/A,FALSE,"Leverer"}</definedName>
    <definedName name="wrn.08.Vedlikeholder.">{#N/A,#N/A,FALSE,"Vedlikeholder"}</definedName>
    <definedName name="wrn.09.Støtteprosesser.">{#N/A,#N/A,FALSE,"Støtteprosesser"}</definedName>
    <definedName name="wrn.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wrn.1.">{#N/A,#N/A,FALSE,"Calc";#N/A,#N/A,FALSE,"Sensitivity";#N/A,#N/A,FALSE,"LT Earn.Dil.";#N/A,#N/A,FALSE,"Dil. AVP"}</definedName>
    <definedName name="wrn.1._.Core._.Projections_._.quarterly.">{#N/A,#N/A,TRUE,"Metrics";#N/A,#N/A,TRUE,"Bal Sht QTR";#N/A,#N/A,TRUE,"Operating stmt QTR";#N/A,#N/A,TRUE,"RevSum";#N/A,#N/A,TRUE,"Intranet direct rev";#N/A,#N/A,TRUE,"Intranet branch rev";#N/A,#N/A,TRUE,"Internet direct rev";#N/A,#N/A,TRUE,"Intranet ISV rev"}</definedName>
    <definedName name="wrn.1._.Print._.Month._.Data.">{"Month vs ABP p1",#N/A,FALSE,"Month vs ABP";"Month vs ABP p2",#N/A,FALSE,"Month vs ABP";"Month",#N/A,FALSE,"Month"}</definedName>
    <definedName name="wrn.1._.Strategy._.97._.P2000.">{#N/A,#N/A,FALSE,"Summary -2000";"Strategy 97 Graphs 2000",#N/A,FALSE,"SS";"Strategy 97 IS 2000",#N/A,FALSE,"SS";"Strategy 97 CF 2000",#N/A,FALSE,"SS";"Strategy 97 BS 2000",#N/A,FALSE,"SS";"Strategy 97 vs 96 2000",#N/A,FALSE,"SS"}</definedName>
    <definedName name="wrn.1.1">{#N/A,#N/A,FALSE,"Calc";#N/A,#N/A,FALSE,"Sensitivity";#N/A,#N/A,FALSE,"LT Earn.Dil.";#N/A,#N/A,FALSE,"Dil. AVP"}</definedName>
    <definedName name="wrn.1.1.2">{#N/A,#N/A,FALSE,"Calc";#N/A,#N/A,FALSE,"Sensitivity";#N/A,#N/A,FALSE,"LT Earn.Dil.";#N/A,#N/A,FALSE,"Dil. AVP"}</definedName>
    <definedName name="wrn.1.1.3">{#N/A,#N/A,FALSE,"Calc";#N/A,#N/A,FALSE,"Sensitivity";#N/A,#N/A,FALSE,"LT Earn.Dil.";#N/A,#N/A,FALSE,"Dil. AVP"}</definedName>
    <definedName name="wrn.1.2">{#N/A,#N/A,FALSE,"Calc";#N/A,#N/A,FALSE,"Sensitivity";#N/A,#N/A,FALSE,"LT Earn.Dil.";#N/A,#N/A,FALSE,"Dil. AVP"}</definedName>
    <definedName name="wrn.1.3">{#N/A,#N/A,FALSE,"Calc";#N/A,#N/A,FALSE,"Sensitivity";#N/A,#N/A,FALSE,"LT Earn.Dil.";#N/A,#N/A,FALSE,"Dil. AVP"}</definedName>
    <definedName name="wrn.10.">{"cover",#N/A,TRUE,"Cover";"toc3",#N/A,TRUE,"TOC";"over",#N/A,TRUE,"Overview";"ts2",#N/A,TRUE,"Det_Trans_Sum";"ei1c",#N/A,TRUE,"Earnings Impact";"ad1",#N/A,TRUE,"accretion dilution";"pfis1",#N/A,TRUE,"Pro Forma Income Statement";"acq1c",#N/A,TRUE,"Acquirer";"tar1c",#N/A,TRUE,"Target"}</definedName>
    <definedName name="wrn.10.FAC.">{#N/A,#N/A,FALSE,"FAC"}</definedName>
    <definedName name="wrn.100._.Monthly._.Package.">{#N/A,#N/A,FALSE,"0";#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56";#N/A,#N/A,FALSE,"57";#N/A,#N/A,FALSE,"58";#N/A,#N/A,FALSE,"59";#N/A,#N/A,FALSE,"60";#N/A,#N/A,FALSE,"61";#N/A,#N/A,FALSE,"62";#N/A,#N/A,FALSE,"63";#N/A,#N/A,FALSE,"64";#N/A,#N/A,FALSE,"65";#N/A,#N/A,FALSE,"66";#N/A,#N/A,FALSE,"67";#N/A,#N/A,FALSE,"68";#N/A,#N/A,FALSE,"69";#N/A,#N/A,FALSE,"70";#N/A,#N/A,FALSE,"71";#N/A,#N/A,FALSE,"72";#N/A,#N/A,FALSE,"73";#N/A,#N/A,FALSE,"74";#N/A,#N/A,FALSE,"75";#N/A,#N/A,FALSE,"76";#N/A,#N/A,FALSE,"77";#N/A,#N/A,FALSE,"78";#N/A,#N/A,FALSE,"79";#N/A,#N/A,FALSE,"80";#N/A,#N/A,FALSE,"81";#N/A,#N/A,FALSE,"82";#N/A,#N/A,FALSE,"83";#N/A,#N/A,FALSE,"84";#N/A,#N/A,FALSE,"85";#N/A,#N/A,FALSE,"86";#N/A,#N/A,FALSE,"87";#N/A,#N/A,FALSE,"88";#N/A,#N/A,FALSE,"89";#N/A,#N/A,FALSE,"90";#N/A,#N/A,FALSE,"91";#N/A,#N/A,FALSE,"92";#N/A,#N/A,FALSE,"93";#N/A,#N/A,FALSE,"94";#N/A,#N/A,FALSE,"95";#N/A,#N/A,FALSE,"96";#N/A,#N/A,FALSE,"97";#N/A,#N/A,FALSE,"98";#N/A,#N/A,FALSE,"99";#N/A,#N/A,FALSE,"100";#N/A,#N/A,FALSE,"101";#N/A,#N/A,FALSE,"102";#N/A,#N/A,FALSE,"103";#N/A,#N/A,FALSE,"104";#N/A,#N/A,FALSE,"105";#N/A,#N/A,FALSE,"106";#N/A,#N/A,FALSE,"107";#N/A,#N/A,FALSE,"108";#N/A,#N/A,FALSE,"109";#N/A,#N/A,FALSE,"110";#N/A,#N/A,FALSE,"111";#N/A,#N/A,FALSE,"112";#N/A,#N/A,FALSE,"113";#N/A,#N/A,FALSE,"114";#N/A,#N/A,FALSE,"115"}</definedName>
    <definedName name="wrn.101.">{"101",#N/A,FALSE,"101"}</definedName>
    <definedName name="wrn.105">{"cover",#N/A,TRUE,"Cover";"toc9",#N/A,TRUE,"TOC";"over",#N/A,TRUE,"Overview";"ts2",#N/A,TRUE,"Det_Trans_Sum";"ei",#N/A,TRUE,"Earnings Impact";"ad1",#N/A,TRUE,"accretion dilution";"pfis",#N/A,TRUE,"Pro Forma Income Statement";"ca",#N/A,TRUE,"Contribution_Analysis";"profba",#N/A,TRUE,"Pro Forma Balance Sheet";"acq",#N/A,TRUE,"Acquirer";"tar",#N/A,TRUE,"Target"}</definedName>
    <definedName name="wrn.10K._.FS._.AND._.TABLES.">{#N/A,#N/A,TRUE,"BS";#N/A,#N/A,TRUE,"PL_10K";#N/A,#N/A,TRUE,"SOE";#N/A,#N/A,TRUE,"SCF";#N/A,#N/A,TRUE,"SFD 5 YRS 10k";#N/A,#N/A,TRUE,"Table 1 Annual 10K";#N/A,#N/A,TRUE,"Tables 2 to 3 PL";#N/A,#N/A,TRUE,"Table 4";#N/A,#N/A,TRUE,"Table 5";#N/A,#N/A,TRUE,"Table 6 to 7 - Liab Cap";#N/A,#N/A,TRUE,"Tables 8  LNS TO 10 ALLL";#N/A,#N/A,TRUE,"Tables 11 to 12 non performing ";#N/A,#N/A,TRUE,"Table 13 10K SFD by Quarter"}</definedName>
    <definedName name="wrn.10Q._.FS._.AND._.TABLES.">{#N/A,#N/A,FALSE,"BS";#N/A,#N/A,FALSE,"PL_10Q";#N/A,#N/A,FALSE,"SOE";#N/A,#N/A,FALSE,"SCF";#N/A,#N/A,FALSE,"Sel Fn Data QTD 10Q";#N/A,#N/A,FALSE,"Table 1 YTD 10Q";#N/A,#N/A,FALSE,"Table 1 QTD 10Q";#N/A,#N/A,FALSE,"Tables 2 to 3 PL";#N/A,#N/A,FALSE,"Tables 4 and 5ALLL";#N/A,#N/A,FALSE,"Tables 6 to 8 ALLL ";#N/A,#N/A,FALSE,"Table 9 to 12 - Balance Sheet"}</definedName>
    <definedName name="wrn.10Q._.TABLES.">{#N/A,#N/A,FALSE,"TABLE_1 YTD";#N/A,#N/A,FALSE,"TABLE_1A QTD"}</definedName>
    <definedName name="wrn.10yp._.balance._.sheet.">#REF!</definedName>
    <definedName name="wrn.10yp._.capex.">#REF!</definedName>
    <definedName name="wrn.10yp._.customers.">#REF!</definedName>
    <definedName name="wrn.10yp._.graphs.">#REF!</definedName>
    <definedName name="wrn.10yp._.key._.data.">#REF!</definedName>
    <definedName name="wrn.10yp._.profit._.and._.loss.">#REF!</definedName>
    <definedName name="wrn.10yp._.tariffs.">#REF!</definedName>
    <definedName name="wrn.11.">{"cover",#N/A,TRUE,"Cover";"toc3",#N/A,TRUE,"TOC";"over",#N/A,TRUE,"Overview";"ts2",#N/A,TRUE,"Det_Trans_Sum";"ei2c",#N/A,TRUE,"Earnings Impact";"ad2",#N/A,TRUE,"accretion dilution";"pfis2",#N/A,TRUE,"Pro Forma Income Statement";"acq2c",#N/A,TRUE,"Acquirer";"tar2c",#N/A,TRUE,"Target"}</definedName>
    <definedName name="wrn.11.Driftskapital.">{#N/A,#N/A,FALSE,"Driftskapital"}</definedName>
    <definedName name="wrn.111111">{#N/A,#N/A,FALSE,"Pharm";#N/A,#N/A,FALSE,"WWCM"}</definedName>
    <definedName name="wrn.111111_1">#REF!</definedName>
    <definedName name="wrn.111111_2">{#N/A,#N/A,FALSE,"Pharm";#N/A,#N/A,FALSE,"WWCM"}</definedName>
    <definedName name="wrn.111111_3">{#N/A,#N/A,FALSE,"Pharm";#N/A,#N/A,FALSE,"WWCM"}</definedName>
    <definedName name="wrn.111111_4">{#N/A,#N/A,FALSE,"Pharm";#N/A,#N/A,FALSE,"WWCM"}</definedName>
    <definedName name="wrn.111RPT._.AND._.BOARD._.PACKG.">{#N/A,#N/A,FALSE,"SCHEDULES- board";#N/A,#N/A,FALSE,"BP-Q'S"}</definedName>
    <definedName name="wrn.1130trds.">{#N/A,#N/A,FALSE,"RECEIVABLES";#N/A,#N/A,FALSE,"TRADE RECEIVABLES";#N/A,#N/A,FALSE,"COLLECTION DAYS";#N/A,#N/A,FALSE,"PRODUCTION INVENTORY";#N/A,#N/A,FALSE,"PITO";#N/A,#N/A,FALSE,"NOA"}</definedName>
    <definedName name="wrn.12.">{"cover",#N/A,TRUE,"Cover";"toc3",#N/A,TRUE,"TOC";"over",#N/A,TRUE,"Overview";"ts2",#N/A,TRUE,"Det_Trans_Sum";"ei3c",#N/A,TRUE,"Earnings Impact";"ad3",#N/A,TRUE,"accretion dilution";"pfis3",#N/A,TRUE,"Pro Forma Income Statement";"acq3c",#N/A,TRUE,"Acquirer";"tar3c",#N/A,TRUE,"Target"}</definedName>
    <definedName name="wrn.12.Investeringer.">{#N/A,#N/A,FALSE,"Investeringer"}</definedName>
    <definedName name="wrn.12_30._.Adv._.Book.">{#N/A,#N/A,TRUE,"Fd II Bullets";#N/A,#N/A,TRUE,"Fd II Cap. Position ";#N/A,#N/A,TRUE,"FD II Portfolio Summary";#N/A,#N/A,TRUE,"Fund II BV";#N/A,#N/A,TRUE,"Fund II FV";#N/A,#N/A,TRUE,"JRI";#N/A,#N/A,TRUE,"Weasler";#N/A,#N/A,TRUE,"NDS ";#N/A,#N/A,TRUE,"J Chain";#N/A,#N/A,TRUE,"Stronghaven";#N/A,#N/A,TRUE,"Connor";#N/A,#N/A,TRUE,"DSI";#N/A,#N/A,TRUE,"HWC";#N/A,#N/A,TRUE,"Temple";#N/A,#N/A,TRUE,"F3 Bullets";#N/A,#N/A,TRUE,"Fd III Cap. Position ";#N/A,#N/A,TRUE,"FD III Port Summ";#N/A,#N/A,TRUE,"Fund III BV";#N/A,#N/A,TRUE,"Fund III MV";#N/A,#N/A,TRUE,"Beacon";#N/A,#N/A,TRUE,"CII";#N/A,#N/A,TRUE,"MCA";#N/A,#N/A,TRUE,"Elm";#N/A,#N/A,TRUE,"Tharco";#N/A,#N/A,TRUE,"Dee H";#N/A,#N/A,TRUE,"Globe";#N/A,#N/A,TRUE,"Hunt Valve";#N/A,#N/A,TRUE,"KBA";#N/A,#N/A,TRUE,"Glassmaster";#N/A,#N/A,TRUE,"May";#N/A,#N/A,TRUE,"CBSA";#N/A,#N/A,TRUE,"ACE";#N/A,#N/A,TRUE,"United Central";#N/A,#N/A,TRUE,"Jakel";#N/A,#N/A,TRUE,"Lake City ";#N/A,#N/A,TRUE,"F4 Bullets ";#N/A,#N/A,TRUE,"Fd IV Cap. Position  ";#N/A,#N/A,TRUE,"FD IV Portfolio Summary ";#N/A,#N/A,TRUE,"Fund IV BV";#N/A,#N/A,TRUE,"Western";#N/A,#N/A,TRUE,"Kranson"}</definedName>
    <definedName name="wrn.123100._.Port._.Review.">{#N/A,#N/A,TRUE,"Port Summary II";#N/A,#N/A,TRUE,"II BV IRR";#N/A,#N/A,TRUE,"II FV IRR";#N/A,#N/A,TRUE,"JRI";#N/A,#N/A,TRUE,"Weasler";#N/A,#N/A,TRUE,"Stronghaven";#N/A,#N/A,TRUE,"Connor";#N/A,#N/A,TRUE,"HWC";#N/A,#N/A,TRUE,"Temple";#N/A,#N/A,TRUE,"Port Summary III";#N/A,#N/A,TRUE,"III BV IRR";#N/A,#N/A,TRUE,"III MV IRR";#N/A,#N/A,TRUE,"Beacon";#N/A,#N/A,TRUE,"CII";#N/A,#N/A,TRUE,"MCA";#N/A,#N/A,TRUE,"Elm";#N/A,#N/A,TRUE,"Elm Memo";#N/A,#N/A,TRUE,"Tharco";#N/A,#N/A,TRUE,"Dee H";#N/A,#N/A,TRUE,"DH Memo";#N/A,#N/A,TRUE,"Hunt Valve";#N/A,#N/A,TRUE,"KBA";#N/A,#N/A,TRUE,"Glassmaster";#N/A,#N/A,TRUE,"MLS";#N/A,#N/A,TRUE,"CBSA";#N/A,#N/A,TRUE,"ACE";#N/A,#N/A,TRUE,"United Central";#N/A,#N/A,TRUE,"Jakel";#N/A,#N/A,TRUE,"Lake City ";#N/A,#N/A,TRUE,"LCI Memo";#N/A,#N/A,TRUE,"Port Summary IV";#N/A,#N/A,TRUE,"IV BV IRR";#N/A,#N/A,TRUE,"Western";#N/A,#N/A,TRUE,"Kranson";#N/A,#N/A,TRUE,"ARC";#N/A,#N/A,TRUE,"Precise";#N/A,#N/A,TRUE,"WNA"}</definedName>
    <definedName name="wrn.1294BS.">{#N/A,#N/A,FALSE,"PRO FORMA FINANCIALS"}</definedName>
    <definedName name="wrn.1294BSADJUST.">{#N/A,#N/A,FALSE,"PRO FORMA FINANCIALS"}</definedName>
    <definedName name="wrn.1294IS.">{#N/A,#N/A,FALSE,"PRO FORMA FINANCIALS"}</definedName>
    <definedName name="wrn.1294ISADJUST.">{#N/A,#N/A,FALSE,"PRO FORMA FINANCIALS"}</definedName>
    <definedName name="wrn.13.">{"cover",#N/A,TRUE,"Cover";"toc4",#N/A,TRUE,"TOC";"over",#N/A,TRUE,"Overview";"ts2",#N/A,TRUE,"Det_Trans_Sum";"eic",#N/A,TRUE,"Earnings Impact";"ad",#N/A,TRUE,"accretion dilution";"tas",#N/A,TRUE,"TaintedShares";"hg",#N/A,TRUE,"Has-Gets";"pfis",#N/A,TRUE,"Pro Forma Income Statement";"ca",#N/A,TRUE,"Contribution_Analysis";"acqc",#N/A,TRUE,"Acquirer";"tarc",#N/A,TRUE,"Target"}</definedName>
    <definedName name="wrn.13.Bemanning.">{#N/A,#N/A,FALSE,"Bemanning"}</definedName>
    <definedName name="wrn.14.">{"cover",#N/A,TRUE,"Cover";"toc4",#N/A,TRUE,"TOC";"over",#N/A,TRUE,"Overview";"ts2",#N/A,TRUE,"Det_Trans_Sum";"ei1c",#N/A,TRUE,"Earnings Impact";"ad1",#N/A,TRUE,"accretion dilution";"tas",#N/A,TRUE,"TaintedShares";"hg1",#N/A,TRUE,"Has-Gets";"pfis1",#N/A,TRUE,"Pro Forma Income Statement";"ca1",#N/A,TRUE,"Contribution_Analysis";"acq1c",#N/A,TRUE,"Acquirer";"tar1c",#N/A,TRUE,"Target"}</definedName>
    <definedName name="wrn.14.Valuta.">{#N/A,#N/A,FALSE,"Valuta"}</definedName>
    <definedName name="wrn.15.">{"cover",#N/A,TRUE,"Cover";"toc4",#N/A,TRUE,"TOC";"over",#N/A,TRUE,"Overview";"ts2",#N/A,TRUE,"Det_Trans_Sum";"ei2c",#N/A,TRUE,"Earnings Impact";"ad2",#N/A,TRUE,"accretion dilution";"tas",#N/A,TRUE,"TaintedShares";"hg2",#N/A,TRUE,"Has-Gets";"pfis2",#N/A,TRUE,"Pro Forma Income Statement";"ca2",#N/A,TRUE,"Contribution_Analysis";"acq2c",#N/A,TRUE,"Acquirer";"tar2c",#N/A,TRUE,"Target"}</definedName>
    <definedName name="wrn.15338._.Report.">{#N/A,#N/A,TRUE,"2497-sum";#N/A,#N/A,TRUE,"2674-expenses"}</definedName>
    <definedName name="wrn.15338._Report.">{#N/A,#N/A,TRUE,"3893-sum";#N/A,#N/A,TRUE,"3893-expenses"}</definedName>
    <definedName name="wrn.16.">{"cover",#N/A,TRUE,"Cover";"toc4",#N/A,TRUE,"TOC";"over",#N/A,TRUE,"Overview";"ts2",#N/A,TRUE,"Det_Trans_Sum";"ei3c",#N/A,TRUE,"Earnings Impact";"ad3",#N/A,TRUE,"accretion dilution";"tas",#N/A,TRUE,"TaintedShares";"hg3",#N/A,TRUE,"Has-Gets";"pfis3",#N/A,TRUE,"Pro Forma Income Statement";"ca3",#N/A,TRUE,"Contribution_Analysis";"acq3c",#N/A,TRUE,"Acquirer";"tar3c",#N/A,TRUE,"Target"}</definedName>
    <definedName name="wrn.16872._.Report.">{#N/A,#N/A,TRUE,"16872-sum";#N/A,#N/A,TRUE,"16872-expenses"}</definedName>
    <definedName name="wrn.17.">{"cover",#N/A,TRUE,"Cover";"toc5",#N/A,TRUE,"TOC";"over",#N/A,TRUE,"Overview";"ts2",#N/A,TRUE,"Det_Trans_Sum";"eic",#N/A,TRUE,"Earnings Impact";"ad",#N/A,TRUE,"accretion dilution";"pfis",#N/A,TRUE,"Pro Forma Income Statement";"ca",#N/A,TRUE,"Contribution_Analysis";"acqc",#N/A,TRUE,"Acquirer";"tarc",#N/A,TRUE,"Target"}</definedName>
    <definedName name="wrn.17006._.Report.">{#N/A,#N/A,TRUE,"17006-sum";#N/A,#N/A,TRUE,"17006-expenses"}</definedName>
    <definedName name="wrn.18.">{"cover",#N/A,TRUE,"Cover";"toc5",#N/A,TRUE,"TOC";"over",#N/A,TRUE,"Overview";"ts2",#N/A,TRUE,"Det_Trans_Sum";"ei1c",#N/A,TRUE,"Earnings Impact";"ad1",#N/A,TRUE,"accretion dilution";"pfis1",#N/A,TRUE,"Pro Forma Income Statement";"ca1",#N/A,TRUE,"Contribution_Analysis";"acq1c",#N/A,TRUE,"Acquirer";"tar1c",#N/A,TRUE,"Target"}</definedName>
    <definedName name="wrn.19.">{"cover",#N/A,TRUE,"Cover";"toc5",#N/A,TRUE,"TOC";"ts2",#N/A,TRUE,"Det_Trans_Sum";"over",#N/A,TRUE,"Overview";"ei2c",#N/A,TRUE,"Earnings Impact";"ad2",#N/A,TRUE,"accretion dilution";"pfis2",#N/A,TRUE,"Pro Forma Income Statement";"ca2",#N/A,TRUE,"Contribution_Analysis";"acq2c",#N/A,TRUE,"Acquirer";"tar2c",#N/A,TRUE,"Target"}</definedName>
    <definedName name="wrn.19656._.Report.">{#N/A,#N/A,TRUE,"19656-sum";#N/A,#N/A,TRUE,"19656-expenses"}</definedName>
    <definedName name="wrn.1994QTRS.">{"QTR494",#N/A,FALSE,"4Q94";"QTR394",#N/A,FALSE,"3Q94";"QTR294",#N/A,FALSE,"2Q94"}</definedName>
    <definedName name="wrn.1994qtrss">{"QTR494",#N/A,FALSE,"4Q94";"QTR394",#N/A,FALSE,"3Q94";"QTR294",#N/A,FALSE,"2Q94"}</definedName>
    <definedName name="wrn.1995.">{#N/A,#N/A,FALSE,"Results_1995"}</definedName>
    <definedName name="wrn.1995._.afe.">{#N/A,#N/A,FALSE,"OK2";#N/A,#N/A,FALSE,"OK1";#N/A,#N/A,FALSE,"Kentucky";#N/A,#N/A,FALSE,"Summary"}</definedName>
    <definedName name="wrn.1996.">{#N/A,#N/A,FALSE,"Results_1996"}</definedName>
    <definedName name="wrn.1996._.BUDGET.">{"SUMMARY",#N/A,TRUE,"SUMMARY";"compare",#N/A,TRUE,"Vs. Bus Plan";"ratios",#N/A,TRUE,"Ratios";"REVENUE",#N/A,TRUE,"Revenue";"expenses",#N/A,TRUE,"1996 budget";"payroll",#N/A,TRUE,"Payroll"}</definedName>
    <definedName name="wrn.1996._.BUDGET.1">{"SUMMARY",#N/A,TRUE,"SUMMARY";"compare",#N/A,TRUE,"Vs. Bus Plan";"ratios",#N/A,TRUE,"Ratios";"REVENUE",#N/A,TRUE,"Revenue";"expenses",#N/A,TRUE,"1996 budget";"payroll",#N/A,TRUE,"Payroll"}</definedName>
    <definedName name="wrn.1996._.PROPERTY._.AND._.BUSINESS._.INTERRUPTION._.VALUES.">#REF!</definedName>
    <definedName name="wrn.1996._.PROPERTY._.AND._.BUSINESS._.INTERRUPTION._.VALUES._1">#REF!</definedName>
    <definedName name="wrn.1996._.TO._.2004.">{"ten year ratios",#N/A,TRUE,"PROFIT_LOSS";"ten year ratios",#N/A,TRUE,"Ratios";"ten yr opex and capex",#N/A,TRUE,"1996 budget";"ten year revenues",#N/A,TRUE,"Revenue_1996-2004";"ten year payroll",#N/A,TRUE,"Payroll"}</definedName>
    <definedName name="wrn.1997.">{#N/A,#N/A,FALSE,"Results_1997"}</definedName>
    <definedName name="wrn.1998.">{#N/A,#N/A,FALSE,"Results_1998"}</definedName>
    <definedName name="wrn.1998._.Budget.">{#N/A,#N/A,FALSE,"A";#N/A,#N/A,FALSE,"B";#N/A,#N/A,FALSE,"C";#N/A,#N/A,FALSE,"D";#N/A,#N/A,FALSE,"E";#N/A,#N/A,FALSE,"F";#N/A,#N/A,FALSE,"G";#N/A,#N/A,FALSE,"H";#N/A,#N/A,FALSE,"I";#N/A,#N/A,FALSE,"J";#N/A,#N/A,FALSE,"K";#N/A,#N/A,FALSE,"L";#N/A,#N/A,FALSE,"M";#N/A,#N/A,FALSE,"N";#N/A,#N/A,FALSE,"O";#N/A,#N/A,FALSE,"P";#N/A,#N/A,FALSE,"Q";#N/A,#N/A,FALSE,"R"}</definedName>
    <definedName name="wrn.1998._.FINANCIAL._.STATEMENTS.">{"QTR2PGIBS",#N/A,FALSE,"Qtr 2 PGI";"QTR2PGIPL",#N/A,FALSE,"Qtr 2 PGI";"QTR2PGICF",#N/A,FALSE,"Qtr 2 PGI";"98QTR2BS",#N/A,FALSE,"Qtr 2";"98QTR2PL",#N/A,FALSE,"Qtr 2";"98QTR2CF",#N/A,FALSE,"Qtr 2";"QTR3PGIBS",#N/A,FALSE,"Qtr 3 PGI";"QTR3PGIPL",#N/A,FALSE,"Qtr 3 PGI";"QTR3PGICF",#N/A,FALSE,"Qtr 3 PGI";"98QTR3BS",#N/A,FALSE,"Qtr 3";"98QTR3PL",#N/A,FALSE,"Qtr 3";"98QTR3CF",#N/A,FALSE,"Qtr 3";"QTR4PGIBS",#N/A,FALSE,"Qtr 4 PGI";"QTR4PGIPL",#N/A,FALSE,"Qtr 4 PGI";"QTR4PGIPLYTD",#N/A,FALSE,"Qtr 4 PGI";"QTR4PGICF",#N/A,FALSE,"Qtr 4 PGI";"QTR4PGICFYTD",#N/A,FALSE,"Qtr 4 PGI";"98QTR4BS",#N/A,FALSE,"Qtr 4";"98QTR4PL",#N/A,FALSE,"Qtr 4";"98QTR4CF",#N/A,FALSE,"Qtr 4";"98QTR4PLYTD",#N/A,FALSE,"Qtr 4";"98QTR4CFYTD",#N/A,FALSE,"Qtr 4"}</definedName>
    <definedName name="wrn.1998._.IPO._.Update.">{#N/A,#N/A,FALSE,"Summary";#N/A,#N/A,FALSE,"Pending";#N/A,#N/A,FALSE,"Aug'98";#N/A,#N/A,FALSE,"July'98";#N/A,#N/A,FALSE,"June'98";#N/A,#N/A,FALSE,"May'98";#N/A,#N/A,FALSE,"Apr'98";#N/A,#N/A,FALSE,"Mar'98";#N/A,#N/A,FALSE,"Feb'98";#N/A,#N/A,FALSE,"Jan'98"}</definedName>
    <definedName name="wrn.1999._.Budget.">{#N/A,#N/A,FALSE,"Inc. Statement";#N/A,#N/A,FALSE,"Balance Sheet";#N/A,#N/A,FALSE,"Cash Flow";#N/A,#N/A,FALSE,"Manufacturing";#N/A,#N/A,FALSE,"Quality";#N/A,#N/A,FALSE,"Sales";#N/A,#N/A,FALSE,"Marketing";#N/A,#N/A,FALSE,"R &amp; D";#N/A,#N/A,FALSE,"G &amp; A";#N/A,#N/A,FALSE,"Prof. Fees";#N/A,#N/A,FALSE,"Mfg. Wages";#N/A,#N/A,FALSE,"Mfg. Salaries";#N/A,#N/A,FALSE,"Quality Salaries";#N/A,#N/A,FALSE,"Sales Salaries";#N/A,#N/A,FALSE,"Parker sal.";#N/A,#N/A,FALSE,"Sheets sal.";#N/A,#N/A,FALSE,"Muntean sal.";#N/A,#N/A,FALSE,"G &amp; A Salaries";#N/A,#N/A,FALSE,"P&amp;L Consol.";#N/A,#N/A,FALSE,"P&amp;L Consol. (2)";#N/A,#N/A,FALSE,"P&amp;L Consol. (3)"}</definedName>
    <definedName name="wrn.1999._.Corporate.">#REF!</definedName>
    <definedName name="wrn.1999._.Funding.">#REF!</definedName>
    <definedName name="wrn.1999._.GA._.Forecast.">{"1.11.01100 1999 G&amp;A Forecast",#N/A,FALSE,"1.11.01100"}</definedName>
    <definedName name="wrn.1999._.Grp._.Adjustments.">#REF!</definedName>
    <definedName name="wrn.1999._.Grp._.Consol.">#REF!</definedName>
    <definedName name="wrn.1999._.HTUK.">#REF!</definedName>
    <definedName name="wrn.1999._.International.">#REF!</definedName>
    <definedName name="wrn.1999._.OIDL.">#REF!</definedName>
    <definedName name="wrn.1999._.Reporting._.Model.">{#N/A,#N/A,FALSE,"Additional Info";#N/A,#N/A,FALSE,"Income Statement";#N/A,#N/A,FALSE,"Balance Sheet"}</definedName>
    <definedName name="wrn.1999._.Trust.">#REF!</definedName>
    <definedName name="wrn.1999calc.">{#N/A,#N/A,FALSE,"A";#N/A,#N/A,FALSE,"B-TOT";#N/A,#N/A,FALSE,"Declaration1";#N/A,#N/A,FALSE,"Spravka1";#N/A,#N/A,FALSE,"A (2)";#N/A,#N/A,FALSE,"B-TOT (2)"}</definedName>
    <definedName name="wrn.1ST._.AND._.2ND._.TIER._.GENERIC.">{"EPS","IPGWW",FALSE,"WW 1re v ob v LY- GENERIC";"AGENCY","MEWG",FALSE,"WW 1re v ob v LY- GENERIC";"AGENCY","FCBPWWG",FALSE,"WW 1re v ob v LY- GENERIC";"AGENCY","PWW",FALSE,"WW 1re v ob v LY- GENERIC";"AGENCY","LGWW",FALSE,"WW 1re v ob v LY- GENERIC";"AGENCY","IMWW",FALSE,"WW 1re v ob v LY- GENERIC";"AGENCY","DRDWW",FALSE,"WW 1re v ob v LY- GENERIC";"AGENCY","DEUUSA",FALSE,"WW 1re v ob v LY- GENERIC";"AGENCY","PWWOTH",FALSE,"WW 1re v ob v LY- GENERIC";"AGENCY","AMSWW",FALSE,"WW 1re v ob v LY- GENERIC";"AGENCY","SEG",FALSE,"WW 1re v ob v LY- GENERIC";"AGENCY","WSBSMG",FALSE,"WW 1re v ob v LY- GENERIC";"AGENCY","GHWW",FALSE,"WW 1re v ob v LY- GENERIC";"AGENCY","NFOWW",FALSE,"WW 1re v ob v LY- GENERIC";"AGENCY","HCGWW",FALSE,"WW 1re v ob v LY- GENERIC";"AGENCY","OTHWWGRP",FALSE,"WW 1re v ob v LY- GENERIC";"AGENCY","TOTCORP",FALSE,"WW 1re v ob v LY- GENERIC";"AGENCY","TOTELM",FALSE,"WW 1re v ob v LY- GENERIC";"AGENCY","OTHIPGUSA",FALSE,"WW 1re v ob v LY- GENERIC"}</definedName>
    <definedName name="wrn.1st._.Quarter.">{#N/A,#N/A,TRUE,"1Q BCG";#N/A,#N/A,TRUE,"1Q w|o Wireless";#N/A,#N/A,TRUE,"1Q Wireless"}</definedName>
    <definedName name="wrn.2">{#N/A,#N/A,FALSE,"Averages";#N/A,#N/A,FALSE,"Lineup Costs";#N/A,#N/A,FALSE,"Grossed Cost";#N/A,#N/A,FALSE,"PPV";#N/A,#N/A,FALSE,"Avg. Cost"}</definedName>
    <definedName name="WRN.2.">{#N/A,#N/A,FALSE,"Calc";#N/A,#N/A,FALSE,"Sensitivity";#N/A,#N/A,FALSE,"LT Earn.Dil.";#N/A,#N/A,FALSE,"Dil. AVP"}</definedName>
    <definedName name="wrn.2._.pagers.">{"Cover",#N/A,FALSE,"Cover";"Summary",#N/A,FALSE,"Summarpage"}</definedName>
    <definedName name="wrn.2._.pagers._1">#REF!</definedName>
    <definedName name="wrn.2._.pagers._1_1">{"Cover",#N/A,FALSE,"Cover";"Summary",#N/A,FALSE,"Summarpage"}</definedName>
    <definedName name="wrn.2._.pagers._1_2">{"Cover",#N/A,FALSE,"Cover";"Summary",#N/A,FALSE,"Summarpage"}</definedName>
    <definedName name="wrn.2._.pagers._1_3">{"Cover",#N/A,FALSE,"Cover";"Summary",#N/A,FALSE,"Summarpage"}</definedName>
    <definedName name="wrn.2._.pagers._1_4">{"Cover",#N/A,FALSE,"Cover";"Summary",#N/A,FALSE,"Summarpage"}</definedName>
    <definedName name="wrn.2._.pagers._1_5">{"Cover",#N/A,FALSE,"Cover";"Summary",#N/A,FALSE,"Summarpage"}</definedName>
    <definedName name="wrn.2._.pagers._2">{"Cover",#N/A,FALSE,"Cover";"Summary",#N/A,FALSE,"Summarpage"}</definedName>
    <definedName name="wrn.2._.pagers._2_1">{"Cover",#N/A,FALSE,"Cover";"Summary",#N/A,FALSE,"Summarpage"}</definedName>
    <definedName name="wrn.2._.pagers._2_2">{"Cover",#N/A,FALSE,"Cover";"Summary",#N/A,FALSE,"Summarpage"}</definedName>
    <definedName name="wrn.2._.pagers._2_3">{"Cover",#N/A,FALSE,"Cover";"Summary",#N/A,FALSE,"Summarpage"}</definedName>
    <definedName name="wrn.2._.pagers._2_4">{"Cover",#N/A,FALSE,"Cover";"Summary",#N/A,FALSE,"Summarpage"}</definedName>
    <definedName name="wrn.2._.pagers._2_5">{"Cover",#N/A,FALSE,"Cover";"Summary",#N/A,FALSE,"Summarpage"}</definedName>
    <definedName name="wrn.2._.pagers._3">{"Cover",#N/A,FALSE,"Cover";"Summary",#N/A,FALSE,"Summarpage"}</definedName>
    <definedName name="wrn.2._.pagers._3_1">{"Cover",#N/A,FALSE,"Cover";"Summary",#N/A,FALSE,"Summarpage"}</definedName>
    <definedName name="wrn.2._.pagers._3_2">{"Cover",#N/A,FALSE,"Cover";"Summary",#N/A,FALSE,"Summarpage"}</definedName>
    <definedName name="wrn.2._.pagers._3_3">{"Cover",#N/A,FALSE,"Cover";"Summary",#N/A,FALSE,"Summarpage"}</definedName>
    <definedName name="wrn.2._.pagers._3_4">{"Cover",#N/A,FALSE,"Cover";"Summary",#N/A,FALSE,"Summarpage"}</definedName>
    <definedName name="wrn.2._.pagers._3_5">{"Cover",#N/A,FALSE,"Cover";"Summary",#N/A,FALSE,"Summarpage"}</definedName>
    <definedName name="wrn.2._.pagers._4">{"Cover",#N/A,FALSE,"Cover";"Summary",#N/A,FALSE,"Summarpage"}</definedName>
    <definedName name="wrn.2._.pagers._4_1">{"Cover",#N/A,FALSE,"Cover";"Summary",#N/A,FALSE,"Summarpage"}</definedName>
    <definedName name="wrn.2._.pagers._4_2">{"Cover",#N/A,FALSE,"Cover";"Summary",#N/A,FALSE,"Summarpage"}</definedName>
    <definedName name="wrn.2._.pagers._4_3">{"Cover",#N/A,FALSE,"Cover";"Summary",#N/A,FALSE,"Summarpage"}</definedName>
    <definedName name="wrn.2._.pagers._4_4">{"Cover",#N/A,FALSE,"Cover";"Summary",#N/A,FALSE,"Summarpage"}</definedName>
    <definedName name="wrn.2._.pagers._4_5">{"Cover",#N/A,FALSE,"Cover";"Summary",#N/A,FALSE,"Summarpage"}</definedName>
    <definedName name="wrn.2._.pagers._5">{"Cover",#N/A,FALSE,"Cover";"Summary",#N/A,FALSE,"Summarpage"}</definedName>
    <definedName name="wrn.2._.pagers._5_1">{"Cover",#N/A,FALSE,"Cover";"Summary",#N/A,FALSE,"Summarpage"}</definedName>
    <definedName name="wrn.2._.pagers._5_2">{"Cover",#N/A,FALSE,"Cover";"Summary",#N/A,FALSE,"Summarpage"}</definedName>
    <definedName name="wrn.2._.pagers._5_3">{"Cover",#N/A,FALSE,"Cover";"Summary",#N/A,FALSE,"Summarpage"}</definedName>
    <definedName name="wrn.2._.pagers._5_4">{"Cover",#N/A,FALSE,"Cover";"Summary",#N/A,FALSE,"Summarpage"}</definedName>
    <definedName name="wrn.2._.pagers._5_5">{"Cover",#N/A,FALSE,"Cover";"Summary",#N/A,FALSE,"Summarpage"}</definedName>
    <definedName name="wrn.2._.pagers.2">{"Cover",#N/A,FALSE,"Cover";"Summary",#N/A,FALSE,"Summarpage"}</definedName>
    <definedName name="wrn.2._.pagers.2_1">{"Cover",#N/A,FALSE,"Cover";"Summary",#N/A,FALSE,"Summarpage"}</definedName>
    <definedName name="wrn.2._.pagers.2_1_1">{"Cover",#N/A,FALSE,"Cover";"Summary",#N/A,FALSE,"Summarpage"}</definedName>
    <definedName name="wrn.2._.pagers.2_1_2">{"Cover",#N/A,FALSE,"Cover";"Summary",#N/A,FALSE,"Summarpage"}</definedName>
    <definedName name="wrn.2._.pagers.2_1_3">{"Cover",#N/A,FALSE,"Cover";"Summary",#N/A,FALSE,"Summarpage"}</definedName>
    <definedName name="wrn.2._.pagers.2_1_4">{"Cover",#N/A,FALSE,"Cover";"Summary",#N/A,FALSE,"Summarpage"}</definedName>
    <definedName name="wrn.2._.pagers.2_1_5">{"Cover",#N/A,FALSE,"Cover";"Summary",#N/A,FALSE,"Summarpage"}</definedName>
    <definedName name="wrn.2._.pagers.2_2">{"Cover",#N/A,FALSE,"Cover";"Summary",#N/A,FALSE,"Summarpage"}</definedName>
    <definedName name="wrn.2._.pagers.2_2_1">{"Cover",#N/A,FALSE,"Cover";"Summary",#N/A,FALSE,"Summarpage"}</definedName>
    <definedName name="wrn.2._.pagers.2_2_2">{"Cover",#N/A,FALSE,"Cover";"Summary",#N/A,FALSE,"Summarpage"}</definedName>
    <definedName name="wrn.2._.pagers.2_2_3">{"Cover",#N/A,FALSE,"Cover";"Summary",#N/A,FALSE,"Summarpage"}</definedName>
    <definedName name="wrn.2._.pagers.2_2_4">{"Cover",#N/A,FALSE,"Cover";"Summary",#N/A,FALSE,"Summarpage"}</definedName>
    <definedName name="wrn.2._.pagers.2_2_5">{"Cover",#N/A,FALSE,"Cover";"Summary",#N/A,FALSE,"Summarpage"}</definedName>
    <definedName name="wrn.2._.pagers.2_3">{"Cover",#N/A,FALSE,"Cover";"Summary",#N/A,FALSE,"Summarpage"}</definedName>
    <definedName name="wrn.2._.pagers.2_3_1">{"Cover",#N/A,FALSE,"Cover";"Summary",#N/A,FALSE,"Summarpage"}</definedName>
    <definedName name="wrn.2._.pagers.2_3_2">{"Cover",#N/A,FALSE,"Cover";"Summary",#N/A,FALSE,"Summarpage"}</definedName>
    <definedName name="wrn.2._.pagers.2_3_3">{"Cover",#N/A,FALSE,"Cover";"Summary",#N/A,FALSE,"Summarpage"}</definedName>
    <definedName name="wrn.2._.pagers.2_3_4">{"Cover",#N/A,FALSE,"Cover";"Summary",#N/A,FALSE,"Summarpage"}</definedName>
    <definedName name="wrn.2._.pagers.2_3_5">{"Cover",#N/A,FALSE,"Cover";"Summary",#N/A,FALSE,"Summarpage"}</definedName>
    <definedName name="wrn.2._.pagers.2_4">{"Cover",#N/A,FALSE,"Cover";"Summary",#N/A,FALSE,"Summarpage"}</definedName>
    <definedName name="wrn.2._.pagers.2_4_1">{"Cover",#N/A,FALSE,"Cover";"Summary",#N/A,FALSE,"Summarpage"}</definedName>
    <definedName name="wrn.2._.pagers.2_4_2">{"Cover",#N/A,FALSE,"Cover";"Summary",#N/A,FALSE,"Summarpage"}</definedName>
    <definedName name="wrn.2._.pagers.2_4_3">{"Cover",#N/A,FALSE,"Cover";"Summary",#N/A,FALSE,"Summarpage"}</definedName>
    <definedName name="wrn.2._.pagers.2_4_4">{"Cover",#N/A,FALSE,"Cover";"Summary",#N/A,FALSE,"Summarpage"}</definedName>
    <definedName name="wrn.2._.pagers.2_4_5">{"Cover",#N/A,FALSE,"Cover";"Summary",#N/A,FALSE,"Summarpage"}</definedName>
    <definedName name="wrn.2._.pagers.2_5">{"Cover",#N/A,FALSE,"Cover";"Summary",#N/A,FALSE,"Summarpage"}</definedName>
    <definedName name="wrn.2._.pagers.2_5_1">{"Cover",#N/A,FALSE,"Cover";"Summary",#N/A,FALSE,"Summarpage"}</definedName>
    <definedName name="wrn.2._.pagers.2_5_2">{"Cover",#N/A,FALSE,"Cover";"Summary",#N/A,FALSE,"Summarpage"}</definedName>
    <definedName name="wrn.2._.pagers.2_5_3">{"Cover",#N/A,FALSE,"Cover";"Summary",#N/A,FALSE,"Summarpage"}</definedName>
    <definedName name="wrn.2._.pagers.2_5_4">{"Cover",#N/A,FALSE,"Cover";"Summary",#N/A,FALSE,"Summarpage"}</definedName>
    <definedName name="wrn.2._.pagers.2_5_5">{"Cover",#N/A,FALSE,"Cover";"Summary",#N/A,FALSE,"Summarpage"}</definedName>
    <definedName name="wrn.2._.Print._.QTD._.Data.">{"Qtr vs ABP p1",#N/A,FALSE,"Quarter vs ABP";"Qtr vs ABP p2",#N/A,FALSE,"Quarter vs ABP";"Qtr",#N/A,FALSE,"Quarter"}</definedName>
    <definedName name="wrn.2.1._.Full._.projection._.workbook.">{#N/A,#N/A,TRUE,"Operating stmt QTR";#N/A,#N/A,TRUE,"Bal Sht QTR";#N/A,#N/A,TRUE,"Bal Sht";#N/A,#N/A,TRUE,"Operating stmt";#N/A,#N/A,TRUE,"Cash Flow";#N/A,#N/A,TRUE,"RevSum";#N/A,#N/A,TRUE,"Intranet branch rev";#N/A,#N/A,TRUE,"Intranet direct rev";#N/A,#N/A,TRUE,"Internet direct rev";#N/A,#N/A,TRUE,"Intranet ISV rev";#N/A,#N/A,TRUE,"Staffing by Person";#N/A,#N/A,TRUE,"Direct costs";#N/A,#N/A,TRUE,"Sales &amp; direct costs";#N/A,#N/A,TRUE,"Selling";#N/A,#N/A,TRUE,"Mkting";#N/A,#N/A,TRUE,"G&amp;A";#N/A,#N/A,TRUE,"Branch offices";#N/A,#N/A,TRUE,"Facilities";#N/A,#N/A,TRUE,"LT Assets";#N/A,#N/A,TRUE,"BS detail"}</definedName>
    <definedName name="wrn.2.1.1.0_EVA_._.Realistic_Case.">#REF!</definedName>
    <definedName name="wrn.2.1.1.0_EVA_._.Realistic_Case._1">#REF!</definedName>
    <definedName name="wrn.2.1.1.0_EVA_._.Realistic_Case._2">#REF!</definedName>
    <definedName name="wrn.2.1.1.0_eva_._.Realistic_case1">#REF!</definedName>
    <definedName name="wrn.2.1.1.0_eva_._.Realistic_case1_1">#REF!</definedName>
    <definedName name="wrn.2.1.1.0_eva_._.Realistic_case1_2">#REF!</definedName>
    <definedName name="wrn.2.1.2.0_EVA_Strategic_Case.">#REF!</definedName>
    <definedName name="wrn.2.1.2.0_EVA_Strategic_Case._1">#REF!</definedName>
    <definedName name="wrn.2.1.2.0_EVA_Strategic_Case._2">#REF!</definedName>
    <definedName name="wrn.2.1.3.1_Assumptions.">#REF!</definedName>
    <definedName name="wrn.2.1.3.1_Assumptions._1">#REF!</definedName>
    <definedName name="wrn.2.1.3.1_Assumptions._2">#REF!</definedName>
    <definedName name="wrn.2.1.3.1_BU_Key_Drivers.">#REF!</definedName>
    <definedName name="wrn.2.1.3.1_BU_Key_Drivers._1">#REF!</definedName>
    <definedName name="wrn.2.1.3.1_BU_Key_Drivers._2">#REF!</definedName>
    <definedName name="wrn.20.">{"cover",#N/A,TRUE,"Cover";"toc5",#N/A,TRUE,"TOC";"over",#N/A,TRUE,"Overview";"ts2",#N/A,TRUE,"Det_Trans_Sum";"ei3c",#N/A,TRUE,"Earnings Impact";"ad3",#N/A,TRUE,"accretion dilution";"pfis3",#N/A,TRUE,"Pro Forma Income Statement";"ca3",#N/A,TRUE,"Contribution_Analysis";"acq3c",#N/A,TRUE,"Acquirer";"tar3c",#N/A,TRUE,"Target"}</definedName>
    <definedName name="wrn.2000._.Corporate.">#REF!</definedName>
    <definedName name="wrn.2000._.Funding.">#REF!</definedName>
    <definedName name="wrn.2000._.Grp._.Adjustments.">#REF!</definedName>
    <definedName name="wrn.2000._.Grp._.Consol.">#REF!</definedName>
    <definedName name="wrn.2000._.HTUK.">#REF!</definedName>
    <definedName name="wrn.2000._.International.">#REF!</definedName>
    <definedName name="wrn.2000._.OIDL.">#REF!</definedName>
    <definedName name="wrn.2000._.Package._.GOM.">{"2000PPE",#N/A,FALSE,"PPE 2000";"2000DD",#N/A,FALSE,"DrydocksOther"}</definedName>
    <definedName name="wrn.2000._.Trust.">#REF!</definedName>
    <definedName name="wrn.2001._.PLAN.">{#N/A,#N/A,FALSE,"Keydata";#N/A,#N/A,FALSE,"ACTvsPY";#N/A,#N/A,FALSE,"CashFlow";#N/A,#N/A,FALSE,"Inc_stm";#N/A,#N/A,FALSE,"SalesvsPlan";#N/A,#N/A,FALSE,"ACT VS 1999";#N/A,#N/A,FALSE,"SalesvsAct";#N/A,#N/A,FALSE,"WC";#N/A,#N/A,FALSE,"OID"}</definedName>
    <definedName name="wrn.2003._.Detail._.in._.Dollars.">{#N/A,#N/A,FALSE,"2003 Est";#N/A,#N/A,FALSE,"2003 Pr";#N/A,#N/A,FALSE,"2003 Plan"}</definedName>
    <definedName name="wrn.2003._.Detail._.per._.pax.">{#N/A,#N/A,FALSE,"2003 Est per pax";#N/A,#N/A,FALSE,"2003 Pr per pax";#N/A,#N/A,FALSE,"2003 Plan per pax"}</definedName>
    <definedName name="wrn.2003._.RM._.Reports.">{#N/A,#N/A,FALSE,"Prd Summ 03Prvs03E";#N/A,#N/A,FALSE,"Prd Summ 03Pvs03E"}</definedName>
    <definedName name="wrn.2004._.Detail._.in._.Dollars.">{#N/A,#N/A,FALSE,"2004 Est";#N/A,#N/A,FALSE,"2004 Pr Est";#N/A,#N/A,FALSE,"2004 Plan"}</definedName>
    <definedName name="wrn.2004._.Detail._.per._.pax.">{#N/A,#N/A,FALSE,"2004 Est per pax";#N/A,#N/A,FALSE,"2004 Pr per pax";#N/A,#N/A,FALSE,"2004 Plan per pax"}</definedName>
    <definedName name="wrn.2004._.Full._.Report.">{#N/A,#N/A,TRUE,"Title";"Assumptions",#N/A,TRUE,"Assumptions";"OperationsAssumptions2012",#N/A,TRUE,"Operations Assumptions";"OperationsBuildup2012",#N/A,TRUE,"Operations Buildup";"OperationsSummary2012",#N/A,TRUE,"Operations Summary";"Debt2004",#N/A,TRUE,"Debt";"Depreciation2004",#N/A,TRUE,"Depreciation";"Equity2004",#N/A,TRUE,"LLC Equity";"Accounts2004",#N/A,TRUE,"Accounts"}</definedName>
    <definedName name="wrn.2004._.RM._.Reports.">{#N/A,#N/A,FALSE,"Prd Summ 04Pvs04E";#N/A,#N/A,FALSE,"Prd Summ 04Prvs04E";#N/A,#N/A,FALSE,"Prd Summ 03Evs04E"}</definedName>
    <definedName name="wrn.2004_.Full._.Report.New">{#N/A,#N/A,TRUE,"Title";"Assumptions",#N/A,TRUE,"Assumptions";"OperationsAssumptions2012",#N/A,TRUE,"Operations Assumptions";"OperationsBuildup2012",#N/A,TRUE,"Operations Buildup";"OperationsSummary2012",#N/A,TRUE,"Operations Summary";"Debt2004",#N/A,TRUE,"Debt";"Depreciation2004",#N/A,TRUE,"Depreciation";"Equity2004",#N/A,TRUE,"LLC Equity";"Accounts2004",#N/A,TRUE,"Accounts"}</definedName>
    <definedName name="wrn.2005._.Quarterly.">#REF!</definedName>
    <definedName name="wrn.21.">{"cover",#N/A,TRUE,"Cover";"toc6",#N/A,TRUE,"TOC";"over",#N/A,TRUE,"Overview";"ts2",#N/A,TRUE,"Det_Trans_Sum";"eic",#N/A,TRUE,"Earnings Impact";"ad",#N/A,TRUE,"accretion dilution";"hg",#N/A,TRUE,"Has-Gets";"pfis",#N/A,TRUE,"Pro Forma Income Statement";"ca",#N/A,TRUE,"Contribution_Analysis";"acqc",#N/A,TRUE,"Acquirer";"tarc",#N/A,TRUE,"Target"}</definedName>
    <definedName name="wrn.22.">{"cover",#N/A,TRUE,"Cover";"toc6",#N/A,TRUE,"TOC";"over",#N/A,TRUE,"Overview";"ts2",#N/A,TRUE,"Det_Trans_Sum";"ei1c",#N/A,TRUE,"Earnings Impact";"ad1",#N/A,TRUE,"accretion dilution";"hg1",#N/A,TRUE,"Has-Gets";"pfis1",#N/A,TRUE,"Pro Forma Income Statement";"ca1",#N/A,TRUE,"Contribution_Analysis";"acq1c",#N/A,TRUE,"Acquirer";"tar1c",#N/A,TRUE,"Target"}</definedName>
    <definedName name="wrn.23.">{"cover",#N/A,TRUE,"Cover";"toc6",#N/A,TRUE,"TOC";"pfis3",#N/A,TRUE,"Overview";"ts2",#N/A,TRUE,"Det_Trans_Sum";"ei2c",#N/A,TRUE,"Earnings Impact";"ad2",#N/A,TRUE,"accretion dilution";"hg2",#N/A,TRUE,"Has-Gets";"pfis2",#N/A,TRUE,"Pro Forma Income Statement";"ca2",#N/A,TRUE,"Contribution_Analysis";"acq2c",#N/A,TRUE,"Acquirer";"tar2c",#N/A,TRUE,"Target"}</definedName>
    <definedName name="wrn.24.">{"cover",#N/A,TRUE,"Cover";"toc6",#N/A,TRUE,"TOC";"over",#N/A,TRUE,"Overview";"ts2",#N/A,TRUE,"Det_Trans_Sum";"ei3c",#N/A,TRUE,"Earnings Impact";"ad3",#N/A,TRUE,"accretion dilution";"hg3",#N/A,TRUE,"Has-Gets";"pfis",#N/A,TRUE,"Pro Forma Income Statement";"ca3",#N/A,TRUE,"Contribution_Analysis";"acq3c",#N/A,TRUE,"Acquirer";"tar3c",#N/A,TRUE,"Target"}</definedName>
    <definedName name="wrn.2497._.Report.">{#N/A,#N/A,TRUE,"2497-expenses";#N/A,#N/A,TRUE,"2497-sum"}</definedName>
    <definedName name="wrn.25.">{"cover",#N/A,TRUE,"Cover";"toc3",#N/A,TRUE,"TOC";"over",#N/A,TRUE,"Overview";"ts2",#N/A,TRUE,"Det_Trans_Sum";"ei",#N/A,TRUE,"Earnings Impact";"ad",#N/A,TRUE,"accretion dilution";"pfis",#N/A,TRUE,"Pro Forma Income Statement";"acq",#N/A,TRUE,"Acquirer";"tar",#N/A,TRUE,"Target"}</definedName>
    <definedName name="wrn.26.">{"cover",#N/A,TRUE,"Cover";"toc3",#N/A,TRUE,"TOC";"over",#N/A,TRUE,"Overview";"ts2",#N/A,TRUE,"Det_Trans_Sum";"ei1",#N/A,TRUE,"Earnings Impact";"ad1",#N/A,TRUE,"accretion dilution";"pfis1",#N/A,TRUE,"Pro Forma Income Statement";"acq1",#N/A,TRUE,"Acquirer";"tar1",#N/A,TRUE,"Target"}</definedName>
    <definedName name="wrn.2657._.Report.">{#N/A,#N/A,TRUE,"2657-sum";#N/A,#N/A,TRUE,"2657-expenses"}</definedName>
    <definedName name="wrn.2674._.Report.">{#N/A,#N/A,TRUE,"2497-sum";#N/A,#N/A,TRUE,"2674-expenses"}</definedName>
    <definedName name="wrn.27.">{"cover",#N/A,TRUE,"Cover";"toc3",#N/A,TRUE,"TOC";"over",#N/A,TRUE,"Overview";"ts2",#N/A,TRUE,"Det_Trans_Sum";"ei2",#N/A,TRUE,"Earnings Impact";"ad2",#N/A,TRUE,"accretion dilution";"pfis2",#N/A,TRUE,"Pro Forma Income Statement";"acq2",#N/A,TRUE,"Acquirer";"tar2",#N/A,TRUE,"Target"}</definedName>
    <definedName name="wrn.28.">{"cover",#N/A,TRUE,"Cover";"toc3",#N/A,TRUE,"TOC";"over",#N/A,TRUE,"Overview";"ts2",#N/A,TRUE,"Det_Trans_Sum";"ei3",#N/A,TRUE,"Earnings Impact";"ad3",#N/A,TRUE,"accretion dilution";"pfis3",#N/A,TRUE,"Pro Forma Income Statement";"acq3",#N/A,TRUE,"Acquirer";"tar3",#N/A,TRUE,"Target"}</definedName>
    <definedName name="wrn.29.">{"cover",#N/A,TRUE,"Cover";"toc4",#N/A,TRUE,"TOC";"over",#N/A,TRUE,"Overview";"ts2",#N/A,TRUE,"Det_Trans_Sum";"ei",#N/A,TRUE,"Earnings Impact";"ad",#N/A,TRUE,"accretion dilution";"tas",#N/A,TRUE,"TaintedShares";"hg",#N/A,TRUE,"Has-Gets";"pfis",#N/A,TRUE,"Pro Forma Income Statement";"ca",#N/A,TRUE,"Contribution_Analysis";"acq",#N/A,TRUE,"Acquirer";"tar",#N/A,TRUE,"Target"}</definedName>
    <definedName name="wrn.2monthly">{#N/A,#N/A,FALSE,"mfg - consol";#N/A,#N/A,FALSE,"mfg - flo";#N/A,#N/A,FALSE,"mfg - lindsay"}</definedName>
    <definedName name="wrn.2nd._.Quarter.">{#N/A,#N/A,TRUE,"2Q BCG";#N/A,#N/A,TRUE,"2Q w|o Wireless";#N/A,#N/A,TRUE,"2Q Wireless"}</definedName>
    <definedName name="wrn.2NDQTRRPT.">{"QTR2",#N/A,FALSE,"OTK6_27";#N/A,#N/A,FALSE,"Q2 Detail";"SIXMTH",#N/A,FALSE,"OTK6_27";"qtr3",#N/A,FALSE,"OTK6_27";#N/A,#N/A,FALSE,"Q3 Detail";"NINEMTH",#N/A,FALSE,"OTK6_27";"qtr4",#N/A,FALSE,"OTK6_27";#N/A,#N/A,FALSE,"Q4 Detail";"YEAR",#N/A,FALSE,"OTK6_27"}</definedName>
    <definedName name="wrn.3">#REF!</definedName>
    <definedName name="wrn.3.">{"cover",#N/A,TRUE,"Cover";"toc1",#N/A,TRUE,"TOC";"ts1",#N/A,TRUE,"Transaction Summary";"ei2",#N/A,TRUE,"Earnings Impact";"ad2",#N/A,TRUE,"accretion dilution"}</definedName>
    <definedName name="wrn.3._.Financials.">{#N/A,#N/A,TRUE,"Metrics";#N/A,#N/A,TRUE,"Operating stmt QTR";#N/A,#N/A,TRUE,"Bal Sht QTR";#N/A,#N/A,TRUE,"Operating stmt";#N/A,#N/A,TRUE,"Bal Sht";#N/A,#N/A,TRUE,"Cash Flow";#N/A,#N/A,TRUE,"RevSum"}</definedName>
    <definedName name="wrn.3._.month._.budget.">{"roll-up 3",#N/A,FALSE,"Roll-up";"production 3",#N/A,FALSE,"Production";"waste 3",#N/A,FALSE,"Waste";"mact revenues 3",#N/A,FALSE,"MACT Revenues";"depreciation 3",#N/A,FALSE,"Depreciation";"total costs 3",#N/A,FALSE,"Total Costs";"plant costs 3",#N/A,FALSE,"Plant Costs";"cmw costs 3",#N/A,FALSE,"CMW Costs";"braintree costs 3",#N/A,FALSE,"Braintree Costs";"plymouth costs 3",#N/A,FALSE,"Plymouth Costs";"labor 3",#N/A,FALSE,"Labor Summary";"host fees 3",#N/A,FALSE,"Host Fees";"materials 3",#N/A,FALSE,"Materials";"transportation 3",#N/A,FALSE,"Transportation";"maintenance 3",#N/A,FALSE,"Maintenance Services";"closure 3",#N/A,FALSE,"Closure-Post Closure";"interest 3",#N/A,FALSE,"Interest";"purchase 3",#N/A,FALSE,"Purchase Accounting";"capital 3",#N/A,FALSE,"Capital";"own bs 3",#N/A,FALSE,"OWN - BS";"own pl 3",#N/A,FALSE,"OWN - PL";"op bs 3",#N/A,FALSE,"OP - BS";"op pl 3",#N/A,FALSE,"OP - PL";"op socf",#N/A,FALSE,"OP - SOCF";"sp bs 3",#N/A,FALSE,"SP - BS";"sp pl 3",#N/A,FALSE,"SP - PL";"sp socf 3",#N/A,FALSE,"SP - SOCF";"waterfall 3",#N/A,FALSE,"SP - Waterfall"}</definedName>
    <definedName name="wrn.3._.Print._.YTD._.Data.">{"Year vs ABP p1",#N/A,FALSE,"Year vs ABP";"Year vs ABP p2",#N/A,FALSE,"Year vs ABP";"Year",#N/A,FALSE,"Year"}</definedName>
    <definedName name="wrn.3._.Scenarios.">{"full model","100% Stock",FALSE,"PROFORMA";"full model","50/50",FALSE,"PROFORMA";"full model","100% Cash",FALSE,"PROFORMA"}</definedName>
    <definedName name="wrn.3._.Scenarios._1">{"full model","100% Stock",FALSE,"PROFORMA";"full model","50/50",FALSE,"PROFORMA";"full model","100% Cash",FALSE,"PROFORMA"}</definedName>
    <definedName name="wrn.3._.Scenarios._2">{"full model","100% Stock",FALSE,"PROFORMA";"full model","50/50",FALSE,"PROFORMA";"full model","100% Cash",FALSE,"PROFORMA"}</definedName>
    <definedName name="wrn.3.00._.Adv.._.Board.">{#N/A,#N/A,TRUE,"Fd II Inv. act.";#N/A,#N/A,TRUE,"Fd II Cap. Position ";#N/A,#N/A,TRUE,"FD II Portfolio Summary";#N/A,#N/A,TRUE,"BV Valuation";#N/A,#N/A,TRUE,"FV Valuation";#N/A,#N/A,TRUE,"JRI";#N/A,#N/A,TRUE,"Weasler";#N/A,#N/A,TRUE,"NDS ";#N/A,#N/A,TRUE,"Stronghaven";#N/A,#N/A,TRUE,"Connor";#N/A,#N/A,TRUE,"DSI";#N/A,#N/A,TRUE,"HWC";#N/A,#N/A,TRUE,"Temple";#N/A,#N/A,TRUE,"Fd III Inv. act.";#N/A,#N/A,TRUE,"Fd III Cap. Position ";#N/A,#N/A,TRUE,"FD III Port Summ";#N/A,#N/A,TRUE,"FD III BV";#N/A,#N/A,TRUE,"FD III MV";#N/A,#N/A,TRUE,"Beacon";#N/A,#N/A,TRUE,"CII";#N/A,#N/A,TRUE,"MCA";#N/A,#N/A,TRUE,"Elm";#N/A,#N/A,TRUE,"Tharco";#N/A,#N/A,TRUE,"Dee H";#N/A,#N/A,TRUE,"Globe";#N/A,#N/A,TRUE,"Hunt Valve";#N/A,#N/A,TRUE,"KBA";#N/A,#N/A,TRUE,"Glassmaster";#N/A,#N/A,TRUE,"MLS";#N/A,#N/A,TRUE,"CBSA";#N/A,#N/A,TRUE,"ACE";#N/A,#N/A,TRUE,"United Central";#N/A,#N/A,TRUE,"Jakel";#N/A,#N/A,TRUE,"Lake City ";#N/A,#N/A,TRUE,"Fd IV Inv. act.";#N/A,#N/A,TRUE,"Fd IV Cap. Position  ";#N/A,#N/A,TRUE,"FD IV Portfolio Summary ";#N/A,#N/A,TRUE,"FD IV BV";#N/A,#N/A,TRUE,"Western";#N/A,#N/A,TRUE,"Kranson"}</definedName>
    <definedName name="wrn.30.">{"cover",#N/A,TRUE,"Cover";"toc4",#N/A,TRUE,"TOC";"over",#N/A,TRUE,"Overview";"ts2",#N/A,TRUE,"Det_Trans_Sum";"ei1",#N/A,TRUE,"Earnings Impact";"ad1",#N/A,TRUE,"accretion dilution";"tas",#N/A,TRUE,"TaintedShares";"hg1",#N/A,TRUE,"Has-Gets";"pfis1",#N/A,TRUE,"Pro Forma Income Statement";"ca1",#N/A,TRUE,"Contribution_Analysis";"acq1",#N/A,TRUE,"Acquirer";"tar1",#N/A,TRUE,"Target"}</definedName>
    <definedName name="wrn.31.">{"cover",#N/A,TRUE,"Cover";"toc4",#N/A,TRUE,"TOC";"over",#N/A,TRUE,"Overview";"ts2",#N/A,TRUE,"Det_Trans_Sum";"ei2",#N/A,TRUE,"Earnings Impact";"ad2",#N/A,TRUE,"accretion dilution";"tas",#N/A,TRUE,"TaintedShares";"hg2",#N/A,TRUE,"Has-Gets";"pfis2",#N/A,TRUE,"Pro Forma Income Statement";"ca2",#N/A,TRUE,"Contribution_Analysis";"acq2",#N/A,TRUE,"Acquirer";"tar2",#N/A,TRUE,"Target"}</definedName>
    <definedName name="wrn.32.">{"cover",#N/A,TRUE,"Cover";"toc4",#N/A,TRUE,"TOC";"over",#N/A,TRUE,"Overview";"ts2",#N/A,TRUE,"Det_Trans_Sum";"ei3",#N/A,TRUE,"Earnings Impact";"ad3",#N/A,TRUE,"accretion dilution";"tas",#N/A,TRUE,"TaintedShares";"hg3",#N/A,TRUE,"Has-Gets";"pfis3",#N/A,TRUE,"Pro Forma Income Statement";"ca3",#N/A,TRUE,"Contribution_Analysis";"acq3",#N/A,TRUE,"Acquirer";"tar3",#N/A,TRUE,"Target"}</definedName>
    <definedName name="wrn.33.">{"cover",#N/A,TRUE,"Cover";"toc5",#N/A,TRUE,"TOC";"over",#N/A,TRUE,"Overview";"ts2",#N/A,TRUE,"Det_Trans_Sum";"ei",#N/A,TRUE,"Earnings Impact";"ad",#N/A,TRUE,"accretion dilution";"pfis",#N/A,TRUE,"Pro Forma Income Statement";"ca",#N/A,TRUE,"Contribution_Analysis";"acq",#N/A,TRUE,"Acquirer";"tar",#N/A,TRUE,"Target"}</definedName>
    <definedName name="wrn.34.">{"cover",#N/A,TRUE,"Cover";"toc5",#N/A,TRUE,"TOC";"over",#N/A,TRUE,"Overview";"ts2",#N/A,TRUE,"Det_Trans_Sum";"ei1",#N/A,TRUE,"Earnings Impact";"ad1",#N/A,TRUE,"accretion dilution";"pfis1",#N/A,TRUE,"Pro Forma Income Statement";"ca1",#N/A,TRUE,"Contribution_Analysis";"acq1",#N/A,TRUE,"Acquirer";"tar1",#N/A,TRUE,"Target"}</definedName>
    <definedName name="wrn.35.">{"cover",#N/A,TRUE,"Cover";"toc5",#N/A,TRUE,"TOC";"over",#N/A,TRUE,"Overview";"ts2",#N/A,TRUE,"Det_Trans_Sum";"ei2",#N/A,TRUE,"Earnings Impact";"ad2",#N/A,TRUE,"accretion dilution";"pfis2",#N/A,TRUE,"Pro Forma Income Statement";"ca2",#N/A,TRUE,"Contribution_Analysis";"acq2",#N/A,TRUE,"Acquirer";"tar2",#N/A,TRUE,"Target"}</definedName>
    <definedName name="wrn.36.">{"cover",#N/A,TRUE,"Cover";"toc5",#N/A,TRUE,"TOC";"over",#N/A,TRUE,"Overview";"ts2",#N/A,TRUE,"Det_Trans_Sum";"ei3",#N/A,TRUE,"Earnings Impact";"ad3",#N/A,TRUE,"accretion dilution";"pfis3",#N/A,TRUE,"Pro Forma Income Statement";"ca3",#N/A,TRUE,"Contribution_Analysis";"acq3",#N/A,TRUE,"Acquirer";"tar3",#N/A,TRUE,"Target"}</definedName>
    <definedName name="wrn.37.">{"cover",#N/A,TRUE,"Cover";"toc6",#N/A,TRUE,"TOC";"over",#N/A,TRUE,"Overview";"ts2",#N/A,TRUE,"Det_Trans_Sum";"ei",#N/A,TRUE,"Earnings Impact";"ad",#N/A,TRUE,"accretion dilution";"hg",#N/A,TRUE,"Has-Gets";"pfis",#N/A,TRUE,"Pro Forma Income Statement";"ca",#N/A,TRUE,"Contribution_Analysis";"acq",#N/A,TRUE,"Acquirer";"tar",#N/A,TRUE,"Target"}</definedName>
    <definedName name="wrn.3728._.Report.">{#N/A,#N/A,TRUE,"3728-sum";#N/A,#N/A,TRUE,"3728-expenses"}</definedName>
    <definedName name="wrn.38.">{"cover",#N/A,TRUE,"Cover";"toc6",#N/A,TRUE,"TOC";"over",#N/A,TRUE,"Overview";"ts2",#N/A,TRUE,"Det_Trans_Sum";"ei1",#N/A,TRUE,"Earnings Impact";"ad1",#N/A,TRUE,"accretion dilution";"hg1",#N/A,TRUE,"Has-Gets";"pfis1",#N/A,TRUE,"Pro Forma Income Statement";"ca1",#N/A,TRUE,"Contribution_Analysis";"acq1",#N/A,TRUE,"Acquirer";"tar1",#N/A,TRUE,"Target"}</definedName>
    <definedName name="wrn.3893._.Report.">{#N/A,#N/A,TRUE,"3893-sum";#N/A,#N/A,TRUE,"3893-expenses"}</definedName>
    <definedName name="wrn.39.">{"cover",#N/A,TRUE,"Cover";"toc6",#N/A,TRUE,"TOC";"over",#N/A,TRUE,"Overview";"ts2",#N/A,TRUE,"Det_Trans_Sum";"ei2",#N/A,TRUE,"Earnings Impact";"ad2",#N/A,TRUE,"accretion dilution";"hg2",#N/A,TRUE,"Has-Gets";"pfis2",#N/A,TRUE,"Pro Forma Income Statement";"ca2",#N/A,TRUE,"Contribution_Analysis";"acq2",#N/A,TRUE,"Acquirer";"tar2",#N/A,TRUE,"Target"}</definedName>
    <definedName name="wrn.3cases.">{#N/A,"Base",FALSE,"Dividend";#N/A,"Conservative",FALSE,"Dividend";#N/A,"Downside",FALSE,"Dividend"}</definedName>
    <definedName name="WRN.3monthly">{#N/A,#N/A,FALSE,"mfg - consol";#N/A,#N/A,FALSE,"mfg - flo";#N/A,#N/A,FALSE,"mfg - lindsay"}</definedName>
    <definedName name="wrn.3rd._.Quarter.">{#N/A,#N/A,TRUE,"3Q BCG";#N/A,#N/A,TRUE,"3Q w|o Wireless";#N/A,#N/A,TRUE,"3Q Wireless"}</definedName>
    <definedName name="wrn.3yr._.plan._.local._.currency.">#REF!</definedName>
    <definedName name="wrn.3yr._.plan._.local._.currency._1">#REF!</definedName>
    <definedName name="wrn.3yr._.plan._.local._.currency._2">#REF!</definedName>
    <definedName name="wrn.3yr._.plan._.USD.">#REF!</definedName>
    <definedName name="wrn.3yr._.plan._.USD._1">#REF!</definedName>
    <definedName name="wrn.3yr._.plan._.USD._2">#REF!</definedName>
    <definedName name="wrn.3yr.CF.">{"assume",#N/A,FALSE,"K&amp;20th Month CF";"MoCF",#N/A,FALSE,"K&amp;20th Month CF";"AnCF",#N/A,FALSE,"K&amp;20th Month CF"}</definedName>
    <definedName name="wrn.4">#REF!</definedName>
    <definedName name="wrn.4.">{"toc1",#N/A,FALSE,"TOC";"cover",#N/A,FALSE,"Cover";"ts1",#N/A,FALSE,"Transaction Summary";"ei3",#N/A,FALSE,"Earnings Impact";"ad3",#N/A,FALSE,"accretion dilution"}</definedName>
    <definedName name="wrn.4._.Print._.Appendix._.I.">{"Appendix I",#N/A,FALSE,"Appendix I   - Assy Var"}</definedName>
    <definedName name="wrn.4._.Revenue.">{#N/A,#N/A,TRUE,"Intranet direct rev";#N/A,#N/A,TRUE,"Intranet branch rev";#N/A,#N/A,TRUE,"Intranet ISV rev";#N/A,#N/A,TRUE,"Internet direct rev";#N/A,#N/A,TRUE,"RevSum"}</definedName>
    <definedName name="wrn.40.">{"cover",#N/A,TRUE,"Cover";"toc6",#N/A,TRUE,"TOC";"over",#N/A,TRUE,"Overview";"ts2",#N/A,TRUE,"Det_Trans_Sum";"ei3",#N/A,TRUE,"Earnings Impact";"ad3",#N/A,TRUE,"accretion dilution";"hg3",#N/A,TRUE,"Has-Gets";"pfis3",#N/A,TRUE,"Pro Forma Income Statement";"ca3",#N/A,TRUE,"Contribution_Analysis";"acq3",#N/A,TRUE,"Acquirer";"tar3",#N/A,TRUE,"Target"}</definedName>
    <definedName name="wrn.41.">{"cover",#N/A,TRUE,"Cover";"toc7",#N/A,TRUE,"TOC";"over",#N/A,TRUE,"Overview";"ts2",#N/A,TRUE,"Det_Trans_Sum";"eic",#N/A,TRUE,"Earnings Impact";"ad",#N/A,TRUE,"accretion dilution";"pfis",#N/A,TRUE,"Pro Forma Income Statement";"profba",#N/A,TRUE,"Pro Forma Balance Sheet";"acqc",#N/A,TRUE,"Acquirer";"tarc",#N/A,TRUE,"Target"}</definedName>
    <definedName name="wrn.42.">{"cover",#N/A,TRUE,"Cover";"toc7",#N/A,TRUE,"TOC";"over",#N/A,TRUE,"Overview";"ts2",#N/A,TRUE,"Det_Trans_Sum";"ei1c",#N/A,TRUE,"Earnings Impact";"ad1",#N/A,TRUE,"accretion dilution";"pfis1",#N/A,TRUE,"Pro Forma Income Statement";"profba",#N/A,TRUE,"Pro Forma Balance Sheet";"acq1c",#N/A,TRUE,"Acquirer";"tar1c",#N/A,TRUE,"Target"}</definedName>
    <definedName name="wrn.43.">{"cover",#N/A,TRUE,"Cover";"toc7",#N/A,TRUE,"TOC";"over",#N/A,TRUE,"Overview";"ts2",#N/A,TRUE,"Det_Trans_Sum";"ei2c",#N/A,TRUE,"Earnings Impact";"ad2",#N/A,TRUE,"accretion dilution";"pfis2",#N/A,TRUE,"Pro Forma Income Statement";"profba",#N/A,TRUE,"Pro Forma Balance Sheet";"acq2c",#N/A,TRUE,"Acquirer";"tar2c",#N/A,TRUE,"Target"}</definedName>
    <definedName name="wrn.44.">{"cover",#N/A,TRUE,"Cover";"toc7",#N/A,TRUE,"TOC";"over",#N/A,TRUE,"Overview";"ts2",#N/A,TRUE,"Det_Trans_Sum";"ei3c",#N/A,TRUE,"Earnings Impact";"ad3",#N/A,TRUE,"accretion dilution";"pfis3",#N/A,TRUE,"Pro Forma Income Statement";"profba",#N/A,TRUE,"Pro Forma Balance Sheet";"acq3c",#N/A,TRUE,"Acquirer";"tar3c",#N/A,TRUE,"Target"}</definedName>
    <definedName name="wrn.4499._.Report.">{#N/A,#N/A,TRUE,"4499-sum";#N/A,#N/A,TRUE,"4499-expenses"}</definedName>
    <definedName name="wrn.45.">{"cover",#N/A,TRUE,"Cover";"toc8",#N/A,TRUE,"TOC";"over",#N/A,TRUE,"Overview";"ts2",#N/A,TRUE,"Det_Trans_Sum";"eic",#N/A,TRUE,"Earnings Impact";"ad",#N/A,TRUE,"accretion dilution";"pfis",#N/A,TRUE,"Pro Forma Income Statement";"ca",#N/A,TRUE,"Contribution_Analysis";"profba",#N/A,TRUE,"Pro Forma Balance Sheet";"acqc",#N/A,TRUE,"Acquirer";"tarc",#N/A,TRUE,"Target"}</definedName>
    <definedName name="wrn.46.">{"cover",#N/A,TRUE,"Cover";"toc8",#N/A,TRUE,"TOC";"over",#N/A,TRUE,"Overview";"ts2",#N/A,TRUE,"Det_Trans_Sum";"ei1c",#N/A,TRUE,"Earnings Impact";"ad1",#N/A,TRUE,"accretion dilution";"pfis1",#N/A,TRUE,"Pro Forma Income Statement";"ca1",#N/A,TRUE,"Contribution_Analysis";"profba",#N/A,TRUE,"Pro Forma Balance Sheet";"acq1c",#N/A,TRUE,"Acquirer";"tar1c",#N/A,TRUE,"Target"}</definedName>
    <definedName name="wrn.47.">{"cover",#N/A,TRUE,"Cover";"toc8",#N/A,TRUE,"TOC";"over",#N/A,TRUE,"Overview";"ts2",#N/A,TRUE,"Det_Trans_Sum";"ei2c",#N/A,TRUE,"Earnings Impact";"ad2",#N/A,TRUE,"accretion dilution";"pfis2",#N/A,TRUE,"Pro Forma Income Statement";"ca2",#N/A,TRUE,"Contribution_Analysis";"profba",#N/A,TRUE,"Pro Forma Balance Sheet";"acq2c",#N/A,TRUE,"Acquirer";"tar2c",#N/A,TRUE,"Target"}</definedName>
    <definedName name="wrn.48.">{"cover",#N/A,TRUE,"Cover";"toc8",#N/A,TRUE,"TOC";"over",#N/A,TRUE,"Overview";"ts2",#N/A,TRUE,"Det_Trans_Sum";"ei3c",#N/A,TRUE,"Earnings Impact";"ad3",#N/A,TRUE,"accretion dilution";"pfis3",#N/A,TRUE,"Pro Forma Income Statement";"ca3",#N/A,TRUE,"Contribution_Analysis";"profba",#N/A,TRUE,"Pro Forma Balance Sheet";"acq3c",#N/A,TRUE,"Acquirer";"tar3c",#N/A,TRUE,"Target"}</definedName>
    <definedName name="wrn.49.">{"cover",#N/A,TRUE,"Cover";"toc9",#N/A,TRUE,"TOC";"over",#N/A,TRUE,"Overview";"ts2",#N/A,TRUE,"Det_Trans_Sum";"eic",#N/A,TRUE,"Earnings Impact";"ad",#N/A,TRUE,"accretion dilution";"tas",#N/A,TRUE,"TaintedShares";"hg",#N/A,TRUE,"Has-Gets";"pfis",#N/A,TRUE,"Pro Forma Income Statement";"ca",#N/A,TRUE,"Contribution_Analysis";"profba",#N/A,TRUE,"Pro Forma Balance Sheet";"acqc",#N/A,TRUE,"Acquirer";"tarc",#N/A,TRUE,"Target"}</definedName>
    <definedName name="wrn.495BS.">{#N/A,#N/A,FALSE,"PRO FORMA FINANCIALS"}</definedName>
    <definedName name="wrn.495BSADJUST.">{#N/A,#N/A,FALSE,"PRO FORMA FINANCIALS"}</definedName>
    <definedName name="wrn.495IS.">{#N/A,#N/A,FALSE,"PRO FORMA FINANCIALS"}</definedName>
    <definedName name="wrn.495ISADJUST.">{#N/A,#N/A,FALSE,"PRO FORMA FINANCIALS"}</definedName>
    <definedName name="wrn.4th._.Quarter.">{#N/A,#N/A,TRUE,"4Q BCG";#N/A,#N/A,TRUE,"4Q w|o Wireless";#N/A,#N/A,TRUE,"4Q Wireless"}</definedName>
    <definedName name="wrn.5.">{"cover",#N/A,TRUE,"Cover";"toc2",#N/A,TRUE,"TOC";"ts1",#N/A,TRUE,"Transaction Summary";"ei",#N/A,TRUE,"Earnings Impact";"ad",#N/A,TRUE,"accretion dilution";"hg",#N/A,TRUE,"Has-Gets"}</definedName>
    <definedName name="wrn.5._.Branch._.offices.">{#N/A,#N/A,FALSE,"Branch offices";#N/A,#N/A,FALSE,"Intranet branch rev"}</definedName>
    <definedName name="wrn.5._.Print._.Appendix._.II.">{"Appendix II",#N/A,FALSE,"Appendix II - Manu Var (Month)"}</definedName>
    <definedName name="wrn.5._.Year.">#REF!</definedName>
    <definedName name="wrn.5._.Year._.Plan.">{#N/A,#N/A,FALSE,"Cover";#N/A,#N/A,FALSE,"Key Assumptions";#N/A,#N/A,FALSE,"Assum1";#N/A,#N/A,FALSE,"Revenue";#N/A,#N/A,FALSE,"Operating Income";#N/A,#N/A,FALSE,"Capital employed";#N/A,#N/A,FALSE,"Cap Emp WS"}</definedName>
    <definedName name="wrn.5._.yrs.">{"P&amp;L 5 yrs",#N/A,FALSE,"P&amp;L";"P&amp;L 2",#N/A,FALSE,"P&amp;L 2";"BS 5 yrs",#N/A,FALSE,"Balance Sheet";"CF 5 yrs",#N/A,FALSE,"Balance Sheet";"Ratios",#N/A,FALSE,"Ratios"}</definedName>
    <definedName name="wrn.50.">{"cover",#N/A,TRUE,"Cover";"toc9",#N/A,TRUE,"TOC";"over",#N/A,TRUE,"Overview";"ts2",#N/A,TRUE,"Det_Trans_Sum";"ei1c",#N/A,TRUE,"Earnings Impact";"ad1",#N/A,TRUE,"accretion dilution";"tas",#N/A,TRUE,"TaintedShares";"hg1",#N/A,TRUE,"Has-Gets";"pfis1",#N/A,TRUE,"Pro Forma Income Statement";"ca1",#N/A,TRUE,"Contribution_Analysis";"profba",#N/A,TRUE,"Pro Forma Balance Sheet";"acq1c",#N/A,TRUE,"Acquirer";"tar1c",#N/A,TRUE,"Target"}</definedName>
    <definedName name="wrn.50._.50.">{"assumption 50 50",#N/A,TRUE,"Merger";"has gets cash",#N/A,TRUE,"Merger";"accretion dilution",#N/A,TRUE,"Merger";"comparison credit stats",#N/A,TRUE,"Merger";"pf credit stats",#N/A,TRUE,"Merger";"pf sheets",#N/A,TRUE,"Merger"}</definedName>
    <definedName name="wrn.50.2">{"assumption 50 50",#N/A,TRUE,"Merger";"has gets cash",#N/A,TRUE,"Merger";"accretion dilution",#N/A,TRUE,"Merger";"comparison credit stats",#N/A,TRUE,"Merger";"pf credit stats",#N/A,TRUE,"Merger";"pf sheets",#N/A,TRUE,"Merger"}</definedName>
    <definedName name="wrn.50_.501">#REF!</definedName>
    <definedName name="wrn.51.">{"cover",#N/A,TRUE,"Cover";"toc9",#N/A,TRUE,"TOC";"over",#N/A,TRUE,"Overview";"ei2c",#N/A,TRUE,"Earnings Impact";"ts2",#N/A,TRUE,"Det_Trans_Sum";"ad2",#N/A,TRUE,"accretion dilution";"tas",#N/A,TRUE,"TaintedShares";"hg2",#N/A,TRUE,"Has-Gets";"pfis2",#N/A,TRUE,"Pro Forma Income Statement";"ca2",#N/A,TRUE,"Contribution_Analysis";"profba",#N/A,TRUE,"Pro Forma Balance Sheet";"acq2c",#N/A,TRUE,"Acquirer";"tar2c",#N/A,TRUE,"Target"}</definedName>
    <definedName name="wrn.51_8.">{#N/A,#N/A,FALSE,"P&amp;L";#N/A,#N/A,FALSE,"CAPITAL";#N/A,#N/A,FALSE,"graph1 data";#N/A,#N/A,FALSE,"PL_Support"}</definedName>
    <definedName name="wrn.52.">{"cover",#N/A,TRUE,"Cover";"toc9",#N/A,TRUE,"TOC";"over",#N/A,TRUE,"Overview";"ts2",#N/A,TRUE,"Det_Trans_Sum";"ei3c",#N/A,TRUE,"Earnings Impact";"ad3",#N/A,TRUE,"accretion dilution";"tas",#N/A,TRUE,"TaintedShares";"hg3",#N/A,TRUE,"Has-Gets";"pfis3",#N/A,TRUE,"Pro Forma Income Statement";"ca3",#N/A,TRUE,"Contribution_Analysis";"profba",#N/A,TRUE,"Pro Forma Balance Sheet";"acq3c",#N/A,TRUE,"Acquirer";"tar3c",#N/A,TRUE,"Target"}</definedName>
    <definedName name="wrn.53.">{"cover",#N/A,TRUE,"Cover";"toc10",#N/A,TRUE,"TOC";"over",#N/A,TRUE,"Overview";"ts2",#N/A,TRUE,"Det_Trans_Sum";"eic",#N/A,TRUE,"Earnings Impact";"ad",#N/A,TRUE,"accretion dilution";"hg",#N/A,TRUE,"Has-Gets";"pfis",#N/A,TRUE,"Pro Forma Income Statement";"ca",#N/A,TRUE,"Contribution_Analysis";"profba",#N/A,TRUE,"Pro Forma Balance Sheet";"acqc",#N/A,TRUE,"Acquirer";"tarc",#N/A,TRUE,"Target"}</definedName>
    <definedName name="wrn.54.">{"cover",#N/A,TRUE,"Cover";"toc10",#N/A,TRUE,"TOC";"over",#N/A,TRUE,"Overview";"over",#N/A,TRUE,"Det_Trans_Sum";"ei1c",#N/A,TRUE,"Earnings Impact";"ad1",#N/A,TRUE,"accretion dilution";"hg1",#N/A,TRUE,"Has-Gets";"pfis1",#N/A,TRUE,"Pro Forma Income Statement";"ca1",#N/A,TRUE,"Contribution_Analysis";"profba",#N/A,TRUE,"Pro Forma Balance Sheet";"acq1c",#N/A,TRUE,"Acquirer";"tar1c",#N/A,TRUE,"Target"}</definedName>
    <definedName name="wrn.55.">{"cover",#N/A,TRUE,"Cover";"toc10",#N/A,TRUE,"TOC";"over",#N/A,TRUE,"Overview";"ts2",#N/A,TRUE,"Det_Trans_Sum";"ei2c",#N/A,TRUE,"Earnings Impact";"ad2",#N/A,TRUE,"accretion dilution";"hg2",#N/A,TRUE,"Has-Gets";"pfis2",#N/A,TRUE,"Pro Forma Income Statement";"ca2",#N/A,TRUE,"Contribution_Analysis";"profba",#N/A,TRUE,"Pro Forma Balance Sheet";"acq2c",#N/A,TRUE,"Acquirer";"tar2c",#N/A,TRUE,"Target"}</definedName>
    <definedName name="wrn.5569._.Report.">{#N/A,#N/A,TRUE,"5569-sum";#N/A,#N/A,TRUE,"5569-expenses"}</definedName>
    <definedName name="wrn.56.">{"cover",#N/A,TRUE,"Cover";"toc10",#N/A,TRUE,"TOC";"over",#N/A,TRUE,"Overview";"ts2",#N/A,TRUE,"Det_Trans_Sum";"ei3c",#N/A,TRUE,"Earnings Impact";"ad3",#N/A,TRUE,"accretion dilution";"hg3",#N/A,TRUE,"Has-Gets";"pfis3",#N/A,TRUE,"Pro Forma Income Statement";"ca3",#N/A,TRUE,"Contribution_Analysis";"profba",#N/A,TRUE,"Pro Forma Balance Sheet";"acq3c",#N/A,TRUE,"Acquirer";"tar3c",#N/A,TRUE,"Target"}</definedName>
    <definedName name="wrn.57.">{"cover",#N/A,TRUE,"Cover";"toc7",#N/A,TRUE,"TOC";"over",#N/A,TRUE,"Overview";"ts2",#N/A,TRUE,"Det_Trans_Sum";"ei",#N/A,TRUE,"Earnings Impact";"ad",#N/A,TRUE,"accretion dilution";"pfis",#N/A,TRUE,"Pro Forma Income Statement";"profba",#N/A,TRUE,"Pro Forma Balance Sheet";"acq",#N/A,TRUE,"Acquirer";"tar",#N/A,TRUE,"Target"}</definedName>
    <definedName name="wrn.5765._.Report.">{#N/A,#N/A,TRUE,"5765-sum";#N/A,#N/A,TRUE,"5765-expenses"}</definedName>
    <definedName name="wrn.58.">{"cover",#N/A,TRUE,"Cover";"toc7",#N/A,TRUE,"TOC";"over",#N/A,TRUE,"Overview";"ts2",#N/A,TRUE,"Det_Trans_Sum";"ei1",#N/A,TRUE,"Earnings Impact";"ad1",#N/A,TRUE,"accretion dilution";"pfis1",#N/A,TRUE,"Pro Forma Income Statement";"profba",#N/A,TRUE,"Pro Forma Balance Sheet";"acq1",#N/A,TRUE,"Acquirer";"tar1",#N/A,TRUE,"Target"}</definedName>
    <definedName name="wrn.59.">{"cover",#N/A,TRUE,"Cover";"toc7",#N/A,TRUE,"TOC";"over",#N/A,TRUE,"Overview";"ts2",#N/A,TRUE,"Det_Trans_Sum";"ei2",#N/A,TRUE,"Earnings Impact";"ad2",#N/A,TRUE,"accretion dilution";"pfis2",#N/A,TRUE,"Pro Forma Income Statement";"profba",#N/A,TRUE,"Pro Forma Balance Sheet";"acq2",#N/A,TRUE,"Acquirer";"tar2",#N/A,TRUE,"Target"}</definedName>
    <definedName name="wrn.5월실적.">{#N/A,#N/A,FALSE,"요약";#N/A,#N/A,FALSE,"보고목차";#N/A,#N/A,FALSE,"1)서비스접수";#N/A,#N/A,FALSE,"2)상담";#N/A,#N/A,FALSE,"2.월별접수추이현황";#N/A,#N/A,FALSE,"3.상담내용";#N/A,#N/A,FALSE,"4.미처리현황"}</definedName>
    <definedName name="wrn.6.">{"cover",#N/A,TRUE,"Cover";"toc2",#N/A,TRUE,"TOC";"ts1",#N/A,TRUE,"Transaction Summary";"ei1",#N/A,TRUE,"Earnings Impact";"ad1",#N/A,TRUE,"accretion dilution";"hg1",#N/A,TRUE,"Has-Gets"}</definedName>
    <definedName name="wrn.6._.Expenses.">{#N/A,#N/A,FALSE,"Staffing by Person";#N/A,#N/A,FALSE,"Direct costs";#N/A,#N/A,FALSE,"Sales &amp; direct costs";#N/A,#N/A,FALSE,"Selling";#N/A,#N/A,FALSE,"Mkting";#N/A,#N/A,FALSE,"G&amp;A";#N/A,#N/A,FALSE,"Facilities"}</definedName>
    <definedName name="wrn.6._.Print._.Appendix._.III.">{"Appendix III",#N/A,FALSE,"Appendix III - Manu Var (QTD) "}</definedName>
    <definedName name="wrn.60.">{"cover",#N/A,TRUE,"Cover";"toc7",#N/A,TRUE,"TOC";"over",#N/A,TRUE,"Overview";"ts2",#N/A,TRUE,"Det_Trans_Sum";"ei3",#N/A,TRUE,"Earnings Impact";"ad3",#N/A,TRUE,"accretion dilution";"pfis3",#N/A,TRUE,"Pro Forma Income Statement";"profba",#N/A,TRUE,"Pro Forma Balance Sheet";"acq3",#N/A,TRUE,"Acquirer";"tar3",#N/A,TRUE,"Target"}</definedName>
    <definedName name="wrn.61.">{"cover",#N/A,TRUE,"Cover";"toc8",#N/A,TRUE,"TOC";"over",#N/A,TRUE,"Overview";"ts2",#N/A,TRUE,"Det_Trans_Sum";"ei",#N/A,TRUE,"Earnings Impact";"ad",#N/A,TRUE,"accretion dilution";"tas",#N/A,TRUE,"TaintedShares";"hg",#N/A,TRUE,"Has-Gets";"pfis",#N/A,TRUE,"Pro Forma Income Statement";"ca",#N/A,TRUE,"Contribution_Analysis";"profba",#N/A,TRUE,"Pro Forma Balance Sheet";"acq",#N/A,TRUE,"Acquirer";"tar",#N/A,TRUE,"Target"}</definedName>
    <definedName name="wrn.62.">{"cover",#N/A,TRUE,"Cover";"toc8",#N/A,TRUE,"TOC";"over",#N/A,TRUE,"Overview";"ts2",#N/A,TRUE,"Det_Trans_Sum";"ei1",#N/A,TRUE,"Earnings Impact";"ad1",#N/A,TRUE,"accretion dilution";"tas",#N/A,TRUE,"TaintedShares";"hg1",#N/A,TRUE,"Has-Gets";"pfis1",#N/A,TRUE,"Pro Forma Income Statement";"ca1",#N/A,TRUE,"Contribution_Analysis";"profba",#N/A,TRUE,"Pro Forma Balance Sheet";"acq1",#N/A,TRUE,"Acquirer";"tar1",#N/A,TRUE,"Target"}</definedName>
    <definedName name="wrn.63.">{"cover",#N/A,TRUE,"Cover";"toc8",#N/A,TRUE,"TOC";"over",#N/A,TRUE,"Overview";"ts2",#N/A,TRUE,"Det_Trans_Sum";"ei2",#N/A,TRUE,"Earnings Impact";"ad2",#N/A,TRUE,"accretion dilution";"tas",#N/A,TRUE,"TaintedShares";"hg2",#N/A,TRUE,"Has-Gets";"pfis2",#N/A,TRUE,"Pro Forma Income Statement";"ca2",#N/A,TRUE,"Contribution_Analysis";"profba",#N/A,TRUE,"Pro Forma Balance Sheet";"acq2",#N/A,TRUE,"Acquirer";"tar2",#N/A,TRUE,"Target"}</definedName>
    <definedName name="wrn.64.">{"cover",#N/A,TRUE,"Cover";"toc8",#N/A,TRUE,"TOC";"over",#N/A,TRUE,"Overview";"ts2",#N/A,TRUE,"Det_Trans_Sum";"ei3",#N/A,TRUE,"Earnings Impact";"ad3",#N/A,TRUE,"accretion dilution";"tas",#N/A,TRUE,"TaintedShares";"hg3",#N/A,TRUE,"Has-Gets";"pfis3",#N/A,TRUE,"Pro Forma Income Statement";"ca3",#N/A,TRUE,"Contribution_Analysis";"profba",#N/A,TRUE,"Pro Forma Balance Sheet";"acq3",#N/A,TRUE,"Acquirer";"tar3",#N/A,TRUE,"Target"}</definedName>
    <definedName name="wrn.65.">{"cover",#N/A,TRUE,"Cover";"toc9",#N/A,TRUE,"TOC";"over",#N/A,TRUE,"Overview";"ts2",#N/A,TRUE,"Det_Trans_Sum";"ei",#N/A,TRUE,"Earnings Impact";"ad1",#N/A,TRUE,"accretion dilution";"pfis",#N/A,TRUE,"Pro Forma Income Statement";"ca",#N/A,TRUE,"Contribution_Analysis";"profba",#N/A,TRUE,"Pro Forma Balance Sheet";"acq",#N/A,TRUE,"Acquirer";"tar",#N/A,TRUE,"Target"}</definedName>
    <definedName name="wrn.66.">{"cover",#N/A,TRUE,"Cover";"toc9",#N/A,TRUE,"TOC";"over",#N/A,TRUE,"Overview";"ts2",#N/A,TRUE,"Det_Trans_Sum";"ei1",#N/A,TRUE,"Earnings Impact";"ad1",#N/A,TRUE,"accretion dilution";"pfis1",#N/A,TRUE,"Pro Forma Income Statement";"ca1",#N/A,TRUE,"Contribution_Analysis";"profba",#N/A,TRUE,"Pro Forma Balance Sheet";"acq1",#N/A,TRUE,"Acquirer";"tar1",#N/A,TRUE,"Target"}</definedName>
    <definedName name="wrn.67.">{"cover",#N/A,TRUE,"Cover";"toc9",#N/A,TRUE,"TOC";"over",#N/A,TRUE,"Overview";"ts2",#N/A,TRUE,"Det_Trans_Sum";"ei2",#N/A,TRUE,"Earnings Impact";"ad2",#N/A,TRUE,"accretion dilution";"pfis2",#N/A,TRUE,"Pro Forma Income Statement";"ca2",#N/A,TRUE,"Contribution_Analysis";"profba",#N/A,TRUE,"Pro Forma Balance Sheet";"acq2",#N/A,TRUE,"Acquirer";"tar2",#N/A,TRUE,"Target"}</definedName>
    <definedName name="wrn.68.">{"cover",#N/A,TRUE,"Cover";"toc9",#N/A,TRUE,"TOC";"over",#N/A,TRUE,"Overview";"ts2",#N/A,TRUE,"Det_Trans_Sum";"ei3",#N/A,TRUE,"Earnings Impact";"ad3",#N/A,TRUE,"accretion dilution";"pfis3",#N/A,TRUE,"Pro Forma Income Statement";"ca3",#N/A,TRUE,"Contribution_Analysis";"profba",#N/A,TRUE,"Pro Forma Balance Sheet";"acq3",#N/A,TRUE,"Acquirer";"tar3",#N/A,TRUE,"Target"}</definedName>
    <definedName name="wrn.69.">{"cover",#N/A,TRUE,"Cover";"toc10",#N/A,TRUE,"TOC";"over",#N/A,TRUE,"Overview";"ts2",#N/A,TRUE,"Det_Trans_Sum";"ei",#N/A,TRUE,"Earnings Impact";"ad",#N/A,TRUE,"accretion dilution";"hg",#N/A,TRUE,"Has-Gets";"pfis",#N/A,TRUE,"Pro Forma Income Statement";"ca",#N/A,TRUE,"Contribution_Analysis";"profba",#N/A,TRUE,"Pro Forma Balance Sheet";"acq",#N/A,TRUE,"Acquirer";"tar",#N/A,TRUE,"Target"}</definedName>
    <definedName name="wrn.6월실적.">{#N/A,#N/A,FALSE,"보고목차";#N/A,#N/A,FALSE,"1)서비스접수";#N/A,#N/A,FALSE,"2)상담";#N/A,#N/A,FALSE,"2.월별접수추이현황"}</definedName>
    <definedName name="wrn.7.">{"cover",#N/A,TRUE,"Cover";"toc2",#N/A,TRUE,"TOC";"ts1",#N/A,TRUE,"Transaction Summary";"ei2c",#N/A,TRUE,"Earnings Impact";"ad2",#N/A,TRUE,"accretion dilution";"hg2",#N/A,TRUE,"Has-Gets"}</definedName>
    <definedName name="wrn.7._.Fixed._.assets.">{#N/A,#N/A,FALSE,"LT Assets";#N/A,#N/A,FALSE,"Facilities"}</definedName>
    <definedName name="wrn.7._.Print._.Appendix._.IV.">{"Appendix IV",#N/A,FALSE,"Appendix IV - Inventory Change"}</definedName>
    <definedName name="wrn.7._.year.">{#N/A,#N/A,FALSE,"Summary";#N/A,#N/A,FALSE,"Portfolio Analysis (7)";#N/A,#N/A,FALSE,"Portfolio Return Breakdown (7)";#N/A,#N/A,FALSE,"The Johnston Building (7)";#N/A,#N/A,FALSE,"129 W.Trade (7)";#N/A,#N/A,FALSE,"Midtown Plaza (7)"}</definedName>
    <definedName name="wrn.70.">{"cover",#N/A,TRUE,"Cover";"toc10",#N/A,TRUE,"TOC";"over",#N/A,TRUE,"Overview";"ts2",#N/A,TRUE,"Det_Trans_Sum";"ei1",#N/A,TRUE,"Earnings Impact";"ad1",#N/A,TRUE,"accretion dilution";"hg",#N/A,TRUE,"Has-Gets";"pfis1",#N/A,TRUE,"Pro Forma Income Statement";"ca1",#N/A,TRUE,"Contribution_Analysis";"profba",#N/A,TRUE,"Pro Forma Balance Sheet";"acq1",#N/A,TRUE,"Acquirer";"tar1",#N/A,TRUE,"Target"}</definedName>
    <definedName name="wrn.71.">{"cover",#N/A,TRUE,"Cover";"toc10",#N/A,TRUE,"TOC";"over",#N/A,TRUE,"Overview";"ts2",#N/A,TRUE,"Det_Trans_Sum";"ei2",#N/A,TRUE,"Earnings Impact";"ad2",#N/A,TRUE,"accretion dilution";"hg2",#N/A,TRUE,"Has-Gets";"pfis2",#N/A,TRUE,"Pro Forma Income Statement";"ca2",#N/A,TRUE,"Contribution_Analysis";"profba",#N/A,TRUE,"Pro Forma Balance Sheet";"acq2",#N/A,TRUE,"Acquirer";"tar2",#N/A,TRUE,"Target"}</definedName>
    <definedName name="wrn.72.">{"cover",#N/A,TRUE,"Cover";"toc10",#N/A,TRUE,"TOC";"over",#N/A,TRUE,"Overview";"ts2",#N/A,TRUE,"Det_Trans_Sum";"ei3",#N/A,TRUE,"Earnings Impact";"ad3",#N/A,TRUE,"accretion dilution";"hg3",#N/A,TRUE,"Has-Gets";"pfis3",#N/A,TRUE,"Pro Forma Income Statement";"ca3",#N/A,TRUE,"Contribution_Analysis";"profba",#N/A,TRUE,"Pro Forma Balance Sheet";"acq3",#N/A,TRUE,"Acquirer";"tar3",#N/A,TRUE,"Target"}</definedName>
    <definedName name="wrn.730.">{#N/A,#N/A,FALSE,"REPORT"}</definedName>
    <definedName name="wrn.730._1">#REF!</definedName>
    <definedName name="wrn.730._2">{#N/A,#N/A,FALSE,"REPORT"}</definedName>
    <definedName name="wrn.730._3">{#N/A,#N/A,FALSE,"REPORT"}</definedName>
    <definedName name="wrn.730._4">{#N/A,#N/A,FALSE,"REPORT"}</definedName>
    <definedName name="wrn.731">{#N/A,#N/A,FALSE,"REPORT"}</definedName>
    <definedName name="wrn.731_1">#REF!</definedName>
    <definedName name="wrn.731_2">{#N/A,#N/A,FALSE,"REPORT"}</definedName>
    <definedName name="wrn.731_3">{#N/A,#N/A,FALSE,"REPORT"}</definedName>
    <definedName name="wrn.731_4">{#N/A,#N/A,FALSE,"REPORT"}</definedName>
    <definedName name="wrn.750.">{#N/A,#N/A,FALSE,"REPORT"}</definedName>
    <definedName name="wrn.750._1">#REF!</definedName>
    <definedName name="wrn.750._2">{#N/A,#N/A,FALSE,"REPORT"}</definedName>
    <definedName name="wrn.750._3">{#N/A,#N/A,FALSE,"REPORT"}</definedName>
    <definedName name="wrn.750._4">{#N/A,#N/A,FALSE,"REPORT"}</definedName>
    <definedName name="wrn.7501">{#N/A,#N/A,FALSE,"REPORT"}</definedName>
    <definedName name="wrn.7501_1">#REF!</definedName>
    <definedName name="wrn.7501_2">{#N/A,#N/A,FALSE,"REPORT"}</definedName>
    <definedName name="wrn.7501_3">{#N/A,#N/A,FALSE,"REPORT"}</definedName>
    <definedName name="wrn.7501_4">{#N/A,#N/A,FALSE,"REPORT"}</definedName>
    <definedName name="wrn.760.16.">{#N/A,#N/A,FALSE,"REPORT"}</definedName>
    <definedName name="wrn.760.16._1">#REF!</definedName>
    <definedName name="wrn.760.16._2">{#N/A,#N/A,FALSE,"REPORT"}</definedName>
    <definedName name="wrn.760.16._3">{#N/A,#N/A,FALSE,"REPORT"}</definedName>
    <definedName name="wrn.760.16._4">{#N/A,#N/A,FALSE,"REPORT"}</definedName>
    <definedName name="wrn.7900">{#N/A,#N/A,FALSE,"REPORT"}</definedName>
    <definedName name="wrn.7900_1">#REF!</definedName>
    <definedName name="wrn.7900_2">{#N/A,#N/A,FALSE,"REPORT"}</definedName>
    <definedName name="wrn.7900_3">{#N/A,#N/A,FALSE,"REPORT"}</definedName>
    <definedName name="wrn.7900_4">{#N/A,#N/A,FALSE,"REPORT"}</definedName>
    <definedName name="wrn.8.">{"cover",#N/A,TRUE,"Cover";"toc2",#N/A,TRUE,"TOC";"ts1",#N/A,TRUE,"Transaction Summary";"ei3",#N/A,TRUE,"Earnings Impact";"ad3",#N/A,TRUE,"accretion dilution";"hg3",#N/A,TRUE,"Has-Gets"}</definedName>
    <definedName name="wrn.9.">{"cover",#N/A,TRUE,"Cover";"toc3",#N/A,TRUE,"TOC";"over",#N/A,TRUE,"Overview";"ts2",#N/A,TRUE,"Det_Trans_Sum";"eic",#N/A,TRUE,"Earnings Impact";"ad",#N/A,TRUE,"accretion dilution";"pfis",#N/A,TRUE,"Pro Forma Income Statement";"acqc",#N/A,TRUE,"Acquirer";"tarc",#N/A,TRUE,"Target"}</definedName>
    <definedName name="wrn.9_30._.Adv._.Board.">{#N/A,#N/A,TRUE,"Fd II Bullets";#N/A,#N/A,TRUE,"Fd II Cap. Position ";#N/A,#N/A,TRUE,"FD II Portfolio Summary";#N/A,#N/A,TRUE,"BV Valuation ";#N/A,#N/A,TRUE,"FV Valuation";#N/A,#N/A,TRUE,"Valuation Change II";#N/A,#N/A,TRUE,"Costumes";#N/A,#N/A,TRUE,"DSI";#N/A,#N/A,TRUE,"Temple";#N/A,#N/A,TRUE,"Temple Value";#N/A,#N/A,TRUE,"JRI";#N/A,#N/A,TRUE,"Weasler";#N/A,#N/A,TRUE,"NDS ";#N/A,#N/A,TRUE,"J Chain";#N/A,#N/A,TRUE,"Stronghaven";#N/A,#N/A,TRUE,"Connor";#N/A,#N/A,TRUE,"HWC";#N/A,#N/A,TRUE,"F3 Bullets";#N/A,#N/A,TRUE,"Fd III Cap. Position  ";#N/A,#N/A,TRUE,"FD III Port Summ";#N/A,#N/A,TRUE,"BV Valuation";#N/A,#N/A,TRUE,"MV Valuation";#N/A,#N/A,TRUE,"Valuation Change III";#N/A,#N/A,TRUE,"Beacon";#N/A,#N/A,TRUE,"Beacon Value";#N/A,#N/A,TRUE,"Tharco";#N/A,#N/A,TRUE,"Tharco Value";#N/A,#N/A,TRUE,"Dee H";#N/A,#N/A,TRUE,"Dee H Value";#N/A,#N/A,TRUE,"Globe";#N/A,#N/A,TRUE,"Globe Value";#N/A,#N/A,TRUE,"CII";#N/A,#N/A,TRUE,"MCA";#N/A,#N/A,TRUE,"Elm";#N/A,#N/A,TRUE,"Hunt Valve";#N/A,#N/A,TRUE,"Hund 2";#N/A,#N/A,TRUE,"KBA";#N/A,#N/A,TRUE,"Glassmaster";#N/A,#N/A,TRUE,"May";#N/A,#N/A,TRUE,"CBSA";#N/A,#N/A,TRUE,"ACE";#N/A,#N/A,TRUE,"United Central";#N/A,#N/A,TRUE,"Jakel";#N/A,#N/A,TRUE,"Lake City ";#N/A,#N/A,TRUE,"F4 Bullets ";#N/A,#N/A,TRUE,"Fd IV Cap. Position  ";#N/A,#N/A,TRUE,"FD IV Portfolio Summary ";#N/A,#N/A,TRUE,"BV Valuation IV ";#N/A,#N/A,TRUE,"Western"}</definedName>
    <definedName name="wrn.9_30._.LP._.Meeting.">{#N/A,#N/A,TRUE,"Fund II Graph";#N/A,#N/A,TRUE,"Fd II Cap. Position ";#N/A,#N/A,TRUE,"Fd II Inv. act.";#N/A,#N/A,TRUE,"FD II Portfolio Summary";#N/A,#N/A,TRUE,"BV Valuation II";#N/A,#N/A,TRUE,"FV Valuation II";#N/A,#N/A,TRUE,"Fund II Per.";#N/A,#N/A,TRUE,"Valuation Change II";#N/A,#N/A,TRUE,"JRI";#N/A,#N/A,TRUE,"Weasler";#N/A,#N/A,TRUE,"Return Analysis";#N/A,#N/A,TRUE,"NDS Return";#N/A,#N/A,TRUE,"NDS";#N/A,#N/A,TRUE,"Stronghaven";#N/A,#N/A,TRUE,"Connor";#N/A,#N/A,TRUE,"HWC";#N/A,#N/A,TRUE,"Temple";#N/A,#N/A,TRUE,"Fund III Graph";#N/A,#N/A,TRUE,"Fd III Cap. Position ";#N/A,#N/A,TRUE,"Add-ons";#N/A,#N/A,TRUE,"Fd III Inv. act.";#N/A,#N/A,TRUE,"FD III Port Summ";#N/A,#N/A,TRUE,"BV Valuation III";#N/A,#N/A,TRUE,"MV Valuation III";#N/A,#N/A,TRUE,"Fund III Per.";#N/A,#N/A,TRUE,"Valuation Change III";#N/A,#N/A,TRUE,"Beacon";#N/A,#N/A,TRUE,"CII";#N/A,#N/A,TRUE,"MCA";#N/A,#N/A,TRUE,"Elm";#N/A,#N/A,TRUE,"Tharco";#N/A,#N/A,TRUE,"Tharco Write-up";#N/A,#N/A,TRUE,"Dee H";#N/A,#N/A,TRUE,"Dee H. Memo";#N/A,#N/A,TRUE,"Globe";#N/A,#N/A,TRUE,"Hunt Valve";#N/A,#N/A,TRUE,"KBA";#N/A,#N/A,TRUE,"Glassmaster";#N/A,#N/A,TRUE,"MLS";#N/A,#N/A,TRUE,"CBSA";#N/A,#N/A,TRUE,"ACE";#N/A,#N/A,TRUE,"United Central";#N/A,#N/A,TRUE,"Jakel";#N/A,#N/A,TRUE,"Lake City ";#N/A,#N/A,TRUE,"LCF Com.";#N/A,#N/A,TRUE,"Fund IV Graph";#N/A,#N/A,TRUE,"Fd IV Cap. Position  ";#N/A,#N/A,TRUE,"Fd IV Inv. act.";#N/A,#N/A,TRUE,"FD IV Portfolio Summary ";#N/A,#N/A,TRUE,"BV Valuation";#N/A,#N/A,TRUE,"Fund IV Per.";#N/A,#N/A,TRUE,"Western";#N/A,#N/A,TRUE,"Kranson";#N/A,#N/A,TRUE,"ARC";#N/A,#N/A,TRUE,"Precise";#N/A,#N/A,TRUE,"WNA"}</definedName>
    <definedName name="wrn.905">{#N/A,#N/A,FALSE,"REPORT"}</definedName>
    <definedName name="wrn.905_1">#REF!</definedName>
    <definedName name="wrn.905_2">{#N/A,#N/A,FALSE,"REPORT"}</definedName>
    <definedName name="wrn.905_3">{#N/A,#N/A,FALSE,"REPORT"}</definedName>
    <definedName name="wrn.905_4">{#N/A,#N/A,FALSE,"REPORT"}</definedName>
    <definedName name="wrn.94PV.">{"Page1",#N/A,FALSE,"94PV";"Page2",#N/A,FALSE,"94PV"}</definedName>
    <definedName name="wrn.95._.GO._.ALLOC.">{"page1alloc",#N/A,TRUE,"95B PRELIM";"compare",#N/A,TRUE,"95B PRELIM";"FACTORS",#N/A,TRUE,"95B PRELIM"}</definedName>
    <definedName name="wrn.95._.Total.">{#N/A,#N/A,FALSE,"95TOTAL"}</definedName>
    <definedName name="wrn.95_17910.">#REF!</definedName>
    <definedName name="wrn.95_55000.">#REF!</definedName>
    <definedName name="wrn.95pptgls.">#REF!</definedName>
    <definedName name="wrn.95pptgls._1">#REF!</definedName>
    <definedName name="wrn.95PROV.">{#N/A,#N/A,FALSE,"Taxblinc";#N/A,#N/A,FALSE,"Rsvsacls"}</definedName>
    <definedName name="wrn.96._.Plan.">{#N/A,#N/A,TRUE,"INPUT Sale &amp; PS GP Plan";#N/A,#N/A,TRUE,"INPUT TTB GP &amp; Elim";#N/A,#N/A,TRUE,"INPUT OCOS";#N/A,#N/A,TRUE,"INPUT Op Exp PLAN";#N/A,#N/A,TRUE,"PRINT P &amp; L FCST";#N/A,#N/A,TRUE,"INPUT Sales &amp; GP FCST";#N/A,#N/A,TRUE,"Print Sales &amp; GP Growth";#N/A,#N/A,TRUE,"capexp";#N/A,#N/A,TRUE,"MC-Regional P&amp;L and Cash Flow";#N/A,#N/A,TRUE,"MC - Standard Account";#N/A,#N/A,TRUE,"MC - List of Customer Names";#N/A,#N/A,TRUE,"MC - Product Line";#N/A,#N/A,TRUE,"Assumptions";#N/A,#N/A,TRUE,"Up-Down";#N/A,#N/A,TRUE,"OPEX Growth";#N/A,#N/A,TRUE,"HPO-Selling";#N/A,#N/A,TRUE,"HPO-Distribution";#N/A,#N/A,TRUE,"HPO-Transportation";#N/A,#N/A,TRUE,"HPO-Trans Charged";#N/A,#N/A,TRUE,"HPO-Bad Debt";#N/A,#N/A,TRUE,"HP-Other G&amp;A"}</definedName>
    <definedName name="wrn.96_.Plan1.">{#N/A,#N/A,TRUE,"INPUT Sale &amp; PS GP Plan";#N/A,#N/A,TRUE,"INPUT TTB GP &amp; Elim";#N/A,#N/A,TRUE,"INPUT OCOS";#N/A,#N/A,TRUE,"INPUT Op Exp PLAN";#N/A,#N/A,TRUE,"PRINT P &amp; L FCST";#N/A,#N/A,TRUE,"INPUT Sales &amp; GP FCST";#N/A,#N/A,TRUE,"Print Sales &amp; GP Growth";#N/A,#N/A,TRUE,"capexp";#N/A,#N/A,TRUE,"MC-Regional P&amp;L and Cash Flow";#N/A,#N/A,TRUE,"MC - Standard Account";#N/A,#N/A,TRUE,"MC - List of Customer Names";#N/A,#N/A,TRUE,"MC - Product Line";#N/A,#N/A,TRUE,"Assumptions";#N/A,#N/A,TRUE,"Up-Down";#N/A,#N/A,TRUE,"OPEX Growth";#N/A,#N/A,TRUE,"HPO-Selling";#N/A,#N/A,TRUE,"HPO-Distribution";#N/A,#N/A,TRUE,"HPO-Transportation";#N/A,#N/A,TRUE,"HPO-Trans Charged";#N/A,#N/A,TRUE,"HPO-Bad Debt";#N/A,#N/A,TRUE,"HP-Other G&amp;A"}</definedName>
    <definedName name="wrn.96_Finan.">{"Finan_96",#N/A,FALSE,"proforma"}</definedName>
    <definedName name="wrn.96_model.">{"qtr_is_94_95",#N/A,FALSE,"MA";"ann_is_96",#N/A,FALSE,"MA";"seg_sales_96",#N/A,FALSE,"MA";"seg_inc_96",#N/A,FALSE,"MA";"divisional_91_95",#N/A,FALSE,"MA";"ann_bs_96",#N/A,FALSE,"MA";"ann_cf_96",#N/A,FALSE,"MA"}</definedName>
    <definedName name="wrn.9601실적.">{#N/A,#N/A,FALSE,"보고목차";#N/A,#N/A,FALSE,"1)서비스접수";#N/A,#N/A,FALSE,"2)상담";#N/A,#N/A,FALSE,"2.월별접수추이현황";#N/A,#N/A,FALSE,"3.일자별접수현황";#N/A,#N/A,FALSE,"4.상담내용";#N/A,#N/A,FALSE,"5.미처리현황";#N/A,#N/A,FALSE,"6.재발방지";#N/A,#N/A,FALSE,"7.당월주요문제점"}</definedName>
    <definedName name="wrn.96TILINP.">#REF!</definedName>
    <definedName name="wrn.97._.PFIS._.Life._.IPO.">{"PF Income Statement 97 Life",#N/A,FALSE,"PF Income Statement"}</definedName>
    <definedName name="wrn.97_Finan.">{"Finan_97",#N/A,FALSE,"proforma"}</definedName>
    <definedName name="wrn.97_Utility.">{#N/A,#N/A,FALSE,"Statements";#N/A,#N/A,FALSE,"Capital";#N/A,#N/A,FALSE,"UTIL Monthly Inc ";#N/A,#N/A,FALSE,"UTIL REVENUE";#N/A,#N/A,FALSE,"UTIL SERV REV ";#N/A,#N/A,FALSE,"Manpower";#N/A,#N/A,FALSE,"Maintenance";#N/A,#N/A,FALSE,"Util Sales Support";#N/A,#N/A,FALSE,"SI - UTIL";#N/A,#N/A,FALSE,"Sales - Utili";#N/A,#N/A,FALSE,"Util - Mktg"}</definedName>
    <definedName name="wrn.97_Utility._1">{#N/A,#N/A,FALSE,"Statements";#N/A,#N/A,FALSE,"Capital";#N/A,#N/A,FALSE,"UTIL Monthly Inc ";#N/A,#N/A,FALSE,"UTIL REVENUE";#N/A,#N/A,FALSE,"UTIL SERV REV ";#N/A,#N/A,FALSE,"Manpower";#N/A,#N/A,FALSE,"Maintenance";#N/A,#N/A,FALSE,"Util Sales Support";#N/A,#N/A,FALSE,"SI - UTIL";#N/A,#N/A,FALSE,"Sales - Utili";#N/A,#N/A,FALSE,"Util - Mktg"}</definedName>
    <definedName name="wrn.97_Utility._1_1">{#N/A,#N/A,FALSE,"Statements";#N/A,#N/A,FALSE,"Capital";#N/A,#N/A,FALSE,"UTIL Monthly Inc ";#N/A,#N/A,FALSE,"UTIL REVENUE";#N/A,#N/A,FALSE,"UTIL SERV REV ";#N/A,#N/A,FALSE,"Manpower";#N/A,#N/A,FALSE,"Maintenance";#N/A,#N/A,FALSE,"Util Sales Support";#N/A,#N/A,FALSE,"SI - UTIL";#N/A,#N/A,FALSE,"Sales - Utili";#N/A,#N/A,FALSE,"Util - Mktg"}</definedName>
    <definedName name="wrn.97_Utility._2">{#N/A,#N/A,FALSE,"Statements";#N/A,#N/A,FALSE,"Capital";#N/A,#N/A,FALSE,"UTIL Monthly Inc ";#N/A,#N/A,FALSE,"UTIL REVENUE";#N/A,#N/A,FALSE,"UTIL SERV REV ";#N/A,#N/A,FALSE,"Manpower";#N/A,#N/A,FALSE,"Maintenance";#N/A,#N/A,FALSE,"Util Sales Support";#N/A,#N/A,FALSE,"SI - UTIL";#N/A,#N/A,FALSE,"Sales - Utili";#N/A,#N/A,FALSE,"Util - Mktg"}</definedName>
    <definedName name="wrn.97_Utility._3">{#N/A,#N/A,FALSE,"Statements";#N/A,#N/A,FALSE,"Capital";#N/A,#N/A,FALSE,"UTIL Monthly Inc ";#N/A,#N/A,FALSE,"UTIL REVENUE";#N/A,#N/A,FALSE,"UTIL SERV REV ";#N/A,#N/A,FALSE,"Manpower";#N/A,#N/A,FALSE,"Maintenance";#N/A,#N/A,FALSE,"Util Sales Support";#N/A,#N/A,FALSE,"SI - UTIL";#N/A,#N/A,FALSE,"Sales - Utili";#N/A,#N/A,FALSE,"Util - Mktg"}</definedName>
    <definedName name="wrn.98FORCAST.">{#N/A,#N/A,FALSE,"MARKETING"}</definedName>
    <definedName name="wrn.99">{"cover",#N/A,TRUE,"Cover";"toc4",#N/A,TRUE,"TOC";"over",#N/A,TRUE,"Overview";"ts2",#N/A,TRUE,"Det_Trans_Sum";"eic",#N/A,TRUE,"Earnings Impact";"ad",#N/A,TRUE,"accretion dilution";"tas",#N/A,TRUE,"TaintedShares";"hg",#N/A,TRUE,"Has-Gets";"pfis",#N/A,TRUE,"Pro Forma Income Statement";"ca",#N/A,TRUE,"Contribution_Analysis";"acqc",#N/A,TRUE,"Acquirer";"tarc",#N/A,TRUE,"Target"}</definedName>
    <definedName name="wrn.99999">{#N/A,#N/A,FALSE,"REPORT"}</definedName>
    <definedName name="wrn.99999_1">#REF!</definedName>
    <definedName name="wrn.99999_2">{#N/A,#N/A,FALSE,"REPORT"}</definedName>
    <definedName name="wrn.99999_3">{#N/A,#N/A,FALSE,"REPORT"}</definedName>
    <definedName name="wrn.99999_4">{#N/A,#N/A,FALSE,"REPORT"}</definedName>
    <definedName name="wrn.A.">{"Overview",#N/A,TRUE,"Trading Levels";"Overview",#N/A,TRUE,"Overview";"Overview",#N/A,TRUE,"Classic Qwest";"Overview",#N/A,TRUE,"US WEST";"Overview",#N/A,TRUE,"Wireless";"Overview",#N/A,TRUE,"DEX";"Overview",#N/A,TRUE,"Cash Flow";"Overview",#N/A,TRUE,"Debt and Interest";"Overview",#N/A,TRUE,"Coverage";"Overview",#N/A,TRUE,"Wk Cap"}</definedName>
    <definedName name="wrn.A._.Summary._.View.">{#N/A,#N/A,FALSE,"BU INCOME STATEMENT ";#N/A,#N/A,FALSE,"EXPENSE SUMMARY ";#N/A,#N/A,FALSE,"DEPT1";#N/A,#N/A,FALSE,"DEPT1 (2)"}</definedName>
    <definedName name="wrn.A.DCF.2">#REF!</definedName>
    <definedName name="wrn.A_B_workpapers.">{"field_exam_cover_page",#N/A,FALSE,"Input";"workpaper_contents",#N/A,FALSE,"Input";"ar_stats_B_1",#N/A,FALSE,"AR";"ar_aging_trends",#N/A,FALSE,"AR";"availability_comparison",#N/A,FALSE,"AR";"ineligible_summary",#N/A,FALSE,"AR";"ineligible_breakdown",#N/A,FALSE,"AR";"reconciliations",#N/A,FALSE,"AR";"ar_concentrations",#N/A,FALSE,"AR";"bbr_B_13",#N/A,FALSE,"AR";"bbr_questionnair",#N/A,FALSE,"AR"}</definedName>
    <definedName name="wrn.A_VALUATION.">{#N/A,#N/A,FALSE,"A_D";#N/A,#N/A,FALSE,"WACC";#N/A,#N/A,FALSE,"DCF";#N/A,#N/A,FALSE,"A";#N/A,#N/A,FALSE,"LBO";#N/A,#N/A,FALSE,"C";#N/A,#N/A,FALSE,"impd";#N/A,#N/A,FALSE,"comps"}</definedName>
    <definedName name="wrn.A_VALUATION._1">#REF!</definedName>
    <definedName name="wrn.A_VALUATION._1_1">{#N/A,#N/A,FALSE,"A_D";#N/A,#N/A,FALSE,"WACC";#N/A,#N/A,FALSE,"DCF";#N/A,#N/A,FALSE,"A";#N/A,#N/A,FALSE,"LBO";#N/A,#N/A,FALSE,"C";#N/A,#N/A,FALSE,"impd";#N/A,#N/A,FALSE,"comps"}</definedName>
    <definedName name="wrn.A_VALUATION._1_2">{#N/A,#N/A,FALSE,"A_D";#N/A,#N/A,FALSE,"WACC";#N/A,#N/A,FALSE,"DCF";#N/A,#N/A,FALSE,"A";#N/A,#N/A,FALSE,"LBO";#N/A,#N/A,FALSE,"C";#N/A,#N/A,FALSE,"impd";#N/A,#N/A,FALSE,"comps"}</definedName>
    <definedName name="wrn.A_VALUATION._1_3">{#N/A,#N/A,FALSE,"A_D";#N/A,#N/A,FALSE,"WACC";#N/A,#N/A,FALSE,"DCF";#N/A,#N/A,FALSE,"A";#N/A,#N/A,FALSE,"LBO";#N/A,#N/A,FALSE,"C";#N/A,#N/A,FALSE,"impd";#N/A,#N/A,FALSE,"comps"}</definedName>
    <definedName name="wrn.A_VALUATION._1_4">{#N/A,#N/A,FALSE,"A_D";#N/A,#N/A,FALSE,"WACC";#N/A,#N/A,FALSE,"DCF";#N/A,#N/A,FALSE,"A";#N/A,#N/A,FALSE,"LBO";#N/A,#N/A,FALSE,"C";#N/A,#N/A,FALSE,"impd";#N/A,#N/A,FALSE,"comps"}</definedName>
    <definedName name="wrn.A_VALUATION._1_5">{#N/A,#N/A,FALSE,"A_D";#N/A,#N/A,FALSE,"WACC";#N/A,#N/A,FALSE,"DCF";#N/A,#N/A,FALSE,"A";#N/A,#N/A,FALSE,"LBO";#N/A,#N/A,FALSE,"C";#N/A,#N/A,FALSE,"impd";#N/A,#N/A,FALSE,"comps"}</definedName>
    <definedName name="wrn.A_VALUATION._2">{#N/A,#N/A,FALSE,"A_D";#N/A,#N/A,FALSE,"WACC";#N/A,#N/A,FALSE,"DCF";#N/A,#N/A,FALSE,"A";#N/A,#N/A,FALSE,"LBO";#N/A,#N/A,FALSE,"C";#N/A,#N/A,FALSE,"impd";#N/A,#N/A,FALSE,"comps"}</definedName>
    <definedName name="wrn.A_VALUATION._2_1">{#N/A,#N/A,FALSE,"A_D";#N/A,#N/A,FALSE,"WACC";#N/A,#N/A,FALSE,"DCF";#N/A,#N/A,FALSE,"A";#N/A,#N/A,FALSE,"LBO";#N/A,#N/A,FALSE,"C";#N/A,#N/A,FALSE,"impd";#N/A,#N/A,FALSE,"comps"}</definedName>
    <definedName name="wrn.A_VALUATION._2_2">{#N/A,#N/A,FALSE,"A_D";#N/A,#N/A,FALSE,"WACC";#N/A,#N/A,FALSE,"DCF";#N/A,#N/A,FALSE,"A";#N/A,#N/A,FALSE,"LBO";#N/A,#N/A,FALSE,"C";#N/A,#N/A,FALSE,"impd";#N/A,#N/A,FALSE,"comps"}</definedName>
    <definedName name="wrn.A_VALUATION._2_3">{#N/A,#N/A,FALSE,"A_D";#N/A,#N/A,FALSE,"WACC";#N/A,#N/A,FALSE,"DCF";#N/A,#N/A,FALSE,"A";#N/A,#N/A,FALSE,"LBO";#N/A,#N/A,FALSE,"C";#N/A,#N/A,FALSE,"impd";#N/A,#N/A,FALSE,"comps"}</definedName>
    <definedName name="wrn.A_VALUATION._2_4">{#N/A,#N/A,FALSE,"A_D";#N/A,#N/A,FALSE,"WACC";#N/A,#N/A,FALSE,"DCF";#N/A,#N/A,FALSE,"A";#N/A,#N/A,FALSE,"LBO";#N/A,#N/A,FALSE,"C";#N/A,#N/A,FALSE,"impd";#N/A,#N/A,FALSE,"comps"}</definedName>
    <definedName name="wrn.A_VALUATION._2_5">{#N/A,#N/A,FALSE,"A_D";#N/A,#N/A,FALSE,"WACC";#N/A,#N/A,FALSE,"DCF";#N/A,#N/A,FALSE,"A";#N/A,#N/A,FALSE,"LBO";#N/A,#N/A,FALSE,"C";#N/A,#N/A,FALSE,"impd";#N/A,#N/A,FALSE,"comps"}</definedName>
    <definedName name="wrn.A_VALUATION._3">{#N/A,#N/A,FALSE,"A_D";#N/A,#N/A,FALSE,"WACC";#N/A,#N/A,FALSE,"DCF";#N/A,#N/A,FALSE,"A";#N/A,#N/A,FALSE,"LBO";#N/A,#N/A,FALSE,"C";#N/A,#N/A,FALSE,"impd";#N/A,#N/A,FALSE,"comps"}</definedName>
    <definedName name="wrn.A_VALUATION._3_1">{#N/A,#N/A,FALSE,"A_D";#N/A,#N/A,FALSE,"WACC";#N/A,#N/A,FALSE,"DCF";#N/A,#N/A,FALSE,"A";#N/A,#N/A,FALSE,"LBO";#N/A,#N/A,FALSE,"C";#N/A,#N/A,FALSE,"impd";#N/A,#N/A,FALSE,"comps"}</definedName>
    <definedName name="wrn.A_VALUATION._3_2">{#N/A,#N/A,FALSE,"A_D";#N/A,#N/A,FALSE,"WACC";#N/A,#N/A,FALSE,"DCF";#N/A,#N/A,FALSE,"A";#N/A,#N/A,FALSE,"LBO";#N/A,#N/A,FALSE,"C";#N/A,#N/A,FALSE,"impd";#N/A,#N/A,FALSE,"comps"}</definedName>
    <definedName name="wrn.A_VALUATION._3_3">{#N/A,#N/A,FALSE,"A_D";#N/A,#N/A,FALSE,"WACC";#N/A,#N/A,FALSE,"DCF";#N/A,#N/A,FALSE,"A";#N/A,#N/A,FALSE,"LBO";#N/A,#N/A,FALSE,"C";#N/A,#N/A,FALSE,"impd";#N/A,#N/A,FALSE,"comps"}</definedName>
    <definedName name="wrn.A_VALUATION._3_4">{#N/A,#N/A,FALSE,"A_D";#N/A,#N/A,FALSE,"WACC";#N/A,#N/A,FALSE,"DCF";#N/A,#N/A,FALSE,"A";#N/A,#N/A,FALSE,"LBO";#N/A,#N/A,FALSE,"C";#N/A,#N/A,FALSE,"impd";#N/A,#N/A,FALSE,"comps"}</definedName>
    <definedName name="wrn.A_VALUATION._3_5">{#N/A,#N/A,FALSE,"A_D";#N/A,#N/A,FALSE,"WACC";#N/A,#N/A,FALSE,"DCF";#N/A,#N/A,FALSE,"A";#N/A,#N/A,FALSE,"LBO";#N/A,#N/A,FALSE,"C";#N/A,#N/A,FALSE,"impd";#N/A,#N/A,FALSE,"comps"}</definedName>
    <definedName name="wrn.A_VALUATION._4">{#N/A,#N/A,FALSE,"A_D";#N/A,#N/A,FALSE,"WACC";#N/A,#N/A,FALSE,"DCF";#N/A,#N/A,FALSE,"A";#N/A,#N/A,FALSE,"LBO";#N/A,#N/A,FALSE,"C";#N/A,#N/A,FALSE,"impd";#N/A,#N/A,FALSE,"comps"}</definedName>
    <definedName name="wrn.A_VALUATION._4_1">{#N/A,#N/A,FALSE,"A_D";#N/A,#N/A,FALSE,"WACC";#N/A,#N/A,FALSE,"DCF";#N/A,#N/A,FALSE,"A";#N/A,#N/A,FALSE,"LBO";#N/A,#N/A,FALSE,"C";#N/A,#N/A,FALSE,"impd";#N/A,#N/A,FALSE,"comps"}</definedName>
    <definedName name="wrn.A_VALUATION._4_2">{#N/A,#N/A,FALSE,"A_D";#N/A,#N/A,FALSE,"WACC";#N/A,#N/A,FALSE,"DCF";#N/A,#N/A,FALSE,"A";#N/A,#N/A,FALSE,"LBO";#N/A,#N/A,FALSE,"C";#N/A,#N/A,FALSE,"impd";#N/A,#N/A,FALSE,"comps"}</definedName>
    <definedName name="wrn.A_VALUATION._4_3">{#N/A,#N/A,FALSE,"A_D";#N/A,#N/A,FALSE,"WACC";#N/A,#N/A,FALSE,"DCF";#N/A,#N/A,FALSE,"A";#N/A,#N/A,FALSE,"LBO";#N/A,#N/A,FALSE,"C";#N/A,#N/A,FALSE,"impd";#N/A,#N/A,FALSE,"comps"}</definedName>
    <definedName name="wrn.A_VALUATION._4_4">{#N/A,#N/A,FALSE,"A_D";#N/A,#N/A,FALSE,"WACC";#N/A,#N/A,FALSE,"DCF";#N/A,#N/A,FALSE,"A";#N/A,#N/A,FALSE,"LBO";#N/A,#N/A,FALSE,"C";#N/A,#N/A,FALSE,"impd";#N/A,#N/A,FALSE,"comps"}</definedName>
    <definedName name="wrn.A_VALUATION._4_5">{#N/A,#N/A,FALSE,"A_D";#N/A,#N/A,FALSE,"WACC";#N/A,#N/A,FALSE,"DCF";#N/A,#N/A,FALSE,"A";#N/A,#N/A,FALSE,"LBO";#N/A,#N/A,FALSE,"C";#N/A,#N/A,FALSE,"impd";#N/A,#N/A,FALSE,"comps"}</definedName>
    <definedName name="wrn.A_VALUATION._5">{#N/A,#N/A,FALSE,"A_D";#N/A,#N/A,FALSE,"WACC";#N/A,#N/A,FALSE,"DCF";#N/A,#N/A,FALSE,"A";#N/A,#N/A,FALSE,"LBO";#N/A,#N/A,FALSE,"C";#N/A,#N/A,FALSE,"impd";#N/A,#N/A,FALSE,"comps"}</definedName>
    <definedName name="wrn.A_VALUATION._5_1">{#N/A,#N/A,FALSE,"A_D";#N/A,#N/A,FALSE,"WACC";#N/A,#N/A,FALSE,"DCF";#N/A,#N/A,FALSE,"A";#N/A,#N/A,FALSE,"LBO";#N/A,#N/A,FALSE,"C";#N/A,#N/A,FALSE,"impd";#N/A,#N/A,FALSE,"comps"}</definedName>
    <definedName name="wrn.A_VALUATION._5_2">{#N/A,#N/A,FALSE,"A_D";#N/A,#N/A,FALSE,"WACC";#N/A,#N/A,FALSE,"DCF";#N/A,#N/A,FALSE,"A";#N/A,#N/A,FALSE,"LBO";#N/A,#N/A,FALSE,"C";#N/A,#N/A,FALSE,"impd";#N/A,#N/A,FALSE,"comps"}</definedName>
    <definedName name="wrn.A_VALUATION._5_3">{#N/A,#N/A,FALSE,"A_D";#N/A,#N/A,FALSE,"WACC";#N/A,#N/A,FALSE,"DCF";#N/A,#N/A,FALSE,"A";#N/A,#N/A,FALSE,"LBO";#N/A,#N/A,FALSE,"C";#N/A,#N/A,FALSE,"impd";#N/A,#N/A,FALSE,"comps"}</definedName>
    <definedName name="wrn.A_VALUATION._5_4">{#N/A,#N/A,FALSE,"A_D";#N/A,#N/A,FALSE,"WACC";#N/A,#N/A,FALSE,"DCF";#N/A,#N/A,FALSE,"A";#N/A,#N/A,FALSE,"LBO";#N/A,#N/A,FALSE,"C";#N/A,#N/A,FALSE,"impd";#N/A,#N/A,FALSE,"comps"}</definedName>
    <definedName name="wrn.A_VALUATION._5_5">{#N/A,#N/A,FALSE,"A_D";#N/A,#N/A,FALSE,"WACC";#N/A,#N/A,FALSE,"DCF";#N/A,#N/A,FALSE,"A";#N/A,#N/A,FALSE,"LBO";#N/A,#N/A,FALSE,"C";#N/A,#N/A,FALSE,"impd";#N/A,#N/A,FALSE,"comps"}</definedName>
    <definedName name="wrn.a_valuation1">{#N/A,#N/A,FALSE,"A_D";#N/A,#N/A,FALSE,"WACC";#N/A,#N/A,FALSE,"DCF";#N/A,#N/A,FALSE,"A";#N/A,#N/A,FALSE,"LBO";#N/A,#N/A,FALSE,"C";#N/A,#N/A,FALSE,"impd";#N/A,#N/A,FALSE,"comps"}</definedName>
    <definedName name="wrn.A3._.Reports.">{#N/A,#N/A,FALSE,"ActvBud";#N/A,#N/A,FALSE,"RptSalJC";#N/A,#N/A,FALSE,"RptSalTot ";#N/A,#N/A,FALSE,"RptSumExp";#N/A,#N/A,FALSE,"RptSum"}</definedName>
    <definedName name="wrn.A4._.Reports.">{#N/A,#N/A,FALSE,"RptMrgCh";#N/A,#N/A,FALSE,"RptMrg";#N/A,#N/A,FALSE,"RptPLCh";#N/A,#N/A,FALSE,"RptPL";#N/A,#N/A,FALSE,"RptAdv ";#N/A,#N/A,FALSE,"RptSalary";#N/A,#N/A,FALSE,"RptSalExp";#N/A,#N/A,FALSE,"RptNW";#N/A,#N/A,FALSE,"RptSalYr";#N/A,#N/A,FALSE,"RptSales";#N/A,#N/A,FALSE,"RptPostn";#N/A,#N/A,FALSE,"RtpPLA-B";#N/A,#N/A,FALSE,"Rpt%age";#N/A,#N/A,FALSE,"RptPLSum";#N/A,#N/A,FALSE,"Index";#N/A,#N/A,FALSE,"Cover";#N/A,#N/A,FALSE,"Memo"}</definedName>
    <definedName name="wrn.aa.">{#N/A,#N/A,FALSE,"UNIT";#N/A,#N/A,FALSE,"UNIT";#N/A,#N/A,FALSE,"계정"}</definedName>
    <definedName name="wrn.aaa">{#N/A,#N/A,FALSE,"Pharm";#N/A,#N/A,FALSE,"WWCM"}</definedName>
    <definedName name="wrn.aaa_1">#REF!</definedName>
    <definedName name="wrn.aaa_2">{#N/A,#N/A,FALSE,"Pharm";#N/A,#N/A,FALSE,"WWCM"}</definedName>
    <definedName name="wrn.aaa_3">{#N/A,#N/A,FALSE,"Pharm";#N/A,#N/A,FALSE,"WWCM"}</definedName>
    <definedName name="wrn.aaa_4">{#N/A,#N/A,FALSE,"Pharm";#N/A,#N/A,FALSE,"WWCM"}</definedName>
    <definedName name="wrn.aaaaaaa">{#N/A,#N/A,FALSE,"Pharm";#N/A,#N/A,FALSE,"WWCM"}</definedName>
    <definedName name="wrn.aaaaaaa_1">#REF!</definedName>
    <definedName name="wrn.aaaaaaa_2">{#N/A,#N/A,FALSE,"Pharm";#N/A,#N/A,FALSE,"WWCM"}</definedName>
    <definedName name="wrn.aaaaaaa_3">{#N/A,#N/A,FALSE,"Pharm";#N/A,#N/A,FALSE,"WWCM"}</definedName>
    <definedName name="wrn.aaaaaaa_4">{#N/A,#N/A,FALSE,"Pharm";#N/A,#N/A,FALSE,"WWCM"}</definedName>
    <definedName name="wrn.abc">{#N/A,#N/A,FALSE,"Index";#N/A,#N/A,FALSE,"IncStmt";#N/A,#N/A,FALSE,"Ratios";#N/A,#N/A,FALSE,"CashFlows";#N/A,#N/A,FALSE,"Ins1";#N/A,#N/A,FALSE,"Ins2";#N/A,#N/A,FALSE,"SelfFund";#N/A,#N/A,FALSE,"SGA";#N/A,#N/A,FALSE,"Recon";#N/A,#N/A,FALSE,"Earnings";#N/A,#N/A,FALSE,"Earnings (2)";#N/A,#N/A,FALSE,"Stock";#N/A,#N/A,FALSE,"Stock (2)";#N/A,#N/A,FALSE,"PeerRatios";#N/A,#N/A,FALSE,"PeerRanks"}</definedName>
    <definedName name="wrn.abc.">{"sensit",#N/A,FALSE,"WOLSELEY"}</definedName>
    <definedName name="wrn.abce.">{#N/A,#N/A,FALSE,"1998 SBT Issuse";#N/A,#N/A,FALSE,"REVIEW Summary"}</definedName>
    <definedName name="wrn.Accident._.Rate.">{"Accidents",#N/A,FALSE,"ACCIDENT RATE"}</definedName>
    <definedName name="wrn.Accounts.">{"turnover",#N/A,FALSE;"profits",#N/A,FALSE;"cash",#N/A,FALSE}</definedName>
    <definedName name="wrn.Accounts._.and._.Assumptions.">#REF!</definedName>
    <definedName name="wrn.ACCOUNTS._.PACK.">#REF!</definedName>
    <definedName name="wrn.ACCOUNTS._.PAYABLE.">{#N/A,#N/A,FALSE,"CC-1 Accounts Payable";#N/A,#N/A,FALSE,"CC-2 Search for Unrecorded Liab"}</definedName>
    <definedName name="wrn.Accr_Dil.">{#N/A,#N/A,FALSE,"Debt Accr";#N/A,#N/A,FALSE,"Stock Accr";#N/A,#N/A,FALSE,"Debt Stock Accr"}</definedName>
    <definedName name="wrn.Accr_Dil._1">#REF!</definedName>
    <definedName name="wrn.Accr_Dil._1_1">{#N/A,#N/A,FALSE,"Debt Accr";#N/A,#N/A,FALSE,"Stock Accr";#N/A,#N/A,FALSE,"Debt Stock Accr"}</definedName>
    <definedName name="wrn.Accr_Dil._1_2">{#N/A,#N/A,FALSE,"Debt Accr";#N/A,#N/A,FALSE,"Stock Accr";#N/A,#N/A,FALSE,"Debt Stock Accr"}</definedName>
    <definedName name="wrn.Accr_Dil._1_3">{#N/A,#N/A,FALSE,"Debt Accr";#N/A,#N/A,FALSE,"Stock Accr";#N/A,#N/A,FALSE,"Debt Stock Accr"}</definedName>
    <definedName name="wrn.Accr_Dil._1_4">{#N/A,#N/A,FALSE,"Debt Accr";#N/A,#N/A,FALSE,"Stock Accr";#N/A,#N/A,FALSE,"Debt Stock Accr"}</definedName>
    <definedName name="wrn.Accr_Dil._1_5">{#N/A,#N/A,FALSE,"Debt Accr";#N/A,#N/A,FALSE,"Stock Accr";#N/A,#N/A,FALSE,"Debt Stock Accr"}</definedName>
    <definedName name="wrn.Accr_Dil._2">{#N/A,#N/A,FALSE,"Debt Accr";#N/A,#N/A,FALSE,"Stock Accr";#N/A,#N/A,FALSE,"Debt Stock Accr"}</definedName>
    <definedName name="wrn.Accr_Dil._2_1">{#N/A,#N/A,FALSE,"Debt Accr";#N/A,#N/A,FALSE,"Stock Accr";#N/A,#N/A,FALSE,"Debt Stock Accr"}</definedName>
    <definedName name="wrn.Accr_Dil._2_2">{#N/A,#N/A,FALSE,"Debt Accr";#N/A,#N/A,FALSE,"Stock Accr";#N/A,#N/A,FALSE,"Debt Stock Accr"}</definedName>
    <definedName name="wrn.Accr_Dil._2_3">{#N/A,#N/A,FALSE,"Debt Accr";#N/A,#N/A,FALSE,"Stock Accr";#N/A,#N/A,FALSE,"Debt Stock Accr"}</definedName>
    <definedName name="wrn.Accr_Dil._2_4">{#N/A,#N/A,FALSE,"Debt Accr";#N/A,#N/A,FALSE,"Stock Accr";#N/A,#N/A,FALSE,"Debt Stock Accr"}</definedName>
    <definedName name="wrn.Accr_Dil._2_5">{#N/A,#N/A,FALSE,"Debt Accr";#N/A,#N/A,FALSE,"Stock Accr";#N/A,#N/A,FALSE,"Debt Stock Accr"}</definedName>
    <definedName name="wrn.Accr_Dil._3">{#N/A,#N/A,FALSE,"Debt Accr";#N/A,#N/A,FALSE,"Stock Accr";#N/A,#N/A,FALSE,"Debt Stock Accr"}</definedName>
    <definedName name="wrn.Accr_Dil._3_1">{#N/A,#N/A,FALSE,"Debt Accr";#N/A,#N/A,FALSE,"Stock Accr";#N/A,#N/A,FALSE,"Debt Stock Accr"}</definedName>
    <definedName name="wrn.Accr_Dil._3_2">{#N/A,#N/A,FALSE,"Debt Accr";#N/A,#N/A,FALSE,"Stock Accr";#N/A,#N/A,FALSE,"Debt Stock Accr"}</definedName>
    <definedName name="wrn.Accr_Dil._3_3">{#N/A,#N/A,FALSE,"Debt Accr";#N/A,#N/A,FALSE,"Stock Accr";#N/A,#N/A,FALSE,"Debt Stock Accr"}</definedName>
    <definedName name="wrn.Accr_Dil._3_4">{#N/A,#N/A,FALSE,"Debt Accr";#N/A,#N/A,FALSE,"Stock Accr";#N/A,#N/A,FALSE,"Debt Stock Accr"}</definedName>
    <definedName name="wrn.Accr_Dil._3_5">{#N/A,#N/A,FALSE,"Debt Accr";#N/A,#N/A,FALSE,"Stock Accr";#N/A,#N/A,FALSE,"Debt Stock Accr"}</definedName>
    <definedName name="wrn.Accr_Dil._4">{#N/A,#N/A,FALSE,"Debt Accr";#N/A,#N/A,FALSE,"Stock Accr";#N/A,#N/A,FALSE,"Debt Stock Accr"}</definedName>
    <definedName name="wrn.Accr_Dil._4_1">{#N/A,#N/A,FALSE,"Debt Accr";#N/A,#N/A,FALSE,"Stock Accr";#N/A,#N/A,FALSE,"Debt Stock Accr"}</definedName>
    <definedName name="wrn.Accr_Dil._4_2">{#N/A,#N/A,FALSE,"Debt Accr";#N/A,#N/A,FALSE,"Stock Accr";#N/A,#N/A,FALSE,"Debt Stock Accr"}</definedName>
    <definedName name="wrn.Accr_Dil._4_3">{#N/A,#N/A,FALSE,"Debt Accr";#N/A,#N/A,FALSE,"Stock Accr";#N/A,#N/A,FALSE,"Debt Stock Accr"}</definedName>
    <definedName name="wrn.Accr_Dil._4_4">{#N/A,#N/A,FALSE,"Debt Accr";#N/A,#N/A,FALSE,"Stock Accr";#N/A,#N/A,FALSE,"Debt Stock Accr"}</definedName>
    <definedName name="wrn.Accr_Dil._4_5">{#N/A,#N/A,FALSE,"Debt Accr";#N/A,#N/A,FALSE,"Stock Accr";#N/A,#N/A,FALSE,"Debt Stock Accr"}</definedName>
    <definedName name="wrn.Accr_Dil._5">{#N/A,#N/A,FALSE,"Debt Accr";#N/A,#N/A,FALSE,"Stock Accr";#N/A,#N/A,FALSE,"Debt Stock Accr"}</definedName>
    <definedName name="wrn.Accr_Dil._5_1">{#N/A,#N/A,FALSE,"Debt Accr";#N/A,#N/A,FALSE,"Stock Accr";#N/A,#N/A,FALSE,"Debt Stock Accr"}</definedName>
    <definedName name="wrn.Accr_Dil._5_2">{#N/A,#N/A,FALSE,"Debt Accr";#N/A,#N/A,FALSE,"Stock Accr";#N/A,#N/A,FALSE,"Debt Stock Accr"}</definedName>
    <definedName name="wrn.Accr_Dil._5_3">{#N/A,#N/A,FALSE,"Debt Accr";#N/A,#N/A,FALSE,"Stock Accr";#N/A,#N/A,FALSE,"Debt Stock Accr"}</definedName>
    <definedName name="wrn.Accr_Dil._5_4">{#N/A,#N/A,FALSE,"Debt Accr";#N/A,#N/A,FALSE,"Stock Accr";#N/A,#N/A,FALSE,"Debt Stock Accr"}</definedName>
    <definedName name="wrn.Accr_Dil._5_5">{#N/A,#N/A,FALSE,"Debt Accr";#N/A,#N/A,FALSE,"Stock Accr";#N/A,#N/A,FALSE,"Debt Stock Accr"}</definedName>
    <definedName name="wrn.Accretion.">{"Accretion",#N/A,FALSE,"Assum"}</definedName>
    <definedName name="wrn.ACCRUED._.EXPENSES.">{#N/A,#N/A,FALSE,"EE-1 Othr Acts. Pbl &amp; Accr. Exp";#N/A,#N/A,FALSE,"FF-1 Payroll Taxes";#N/A,#N/A,FALSE,"HH-1 Employee Benefit Plans"}</definedName>
    <definedName name="wrn.ACCT._.PACKAGE._.REPORT.">{#N/A,#N/A,TRUE,"Highlights";#N/A,#N/A,TRUE,"BS_Oriental International Bank";#N/A,#N/A,TRUE,"P&amp;L_Oriental International Bank";#N/A,#N/A,TRUE,"Revenues Report_OIB";#N/A,#N/A,TRUE,"Expenses OIB";#N/A,#N/A,TRUE,"Margin_ORIENTAL INTL BANK";#N/A,#N/A,TRUE,"PL Quarterly_OIB";#N/A,#N/A,TRUE,"COVER"}</definedName>
    <definedName name="wrn.accts.">{"1.accts",#N/A,FALSE,"2.Operations 6100";"2.accts",#N/A,FALSE,"2.Operations 6100"}</definedName>
    <definedName name="wrn.ACI.">{"ACI IS",#N/A,FALSE,"ACI - IS";"ACI BS",#N/A,FALSE,"ACI - BS";"ACI Detail IS",#N/A,FALSE,"ACI - Detail IS";"ACI Detail IS Supplemental Info",#N/A,FALSE,"ACI - Detail IS";"ACI Monthly 1999",#N/A,FALSE,"ACI Monthly";"ACI Monthly 1998",#N/A,FALSE,"ACI Monthly";"ACI Monthly 1997",#N/A,FALSE,"ACI Monthly"}</definedName>
    <definedName name="wrn.ACK.">{"Annual",#N/A,FALSE,"ACK";"Margins",#N/A,FALSE,"ACK";"Q",#N/A,FALSE,"QTRS."}</definedName>
    <definedName name="wrn.AcqState.">{#N/A,#N/A,TRUE,"Acq-Ass";#N/A,#N/A,TRUE,"Acq-IS";#N/A,#N/A,TRUE,"Acq-BS";#N/A,#N/A,TRUE,"Acq-CF"}</definedName>
    <definedName name="wrn.AcqState._2">{#N/A,#N/A,TRUE,"Acq-Ass";#N/A,#N/A,TRUE,"Acq-IS";#N/A,#N/A,TRUE,"Acq-BS";#N/A,#N/A,TRUE,"Acq-CF"}</definedName>
    <definedName name="wrn.AcqState._22">{#N/A,#N/A,TRUE,"Acq-Ass";#N/A,#N/A,TRUE,"Acq-IS";#N/A,#N/A,TRUE,"Acq-BS";#N/A,#N/A,TRUE,"Acq-CF"}</definedName>
    <definedName name="wrn.AcqState.2">{#N/A,#N/A,TRUE,"Acq-Ass";#N/A,#N/A,TRUE,"Acq-IS";#N/A,#N/A,TRUE,"Acq-BS";#N/A,#N/A,TRUE,"Acq-CF"}</definedName>
    <definedName name="wrn.AcqState1">{#N/A,#N/A,TRUE,"Acq-Ass";#N/A,#N/A,TRUE,"Acq-IS";#N/A,#N/A,TRUE,"Acq-BS";#N/A,#N/A,TRUE,"Acq-CF"}</definedName>
    <definedName name="wrn.Acquiror.">{#N/A,#N/A,TRUE,"Acq-Ass";#N/A,#N/A,TRUE,"Acq-IS";#N/A,#N/A,TRUE,"Acq-BS";#N/A,#N/A,TRUE,"Acq-CF";#N/A,#N/A,TRUE,"Acq-Proj";#N/A,#N/A,TRUE,"Acq-CapEx";#N/A,#N/A,TRUE,"Acq-Debt";#N/A,#N/A,TRUE,"Acq-Int";#N/A,#N/A,TRUE,"Acq-BD";#N/A,#N/A,TRUE,"Acq-TD";#N/A,#N/A,TRUE,"Acq-Taxes";#N/A,#N/A,TRUE,"Acq-Credit";#N/A,#N/A,TRUE,"Acq-Val";#N/A,#N/A,TRUE,"Acq-Mult Val"}</definedName>
    <definedName name="wrn.Acquiror._2">{#N/A,#N/A,TRUE,"Acq-Ass";#N/A,#N/A,TRUE,"Acq-IS";#N/A,#N/A,TRUE,"Acq-BS";#N/A,#N/A,TRUE,"Acq-CF";#N/A,#N/A,TRUE,"Acq-Proj";#N/A,#N/A,TRUE,"Acq-CapEx";#N/A,#N/A,TRUE,"Acq-Debt";#N/A,#N/A,TRUE,"Acq-Int";#N/A,#N/A,TRUE,"Acq-BD";#N/A,#N/A,TRUE,"Acq-TD";#N/A,#N/A,TRUE,"Acq-Taxes";#N/A,#N/A,TRUE,"Acq-Credit";#N/A,#N/A,TRUE,"Acq-Val";#N/A,#N/A,TRUE,"Acq-Mult Val"}</definedName>
    <definedName name="wrn.Acquiror._22">{#N/A,#N/A,TRUE,"Acq-Ass";#N/A,#N/A,TRUE,"Acq-IS";#N/A,#N/A,TRUE,"Acq-BS";#N/A,#N/A,TRUE,"Acq-CF";#N/A,#N/A,TRUE,"Acq-Proj";#N/A,#N/A,TRUE,"Acq-CapEx";#N/A,#N/A,TRUE,"Acq-Debt";#N/A,#N/A,TRUE,"Acq-Int";#N/A,#N/A,TRUE,"Acq-BD";#N/A,#N/A,TRUE,"Acq-TD";#N/A,#N/A,TRUE,"Acq-Taxes";#N/A,#N/A,TRUE,"Acq-Credit";#N/A,#N/A,TRUE,"Acq-Val";#N/A,#N/A,TRUE,"Acq-Mult Val"}</definedName>
    <definedName name="wrn.Acquiror.2">{#N/A,#N/A,TRUE,"Acq-Ass";#N/A,#N/A,TRUE,"Acq-IS";#N/A,#N/A,TRUE,"Acq-BS";#N/A,#N/A,TRUE,"Acq-CF";#N/A,#N/A,TRUE,"Acq-Proj";#N/A,#N/A,TRUE,"Acq-CapEx";#N/A,#N/A,TRUE,"Acq-Debt";#N/A,#N/A,TRUE,"Acq-Int";#N/A,#N/A,TRUE,"Acq-BD";#N/A,#N/A,TRUE,"Acq-TD";#N/A,#N/A,TRUE,"Acq-Taxes";#N/A,#N/A,TRUE,"Acq-Credit";#N/A,#N/A,TRUE,"Acq-Val";#N/A,#N/A,TRUE,"Acq-Mult Val"}</definedName>
    <definedName name="wrn.Acquisition_Maintenance_Split.">#REF!</definedName>
    <definedName name="wrn.Acquisition_Maintenance_Split._1">#REF!</definedName>
    <definedName name="wrn.Acquisition_matrix.">{"Acq_matrix",#N/A,FALSE,"Acquisition Matrix"}</definedName>
    <definedName name="wrn.Acquisition_matrix._1">#REF!</definedName>
    <definedName name="wrn.Acquisition_matrix._from_AB">{"Acq_matrix",#N/A,FALSE,"Acquisition Matrix"}</definedName>
    <definedName name="wrn.Acquisition_matrix.2">#REF!</definedName>
    <definedName name="wrn.Acquisition_matrix_from_DBAB">{"Acq_matrix",#N/A,FALSE,"Acquisition Matrix"}</definedName>
    <definedName name="wrn.Acquisition_matrix_from_DBAB_1">{"Acq_matrix",#N/A,FALSE,"Acquisition Matrix"}</definedName>
    <definedName name="wrn.Acquisition_matrix_from_DBAB_1_1">{"Acq_matrix",#N/A,FALSE,"Acquisition Matrix"}</definedName>
    <definedName name="wrn.Acquisition_matrix_from_DBAB_1_1_1">{"Acq_matrix",#N/A,FALSE,"Acquisition Matrix"}</definedName>
    <definedName name="wrn.Acquisition_matrix_from_DBAB_1_2">{"Acq_matrix",#N/A,FALSE,"Acquisition Matrix"}</definedName>
    <definedName name="wrn.Acquisition_matrix_from_DBAB_2">{"Acq_matrix",#N/A,FALSE,"Acquisition Matrix"}</definedName>
    <definedName name="wrn.Acquisition_matrix_from_DBAB_3">{"Acq_matrix",#N/A,FALSE,"Acquisition Matrix"}</definedName>
    <definedName name="wrn.Acquisition_matrix_from_DBAB_4">{"Acq_matrix",#N/A,FALSE,"Acquisition Matrix"}</definedName>
    <definedName name="wrn.Acquisition_matrix_from_DBAB_5">{"Acq_matrix",#N/A,FALSE,"Acquisition Matrix"}</definedName>
    <definedName name="wrn.Acquisition_matrix1">{"Acq_matrix",#N/A,FALSE,"Acquisition Matrix"}</definedName>
    <definedName name="wrn.Acquisition_matrix2">#REF!</definedName>
    <definedName name="wrn.AcqVal.">{#N/A,#N/A,FALSE,"Acq-Val";#N/A,#N/A,FALSE,"Acq-Mult Val"}</definedName>
    <definedName name="wrn.AcqVal._2">{#N/A,#N/A,FALSE,"Acq-Val";#N/A,#N/A,FALSE,"Acq-Mult Val"}</definedName>
    <definedName name="wrn.AcqVal._22">{#N/A,#N/A,FALSE,"Acq-Val";#N/A,#N/A,FALSE,"Acq-Mult Val"}</definedName>
    <definedName name="wrn.AcqVal.2">{#N/A,#N/A,FALSE,"Acq-Val";#N/A,#N/A,FALSE,"Acq-Mult Val"}</definedName>
    <definedName name="wrn.ACTIF.">{#N/A,#N/A,FALSE,"IMMO ET AMORT";#N/A,#N/A,FALSE,"DOTATIONS";#N/A,#N/A,FALSE,"FOND DE COMMERCE";#N/A,#N/A,FALSE,"AUTRES TITRES";#N/A,#N/A,FALSE,"DEPREC TITRES";#N/A,#N/A,FALSE,"IMMO FINANCIERES";#N/A,#N/A,FALSE,"AUTRES TITRES IMMOB";#N/A,#N/A,FALSE,"PRETS";#N/A,#N/A,FALSE,"STOCKS ET EC";#N/A,#N/A,FALSE,"RAPPROCHE GEN_ANA";#N/A,#N/A,FALSE,"DEPRECIATION STOCK";#N/A,#N/A,FALSE,"PROV DEP STOCK";#N/A,#N/A,FALSE,"FOUR AVANCE_ACOMPTE";#N/A,#N/A,FALSE,"CREANCE EXPLOIT";#N/A,#N/A,FALSE,"PROV DEP CLT DOUTEUX";#N/A,#N/A,FALSE,"CREANCE EXPLOIT AUTRES";#N/A,#N/A,FALSE,"DISPONIBILITES";#N/A,#N/A,FALSE,"C.C.A.";#N/A,#N/A,FALSE,"ECART CONVER ACTIF";#N/A,#N/A,FALSE,"RECLT DIFF INCORPO";#N/A,#N/A,FALSE,"BILAN ACTIF"}</definedName>
    <definedName name="wrn.ACTIFbis">{#N/A,#N/A,FALSE,"IMMO ET AMORT";#N/A,#N/A,FALSE,"DOTATIONS";#N/A,#N/A,FALSE,"FOND DE COMMERCE";#N/A,#N/A,FALSE,"AUTRES TITRES";#N/A,#N/A,FALSE,"DEPREC TITRES";#N/A,#N/A,FALSE,"IMMO FINANCIERES";#N/A,#N/A,FALSE,"AUTRES TITRES IMMOB";#N/A,#N/A,FALSE,"PRETS";#N/A,#N/A,FALSE,"STOCKS ET EC";#N/A,#N/A,FALSE,"RAPPROCHE GEN_ANA";#N/A,#N/A,FALSE,"DEPRECIATION STOCK";#N/A,#N/A,FALSE,"PROV DEP STOCK";#N/A,#N/A,FALSE,"FOUR AVANCE_ACOMPTE";#N/A,#N/A,FALSE,"CREANCE EXPLOIT";#N/A,#N/A,FALSE,"PROV DEP CLT DOUTEUX";#N/A,#N/A,FALSE,"CREANCE EXPLOIT AUTRES";#N/A,#N/A,FALSE,"DISPONIBILITES";#N/A,#N/A,FALSE,"C.C.A.";#N/A,#N/A,FALSE,"ECART CONVER ACTIF";#N/A,#N/A,FALSE,"RECLT DIFF INCORPO";#N/A,#N/A,FALSE,"BILAN ACTIF"}</definedName>
    <definedName name="wrn.Actual.">{#N/A,#N/A,TRUE,"sum";#N/A,#N/A,TRUE,"Bal_sht200";#N/A,#N/A,TRUE,"P&amp;L_act200";#N/A,#N/A,TRUE,"CASHFLOW20";#N/A,#N/A,TRUE,"comp_p&amp;L";#N/A,#N/A,TRUE,"Act_Prod";#N/A,#N/A,TRUE,"Act_Cust"}</definedName>
    <definedName name="wrn.ACTUAL._.ACTIVITY._.SECTION.">{"ACTUAL",#N/A,FALSE,"ACTUAL"}</definedName>
    <definedName name="wrn.Actual._.Data._.Entry.">{#N/A,#N/A,FALSE,"Sales"}</definedName>
    <definedName name="wrn.Actual._.Data._.Entry._1">{#N/A,#N/A,FALSE,"Sales"}</definedName>
    <definedName name="wrn.Actual._.Data._.Entry._1_1">{#N/A,#N/A,FALSE,"Sales"}</definedName>
    <definedName name="wrn.Actual._.Data._.Entry._1_2">{#N/A,#N/A,FALSE,"Sales"}</definedName>
    <definedName name="wrn.Actual._.Data._.Entry._1_3">{#N/A,#N/A,FALSE,"Sales"}</definedName>
    <definedName name="wrn.Actual._.Data._.Entry._1_4">{#N/A,#N/A,FALSE,"Sales"}</definedName>
    <definedName name="wrn.Actual._.Data._.Entry._1_5">{#N/A,#N/A,FALSE,"Sales"}</definedName>
    <definedName name="wrn.Actual._.Data._.Entry._2">{#N/A,#N/A,FALSE,"Sales"}</definedName>
    <definedName name="wrn.Actual._.Data._.Entry._2_1">{#N/A,#N/A,FALSE,"Sales"}</definedName>
    <definedName name="wrn.Actual._.Data._.Entry._2_2">{#N/A,#N/A,FALSE,"Sales"}</definedName>
    <definedName name="wrn.Actual._.Data._.Entry._2_3">{#N/A,#N/A,FALSE,"Sales"}</definedName>
    <definedName name="wrn.Actual._.Data._.Entry._2_4">{#N/A,#N/A,FALSE,"Sales"}</definedName>
    <definedName name="wrn.Actual._.Data._.Entry._2_5">{#N/A,#N/A,FALSE,"Sales"}</definedName>
    <definedName name="wrn.Actual._.Data._.Entry._3">{#N/A,#N/A,FALSE,"Sales"}</definedName>
    <definedName name="wrn.Actual._.Data._.Entry._3_1">{#N/A,#N/A,FALSE,"Sales"}</definedName>
    <definedName name="wrn.Actual._.Data._.Entry._3_2">{#N/A,#N/A,FALSE,"Sales"}</definedName>
    <definedName name="wrn.Actual._.Data._.Entry._3_3">{#N/A,#N/A,FALSE,"Sales"}</definedName>
    <definedName name="wrn.Actual._.Data._.Entry._3_4">{#N/A,#N/A,FALSE,"Sales"}</definedName>
    <definedName name="wrn.Actual._.Data._.Entry._3_5">{#N/A,#N/A,FALSE,"Sales"}</definedName>
    <definedName name="wrn.Actual._.Data._.Entry._4">{#N/A,#N/A,FALSE,"Sales"}</definedName>
    <definedName name="wrn.Actual._.Data._.Entry._4_1">{#N/A,#N/A,FALSE,"Sales"}</definedName>
    <definedName name="wrn.Actual._.Data._.Entry._4_2">{#N/A,#N/A,FALSE,"Sales"}</definedName>
    <definedName name="wrn.Actual._.Data._.Entry._4_3">{#N/A,#N/A,FALSE,"Sales"}</definedName>
    <definedName name="wrn.Actual._.Data._.Entry._4_4">{#N/A,#N/A,FALSE,"Sales"}</definedName>
    <definedName name="wrn.Actual._.Data._.Entry._4_5">{#N/A,#N/A,FALSE,"Sales"}</definedName>
    <definedName name="wrn.Actual._.Data._.Entry._5">{#N/A,#N/A,FALSE,"Sales"}</definedName>
    <definedName name="wrn.Actual._.Data._.Entry._5_1">{#N/A,#N/A,FALSE,"Sales"}</definedName>
    <definedName name="wrn.Actual._.Data._.Entry._5_2">{#N/A,#N/A,FALSE,"Sales"}</definedName>
    <definedName name="wrn.Actual._.Data._.Entry._5_3">{#N/A,#N/A,FALSE,"Sales"}</definedName>
    <definedName name="wrn.Actual._.Data._.Entry._5_4">{#N/A,#N/A,FALSE,"Sales"}</definedName>
    <definedName name="wrn.Actual._.Data._.Entry._5_5">{#N/A,#N/A,FALSE,"Sales"}</definedName>
    <definedName name="wrn.Actual98.">{#N/A,#N/A,TRUE,"Bal_sht_98";#N/A,#N/A,TRUE,"P&amp;L_act_98";#N/A,#N/A,TRUE,"CASHFLOW98";#N/A,#N/A,TRUE,"Custsale";#N/A,#N/A,TRUE,"Prodsale"}</definedName>
    <definedName name="wrn.Actuals.">{"GLA Actual",#N/A,FALSE,"GLA Input";"GLB Actual",#N/A,FALSE,"GLB Input";"GGM Actual",#N/A,FALSE,"GGM Input";"SurFin Actual",#N/A,FALSE,"SurFin Input";"CBC Actual",#N/A,FALSE,"CBC Input";"DTVI Actual",#N/A,FALSE,"DTVI Input";"Elim Actual",#N/A,FALSE,"Elim Input";"Other Actual",#N/A,FALSE,"Other Input"}</definedName>
    <definedName name="wrn.add.">{#N/A,#N/A,TRUE,"Sheet1"}</definedName>
    <definedName name="wrn.adj95.">{"adj95mult",#N/A,FALSE,"COMPCO";"adj95est",#N/A,FALSE,"COMPCO"}</definedName>
    <definedName name="wrn.adj95._1">#REF!</definedName>
    <definedName name="wrn.adj95._from_AB">{"adj95mult",#N/A,FALSE,"COMPCO";"adj95est",#N/A,FALSE,"COMPCO"}</definedName>
    <definedName name="wrn.adj95._from_DBAB">{"adj95mult",#N/A,FALSE,"COMPCO";"adj95est",#N/A,FALSE,"COMPCO"}</definedName>
    <definedName name="wrn.adj95._from_DBAB_1">{"adj95mult",#N/A,FALSE,"COMPCO";"adj95est",#N/A,FALSE,"COMPCO"}</definedName>
    <definedName name="wrn.adj95._from_DBAB_1_1">{"adj95mult",#N/A,FALSE,"COMPCO";"adj95est",#N/A,FALSE,"COMPCO"}</definedName>
    <definedName name="wrn.adj95._from_DBAB_1_1_1">{"adj95mult",#N/A,FALSE,"COMPCO";"adj95est",#N/A,FALSE,"COMPCO"}</definedName>
    <definedName name="wrn.adj95._from_DBAB_1_2">{"adj95mult",#N/A,FALSE,"COMPCO";"adj95est",#N/A,FALSE,"COMPCO"}</definedName>
    <definedName name="wrn.adj95._from_DBAB_2">{"adj95mult",#N/A,FALSE,"COMPCO";"adj95est",#N/A,FALSE,"COMPCO"}</definedName>
    <definedName name="wrn.adj95._from_DBAB_3">{"adj95mult",#N/A,FALSE,"COMPCO";"adj95est",#N/A,FALSE,"COMPCO"}</definedName>
    <definedName name="wrn.adj95._from_DBAB_4">{"adj95mult",#N/A,FALSE,"COMPCO";"adj95est",#N/A,FALSE,"COMPCO"}</definedName>
    <definedName name="wrn.adj95._from_DBAB_5">{"adj95mult",#N/A,FALSE,"COMPCO";"adj95est",#N/A,FALSE,"COMPCO"}</definedName>
    <definedName name="wrn.adj95.2">#REF!</definedName>
    <definedName name="wrn.adj95a">{"adj95mult",#N/A,FALSE,"COMPCO";"adj95est",#N/A,FALSE,"COMPCO"}</definedName>
    <definedName name="wrn.Admin._.Schedules.">{#N/A,#N/A,TRUE,"Corp";#N/A,#N/A,TRUE,"Direct";#N/A,#N/A,TRUE,"Allocations"}</definedName>
    <definedName name="wrn.administracion.">{#N/A,#N/A,FALSE,"CARATULA GENERAL";#N/A,#N/A,FALSE,"GSxDIRECCION";#N/A,#N/A,FALSE,"Caratula";#N/A,#N/A,FALSE,"GSxCTRO";#N/A,#N/A,FALSE,"GsAdm.Centr";#N/A,#N/A,FALSE,"Dir.Gral";#N/A,#N/A,FALSE,"AdmyFzas";#N/A,#N/A,FALSE,"Sistemas";#N/A,#N/A,FALSE,"RRHH"}</definedName>
    <definedName name="wrn.Administrators._.Data.">{"Data Input Sheet 1",#N/A,FALSE,"Data Input - Sheet 1";"Plot Data Sheet 1",#N/A,FALSE,"Plot Data - Sheet 1";"Data Input Sheet 2",#N/A,FALSE,"Data Input - Sheet 2";"Plot Data Sheet 2",#N/A,FALSE,"Plot Data - Sheet 2"}</definedName>
    <definedName name="wrn.AEA.">{#N/A,#N/A,FALSE,"Proj. Summary FS";#N/A,#N/A,FALSE,"Proj. Detail IS";#N/A,#N/A,FALSE,"Proj. Detail BS";#N/A,#N/A,FALSE,"Proj. Detail CF";#N/A,#N/A,FALSE,"Proj. Detail % IS";#N/A,#N/A,FALSE,"Covenants and Census";#N/A,#N/A,FALSE,"Mo. Summary FS";#N/A,#N/A,FALSE,"Mo. Summary IS";#N/A,#N/A,FALSE,"Mo. Summary BS";#N/A,#N/A,FALSE,"Mo. Summary CF";#N/A,#N/A,FALSE,"Mo. Summary % IS";#N/A,#N/A,FALSE,"Mo. Sum. Covenants";#N/A,#N/A,FALSE,"Mo-YTD Summary IS ";#N/A,#N/A,FALSE,"Quarterly  Consol.";#N/A,#N/A,FALSE,"Monthly Consol.";#N/A,#N/A,FALSE,"Y E Projection"}</definedName>
    <definedName name="wrn.AFC._.Financials.">{"AFC Income Statement",#N/A,FALSE,"P&amp;L";"AFC Balance Sheet",#N/A,FALSE,"Balsht (audited)";"AFC Cash Flow",#N/A,FALSE,"Cash (audited)"}</definedName>
    <definedName name="wrn.AFR200.">{"AFR200_P1",#N/A,FALSE,"AFR200";"AFR200_P2",#N/A,FALSE,"AFR200";"AFR200_P3",#N/A,FALSE,"AFR200";"AFR200_P4",#N/A,FALSE,"AFR200";"AFR200_P5",#N/A,FALSE,"AFR200"}</definedName>
    <definedName name="wrn.Ageing.">#REF!</definedName>
    <definedName name="wrn.ageing2.">#REF!</definedName>
    <definedName name="wrn.AGG.._.IND..">{"P_AND_L",#N/A,TRUE,"AGG. IND.";"ANALYSIS",#N/A,TRUE,"AGG. IND.";"Val_Cash",#N/A,TRUE,"AGG. IND.";"KEY_OPER",#N/A,TRUE,"AGG. IND.";"COMBINED",#N/A,TRUE,"AGG. IND."}</definedName>
    <definedName name="wrn.Agina._.and._.Trend._.Analysis.a">{#N/A,#N/A,FALSE,"Aging Summary";#N/A,#N/A,FALSE,"Ratio Analysis";#N/A,#N/A,FALSE,"Test 120 Day Accts";#N/A,#N/A,FALSE,"Tickmarks"}</definedName>
    <definedName name="wrn.Aging._.and._.Trend._.Analysis.">{#N/A,#N/A,FALSE,"Aging Summary";#N/A,#N/A,FALSE,"Ratio Analysis";#N/A,#N/A,FALSE,"Test 120 Day Accts";#N/A,#N/A,FALSE,"Tickmarks"}</definedName>
    <definedName name="wrn.Aging._.and._.Trend._.Analysis._1">#REF!</definedName>
    <definedName name="wrn.Aging._.and._.Trend._.Analysis._1_1">{#N/A,#N/A,FALSE,"Aging Summary";#N/A,#N/A,FALSE,"Ratio Analysis";#N/A,#N/A,FALSE,"Test 120 Day Accts";#N/A,#N/A,FALSE,"Tickmarks"}</definedName>
    <definedName name="wrn.Aging._.and._.Trend._.Analysis._1_2">{#N/A,#N/A,FALSE,"Aging Summary";#N/A,#N/A,FALSE,"Ratio Analysis";#N/A,#N/A,FALSE,"Test 120 Day Accts";#N/A,#N/A,FALSE,"Tickmarks"}</definedName>
    <definedName name="wrn.Aging._.and._.Trend._.Analysis._1_3">{#N/A,#N/A,FALSE,"Aging Summary";#N/A,#N/A,FALSE,"Ratio Analysis";#N/A,#N/A,FALSE,"Test 120 Day Accts";#N/A,#N/A,FALSE,"Tickmarks"}</definedName>
    <definedName name="wrn.Aging._.and._.Trend._.Analysis._1_4">{#N/A,#N/A,FALSE,"Aging Summary";#N/A,#N/A,FALSE,"Ratio Analysis";#N/A,#N/A,FALSE,"Test 120 Day Accts";#N/A,#N/A,FALSE,"Tickmarks"}</definedName>
    <definedName name="wrn.Aging._.and._.Trend._.Analysis._1_5">{#N/A,#N/A,FALSE,"Aging Summary";#N/A,#N/A,FALSE,"Ratio Analysis";#N/A,#N/A,FALSE,"Test 120 Day Accts";#N/A,#N/A,FALSE,"Tickmarks"}</definedName>
    <definedName name="wrn.Aging._.and._.Trend._.Analysis._2">#REF!</definedName>
    <definedName name="wrn.Aging._.and._.Trend._.Analysis._2_1">{#N/A,#N/A,FALSE,"Aging Summary";#N/A,#N/A,FALSE,"Ratio Analysis";#N/A,#N/A,FALSE,"Test 120 Day Accts";#N/A,#N/A,FALSE,"Tickmarks"}</definedName>
    <definedName name="wrn.Aging._.and._.Trend._.Analysis._2_2">{#N/A,#N/A,FALSE,"Aging Summary";#N/A,#N/A,FALSE,"Ratio Analysis";#N/A,#N/A,FALSE,"Test 120 Day Accts";#N/A,#N/A,FALSE,"Tickmarks"}</definedName>
    <definedName name="wrn.Aging._.and._.Trend._.Analysis._2_3">{#N/A,#N/A,FALSE,"Aging Summary";#N/A,#N/A,FALSE,"Ratio Analysis";#N/A,#N/A,FALSE,"Test 120 Day Accts";#N/A,#N/A,FALSE,"Tickmarks"}</definedName>
    <definedName name="wrn.Aging._.and._.Trend._.Analysis._2_4">{#N/A,#N/A,FALSE,"Aging Summary";#N/A,#N/A,FALSE,"Ratio Analysis";#N/A,#N/A,FALSE,"Test 120 Day Accts";#N/A,#N/A,FALSE,"Tickmarks"}</definedName>
    <definedName name="wrn.Aging._.and._.Trend._.Analysis._2_5">{#N/A,#N/A,FALSE,"Aging Summary";#N/A,#N/A,FALSE,"Ratio Analysis";#N/A,#N/A,FALSE,"Test 120 Day Accts";#N/A,#N/A,FALSE,"Tickmarks"}</definedName>
    <definedName name="wrn.Aging._.and._.Trend._.Analysis._3">{#N/A,#N/A,FALSE,"Aging Summary";#N/A,#N/A,FALSE,"Ratio Analysis";#N/A,#N/A,FALSE,"Test 120 Day Accts";#N/A,#N/A,FALSE,"Tickmarks"}</definedName>
    <definedName name="wrn.Aging._.and._.Trend._.Analysis._3_1">{#N/A,#N/A,FALSE,"Aging Summary";#N/A,#N/A,FALSE,"Ratio Analysis";#N/A,#N/A,FALSE,"Test 120 Day Accts";#N/A,#N/A,FALSE,"Tickmarks"}</definedName>
    <definedName name="wrn.Aging._.and._.Trend._.Analysis._3_2">{#N/A,#N/A,FALSE,"Aging Summary";#N/A,#N/A,FALSE,"Ratio Analysis";#N/A,#N/A,FALSE,"Test 120 Day Accts";#N/A,#N/A,FALSE,"Tickmarks"}</definedName>
    <definedName name="wrn.Aging._.and._.Trend._.Analysis._3_3">{#N/A,#N/A,FALSE,"Aging Summary";#N/A,#N/A,FALSE,"Ratio Analysis";#N/A,#N/A,FALSE,"Test 120 Day Accts";#N/A,#N/A,FALSE,"Tickmarks"}</definedName>
    <definedName name="wrn.Aging._.and._.Trend._.Analysis._3_4">{#N/A,#N/A,FALSE,"Aging Summary";#N/A,#N/A,FALSE,"Ratio Analysis";#N/A,#N/A,FALSE,"Test 120 Day Accts";#N/A,#N/A,FALSE,"Tickmarks"}</definedName>
    <definedName name="wrn.Aging._.and._.Trend._.Analysis._3_5">{#N/A,#N/A,FALSE,"Aging Summary";#N/A,#N/A,FALSE,"Ratio Analysis";#N/A,#N/A,FALSE,"Test 120 Day Accts";#N/A,#N/A,FALSE,"Tickmarks"}</definedName>
    <definedName name="wrn.Aging._.and._.Trend._.Analysis._4">{#N/A,#N/A,FALSE,"Aging Summary";#N/A,#N/A,FALSE,"Ratio Analysis";#N/A,#N/A,FALSE,"Test 120 Day Accts";#N/A,#N/A,FALSE,"Tickmarks"}</definedName>
    <definedName name="wrn.Aging._.and._.Trend._.Analysis._4_1">{#N/A,#N/A,FALSE,"Aging Summary";#N/A,#N/A,FALSE,"Ratio Analysis";#N/A,#N/A,FALSE,"Test 120 Day Accts";#N/A,#N/A,FALSE,"Tickmarks"}</definedName>
    <definedName name="wrn.Aging._.and._.Trend._.Analysis._4_2">{#N/A,#N/A,FALSE,"Aging Summary";#N/A,#N/A,FALSE,"Ratio Analysis";#N/A,#N/A,FALSE,"Test 120 Day Accts";#N/A,#N/A,FALSE,"Tickmarks"}</definedName>
    <definedName name="wrn.Aging._.and._.Trend._.Analysis._4_3">{#N/A,#N/A,FALSE,"Aging Summary";#N/A,#N/A,FALSE,"Ratio Analysis";#N/A,#N/A,FALSE,"Test 120 Day Accts";#N/A,#N/A,FALSE,"Tickmarks"}</definedName>
    <definedName name="wrn.Aging._.and._.Trend._.Analysis._4_4">{#N/A,#N/A,FALSE,"Aging Summary";#N/A,#N/A,FALSE,"Ratio Analysis";#N/A,#N/A,FALSE,"Test 120 Day Accts";#N/A,#N/A,FALSE,"Tickmarks"}</definedName>
    <definedName name="wrn.Aging._.and._.Trend._.Analysis._4_5">{#N/A,#N/A,FALSE,"Aging Summary";#N/A,#N/A,FALSE,"Ratio Analysis";#N/A,#N/A,FALSE,"Test 120 Day Accts";#N/A,#N/A,FALSE,"Tickmarks"}</definedName>
    <definedName name="wrn.Aging._.and._.Trend._.Analysis._5">{#N/A,#N/A,FALSE,"Aging Summary";#N/A,#N/A,FALSE,"Ratio Analysis";#N/A,#N/A,FALSE,"Test 120 Day Accts";#N/A,#N/A,FALSE,"Tickmarks"}</definedName>
    <definedName name="wrn.Aging._.and._.Trend._.Analysis._5_1">{#N/A,#N/A,FALSE,"Aging Summary";#N/A,#N/A,FALSE,"Ratio Analysis";#N/A,#N/A,FALSE,"Test 120 Day Accts";#N/A,#N/A,FALSE,"Tickmarks"}</definedName>
    <definedName name="wrn.Aging._.and._.Trend._.Analysis._5_2">{#N/A,#N/A,FALSE,"Aging Summary";#N/A,#N/A,FALSE,"Ratio Analysis";#N/A,#N/A,FALSE,"Test 120 Day Accts";#N/A,#N/A,FALSE,"Tickmarks"}</definedName>
    <definedName name="wrn.Aging._.and._.Trend._.Analysis._5_3">{#N/A,#N/A,FALSE,"Aging Summary";#N/A,#N/A,FALSE,"Ratio Analysis";#N/A,#N/A,FALSE,"Test 120 Day Accts";#N/A,#N/A,FALSE,"Tickmarks"}</definedName>
    <definedName name="wrn.Aging._.and._.Trend._.Analysis._5_4">{#N/A,#N/A,FALSE,"Aging Summary";#N/A,#N/A,FALSE,"Ratio Analysis";#N/A,#N/A,FALSE,"Test 120 Day Accts";#N/A,#N/A,FALSE,"Tickmarks"}</definedName>
    <definedName name="wrn.Aging._.and._.Trend._.Analysis._5_5">{#N/A,#N/A,FALSE,"Aging Summary";#N/A,#N/A,FALSE,"Ratio Analysis";#N/A,#N/A,FALSE,"Test 120 Day Accts";#N/A,#N/A,FALSE,"Tickmarks"}</definedName>
    <definedName name="wrn.Aging._.and._.Trend._Analysis1.">{#N/A,#N/A,FALSE,"Aging Summary";#N/A,#N/A,FALSE,"Ratio Analysis";#N/A,#N/A,FALSE,"Test 120 Day Accts";#N/A,#N/A,FALSE,"Tickmarks"}</definedName>
    <definedName name="wrn.AGN._.MODELS.">#REF!</definedName>
    <definedName name="wrn.AGN._.MODELS._1">#REF!</definedName>
    <definedName name="wrn.Agomg._.and._.Trend._.Analysis.2">{#N/A,#N/A,FALSE,"Aging Summary";#N/A,#N/A,FALSE,"Ratio Analysis";#N/A,#N/A,FALSE,"Test 120 Day Accts";#N/A,#N/A,FALSE,"Tickmarks"}</definedName>
    <definedName name="wrn.Aherns._.Other._.Sales.">{"Ahern's Other Summary",#N/A,FALSE,"Ahern's Other Sales";"Ahern's Other Month",#N/A,FALSE,"Ahern's Other Sales";"Ahern's Other YTD",#N/A,FALSE,"Ahern's Other Sales"}</definedName>
    <definedName name="wrn.AIMS_SUMMTL.">{"AIMS_SUMMARY",#N/A,FALSE,"Mariola - Mtl 9604"}</definedName>
    <definedName name="wrn.AIMS_SUMTOR.">{"AIMS_SUMTOR",#N/A,FALSE,"Mariola - Tor 9604"}</definedName>
    <definedName name="wrn.AJUSTADO.">{#N/A,#N/A,FALSE,"balanc_ajus";#N/A,#N/A,FALSE,"G&amp;pAJUS";#N/A,#N/A,FALSE,"patr_ajus";#N/A,#N/A,FALSE,"fluj_ajus"}</definedName>
    <definedName name="wrn.ajustados.">{#N/A,#N/A,FALSE,"balanc_ajus";#N/A,#N/A,FALSE,"G&amp;pAJUS";#N/A,#N/A,FALSE,"patr_ajus";#N/A,#N/A,FALSE,"fluj_ajus"}</definedName>
    <definedName name="wrn.Al._.Rev.._.Review.">{"Rev sum",#N/A,FALSE,"Rev &amp; Exp Recog";"rev1",#N/A,FALSE,"Rev &amp; Exp Recog";"rev2",#N/A,FALSE,"Rev &amp; Exp Recog";"rev3",#N/A,FALSE,"Rev &amp; Exp Recog"}</definedName>
    <definedName name="wrn.ALAN.">{"CREDIT STATISTICS",#N/A,FALSE,"STATS";"CF_AND_IS",#N/A,FALSE,"PLAN";"DEBT SCHEDULE",#N/A,FALSE,"PLAN";"SUBSCRIBERS",#N/A,FALSE,"PLAN";"DETAIL_REV",#N/A,FALSE,"PLAN";"DETAIL_EXPENSE",#N/A,FALSE,"PLAN";"SALES_AND EXP_DRIVERS",#N/A,FALSE,"PLAN";"FIXED ASSETS",#N/A,FALSE,"PLAN";"DEPRECIATION SCHEDULE",#N/A,FALSE,"PLAN"}</definedName>
    <definedName name="wrn.ALAN._1">{"CREDIT STATISTICS",#N/A,FALSE,"STATS";"CF_AND_IS",#N/A,FALSE,"PLAN";"DEBT SCHEDULE",#N/A,FALSE,"PLAN";"SUBSCRIBERS",#N/A,FALSE,"PLAN";"DETAIL_REV",#N/A,FALSE,"PLAN";"DETAIL_EXPENSE",#N/A,FALSE,"PLAN";"SALES_AND EXP_DRIVERS",#N/A,FALSE,"PLAN";"FIXED ASSETS",#N/A,FALSE,"PLAN";"DEPRECIATION SCHEDULE",#N/A,FALSE,"PLAN"}</definedName>
    <definedName name="wrn.ALAN._1_1">{"CREDIT STATISTICS",#N/A,FALSE,"STATS";"CF_AND_IS",#N/A,FALSE,"PLAN";"DEBT SCHEDULE",#N/A,FALSE,"PLAN";"SUBSCRIBERS",#N/A,FALSE,"PLAN";"DETAIL_REV",#N/A,FALSE,"PLAN";"DETAIL_EXPENSE",#N/A,FALSE,"PLAN";"SALES_AND EXP_DRIVERS",#N/A,FALSE,"PLAN";"FIXED ASSETS",#N/A,FALSE,"PLAN";"DEPRECIATION SCHEDULE",#N/A,FALSE,"PLAN"}</definedName>
    <definedName name="wrn.ALAN._1_2">{"CREDIT STATISTICS",#N/A,FALSE,"STATS";"CF_AND_IS",#N/A,FALSE,"PLAN";"DEBT SCHEDULE",#N/A,FALSE,"PLAN";"SUBSCRIBERS",#N/A,FALSE,"PLAN";"DETAIL_REV",#N/A,FALSE,"PLAN";"DETAIL_EXPENSE",#N/A,FALSE,"PLAN";"SALES_AND EXP_DRIVERS",#N/A,FALSE,"PLAN";"FIXED ASSETS",#N/A,FALSE,"PLAN";"DEPRECIATION SCHEDULE",#N/A,FALSE,"PLAN"}</definedName>
    <definedName name="wrn.ALAN._1_3">{"CREDIT STATISTICS",#N/A,FALSE,"STATS";"CF_AND_IS",#N/A,FALSE,"PLAN";"DEBT SCHEDULE",#N/A,FALSE,"PLAN";"SUBSCRIBERS",#N/A,FALSE,"PLAN";"DETAIL_REV",#N/A,FALSE,"PLAN";"DETAIL_EXPENSE",#N/A,FALSE,"PLAN";"SALES_AND EXP_DRIVERS",#N/A,FALSE,"PLAN";"FIXED ASSETS",#N/A,FALSE,"PLAN";"DEPRECIATION SCHEDULE",#N/A,FALSE,"PLAN"}</definedName>
    <definedName name="wrn.ALAN._1_4">{"CREDIT STATISTICS",#N/A,FALSE,"STATS";"CF_AND_IS",#N/A,FALSE,"PLAN";"DEBT SCHEDULE",#N/A,FALSE,"PLAN";"SUBSCRIBERS",#N/A,FALSE,"PLAN";"DETAIL_REV",#N/A,FALSE,"PLAN";"DETAIL_EXPENSE",#N/A,FALSE,"PLAN";"SALES_AND EXP_DRIVERS",#N/A,FALSE,"PLAN";"FIXED ASSETS",#N/A,FALSE,"PLAN";"DEPRECIATION SCHEDULE",#N/A,FALSE,"PLAN"}</definedName>
    <definedName name="wrn.ALAN._1_5">{"CREDIT STATISTICS",#N/A,FALSE,"STATS";"CF_AND_IS",#N/A,FALSE,"PLAN";"DEBT SCHEDULE",#N/A,FALSE,"PLAN";"SUBSCRIBERS",#N/A,FALSE,"PLAN";"DETAIL_REV",#N/A,FALSE,"PLAN";"DETAIL_EXPENSE",#N/A,FALSE,"PLAN";"SALES_AND EXP_DRIVERS",#N/A,FALSE,"PLAN";"FIXED ASSETS",#N/A,FALSE,"PLAN";"DEPRECIATION SCHEDULE",#N/A,FALSE,"PLAN"}</definedName>
    <definedName name="wrn.ALAN._2">{"CREDIT STATISTICS",#N/A,FALSE,"STATS";"CF_AND_IS",#N/A,FALSE,"PLAN";"DEBT SCHEDULE",#N/A,FALSE,"PLAN";"SUBSCRIBERS",#N/A,FALSE,"PLAN";"DETAIL_REV",#N/A,FALSE,"PLAN";"DETAIL_EXPENSE",#N/A,FALSE,"PLAN";"SALES_AND EXP_DRIVERS",#N/A,FALSE,"PLAN";"FIXED ASSETS",#N/A,FALSE,"PLAN";"DEPRECIATION SCHEDULE",#N/A,FALSE,"PLAN"}</definedName>
    <definedName name="wrn.ALAN._2_1">{"CREDIT STATISTICS",#N/A,FALSE,"STATS";"CF_AND_IS",#N/A,FALSE,"PLAN";"DEBT SCHEDULE",#N/A,FALSE,"PLAN";"SUBSCRIBERS",#N/A,FALSE,"PLAN";"DETAIL_REV",#N/A,FALSE,"PLAN";"DETAIL_EXPENSE",#N/A,FALSE,"PLAN";"SALES_AND EXP_DRIVERS",#N/A,FALSE,"PLAN";"FIXED ASSETS",#N/A,FALSE,"PLAN";"DEPRECIATION SCHEDULE",#N/A,FALSE,"PLAN"}</definedName>
    <definedName name="wrn.ALAN._2_2">{"CREDIT STATISTICS",#N/A,FALSE,"STATS";"CF_AND_IS",#N/A,FALSE,"PLAN";"DEBT SCHEDULE",#N/A,FALSE,"PLAN";"SUBSCRIBERS",#N/A,FALSE,"PLAN";"DETAIL_REV",#N/A,FALSE,"PLAN";"DETAIL_EXPENSE",#N/A,FALSE,"PLAN";"SALES_AND EXP_DRIVERS",#N/A,FALSE,"PLAN";"FIXED ASSETS",#N/A,FALSE,"PLAN";"DEPRECIATION SCHEDULE",#N/A,FALSE,"PLAN"}</definedName>
    <definedName name="wrn.ALAN._2_3">{"CREDIT STATISTICS",#N/A,FALSE,"STATS";"CF_AND_IS",#N/A,FALSE,"PLAN";"DEBT SCHEDULE",#N/A,FALSE,"PLAN";"SUBSCRIBERS",#N/A,FALSE,"PLAN";"DETAIL_REV",#N/A,FALSE,"PLAN";"DETAIL_EXPENSE",#N/A,FALSE,"PLAN";"SALES_AND EXP_DRIVERS",#N/A,FALSE,"PLAN";"FIXED ASSETS",#N/A,FALSE,"PLAN";"DEPRECIATION SCHEDULE",#N/A,FALSE,"PLAN"}</definedName>
    <definedName name="wrn.ALAN._2_4">{"CREDIT STATISTICS",#N/A,FALSE,"STATS";"CF_AND_IS",#N/A,FALSE,"PLAN";"DEBT SCHEDULE",#N/A,FALSE,"PLAN";"SUBSCRIBERS",#N/A,FALSE,"PLAN";"DETAIL_REV",#N/A,FALSE,"PLAN";"DETAIL_EXPENSE",#N/A,FALSE,"PLAN";"SALES_AND EXP_DRIVERS",#N/A,FALSE,"PLAN";"FIXED ASSETS",#N/A,FALSE,"PLAN";"DEPRECIATION SCHEDULE",#N/A,FALSE,"PLAN"}</definedName>
    <definedName name="wrn.ALAN._2_5">{"CREDIT STATISTICS",#N/A,FALSE,"STATS";"CF_AND_IS",#N/A,FALSE,"PLAN";"DEBT SCHEDULE",#N/A,FALSE,"PLAN";"SUBSCRIBERS",#N/A,FALSE,"PLAN";"DETAIL_REV",#N/A,FALSE,"PLAN";"DETAIL_EXPENSE",#N/A,FALSE,"PLAN";"SALES_AND EXP_DRIVERS",#N/A,FALSE,"PLAN";"FIXED ASSETS",#N/A,FALSE,"PLAN";"DEPRECIATION SCHEDULE",#N/A,FALSE,"PLAN"}</definedName>
    <definedName name="wrn.ALAN._3">{"CREDIT STATISTICS",#N/A,FALSE,"STATS";"CF_AND_IS",#N/A,FALSE,"PLAN";"DEBT SCHEDULE",#N/A,FALSE,"PLAN";"SUBSCRIBERS",#N/A,FALSE,"PLAN";"DETAIL_REV",#N/A,FALSE,"PLAN";"DETAIL_EXPENSE",#N/A,FALSE,"PLAN";"SALES_AND EXP_DRIVERS",#N/A,FALSE,"PLAN";"FIXED ASSETS",#N/A,FALSE,"PLAN";"DEPRECIATION SCHEDULE",#N/A,FALSE,"PLAN"}</definedName>
    <definedName name="wrn.ALAN._3_1">{"CREDIT STATISTICS",#N/A,FALSE,"STATS";"CF_AND_IS",#N/A,FALSE,"PLAN";"DEBT SCHEDULE",#N/A,FALSE,"PLAN";"SUBSCRIBERS",#N/A,FALSE,"PLAN";"DETAIL_REV",#N/A,FALSE,"PLAN";"DETAIL_EXPENSE",#N/A,FALSE,"PLAN";"SALES_AND EXP_DRIVERS",#N/A,FALSE,"PLAN";"FIXED ASSETS",#N/A,FALSE,"PLAN";"DEPRECIATION SCHEDULE",#N/A,FALSE,"PLAN"}</definedName>
    <definedName name="wrn.ALAN._3_2">{"CREDIT STATISTICS",#N/A,FALSE,"STATS";"CF_AND_IS",#N/A,FALSE,"PLAN";"DEBT SCHEDULE",#N/A,FALSE,"PLAN";"SUBSCRIBERS",#N/A,FALSE,"PLAN";"DETAIL_REV",#N/A,FALSE,"PLAN";"DETAIL_EXPENSE",#N/A,FALSE,"PLAN";"SALES_AND EXP_DRIVERS",#N/A,FALSE,"PLAN";"FIXED ASSETS",#N/A,FALSE,"PLAN";"DEPRECIATION SCHEDULE",#N/A,FALSE,"PLAN"}</definedName>
    <definedName name="wrn.ALAN._3_3">{"CREDIT STATISTICS",#N/A,FALSE,"STATS";"CF_AND_IS",#N/A,FALSE,"PLAN";"DEBT SCHEDULE",#N/A,FALSE,"PLAN";"SUBSCRIBERS",#N/A,FALSE,"PLAN";"DETAIL_REV",#N/A,FALSE,"PLAN";"DETAIL_EXPENSE",#N/A,FALSE,"PLAN";"SALES_AND EXP_DRIVERS",#N/A,FALSE,"PLAN";"FIXED ASSETS",#N/A,FALSE,"PLAN";"DEPRECIATION SCHEDULE",#N/A,FALSE,"PLAN"}</definedName>
    <definedName name="wrn.ALAN._3_4">{"CREDIT STATISTICS",#N/A,FALSE,"STATS";"CF_AND_IS",#N/A,FALSE,"PLAN";"DEBT SCHEDULE",#N/A,FALSE,"PLAN";"SUBSCRIBERS",#N/A,FALSE,"PLAN";"DETAIL_REV",#N/A,FALSE,"PLAN";"DETAIL_EXPENSE",#N/A,FALSE,"PLAN";"SALES_AND EXP_DRIVERS",#N/A,FALSE,"PLAN";"FIXED ASSETS",#N/A,FALSE,"PLAN";"DEPRECIATION SCHEDULE",#N/A,FALSE,"PLAN"}</definedName>
    <definedName name="wrn.ALAN._3_5">{"CREDIT STATISTICS",#N/A,FALSE,"STATS";"CF_AND_IS",#N/A,FALSE,"PLAN";"DEBT SCHEDULE",#N/A,FALSE,"PLAN";"SUBSCRIBERS",#N/A,FALSE,"PLAN";"DETAIL_REV",#N/A,FALSE,"PLAN";"DETAIL_EXPENSE",#N/A,FALSE,"PLAN";"SALES_AND EXP_DRIVERS",#N/A,FALSE,"PLAN";"FIXED ASSETS",#N/A,FALSE,"PLAN";"DEPRECIATION SCHEDULE",#N/A,FALSE,"PLAN"}</definedName>
    <definedName name="wrn.ALAN._4">{"CREDIT STATISTICS",#N/A,FALSE,"STATS";"CF_AND_IS",#N/A,FALSE,"PLAN";"DEBT SCHEDULE",#N/A,FALSE,"PLAN";"SUBSCRIBERS",#N/A,FALSE,"PLAN";"DETAIL_REV",#N/A,FALSE,"PLAN";"DETAIL_EXPENSE",#N/A,FALSE,"PLAN";"SALES_AND EXP_DRIVERS",#N/A,FALSE,"PLAN";"FIXED ASSETS",#N/A,FALSE,"PLAN";"DEPRECIATION SCHEDULE",#N/A,FALSE,"PLAN"}</definedName>
    <definedName name="wrn.ALAN._4_1">{"CREDIT STATISTICS",#N/A,FALSE,"STATS";"CF_AND_IS",#N/A,FALSE,"PLAN";"DEBT SCHEDULE",#N/A,FALSE,"PLAN";"SUBSCRIBERS",#N/A,FALSE,"PLAN";"DETAIL_REV",#N/A,FALSE,"PLAN";"DETAIL_EXPENSE",#N/A,FALSE,"PLAN";"SALES_AND EXP_DRIVERS",#N/A,FALSE,"PLAN";"FIXED ASSETS",#N/A,FALSE,"PLAN";"DEPRECIATION SCHEDULE",#N/A,FALSE,"PLAN"}</definedName>
    <definedName name="wrn.ALAN._4_2">{"CREDIT STATISTICS",#N/A,FALSE,"STATS";"CF_AND_IS",#N/A,FALSE,"PLAN";"DEBT SCHEDULE",#N/A,FALSE,"PLAN";"SUBSCRIBERS",#N/A,FALSE,"PLAN";"DETAIL_REV",#N/A,FALSE,"PLAN";"DETAIL_EXPENSE",#N/A,FALSE,"PLAN";"SALES_AND EXP_DRIVERS",#N/A,FALSE,"PLAN";"FIXED ASSETS",#N/A,FALSE,"PLAN";"DEPRECIATION SCHEDULE",#N/A,FALSE,"PLAN"}</definedName>
    <definedName name="wrn.ALAN._4_3">{"CREDIT STATISTICS",#N/A,FALSE,"STATS";"CF_AND_IS",#N/A,FALSE,"PLAN";"DEBT SCHEDULE",#N/A,FALSE,"PLAN";"SUBSCRIBERS",#N/A,FALSE,"PLAN";"DETAIL_REV",#N/A,FALSE,"PLAN";"DETAIL_EXPENSE",#N/A,FALSE,"PLAN";"SALES_AND EXP_DRIVERS",#N/A,FALSE,"PLAN";"FIXED ASSETS",#N/A,FALSE,"PLAN";"DEPRECIATION SCHEDULE",#N/A,FALSE,"PLAN"}</definedName>
    <definedName name="wrn.ALAN._4_4">{"CREDIT STATISTICS",#N/A,FALSE,"STATS";"CF_AND_IS",#N/A,FALSE,"PLAN";"DEBT SCHEDULE",#N/A,FALSE,"PLAN";"SUBSCRIBERS",#N/A,FALSE,"PLAN";"DETAIL_REV",#N/A,FALSE,"PLAN";"DETAIL_EXPENSE",#N/A,FALSE,"PLAN";"SALES_AND EXP_DRIVERS",#N/A,FALSE,"PLAN";"FIXED ASSETS",#N/A,FALSE,"PLAN";"DEPRECIATION SCHEDULE",#N/A,FALSE,"PLAN"}</definedName>
    <definedName name="wrn.ALAN._4_5">{"CREDIT STATISTICS",#N/A,FALSE,"STATS";"CF_AND_IS",#N/A,FALSE,"PLAN";"DEBT SCHEDULE",#N/A,FALSE,"PLAN";"SUBSCRIBERS",#N/A,FALSE,"PLAN";"DETAIL_REV",#N/A,FALSE,"PLAN";"DETAIL_EXPENSE",#N/A,FALSE,"PLAN";"SALES_AND EXP_DRIVERS",#N/A,FALSE,"PLAN";"FIXED ASSETS",#N/A,FALSE,"PLAN";"DEPRECIATION SCHEDULE",#N/A,FALSE,"PLAN"}</definedName>
    <definedName name="wrn.ALAN._5">{"CREDIT STATISTICS",#N/A,FALSE,"STATS";"CF_AND_IS",#N/A,FALSE,"PLAN";"DEBT SCHEDULE",#N/A,FALSE,"PLAN";"SUBSCRIBERS",#N/A,FALSE,"PLAN";"DETAIL_REV",#N/A,FALSE,"PLAN";"DETAIL_EXPENSE",#N/A,FALSE,"PLAN";"SALES_AND EXP_DRIVERS",#N/A,FALSE,"PLAN";"FIXED ASSETS",#N/A,FALSE,"PLAN";"DEPRECIATION SCHEDULE",#N/A,FALSE,"PLAN"}</definedName>
    <definedName name="wrn.ALAN._5_1">{"CREDIT STATISTICS",#N/A,FALSE,"STATS";"CF_AND_IS",#N/A,FALSE,"PLAN";"DEBT SCHEDULE",#N/A,FALSE,"PLAN";"SUBSCRIBERS",#N/A,FALSE,"PLAN";"DETAIL_REV",#N/A,FALSE,"PLAN";"DETAIL_EXPENSE",#N/A,FALSE,"PLAN";"SALES_AND EXP_DRIVERS",#N/A,FALSE,"PLAN";"FIXED ASSETS",#N/A,FALSE,"PLAN";"DEPRECIATION SCHEDULE",#N/A,FALSE,"PLAN"}</definedName>
    <definedName name="wrn.ALAN._5_2">{"CREDIT STATISTICS",#N/A,FALSE,"STATS";"CF_AND_IS",#N/A,FALSE,"PLAN";"DEBT SCHEDULE",#N/A,FALSE,"PLAN";"SUBSCRIBERS",#N/A,FALSE,"PLAN";"DETAIL_REV",#N/A,FALSE,"PLAN";"DETAIL_EXPENSE",#N/A,FALSE,"PLAN";"SALES_AND EXP_DRIVERS",#N/A,FALSE,"PLAN";"FIXED ASSETS",#N/A,FALSE,"PLAN";"DEPRECIATION SCHEDULE",#N/A,FALSE,"PLAN"}</definedName>
    <definedName name="wrn.ALAN._5_3">{"CREDIT STATISTICS",#N/A,FALSE,"STATS";"CF_AND_IS",#N/A,FALSE,"PLAN";"DEBT SCHEDULE",#N/A,FALSE,"PLAN";"SUBSCRIBERS",#N/A,FALSE,"PLAN";"DETAIL_REV",#N/A,FALSE,"PLAN";"DETAIL_EXPENSE",#N/A,FALSE,"PLAN";"SALES_AND EXP_DRIVERS",#N/A,FALSE,"PLAN";"FIXED ASSETS",#N/A,FALSE,"PLAN";"DEPRECIATION SCHEDULE",#N/A,FALSE,"PLAN"}</definedName>
    <definedName name="wrn.ALAN._5_4">{"CREDIT STATISTICS",#N/A,FALSE,"STATS";"CF_AND_IS",#N/A,FALSE,"PLAN";"DEBT SCHEDULE",#N/A,FALSE,"PLAN";"SUBSCRIBERS",#N/A,FALSE,"PLAN";"DETAIL_REV",#N/A,FALSE,"PLAN";"DETAIL_EXPENSE",#N/A,FALSE,"PLAN";"SALES_AND EXP_DRIVERS",#N/A,FALSE,"PLAN";"FIXED ASSETS",#N/A,FALSE,"PLAN";"DEPRECIATION SCHEDULE",#N/A,FALSE,"PLAN"}</definedName>
    <definedName name="wrn.ALAN._5_5">{"CREDIT STATISTICS",#N/A,FALSE,"STATS";"CF_AND_IS",#N/A,FALSE,"PLAN";"DEBT SCHEDULE",#N/A,FALSE,"PLAN";"SUBSCRIBERS",#N/A,FALSE,"PLAN";"DETAIL_REV",#N/A,FALSE,"PLAN";"DETAIL_EXPENSE",#N/A,FALSE,"PLAN";"SALES_AND EXP_DRIVERS",#N/A,FALSE,"PLAN";"FIXED ASSETS",#N/A,FALSE,"PLAN";"DEPRECIATION SCHEDULE",#N/A,FALSE,"PLAN"}</definedName>
    <definedName name="wrn.Alex.">#REF!</definedName>
    <definedName name="wrn.Alex._.Brown._._._.USD._.Reports.">#REF!</definedName>
    <definedName name="wrn.Alex._.Brown._._._.USD._.Reports._1">#REF!</definedName>
    <definedName name="wrn.Alex._.Brown._.ECU._.Reports.">#REF!</definedName>
    <definedName name="wrn.Alex._.Brown._.ECU._.Reports._1">#REF!</definedName>
    <definedName name="wrn.ALFRED._.MCALPINE.">{"FRONT (MCALP)",#N/A,TRUE,"MCALP";"P AND L (MCALP)",#N/A,TRUE,"MCALP";"CASH AND VAL (MCALP)",#N/A,TRUE,"MCALP";"DIVISIONS (MCALP)",#N/A,TRUE,"MCALP";"SUMPART (MCALP)",#N/A,TRUE,"MCALP"}</definedName>
    <definedName name="wrn.all">{"model",#N/A,TRUE,"Model";"capital",#N/A,TRUE,"Capital";"o and m",#N/A,TRUE,"O&amp;M"}</definedName>
    <definedName name="wrn.All.">{#N/A,#N/A,FALSE,"TOTAL mtd";#N/A,#N/A,FALSE,"TOTAL mtd EX METRO";#N/A,#N/A,FALSE,"BSE mtd";#N/A,#N/A,FALSE,"BSE mtd EX METRO";#N/A,#N/A,FALSE,"BSS mtd";#N/A,#N/A,FALSE,"TDE mtd";#N/A,#N/A,FALSE,"TDS mtd";#N/A,#N/A,FALSE,"FA mtd";#N/A,#N/A,FALSE,"FA mtd EX METRO";#N/A,#N/A,FALSE,"TIS mtd";#N/A,#N/A,FALSE,"SEC mtd";#N/A,#N/A,FALSE,"SND mtd";#N/A,#N/A,FALSE,"NC mtd";#N/A,#N/A,FALSE,"MT&amp;C BS mtd";#N/A,#N/A,FALSE,"OT BS mtd";#N/A,#N/A,FALSE,"EM mtd";#N/A,#N/A,FALSE,"WI mtd";#N/A,#N/A,FALSE,"MT&amp;C TD mtd";#N/A,#N/A,FALSE,"OT TD mtd";#N/A,#N/A,FALSE,"Sales mtd";#N/A,#N/A,FALSE,"Sales mtd EX METRO";#N/A,#N/A,FALSE,"Orders mtd";#N/A,#N/A,FALSE,"Orders mtd EX METRO"}</definedName>
    <definedName name="wrn.ALL._....original.">{#N/A,#N/A,FALSE,"Qrt Fcst";#N/A,#N/A,FALSE,"Qrt Fcst vs Plan &amp; PY";#N/A,#N/A,FALSE,"FY Fcst vs Plan &amp; PY";#N/A,#N/A,FALSE,"EVA CAP";#N/A,#N/A,FALSE,"EVA NOPAT"}</definedName>
    <definedName name="wrn.all._.3._.years.">{#N/A,#N/A,FALSE,"Worldwide FY00";#N/A,#N/A,FALSE,"Worldwide FY01";#N/A,#N/A,FALSE,"Worldwide FY02"}</definedName>
    <definedName name="wrn.All._.AR._.Schedules.">{#N/A,#N/A,FALSE,"ARWPs";#N/A,#N/A,FALSE,"Info";#N/A,#N/A,FALSE,"COcharacter";#N/A,#N/A,FALSE,"ARControl";#N/A,#N/A,FALSE,"ARcrSCH";#N/A,#N/A,FALSE,"ARConcent";#N/A,#N/A,FALSE,"ARSalesBYCust";#N/A,#N/A,FALSE,"BacklogCONC";#N/A,#N/A,FALSE,"ARIneligble";#N/A,#N/A,FALSE,"ARieDetail";#N/A,#N/A,FALSE,"ARComp";#N/A,#N/A,FALSE,"PastDue";#N/A,#N/A,FALSE,"Pastduedet";#N/A,#N/A,FALSE,"AllowBD";#N/A,#N/A,FALSE,"Baddebt";#N/A,#N/A,FALSE,"ARRemitTest";#N/A,#N/A,FALSE,"LoanStatus";#N/A,#N/A,FALSE,"Reconciliations";#N/A,#N/A,FALSE,"CMTest";#N/A,#N/A,FALSE,"Shiptest";#N/A,#N/A,FALSE,"BankACCT";#N/A,#N/A,FALSE,"CASHrecon";#N/A,#N/A,FALSE,"LINEofCR";#N/A,#N/A,FALSE,"WHtaxes";#N/A,#N/A,FALSE,"UT&amp;miscTAX";#N/A,#N/A,FALSE,"OFFCR&amp;tax";#N/A,#N/A,FALSE,"CDreview";#N/A,#N/A,FALSE,"BALsheet";#N/A,#N/A,FALSE,"OtherA&amp;L";#N/A,#N/A,FALSE,"IncStat - Interim";#N/A,#N/A,FALSE,"IncStat - YE";#N/A,#N/A,FALSE,"IncStat - Proj";#N/A,#N/A,FALSE,"TNW";#N/A,#N/A,FALSE,"Fixed Asset";#N/A,#N/A,FALSE,"FA Coverage"}</definedName>
    <definedName name="wrn.All._.Areas._.Budget.">#REF!</definedName>
    <definedName name="wrn.All._.Areas._.Target.">#REF!</definedName>
    <definedName name="wrn.All._.Branches._.Budget.">#REF!</definedName>
    <definedName name="wrn.All._.Branches._.Target.">#REF!</definedName>
    <definedName name="wrn.ALL._.COGS.">{"SAS-COGS",#N/A,FALSE,"COGS-Inventory";"UVD-COGS",#N/A,FALSE,"COGS-Inventory";"CMS-COGS",#N/A,FALSE,"COGS-Inventory";"POL-COGS",#N/A,FALSE,"COGS-Inventory"}</definedName>
    <definedName name="wrn.All._.Company._.Analyses.">#REF!</definedName>
    <definedName name="wrn.all._.comps.">{"equity comps",#N/A,FALSE,"CS Comps";"equity comps",#N/A,FALSE,"PS Comps";"equity comps",#N/A,FALSE,"GIC_Comps";"equity comps",#N/A,FALSE,"GIC2_Comps";"debt comps",#N/A,FALSE,"CS Comps";"debt comps",#N/A,FALSE,"PS Comps";"debt comps",#N/A,FALSE,"GIC_Comps";"debt comps",#N/A,FALSE,"GIC2_Comps"}</definedName>
    <definedName name="wrn.all._.comps.1">{"equity comps",#N/A,FALSE,"CS Comps";"equity comps",#N/A,FALSE,"PS Comps";"equity comps",#N/A,FALSE,"GIC_Comps";"equity comps",#N/A,FALSE,"GIC2_Comps";"debt comps",#N/A,FALSE,"CS Comps";"debt comps",#N/A,FALSE,"PS Comps";"debt comps",#N/A,FALSE,"GIC_Comps";"debt comps",#N/A,FALSE,"GIC2_Comps"}</definedName>
    <definedName name="wrn.ALL._.CON._.VS._.BUD.">{"MTD CON VS BUDG IS",#N/A,FALSE,"Consol vs Budget";"MTD CON VS BUDG BS",#N/A,FALSE,"Consol vs Budget";"MTD CON VS BUDG CF",#N/A,FALSE,"Consol vs Budget";"MTD CON VS BUDG COGS",#N/A,FALSE,"Consol vs Budget";"MTD CON VS BUDG SGA",#N/A,FALSE,"Consol vs Budget";"YTD CON VS BUD IS",#N/A,FALSE,"Consol vs Budget";"YTD CON VS BUD CF",#N/A,FALSE,"Consol vs Budget";"YTD CON VS BUD COGS",#N/A,FALSE,"Consol vs Budget";"YTD CON VS BUD SGA",#N/A,FALSE,"Consol vs Budget"}</definedName>
    <definedName name="wrn.ALL._.CONSOL._.STMTS.">{"MTD CONSOL IS",#N/A,FALSE,"CONSOL";"MTD CONSOL BS",#N/A,FALSE,"CONSOL";"MTD CONSOL CF",#N/A,FALSE,"CONSOL";"MTD CONSOL COGS",#N/A,FALSE,"CONSOL";"MTD CONSOL SGA",#N/A,FALSE,"CONSOL";"YTD CONSOL IS",#N/A,FALSE,"CONSOL";"YTD CONSOL CF",#N/A,FALSE,"CONSOL";"YTD CONSOL COGS",#N/A,FALSE,"CONSOL";"YTD CONSOL SGA",#N/A,FALSE,"CONSOL"}</definedName>
    <definedName name="wrn.All._.Countries.">{#N/A,#N/A,FALSE,"Australia";#N/A,#N/A,FALSE,"Austria";#N/A,#N/A,FALSE,"Belgium";#N/A,#N/A,FALSE,"Canada";#N/A,#N/A,FALSE,"France";#N/A,#N/A,FALSE,"Germany";#N/A,#N/A,FALSE,"Hong Kong";#N/A,#N/A,FALSE,"Italy";#N/A,#N/A,FALSE,"Japan";#N/A,#N/A,FALSE,"Korea";#N/A,#N/A,FALSE,"Mexico";#N/A,#N/A,FALSE,"Poland";#N/A,#N/A,FALSE,"Spain";#N/A,#N/A,FALSE,"Switzerland";#N/A,#N/A,FALSE,"UK"}</definedName>
    <definedName name="wrn.ALL._.CTT._.STMTS.">{"MTD CTT IS",#N/A,FALSE,"CTT";"MTD CTT BS",#N/A,FALSE,"CTT";"MTD CTT CF",#N/A,FALSE,"CTT";"MTD CTT COGS",#N/A,FALSE,"CTT";"MTD CTT SGA",#N/A,FALSE,"CTT";"YTD CTT IS",#N/A,FALSE,"CTT";"YTD CTT CF",#N/A,FALSE,"CTT";"YTD CTT COGS",#N/A,FALSE,"CTT";"YTD CTT SGA",#N/A,FALSE,"CTT"}</definedName>
    <definedName name="wrn.ALL._.CTT._.VS._.BUDG.">{"MTD CTT VS BUD IS",#N/A,FALSE,"CTT VS BUDGET";"MTD CTT VS BUD BS",#N/A,FALSE,"CTT VS BUDGET";"MTD CTT VS BUD CF",#N/A,FALSE,"CTT VS BUDGET";"MTD CTT VS BUD COGS",#N/A,FALSE,"CTT VS BUDGET";"MTD CTT VS BUD SGA",#N/A,FALSE,"CTT VS BUDGET";"YTD CTT IS",#N/A,FALSE,"CTT VS BUDGET";"YTD CTT CF",#N/A,FALSE,"CTT VS BUDGET";"YTD CTT COGS",#N/A,FALSE,"CTT VS BUDGET";"YTD CTT SGA",#N/A,FALSE,"CTT VS BUDGET"}</definedName>
    <definedName name="wrn.All._.Departments.">{"Hampton Total",#N/A,FALSE,"Total Operating Departments";"Mission 585",#N/A,FALSE,"Mission Dept 585";"ESS 660",#N/A,FALSE,"ESS Dept 660";"Newark 680",#N/A,FALSE,"Newark Dept 680"}</definedName>
    <definedName name="wrn.All._.Departments._.GP.">{"Hampton Total GP",#N/A,FALSE,"Total Operating Departments";"Mission 585 GP",#N/A,FALSE,"Mission Dept 585";"ESS 660 GP",#N/A,FALSE,"ESS Dept 660";"Newark 680 GP",#N/A,FALSE,"Newark Dept 680"}</definedName>
    <definedName name="wrn.ALL._.ENGINEERING.">{#N/A,#N/A,FALSE,"Summary";#N/A,#N/A,FALSE,"Manpower";#N/A,#N/A,FALSE,"Richmond";#N/A,#N/A,FALSE,"Itasca";#N/A,#N/A,FALSE,"Cambridge";#N/A,#N/A,FALSE,"Development";#N/A,#N/A,FALSE,"Customer Eng'g";#N/A,#N/A,FALSE,"Richmond R&amp;D Projects";#N/A,#N/A,FALSE,"Itasca R&amp;D Projects";#N/A,#N/A,FALSE,"Cambridge R&amp;D Projects"}</definedName>
    <definedName name="wrn.ALL._.ENGINEERING._1">{#N/A,#N/A,FALSE,"Summary";#N/A,#N/A,FALSE,"Manpower";#N/A,#N/A,FALSE,"Richmond";#N/A,#N/A,FALSE,"Itasca";#N/A,#N/A,FALSE,"Cambridge";#N/A,#N/A,FALSE,"Development";#N/A,#N/A,FALSE,"Customer Eng'g";#N/A,#N/A,FALSE,"Richmond R&amp;D Projects";#N/A,#N/A,FALSE,"Itasca R&amp;D Projects";#N/A,#N/A,FALSE,"Cambridge R&amp;D Projects"}</definedName>
    <definedName name="wrn.ALL._.ENGINEERING._1_1">{#N/A,#N/A,FALSE,"Summary";#N/A,#N/A,FALSE,"Manpower";#N/A,#N/A,FALSE,"Richmond";#N/A,#N/A,FALSE,"Itasca";#N/A,#N/A,FALSE,"Cambridge";#N/A,#N/A,FALSE,"Development";#N/A,#N/A,FALSE,"Customer Eng'g";#N/A,#N/A,FALSE,"Richmond R&amp;D Projects";#N/A,#N/A,FALSE,"Itasca R&amp;D Projects";#N/A,#N/A,FALSE,"Cambridge R&amp;D Projects"}</definedName>
    <definedName name="wrn.ALL._.ENGINEERING._2">{#N/A,#N/A,FALSE,"Summary";#N/A,#N/A,FALSE,"Manpower";#N/A,#N/A,FALSE,"Richmond";#N/A,#N/A,FALSE,"Itasca";#N/A,#N/A,FALSE,"Cambridge";#N/A,#N/A,FALSE,"Development";#N/A,#N/A,FALSE,"Customer Eng'g";#N/A,#N/A,FALSE,"Richmond R&amp;D Projects";#N/A,#N/A,FALSE,"Itasca R&amp;D Projects";#N/A,#N/A,FALSE,"Cambridge R&amp;D Projects"}</definedName>
    <definedName name="wrn.ALL._.ENGINEERING._3">{#N/A,#N/A,FALSE,"Summary";#N/A,#N/A,FALSE,"Manpower";#N/A,#N/A,FALSE,"Richmond";#N/A,#N/A,FALSE,"Itasca";#N/A,#N/A,FALSE,"Cambridge";#N/A,#N/A,FALSE,"Development";#N/A,#N/A,FALSE,"Customer Eng'g";#N/A,#N/A,FALSE,"Richmond R&amp;D Projects";#N/A,#N/A,FALSE,"Itasca R&amp;D Projects";#N/A,#N/A,FALSE,"Cambridge R&amp;D Projects"}</definedName>
    <definedName name="wrn.All._.Exhibits.">{"Base",#N/A,FALSE,"DCF Calculation - Scenario 1";"Dollar",#N/A,FALSE,"Consolidated - Scenario 1";"CS",#N/A,FALSE,"Consolidated - Scenario 1";"Base",#N/A,FALSE,"New Facilities - Scenario 1";"Inc Stmt Dollar",#N/A,FALSE,"Houston Central";"Inc Stmt CS",#N/A,FALSE,"Houston Central";"Inc Stmt Dollar",#N/A,FALSE,"Victoria";"Inc Stmt CS",#N/A,FALSE,"Victoria";"Inc Stmt Dollar",#N/A,FALSE,"Denver";"Inc Stmt CS",#N/A,FALSE,"Denver";"Inc Stmt Dollar",#N/A,FALSE,"Amarillo";"Inc Stmt CS",#N/A,FALSE,"Amarillo";"Inc Stmt Dollar",#N/A,FALSE,"Kokomo";"Inc Stmt CS",#N/A,FALSE,"Kokomo";"Inc Stmt Dollar",#N/A,FALSE,"San Angelo";"Inc Stmt CS",#N/A,FALSE,"San Angelo";"Inc Stmt Dollar",#N/A,FALSE,"Mandan";"Inc Stmt CS",#N/A,FALSE,"Mandan";"Inc Stmt Dollar",#N/A,FALSE,"Fargo";"Inc Stmt CS",#N/A,FALSE,"Fargo";"Inc Stmt Dollar",#N/A,FALSE,"Lima";"Inc Stmt CS",#N/A,FALSE,"Lima";"Inc Stmt Dollar",#N/A,FALSE,"Mansfield";"Inc Stmt CS",#N/A,FALSE,"Mansfield";"Inc Stmt Dollar",#N/A,FALSE,"Detroit";"Inc Stmt CS",#N/A,FALSE,"Detroit";"Inc Stmt Dollar",#N/A,FALSE,"Harrisburg";"Inc Stmt CS",#N/A,FALSE,"Harrisburg";"Inc Stmt Dollar",#N/A,FALSE,"Savannah";"Inc Stmt CS",#N/A,FALSE,"Savannah";"Inc Stmt Dollar",#N/A,FALSE,"Easton";"Inc Stmt CS",#N/A,FALSE,"Easton"}</definedName>
    <definedName name="wrn.All._.Financials.">{#N/A,#N/A,TRUE,"Assumptions";#N/A,#N/A,TRUE,"Op Projection";#N/A,#N/A,TRUE,"Capital";#N/A,#N/A,TRUE,"Income";#N/A,#N/A,TRUE,"Balance";#N/A,#N/A,TRUE,"Sources&amp;Uses"}</definedName>
    <definedName name="wrn.All._.Financials._1">#REF!</definedName>
    <definedName name="wrn.All._.Financials._2">#REF!</definedName>
    <definedName name="wrn.All._.First._.Pass._.Schedules.">#REF!</definedName>
    <definedName name="wrn.all._.gulp._.sheets.">{#N/A,#N/A,FALSE,"units";#N/A,#N/A,FALSE,"projections";#N/A,#N/A,FALSE,"calendar";#N/A,#N/A,FALSE,"gulp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gulp._.sheets._1">#REF!</definedName>
    <definedName name="wrn.all._.gulp._.sheets._1_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gulp._.sheets._1_2">{#N/A,#N/A,FALSE,"units";#N/A,#N/A,FALSE,"projections";#N/A,#N/A,FALSE,"calendar";#N/A,#N/A,FALSE,"gulp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gulp._.sheets._1_3">{#N/A,#N/A,FALSE,"units";#N/A,#N/A,FALSE,"projections";#N/A,#N/A,FALSE,"calendar";#N/A,#N/A,FALSE,"gulp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gulp._.sheets._1_4">{#N/A,#N/A,FALSE,"units";#N/A,#N/A,FALSE,"projections";#N/A,#N/A,FALSE,"calendar";#N/A,#N/A,FALSE,"gulp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gulp._.sheets._1_5">{#N/A,#N/A,FALSE,"units";#N/A,#N/A,FALSE,"projections";#N/A,#N/A,FALSE,"calendar";#N/A,#N/A,FALSE,"gulp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gulp._.sheets._2">{#N/A,#N/A,FALSE,"units";#N/A,#N/A,FALSE,"projections";#N/A,#N/A,FALSE,"calendar";#N/A,#N/A,FALSE,"gulp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gulp._.sheets._2_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gulp._.sheets._2_2">{#N/A,#N/A,FALSE,"units";#N/A,#N/A,FALSE,"projections";#N/A,#N/A,FALSE,"calendar";#N/A,#N/A,FALSE,"gulp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gulp._.sheets._2_3">{#N/A,#N/A,FALSE,"units";#N/A,#N/A,FALSE,"projections";#N/A,#N/A,FALSE,"calendar";#N/A,#N/A,FALSE,"gulp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gulp._.sheets._2_4">{#N/A,#N/A,FALSE,"units";#N/A,#N/A,FALSE,"projections";#N/A,#N/A,FALSE,"calendar";#N/A,#N/A,FALSE,"gulp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gulp._.sheets._2_5">{#N/A,#N/A,FALSE,"units";#N/A,#N/A,FALSE,"projections";#N/A,#N/A,FALSE,"calendar";#N/A,#N/A,FALSE,"gulp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gulp._.sheets._3">{#N/A,#N/A,FALSE,"units";#N/A,#N/A,FALSE,"projections";#N/A,#N/A,FALSE,"calendar";#N/A,#N/A,FALSE,"gulp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gulp._.sheets._3_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gulp._.sheets._3_2">{#N/A,#N/A,FALSE,"units";#N/A,#N/A,FALSE,"projections";#N/A,#N/A,FALSE,"calendar";#N/A,#N/A,FALSE,"gulp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gulp._.sheets._3_3">{#N/A,#N/A,FALSE,"units";#N/A,#N/A,FALSE,"projections";#N/A,#N/A,FALSE,"calendar";#N/A,#N/A,FALSE,"gulp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gulp._.sheets._3_4">{#N/A,#N/A,FALSE,"units";#N/A,#N/A,FALSE,"projections";#N/A,#N/A,FALSE,"calendar";#N/A,#N/A,FALSE,"gulp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gulp._.sheets._3_5">{#N/A,#N/A,FALSE,"units";#N/A,#N/A,FALSE,"projections";#N/A,#N/A,FALSE,"calendar";#N/A,#N/A,FALSE,"gulp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gulp._.sheets._4">{#N/A,#N/A,FALSE,"units";#N/A,#N/A,FALSE,"projections";#N/A,#N/A,FALSE,"calendar";#N/A,#N/A,FALSE,"gulp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gulp._.sheets._4_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gulp._.sheets._4_2">{#N/A,#N/A,FALSE,"units";#N/A,#N/A,FALSE,"projections";#N/A,#N/A,FALSE,"calendar";#N/A,#N/A,FALSE,"gulp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gulp._.sheets._4_3">{#N/A,#N/A,FALSE,"units";#N/A,#N/A,FALSE,"projections";#N/A,#N/A,FALSE,"calendar";#N/A,#N/A,FALSE,"gulp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gulp._.sheets._4_4">{#N/A,#N/A,FALSE,"units";#N/A,#N/A,FALSE,"projections";#N/A,#N/A,FALSE,"calendar";#N/A,#N/A,FALSE,"gulp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gulp._.sheets._4_5">{#N/A,#N/A,FALSE,"units";#N/A,#N/A,FALSE,"projections";#N/A,#N/A,FALSE,"calendar";#N/A,#N/A,FALSE,"gulp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gulp._.sheets._5">{#N/A,#N/A,FALSE,"units";#N/A,#N/A,FALSE,"projections";#N/A,#N/A,FALSE,"calendar";#N/A,#N/A,FALSE,"gulp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gulp._.sheets._5_1">{#N/A,#N/A,FALSE,"units";#N/A,#N/A,FALSE,"projections";#N/A,#N/A,FALSE,"calendar";#N/A,#N/A,FALSE,"gulp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gulp._.sheets._5_2">{#N/A,#N/A,FALSE,"units";#N/A,#N/A,FALSE,"projections";#N/A,#N/A,FALSE,"calendar";#N/A,#N/A,FALSE,"gulp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gulp._.sheets._5_3">{#N/A,#N/A,FALSE,"units";#N/A,#N/A,FALSE,"projections";#N/A,#N/A,FALSE,"calendar";#N/A,#N/A,FALSE,"gulp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gulp._.sheets._5_4">{#N/A,#N/A,FALSE,"units";#N/A,#N/A,FALSE,"projections";#N/A,#N/A,FALSE,"calendar";#N/A,#N/A,FALSE,"gulp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gulp._.sheets._5_5">{#N/A,#N/A,FALSE,"units";#N/A,#N/A,FALSE,"projections";#N/A,#N/A,FALSE,"calendar";#N/A,#N/A,FALSE,"gulp shares";#N/A,#N/A,FALSE,"gulp comp";#N/A,#N/A,FALSE,"gulp-acq";#N/A,#N/A,FALSE,"gulp dcf";#N/A,#N/A,FALSE,"gulp wacc";#N/A,#N/A,FALSE,"acc_dil";#N/A,#N/A,FALSE,"gulp summary";#N/A,#N/A,FALSE,"snooze";#N/A,#N/A,FALSE,"combined";#N/A,#N/A,FALSE,"valuation";#N/A,#N/A,FALSE,"PurchPriMult";#N/A,#N/A,FALSE,"Trans-Sum";#N/A,#N/A,FALSE,"Net Debt";#N/A,#N/A,FALSE,"fees"}</definedName>
    <definedName name="wrn.All._.including._.appendices.">#REF!</definedName>
    <definedName name="wrn.All._.including._.appendices._1">#REF!</definedName>
    <definedName name="wrn.All._.including._.appendices._2">#REF!</definedName>
    <definedName name="wrn.all._.input.">{"basic esc rates",#N/A,FALSE,"Basic data";"basic units on",#N/A,FALSE,"Basic data";"basic capacity",#N/A,FALSE,"Basic data";"basic cap factor",#N/A,FALSE,"Basic data";"basic heat rates",#N/A,FALSE,"Basic data";"basic generation",#N/A,FALSE,"Basic data";"basic price",#N/A,FALSE,"Basic data";"basic rev mp",#N/A,FALSE,"Basic data";"basic rev cos",#N/A,FALSE,"Basic data";"basic fuel cost",#N/A,FALSE,"Basic data";"basic o_m",#N/A,FALSE,"Basic data";"basic nox o_m",#N/A,FALSE,"Basic data";"basic env o_m",#N/A,FALSE,"Basic data";"basic corp oh",#N/A,FALSE,"Basic data";"basic oil inv",#N/A,FALSE,"Basic data";"basic prop tax",#N/A,FALSE,"Basic data";"basic summary costs",#N/A,FALSE,"Basic data";"basic gross book value",#N/A,FALSE,"Basic data";"basic cap add",#N/A,FALSE,"Basic data";"basic nox cap add",#N/A,FALSE,"Basic data";"basic other env cap add",#N/A,FALSE,"Basic data";"basic deprec",#N/A,FALSE,"Basic data";"basic decom",#N/A,FALSE,"Basic data";"basic rate base",#N/A,FALSE,"Basic data";"basic summary book value",#N/A,FALSE,"Basic data"}</definedName>
    <definedName name="wrn.All._.IPO._.Impact._.1.">{"IPO Impact 1",#N/A,FALSE,"IPO Impact 1";"AVM 1",#N/A,FALSE,"IPO Impact 1"}</definedName>
    <definedName name="wrn.All._.IPO._.Impact._.2.">{"IPO Impact 2",#N/A,FALSE,"IPO Impact 2";"AVM 2",#N/A,FALSE,"IPO Impact 2"}</definedName>
    <definedName name="wrn.All._.Main._.Schedules.">{"PrefMain",#N/A,FALSE,"Pref";"AsmpMain",#N/A,FALSE,"Asmp";"IncMain",#N/A,FALSE,"Inc";"BalMain",#N/A,FALSE,"Bal";"GCFMain",#N/A,FALSE,"GCF";"RcDsMain",#N/A,FALSE,"RcDs";"RevMain",#N/A,FALSE,"Rev";"WCapMain",#N/A,FALSE,"WCap";"CapExMain",#N/A,FALSE,"CapEx";"DebtMain",#N/A,FALSE,"Debt";"RatMain",#N/A,FALSE,"Rat";"ValMain",#N/A,FALSE,"Val";"BEvnMain",#N/A,FALSE,"BEvn"}</definedName>
    <definedName name="wrn.ALL._.PAGES.">{#N/A,#N/A,FALSE,"puboff";#N/A,#N/A,FALSE,"financials";#N/A,#N/A,FALSE,"valuation";#N/A,#N/A,FALSE,"split"}</definedName>
    <definedName name="wrn.ALL._.PAGES._1">#REF!</definedName>
    <definedName name="wrn.ALL._.PAGES._1_1">{#N/A,#N/A,FALSE,"puboff";#N/A,#N/A,FALSE,"financials";#N/A,#N/A,FALSE,"valuation";#N/A,#N/A,FALSE,"split"}</definedName>
    <definedName name="wrn.ALL._.PAGES._1_2">{#N/A,#N/A,FALSE,"puboff";#N/A,#N/A,FALSE,"financials";#N/A,#N/A,FALSE,"valuation";#N/A,#N/A,FALSE,"split"}</definedName>
    <definedName name="wrn.ALL._.PAGES._1_3">{#N/A,#N/A,FALSE,"puboff";#N/A,#N/A,FALSE,"financials";#N/A,#N/A,FALSE,"valuation";#N/A,#N/A,FALSE,"split"}</definedName>
    <definedName name="wrn.ALL._.PAGES._1_4">{#N/A,#N/A,FALSE,"puboff";#N/A,#N/A,FALSE,"financials";#N/A,#N/A,FALSE,"valuation";#N/A,#N/A,FALSE,"split"}</definedName>
    <definedName name="wrn.ALL._.PAGES._1_5">{#N/A,#N/A,FALSE,"puboff";#N/A,#N/A,FALSE,"financials";#N/A,#N/A,FALSE,"valuation";#N/A,#N/A,FALSE,"split"}</definedName>
    <definedName name="wrn.All._.Pages._2">#REF!</definedName>
    <definedName name="wrn.ALL._.PAGES._2_1">{#N/A,#N/A,FALSE,"puboff";#N/A,#N/A,FALSE,"financials";#N/A,#N/A,FALSE,"valuation";#N/A,#N/A,FALSE,"split"}</definedName>
    <definedName name="wrn.ALL._.PAGES._2_2">{#N/A,#N/A,FALSE,"puboff";#N/A,#N/A,FALSE,"financials";#N/A,#N/A,FALSE,"valuation";#N/A,#N/A,FALSE,"split"}</definedName>
    <definedName name="wrn.ALL._.PAGES._2_3">{#N/A,#N/A,FALSE,"puboff";#N/A,#N/A,FALSE,"financials";#N/A,#N/A,FALSE,"valuation";#N/A,#N/A,FALSE,"split"}</definedName>
    <definedName name="wrn.ALL._.PAGES._2_4">{#N/A,#N/A,FALSE,"puboff";#N/A,#N/A,FALSE,"financials";#N/A,#N/A,FALSE,"valuation";#N/A,#N/A,FALSE,"split"}</definedName>
    <definedName name="wrn.ALL._.PAGES._2_5">{#N/A,#N/A,FALSE,"puboff";#N/A,#N/A,FALSE,"financials";#N/A,#N/A,FALSE,"valuation";#N/A,#N/A,FALSE,"split"}</definedName>
    <definedName name="wrn.ALL._.PAGES._3">{#N/A,#N/A,FALSE,"puboff";#N/A,#N/A,FALSE,"financials";#N/A,#N/A,FALSE,"valuation";#N/A,#N/A,FALSE,"split"}</definedName>
    <definedName name="wrn.ALL._.PAGES._3_1">{#N/A,#N/A,FALSE,"puboff";#N/A,#N/A,FALSE,"financials";#N/A,#N/A,FALSE,"valuation";#N/A,#N/A,FALSE,"split"}</definedName>
    <definedName name="wrn.ALL._.PAGES._3_2">{#N/A,#N/A,FALSE,"puboff";#N/A,#N/A,FALSE,"financials";#N/A,#N/A,FALSE,"valuation";#N/A,#N/A,FALSE,"split"}</definedName>
    <definedName name="wrn.ALL._.PAGES._3_3">{#N/A,#N/A,FALSE,"puboff";#N/A,#N/A,FALSE,"financials";#N/A,#N/A,FALSE,"valuation";#N/A,#N/A,FALSE,"split"}</definedName>
    <definedName name="wrn.ALL._.PAGES._3_4">{#N/A,#N/A,FALSE,"puboff";#N/A,#N/A,FALSE,"financials";#N/A,#N/A,FALSE,"valuation";#N/A,#N/A,FALSE,"split"}</definedName>
    <definedName name="wrn.ALL._.PAGES._3_5">{#N/A,#N/A,FALSE,"puboff";#N/A,#N/A,FALSE,"financials";#N/A,#N/A,FALSE,"valuation";#N/A,#N/A,FALSE,"split"}</definedName>
    <definedName name="wrn.ALL._.PAGES._4">{#N/A,#N/A,FALSE,"puboff";#N/A,#N/A,FALSE,"financials";#N/A,#N/A,FALSE,"valuation";#N/A,#N/A,FALSE,"split"}</definedName>
    <definedName name="wrn.ALL._.PAGES._4_1">{#N/A,#N/A,FALSE,"puboff";#N/A,#N/A,FALSE,"financials";#N/A,#N/A,FALSE,"valuation";#N/A,#N/A,FALSE,"split"}</definedName>
    <definedName name="wrn.ALL._.PAGES._4_2">{#N/A,#N/A,FALSE,"puboff";#N/A,#N/A,FALSE,"financials";#N/A,#N/A,FALSE,"valuation";#N/A,#N/A,FALSE,"split"}</definedName>
    <definedName name="wrn.ALL._.PAGES._4_3">{#N/A,#N/A,FALSE,"puboff";#N/A,#N/A,FALSE,"financials";#N/A,#N/A,FALSE,"valuation";#N/A,#N/A,FALSE,"split"}</definedName>
    <definedName name="wrn.ALL._.PAGES._4_4">{#N/A,#N/A,FALSE,"puboff";#N/A,#N/A,FALSE,"financials";#N/A,#N/A,FALSE,"valuation";#N/A,#N/A,FALSE,"split"}</definedName>
    <definedName name="wrn.ALL._.PAGES._4_5">{#N/A,#N/A,FALSE,"puboff";#N/A,#N/A,FALSE,"financials";#N/A,#N/A,FALSE,"valuation";#N/A,#N/A,FALSE,"split"}</definedName>
    <definedName name="wrn.ALL._.PAGES._5">{#N/A,#N/A,FALSE,"puboff";#N/A,#N/A,FALSE,"financials";#N/A,#N/A,FALSE,"valuation";#N/A,#N/A,FALSE,"split"}</definedName>
    <definedName name="wrn.ALL._.PAGES._5_1">{#N/A,#N/A,FALSE,"puboff";#N/A,#N/A,FALSE,"financials";#N/A,#N/A,FALSE,"valuation";#N/A,#N/A,FALSE,"split"}</definedName>
    <definedName name="wrn.ALL._.PAGES._5_2">{#N/A,#N/A,FALSE,"puboff";#N/A,#N/A,FALSE,"financials";#N/A,#N/A,FALSE,"valuation";#N/A,#N/A,FALSE,"split"}</definedName>
    <definedName name="wrn.ALL._.PAGES._5_3">{#N/A,#N/A,FALSE,"puboff";#N/A,#N/A,FALSE,"financials";#N/A,#N/A,FALSE,"valuation";#N/A,#N/A,FALSE,"split"}</definedName>
    <definedName name="wrn.ALL._.PAGES._5_4">{#N/A,#N/A,FALSE,"puboff";#N/A,#N/A,FALSE,"financials";#N/A,#N/A,FALSE,"valuation";#N/A,#N/A,FALSE,"split"}</definedName>
    <definedName name="wrn.ALL._.PAGES._5_5">{#N/A,#N/A,FALSE,"puboff";#N/A,#N/A,FALSE,"financials";#N/A,#N/A,FALSE,"valuation";#N/A,#N/A,FALSE,"split"}</definedName>
    <definedName name="wrn.All._.PnLs.">{"Sep 98 Segment PnL",#N/A,FALSE,"Full Income Statements";"Sep 99 Segment PnL",#N/A,FALSE,"Full Income Statements";"Sep 98 PnL",#N/A,FALSE,"Full Income Statements";"Sep 99 PnL",#N/A,FALSE,"Full Income Statements"}</definedName>
    <definedName name="wrn.all._.print.">{#N/A,#N/A,FALSE,"Summary";#N/A,#N/A,FALSE,"Edit";#N/A,#N/A,FALSE,"MedProf";#N/A,#N/A,FALSE,"Proj Mgt";#N/A,#N/A,FALSE,"Creat Svc";#N/A,#N/A,FALSE,"Meet Svc";#N/A,#N/A,FALSE,"Non-OCC";#N/A,#N/A,FALSE,"Client Svc";#N/A,#N/A,FALSE,"Bus Dev";#N/A,#N/A,FALSE,"Indirect"}</definedName>
    <definedName name="wrn.All._.Reports.">{"Stat of Ops Summary",#N/A,FALSE,"Summ P&amp;L";"Balance Sheet",#N/A,FALSE,"Summ P&amp;L";"Cash Flow",#N/A,FALSE,"Summ P&amp;L";"Facility Stats",#N/A,FALSE,"Summ P&amp;L";"Stat of Ops Detail",#N/A,FALSE,"Expenses by Dept";"Census",#N/A,FALSE,"Census";"Billing Template",#N/A,FALSE,"Billing Rates";"Staffing $s",#N/A,FALSE,"Staffing";"Staffing Pattern",#N/A,FALSE,"Staffing Pattern";"Assumptions",#N/A,FALSE,"Assumptions";"Capital Expenditures",#N/A,FALSE,"Capital Expenditures";"Prepaids/Accruals",#N/A,FALSE,"Prepaid_Accrual Wkst"}</definedName>
    <definedName name="wrn.All._.Scenario._.Report.">{#N/A,#N/A,FALSE,"Comparison";#N/A,#N/A,FALSE,"Base Case";#N/A,#N/A,FALSE,"Alternative #1";#N/A,#N/A,FALSE,"Alternative #2"}</definedName>
    <definedName name="wrn.All._.Schedules.">{#N/A,#N/A,FALSE,"Schedule A";#N/A,#N/A,FALSE,"Schedule B";#N/A,#N/A,FALSE,"Schedule C";#N/A,#N/A,FALSE,"Schedule D";#N/A,#N/A,FALSE,"Schedule E";#N/A,#N/A,FALSE,"Schedule F";#N/A,#N/A,FALSE,"Schedule G";#N/A,#N/A,FALSE,"Schedule H";#N/A,#N/A,FALSE,"Schedule I";#N/A,#N/A,FALSE,"Schedule J"}</definedName>
    <definedName name="wrn.All._.Sections.">{"Data Entry",#N/A,FALSE,"COMPTEMP";"Ratios",#N/A,FALSE,"COMPTEMP";"Aggregate Values",#N/A,FALSE,"COMPTEMP";"Equity Multiples",#N/A,FALSE,"COMPTEMP";"Summary Overview",#N/A,FALSE,"COMPTEMP"}</definedName>
    <definedName name="wrn.All._.Sheets.">{#N/A,#N/A,FALSE,"TOTAL mtd";#N/A,#N/A,FALSE,"BSE mtd";#N/A,#N/A,FALSE,"BSS mtd";#N/A,#N/A,FALSE,"TDE mtd";#N/A,#N/A,FALSE,"TDS mtd";#N/A,#N/A,FALSE,"FA mtd";#N/A,#N/A,FALSE,"TIS mtd";#N/A,#N/A,FALSE,"SEC mtd";#N/A,#N/A,FALSE,"SND mtd";#N/A,#N/A,FALSE,"NC mtd";#N/A,#N/A,FALSE,"MT&amp;C BS mtd";#N/A,#N/A,FALSE,"OT BS mtd";#N/A,#N/A,FALSE,"EM mtd";#N/A,#N/A,FALSE,"WI mtd";#N/A,#N/A,FALSE,"MT&amp;C TD mtd";#N/A,#N/A,FALSE,"OT TD mtd";#N/A,#N/A,FALSE,"Sales mtd";#N/A,#N/A,FALSE,"Orders mtd"}</definedName>
    <definedName name="wrn.All._.Sheets._.exDCF.">{#N/A,#N/A,TRUE,"Summary";#N/A,#N/A,TRUE,"Financial Model";#N/A,#N/A,TRUE,"Same Size";#N/A,#N/A,TRUE,"TTM";#N/A,#N/A,TRUE,"Peer Valuation";#N/A,#N/A,TRUE,"M&amp;A Valuation";#N/A,#N/A,TRUE,"CCCO Valu"}</definedName>
    <definedName name="wrn.All._.Sheets._.One._.by._.One.">#REF!</definedName>
    <definedName name="wrn.All._.Sheets._.One._.by._.One._1">#REF!</definedName>
    <definedName name="wrn.All._.Sheets._.One._.by._.One._2">#REF!</definedName>
    <definedName name="wrn.ALL._.SHEETS._1">#REF!</definedName>
    <definedName name="wrn.ALL._.SHEETS._1_1">{#N/A,#N/A,FALSE,"Adj Proj";#N/A,#N/A,FALSE,"Sheet1";#N/A,#N/A,FALSE,"LBO";#N/A,#N/A,FALSE,"LBOMER";#N/A,#N/A,FALSE,"WACC";#N/A,#N/A,FALSE,"DCF";#N/A,#N/A,FALSE,"DCFMER";#N/A,#N/A,FALSE,"Pooling";#N/A,#N/A,FALSE,"income";#N/A,#N/A,FALSE,"Offer"}</definedName>
    <definedName name="wrn.ALL._.SHEETS._1_2">{#N/A,#N/A,FALSE,"Adj Proj";#N/A,#N/A,FALSE,"Sheet1";#N/A,#N/A,FALSE,"LBO";#N/A,#N/A,FALSE,"LBOMER";#N/A,#N/A,FALSE,"WACC";#N/A,#N/A,FALSE,"DCF";#N/A,#N/A,FALSE,"DCFMER";#N/A,#N/A,FALSE,"Pooling";#N/A,#N/A,FALSE,"income";#N/A,#N/A,FALSE,"Offer"}</definedName>
    <definedName name="wrn.ALL._.SHEETS._1_3">{#N/A,#N/A,FALSE,"Adj Proj";#N/A,#N/A,FALSE,"Sheet1";#N/A,#N/A,FALSE,"LBO";#N/A,#N/A,FALSE,"LBOMER";#N/A,#N/A,FALSE,"WACC";#N/A,#N/A,FALSE,"DCF";#N/A,#N/A,FALSE,"DCFMER";#N/A,#N/A,FALSE,"Pooling";#N/A,#N/A,FALSE,"income";#N/A,#N/A,FALSE,"Offer"}</definedName>
    <definedName name="wrn.ALL._.SHEETS._1_4">{#N/A,#N/A,FALSE,"Adj Proj";#N/A,#N/A,FALSE,"Sheet1";#N/A,#N/A,FALSE,"LBO";#N/A,#N/A,FALSE,"LBOMER";#N/A,#N/A,FALSE,"WACC";#N/A,#N/A,FALSE,"DCF";#N/A,#N/A,FALSE,"DCFMER";#N/A,#N/A,FALSE,"Pooling";#N/A,#N/A,FALSE,"income";#N/A,#N/A,FALSE,"Offer"}</definedName>
    <definedName name="wrn.ALL._.SHEETS._1_5">{#N/A,#N/A,FALSE,"Adj Proj";#N/A,#N/A,FALSE,"Sheet1";#N/A,#N/A,FALSE,"LBO";#N/A,#N/A,FALSE,"LBOMER";#N/A,#N/A,FALSE,"WACC";#N/A,#N/A,FALSE,"DCF";#N/A,#N/A,FALSE,"DCFMER";#N/A,#N/A,FALSE,"Pooling";#N/A,#N/A,FALSE,"income";#N/A,#N/A,FALSE,"Offer"}</definedName>
    <definedName name="wrn.ALL._.SHEETS._2">{#N/A,#N/A,FALSE,"Adj Proj";#N/A,#N/A,FALSE,"Sheet1";#N/A,#N/A,FALSE,"LBO";#N/A,#N/A,FALSE,"LBOMER";#N/A,#N/A,FALSE,"WACC";#N/A,#N/A,FALSE,"DCF";#N/A,#N/A,FALSE,"DCFMER";#N/A,#N/A,FALSE,"Pooling";#N/A,#N/A,FALSE,"income";#N/A,#N/A,FALSE,"Offer"}</definedName>
    <definedName name="wrn.ALL._.SHEETS._2_1">{#N/A,#N/A,FALSE,"Adj Proj";#N/A,#N/A,FALSE,"Sheet1";#N/A,#N/A,FALSE,"LBO";#N/A,#N/A,FALSE,"LBOMER";#N/A,#N/A,FALSE,"WACC";#N/A,#N/A,FALSE,"DCF";#N/A,#N/A,FALSE,"DCFMER";#N/A,#N/A,FALSE,"Pooling";#N/A,#N/A,FALSE,"income";#N/A,#N/A,FALSE,"Offer"}</definedName>
    <definedName name="wrn.ALL._.SHEETS._2_2">{#N/A,#N/A,FALSE,"Adj Proj";#N/A,#N/A,FALSE,"Sheet1";#N/A,#N/A,FALSE,"LBO";#N/A,#N/A,FALSE,"LBOMER";#N/A,#N/A,FALSE,"WACC";#N/A,#N/A,FALSE,"DCF";#N/A,#N/A,FALSE,"DCFMER";#N/A,#N/A,FALSE,"Pooling";#N/A,#N/A,FALSE,"income";#N/A,#N/A,FALSE,"Offer"}</definedName>
    <definedName name="wrn.ALL._.SHEETS._2_3">{#N/A,#N/A,FALSE,"Adj Proj";#N/A,#N/A,FALSE,"Sheet1";#N/A,#N/A,FALSE,"LBO";#N/A,#N/A,FALSE,"LBOMER";#N/A,#N/A,FALSE,"WACC";#N/A,#N/A,FALSE,"DCF";#N/A,#N/A,FALSE,"DCFMER";#N/A,#N/A,FALSE,"Pooling";#N/A,#N/A,FALSE,"income";#N/A,#N/A,FALSE,"Offer"}</definedName>
    <definedName name="wrn.ALL._.SHEETS._2_4">{#N/A,#N/A,FALSE,"Adj Proj";#N/A,#N/A,FALSE,"Sheet1";#N/A,#N/A,FALSE,"LBO";#N/A,#N/A,FALSE,"LBOMER";#N/A,#N/A,FALSE,"WACC";#N/A,#N/A,FALSE,"DCF";#N/A,#N/A,FALSE,"DCFMER";#N/A,#N/A,FALSE,"Pooling";#N/A,#N/A,FALSE,"income";#N/A,#N/A,FALSE,"Offer"}</definedName>
    <definedName name="wrn.ALL._.SHEETS._2_5">{#N/A,#N/A,FALSE,"Adj Proj";#N/A,#N/A,FALSE,"Sheet1";#N/A,#N/A,FALSE,"LBO";#N/A,#N/A,FALSE,"LBOMER";#N/A,#N/A,FALSE,"WACC";#N/A,#N/A,FALSE,"DCF";#N/A,#N/A,FALSE,"DCFMER";#N/A,#N/A,FALSE,"Pooling";#N/A,#N/A,FALSE,"income";#N/A,#N/A,FALSE,"Offer"}</definedName>
    <definedName name="wrn.ALL._.SHEETS._3">{#N/A,#N/A,FALSE,"Adj Proj";#N/A,#N/A,FALSE,"Sheet1";#N/A,#N/A,FALSE,"LBO";#N/A,#N/A,FALSE,"LBOMER";#N/A,#N/A,FALSE,"WACC";#N/A,#N/A,FALSE,"DCF";#N/A,#N/A,FALSE,"DCFMER";#N/A,#N/A,FALSE,"Pooling";#N/A,#N/A,FALSE,"income";#N/A,#N/A,FALSE,"Offer"}</definedName>
    <definedName name="wrn.ALL._.SHEETS._3_1">{#N/A,#N/A,FALSE,"Adj Proj";#N/A,#N/A,FALSE,"Sheet1";#N/A,#N/A,FALSE,"LBO";#N/A,#N/A,FALSE,"LBOMER";#N/A,#N/A,FALSE,"WACC";#N/A,#N/A,FALSE,"DCF";#N/A,#N/A,FALSE,"DCFMER";#N/A,#N/A,FALSE,"Pooling";#N/A,#N/A,FALSE,"income";#N/A,#N/A,FALSE,"Offer"}</definedName>
    <definedName name="wrn.ALL._.SHEETS._3_2">{#N/A,#N/A,FALSE,"Adj Proj";#N/A,#N/A,FALSE,"Sheet1";#N/A,#N/A,FALSE,"LBO";#N/A,#N/A,FALSE,"LBOMER";#N/A,#N/A,FALSE,"WACC";#N/A,#N/A,FALSE,"DCF";#N/A,#N/A,FALSE,"DCFMER";#N/A,#N/A,FALSE,"Pooling";#N/A,#N/A,FALSE,"income";#N/A,#N/A,FALSE,"Offer"}</definedName>
    <definedName name="wrn.ALL._.SHEETS._3_3">{#N/A,#N/A,FALSE,"Adj Proj";#N/A,#N/A,FALSE,"Sheet1";#N/A,#N/A,FALSE,"LBO";#N/A,#N/A,FALSE,"LBOMER";#N/A,#N/A,FALSE,"WACC";#N/A,#N/A,FALSE,"DCF";#N/A,#N/A,FALSE,"DCFMER";#N/A,#N/A,FALSE,"Pooling";#N/A,#N/A,FALSE,"income";#N/A,#N/A,FALSE,"Offer"}</definedName>
    <definedName name="wrn.ALL._.SHEETS._3_4">{#N/A,#N/A,FALSE,"Adj Proj";#N/A,#N/A,FALSE,"Sheet1";#N/A,#N/A,FALSE,"LBO";#N/A,#N/A,FALSE,"LBOMER";#N/A,#N/A,FALSE,"WACC";#N/A,#N/A,FALSE,"DCF";#N/A,#N/A,FALSE,"DCFMER";#N/A,#N/A,FALSE,"Pooling";#N/A,#N/A,FALSE,"income";#N/A,#N/A,FALSE,"Offer"}</definedName>
    <definedName name="wrn.ALL._.SHEETS._3_5">{#N/A,#N/A,FALSE,"Adj Proj";#N/A,#N/A,FALSE,"Sheet1";#N/A,#N/A,FALSE,"LBO";#N/A,#N/A,FALSE,"LBOMER";#N/A,#N/A,FALSE,"WACC";#N/A,#N/A,FALSE,"DCF";#N/A,#N/A,FALSE,"DCFMER";#N/A,#N/A,FALSE,"Pooling";#N/A,#N/A,FALSE,"income";#N/A,#N/A,FALSE,"Offer"}</definedName>
    <definedName name="wrn.ALL._.SHEETS._4">{#N/A,#N/A,FALSE,"Adj Proj";#N/A,#N/A,FALSE,"Sheet1";#N/A,#N/A,FALSE,"LBO";#N/A,#N/A,FALSE,"LBOMER";#N/A,#N/A,FALSE,"WACC";#N/A,#N/A,FALSE,"DCF";#N/A,#N/A,FALSE,"DCFMER";#N/A,#N/A,FALSE,"Pooling";#N/A,#N/A,FALSE,"income";#N/A,#N/A,FALSE,"Offer"}</definedName>
    <definedName name="wrn.ALL._.SHEETS._4_1">{#N/A,#N/A,FALSE,"Adj Proj";#N/A,#N/A,FALSE,"Sheet1";#N/A,#N/A,FALSE,"LBO";#N/A,#N/A,FALSE,"LBOMER";#N/A,#N/A,FALSE,"WACC";#N/A,#N/A,FALSE,"DCF";#N/A,#N/A,FALSE,"DCFMER";#N/A,#N/A,FALSE,"Pooling";#N/A,#N/A,FALSE,"income";#N/A,#N/A,FALSE,"Offer"}</definedName>
    <definedName name="wrn.ALL._.SHEETS._4_2">{#N/A,#N/A,FALSE,"Adj Proj";#N/A,#N/A,FALSE,"Sheet1";#N/A,#N/A,FALSE,"LBO";#N/A,#N/A,FALSE,"LBOMER";#N/A,#N/A,FALSE,"WACC";#N/A,#N/A,FALSE,"DCF";#N/A,#N/A,FALSE,"DCFMER";#N/A,#N/A,FALSE,"Pooling";#N/A,#N/A,FALSE,"income";#N/A,#N/A,FALSE,"Offer"}</definedName>
    <definedName name="wrn.ALL._.SHEETS._4_3">{#N/A,#N/A,FALSE,"Adj Proj";#N/A,#N/A,FALSE,"Sheet1";#N/A,#N/A,FALSE,"LBO";#N/A,#N/A,FALSE,"LBOMER";#N/A,#N/A,FALSE,"WACC";#N/A,#N/A,FALSE,"DCF";#N/A,#N/A,FALSE,"DCFMER";#N/A,#N/A,FALSE,"Pooling";#N/A,#N/A,FALSE,"income";#N/A,#N/A,FALSE,"Offer"}</definedName>
    <definedName name="wrn.ALL._.SHEETS._4_4">{#N/A,#N/A,FALSE,"Adj Proj";#N/A,#N/A,FALSE,"Sheet1";#N/A,#N/A,FALSE,"LBO";#N/A,#N/A,FALSE,"LBOMER";#N/A,#N/A,FALSE,"WACC";#N/A,#N/A,FALSE,"DCF";#N/A,#N/A,FALSE,"DCFMER";#N/A,#N/A,FALSE,"Pooling";#N/A,#N/A,FALSE,"income";#N/A,#N/A,FALSE,"Offer"}</definedName>
    <definedName name="wrn.ALL._.SHEETS._4_5">{#N/A,#N/A,FALSE,"Adj Proj";#N/A,#N/A,FALSE,"Sheet1";#N/A,#N/A,FALSE,"LBO";#N/A,#N/A,FALSE,"LBOMER";#N/A,#N/A,FALSE,"WACC";#N/A,#N/A,FALSE,"DCF";#N/A,#N/A,FALSE,"DCFMER";#N/A,#N/A,FALSE,"Pooling";#N/A,#N/A,FALSE,"income";#N/A,#N/A,FALSE,"Offer"}</definedName>
    <definedName name="wrn.ALL._.SHEETS._5">{#N/A,#N/A,FALSE,"Adj Proj";#N/A,#N/A,FALSE,"Sheet1";#N/A,#N/A,FALSE,"LBO";#N/A,#N/A,FALSE,"LBOMER";#N/A,#N/A,FALSE,"WACC";#N/A,#N/A,FALSE,"DCF";#N/A,#N/A,FALSE,"DCFMER";#N/A,#N/A,FALSE,"Pooling";#N/A,#N/A,FALSE,"income";#N/A,#N/A,FALSE,"Offer"}</definedName>
    <definedName name="wrn.ALL._.SHEETS._5_1">{#N/A,#N/A,FALSE,"Adj Proj";#N/A,#N/A,FALSE,"Sheet1";#N/A,#N/A,FALSE,"LBO";#N/A,#N/A,FALSE,"LBOMER";#N/A,#N/A,FALSE,"WACC";#N/A,#N/A,FALSE,"DCF";#N/A,#N/A,FALSE,"DCFMER";#N/A,#N/A,FALSE,"Pooling";#N/A,#N/A,FALSE,"income";#N/A,#N/A,FALSE,"Offer"}</definedName>
    <definedName name="wrn.ALL._.SHEETS._5_2">{#N/A,#N/A,FALSE,"Adj Proj";#N/A,#N/A,FALSE,"Sheet1";#N/A,#N/A,FALSE,"LBO";#N/A,#N/A,FALSE,"LBOMER";#N/A,#N/A,FALSE,"WACC";#N/A,#N/A,FALSE,"DCF";#N/A,#N/A,FALSE,"DCFMER";#N/A,#N/A,FALSE,"Pooling";#N/A,#N/A,FALSE,"income";#N/A,#N/A,FALSE,"Offer"}</definedName>
    <definedName name="wrn.ALL._.SHEETS._5_3">{#N/A,#N/A,FALSE,"Adj Proj";#N/A,#N/A,FALSE,"Sheet1";#N/A,#N/A,FALSE,"LBO";#N/A,#N/A,FALSE,"LBOMER";#N/A,#N/A,FALSE,"WACC";#N/A,#N/A,FALSE,"DCF";#N/A,#N/A,FALSE,"DCFMER";#N/A,#N/A,FALSE,"Pooling";#N/A,#N/A,FALSE,"income";#N/A,#N/A,FALSE,"Offer"}</definedName>
    <definedName name="wrn.ALL._.SHEETS._5_4">{#N/A,#N/A,FALSE,"Adj Proj";#N/A,#N/A,FALSE,"Sheet1";#N/A,#N/A,FALSE,"LBO";#N/A,#N/A,FALSE,"LBOMER";#N/A,#N/A,FALSE,"WACC";#N/A,#N/A,FALSE,"DCF";#N/A,#N/A,FALSE,"DCFMER";#N/A,#N/A,FALSE,"Pooling";#N/A,#N/A,FALSE,"income";#N/A,#N/A,FALSE,"Offer"}</definedName>
    <definedName name="wrn.ALL._.SHEETS._5_5">{#N/A,#N/A,FALSE,"Adj Proj";#N/A,#N/A,FALSE,"Sheet1";#N/A,#N/A,FALSE,"LBO";#N/A,#N/A,FALSE,"LBOMER";#N/A,#N/A,FALSE,"WACC";#N/A,#N/A,FALSE,"DCF";#N/A,#N/A,FALSE,"DCFMER";#N/A,#N/A,FALSE,"Pooling";#N/A,#N/A,FALSE,"income";#N/A,#N/A,FALSE,"Offer"}</definedName>
    <definedName name="wrn.All._.Sites.">{#N/A,#N/A,FALSE,"Bakersfield PCs";#N/A,#N/A,FALSE,"Bremer PCs";#N/A,#N/A,FALSE,"Bakersfield Notebooks"}</definedName>
    <definedName name="wrn.all._.slides.">{#N/A,#N/A,FALSE,"Trends";#N/A,#N/A,FALSE,"As Reported";#N/A,#N/A,FALSE,"(un) Commited"}</definedName>
    <definedName name="wrn.All._.Statements.">{"Income Statement",#N/A,FALSE,"Income Statement";"Balance Sheet",#N/A,FALSE,"Balance Sheet";"Cash Flow",#N/A,FALSE,"Cash Flow";"Ratios",#N/A,FALSE,"Ratios"}</definedName>
    <definedName name="wrn.ALL._.STMTS.">{"MTDBS",#N/A,FALSE,"WLLC";"MTD IS",#N/A,FALSE,"WLLC";"MTDCF",#N/A,FALSE,"WLLC";"MTDCOGS",#N/A,FALSE,"WLLC";"MTDSGA",#N/A,FALSE,"WLLC";"YTDIS",#N/A,FALSE,"WLLC";"YTDCF",#N/A,FALSE,"WLLC";"YTDCOGS",#N/A,FALSE,"WLLC";"YTDSGA",#N/A,FALSE,"WLLC";"MTD CTT IS",#N/A,FALSE,"WLLC";"MTD CTT BS",#N/A,FALSE,"WLLC";"MTD CTT CF",#N/A,FALSE,"WLLC";"MTD CTT COGS",#N/A,FALSE,"WLLC";"MTD CTT SGA",#N/A,FALSE,"WLLC";"YTD CTT IS",#N/A,FALSE,"WLLC";"YTD CTT CF",#N/A,FALSE,"WLLC";"YTD CTT COGS",#N/A,FALSE,"WLLC";"YTD CTT SGA",#N/A,FALSE,"WLLC";"MTD CONSOL IS",#N/A,FALSE,"WLLC";"MTD CONSOL BS",#N/A,FALSE,"WLLC";"MTD CONSOL CF",#N/A,FALSE,"WLLC";"MTD CONSOL COGS",#N/A,FALSE,"WLLC";"MTD CONSOL SGA",#N/A,FALSE,"WLLC";"YTD CONSOL IS",#N/A,FALSE,"WLLC";"YTD CONSOL CF",#N/A,FALSE,"WLLC";"YTD CONSOL COGS",#N/A,FALSE,"WLLC";"YTD CONSOL SGA",#N/A,FALSE,"WLLC"}</definedName>
    <definedName name="wrn.All._.Stock_10_12_14.">{"Has Gets","$10, All Stock, Purchase",FALSE,"Has Gets";"Has Gets","$10, All Stock, Pooling",FALSE,"Has Gets";"Has Gets","$12, All Stock, Purchase",FALSE,"Has Gets";"Has Gets","$12, All Stock, Pooling",FALSE,"Has Gets";"Has Gets","$14, All Stock, Purchase",FALSE,"Has Gets";"Has Gets","$14, All Stock, Pooling",FALSE,"Has Gets"}</definedName>
    <definedName name="wrn.All._.Tables._.Base._.Case.">{"Main Tables","Base Case",TRUE,"Financials";"Main Tables",#N/A,TRUE,"Capital"}</definedName>
    <definedName name="wrn.all._.up._.to._.lob5.">{"all up to lob5",#N/A,FALSE,"Sheet1"}</definedName>
    <definedName name="wrn.all._.views.">{"vol data",#N/A,FALSE,"Datasheet";"vol graph",#N/A,FALSE,"Volume";"price data",#N/A,FALSE,"Datasheet";"price graph",#N/A,FALSE,"Price";"dp data",#N/A,FALSE,"Datasheet";"dp graph",#N/A,FALSE,"DirectProfit"}</definedName>
    <definedName name="wrn.ALL._.WLLC._.STMTS.">{"MTD IS",#N/A,FALSE,"WLLC";"MTDBS",#N/A,FALSE,"WLLC";"MTDCF",#N/A,FALSE,"WLLC";"MTDCOGS",#N/A,FALSE,"WLLC";"MTDSGA",#N/A,FALSE,"WLLC";"YTDIS",#N/A,FALSE,"WLLC";"YTDCF",#N/A,FALSE,"WLLC";"YTDCOGS",#N/A,FALSE,"WLLC";"YTDSGA",#N/A,FALSE,"WLLC"}</definedName>
    <definedName name="wrn.ALL._.WLLC._.VS._.BUDG.">{"MTD WLLC VS BUD IS",#N/A,FALSE,"WLLC VS BUDGET";"MTD WLLC VS BUD BS",#N/A,FALSE,"WLLC VS BUDGET";"MTD WLLC VS BUD CF",#N/A,FALSE,"WLLC VS BUDGET";"MTD WLLC VS BUD COGS",#N/A,FALSE,"WLLC VS BUDGET";"MTD WLLC VS BUD SGA",#N/A,FALSE,"WLLC VS BUDGET";"YTD WLLC VS BUDG IS",#N/A,FALSE,"WLLC VS BUDGET";"YTD WLLC VS BUDG CF",#N/A,FALSE,"WLLC VS BUDGET";"YTD WLLC VS BUDG COGS",#N/A,FALSE,"WLLC VS BUDGET";"YTD WLLC VS BUDG SGA",#N/A,FALSE,"WLLC VS BUDGET"}</definedName>
    <definedName name="wrn.ALL._.WORKPAPERS.">{#N/A,#N/A,FALSE,"Std. Tickmark";#N/A,#N/A,FALSE,"Gen. File Index";#N/A,#N/A,FALSE,"Lead Index";#N/A,#N/A,FALSE,"1.2 - Cashflow";#N/A,#N/A,FALSE,"3.1 - Budget";#N/A,#N/A,FALSE,"9.3 - Analytical Procedures";#N/A,#N/A,FALSE,"AJE - Adj. Jnl. Entries";#N/A,#N/A,FALSE,"RJE - Reclass. Jnl. Entries";#N/A,#N/A,FALSE,"TB - Manual Trial Balance";#N/A,#N/A,FALSE,"A-1 Bank Reconcilation";#N/A,#N/A,FALSE,"A-2 Outstanding Checks";#N/A,#N/A,FALSE,"A-3 Savings Accounts";#N/A,#N/A,FALSE,"A-4 Certificates of Deposit";#N/A,#N/A,FALSE,"A-5 Bank Transfer Schedule";#N/A,#N/A,FALSE,"B-1 Mkt. Sec. - Int.";#N/A,#N/A,FALSE,"B-2 Mkt. Sec. - Val.";#N/A,#N/A,FALSE,"B-3 Mkt. Sec. - Gain (Loss)";#N/A,#N/A,FALSE,"C-1 Acct Rec.-Recon. with Aging";#N/A,#N/A,FALSE,"C-2 Potential Doubtful Accounts";#N/A,#N/A,FALSE,"C-3 Allowance for Bad Debt";#N/A,#N/A,FALSE,"C-4 AR Subsequent Cash Receipt";#N/A,#N/A,FALSE,"C-5 Receivable Write Off";#N/A,#N/A,FALSE,"C-6 Receivable Recoveries";#N/A,#N/A,FALSE,"C-7 AR Confirmation Analysis";#N/A,#N/A,FALSE,"C-8 AR-Review of Credit Memos";#N/A,#N/A,FALSE,"C-9 AR Confirmation Reconc.";#N/A,#N/A,FALSE,"C-10 Confirmation Control Sheet";#N/A,#N/A,FALSE,"C-11 Confirmation Statistics";#N/A,#N/A,FALSE,"F-1 Inventory Price Test-RM";#N/A,#N/A,FALSE,"F-2 Inventory-Test Count";#N/A,#N/A,FALSE,"G-1 Prepaid Expenses-Other";#N/A,#N/A,FALSE,"G-2 Prepaid Property Taxes";#N/A,#N/A,FALSE,"G-3 Prepaid Insurance ";#N/A,#N/A,FALSE,"H-1 Notes Receivable";#N/A,#N/A,FALSE,"M-1 Property and Equipment";#N/A,#N/A,FALSE,"M-2 Asset Additions";#N/A,#N/A,FALSE,"M-3 Property Disposals";#N/A,#N/A,FALSE,"T-1 Intangibles";#N/A,#N/A,FALSE,"CC-1 Accounts Payable";#N/A,#N/A,FALSE,"CC-2 Search for Unrecorded Liab";#N/A,#N/A,FALSE,"EE-1 Othr Acts. Pbl &amp; Accr. Exp";#N/A,#N/A,FALSE,"FF-1 Payroll Taxes";#N/A,#N/A,FALSE,"HH-1 Employee Benefit Plans";#N/A,#N/A,FALSE,"JJ-1 Reg. Tax";#N/A,#N/A,FALSE,"JJ-2 Tax Jnl. Entry";#N/A,#N/A,FALSE,"JJ-3 Alt Min. Tax";#N/A,#N/A,FALSE,"JJ-4 Tax Checklist";#N/A,#N/A,FALSE,"KK-1 Def. Tax";#N/A,#N/A,FALSE,"KK-2 Rate Recon.";#N/A,#N/A,FALSE,"MM-1 Long Term Debt";#N/A,#N/A,FALSE,"NN-1 Capital Leases";#N/A,#N/A,FALSE,"TT-1 Officers' Life Insurance";#N/A,#N/A,FALSE,"WW-1 Stockholders' Equity";#N/A,#N/A,FALSE,"0400-1 Professional Services";#N/A,#N/A,FALSE,"0400-2 Taxes &amp; Licenses";#N/A,#N/A,FALSE,"0400-3 Repairs &amp; Maint.";#N/A,#N/A,FALSE,"0400-4 Officers Salaries";#N/A,#N/A,FALSE,"0400-5 Officers' Life Insurance";#N/A,#N/A,FALSE,"0400-6 Payroll Test";#N/A,#N/A,FALSE,"0400-7 Donations";#N/A,#N/A,FALSE,"0600-1 Other Income (Expense)";#N/A,#N/A,FALSE,"0700 Interest Expense";#N/A,#N/A,FALSE,"0700-1 Summary of Interest Earn";#N/A,#N/A,FALSE,"0800-2 Income Tax Provision";#N/A,#N/A,FALSE,"0800-3 Income Tax Provision H&amp;L"}</definedName>
    <definedName name="wrn.All._.Worksheets.">{#N/A,#N/A,TRUE,"Cover Page";#N/A,#N/A,TRUE,"Summary Stats Annual";#N/A,#N/A,TRUE,"Unit Economics";#N/A,#N/A,TRUE,"Balance Sheet Annual";#N/A,#N/A,TRUE,"Cash Flow Annual";#N/A,#N/A,TRUE,"Income Statement Annual";#N/A,#N/A,TRUE,"CAPEX Annual";#N/A,#N/A,TRUE,"Headcount Summary Annual";#N/A,#N/A,TRUE,"Customer Build up";#N/A,#N/A,TRUE,"Cash Call";#N/A,#N/A,TRUE,"Summary Stats Month";#N/A,#N/A,TRUE,"Balance Sheet Month";#N/A,#N/A,TRUE,"Cash Flow Month";#N/A,#N/A,TRUE,"Income Statement Month";#N/A,#N/A,TRUE,"CAPEX Month";#N/A,#N/A,TRUE,"Headcount Summary Month";#N/A,#N/A,TRUE,"Assumptions";#N/A,#N/A,TRUE,"Headcount Inputs";#N/A,#N/A,TRUE,"Revenue &amp; Direct Expense";#N/A,#N/A,TRUE,"Indirect Expense";#N/A,#N/A,TRUE,"Markets";#N/A,#N/A,TRUE,"Colocation";#N/A,#N/A,TRUE,"Demographics";#N/A,#N/A,TRUE,"ILEC Rates";#N/A,#N/A,TRUE,"Amortization"}</definedName>
    <definedName name="wrn.All._1">#REF!</definedName>
    <definedName name="wrn.ALL._1_1">{"CS",#N/A,FALSE,"STATS";"Inc",#N/A,FALSE,"PLAN";"CASH F",#N/A,FALSE,"PLAN";"Bal S",#N/A,FALSE,"BALANCE SHEET";"Subs",#N/A,FALSE,"PLAN";"Dep",#N/A,FALSE,"PLAN";"Debt",#N/A,FALSE,"PLAN";"Sales",#N/A,FALSE,"PLAN";"FA",#N/A,FALSE,"PLAN";"Rev",#N/A,FALSE,"PLAN";"Exp",#N/A,FALSE,"PLAN"}</definedName>
    <definedName name="wrn.ALL._1_2">{"CS",#N/A,FALSE,"STATS";"Inc",#N/A,FALSE,"PLAN";"CASH F",#N/A,FALSE,"PLAN";"Bal S",#N/A,FALSE,"BALANCE SHEET";"Subs",#N/A,FALSE,"PLAN";"Dep",#N/A,FALSE,"PLAN";"Debt",#N/A,FALSE,"PLAN";"Sales",#N/A,FALSE,"PLAN";"FA",#N/A,FALSE,"PLAN";"Rev",#N/A,FALSE,"PLAN";"Exp",#N/A,FALSE,"PLAN"}</definedName>
    <definedName name="wrn.ALL._1_3">{"CS",#N/A,FALSE,"STATS";"Inc",#N/A,FALSE,"PLAN";"CASH F",#N/A,FALSE,"PLAN";"Bal S",#N/A,FALSE,"BALANCE SHEET";"Subs",#N/A,FALSE,"PLAN";"Dep",#N/A,FALSE,"PLAN";"Debt",#N/A,FALSE,"PLAN";"Sales",#N/A,FALSE,"PLAN";"FA",#N/A,FALSE,"PLAN";"Rev",#N/A,FALSE,"PLAN";"Exp",#N/A,FALSE,"PLAN"}</definedName>
    <definedName name="wrn.ALL._1_4">{"CS",#N/A,FALSE,"STATS";"Inc",#N/A,FALSE,"PLAN";"CASH F",#N/A,FALSE,"PLAN";"Bal S",#N/A,FALSE,"BALANCE SHEET";"Subs",#N/A,FALSE,"PLAN";"Dep",#N/A,FALSE,"PLAN";"Debt",#N/A,FALSE,"PLAN";"Sales",#N/A,FALSE,"PLAN";"FA",#N/A,FALSE,"PLAN";"Rev",#N/A,FALSE,"PLAN";"Exp",#N/A,FALSE,"PLAN"}</definedName>
    <definedName name="wrn.ALL._1_5">{"CS",#N/A,FALSE,"STATS";"Inc",#N/A,FALSE,"PLAN";"CASH F",#N/A,FALSE,"PLAN";"Bal S",#N/A,FALSE,"BALANCE SHEET";"Subs",#N/A,FALSE,"PLAN";"Dep",#N/A,FALSE,"PLAN";"Debt",#N/A,FALSE,"PLAN";"Sales",#N/A,FALSE,"PLAN";"FA",#N/A,FALSE,"PLAN";"Rev",#N/A,FALSE,"PLAN";"Exp",#N/A,FALSE,"PLAN"}</definedName>
    <definedName name="wrn.ALL._2">#REF!</definedName>
    <definedName name="wrn.ALL._2_1">{"CS",#N/A,FALSE,"STATS";"Inc",#N/A,FALSE,"PLAN";"CASH F",#N/A,FALSE,"PLAN";"Bal S",#N/A,FALSE,"BALANCE SHEET";"Subs",#N/A,FALSE,"PLAN";"Dep",#N/A,FALSE,"PLAN";"Debt",#N/A,FALSE,"PLAN";"Sales",#N/A,FALSE,"PLAN";"FA",#N/A,FALSE,"PLAN";"Rev",#N/A,FALSE,"PLAN";"Exp",#N/A,FALSE,"PLAN"}</definedName>
    <definedName name="wrn.ALL._2_2">{"CS",#N/A,FALSE,"STATS";"Inc",#N/A,FALSE,"PLAN";"CASH F",#N/A,FALSE,"PLAN";"Bal S",#N/A,FALSE,"BALANCE SHEET";"Subs",#N/A,FALSE,"PLAN";"Dep",#N/A,FALSE,"PLAN";"Debt",#N/A,FALSE,"PLAN";"Sales",#N/A,FALSE,"PLAN";"FA",#N/A,FALSE,"PLAN";"Rev",#N/A,FALSE,"PLAN";"Exp",#N/A,FALSE,"PLAN"}</definedName>
    <definedName name="wrn.ALL._2_3">{"CS",#N/A,FALSE,"STATS";"Inc",#N/A,FALSE,"PLAN";"CASH F",#N/A,FALSE,"PLAN";"Bal S",#N/A,FALSE,"BALANCE SHEET";"Subs",#N/A,FALSE,"PLAN";"Dep",#N/A,FALSE,"PLAN";"Debt",#N/A,FALSE,"PLAN";"Sales",#N/A,FALSE,"PLAN";"FA",#N/A,FALSE,"PLAN";"Rev",#N/A,FALSE,"PLAN";"Exp",#N/A,FALSE,"PLAN"}</definedName>
    <definedName name="wrn.ALL._2_4">{"CS",#N/A,FALSE,"STATS";"Inc",#N/A,FALSE,"PLAN";"CASH F",#N/A,FALSE,"PLAN";"Bal S",#N/A,FALSE,"BALANCE SHEET";"Subs",#N/A,FALSE,"PLAN";"Dep",#N/A,FALSE,"PLAN";"Debt",#N/A,FALSE,"PLAN";"Sales",#N/A,FALSE,"PLAN";"FA",#N/A,FALSE,"PLAN";"Rev",#N/A,FALSE,"PLAN";"Exp",#N/A,FALSE,"PLAN"}</definedName>
    <definedName name="wrn.ALL._2_5">{"CS",#N/A,FALSE,"STATS";"Inc",#N/A,FALSE,"PLAN";"CASH F",#N/A,FALSE,"PLAN";"Bal S",#N/A,FALSE,"BALANCE SHEET";"Subs",#N/A,FALSE,"PLAN";"Dep",#N/A,FALSE,"PLAN";"Debt",#N/A,FALSE,"PLAN";"Sales",#N/A,FALSE,"PLAN";"FA",#N/A,FALSE,"PLAN";"Rev",#N/A,FALSE,"PLAN";"Exp",#N/A,FALSE,"PLAN"}</definedName>
    <definedName name="wrn.ALL._3">{"CS",#N/A,FALSE,"STATS";"Inc",#N/A,FALSE,"PLAN";"CASH F",#N/A,FALSE,"PLAN";"Bal S",#N/A,FALSE,"BALANCE SHEET";"Subs",#N/A,FALSE,"PLAN";"Dep",#N/A,FALSE,"PLAN";"Debt",#N/A,FALSE,"PLAN";"Sales",#N/A,FALSE,"PLAN";"FA",#N/A,FALSE,"PLAN";"Rev",#N/A,FALSE,"PLAN";"Exp",#N/A,FALSE,"PLAN"}</definedName>
    <definedName name="wrn.ALL._3_1">{"CS",#N/A,FALSE,"STATS";"Inc",#N/A,FALSE,"PLAN";"CASH F",#N/A,FALSE,"PLAN";"Bal S",#N/A,FALSE,"BALANCE SHEET";"Subs",#N/A,FALSE,"PLAN";"Dep",#N/A,FALSE,"PLAN";"Debt",#N/A,FALSE,"PLAN";"Sales",#N/A,FALSE,"PLAN";"FA",#N/A,FALSE,"PLAN";"Rev",#N/A,FALSE,"PLAN";"Exp",#N/A,FALSE,"PLAN"}</definedName>
    <definedName name="wrn.ALL._3_2">{"CS",#N/A,FALSE,"STATS";"Inc",#N/A,FALSE,"PLAN";"CASH F",#N/A,FALSE,"PLAN";"Bal S",#N/A,FALSE,"BALANCE SHEET";"Subs",#N/A,FALSE,"PLAN";"Dep",#N/A,FALSE,"PLAN";"Debt",#N/A,FALSE,"PLAN";"Sales",#N/A,FALSE,"PLAN";"FA",#N/A,FALSE,"PLAN";"Rev",#N/A,FALSE,"PLAN";"Exp",#N/A,FALSE,"PLAN"}</definedName>
    <definedName name="wrn.ALL._3_3">{"CS",#N/A,FALSE,"STATS";"Inc",#N/A,FALSE,"PLAN";"CASH F",#N/A,FALSE,"PLAN";"Bal S",#N/A,FALSE,"BALANCE SHEET";"Subs",#N/A,FALSE,"PLAN";"Dep",#N/A,FALSE,"PLAN";"Debt",#N/A,FALSE,"PLAN";"Sales",#N/A,FALSE,"PLAN";"FA",#N/A,FALSE,"PLAN";"Rev",#N/A,FALSE,"PLAN";"Exp",#N/A,FALSE,"PLAN"}</definedName>
    <definedName name="wrn.ALL._3_4">{"CS",#N/A,FALSE,"STATS";"Inc",#N/A,FALSE,"PLAN";"CASH F",#N/A,FALSE,"PLAN";"Bal S",#N/A,FALSE,"BALANCE SHEET";"Subs",#N/A,FALSE,"PLAN";"Dep",#N/A,FALSE,"PLAN";"Debt",#N/A,FALSE,"PLAN";"Sales",#N/A,FALSE,"PLAN";"FA",#N/A,FALSE,"PLAN";"Rev",#N/A,FALSE,"PLAN";"Exp",#N/A,FALSE,"PLAN"}</definedName>
    <definedName name="wrn.ALL._3_5">{"CS",#N/A,FALSE,"STATS";"Inc",#N/A,FALSE,"PLAN";"CASH F",#N/A,FALSE,"PLAN";"Bal S",#N/A,FALSE,"BALANCE SHEET";"Subs",#N/A,FALSE,"PLAN";"Dep",#N/A,FALSE,"PLAN";"Debt",#N/A,FALSE,"PLAN";"Sales",#N/A,FALSE,"PLAN";"FA",#N/A,FALSE,"PLAN";"Rev",#N/A,FALSE,"PLAN";"Exp",#N/A,FALSE,"PLAN"}</definedName>
    <definedName name="wrn.ALL._4">{"CS",#N/A,FALSE,"STATS";"Inc",#N/A,FALSE,"PLAN";"CASH F",#N/A,FALSE,"PLAN";"Bal S",#N/A,FALSE,"BALANCE SHEET";"Subs",#N/A,FALSE,"PLAN";"Dep",#N/A,FALSE,"PLAN";"Debt",#N/A,FALSE,"PLAN";"Sales",#N/A,FALSE,"PLAN";"FA",#N/A,FALSE,"PLAN";"Rev",#N/A,FALSE,"PLAN";"Exp",#N/A,FALSE,"PLAN"}</definedName>
    <definedName name="wrn.ALL._4_1">{"CS",#N/A,FALSE,"STATS";"Inc",#N/A,FALSE,"PLAN";"CASH F",#N/A,FALSE,"PLAN";"Bal S",#N/A,FALSE,"BALANCE SHEET";"Subs",#N/A,FALSE,"PLAN";"Dep",#N/A,FALSE,"PLAN";"Debt",#N/A,FALSE,"PLAN";"Sales",#N/A,FALSE,"PLAN";"FA",#N/A,FALSE,"PLAN";"Rev",#N/A,FALSE,"PLAN";"Exp",#N/A,FALSE,"PLAN"}</definedName>
    <definedName name="wrn.ALL._4_2">{"CS",#N/A,FALSE,"STATS";"Inc",#N/A,FALSE,"PLAN";"CASH F",#N/A,FALSE,"PLAN";"Bal S",#N/A,FALSE,"BALANCE SHEET";"Subs",#N/A,FALSE,"PLAN";"Dep",#N/A,FALSE,"PLAN";"Debt",#N/A,FALSE,"PLAN";"Sales",#N/A,FALSE,"PLAN";"FA",#N/A,FALSE,"PLAN";"Rev",#N/A,FALSE,"PLAN";"Exp",#N/A,FALSE,"PLAN"}</definedName>
    <definedName name="wrn.ALL._4_3">{"CS",#N/A,FALSE,"STATS";"Inc",#N/A,FALSE,"PLAN";"CASH F",#N/A,FALSE,"PLAN";"Bal S",#N/A,FALSE,"BALANCE SHEET";"Subs",#N/A,FALSE,"PLAN";"Dep",#N/A,FALSE,"PLAN";"Debt",#N/A,FALSE,"PLAN";"Sales",#N/A,FALSE,"PLAN";"FA",#N/A,FALSE,"PLAN";"Rev",#N/A,FALSE,"PLAN";"Exp",#N/A,FALSE,"PLAN"}</definedName>
    <definedName name="wrn.ALL._4_4">{"CS",#N/A,FALSE,"STATS";"Inc",#N/A,FALSE,"PLAN";"CASH F",#N/A,FALSE,"PLAN";"Bal S",#N/A,FALSE,"BALANCE SHEET";"Subs",#N/A,FALSE,"PLAN";"Dep",#N/A,FALSE,"PLAN";"Debt",#N/A,FALSE,"PLAN";"Sales",#N/A,FALSE,"PLAN";"FA",#N/A,FALSE,"PLAN";"Rev",#N/A,FALSE,"PLAN";"Exp",#N/A,FALSE,"PLAN"}</definedName>
    <definedName name="wrn.ALL._4_5">{"CS",#N/A,FALSE,"STATS";"Inc",#N/A,FALSE,"PLAN";"CASH F",#N/A,FALSE,"PLAN";"Bal S",#N/A,FALSE,"BALANCE SHEET";"Subs",#N/A,FALSE,"PLAN";"Dep",#N/A,FALSE,"PLAN";"Debt",#N/A,FALSE,"PLAN";"Sales",#N/A,FALSE,"PLAN";"FA",#N/A,FALSE,"PLAN";"Rev",#N/A,FALSE,"PLAN";"Exp",#N/A,FALSE,"PLAN"}</definedName>
    <definedName name="wrn.ALL._5">{"CS",#N/A,FALSE,"STATS";"Inc",#N/A,FALSE,"PLAN";"CASH F",#N/A,FALSE,"PLAN";"Bal S",#N/A,FALSE,"BALANCE SHEET";"Subs",#N/A,FALSE,"PLAN";"Dep",#N/A,FALSE,"PLAN";"Debt",#N/A,FALSE,"PLAN";"Sales",#N/A,FALSE,"PLAN";"FA",#N/A,FALSE,"PLAN";"Rev",#N/A,FALSE,"PLAN";"Exp",#N/A,FALSE,"PLAN"}</definedName>
    <definedName name="wrn.ALL._5_1">{"CS",#N/A,FALSE,"STATS";"Inc",#N/A,FALSE,"PLAN";"CASH F",#N/A,FALSE,"PLAN";"Bal S",#N/A,FALSE,"BALANCE SHEET";"Subs",#N/A,FALSE,"PLAN";"Dep",#N/A,FALSE,"PLAN";"Debt",#N/A,FALSE,"PLAN";"Sales",#N/A,FALSE,"PLAN";"FA",#N/A,FALSE,"PLAN";"Rev",#N/A,FALSE,"PLAN";"Exp",#N/A,FALSE,"PLAN"}</definedName>
    <definedName name="wrn.ALL._5_2">{"CS",#N/A,FALSE,"STATS";"Inc",#N/A,FALSE,"PLAN";"CASH F",#N/A,FALSE,"PLAN";"Bal S",#N/A,FALSE,"BALANCE SHEET";"Subs",#N/A,FALSE,"PLAN";"Dep",#N/A,FALSE,"PLAN";"Debt",#N/A,FALSE,"PLAN";"Sales",#N/A,FALSE,"PLAN";"FA",#N/A,FALSE,"PLAN";"Rev",#N/A,FALSE,"PLAN";"Exp",#N/A,FALSE,"PLAN"}</definedName>
    <definedName name="wrn.ALL._5_3">{"CS",#N/A,FALSE,"STATS";"Inc",#N/A,FALSE,"PLAN";"CASH F",#N/A,FALSE,"PLAN";"Bal S",#N/A,FALSE,"BALANCE SHEET";"Subs",#N/A,FALSE,"PLAN";"Dep",#N/A,FALSE,"PLAN";"Debt",#N/A,FALSE,"PLAN";"Sales",#N/A,FALSE,"PLAN";"FA",#N/A,FALSE,"PLAN";"Rev",#N/A,FALSE,"PLAN";"Exp",#N/A,FALSE,"PLAN"}</definedName>
    <definedName name="wrn.ALL._5_4">{"CS",#N/A,FALSE,"STATS";"Inc",#N/A,FALSE,"PLAN";"CASH F",#N/A,FALSE,"PLAN";"Bal S",#N/A,FALSE,"BALANCE SHEET";"Subs",#N/A,FALSE,"PLAN";"Dep",#N/A,FALSE,"PLAN";"Debt",#N/A,FALSE,"PLAN";"Sales",#N/A,FALSE,"PLAN";"FA",#N/A,FALSE,"PLAN";"Rev",#N/A,FALSE,"PLAN";"Exp",#N/A,FALSE,"PLAN"}</definedName>
    <definedName name="wrn.ALL._5_5">{"CS",#N/A,FALSE,"STATS";"Inc",#N/A,FALSE,"PLAN";"CASH F",#N/A,FALSE,"PLAN";"Bal S",#N/A,FALSE,"BALANCE SHEET";"Subs",#N/A,FALSE,"PLAN";"Dep",#N/A,FALSE,"PLAN";"Debt",#N/A,FALSE,"PLAN";"Sales",#N/A,FALSE,"PLAN";"FA",#N/A,FALSE,"PLAN";"Rev",#N/A,FALSE,"PLAN";"Exp",#N/A,FALSE,"PLAN"}</definedName>
    <definedName name="wrn.all.1">{#N/A,#N/A,TRUE,"HarryGam-Ass";#N/A,#N/A,TRUE,"HarryGam-BS";#N/A,#N/A,TRUE,"HarryGam-IS";#N/A,#N/A,TRUE,"HarryGam-CF";#N/A,#N/A,TRUE,"HarryGam-CapEx";#N/A,#N/A,TRUE,"HarryGam-Int";#N/A,#N/A,TRUE,"HarryGam-Debt";#N/A,#N/A,TRUE,"HarryGam-Val";#N/A,#N/A,TRUE,"HarryGam-Mult Val";#N/A,#N/A,TRUE,"HarryGam-Credit"}</definedName>
    <definedName name="wrn.All.1_1">{#N/A,#N/A,FALSE,"Naming &amp; Assumptions";#N/A,#N/A,FALSE,"Summary";#N/A,#N/A,FALSE,"Equity Summary";#N/A,#N/A,FALSE,"Price Summary";#N/A,#N/A,FALSE,"DCF";#N/A,#N/A,FALSE,"IRR";#N/A,#N/A,FALSE,"Ratios";#N/A,#N/A,FALSE,"Debt Paydown";#N/A,#N/A,FALSE,"JAII Amort. Schedule";#N/A,#N/A,FALSE,"JAII Assumptions";#N/A,#N/A,FALSE,"JAII Income";#N/A,#N/A,FALSE,"JAII Balance";#N/A,#N/A,FALSE,"JAII Cashflow";#N/A,#N/A,FALSE,"JAC";#N/A,#N/A,FALSE,"JAC Buildup";#N/A,#N/A,FALSE,"JAC%";#N/A,#N/A,FALSE,"Bostrom";#N/A,#N/A,FALSE,"Fabco";#N/A,#N/A,FALSE,"Brillion";#N/A,#N/A,FALSE,"Gunite";#N/A,#N/A,FALSE,"Interco";#N/A,#N/A,FALSE,"JAIX"}</definedName>
    <definedName name="wrn.All.1_2">{#N/A,#N/A,FALSE,"Naming &amp; Assumptions";#N/A,#N/A,FALSE,"Summary";#N/A,#N/A,FALSE,"Equity Summary";#N/A,#N/A,FALSE,"Price Summary";#N/A,#N/A,FALSE,"DCF";#N/A,#N/A,FALSE,"IRR";#N/A,#N/A,FALSE,"Ratios";#N/A,#N/A,FALSE,"Debt Paydown";#N/A,#N/A,FALSE,"JAII Amort. Schedule";#N/A,#N/A,FALSE,"JAII Assumptions";#N/A,#N/A,FALSE,"JAII Income";#N/A,#N/A,FALSE,"JAII Balance";#N/A,#N/A,FALSE,"JAII Cashflow";#N/A,#N/A,FALSE,"JAC";#N/A,#N/A,FALSE,"JAC Buildup";#N/A,#N/A,FALSE,"JAC%";#N/A,#N/A,FALSE,"Bostrom";#N/A,#N/A,FALSE,"Fabco";#N/A,#N/A,FALSE,"Brillion";#N/A,#N/A,FALSE,"Gunite";#N/A,#N/A,FALSE,"Interco";#N/A,#N/A,FALSE,"JAIX"}</definedName>
    <definedName name="wrn.all.2">#REF!</definedName>
    <definedName name="wrn.All.2_1">{#N/A,#N/A,FALSE,"Naming &amp; Assumptions";#N/A,#N/A,FALSE,"Summary";#N/A,#N/A,FALSE,"Equity Summary";#N/A,#N/A,FALSE,"Price Summary";#N/A,#N/A,FALSE,"DCF";#N/A,#N/A,FALSE,"IRR";#N/A,#N/A,FALSE,"Ratios";#N/A,#N/A,FALSE,"Debt Paydown";#N/A,#N/A,FALSE,"JAII Amort. Schedule";#N/A,#N/A,FALSE,"JAII Assumptions";#N/A,#N/A,FALSE,"JAII Income";#N/A,#N/A,FALSE,"JAII Balance";#N/A,#N/A,FALSE,"JAII Cashflow";#N/A,#N/A,FALSE,"JAC";#N/A,#N/A,FALSE,"JAC Buildup";#N/A,#N/A,FALSE,"JAC%";#N/A,#N/A,FALSE,"Bostrom";#N/A,#N/A,FALSE,"Fabco";#N/A,#N/A,FALSE,"Brillion";#N/A,#N/A,FALSE,"Gunite";#N/A,#N/A,FALSE,"Interco";#N/A,#N/A,FALSE,"JAIX"}</definedName>
    <definedName name="wrn.All.2_2">{#N/A,#N/A,FALSE,"Naming &amp; Assumptions";#N/A,#N/A,FALSE,"Summary";#N/A,#N/A,FALSE,"Equity Summary";#N/A,#N/A,FALSE,"Price Summary";#N/A,#N/A,FALSE,"DCF";#N/A,#N/A,FALSE,"IRR";#N/A,#N/A,FALSE,"Ratios";#N/A,#N/A,FALSE,"Debt Paydown";#N/A,#N/A,FALSE,"JAII Amort. Schedule";#N/A,#N/A,FALSE,"JAII Assumptions";#N/A,#N/A,FALSE,"JAII Income";#N/A,#N/A,FALSE,"JAII Balance";#N/A,#N/A,FALSE,"JAII Cashflow";#N/A,#N/A,FALSE,"JAC";#N/A,#N/A,FALSE,"JAC Buildup";#N/A,#N/A,FALSE,"JAC%";#N/A,#N/A,FALSE,"Bostrom";#N/A,#N/A,FALSE,"Fabco";#N/A,#N/A,FALSE,"Brillion";#N/A,#N/A,FALSE,"Gunite";#N/A,#N/A,FALSE,"Interco";#N/A,#N/A,FALSE,"JAIX"}</definedName>
    <definedName name="wrn.all.3">{#N/A,#N/A,FALSE,"Naming &amp; Assumptions";#N/A,#N/A,FALSE,"Summary";#N/A,#N/A,FALSE,"Equity Summary";#N/A,#N/A,FALSE,"Price Summary";#N/A,#N/A,FALSE,"DCF";#N/A,#N/A,FALSE,"IRR";#N/A,#N/A,FALSE,"Ratios";#N/A,#N/A,FALSE,"Debt Paydown";#N/A,#N/A,FALSE,"JAII Amort. Schedule";#N/A,#N/A,FALSE,"JAII Assumptions";#N/A,#N/A,FALSE,"JAII Income";#N/A,#N/A,FALSE,"JAII Balance";#N/A,#N/A,FALSE,"JAII Cashflow";#N/A,#N/A,FALSE,"JAC";#N/A,#N/A,FALSE,"JAC Buildup";#N/A,#N/A,FALSE,"JAC%";#N/A,#N/A,FALSE,"Bostrom";#N/A,#N/A,FALSE,"Fabco";#N/A,#N/A,FALSE,"Brillion";#N/A,#N/A,FALSE,"Gunite";#N/A,#N/A,FALSE,"Interco";#N/A,#N/A,FALSE,"JAIX"}</definedName>
    <definedName name="wrn.all.3_1">{#N/A,#N/A,FALSE,"Naming &amp; Assumptions";#N/A,#N/A,FALSE,"Summary";#N/A,#N/A,FALSE,"Equity Summary";#N/A,#N/A,FALSE,"Price Summary";#N/A,#N/A,FALSE,"DCF";#N/A,#N/A,FALSE,"IRR";#N/A,#N/A,FALSE,"Ratios";#N/A,#N/A,FALSE,"Debt Paydown";#N/A,#N/A,FALSE,"JAII Amort. Schedule";#N/A,#N/A,FALSE,"JAII Assumptions";#N/A,#N/A,FALSE,"JAII Income";#N/A,#N/A,FALSE,"JAII Balance";#N/A,#N/A,FALSE,"JAII Cashflow";#N/A,#N/A,FALSE,"JAC";#N/A,#N/A,FALSE,"JAC Buildup";#N/A,#N/A,FALSE,"JAC%";#N/A,#N/A,FALSE,"Bostrom";#N/A,#N/A,FALSE,"Fabco";#N/A,#N/A,FALSE,"Brillion";#N/A,#N/A,FALSE,"Gunite";#N/A,#N/A,FALSE,"Interco";#N/A,#N/A,FALSE,"JAIX"}</definedName>
    <definedName name="wrn.all.3_2">{#N/A,#N/A,FALSE,"Naming &amp; Assumptions";#N/A,#N/A,FALSE,"Summary";#N/A,#N/A,FALSE,"Equity Summary";#N/A,#N/A,FALSE,"Price Summary";#N/A,#N/A,FALSE,"DCF";#N/A,#N/A,FALSE,"IRR";#N/A,#N/A,FALSE,"Ratios";#N/A,#N/A,FALSE,"Debt Paydown";#N/A,#N/A,FALSE,"JAII Amort. Schedule";#N/A,#N/A,FALSE,"JAII Assumptions";#N/A,#N/A,FALSE,"JAII Income";#N/A,#N/A,FALSE,"JAII Balance";#N/A,#N/A,FALSE,"JAII Cashflow";#N/A,#N/A,FALSE,"JAC";#N/A,#N/A,FALSE,"JAC Buildup";#N/A,#N/A,FALSE,"JAC%";#N/A,#N/A,FALSE,"Bostrom";#N/A,#N/A,FALSE,"Fabco";#N/A,#N/A,FALSE,"Brillion";#N/A,#N/A,FALSE,"Gunite";#N/A,#N/A,FALSE,"Interco";#N/A,#N/A,FALSE,"JAIX"}</definedName>
    <definedName name="wrn.all.c">{#N/A,#N/A,FALSE,"INPUTS";#N/A,#N/A,FALSE,"PROFORMA BSHEET";#N/A,#N/A,FALSE,"COMBINED";#N/A,#N/A,FALSE,"ACQUIROR";#N/A,#N/A,FALSE,"TARGET 1";#N/A,#N/A,FALSE,"TARGET 2";#N/A,#N/A,FALSE,"HIGH YIELD";#N/A,#N/A,FALSE,"OVERFUND"}</definedName>
    <definedName name="wrn.All.new">{#N/A,#N/A,TRUE,"HarryGam-Ass";#N/A,#N/A,TRUE,"HarryGam-BS";#N/A,#N/A,TRUE,"HarryGam-IS";#N/A,#N/A,TRUE,"HarryGam-CF";#N/A,#N/A,TRUE,"HarryGam-CapEx";#N/A,#N/A,TRUE,"HarryGam-Int";#N/A,#N/A,TRUE,"HarryGam-Debt";#N/A,#N/A,TRUE,"HarryGam-Val";#N/A,#N/A,TRUE,"HarryGam-Mult Val";#N/A,#N/A,TRUE,"HarryGam-Credit"}</definedName>
    <definedName name="wrn.All_charts.">{"chart_ar_stats",#N/A,FALSE,"AR Chart1";"chart_percent_AR_past_due",#N/A,FALSE,"AR Chart2";"chart_ap_trends_only",#N/A,FALSE,"AP Chart"}</definedName>
    <definedName name="wrn.All_Models.">{#N/A,#N/A,FALSE,"Summary";#N/A,#N/A,FALSE,"Projections";#N/A,#N/A,FALSE,"Mkt Mults";#N/A,#N/A,FALSE,"DCF";#N/A,#N/A,FALSE,"Accr Dil";#N/A,#N/A,FALSE,"PIC LBO";#N/A,#N/A,FALSE,"MULT10_4";#N/A,#N/A,FALSE,"CBI LBO"}</definedName>
    <definedName name="wrn.All_Models._1">#REF!</definedName>
    <definedName name="wrn.All_Models._1_1">{#N/A,#N/A,FALSE,"Summary";#N/A,#N/A,FALSE,"Projections";#N/A,#N/A,FALSE,"Mkt Mults";#N/A,#N/A,FALSE,"DCF";#N/A,#N/A,FALSE,"Accr Dil";#N/A,#N/A,FALSE,"PIC LBO";#N/A,#N/A,FALSE,"MULT10_4";#N/A,#N/A,FALSE,"CBI LBO"}</definedName>
    <definedName name="wrn.All_Models._1_2">{#N/A,#N/A,FALSE,"Summary";#N/A,#N/A,FALSE,"Projections";#N/A,#N/A,FALSE,"Mkt Mults";#N/A,#N/A,FALSE,"DCF";#N/A,#N/A,FALSE,"Accr Dil";#N/A,#N/A,FALSE,"PIC LBO";#N/A,#N/A,FALSE,"MULT10_4";#N/A,#N/A,FALSE,"CBI LBO"}</definedName>
    <definedName name="wrn.All_Models._1_3">{#N/A,#N/A,FALSE,"Summary";#N/A,#N/A,FALSE,"Projections";#N/A,#N/A,FALSE,"Mkt Mults";#N/A,#N/A,FALSE,"DCF";#N/A,#N/A,FALSE,"Accr Dil";#N/A,#N/A,FALSE,"PIC LBO";#N/A,#N/A,FALSE,"MULT10_4";#N/A,#N/A,FALSE,"CBI LBO"}</definedName>
    <definedName name="wrn.All_Models._1_4">{#N/A,#N/A,FALSE,"Summary";#N/A,#N/A,FALSE,"Projections";#N/A,#N/A,FALSE,"Mkt Mults";#N/A,#N/A,FALSE,"DCF";#N/A,#N/A,FALSE,"Accr Dil";#N/A,#N/A,FALSE,"PIC LBO";#N/A,#N/A,FALSE,"MULT10_4";#N/A,#N/A,FALSE,"CBI LBO"}</definedName>
    <definedName name="wrn.All_Models._1_5">{#N/A,#N/A,FALSE,"Summary";#N/A,#N/A,FALSE,"Projections";#N/A,#N/A,FALSE,"Mkt Mults";#N/A,#N/A,FALSE,"DCF";#N/A,#N/A,FALSE,"Accr Dil";#N/A,#N/A,FALSE,"PIC LBO";#N/A,#N/A,FALSE,"MULT10_4";#N/A,#N/A,FALSE,"CBI LBO"}</definedName>
    <definedName name="wrn.All_Models._2">{#N/A,#N/A,FALSE,"Summary";#N/A,#N/A,FALSE,"Projections";#N/A,#N/A,FALSE,"Mkt Mults";#N/A,#N/A,FALSE,"DCF";#N/A,#N/A,FALSE,"Accr Dil";#N/A,#N/A,FALSE,"PIC LBO";#N/A,#N/A,FALSE,"MULT10_4";#N/A,#N/A,FALSE,"CBI LBO"}</definedName>
    <definedName name="wrn.All_Models._2_1">{#N/A,#N/A,FALSE,"Summary";#N/A,#N/A,FALSE,"Projections";#N/A,#N/A,FALSE,"Mkt Mults";#N/A,#N/A,FALSE,"DCF";#N/A,#N/A,FALSE,"Accr Dil";#N/A,#N/A,FALSE,"PIC LBO";#N/A,#N/A,FALSE,"MULT10_4";#N/A,#N/A,FALSE,"CBI LBO"}</definedName>
    <definedName name="wrn.All_Models._2_2">{#N/A,#N/A,FALSE,"Summary";#N/A,#N/A,FALSE,"Projections";#N/A,#N/A,FALSE,"Mkt Mults";#N/A,#N/A,FALSE,"DCF";#N/A,#N/A,FALSE,"Accr Dil";#N/A,#N/A,FALSE,"PIC LBO";#N/A,#N/A,FALSE,"MULT10_4";#N/A,#N/A,FALSE,"CBI LBO"}</definedName>
    <definedName name="wrn.All_Models._2_3">{#N/A,#N/A,FALSE,"Summary";#N/A,#N/A,FALSE,"Projections";#N/A,#N/A,FALSE,"Mkt Mults";#N/A,#N/A,FALSE,"DCF";#N/A,#N/A,FALSE,"Accr Dil";#N/A,#N/A,FALSE,"PIC LBO";#N/A,#N/A,FALSE,"MULT10_4";#N/A,#N/A,FALSE,"CBI LBO"}</definedName>
    <definedName name="wrn.All_Models._2_4">{#N/A,#N/A,FALSE,"Summary";#N/A,#N/A,FALSE,"Projections";#N/A,#N/A,FALSE,"Mkt Mults";#N/A,#N/A,FALSE,"DCF";#N/A,#N/A,FALSE,"Accr Dil";#N/A,#N/A,FALSE,"PIC LBO";#N/A,#N/A,FALSE,"MULT10_4";#N/A,#N/A,FALSE,"CBI LBO"}</definedName>
    <definedName name="wrn.All_Models._2_5">{#N/A,#N/A,FALSE,"Summary";#N/A,#N/A,FALSE,"Projections";#N/A,#N/A,FALSE,"Mkt Mults";#N/A,#N/A,FALSE,"DCF";#N/A,#N/A,FALSE,"Accr Dil";#N/A,#N/A,FALSE,"PIC LBO";#N/A,#N/A,FALSE,"MULT10_4";#N/A,#N/A,FALSE,"CBI LBO"}</definedName>
    <definedName name="wrn.All_Models._3">{#N/A,#N/A,FALSE,"Summary";#N/A,#N/A,FALSE,"Projections";#N/A,#N/A,FALSE,"Mkt Mults";#N/A,#N/A,FALSE,"DCF";#N/A,#N/A,FALSE,"Accr Dil";#N/A,#N/A,FALSE,"PIC LBO";#N/A,#N/A,FALSE,"MULT10_4";#N/A,#N/A,FALSE,"CBI LBO"}</definedName>
    <definedName name="wrn.All_Models._3_1">{#N/A,#N/A,FALSE,"Summary";#N/A,#N/A,FALSE,"Projections";#N/A,#N/A,FALSE,"Mkt Mults";#N/A,#N/A,FALSE,"DCF";#N/A,#N/A,FALSE,"Accr Dil";#N/A,#N/A,FALSE,"PIC LBO";#N/A,#N/A,FALSE,"MULT10_4";#N/A,#N/A,FALSE,"CBI LBO"}</definedName>
    <definedName name="wrn.All_Models._3_2">{#N/A,#N/A,FALSE,"Summary";#N/A,#N/A,FALSE,"Projections";#N/A,#N/A,FALSE,"Mkt Mults";#N/A,#N/A,FALSE,"DCF";#N/A,#N/A,FALSE,"Accr Dil";#N/A,#N/A,FALSE,"PIC LBO";#N/A,#N/A,FALSE,"MULT10_4";#N/A,#N/A,FALSE,"CBI LBO"}</definedName>
    <definedName name="wrn.All_Models._3_3">{#N/A,#N/A,FALSE,"Summary";#N/A,#N/A,FALSE,"Projections";#N/A,#N/A,FALSE,"Mkt Mults";#N/A,#N/A,FALSE,"DCF";#N/A,#N/A,FALSE,"Accr Dil";#N/A,#N/A,FALSE,"PIC LBO";#N/A,#N/A,FALSE,"MULT10_4";#N/A,#N/A,FALSE,"CBI LBO"}</definedName>
    <definedName name="wrn.All_Models._3_4">{#N/A,#N/A,FALSE,"Summary";#N/A,#N/A,FALSE,"Projections";#N/A,#N/A,FALSE,"Mkt Mults";#N/A,#N/A,FALSE,"DCF";#N/A,#N/A,FALSE,"Accr Dil";#N/A,#N/A,FALSE,"PIC LBO";#N/A,#N/A,FALSE,"MULT10_4";#N/A,#N/A,FALSE,"CBI LBO"}</definedName>
    <definedName name="wrn.All_Models._3_5">{#N/A,#N/A,FALSE,"Summary";#N/A,#N/A,FALSE,"Projections";#N/A,#N/A,FALSE,"Mkt Mults";#N/A,#N/A,FALSE,"DCF";#N/A,#N/A,FALSE,"Accr Dil";#N/A,#N/A,FALSE,"PIC LBO";#N/A,#N/A,FALSE,"MULT10_4";#N/A,#N/A,FALSE,"CBI LBO"}</definedName>
    <definedName name="wrn.All_Models._4">{#N/A,#N/A,FALSE,"Summary";#N/A,#N/A,FALSE,"Projections";#N/A,#N/A,FALSE,"Mkt Mults";#N/A,#N/A,FALSE,"DCF";#N/A,#N/A,FALSE,"Accr Dil";#N/A,#N/A,FALSE,"PIC LBO";#N/A,#N/A,FALSE,"MULT10_4";#N/A,#N/A,FALSE,"CBI LBO"}</definedName>
    <definedName name="wrn.All_Models._4_1">{#N/A,#N/A,FALSE,"Summary";#N/A,#N/A,FALSE,"Projections";#N/A,#N/A,FALSE,"Mkt Mults";#N/A,#N/A,FALSE,"DCF";#N/A,#N/A,FALSE,"Accr Dil";#N/A,#N/A,FALSE,"PIC LBO";#N/A,#N/A,FALSE,"MULT10_4";#N/A,#N/A,FALSE,"CBI LBO"}</definedName>
    <definedName name="wrn.All_Models._4_2">{#N/A,#N/A,FALSE,"Summary";#N/A,#N/A,FALSE,"Projections";#N/A,#N/A,FALSE,"Mkt Mults";#N/A,#N/A,FALSE,"DCF";#N/A,#N/A,FALSE,"Accr Dil";#N/A,#N/A,FALSE,"PIC LBO";#N/A,#N/A,FALSE,"MULT10_4";#N/A,#N/A,FALSE,"CBI LBO"}</definedName>
    <definedName name="wrn.All_Models._4_3">{#N/A,#N/A,FALSE,"Summary";#N/A,#N/A,FALSE,"Projections";#N/A,#N/A,FALSE,"Mkt Mults";#N/A,#N/A,FALSE,"DCF";#N/A,#N/A,FALSE,"Accr Dil";#N/A,#N/A,FALSE,"PIC LBO";#N/A,#N/A,FALSE,"MULT10_4";#N/A,#N/A,FALSE,"CBI LBO"}</definedName>
    <definedName name="wrn.All_Models._4_4">{#N/A,#N/A,FALSE,"Summary";#N/A,#N/A,FALSE,"Projections";#N/A,#N/A,FALSE,"Mkt Mults";#N/A,#N/A,FALSE,"DCF";#N/A,#N/A,FALSE,"Accr Dil";#N/A,#N/A,FALSE,"PIC LBO";#N/A,#N/A,FALSE,"MULT10_4";#N/A,#N/A,FALSE,"CBI LBO"}</definedName>
    <definedName name="wrn.All_Models._4_5">{#N/A,#N/A,FALSE,"Summary";#N/A,#N/A,FALSE,"Projections";#N/A,#N/A,FALSE,"Mkt Mults";#N/A,#N/A,FALSE,"DCF";#N/A,#N/A,FALSE,"Accr Dil";#N/A,#N/A,FALSE,"PIC LBO";#N/A,#N/A,FALSE,"MULT10_4";#N/A,#N/A,FALSE,"CBI LBO"}</definedName>
    <definedName name="wrn.All_Models._5">{#N/A,#N/A,FALSE,"Summary";#N/A,#N/A,FALSE,"Projections";#N/A,#N/A,FALSE,"Mkt Mults";#N/A,#N/A,FALSE,"DCF";#N/A,#N/A,FALSE,"Accr Dil";#N/A,#N/A,FALSE,"PIC LBO";#N/A,#N/A,FALSE,"MULT10_4";#N/A,#N/A,FALSE,"CBI LBO"}</definedName>
    <definedName name="wrn.All_Models._5_1">{#N/A,#N/A,FALSE,"Summary";#N/A,#N/A,FALSE,"Projections";#N/A,#N/A,FALSE,"Mkt Mults";#N/A,#N/A,FALSE,"DCF";#N/A,#N/A,FALSE,"Accr Dil";#N/A,#N/A,FALSE,"PIC LBO";#N/A,#N/A,FALSE,"MULT10_4";#N/A,#N/A,FALSE,"CBI LBO"}</definedName>
    <definedName name="wrn.All_Models._5_2">{#N/A,#N/A,FALSE,"Summary";#N/A,#N/A,FALSE,"Projections";#N/A,#N/A,FALSE,"Mkt Mults";#N/A,#N/A,FALSE,"DCF";#N/A,#N/A,FALSE,"Accr Dil";#N/A,#N/A,FALSE,"PIC LBO";#N/A,#N/A,FALSE,"MULT10_4";#N/A,#N/A,FALSE,"CBI LBO"}</definedName>
    <definedName name="wrn.All_Models._5_3">{#N/A,#N/A,FALSE,"Summary";#N/A,#N/A,FALSE,"Projections";#N/A,#N/A,FALSE,"Mkt Mults";#N/A,#N/A,FALSE,"DCF";#N/A,#N/A,FALSE,"Accr Dil";#N/A,#N/A,FALSE,"PIC LBO";#N/A,#N/A,FALSE,"MULT10_4";#N/A,#N/A,FALSE,"CBI LBO"}</definedName>
    <definedName name="wrn.All_Models._5_4">{#N/A,#N/A,FALSE,"Summary";#N/A,#N/A,FALSE,"Projections";#N/A,#N/A,FALSE,"Mkt Mults";#N/A,#N/A,FALSE,"DCF";#N/A,#N/A,FALSE,"Accr Dil";#N/A,#N/A,FALSE,"PIC LBO";#N/A,#N/A,FALSE,"MULT10_4";#N/A,#N/A,FALSE,"CBI LBO"}</definedName>
    <definedName name="wrn.All_Models._5_5">{#N/A,#N/A,FALSE,"Summary";#N/A,#N/A,FALSE,"Projections";#N/A,#N/A,FALSE,"Mkt Mults";#N/A,#N/A,FALSE,"DCF";#N/A,#N/A,FALSE,"Accr Dil";#N/A,#N/A,FALSE,"PIC LBO";#N/A,#N/A,FALSE,"MULT10_4";#N/A,#N/A,FALSE,"CBI LBO"}</definedName>
    <definedName name="wrn.All_Models2">{#N/A,#N/A,FALSE,"Projections";#N/A,#N/A,FALSE,"Multiples Valuation";#N/A,#N/A,FALSE,"LBO";#N/A,#N/A,FALSE,"Multiples_Sensitivity";#N/A,#N/A,FALSE,"Summary"}</definedName>
    <definedName name="wrn.All_Sheets.">{#N/A,#N/A,FALSE,"Projections";#N/A,#N/A,FALSE,"Contribution_Stock";#N/A,#N/A,FALSE,"PF_Combo_Stock";#N/A,#N/A,FALSE,"Projections";#N/A,#N/A,FALSE,"Contribution_Cash";#N/A,#N/A,FALSE,"PF_Combo_Cash";#N/A,#N/A,FALSE,"IPO_Cash"}</definedName>
    <definedName name="wrn.All_Sheets._1">#REF!</definedName>
    <definedName name="wrn.All_Sheets._1_1">{#N/A,#N/A,FALSE,"Projections";#N/A,#N/A,FALSE,"Contribution_Stock";#N/A,#N/A,FALSE,"PF_Combo_Stock";#N/A,#N/A,FALSE,"Projections";#N/A,#N/A,FALSE,"Contribution_Cash";#N/A,#N/A,FALSE,"PF_Combo_Cash";#N/A,#N/A,FALSE,"IPO_Cash"}</definedName>
    <definedName name="wrn.All_Sheets._1_2">{#N/A,#N/A,FALSE,"Projections";#N/A,#N/A,FALSE,"Contribution_Stock";#N/A,#N/A,FALSE,"PF_Combo_Stock";#N/A,#N/A,FALSE,"Projections";#N/A,#N/A,FALSE,"Contribution_Cash";#N/A,#N/A,FALSE,"PF_Combo_Cash";#N/A,#N/A,FALSE,"IPO_Cash"}</definedName>
    <definedName name="wrn.All_Sheets._1_3">{#N/A,#N/A,FALSE,"Projections";#N/A,#N/A,FALSE,"Contribution_Stock";#N/A,#N/A,FALSE,"PF_Combo_Stock";#N/A,#N/A,FALSE,"Projections";#N/A,#N/A,FALSE,"Contribution_Cash";#N/A,#N/A,FALSE,"PF_Combo_Cash";#N/A,#N/A,FALSE,"IPO_Cash"}</definedName>
    <definedName name="wrn.All_Sheets._1_4">{#N/A,#N/A,FALSE,"Projections";#N/A,#N/A,FALSE,"Contribution_Stock";#N/A,#N/A,FALSE,"PF_Combo_Stock";#N/A,#N/A,FALSE,"Projections";#N/A,#N/A,FALSE,"Contribution_Cash";#N/A,#N/A,FALSE,"PF_Combo_Cash";#N/A,#N/A,FALSE,"IPO_Cash"}</definedName>
    <definedName name="wrn.All_Sheets._1_5">{#N/A,#N/A,FALSE,"Projections";#N/A,#N/A,FALSE,"Contribution_Stock";#N/A,#N/A,FALSE,"PF_Combo_Stock";#N/A,#N/A,FALSE,"Projections";#N/A,#N/A,FALSE,"Contribution_Cash";#N/A,#N/A,FALSE,"PF_Combo_Cash";#N/A,#N/A,FALSE,"IPO_Cash"}</definedName>
    <definedName name="wrn.All_Sheets._2">{#N/A,#N/A,FALSE,"Projections";#N/A,#N/A,FALSE,"Contribution_Stock";#N/A,#N/A,FALSE,"PF_Combo_Stock";#N/A,#N/A,FALSE,"Projections";#N/A,#N/A,FALSE,"Contribution_Cash";#N/A,#N/A,FALSE,"PF_Combo_Cash";#N/A,#N/A,FALSE,"IPO_Cash"}</definedName>
    <definedName name="wrn.All_Sheets._2_1">{#N/A,#N/A,FALSE,"Projections";#N/A,#N/A,FALSE,"Contribution_Stock";#N/A,#N/A,FALSE,"PF_Combo_Stock";#N/A,#N/A,FALSE,"Projections";#N/A,#N/A,FALSE,"Contribution_Cash";#N/A,#N/A,FALSE,"PF_Combo_Cash";#N/A,#N/A,FALSE,"IPO_Cash"}</definedName>
    <definedName name="wrn.All_Sheets._2_2">{#N/A,#N/A,FALSE,"Projections";#N/A,#N/A,FALSE,"Contribution_Stock";#N/A,#N/A,FALSE,"PF_Combo_Stock";#N/A,#N/A,FALSE,"Projections";#N/A,#N/A,FALSE,"Contribution_Cash";#N/A,#N/A,FALSE,"PF_Combo_Cash";#N/A,#N/A,FALSE,"IPO_Cash"}</definedName>
    <definedName name="wrn.All_Sheets._2_3">{#N/A,#N/A,FALSE,"Projections";#N/A,#N/A,FALSE,"Contribution_Stock";#N/A,#N/A,FALSE,"PF_Combo_Stock";#N/A,#N/A,FALSE,"Projections";#N/A,#N/A,FALSE,"Contribution_Cash";#N/A,#N/A,FALSE,"PF_Combo_Cash";#N/A,#N/A,FALSE,"IPO_Cash"}</definedName>
    <definedName name="wrn.All_Sheets._2_4">{#N/A,#N/A,FALSE,"Projections";#N/A,#N/A,FALSE,"Contribution_Stock";#N/A,#N/A,FALSE,"PF_Combo_Stock";#N/A,#N/A,FALSE,"Projections";#N/A,#N/A,FALSE,"Contribution_Cash";#N/A,#N/A,FALSE,"PF_Combo_Cash";#N/A,#N/A,FALSE,"IPO_Cash"}</definedName>
    <definedName name="wrn.All_Sheets._2_5">{#N/A,#N/A,FALSE,"Projections";#N/A,#N/A,FALSE,"Contribution_Stock";#N/A,#N/A,FALSE,"PF_Combo_Stock";#N/A,#N/A,FALSE,"Projections";#N/A,#N/A,FALSE,"Contribution_Cash";#N/A,#N/A,FALSE,"PF_Combo_Cash";#N/A,#N/A,FALSE,"IPO_Cash"}</definedName>
    <definedName name="wrn.All_Sheets._3">{#N/A,#N/A,FALSE,"Projections";#N/A,#N/A,FALSE,"Contribution_Stock";#N/A,#N/A,FALSE,"PF_Combo_Stock";#N/A,#N/A,FALSE,"Projections";#N/A,#N/A,FALSE,"Contribution_Cash";#N/A,#N/A,FALSE,"PF_Combo_Cash";#N/A,#N/A,FALSE,"IPO_Cash"}</definedName>
    <definedName name="wrn.All_Sheets._3_1">{#N/A,#N/A,FALSE,"Projections";#N/A,#N/A,FALSE,"Contribution_Stock";#N/A,#N/A,FALSE,"PF_Combo_Stock";#N/A,#N/A,FALSE,"Projections";#N/A,#N/A,FALSE,"Contribution_Cash";#N/A,#N/A,FALSE,"PF_Combo_Cash";#N/A,#N/A,FALSE,"IPO_Cash"}</definedName>
    <definedName name="wrn.All_Sheets._3_2">{#N/A,#N/A,FALSE,"Projections";#N/A,#N/A,FALSE,"Contribution_Stock";#N/A,#N/A,FALSE,"PF_Combo_Stock";#N/A,#N/A,FALSE,"Projections";#N/A,#N/A,FALSE,"Contribution_Cash";#N/A,#N/A,FALSE,"PF_Combo_Cash";#N/A,#N/A,FALSE,"IPO_Cash"}</definedName>
    <definedName name="wrn.All_Sheets._3_3">{#N/A,#N/A,FALSE,"Projections";#N/A,#N/A,FALSE,"Contribution_Stock";#N/A,#N/A,FALSE,"PF_Combo_Stock";#N/A,#N/A,FALSE,"Projections";#N/A,#N/A,FALSE,"Contribution_Cash";#N/A,#N/A,FALSE,"PF_Combo_Cash";#N/A,#N/A,FALSE,"IPO_Cash"}</definedName>
    <definedName name="wrn.All_Sheets._3_4">{#N/A,#N/A,FALSE,"Projections";#N/A,#N/A,FALSE,"Contribution_Stock";#N/A,#N/A,FALSE,"PF_Combo_Stock";#N/A,#N/A,FALSE,"Projections";#N/A,#N/A,FALSE,"Contribution_Cash";#N/A,#N/A,FALSE,"PF_Combo_Cash";#N/A,#N/A,FALSE,"IPO_Cash"}</definedName>
    <definedName name="wrn.All_Sheets._3_5">{#N/A,#N/A,FALSE,"Projections";#N/A,#N/A,FALSE,"Contribution_Stock";#N/A,#N/A,FALSE,"PF_Combo_Stock";#N/A,#N/A,FALSE,"Projections";#N/A,#N/A,FALSE,"Contribution_Cash";#N/A,#N/A,FALSE,"PF_Combo_Cash";#N/A,#N/A,FALSE,"IPO_Cash"}</definedName>
    <definedName name="wrn.All_Sheets._4">{#N/A,#N/A,FALSE,"Projections";#N/A,#N/A,FALSE,"Contribution_Stock";#N/A,#N/A,FALSE,"PF_Combo_Stock";#N/A,#N/A,FALSE,"Projections";#N/A,#N/A,FALSE,"Contribution_Cash";#N/A,#N/A,FALSE,"PF_Combo_Cash";#N/A,#N/A,FALSE,"IPO_Cash"}</definedName>
    <definedName name="wrn.All_Sheets._4_1">{#N/A,#N/A,FALSE,"Projections";#N/A,#N/A,FALSE,"Contribution_Stock";#N/A,#N/A,FALSE,"PF_Combo_Stock";#N/A,#N/A,FALSE,"Projections";#N/A,#N/A,FALSE,"Contribution_Cash";#N/A,#N/A,FALSE,"PF_Combo_Cash";#N/A,#N/A,FALSE,"IPO_Cash"}</definedName>
    <definedName name="wrn.All_Sheets._4_2">{#N/A,#N/A,FALSE,"Projections";#N/A,#N/A,FALSE,"Contribution_Stock";#N/A,#N/A,FALSE,"PF_Combo_Stock";#N/A,#N/A,FALSE,"Projections";#N/A,#N/A,FALSE,"Contribution_Cash";#N/A,#N/A,FALSE,"PF_Combo_Cash";#N/A,#N/A,FALSE,"IPO_Cash"}</definedName>
    <definedName name="wrn.All_Sheets._4_3">{#N/A,#N/A,FALSE,"Projections";#N/A,#N/A,FALSE,"Contribution_Stock";#N/A,#N/A,FALSE,"PF_Combo_Stock";#N/A,#N/A,FALSE,"Projections";#N/A,#N/A,FALSE,"Contribution_Cash";#N/A,#N/A,FALSE,"PF_Combo_Cash";#N/A,#N/A,FALSE,"IPO_Cash"}</definedName>
    <definedName name="wrn.All_Sheets._4_4">{#N/A,#N/A,FALSE,"Projections";#N/A,#N/A,FALSE,"Contribution_Stock";#N/A,#N/A,FALSE,"PF_Combo_Stock";#N/A,#N/A,FALSE,"Projections";#N/A,#N/A,FALSE,"Contribution_Cash";#N/A,#N/A,FALSE,"PF_Combo_Cash";#N/A,#N/A,FALSE,"IPO_Cash"}</definedName>
    <definedName name="wrn.All_Sheets._4_5">{#N/A,#N/A,FALSE,"Projections";#N/A,#N/A,FALSE,"Contribution_Stock";#N/A,#N/A,FALSE,"PF_Combo_Stock";#N/A,#N/A,FALSE,"Projections";#N/A,#N/A,FALSE,"Contribution_Cash";#N/A,#N/A,FALSE,"PF_Combo_Cash";#N/A,#N/A,FALSE,"IPO_Cash"}</definedName>
    <definedName name="wrn.All_Sheets._5">{#N/A,#N/A,FALSE,"Projections";#N/A,#N/A,FALSE,"Contribution_Stock";#N/A,#N/A,FALSE,"PF_Combo_Stock";#N/A,#N/A,FALSE,"Projections";#N/A,#N/A,FALSE,"Contribution_Cash";#N/A,#N/A,FALSE,"PF_Combo_Cash";#N/A,#N/A,FALSE,"IPO_Cash"}</definedName>
    <definedName name="wrn.All_Sheets._5_1">{#N/A,#N/A,FALSE,"Projections";#N/A,#N/A,FALSE,"Contribution_Stock";#N/A,#N/A,FALSE,"PF_Combo_Stock";#N/A,#N/A,FALSE,"Projections";#N/A,#N/A,FALSE,"Contribution_Cash";#N/A,#N/A,FALSE,"PF_Combo_Cash";#N/A,#N/A,FALSE,"IPO_Cash"}</definedName>
    <definedName name="wrn.All_Sheets._5_2">{#N/A,#N/A,FALSE,"Projections";#N/A,#N/A,FALSE,"Contribution_Stock";#N/A,#N/A,FALSE,"PF_Combo_Stock";#N/A,#N/A,FALSE,"Projections";#N/A,#N/A,FALSE,"Contribution_Cash";#N/A,#N/A,FALSE,"PF_Combo_Cash";#N/A,#N/A,FALSE,"IPO_Cash"}</definedName>
    <definedName name="wrn.All_Sheets._5_3">{#N/A,#N/A,FALSE,"Projections";#N/A,#N/A,FALSE,"Contribution_Stock";#N/A,#N/A,FALSE,"PF_Combo_Stock";#N/A,#N/A,FALSE,"Projections";#N/A,#N/A,FALSE,"Contribution_Cash";#N/A,#N/A,FALSE,"PF_Combo_Cash";#N/A,#N/A,FALSE,"IPO_Cash"}</definedName>
    <definedName name="wrn.All_Sheets._5_4">{#N/A,#N/A,FALSE,"Projections";#N/A,#N/A,FALSE,"Contribution_Stock";#N/A,#N/A,FALSE,"PF_Combo_Stock";#N/A,#N/A,FALSE,"Projections";#N/A,#N/A,FALSE,"Contribution_Cash";#N/A,#N/A,FALSE,"PF_Combo_Cash";#N/A,#N/A,FALSE,"IPO_Cash"}</definedName>
    <definedName name="wrn.All_Sheets._5_5">{#N/A,#N/A,FALSE,"Projections";#N/A,#N/A,FALSE,"Contribution_Stock";#N/A,#N/A,FALSE,"PF_Combo_Stock";#N/A,#N/A,FALSE,"Projections";#N/A,#N/A,FALSE,"Contribution_Cash";#N/A,#N/A,FALSE,"PF_Combo_Cash";#N/A,#N/A,FALSE,"IPO_Cash"}</definedName>
    <definedName name="wrn.all1">#REF!</definedName>
    <definedName name="wrn.all1_1">#REF!</definedName>
    <definedName name="wrn.ALL2">{#N/A,#N/A,FALSE,"NE_MI_TX_OH_MS_VA_IA_AK";#N/A,#N/A,FALSE,"NE";#N/A,#N/A,FALSE,"MI_TX_OH_MS_VA_IA_AK";#N/A,#N/A,FALSE,"MI";#N/A,#N/A,FALSE,"TX";#N/A,#N/A,FALSE,"OH";#N/A,#N/A,FALSE,"MS";#N/A,#N/A,FALSE,"VA";#N/A,#N/A,FALSE,"IA";#N/A,#N/A,FALSE,"AK"}</definedName>
    <definedName name="wrn.ALL2.">#REF!</definedName>
    <definedName name="wrn.all3">#REF!</definedName>
    <definedName name="wrn.ALL4">{#N/A,#N/A,FALSE,"ASSUMPTIONS";#N/A,#N/A,FALSE,"Valuation Summary";"page1",#N/A,FALSE,"PRESENTATION";"page2",#N/A,FALSE,"PRESENTATION";#N/A,#N/A,FALSE,"ORIGINAL_ROLLBACK"}</definedName>
    <definedName name="wrn.ALL5">{#N/A,#N/A,FALSE,"ASSUMPTIONS";#N/A,#N/A,FALSE,"Valuation Summary";"page1",#N/A,FALSE,"PRESENTATION";"page2",#N/A,FALSE,"PRESENTATION";#N/A,#N/A,FALSE,"ORIGINAL_ROLLBACK"}</definedName>
    <definedName name="wrn.ALL6">{#N/A,#N/A,FALSE,"ASSUMPTIONS";#N/A,#N/A,FALSE,"Valuation Summary";"page1",#N/A,FALSE,"PRESENTATION";"page2",#N/A,FALSE,"PRESENTATION";#N/A,#N/A,FALSE,"ORIGINAL_ROLLBACK"}</definedName>
    <definedName name="wrn.ALL8">{#N/A,#N/A,FALSE,"ASSUMPTIONS";#N/A,#N/A,FALSE,"Valuation Summary";"page1",#N/A,FALSE,"PRESENTATION";"page2",#N/A,FALSE,"PRESENTATION";#N/A,#N/A,FALSE,"ORIGINAL_ROLLBACK"}</definedName>
    <definedName name="wrn.ALL94.">{"COMBINED94",#N/A,FALSE,"BALANCE SHEET";"KRONE94",#N/A,FALSE,"BALANCE SHEET";"PENNTECH94",#N/A,FALSE,"BALANCE SHEET";"INTERSYSTEMS94",#N/A,FALSE,"BALANCE SHEET";"COMBINED94",#N/A,FALSE,"USCASH";"KRONE94",#N/A,FALSE,"USCASH";"PENNTECH94",#N/A,FALSE,"USCASH";"INTERSYSTEMS94",#N/A,FALSE,"USCASH"}</definedName>
    <definedName name="wrn.AllBud.">#REF!</definedName>
    <definedName name="wrn.AllBud._1">#REF!</definedName>
    <definedName name="wrn.ALLbutPREMIUM.">{#N/A,#N/A,FALSE,"Projections";#N/A,#N/A,FALSE,"AccrDil";#N/A,#N/A,FALSE,"PurchPriMult";#N/A,#N/A,FALSE,"Mults7_13";#N/A,#N/A,FALSE,"Mkt Mults";#N/A,#N/A,FALSE,"Acq Mults";#N/A,#N/A,FALSE,"StockPrices";#N/A,#N/A,FALSE,"Prem Paid";#N/A,#N/A,FALSE,"DCF";#N/A,#N/A,FALSE,"AUTO";#N/A,#N/A,FALSE,"Relative Trading";#N/A,#N/A,FALSE,"Mkt Val";#N/A,#N/A,FALSE,"Acq Val"}</definedName>
    <definedName name="wrn.ALLbutPREMIUM._1">#REF!</definedName>
    <definedName name="wrn.ALLbutPREMIUM._1_1">{#N/A,#N/A,FALSE,"Projections";#N/A,#N/A,FALSE,"AccrDil";#N/A,#N/A,FALSE,"PurchPriMult";#N/A,#N/A,FALSE,"Mults7_13";#N/A,#N/A,FALSE,"Mkt Mults";#N/A,#N/A,FALSE,"Acq Mults";#N/A,#N/A,FALSE,"StockPrices";#N/A,#N/A,FALSE,"Prem Paid";#N/A,#N/A,FALSE,"DCF";#N/A,#N/A,FALSE,"AUTO";#N/A,#N/A,FALSE,"Relative Trading";#N/A,#N/A,FALSE,"Mkt Val";#N/A,#N/A,FALSE,"Acq Val"}</definedName>
    <definedName name="wrn.ALLbutPREMIUM._1_2">{#N/A,#N/A,FALSE,"Projections";#N/A,#N/A,FALSE,"AccrDil";#N/A,#N/A,FALSE,"PurchPriMult";#N/A,#N/A,FALSE,"Mults7_13";#N/A,#N/A,FALSE,"Mkt Mults";#N/A,#N/A,FALSE,"Acq Mults";#N/A,#N/A,FALSE,"StockPrices";#N/A,#N/A,FALSE,"Prem Paid";#N/A,#N/A,FALSE,"DCF";#N/A,#N/A,FALSE,"AUTO";#N/A,#N/A,FALSE,"Relative Trading";#N/A,#N/A,FALSE,"Mkt Val";#N/A,#N/A,FALSE,"Acq Val"}</definedName>
    <definedName name="wrn.ALLbutPREMIUM._1_3">{#N/A,#N/A,FALSE,"Projections";#N/A,#N/A,FALSE,"AccrDil";#N/A,#N/A,FALSE,"PurchPriMult";#N/A,#N/A,FALSE,"Mults7_13";#N/A,#N/A,FALSE,"Mkt Mults";#N/A,#N/A,FALSE,"Acq Mults";#N/A,#N/A,FALSE,"StockPrices";#N/A,#N/A,FALSE,"Prem Paid";#N/A,#N/A,FALSE,"DCF";#N/A,#N/A,FALSE,"AUTO";#N/A,#N/A,FALSE,"Relative Trading";#N/A,#N/A,FALSE,"Mkt Val";#N/A,#N/A,FALSE,"Acq Val"}</definedName>
    <definedName name="wrn.ALLbutPREMIUM._1_4">{#N/A,#N/A,FALSE,"Projections";#N/A,#N/A,FALSE,"AccrDil";#N/A,#N/A,FALSE,"PurchPriMult";#N/A,#N/A,FALSE,"Mults7_13";#N/A,#N/A,FALSE,"Mkt Mults";#N/A,#N/A,FALSE,"Acq Mults";#N/A,#N/A,FALSE,"StockPrices";#N/A,#N/A,FALSE,"Prem Paid";#N/A,#N/A,FALSE,"DCF";#N/A,#N/A,FALSE,"AUTO";#N/A,#N/A,FALSE,"Relative Trading";#N/A,#N/A,FALSE,"Mkt Val";#N/A,#N/A,FALSE,"Acq Val"}</definedName>
    <definedName name="wrn.ALLbutPREMIUM._1_5">{#N/A,#N/A,FALSE,"Projections";#N/A,#N/A,FALSE,"AccrDil";#N/A,#N/A,FALSE,"PurchPriMult";#N/A,#N/A,FALSE,"Mults7_13";#N/A,#N/A,FALSE,"Mkt Mults";#N/A,#N/A,FALSE,"Acq Mults";#N/A,#N/A,FALSE,"StockPrices";#N/A,#N/A,FALSE,"Prem Paid";#N/A,#N/A,FALSE,"DCF";#N/A,#N/A,FALSE,"AUTO";#N/A,#N/A,FALSE,"Relative Trading";#N/A,#N/A,FALSE,"Mkt Val";#N/A,#N/A,FALSE,"Acq Val"}</definedName>
    <definedName name="wrn.ALLbutPREMIUM._2">{#N/A,#N/A,FALSE,"Projections";#N/A,#N/A,FALSE,"AccrDil";#N/A,#N/A,FALSE,"PurchPriMult";#N/A,#N/A,FALSE,"Mults7_13";#N/A,#N/A,FALSE,"Mkt Mults";#N/A,#N/A,FALSE,"Acq Mults";#N/A,#N/A,FALSE,"StockPrices";#N/A,#N/A,FALSE,"Prem Paid";#N/A,#N/A,FALSE,"DCF";#N/A,#N/A,FALSE,"AUTO";#N/A,#N/A,FALSE,"Relative Trading";#N/A,#N/A,FALSE,"Mkt Val";#N/A,#N/A,FALSE,"Acq Val"}</definedName>
    <definedName name="wrn.ALLbutPREMIUM._2_1">{#N/A,#N/A,FALSE,"Projections";#N/A,#N/A,FALSE,"AccrDil";#N/A,#N/A,FALSE,"PurchPriMult";#N/A,#N/A,FALSE,"Mults7_13";#N/A,#N/A,FALSE,"Mkt Mults";#N/A,#N/A,FALSE,"Acq Mults";#N/A,#N/A,FALSE,"StockPrices";#N/A,#N/A,FALSE,"Prem Paid";#N/A,#N/A,FALSE,"DCF";#N/A,#N/A,FALSE,"AUTO";#N/A,#N/A,FALSE,"Relative Trading";#N/A,#N/A,FALSE,"Mkt Val";#N/A,#N/A,FALSE,"Acq Val"}</definedName>
    <definedName name="wrn.ALLbutPREMIUM._2_2">{#N/A,#N/A,FALSE,"Projections";#N/A,#N/A,FALSE,"AccrDil";#N/A,#N/A,FALSE,"PurchPriMult";#N/A,#N/A,FALSE,"Mults7_13";#N/A,#N/A,FALSE,"Mkt Mults";#N/A,#N/A,FALSE,"Acq Mults";#N/A,#N/A,FALSE,"StockPrices";#N/A,#N/A,FALSE,"Prem Paid";#N/A,#N/A,FALSE,"DCF";#N/A,#N/A,FALSE,"AUTO";#N/A,#N/A,FALSE,"Relative Trading";#N/A,#N/A,FALSE,"Mkt Val";#N/A,#N/A,FALSE,"Acq Val"}</definedName>
    <definedName name="wrn.ALLbutPREMIUM._2_3">{#N/A,#N/A,FALSE,"Projections";#N/A,#N/A,FALSE,"AccrDil";#N/A,#N/A,FALSE,"PurchPriMult";#N/A,#N/A,FALSE,"Mults7_13";#N/A,#N/A,FALSE,"Mkt Mults";#N/A,#N/A,FALSE,"Acq Mults";#N/A,#N/A,FALSE,"StockPrices";#N/A,#N/A,FALSE,"Prem Paid";#N/A,#N/A,FALSE,"DCF";#N/A,#N/A,FALSE,"AUTO";#N/A,#N/A,FALSE,"Relative Trading";#N/A,#N/A,FALSE,"Mkt Val";#N/A,#N/A,FALSE,"Acq Val"}</definedName>
    <definedName name="wrn.ALLbutPREMIUM._2_4">{#N/A,#N/A,FALSE,"Projections";#N/A,#N/A,FALSE,"AccrDil";#N/A,#N/A,FALSE,"PurchPriMult";#N/A,#N/A,FALSE,"Mults7_13";#N/A,#N/A,FALSE,"Mkt Mults";#N/A,#N/A,FALSE,"Acq Mults";#N/A,#N/A,FALSE,"StockPrices";#N/A,#N/A,FALSE,"Prem Paid";#N/A,#N/A,FALSE,"DCF";#N/A,#N/A,FALSE,"AUTO";#N/A,#N/A,FALSE,"Relative Trading";#N/A,#N/A,FALSE,"Mkt Val";#N/A,#N/A,FALSE,"Acq Val"}</definedName>
    <definedName name="wrn.ALLbutPREMIUM._2_5">{#N/A,#N/A,FALSE,"Projections";#N/A,#N/A,FALSE,"AccrDil";#N/A,#N/A,FALSE,"PurchPriMult";#N/A,#N/A,FALSE,"Mults7_13";#N/A,#N/A,FALSE,"Mkt Mults";#N/A,#N/A,FALSE,"Acq Mults";#N/A,#N/A,FALSE,"StockPrices";#N/A,#N/A,FALSE,"Prem Paid";#N/A,#N/A,FALSE,"DCF";#N/A,#N/A,FALSE,"AUTO";#N/A,#N/A,FALSE,"Relative Trading";#N/A,#N/A,FALSE,"Mkt Val";#N/A,#N/A,FALSE,"Acq Val"}</definedName>
    <definedName name="wrn.ALLbutPREMIUM._3">{#N/A,#N/A,FALSE,"Projections";#N/A,#N/A,FALSE,"AccrDil";#N/A,#N/A,FALSE,"PurchPriMult";#N/A,#N/A,FALSE,"Mults7_13";#N/A,#N/A,FALSE,"Mkt Mults";#N/A,#N/A,FALSE,"Acq Mults";#N/A,#N/A,FALSE,"StockPrices";#N/A,#N/A,FALSE,"Prem Paid";#N/A,#N/A,FALSE,"DCF";#N/A,#N/A,FALSE,"AUTO";#N/A,#N/A,FALSE,"Relative Trading";#N/A,#N/A,FALSE,"Mkt Val";#N/A,#N/A,FALSE,"Acq Val"}</definedName>
    <definedName name="wrn.ALLbutPREMIUM._3_1">{#N/A,#N/A,FALSE,"Projections";#N/A,#N/A,FALSE,"AccrDil";#N/A,#N/A,FALSE,"PurchPriMult";#N/A,#N/A,FALSE,"Mults7_13";#N/A,#N/A,FALSE,"Mkt Mults";#N/A,#N/A,FALSE,"Acq Mults";#N/A,#N/A,FALSE,"StockPrices";#N/A,#N/A,FALSE,"Prem Paid";#N/A,#N/A,FALSE,"DCF";#N/A,#N/A,FALSE,"AUTO";#N/A,#N/A,FALSE,"Relative Trading";#N/A,#N/A,FALSE,"Mkt Val";#N/A,#N/A,FALSE,"Acq Val"}</definedName>
    <definedName name="wrn.ALLbutPREMIUM._3_2">{#N/A,#N/A,FALSE,"Projections";#N/A,#N/A,FALSE,"AccrDil";#N/A,#N/A,FALSE,"PurchPriMult";#N/A,#N/A,FALSE,"Mults7_13";#N/A,#N/A,FALSE,"Mkt Mults";#N/A,#N/A,FALSE,"Acq Mults";#N/A,#N/A,FALSE,"StockPrices";#N/A,#N/A,FALSE,"Prem Paid";#N/A,#N/A,FALSE,"DCF";#N/A,#N/A,FALSE,"AUTO";#N/A,#N/A,FALSE,"Relative Trading";#N/A,#N/A,FALSE,"Mkt Val";#N/A,#N/A,FALSE,"Acq Val"}</definedName>
    <definedName name="wrn.ALLbutPREMIUM._3_3">{#N/A,#N/A,FALSE,"Projections";#N/A,#N/A,FALSE,"AccrDil";#N/A,#N/A,FALSE,"PurchPriMult";#N/A,#N/A,FALSE,"Mults7_13";#N/A,#N/A,FALSE,"Mkt Mults";#N/A,#N/A,FALSE,"Acq Mults";#N/A,#N/A,FALSE,"StockPrices";#N/A,#N/A,FALSE,"Prem Paid";#N/A,#N/A,FALSE,"DCF";#N/A,#N/A,FALSE,"AUTO";#N/A,#N/A,FALSE,"Relative Trading";#N/A,#N/A,FALSE,"Mkt Val";#N/A,#N/A,FALSE,"Acq Val"}</definedName>
    <definedName name="wrn.ALLbutPREMIUM._3_4">{#N/A,#N/A,FALSE,"Projections";#N/A,#N/A,FALSE,"AccrDil";#N/A,#N/A,FALSE,"PurchPriMult";#N/A,#N/A,FALSE,"Mults7_13";#N/A,#N/A,FALSE,"Mkt Mults";#N/A,#N/A,FALSE,"Acq Mults";#N/A,#N/A,FALSE,"StockPrices";#N/A,#N/A,FALSE,"Prem Paid";#N/A,#N/A,FALSE,"DCF";#N/A,#N/A,FALSE,"AUTO";#N/A,#N/A,FALSE,"Relative Trading";#N/A,#N/A,FALSE,"Mkt Val";#N/A,#N/A,FALSE,"Acq Val"}</definedName>
    <definedName name="wrn.ALLbutPREMIUM._3_5">{#N/A,#N/A,FALSE,"Projections";#N/A,#N/A,FALSE,"AccrDil";#N/A,#N/A,FALSE,"PurchPriMult";#N/A,#N/A,FALSE,"Mults7_13";#N/A,#N/A,FALSE,"Mkt Mults";#N/A,#N/A,FALSE,"Acq Mults";#N/A,#N/A,FALSE,"StockPrices";#N/A,#N/A,FALSE,"Prem Paid";#N/A,#N/A,FALSE,"DCF";#N/A,#N/A,FALSE,"AUTO";#N/A,#N/A,FALSE,"Relative Trading";#N/A,#N/A,FALSE,"Mkt Val";#N/A,#N/A,FALSE,"Acq Val"}</definedName>
    <definedName name="wrn.ALLbutPREMIUM._4">{#N/A,#N/A,FALSE,"Projections";#N/A,#N/A,FALSE,"AccrDil";#N/A,#N/A,FALSE,"PurchPriMult";#N/A,#N/A,FALSE,"Mults7_13";#N/A,#N/A,FALSE,"Mkt Mults";#N/A,#N/A,FALSE,"Acq Mults";#N/A,#N/A,FALSE,"StockPrices";#N/A,#N/A,FALSE,"Prem Paid";#N/A,#N/A,FALSE,"DCF";#N/A,#N/A,FALSE,"AUTO";#N/A,#N/A,FALSE,"Relative Trading";#N/A,#N/A,FALSE,"Mkt Val";#N/A,#N/A,FALSE,"Acq Val"}</definedName>
    <definedName name="wrn.ALLbutPREMIUM._4_1">{#N/A,#N/A,FALSE,"Projections";#N/A,#N/A,FALSE,"AccrDil";#N/A,#N/A,FALSE,"PurchPriMult";#N/A,#N/A,FALSE,"Mults7_13";#N/A,#N/A,FALSE,"Mkt Mults";#N/A,#N/A,FALSE,"Acq Mults";#N/A,#N/A,FALSE,"StockPrices";#N/A,#N/A,FALSE,"Prem Paid";#N/A,#N/A,FALSE,"DCF";#N/A,#N/A,FALSE,"AUTO";#N/A,#N/A,FALSE,"Relative Trading";#N/A,#N/A,FALSE,"Mkt Val";#N/A,#N/A,FALSE,"Acq Val"}</definedName>
    <definedName name="wrn.ALLbutPREMIUM._4_2">{#N/A,#N/A,FALSE,"Projections";#N/A,#N/A,FALSE,"AccrDil";#N/A,#N/A,FALSE,"PurchPriMult";#N/A,#N/A,FALSE,"Mults7_13";#N/A,#N/A,FALSE,"Mkt Mults";#N/A,#N/A,FALSE,"Acq Mults";#N/A,#N/A,FALSE,"StockPrices";#N/A,#N/A,FALSE,"Prem Paid";#N/A,#N/A,FALSE,"DCF";#N/A,#N/A,FALSE,"AUTO";#N/A,#N/A,FALSE,"Relative Trading";#N/A,#N/A,FALSE,"Mkt Val";#N/A,#N/A,FALSE,"Acq Val"}</definedName>
    <definedName name="wrn.ALLbutPREMIUM._4_3">{#N/A,#N/A,FALSE,"Projections";#N/A,#N/A,FALSE,"AccrDil";#N/A,#N/A,FALSE,"PurchPriMult";#N/A,#N/A,FALSE,"Mults7_13";#N/A,#N/A,FALSE,"Mkt Mults";#N/A,#N/A,FALSE,"Acq Mults";#N/A,#N/A,FALSE,"StockPrices";#N/A,#N/A,FALSE,"Prem Paid";#N/A,#N/A,FALSE,"DCF";#N/A,#N/A,FALSE,"AUTO";#N/A,#N/A,FALSE,"Relative Trading";#N/A,#N/A,FALSE,"Mkt Val";#N/A,#N/A,FALSE,"Acq Val"}</definedName>
    <definedName name="wrn.ALLbutPREMIUM._4_4">{#N/A,#N/A,FALSE,"Projections";#N/A,#N/A,FALSE,"AccrDil";#N/A,#N/A,FALSE,"PurchPriMult";#N/A,#N/A,FALSE,"Mults7_13";#N/A,#N/A,FALSE,"Mkt Mults";#N/A,#N/A,FALSE,"Acq Mults";#N/A,#N/A,FALSE,"StockPrices";#N/A,#N/A,FALSE,"Prem Paid";#N/A,#N/A,FALSE,"DCF";#N/A,#N/A,FALSE,"AUTO";#N/A,#N/A,FALSE,"Relative Trading";#N/A,#N/A,FALSE,"Mkt Val";#N/A,#N/A,FALSE,"Acq Val"}</definedName>
    <definedName name="wrn.ALLbutPREMIUM._4_5">{#N/A,#N/A,FALSE,"Projections";#N/A,#N/A,FALSE,"AccrDil";#N/A,#N/A,FALSE,"PurchPriMult";#N/A,#N/A,FALSE,"Mults7_13";#N/A,#N/A,FALSE,"Mkt Mults";#N/A,#N/A,FALSE,"Acq Mults";#N/A,#N/A,FALSE,"StockPrices";#N/A,#N/A,FALSE,"Prem Paid";#N/A,#N/A,FALSE,"DCF";#N/A,#N/A,FALSE,"AUTO";#N/A,#N/A,FALSE,"Relative Trading";#N/A,#N/A,FALSE,"Mkt Val";#N/A,#N/A,FALSE,"Acq Val"}</definedName>
    <definedName name="wrn.ALLbutPREMIUM._5">{#N/A,#N/A,FALSE,"Projections";#N/A,#N/A,FALSE,"AccrDil";#N/A,#N/A,FALSE,"PurchPriMult";#N/A,#N/A,FALSE,"Mults7_13";#N/A,#N/A,FALSE,"Mkt Mults";#N/A,#N/A,FALSE,"Acq Mults";#N/A,#N/A,FALSE,"StockPrices";#N/A,#N/A,FALSE,"Prem Paid";#N/A,#N/A,FALSE,"DCF";#N/A,#N/A,FALSE,"AUTO";#N/A,#N/A,FALSE,"Relative Trading";#N/A,#N/A,FALSE,"Mkt Val";#N/A,#N/A,FALSE,"Acq Val"}</definedName>
    <definedName name="wrn.ALLbutPREMIUM._5_1">{#N/A,#N/A,FALSE,"Projections";#N/A,#N/A,FALSE,"AccrDil";#N/A,#N/A,FALSE,"PurchPriMult";#N/A,#N/A,FALSE,"Mults7_13";#N/A,#N/A,FALSE,"Mkt Mults";#N/A,#N/A,FALSE,"Acq Mults";#N/A,#N/A,FALSE,"StockPrices";#N/A,#N/A,FALSE,"Prem Paid";#N/A,#N/A,FALSE,"DCF";#N/A,#N/A,FALSE,"AUTO";#N/A,#N/A,FALSE,"Relative Trading";#N/A,#N/A,FALSE,"Mkt Val";#N/A,#N/A,FALSE,"Acq Val"}</definedName>
    <definedName name="wrn.ALLbutPREMIUM._5_2">{#N/A,#N/A,FALSE,"Projections";#N/A,#N/A,FALSE,"AccrDil";#N/A,#N/A,FALSE,"PurchPriMult";#N/A,#N/A,FALSE,"Mults7_13";#N/A,#N/A,FALSE,"Mkt Mults";#N/A,#N/A,FALSE,"Acq Mults";#N/A,#N/A,FALSE,"StockPrices";#N/A,#N/A,FALSE,"Prem Paid";#N/A,#N/A,FALSE,"DCF";#N/A,#N/A,FALSE,"AUTO";#N/A,#N/A,FALSE,"Relative Trading";#N/A,#N/A,FALSE,"Mkt Val";#N/A,#N/A,FALSE,"Acq Val"}</definedName>
    <definedName name="wrn.ALLbutPREMIUM._5_3">{#N/A,#N/A,FALSE,"Projections";#N/A,#N/A,FALSE,"AccrDil";#N/A,#N/A,FALSE,"PurchPriMult";#N/A,#N/A,FALSE,"Mults7_13";#N/A,#N/A,FALSE,"Mkt Mults";#N/A,#N/A,FALSE,"Acq Mults";#N/A,#N/A,FALSE,"StockPrices";#N/A,#N/A,FALSE,"Prem Paid";#N/A,#N/A,FALSE,"DCF";#N/A,#N/A,FALSE,"AUTO";#N/A,#N/A,FALSE,"Relative Trading";#N/A,#N/A,FALSE,"Mkt Val";#N/A,#N/A,FALSE,"Acq Val"}</definedName>
    <definedName name="wrn.ALLbutPREMIUM._5_4">{#N/A,#N/A,FALSE,"Projections";#N/A,#N/A,FALSE,"AccrDil";#N/A,#N/A,FALSE,"PurchPriMult";#N/A,#N/A,FALSE,"Mults7_13";#N/A,#N/A,FALSE,"Mkt Mults";#N/A,#N/A,FALSE,"Acq Mults";#N/A,#N/A,FALSE,"StockPrices";#N/A,#N/A,FALSE,"Prem Paid";#N/A,#N/A,FALSE,"DCF";#N/A,#N/A,FALSE,"AUTO";#N/A,#N/A,FALSE,"Relative Trading";#N/A,#N/A,FALSE,"Mkt Val";#N/A,#N/A,FALSE,"Acq Val"}</definedName>
    <definedName name="wrn.ALLbutPREMIUM._5_5">{#N/A,#N/A,FALSE,"Projections";#N/A,#N/A,FALSE,"AccrDil";#N/A,#N/A,FALSE,"PurchPriMult";#N/A,#N/A,FALSE,"Mults7_13";#N/A,#N/A,FALSE,"Mkt Mults";#N/A,#N/A,FALSE,"Acq Mults";#N/A,#N/A,FALSE,"StockPrices";#N/A,#N/A,FALSE,"Prem Paid";#N/A,#N/A,FALSE,"DCF";#N/A,#N/A,FALSE,"AUTO";#N/A,#N/A,FALSE,"Relative Trading";#N/A,#N/A,FALSE,"Mkt Val";#N/A,#N/A,FALSE,"Acq Val"}</definedName>
    <definedName name="wrn.ALLbutPREMUIM2">{#N/A,#N/A,FALSE,"Projections";#N/A,#N/A,FALSE,"AccrDil";#N/A,#N/A,FALSE,"PurchPriMult";#N/A,#N/A,FALSE,"Mults7_13";#N/A,#N/A,FALSE,"Mkt Mults";#N/A,#N/A,FALSE,"Acq Mults";#N/A,#N/A,FALSE,"StockPrices";#N/A,#N/A,FALSE,"Prem Paid";#N/A,#N/A,FALSE,"DCF";#N/A,#N/A,FALSE,"AUTO";#N/A,#N/A,FALSE,"Relative Trading";#N/A,#N/A,FALSE,"Mkt Val";#N/A,#N/A,FALSE,"Acq Val"}</definedName>
    <definedName name="wrn.AllDataPages.">#REF!</definedName>
    <definedName name="wrn.AllDivisions.">{#N/A,#N/A,TRUE,"buffalo";#N/A,#N/A,TRUE,"chatt";#N/A,#N/A,TRUE,"Griffith";#N/A,#N/A,TRUE,"Hammond";#N/A,#N/A,TRUE,"Harvey";#N/A,#N/A,TRUE,"texas";#N/A,#N/A,TRUE,"Combined"}</definedName>
    <definedName name="wrn.Alle._.PenL.">#REF!</definedName>
    <definedName name="wrn.Allegati.">#REF!</definedName>
    <definedName name="wrn.ALLEN.">{"FRONT (ALLEN)",#N/A,TRUE,"ALLEN";"P AND L (ALLEN)",#N/A,TRUE,"ALLEN";"CASHFLOW (ALLEN)",#N/A,TRUE,"ALLEN";"VALMATRIX (ALLEN)",#N/A,TRUE,"ALLEN"}</definedName>
    <definedName name="wrn.Alligator.">{#N/A,#N/A,FALSE,"Cover";#N/A,#N/A,FALSE,"Summary-Alligator";#N/A,#N/A,FALSE,"Proforma-Alligator";#N/A,#N/A,FALSE,"Cougar (12-31)";#N/A,#N/A,FALSE,"Cougar (3-31)";#N/A,#N/A,FALSE,"Alligator (12-31)";#N/A,#N/A,FALSE,"Alligator (3-31)"}</definedName>
    <definedName name="wrn.AllModels.">{#N/A,#N/A,FALSE,"AD_Purchase";#N/A,#N/A,FALSE,"Credit";#N/A,#N/A,FALSE,"PF Acquisition";#N/A,#N/A,FALSE,"PF Offering"}</definedName>
    <definedName name="wrn.AllModels._1">#REF!</definedName>
    <definedName name="wrn.AllModels._1_1">{#N/A,#N/A,FALSE,"AD_Purchase";#N/A,#N/A,FALSE,"Credit";#N/A,#N/A,FALSE,"PF Acquisition";#N/A,#N/A,FALSE,"PF Offering"}</definedName>
    <definedName name="wrn.AllModels._1_2">{#N/A,#N/A,FALSE,"AD_Purchase";#N/A,#N/A,FALSE,"Credit";#N/A,#N/A,FALSE,"PF Acquisition";#N/A,#N/A,FALSE,"PF Offering"}</definedName>
    <definedName name="wrn.AllModels._1_3">{#N/A,#N/A,FALSE,"AD_Purchase";#N/A,#N/A,FALSE,"Credit";#N/A,#N/A,FALSE,"PF Acquisition";#N/A,#N/A,FALSE,"PF Offering"}</definedName>
    <definedName name="wrn.AllModels._1_4">{#N/A,#N/A,FALSE,"AD_Purchase";#N/A,#N/A,FALSE,"Credit";#N/A,#N/A,FALSE,"PF Acquisition";#N/A,#N/A,FALSE,"PF Offering"}</definedName>
    <definedName name="wrn.AllModels._1_5">{#N/A,#N/A,FALSE,"AD_Purchase";#N/A,#N/A,FALSE,"Credit";#N/A,#N/A,FALSE,"PF Acquisition";#N/A,#N/A,FALSE,"PF Offering"}</definedName>
    <definedName name="wrn.AllModels._2">{#N/A,#N/A,FALSE,"AD_Purchase";#N/A,#N/A,FALSE,"Credit";#N/A,#N/A,FALSE,"PF Acquisition";#N/A,#N/A,FALSE,"PF Offering"}</definedName>
    <definedName name="wrn.AllModels._2_1">{#N/A,#N/A,FALSE,"AD_Purchase";#N/A,#N/A,FALSE,"Credit";#N/A,#N/A,FALSE,"PF Acquisition";#N/A,#N/A,FALSE,"PF Offering"}</definedName>
    <definedName name="wrn.AllModels._2_2">{#N/A,#N/A,FALSE,"AD_Purchase";#N/A,#N/A,FALSE,"Credit";#N/A,#N/A,FALSE,"PF Acquisition";#N/A,#N/A,FALSE,"PF Offering"}</definedName>
    <definedName name="wrn.AllModels._2_3">{#N/A,#N/A,FALSE,"AD_Purchase";#N/A,#N/A,FALSE,"Credit";#N/A,#N/A,FALSE,"PF Acquisition";#N/A,#N/A,FALSE,"PF Offering"}</definedName>
    <definedName name="wrn.AllModels._2_4">{#N/A,#N/A,FALSE,"AD_Purchase";#N/A,#N/A,FALSE,"Credit";#N/A,#N/A,FALSE,"PF Acquisition";#N/A,#N/A,FALSE,"PF Offering"}</definedName>
    <definedName name="wrn.AllModels._2_5">{#N/A,#N/A,FALSE,"AD_Purchase";#N/A,#N/A,FALSE,"Credit";#N/A,#N/A,FALSE,"PF Acquisition";#N/A,#N/A,FALSE,"PF Offering"}</definedName>
    <definedName name="wrn.AllModels._3">{#N/A,#N/A,FALSE,"AD_Purchase";#N/A,#N/A,FALSE,"Credit";#N/A,#N/A,FALSE,"PF Acquisition";#N/A,#N/A,FALSE,"PF Offering"}</definedName>
    <definedName name="wrn.AllModels._3_1">{#N/A,#N/A,FALSE,"AD_Purchase";#N/A,#N/A,FALSE,"Credit";#N/A,#N/A,FALSE,"PF Acquisition";#N/A,#N/A,FALSE,"PF Offering"}</definedName>
    <definedName name="wrn.AllModels._3_2">{#N/A,#N/A,FALSE,"AD_Purchase";#N/A,#N/A,FALSE,"Credit";#N/A,#N/A,FALSE,"PF Acquisition";#N/A,#N/A,FALSE,"PF Offering"}</definedName>
    <definedName name="wrn.AllModels._3_3">{#N/A,#N/A,FALSE,"AD_Purchase";#N/A,#N/A,FALSE,"Credit";#N/A,#N/A,FALSE,"PF Acquisition";#N/A,#N/A,FALSE,"PF Offering"}</definedName>
    <definedName name="wrn.AllModels._3_4">{#N/A,#N/A,FALSE,"AD_Purchase";#N/A,#N/A,FALSE,"Credit";#N/A,#N/A,FALSE,"PF Acquisition";#N/A,#N/A,FALSE,"PF Offering"}</definedName>
    <definedName name="wrn.AllModels._3_5">{#N/A,#N/A,FALSE,"AD_Purchase";#N/A,#N/A,FALSE,"Credit";#N/A,#N/A,FALSE,"PF Acquisition";#N/A,#N/A,FALSE,"PF Offering"}</definedName>
    <definedName name="wrn.AllModels._4">{#N/A,#N/A,FALSE,"AD_Purchase";#N/A,#N/A,FALSE,"Credit";#N/A,#N/A,FALSE,"PF Acquisition";#N/A,#N/A,FALSE,"PF Offering"}</definedName>
    <definedName name="wrn.AllModels._4_1">{#N/A,#N/A,FALSE,"AD_Purchase";#N/A,#N/A,FALSE,"Credit";#N/A,#N/A,FALSE,"PF Acquisition";#N/A,#N/A,FALSE,"PF Offering"}</definedName>
    <definedName name="wrn.AllModels._4_2">{#N/A,#N/A,FALSE,"AD_Purchase";#N/A,#N/A,FALSE,"Credit";#N/A,#N/A,FALSE,"PF Acquisition";#N/A,#N/A,FALSE,"PF Offering"}</definedName>
    <definedName name="wrn.AllModels._4_3">{#N/A,#N/A,FALSE,"AD_Purchase";#N/A,#N/A,FALSE,"Credit";#N/A,#N/A,FALSE,"PF Acquisition";#N/A,#N/A,FALSE,"PF Offering"}</definedName>
    <definedName name="wrn.AllModels._4_4">{#N/A,#N/A,FALSE,"AD_Purchase";#N/A,#N/A,FALSE,"Credit";#N/A,#N/A,FALSE,"PF Acquisition";#N/A,#N/A,FALSE,"PF Offering"}</definedName>
    <definedName name="wrn.AllModels._4_5">{#N/A,#N/A,FALSE,"AD_Purchase";#N/A,#N/A,FALSE,"Credit";#N/A,#N/A,FALSE,"PF Acquisition";#N/A,#N/A,FALSE,"PF Offering"}</definedName>
    <definedName name="wrn.AllModels._5">{#N/A,#N/A,FALSE,"AD_Purchase";#N/A,#N/A,FALSE,"Credit";#N/A,#N/A,FALSE,"PF Acquisition";#N/A,#N/A,FALSE,"PF Offering"}</definedName>
    <definedName name="wrn.AllModels._5_1">{#N/A,#N/A,FALSE,"AD_Purchase";#N/A,#N/A,FALSE,"Credit";#N/A,#N/A,FALSE,"PF Acquisition";#N/A,#N/A,FALSE,"PF Offering"}</definedName>
    <definedName name="wrn.AllModels._5_2">{#N/A,#N/A,FALSE,"AD_Purchase";#N/A,#N/A,FALSE,"Credit";#N/A,#N/A,FALSE,"PF Acquisition";#N/A,#N/A,FALSE,"PF Offering"}</definedName>
    <definedName name="wrn.AllModels._5_3">{#N/A,#N/A,FALSE,"AD_Purchase";#N/A,#N/A,FALSE,"Credit";#N/A,#N/A,FALSE,"PF Acquisition";#N/A,#N/A,FALSE,"PF Offering"}</definedName>
    <definedName name="wrn.AllModels._5_4">{#N/A,#N/A,FALSE,"AD_Purchase";#N/A,#N/A,FALSE,"Credit";#N/A,#N/A,FALSE,"PF Acquisition";#N/A,#N/A,FALSE,"PF Offering"}</definedName>
    <definedName name="wrn.AllModels._5_5">{#N/A,#N/A,FALSE,"AD_Purchase";#N/A,#N/A,FALSE,"Credit";#N/A,#N/A,FALSE,"PF Acquisition";#N/A,#N/A,FALSE,"PF Offering"}</definedName>
    <definedName name="wrn.Alloutput.">{#N/A,#N/A,TRUE,"Deal Summary";#N/A,#N/A,TRUE,"CGIC &amp;PLICO Results";#N/A,#N/A,TRUE,"Consolidated Results";#N/A,#N/A,TRUE,"Consolidated Sources_Uses";#N/A,#N/A,TRUE,"BS";#N/A,#N/A,TRUE,"Income Statement";#N/A,#N/A,TRUE,"Accretion_Dilution";#N/A,#N/A,TRUE,"Matrix";#N/A,#N/A,TRUE,"Purchase_sensitivity";#N/A,#N/A,TRUE,"TEMPLATE";#N/A,#N/A,TRUE,"NII Reconc";#N/A,#N/A,TRUE,"CG Rollup";#N/A,#N/A,TRUE,"PYR Rollup";#N/A,#N/A,TRUE,"CG New MS";#N/A,#N/A,TRUE,"CG &amp; PYR Stat Info ----&gt;";#N/A,#N/A,TRUE,"CG Med Sup";#N/A,#N/A,TRUE,"CG DI";#N/A,#N/A,TRUE,"CG A&amp;H";#N/A,#N/A,TRUE,"CG LT Care";#N/A,#N/A,TRUE,"CG Universal";#N/A,#N/A,TRUE,"CG Annuities";#N/A,#N/A,TRUE,"PYR MED SUP";#N/A,#N/A,TRUE,"PYR MED SEL";#N/A,#N/A,TRUE,"PYR LT Care";#N/A,#N/A,TRUE,"PYR Universal";#N/A,#N/A,TRUE,"PYR Universal";#N/A,#N/A,TRUE,"PYR Other A&amp;H";#N/A,#N/A,TRUE,"PYR Annuities";#N/A,#N/A,TRUE,"PYR Other Life";#N/A,#N/A,TRUE,"UHCO Statutory Info ----&gt;";#N/A,#N/A,TRUE,"UHCO Source_Use";#N/A,#N/A,TRUE,"UHCO_Debt Paydown";#N/A,#N/A,TRUE,"Union Bankers";#N/A,#N/A,TRUE,"Penn Life";#N/A,#N/A,TRUE,"Constitution"}</definedName>
    <definedName name="wrn.allpages.">#REF!</definedName>
    <definedName name="wrn.ALLQTRS.">{"QTR1",#N/A,FALSE,"Q1 Detail";"QTR2",#N/A,FALSE,"Q2 Detail";"QTR3",#N/A,FALSE,"Q3 Detail";"QTR4",#N/A,FALSE,"Q4 Detail"}</definedName>
    <definedName name="wrn.ALLRPTS.">{"QTR1",#N/A,FALSE,"96OUT";"QTR2",#N/A,FALSE,"96OUT";"QTR3",#N/A,FALSE,"96OUT";"QTR4",#N/A,FALSE,"96OUT";"YEAR",#N/A,FALSE,"96OUT"}</definedName>
    <definedName name="wrn.AllSuport.">#REF!</definedName>
    <definedName name="wrn.AllSupport.">#REF!</definedName>
    <definedName name="wrn.allWS.">{#N/A,#N/A,FALSE,"res. receipts";#N/A,#N/A,FALSE,"incentive mgt fee";#N/A,#N/A,FALSE,"cashflow";#N/A,#N/A,FALSE,"analytics";#N/A,#N/A,FALSE,"trial balance";#N/A,#N/A,FALSE,"partnership mgt fee";#N/A,#N/A,FALSE,"partnership mgt fee"}</definedName>
    <definedName name="wrn.ALPHATEC._.BURN._.SUMMARY.">{"ALPHATEC BURN SUMMARY",#N/A,FALSE,"ALPHATEC BURN"}</definedName>
    <definedName name="wrn.ALPHATEC._.FINISH._.SUMMARY.">{"ALPHATEC FINISH SUMMARY",#N/A,FALSE,"ALPHATEC FIN"}</definedName>
    <definedName name="wrn.ALPHATEC._.HERM._.SUMMARY.">{"ALPHATEC HERMETIC SUMM",#N/A,FALSE,"ALPHATEC HERM"}</definedName>
    <definedName name="wrn.ALPHATEC._.PLAST._.SUMMARY.">{"ALPHATEC PLAST SUMMARY",#N/A,FALSE,"ALPHATEC PLAST"}</definedName>
    <definedName name="wrn.ALPHATEC._.ROLLUP._.SUMMARY.">{"ALPHATEC ROLLUP SUMMAR",#N/A,FALSE,"ALPHATEC RUP"}</definedName>
    <definedName name="wrn.ALPHATEC._.TEST._.SUMMARY.">{"ALPHATEC TEST SUMMARY",#N/A,FALSE,"ALPHATEC TEST"}</definedName>
    <definedName name="wrn.AMEC.">{"FRONT (AMEC)",#N/A,TRUE,"AMEC";"P AND L (AMEC)",#N/A,TRUE,"AMEC";"CASH AND VAL (AMEC)",#N/A,TRUE,"AMEC";"MODEL1 (AMEC)",#N/A,TRUE,"AMEC";"MODEL (AMEC)",#N/A,TRUE,"AMEC"}</definedName>
    <definedName name="wrn.America._.Online.">#REF!</definedName>
    <definedName name="wrn.AMKOR._.HERMETIC._.SUMMARY.">{"AMKOR HERMETIC SUMMARY",#N/A,FALSE,"AMKORHERM"}</definedName>
    <definedName name="wrn.AMKOR._.PLASTIC._.SUMMARY.">{"AMKOR PLASTIC SUMMARY",#N/A,FALSE,"AMKOR PLAST"}</definedName>
    <definedName name="wrn.AMKOR._.ROLLUP._.SUMMARY.">{"AMKOR ROLLUP SUMMARY",#N/A,FALSE,"AMKOR RUP"}</definedName>
    <definedName name="wrn.AMKOR._.TEST._.SUMMARY.">{"AMKOR TEST SUMMARY",#N/A,FALSE,"amkor test"}</definedName>
    <definedName name="wrn.AMSA.">{#N/A,#N/A,FALSE,"EARNINGS";#N/A,#N/A,FALSE,"FINANCIAL";#N/A,#N/A,FALSE,"OPERATIONAL"}</definedName>
    <definedName name="wrn.AMTNOL.">{#N/A,#N/A,TRUE,"91AMTNOL";#N/A,#N/A,TRUE,"92AMTNOL";#N/A,#N/A,TRUE,"93AMTNOL"}</definedName>
    <definedName name="wrn.ANADARKO.">{"Table1",#N/A,FALSE,"ANADARKO";"Table2",#N/A,FALSE,"ANADARKO";"Table3",#N/A,FALSE,"ANADARKO";"Table3c",#N/A,FALSE,"ANADARKO";"Table3c2",#N/A,FALSE,"ANADARKO";"Table5",#N/A,FALSE,"ANADARKO"}</definedName>
    <definedName name="wrn.ANALISIS._.SENSIBILIDAD.">{#N/A,#N/A,FALSE,"BALANCE";#N/A,#N/A,FALSE,"CUENTA DE PYG";#N/A,#N/A,FALSE,"RATIOS"}</definedName>
    <definedName name="wrn.Analysis.">{"Act vs Act",#N/A,FALSE,"Analysis";"Act vs Bud",#N/A,FALSE,"Analysis";"CQ vs PQ",#N/A,FALSE,"Analysis"}</definedName>
    <definedName name="wrn.Analysis._.using._.RFP.">{#N/A,#N/A,TRUE,"YTD REV";#N/A,#N/A,TRUE,"ACT YTD";#N/A,#N/A,TRUE,"MANAGEMENT I.S.";#N/A,#N/A,TRUE,"4100-400";#N/A,#N/A,TRUE,"CPP YTD";#N/A,#N/A,TRUE,"NEW BUSINESS RFP";#N/A,#N/A,TRUE,"AERO MNGMNT RFP ";#N/A,#N/A,TRUE,"East CPP";#N/A,#N/A,TRUE,"East RFP";#N/A,#N/A,TRUE,"EastM RFP";#N/A,#N/A,TRUE,"EastT RFP";#N/A,#N/A,TRUE,"FARG CPP";#N/A,#N/A,TRUE,"FARG RFP";#N/A,#N/A,TRUE,"LENS RFP";#N/A,#N/A,TRUE,"FLIGHTDESIGN RFP";#N/A,#N/A,TRUE,"TWT RFP";#N/A,#N/A,TRUE,"West RFP";#N/A,#N/A,TRUE,"INFO SECT SUM CPP";#N/A,#N/A,TRUE,"INFO SECT SUM RFP";#N/A,#N/A,TRUE,"INFO MNGMNT RFP";#N/A,#N/A,TRUE,"ADV PRGMS RFP";#N/A,#N/A,TRUE,"COMM ENG RFP";#N/A,#N/A,TRUE,"DYT OPS RFP";#N/A,#N/A,TRUE,"GSA RFP";#N/A,#N/A,TRUE,"HUM SYS RFP";#N/A,#N/A,TRUE,"ISY RFP";#N/A,#N/A,TRUE,"SEN RFP";#N/A,#N/A,TRUE,"SYS ENG RFP";#N/A,#N/A,TRUE,"SYS INT RFP";#N/A,#N/A,TRUE,"WEA SYS RFP";#N/A,#N/A,TRUE,"TR SECT SUM CPP";#N/A,#N/A,TRUE,"TRANS MNGMNT RFP";#N/A,#N/A,TRUE,"TR SECT SUM RFP";#N/A,#N/A,TRUE,"ATC RFP";#N/A,#N/A,TRUE,"CDRC RFP";#N/A,#N/A,TRUE,"ITS RFP";#N/A,#N/A,TRUE," LG RFP";#N/A,#N/A,TRUE,"TSC RFP";#N/A,#N/A,TRUE,"SALES RFP";#N/A,#N/A,TRUE,"EBIT RFP";#N/A,#N/A,TRUE,"CPP VAR YTD";#N/A,#N/A,TRUE,"RFP YTD ";#N/A,#N/A,TRUE,"RFP VAR YTD  ";#N/A,#N/A,TRUE,"ACT MTH";#N/A,#N/A,TRUE,"CPP mth";#N/A,#N/A,TRUE,"CPP VAR MTH";#N/A,#N/A,TRUE,"RFP mth ";#N/A,#N/A,TRUE,"RFP VAR MTH";#N/A,#N/A,TRUE,"AERO SECT SUM CPP";#N/A,#N/A,TRUE,"AERO SECT SUM RFP "}</definedName>
    <definedName name="wrn.ANALYSIS._1">#REF!</definedName>
    <definedName name="wrn.ANALYSIS._2">#REF!</definedName>
    <definedName name="wrn.analysis1.">{#N/A,#N/A,FALSE,"Cashflow Forecast";#N/A,#N/A,FALSE,"Profit and Loss";#N/A,#N/A,FALSE,"Balance Sheets"}</definedName>
    <definedName name="wrn.Analyst._.Pack._.only.">{#N/A,#N/A,FALSE,"Cover";#N/A,#N/A,FALSE,"Contents";#N/A,#N/A,FALSE,"8";#N/A,#N/A,FALSE,"9";#N/A,#N/A,FALSE,"10";#N/A,#N/A,FALSE,"11";#N/A,#N/A,FALSE,"12";#N/A,#N/A,FALSE,"13";#N/A,#N/A,FALSE,"14";#N/A,#N/A,FALSE,"15";#N/A,#N/A,FALSE,"16";#N/A,#N/A,FALSE,"17";#N/A,#N/A,FALSE,"18";#N/A,#N/A,FALSE,"19";#N/A,#N/A,FALSE,"20";#N/A,#N/A,FALSE,"21";#N/A,#N/A,FALSE,"27";#N/A,#N/A,FALSE,"28";#N/A,#N/A,FALSE,"29";#N/A,#N/A,FALSE,"StatSupp";#N/A,#N/A,FALSE,"30";#N/A,#N/A,FALSE,"31";#N/A,#N/A,FALSE,"32";#N/A,#N/A,FALSE,"33";#N/A,#N/A,FALSE,"Checklist";#N/A,#N/A,FALSE,"Error track"}</definedName>
    <definedName name="wrn.Analytic.">{#N/A,#N/A,FALSE,"Fisons_Sci_Instr";#N/A,#N/A,FALSE,"Fisons_Lab_Supplies";#N/A,#N/A,FALSE,"Nunc";#N/A,#N/A,FALSE,"Sorvall";#N/A,#N/A,FALSE,"Dynatech";#N/A,#N/A,FALSE,"Hach"}</definedName>
    <definedName name="wrn.ANEXO1.">{#N/A,#N/A,FALSE,"Costos Contables CIB A 12 1994";#N/A,#N/A,FALSE,"Cuadre Contab. y C. OP"}</definedName>
    <definedName name="wrn.ANEXO10.">{#N/A,#N/A,FALSE,"ANEXOS95";"ANEXO10",#N/A,FALSE,"ANEXOS95"}</definedName>
    <definedName name="wrn.ANEXO13.">{#N/A,#N/A,FALSE,"ANEXOS95"}</definedName>
    <definedName name="wrn.anexo5.">{#N/A,#N/A,FALSE,"CIBHA05A";#N/A,#N/A,FALSE,"CIBHA05B"}</definedName>
    <definedName name="wrn.anexo6.">{#N/A,#N/A,FALSE,"Costos Productos 6A";#N/A,#N/A,FALSE,"Costo Unitario Total H-94-12"}</definedName>
    <definedName name="wrn.anexos.">{#N/A,#N/A,FALSE,"Page1";#N/A,#N/A,FALSE,"Page2";#N/A,#N/A,FALSE,"Page3";#N/A,#N/A,FALSE,"Page4";#N/A,#N/A,FALSE,"Page5";#N/A,#N/A,FALSE,"Page6";#N/A,#N/A,FALSE,"Page7";#N/A,#N/A,FALSE,"Page8";#N/A,#N/A,FALSE,"Page9";#N/A,#N/A,FALSE,"Page10";#N/A,#N/A,FALSE,"Page11"}</definedName>
    <definedName name="wrn.annexe.">{#N/A,#N/A,FALSE,"Annexe 1";#N/A,#N/A,FALSE,"Annexe 2";#N/A,#N/A,FALSE,"Annexe 3";#N/A,#N/A,FALSE,"Annexe 4";#N/A,#N/A,FALSE,"Annexe 5"}</definedName>
    <definedName name="wrn.ANNEXEEURO.">{#N/A,#N/A,FALSE,"Annexe 1 EURO";#N/A,#N/A,FALSE,"Annexe 2 EURO";#N/A,#N/A,FALSE,"Annexe 3 EURO";#N/A,#N/A,FALSE,"Annexe 4 EURO";#N/A,#N/A,FALSE,"Annexe 5 EURO"}</definedName>
    <definedName name="wrn.Annual.">#REF!</definedName>
    <definedName name="wrn.Annual._.Income._.Statement.">{#N/A,#N/A,FALSE,"earnings"}</definedName>
    <definedName name="wrn.Annual._.Operating._.Earnings.">#REF!</definedName>
    <definedName name="wrn.Annual._.Operating._.Earnings1.">#REF!</definedName>
    <definedName name="wrn.Annual._.Recap.">#REF!</definedName>
    <definedName name="wrn.Annual._.Recap._1">#REF!</definedName>
    <definedName name="wrn.Annual._.Report.">{#N/A,#N/A,FALSE,"TABLE_1 YTD- VALUES LAST YR(2)"}</definedName>
    <definedName name="wrn.Annual._.revenue._.model.">{#N/A,#N/A,FALSE,"earnings"}</definedName>
    <definedName name="wrn.Annual_n_Quarterly.">{"Annual",#N/A,FALSE,"Sales &amp; Market";"Quarterly",#N/A,FALSE,"Sales &amp; Market"}</definedName>
    <definedName name="wrn.Annual_n_Quarterly._1">{"Annual",#N/A,FALSE,"Sales &amp; Market";"Quarterly",#N/A,FALSE,"Sales &amp; Market"}</definedName>
    <definedName name="wrn.Annual_n_Quarterly._1_1">{"Annual",#N/A,FALSE,"Sales &amp; Market";"Quarterly",#N/A,FALSE,"Sales &amp; Market"}</definedName>
    <definedName name="wrn.Annual_n_Quarterly._1_2">{"Annual",#N/A,FALSE,"Sales &amp; Market";"Quarterly",#N/A,FALSE,"Sales &amp; Market"}</definedName>
    <definedName name="wrn.Annual_n_Quarterly._1_3">{"Annual",#N/A,FALSE,"Sales &amp; Market";"Quarterly",#N/A,FALSE,"Sales &amp; Market"}</definedName>
    <definedName name="wrn.Annual_n_Quarterly._1_4">{"Annual",#N/A,FALSE,"Sales &amp; Market";"Quarterly",#N/A,FALSE,"Sales &amp; Market"}</definedName>
    <definedName name="wrn.Annual_n_Quarterly._1_5">{"Annual",#N/A,FALSE,"Sales &amp; Market";"Quarterly",#N/A,FALSE,"Sales &amp; Market"}</definedName>
    <definedName name="wrn.Annual_n_Quarterly._2">{"Annual",#N/A,FALSE,"Sales &amp; Market";"Quarterly",#N/A,FALSE,"Sales &amp; Market"}</definedName>
    <definedName name="wrn.Annual_n_Quarterly._2_1">{"Annual",#N/A,FALSE,"Sales &amp; Market";"Quarterly",#N/A,FALSE,"Sales &amp; Market"}</definedName>
    <definedName name="wrn.Annual_n_Quarterly._2_2">{"Annual",#N/A,FALSE,"Sales &amp; Market";"Quarterly",#N/A,FALSE,"Sales &amp; Market"}</definedName>
    <definedName name="wrn.Annual_n_Quarterly._2_3">{"Annual",#N/A,FALSE,"Sales &amp; Market";"Quarterly",#N/A,FALSE,"Sales &amp; Market"}</definedName>
    <definedName name="wrn.Annual_n_Quarterly._2_4">{"Annual",#N/A,FALSE,"Sales &amp; Market";"Quarterly",#N/A,FALSE,"Sales &amp; Market"}</definedName>
    <definedName name="wrn.Annual_n_Quarterly._2_5">{"Annual",#N/A,FALSE,"Sales &amp; Market";"Quarterly",#N/A,FALSE,"Sales &amp; Market"}</definedName>
    <definedName name="wrn.Annual_n_Quarterly._3">{"Annual",#N/A,FALSE,"Sales &amp; Market";"Quarterly",#N/A,FALSE,"Sales &amp; Market"}</definedName>
    <definedName name="wrn.Annual_n_Quarterly._3_1">{"Annual",#N/A,FALSE,"Sales &amp; Market";"Quarterly",#N/A,FALSE,"Sales &amp; Market"}</definedName>
    <definedName name="wrn.Annual_n_Quarterly._3_2">{"Annual",#N/A,FALSE,"Sales &amp; Market";"Quarterly",#N/A,FALSE,"Sales &amp; Market"}</definedName>
    <definedName name="wrn.Annual_n_Quarterly._3_3">{"Annual",#N/A,FALSE,"Sales &amp; Market";"Quarterly",#N/A,FALSE,"Sales &amp; Market"}</definedName>
    <definedName name="wrn.Annual_n_Quarterly._3_4">{"Annual",#N/A,FALSE,"Sales &amp; Market";"Quarterly",#N/A,FALSE,"Sales &amp; Market"}</definedName>
    <definedName name="wrn.Annual_n_Quarterly._3_5">{"Annual",#N/A,FALSE,"Sales &amp; Market";"Quarterly",#N/A,FALSE,"Sales &amp; Market"}</definedName>
    <definedName name="wrn.Annual_n_Quarterly._4">{"Annual",#N/A,FALSE,"Sales &amp; Market";"Quarterly",#N/A,FALSE,"Sales &amp; Market"}</definedName>
    <definedName name="wrn.Annual_n_Quarterly._4_1">{"Annual",#N/A,FALSE,"Sales &amp; Market";"Quarterly",#N/A,FALSE,"Sales &amp; Market"}</definedName>
    <definedName name="wrn.Annual_n_Quarterly._4_2">{"Annual",#N/A,FALSE,"Sales &amp; Market";"Quarterly",#N/A,FALSE,"Sales &amp; Market"}</definedName>
    <definedName name="wrn.Annual_n_Quarterly._4_3">{"Annual",#N/A,FALSE,"Sales &amp; Market";"Quarterly",#N/A,FALSE,"Sales &amp; Market"}</definedName>
    <definedName name="wrn.Annual_n_Quarterly._4_4">{"Annual",#N/A,FALSE,"Sales &amp; Market";"Quarterly",#N/A,FALSE,"Sales &amp; Market"}</definedName>
    <definedName name="wrn.Annual_n_Quarterly._4_5">{"Annual",#N/A,FALSE,"Sales &amp; Market";"Quarterly",#N/A,FALSE,"Sales &amp; Market"}</definedName>
    <definedName name="wrn.Annual_n_Quarterly._5">{"Annual",#N/A,FALSE,"Sales &amp; Market";"Quarterly",#N/A,FALSE,"Sales &amp; Market"}</definedName>
    <definedName name="wrn.Annual_n_Quarterly._5_1">{"Annual",#N/A,FALSE,"Sales &amp; Market";"Quarterly",#N/A,FALSE,"Sales &amp; Market"}</definedName>
    <definedName name="wrn.Annual_n_Quarterly._5_2">{"Annual",#N/A,FALSE,"Sales &amp; Market";"Quarterly",#N/A,FALSE,"Sales &amp; Market"}</definedName>
    <definedName name="wrn.Annual_n_Quarterly._5_3">{"Annual",#N/A,FALSE,"Sales &amp; Market";"Quarterly",#N/A,FALSE,"Sales &amp; Market"}</definedName>
    <definedName name="wrn.Annual_n_Quarterly._5_4">{"Annual",#N/A,FALSE,"Sales &amp; Market";"Quarterly",#N/A,FALSE,"Sales &amp; Market"}</definedName>
    <definedName name="wrn.Annual_n_Quarterly._5_5">{"Annual",#N/A,FALSE,"Sales &amp; Market";"Quarterly",#N/A,FALSE,"Sales &amp; Market"}</definedName>
    <definedName name="wrn.annualpl.">#REF!</definedName>
    <definedName name="wrn.annualpll.">#REF!</definedName>
    <definedName name="wrn.Antonelle.">{#N/A,#N/A,FALSE,"P&amp;L";#N/A,#N/A,FALSE,"bilan";#N/A,#N/A,FALSE,"DCF"}</definedName>
    <definedName name="wrn.AOL._.Budget.">{#N/A,#N/A,FALSE,"Summary";#N/A,#N/A,FALSE,"Rollup";#N/A,#N/A,FALSE,"SG&amp;A";#N/A,#N/A,FALSE,"Sales_Rollup";"mixstar assumps",#N/A,FALSE,"MixStar";"mixstar glance",#N/A,FALSE,"MixStar";"mixstar inc stmt",#N/A,FALSE,"MixStar";"HBS Assumps",#N/A,FALSE,"HBS";"HBS Graphs",#N/A,FALSE,"HBS";"HBS Inc Stmt",#N/A,FALSE,"HBS";"HBSA Assumps",#N/A,FALSE,"HBSA";"HBSA Graphs",#N/A,FALSE,"HBSA";"HBSA Inc Stmt",#N/A,FALSE,"HBSA";"MITSloan Assumps",#N/A,FALSE,"MIT-Sloan";"MITSloan Graphs",#N/A,FALSE,"MIT-Sloan";"AFT Assumps",#N/A,FALSE,"AFT";"MITSloan Inc Stmt",#N/A,FALSE,"MIT-Sloan";"SimSch Assumps",#N/A,FALSE,"Sim &amp; Sch";"SimSch Graphs",#N/A,FALSE,"Sim &amp; Sch";"SimSch Inc Stmt",#N/A,FALSE,"Sim &amp; Sch";"UVA Assumps",#N/A,FALSE,"UVA";"UVA Graphs",#N/A,FALSE,"UVA";"UVA Inc Stmt",#N/A,FALSE,"UVA";"AFT Graphs",#N/A,FALSE,"AFT";"AFT Inc Stmt",#N/A,FALSE,"AFT";"AFT Assumps",#N/A,FALSE,"AFT";"Scholastic Assumps",#N/A,FALSE,"Scholastic";"Scholastic Graphs",#N/A,FALSE,"Scholastic";"Scholastic Inc Stmt",#N/A,FALSE,"Scholastic";"CNN Assumps",#N/A,FALSE,"CNN-TESI";"CNN Graphs",#N/A,FALSE,"CNN-TESI";"CNN Inc Stmt",#N/A,FALSE,"CNN-TESI";"CNN E Assumps",#N/A,FALSE,"CNN-TESI E";"CNN E Graphs",#N/A,FALSE,"CNN-TESI E";"NEA Assumps",#N/A,FALSE,"NEA";"CNN E Inc Stmt",#N/A,FALSE,"CNN-TESI E";"NEA Graphs",#N/A,FALSE,"NEA";"NEA Inc Stmt",#N/A,FALSE,"NEA";"NEA Assumps",#N/A,FALSE,"NEA";"NEA P Assumps",#N/A,FALSE,"NEA Priv";"NEA P Graphs",#N/A,FALSE,"NEA Priv";"NEA P Inc Stmt",#N/A,FALSE,"NEA Priv";"Cen21 Assumps",#N/A,FALSE,"Century21";"Cen21 Graph",#N/A,FALSE,"Century21";"Cen21 Inc Stmt",#N/A,FALSE,"Century21";"ECN Assumps",#N/A,FALSE,"ECN";"ECN Graph",#N/A,FALSE,"ECN";"ECN Inc Stmt",#N/A,FALSE,"ECN";"FGIC Assumps",#N/A,FALSE,"FGIC";"FGIC Graphs",#N/A,FALSE,"FGIC";"FGIC Inc Stmt",#N/A,FALSE,"FGIC";"Oxford Assumps",#N/A,FALSE,"OxfordHealth";"Oxford Graphs",#N/A,FALSE,"OxfordHealth";"Oxford Inc Stmt",#N/A,FALSE,"OxfordHealth";"Chevy Assumps",#N/A,FALSE,"Chevy NDC";"Chevy Graphs",#N/A,FALSE,"Chevy NDC";"Chevy Inc Stmt",#N/A,FALSE,"Chevy NDC";"Flowers Assumps",#N/A,FALSE,"1800Flowers";"Flowers Graphs",#N/A,FALSE,"1800Flowers";"Flowers Inc Stmt",#N/A,FALSE,"1800Flowers";"McGHill Assumps",#N/A,FALSE,"McGrawH";"McGHill Graphs",#N/A,FALSE,"McGrawH";"McGHill Inc Stmt",#N/A,FALSE,"McGrawH";"ChesBgl Assumps",#N/A,FALSE,"Ches Bagel";"ChesBgl Graphs",#N/A,FALSE,"Ches Bagel";"ChesBgl Inc Stmt",#N/A,FALSE,"Ches Bagel"}</definedName>
    <definedName name="wrn.APCI._.Tab.">{#N/A,#N/A,FALSE,"P and L ";#N/A,#N/A,FALSE,"Sales";#N/A,#N/A,FALSE,"Overheads";#N/A,#N/A,FALSE,"R and D";#N/A,#N/A,FALSE,"Operating Income";#N/A,#N/A,FALSE,"Equity Affiliate Income";"M Factors Print",#N/A,FALSE,"Major Factors"}</definedName>
    <definedName name="wrn.APCT.">{"Page1",#N/A,FALSE,"APCT";"Page2",#N/A,FALSE,"APCT"}</definedName>
    <definedName name="wrn.APL.">{"Page1",#N/A,FALSE,"APL";"Page2",#N/A,FALSE,"APL"}</definedName>
    <definedName name="wrn.app.">#REF!</definedName>
    <definedName name="wrn.app._1">#REF!</definedName>
    <definedName name="wrn.Appendices.">#REF!</definedName>
    <definedName name="wrn.Appendix.">#REF!</definedName>
    <definedName name="wrn.Appraisal.">{#N/A,#N/A,FALSE,"APPRAISAL";#N/A,#N/A,FALSE,"APPRAISAL 2";#N/A,#N/A,FALSE,"APPRAISAL 3"}</definedName>
    <definedName name="wrn.Appraisal._.2.">{#N/A,#N/A,FALSE,"Appraisal 2"}</definedName>
    <definedName name="wrn.Appraisal._.3.">{#N/A,#N/A,FALSE,"Appraisal 3"}</definedName>
    <definedName name="wrn.Approval.">{#N/A,#N/A,FALSE,"Approval Form"}</definedName>
    <definedName name="wrn.Approval2.">{#N/A,#N/A,FALSE,"Approval2"}</definedName>
    <definedName name="wrn.Apr._.Forecast.">#REF!</definedName>
    <definedName name="wrn.APRIL.">{"CONS APR",#N/A,FALSE,"Cons Comparison";"CONS YTD APR",#N/A,FALSE,"Cons Comparison";"SAS APR",#N/A,FALSE,"Ocean Comparison";"SAS YTD APR",#N/A,FALSE,"Ocean Comparison";"UV APR",#N/A,FALSE,"UV Comparison";"UV YTD APR",#N/A,FALSE,"UV Comparison";"CMS APR",#N/A,FALSE,"CMS Comparison";"CMS YTD APR",#N/A,FALSE,"CMS Comparison";"POL APR",#N/A,FALSE,"Polaris Comparison";"POL YTD APR",#N/A,FALSE,"Polaris Comparison";"CORP APR",#N/A,FALSE,"Corp Comparison";"CORP YTD APR",#N/A,FALSE,"Corp Comparison";"ELIM APR",#N/A,FALSE,"Eliminating Comparison";"ELIM YTD APR",#N/A,FALSE,"Eliminating Comparison";"Hold Apr",#N/A,FALSE,"Holding Comparison";"Hold YTD Apr",#N/A,FALSE,"Holding Comparison"}</definedName>
    <definedName name="wrn.April._.Consolidated.">{#N/A,#N/A,FALSE,"Consol BS";#N/A,#N/A,FALSE,"Consol IS";#N/A,#N/A,FALSE,"Cash Flow";#N/A,#N/A,FALSE,"Consol Equity";#N/A,#N/A,FALSE,"BS vs. Plan";#N/A,#N/A,FALSE,"Mo vs. Plan";#N/A,#N/A,FALSE,"Mo. vs. Prior Yr";#N/A,#N/A,FALSE,"YTD vs. Plan";#N/A,#N/A,FALSE,"YTD vs. Prior Yr";#N/A,#N/A,FALSE,"Cash Flow Mo vs. Plan";#N/A,#N/A,FALSE,"Cash Flow Mo vs. Prior Yr";#N/A,#N/A,FALSE,"Cash Flow YTD vs. Plan";#N/A,#N/A,FALSE,"Cash Flow YTD vs. Prior Yr";#N/A,#N/A,FALSE,"Seg BS";#N/A,#N/A,FALSE,"Seg IS";#N/A,#N/A,FALSE,"Seg Cash";#N/A,#N/A,FALSE,"Str IS";#N/A,#N/A,FALSE,"Art IS";#N/A,#N/A,FALSE,"History BS";#N/A,#N/A,FALSE,"History IS";#N/A,#N/A,FALSE,"History Cash";#N/A,#N/A,FALSE,"Imp IS";#N/A,#N/A,FALSE,"Gross to Net";#N/A,#N/A,FALSE,"Ratio Summary";#N/A,#N/A,FALSE,"Union";#N/A,#N/A,FALSE,"Midwest";#N/A,#N/A,FALSE,"Ratios - 5";#N/A,#N/A,FALSE,"Ratios - 6";#N/A,#N/A,FALSE,"Ratios - 7";#N/A,#N/A,FALSE,"Ratios - 8";#N/A,#N/A,FALSE,"Ratios - 9"}</definedName>
    <definedName name="wrn.April._.Financials.">{"Statement of Income",#N/A,TRUE,"Mar99";"Balance Sheet",#N/A,TRUE,"Mar99"}</definedName>
    <definedName name="wrn.April._.other._.sched..">{#N/A,#N/A,FALSE,"Union";#N/A,#N/A,FALSE,"Reserves";#N/A,#N/A,FALSE,"Head Ct";#N/A,#N/A,FALSE,"Str AR";#N/A,#N/A,FALSE,"Str AP";#N/A,#N/A,FALSE,"Art AR";#N/A,#N/A,FALSE,"Art AP";#N/A,#N/A,FALSE,"Imp AR";#N/A,#N/A,FALSE,"Imp AP"}</definedName>
    <definedName name="wrn.April._.Reports.">{"April 02 Assets",#N/A,FALSE,"Sheet1";"April 02 Liabilities",#N/A,FALSE,"Sheet1";"April Summary IS",#N/A,FALSE,"Sheet1";"April Detail IS",#N/A,FALSE,"Sheet1"}</definedName>
    <definedName name="wrn.apt1.">{#N/A,#N/A,FALSE,"Summary"}</definedName>
    <definedName name="wrn.apt2">{#N/A,#N/A,FALSE,"Summary"}</definedName>
    <definedName name="wrn.APX._.BUDGET.">{"Title Page",#N/A,FALSE,"title page";"Operating Expenses",#N/A,FALSE,"Operating Exp";"Capital Expenses",#N/A,FALSE,"Capital Exp"}</definedName>
    <definedName name="wrn.apx._.budget.1">{"Title Page",#N/A,FALSE,"title page";"Operating Expenses",#N/A,FALSE,"Operating Exp";"Capital Expenses",#N/A,FALSE,"Capital Exp"}</definedName>
    <definedName name="wrn.AQUIROR._.DCF.">{"AQUIRORDCF",#N/A,FALSE,"Merger consequences";"Acquirorassns",#N/A,FALSE,"Merger consequences"}</definedName>
    <definedName name="wrn.AQUIROR._.DCF._1">#REF!</definedName>
    <definedName name="wrn.AQUIROR._.DCF._from_AB">{"AQUIRORDCF",#N/A,FALSE,"Merger consequences";"Acquirorassns",#N/A,FALSE,"Merger consequences"}</definedName>
    <definedName name="wrn.AQUIROR._.DCF._from_DBAB">{"AQUIRORDCF",#N/A,FALSE,"Merger consequences";"Acquirorassns",#N/A,FALSE,"Merger consequences"}</definedName>
    <definedName name="wrn.AQUIROR._.DCF._from_DBAB_1">{"AQUIRORDCF",#N/A,FALSE,"Merger consequences";"Acquirorassns",#N/A,FALSE,"Merger consequences"}</definedName>
    <definedName name="wrn.AQUIROR._.DCF._from_DBAB_1_1">{"AQUIRORDCF",#N/A,FALSE,"Merger consequences";"Acquirorassns",#N/A,FALSE,"Merger consequences"}</definedName>
    <definedName name="wrn.AQUIROR._.DCF._from_DBAB_1_1_1">{"AQUIRORDCF",#N/A,FALSE,"Merger consequences";"Acquirorassns",#N/A,FALSE,"Merger consequences"}</definedName>
    <definedName name="wrn.AQUIROR._.DCF._from_DBAB_1_2">{"AQUIRORDCF",#N/A,FALSE,"Merger consequences";"Acquirorassns",#N/A,FALSE,"Merger consequences"}</definedName>
    <definedName name="wrn.AQUIROR._.DCF._from_DBAB_2">{"AQUIRORDCF",#N/A,FALSE,"Merger consequences";"Acquirorassns",#N/A,FALSE,"Merger consequences"}</definedName>
    <definedName name="wrn.AQUIROR._.DCF._from_DBAB_3">{"AQUIRORDCF",#N/A,FALSE,"Merger consequences";"Acquirorassns",#N/A,FALSE,"Merger consequences"}</definedName>
    <definedName name="wrn.AQUIROR._.DCF._from_DBAB_4">{"AQUIRORDCF",#N/A,FALSE,"Merger consequences";"Acquirorassns",#N/A,FALSE,"Merger consequences"}</definedName>
    <definedName name="wrn.AQUIROR._.DCF._from_DBAB_5">{"AQUIRORDCF",#N/A,FALSE,"Merger consequences";"Acquirorassns",#N/A,FALSE,"Merger consequences"}</definedName>
    <definedName name="wrn.ar.">{#N/A,#N/A,FALSE,"OUT  AREC"}</definedName>
    <definedName name="wrn.ARGON._.PRICING.">{"ARGON PRICING",#N/A,FALSE,"ARGON"}</definedName>
    <definedName name="wrn.ARGON._.REVENUE.">{"ARGON REVENUE",#N/A,FALSE,"ARGON"}</definedName>
    <definedName name="wrn.ARGON._.VOLUME.">{"ARGON VOLUME",#N/A,FALSE,"ARGON"}</definedName>
    <definedName name="wrn.ARGON_VOL">{"ARGON VOLUME",#N/A,FALSE,"ARGON"}</definedName>
    <definedName name="wrn.ARZTLM.">#REF!</definedName>
    <definedName name="wrn.ASE._.PLASTIC._.SUMMARY.">{"ASE PLASTIC SUMMARY",#N/A,FALSE,"aseplas"}</definedName>
    <definedName name="wrn.asg.">{#N/A,#N/A,FALSE,"Exh 1";#N/A,#N/A,FALSE,"Exh 2";#N/A,#N/A,FALSE,"Exh 2a";#N/A,#N/A,FALSE,"Exh 3";#N/A,#N/A,FALSE,"Exhib 4";#N/A,#N/A,FALSE,"eh 5";#N/A,#N/A,FALSE,"Exh 6"}</definedName>
    <definedName name="wrn.Asia.">{"PnL",#N/A,FALSE,"Gas Asia P&amp;L";"Responsibility",#N/A,FALSE,"Gas Asia P&amp;L";"Cost Control",#N/A,FALSE,"Gas Asia P&amp;L"}</definedName>
    <definedName name="wrn.Asia._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ia._1_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ia._1_2">{"rawdata",#N/A,TRUE,"HKT";"in",#N/A,TRUE,"HKT";"rawdata",#N/A,TRUE,"PTInd";"in",#N/A,TRUE,"PTInd";"rawdata",#N/A,TRUE,"NTT";"in",#N/A,TRUE,"NTT";"rawdata",#N/A,TRUE,"PLD";"in",#N/A,TRUE,"PLD";"rawdata",#N/A,TRUE,"PTTelk";"in",#N/A,TRUE,"PTTelk";"rawdata",#N/A,TRUE,"ST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ia._1_3">{"rawdata",#N/A,TRUE,"HKT";"in",#N/A,TRUE,"HKT";"rawdata",#N/A,TRUE,"PTInd";"in",#N/A,TRUE,"PTInd";"rawdata",#N/A,TRUE,"NTT";"in",#N/A,TRUE,"NTT";"rawdata",#N/A,TRUE,"PLD";"in",#N/A,TRUE,"PLD";"rawdata",#N/A,TRUE,"PTTelk";"in",#N/A,TRUE,"PTTelk";"rawdata",#N/A,TRUE,"ST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ia._1_4">{"rawdata",#N/A,TRUE,"HKT";"in",#N/A,TRUE,"HKT";"rawdata",#N/A,TRUE,"PTInd";"in",#N/A,TRUE,"PTInd";"rawdata",#N/A,TRUE,"NTT";"in",#N/A,TRUE,"NTT";"rawdata",#N/A,TRUE,"PLD";"in",#N/A,TRUE,"PLD";"rawdata",#N/A,TRUE,"PTTelk";"in",#N/A,TRUE,"PTTelk";"rawdata",#N/A,TRUE,"ST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ia._1_5">{"rawdata",#N/A,TRUE,"HKT";"in",#N/A,TRUE,"HKT";"rawdata",#N/A,TRUE,"PTInd";"in",#N/A,TRUE,"PTInd";"rawdata",#N/A,TRUE,"NTT";"in",#N/A,TRUE,"NTT";"rawdata",#N/A,TRUE,"PLD";"in",#N/A,TRUE,"PLD";"rawdata",#N/A,TRUE,"PTTelk";"in",#N/A,TRUE,"PTTelk";"rawdata",#N/A,TRUE,"ST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ia._2">{"rawdata",#N/A,TRUE,"HKT";"in",#N/A,TRUE,"HKT";"rawdata",#N/A,TRUE,"PTInd";"in",#N/A,TRUE,"PTInd";"rawdata",#N/A,TRUE,"NTT";"in",#N/A,TRUE,"NTT";"rawdata",#N/A,TRUE,"PLD";"in",#N/A,TRUE,"PLD";"rawdata",#N/A,TRUE,"PTTelk";"in",#N/A,TRUE,"PTTelk";"rawdata",#N/A,TRUE,"ST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ia._2_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ia._2_2">{"rawdata",#N/A,TRUE,"HKT";"in",#N/A,TRUE,"HKT";"rawdata",#N/A,TRUE,"PTInd";"in",#N/A,TRUE,"PTInd";"rawdata",#N/A,TRUE,"NTT";"in",#N/A,TRUE,"NTT";"rawdata",#N/A,TRUE,"PLD";"in",#N/A,TRUE,"PLD";"rawdata",#N/A,TRUE,"PTTelk";"in",#N/A,TRUE,"PTTelk";"rawdata",#N/A,TRUE,"ST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ia._2_3">{"rawdata",#N/A,TRUE,"HKT";"in",#N/A,TRUE,"HKT";"rawdata",#N/A,TRUE,"PTInd";"in",#N/A,TRUE,"PTInd";"rawdata",#N/A,TRUE,"NTT";"in",#N/A,TRUE,"NTT";"rawdata",#N/A,TRUE,"PLD";"in",#N/A,TRUE,"PLD";"rawdata",#N/A,TRUE,"PTTelk";"in",#N/A,TRUE,"PTTelk";"rawdata",#N/A,TRUE,"ST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ia._2_4">{"rawdata",#N/A,TRUE,"HKT";"in",#N/A,TRUE,"HKT";"rawdata",#N/A,TRUE,"PTInd";"in",#N/A,TRUE,"PTInd";"rawdata",#N/A,TRUE,"NTT";"in",#N/A,TRUE,"NTT";"rawdata",#N/A,TRUE,"PLD";"in",#N/A,TRUE,"PLD";"rawdata",#N/A,TRUE,"PTTelk";"in",#N/A,TRUE,"PTTelk";"rawdata",#N/A,TRUE,"ST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ia._2_5">{"rawdata",#N/A,TRUE,"HKT";"in",#N/A,TRUE,"HKT";"rawdata",#N/A,TRUE,"PTInd";"in",#N/A,TRUE,"PTInd";"rawdata",#N/A,TRUE,"NTT";"in",#N/A,TRUE,"NTT";"rawdata",#N/A,TRUE,"PLD";"in",#N/A,TRUE,"PLD";"rawdata",#N/A,TRUE,"PTTelk";"in",#N/A,TRUE,"PTTelk";"rawdata",#N/A,TRUE,"ST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ia._3">{"rawdata",#N/A,TRUE,"HKT";"in",#N/A,TRUE,"HKT";"rawdata",#N/A,TRUE,"PTInd";"in",#N/A,TRUE,"PTInd";"rawdata",#N/A,TRUE,"NTT";"in",#N/A,TRUE,"NTT";"rawdata",#N/A,TRUE,"PLD";"in",#N/A,TRUE,"PLD";"rawdata",#N/A,TRUE,"PTTelk";"in",#N/A,TRUE,"PTTelk";"rawdata",#N/A,TRUE,"ST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ia._3_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ia._3_2">{"rawdata",#N/A,TRUE,"HKT";"in",#N/A,TRUE,"HKT";"rawdata",#N/A,TRUE,"PTInd";"in",#N/A,TRUE,"PTInd";"rawdata",#N/A,TRUE,"NTT";"in",#N/A,TRUE,"NTT";"rawdata",#N/A,TRUE,"PLD";"in",#N/A,TRUE,"PLD";"rawdata",#N/A,TRUE,"PTTelk";"in",#N/A,TRUE,"PTTelk";"rawdata",#N/A,TRUE,"ST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ia._3_3">{"rawdata",#N/A,TRUE,"HKT";"in",#N/A,TRUE,"HKT";"rawdata",#N/A,TRUE,"PTInd";"in",#N/A,TRUE,"PTInd";"rawdata",#N/A,TRUE,"NTT";"in",#N/A,TRUE,"NTT";"rawdata",#N/A,TRUE,"PLD";"in",#N/A,TRUE,"PLD";"rawdata",#N/A,TRUE,"PTTelk";"in",#N/A,TRUE,"PTTelk";"rawdata",#N/A,TRUE,"ST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ia._3_4">{"rawdata",#N/A,TRUE,"HKT";"in",#N/A,TRUE,"HKT";"rawdata",#N/A,TRUE,"PTInd";"in",#N/A,TRUE,"PTInd";"rawdata",#N/A,TRUE,"NTT";"in",#N/A,TRUE,"NTT";"rawdata",#N/A,TRUE,"PLD";"in",#N/A,TRUE,"PLD";"rawdata",#N/A,TRUE,"PTTelk";"in",#N/A,TRUE,"PTTelk";"rawdata",#N/A,TRUE,"ST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ia._3_5">{"rawdata",#N/A,TRUE,"HKT";"in",#N/A,TRUE,"HKT";"rawdata",#N/A,TRUE,"PTInd";"in",#N/A,TRUE,"PTInd";"rawdata",#N/A,TRUE,"NTT";"in",#N/A,TRUE,"NTT";"rawdata",#N/A,TRUE,"PLD";"in",#N/A,TRUE,"PLD";"rawdata",#N/A,TRUE,"PTTelk";"in",#N/A,TRUE,"PTTelk";"rawdata",#N/A,TRUE,"ST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ia._4">{"rawdata",#N/A,TRUE,"HKT";"in",#N/A,TRUE,"HKT";"rawdata",#N/A,TRUE,"PTInd";"in",#N/A,TRUE,"PTInd";"rawdata",#N/A,TRUE,"NTT";"in",#N/A,TRUE,"NTT";"rawdata",#N/A,TRUE,"PLD";"in",#N/A,TRUE,"PLD";"rawdata",#N/A,TRUE,"PTTelk";"in",#N/A,TRUE,"PTTelk";"rawdata",#N/A,TRUE,"ST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ia._4_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ia._4_2">{"rawdata",#N/A,TRUE,"HKT";"in",#N/A,TRUE,"HKT";"rawdata",#N/A,TRUE,"PTInd";"in",#N/A,TRUE,"PTInd";"rawdata",#N/A,TRUE,"NTT";"in",#N/A,TRUE,"NTT";"rawdata",#N/A,TRUE,"PLD";"in",#N/A,TRUE,"PLD";"rawdata",#N/A,TRUE,"PTTelk";"in",#N/A,TRUE,"PTTelk";"rawdata",#N/A,TRUE,"ST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ia._4_3">{"rawdata",#N/A,TRUE,"HKT";"in",#N/A,TRUE,"HKT";"rawdata",#N/A,TRUE,"PTInd";"in",#N/A,TRUE,"PTInd";"rawdata",#N/A,TRUE,"NTT";"in",#N/A,TRUE,"NTT";"rawdata",#N/A,TRUE,"PLD";"in",#N/A,TRUE,"PLD";"rawdata",#N/A,TRUE,"PTTelk";"in",#N/A,TRUE,"PTTelk";"rawdata",#N/A,TRUE,"ST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ia._4_4">{"rawdata",#N/A,TRUE,"HKT";"in",#N/A,TRUE,"HKT";"rawdata",#N/A,TRUE,"PTInd";"in",#N/A,TRUE,"PTInd";"rawdata",#N/A,TRUE,"NTT";"in",#N/A,TRUE,"NTT";"rawdata",#N/A,TRUE,"PLD";"in",#N/A,TRUE,"PLD";"rawdata",#N/A,TRUE,"PTTelk";"in",#N/A,TRUE,"PTTelk";"rawdata",#N/A,TRUE,"ST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ia._4_5">{"rawdata",#N/A,TRUE,"HKT";"in",#N/A,TRUE,"HKT";"rawdata",#N/A,TRUE,"PTInd";"in",#N/A,TRUE,"PTInd";"rawdata",#N/A,TRUE,"NTT";"in",#N/A,TRUE,"NTT";"rawdata",#N/A,TRUE,"PLD";"in",#N/A,TRUE,"PLD";"rawdata",#N/A,TRUE,"PTTelk";"in",#N/A,TRUE,"PTTelk";"rawdata",#N/A,TRUE,"ST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ia._5">{"rawdata",#N/A,TRUE,"HKT";"in",#N/A,TRUE,"HKT";"rawdata",#N/A,TRUE,"PTInd";"in",#N/A,TRUE,"PTInd";"rawdata",#N/A,TRUE,"NTT";"in",#N/A,TRUE,"NTT";"rawdata",#N/A,TRUE,"PLD";"in",#N/A,TRUE,"PLD";"rawdata",#N/A,TRUE,"PTTelk";"in",#N/A,TRUE,"PTTelk";"rawdata",#N/A,TRUE,"ST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ia._5_1">{"rawdata",#N/A,TRUE,"HKT";"in",#N/A,TRUE,"HKT";"rawdata",#N/A,TRUE,"PTInd";"in",#N/A,TRUE,"PTInd";"rawdata",#N/A,TRUE,"NTT";"in",#N/A,TRUE,"NTT";"rawdata",#N/A,TRUE,"PLD";"in",#N/A,TRUE,"PLD";"rawdata",#N/A,TRUE,"PTTelk";"in",#N/A,TRUE,"PTTelk";"rawdata",#N/A,TRUE,"ST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ia._5_2">{"rawdata",#N/A,TRUE,"HKT";"in",#N/A,TRUE,"HKT";"rawdata",#N/A,TRUE,"PTInd";"in",#N/A,TRUE,"PTInd";"rawdata",#N/A,TRUE,"NTT";"in",#N/A,TRUE,"NTT";"rawdata",#N/A,TRUE,"PLD";"in",#N/A,TRUE,"PLD";"rawdata",#N/A,TRUE,"PTTelk";"in",#N/A,TRUE,"PTTelk";"rawdata",#N/A,TRUE,"ST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ia._5_3">{"rawdata",#N/A,TRUE,"HKT";"in",#N/A,TRUE,"HKT";"rawdata",#N/A,TRUE,"PTInd";"in",#N/A,TRUE,"PTInd";"rawdata",#N/A,TRUE,"NTT";"in",#N/A,TRUE,"NTT";"rawdata",#N/A,TRUE,"PLD";"in",#N/A,TRUE,"PLD";"rawdata",#N/A,TRUE,"PTTelk";"in",#N/A,TRUE,"PTTelk";"rawdata",#N/A,TRUE,"ST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ia._5_4">{"rawdata",#N/A,TRUE,"HKT";"in",#N/A,TRUE,"HKT";"rawdata",#N/A,TRUE,"PTInd";"in",#N/A,TRUE,"PTInd";"rawdata",#N/A,TRUE,"NTT";"in",#N/A,TRUE,"NTT";"rawdata",#N/A,TRUE,"PLD";"in",#N/A,TRUE,"PLD";"rawdata",#N/A,TRUE,"PTTelk";"in",#N/A,TRUE,"PTTelk";"rawdata",#N/A,TRUE,"ST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ia._5_5">{"rawdata",#N/A,TRUE,"HKT";"in",#N/A,TRUE,"HKT";"rawdata",#N/A,TRUE,"PTInd";"in",#N/A,TRUE,"PTInd";"rawdata",#N/A,TRUE,"NTT";"in",#N/A,TRUE,"NTT";"rawdata",#N/A,TRUE,"PLD";"in",#N/A,TRUE,"PLD";"rawdata",#N/A,TRUE,"PTTelk";"in",#N/A,TRUE,"PTTelk";"rawdata",#N/A,TRUE,"ST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wrn.Asian._.Sourcing._.Reports.">{#N/A,#N/A,TRUE,"Total Plan";#N/A,#N/A,TRUE,"Plan Vs 2000";#N/A,#N/A,TRUE,"Spending Bridge";#N/A,#N/A,TRUE,"Allocation";"Employee Allocation Summary",#N/A,TRUE,"Wage Alloc.";"Employee Allocation",#N/A,TRUE,"Wage Alloc."}</definedName>
    <definedName name="wrn.ass">{#N/A,#N/A,FALSE,"Fin &amp; Adm HC Labor";#N/A,#N/A,FALSE,"Fin &amp; Adm NL";#N/A,#N/A,FALSE,"Ops &amp; Tech Supt HC Labor";#N/A,#N/A,FALSE,"Depot Support NL";#N/A,#N/A,FALSE,"Bill &amp; CC N. Amer";#N/A,#N/A,FALSE,"Bill &amp; CC S. Amer";#N/A,#N/A,FALSE,"Bill &amp; CC Euro";#N/A,#N/A,FALSE,"Sale &amp; Mktg HC Labor";#N/A,#N/A,FALSE,"Sale &amp; Mktg NL"}</definedName>
    <definedName name="wrn.ASSETS.">{"ASSETS_1",#N/A,FALSE,"ASSETS";"ASSETS_2",#N/A,FALSE,"ASSETS"}</definedName>
    <definedName name="wrn.Associates._.International.">{#N/A,#N/A,FALSE,"UK";#N/A,#N/A,FALSE,"BA";#N/A,#N/A,FALSE,"VZ"}</definedName>
    <definedName name="wrn.Associates._.Ontario.">{#N/A,#N/A,TRUE,"AR";#N/A,#N/A,TRUE,"BB";#N/A,#N/A,TRUE,"BE";#N/A,#N/A,TRUE,"DB";#N/A,#N/A,TRUE,"GR";#N/A,#N/A,TRUE,"WN";#N/A,#N/A,TRUE,"PK";#N/A,#N/A,TRUE,"RW";#N/A,#N/A,TRUE,"WD";#N/A,#N/A,TRUE,"KE";#N/A,#N/A,TRUE,"DW";#N/A,#N/A,TRUE,"HK";#N/A,#N/A,TRUE,"HV";#N/A,#N/A,TRUE,"CW";#N/A,#N/A,TRUE,"LN";#N/A,#N/A,TRUE,"TK";#N/A,#N/A,TRUE,"KV";#N/A,#N/A,TRUE,"VD";#N/A,#N/A,TRUE,"CP";#N/A,#N/A,TRUE,"SM";#N/A,#N/A,TRUE,"DS";#N/A,#N/A,TRUE,"ST";#N/A,#N/A,TRUE,"DY";#N/A,#N/A,TRUE,"TM";#N/A,#N/A,TRUE,"VJ";#N/A,#N/A,TRUE,"RS";#N/A,#N/A,TRUE,"LW"}</definedName>
    <definedName name="wrn.Associates._.US._.1.">{#N/A,#N/A,FALSE,"TA";#N/A,#N/A,FALSE,"LY";#N/A,#N/A,FALSE,"WP";#N/A,#N/A,FALSE,"NX";#N/A,#N/A,FALSE,"FL";#N/A,#N/A,FALSE,"TC";#N/A,#N/A,FALSE,"JA";#N/A,#N/A,FALSE,"MF";#N/A,#N/A,FALSE,"LF";#N/A,#N/A,FALSE,"FW";#N/A,#N/A,FALSE,"NF";#N/A,#N/A,FALSE,"FT";#N/A,#N/A,FALSE,"UC";#N/A,#N/A,FALSE,"UF";#N/A,#N/A,FALSE,"CB";#N/A,#N/A,FALSE,"MY";#N/A,#N/A,FALSE,"NC";#N/A,#N/A,FALSE,"RD";#N/A,#N/A,FALSE,"WC";#N/A,#N/A,FALSE,"FL";#N/A,#N/A,FALSE,"FW";#N/A,#N/A,FALSE,"FL";#N/A,#N/A,FALSE,"FW";#N/A,#N/A,FALSE,"FL";#N/A,#N/A,FALSE,"FW";#N/A,#N/A,FALSE,"LY";#N/A,#N/A,FALSE,"LY";#N/A,#N/A,FALSE,"LY";#N/A,#N/A,FALSE,"NC";#N/A,#N/A,FALSE,"NC";#N/A,#N/A,FALSE,"NC"}</definedName>
    <definedName name="wrn.Associates._.US._.2.">{#N/A,#N/A,FALSE,"CL";#N/A,#N/A,FALSE,"CX";#N/A,#N/A,FALSE,"AU";#N/A,#N/A,FALSE,"TX";#N/A,#N/A,FALSE,"LV";#N/A,#N/A,FALSE,"HJ";#N/A,#N/A,FALSE,"MN";#N/A,#N/A,FALSE,"GC";#N/A,#N/A,FALSE,"HI";#N/A,#N/A,FALSE,"MD";#N/A,#N/A,FALSE,"NH";#N/A,#N/A,FALSE,"PP";#N/A,#N/A,FALSE,"MM";#N/A,#N/A,FALSE,"FH";#N/A,#N/A,FALSE,"LL";#N/A,#N/A,FALSE,"DR";#N/A,#N/A,FALSE,"PA";#N/A,#N/A,FALSE,"GC";#N/A,#N/A,FALSE,"GC";#N/A,#N/A,FALSE,"GC";#N/A,#N/A,FALSE,"LV";#N/A,#N/A,FALSE,"LV";#N/A,#N/A,FALSE,"LV";#N/A,#N/A,FALSE,"PA";#N/A,#N/A,FALSE,"PA";#N/A,#N/A,FALSE,"PA"}</definedName>
    <definedName name="wrn.Associates._.US._.3.">{#N/A,#N/A,FALSE,"WA";#N/A,#N/A,FALSE,"VC";#N/A,#N/A,FALSE,"TL";#N/A,#N/A,FALSE,"ID";#N/A,#N/A,FALSE,"NS";#N/A,#N/A,FALSE,"UT";#N/A,#N/A,FALSE,"MU";#N/A,#N/A,FALSE,"TV";#N/A,#N/A,FALSE,"NM";#N/A,#N/A,FALSE,"AV";#N/A,#N/A,FALSE,"IN";#N/A,#N/A,FALSE,"KS";#N/A,#N/A,FALSE,"AK";#N/A,#N/A,FALSE,"ASSO-US";#N/A,#N/A,FALSE,"ASSO-US";#N/A,#N/A,FALSE,"ASSO-US"}</definedName>
    <definedName name="wrn.Assump.">#REF!</definedName>
    <definedName name="wrn.Assumptions.">{"Assumptions",#N/A,FALSE,"Assum"}</definedName>
    <definedName name="wrn.Assumptions._.and._.Results.">{"CV_1",#N/A,TRUE,"Assumptions and Results"}</definedName>
    <definedName name="wrn.Assumptions._.Pages.">{#N/A,#N/A,FALSE,"Prophet Systems Assumptions";#N/A,#N/A,FALSE,"LAN_Galaxy Assumptions";#N/A,#N/A,FALSE,"Star Assumptions";#N/A,#N/A,FALSE,"KATZ Assumptions";#N/A,#N/A,FALSE,"Prophet Systems Assumptions (2)"}</definedName>
    <definedName name="wrn.Assumptions._.Report.">{"Client Production Assumptions",#N/A,TRUE,"Assumptions";"Summary Assumptions",#N/A,TRUE,"Assumptions"}</definedName>
    <definedName name="wrn.assumptions._1">{"baseassum",#N/A,FALSE,"BASEDCF";"bassum2",#N/A,FALSE,"BASEDCF";"hmix",#N/A,FALSE,"BASEDCF"}</definedName>
    <definedName name="wrn.assumptions._1_1">{"baseassum",#N/A,FALSE,"BASEDCF";"bassum2",#N/A,FALSE,"BASEDCF";"hmix",#N/A,FALSE,"BASEDCF"}</definedName>
    <definedName name="wrn.assumptions._1_2">{"baseassum",#N/A,FALSE,"BASEDCF";"bassum2",#N/A,FALSE,"BASEDCF";"hmix",#N/A,FALSE,"BASEDCF"}</definedName>
    <definedName name="wrn.assumptions._1_3">{"baseassum",#N/A,FALSE,"BASEDCF";"bassum2",#N/A,FALSE,"BASEDCF";"hmix",#N/A,FALSE,"BASEDCF"}</definedName>
    <definedName name="wrn.assumptions._1_4">{"baseassum",#N/A,FALSE,"BASEDCF";"bassum2",#N/A,FALSE,"BASEDCF";"hmix",#N/A,FALSE,"BASEDCF"}</definedName>
    <definedName name="wrn.assumptions._1_5">{"baseassum",#N/A,FALSE,"BASEDCF";"bassum2",#N/A,FALSE,"BASEDCF";"hmix",#N/A,FALSE,"BASEDCF"}</definedName>
    <definedName name="wrn.assumptions._2">{"baseassum",#N/A,FALSE,"BASEDCF";"bassum2",#N/A,FALSE,"BASEDCF";"hmix",#N/A,FALSE,"BASEDCF"}</definedName>
    <definedName name="wrn.assumptions._2_1">{"baseassum",#N/A,FALSE,"BASEDCF";"bassum2",#N/A,FALSE,"BASEDCF";"hmix",#N/A,FALSE,"BASEDCF"}</definedName>
    <definedName name="wrn.assumptions._2_2">{"baseassum",#N/A,FALSE,"BASEDCF";"bassum2",#N/A,FALSE,"BASEDCF";"hmix",#N/A,FALSE,"BASEDCF"}</definedName>
    <definedName name="wrn.assumptions._2_3">{"baseassum",#N/A,FALSE,"BASEDCF";"bassum2",#N/A,FALSE,"BASEDCF";"hmix",#N/A,FALSE,"BASEDCF"}</definedName>
    <definedName name="wrn.assumptions._2_4">{"baseassum",#N/A,FALSE,"BASEDCF";"bassum2",#N/A,FALSE,"BASEDCF";"hmix",#N/A,FALSE,"BASEDCF"}</definedName>
    <definedName name="wrn.assumptions._2_5">{"baseassum",#N/A,FALSE,"BASEDCF";"bassum2",#N/A,FALSE,"BASEDCF";"hmix",#N/A,FALSE,"BASEDCF"}</definedName>
    <definedName name="wrn.assumptions._3">{"baseassum",#N/A,FALSE,"BASEDCF";"bassum2",#N/A,FALSE,"BASEDCF";"hmix",#N/A,FALSE,"BASEDCF"}</definedName>
    <definedName name="wrn.assumptions._3_1">{"baseassum",#N/A,FALSE,"BASEDCF";"bassum2",#N/A,FALSE,"BASEDCF";"hmix",#N/A,FALSE,"BASEDCF"}</definedName>
    <definedName name="wrn.assumptions._3_2">{"baseassum",#N/A,FALSE,"BASEDCF";"bassum2",#N/A,FALSE,"BASEDCF";"hmix",#N/A,FALSE,"BASEDCF"}</definedName>
    <definedName name="wrn.assumptions._3_3">{"baseassum",#N/A,FALSE,"BASEDCF";"bassum2",#N/A,FALSE,"BASEDCF";"hmix",#N/A,FALSE,"BASEDCF"}</definedName>
    <definedName name="wrn.assumptions._3_4">{"baseassum",#N/A,FALSE,"BASEDCF";"bassum2",#N/A,FALSE,"BASEDCF";"hmix",#N/A,FALSE,"BASEDCF"}</definedName>
    <definedName name="wrn.assumptions._3_5">{"baseassum",#N/A,FALSE,"BASEDCF";"bassum2",#N/A,FALSE,"BASEDCF";"hmix",#N/A,FALSE,"BASEDCF"}</definedName>
    <definedName name="wrn.assumptions._4">{"baseassum",#N/A,FALSE,"BASEDCF";"bassum2",#N/A,FALSE,"BASEDCF";"hmix",#N/A,FALSE,"BASEDCF"}</definedName>
    <definedName name="wrn.assumptions._4_1">{"baseassum",#N/A,FALSE,"BASEDCF";"bassum2",#N/A,FALSE,"BASEDCF";"hmix",#N/A,FALSE,"BASEDCF"}</definedName>
    <definedName name="wrn.assumptions._4_2">{"baseassum",#N/A,FALSE,"BASEDCF";"bassum2",#N/A,FALSE,"BASEDCF";"hmix",#N/A,FALSE,"BASEDCF"}</definedName>
    <definedName name="wrn.assumptions._4_3">{"baseassum",#N/A,FALSE,"BASEDCF";"bassum2",#N/A,FALSE,"BASEDCF";"hmix",#N/A,FALSE,"BASEDCF"}</definedName>
    <definedName name="wrn.assumptions._4_4">{"baseassum",#N/A,FALSE,"BASEDCF";"bassum2",#N/A,FALSE,"BASEDCF";"hmix",#N/A,FALSE,"BASEDCF"}</definedName>
    <definedName name="wrn.assumptions._4_5">{"baseassum",#N/A,FALSE,"BASEDCF";"bassum2",#N/A,FALSE,"BASEDCF";"hmix",#N/A,FALSE,"BASEDCF"}</definedName>
    <definedName name="wrn.assumptions._5">{"baseassum",#N/A,FALSE,"BASEDCF";"bassum2",#N/A,FALSE,"BASEDCF";"hmix",#N/A,FALSE,"BASEDCF"}</definedName>
    <definedName name="wrn.assumptions._5_1">{"baseassum",#N/A,FALSE,"BASEDCF";"bassum2",#N/A,FALSE,"BASEDCF";"hmix",#N/A,FALSE,"BASEDCF"}</definedName>
    <definedName name="wrn.assumptions._5_2">{"baseassum",#N/A,FALSE,"BASEDCF";"bassum2",#N/A,FALSE,"BASEDCF";"hmix",#N/A,FALSE,"BASEDCF"}</definedName>
    <definedName name="wrn.assumptions._5_3">{"baseassum",#N/A,FALSE,"BASEDCF";"bassum2",#N/A,FALSE,"BASEDCF";"hmix",#N/A,FALSE,"BASEDCF"}</definedName>
    <definedName name="wrn.assumptions._5_4">{"baseassum",#N/A,FALSE,"BASEDCF";"bassum2",#N/A,FALSE,"BASEDCF";"hmix",#N/A,FALSE,"BASEDCF"}</definedName>
    <definedName name="wrn.assumptions._5_5">{"baseassum",#N/A,FALSE,"BASEDCF";"bassum2",#N/A,FALSE,"BASEDCF";"hmix",#N/A,FALSE,"BASEDCF"}</definedName>
    <definedName name="wrn.Attendance._.Schedule._.1995.">{#N/A,#N/A,TRUE,"Sheet1";#N/A,#N/A,TRUE,"Sheet2";#N/A,#N/A,TRUE,"Sheet3";#N/A,#N/A,TRUE,"Sheet4"}</definedName>
    <definedName name="wrn.Attendance._.Schedule._.1996.">{#N/A,#N/A,TRUE,"Sheet1";#N/A,#N/A,TRUE,"Sheet2";#N/A,#N/A,TRUE,"Sheet3";#N/A,#N/A,TRUE,"Sheet4"}</definedName>
    <definedName name="wrn.Auctions._.Financials.">{"Auctions Income Statement",#N/A,FALSE,"P&amp;L";"Auctions Balance Sheet",#N/A,FALSE,"Balsht (audited)";"Auctions Cash Flow",#N/A,FALSE,"Cash (audited)"}</definedName>
    <definedName name="wrn.audit._.adjustments.">{#N/A,#N/A,TRUE,"Summary";#N/A,#N/A,TRUE,"Amort.";#N/A,#N/A,TRUE,"93TAX";#N/A,#N/A,TRUE,"93NOLCB";#N/A,#N/A,TRUE,"92TAX";#N/A,#N/A,TRUE,"92NOLCB";#N/A,#N/A,TRUE,"91TAX";#N/A,#N/A,TRUE,"91NOLCB";#N/A,#N/A,TRUE,"92AMTNOL";#N/A,#N/A,TRUE,"921120X"}</definedName>
    <definedName name="wrn.Aug._.Forecast.">#REF!</definedName>
    <definedName name="wrn.AugFlsh.">{"PG1",#N/A,FALSE,"AugFlashTemplate";"PG2",#N/A,FALSE,"AugFlashTemplate"}</definedName>
    <definedName name="wrn.AUGUST.">#REF!</definedName>
    <definedName name="wrn.AUGUST._1">#REF!</definedName>
    <definedName name="wrn.August_Packet.">{#N/A,#N/A,FALSE,"Budget to Actual 2004 B";#N/A,#N/A,FALSE,"Aug 2004 GAAP B"}</definedName>
    <definedName name="wrn.august1">#REF!</definedName>
    <definedName name="wrn.august1_1">#REF!</definedName>
    <definedName name="wrn.AUK._.Half._.Year._.Forecast.">{#N/A,#N/A,TRUE,"Q Forecast Sales";#N/A,#N/A,TRUE,"Q Forecast Orders";#N/A,#N/A,TRUE,"Q Forecast Margins";#N/A,#N/A,TRUE,"Q Forecast Balance Sheet";#N/A,#N/A,TRUE,"Q Forecast P &amp; L";#N/A,#N/A,TRUE,"Q Forecast Cash Flow"}</definedName>
    <definedName name="wrn.Aurum.">{"page 1",#N/A,FALSE,"Aurum";"page 2",#N/A,FALSE,"Aurum"}</definedName>
    <definedName name="wrn.AUS_CLOSE.">{#N/A,#N/A,FALSE,"MGMT_P&amp;L";#N/A,#N/A,FALSE,"MGMT_COGS";#N/A,#N/A,FALSE,"EXP_RPT"}</definedName>
    <definedName name="wrn.Auto._.Comp.">{#N/A,#N/A,FALSE,"Sheet1"}</definedName>
    <definedName name="wrn.Auto._.Comp._1">#REF!</definedName>
    <definedName name="wrn.Auto._.Comp.1">{#N/A,#N/A,FALSE,"Sheet1"}</definedName>
    <definedName name="wrn.Auto._.Comp2.">#REF!</definedName>
    <definedName name="wrn.Automotive._.Services._.Financials.">{"ADESA Income Statement",#N/A,FALSE,"P&amp;L";"ADESA Balance Sheet",#N/A,FALSE,"Balsht (audited)";"ADESA Cash Flow",#N/A,FALSE,"Cash (audited)"}</definedName>
    <definedName name="wrn.Aventis._.Analysis.">#REF!</definedName>
    <definedName name="wrn.Aventis._.Analysis._1">#REF!</definedName>
    <definedName name="wrn.aventis._.analysis.1">#REF!</definedName>
    <definedName name="wrn.aventis._.analysis.1_1">#REF!</definedName>
    <definedName name="wrn.away.">{"away stand alones",#N/A,FALSE,"Target"}</definedName>
    <definedName name="wrn.B._.P._.TDS.">{#N/A,#N/A,TRUE,"Récap. TDS";#N/A,#N/A,TRUE,"recap 2";#N/A,#N/A,TRUE,"marché";#N/A,#N/A,TRUE,"couts des reversements TD";#N/A,#N/A,TRUE,"infor, frais gén, S-B, frais fi";#N/A,#N/A,TRUE,"Charges d'exploitation";#N/A,#N/A,TRUE,"marketing";#N/A,#N/A,TRUE,"Coût de gestion et fidélisation";#N/A,#N/A,TRUE,"couts d'acquisition";#N/A,#N/A,TRUE,"effectifs";#N/A,#N/A,TRUE,"Inv. S-Box_Amt";#N/A,#N/A,TRUE,"comparaison BP JFB_SNCF13";#N/A,#N/A,TRUE,"synthèse";#N/A,#N/A,TRUE,"graph. cash-flow";#N/A,#N/A,TRUE,"graph tx de marge";#N/A,#N/A,TRUE,"graph tx de marge";#N/A,#N/A,TRUE,"graph evol trafic";#N/A,#N/A,TRUE,"graph mn abonné"}</definedName>
    <definedName name="wrn.back">#REF!</definedName>
    <definedName name="wrn.Back._.Page.">{"Back Page",#N/A,FALSE,"Front and Back"}</definedName>
    <definedName name="wrn.Back._.Page.2">{"Back Page",#N/A,FALSE,"Front and Back"}</definedName>
    <definedName name="wrn.Backup.">{#N/A,#N/A,FALSE,"Balance";#N/A,#N/A,FALSE,"TDFX";#N/A,#N/A,FALSE,"TDDDF";#N/A,#N/A,FALSE,"ADI";#N/A,#N/A,FALSE,"CUBE";#N/A,#N/A,FALSE,"DIMD";#N/A,#N/A,FALSE,"ZRAN";#N/A,#N/A,FALSE,"GNMC"}</definedName>
    <definedName name="wrn.Backup1.">#REF!</definedName>
    <definedName name="wrn.BAFF.">#REF!</definedName>
    <definedName name="wrn.balance.">{"balance table",#N/A,FALSE,"PBSUDE"}</definedName>
    <definedName name="wrn.balance._.france.">{"Balance france 1",#N/A,TRUE,"modele balance France";"Balance france 2",#N/A,TRUE,"modele balance France";"balance france 3",#N/A,TRUE,"modele balance France";"page4",#N/A,TRUE,"modele balance France";"page5",#N/A,TRUE,"modele balance France";"page6",#N/A,TRUE,"modele balance France";"page7",#N/A,TRUE,"modele balance France";"page8",#N/A,TRUE,"modele balance France";"page9",#N/A,TRUE,"modele balance France";"page10",#N/A,TRUE,"modele balance France";"page11",#N/A,TRUE,"modele balance France";"page12",#N/A,TRUE,"modele balance France";"page13",#N/A,TRUE,"modele balance France";"page14",#N/A,TRUE,"modele balance France";"page15",#N/A,TRUE,"modele balance France"}</definedName>
    <definedName name="wrn.Balance._.LAVIPHARM.">{#N/A,#N/A,FALSE,"Sheet29";#N/A,#N/A,FALSE,"Sheet25";#N/A,#N/A,FALSE,"Sheet24";#N/A,#N/A,FALSE,"Sheet27";#N/A,#N/A,FALSE,"Sheet26";#N/A,#N/A,FALSE,"Sheet30"}</definedName>
    <definedName name="wrn.Balance._.Sheet.">{"Balance Sheet",#N/A,FALSE,"Balance Sheet"}</definedName>
    <definedName name="wrn.balance._.sheet.2">{"bs",#N/A,FALSE,"SCF"}</definedName>
    <definedName name="wrn.Balance._.Sheets.">{#N/A,#N/A,FALSE,"Bal sht";"Qtrly Bal Sht",#N/A,FALSE,"Bal sht - QTR"}</definedName>
    <definedName name="wrn.Balans.">#REF!</definedName>
    <definedName name="wrn.Balans._1">#REF!</definedName>
    <definedName name="wrn.balansnew">#REF!</definedName>
    <definedName name="wrn.balansnew_1">#REF!</definedName>
    <definedName name="wrn.BALSHE.">{#N/A,#N/A,FALSE,"BALR$97";#N/A,#N/A,FALSE,"INCR$97";#N/A,#N/A,FALSE,"BALUS$97";#N/A,#N/A,FALSE,"FINANC97";#N/A,#N/A,FALSE,"CFLOW97";#N/A,#N/A,FALSE,"INCUS$97";#N/A,#N/A,FALSE,"CASH97";#N/A,#N/A,FALSE,"STOCKH97"}</definedName>
    <definedName name="wrn.balsheet.">{"ICDANDNONDIV",#N/A,FALSE,"BSALLNOW.XLS";"polyandpurperf",#N/A,FALSE,"BSALLNOW.XLS"}</definedName>
    <definedName name="wrn.balsheets.">{"grpbs",#N/A,FALSE,"Group";"habs",#N/A,FALSE,"Group";"bs",#N/A,FALSE,"MetalSys";"bs",#N/A,FALSE,"Display";"bs",#N/A,FALSE,"Hcliffe"}</definedName>
    <definedName name="wrn.BALSHEGESPA.">{#N/A,#N/A,FALSE,"BALUS$97";#N/A,#N/A,FALSE,"INCUS$97";#N/A,#N/A,FALSE,"BALR$97";#N/A,#N/A,FALSE,"INCR$97";#N/A,#N/A,FALSE,"STOCKH97";#N/A,#N/A,FALSE,"FINANC97";#N/A,#N/A,FALSE,"CFLOW97"}</definedName>
    <definedName name="wrn.Balsht.">{#N/A,#N/A,FALSE,"940 pp bsl sht";#N/A,#N/A,FALSE,"071 bal sht pp";#N/A,#N/A,FALSE,"073 bal sht pp";#N/A,#N/A,FALSE,"077 bal sht pp";#N/A,#N/A,FALSE,"082 bal sht pp"}</definedName>
    <definedName name="wrn.Bank.">{"OPL1",#N/A,FALSE,"PL";"OpAnal",#N/A,FALSE,"Op";"BS2",#N/A,FALSE,"BS";"CF1(a)",#N/A,FALSE,"Op"}</definedName>
    <definedName name="wrn.Bank._.Book.">{#N/A,#N/A,FALSE,"Consol For Bank";#N/A,#N/A,FALSE,"Model Output";#N/A,#N/A,FALSE," 97 Segments";#N/A,#N/A,FALSE,"98 Segments";#N/A,#N/A,FALSE,"99 Segments";#N/A,#N/A,FALSE,"2000 Segments";#N/A,#N/A,FALSE,"2001 Segments";#N/A,#N/A,FALSE,"2002 Segments";#N/A,#N/A,FALSE,"2003 Segments";#N/A,#N/A,FALSE,"2004 Segments";#N/A,#N/A,FALSE,"2005 Segments";#N/A,#N/A,FALSE,"2006 Segments";#N/A,#N/A,FALSE,"Original TSC";#N/A,#N/A,FALSE,"Pulse";#N/A,#N/A,FALSE,"Lincom";#N/A,#N/A,FALSE,"ACS";#N/A,#N/A,FALSE,"Synergies Other";#N/A,#N/A,FALSE,"Revised TSC";#N/A,#N/A,FALSE,"Wireless";#N/A,#N/A,FALSE,"Cayenta";#N/A,#N/A,FALSE,"Scan";#N/A,#N/A,FALSE,"Emerging";#N/A,#N/A,FALSE,"Corp"}</definedName>
    <definedName name="wrn.bank._.model.">{"banks",#N/A,FALSE,"BASIC"}</definedName>
    <definedName name="wrn.Bank._.of._.America.">{#N/A,#N/A,TRUE,"Cover_Page";#N/A,#N/A,TRUE,"Balance Sheet FY12";#N/A,#N/A,TRUE,"Debt Covenants_BofA_Cons";#N/A,#N/A,TRUE,"Consolidated-Cash Flow";#N/A,#N/A,TRUE,"CY_Per Inc FY12";#N/A,#N/A,TRUE,"Income FY12";#N/A,#N/A,TRUE,"Consolidated"}</definedName>
    <definedName name="wrn.BANK._.PACKAGE.">{#N/A,#N/A,FALSE,"RATIOS";#N/A,#N/A,FALSE,"FUNDS FLOW";#N/A,#N/A,FALSE,"INCOME TAXES";#N/A,#N/A,FALSE,"MI_TX_OH_MS_VA_IA_AK_+";#N/A,#N/A,FALSE,"MI";#N/A,#N/A,FALSE,"TX";#N/A,#N/A,FALSE,"OH";#N/A,#N/A,FALSE,"MS";#N/A,#N/A,FALSE,"VA";#N/A,#N/A,FALSE,"IA";#N/A,#N/A,FALSE,"AK";#N/A,#N/A,FALSE,"Q2_97";#N/A,#N/A,FALSE,"Q3_97";#N/A,#N/A,FALSE,"Q4_97";#N/A,#N/A,FALSE,"Q1_98";#N/A,#N/A,FALSE,"SUBSCRIBERS";#N/A,#N/A,FALSE,"Pen target"}</definedName>
    <definedName name="wrn.Bank._.Rec.">{#N/A,#N/A,FALSE,"1stRec"}</definedName>
    <definedName name="wrn.Bank._.Report.">{"Title Page",#N/A,FALSE,"Title Page";"Table of Contents",#N/A,FALSE,"Table of Contents";"Balance Sheet",#N/A,FALSE,"Balance Sheet";"Inc Stmt (Bank Version)",#N/A,FALSE,"Income Stmt &amp; RE";"Notes to FS (Bank Version)",#N/A,FALSE,"Notes to FS";"Notes to FS-Loans (Bank Version)",#N/A,FALSE,"Notes to FS-Loans";"Schedules (Bank Version)",#N/A,FALSE,"Schedules"}</definedName>
    <definedName name="wrn.BANK._PACKAGE2">{#N/A,#N/A,FALSE,"RATIOS";#N/A,#N/A,FALSE,"FUNDS FLOW";#N/A,#N/A,FALSE,"INCOME TAXES";#N/A,#N/A,FALSE,"MI_TX_OH_MS_VA_IA_AK_+";#N/A,#N/A,FALSE,"MI";#N/A,#N/A,FALSE,"TX";#N/A,#N/A,FALSE,"OH";#N/A,#N/A,FALSE,"MS";#N/A,#N/A,FALSE,"VA";#N/A,#N/A,FALSE,"IA";#N/A,#N/A,FALSE,"AK";#N/A,#N/A,FALSE,"Q2_97";#N/A,#N/A,FALSE,"Q3_97";#N/A,#N/A,FALSE,"Q4_97";#N/A,#N/A,FALSE,"Q1_98";#N/A,#N/A,FALSE,"SUBSCRIBERS";#N/A,#N/A,FALSE,"Pen target"}</definedName>
    <definedName name="wrn.BANK._PACKAGE3">{#N/A,#N/A,FALSE,"RATIOS";#N/A,#N/A,FALSE,"FUNDS FLOW";#N/A,#N/A,FALSE,"INCOME TAXES";#N/A,#N/A,FALSE,"MI_TX_OH_MS_VA_IA_AK_+";#N/A,#N/A,FALSE,"MI";#N/A,#N/A,FALSE,"TX";#N/A,#N/A,FALSE,"OH";#N/A,#N/A,FALSE,"MS";#N/A,#N/A,FALSE,"VA";#N/A,#N/A,FALSE,"IA";#N/A,#N/A,FALSE,"AK";#N/A,#N/A,FALSE,"Q2_97";#N/A,#N/A,FALSE,"Q3_97";#N/A,#N/A,FALSE,"Q4_97";#N/A,#N/A,FALSE,"Q1_98";#N/A,#N/A,FALSE,"SUBSCRIBERS";#N/A,#N/A,FALSE,"Pen target"}</definedName>
    <definedName name="wrn.BANK._PACKAGE4">{#N/A,#N/A,FALSE,"RATIOS";#N/A,#N/A,FALSE,"FUNDS FLOW";#N/A,#N/A,FALSE,"INCOME TAXES";#N/A,#N/A,FALSE,"MI_TX_OH_MS_VA_IA_AK_+";#N/A,#N/A,FALSE,"MI";#N/A,#N/A,FALSE,"TX";#N/A,#N/A,FALSE,"OH";#N/A,#N/A,FALSE,"MS";#N/A,#N/A,FALSE,"VA";#N/A,#N/A,FALSE,"IA";#N/A,#N/A,FALSE,"AK";#N/A,#N/A,FALSE,"Q2_97";#N/A,#N/A,FALSE,"Q3_97";#N/A,#N/A,FALSE,"Q4_97";#N/A,#N/A,FALSE,"Q1_98";#N/A,#N/A,FALSE,"SUBSCRIBERS";#N/A,#N/A,FALSE,"Pen target"}</definedName>
    <definedName name="wrn.Bankers.">{#N/A,#N/A,FALSE,"COVER";#N/A,#N/A,FALSE,"SUMMARY";#N/A,#N/A,FALSE,"INCOME STMT";#N/A,#N/A,FALSE,"IS TREND";#N/A,#N/A,FALSE,"BALANCE SHEET";#N/A,#N/A,FALSE,"BS TREND";#N/A,#N/A,FALSE,"CASH FLOW";#N/A,#N/A,FALSE,"CF TREND";#N/A,#N/A,FALSE,"UNITS";#N/A,#N/A,FALSE,"PRODUCT SALES";#N/A,#N/A,FALSE,"ASP's";#N/A,#N/A,FALSE,"GROSS MARGINS";#N/A,#N/A,FALSE,"MARGINS PER UNIT";#N/A,#N/A,FALSE,"INVENTORY";#N/A,#N/A,FALSE,"HEADCOUNT";#N/A,#N/A,FALSE,"DEBT STRUCTURE";#N/A,#N/A,FALSE,"Sep-03 AR";#N/A,#N/A,FALSE,"Sep-03 AP";#N/A,#N/A,FALSE,"Interest"}</definedName>
    <definedName name="wrn.bankis.">{"bankis",#N/A,FALSE,"Consolidated"}</definedName>
    <definedName name="wrn.BankView.">{"BankView",#N/A,FALSE,"TransSum";#N/A,#N/A,FALSE,"Lab";#N/A,#N/A,FALSE,"Micro wo HiPur";#N/A,#N/A,FALSE,"Texas";#N/A,#N/A,FALSE,"Temple";#N/A,#N/A,FALSE,"Micro";#N/A,#N/A,FALSE,"BuyResale";#N/A,#N/A,FALSE,"Spec.";#N/A,#N/A,FALSE,"Comb";#N/A,#N/A,FALSE,"StandAlon";#N/A,#N/A,FALSE,"IncStmt";#N/A,#N/A,FALSE,"BalSht";#N/A,#N/A,FALSE,"CapEx";#N/A,#N/A,FALSE,"CashFlow";#N/A,#N/A,FALSE,"TBS"}</definedName>
    <definedName name="wrn.Barranca.">{#N/A,#N/A,FALSE,"Barranca"}</definedName>
    <definedName name="wrn.BARRATT.">{"FRONT (BARRATT)",#N/A,TRUE,"BARRATT";"P AND L (BARRATT)",#N/A,TRUE,"BARRATT";"CASH AND MODEL (BARRATT)",#N/A,TRUE,"BARRATT";"VALUATION (BARRATT)",#N/A,TRUE,"BARRATT";"MODELS (BARRATT)",#N/A,TRUE,"BARRATT";"ASSETVAL (BARRATT)",#N/A,TRUE,"BARRATT"}</definedName>
    <definedName name="wrn.Base.">{"Base7",#N/A,FALSE,"ITT Consol.";"Base6",#N/A,FALSE,"ITT Segments";"Base5",#N/A,FALSE,"ITT Cap.";"Base3",#N/A,FALSE,"Ten Consol.";"Base4",#N/A,FALSE,"NewCo Segments";"Base1",#N/A,FALSE,"Ten Segments";"Base2",#N/A,FALSE,"Ten Cap.";"Base8",#N/A,FALSE,"Auto Stock";"Base9",#N/A,FALSE,"Comb. Segments";"Base12",#N/A,FALSE,"All Segments";"Base14",#N/A,FALSE,"Tax Comb."}</definedName>
    <definedName name="wrn.Base._.Case.">{#N/A,#N/A,FALSE,"P&amp;L";#N/A,#N/A,FALSE,"BalSheet";#N/A,#N/A,FALSE,"EBITDA";#N/A,#N/A,FALSE,"Assumptions";#N/A,#N/A,FALSE,"CashFlows"}</definedName>
    <definedName name="wrn.Base._.Data._.Comparison.">#REF!</definedName>
    <definedName name="wrn.Base.1">{"Base7",#N/A,FALSE,"ITT Consol.";"Base6",#N/A,FALSE,"ITT Segments";"Base5",#N/A,FALSE,"ITT Cap.";"Base3",#N/A,FALSE,"Ten Consol.";"Base4",#N/A,FALSE,"NewCo Segments";"Base1",#N/A,FALSE,"Ten Segments";"Base2",#N/A,FALSE,"Ten Cap.";"Base8",#N/A,FALSE,"Auto Stock";"Base9",#N/A,FALSE,"Comb. Segments";"Base12",#N/A,FALSE,"All Segments";"Base14",#N/A,FALSE,"Tax Comb."}</definedName>
    <definedName name="wrn.Base_Middle_Drivers.">{#N/A,#N/A,TRUE,"DCF Summary (2)";#N/A,#N/A,TRUE,"DCF Summary";#N/A,"Middle Case Drivers",TRUE,"DCF"}</definedName>
    <definedName name="wrn.baseDEV.">{"cover",#N/A,TRUE,"Cover";"pnldet",#N/A,TRUE,"BaseCaseDEV";"pnl",#N/A,TRUE,"BaseCaseDEV";"bil",#N/A,TRUE,"BaseCaseDEV";"tabfi",#N/A,TRUE,"BaseCaseDEV";"ratios",#N/A,TRUE,"BaseCaseDEV";"variab",#N/A,TRUE,"BaseCaseDEV";"inv",#N/A,TRUE,"BaseCaseDEV"}</definedName>
    <definedName name="wrn.Basic.">#REF!</definedName>
    <definedName name="wrn.Basic._.External.">#REF!</definedName>
    <definedName name="wrn.Basic._.Report.">{#N/A,#N/A,FALSE,"New Depr Sch-150% DB";#N/A,#N/A,FALSE,"Cash Flows RLP";#N/A,#N/A,FALSE,"IRR";#N/A,#N/A,FALSE,"Proforma IS";#N/A,#N/A,FALSE,"Assumptions"}</definedName>
    <definedName name="wrn.Basic._.Report._1">#REF!</definedName>
    <definedName name="wrn.Basic._1">{#N/A,#N/A,FALSE,"Cover";#N/A,#N/A,FALSE,"Assumptions";#N/A,#N/A,FALSE,"Acquirer";#N/A,#N/A,FALSE,"Target";#N/A,#N/A,FALSE,"Income Statement";#N/A,#N/A,FALSE,"Summary Tables"}</definedName>
    <definedName name="wrn.Basic._1_1">{#N/A,#N/A,FALSE,"Cover";#N/A,#N/A,FALSE,"Assumptions";#N/A,#N/A,FALSE,"Acquirer";#N/A,#N/A,FALSE,"Target";#N/A,#N/A,FALSE,"Income Statement";#N/A,#N/A,FALSE,"Summary Tables"}</definedName>
    <definedName name="wrn.Basic._1_2">{#N/A,#N/A,FALSE,"Cover";#N/A,#N/A,FALSE,"Assumptions";#N/A,#N/A,FALSE,"Acquirer";#N/A,#N/A,FALSE,"Target";#N/A,#N/A,FALSE,"Income Statement";#N/A,#N/A,FALSE,"Summary Tables"}</definedName>
    <definedName name="wrn.Basic._1_3">{#N/A,#N/A,FALSE,"Cover";#N/A,#N/A,FALSE,"Assumptions";#N/A,#N/A,FALSE,"Acquirer";#N/A,#N/A,FALSE,"Target";#N/A,#N/A,FALSE,"Income Statement";#N/A,#N/A,FALSE,"Summary Tables"}</definedName>
    <definedName name="wrn.Basic._1_4">{#N/A,#N/A,FALSE,"Cover";#N/A,#N/A,FALSE,"Assumptions";#N/A,#N/A,FALSE,"Acquirer";#N/A,#N/A,FALSE,"Target";#N/A,#N/A,FALSE,"Income Statement";#N/A,#N/A,FALSE,"Summary Tables"}</definedName>
    <definedName name="wrn.Basic._1_5">{#N/A,#N/A,FALSE,"Cover";#N/A,#N/A,FALSE,"Assumptions";#N/A,#N/A,FALSE,"Acquirer";#N/A,#N/A,FALSE,"Target";#N/A,#N/A,FALSE,"Income Statement";#N/A,#N/A,FALSE,"Summary Tables"}</definedName>
    <definedName name="wrn.Basic._2">{#N/A,#N/A,FALSE,"Cover";#N/A,#N/A,FALSE,"Assumptions";#N/A,#N/A,FALSE,"Acquirer";#N/A,#N/A,FALSE,"Target";#N/A,#N/A,FALSE,"Income Statement";#N/A,#N/A,FALSE,"Summary Tables"}</definedName>
    <definedName name="wrn.Basic._2_1">{#N/A,#N/A,FALSE,"Cover";#N/A,#N/A,FALSE,"Assumptions";#N/A,#N/A,FALSE,"Acquirer";#N/A,#N/A,FALSE,"Target";#N/A,#N/A,FALSE,"Income Statement";#N/A,#N/A,FALSE,"Summary Tables"}</definedName>
    <definedName name="wrn.Basic._2_2">{#N/A,#N/A,FALSE,"Cover";#N/A,#N/A,FALSE,"Assumptions";#N/A,#N/A,FALSE,"Acquirer";#N/A,#N/A,FALSE,"Target";#N/A,#N/A,FALSE,"Income Statement";#N/A,#N/A,FALSE,"Summary Tables"}</definedName>
    <definedName name="wrn.Basic._2_3">{#N/A,#N/A,FALSE,"Cover";#N/A,#N/A,FALSE,"Assumptions";#N/A,#N/A,FALSE,"Acquirer";#N/A,#N/A,FALSE,"Target";#N/A,#N/A,FALSE,"Income Statement";#N/A,#N/A,FALSE,"Summary Tables"}</definedName>
    <definedName name="wrn.Basic._2_4">{#N/A,#N/A,FALSE,"Cover";#N/A,#N/A,FALSE,"Assumptions";#N/A,#N/A,FALSE,"Acquirer";#N/A,#N/A,FALSE,"Target";#N/A,#N/A,FALSE,"Income Statement";#N/A,#N/A,FALSE,"Summary Tables"}</definedName>
    <definedName name="wrn.Basic._2_5">{#N/A,#N/A,FALSE,"Cover";#N/A,#N/A,FALSE,"Assumptions";#N/A,#N/A,FALSE,"Acquirer";#N/A,#N/A,FALSE,"Target";#N/A,#N/A,FALSE,"Income Statement";#N/A,#N/A,FALSE,"Summary Tables"}</definedName>
    <definedName name="wrn.Basic._3">{#N/A,#N/A,FALSE,"Cover";#N/A,#N/A,FALSE,"Assumptions";#N/A,#N/A,FALSE,"Acquirer";#N/A,#N/A,FALSE,"Target";#N/A,#N/A,FALSE,"Income Statement";#N/A,#N/A,FALSE,"Summary Tables"}</definedName>
    <definedName name="wrn.Basic._3_1">{#N/A,#N/A,FALSE,"Cover";#N/A,#N/A,FALSE,"Assumptions";#N/A,#N/A,FALSE,"Acquirer";#N/A,#N/A,FALSE,"Target";#N/A,#N/A,FALSE,"Income Statement";#N/A,#N/A,FALSE,"Summary Tables"}</definedName>
    <definedName name="wrn.Basic._3_2">{#N/A,#N/A,FALSE,"Cover";#N/A,#N/A,FALSE,"Assumptions";#N/A,#N/A,FALSE,"Acquirer";#N/A,#N/A,FALSE,"Target";#N/A,#N/A,FALSE,"Income Statement";#N/A,#N/A,FALSE,"Summary Tables"}</definedName>
    <definedName name="wrn.Basic._3_3">{#N/A,#N/A,FALSE,"Cover";#N/A,#N/A,FALSE,"Assumptions";#N/A,#N/A,FALSE,"Acquirer";#N/A,#N/A,FALSE,"Target";#N/A,#N/A,FALSE,"Income Statement";#N/A,#N/A,FALSE,"Summary Tables"}</definedName>
    <definedName name="wrn.Basic._3_4">{#N/A,#N/A,FALSE,"Cover";#N/A,#N/A,FALSE,"Assumptions";#N/A,#N/A,FALSE,"Acquirer";#N/A,#N/A,FALSE,"Target";#N/A,#N/A,FALSE,"Income Statement";#N/A,#N/A,FALSE,"Summary Tables"}</definedName>
    <definedName name="wrn.Basic._3_5">{#N/A,#N/A,FALSE,"Cover";#N/A,#N/A,FALSE,"Assumptions";#N/A,#N/A,FALSE,"Acquirer";#N/A,#N/A,FALSE,"Target";#N/A,#N/A,FALSE,"Income Statement";#N/A,#N/A,FALSE,"Summary Tables"}</definedName>
    <definedName name="wrn.Basic._4">{#N/A,#N/A,FALSE,"Cover";#N/A,#N/A,FALSE,"Assumptions";#N/A,#N/A,FALSE,"Acquirer";#N/A,#N/A,FALSE,"Target";#N/A,#N/A,FALSE,"Income Statement";#N/A,#N/A,FALSE,"Summary Tables"}</definedName>
    <definedName name="wrn.Basic._4_1">{#N/A,#N/A,FALSE,"Cover";#N/A,#N/A,FALSE,"Assumptions";#N/A,#N/A,FALSE,"Acquirer";#N/A,#N/A,FALSE,"Target";#N/A,#N/A,FALSE,"Income Statement";#N/A,#N/A,FALSE,"Summary Tables"}</definedName>
    <definedName name="wrn.Basic._4_2">{#N/A,#N/A,FALSE,"Cover";#N/A,#N/A,FALSE,"Assumptions";#N/A,#N/A,FALSE,"Acquirer";#N/A,#N/A,FALSE,"Target";#N/A,#N/A,FALSE,"Income Statement";#N/A,#N/A,FALSE,"Summary Tables"}</definedName>
    <definedName name="wrn.Basic._4_3">{#N/A,#N/A,FALSE,"Cover";#N/A,#N/A,FALSE,"Assumptions";#N/A,#N/A,FALSE,"Acquirer";#N/A,#N/A,FALSE,"Target";#N/A,#N/A,FALSE,"Income Statement";#N/A,#N/A,FALSE,"Summary Tables"}</definedName>
    <definedName name="wrn.Basic._4_4">{#N/A,#N/A,FALSE,"Cover";#N/A,#N/A,FALSE,"Assumptions";#N/A,#N/A,FALSE,"Acquirer";#N/A,#N/A,FALSE,"Target";#N/A,#N/A,FALSE,"Income Statement";#N/A,#N/A,FALSE,"Summary Tables"}</definedName>
    <definedName name="wrn.Basic._4_5">{#N/A,#N/A,FALSE,"Cover";#N/A,#N/A,FALSE,"Assumptions";#N/A,#N/A,FALSE,"Acquirer";#N/A,#N/A,FALSE,"Target";#N/A,#N/A,FALSE,"Income Statement";#N/A,#N/A,FALSE,"Summary Tables"}</definedName>
    <definedName name="wrn.Basic._5">{#N/A,#N/A,FALSE,"Cover";#N/A,#N/A,FALSE,"Assumptions";#N/A,#N/A,FALSE,"Acquirer";#N/A,#N/A,FALSE,"Target";#N/A,#N/A,FALSE,"Income Statement";#N/A,#N/A,FALSE,"Summary Tables"}</definedName>
    <definedName name="wrn.Basic._5_1">{#N/A,#N/A,FALSE,"Cover";#N/A,#N/A,FALSE,"Assumptions";#N/A,#N/A,FALSE,"Acquirer";#N/A,#N/A,FALSE,"Target";#N/A,#N/A,FALSE,"Income Statement";#N/A,#N/A,FALSE,"Summary Tables"}</definedName>
    <definedName name="wrn.Basic._5_2">{#N/A,#N/A,FALSE,"Cover";#N/A,#N/A,FALSE,"Assumptions";#N/A,#N/A,FALSE,"Acquirer";#N/A,#N/A,FALSE,"Target";#N/A,#N/A,FALSE,"Income Statement";#N/A,#N/A,FALSE,"Summary Tables"}</definedName>
    <definedName name="wrn.Basic._5_3">{#N/A,#N/A,FALSE,"Cover";#N/A,#N/A,FALSE,"Assumptions";#N/A,#N/A,FALSE,"Acquirer";#N/A,#N/A,FALSE,"Target";#N/A,#N/A,FALSE,"Income Statement";#N/A,#N/A,FALSE,"Summary Tables"}</definedName>
    <definedName name="wrn.Basic._5_4">{#N/A,#N/A,FALSE,"Cover";#N/A,#N/A,FALSE,"Assumptions";#N/A,#N/A,FALSE,"Acquirer";#N/A,#N/A,FALSE,"Target";#N/A,#N/A,FALSE,"Income Statement";#N/A,#N/A,FALSE,"Summary Tables"}</definedName>
    <definedName name="wrn.Basic._5_5">{#N/A,#N/A,FALSE,"Cover";#N/A,#N/A,FALSE,"Assumptions";#N/A,#N/A,FALSE,"Acquirer";#N/A,#N/A,FALSE,"Target";#N/A,#N/A,FALSE,"Income Statement";#N/A,#N/A,FALSE,"Summary Tables"}</definedName>
    <definedName name="wrn.basics.">{#N/A,#N/A,FALSE,"TSUM";#N/A,#N/A,FALSE,"shares";#N/A,#N/A,FALSE,"earnout";#N/A,#N/A,FALSE,"Heaty";#N/A,#N/A,FALSE,"self-tend";#N/A,#N/A,FALSE,"self-sum"}</definedName>
    <definedName name="wrn.basics._1">#REF!</definedName>
    <definedName name="wrn.basics._1_1">{#N/A,#N/A,FALSE,"TSUM";#N/A,#N/A,FALSE,"shares";#N/A,#N/A,FALSE,"earnout";#N/A,#N/A,FALSE,"Heaty";#N/A,#N/A,FALSE,"self-tend";#N/A,#N/A,FALSE,"self-sum"}</definedName>
    <definedName name="wrn.basics._1_2">{#N/A,#N/A,FALSE,"TSUM";#N/A,#N/A,FALSE,"shares";#N/A,#N/A,FALSE,"earnout";#N/A,#N/A,FALSE,"Heaty";#N/A,#N/A,FALSE,"self-tend";#N/A,#N/A,FALSE,"self-sum"}</definedName>
    <definedName name="wrn.basics._1_3">{#N/A,#N/A,FALSE,"TSUM";#N/A,#N/A,FALSE,"shares";#N/A,#N/A,FALSE,"earnout";#N/A,#N/A,FALSE,"Heaty";#N/A,#N/A,FALSE,"self-tend";#N/A,#N/A,FALSE,"self-sum"}</definedName>
    <definedName name="wrn.basics._1_4">{#N/A,#N/A,FALSE,"TSUM";#N/A,#N/A,FALSE,"shares";#N/A,#N/A,FALSE,"earnout";#N/A,#N/A,FALSE,"Heaty";#N/A,#N/A,FALSE,"self-tend";#N/A,#N/A,FALSE,"self-sum"}</definedName>
    <definedName name="wrn.basics._1_5">{#N/A,#N/A,FALSE,"TSUM";#N/A,#N/A,FALSE,"shares";#N/A,#N/A,FALSE,"earnout";#N/A,#N/A,FALSE,"Heaty";#N/A,#N/A,FALSE,"self-tend";#N/A,#N/A,FALSE,"self-sum"}</definedName>
    <definedName name="wrn.basics._2">{#N/A,#N/A,FALSE,"TSUM";#N/A,#N/A,FALSE,"shares";#N/A,#N/A,FALSE,"earnout";#N/A,#N/A,FALSE,"Heaty";#N/A,#N/A,FALSE,"self-tend";#N/A,#N/A,FALSE,"self-sum"}</definedName>
    <definedName name="wrn.basics._2_1">{#N/A,#N/A,FALSE,"TSUM";#N/A,#N/A,FALSE,"shares";#N/A,#N/A,FALSE,"earnout";#N/A,#N/A,FALSE,"Heaty";#N/A,#N/A,FALSE,"self-tend";#N/A,#N/A,FALSE,"self-sum"}</definedName>
    <definedName name="wrn.basics._2_2">{#N/A,#N/A,FALSE,"TSUM";#N/A,#N/A,FALSE,"shares";#N/A,#N/A,FALSE,"earnout";#N/A,#N/A,FALSE,"Heaty";#N/A,#N/A,FALSE,"self-tend";#N/A,#N/A,FALSE,"self-sum"}</definedName>
    <definedName name="wrn.basics._2_3">{#N/A,#N/A,FALSE,"TSUM";#N/A,#N/A,FALSE,"shares";#N/A,#N/A,FALSE,"earnout";#N/A,#N/A,FALSE,"Heaty";#N/A,#N/A,FALSE,"self-tend";#N/A,#N/A,FALSE,"self-sum"}</definedName>
    <definedName name="wrn.basics._2_4">{#N/A,#N/A,FALSE,"TSUM";#N/A,#N/A,FALSE,"shares";#N/A,#N/A,FALSE,"earnout";#N/A,#N/A,FALSE,"Heaty";#N/A,#N/A,FALSE,"self-tend";#N/A,#N/A,FALSE,"self-sum"}</definedName>
    <definedName name="wrn.basics._2_5">{#N/A,#N/A,FALSE,"TSUM";#N/A,#N/A,FALSE,"shares";#N/A,#N/A,FALSE,"earnout";#N/A,#N/A,FALSE,"Heaty";#N/A,#N/A,FALSE,"self-tend";#N/A,#N/A,FALSE,"self-sum"}</definedName>
    <definedName name="wrn.basics._3">{#N/A,#N/A,FALSE,"TSUM";#N/A,#N/A,FALSE,"shares";#N/A,#N/A,FALSE,"earnout";#N/A,#N/A,FALSE,"Heaty";#N/A,#N/A,FALSE,"self-tend";#N/A,#N/A,FALSE,"self-sum"}</definedName>
    <definedName name="wrn.basics._3_1">{#N/A,#N/A,FALSE,"TSUM";#N/A,#N/A,FALSE,"shares";#N/A,#N/A,FALSE,"earnout";#N/A,#N/A,FALSE,"Heaty";#N/A,#N/A,FALSE,"self-tend";#N/A,#N/A,FALSE,"self-sum"}</definedName>
    <definedName name="wrn.basics._3_2">{#N/A,#N/A,FALSE,"TSUM";#N/A,#N/A,FALSE,"shares";#N/A,#N/A,FALSE,"earnout";#N/A,#N/A,FALSE,"Heaty";#N/A,#N/A,FALSE,"self-tend";#N/A,#N/A,FALSE,"self-sum"}</definedName>
    <definedName name="wrn.basics._3_3">{#N/A,#N/A,FALSE,"TSUM";#N/A,#N/A,FALSE,"shares";#N/A,#N/A,FALSE,"earnout";#N/A,#N/A,FALSE,"Heaty";#N/A,#N/A,FALSE,"self-tend";#N/A,#N/A,FALSE,"self-sum"}</definedName>
    <definedName name="wrn.basics._3_4">{#N/A,#N/A,FALSE,"TSUM";#N/A,#N/A,FALSE,"shares";#N/A,#N/A,FALSE,"earnout";#N/A,#N/A,FALSE,"Heaty";#N/A,#N/A,FALSE,"self-tend";#N/A,#N/A,FALSE,"self-sum"}</definedName>
    <definedName name="wrn.basics._3_5">{#N/A,#N/A,FALSE,"TSUM";#N/A,#N/A,FALSE,"shares";#N/A,#N/A,FALSE,"earnout";#N/A,#N/A,FALSE,"Heaty";#N/A,#N/A,FALSE,"self-tend";#N/A,#N/A,FALSE,"self-sum"}</definedName>
    <definedName name="wrn.basics._4">{#N/A,#N/A,FALSE,"TSUM";#N/A,#N/A,FALSE,"shares";#N/A,#N/A,FALSE,"earnout";#N/A,#N/A,FALSE,"Heaty";#N/A,#N/A,FALSE,"self-tend";#N/A,#N/A,FALSE,"self-sum"}</definedName>
    <definedName name="wrn.basics._4_1">{#N/A,#N/A,FALSE,"TSUM";#N/A,#N/A,FALSE,"shares";#N/A,#N/A,FALSE,"earnout";#N/A,#N/A,FALSE,"Heaty";#N/A,#N/A,FALSE,"self-tend";#N/A,#N/A,FALSE,"self-sum"}</definedName>
    <definedName name="wrn.basics._4_2">{#N/A,#N/A,FALSE,"TSUM";#N/A,#N/A,FALSE,"shares";#N/A,#N/A,FALSE,"earnout";#N/A,#N/A,FALSE,"Heaty";#N/A,#N/A,FALSE,"self-tend";#N/A,#N/A,FALSE,"self-sum"}</definedName>
    <definedName name="wrn.basics._4_3">{#N/A,#N/A,FALSE,"TSUM";#N/A,#N/A,FALSE,"shares";#N/A,#N/A,FALSE,"earnout";#N/A,#N/A,FALSE,"Heaty";#N/A,#N/A,FALSE,"self-tend";#N/A,#N/A,FALSE,"self-sum"}</definedName>
    <definedName name="wrn.basics._4_4">{#N/A,#N/A,FALSE,"TSUM";#N/A,#N/A,FALSE,"shares";#N/A,#N/A,FALSE,"earnout";#N/A,#N/A,FALSE,"Heaty";#N/A,#N/A,FALSE,"self-tend";#N/A,#N/A,FALSE,"self-sum"}</definedName>
    <definedName name="wrn.basics._4_5">{#N/A,#N/A,FALSE,"TSUM";#N/A,#N/A,FALSE,"shares";#N/A,#N/A,FALSE,"earnout";#N/A,#N/A,FALSE,"Heaty";#N/A,#N/A,FALSE,"self-tend";#N/A,#N/A,FALSE,"self-sum"}</definedName>
    <definedName name="wrn.basics._5">{#N/A,#N/A,FALSE,"TSUM";#N/A,#N/A,FALSE,"shares";#N/A,#N/A,FALSE,"earnout";#N/A,#N/A,FALSE,"Heaty";#N/A,#N/A,FALSE,"self-tend";#N/A,#N/A,FALSE,"self-sum"}</definedName>
    <definedName name="wrn.basics._5_1">{#N/A,#N/A,FALSE,"TSUM";#N/A,#N/A,FALSE,"shares";#N/A,#N/A,FALSE,"earnout";#N/A,#N/A,FALSE,"Heaty";#N/A,#N/A,FALSE,"self-tend";#N/A,#N/A,FALSE,"self-sum"}</definedName>
    <definedName name="wrn.basics._5_2">{#N/A,#N/A,FALSE,"TSUM";#N/A,#N/A,FALSE,"shares";#N/A,#N/A,FALSE,"earnout";#N/A,#N/A,FALSE,"Heaty";#N/A,#N/A,FALSE,"self-tend";#N/A,#N/A,FALSE,"self-sum"}</definedName>
    <definedName name="wrn.basics._5_3">{#N/A,#N/A,FALSE,"TSUM";#N/A,#N/A,FALSE,"shares";#N/A,#N/A,FALSE,"earnout";#N/A,#N/A,FALSE,"Heaty";#N/A,#N/A,FALSE,"self-tend";#N/A,#N/A,FALSE,"self-sum"}</definedName>
    <definedName name="wrn.basics._5_4">{#N/A,#N/A,FALSE,"TSUM";#N/A,#N/A,FALSE,"shares";#N/A,#N/A,FALSE,"earnout";#N/A,#N/A,FALSE,"Heaty";#N/A,#N/A,FALSE,"self-tend";#N/A,#N/A,FALSE,"self-sum"}</definedName>
    <definedName name="wrn.basics._5_5">{#N/A,#N/A,FALSE,"TSUM";#N/A,#N/A,FALSE,"shares";#N/A,#N/A,FALSE,"earnout";#N/A,#N/A,FALSE,"Heaty";#N/A,#N/A,FALSE,"self-tend";#N/A,#N/A,FALSE,"self-sum"}</definedName>
    <definedName name="wrn.BBCert.">{#N/A,#N/A,FALSE,"BBCert";#N/A,#N/A,FALSE,"Ineligible Summ";#N/A,#N/A,FALSE,"Ineligible Detail"}</definedName>
    <definedName name="wrn.BBE._.Budget._.Draft.">{#N/A,#N/A,TRUE,"Summary";#N/A,#N/A,TRUE,"Salary";#N/A,#N/A,TRUE,"Cars";#N/A,#N/A,TRUE,"Paramaters";#N/A,#N/A,TRUE,"Current Maintenance";#N/A,#N/A,TRUE,"Maint";#N/A,#N/A,TRUE,"Facilities";#N/A,#N/A,TRUE,"Non Contract Training";#N/A,#N/A,TRUE,"Targets";#N/A,#N/A,TRUE,"Conv";#N/A,#N/A,TRUE,"Market Plan"}</definedName>
    <definedName name="wrn.BCA._.June._.Statistics.">{#N/A,#N/A,FALSE,"STAT1";#N/A,#N/A,FALSE,"Stat2";#N/A,#N/A,FALSE,"Stat3"}</definedName>
    <definedName name="wrn.Bce._.plan.">{#N/A,#N/A,FALSE,"Cover";#N/A,#N/A,FALSE,"Summary";#N/A,#N/A,FALSE,"Monthly";#N/A,#N/A,FALSE,"2002";#N/A,#N/A,FALSE,"Main";#N/A,#N/A,FALSE,"Bridge 2002";#N/A,#N/A,FALSE,"Bridge-global";#N/A,#N/A,FALSE,"ALL"}</definedName>
    <definedName name="wrn.BCG._.All._.Periods.">{#N/A,#N/A,TRUE,"Monthly BCG";#N/A,#N/A,TRUE,"Qrt BCG";#N/A,#N/A,TRUE,"FY BCG";#N/A,#N/A,TRUE,"1Q BCG";#N/A,#N/A,TRUE,"2Q BCG";#N/A,#N/A,TRUE,"3Q BCG";#N/A,#N/A,TRUE,"4Q BCG"}</definedName>
    <definedName name="wrn.BCI.">{"FRONT",#N/A,FALSE,"BCI";"PRO_LOSS",#N/A,FALSE,"BCI";"CASH_VAL",#N/A,FALSE,"BCI";"CASHMODEL",#N/A,FALSE,"BCI";"IND VALUE",#N/A,FALSE,"BCI";"MODELS1",#N/A,FALSE,"BCI";"MODELS2",#N/A,FALSE,"BCI";"MODELS3",#N/A,FALSE,"BCI"}</definedName>
    <definedName name="wrn.bd.">#REF!</definedName>
    <definedName name="wrn.bd._1">#REF!</definedName>
    <definedName name="wrn.BEAVERTON.">{"BEAVERTON",#N/A,FALSE,"M-1"}</definedName>
    <definedName name="wrn.BEAZER.">{"FRONT (BEAZER)",#N/A,TRUE,"BEAZER";"P AND L (BEAZER)",#N/A,TRUE,"BEAZER";"CASHFLOW AND VAL (BEAZER)",#N/A,TRUE,"BEAZER";"VALMATRIX (BEAZER)",#N/A,TRUE,"BEAZER";"VAL AND MODELS2 (BEAZER)",#N/A,TRUE,"BEAZER";"VAL AND MODELS (BEAZER)",#N/A,TRUE,"BEAZER";"ASSETVAL (BEAZER)",#N/A,TRUE,"BEAZER"}</definedName>
    <definedName name="wrn.BEL.">{"IS",#N/A,FALSE,"IS";"RPTIS",#N/A,FALSE,"RPTIS";"STATS",#N/A,FALSE,"STATS";"CELL",#N/A,FALSE,"CELL";"BS",#N/A,FALSE,"BS"}</definedName>
    <definedName name="wrn.BEL._1">{"IS",#N/A,FALSE,"IS";"RPTIS",#N/A,FALSE,"RPTIS";"STATS",#N/A,FALSE,"STATS";"CELL",#N/A,FALSE,"CELL";"BS",#N/A,FALSE,"BS"}</definedName>
    <definedName name="wrn.BEL._1_1">{"IS",#N/A,FALSE,"IS";"RPTIS",#N/A,FALSE,"RPTIS";"STATS",#N/A,FALSE,"STATS";"CELL",#N/A,FALSE,"CELL";"BS",#N/A,FALSE,"BS"}</definedName>
    <definedName name="wrn.BEL._1_2">{"IS",#N/A,FALSE,"IS";"RPTIS",#N/A,FALSE,"RPTIS";"STATS",#N/A,FALSE,"STATS";"CELL",#N/A,FALSE,"CELL";"BS",#N/A,FALSE,"BS"}</definedName>
    <definedName name="wrn.BEL._1_3">{"IS",#N/A,FALSE,"IS";"RPTIS",#N/A,FALSE,"RPTIS";"STATS",#N/A,FALSE,"STATS";"CELL",#N/A,FALSE,"CELL";"BS",#N/A,FALSE,"BS"}</definedName>
    <definedName name="wrn.BEL._1_4">{"IS",#N/A,FALSE,"IS";"RPTIS",#N/A,FALSE,"RPTIS";"STATS",#N/A,FALSE,"STATS";"CELL",#N/A,FALSE,"CELL";"BS",#N/A,FALSE,"BS"}</definedName>
    <definedName name="wrn.BEL._1_5">{"IS",#N/A,FALSE,"IS";"RPTIS",#N/A,FALSE,"RPTIS";"STATS",#N/A,FALSE,"STATS";"CELL",#N/A,FALSE,"CELL";"BS",#N/A,FALSE,"BS"}</definedName>
    <definedName name="wrn.BEL._2">{"IS",#N/A,FALSE,"IS";"RPTIS",#N/A,FALSE,"RPTIS";"STATS",#N/A,FALSE,"STATS";"CELL",#N/A,FALSE,"CELL";"BS",#N/A,FALSE,"BS"}</definedName>
    <definedName name="wrn.BEL._2_1">{"IS",#N/A,FALSE,"IS";"RPTIS",#N/A,FALSE,"RPTIS";"STATS",#N/A,FALSE,"STATS";"CELL",#N/A,FALSE,"CELL";"BS",#N/A,FALSE,"BS"}</definedName>
    <definedName name="wrn.BEL._2_2">{"IS",#N/A,FALSE,"IS";"RPTIS",#N/A,FALSE,"RPTIS";"STATS",#N/A,FALSE,"STATS";"CELL",#N/A,FALSE,"CELL";"BS",#N/A,FALSE,"BS"}</definedName>
    <definedName name="wrn.BEL._2_3">{"IS",#N/A,FALSE,"IS";"RPTIS",#N/A,FALSE,"RPTIS";"STATS",#N/A,FALSE,"STATS";"CELL",#N/A,FALSE,"CELL";"BS",#N/A,FALSE,"BS"}</definedName>
    <definedName name="wrn.BEL._2_4">{"IS",#N/A,FALSE,"IS";"RPTIS",#N/A,FALSE,"RPTIS";"STATS",#N/A,FALSE,"STATS";"CELL",#N/A,FALSE,"CELL";"BS",#N/A,FALSE,"BS"}</definedName>
    <definedName name="wrn.BEL._2_5">{"IS",#N/A,FALSE,"IS";"RPTIS",#N/A,FALSE,"RPTIS";"STATS",#N/A,FALSE,"STATS";"CELL",#N/A,FALSE,"CELL";"BS",#N/A,FALSE,"BS"}</definedName>
    <definedName name="wrn.BEL._3">{"IS",#N/A,FALSE,"IS";"RPTIS",#N/A,FALSE,"RPTIS";"STATS",#N/A,FALSE,"STATS";"CELL",#N/A,FALSE,"CELL";"BS",#N/A,FALSE,"BS"}</definedName>
    <definedName name="wrn.BEL._3_1">{"IS",#N/A,FALSE,"IS";"RPTIS",#N/A,FALSE,"RPTIS";"STATS",#N/A,FALSE,"STATS";"CELL",#N/A,FALSE,"CELL";"BS",#N/A,FALSE,"BS"}</definedName>
    <definedName name="wrn.BEL._3_2">{"IS",#N/A,FALSE,"IS";"RPTIS",#N/A,FALSE,"RPTIS";"STATS",#N/A,FALSE,"STATS";"CELL",#N/A,FALSE,"CELL";"BS",#N/A,FALSE,"BS"}</definedName>
    <definedName name="wrn.BEL._3_3">{"IS",#N/A,FALSE,"IS";"RPTIS",#N/A,FALSE,"RPTIS";"STATS",#N/A,FALSE,"STATS";"CELL",#N/A,FALSE,"CELL";"BS",#N/A,FALSE,"BS"}</definedName>
    <definedName name="wrn.BEL._3_4">{"IS",#N/A,FALSE,"IS";"RPTIS",#N/A,FALSE,"RPTIS";"STATS",#N/A,FALSE,"STATS";"CELL",#N/A,FALSE,"CELL";"BS",#N/A,FALSE,"BS"}</definedName>
    <definedName name="wrn.BEL._3_5">{"IS",#N/A,FALSE,"IS";"RPTIS",#N/A,FALSE,"RPTIS";"STATS",#N/A,FALSE,"STATS";"CELL",#N/A,FALSE,"CELL";"BS",#N/A,FALSE,"BS"}</definedName>
    <definedName name="wrn.BEL._4">{"IS",#N/A,FALSE,"IS";"RPTIS",#N/A,FALSE,"RPTIS";"STATS",#N/A,FALSE,"STATS";"CELL",#N/A,FALSE,"CELL";"BS",#N/A,FALSE,"BS"}</definedName>
    <definedName name="wrn.BEL._4_1">{"IS",#N/A,FALSE,"IS";"RPTIS",#N/A,FALSE,"RPTIS";"STATS",#N/A,FALSE,"STATS";"CELL",#N/A,FALSE,"CELL";"BS",#N/A,FALSE,"BS"}</definedName>
    <definedName name="wrn.BEL._4_2">{"IS",#N/A,FALSE,"IS";"RPTIS",#N/A,FALSE,"RPTIS";"STATS",#N/A,FALSE,"STATS";"CELL",#N/A,FALSE,"CELL";"BS",#N/A,FALSE,"BS"}</definedName>
    <definedName name="wrn.BEL._4_3">{"IS",#N/A,FALSE,"IS";"RPTIS",#N/A,FALSE,"RPTIS";"STATS",#N/A,FALSE,"STATS";"CELL",#N/A,FALSE,"CELL";"BS",#N/A,FALSE,"BS"}</definedName>
    <definedName name="wrn.BEL._4_4">{"IS",#N/A,FALSE,"IS";"RPTIS",#N/A,FALSE,"RPTIS";"STATS",#N/A,FALSE,"STATS";"CELL",#N/A,FALSE,"CELL";"BS",#N/A,FALSE,"BS"}</definedName>
    <definedName name="wrn.BEL._4_5">{"IS",#N/A,FALSE,"IS";"RPTIS",#N/A,FALSE,"RPTIS";"STATS",#N/A,FALSE,"STATS";"CELL",#N/A,FALSE,"CELL";"BS",#N/A,FALSE,"BS"}</definedName>
    <definedName name="wrn.BEL._5">{"IS",#N/A,FALSE,"IS";"RPTIS",#N/A,FALSE,"RPTIS";"STATS",#N/A,FALSE,"STATS";"CELL",#N/A,FALSE,"CELL";"BS",#N/A,FALSE,"BS"}</definedName>
    <definedName name="wrn.BEL._5_1">{"IS",#N/A,FALSE,"IS";"RPTIS",#N/A,FALSE,"RPTIS";"STATS",#N/A,FALSE,"STATS";"CELL",#N/A,FALSE,"CELL";"BS",#N/A,FALSE,"BS"}</definedName>
    <definedName name="wrn.BEL._5_2">{"IS",#N/A,FALSE,"IS";"RPTIS",#N/A,FALSE,"RPTIS";"STATS",#N/A,FALSE,"STATS";"CELL",#N/A,FALSE,"CELL";"BS",#N/A,FALSE,"BS"}</definedName>
    <definedName name="wrn.BEL._5_3">{"IS",#N/A,FALSE,"IS";"RPTIS",#N/A,FALSE,"RPTIS";"STATS",#N/A,FALSE,"STATS";"CELL",#N/A,FALSE,"CELL";"BS",#N/A,FALSE,"BS"}</definedName>
    <definedName name="wrn.BEL._5_4">{"IS",#N/A,FALSE,"IS";"RPTIS",#N/A,FALSE,"RPTIS";"STATS",#N/A,FALSE,"STATS";"CELL",#N/A,FALSE,"CELL";"BS",#N/A,FALSE,"BS"}</definedName>
    <definedName name="wrn.BEL._5_5">{"IS",#N/A,FALSE,"IS";"RPTIS",#N/A,FALSE,"RPTIS";"STATS",#N/A,FALSE,"STATS";"CELL",#N/A,FALSE,"CELL";"BS",#N/A,FALSE,"BS"}</definedName>
    <definedName name="wrn.belknap._.package.">#REF!</definedName>
    <definedName name="wrn.BELLWAY.">{"FRONT (BELLWAY)",#N/A,TRUE,"BELLWAY";"P AND L (BELLWAY)",#N/A,TRUE,"BELLWAY";"CASH AND HOUSE (BELLWAY)",#N/A,TRUE,"BELLWAY";"VALUATION (BELLWAY)",#N/A,TRUE,"BELLWAY";"VAL AND LANDFORCAST (BELLWAY)",#N/A,TRUE,"BELLWAY"}</definedName>
    <definedName name="wrn.Bericht.">{#N/A,#N/A,FALSE,"Tabelle1"}</definedName>
    <definedName name="wrn.BERKLY.">{"FRONT",#N/A,TRUE,"BERKLY";"P AND L",#N/A,TRUE,"BERKLY";"CASH AND HOUSE",#N/A,TRUE,"BERKLY";"VALUATION",#N/A,TRUE,"BERKLY";"HOUSESPLIT",#N/A,TRUE,"BERKLY";"LAND AND VAL",#N/A,TRUE,"BERKLY"}</definedName>
    <definedName name="wrn.betz.">{"net assets",#N/A,FALSE,"summary";"asset turnover",#N/A,FALSE,"summary";"orona",#N/A,FALSE,"summary"}</definedName>
    <definedName name="wrn.Bewegungsbilanz.">#REF!</definedName>
    <definedName name="wrn.BGEN.">{"Revenue",#N/A,FALSE,"Revenue";"QEarn1",#N/A,FALSE,"Qearn";"QEarn2",#N/A,FALSE,"Qearn";"QMargin",#N/A,FALSE,"Margin";"Cashflow",#N/A,FALSE,"Cashflow";"Product Pipeline",#N/A,FALSE,"Product Pipeline";"Comment Model",#N/A,FALSE,"Comment P&amp;L"}</definedName>
    <definedName name="wrn.BID.">{"PAGE1",#N/A,FALSE,"BID (3)";"PAGE2",#N/A,FALSE,"BID (3)"}</definedName>
    <definedName name="wrn.BidCo.">{#N/A,#N/A,FALSE,"BidCo Assumptions";#N/A,#N/A,FALSE,"Credit Stats";#N/A,#N/A,FALSE,"Bidco Summary";#N/A,#N/A,FALSE,"BIDCO Consolidated"}</definedName>
    <definedName name="wrn.BILAN._.PRO._.FORMA.">{#N/A,#N/A,FALSE,"Bilan proforma"}</definedName>
    <definedName name="wrn.Bilancio_semestrale.">#REF!</definedName>
    <definedName name="wrn.Bilanz.">#REF!</definedName>
    <definedName name="wrn.Bishop._.District.">{"Biship District US",#N/A,FALSE,"Bishop Districts";"Bishop District Canada",#N/A,FALSE,"Bishop Districts"}</definedName>
    <definedName name="wrn.BKD.">{#N/A,#N/A,FALSE,"Cover_Page";#N/A,#N/A,FALSE,"Balance Sheet FY12";#N/A,#N/A,FALSE,"Debt Covenants_US Bank_Cons";#N/A,#N/A,FALSE,"Debt Covenants_BofA_Cons";#N/A,#N/A,FALSE,"Consolidated-Cash Flow";#N/A,#N/A,FALSE,"CY_Per Inc FY12";#N/A,#N/A,FALSE,"Income FY12";#N/A,#N/A,FALSE,"Consolidated"}</definedName>
    <definedName name="wrn.Blaydes._.Region.">{"Blaydes Region Summary",#N/A,FALSE,"Blaydes Region";"Blaydes Region Month",#N/A,FALSE,"Blaydes Region";"Blaydes Region YTD",#N/A,FALSE,"Blaydes Region"}</definedName>
    <definedName name="wrn.bm">{#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wrn.BM.">{#N/A,#N/A,FALSE,"CCTV"}</definedName>
    <definedName name="wrn.bm_1">#REF!</definedName>
    <definedName name="wrn.bm_2">{#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wrn.bm_3">{#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wrn.bm_4">{#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wrn.Board.">{#N/A,#N/A,FALSE,"Cover";#N/A,#N/A,FALSE,"Main";#N/A,#N/A,FALSE,"Guid";#N/A,#N/A,FALSE,"Summary";#N/A,#N/A,FALSE,"Q3"}</definedName>
    <definedName name="wrn.Board._.Forecast.">{#N/A,#N/A,FALSE,"CONS";#N/A,#N/A,FALSE,"CONS-AN";#N/A,#N/A,FALSE,"CONS-INT";#N/A,#N/A,FALSE,"CONS-LWS";#N/A,#N/A,FALSE,"CONS-AFF";#N/A,#N/A,FALSE,"CONS-LMA";#N/A,#N/A,FALSE,"CONS-LP";#N/A,#N/A,FALSE,"KXAN";#N/A,#N/A,FALSE,"WANE";#N/A,#N/A,FALSE,"WAVY";#N/A,#N/A,FALSE,"WISH";#N/A,#N/A,FALSE,"WIVB";#N/A,#N/A,FALSE,"WLFI";#N/A,#N/A,FALSE,"WNLO";#N/A,#N/A,FALSE,"WOOD";#N/A,#N/A,FALSE,"WTNH";#N/A,#N/A,FALSE,"WWLP";#N/A,#N/A,FALSE,"WAPA";#N/A,#N/A,FALSE,"KNVA";#N/A,#N/A,FALSE,"WCTX";#N/A,#N/A,FALSE,"WOTV";#N/A,#N/A,FALSE,"WVBT";#N/A,#N/A,FALSE,"WXSP";#N/A,#N/A,FALSE,"WAND";#N/A,#N/A,FALSE,"iKXAN";#N/A,#N/A,FALSE,"iWANE";#N/A,#N/A,FALSE,"iWAPA";#N/A,#N/A,FALSE,"iWAVY";#N/A,#N/A,FALSE,"iWISH";#N/A,#N/A,FALSE,"iWIVB";#N/A,#N/A,FALSE,"iWOOD";#N/A,#N/A,FALSE,"iWTNH";#N/A,#N/A,FALSE,"iWWLP";#N/A,#N/A,FALSE,"iWCTX";#N/A,#N/A,FALSE,"WANE-LW";#N/A,#N/A,FALSE,"WAVY-LW";#N/A,#N/A,FALSE,"WISH-LW";#N/A,#N/A,FALSE,"CORP"}</definedName>
    <definedName name="wrn.Board._.Pack.">{"Board Income Statement",#N/A,FALSE,"Board Summary";"Board Balance Sheet",#N/A,FALSE,"Board Summary";"Board Cash Flow",#N/A,FALSE,"Board Summary"}</definedName>
    <definedName name="wrn.Board._.Package.">{#N/A,#N/A,FALSE,"BS_Combined";#N/A,#N/A,FALSE,"IS_Combined";#N/A,#N/A,FALSE,"Board_NI";#N/A,#N/A,FALSE,"Performance2";#N/A,#N/A,FALSE,"Stats_Sum";#N/A,#N/A,FALSE,"FreeCash"}</definedName>
    <definedName name="wrn.Board._.Report.">{#N/A,#N/A,TRUE,"Cover";#N/A,#N/A,TRUE,"Contents (2)";#N/A,#N/A,TRUE,"I_S";#N/A,#N/A,TRUE,"Stats";#N/A,#N/A,TRUE,"Unit Analysis";#N/A,#N/A,TRUE,"B_S";#N/A,#N/A,TRUE,"C_F";#N/A,#N/A,TRUE,"S_E";#N/A,#N/A,TRUE,"SG&amp;A";#N/A,#N/A,TRUE,"R&amp;D Costs";#N/A,#N/A,TRUE,"M&amp;A Costs";#N/A,#N/A,TRUE,"Interest";#N/A,#N/A,TRUE,"Lumber Inv.";#N/A,#N/A,TRUE,"Sales Summary "}</definedName>
    <definedName name="wrn.Book.">{"EVA",#N/A,FALSE,"SMT2";#N/A,#N/A,FALSE,"Summary";#N/A,#N/A,FALSE,"Graphs";#N/A,#N/A,FALSE,"4 Panel"}</definedName>
    <definedName name="wrn.Book._.Estimate.">{#N/A,#N/A,TRUE,"Summary Indicator";#N/A,#N/A,TRUE,"Highl.P&amp;L comparison";"pel_totale_anno",#N/A,TRUE," P&amp;L completo ytd ytg";"ytd_ytg_1",#N/A,TRUE," P&amp;L completo ytd ytg";"ytd_ytg_2",#N/A,TRUE," P&amp;L completo ytd ytg";"ytd_ytg_3",#N/A,TRUE," P&amp;L completo ytd ytg";"pel_1",#N/A,TRUE,"Monthly P&amp;L";"pel_2",#N/A,TRUE,"Monthly P&amp;L";"pel_3",#N/A,TRUE,"Monthly P&amp;L";"book",#N/A,TRUE,"CAP EMPL";#N/A,#N/A,TRUE,"Highlights BS ";"book",#N/A,TRUE,"CF Monthly ";#N/A,#N/A,TRUE,"Monthly BS";#N/A,#N/A,TRUE,"CF ";#N/A,#N/A,TRUE,"OPEXTOT";#N/A,#N/A,TRUE,"OPEXTOT";#N/A,#N/A,TRUE,"OPEXZON";#N/A,#N/A,TRUE,"OPEX NAT mese";#N/A,#N/A,TRUE,"OPEX DEST mese";#N/A,#N/A,TRUE,"Taxes";#N/A,#N/A,TRUE,"HEAD EOP";#N/A,#N/A,TRUE,"HEAD AVG";#N/A,#N/A,TRUE,"CAPEX by nature";#N/A,#N/A,TRUE,"CAPEX by destination";#N/A,#N/A,TRUE,"PL TREND"}</definedName>
    <definedName name="wrn.Book._.Output.">{#N/A,#N/A,FALSE,"Title";#N/A,#N/A,FALSE,"Inputs";#N/A,#N/A,FALSE,"Impact";#N/A,#N/A,FALSE,"Sources &amp; Uses";#N/A,#N/A,FALSE,"Capitalization Impact";#N/A,#N/A,FALSE,"NEWCO Projections"}</definedName>
    <definedName name="wrn.Book._.Reports.">{"Current Month",#N/A,FALSE,"Current Compar.";"Year-To-Date",#N/A,FALSE,"Year Comparison";"Forecast",#N/A,FALSE,"Comparison NOI";"Actual Input",#N/A,FALSE,"Act...Ratios"}</definedName>
    <definedName name="wrn.Both.">{"detail",#N/A,FALSE,"mfg";"summary",#N/A,FALSE,"mfg"}</definedName>
    <definedName name="wrn.Both.2">{"detail",#N/A,FALSE,"mfg";"summary",#N/A,FALSE,"mfg"}</definedName>
    <definedName name="wrn.both1">{"detail",#N/A,FALSE,"mfg";"summary",#N/A,FALSE,"mfg"}</definedName>
    <definedName name="wrn.both10">{"detail",#N/A,FALSE,"mfg";"summary",#N/A,FALSE,"mfg"}</definedName>
    <definedName name="wrn.both102">{"detail",#N/A,FALSE,"mfg";"summary",#N/A,FALSE,"mfg"}</definedName>
    <definedName name="wrn.both11">{"detail",#N/A,FALSE,"mfg";"summary",#N/A,FALSE,"mfg"}</definedName>
    <definedName name="wrn.both12">{"detail",#N/A,FALSE,"mfg";"summary",#N/A,FALSE,"mfg"}</definedName>
    <definedName name="wrn.Both31">{"detail",#N/A,FALSE,"mfg";"summary",#N/A,FALSE,"mfg"}</definedName>
    <definedName name="wrn.Both32">{"detail",#N/A,FALSE,"mfg";"summary",#N/A,FALSE,"mfg"}</definedName>
    <definedName name="wrn.Both34">{"detail",#N/A,FALSE,"mfg";"summary",#N/A,FALSE,"mfg"}</definedName>
    <definedName name="wrn.Both35">{"detail",#N/A,FALSE,"mfg";"summary",#N/A,FALSE,"mfg"}</definedName>
    <definedName name="wrn.Both42">{"detail",#N/A,FALSE,"mfg";"summary",#N/A,FALSE,"mfg"}</definedName>
    <definedName name="wrn.both71">{"detail",#N/A,FALSE,"mfg";"summary",#N/A,FALSE,"mfg"}</definedName>
    <definedName name="wrn.botha11">{"detail",#N/A,FALSE,"mfg";"summary",#N/A,FALSE,"mfg"}</definedName>
    <definedName name="wrn.botha2">{"detail",#N/A,FALSE,"mfg";"summary",#N/A,FALSE,"mfg"}</definedName>
    <definedName name="wrn.bothab2">{"detail",#N/A,FALSE,"mfg";"summary",#N/A,FALSE,"mfg"}</definedName>
    <definedName name="wrn.boy.">#REF!</definedName>
    <definedName name="wrn.boy._1">#REF!</definedName>
    <definedName name="wrn.BP._.print.">#REF!</definedName>
    <definedName name="wrn.BPB.">{"ANAYLSIS",#N/A,TRUE,"BPB";"PROF_LOSS",#N/A,TRUE,"BPB";"CASH_VAL",#N/A,TRUE,"BPB";"BUILDING",#N/A,TRUE,"BPB";"GEOGRAPHY",#N/A,TRUE,"BPB"}</definedName>
    <definedName name="wrn.BPGUIDE.">#REF!</definedName>
    <definedName name="wrn.BPlan.">#REF!</definedName>
    <definedName name="wrn.Branch._.Income._.Statement.">{#N/A,#N/A,FALSE,"Stmt";#N/A,#N/A,FALSE,"Office";#N/A,#N/A,FALSE,"SF01";#N/A,#N/A,FALSE,"AD02";#N/A,#N/A,FALSE,"EC03";#N/A,#N/A,FALSE,"RC04";#N/A,#N/A,FALSE,"WT05";#N/A,#N/A,FALSE,"SF06";#N/A,#N/A,FALSE,"WS07";#N/A,#N/A,FALSE,"LC08";#N/A,#N/A,FALSE,"MF09";#N/A,#N/A,FALSE,"SP10";#N/A,#N/A,FALSE,"WK11";#N/A,#N/A,FALSE,"BK12";#N/A,#N/A,FALSE,"YT13";#N/A,#N/A,FALSE,"NP14";#N/A,#N/A,FALSE,"KN15";#N/A,#N/A,FALSE,"BV16";#N/A,#N/A,FALSE,"LN17";#N/A,#N/A,FALSE,"SS18";#N/A,#N/A,FALSE,"SU19";#N/A,#N/A,FALSE,"MA20";#N/A,#N/A,FALSE,"WT21";#N/A,#N/A,FALSE,"MT22";#N/A,#N/A,FALSE,"GF23";#N/A,#N/A,FALSE,"BM24";#N/A,#N/A,FALSE,"FG25";#N/A,#N/A,FALSE,"FG26";#N/A,#N/A,FALSE,"FM27";#N/A,#N/A,FALSE,"SB28";#N/A,#N/A,FALSE,"GL29";#N/A,#N/A,FALSE,"PL30";#N/A,#N/A,FALSE,"CS31";#N/A,#N/A,FALSE,"DN32";#N/A,#N/A,FALSE,"CS33";#N/A,#N/A,FALSE,"PL34";#N/A,#N/A,FALSE,"DU35";#N/A,#N/A,FALSE,"SC36";#N/A,#N/A,FALSE,"WL37";#N/A,#N/A,FALSE,"NF38";#N/A,#N/A,FALSE,"GL39";#N/A,#N/A,FALSE,"FM40";#N/A,#N/A,FALSE,"CL41"}</definedName>
    <definedName name="wrn.Branch._.Income._.Statement._1">{#N/A,#N/A,FALSE,"Stmt";#N/A,#N/A,FALSE,"Office";#N/A,#N/A,FALSE,"SF01";#N/A,#N/A,FALSE,"AD02";#N/A,#N/A,FALSE,"EC03";#N/A,#N/A,FALSE,"RC04";#N/A,#N/A,FALSE,"WT05";#N/A,#N/A,FALSE,"SF06";#N/A,#N/A,FALSE,"WS07";#N/A,#N/A,FALSE,"LC08";#N/A,#N/A,FALSE,"MF09";#N/A,#N/A,FALSE,"SP10";#N/A,#N/A,FALSE,"WK11";#N/A,#N/A,FALSE,"BK12";#N/A,#N/A,FALSE,"YT13";#N/A,#N/A,FALSE,"NP14";#N/A,#N/A,FALSE,"KN15";#N/A,#N/A,FALSE,"BV16";#N/A,#N/A,FALSE,"LN17";#N/A,#N/A,FALSE,"SS18";#N/A,#N/A,FALSE,"SU19";#N/A,#N/A,FALSE,"MA20";#N/A,#N/A,FALSE,"WT21";#N/A,#N/A,FALSE,"MT22";#N/A,#N/A,FALSE,"GF23";#N/A,#N/A,FALSE,"BM24";#N/A,#N/A,FALSE,"FG25";#N/A,#N/A,FALSE,"FG26";#N/A,#N/A,FALSE,"FM27";#N/A,#N/A,FALSE,"SB28";#N/A,#N/A,FALSE,"GL29";#N/A,#N/A,FALSE,"PL30";#N/A,#N/A,FALSE,"CS31";#N/A,#N/A,FALSE,"DN32";#N/A,#N/A,FALSE,"CS33";#N/A,#N/A,FALSE,"PL34";#N/A,#N/A,FALSE,"DU35";#N/A,#N/A,FALSE,"SC36";#N/A,#N/A,FALSE,"WL37";#N/A,#N/A,FALSE,"NF38";#N/A,#N/A,FALSE,"GL39";#N/A,#N/A,FALSE,"FM40";#N/A,#N/A,FALSE,"CL41"}</definedName>
    <definedName name="wrn.Branch._.Income._.Statement._1_1">{#N/A,#N/A,FALSE,"Stmt";#N/A,#N/A,FALSE,"Office";#N/A,#N/A,FALSE,"SF01";#N/A,#N/A,FALSE,"AD02";#N/A,#N/A,FALSE,"EC03";#N/A,#N/A,FALSE,"RC04";#N/A,#N/A,FALSE,"WT05";#N/A,#N/A,FALSE,"SF06";#N/A,#N/A,FALSE,"WS07";#N/A,#N/A,FALSE,"LC08";#N/A,#N/A,FALSE,"MF09";#N/A,#N/A,FALSE,"SP10";#N/A,#N/A,FALSE,"WK11";#N/A,#N/A,FALSE,"BK12";#N/A,#N/A,FALSE,"YT13";#N/A,#N/A,FALSE,"NP14";#N/A,#N/A,FALSE,"KN15";#N/A,#N/A,FALSE,"BV16";#N/A,#N/A,FALSE,"LN17";#N/A,#N/A,FALSE,"SS18";#N/A,#N/A,FALSE,"SU19";#N/A,#N/A,FALSE,"MA20";#N/A,#N/A,FALSE,"WT21";#N/A,#N/A,FALSE,"MT22";#N/A,#N/A,FALSE,"GF23";#N/A,#N/A,FALSE,"BM24";#N/A,#N/A,FALSE,"FG25";#N/A,#N/A,FALSE,"FG26";#N/A,#N/A,FALSE,"FM27";#N/A,#N/A,FALSE,"SB28";#N/A,#N/A,FALSE,"GL29";#N/A,#N/A,FALSE,"PL30";#N/A,#N/A,FALSE,"CS31";#N/A,#N/A,FALSE,"DN32";#N/A,#N/A,FALSE,"CS33";#N/A,#N/A,FALSE,"PL34";#N/A,#N/A,FALSE,"DU35";#N/A,#N/A,FALSE,"SC36";#N/A,#N/A,FALSE,"WL37";#N/A,#N/A,FALSE,"NF38";#N/A,#N/A,FALSE,"GL39";#N/A,#N/A,FALSE,"FM40";#N/A,#N/A,FALSE,"CL41"}</definedName>
    <definedName name="wrn.Branch._.Income._.Statement._1_2">{#N/A,#N/A,FALSE,"Stmt";#N/A,#N/A,FALSE,"Office";#N/A,#N/A,FALSE,"SF01";#N/A,#N/A,FALSE,"AD02";#N/A,#N/A,FALSE,"EC03";#N/A,#N/A,FALSE,"RC04";#N/A,#N/A,FALSE,"WT05";#N/A,#N/A,FALSE,"SF06";#N/A,#N/A,FALSE,"WS07";#N/A,#N/A,FALSE,"LC08";#N/A,#N/A,FALSE,"MF09";#N/A,#N/A,FALSE,"SP10";#N/A,#N/A,FALSE,"WK11";#N/A,#N/A,FALSE,"BK12";#N/A,#N/A,FALSE,"YT13";#N/A,#N/A,FALSE,"NP14";#N/A,#N/A,FALSE,"KN15";#N/A,#N/A,FALSE,"BV16";#N/A,#N/A,FALSE,"LN17";#N/A,#N/A,FALSE,"SS18";#N/A,#N/A,FALSE,"SU19";#N/A,#N/A,FALSE,"MA20";#N/A,#N/A,FALSE,"WT21";#N/A,#N/A,FALSE,"MT22";#N/A,#N/A,FALSE,"GF23";#N/A,#N/A,FALSE,"BM24";#N/A,#N/A,FALSE,"FG25";#N/A,#N/A,FALSE,"FG26";#N/A,#N/A,FALSE,"FM27";#N/A,#N/A,FALSE,"SB28";#N/A,#N/A,FALSE,"GL29";#N/A,#N/A,FALSE,"PL30";#N/A,#N/A,FALSE,"CS31";#N/A,#N/A,FALSE,"DN32";#N/A,#N/A,FALSE,"CS33";#N/A,#N/A,FALSE,"PL34";#N/A,#N/A,FALSE,"DU35";#N/A,#N/A,FALSE,"SC36";#N/A,#N/A,FALSE,"WL37";#N/A,#N/A,FALSE,"NF38";#N/A,#N/A,FALSE,"GL39";#N/A,#N/A,FALSE,"FM40";#N/A,#N/A,FALSE,"CL41"}</definedName>
    <definedName name="wrn.Branch._.Income._.Statement._1_3">{#N/A,#N/A,FALSE,"Stmt";#N/A,#N/A,FALSE,"Office";#N/A,#N/A,FALSE,"SF01";#N/A,#N/A,FALSE,"AD02";#N/A,#N/A,FALSE,"EC03";#N/A,#N/A,FALSE,"RC04";#N/A,#N/A,FALSE,"WT05";#N/A,#N/A,FALSE,"SF06";#N/A,#N/A,FALSE,"WS07";#N/A,#N/A,FALSE,"LC08";#N/A,#N/A,FALSE,"MF09";#N/A,#N/A,FALSE,"SP10";#N/A,#N/A,FALSE,"WK11";#N/A,#N/A,FALSE,"BK12";#N/A,#N/A,FALSE,"YT13";#N/A,#N/A,FALSE,"NP14";#N/A,#N/A,FALSE,"KN15";#N/A,#N/A,FALSE,"BV16";#N/A,#N/A,FALSE,"LN17";#N/A,#N/A,FALSE,"SS18";#N/A,#N/A,FALSE,"SU19";#N/A,#N/A,FALSE,"MA20";#N/A,#N/A,FALSE,"WT21";#N/A,#N/A,FALSE,"MT22";#N/A,#N/A,FALSE,"GF23";#N/A,#N/A,FALSE,"BM24";#N/A,#N/A,FALSE,"FG25";#N/A,#N/A,FALSE,"FG26";#N/A,#N/A,FALSE,"FM27";#N/A,#N/A,FALSE,"SB28";#N/A,#N/A,FALSE,"GL29";#N/A,#N/A,FALSE,"PL30";#N/A,#N/A,FALSE,"CS31";#N/A,#N/A,FALSE,"DN32";#N/A,#N/A,FALSE,"CS33";#N/A,#N/A,FALSE,"PL34";#N/A,#N/A,FALSE,"DU35";#N/A,#N/A,FALSE,"SC36";#N/A,#N/A,FALSE,"WL37";#N/A,#N/A,FALSE,"NF38";#N/A,#N/A,FALSE,"GL39";#N/A,#N/A,FALSE,"FM40";#N/A,#N/A,FALSE,"CL41"}</definedName>
    <definedName name="wrn.Branch._.Income._.Statement._1_4">{#N/A,#N/A,FALSE,"Stmt";#N/A,#N/A,FALSE,"Office";#N/A,#N/A,FALSE,"SF01";#N/A,#N/A,FALSE,"AD02";#N/A,#N/A,FALSE,"EC03";#N/A,#N/A,FALSE,"RC04";#N/A,#N/A,FALSE,"WT05";#N/A,#N/A,FALSE,"SF06";#N/A,#N/A,FALSE,"WS07";#N/A,#N/A,FALSE,"LC08";#N/A,#N/A,FALSE,"MF09";#N/A,#N/A,FALSE,"SP10";#N/A,#N/A,FALSE,"WK11";#N/A,#N/A,FALSE,"BK12";#N/A,#N/A,FALSE,"YT13";#N/A,#N/A,FALSE,"NP14";#N/A,#N/A,FALSE,"KN15";#N/A,#N/A,FALSE,"BV16";#N/A,#N/A,FALSE,"LN17";#N/A,#N/A,FALSE,"SS18";#N/A,#N/A,FALSE,"SU19";#N/A,#N/A,FALSE,"MA20";#N/A,#N/A,FALSE,"WT21";#N/A,#N/A,FALSE,"MT22";#N/A,#N/A,FALSE,"GF23";#N/A,#N/A,FALSE,"BM24";#N/A,#N/A,FALSE,"FG25";#N/A,#N/A,FALSE,"FG26";#N/A,#N/A,FALSE,"FM27";#N/A,#N/A,FALSE,"SB28";#N/A,#N/A,FALSE,"GL29";#N/A,#N/A,FALSE,"PL30";#N/A,#N/A,FALSE,"CS31";#N/A,#N/A,FALSE,"DN32";#N/A,#N/A,FALSE,"CS33";#N/A,#N/A,FALSE,"PL34";#N/A,#N/A,FALSE,"DU35";#N/A,#N/A,FALSE,"SC36";#N/A,#N/A,FALSE,"WL37";#N/A,#N/A,FALSE,"NF38";#N/A,#N/A,FALSE,"GL39";#N/A,#N/A,FALSE,"FM40";#N/A,#N/A,FALSE,"CL41"}</definedName>
    <definedName name="wrn.Branch._.Income._.Statement._1_5">{#N/A,#N/A,FALSE,"Stmt";#N/A,#N/A,FALSE,"Office";#N/A,#N/A,FALSE,"SF01";#N/A,#N/A,FALSE,"AD02";#N/A,#N/A,FALSE,"EC03";#N/A,#N/A,FALSE,"RC04";#N/A,#N/A,FALSE,"WT05";#N/A,#N/A,FALSE,"SF06";#N/A,#N/A,FALSE,"WS07";#N/A,#N/A,FALSE,"LC08";#N/A,#N/A,FALSE,"MF09";#N/A,#N/A,FALSE,"SP10";#N/A,#N/A,FALSE,"WK11";#N/A,#N/A,FALSE,"BK12";#N/A,#N/A,FALSE,"YT13";#N/A,#N/A,FALSE,"NP14";#N/A,#N/A,FALSE,"KN15";#N/A,#N/A,FALSE,"BV16";#N/A,#N/A,FALSE,"LN17";#N/A,#N/A,FALSE,"SS18";#N/A,#N/A,FALSE,"SU19";#N/A,#N/A,FALSE,"MA20";#N/A,#N/A,FALSE,"WT21";#N/A,#N/A,FALSE,"MT22";#N/A,#N/A,FALSE,"GF23";#N/A,#N/A,FALSE,"BM24";#N/A,#N/A,FALSE,"FG25";#N/A,#N/A,FALSE,"FG26";#N/A,#N/A,FALSE,"FM27";#N/A,#N/A,FALSE,"SB28";#N/A,#N/A,FALSE,"GL29";#N/A,#N/A,FALSE,"PL30";#N/A,#N/A,FALSE,"CS31";#N/A,#N/A,FALSE,"DN32";#N/A,#N/A,FALSE,"CS33";#N/A,#N/A,FALSE,"PL34";#N/A,#N/A,FALSE,"DU35";#N/A,#N/A,FALSE,"SC36";#N/A,#N/A,FALSE,"WL37";#N/A,#N/A,FALSE,"NF38";#N/A,#N/A,FALSE,"GL39";#N/A,#N/A,FALSE,"FM40";#N/A,#N/A,FALSE,"CL41"}</definedName>
    <definedName name="wrn.Branch._.Income._.Statement._2">{#N/A,#N/A,FALSE,"Stmt";#N/A,#N/A,FALSE,"Office";#N/A,#N/A,FALSE,"SF01";#N/A,#N/A,FALSE,"AD02";#N/A,#N/A,FALSE,"EC03";#N/A,#N/A,FALSE,"RC04";#N/A,#N/A,FALSE,"WT05";#N/A,#N/A,FALSE,"SF06";#N/A,#N/A,FALSE,"WS07";#N/A,#N/A,FALSE,"LC08";#N/A,#N/A,FALSE,"MF09";#N/A,#N/A,FALSE,"SP10";#N/A,#N/A,FALSE,"WK11";#N/A,#N/A,FALSE,"BK12";#N/A,#N/A,FALSE,"YT13";#N/A,#N/A,FALSE,"NP14";#N/A,#N/A,FALSE,"KN15";#N/A,#N/A,FALSE,"BV16";#N/A,#N/A,FALSE,"LN17";#N/A,#N/A,FALSE,"SS18";#N/A,#N/A,FALSE,"SU19";#N/A,#N/A,FALSE,"MA20";#N/A,#N/A,FALSE,"WT21";#N/A,#N/A,FALSE,"MT22";#N/A,#N/A,FALSE,"GF23";#N/A,#N/A,FALSE,"BM24";#N/A,#N/A,FALSE,"FG25";#N/A,#N/A,FALSE,"FG26";#N/A,#N/A,FALSE,"FM27";#N/A,#N/A,FALSE,"SB28";#N/A,#N/A,FALSE,"GL29";#N/A,#N/A,FALSE,"PL30";#N/A,#N/A,FALSE,"CS31";#N/A,#N/A,FALSE,"DN32";#N/A,#N/A,FALSE,"CS33";#N/A,#N/A,FALSE,"PL34";#N/A,#N/A,FALSE,"DU35";#N/A,#N/A,FALSE,"SC36";#N/A,#N/A,FALSE,"WL37";#N/A,#N/A,FALSE,"NF38";#N/A,#N/A,FALSE,"GL39";#N/A,#N/A,FALSE,"FM40";#N/A,#N/A,FALSE,"CL41"}</definedName>
    <definedName name="wrn.Branch._.Income._.Statement._2_1">{#N/A,#N/A,FALSE,"Stmt";#N/A,#N/A,FALSE,"Office";#N/A,#N/A,FALSE,"SF01";#N/A,#N/A,FALSE,"AD02";#N/A,#N/A,FALSE,"EC03";#N/A,#N/A,FALSE,"RC04";#N/A,#N/A,FALSE,"WT05";#N/A,#N/A,FALSE,"SF06";#N/A,#N/A,FALSE,"WS07";#N/A,#N/A,FALSE,"LC08";#N/A,#N/A,FALSE,"MF09";#N/A,#N/A,FALSE,"SP10";#N/A,#N/A,FALSE,"WK11";#N/A,#N/A,FALSE,"BK12";#N/A,#N/A,FALSE,"YT13";#N/A,#N/A,FALSE,"NP14";#N/A,#N/A,FALSE,"KN15";#N/A,#N/A,FALSE,"BV16";#N/A,#N/A,FALSE,"LN17";#N/A,#N/A,FALSE,"SS18";#N/A,#N/A,FALSE,"SU19";#N/A,#N/A,FALSE,"MA20";#N/A,#N/A,FALSE,"WT21";#N/A,#N/A,FALSE,"MT22";#N/A,#N/A,FALSE,"GF23";#N/A,#N/A,FALSE,"BM24";#N/A,#N/A,FALSE,"FG25";#N/A,#N/A,FALSE,"FG26";#N/A,#N/A,FALSE,"FM27";#N/A,#N/A,FALSE,"SB28";#N/A,#N/A,FALSE,"GL29";#N/A,#N/A,FALSE,"PL30";#N/A,#N/A,FALSE,"CS31";#N/A,#N/A,FALSE,"DN32";#N/A,#N/A,FALSE,"CS33";#N/A,#N/A,FALSE,"PL34";#N/A,#N/A,FALSE,"DU35";#N/A,#N/A,FALSE,"SC36";#N/A,#N/A,FALSE,"WL37";#N/A,#N/A,FALSE,"NF38";#N/A,#N/A,FALSE,"GL39";#N/A,#N/A,FALSE,"FM40";#N/A,#N/A,FALSE,"CL41"}</definedName>
    <definedName name="wrn.Branch._.Income._.Statement._2_2">{#N/A,#N/A,FALSE,"Stmt";#N/A,#N/A,FALSE,"Office";#N/A,#N/A,FALSE,"SF01";#N/A,#N/A,FALSE,"AD02";#N/A,#N/A,FALSE,"EC03";#N/A,#N/A,FALSE,"RC04";#N/A,#N/A,FALSE,"WT05";#N/A,#N/A,FALSE,"SF06";#N/A,#N/A,FALSE,"WS07";#N/A,#N/A,FALSE,"LC08";#N/A,#N/A,FALSE,"MF09";#N/A,#N/A,FALSE,"SP10";#N/A,#N/A,FALSE,"WK11";#N/A,#N/A,FALSE,"BK12";#N/A,#N/A,FALSE,"YT13";#N/A,#N/A,FALSE,"NP14";#N/A,#N/A,FALSE,"KN15";#N/A,#N/A,FALSE,"BV16";#N/A,#N/A,FALSE,"LN17";#N/A,#N/A,FALSE,"SS18";#N/A,#N/A,FALSE,"SU19";#N/A,#N/A,FALSE,"MA20";#N/A,#N/A,FALSE,"WT21";#N/A,#N/A,FALSE,"MT22";#N/A,#N/A,FALSE,"GF23";#N/A,#N/A,FALSE,"BM24";#N/A,#N/A,FALSE,"FG25";#N/A,#N/A,FALSE,"FG26";#N/A,#N/A,FALSE,"FM27";#N/A,#N/A,FALSE,"SB28";#N/A,#N/A,FALSE,"GL29";#N/A,#N/A,FALSE,"PL30";#N/A,#N/A,FALSE,"CS31";#N/A,#N/A,FALSE,"DN32";#N/A,#N/A,FALSE,"CS33";#N/A,#N/A,FALSE,"PL34";#N/A,#N/A,FALSE,"DU35";#N/A,#N/A,FALSE,"SC36";#N/A,#N/A,FALSE,"WL37";#N/A,#N/A,FALSE,"NF38";#N/A,#N/A,FALSE,"GL39";#N/A,#N/A,FALSE,"FM40";#N/A,#N/A,FALSE,"CL41"}</definedName>
    <definedName name="wrn.Branch._.Income._.Statement._2_3">{#N/A,#N/A,FALSE,"Stmt";#N/A,#N/A,FALSE,"Office";#N/A,#N/A,FALSE,"SF01";#N/A,#N/A,FALSE,"AD02";#N/A,#N/A,FALSE,"EC03";#N/A,#N/A,FALSE,"RC04";#N/A,#N/A,FALSE,"WT05";#N/A,#N/A,FALSE,"SF06";#N/A,#N/A,FALSE,"WS07";#N/A,#N/A,FALSE,"LC08";#N/A,#N/A,FALSE,"MF09";#N/A,#N/A,FALSE,"SP10";#N/A,#N/A,FALSE,"WK11";#N/A,#N/A,FALSE,"BK12";#N/A,#N/A,FALSE,"YT13";#N/A,#N/A,FALSE,"NP14";#N/A,#N/A,FALSE,"KN15";#N/A,#N/A,FALSE,"BV16";#N/A,#N/A,FALSE,"LN17";#N/A,#N/A,FALSE,"SS18";#N/A,#N/A,FALSE,"SU19";#N/A,#N/A,FALSE,"MA20";#N/A,#N/A,FALSE,"WT21";#N/A,#N/A,FALSE,"MT22";#N/A,#N/A,FALSE,"GF23";#N/A,#N/A,FALSE,"BM24";#N/A,#N/A,FALSE,"FG25";#N/A,#N/A,FALSE,"FG26";#N/A,#N/A,FALSE,"FM27";#N/A,#N/A,FALSE,"SB28";#N/A,#N/A,FALSE,"GL29";#N/A,#N/A,FALSE,"PL30";#N/A,#N/A,FALSE,"CS31";#N/A,#N/A,FALSE,"DN32";#N/A,#N/A,FALSE,"CS33";#N/A,#N/A,FALSE,"PL34";#N/A,#N/A,FALSE,"DU35";#N/A,#N/A,FALSE,"SC36";#N/A,#N/A,FALSE,"WL37";#N/A,#N/A,FALSE,"NF38";#N/A,#N/A,FALSE,"GL39";#N/A,#N/A,FALSE,"FM40";#N/A,#N/A,FALSE,"CL41"}</definedName>
    <definedName name="wrn.Branch._.Income._.Statement._2_4">{#N/A,#N/A,FALSE,"Stmt";#N/A,#N/A,FALSE,"Office";#N/A,#N/A,FALSE,"SF01";#N/A,#N/A,FALSE,"AD02";#N/A,#N/A,FALSE,"EC03";#N/A,#N/A,FALSE,"RC04";#N/A,#N/A,FALSE,"WT05";#N/A,#N/A,FALSE,"SF06";#N/A,#N/A,FALSE,"WS07";#N/A,#N/A,FALSE,"LC08";#N/A,#N/A,FALSE,"MF09";#N/A,#N/A,FALSE,"SP10";#N/A,#N/A,FALSE,"WK11";#N/A,#N/A,FALSE,"BK12";#N/A,#N/A,FALSE,"YT13";#N/A,#N/A,FALSE,"NP14";#N/A,#N/A,FALSE,"KN15";#N/A,#N/A,FALSE,"BV16";#N/A,#N/A,FALSE,"LN17";#N/A,#N/A,FALSE,"SS18";#N/A,#N/A,FALSE,"SU19";#N/A,#N/A,FALSE,"MA20";#N/A,#N/A,FALSE,"WT21";#N/A,#N/A,FALSE,"MT22";#N/A,#N/A,FALSE,"GF23";#N/A,#N/A,FALSE,"BM24";#N/A,#N/A,FALSE,"FG25";#N/A,#N/A,FALSE,"FG26";#N/A,#N/A,FALSE,"FM27";#N/A,#N/A,FALSE,"SB28";#N/A,#N/A,FALSE,"GL29";#N/A,#N/A,FALSE,"PL30";#N/A,#N/A,FALSE,"CS31";#N/A,#N/A,FALSE,"DN32";#N/A,#N/A,FALSE,"CS33";#N/A,#N/A,FALSE,"PL34";#N/A,#N/A,FALSE,"DU35";#N/A,#N/A,FALSE,"SC36";#N/A,#N/A,FALSE,"WL37";#N/A,#N/A,FALSE,"NF38";#N/A,#N/A,FALSE,"GL39";#N/A,#N/A,FALSE,"FM40";#N/A,#N/A,FALSE,"CL41"}</definedName>
    <definedName name="wrn.Branch._.Income._.Statement._2_5">{#N/A,#N/A,FALSE,"Stmt";#N/A,#N/A,FALSE,"Office";#N/A,#N/A,FALSE,"SF01";#N/A,#N/A,FALSE,"AD02";#N/A,#N/A,FALSE,"EC03";#N/A,#N/A,FALSE,"RC04";#N/A,#N/A,FALSE,"WT05";#N/A,#N/A,FALSE,"SF06";#N/A,#N/A,FALSE,"WS07";#N/A,#N/A,FALSE,"LC08";#N/A,#N/A,FALSE,"MF09";#N/A,#N/A,FALSE,"SP10";#N/A,#N/A,FALSE,"WK11";#N/A,#N/A,FALSE,"BK12";#N/A,#N/A,FALSE,"YT13";#N/A,#N/A,FALSE,"NP14";#N/A,#N/A,FALSE,"KN15";#N/A,#N/A,FALSE,"BV16";#N/A,#N/A,FALSE,"LN17";#N/A,#N/A,FALSE,"SS18";#N/A,#N/A,FALSE,"SU19";#N/A,#N/A,FALSE,"MA20";#N/A,#N/A,FALSE,"WT21";#N/A,#N/A,FALSE,"MT22";#N/A,#N/A,FALSE,"GF23";#N/A,#N/A,FALSE,"BM24";#N/A,#N/A,FALSE,"FG25";#N/A,#N/A,FALSE,"FG26";#N/A,#N/A,FALSE,"FM27";#N/A,#N/A,FALSE,"SB28";#N/A,#N/A,FALSE,"GL29";#N/A,#N/A,FALSE,"PL30";#N/A,#N/A,FALSE,"CS31";#N/A,#N/A,FALSE,"DN32";#N/A,#N/A,FALSE,"CS33";#N/A,#N/A,FALSE,"PL34";#N/A,#N/A,FALSE,"DU35";#N/A,#N/A,FALSE,"SC36";#N/A,#N/A,FALSE,"WL37";#N/A,#N/A,FALSE,"NF38";#N/A,#N/A,FALSE,"GL39";#N/A,#N/A,FALSE,"FM40";#N/A,#N/A,FALSE,"CL41"}</definedName>
    <definedName name="wrn.Branch._.Income._.Statement._3">{#N/A,#N/A,FALSE,"Stmt";#N/A,#N/A,FALSE,"Office";#N/A,#N/A,FALSE,"SF01";#N/A,#N/A,FALSE,"AD02";#N/A,#N/A,FALSE,"EC03";#N/A,#N/A,FALSE,"RC04";#N/A,#N/A,FALSE,"WT05";#N/A,#N/A,FALSE,"SF06";#N/A,#N/A,FALSE,"WS07";#N/A,#N/A,FALSE,"LC08";#N/A,#N/A,FALSE,"MF09";#N/A,#N/A,FALSE,"SP10";#N/A,#N/A,FALSE,"WK11";#N/A,#N/A,FALSE,"BK12";#N/A,#N/A,FALSE,"YT13";#N/A,#N/A,FALSE,"NP14";#N/A,#N/A,FALSE,"KN15";#N/A,#N/A,FALSE,"BV16";#N/A,#N/A,FALSE,"LN17";#N/A,#N/A,FALSE,"SS18";#N/A,#N/A,FALSE,"SU19";#N/A,#N/A,FALSE,"MA20";#N/A,#N/A,FALSE,"WT21";#N/A,#N/A,FALSE,"MT22";#N/A,#N/A,FALSE,"GF23";#N/A,#N/A,FALSE,"BM24";#N/A,#N/A,FALSE,"FG25";#N/A,#N/A,FALSE,"FG26";#N/A,#N/A,FALSE,"FM27";#N/A,#N/A,FALSE,"SB28";#N/A,#N/A,FALSE,"GL29";#N/A,#N/A,FALSE,"PL30";#N/A,#N/A,FALSE,"CS31";#N/A,#N/A,FALSE,"DN32";#N/A,#N/A,FALSE,"CS33";#N/A,#N/A,FALSE,"PL34";#N/A,#N/A,FALSE,"DU35";#N/A,#N/A,FALSE,"SC36";#N/A,#N/A,FALSE,"WL37";#N/A,#N/A,FALSE,"NF38";#N/A,#N/A,FALSE,"GL39";#N/A,#N/A,FALSE,"FM40";#N/A,#N/A,FALSE,"CL41"}</definedName>
    <definedName name="wrn.Branch._.Income._.Statement._3_1">{#N/A,#N/A,FALSE,"Stmt";#N/A,#N/A,FALSE,"Office";#N/A,#N/A,FALSE,"SF01";#N/A,#N/A,FALSE,"AD02";#N/A,#N/A,FALSE,"EC03";#N/A,#N/A,FALSE,"RC04";#N/A,#N/A,FALSE,"WT05";#N/A,#N/A,FALSE,"SF06";#N/A,#N/A,FALSE,"WS07";#N/A,#N/A,FALSE,"LC08";#N/A,#N/A,FALSE,"MF09";#N/A,#N/A,FALSE,"SP10";#N/A,#N/A,FALSE,"WK11";#N/A,#N/A,FALSE,"BK12";#N/A,#N/A,FALSE,"YT13";#N/A,#N/A,FALSE,"NP14";#N/A,#N/A,FALSE,"KN15";#N/A,#N/A,FALSE,"BV16";#N/A,#N/A,FALSE,"LN17";#N/A,#N/A,FALSE,"SS18";#N/A,#N/A,FALSE,"SU19";#N/A,#N/A,FALSE,"MA20";#N/A,#N/A,FALSE,"WT21";#N/A,#N/A,FALSE,"MT22";#N/A,#N/A,FALSE,"GF23";#N/A,#N/A,FALSE,"BM24";#N/A,#N/A,FALSE,"FG25";#N/A,#N/A,FALSE,"FG26";#N/A,#N/A,FALSE,"FM27";#N/A,#N/A,FALSE,"SB28";#N/A,#N/A,FALSE,"GL29";#N/A,#N/A,FALSE,"PL30";#N/A,#N/A,FALSE,"CS31";#N/A,#N/A,FALSE,"DN32";#N/A,#N/A,FALSE,"CS33";#N/A,#N/A,FALSE,"PL34";#N/A,#N/A,FALSE,"DU35";#N/A,#N/A,FALSE,"SC36";#N/A,#N/A,FALSE,"WL37";#N/A,#N/A,FALSE,"NF38";#N/A,#N/A,FALSE,"GL39";#N/A,#N/A,FALSE,"FM40";#N/A,#N/A,FALSE,"CL41"}</definedName>
    <definedName name="wrn.Branch._.Income._.Statement._3_2">{#N/A,#N/A,FALSE,"Stmt";#N/A,#N/A,FALSE,"Office";#N/A,#N/A,FALSE,"SF01";#N/A,#N/A,FALSE,"AD02";#N/A,#N/A,FALSE,"EC03";#N/A,#N/A,FALSE,"RC04";#N/A,#N/A,FALSE,"WT05";#N/A,#N/A,FALSE,"SF06";#N/A,#N/A,FALSE,"WS07";#N/A,#N/A,FALSE,"LC08";#N/A,#N/A,FALSE,"MF09";#N/A,#N/A,FALSE,"SP10";#N/A,#N/A,FALSE,"WK11";#N/A,#N/A,FALSE,"BK12";#N/A,#N/A,FALSE,"YT13";#N/A,#N/A,FALSE,"NP14";#N/A,#N/A,FALSE,"KN15";#N/A,#N/A,FALSE,"BV16";#N/A,#N/A,FALSE,"LN17";#N/A,#N/A,FALSE,"SS18";#N/A,#N/A,FALSE,"SU19";#N/A,#N/A,FALSE,"MA20";#N/A,#N/A,FALSE,"WT21";#N/A,#N/A,FALSE,"MT22";#N/A,#N/A,FALSE,"GF23";#N/A,#N/A,FALSE,"BM24";#N/A,#N/A,FALSE,"FG25";#N/A,#N/A,FALSE,"FG26";#N/A,#N/A,FALSE,"FM27";#N/A,#N/A,FALSE,"SB28";#N/A,#N/A,FALSE,"GL29";#N/A,#N/A,FALSE,"PL30";#N/A,#N/A,FALSE,"CS31";#N/A,#N/A,FALSE,"DN32";#N/A,#N/A,FALSE,"CS33";#N/A,#N/A,FALSE,"PL34";#N/A,#N/A,FALSE,"DU35";#N/A,#N/A,FALSE,"SC36";#N/A,#N/A,FALSE,"WL37";#N/A,#N/A,FALSE,"NF38";#N/A,#N/A,FALSE,"GL39";#N/A,#N/A,FALSE,"FM40";#N/A,#N/A,FALSE,"CL41"}</definedName>
    <definedName name="wrn.Branch._.Income._.Statement._3_3">{#N/A,#N/A,FALSE,"Stmt";#N/A,#N/A,FALSE,"Office";#N/A,#N/A,FALSE,"SF01";#N/A,#N/A,FALSE,"AD02";#N/A,#N/A,FALSE,"EC03";#N/A,#N/A,FALSE,"RC04";#N/A,#N/A,FALSE,"WT05";#N/A,#N/A,FALSE,"SF06";#N/A,#N/A,FALSE,"WS07";#N/A,#N/A,FALSE,"LC08";#N/A,#N/A,FALSE,"MF09";#N/A,#N/A,FALSE,"SP10";#N/A,#N/A,FALSE,"WK11";#N/A,#N/A,FALSE,"BK12";#N/A,#N/A,FALSE,"YT13";#N/A,#N/A,FALSE,"NP14";#N/A,#N/A,FALSE,"KN15";#N/A,#N/A,FALSE,"BV16";#N/A,#N/A,FALSE,"LN17";#N/A,#N/A,FALSE,"SS18";#N/A,#N/A,FALSE,"SU19";#N/A,#N/A,FALSE,"MA20";#N/A,#N/A,FALSE,"WT21";#N/A,#N/A,FALSE,"MT22";#N/A,#N/A,FALSE,"GF23";#N/A,#N/A,FALSE,"BM24";#N/A,#N/A,FALSE,"FG25";#N/A,#N/A,FALSE,"FG26";#N/A,#N/A,FALSE,"FM27";#N/A,#N/A,FALSE,"SB28";#N/A,#N/A,FALSE,"GL29";#N/A,#N/A,FALSE,"PL30";#N/A,#N/A,FALSE,"CS31";#N/A,#N/A,FALSE,"DN32";#N/A,#N/A,FALSE,"CS33";#N/A,#N/A,FALSE,"PL34";#N/A,#N/A,FALSE,"DU35";#N/A,#N/A,FALSE,"SC36";#N/A,#N/A,FALSE,"WL37";#N/A,#N/A,FALSE,"NF38";#N/A,#N/A,FALSE,"GL39";#N/A,#N/A,FALSE,"FM40";#N/A,#N/A,FALSE,"CL41"}</definedName>
    <definedName name="wrn.Branch._.Income._.Statement._3_4">{#N/A,#N/A,FALSE,"Stmt";#N/A,#N/A,FALSE,"Office";#N/A,#N/A,FALSE,"SF01";#N/A,#N/A,FALSE,"AD02";#N/A,#N/A,FALSE,"EC03";#N/A,#N/A,FALSE,"RC04";#N/A,#N/A,FALSE,"WT05";#N/A,#N/A,FALSE,"SF06";#N/A,#N/A,FALSE,"WS07";#N/A,#N/A,FALSE,"LC08";#N/A,#N/A,FALSE,"MF09";#N/A,#N/A,FALSE,"SP10";#N/A,#N/A,FALSE,"WK11";#N/A,#N/A,FALSE,"BK12";#N/A,#N/A,FALSE,"YT13";#N/A,#N/A,FALSE,"NP14";#N/A,#N/A,FALSE,"KN15";#N/A,#N/A,FALSE,"BV16";#N/A,#N/A,FALSE,"LN17";#N/A,#N/A,FALSE,"SS18";#N/A,#N/A,FALSE,"SU19";#N/A,#N/A,FALSE,"MA20";#N/A,#N/A,FALSE,"WT21";#N/A,#N/A,FALSE,"MT22";#N/A,#N/A,FALSE,"GF23";#N/A,#N/A,FALSE,"BM24";#N/A,#N/A,FALSE,"FG25";#N/A,#N/A,FALSE,"FG26";#N/A,#N/A,FALSE,"FM27";#N/A,#N/A,FALSE,"SB28";#N/A,#N/A,FALSE,"GL29";#N/A,#N/A,FALSE,"PL30";#N/A,#N/A,FALSE,"CS31";#N/A,#N/A,FALSE,"DN32";#N/A,#N/A,FALSE,"CS33";#N/A,#N/A,FALSE,"PL34";#N/A,#N/A,FALSE,"DU35";#N/A,#N/A,FALSE,"SC36";#N/A,#N/A,FALSE,"WL37";#N/A,#N/A,FALSE,"NF38";#N/A,#N/A,FALSE,"GL39";#N/A,#N/A,FALSE,"FM40";#N/A,#N/A,FALSE,"CL41"}</definedName>
    <definedName name="wrn.Branch._.Income._.Statement._3_5">{#N/A,#N/A,FALSE,"Stmt";#N/A,#N/A,FALSE,"Office";#N/A,#N/A,FALSE,"SF01";#N/A,#N/A,FALSE,"AD02";#N/A,#N/A,FALSE,"EC03";#N/A,#N/A,FALSE,"RC04";#N/A,#N/A,FALSE,"WT05";#N/A,#N/A,FALSE,"SF06";#N/A,#N/A,FALSE,"WS07";#N/A,#N/A,FALSE,"LC08";#N/A,#N/A,FALSE,"MF09";#N/A,#N/A,FALSE,"SP10";#N/A,#N/A,FALSE,"WK11";#N/A,#N/A,FALSE,"BK12";#N/A,#N/A,FALSE,"YT13";#N/A,#N/A,FALSE,"NP14";#N/A,#N/A,FALSE,"KN15";#N/A,#N/A,FALSE,"BV16";#N/A,#N/A,FALSE,"LN17";#N/A,#N/A,FALSE,"SS18";#N/A,#N/A,FALSE,"SU19";#N/A,#N/A,FALSE,"MA20";#N/A,#N/A,FALSE,"WT21";#N/A,#N/A,FALSE,"MT22";#N/A,#N/A,FALSE,"GF23";#N/A,#N/A,FALSE,"BM24";#N/A,#N/A,FALSE,"FG25";#N/A,#N/A,FALSE,"FG26";#N/A,#N/A,FALSE,"FM27";#N/A,#N/A,FALSE,"SB28";#N/A,#N/A,FALSE,"GL29";#N/A,#N/A,FALSE,"PL30";#N/A,#N/A,FALSE,"CS31";#N/A,#N/A,FALSE,"DN32";#N/A,#N/A,FALSE,"CS33";#N/A,#N/A,FALSE,"PL34";#N/A,#N/A,FALSE,"DU35";#N/A,#N/A,FALSE,"SC36";#N/A,#N/A,FALSE,"WL37";#N/A,#N/A,FALSE,"NF38";#N/A,#N/A,FALSE,"GL39";#N/A,#N/A,FALSE,"FM40";#N/A,#N/A,FALSE,"CL41"}</definedName>
    <definedName name="wrn.Branch._.Income._.Statement._4">{#N/A,#N/A,FALSE,"Stmt";#N/A,#N/A,FALSE,"Office";#N/A,#N/A,FALSE,"SF01";#N/A,#N/A,FALSE,"AD02";#N/A,#N/A,FALSE,"EC03";#N/A,#N/A,FALSE,"RC04";#N/A,#N/A,FALSE,"WT05";#N/A,#N/A,FALSE,"SF06";#N/A,#N/A,FALSE,"WS07";#N/A,#N/A,FALSE,"LC08";#N/A,#N/A,FALSE,"MF09";#N/A,#N/A,FALSE,"SP10";#N/A,#N/A,FALSE,"WK11";#N/A,#N/A,FALSE,"BK12";#N/A,#N/A,FALSE,"YT13";#N/A,#N/A,FALSE,"NP14";#N/A,#N/A,FALSE,"KN15";#N/A,#N/A,FALSE,"BV16";#N/A,#N/A,FALSE,"LN17";#N/A,#N/A,FALSE,"SS18";#N/A,#N/A,FALSE,"SU19";#N/A,#N/A,FALSE,"MA20";#N/A,#N/A,FALSE,"WT21";#N/A,#N/A,FALSE,"MT22";#N/A,#N/A,FALSE,"GF23";#N/A,#N/A,FALSE,"BM24";#N/A,#N/A,FALSE,"FG25";#N/A,#N/A,FALSE,"FG26";#N/A,#N/A,FALSE,"FM27";#N/A,#N/A,FALSE,"SB28";#N/A,#N/A,FALSE,"GL29";#N/A,#N/A,FALSE,"PL30";#N/A,#N/A,FALSE,"CS31";#N/A,#N/A,FALSE,"DN32";#N/A,#N/A,FALSE,"CS33";#N/A,#N/A,FALSE,"PL34";#N/A,#N/A,FALSE,"DU35";#N/A,#N/A,FALSE,"SC36";#N/A,#N/A,FALSE,"WL37";#N/A,#N/A,FALSE,"NF38";#N/A,#N/A,FALSE,"GL39";#N/A,#N/A,FALSE,"FM40";#N/A,#N/A,FALSE,"CL41"}</definedName>
    <definedName name="wrn.Branch._.Income._.Statement._4_1">{#N/A,#N/A,FALSE,"Stmt";#N/A,#N/A,FALSE,"Office";#N/A,#N/A,FALSE,"SF01";#N/A,#N/A,FALSE,"AD02";#N/A,#N/A,FALSE,"EC03";#N/A,#N/A,FALSE,"RC04";#N/A,#N/A,FALSE,"WT05";#N/A,#N/A,FALSE,"SF06";#N/A,#N/A,FALSE,"WS07";#N/A,#N/A,FALSE,"LC08";#N/A,#N/A,FALSE,"MF09";#N/A,#N/A,FALSE,"SP10";#N/A,#N/A,FALSE,"WK11";#N/A,#N/A,FALSE,"BK12";#N/A,#N/A,FALSE,"YT13";#N/A,#N/A,FALSE,"NP14";#N/A,#N/A,FALSE,"KN15";#N/A,#N/A,FALSE,"BV16";#N/A,#N/A,FALSE,"LN17";#N/A,#N/A,FALSE,"SS18";#N/A,#N/A,FALSE,"SU19";#N/A,#N/A,FALSE,"MA20";#N/A,#N/A,FALSE,"WT21";#N/A,#N/A,FALSE,"MT22";#N/A,#N/A,FALSE,"GF23";#N/A,#N/A,FALSE,"BM24";#N/A,#N/A,FALSE,"FG25";#N/A,#N/A,FALSE,"FG26";#N/A,#N/A,FALSE,"FM27";#N/A,#N/A,FALSE,"SB28";#N/A,#N/A,FALSE,"GL29";#N/A,#N/A,FALSE,"PL30";#N/A,#N/A,FALSE,"CS31";#N/A,#N/A,FALSE,"DN32";#N/A,#N/A,FALSE,"CS33";#N/A,#N/A,FALSE,"PL34";#N/A,#N/A,FALSE,"DU35";#N/A,#N/A,FALSE,"SC36";#N/A,#N/A,FALSE,"WL37";#N/A,#N/A,FALSE,"NF38";#N/A,#N/A,FALSE,"GL39";#N/A,#N/A,FALSE,"FM40";#N/A,#N/A,FALSE,"CL41"}</definedName>
    <definedName name="wrn.Branch._.Income._.Statement._4_2">{#N/A,#N/A,FALSE,"Stmt";#N/A,#N/A,FALSE,"Office";#N/A,#N/A,FALSE,"SF01";#N/A,#N/A,FALSE,"AD02";#N/A,#N/A,FALSE,"EC03";#N/A,#N/A,FALSE,"RC04";#N/A,#N/A,FALSE,"WT05";#N/A,#N/A,FALSE,"SF06";#N/A,#N/A,FALSE,"WS07";#N/A,#N/A,FALSE,"LC08";#N/A,#N/A,FALSE,"MF09";#N/A,#N/A,FALSE,"SP10";#N/A,#N/A,FALSE,"WK11";#N/A,#N/A,FALSE,"BK12";#N/A,#N/A,FALSE,"YT13";#N/A,#N/A,FALSE,"NP14";#N/A,#N/A,FALSE,"KN15";#N/A,#N/A,FALSE,"BV16";#N/A,#N/A,FALSE,"LN17";#N/A,#N/A,FALSE,"SS18";#N/A,#N/A,FALSE,"SU19";#N/A,#N/A,FALSE,"MA20";#N/A,#N/A,FALSE,"WT21";#N/A,#N/A,FALSE,"MT22";#N/A,#N/A,FALSE,"GF23";#N/A,#N/A,FALSE,"BM24";#N/A,#N/A,FALSE,"FG25";#N/A,#N/A,FALSE,"FG26";#N/A,#N/A,FALSE,"FM27";#N/A,#N/A,FALSE,"SB28";#N/A,#N/A,FALSE,"GL29";#N/A,#N/A,FALSE,"PL30";#N/A,#N/A,FALSE,"CS31";#N/A,#N/A,FALSE,"DN32";#N/A,#N/A,FALSE,"CS33";#N/A,#N/A,FALSE,"PL34";#N/A,#N/A,FALSE,"DU35";#N/A,#N/A,FALSE,"SC36";#N/A,#N/A,FALSE,"WL37";#N/A,#N/A,FALSE,"NF38";#N/A,#N/A,FALSE,"GL39";#N/A,#N/A,FALSE,"FM40";#N/A,#N/A,FALSE,"CL41"}</definedName>
    <definedName name="wrn.Branch._.Income._.Statement._4_3">{#N/A,#N/A,FALSE,"Stmt";#N/A,#N/A,FALSE,"Office";#N/A,#N/A,FALSE,"SF01";#N/A,#N/A,FALSE,"AD02";#N/A,#N/A,FALSE,"EC03";#N/A,#N/A,FALSE,"RC04";#N/A,#N/A,FALSE,"WT05";#N/A,#N/A,FALSE,"SF06";#N/A,#N/A,FALSE,"WS07";#N/A,#N/A,FALSE,"LC08";#N/A,#N/A,FALSE,"MF09";#N/A,#N/A,FALSE,"SP10";#N/A,#N/A,FALSE,"WK11";#N/A,#N/A,FALSE,"BK12";#N/A,#N/A,FALSE,"YT13";#N/A,#N/A,FALSE,"NP14";#N/A,#N/A,FALSE,"KN15";#N/A,#N/A,FALSE,"BV16";#N/A,#N/A,FALSE,"LN17";#N/A,#N/A,FALSE,"SS18";#N/A,#N/A,FALSE,"SU19";#N/A,#N/A,FALSE,"MA20";#N/A,#N/A,FALSE,"WT21";#N/A,#N/A,FALSE,"MT22";#N/A,#N/A,FALSE,"GF23";#N/A,#N/A,FALSE,"BM24";#N/A,#N/A,FALSE,"FG25";#N/A,#N/A,FALSE,"FG26";#N/A,#N/A,FALSE,"FM27";#N/A,#N/A,FALSE,"SB28";#N/A,#N/A,FALSE,"GL29";#N/A,#N/A,FALSE,"PL30";#N/A,#N/A,FALSE,"CS31";#N/A,#N/A,FALSE,"DN32";#N/A,#N/A,FALSE,"CS33";#N/A,#N/A,FALSE,"PL34";#N/A,#N/A,FALSE,"DU35";#N/A,#N/A,FALSE,"SC36";#N/A,#N/A,FALSE,"WL37";#N/A,#N/A,FALSE,"NF38";#N/A,#N/A,FALSE,"GL39";#N/A,#N/A,FALSE,"FM40";#N/A,#N/A,FALSE,"CL41"}</definedName>
    <definedName name="wrn.Branch._.Income._.Statement._4_4">{#N/A,#N/A,FALSE,"Stmt";#N/A,#N/A,FALSE,"Office";#N/A,#N/A,FALSE,"SF01";#N/A,#N/A,FALSE,"AD02";#N/A,#N/A,FALSE,"EC03";#N/A,#N/A,FALSE,"RC04";#N/A,#N/A,FALSE,"WT05";#N/A,#N/A,FALSE,"SF06";#N/A,#N/A,FALSE,"WS07";#N/A,#N/A,FALSE,"LC08";#N/A,#N/A,FALSE,"MF09";#N/A,#N/A,FALSE,"SP10";#N/A,#N/A,FALSE,"WK11";#N/A,#N/A,FALSE,"BK12";#N/A,#N/A,FALSE,"YT13";#N/A,#N/A,FALSE,"NP14";#N/A,#N/A,FALSE,"KN15";#N/A,#N/A,FALSE,"BV16";#N/A,#N/A,FALSE,"LN17";#N/A,#N/A,FALSE,"SS18";#N/A,#N/A,FALSE,"SU19";#N/A,#N/A,FALSE,"MA20";#N/A,#N/A,FALSE,"WT21";#N/A,#N/A,FALSE,"MT22";#N/A,#N/A,FALSE,"GF23";#N/A,#N/A,FALSE,"BM24";#N/A,#N/A,FALSE,"FG25";#N/A,#N/A,FALSE,"FG26";#N/A,#N/A,FALSE,"FM27";#N/A,#N/A,FALSE,"SB28";#N/A,#N/A,FALSE,"GL29";#N/A,#N/A,FALSE,"PL30";#N/A,#N/A,FALSE,"CS31";#N/A,#N/A,FALSE,"DN32";#N/A,#N/A,FALSE,"CS33";#N/A,#N/A,FALSE,"PL34";#N/A,#N/A,FALSE,"DU35";#N/A,#N/A,FALSE,"SC36";#N/A,#N/A,FALSE,"WL37";#N/A,#N/A,FALSE,"NF38";#N/A,#N/A,FALSE,"GL39";#N/A,#N/A,FALSE,"FM40";#N/A,#N/A,FALSE,"CL41"}</definedName>
    <definedName name="wrn.Branch._.Income._.Statement._4_5">{#N/A,#N/A,FALSE,"Stmt";#N/A,#N/A,FALSE,"Office";#N/A,#N/A,FALSE,"SF01";#N/A,#N/A,FALSE,"AD02";#N/A,#N/A,FALSE,"EC03";#N/A,#N/A,FALSE,"RC04";#N/A,#N/A,FALSE,"WT05";#N/A,#N/A,FALSE,"SF06";#N/A,#N/A,FALSE,"WS07";#N/A,#N/A,FALSE,"LC08";#N/A,#N/A,FALSE,"MF09";#N/A,#N/A,FALSE,"SP10";#N/A,#N/A,FALSE,"WK11";#N/A,#N/A,FALSE,"BK12";#N/A,#N/A,FALSE,"YT13";#N/A,#N/A,FALSE,"NP14";#N/A,#N/A,FALSE,"KN15";#N/A,#N/A,FALSE,"BV16";#N/A,#N/A,FALSE,"LN17";#N/A,#N/A,FALSE,"SS18";#N/A,#N/A,FALSE,"SU19";#N/A,#N/A,FALSE,"MA20";#N/A,#N/A,FALSE,"WT21";#N/A,#N/A,FALSE,"MT22";#N/A,#N/A,FALSE,"GF23";#N/A,#N/A,FALSE,"BM24";#N/A,#N/A,FALSE,"FG25";#N/A,#N/A,FALSE,"FG26";#N/A,#N/A,FALSE,"FM27";#N/A,#N/A,FALSE,"SB28";#N/A,#N/A,FALSE,"GL29";#N/A,#N/A,FALSE,"PL30";#N/A,#N/A,FALSE,"CS31";#N/A,#N/A,FALSE,"DN32";#N/A,#N/A,FALSE,"CS33";#N/A,#N/A,FALSE,"PL34";#N/A,#N/A,FALSE,"DU35";#N/A,#N/A,FALSE,"SC36";#N/A,#N/A,FALSE,"WL37";#N/A,#N/A,FALSE,"NF38";#N/A,#N/A,FALSE,"GL39";#N/A,#N/A,FALSE,"FM40";#N/A,#N/A,FALSE,"CL41"}</definedName>
    <definedName name="wrn.Branch._.Income._.Statement._5">{#N/A,#N/A,FALSE,"Stmt";#N/A,#N/A,FALSE,"Office";#N/A,#N/A,FALSE,"SF01";#N/A,#N/A,FALSE,"AD02";#N/A,#N/A,FALSE,"EC03";#N/A,#N/A,FALSE,"RC04";#N/A,#N/A,FALSE,"WT05";#N/A,#N/A,FALSE,"SF06";#N/A,#N/A,FALSE,"WS07";#N/A,#N/A,FALSE,"LC08";#N/A,#N/A,FALSE,"MF09";#N/A,#N/A,FALSE,"SP10";#N/A,#N/A,FALSE,"WK11";#N/A,#N/A,FALSE,"BK12";#N/A,#N/A,FALSE,"YT13";#N/A,#N/A,FALSE,"NP14";#N/A,#N/A,FALSE,"KN15";#N/A,#N/A,FALSE,"BV16";#N/A,#N/A,FALSE,"LN17";#N/A,#N/A,FALSE,"SS18";#N/A,#N/A,FALSE,"SU19";#N/A,#N/A,FALSE,"MA20";#N/A,#N/A,FALSE,"WT21";#N/A,#N/A,FALSE,"MT22";#N/A,#N/A,FALSE,"GF23";#N/A,#N/A,FALSE,"BM24";#N/A,#N/A,FALSE,"FG25";#N/A,#N/A,FALSE,"FG26";#N/A,#N/A,FALSE,"FM27";#N/A,#N/A,FALSE,"SB28";#N/A,#N/A,FALSE,"GL29";#N/A,#N/A,FALSE,"PL30";#N/A,#N/A,FALSE,"CS31";#N/A,#N/A,FALSE,"DN32";#N/A,#N/A,FALSE,"CS33";#N/A,#N/A,FALSE,"PL34";#N/A,#N/A,FALSE,"DU35";#N/A,#N/A,FALSE,"SC36";#N/A,#N/A,FALSE,"WL37";#N/A,#N/A,FALSE,"NF38";#N/A,#N/A,FALSE,"GL39";#N/A,#N/A,FALSE,"FM40";#N/A,#N/A,FALSE,"CL41"}</definedName>
    <definedName name="wrn.Branch._.Income._.Statement._5_1">{#N/A,#N/A,FALSE,"Stmt";#N/A,#N/A,FALSE,"Office";#N/A,#N/A,FALSE,"SF01";#N/A,#N/A,FALSE,"AD02";#N/A,#N/A,FALSE,"EC03";#N/A,#N/A,FALSE,"RC04";#N/A,#N/A,FALSE,"WT05";#N/A,#N/A,FALSE,"SF06";#N/A,#N/A,FALSE,"WS07";#N/A,#N/A,FALSE,"LC08";#N/A,#N/A,FALSE,"MF09";#N/A,#N/A,FALSE,"SP10";#N/A,#N/A,FALSE,"WK11";#N/A,#N/A,FALSE,"BK12";#N/A,#N/A,FALSE,"YT13";#N/A,#N/A,FALSE,"NP14";#N/A,#N/A,FALSE,"KN15";#N/A,#N/A,FALSE,"BV16";#N/A,#N/A,FALSE,"LN17";#N/A,#N/A,FALSE,"SS18";#N/A,#N/A,FALSE,"SU19";#N/A,#N/A,FALSE,"MA20";#N/A,#N/A,FALSE,"WT21";#N/A,#N/A,FALSE,"MT22";#N/A,#N/A,FALSE,"GF23";#N/A,#N/A,FALSE,"BM24";#N/A,#N/A,FALSE,"FG25";#N/A,#N/A,FALSE,"FG26";#N/A,#N/A,FALSE,"FM27";#N/A,#N/A,FALSE,"SB28";#N/A,#N/A,FALSE,"GL29";#N/A,#N/A,FALSE,"PL30";#N/A,#N/A,FALSE,"CS31";#N/A,#N/A,FALSE,"DN32";#N/A,#N/A,FALSE,"CS33";#N/A,#N/A,FALSE,"PL34";#N/A,#N/A,FALSE,"DU35";#N/A,#N/A,FALSE,"SC36";#N/A,#N/A,FALSE,"WL37";#N/A,#N/A,FALSE,"NF38";#N/A,#N/A,FALSE,"GL39";#N/A,#N/A,FALSE,"FM40";#N/A,#N/A,FALSE,"CL41"}</definedName>
    <definedName name="wrn.Branch._.Income._.Statement._5_2">{#N/A,#N/A,FALSE,"Stmt";#N/A,#N/A,FALSE,"Office";#N/A,#N/A,FALSE,"SF01";#N/A,#N/A,FALSE,"AD02";#N/A,#N/A,FALSE,"EC03";#N/A,#N/A,FALSE,"RC04";#N/A,#N/A,FALSE,"WT05";#N/A,#N/A,FALSE,"SF06";#N/A,#N/A,FALSE,"WS07";#N/A,#N/A,FALSE,"LC08";#N/A,#N/A,FALSE,"MF09";#N/A,#N/A,FALSE,"SP10";#N/A,#N/A,FALSE,"WK11";#N/A,#N/A,FALSE,"BK12";#N/A,#N/A,FALSE,"YT13";#N/A,#N/A,FALSE,"NP14";#N/A,#N/A,FALSE,"KN15";#N/A,#N/A,FALSE,"BV16";#N/A,#N/A,FALSE,"LN17";#N/A,#N/A,FALSE,"SS18";#N/A,#N/A,FALSE,"SU19";#N/A,#N/A,FALSE,"MA20";#N/A,#N/A,FALSE,"WT21";#N/A,#N/A,FALSE,"MT22";#N/A,#N/A,FALSE,"GF23";#N/A,#N/A,FALSE,"BM24";#N/A,#N/A,FALSE,"FG25";#N/A,#N/A,FALSE,"FG26";#N/A,#N/A,FALSE,"FM27";#N/A,#N/A,FALSE,"SB28";#N/A,#N/A,FALSE,"GL29";#N/A,#N/A,FALSE,"PL30";#N/A,#N/A,FALSE,"CS31";#N/A,#N/A,FALSE,"DN32";#N/A,#N/A,FALSE,"CS33";#N/A,#N/A,FALSE,"PL34";#N/A,#N/A,FALSE,"DU35";#N/A,#N/A,FALSE,"SC36";#N/A,#N/A,FALSE,"WL37";#N/A,#N/A,FALSE,"NF38";#N/A,#N/A,FALSE,"GL39";#N/A,#N/A,FALSE,"FM40";#N/A,#N/A,FALSE,"CL41"}</definedName>
    <definedName name="wrn.Branch._.Income._.Statement._5_3">{#N/A,#N/A,FALSE,"Stmt";#N/A,#N/A,FALSE,"Office";#N/A,#N/A,FALSE,"SF01";#N/A,#N/A,FALSE,"AD02";#N/A,#N/A,FALSE,"EC03";#N/A,#N/A,FALSE,"RC04";#N/A,#N/A,FALSE,"WT05";#N/A,#N/A,FALSE,"SF06";#N/A,#N/A,FALSE,"WS07";#N/A,#N/A,FALSE,"LC08";#N/A,#N/A,FALSE,"MF09";#N/A,#N/A,FALSE,"SP10";#N/A,#N/A,FALSE,"WK11";#N/A,#N/A,FALSE,"BK12";#N/A,#N/A,FALSE,"YT13";#N/A,#N/A,FALSE,"NP14";#N/A,#N/A,FALSE,"KN15";#N/A,#N/A,FALSE,"BV16";#N/A,#N/A,FALSE,"LN17";#N/A,#N/A,FALSE,"SS18";#N/A,#N/A,FALSE,"SU19";#N/A,#N/A,FALSE,"MA20";#N/A,#N/A,FALSE,"WT21";#N/A,#N/A,FALSE,"MT22";#N/A,#N/A,FALSE,"GF23";#N/A,#N/A,FALSE,"BM24";#N/A,#N/A,FALSE,"FG25";#N/A,#N/A,FALSE,"FG26";#N/A,#N/A,FALSE,"FM27";#N/A,#N/A,FALSE,"SB28";#N/A,#N/A,FALSE,"GL29";#N/A,#N/A,FALSE,"PL30";#N/A,#N/A,FALSE,"CS31";#N/A,#N/A,FALSE,"DN32";#N/A,#N/A,FALSE,"CS33";#N/A,#N/A,FALSE,"PL34";#N/A,#N/A,FALSE,"DU35";#N/A,#N/A,FALSE,"SC36";#N/A,#N/A,FALSE,"WL37";#N/A,#N/A,FALSE,"NF38";#N/A,#N/A,FALSE,"GL39";#N/A,#N/A,FALSE,"FM40";#N/A,#N/A,FALSE,"CL41"}</definedName>
    <definedName name="wrn.Branch._.Income._.Statement._5_4">{#N/A,#N/A,FALSE,"Stmt";#N/A,#N/A,FALSE,"Office";#N/A,#N/A,FALSE,"SF01";#N/A,#N/A,FALSE,"AD02";#N/A,#N/A,FALSE,"EC03";#N/A,#N/A,FALSE,"RC04";#N/A,#N/A,FALSE,"WT05";#N/A,#N/A,FALSE,"SF06";#N/A,#N/A,FALSE,"WS07";#N/A,#N/A,FALSE,"LC08";#N/A,#N/A,FALSE,"MF09";#N/A,#N/A,FALSE,"SP10";#N/A,#N/A,FALSE,"WK11";#N/A,#N/A,FALSE,"BK12";#N/A,#N/A,FALSE,"YT13";#N/A,#N/A,FALSE,"NP14";#N/A,#N/A,FALSE,"KN15";#N/A,#N/A,FALSE,"BV16";#N/A,#N/A,FALSE,"LN17";#N/A,#N/A,FALSE,"SS18";#N/A,#N/A,FALSE,"SU19";#N/A,#N/A,FALSE,"MA20";#N/A,#N/A,FALSE,"WT21";#N/A,#N/A,FALSE,"MT22";#N/A,#N/A,FALSE,"GF23";#N/A,#N/A,FALSE,"BM24";#N/A,#N/A,FALSE,"FG25";#N/A,#N/A,FALSE,"FG26";#N/A,#N/A,FALSE,"FM27";#N/A,#N/A,FALSE,"SB28";#N/A,#N/A,FALSE,"GL29";#N/A,#N/A,FALSE,"PL30";#N/A,#N/A,FALSE,"CS31";#N/A,#N/A,FALSE,"DN32";#N/A,#N/A,FALSE,"CS33";#N/A,#N/A,FALSE,"PL34";#N/A,#N/A,FALSE,"DU35";#N/A,#N/A,FALSE,"SC36";#N/A,#N/A,FALSE,"WL37";#N/A,#N/A,FALSE,"NF38";#N/A,#N/A,FALSE,"GL39";#N/A,#N/A,FALSE,"FM40";#N/A,#N/A,FALSE,"CL41"}</definedName>
    <definedName name="wrn.Branch._.Income._.Statement._5_5">{#N/A,#N/A,FALSE,"Stmt";#N/A,#N/A,FALSE,"Office";#N/A,#N/A,FALSE,"SF01";#N/A,#N/A,FALSE,"AD02";#N/A,#N/A,FALSE,"EC03";#N/A,#N/A,FALSE,"RC04";#N/A,#N/A,FALSE,"WT05";#N/A,#N/A,FALSE,"SF06";#N/A,#N/A,FALSE,"WS07";#N/A,#N/A,FALSE,"LC08";#N/A,#N/A,FALSE,"MF09";#N/A,#N/A,FALSE,"SP10";#N/A,#N/A,FALSE,"WK11";#N/A,#N/A,FALSE,"BK12";#N/A,#N/A,FALSE,"YT13";#N/A,#N/A,FALSE,"NP14";#N/A,#N/A,FALSE,"KN15";#N/A,#N/A,FALSE,"BV16";#N/A,#N/A,FALSE,"LN17";#N/A,#N/A,FALSE,"SS18";#N/A,#N/A,FALSE,"SU19";#N/A,#N/A,FALSE,"MA20";#N/A,#N/A,FALSE,"WT21";#N/A,#N/A,FALSE,"MT22";#N/A,#N/A,FALSE,"GF23";#N/A,#N/A,FALSE,"BM24";#N/A,#N/A,FALSE,"FG25";#N/A,#N/A,FALSE,"FG26";#N/A,#N/A,FALSE,"FM27";#N/A,#N/A,FALSE,"SB28";#N/A,#N/A,FALSE,"GL29";#N/A,#N/A,FALSE,"PL30";#N/A,#N/A,FALSE,"CS31";#N/A,#N/A,FALSE,"DN32";#N/A,#N/A,FALSE,"CS33";#N/A,#N/A,FALSE,"PL34";#N/A,#N/A,FALSE,"DU35";#N/A,#N/A,FALSE,"SC36";#N/A,#N/A,FALSE,"WL37";#N/A,#N/A,FALSE,"NF38";#N/A,#N/A,FALSE,"GL39";#N/A,#N/A,FALSE,"FM40";#N/A,#N/A,FALSE,"CL41"}</definedName>
    <definedName name="wrn.Branded._.TOTAL._._._.FY03._.04._.04._.05.">#REF!</definedName>
    <definedName name="wrn.BRASS.">{"BRASS P AND L",#N/A,FALSE,"REDLAND";"BRASS BALANCE",#N/A,FALSE,"REDLAND";"BRASS TCE",#N/A,FALSE,"REDLAND";"GERMAN STATS",#N/A,FALSE,"REDLAND"}</definedName>
    <definedName name="wrn.break.">{"break1",#N/A,FALSE,"Breakdown";"break 2",#N/A,FALSE,"Breakdown";"break 3",#N/A,FALSE,"Breakdown";"break 4",#N/A,FALSE,"Breakdown";"break 5",#N/A,FALSE,"Breakdown";"break 6",#N/A,FALSE,"Breakdown"}</definedName>
    <definedName name="wrn.Breakout.">#REF!</definedName>
    <definedName name="wrn.breakup.">{"comps1",#N/A,FALSE,"Comps Sheet";"comps2",#N/A,FALSE,"Comps Sheet";"comps3",#N/A,FALSE,"Comps Sheet";"comps4",#N/A,FALSE,"Comps Sheet";"comps5",#N/A,FALSE,"Comps Sheet";"comps6",#N/A,FALSE,"Comps Sheet";"ec",#N/A,FALSE,"E&amp;C";"environmental",#N/A,FALSE,"Environmental";"heavy",#N/A,FALSE,"Heavy Const."}</definedName>
    <definedName name="wrn.BRETT.">#REF!</definedName>
    <definedName name="wrn.brian.">{#N/A,#N/A,FALSE,"output";#N/A,#N/A,FALSE,"contrib";#N/A,#N/A,FALSE,"profile";#N/A,#N/A,FALSE,"comps"}</definedName>
    <definedName name="wrn.Brief.">{#N/A,#N/A,FALSE,"Trns";#N/A,#N/A,FALSE,"FinSt";#N/A,#N/A,FALSE,"Tbs";#N/A,#N/A,FALSE,"Rtns"}</definedName>
    <definedName name="wrn.BROCHURE.">{"ACT",#N/A,FALSE,"Q3Elec P&amp;L fy 99  ";"BUD",#N/A,FALSE,"Q3Elec P&amp;L fy 99  ";"PRIOR",#N/A,FALSE,"Q3Elec P&amp;L fy 99  "}</definedName>
    <definedName name="wrn.BROCHYTD.">{"YTDACT",#N/A,FALSE,"YTD Cum";"YTDBUD",#N/A,FALSE,"YTD Cum";"YTDPRIOR",#N/A,FALSE,"YTD Cum"}</definedName>
    <definedName name="wrn.BRYANT.">{"FRONT (BRYANT)",#N/A,TRUE,"BRYANT";"P AND L (BRYANT)",#N/A,TRUE,"BRYANT";"CASH AND OTHER (BRYANT)",#N/A,TRUE,"BRYANT";"VAL AND OTHER (BRYANT)",#N/A,TRUE,"BRYANT";"MODELS (BRYANT)",#N/A,TRUE,"BRYANT"}</definedName>
    <definedName name="wrn.bs.com.">#REF!</definedName>
    <definedName name="wrn.BS_consol._.bs._.and._.detail.">{"bs",#N/A,FALSE,"BS-Consol";"bs detail",#N/A,FALSE,"BS-Consol"}</definedName>
    <definedName name="wrn.bsall.">{"pg1",#N/A,FALSE,"BSALLNOW.XLS";"pg2",#N/A,FALSE,"BSALLNOW.XLS";"pg3",#N/A,FALSE,"BSALLNOW.XLS"}</definedName>
    <definedName name="wrn.BSAnnualModel.">{"BSAnnualModel",#N/A,FALSE,"BS"}</definedName>
    <definedName name="wrn.BSAnnualModel._1">#REF!</definedName>
    <definedName name="wrn.BSheet.">{"BSheet",#N/A,FALSE,"FState"}</definedName>
    <definedName name="wrn.bst.">{#N/A,#N/A,FALSE,"ASSUMP";#N/A,#N/A,FALSE,"PEN-NPV";#N/A,#N/A,FALSE,"LL-NPV";#N/A,#N/A,FALSE,"CAP-NPV";#N/A,#N/A,FALSE,"SUM-TOTAL";#N/A,#N/A,FALSE,"SUM-SS";#N/A,#N/A,FALSE,"SUM-H";#N/A,#N/A,FALSE,"SUM-H"}</definedName>
    <definedName name="wrn.bst1">{#N/A,#N/A,FALSE,"ASSUMP";#N/A,#N/A,FALSE,"PEN-NPV";#N/A,#N/A,FALSE,"LL-NPV";#N/A,#N/A,FALSE,"CAP-NPV";#N/A,#N/A,FALSE,"SUM-TOTAL";#N/A,#N/A,FALSE,"SUM-SS";#N/A,#N/A,FALSE,"SUM-H";#N/A,#N/A,FALSE,"SUM-H"}</definedName>
    <definedName name="wrn.BU.">#REF!</definedName>
    <definedName name="wrn.Bud2000.">#REF!</definedName>
    <definedName name="wrn.Bud2000._1">#REF!</definedName>
    <definedName name="wrn.BUDGET.">{#N/A,#N/A,FALSE,"Total REGN by Month";#N/A,#N/A,FALSE,"Total REGN Board Formats ";#N/A,#N/A,FALSE,"Summary By Dept";#N/A,#N/A,FALSE,"Research";#N/A,#N/A,FALSE,"Protein Science";#N/A,#N/A,FALSE,"Development";#N/A,#N/A,FALSE,"Regulatory";#N/A,#N/A,FALSE,"Clinical";#N/A,#N/A,FALSE,"Pilot Plant";#N/A,#N/A,FALSE,"Site Services";#N/A,#N/A,FALSE,"Administration";#N/A,#N/A,FALSE,"Legal";#N/A,#N/A,FALSE,"Corporate";#N/A,#N/A,FALSE,"Rensselaer";#N/A,#N/A,FALSE,"Plug-Tarrytown"}</definedName>
    <definedName name="wrn.Budget._.2002._.Operating._.Units.">#REF!</definedName>
    <definedName name="wrn.Budget._.Analysis.">{#N/A,#N/A,FALSE,"Mill 5"}</definedName>
    <definedName name="wrn.budget._.balance._.sheet.">#REF!</definedName>
    <definedName name="wrn.budget._.capex.">#REF!</definedName>
    <definedName name="wrn.budget._.customers.">#REF!</definedName>
    <definedName name="wrn.Budget._.de._.caisse._.pro._.forma.">{#N/A,#N/A,FALSE,"Budget de caisse"}</definedName>
    <definedName name="wrn.Budget._.Detail.">{#N/A,#N/A,FALSE,"Salaries";#N/A,#N/A,FALSE,"Carmen";#N/A,#N/A,FALSE,"Bonus";#N/A,#N/A,FALSE,"Benefits1";#N/A,#N/A,FALSE,"Benefits2";#N/A,#N/A,FALSE,"Benefits3";#N/A,#N/A,FALSE,"Benefits4";#N/A,#N/A,FALSE,"Other1";#N/A,#N/A,FALSE,"Other2";#N/A,#N/A,FALSE,"Other3";#N/A,#N/A,FALSE,"Other4";#N/A,#N/A,FALSE,"Other5";#N/A,#N/A,FALSE,"MIS Other"}</definedName>
    <definedName name="wrn.Budget._.final.">{#N/A,#N/A,FALSE,"Budget final"}</definedName>
    <definedName name="wrn.BUDGET._.NOTES.">{"BUDGET NOTES",#N/A,FALSE,"BUDGET NOTES"}</definedName>
    <definedName name="wrn.Budget._.Package.">{#N/A,#N/A,FALSE,"Comparison";#N/A,#N/A,FALSE,"Income Statement";#N/A,#N/A,FALSE,"Balance Sheet";#N/A,#N/A,FALSE,"Cash Flow";#N/A,#N/A,FALSE,"Material &amp; Labor";#N/A,#N/A,FALSE,"Operating OH"}</definedName>
    <definedName name="wrn.budget._.profit._.and._.loss.">#REF!</definedName>
    <definedName name="wrn.Budget._.Sheets.">{#N/A,#N/A,FALSE,"DEPTTEMPL";#N/A,#N/A,FALSE,"CATTEMPL";#N/A,#N/A,FALSE,"TEM PAYROLL";#N/A,#N/A,FALSE,"TEM T&amp;E";#N/A,#N/A,FALSE,"TEM EQUIP &amp; SOFT"}</definedName>
    <definedName name="wrn.budget._.tariffs._.and._.usage.">#REF!</definedName>
    <definedName name="wrn.BUDGET1">{#N/A,#N/A,FALSE,"BUDGET"}</definedName>
    <definedName name="wrn.BUDGET2004.">{#N/A,#N/A,FALSE,"BUD04 HEA";#N/A,#N/A,FALSE,"BUD04 Earnings";#N/A,#N/A,FALSE,"BUD04 Expenses"}</definedName>
    <definedName name="wrn.BUDGET97.">#REF!</definedName>
    <definedName name="wrn.budgetb.">{#N/A,#N/A,FALSE,"Total REGN by Month";#N/A,#N/A,FALSE,"Total REGN Board Formats ";#N/A,#N/A,FALSE,"Summary By Dept";#N/A,#N/A,FALSE,"Research";#N/A,#N/A,FALSE,"Protein Science";#N/A,#N/A,FALSE,"Development";#N/A,#N/A,FALSE,"Regulatory";#N/A,#N/A,FALSE,"Clinical";#N/A,#N/A,FALSE,"Pilot Plant";#N/A,#N/A,FALSE,"Site Services";#N/A,#N/A,FALSE,"Administration";#N/A,#N/A,FALSE,"Legal";#N/A,#N/A,FALSE,"Rensselaer";#N/A,#N/A,FALSE,"Corporate";#N/A,#N/A,FALSE,"Plug-Tarrytown";#N/A,#N/A,FALSE,"Plug-Rensselaer"}</definedName>
    <definedName name="wrn.BudSmy.">#REF!</definedName>
    <definedName name="wrn.BudSmy._1">#REF!</definedName>
    <definedName name="wrn.BUFFALO._.DATABASE.">{#N/A,#N/A,FALSE,"input";#N/A,#N/A,FALSE,"YTD REV";#N/A,#N/A,FALSE,"BUF ACT YTD";#N/A,#N/A,FALSE,"CPP BUF YTD";#N/A,#N/A,FALSE,"BUF YTD VAR CPP";#N/A,#N/A,FALSE,"BUF ACT MTH ";#N/A,#N/A,FALSE,"CPP BUF MTH";#N/A,#N/A,FALSE,"BUF MTH VAR CPP";#N/A,#N/A,FALSE,"MANAGEMENT I.S.";#N/A,#N/A,FALSE,"4100-400";#N/A,#N/A,FALSE,"CPP NEW BUSINESS";#N/A,#N/A,FALSE,"CPP AIES MGT";#N/A,#N/A,FALSE,"CPP EASTCOAST SUM";#N/A,#N/A,FALSE,"CPP MARITIME";#N/A,#N/A,FALSE,"CPP TACTICAL";#N/A,#N/A,FALSE,"CPP WESTCOAST";#N/A,#N/A,FALSE,"CPP COMANCHE";#N/A,#N/A,FALSE,"CPP INFO MGMNT";#N/A,#N/A,FALSE,"CPP FARG SUM";#N/A,#N/A,FALSE,"CPP TWT CPP";#N/A,#N/A,FALSE,"CPP LENS";#N/A,#N/A,FALSE,"CPP FLIGHT";#N/A,#N/A,FALSE,"CPP HUM SYS";#N/A,#N/A,FALSE,"ATS SYS INT CPP";#N/A,#N/A,FALSE,"CPP COM ENG";#N/A,#N/A,FALSE,"CPP WEAPONS ";#N/A,#N/A,FALSE,"CPP DYTN OPS";#N/A,#N/A,FALSE,"CPP ADV PRGMS";#N/A,#N/A,FALSE,"CPP GSA";#N/A,#N/A,FALSE,"CPP TRANS SUM ";#N/A,#N/A,FALSE,"CPP TRANS MGT";#N/A,#N/A,FALSE,"CPP TSS(ATC,ITS)";#N/A,#N/A,FALSE,"CPP SO SUM";#N/A,#N/A,FALSE,"CPP TSC";#N/A,#N/A,FALSE,"CPP CDRC";#N/A,#N/A,FALSE,"CPP IS BROD";#N/A,#N/A,FALSE,"MSD T&amp;E CPP";#N/A,#N/A,FALSE,"SENSORS SRS";#N/A,#N/A,FALSE,"SALES CPP";#N/A,#N/A,FALSE,"EBIT CPP"}</definedName>
    <definedName name="wrn.BUILD.">{"BUILD",#N/A,TRUE,"NI";"BUILD",#N/A,TRUE,"Surrey";"BUILD",#N/A,TRUE,"Herts &amp; Beds";"BUILD",#N/A,TRUE,"Glasgow";"BUILD",#N/A,TRUE,"Kirklees";"BUILD",#N/A,TRUE,"S Wales";"BUILD",#N/A,TRUE,"UK"}</definedName>
    <definedName name="wrn.BUILDING._.VALUE.">{"BUILDING VALUE 1",#N/A,FALSE,"VALUE";"BUILDING VALUE 2",#N/A,FALSE,"VALUE";"BUILDING VALUE 3",#N/A,FALSE,"VALUE";"BUILDING VALUE 4",#N/A,FALSE,"VALUE";"BUILDING VALUE 4A",#N/A,FALSE,"VALUE";"BUILDING VALUE 6",#N/A,FALSE,"VALUE";"BUILDING VALUE 7",#N/A,FALSE,"VALUE";"BUILDING VALUE 8",#N/A,FALSE,"VALUE";"BUILDING VALUE 9",#N/A,FALSE,"VALUE";"BUILDING VALUE5",#N/A,FALSE,"VALUE";"BUILDING VALUE5A",#N/A,FALSE,"VALUE"}</definedName>
    <definedName name="wrn.Buildups.">{"ACQ",#N/A,FALSE,"ACQUISITIONS";"ACQF",#N/A,FALSE,"ACQUISITIONS";"PF",#N/A,FALSE,"PROYECTOVILA";"PV",#N/A,FALSE,"PROYECTOVILA";"Fee Dev",#N/A,FALSE,"DEVELOPMENT GROWTH";"gd",#N/A,FALSE,"DEVELOPMENT GROWTH"}</definedName>
    <definedName name="wrn.Buildups._1">{"ACQ",#N/A,FALSE,"ACQUISITIONS";"ACQF",#N/A,FALSE,"ACQUISITIONS";"PF",#N/A,FALSE,"PROYECTOVILA";"PV",#N/A,FALSE,"PROYECTOVILA";"Fee Dev",#N/A,FALSE,"DEVELOPMENT GROWTH";"gd",#N/A,FALSE,"DEVELOPMENT GROWTH"}</definedName>
    <definedName name="wrn.Buildups._1_1">{"ACQ",#N/A,FALSE,"ACQUISITIONS";"ACQF",#N/A,FALSE,"ACQUISITIONS";"PF",#N/A,FALSE,"PROYECTOVILA";"PV",#N/A,FALSE,"PROYECTOVILA";"Fee Dev",#N/A,FALSE,"DEVELOPMENT GROWTH";"gd",#N/A,FALSE,"DEVELOPMENT GROWTH"}</definedName>
    <definedName name="wrn.Buildups._1_2">{"ACQ",#N/A,FALSE,"ACQUISITIONS";"ACQF",#N/A,FALSE,"ACQUISITIONS";"PF",#N/A,FALSE,"PROYECTOVILA";"PV",#N/A,FALSE,"PROYECTOVILA";"Fee Dev",#N/A,FALSE,"DEVELOPMENT GROWTH";"gd",#N/A,FALSE,"DEVELOPMENT GROWTH"}</definedName>
    <definedName name="wrn.Buildups._1_3">{"ACQ",#N/A,FALSE,"ACQUISITIONS";"ACQF",#N/A,FALSE,"ACQUISITIONS";"PF",#N/A,FALSE,"PROYECTOVILA";"PV",#N/A,FALSE,"PROYECTOVILA";"Fee Dev",#N/A,FALSE,"DEVELOPMENT GROWTH";"gd",#N/A,FALSE,"DEVELOPMENT GROWTH"}</definedName>
    <definedName name="wrn.Buildups._1_4">{"ACQ",#N/A,FALSE,"ACQUISITIONS";"ACQF",#N/A,FALSE,"ACQUISITIONS";"PF",#N/A,FALSE,"PROYECTOVILA";"PV",#N/A,FALSE,"PROYECTOVILA";"Fee Dev",#N/A,FALSE,"DEVELOPMENT GROWTH";"gd",#N/A,FALSE,"DEVELOPMENT GROWTH"}</definedName>
    <definedName name="wrn.Buildups._1_5">{"ACQ",#N/A,FALSE,"ACQUISITIONS";"ACQF",#N/A,FALSE,"ACQUISITIONS";"PF",#N/A,FALSE,"PROYECTOVILA";"PV",#N/A,FALSE,"PROYECTOVILA";"Fee Dev",#N/A,FALSE,"DEVELOPMENT GROWTH";"gd",#N/A,FALSE,"DEVELOPMENT GROWTH"}</definedName>
    <definedName name="wrn.Buildups._2">{"ACQ",#N/A,FALSE,"ACQUISITIONS";"ACQF",#N/A,FALSE,"ACQUISITIONS";"PF",#N/A,FALSE,"PROYECTOVILA";"PV",#N/A,FALSE,"PROYECTOVILA";"Fee Dev",#N/A,FALSE,"DEVELOPMENT GROWTH";"gd",#N/A,FALSE,"DEVELOPMENT GROWTH"}</definedName>
    <definedName name="wrn.Buildups._2_1">{"ACQ",#N/A,FALSE,"ACQUISITIONS";"ACQF",#N/A,FALSE,"ACQUISITIONS";"PF",#N/A,FALSE,"PROYECTOVILA";"PV",#N/A,FALSE,"PROYECTOVILA";"Fee Dev",#N/A,FALSE,"DEVELOPMENT GROWTH";"gd",#N/A,FALSE,"DEVELOPMENT GROWTH"}</definedName>
    <definedName name="wrn.Buildups._2_2">{"ACQ",#N/A,FALSE,"ACQUISITIONS";"ACQF",#N/A,FALSE,"ACQUISITIONS";"PF",#N/A,FALSE,"PROYECTOVILA";"PV",#N/A,FALSE,"PROYECTOVILA";"Fee Dev",#N/A,FALSE,"DEVELOPMENT GROWTH";"gd",#N/A,FALSE,"DEVELOPMENT GROWTH"}</definedName>
    <definedName name="wrn.Buildups._2_3">{"ACQ",#N/A,FALSE,"ACQUISITIONS";"ACQF",#N/A,FALSE,"ACQUISITIONS";"PF",#N/A,FALSE,"PROYECTOVILA";"PV",#N/A,FALSE,"PROYECTOVILA";"Fee Dev",#N/A,FALSE,"DEVELOPMENT GROWTH";"gd",#N/A,FALSE,"DEVELOPMENT GROWTH"}</definedName>
    <definedName name="wrn.Buildups._2_4">{"ACQ",#N/A,FALSE,"ACQUISITIONS";"ACQF",#N/A,FALSE,"ACQUISITIONS";"PF",#N/A,FALSE,"PROYECTOVILA";"PV",#N/A,FALSE,"PROYECTOVILA";"Fee Dev",#N/A,FALSE,"DEVELOPMENT GROWTH";"gd",#N/A,FALSE,"DEVELOPMENT GROWTH"}</definedName>
    <definedName name="wrn.Buildups._2_5">{"ACQ",#N/A,FALSE,"ACQUISITIONS";"ACQF",#N/A,FALSE,"ACQUISITIONS";"PF",#N/A,FALSE,"PROYECTOVILA";"PV",#N/A,FALSE,"PROYECTOVILA";"Fee Dev",#N/A,FALSE,"DEVELOPMENT GROWTH";"gd",#N/A,FALSE,"DEVELOPMENT GROWTH"}</definedName>
    <definedName name="wrn.Buildups._3">{"ACQ",#N/A,FALSE,"ACQUISITIONS";"ACQF",#N/A,FALSE,"ACQUISITIONS";"PF",#N/A,FALSE,"PROYECTOVILA";"PV",#N/A,FALSE,"PROYECTOVILA";"Fee Dev",#N/A,FALSE,"DEVELOPMENT GROWTH";"gd",#N/A,FALSE,"DEVELOPMENT GROWTH"}</definedName>
    <definedName name="wrn.Buildups._3_1">{"ACQ",#N/A,FALSE,"ACQUISITIONS";"ACQF",#N/A,FALSE,"ACQUISITIONS";"PF",#N/A,FALSE,"PROYECTOVILA";"PV",#N/A,FALSE,"PROYECTOVILA";"Fee Dev",#N/A,FALSE,"DEVELOPMENT GROWTH";"gd",#N/A,FALSE,"DEVELOPMENT GROWTH"}</definedName>
    <definedName name="wrn.Buildups._3_2">{"ACQ",#N/A,FALSE,"ACQUISITIONS";"ACQF",#N/A,FALSE,"ACQUISITIONS";"PF",#N/A,FALSE,"PROYECTOVILA";"PV",#N/A,FALSE,"PROYECTOVILA";"Fee Dev",#N/A,FALSE,"DEVELOPMENT GROWTH";"gd",#N/A,FALSE,"DEVELOPMENT GROWTH"}</definedName>
    <definedName name="wrn.Buildups._3_3">{"ACQ",#N/A,FALSE,"ACQUISITIONS";"ACQF",#N/A,FALSE,"ACQUISITIONS";"PF",#N/A,FALSE,"PROYECTOVILA";"PV",#N/A,FALSE,"PROYECTOVILA";"Fee Dev",#N/A,FALSE,"DEVELOPMENT GROWTH";"gd",#N/A,FALSE,"DEVELOPMENT GROWTH"}</definedName>
    <definedName name="wrn.Buildups._3_4">{"ACQ",#N/A,FALSE,"ACQUISITIONS";"ACQF",#N/A,FALSE,"ACQUISITIONS";"PF",#N/A,FALSE,"PROYECTOVILA";"PV",#N/A,FALSE,"PROYECTOVILA";"Fee Dev",#N/A,FALSE,"DEVELOPMENT GROWTH";"gd",#N/A,FALSE,"DEVELOPMENT GROWTH"}</definedName>
    <definedName name="wrn.Buildups._3_5">{"ACQ",#N/A,FALSE,"ACQUISITIONS";"ACQF",#N/A,FALSE,"ACQUISITIONS";"PF",#N/A,FALSE,"PROYECTOVILA";"PV",#N/A,FALSE,"PROYECTOVILA";"Fee Dev",#N/A,FALSE,"DEVELOPMENT GROWTH";"gd",#N/A,FALSE,"DEVELOPMENT GROWTH"}</definedName>
    <definedName name="wrn.Buildups._4">{"ACQ",#N/A,FALSE,"ACQUISITIONS";"ACQF",#N/A,FALSE,"ACQUISITIONS";"PF",#N/A,FALSE,"PROYECTOVILA";"PV",#N/A,FALSE,"PROYECTOVILA";"Fee Dev",#N/A,FALSE,"DEVELOPMENT GROWTH";"gd",#N/A,FALSE,"DEVELOPMENT GROWTH"}</definedName>
    <definedName name="wrn.Buildups._4_1">{"ACQ",#N/A,FALSE,"ACQUISITIONS";"ACQF",#N/A,FALSE,"ACQUISITIONS";"PF",#N/A,FALSE,"PROYECTOVILA";"PV",#N/A,FALSE,"PROYECTOVILA";"Fee Dev",#N/A,FALSE,"DEVELOPMENT GROWTH";"gd",#N/A,FALSE,"DEVELOPMENT GROWTH"}</definedName>
    <definedName name="wrn.Buildups._4_2">{"ACQ",#N/A,FALSE,"ACQUISITIONS";"ACQF",#N/A,FALSE,"ACQUISITIONS";"PF",#N/A,FALSE,"PROYECTOVILA";"PV",#N/A,FALSE,"PROYECTOVILA";"Fee Dev",#N/A,FALSE,"DEVELOPMENT GROWTH";"gd",#N/A,FALSE,"DEVELOPMENT GROWTH"}</definedName>
    <definedName name="wrn.Buildups._4_3">{"ACQ",#N/A,FALSE,"ACQUISITIONS";"ACQF",#N/A,FALSE,"ACQUISITIONS";"PF",#N/A,FALSE,"PROYECTOVILA";"PV",#N/A,FALSE,"PROYECTOVILA";"Fee Dev",#N/A,FALSE,"DEVELOPMENT GROWTH";"gd",#N/A,FALSE,"DEVELOPMENT GROWTH"}</definedName>
    <definedName name="wrn.Buildups._4_4">{"ACQ",#N/A,FALSE,"ACQUISITIONS";"ACQF",#N/A,FALSE,"ACQUISITIONS";"PF",#N/A,FALSE,"PROYECTOVILA";"PV",#N/A,FALSE,"PROYECTOVILA";"Fee Dev",#N/A,FALSE,"DEVELOPMENT GROWTH";"gd",#N/A,FALSE,"DEVELOPMENT GROWTH"}</definedName>
    <definedName name="wrn.Buildups._4_5">{"ACQ",#N/A,FALSE,"ACQUISITIONS";"ACQF",#N/A,FALSE,"ACQUISITIONS";"PF",#N/A,FALSE,"PROYECTOVILA";"PV",#N/A,FALSE,"PROYECTOVILA";"Fee Dev",#N/A,FALSE,"DEVELOPMENT GROWTH";"gd",#N/A,FALSE,"DEVELOPMENT GROWTH"}</definedName>
    <definedName name="wrn.Buildups._5">{"ACQ",#N/A,FALSE,"ACQUISITIONS";"ACQF",#N/A,FALSE,"ACQUISITIONS";"PF",#N/A,FALSE,"PROYECTOVILA";"PV",#N/A,FALSE,"PROYECTOVILA";"Fee Dev",#N/A,FALSE,"DEVELOPMENT GROWTH";"gd",#N/A,FALSE,"DEVELOPMENT GROWTH"}</definedName>
    <definedName name="wrn.Buildups._5_1">{"ACQ",#N/A,FALSE,"ACQUISITIONS";"ACQF",#N/A,FALSE,"ACQUISITIONS";"PF",#N/A,FALSE,"PROYECTOVILA";"PV",#N/A,FALSE,"PROYECTOVILA";"Fee Dev",#N/A,FALSE,"DEVELOPMENT GROWTH";"gd",#N/A,FALSE,"DEVELOPMENT GROWTH"}</definedName>
    <definedName name="wrn.Buildups._5_2">{"ACQ",#N/A,FALSE,"ACQUISITIONS";"ACQF",#N/A,FALSE,"ACQUISITIONS";"PF",#N/A,FALSE,"PROYECTOVILA";"PV",#N/A,FALSE,"PROYECTOVILA";"Fee Dev",#N/A,FALSE,"DEVELOPMENT GROWTH";"gd",#N/A,FALSE,"DEVELOPMENT GROWTH"}</definedName>
    <definedName name="wrn.Buildups._5_3">{"ACQ",#N/A,FALSE,"ACQUISITIONS";"ACQF",#N/A,FALSE,"ACQUISITIONS";"PF",#N/A,FALSE,"PROYECTOVILA";"PV",#N/A,FALSE,"PROYECTOVILA";"Fee Dev",#N/A,FALSE,"DEVELOPMENT GROWTH";"gd",#N/A,FALSE,"DEVELOPMENT GROWTH"}</definedName>
    <definedName name="wrn.Buildups._5_4">{"ACQ",#N/A,FALSE,"ACQUISITIONS";"ACQF",#N/A,FALSE,"ACQUISITIONS";"PF",#N/A,FALSE,"PROYECTOVILA";"PV",#N/A,FALSE,"PROYECTOVILA";"Fee Dev",#N/A,FALSE,"DEVELOPMENT GROWTH";"gd",#N/A,FALSE,"DEVELOPMENT GROWTH"}</definedName>
    <definedName name="wrn.Buildups._5_5">{"ACQ",#N/A,FALSE,"ACQUISITIONS";"ACQF",#N/A,FALSE,"ACQUISITIONS";"PF",#N/A,FALSE,"PROYECTOVILA";"PV",#N/A,FALSE,"PROYECTOVILA";"Fee Dev",#N/A,FALSE,"DEVELOPMENT GROWTH";"gd",#N/A,FALSE,"DEVELOPMENT GROWTH"}</definedName>
    <definedName name="wrn.Bulk._.Operating._.Statements.">{#N/A,#N/A,TRUE,"Cover";#N/A,#N/A,TRUE,"Contents";#N/A,#N/A,TRUE,"Total Company";#N/A,#N/A,TRUE,"Total Blackfoot (excl. Beans)";#N/A,#N/A,TRUE,"Total Moses Lake";#N/A,#N/A,TRUE,"Total Plover";#N/A,#N/A,TRUE,"Total Blackfoot Beans";#N/A,#N/A,TRUE,"Total Rexburg";#N/A,#N/A,TRUE,"Total Shelley";#N/A,#N/A,TRUE,"Granule Summary";#N/A,#N/A,TRUE,"Hashbrown Summary";#N/A,#N/A,TRUE,"Pearl Summary";#N/A,#N/A,TRUE,"Slice Summary";#N/A,#N/A,TRUE,"Shred Summary";#N/A,#N/A,TRUE,"All Granules";#N/A,#N/A,TRUE,"Blackfoot Granules";#N/A,#N/A,TRUE,"Moses Lake Granules";#N/A,#N/A,TRUE,"Plover Granules";#N/A,#N/A,TRUE,"Rexburg Granules";#N/A,#N/A,TRUE,"Shelley Granules";#N/A,#N/A,TRUE,"All Hashbrowns";#N/A,#N/A,TRUE,"Blackfoot Hashbrowns";#N/A,#N/A,TRUE,"Plover Hashbrowns";#N/A,#N/A,TRUE,"All Pearls";#N/A,#N/A,TRUE,"Blackfoot Pearls";#N/A,#N/A,TRUE,"Rexburg Pearls";#N/A,#N/A,TRUE,"All Standard Slices";#N/A,#N/A,TRUE,"Blackfoot Standard Slices";#N/A,#N/A,TRUE,"Rexburg Standard Slices";#N/A,#N/A,TRUE,"Shelley Standard Slices";#N/A,#N/A,TRUE,"All Shreds";#N/A,#N/A,TRUE,"Blackfoot Shreds";#N/A,#N/A,TRUE,"Rexburg Shreds";#N/A,#N/A,TRUE,"Blackfoot Buds";#N/A,#N/A,TRUE,"Blackfoot Excel";#N/A,#N/A,TRUE,"Blackfoot Russet Frys";#N/A,#N/A,TRUE,"Rexburg Skin-on Slices";#N/A,#N/A,TRUE,"Shelley Thick Slices";#N/A,#N/A,TRUE,"Rexburg Juliennes";#N/A,#N/A,TRUE,"Rexburg Dices";#N/A,#N/A,TRUE,"Shelley Flakes";#N/A,#N/A,TRUE,"Plover Beans";#N/A,#N/A,TRUE,"Blackfoot Beans";#N/A,#N/A,TRUE,"All Lot Picks";#N/A,#N/A,TRUE,"Shelley Lot Picks";#N/A,#N/A,TRUE,"Rexburg Lot Picks";#N/A,#N/A,TRUE,"Blackfoot Lot Picks"}</definedName>
    <definedName name="wrn.bullshit1.">{#N/A,#N/A,FALSE,"Sheet1";#N/A,#N/A,FALSE,"Summary";#N/A,#N/A,FALSE,"proj1";#N/A,#N/A,FALSE,"proj2"}</definedName>
    <definedName name="wrn.bullshit1._1">#REF!</definedName>
    <definedName name="wrn.bullshit1._1_1">{#N/A,#N/A,FALSE,"Sheet1";#N/A,#N/A,FALSE,"Summary";#N/A,#N/A,FALSE,"proj1";#N/A,#N/A,FALSE,"proj2"}</definedName>
    <definedName name="wrn.bullshit1._1_2">{#N/A,#N/A,FALSE,"Sheet1";#N/A,#N/A,FALSE,"Summary";#N/A,#N/A,FALSE,"proj1";#N/A,#N/A,FALSE,"proj2"}</definedName>
    <definedName name="wrn.bullshit1._1_3">{#N/A,#N/A,FALSE,"Sheet1";#N/A,#N/A,FALSE,"Summary";#N/A,#N/A,FALSE,"proj1";#N/A,#N/A,FALSE,"proj2"}</definedName>
    <definedName name="wrn.bullshit1._1_4">{#N/A,#N/A,FALSE,"Sheet1";#N/A,#N/A,FALSE,"Summary";#N/A,#N/A,FALSE,"proj1";#N/A,#N/A,FALSE,"proj2"}</definedName>
    <definedName name="wrn.bullshit1._1_5">{#N/A,#N/A,FALSE,"Sheet1";#N/A,#N/A,FALSE,"Summary";#N/A,#N/A,FALSE,"proj1";#N/A,#N/A,FALSE,"proj2"}</definedName>
    <definedName name="wrn.bullshit1._2">{#N/A,#N/A,FALSE,"Sheet1";#N/A,#N/A,FALSE,"Summary";#N/A,#N/A,FALSE,"proj1";#N/A,#N/A,FALSE,"proj2"}</definedName>
    <definedName name="wrn.bullshit1._2_1">{#N/A,#N/A,FALSE,"Sheet1";#N/A,#N/A,FALSE,"Summary";#N/A,#N/A,FALSE,"proj1";#N/A,#N/A,FALSE,"proj2"}</definedName>
    <definedName name="wrn.bullshit1._2_2">{#N/A,#N/A,FALSE,"Sheet1";#N/A,#N/A,FALSE,"Summary";#N/A,#N/A,FALSE,"proj1";#N/A,#N/A,FALSE,"proj2"}</definedName>
    <definedName name="wrn.bullshit1._2_3">{#N/A,#N/A,FALSE,"Sheet1";#N/A,#N/A,FALSE,"Summary";#N/A,#N/A,FALSE,"proj1";#N/A,#N/A,FALSE,"proj2"}</definedName>
    <definedName name="wrn.bullshit1._2_4">{#N/A,#N/A,FALSE,"Sheet1";#N/A,#N/A,FALSE,"Summary";#N/A,#N/A,FALSE,"proj1";#N/A,#N/A,FALSE,"proj2"}</definedName>
    <definedName name="wrn.bullshit1._2_5">{#N/A,#N/A,FALSE,"Sheet1";#N/A,#N/A,FALSE,"Summary";#N/A,#N/A,FALSE,"proj1";#N/A,#N/A,FALSE,"proj2"}</definedName>
    <definedName name="wrn.bullshit1._3">{#N/A,#N/A,FALSE,"Sheet1";#N/A,#N/A,FALSE,"Summary";#N/A,#N/A,FALSE,"proj1";#N/A,#N/A,FALSE,"proj2"}</definedName>
    <definedName name="wrn.bullshit1._3_1">{#N/A,#N/A,FALSE,"Sheet1";#N/A,#N/A,FALSE,"Summary";#N/A,#N/A,FALSE,"proj1";#N/A,#N/A,FALSE,"proj2"}</definedName>
    <definedName name="wrn.bullshit1._3_2">{#N/A,#N/A,FALSE,"Sheet1";#N/A,#N/A,FALSE,"Summary";#N/A,#N/A,FALSE,"proj1";#N/A,#N/A,FALSE,"proj2"}</definedName>
    <definedName name="wrn.bullshit1._3_3">{#N/A,#N/A,FALSE,"Sheet1";#N/A,#N/A,FALSE,"Summary";#N/A,#N/A,FALSE,"proj1";#N/A,#N/A,FALSE,"proj2"}</definedName>
    <definedName name="wrn.bullshit1._3_4">{#N/A,#N/A,FALSE,"Sheet1";#N/A,#N/A,FALSE,"Summary";#N/A,#N/A,FALSE,"proj1";#N/A,#N/A,FALSE,"proj2"}</definedName>
    <definedName name="wrn.bullshit1._3_5">{#N/A,#N/A,FALSE,"Sheet1";#N/A,#N/A,FALSE,"Summary";#N/A,#N/A,FALSE,"proj1";#N/A,#N/A,FALSE,"proj2"}</definedName>
    <definedName name="wrn.bullshit1._4">{#N/A,#N/A,FALSE,"Sheet1";#N/A,#N/A,FALSE,"Summary";#N/A,#N/A,FALSE,"proj1";#N/A,#N/A,FALSE,"proj2"}</definedName>
    <definedName name="wrn.bullshit1._4_1">{#N/A,#N/A,FALSE,"Sheet1";#N/A,#N/A,FALSE,"Summary";#N/A,#N/A,FALSE,"proj1";#N/A,#N/A,FALSE,"proj2"}</definedName>
    <definedName name="wrn.bullshit1._4_2">{#N/A,#N/A,FALSE,"Sheet1";#N/A,#N/A,FALSE,"Summary";#N/A,#N/A,FALSE,"proj1";#N/A,#N/A,FALSE,"proj2"}</definedName>
    <definedName name="wrn.bullshit1._4_3">{#N/A,#N/A,FALSE,"Sheet1";#N/A,#N/A,FALSE,"Summary";#N/A,#N/A,FALSE,"proj1";#N/A,#N/A,FALSE,"proj2"}</definedName>
    <definedName name="wrn.bullshit1._4_4">{#N/A,#N/A,FALSE,"Sheet1";#N/A,#N/A,FALSE,"Summary";#N/A,#N/A,FALSE,"proj1";#N/A,#N/A,FALSE,"proj2"}</definedName>
    <definedName name="wrn.bullshit1._4_5">{#N/A,#N/A,FALSE,"Sheet1";#N/A,#N/A,FALSE,"Summary";#N/A,#N/A,FALSE,"proj1";#N/A,#N/A,FALSE,"proj2"}</definedName>
    <definedName name="wrn.bullshit1._5">{#N/A,#N/A,FALSE,"Sheet1";#N/A,#N/A,FALSE,"Summary";#N/A,#N/A,FALSE,"proj1";#N/A,#N/A,FALSE,"proj2"}</definedName>
    <definedName name="wrn.bullshit1._5_1">{#N/A,#N/A,FALSE,"Sheet1";#N/A,#N/A,FALSE,"Summary";#N/A,#N/A,FALSE,"proj1";#N/A,#N/A,FALSE,"proj2"}</definedName>
    <definedName name="wrn.bullshit1._5_2">{#N/A,#N/A,FALSE,"Sheet1";#N/A,#N/A,FALSE,"Summary";#N/A,#N/A,FALSE,"proj1";#N/A,#N/A,FALSE,"proj2"}</definedName>
    <definedName name="wrn.bullshit1._5_3">{#N/A,#N/A,FALSE,"Sheet1";#N/A,#N/A,FALSE,"Summary";#N/A,#N/A,FALSE,"proj1";#N/A,#N/A,FALSE,"proj2"}</definedName>
    <definedName name="wrn.bullshit1._5_4">{#N/A,#N/A,FALSE,"Sheet1";#N/A,#N/A,FALSE,"Summary";#N/A,#N/A,FALSE,"proj1";#N/A,#N/A,FALSE,"proj2"}</definedName>
    <definedName name="wrn.bullshit1._5_5">{#N/A,#N/A,FALSE,"Sheet1";#N/A,#N/A,FALSE,"Summary";#N/A,#N/A,FALSE,"proj1";#N/A,#N/A,FALSE,"proj2"}</definedName>
    <definedName name="wrn.BURN._SUMMARY">{"OMEDATA BURN SUMMARY",#N/A,FALSE,"OMEDATA BURN"}</definedName>
    <definedName name="wrn.BUS._.RPT.">{#N/A,#N/A,FALSE,"P&amp;L Ttl";#N/A,#N/A,FALSE,"P&amp;L C_Ttl New";#N/A,#N/A,FALSE,"Bus Res";#N/A,#N/A,FALSE,"Chrts";#N/A,#N/A,FALSE,"pcf";#N/A,#N/A,FALSE,"pcr ";#N/A,#N/A,FALSE,"Exp Stmt ";#N/A,#N/A,FALSE,"Exp Stmt BU";#N/A,#N/A,FALSE,"Cap";#N/A,#N/A,FALSE,"IT Ytd"}</definedName>
    <definedName name="wrn.Business._.Case._.Assumptions.">{"Client Assumptions",#N/A,TRUE,"Deal Shape - Client";"Accenture Assumptions",#N/A,TRUE,"Deal Shape - Accenture"}</definedName>
    <definedName name="wrn.Business._.Plan._.Package.">#REF!</definedName>
    <definedName name="wrn.business._.plan._.with._.detail.">#REF!</definedName>
    <definedName name="wrn.BusinessPlan.">#REF!</definedName>
    <definedName name="wrn.BV._.Matrix.">{"BV Multple Matrix","Aquarius 0 Change IBES",FALSE,"A";"BV Multple Matrix","Aquarius 5 Discount",FALSE,"A";"BV Multple Matrix","Aquarius 10 Discount",FALSE,"A";"BV Multple Matrix","Aquarius 5 Increase",FALSE,"A";"BV Multple Matrix","Aquarius 10 Increase",FALSE,"A";"BV Multple Matrix","Aries No IBES Change",FALSE,"A";"BV Multple Matrix","Aries 5 Discount",FALSE,"A";"BV Multple Matrix","Aries 10 Discount",FALSE,"A";"BV Multple Matrix","Aries 5 Premium",FALSE,"A";"BV Multple Matrix","Aries 10 Premium",FALSE,"A"}</definedName>
    <definedName name="wrn.BX.">{"BXTOP",#N/A,FALSE,"BX";"BXBOT",#N/A,FALSE,"BX";"BXADMIN",#N/A,FALSE,"BX"}</definedName>
    <definedName name="wrn.By._.businesses._.nominal.">{"Turnover by businesses nominal",#N/A,FALSE,"Kons. yhtiöt";"Operating profit by businesses nominal",#N/A,FALSE,"Kons. yhtiöt";"Investments by businesses nominal",#N/A,FALSE,"Kons. yhtiöt";"Cash flow by businesses",#N/A,FALSE,"Kons. yhtiöt"}</definedName>
    <definedName name="wrn.By._.dept.._.oh._.vs._.budget_p12.">{#N/A,#N/A,FALSE,"BudxDep_p12"}</definedName>
    <definedName name="wrn.c">#REF!</definedName>
    <definedName name="wrn.C._.15.">{#N/A,#N/A,FALSE,"RESUMO";#N/A,#N/A,FALSE,"DISTRIB";#N/A,#N/A,FALSE,"CB";#N/A,#N/A,FALSE,"FERTCUB";#N/A,#N/A,FALSE,"FERTCAT";#N/A,#N/A,FALSE,"TRADE";#N/A,#N/A,FALSE,"DISTSELGA"}</definedName>
    <definedName name="wrn.c_1">#REF!</definedName>
    <definedName name="wrn.C_D_E_O_workpapers.">{"cash_1",#N/A,FALSE,"Cash";"cash_1.1",#N/A,FALSE,"Cash";"ap_aging_trends",#N/A,FALSE,"AP";"ap_concentrations",#N/A,FALSE,"AP";"payroll_tax_E_1",#N/A,FALSE,"Tax";"property_tax",#N/A,FALSE,"Tax";"sales_tax",#N/A,FALSE,"Tax";"sign off sheet",#N/A,FALSE,"O-14"}</definedName>
    <definedName name="wrn.Cactus._.01.">{"Assumptions",#N/A,FALSE,"Financial Statements";"Cash Flow1",#N/A,FALSE,"Financial Statements";"Balance Sheet",#N/A,FALSE,"Financial Statements";"Revenue Build",#N/A,FALSE,"Rev + GM + OM Anal";"Income Statement",#N/A,FALSE,"Financial Statements";"SSGA",#N/A,FALSE,"Rev + GM + OM Anal";"GM Breakdown",#N/A,FALSE,"Rev + GM + OM Anal"}</definedName>
    <definedName name="wrn.CAG.">#REF!</definedName>
    <definedName name="wrn.calc_all.">{"calc_hours",#N/A,FALSE,"calculations";"calc_kwh",#N/A,FALSE,"calculations";"calc_energy_rates",#N/A,FALSE,"calculations";"calc_cp1",#N/A,FALSE,"calculations";"calc_cp2",#N/A,FALSE,"calculations";"calc_coal",#N/A,FALSE,"calculations";"calc_pet_coke",#N/A,FALSE,"calculations";"calc_var1",#N/A,FALSE,"calculations";"calc_var2",#N/A,FALSE,"calculations";"calc_bank",#N/A,FALSE,"calculations"}</definedName>
    <definedName name="wrn.Canac._.Operation.">{#N/A,#N/A,FALSE,"Canac";#N/A,#N/A,FALSE,"SR-CAN";#N/A,#N/A,FALSE,"SR-US";#N/A,#N/A,FALSE,"TR";#N/A,#N/A,FALSE,"BU";#N/A,#N/A,FALSE,"RJ";#N/A,#N/A,FALSE,"KK";#N/A,#N/A,FALSE,"TT";#N/A,#N/A,FALSE,"KC";#N/A,#N/A,FALSE,"LA";#N/A,#N/A,FALSE,"RX";#N/A,#N/A,FALSE,"RY";#N/A,#N/A,FALSE,"RX&amp;RY";#N/A,#N/A,FALSE,"LD";#N/A,#N/A,FALSE,"CH";#N/A,#N/A,FALSE,"SF";#N/A,#N/A,FALSE,"AL";#N/A,#N/A,FALSE,"DA";#N/A,#N/A,FALSE,"PL";#N/A,#N/A,FALSE,"AZ";#N/A,#N/A,FALSE,"WH"}</definedName>
    <definedName name="wrn.Canada._.Report.">{"Canada Summary",#N/A,FALSE,"Canada";"Canada by Month",#N/A,FALSE,"Canada";"Canada YTD",#N/A,FALSE,"Canada"}</definedName>
    <definedName name="wrn.Canada._.West._.and._.East.">{#N/A,#N/A,FALSE,"CY";#N/A,#N/A,FALSE,"KA";#N/A,#N/A,FALSE,"BC";#N/A,#N/A,FALSE,"PR";#N/A,#N/A,FALSE,"PG";#N/A,#N/A,FALSE,"XE";#N/A,#N/A,FALSE,"VE";#N/A,#N/A,FALSE,"VN";#N/A,#N/A,FALSE,"WE";#N/A,#N/A,FALSE,"CA";#N/A,#N/A,FALSE,"DM";#N/A,#N/A,FALSE,"PE";#N/A,#N/A,FALSE,"FR";#N/A,#N/A,FALSE,"QU";#N/A,#N/A,FALSE,"ED";#N/A,#N/A,FALSE,"EG";#N/A,#N/A,FALSE,"SK";#N/A,#N/A,FALSE,"CANADA";#N/A,#N/A,FALSE,"CANADA";#N/A,#N/A,FALSE,"CANADA";#N/A,#N/A,FALSE,"CA";#N/A,#N/A,FALSE,"CA";#N/A,#N/A,FALSE,"CA";#N/A,#N/A,FALSE,"DM";#N/A,#N/A,FALSE,"DM";#N/A,#N/A,FALSE,"DM"}</definedName>
    <definedName name="wrn.CANADIAN.">{"CDN OPS",#N/A,FALSE,"Cdn. Ops. Earnings";"CDN CONSOLIDATING",#N/A,FALSE,"COConsol. Earnings";"CDN DIV",#N/A,FALSE,"Cdn. Div. Earnings";"CDN CORP",#N/A,FALSE,"CCorp."}</definedName>
    <definedName name="wrn.CANWEST._.GLOBAL.">{"BS",#N/A,FALSE;"RE",#N/A,FALSE;"IS",#N/A,FALSE;"CASH",#N/A,FALSE}</definedName>
    <definedName name="wrn.Cap._.Budget9_27.">{"Overview",#N/A,TRUE,"Overview";"New Gen",#N/A,TRUE,"New Gen";"cap-ex",#N/A,TRUE,"Consol cap-ex";"cap-ex",#N/A,TRUE,"APC cap-ex";"cap-ex",#N/A,TRUE,"GPC cap-ex";"cap-ex",#N/A,TRUE,"GUL cap-ex";"cap-ex",#N/A,TRUE,"MPC cap-ex";"cap-ex",#N/A,TRUE,"SAV cap-ex";"cap-ex",#N/A,TRUE,"SEGCO cap-ex";"cap-ex",#N/A,TRUE,"SWE cap-ex"}</definedName>
    <definedName name="wrn.CapersPlotter.">{#N/A,#N/A,FALSE,"DI 2 YEAR MASTER SCHEDULE"}</definedName>
    <definedName name="wrn.CapEx.">#REF!</definedName>
    <definedName name="wrn.CapExp_JJORDAN.">{"CAPEX_JJORDAN",#N/A,FALSE,"Cap Exp"}</definedName>
    <definedName name="wrn.capital._.leas.">{#N/A,#N/A,FALSE,"NN-1 Capital Leases"}</definedName>
    <definedName name="wrn.CAPITAL._.LEASES.">{#N/A,#N/A,FALSE,"NN-1 Capital Leases"}</definedName>
    <definedName name="wrn.Capital._.Leases._.II.">{"Oracle - Newcourt",#N/A,FALSE,"Oracle Lic.";"Oracle Sequent - Heller",#N/A,FALSE,"Oracle Hdwr.";"Oracle Training - Heller",#N/A,FALSE,"Oracle Instln.";"Scitex Printers - Heller",#N/A,FALSE,"Scitex (Printers)";"Scitex Heads - Heller",#N/A,FALSE,"Scitex (Heads)"}</definedName>
    <definedName name="wrn.Capital._.Leases._.Schedules.">{"Scitex Printers",#N/A,FALSE,"Scitex Printers";"Scitex Heads",#N/A,FALSE,"Scitex Heads";"Oracle 573101",#N/A,FALSE,"Oracle #573101";"Oracle 573102",#N/A,FALSE,"Oracle #573102";"Oracle 544176A&amp;B",#N/A,FALSE,"Oracle #544176A&amp;B";"Oracle Licenses",#N/A,FALSE,"Oracle Licenses";"Casino 1",#N/A,FALSE,"Casino #1";"Casino 2",#N/A,FALSE,"Casino #2";"Rudi Hutt",#N/A,FALSE,"Rudi Hutt"}</definedName>
    <definedName name="wrn.Capital._.Plan._.Report.">{"Capital Plan CA Schedule",#N/A,TRUE,"Capital Plan";"Capital Plan Summary",#N/A,TRUE,"Capital Plan"}</definedName>
    <definedName name="wrn.Capital._.Spending._.1998.">#REF!</definedName>
    <definedName name="wrn.CAPREIT.">{#N/A,#N/A,FALSE,"CAPREIT"}</definedName>
    <definedName name="wrn.CAPREIT2">{#N/A,#N/A,FALSE,"CAPREIT"}</definedName>
    <definedName name="wrn.CAR.">{#N/A,#N/A,FALSE,"a1";#N/A,#N/A,FALSE,"a2";#N/A,#N/A,FALSE,"a3";#N/A,#N/A,FALSE,"a4a";#N/A,#N/A,FALSE,"a4B";#N/A,#N/A,FALSE,"a4C";#N/A,#N/A,FALSE,"a4D";#N/A,#N/A,FALSE,"A5a ";#N/A,#N/A,FALSE,"A5b";#N/A,#N/A,FALSE,"A6A";#N/A,#N/A,FALSE,"A6B";#N/A,#N/A,FALSE,"A6C";#N/A,#N/A,FALSE,"A6D";#N/A,#N/A,FALSE,"INV"}</definedName>
    <definedName name="wrn.CARADON.">{"FRONT",#N/A,TRUE,"CARADON";"PROF_LOSS",#N/A,TRUE,"CARADON";"CASHFLOW",#N/A,TRUE,"CARADON";"ANALYSIS",#N/A,TRUE,"CARADON";"OPER_SUMMURY",#N/A,TRUE,"CARADON";"RECONCILIATION",#N/A,TRUE,"CARADON"}</definedName>
    <definedName name="wrn.Cardiovasculars.">{#N/A,#N/A,FALSE,"Card";#N/A,#N/A,FALSE,"Prav";#N/A,#N/A,FALSE,"Irbe";#N/A,#N/A,FALSE,"Plavix";#N/A,#N/A,FALSE,"Capt";#N/A,#N/A,FALSE,"Fosi"}</definedName>
    <definedName name="wrn.Cardiovasculars._1">#REF!</definedName>
    <definedName name="wrn.Cardiovasculars._2">{#N/A,#N/A,FALSE,"Card";#N/A,#N/A,FALSE,"Prav";#N/A,#N/A,FALSE,"Irbe";#N/A,#N/A,FALSE,"Plavix";#N/A,#N/A,FALSE,"Capt";#N/A,#N/A,FALSE,"Fosi"}</definedName>
    <definedName name="wrn.Cardiovasculars._3">{#N/A,#N/A,FALSE,"Card";#N/A,#N/A,FALSE,"Prav";#N/A,#N/A,FALSE,"Irbe";#N/A,#N/A,FALSE,"Plavix";#N/A,#N/A,FALSE,"Capt";#N/A,#N/A,FALSE,"Fosi"}</definedName>
    <definedName name="wrn.Cardiovasculars._4">{#N/A,#N/A,FALSE,"Card";#N/A,#N/A,FALSE,"Prav";#N/A,#N/A,FALSE,"Irbe";#N/A,#N/A,FALSE,"Plavix";#N/A,#N/A,FALSE,"Capt";#N/A,#N/A,FALSE,"Fosi"}</definedName>
    <definedName name="wrn.CARL._.TEST.">{#N/A,#N/A,FALSE,"RESAPR3"}</definedName>
    <definedName name="wrn.Carterco.">{#N/A,#N/A,FALSE,"Carterco"}</definedName>
    <definedName name="wrn.cases.">{"summary",#N/A,TRUE,"pro forma";"avp",#N/A,TRUE,"AVP";"Pro Forma Financials","Low Debt",TRUE,"pro forma";"Credit Analysis","Low Debt",TRUE,"pro forma";"Pro Forma Financials","Base Case",TRUE,"pro forma";"Credit Analysis","Base Case",TRUE,"pro forma";"Pro Forma Financials","High Debt",TRUE,"pro forma";"Credit Analysis","High Debt",TRUE,"pro forma"}</definedName>
    <definedName name="wrn.CASH.">{#N/A,#N/A,FALSE,"A-1 Bank Reconcilation";#N/A,#N/A,FALSE,"A-2 Outstanding Checks";#N/A,#N/A,FALSE,"A-3 Savings Accounts";#N/A,#N/A,FALSE,"A-4 Certificates of Deposit";#N/A,#N/A,FALSE,"A-5 Bank Transfer Schedule"}</definedName>
    <definedName name="wrn.Cash._.Flow.">{"Cash Flow",#N/A,FALSE,"Cash Flow"}</definedName>
    <definedName name="wrn.Cash._.Flow._.Forecast._.and._.Details.">#REF!</definedName>
    <definedName name="wrn.Cash._.Plan.">#REF!</definedName>
    <definedName name="wrn.Cash._.V._.LY.">{"cash",#N/A,FALSE,"Aerospace";"cash",#N/A,FALSE,"Engines";"cash",#N/A,FALSE,"AES";"cash",#N/A,FALSE,"ES";"cash",#N/A,FALSE,"CAS";"cash",#N/A,FALSE,"ATSC";"cash",#N/A,FALSE,"FMT";"cash",#N/A,FALSE,"Aero Other";"cash",#N/A,FALSE,"Judgement"}</definedName>
    <definedName name="wrn.Cash._.V._.Prior.">{"cash",#N/A,FALSE,"Aero V prior";"cash",#N/A,FALSE,"Eng V Prior";"cash",#N/A,FALSE,"AES V Prior";"cash",#N/A,FALSE,"ES V Prior";"cash",#N/A,FALSE,"CAS V Prior";"cash",#N/A,FALSE,"ATSC V Prior";"cash",#N/A,FALSE,"FMT V Prior";"cash",#N/A,FALSE,"Aero Other V Prior";"cash",#N/A,FALSE,"Judge V Prior"}</definedName>
    <definedName name="wrn.cash2.">#REF!</definedName>
    <definedName name="wrn.cashbal.">{"CONBUD",#N/A,FALSE,"Conbud";"conbud96",#N/A,FALSE,"Conbud";"qtrly",#N/A,FALSE,"Conbud";"FORECAST",#N/A,FALSE,"Res";"ninetysix",#N/A,FALSE,"Clinicals";"bud96",#N/A,FALSE,"G&amp;A"}</definedName>
    <definedName name="wrn.CASHFLOW.">#REF!</definedName>
    <definedName name="wrn.Categories._.only.">{#N/A,#N/A,FALSE,"DEPT1-PAYROLL"}</definedName>
    <definedName name="wrn.Caucedo._.Financials.">#REF!</definedName>
    <definedName name="wrn.CCM.">{#N/A,#N/A,FALSE,"600606";#N/A,#N/A,FALSE,"600604";#N/A,#N/A,FALSE,"601302";#N/A,#N/A,FALSE,"346B0001046";#N/A,#N/A,FALSE,"231B0000146";#N/A,#N/A,FALSE,"221B0001040";#N/A,#N/A,FALSE,"3081300";#N/A,#N/A,FALSE,"813B0000546";#N/A,#N/A,FALSE,"3082800";#N/A,#N/A,FALSE,"828B0000546";#N/A,#N/A,FALSE,"838B0000544";#N/A,#N/A,FALSE,"714A0000206";#N/A,#N/A,FALSE,"3071400";#N/A,#N/A,FALSE,"3071500";#N/A,#N/A,FALSE,"715A0000206";#N/A,#N/A,FALSE,"3074100";#N/A,#N/A,FALSE,"3074150";#N/A,#N/A,FALSE,"741A0000346";#N/A,#N/A,FALSE,"3056030";#N/A,#N/A,FALSE,"3156058";#N/A,#N/A,FALSE,"356058";#N/A,#N/A,FALSE,"351201";#N/A,#N/A,FALSE,"351115"}</definedName>
    <definedName name="wrn.ccroll.">{"Admin.",#N/A,FALSE,"ccs";"Alloc.",#N/A,FALSE,"ccs";"BS Inactive",#N/A,FALSE,"ccs";"CU Eng.",#N/A,FALSE,"ccs";"CU Mfg.",#N/A,FALSE,"ccs";"CU Mfg.",#N/A,FALSE,"ccs";"CU Mktg.",#N/A,FALSE,"ccs";"CU PM",#N/A,FALSE,"ccs";"Eng.",#N/A,FALSE,"ccs";"FBR Admin",#N/A,FALSE,"ccs";"FBR China",#N/A,FALSE,"ccs";"FBR Eng.",#N/A,FALSE,"ccs";"FBR Mktg.",#N/A,FALSE,"ccs";"FBR PM",#N/A,FALSE,"ccs";"FRBMfg",#N/A,FALSE,"ccs";"Mfg.",#N/A,FALSE,"ccs";"Mktg.",#N/A,FALSE,"ccs";"Non Op.",#N/A,FALSE,"ccs";"Sales",#N/A,FALSE,"ccs";"WLS Admin.",#N/A,FALSE,"ccs";"WLS Eng.",#N/A,FALSE,"ccs";"WLS Mfg.",#N/A,FALSE,"ccs";"WLS Mktg.",#N/A,FALSE,"ccs";"WLS PM",#N/A,FALSE,"ccs"}</definedName>
    <definedName name="wrn.CEA._.FY97.">{"CEA FY97",#N/A,FALSE,"C.E.A. FY97"}</definedName>
    <definedName name="wrn.CEC._.slides.">{#N/A,#N/A,FALSE,"Cover";#N/A,#N/A,FALSE,"Initial comments";#N/A,#N/A,FALSE,"Trends";#N/A,#N/A,FALSE,"marker1";#N/A,#N/A,FALSE,"Group Spending";#N/A,#N/A,FALSE,"(un) Commited";#N/A,#N/A,FALSE,"delegations";#N/A,#N/A,FALSE,"marker2";#N/A,#N/A,FALSE,"marker3";#N/A,#N/A,FALSE,"Support request";#N/A,#N/A,FALSE,"Support trends";#N/A,#N/A,FALSE,"backup cover";#N/A,#N/A,FALSE,"Acquisitions";#N/A,#N/A,FALSE,"Vs May";#N/A,#N/A,FALSE,"marker4";"main view",#N/A,FALSE,"As Reported"}</definedName>
    <definedName name="wrn.Cell._.Nightmare.">{"domestic_p1",#N/A,FALSE,"Domestic";"domestic_p2",#N/A,FALSE,"Domestic";"domestic_p3",#N/A,FALSE,"Domestic";"wkly_update",#N/A,FALSE,"Comparables";"Notes",#N/A,FALSE,"Notes";"dmult_1",#N/A,FALSE,"DMult";"dmult_2",#N/A,FALSE,"DMult";"d_ltm_mult",#N/A,FALSE,"D_ltm_mult";"intl_ltm_mult",#N/A,FALSE,"Intl_ltm_mult ";"dm_stats",#N/A,FALSE,"DM_Stats";"intl_stats",#N/A,FALSE,"Intl_Stats"}</definedName>
    <definedName name="wrn.cellular.">#REF!</definedName>
    <definedName name="wrn.Cellular._.Nightmare.">{"domestic_p1",#N/A,FALSE,"Domestic";"domestic_p2",#N/A,FALSE,"Domestic";"domestic_p3",#N/A,FALSE,"Domestic";"wkly_update",#N/A,FALSE,"Comparables";"Notes",#N/A,FALSE,"Notes";"dmult_1",#N/A,FALSE,"DMult";"dmult_2",#N/A,FALSE,"DMult";"d_ltm_mult",#N/A,FALSE,"D_ltm_mult";"intl_ltm_mult",#N/A,FALSE,"Intl_ltm_mult ";"dm_stats",#N/A,FALSE,"DM_Stats";"intl_stats",#N/A,FALSE,"Intl_Stats"}</definedName>
    <definedName name="wrn.Central._.Nervous._.System.">{#N/A,#N/A,FALSE,"CNS";#N/A,#N/A,FALSE,"Serz";#N/A,#N/A,FALSE,"Ace"}</definedName>
    <definedName name="wrn.Central._.Nervous._.System._1">#REF!</definedName>
    <definedName name="wrn.Central._.Nervous._.System._2">{#N/A,#N/A,FALSE,"CNS";#N/A,#N/A,FALSE,"Serz";#N/A,#N/A,FALSE,"Ace"}</definedName>
    <definedName name="wrn.Central._.Nervous._.System._3">{#N/A,#N/A,FALSE,"CNS";#N/A,#N/A,FALSE,"Serz";#N/A,#N/A,FALSE,"Ace"}</definedName>
    <definedName name="wrn.Central._.Nervous._.System._4">{#N/A,#N/A,FALSE,"CNS";#N/A,#N/A,FALSE,"Serz";#N/A,#N/A,FALSE,"Ace"}</definedName>
    <definedName name="wrn.cf.">{"one",#N/A,FALSE,"cf";"two",#N/A,FALSE,"cf"}</definedName>
    <definedName name="wrn.cf.2">{"one",#N/A,FALSE,"cf";"two",#N/A,FALSE,"cf"}</definedName>
    <definedName name="wrn.cf.3">{"one",#N/A,FALSE,"cf";"two",#N/A,FALSE,"cf"}</definedName>
    <definedName name="wrn.CFSModel.">{"CFSModel",#N/A,FALSE,"CFS"}</definedName>
    <definedName name="wrn.CFSModel._1">#REF!</definedName>
    <definedName name="wrn.CFTRENDS.">{#N/A,#N/A,FALSE,"OMM III";#N/A,#N/A,FALSE,"1995 PLAN";#N/A,#N/A,FALSE,"1995 TARGET";#N/A,#N/A,FALSE,"1995 ADJUSTED"}</definedName>
    <definedName name="wrn.cftrends2">{#N/A,#N/A,FALSE,"OMM III";#N/A,#N/A,FALSE,"1995 PLAN";#N/A,#N/A,FALSE,"1995 TARGET";#N/A,#N/A,FALSE,"1995 ADJUSTED"}</definedName>
    <definedName name="wrn.cg.">{#N/A,#N/A,FALSE,"ASSUMP";#N/A,#N/A,FALSE,"PEN-NPV";#N/A,#N/A,FALSE,"LL-NPV";#N/A,#N/A,FALSE,"CAP-NPV";#N/A,#N/A,FALSE,"SUM-TOTAL";#N/A,#N/A,FALSE,"SUM-SS";#N/A,#N/A,FALSE,"SUM-H";#N/A,#N/A,FALSE,"SUM-H"}</definedName>
    <definedName name="wrn.cg1">{#N/A,#N/A,FALSE,"ASSUMP";#N/A,#N/A,FALSE,"PEN-NPV";#N/A,#N/A,FALSE,"LL-NPV";#N/A,#N/A,FALSE,"CAP-NPV";#N/A,#N/A,FALSE,"SUM-TOTAL";#N/A,#N/A,FALSE,"SUM-SS";#N/A,#N/A,FALSE,"SUM-H";#N/A,#N/A,FALSE,"SUM-H"}</definedName>
    <definedName name="wrn.CGIC._.PLICO._.Statutory._.Results.">{#N/A,#N/A,FALSE,"TEMPLATE";#N/A,#N/A,FALSE,"CG Rollup";#N/A,#N/A,FALSE,"PYR Rollup";#N/A,#N/A,FALSE,"CG New MS";#N/A,#N/A,FALSE,"CG &amp; PYR Stat Info ----&gt;";#N/A,#N/A,FALSE,"CG Med Sup";#N/A,#N/A,FALSE,"CG DI";#N/A,#N/A,FALSE,"CG A&amp;H";#N/A,#N/A,FALSE,"CG LT Care";#N/A,#N/A,FALSE,"CG Universal";#N/A,#N/A,FALSE,"CG Universal";#N/A,#N/A,FALSE,"CG Annuities";#N/A,#N/A,FALSE,"PYR MED SUP";#N/A,#N/A,FALSE,"PYR MED SEL";#N/A,#N/A,FALSE,"PYR LT Care";#N/A,#N/A,FALSE,"PYR Universal";#N/A,#N/A,FALSE,"PYR Other A&amp;H";#N/A,#N/A,FALSE,"PYR Annuities";#N/A,#N/A,FALSE,"PYR Other Life"}</definedName>
    <definedName name="wrn.Chamonix.">#REF!</definedName>
    <definedName name="wrn.Chamonix._1">#REF!</definedName>
    <definedName name="wrn.CHART.">{"CHART",#N/A,FALSE,"Arch Communications"}</definedName>
    <definedName name="wrn.chart._.1998">{#N/A,#N/A,FALSE,"Summary";#N/A,#N/A,FALSE,"Pending";#N/A,#N/A,FALSE,"Jan'98";#N/A,#N/A,FALSE,"Feb'98";#N/A,#N/A,FALSE,"Mar'98";#N/A,#N/A,FALSE,"Apr'98";#N/A,#N/A,FALSE,"May'98";#N/A,#N/A,FALSE,"June'98";#N/A,#N/A,FALSE,"July'98"}</definedName>
    <definedName name="wrn.CHARTPRINT.">{"CHARTPRINT",#N/A,FALSE,"Sch5a"}</definedName>
    <definedName name="wrn.Charts.">#REF!</definedName>
    <definedName name="wrn.Charts._.click._.chart.">{#N/A,#N/A,FALSE,"Rev_Graph 2-1";#N/A,#N/A,FALSE,"ABR Pie 2-3 YTD";#N/A,#N/A,FALSE,"HCNT 3-5";#N/A,#N/A,FALSE,"Rev_Empl 3-6";#N/A,#N/A,FALSE,"ABR Avg 4-1";#N/A,#N/A,FALSE,"ABR Inv Graph 4-2";#N/A,#N/A,FALSE,"AVG INV 4-3";#N/A,#N/A,FALSE,"LSP 4-5"}</definedName>
    <definedName name="wrn.Charts._1">#REF!</definedName>
    <definedName name="wrn.Chemicals.">{"PnL",#N/A,FALSE,"Chem P&amp;L";"Responsibility",#N/A,FALSE,"Chem P&amp;L";"Cost Control",#N/A,FALSE,"Chem P&amp;L"}</definedName>
    <definedName name="wrn.CHESAPEAKE.">{"CASHFLOW",#N/A,FALSE,"CHESAPEA";"ASSETVALUE",#N/A,FALSE,"CHESAPEA";"DATA",#N/A,FALSE,"CHESAPEA";"INCOME",#N/A,FALSE,"CHESAPEA"}</definedName>
    <definedName name="wrn.CHI._.Monthly._.Summary.">{"CHI Holdings Monthly Summary",#N/A,FALSE,"InOrderAudit"}</definedName>
    <definedName name="wrn.Chicago._.Report.">#REF!</definedName>
    <definedName name="wrn.Chicago._.Report._1">#REF!</definedName>
    <definedName name="wrn.Chiron._.IRS._.Audit.">{#N/A,#N/A,FALSE,"Summary";#N/A,#N/A,FALSE,"1991";#N/A,#N/A,FALSE,"91 AMT";#N/A,#N/A,FALSE,"1992";#N/A,#N/A,FALSE,"92 AMT";#N/A,#N/A,FALSE,"1993";#N/A,#N/A,FALSE,"93 AMT"}</definedName>
    <definedName name="wrn.Chuckie._.Boyz._.Masterfukinpiece.">{#N/A,#N/A,FALSE,"Networking";#N/A,#N/A,FALSE,"Net. Graphs";#N/A,#N/A,FALSE,"Services";#N/A,#N/A,FALSE,"Serv. Grpahs"}</definedName>
    <definedName name="wrn.CHURCHILL._.SOIP.">{#N/A,#N/A,TRUE,"Churchill SOIP Summary";#N/A,#N/A,TRUE,"Churchill DSP";#N/A,#N/A,TRUE,"Churchill Standard Product";#N/A,#N/A,TRUE,"Churchill Low Shrink";#N/A,#N/A,TRUE,"Churchill Fiberbrite"}</definedName>
    <definedName name="wrn.CIB.">{#N/A,#N/A,FALSE,"A1";#N/A,#N/A,FALSE,"A2";#N/A,#N/A,FALSE,"A3";#N/A,#N/A,FALSE,"A4";#N/A,#N/A,FALSE,"a4a";#N/A,#N/A,FALSE,"a4B";#N/A,#N/A,FALSE,"a4C";#N/A,#N/A,FALSE,"A5A";#N/A,#N/A,FALSE,"A5B";#N/A,#N/A,FALSE,"F1F2";#N/A,#N/A,FALSE,"MP";#N/A,#N/A,FALSE,"MP A PCTOS";#N/A,#N/A,FALSE,"A6A";#N/A,#N/A,FALSE,"A6C";#N/A,#N/A,FALSE,"REND";"CRUDOS",#N/A,FALSE,"INVENTARIO";"PRODUCTOS",#N/A,FALSE,"INVENTARIO"}</definedName>
    <definedName name="wrn.Cider.">#REF!</definedName>
    <definedName name="wrn.CIS.">{"bsheet",#N/A,FALSE,"Present";"income",#N/A,FALSE,"Present";"ratios1",#N/A,FALSE,"Present";"expenses",#N/A,FALSE,"Present";"ratios2",#N/A,FALSE,"Present";"cashflow",#N/A,FALSE,"Present";"GAAP",#N/A,FALSE,"Present";"dividends",#N/A,FALSE,"Present";"invest1",#N/A,FALSE,"Present";"earned",#N/A,FALSE,"Present";"reserves1",#N/A,FALSE,"Present";"reserves2",#N/A,FALSE,"Present"}</definedName>
    <definedName name="wrn.civil._.works.">{#N/A,#N/A,TRUE,"1842CWN0"}</definedName>
    <definedName name="wrn.CLAIM율.">{#N/A,#N/A,FALSE,"빌딩claim율";#N/A,#N/A,FALSE,"전력CLAIM율";#N/A,#N/A,FALSE,"SVC산업CLAIM"}</definedName>
    <definedName name="wrn.client.">{"multiple",#N/A,FALSE,"client";"margins",#N/A,FALSE,"client";"data",#N/A,FALSE,"client"}</definedName>
    <definedName name="wrn.Client._.cfbs.">{"client cfbs",#N/A,FALSE,"Client"}</definedName>
    <definedName name="wrn.Client._.cfbs._1">{"client cfbs",#N/A,FALSE,"Client"}</definedName>
    <definedName name="wrn.Client._.cfbs._1_1">{"client cfbs",#N/A,FALSE,"Client"}</definedName>
    <definedName name="wrn.Client._.cfbs._1_2">{"client cfbs",#N/A,FALSE,"Client"}</definedName>
    <definedName name="wrn.Client._.cfbs._1_3">{"client cfbs",#N/A,FALSE,"Client"}</definedName>
    <definedName name="wrn.Client._.cfbs._1_4">{"client cfbs",#N/A,FALSE,"Client"}</definedName>
    <definedName name="wrn.Client._.cfbs._1_5">{"client cfbs",#N/A,FALSE,"Client"}</definedName>
    <definedName name="wrn.Client._.cfbs._2">{"client cfbs",#N/A,FALSE,"Client"}</definedName>
    <definedName name="wrn.Client._.cfbs._2_1">{"client cfbs",#N/A,FALSE,"Client"}</definedName>
    <definedName name="wrn.Client._.cfbs._2_2">{"client cfbs",#N/A,FALSE,"Client"}</definedName>
    <definedName name="wrn.Client._.cfbs._2_3">{"client cfbs",#N/A,FALSE,"Client"}</definedName>
    <definedName name="wrn.Client._.cfbs._2_4">{"client cfbs",#N/A,FALSE,"Client"}</definedName>
    <definedName name="wrn.Client._.cfbs._2_5">{"client cfbs",#N/A,FALSE,"Client"}</definedName>
    <definedName name="wrn.Client._.cfbs._3">{"client cfbs",#N/A,FALSE,"Client"}</definedName>
    <definedName name="wrn.Client._.cfbs._3_1">{"client cfbs",#N/A,FALSE,"Client"}</definedName>
    <definedName name="wrn.Client._.cfbs._3_2">{"client cfbs",#N/A,FALSE,"Client"}</definedName>
    <definedName name="wrn.Client._.cfbs._3_3">{"client cfbs",#N/A,FALSE,"Client"}</definedName>
    <definedName name="wrn.Client._.cfbs._3_4">{"client cfbs",#N/A,FALSE,"Client"}</definedName>
    <definedName name="wrn.Client._.cfbs._3_5">{"client cfbs",#N/A,FALSE,"Client"}</definedName>
    <definedName name="wrn.Client._.cfbs._4">{"client cfbs",#N/A,FALSE,"Client"}</definedName>
    <definedName name="wrn.Client._.cfbs._4_1">{"client cfbs",#N/A,FALSE,"Client"}</definedName>
    <definedName name="wrn.Client._.cfbs._4_2">{"client cfbs",#N/A,FALSE,"Client"}</definedName>
    <definedName name="wrn.Client._.cfbs._4_3">{"client cfbs",#N/A,FALSE,"Client"}</definedName>
    <definedName name="wrn.Client._.cfbs._4_4">{"client cfbs",#N/A,FALSE,"Client"}</definedName>
    <definedName name="wrn.Client._.cfbs._4_5">{"client cfbs",#N/A,FALSE,"Client"}</definedName>
    <definedName name="wrn.Client._.cfbs._5">{"client cfbs",#N/A,FALSE,"Client"}</definedName>
    <definedName name="wrn.Client._.cfbs._5_1">{"client cfbs",#N/A,FALSE,"Client"}</definedName>
    <definedName name="wrn.Client._.cfbs._5_2">{"client cfbs",#N/A,FALSE,"Client"}</definedName>
    <definedName name="wrn.Client._.cfbs._5_3">{"client cfbs",#N/A,FALSE,"Client"}</definedName>
    <definedName name="wrn.Client._.cfbs._5_4">{"client cfbs",#N/A,FALSE,"Client"}</definedName>
    <definedName name="wrn.Client._.cfbs._5_5">{"client cfbs",#N/A,FALSE,"Client"}</definedName>
    <definedName name="wrn.Client._.is.">{"client is",#N/A,FALSE,"Client"}</definedName>
    <definedName name="wrn.Client._.is._1">{"client is",#N/A,FALSE,"Client"}</definedName>
    <definedName name="wrn.Client._.is._1_1">{"client is",#N/A,FALSE,"Client"}</definedName>
    <definedName name="wrn.Client._.is._1_2">{"client is",#N/A,FALSE,"Client"}</definedName>
    <definedName name="wrn.Client._.is._1_3">{"client is",#N/A,FALSE,"Client"}</definedName>
    <definedName name="wrn.Client._.is._1_4">{"client is",#N/A,FALSE,"Client"}</definedName>
    <definedName name="wrn.Client._.is._1_5">{"client is",#N/A,FALSE,"Client"}</definedName>
    <definedName name="wrn.Client._.is._2">{"client is",#N/A,FALSE,"Client"}</definedName>
    <definedName name="wrn.Client._.is._2_1">{"client is",#N/A,FALSE,"Client"}</definedName>
    <definedName name="wrn.Client._.is._2_2">{"client is",#N/A,FALSE,"Client"}</definedName>
    <definedName name="wrn.Client._.is._2_3">{"client is",#N/A,FALSE,"Client"}</definedName>
    <definedName name="wrn.Client._.is._2_4">{"client is",#N/A,FALSE,"Client"}</definedName>
    <definedName name="wrn.Client._.is._2_5">{"client is",#N/A,FALSE,"Client"}</definedName>
    <definedName name="wrn.Client._.is._3">{"client is",#N/A,FALSE,"Client"}</definedName>
    <definedName name="wrn.Client._.is._3_1">{"client is",#N/A,FALSE,"Client"}</definedName>
    <definedName name="wrn.Client._.is._3_2">{"client is",#N/A,FALSE,"Client"}</definedName>
    <definedName name="wrn.Client._.is._3_3">{"client is",#N/A,FALSE,"Client"}</definedName>
    <definedName name="wrn.Client._.is._3_4">{"client is",#N/A,FALSE,"Client"}</definedName>
    <definedName name="wrn.Client._.is._3_5">{"client is",#N/A,FALSE,"Client"}</definedName>
    <definedName name="wrn.Client._.is._4">{"client is",#N/A,FALSE,"Client"}</definedName>
    <definedName name="wrn.Client._.is._4_1">{"client is",#N/A,FALSE,"Client"}</definedName>
    <definedName name="wrn.Client._.is._4_2">{"client is",#N/A,FALSE,"Client"}</definedName>
    <definedName name="wrn.Client._.is._4_3">{"client is",#N/A,FALSE,"Client"}</definedName>
    <definedName name="wrn.Client._.is._4_4">{"client is",#N/A,FALSE,"Client"}</definedName>
    <definedName name="wrn.Client._.is._4_5">{"client is",#N/A,FALSE,"Client"}</definedName>
    <definedName name="wrn.Client._.is._5">{"client is",#N/A,FALSE,"Client"}</definedName>
    <definedName name="wrn.Client._.is._5_1">{"client is",#N/A,FALSE,"Client"}</definedName>
    <definedName name="wrn.Client._.is._5_2">{"client is",#N/A,FALSE,"Client"}</definedName>
    <definedName name="wrn.Client._.is._5_3">{"client is",#N/A,FALSE,"Client"}</definedName>
    <definedName name="wrn.Client._.is._5_4">{"client is",#N/A,FALSE,"Client"}</definedName>
    <definedName name="wrn.Client._.is._5_5">{"client is",#N/A,FALSE,"Client"}</definedName>
    <definedName name="wrn.Client._.Process._.Report.">{#N/A,#N/A,FALSE,"Renewals In Process";#N/A,#N/A,FALSE,"New Clients In Process";#N/A,#N/A,FALSE,"Completed New Clients";#N/A,#N/A,FALSE,"Completed Renewals"}</definedName>
    <definedName name="wrn.Client._.report.">#REF!</definedName>
    <definedName name="wrn.Client._.stats.">{"client stats",#N/A,FALSE,"Client"}</definedName>
    <definedName name="wrn.Client._.stats._1">{"client stats",#N/A,FALSE,"Client"}</definedName>
    <definedName name="wrn.Client._.stats._1_1">{"client stats",#N/A,FALSE,"Client"}</definedName>
    <definedName name="wrn.Client._.stats._1_2">{"client stats",#N/A,FALSE,"Client"}</definedName>
    <definedName name="wrn.Client._.stats._1_3">{"client stats",#N/A,FALSE,"Client"}</definedName>
    <definedName name="wrn.Client._.stats._1_4">{"client stats",#N/A,FALSE,"Client"}</definedName>
    <definedName name="wrn.Client._.stats._1_5">{"client stats",#N/A,FALSE,"Client"}</definedName>
    <definedName name="wrn.Client._.stats._2">{"client stats",#N/A,FALSE,"Client"}</definedName>
    <definedName name="wrn.Client._.stats._2_1">{"client stats",#N/A,FALSE,"Client"}</definedName>
    <definedName name="wrn.Client._.stats._2_2">{"client stats",#N/A,FALSE,"Client"}</definedName>
    <definedName name="wrn.Client._.stats._2_3">{"client stats",#N/A,FALSE,"Client"}</definedName>
    <definedName name="wrn.Client._.stats._2_4">{"client stats",#N/A,FALSE,"Client"}</definedName>
    <definedName name="wrn.Client._.stats._2_5">{"client stats",#N/A,FALSE,"Client"}</definedName>
    <definedName name="wrn.Client._.stats._3">{"client stats",#N/A,FALSE,"Client"}</definedName>
    <definedName name="wrn.Client._.stats._3_1">{"client stats",#N/A,FALSE,"Client"}</definedName>
    <definedName name="wrn.Client._.stats._3_2">{"client stats",#N/A,FALSE,"Client"}</definedName>
    <definedName name="wrn.Client._.stats._3_3">{"client stats",#N/A,FALSE,"Client"}</definedName>
    <definedName name="wrn.Client._.stats._3_4">{"client stats",#N/A,FALSE,"Client"}</definedName>
    <definedName name="wrn.Client._.stats._3_5">{"client stats",#N/A,FALSE,"Client"}</definedName>
    <definedName name="wrn.Client._.stats._4">{"client stats",#N/A,FALSE,"Client"}</definedName>
    <definedName name="wrn.Client._.stats._4_1">{"client stats",#N/A,FALSE,"Client"}</definedName>
    <definedName name="wrn.Client._.stats._4_2">{"client stats",#N/A,FALSE,"Client"}</definedName>
    <definedName name="wrn.Client._.stats._4_3">{"client stats",#N/A,FALSE,"Client"}</definedName>
    <definedName name="wrn.Client._.stats._4_4">{"client stats",#N/A,FALSE,"Client"}</definedName>
    <definedName name="wrn.Client._.stats._4_5">{"client stats",#N/A,FALSE,"Client"}</definedName>
    <definedName name="wrn.Client._.stats._5">{"client stats",#N/A,FALSE,"Client"}</definedName>
    <definedName name="wrn.Client._.stats._5_1">{"client stats",#N/A,FALSE,"Client"}</definedName>
    <definedName name="wrn.Client._.stats._5_2">{"client stats",#N/A,FALSE,"Client"}</definedName>
    <definedName name="wrn.Client._.stats._5_3">{"client stats",#N/A,FALSE,"Client"}</definedName>
    <definedName name="wrn.Client._.stats._5_4">{"client stats",#N/A,FALSE,"Client"}</definedName>
    <definedName name="wrn.Client._.stats._5_5">{"client stats",#N/A,FALSE,"Client"}</definedName>
    <definedName name="WRN.CLIENT_PRE">{"CLIENTE",#N/A,TRUE,"Resumo";"CLIENTE",#N/A,TRUE,"HW";"CLIENTE",#N/A,TRUE,"SW";"CLIENTE",#N/A,TRUE,"TELESSUP.";"CLIENTE",#N/A,TRUE,"DCN &amp; Acess";"CLIENTE",#N/A,TRUE,"Sobressalentes";"CLIENTE",#N/A,TRUE,"Mat. Instal.";"CLIENTE",#N/A,TRUE,"Doc. Técnica";"CLIENTE",#N/A,TRUE,"Serviços";"CLIENTE",#N/A,TRUE,"Treinamento"}</definedName>
    <definedName name="wrn.Client2.">#REF!</definedName>
    <definedName name="wrn.Client3.">{"data",#N/A,FALSE,"client (3)";"margins",#N/A,FALSE,"client (3)";"multiple",#N/A,FALSE,"client (3)"}</definedName>
    <definedName name="wrn.client4.">{"multiple",#N/A,FALSE,"client (4)";"margins",#N/A,FALSE,"client (4)";"data",#N/A,FALSE,"client (4)"}</definedName>
    <definedName name="wrn.clientcopy.">{"WACC_clientcopy",#N/A,FALSE,"Inputs";"Beta_clientcopy",#N/A,FALSE,"Inputs";"SCF_clientcopy",#N/A,FALSE,"Inputs";"ProBS_clientcopy",#N/A,FALSE,"Inputs";"BS_clientcopy",#N/A,FALSE,"Inputs";"ProIS_clientcopy",#N/A,FALSE,"Inputs";"IS_clientcopy",#N/A,FALSE,"Inputs";"Ratios_clientcopy",#N/A,FALSE,"Ratios"}</definedName>
    <definedName name="wrn.clientcopy._1">#REF!</definedName>
    <definedName name="wrn.clientcopy1.">{"WACC_clientcopy",#N/A,FALSE,"Inputs";"Beta_clientcopy",#N/A,FALSE,"Inputs";"SCF_clientcopy",#N/A,FALSE,"Inputs";"ProBS_clientcopy",#N/A,FALSE,"Inputs";"BS_clientcopy",#N/A,FALSE,"Inputs";"ProIS_clientcopy",#N/A,FALSE,"Inputs";"IS_clientcopy",#N/A,FALSE,"Inputs";"Ratios_clientcopy",#N/A,FALSE,"Ratios"}</definedName>
    <definedName name="wrn.clientcopy2.">{"WACC_clientcopy",#N/A,FALSE,"Inputs";"Beta_clientcopy",#N/A,FALSE,"Inputs";"SCF_clientcopy",#N/A,FALSE,"Inputs";"ProBS_clientcopy",#N/A,FALSE,"Inputs";"BS_clientcopy",#N/A,FALSE,"Inputs";"ProIS_clientcopy",#N/A,FALSE,"Inputs";"IS_clientcopy",#N/A,FALSE,"Inputs";"Ratios_clientcopy",#N/A,FALSE,"Ratios"}</definedName>
    <definedName name="wrn.clientcopy3.">{"WACC_clientcopy",#N/A,FALSE,"Inputs";"Beta_clientcopy",#N/A,FALSE,"Inputs";"SCF_clientcopy",#N/A,FALSE,"Inputs";"ProBS_clientcopy",#N/A,FALSE,"Inputs";"BS_clientcopy",#N/A,FALSE,"Inputs";"ProIS_clientcopy",#N/A,FALSE,"Inputs";"IS_clientcopy",#N/A,FALSE,"Inputs";"Ratios_clientcopy",#N/A,FALSE,"Ratios"}</definedName>
    <definedName name="wrn.CLIENTE_PRECO.">{"CLIENTE",#N/A,TRUE,"Resumo";"CLIENTE",#N/A,TRUE,"HW";"CLIENTE",#N/A,TRUE,"SW";"CLIENTE",#N/A,TRUE,"TELESSUP.";"CLIENTE",#N/A,TRUE,"DCN &amp; Acess";"CLIENTE",#N/A,TRUE,"Sobressalentes";"CLIENTE",#N/A,TRUE,"Mat. Instal.";"CLIENTE",#N/A,TRUE,"Doc. Técnica";"CLIENTE",#N/A,TRUE,"Serviços";"CLIENTE",#N/A,TRUE,"Treinamento"}</definedName>
    <definedName name="wrn.CLIENTE_QUANT.">{#N/A,"Tabelas de quantidade",FALSE,"Entradas";"CLIENTE",#N/A,FALSE,"HW";"CLIENTE",#N/A,FALSE,"SW";"CLIENTE",#N/A,FALSE,"TELESSUP.";"CLIENTE",#N/A,FALSE,"DCN &amp; Acess";"CLIENTE",#N/A,FALSE,"Sobressalentes";"CLIENTE",#N/A,FALSE,"Mat. Instal.";"CLIENTE",#N/A,FALSE,"Doc. Técnica";"CLIENTE",#N/A,FALSE,"Serviços";"CLIENTE",#N/A,FALSE,"Treinamento"}</definedName>
    <definedName name="wrn.Clsng._.Wksts.">{#N/A,#N/A,TRUE,"SUMMARY";#N/A,#N/A,TRUE,"Warranty";#N/A,#N/A,TRUE,"COOP";#N/A,#N/A,TRUE,"Allow_bedding";#N/A,#N/A,TRUE,"Other Allow";#N/A,#N/A,TRUE,"Rebate"}</definedName>
    <definedName name="wrn.clsng.wk">{#N/A,#N/A,TRUE,"SUMMARY";#N/A,#N/A,TRUE,"Warranty";#N/A,#N/A,TRUE,"COOP";#N/A,#N/A,TRUE,"Allow_bedding";#N/A,#N/A,TRUE,"Other Allow";#N/A,#N/A,TRUE,"Rebate"}</definedName>
    <definedName name="WRN.CM">{#N/A,#N/A,FALSE,"FAB VENDORS";"BUD SUM",#N/A,FALSE,"BUD SUM WO TEX"}</definedName>
    <definedName name="wrn.CM.">{#N/A,#N/A,FALSE,"Polymers CM Bridge";#N/A,#N/A,FALSE,"Polymers CM Volumes";#N/A,#N/A,FALSE,"Polymers CM Prices"}</definedName>
    <definedName name="wrn.CM_ALL.">{"LAPO2N2",#N/A,FALSE,"CM";"TOTTEXAS",#N/A,FALSE,"CM";"LOUISIANA",#N/A,FALSE,"CM";"GENERALH2",#N/A,FALSE,"CM";"PRS",#N/A,FALSE,"CM";"PACKAGE",#N/A,FALSE,"CM";"OTHER",#N/A,FALSE,"CM"}</definedName>
    <definedName name="wrn.CM_GENERALH2.">{"GENERALH2",#N/A,FALSE,"CM"}</definedName>
    <definedName name="wrn.CM_LAPORTE_O2N2.">{"LAPO2N2",#N/A,FALSE,"CM"}</definedName>
    <definedName name="wrn.CM_LOUISIANA.">{"LOUISIANA",#N/A,FALSE,"CM"}</definedName>
    <definedName name="wrn.CM_OTHER.">{"OTHER",#N/A,FALSE,"CM"}</definedName>
    <definedName name="wrn.CM_PACKAGE.">{"PACKAGE",#N/A,FALSE,"CM"}</definedName>
    <definedName name="wrn.CM_PRS.">{"PRS",#N/A,FALSE,"CM"}</definedName>
    <definedName name="wrn.CM_TEXAS._.HYCO.">{"TOTTEXAS",#N/A,FALSE,"CM"}</definedName>
    <definedName name="WRN.CM1">{#N/A,#N/A,FALSE,"FAB VENDORS";"BUD SUM",#N/A,FALSE,"BUD SUM WO TEX"}</definedName>
    <definedName name="wrn.CMF.">{"CMF",#N/A,TRUE,"HW";"CMF",#N/A,TRUE,"SW";"CMF",#N/A,TRUE,"TELESSUP.";"CMF",#N/A,TRUE,"DCN &amp; Acess";"CMF",#N/A,TRUE,"Sobressalentes";"CMF",#N/A,TRUE,"Mat. Instal.";"CMF",#N/A,TRUE,"Doc. Técnica"}</definedName>
    <definedName name="wrn.Cmrl._.Unit._.Sales.">{"Unit Sales",#N/A,FALSE,"Cmrl"}</definedName>
    <definedName name="wrn.Cmrl._.Unit._.Sales2">{"Unit Sales",#N/A,FALSE,"Cmrl"}</definedName>
    <definedName name="wrn.Cmrl._.Unit._.Sales3">{"Unit Sales",#N/A,FALSE,"Cmrl"}</definedName>
    <definedName name="wrn.CMVsBud.">{"Page1",#N/A,FALSE,"OpExJanvsBud";"Page2",#N/A,FALSE,"OpExJanvsBud"}</definedName>
    <definedName name="wrn.CMVsPY.">{"Page 1",#N/A,FALSE,"OpExJanVsPY";"Page 2",#N/A,FALSE,"OpExJanVsPY"}</definedName>
    <definedName name="wrn.COG.">#REF!</definedName>
    <definedName name="wrn.COG._1">#REF!</definedName>
    <definedName name="wrn.COGS.">{"Balt COGS",#N/A,FALSE,"COGS";"Balt Sum",#N/A,FALSE,"SUM";"Balt Defd Var",#N/A,FALSE,"DEFD VAR";"Balt Input Usage",#N/A,FALSE,"INPUT";"Balt Input PPV",#N/A,FALSE,"INPUT"}</definedName>
    <definedName name="wrn.Combination.">{#N/A,#N/A,FALSE,"Combo-Ass ";#N/A,#N/A,FALSE,"Combo-AD sum";#N/A,#N/A,FALSE,"Combo-Syn Sens";#N/A,#N/A,FALSE,"Combo-Contr";#N/A,#N/A,FALSE,"Combo-Credit Sum";#N/A,#N/A,FALSE,"Combo-Credit";#N/A,#N/A,FALSE,"Combo-AD";#N/A,#N/A,FALSE,"Combo-AD";#N/A,#N/A,FALSE,"Combo-AD CF";#N/A,#N/A,FALSE,"Combo-IS";#N/A,#N/A,FALSE,"Combo-BS";#N/A,#N/A,FALSE,"Combo-CF";#N/A,#N/A,FALSE,"Combo-Debt";#N/A,#N/A,FALSE,"Combo-Int";#N/A,#N/A,FALSE,"Combo-CapEx";#N/A,#N/A,FALSE,"Combo-BD";#N/A,#N/A,FALSE,"Combo-TD";#N/A,#N/A,FALSE,"Combo-Taxes";#N/A,#N/A,FALSE,"Combo-Val";#N/A,#N/A,FALSE,"Combo-Mult Va"}</definedName>
    <definedName name="wrn.Combination._2">{#N/A,#N/A,FALSE,"Combo-Ass ";#N/A,#N/A,FALSE,"Combo-AD sum";#N/A,#N/A,FALSE,"Combo-Syn Sens";#N/A,#N/A,FALSE,"Combo-Contr";#N/A,#N/A,FALSE,"Combo-Credit Sum";#N/A,#N/A,FALSE,"Combo-Credit";#N/A,#N/A,FALSE,"Combo-AD";#N/A,#N/A,FALSE,"Combo-AD";#N/A,#N/A,FALSE,"Combo-AD CF";#N/A,#N/A,FALSE,"Combo-IS";#N/A,#N/A,FALSE,"Combo-BS";#N/A,#N/A,FALSE,"Combo-CF";#N/A,#N/A,FALSE,"Combo-Debt";#N/A,#N/A,FALSE,"Combo-Int";#N/A,#N/A,FALSE,"Combo-CapEx";#N/A,#N/A,FALSE,"Combo-BD";#N/A,#N/A,FALSE,"Combo-TD";#N/A,#N/A,FALSE,"Combo-Taxes";#N/A,#N/A,FALSE,"Combo-Val";#N/A,#N/A,FALSE,"Combo-Mult Va"}</definedName>
    <definedName name="wrn.Combination._22">{#N/A,#N/A,FALSE,"Combo-Ass ";#N/A,#N/A,FALSE,"Combo-AD sum";#N/A,#N/A,FALSE,"Combo-Syn Sens";#N/A,#N/A,FALSE,"Combo-Contr";#N/A,#N/A,FALSE,"Combo-Credit Sum";#N/A,#N/A,FALSE,"Combo-Credit";#N/A,#N/A,FALSE,"Combo-AD";#N/A,#N/A,FALSE,"Combo-AD";#N/A,#N/A,FALSE,"Combo-AD CF";#N/A,#N/A,FALSE,"Combo-IS";#N/A,#N/A,FALSE,"Combo-BS";#N/A,#N/A,FALSE,"Combo-CF";#N/A,#N/A,FALSE,"Combo-Debt";#N/A,#N/A,FALSE,"Combo-Int";#N/A,#N/A,FALSE,"Combo-CapEx";#N/A,#N/A,FALSE,"Combo-BD";#N/A,#N/A,FALSE,"Combo-TD";#N/A,#N/A,FALSE,"Combo-Taxes";#N/A,#N/A,FALSE,"Combo-Val";#N/A,#N/A,FALSE,"Combo-Mult Va"}</definedName>
    <definedName name="wrn.Combination.2">{#N/A,#N/A,FALSE,"Combo-Ass ";#N/A,#N/A,FALSE,"Combo-AD sum";#N/A,#N/A,FALSE,"Combo-Syn Sens";#N/A,#N/A,FALSE,"Combo-Contr";#N/A,#N/A,FALSE,"Combo-Credit Sum";#N/A,#N/A,FALSE,"Combo-Credit";#N/A,#N/A,FALSE,"Combo-AD";#N/A,#N/A,FALSE,"Combo-AD";#N/A,#N/A,FALSE,"Combo-AD CF";#N/A,#N/A,FALSE,"Combo-IS";#N/A,#N/A,FALSE,"Combo-BS";#N/A,#N/A,FALSE,"Combo-CF";#N/A,#N/A,FALSE,"Combo-Debt";#N/A,#N/A,FALSE,"Combo-Int";#N/A,#N/A,FALSE,"Combo-CapEx";#N/A,#N/A,FALSE,"Combo-BD";#N/A,#N/A,FALSE,"Combo-TD";#N/A,#N/A,FALSE,"Combo-Taxes";#N/A,#N/A,FALSE,"Combo-Val";#N/A,#N/A,FALSE,"Combo-Mult Va"}</definedName>
    <definedName name="wrn.Combined.">{"Quarterly (Earnings model )",#N/A,FALSE,"Earnings model ";"Quarterlycompare (Earnings model )",#N/A,FALSE,"Earnings model ";"Annual (Earnings model )",#N/A,FALSE,"Earnings model "}</definedName>
    <definedName name="wrn.Combined._.YTD.">{"YTD-Total",#N/A,TRUE,"Provision";"YTD-Utility",#N/A,TRUE,"Prov Utility";"YTD-NonUtility",#N/A,TRUE,"Prov NonUtility"}</definedName>
    <definedName name="wrn.COMBINED._1">#REF!</definedName>
    <definedName name="wrn.COMBINED._2">#REF!</definedName>
    <definedName name="wrn.Combinedfull.">{"quarterlyfull",#N/A,FALSE,"Earnings model ";"Annualfull",#N/A,FALSE,"Earnings model "}</definedName>
    <definedName name="wrn.Combinings.">{#N/A,#N/A,FALSE,"BS_Combining";#N/A,#N/A,FALSE,"IS_MTD_Act";#N/A,#N/A,FALSE,"IS_MTD_Bud";#N/A,#N/A,FALSE,"IS_YTD_Act";#N/A,#N/A,FALSE,"IS_YTD_Bud";#N/A,#N/A,FALSE,"FB_Combining"}</definedName>
    <definedName name="wrn.ComboResults.">{#N/A,#N/A,FALSE,"Combo-Ass ";#N/A,#N/A,FALSE,"Combo-AD sum";#N/A,#N/A,FALSE,"Combo-Syn Sens";#N/A,#N/A,FALSE,"Combo-Contr";#N/A,#N/A,FALSE,"Combo-Credit Sum";#N/A,#N/A,FALSE,"Combo-Credit";#N/A,#N/A,FALSE,"Combo-AD";#N/A,#N/A,FALSE,"Combo-AD CF"}</definedName>
    <definedName name="wrn.ComboResults._2">{#N/A,#N/A,FALSE,"Combo-Ass ";#N/A,#N/A,FALSE,"Combo-AD sum";#N/A,#N/A,FALSE,"Combo-Syn Sens";#N/A,#N/A,FALSE,"Combo-Contr";#N/A,#N/A,FALSE,"Combo-Credit Sum";#N/A,#N/A,FALSE,"Combo-Credit";#N/A,#N/A,FALSE,"Combo-AD";#N/A,#N/A,FALSE,"Combo-AD CF"}</definedName>
    <definedName name="wrn.ComboResults._22">{#N/A,#N/A,FALSE,"Combo-Ass ";#N/A,#N/A,FALSE,"Combo-AD sum";#N/A,#N/A,FALSE,"Combo-Syn Sens";#N/A,#N/A,FALSE,"Combo-Contr";#N/A,#N/A,FALSE,"Combo-Credit Sum";#N/A,#N/A,FALSE,"Combo-Credit";#N/A,#N/A,FALSE,"Combo-AD";#N/A,#N/A,FALSE,"Combo-AD CF"}</definedName>
    <definedName name="wrn.ComboResults.2">{#N/A,#N/A,FALSE,"Combo-Ass ";#N/A,#N/A,FALSE,"Combo-AD sum";#N/A,#N/A,FALSE,"Combo-Syn Sens";#N/A,#N/A,FALSE,"Combo-Contr";#N/A,#N/A,FALSE,"Combo-Credit Sum";#N/A,#N/A,FALSE,"Combo-Credit";#N/A,#N/A,FALSE,"Combo-AD";#N/A,#N/A,FALSE,"Combo-AD CF"}</definedName>
    <definedName name="wrn.ComboState.">{#N/A,#N/A,FALSE,"Combo-Ass ";#N/A,#N/A,FALSE,"Combo-IS";#N/A,#N/A,FALSE,"Combo-BS";#N/A,#N/A,FALSE,"Combo-CF"}</definedName>
    <definedName name="wrn.ComboState._2">{#N/A,#N/A,FALSE,"Combo-Ass ";#N/A,#N/A,FALSE,"Combo-IS";#N/A,#N/A,FALSE,"Combo-BS";#N/A,#N/A,FALSE,"Combo-CF"}</definedName>
    <definedName name="wrn.ComboState._22">{#N/A,#N/A,FALSE,"Combo-Ass ";#N/A,#N/A,FALSE,"Combo-IS";#N/A,#N/A,FALSE,"Combo-BS";#N/A,#N/A,FALSE,"Combo-CF"}</definedName>
    <definedName name="wrn.ComboState.2">{#N/A,#N/A,FALSE,"Combo-Ass ";#N/A,#N/A,FALSE,"Combo-IS";#N/A,#N/A,FALSE,"Combo-BS";#N/A,#N/A,FALSE,"Combo-CF"}</definedName>
    <definedName name="wrn.comision._.ejecutiva._.mayo._.98.">#REF!</definedName>
    <definedName name="wrn.Commerce.">{#N/A,#N/A,FALSE,"Commerce_Cover";#N/A,#N/A,FALSE,"Commerce_Sum ";#N/A,#N/A,FALSE,"Commerce_Coverage"}</definedName>
    <definedName name="wrn.COMMISSIONER.">{#N/A,#N/A,FALSE,"BS_OCIF OIB";#N/A,#N/A,FALSE,"PL_OCIF OIB";#N/A,#N/A,FALSE,"SCH_A-B_OCIF OIB";#N/A,#N/A,FALSE,"AVG_CALC OIB"}</definedName>
    <definedName name="wrn.Comp._.and._.Prices.">{#N/A,#N/A,FALSE,"comp";#N/A,#N/A,FALSE,"Alpha";#N/A,#N/A,FALSE,"Hi";#N/A,#N/A,FALSE,"Lo";#N/A,#N/A,FALSE,"Mkt. Cap";#N/A,#N/A,FALSE,"Categ."}</definedName>
    <definedName name="wrn.COMP._.BS._.MONTH._.YTD.">{"COMP BS",#N/A,FALSE,"Comparative BS"}</definedName>
    <definedName name="wrn.COMP._.CF._.AT._.Current._.ER.">{"COMP CF",#N/A,FALSE,"Comp CF"}</definedName>
    <definedName name="wrn.COMP._.IS._.FEES._.ELIMINS.">{"COMP FEES ELIMINS",#N/A,FALSE,"COMPIS FEES"}</definedName>
    <definedName name="wrn.comp.2">#REF!</definedName>
    <definedName name="wrn.comp_analysis.">{"comparative_analysis",#N/A,FALSE,"Sheet1"}</definedName>
    <definedName name="wrn.COMPANY.">#REF!</definedName>
    <definedName name="wrn.Company._.1.">#REF!</definedName>
    <definedName name="wrn.Comparative._.BS._.WO._.Local.">{"US Current",#N/A,FALSE,"Mthly BS"}</definedName>
    <definedName name="wrn.Comparative._.Cash._.Flow.">{#N/A,#N/A,FALSE,"Comp CF"}</definedName>
    <definedName name="wrn.Comparative._.IS._.Report.">{"COMP IS View",#N/A,FALSE,"Comparative IS"}</definedName>
    <definedName name="wrn.compare.">{"page1",#N/A,FALSE,"Temp";"page2",#N/A,FALSE,"Temp";"page3",#N/A,FALSE,"Temp";"page4",#N/A,FALSE,"Temp";"page5",#N/A,FALSE,"Temp";"page6",#N/A,FALSE,"Temp"}</definedName>
    <definedName name="wrn.Compareyears.">{"COMPARETOP",#N/A,FALSE,"Compare Years";"COMPAREBOT",#N/A,FALSE,"Compare Years";"COMPAREADMIN",#N/A,FALSE,"Compare Years"}</definedName>
    <definedName name="wrn.COMPCO.">{"Page1",#N/A,FALSE,"CompCo";"Page2",#N/A,FALSE,"CompCo"}</definedName>
    <definedName name="wrn.Compco._.Only.">{"vi1",#N/A,FALSE,"6_30_96";"vi2",#N/A,FALSE,"6_30_96";"vi3",#N/A,FALSE,"6_30_96"}</definedName>
    <definedName name="wrn.Compco._.Only._1">{"vi1",#N/A,FALSE,"6_30_96";"vi2",#N/A,FALSE,"6_30_96";"vi3",#N/A,FALSE,"6_30_96"}</definedName>
    <definedName name="wrn.Compco._.Only._1_1">{"vi1",#N/A,FALSE,"6_30_96";"vi2",#N/A,FALSE,"6_30_96";"vi3",#N/A,FALSE,"6_30_96"}</definedName>
    <definedName name="wrn.Compco._.Only._1_2">{"vi1",#N/A,FALSE,"6_30_96";"vi2",#N/A,FALSE,"6_30_96";"vi3",#N/A,FALSE,"6_30_96"}</definedName>
    <definedName name="wrn.Compco._.Only._1_3">{"vi1",#N/A,FALSE,"6_30_96";"vi2",#N/A,FALSE,"6_30_96";"vi3",#N/A,FALSE,"6_30_96"}</definedName>
    <definedName name="wrn.Compco._.Only._1_4">{"vi1",#N/A,FALSE,"6_30_96";"vi2",#N/A,FALSE,"6_30_96";"vi3",#N/A,FALSE,"6_30_96"}</definedName>
    <definedName name="wrn.Compco._.Only._1_5">{"vi1",#N/A,FALSE,"6_30_96";"vi2",#N/A,FALSE,"6_30_96";"vi3",#N/A,FALSE,"6_30_96"}</definedName>
    <definedName name="wrn.Compco._.Only._2">{"vi1",#N/A,FALSE,"6_30_96";"vi2",#N/A,FALSE,"6_30_96";"vi3",#N/A,FALSE,"6_30_96"}</definedName>
    <definedName name="wrn.Compco._.Only._2_1">{"vi1",#N/A,FALSE,"6_30_96";"vi2",#N/A,FALSE,"6_30_96";"vi3",#N/A,FALSE,"6_30_96"}</definedName>
    <definedName name="wrn.Compco._.Only._2_2">{"vi1",#N/A,FALSE,"6_30_96";"vi2",#N/A,FALSE,"6_30_96";"vi3",#N/A,FALSE,"6_30_96"}</definedName>
    <definedName name="wrn.Compco._.Only._2_3">{"vi1",#N/A,FALSE,"6_30_96";"vi2",#N/A,FALSE,"6_30_96";"vi3",#N/A,FALSE,"6_30_96"}</definedName>
    <definedName name="wrn.Compco._.Only._2_4">{"vi1",#N/A,FALSE,"6_30_96";"vi2",#N/A,FALSE,"6_30_96";"vi3",#N/A,FALSE,"6_30_96"}</definedName>
    <definedName name="wrn.Compco._.Only._2_5">{"vi1",#N/A,FALSE,"6_30_96";"vi2",#N/A,FALSE,"6_30_96";"vi3",#N/A,FALSE,"6_30_96"}</definedName>
    <definedName name="wrn.Compco._.Only._3">{"vi1",#N/A,FALSE,"6_30_96";"vi2",#N/A,FALSE,"6_30_96";"vi3",#N/A,FALSE,"6_30_96"}</definedName>
    <definedName name="wrn.Compco._.Only._3_1">{"vi1",#N/A,FALSE,"6_30_96";"vi2",#N/A,FALSE,"6_30_96";"vi3",#N/A,FALSE,"6_30_96"}</definedName>
    <definedName name="wrn.Compco._.Only._3_2">{"vi1",#N/A,FALSE,"6_30_96";"vi2",#N/A,FALSE,"6_30_96";"vi3",#N/A,FALSE,"6_30_96"}</definedName>
    <definedName name="wrn.Compco._.Only._3_3">{"vi1",#N/A,FALSE,"6_30_96";"vi2",#N/A,FALSE,"6_30_96";"vi3",#N/A,FALSE,"6_30_96"}</definedName>
    <definedName name="wrn.Compco._.Only._3_4">{"vi1",#N/A,FALSE,"6_30_96";"vi2",#N/A,FALSE,"6_30_96";"vi3",#N/A,FALSE,"6_30_96"}</definedName>
    <definedName name="wrn.Compco._.Only._3_5">{"vi1",#N/A,FALSE,"6_30_96";"vi2",#N/A,FALSE,"6_30_96";"vi3",#N/A,FALSE,"6_30_96"}</definedName>
    <definedName name="wrn.Compco._.Only._4">{"vi1",#N/A,FALSE,"6_30_96";"vi2",#N/A,FALSE,"6_30_96";"vi3",#N/A,FALSE,"6_30_96"}</definedName>
    <definedName name="wrn.Compco._.Only._4_1">{"vi1",#N/A,FALSE,"6_30_96";"vi2",#N/A,FALSE,"6_30_96";"vi3",#N/A,FALSE,"6_30_96"}</definedName>
    <definedName name="wrn.Compco._.Only._4_2">{"vi1",#N/A,FALSE,"6_30_96";"vi2",#N/A,FALSE,"6_30_96";"vi3",#N/A,FALSE,"6_30_96"}</definedName>
    <definedName name="wrn.Compco._.Only._4_3">{"vi1",#N/A,FALSE,"6_30_96";"vi2",#N/A,FALSE,"6_30_96";"vi3",#N/A,FALSE,"6_30_96"}</definedName>
    <definedName name="wrn.Compco._.Only._4_4">{"vi1",#N/A,FALSE,"6_30_96";"vi2",#N/A,FALSE,"6_30_96";"vi3",#N/A,FALSE,"6_30_96"}</definedName>
    <definedName name="wrn.Compco._.Only._4_5">{"vi1",#N/A,FALSE,"6_30_96";"vi2",#N/A,FALSE,"6_30_96";"vi3",#N/A,FALSE,"6_30_96"}</definedName>
    <definedName name="wrn.Compco._.Only._5">{"vi1",#N/A,FALSE,"6_30_96";"vi2",#N/A,FALSE,"6_30_96";"vi3",#N/A,FALSE,"6_30_96"}</definedName>
    <definedName name="wrn.Compco._.Only._5_1">{"vi1",#N/A,FALSE,"6_30_96";"vi2",#N/A,FALSE,"6_30_96";"vi3",#N/A,FALSE,"6_30_96"}</definedName>
    <definedName name="wrn.Compco._.Only._5_2">{"vi1",#N/A,FALSE,"6_30_96";"vi2",#N/A,FALSE,"6_30_96";"vi3",#N/A,FALSE,"6_30_96"}</definedName>
    <definedName name="wrn.Compco._.Only._5_3">{"vi1",#N/A,FALSE,"6_30_96";"vi2",#N/A,FALSE,"6_30_96";"vi3",#N/A,FALSE,"6_30_96"}</definedName>
    <definedName name="wrn.Compco._.Only._5_4">{"vi1",#N/A,FALSE,"6_30_96";"vi2",#N/A,FALSE,"6_30_96";"vi3",#N/A,FALSE,"6_30_96"}</definedName>
    <definedName name="wrn.Compco._.Only._5_5">{"vi1",#N/A,FALSE,"6_30_96";"vi2",#N/A,FALSE,"6_30_96";"vi3",#N/A,FALSE,"6_30_96"}</definedName>
    <definedName name="wrn.compco._1">#REF!</definedName>
    <definedName name="wrn.COMPCO._2">{"Page1",#N/A,FALSE,"CompCo";"Page2",#N/A,FALSE,"CompCo"}</definedName>
    <definedName name="wrn.compco._from_AB">{"mult96",#N/A,FALSE,"PETCOMP";"est96",#N/A,FALSE,"PETCOMP";"mult95",#N/A,FALSE,"PETCOMP";"est95",#N/A,FALSE,"PETCOMP";"multltm",#N/A,FALSE,"PETCOMP";"resultltm",#N/A,FALSE,"PETCOMP"}</definedName>
    <definedName name="wrn.compco._from_DBAB">{"mult96",#N/A,FALSE,"PETCOMP";"est96",#N/A,FALSE,"PETCOMP";"mult95",#N/A,FALSE,"PETCOMP";"est95",#N/A,FALSE,"PETCOMP";"multltm",#N/A,FALSE,"PETCOMP";"resultltm",#N/A,FALSE,"PETCOMP"}</definedName>
    <definedName name="wrn.compco._from_DBAB_1">{"mult96",#N/A,FALSE,"PETCOMP";"est96",#N/A,FALSE,"PETCOMP";"mult95",#N/A,FALSE,"PETCOMP";"est95",#N/A,FALSE,"PETCOMP";"multltm",#N/A,FALSE,"PETCOMP";"resultltm",#N/A,FALSE,"PETCOMP"}</definedName>
    <definedName name="wrn.compco._from_DBAB_1_1">{"mult96",#N/A,FALSE,"PETCOMP";"est96",#N/A,FALSE,"PETCOMP";"mult95",#N/A,FALSE,"PETCOMP";"est95",#N/A,FALSE,"PETCOMP";"multltm",#N/A,FALSE,"PETCOMP";"resultltm",#N/A,FALSE,"PETCOMP"}</definedName>
    <definedName name="wrn.compco._from_DBAB_1_1_1">{"mult96",#N/A,FALSE,"PETCOMP";"est96",#N/A,FALSE,"PETCOMP";"mult95",#N/A,FALSE,"PETCOMP";"est95",#N/A,FALSE,"PETCOMP";"multltm",#N/A,FALSE,"PETCOMP";"resultltm",#N/A,FALSE,"PETCOMP"}</definedName>
    <definedName name="wrn.compco._from_DBAB_1_2">{"mult96",#N/A,FALSE,"PETCOMP";"est96",#N/A,FALSE,"PETCOMP";"mult95",#N/A,FALSE,"PETCOMP";"est95",#N/A,FALSE,"PETCOMP";"multltm",#N/A,FALSE,"PETCOMP";"resultltm",#N/A,FALSE,"PETCOMP"}</definedName>
    <definedName name="wrn.compco._from_DBAB_2">{"mult96",#N/A,FALSE,"PETCOMP";"est96",#N/A,FALSE,"PETCOMP";"mult95",#N/A,FALSE,"PETCOMP";"est95",#N/A,FALSE,"PETCOMP";"multltm",#N/A,FALSE,"PETCOMP";"resultltm",#N/A,FALSE,"PETCOMP"}</definedName>
    <definedName name="wrn.compco._from_DBAB_3">{"mult96",#N/A,FALSE,"PETCOMP";"est96",#N/A,FALSE,"PETCOMP";"mult95",#N/A,FALSE,"PETCOMP";"est95",#N/A,FALSE,"PETCOMP";"multltm",#N/A,FALSE,"PETCOMP";"resultltm",#N/A,FALSE,"PETCOMP"}</definedName>
    <definedName name="wrn.compco._from_DBAB_4">{"mult96",#N/A,FALSE,"PETCOMP";"est96",#N/A,FALSE,"PETCOMP";"mult95",#N/A,FALSE,"PETCOMP";"est95",#N/A,FALSE,"PETCOMP";"multltm",#N/A,FALSE,"PETCOMP";"resultltm",#N/A,FALSE,"PETCOMP"}</definedName>
    <definedName name="wrn.compco._from_DBAB_5">{"mult96",#N/A,FALSE,"PETCOMP";"est96",#N/A,FALSE,"PETCOMP";"mult95",#N/A,FALSE,"PETCOMP";"est95",#N/A,FALSE,"PETCOMP";"multltm",#N/A,FALSE,"PETCOMP";"resultltm",#N/A,FALSE,"PETCOMP"}</definedName>
    <definedName name="wrn.compco2">{"mult96",#N/A,FALSE,"PETCOMP";"est96",#N/A,FALSE,"PETCOMP";"mult95",#N/A,FALSE,"PETCOMP";"est95",#N/A,FALSE,"PETCOMP";"multltm",#N/A,FALSE,"PETCOMP";"resultltm",#N/A,FALSE,"PETCOMP"}</definedName>
    <definedName name="wrn.compco3">{"mult96",#N/A,FALSE,"PETCOMP";"est96",#N/A,FALSE,"PETCOMP";"mult95",#N/A,FALSE,"PETCOMP";"est95",#N/A,FALSE,"PETCOMP";"multltm",#N/A,FALSE,"PETCOMP";"resultltm",#N/A,FALSE,"PETCOMP"}</definedName>
    <definedName name="wrn.Compensation.">{"Comp sum",#N/A,FALSE,"Compensation";"Comp by emp",#N/A,FALSE,"Compensation";"Salary summary",#N/A,FALSE,"Compensation";"Payroll taxes",#N/A,FALSE,"Compensation";"HC by Month",#N/A,FALSE,"Compensation";"Misc",#N/A,FALSE,"Compensation"}</definedName>
    <definedName name="wrn.competitor._.analysis.">{"summary",#N/A,FALSE,"summary";"sales growth",#N/A,FALSE,"summary";"oper income",#N/A,FALSE,"summary";"oros rank",#N/A,FALSE,"summary";"net assets",#N/A,FALSE,"summary";"asset turnover",#N/A,FALSE,"summary";"orona",#N/A,FALSE,"summary";"total return",#N/A,FALSE,"summary";"overview",#N/A,FALSE,"summary"}</definedName>
    <definedName name="wrn.complet._.sauf._.balance.">{"VUEIS",#N/A,FALSE,"calcul IS";"FNP",#N/A,FALSE,"FNP";"CCA",#N/A,FALSE,"CCA et produits a recevoir";"IMPOTS",#N/A,FALSE,"TAXESet prov charges sociales";"FRAISFI",#N/A,FALSE,"Intérêts financiers, PCA ";"budget1",#N/A,FALSE,"BUDG.XLS";"budget2",#N/A,FALSE,"BUDG.XLS";"marge complete",#N/A,FALSE,"marge";"VUECUMUL",#N/A,FALSE,"marge cumulée";"page 25",#N/A,FALSE,"inventory Summary";#N/A,#N/A,FALSE,"reserves and accruals";#N/A,#N/A,FALSE,"contrôle"}</definedName>
    <definedName name="wrn.COMPLETA.">#REF!</definedName>
    <definedName name="wrn.Complete.">{#N/A,#N/A,TRUE,"Statements";#N/A,#N/A,TRUE,"Capital";#N/A,#N/A,TRUE,"Manpower";#N/A,#N/A,TRUE,"Sheet1";#N/A,#N/A,TRUE,"HISTORIC";#N/A,#N/A,TRUE,"Barbados"}</definedName>
    <definedName name="wrn.Complete._.Budget.">{"Inc.",#N/A,FALSE,"ORIGNAL";"Allocations",#N/A,FALSE,"ORIGNAL";#N/A,#N/A,FALSE,"Inv. Con.";"Balance Sheet 1",#N/A,FALSE,"ORIGNAL";"Balance Sheet 2",#N/A,FALSE,"ORIGNAL";"Assumptions 1",#N/A,FALSE,"ORIGNAL";"Assumptions 2",#N/A,FALSE,"ORIGNAL";"CFS 1",#N/A,FALSE,"ORIGNAL";"CFS 2",#N/A,FALSE,"ORIGNAL";#N/A,#N/A,FALSE,"EBITDA";#N/A,#N/A,FALSE,"Cap. X";#N/A,#N/A,FALSE,"Lease Sch.";"Dep. 1",#N/A,FALSE,"ORIGNAL";"Dep. 2",#N/A,FALSE,"ORIGNAL";"Dep. 3",#N/A,FALSE,"ORIGNAL";"Debt Sch. 1",#N/A,FALSE,"ORIGNAL";"Debt Sch. 2",#N/A,FALSE,"ORIGNAL";"Debt Sch. 3",#N/A,FALSE,"ORIGNAL";"Loan Covenant 1",#N/A,FALSE,"ORIGNAL";"Loan Covenant 2",#N/A,FALSE,"ORIGNAL";#N/A,#N/A,FALSE,"LOAN 2";"WI Inc.",#N/A,FALSE,"ORIGNAL";"WI Holding",#N/A,FALSE,"ORIGNAL"}</definedName>
    <definedName name="wrn.complete._.budget.2004">{"Inc.",#N/A,FALSE,"ORIGNAL";"Allocations",#N/A,FALSE,"ORIGNAL";#N/A,#N/A,FALSE,"Inv. Con.";"Balance Sheet 1",#N/A,FALSE,"ORIGNAL";"Balance Sheet 2",#N/A,FALSE,"ORIGNAL";"Assumptions 1",#N/A,FALSE,"ORIGNAL";"Assumptions 2",#N/A,FALSE,"ORIGNAL";"CFS 1",#N/A,FALSE,"ORIGNAL";"CFS 2",#N/A,FALSE,"ORIGNAL";#N/A,#N/A,FALSE,"EBITDA";#N/A,#N/A,FALSE,"Cap. X";#N/A,#N/A,FALSE,"Lease Sch.";"Dep. 1",#N/A,FALSE,"ORIGNAL";"Dep. 2",#N/A,FALSE,"ORIGNAL";"Dep. 3",#N/A,FALSE,"ORIGNAL";"Debt Sch. 1",#N/A,FALSE,"ORIGNAL";"Debt Sch. 2",#N/A,FALSE,"ORIGNAL";"Debt Sch. 3",#N/A,FALSE,"ORIGNAL";"Loan Covenant 1",#N/A,FALSE,"ORIGNAL";"Loan Covenant 2",#N/A,FALSE,"ORIGNAL";#N/A,#N/A,FALSE,"LOAN 2";"WI Inc.",#N/A,FALSE,"ORIGNAL";"WI Holding",#N/A,FALSE,"ORIGNAL"}</definedName>
    <definedName name="wrn.COMPLETE._.PRICES.">{#N/A,#N/A,FALSE,"Page 1";#N/A,#N/A,FALSE,"Page 2";#N/A,#N/A,FALSE,"Page 3";#N/A,#N/A,FALSE,"Page 4";#N/A,#N/A,FALSE,"Page 5";#N/A,#N/A,FALSE,"Page 6";#N/A,#N/A,FALSE,"Page 7";#N/A,#N/A,FALSE,"Page 8";#N/A,#N/A,FALSE,"Notes"}</definedName>
    <definedName name="wrn.Complete._.Print._.Out.">{#N/A,#N/A,TRUE,"Statements";#N/A,#N/A,TRUE,"Capital";#N/A,#N/A,TRUE,"TOT Monthly Inc";#N/A,#N/A,TRUE,"UTIL Monthly Inc ";#N/A,#N/A,TRUE,"TEL Monthly Inc";#N/A,#N/A,TRUE,"TOT REVENUE";#N/A,#N/A,TRUE,"UTIL REVENUE";#N/A,#N/A,TRUE,"TEL REVENUE";#N/A,#N/A,TRUE,"UTIL SERV REV ";#N/A,#N/A,TRUE,"Manpower";#N/A,#N/A,TRUE,"Util - Manpower";#N/A,#N/A,TRUE,"Tel - Manpower";#N/A,#N/A,TRUE,"Salary";#N/A,#N/A,TRUE,"Overheads";#N/A,#N/A,TRUE,"Dept Sum";#N/A,#N/A,TRUE,"Admin";#N/A,#N/A,TRUE,"Barbados";#N/A,#N/A,TRUE,"Maintenance";#N/A,#N/A,TRUE,"Product Mktg";#N/A,#N/A,TRUE,"Util Sales Support";#N/A,#N/A,TRUE,"Tel Sales Support";#N/A,#N/A,TRUE,"CONS - SI";#N/A,#N/A,TRUE,"SI - UTIL";#N/A,#N/A,TRUE,"SI - TELCO";#N/A,#N/A,TRUE,"PROJECTS";#N/A,#N/A,TRUE,"R&amp;D";#N/A,#N/A,TRUE,"Cons S&amp;M";#N/A,#N/A,TRUE,"Sales - Utili";#N/A,#N/A,TRUE,"Sales - Telco";#N/A,#N/A,TRUE,"Util - Mktg";#N/A,#N/A,TRUE,"Tel - Mktg";#N/A,#N/A,TRUE,"Mktg";#N/A,#N/A,TRUE,"Int'l Mktg"}</definedName>
    <definedName name="wrn.Complete._.Print._.Out._1">{#N/A,#N/A,TRUE,"Statements";#N/A,#N/A,TRUE,"Capital";#N/A,#N/A,TRUE,"TOT Monthly Inc";#N/A,#N/A,TRUE,"UTIL Monthly Inc ";#N/A,#N/A,TRUE,"TEL Monthly Inc";#N/A,#N/A,TRUE,"TOT REVENUE";#N/A,#N/A,TRUE,"UTIL REVENUE";#N/A,#N/A,TRUE,"TEL REVENUE";#N/A,#N/A,TRUE,"UTIL SERV REV ";#N/A,#N/A,TRUE,"Manpower";#N/A,#N/A,TRUE,"Util - Manpower";#N/A,#N/A,TRUE,"Tel - Manpower";#N/A,#N/A,TRUE,"Salary";#N/A,#N/A,TRUE,"Overheads";#N/A,#N/A,TRUE,"Dept Sum";#N/A,#N/A,TRUE,"Admin";#N/A,#N/A,TRUE,"Barbados";#N/A,#N/A,TRUE,"Maintenance";#N/A,#N/A,TRUE,"Product Mktg";#N/A,#N/A,TRUE,"Util Sales Support";#N/A,#N/A,TRUE,"Tel Sales Support";#N/A,#N/A,TRUE,"CONS - SI";#N/A,#N/A,TRUE,"SI - UTIL";#N/A,#N/A,TRUE,"SI - TELCO";#N/A,#N/A,TRUE,"PROJECTS";#N/A,#N/A,TRUE,"R&amp;D";#N/A,#N/A,TRUE,"Cons S&amp;M";#N/A,#N/A,TRUE,"Sales - Utili";#N/A,#N/A,TRUE,"Sales - Telco";#N/A,#N/A,TRUE,"Util - Mktg";#N/A,#N/A,TRUE,"Tel - Mktg";#N/A,#N/A,TRUE,"Mktg";#N/A,#N/A,TRUE,"Int'l Mktg"}</definedName>
    <definedName name="wrn.Complete._.Print._.Out._1_1">{#N/A,#N/A,TRUE,"Statements";#N/A,#N/A,TRUE,"Capital";#N/A,#N/A,TRUE,"TOT Monthly Inc";#N/A,#N/A,TRUE,"UTIL Monthly Inc ";#N/A,#N/A,TRUE,"TEL Monthly Inc";#N/A,#N/A,TRUE,"TOT REVENUE";#N/A,#N/A,TRUE,"UTIL REVENUE";#N/A,#N/A,TRUE,"TEL REVENUE";#N/A,#N/A,TRUE,"UTIL SERV REV ";#N/A,#N/A,TRUE,"Manpower";#N/A,#N/A,TRUE,"Util - Manpower";#N/A,#N/A,TRUE,"Tel - Manpower";#N/A,#N/A,TRUE,"Salary";#N/A,#N/A,TRUE,"Overheads";#N/A,#N/A,TRUE,"Dept Sum";#N/A,#N/A,TRUE,"Admin";#N/A,#N/A,TRUE,"Barbados";#N/A,#N/A,TRUE,"Maintenance";#N/A,#N/A,TRUE,"Product Mktg";#N/A,#N/A,TRUE,"Util Sales Support";#N/A,#N/A,TRUE,"Tel Sales Support";#N/A,#N/A,TRUE,"CONS - SI";#N/A,#N/A,TRUE,"SI - UTIL";#N/A,#N/A,TRUE,"SI - TELCO";#N/A,#N/A,TRUE,"PROJECTS";#N/A,#N/A,TRUE,"R&amp;D";#N/A,#N/A,TRUE,"Cons S&amp;M";#N/A,#N/A,TRUE,"Sales - Utili";#N/A,#N/A,TRUE,"Sales - Telco";#N/A,#N/A,TRUE,"Util - Mktg";#N/A,#N/A,TRUE,"Tel - Mktg";#N/A,#N/A,TRUE,"Mktg";#N/A,#N/A,TRUE,"Int'l Mktg"}</definedName>
    <definedName name="wrn.Complete._.Print._.Out._2">{#N/A,#N/A,TRUE,"Statements";#N/A,#N/A,TRUE,"Capital";#N/A,#N/A,TRUE,"TOT Monthly Inc";#N/A,#N/A,TRUE,"UTIL Monthly Inc ";#N/A,#N/A,TRUE,"TEL Monthly Inc";#N/A,#N/A,TRUE,"TOT REVENUE";#N/A,#N/A,TRUE,"UTIL REVENUE";#N/A,#N/A,TRUE,"TEL REVENUE";#N/A,#N/A,TRUE,"UTIL SERV REV ";#N/A,#N/A,TRUE,"Manpower";#N/A,#N/A,TRUE,"Util - Manpower";#N/A,#N/A,TRUE,"Tel - Manpower";#N/A,#N/A,TRUE,"Salary";#N/A,#N/A,TRUE,"Overheads";#N/A,#N/A,TRUE,"Dept Sum";#N/A,#N/A,TRUE,"Admin";#N/A,#N/A,TRUE,"Barbados";#N/A,#N/A,TRUE,"Maintenance";#N/A,#N/A,TRUE,"Product Mktg";#N/A,#N/A,TRUE,"Util Sales Support";#N/A,#N/A,TRUE,"Tel Sales Support";#N/A,#N/A,TRUE,"CONS - SI";#N/A,#N/A,TRUE,"SI - UTIL";#N/A,#N/A,TRUE,"SI - TELCO";#N/A,#N/A,TRUE,"PROJECTS";#N/A,#N/A,TRUE,"R&amp;D";#N/A,#N/A,TRUE,"Cons S&amp;M";#N/A,#N/A,TRUE,"Sales - Utili";#N/A,#N/A,TRUE,"Sales - Telco";#N/A,#N/A,TRUE,"Util - Mktg";#N/A,#N/A,TRUE,"Tel - Mktg";#N/A,#N/A,TRUE,"Mktg";#N/A,#N/A,TRUE,"Int'l Mktg"}</definedName>
    <definedName name="wrn.Complete._.Print._.Out._3">{#N/A,#N/A,TRUE,"Statements";#N/A,#N/A,TRUE,"Capital";#N/A,#N/A,TRUE,"TOT Monthly Inc";#N/A,#N/A,TRUE,"UTIL Monthly Inc ";#N/A,#N/A,TRUE,"TEL Monthly Inc";#N/A,#N/A,TRUE,"TOT REVENUE";#N/A,#N/A,TRUE,"UTIL REVENUE";#N/A,#N/A,TRUE,"TEL REVENUE";#N/A,#N/A,TRUE,"UTIL SERV REV ";#N/A,#N/A,TRUE,"Manpower";#N/A,#N/A,TRUE,"Util - Manpower";#N/A,#N/A,TRUE,"Tel - Manpower";#N/A,#N/A,TRUE,"Salary";#N/A,#N/A,TRUE,"Overheads";#N/A,#N/A,TRUE,"Dept Sum";#N/A,#N/A,TRUE,"Admin";#N/A,#N/A,TRUE,"Barbados";#N/A,#N/A,TRUE,"Maintenance";#N/A,#N/A,TRUE,"Product Mktg";#N/A,#N/A,TRUE,"Util Sales Support";#N/A,#N/A,TRUE,"Tel Sales Support";#N/A,#N/A,TRUE,"CONS - SI";#N/A,#N/A,TRUE,"SI - UTIL";#N/A,#N/A,TRUE,"SI - TELCO";#N/A,#N/A,TRUE,"PROJECTS";#N/A,#N/A,TRUE,"R&amp;D";#N/A,#N/A,TRUE,"Cons S&amp;M";#N/A,#N/A,TRUE,"Sales - Utili";#N/A,#N/A,TRUE,"Sales - Telco";#N/A,#N/A,TRUE,"Util - Mktg";#N/A,#N/A,TRUE,"Tel - Mktg";#N/A,#N/A,TRUE,"Mktg";#N/A,#N/A,TRUE,"Int'l Mktg"}</definedName>
    <definedName name="wrn.Complete._.Report.">{#N/A,#N/A,FALSE,"Assumptions";#N/A,#N/A,FALSE,"Proforma IS";#N/A,#N/A,FALSE,"Cash Flows RLP";#N/A,#N/A,FALSE,"IRR";#N/A,#N/A,FALSE,"New Depr Sch-150% DB";#N/A,#N/A,FALSE,"Comments"}</definedName>
    <definedName name="wrn.Complete._.Report._1">#REF!</definedName>
    <definedName name="wrn.Complete._.Set.">{#N/A,#N/A,FALSE,"Full";#N/A,#N/A,FALSE,"Half";#N/A,#N/A,FALSE,"Op Expenses";#N/A,#N/A,FALSE,"Cap Charge";#N/A,#N/A,FALSE,"Cost C";#N/A,#N/A,FALSE,"PP&amp;E";#N/A,#N/A,FALSE,"R&amp;D"}</definedName>
    <definedName name="wrn.Complete._.Sys.._.Estimate.">{#N/A,#N/A,TRUE,"Cover Memo";"Complete Sys. Estimate",#N/A,TRUE,"Change Summary";"Complete Sys. Estimate",#N/A,TRUE,"Estimate Summary";"Complete Sys. Estimate",#N/A,TRUE,"Dept. Summary";"Complete Sys. Estimate",#N/A,TRUE,"DOW Detail"}</definedName>
    <definedName name="wrn.Complete._1">{#N/A,#N/A,TRUE,"Statements";#N/A,#N/A,TRUE,"Capital";#N/A,#N/A,TRUE,"Manpower";#N/A,#N/A,TRUE,"Sheet1";#N/A,#N/A,TRUE,"HISTORIC";#N/A,#N/A,TRUE,"Barbados"}</definedName>
    <definedName name="wrn.Complete._1_1">{#N/A,#N/A,TRUE,"Statements";#N/A,#N/A,TRUE,"Capital";#N/A,#N/A,TRUE,"Manpower";#N/A,#N/A,TRUE,"Sheet1";#N/A,#N/A,TRUE,"HISTORIC";#N/A,#N/A,TRUE,"Barbados"}</definedName>
    <definedName name="wrn.Complete._1_2">{"Cover",#N/A,FALSE,"Cover";"Summary",#N/A,FALSE,"Summarpage";"Assumptions",#N/A,FALSE,"Assumptions";"Earnings",#N/A,FALSE,"Earnings";"CF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_1_3">{"Cover",#N/A,FALSE,"Cover";"Summary",#N/A,FALSE,"Summarpage";"Assumptions",#N/A,FALSE,"Assumptions";"Earnings",#N/A,FALSE,"Earnings";"CF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_1_4">{"Cover",#N/A,FALSE,"Cover";"Summary",#N/A,FALSE,"Summarpage";"Assumptions",#N/A,FALSE,"Assumptions";"Earnings",#N/A,FALSE,"Earnings";"CF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_1_5">{"Cover",#N/A,FALSE,"Cover";"Summary",#N/A,FALSE,"Summarpage";"Assumptions",#N/A,FALSE,"Assumptions";"Earnings",#N/A,FALSE,"Earnings";"CF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_2">{#N/A,#N/A,TRUE,"Statements";#N/A,#N/A,TRUE,"Capital";#N/A,#N/A,TRUE,"Manpower";#N/A,#N/A,TRUE,"Sheet1";#N/A,#N/A,TRUE,"HISTORIC";#N/A,#N/A,TRUE,"Barbados"}</definedName>
    <definedName name="wrn.Complete._2_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_2_2">{"Cover",#N/A,FALSE,"Cover";"Summary",#N/A,FALSE,"Summarpage";"Assumptions",#N/A,FALSE,"Assumptions";"Earnings",#N/A,FALSE,"Earnings";"CF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_2_3">{"Cover",#N/A,FALSE,"Cover";"Summary",#N/A,FALSE,"Summarpage";"Assumptions",#N/A,FALSE,"Assumptions";"Earnings",#N/A,FALSE,"Earnings";"CF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_2_4">{"Cover",#N/A,FALSE,"Cover";"Summary",#N/A,FALSE,"Summarpage";"Assumptions",#N/A,FALSE,"Assumptions";"Earnings",#N/A,FALSE,"Earnings";"CF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_2_5">{"Cover",#N/A,FALSE,"Cover";"Summary",#N/A,FALSE,"Summarpage";"Assumptions",#N/A,FALSE,"Assumptions";"Earnings",#N/A,FALSE,"Earnings";"CF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_3">{#N/A,#N/A,TRUE,"Statements";#N/A,#N/A,TRUE,"Capital";#N/A,#N/A,TRUE,"Manpower";#N/A,#N/A,TRUE,"Sheet1";#N/A,#N/A,TRUE,"HISTORIC";#N/A,#N/A,TRUE,"Barbados"}</definedName>
    <definedName name="wrn.Complete._3_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_3_2">{"Cover",#N/A,FALSE,"Cover";"Summary",#N/A,FALSE,"Summarpage";"Assumptions",#N/A,FALSE,"Assumptions";"Earnings",#N/A,FALSE,"Earnings";"CF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_3_3">{"Cover",#N/A,FALSE,"Cover";"Summary",#N/A,FALSE,"Summarpage";"Assumptions",#N/A,FALSE,"Assumptions";"Earnings",#N/A,FALSE,"Earnings";"CF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_3_4">{"Cover",#N/A,FALSE,"Cover";"Summary",#N/A,FALSE,"Summarpage";"Assumptions",#N/A,FALSE,"Assumptions";"Earnings",#N/A,FALSE,"Earnings";"CF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_3_5">{"Cover",#N/A,FALSE,"Cover";"Summary",#N/A,FALSE,"Summarpage";"Assumptions",#N/A,FALSE,"Assumptions";"Earnings",#N/A,FALSE,"Earnings";"CF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_4">{"Cover",#N/A,FALSE,"Cover";"Summary",#N/A,FALSE,"Summarpage";"Assumptions",#N/A,FALSE,"Assumptions";"Earnings",#N/A,FALSE,"Earnings";"CF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_4_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_4_2">{"Cover",#N/A,FALSE,"Cover";"Summary",#N/A,FALSE,"Summarpage";"Assumptions",#N/A,FALSE,"Assumptions";"Earnings",#N/A,FALSE,"Earnings";"CF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_4_3">{"Cover",#N/A,FALSE,"Cover";"Summary",#N/A,FALSE,"Summarpage";"Assumptions",#N/A,FALSE,"Assumptions";"Earnings",#N/A,FALSE,"Earnings";"CF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_4_4">{"Cover",#N/A,FALSE,"Cover";"Summary",#N/A,FALSE,"Summarpage";"Assumptions",#N/A,FALSE,"Assumptions";"Earnings",#N/A,FALSE,"Earnings";"CF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_4_5">{"Cover",#N/A,FALSE,"Cover";"Summary",#N/A,FALSE,"Summarpage";"Assumptions",#N/A,FALSE,"Assumptions";"Earnings",#N/A,FALSE,"Earnings";"CF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_5">{"Cover",#N/A,FALSE,"Cover";"Summary",#N/A,FALSE,"Summarpage";"Assumptions",#N/A,FALSE,"Assumptions";"Earnings",#N/A,FALSE,"Earnings";"CF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_5_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_5_2">{"Cover",#N/A,FALSE,"Cover";"Summary",#N/A,FALSE,"Summarpage";"Assumptions",#N/A,FALSE,"Assumptions";"Earnings",#N/A,FALSE,"Earnings";"CF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_5_3">{"Cover",#N/A,FALSE,"Cover";"Summary",#N/A,FALSE,"Summarpage";"Assumptions",#N/A,FALSE,"Assumptions";"Earnings",#N/A,FALSE,"Earnings";"CF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_5_4">{"Cover",#N/A,FALSE,"Cover";"Summary",#N/A,FALSE,"Summarpage";"Assumptions",#N/A,FALSE,"Assumptions";"Earnings",#N/A,FALSE,"Earnings";"CF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_5_5">{"Cover",#N/A,FALSE,"Cover";"Summary",#N/A,FALSE,"Summarpage";"Assumptions",#N/A,FALSE,"Assumptions";"Earnings",#N/A,FALSE,"Earnings";"CF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2">{"Cover",#N/A,FALSE,"Cover";"Summary",#N/A,FALSE,"Summarpage";"Assumptions",#N/A,FALSE,"Assumptions";"Earnings",#N/A,FALSE,"Earnings";"CF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2_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2_1_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2_1_2">{"Cover",#N/A,FALSE,"Cover";"Summary",#N/A,FALSE,"Summarpage";"Assumptions",#N/A,FALSE,"Assumptions";"Earnings",#N/A,FALSE,"Earnings";"CF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2_1_3">{"Cover",#N/A,FALSE,"Cover";"Summary",#N/A,FALSE,"Summarpage";"Assumptions",#N/A,FALSE,"Assumptions";"Earnings",#N/A,FALSE,"Earnings";"CF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2_1_4">{"Cover",#N/A,FALSE,"Cover";"Summary",#N/A,FALSE,"Summarpage";"Assumptions",#N/A,FALSE,"Assumptions";"Earnings",#N/A,FALSE,"Earnings";"CF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2_1_5">{"Cover",#N/A,FALSE,"Cover";"Summary",#N/A,FALSE,"Summarpage";"Assumptions",#N/A,FALSE,"Assumptions";"Earnings",#N/A,FALSE,"Earnings";"CF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2_2">{"Cover",#N/A,FALSE,"Cover";"Summary",#N/A,FALSE,"Summarpage";"Assumptions",#N/A,FALSE,"Assumptions";"Earnings",#N/A,FALSE,"Earnings";"CF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2_2_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2_2_2">{"Cover",#N/A,FALSE,"Cover";"Summary",#N/A,FALSE,"Summarpage";"Assumptions",#N/A,FALSE,"Assumptions";"Earnings",#N/A,FALSE,"Earnings";"CF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2_2_3">{"Cover",#N/A,FALSE,"Cover";"Summary",#N/A,FALSE,"Summarpage";"Assumptions",#N/A,FALSE,"Assumptions";"Earnings",#N/A,FALSE,"Earnings";"CF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2_2_4">{"Cover",#N/A,FALSE,"Cover";"Summary",#N/A,FALSE,"Summarpage";"Assumptions",#N/A,FALSE,"Assumptions";"Earnings",#N/A,FALSE,"Earnings";"CF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2_2_5">{"Cover",#N/A,FALSE,"Cover";"Summary",#N/A,FALSE,"Summarpage";"Assumptions",#N/A,FALSE,"Assumptions";"Earnings",#N/A,FALSE,"Earnings";"CF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2_3">{"Cover",#N/A,FALSE,"Cover";"Summary",#N/A,FALSE,"Summarpage";"Assumptions",#N/A,FALSE,"Assumptions";"Earnings",#N/A,FALSE,"Earnings";"CF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2_3_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2_3_2">{"Cover",#N/A,FALSE,"Cover";"Summary",#N/A,FALSE,"Summarpage";"Assumptions",#N/A,FALSE,"Assumptions";"Earnings",#N/A,FALSE,"Earnings";"CF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2_3_3">{"Cover",#N/A,FALSE,"Cover";"Summary",#N/A,FALSE,"Summarpage";"Assumptions",#N/A,FALSE,"Assumptions";"Earnings",#N/A,FALSE,"Earnings";"CF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2_3_4">{"Cover",#N/A,FALSE,"Cover";"Summary",#N/A,FALSE,"Summarpage";"Assumptions",#N/A,FALSE,"Assumptions";"Earnings",#N/A,FALSE,"Earnings";"CF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2_3_5">{"Cover",#N/A,FALSE,"Cover";"Summary",#N/A,FALSE,"Summarpage";"Assumptions",#N/A,FALSE,"Assumptions";"Earnings",#N/A,FALSE,"Earnings";"CF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2_4">{"Cover",#N/A,FALSE,"Cover";"Summary",#N/A,FALSE,"Summarpage";"Assumptions",#N/A,FALSE,"Assumptions";"Earnings",#N/A,FALSE,"Earnings";"CF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2_4_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2_4_2">{"Cover",#N/A,FALSE,"Cover";"Summary",#N/A,FALSE,"Summarpage";"Assumptions",#N/A,FALSE,"Assumptions";"Earnings",#N/A,FALSE,"Earnings";"CF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2_4_3">{"Cover",#N/A,FALSE,"Cover";"Summary",#N/A,FALSE,"Summarpage";"Assumptions",#N/A,FALSE,"Assumptions";"Earnings",#N/A,FALSE,"Earnings";"CF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2_4_4">{"Cover",#N/A,FALSE,"Cover";"Summary",#N/A,FALSE,"Summarpage";"Assumptions",#N/A,FALSE,"Assumptions";"Earnings",#N/A,FALSE,"Earnings";"CF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2_4_5">{"Cover",#N/A,FALSE,"Cover";"Summary",#N/A,FALSE,"Summarpage";"Assumptions",#N/A,FALSE,"Assumptions";"Earnings",#N/A,FALSE,"Earnings";"CF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2_5">{"Cover",#N/A,FALSE,"Cover";"Summary",#N/A,FALSE,"Summarpage";"Assumptions",#N/A,FALSE,"Assumptions";"Earnings",#N/A,FALSE,"Earnings";"CF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2_5_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2_5_2">{"Cover",#N/A,FALSE,"Cover";"Summary",#N/A,FALSE,"Summarpage";"Assumptions",#N/A,FALSE,"Assumptions";"Earnings",#N/A,FALSE,"Earnings";"CF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2_5_3">{"Cover",#N/A,FALSE,"Cover";"Summary",#N/A,FALSE,"Summarpage";"Assumptions",#N/A,FALSE,"Assumptions";"Earnings",#N/A,FALSE,"Earnings";"CF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2_5_4">{"Cover",#N/A,FALSE,"Cover";"Summary",#N/A,FALSE,"Summarpage";"Assumptions",#N/A,FALSE,"Assumptions";"Earnings",#N/A,FALSE,"Earnings";"CF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2_5_5">{"Cover",#N/A,FALSE,"Cover";"Summary",#N/A,FALSE,"Summarpage";"Assumptions",#N/A,FALSE,"Assumptions";"Earnings",#N/A,FALSE,"Earnings";"CF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_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_1_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_1_2">{"Cover",#N/A,FALSE,"Cover";"Summary",#N/A,FALSE,"Summarpage";"Assumptions",#N/A,FALSE,"Assumptions";"Earnings",#N/A,FALSE,"Earnings";"CF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_1_3">{"Cover",#N/A,FALSE,"Cover";"Summary",#N/A,FALSE,"Summarpage";"Assumptions",#N/A,FALSE,"Assumptions";"Earnings",#N/A,FALSE,"Earnings";"CF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_1_4">{"Cover",#N/A,FALSE,"Cover";"Summary",#N/A,FALSE,"Summarpage";"Assumptions",#N/A,FALSE,"Assumptions";"Earnings",#N/A,FALSE,"Earnings";"CF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_1_5">{"Cover",#N/A,FALSE,"Cover";"Summary",#N/A,FALSE,"Summarpage";"Assumptions",#N/A,FALSE,"Assumptions";"Earnings",#N/A,FALSE,"Earnings";"CF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_2">{"Cover",#N/A,FALSE,"Cover";"Summary",#N/A,FALSE,"Summarpage";"Assumptions",#N/A,FALSE,"Assumptions";"Earnings",#N/A,FALSE,"Earnings";"CF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_2_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_2_2">{"Cover",#N/A,FALSE,"Cover";"Summary",#N/A,FALSE,"Summarpage";"Assumptions",#N/A,FALSE,"Assumptions";"Earnings",#N/A,FALSE,"Earnings";"CF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_2_3">{"Cover",#N/A,FALSE,"Cover";"Summary",#N/A,FALSE,"Summarpage";"Assumptions",#N/A,FALSE,"Assumptions";"Earnings",#N/A,FALSE,"Earnings";"CF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_2_4">{"Cover",#N/A,FALSE,"Cover";"Summary",#N/A,FALSE,"Summarpage";"Assumptions",#N/A,FALSE,"Assumptions";"Earnings",#N/A,FALSE,"Earnings";"CF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_2_5">{"Cover",#N/A,FALSE,"Cover";"Summary",#N/A,FALSE,"Summarpage";"Assumptions",#N/A,FALSE,"Assumptions";"Earnings",#N/A,FALSE,"Earnings";"CF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_3">{"Cover",#N/A,FALSE,"Cover";"Summary",#N/A,FALSE,"Summarpage";"Assumptions",#N/A,FALSE,"Assumptions";"Earnings",#N/A,FALSE,"Earnings";"CF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_3_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_3_2">{"Cover",#N/A,FALSE,"Cover";"Summary",#N/A,FALSE,"Summarpage";"Assumptions",#N/A,FALSE,"Assumptions";"Earnings",#N/A,FALSE,"Earnings";"CF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_3_3">{"Cover",#N/A,FALSE,"Cover";"Summary",#N/A,FALSE,"Summarpage";"Assumptions",#N/A,FALSE,"Assumptions";"Earnings",#N/A,FALSE,"Earnings";"CF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_3_4">{"Cover",#N/A,FALSE,"Cover";"Summary",#N/A,FALSE,"Summarpage";"Assumptions",#N/A,FALSE,"Assumptions";"Earnings",#N/A,FALSE,"Earnings";"CF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_3_5">{"Cover",#N/A,FALSE,"Cover";"Summary",#N/A,FALSE,"Summarpage";"Assumptions",#N/A,FALSE,"Assumptions";"Earnings",#N/A,FALSE,"Earnings";"CF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_4">{"Cover",#N/A,FALSE,"Cover";"Summary",#N/A,FALSE,"Summarpage";"Assumptions",#N/A,FALSE,"Assumptions";"Earnings",#N/A,FALSE,"Earnings";"CF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_4_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_4_2">{"Cover",#N/A,FALSE,"Cover";"Summary",#N/A,FALSE,"Summarpage";"Assumptions",#N/A,FALSE,"Assumptions";"Earnings",#N/A,FALSE,"Earnings";"CF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_4_3">{"Cover",#N/A,FALSE,"Cover";"Summary",#N/A,FALSE,"Summarpage";"Assumptions",#N/A,FALSE,"Assumptions";"Earnings",#N/A,FALSE,"Earnings";"CF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_4_4">{"Cover",#N/A,FALSE,"Cover";"Summary",#N/A,FALSE,"Summarpage";"Assumptions",#N/A,FALSE,"Assumptions";"Earnings",#N/A,FALSE,"Earnings";"CF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_4_5">{"Cover",#N/A,FALSE,"Cover";"Summary",#N/A,FALSE,"Summarpage";"Assumptions",#N/A,FALSE,"Assumptions";"Earnings",#N/A,FALSE,"Earnings";"CF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_5">{"Cover",#N/A,FALSE,"Cover";"Summary",#N/A,FALSE,"Summarpage";"Assumptions",#N/A,FALSE,"Assumptions";"Earnings",#N/A,FALSE,"Earnings";"CF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_5_1">{"Cover",#N/A,FALSE,"Cover";"Summary",#N/A,FALSE,"Summarpage";"Assumptions",#N/A,FALSE,"Assumptions";"Earnings",#N/A,FALSE,"Earnings";"CF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_5_2">{"Cover",#N/A,FALSE,"Cover";"Summary",#N/A,FALSE,"Summarpage";"Assumptions",#N/A,FALSE,"Assumptions";"Earnings",#N/A,FALSE,"Earnings";"CF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_5_3">{"Cover",#N/A,FALSE,"Cover";"Summary",#N/A,FALSE,"Summarpage";"Assumptions",#N/A,FALSE,"Assumptions";"Earnings",#N/A,FALSE,"Earnings";"CF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_5_4">{"Cover",#N/A,FALSE,"Cover";"Summary",#N/A,FALSE,"Summarpage";"Assumptions",#N/A,FALSE,"Assumptions";"Earnings",#N/A,FALSE,"Earnings";"CF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3_5_5">{"Cover",#N/A,FALSE,"Cover";"Summary",#N/A,FALSE,"Summarpage";"Assumptions",#N/A,FALSE,"Assumptions";"Earnings",#N/A,FALSE,"Earnings";"CF Oper.",#N/A,FALSE,"Earnings";"Balance Sheet",#N/A,FALSE,"balance";"Cash Flow",#N/A,FALSE,"cash flow";"Paper Production",#N/A,FALSE,"Paper";"Paper Earnings",#N/A,FALSE,"Paper";"Wood Production",#N/A,FALSE,"Wood Products";"Wood Earnings",#N/A,FALSE,"Wood Products";"Pulp Production",#N/A,FALSE,"Pulp";"Pulp Earnings",#N/A,FALSE,"Pulp"}</definedName>
    <definedName name="wrn.CompleteReport.">#REF!</definedName>
    <definedName name="wrn.Component._.Analy.">{#N/A,#N/A,FALSE,"Results";#N/A,#N/A,FALSE,"Input Data";#N/A,#N/A,FALSE,"Generation Calculation";#N/A,#N/A,FALSE,"Unit Heat Rate Calculation";#N/A,#N/A,FALSE,"BEFF.XLS";#N/A,#N/A,FALSE,"TURBEFF.XLS";#N/A,#N/A,FALSE,"Final FWH Extraction Flow";#N/A,#N/A,FALSE,"Condenser Performance";#N/A,#N/A,FALSE,"Stage Pressure Correction"}</definedName>
    <definedName name="wrn.comps.">{"comps",#N/A,FALSE,"comps";"notes",#N/A,FALSE,"comps"}</definedName>
    <definedName name="wrn.Comps._.only.">#REF!</definedName>
    <definedName name="wrn.Comps1_Printing.">#REF!</definedName>
    <definedName name="wrn.Comps2_Printing.">#REF!</definedName>
    <definedName name="wrn.CompsPrint.">{#N/A,#N/A,TRUE,"MktStats";#N/A,#N/A,TRUE,"BStats";#N/A,#N/A,TRUE,"BalSheet";#N/A,#N/A,TRUE,"BalSheet2"}</definedName>
    <definedName name="wrn.comsat_compco.">{"page1",#N/A,FALSE,"comsat";"page2",#N/A,FALSE,"comsat";"summary",#N/A,FALSE,"comsat"}</definedName>
    <definedName name="wrn.comsat_compco_1">{"page1",#N/A,FALSE,"comsat";"page2",#N/A,FALSE,"comsat";"summary",#N/A,FALSE,"comsat"}</definedName>
    <definedName name="wrn.Con_Fin_Stmts.">#REF!</definedName>
    <definedName name="wrn.Con_Fin_Stmts._1">#REF!</definedName>
    <definedName name="wrn.Con_Fin_Stmts._2">#REF!</definedName>
    <definedName name="wrn.conbbuds.">{"CONBUD",#N/A,FALSE,"Conbud";"conbud96",#N/A,FALSE,"Conbud";"qtrly",#N/A,FALSE,"Conbud"}</definedName>
    <definedName name="wrn.Condenser._.Summary.">{#N/A,#N/A,FALSE,"SUMMARY";#N/A,#N/A,FALSE,"INPUTDATA";#N/A,#N/A,FALSE,"Condenser Performance"}</definedName>
    <definedName name="wrn.Cons._.Bal._.Sheet.">#REF!</definedName>
    <definedName name="wrn.Cons._.Bal._.Sheet._1">#REF!</definedName>
    <definedName name="wrn.Cons._.EBT.">{"EBT 1 Yr Cons",#N/A,FALSE,"EBT 1 yr"}</definedName>
    <definedName name="wrn.Cons._.Rev._.1._.Yr.">{"REV 1 Yr Cons",#N/A,FALSE,"Rev 1 yr"}</definedName>
    <definedName name="wrn.CONSELL.">#REF!</definedName>
    <definedName name="wrn.Consens._.Q.">{#N/A,#N/A,FALSE,"Consensus Q";"v_QEST",#N/A,FALSE,"Consensus Q";"v_QEST94",#N/A,FALSE,"Consensus Q"}</definedName>
    <definedName name="wrn.Consol.">{#N/A,#N/A,FALSE,"COVER";#N/A,#N/A,FALSE,"Key Fin'l Performance";#N/A,#N/A,FALSE,"Q2 Target P &amp; L";#N/A,#N/A,FALSE,"Comp. Margin $";#N/A,#N/A,FALSE,"Standard Margin";#N/A,#N/A,FALSE,"Bus Sector";#N/A,#N/A,FALSE,"EBG &amp; GAAP Recon";#N/A,#N/A,FALSE,"EBG P&amp;L Act vs Plan";#N/A,#N/A,FALSE,"EBG P&amp;L Fcst";#N/A,#N/A,FALSE,"EBG P&amp;L Trend";#N/A,#N/A,FALSE,"Key Metrics";#N/A,#N/A,FALSE,"Cum Net Income Chart";#N/A,#N/A,FALSE,"Rev &amp; Mrgn Trend";#N/A,#N/A,FALSE,"Trended Op Ex";#N/A,#N/A,FALSE,"Consol BS";#N/A,#N/A,FALSE,"Consol BS vs Plan";#N/A,#N/A,FALSE,"Consol CF vs Plan";#N/A,#N/A,FALSE,"Asset &amp; Eq Measures";#N/A,#N/A,FALSE,"CCC _PHIL";#N/A,#N/A,FALSE,"Rev &amp; Booking Trend";#N/A,#N/A,FALSE,"Comp Rev Trend VM";#N/A,#N/A,FALSE,"Comp Bookings Trend VM";#N/A,#N/A,FALSE,"Top Customers";#N/A,#N/A,FALSE,"Backlog - Consolidated";#N/A,#N/A,FALSE,"Design Win Summary - Consol";#N/A,#N/A,FALSE,"Headcount Summary";#N/A,#N/A,FALSE,"Std Rpt Pkg Table Contents";#N/A,#N/A,FALSE,"Competitive data";#N/A,#N/A,FALSE,"Glossary"}</definedName>
    <definedName name="wrn.Consol._.adjusts.">{"adjPL1",#N/A,FALSE,"adj";"adjPL2",#N/A,FALSE,"adj";"adjPL2a",#N/A,FALSE,"adj";"adjPL2b",#N/A,FALSE,"adj";"adjPL3",#N/A,FALSE,"adj";"adjPL4",#N/A,FALSE,"adj";"adjPL5",#N/A,FALSE,"adj";"adjBS2",#N/A,FALSE,"adj";"adjBS3",#N/A,FALSE,"adj";"adjCF1",#N/A,FALSE,"adj";"adjCF4",#N/A,FALSE,"adj"}</definedName>
    <definedName name="wrn.Consol._.FS.">{#N/A,#N/A,FALSE,"BalSheet 0899";#N/A,#N/A,FALSE,"ytdpl899";#N/A,#N/A,FALSE,"Aug PL";#N/A,#N/A,FALSE,"Minority Int";#N/A,#N/A,FALSE,"Equity Roll Forward";#N/A,#N/A,FALSE,"Book Equity Test"}</definedName>
    <definedName name="wrn.ConsolGrossGrp.">{"Conol gross povision grouped",#N/A,FALSE,"Consol Gross";"Consol Gross Grouped",#N/A,FALSE,"Consol Gross"}</definedName>
    <definedName name="wrn.CONSOLIDACIÓN.">#REF!</definedName>
    <definedName name="wrn.Consolidado.">{#N/A,#N/A,FALSE,"COVER";#N/A,#N/A,FALSE,"Index";#N/A,#N/A,FALSE,"Non-Earning";#N/A,#N/A,FALSE,"Non-Earning_Recovery"}</definedName>
    <definedName name="wrn.Consolidated.">{#N/A,#N/A,FALSE,"Cover";#N/A,#N/A,FALSE,"Key Indicator";#N/A,#N/A,FALSE,"Key Metrics";#N/A,#N/A,FALSE,"Sectors";#N/A,#N/A,FALSE,"Geo &amp; ASIC";#N/A,#N/A,FALSE,"P&amp;L Comp";#N/A,#N/A,FALSE,"Rev by Grp &amp; VM";#N/A,#N/A,FALSE,"Group Rev Trend";#N/A,#N/A,FALSE,"Margin";#N/A,#N/A,FALSE,"Balance Sheet";#N/A,#N/A,FALSE,"Cash Flow";#N/A,#N/A,FALSE,"GAAP P&amp;L";#N/A,#N/A,FALSE,"P&amp;L Trend";#N/A,#N/A,FALSE,"P&amp;L-ASIC";#N/A,#N/A,FALSE,"P&amp;L-ASSP";#N/A,#N/A,FALSE,"Mfg Recon";#N/A,#N/A,FALSE,"EPS";#N/A,#N/A,FALSE,"Rev Mrgn";#N/A,#N/A,FALSE,"Op Exp";#N/A,#N/A,FALSE,"CCC";#N/A,#N/A,FALSE,"Asset &amp; Equity";#N/A,#N/A,FALSE,"Rev Bkg Bklg";#N/A,#N/A,FALSE,"Bkg Trend";#N/A,#N/A,FALSE,"Booking Linearity";#N/A,#N/A,FALSE,"Top 10";#N/A,#N/A,FALSE,"Design Win";#N/A,#N/A,FALSE,"Headcount"}</definedName>
    <definedName name="wrn.Consolidated._.Financial._.Statements.">{#N/A,#N/A,FALSE,"BALSHT";#N/A,#N/A,FALSE,"CONSMTD";#N/A,#N/A,FALSE,"CONSQTD"}</definedName>
    <definedName name="wrn.Consolidated._.Monthly.">#REF!</definedName>
    <definedName name="wrn.Consolidated._.Only.">{#N/A,#N/A,TRUE,"summary";#N/A,#N/A,TRUE,"model"}</definedName>
    <definedName name="wrn.Consolidated._.Quarterly.">#REF!</definedName>
    <definedName name="wrn.Consolidated._.Schedules.">{"Title",#N/A,FALSE,"Title";"PL.1",#N/A,FALSE,"con";"PL.2a",#N/A,FALSE,"con";"PL.2",#N/A,FALSE,"con";"PL.2b",#N/A,FALSE,"con";"PL.2c",#N/A,FALSE,"con";"PL.2d",#N/A,FALSE,"con";"PL.3",#N/A,FALSE,"con";"PL.4",#N/A,FALSE,"con";"PL.5",#N/A,FALSE,"con";"PL.1.mth",#N/A,FALSE,"con";"PL.2a.mth",#N/A,FALSE,"con";"PL.2.mth",#N/A,FALSE,"con";"PL.2b.mth",#N/A,FALSE,"con";"PL.2c.mth",#N/A,FALSE,"con";"PL.2d.mth",#N/A,FALSE,"con";"PL.3.mth",#N/A,FALSE,"con";"PL.4.mth",#N/A,FALSE,"con";"PL.5.mth",#N/A,FALSE,"con";"PL.1.cum",#N/A,FALSE,"con";"PL.2a.cum",#N/A,FALSE,"con";"PL.2.cum",#N/A,FALSE,"con";"PL.2b.cum",#N/A,FALSE,"con";"PL.2c.cum",#N/A,FALSE,"con";"PL.2d.cum",#N/A,FALSE,"con";"PL.3.cum",#N/A,FALSE,"con";"PL.4.cum",#N/A,FALSE,"con";"PL.5.cum",#N/A,FALSE,"con";"BS.1",#N/A,FALSE,"con";"BS.2",#N/A,FALSE,"con";"BS.3",#N/A,FALSE,"con";"CF.1",#N/A,FALSE,"con";"CF.2",#N/A,FALSE,"con"}</definedName>
    <definedName name="wrn.Consolidated._.Set.">#REF!</definedName>
    <definedName name="wrn.Consolidated._.Statements.">{"view1",#N/A,FALSE,"EARN (US$)";"view1",#N/A,FALSE,"DASTBS (US$)";"view1",#N/A,FALSE,"DASTCF (US$)"}</definedName>
    <definedName name="wrn.consolidated._1">{"income",#N/A,FALSE,"CONSOLIDATED";"value",#N/A,FALSE,"CONSOLIDATED"}</definedName>
    <definedName name="wrn.consolidated._1_1">{"income",#N/A,FALSE,"CONSOLIDATED";"value",#N/A,FALSE,"CONSOLIDATED"}</definedName>
    <definedName name="wrn.consolidated._1_2">{"income",#N/A,FALSE,"CONSOLIDATED";"value",#N/A,FALSE,"CONSOLIDATED"}</definedName>
    <definedName name="wrn.consolidated._1_3">{"income",#N/A,FALSE,"CONSOLIDATED";"value",#N/A,FALSE,"CONSOLIDATED"}</definedName>
    <definedName name="wrn.consolidated._1_4">{"income",#N/A,FALSE,"CONSOLIDATED";"value",#N/A,FALSE,"CONSOLIDATED"}</definedName>
    <definedName name="wrn.consolidated._1_5">{"income",#N/A,FALSE,"CONSOLIDATED";"value",#N/A,FALSE,"CONSOLIDATED"}</definedName>
    <definedName name="wrn.consolidated._2">{"income",#N/A,FALSE,"CONSOLIDATED";"value",#N/A,FALSE,"CONSOLIDATED"}</definedName>
    <definedName name="wrn.consolidated._2_1">{"income",#N/A,FALSE,"CONSOLIDATED";"value",#N/A,FALSE,"CONSOLIDATED"}</definedName>
    <definedName name="wrn.consolidated._2_2">{"income",#N/A,FALSE,"CONSOLIDATED";"value",#N/A,FALSE,"CONSOLIDATED"}</definedName>
    <definedName name="wrn.consolidated._2_3">{"income",#N/A,FALSE,"CONSOLIDATED";"value",#N/A,FALSE,"CONSOLIDATED"}</definedName>
    <definedName name="wrn.consolidated._2_4">{"income",#N/A,FALSE,"CONSOLIDATED";"value",#N/A,FALSE,"CONSOLIDATED"}</definedName>
    <definedName name="wrn.consolidated._2_5">{"income",#N/A,FALSE,"CONSOLIDATED";"value",#N/A,FALSE,"CONSOLIDATED"}</definedName>
    <definedName name="wrn.consolidated._3">{"income",#N/A,FALSE,"CONSOLIDATED";"value",#N/A,FALSE,"CONSOLIDATED"}</definedName>
    <definedName name="wrn.consolidated._3_1">{"income",#N/A,FALSE,"CONSOLIDATED";"value",#N/A,FALSE,"CONSOLIDATED"}</definedName>
    <definedName name="wrn.consolidated._3_2">{"income",#N/A,FALSE,"CONSOLIDATED";"value",#N/A,FALSE,"CONSOLIDATED"}</definedName>
    <definedName name="wrn.consolidated._3_3">{"income",#N/A,FALSE,"CONSOLIDATED";"value",#N/A,FALSE,"CONSOLIDATED"}</definedName>
    <definedName name="wrn.consolidated._3_4">{"income",#N/A,FALSE,"CONSOLIDATED";"value",#N/A,FALSE,"CONSOLIDATED"}</definedName>
    <definedName name="wrn.consolidated._3_5">{"income",#N/A,FALSE,"CONSOLIDATED";"value",#N/A,FALSE,"CONSOLIDATED"}</definedName>
    <definedName name="wrn.consolidated._4">{"income",#N/A,FALSE,"CONSOLIDATED";"value",#N/A,FALSE,"CONSOLIDATED"}</definedName>
    <definedName name="wrn.consolidated._4_1">{"income",#N/A,FALSE,"CONSOLIDATED";"value",#N/A,FALSE,"CONSOLIDATED"}</definedName>
    <definedName name="wrn.consolidated._4_2">{"income",#N/A,FALSE,"CONSOLIDATED";"value",#N/A,FALSE,"CONSOLIDATED"}</definedName>
    <definedName name="wrn.consolidated._4_3">{"income",#N/A,FALSE,"CONSOLIDATED";"value",#N/A,FALSE,"CONSOLIDATED"}</definedName>
    <definedName name="wrn.consolidated._4_4">{"income",#N/A,FALSE,"CONSOLIDATED";"value",#N/A,FALSE,"CONSOLIDATED"}</definedName>
    <definedName name="wrn.consolidated._4_5">{"income",#N/A,FALSE,"CONSOLIDATED";"value",#N/A,FALSE,"CONSOLIDATED"}</definedName>
    <definedName name="wrn.consolidated._5">{"income",#N/A,FALSE,"CONSOLIDATED";"value",#N/A,FALSE,"CONSOLIDATED"}</definedName>
    <definedName name="wrn.consolidated._5_1">{"income",#N/A,FALSE,"CONSOLIDATED";"value",#N/A,FALSE,"CONSOLIDATED"}</definedName>
    <definedName name="wrn.consolidated._5_2">{"income",#N/A,FALSE,"CONSOLIDATED";"value",#N/A,FALSE,"CONSOLIDATED"}</definedName>
    <definedName name="wrn.consolidated._5_3">{"income",#N/A,FALSE,"CONSOLIDATED";"value",#N/A,FALSE,"CONSOLIDATED"}</definedName>
    <definedName name="wrn.consolidated._5_4">{"income",#N/A,FALSE,"CONSOLIDATED";"value",#N/A,FALSE,"CONSOLIDATED"}</definedName>
    <definedName name="wrn.consolidated._5_5">{"income",#N/A,FALSE,"CONSOLIDATED";"value",#N/A,FALSE,"CONSOLIDATED"}</definedName>
    <definedName name="wrn.Consolidating.">{#N/A,#N/A,FALSE,"Ting IS";"page 1",#N/A,FALSE,"Ting BS";"page 2",#N/A,FALSE,"Ting BS"}</definedName>
    <definedName name="wrn.CONSOLIDATION.">#REF!</definedName>
    <definedName name="wrn.Consolidation._.Adjustments.">{"xPL.1",#N/A,FALSE,"adj";"xPL.2a",#N/A,FALSE,"adj";"xPL.2",#N/A,FALSE,"adj";"xPL.3",#N/A,FALSE,"adj";"xPL.4",#N/A,FALSE,"adj";"xPL.1.mth",#N/A,FALSE,"adj";"xPL.5",#N/A,FALSE,"adj";"xBS.1",#N/A,FALSE,"adj";"xBS.2",#N/A,FALSE,"adj";"xBS.3",#N/A,FALSE,"adj";"xCF.1",#N/A,FALSE,"adj";"xCF.2",#N/A,FALSE,"adj";"xPL.2a.mth",#N/A,FALSE,"adj";"xPL.2.mth",#N/A,FALSE,"adj";"xPL.2b.mth",#N/A,FALSE,"adj";"xPL.3.mth",#N/A,FALSE,"adj";"xPL.4.mth",#N/A,FALSE,"adj";"xPL.2.cum",#N/A,FALSE,"adj";"xPL.5.mth",#N/A,FALSE,"adj";"xPL.1.cum",#N/A,FALSE,"adj";"xPL.2.cum",#N/A,FALSE,"adj";"xPL.2a.cum",#N/A,FALSE,"adj";"xPL.2b.cum",#N/A,FALSE,"adj";"xPL.3.cum",#N/A,FALSE,"adj";"xPL.4.cum",#N/A,FALSE,"adj";"xPL.5.cum",#N/A,FALSE,"adj"}</definedName>
    <definedName name="wrn.Consumer._.Medicines.">{#N/A,#N/A,FALSE,"OTC";#N/A,#N/A,FALSE,"Ther";#N/A,#N/A,FALSE,"Temp";#N/A,#N/A,FALSE,"Exce";#N/A,#N/A,FALSE,"Buff";#N/A,#N/A,FALSE,"Picot";#N/A,#N/A,FALSE,"Luftal";#N/A,#N/A,FALSE,"Comt"}</definedName>
    <definedName name="wrn.Consumer._.Medicines._1">#REF!</definedName>
    <definedName name="wrn.Consumer._.Medicines._2">{#N/A,#N/A,FALSE,"OTC";#N/A,#N/A,FALSE,"Ther";#N/A,#N/A,FALSE,"Temp";#N/A,#N/A,FALSE,"Exce";#N/A,#N/A,FALSE,"Buff";#N/A,#N/A,FALSE,"Picot";#N/A,#N/A,FALSE,"Luftal";#N/A,#N/A,FALSE,"Comt"}</definedName>
    <definedName name="wrn.Consumer._.Medicines._3">{#N/A,#N/A,FALSE,"OTC";#N/A,#N/A,FALSE,"Ther";#N/A,#N/A,FALSE,"Temp";#N/A,#N/A,FALSE,"Exce";#N/A,#N/A,FALSE,"Buff";#N/A,#N/A,FALSE,"Picot";#N/A,#N/A,FALSE,"Luftal";#N/A,#N/A,FALSE,"Comt"}</definedName>
    <definedName name="wrn.Consumer._.Medicines._4">{#N/A,#N/A,FALSE,"OTC";#N/A,#N/A,FALSE,"Ther";#N/A,#N/A,FALSE,"Temp";#N/A,#N/A,FALSE,"Exce";#N/A,#N/A,FALSE,"Buff";#N/A,#N/A,FALSE,"Picot";#N/A,#N/A,FALSE,"Luftal";#N/A,#N/A,FALSE,"Comt"}</definedName>
    <definedName name="wrn.Continous._.Page._.Numbers._.DCF.">#REF!</definedName>
    <definedName name="wrn.CONTRACT._.WIP._.1997.">{#N/A,#N/A,FALSE,"A"}</definedName>
    <definedName name="wrn.contribution.">{#N/A,#N/A,FALSE,"Contribution Analysis"}</definedName>
    <definedName name="wrn.contribution._1">{#N/A,#N/A,FALSE,"Contribution Analysis"}</definedName>
    <definedName name="wrn.contribution._1_1">{#N/A,#N/A,FALSE,"Contribution Analysis"}</definedName>
    <definedName name="wrn.contribution._1_2">{#N/A,#N/A,FALSE,"Contribution Analysis"}</definedName>
    <definedName name="wrn.contribution._1_3">{#N/A,#N/A,FALSE,"Contribution Analysis"}</definedName>
    <definedName name="wrn.contribution._1_4">{#N/A,#N/A,FALSE,"Contribution Analysis"}</definedName>
    <definedName name="wrn.contribution._1_5">{#N/A,#N/A,FALSE,"Contribution Analysis"}</definedName>
    <definedName name="wrn.contribution._2">{#N/A,#N/A,FALSE,"Contribution Analysis"}</definedName>
    <definedName name="wrn.contribution._2_1">{#N/A,#N/A,FALSE,"Contribution Analysis"}</definedName>
    <definedName name="wrn.contribution._2_2">{#N/A,#N/A,FALSE,"Contribution Analysis"}</definedName>
    <definedName name="wrn.contribution._2_3">{#N/A,#N/A,FALSE,"Contribution Analysis"}</definedName>
    <definedName name="wrn.contribution._2_4">{#N/A,#N/A,FALSE,"Contribution Analysis"}</definedName>
    <definedName name="wrn.contribution._2_5">{#N/A,#N/A,FALSE,"Contribution Analysis"}</definedName>
    <definedName name="wrn.contribution._3">{#N/A,#N/A,FALSE,"Contribution Analysis"}</definedName>
    <definedName name="wrn.contribution._3_1">{#N/A,#N/A,FALSE,"Contribution Analysis"}</definedName>
    <definedName name="wrn.contribution._3_2">{#N/A,#N/A,FALSE,"Contribution Analysis"}</definedName>
    <definedName name="wrn.contribution._3_3">{#N/A,#N/A,FALSE,"Contribution Analysis"}</definedName>
    <definedName name="wrn.contribution._3_4">{#N/A,#N/A,FALSE,"Contribution Analysis"}</definedName>
    <definedName name="wrn.contribution._3_5">{#N/A,#N/A,FALSE,"Contribution Analysis"}</definedName>
    <definedName name="wrn.contribution._4">{#N/A,#N/A,FALSE,"Contribution Analysis"}</definedName>
    <definedName name="wrn.contribution._4_1">{#N/A,#N/A,FALSE,"Contribution Analysis"}</definedName>
    <definedName name="wrn.contribution._4_2">{#N/A,#N/A,FALSE,"Contribution Analysis"}</definedName>
    <definedName name="wrn.contribution._4_3">{#N/A,#N/A,FALSE,"Contribution Analysis"}</definedName>
    <definedName name="wrn.contribution._4_4">{#N/A,#N/A,FALSE,"Contribution Analysis"}</definedName>
    <definedName name="wrn.contribution._4_5">{#N/A,#N/A,FALSE,"Contribution Analysis"}</definedName>
    <definedName name="wrn.contribution._5">{#N/A,#N/A,FALSE,"Contribution Analysis"}</definedName>
    <definedName name="wrn.contribution._5_1">{#N/A,#N/A,FALSE,"Contribution Analysis"}</definedName>
    <definedName name="wrn.contribution._5_2">{#N/A,#N/A,FALSE,"Contribution Analysis"}</definedName>
    <definedName name="wrn.contribution._5_3">{#N/A,#N/A,FALSE,"Contribution Analysis"}</definedName>
    <definedName name="wrn.contribution._5_4">{#N/A,#N/A,FALSE,"Contribution Analysis"}</definedName>
    <definedName name="wrn.contribution._5_5">{#N/A,#N/A,FALSE,"Contribution Analysis"}</definedName>
    <definedName name="wrn.contribution.1">{#N/A,#N/A,FALSE,"Contribution Analysis"}</definedName>
    <definedName name="wrn.contribution1">{#N/A,#N/A,FALSE,"Contribution Analysis"}</definedName>
    <definedName name="wrn.contribution2.">{#N/A,#N/A,FALSE,"Contribution Analysis"}</definedName>
    <definedName name="wrn.contributory._.asset._.charges.">{"contributory1",#N/A,FALSE,"Contributory Assets Detail";"contributory2",#N/A,FALSE,"Contributory Assets Detail"}</definedName>
    <definedName name="wrn.contributory._.asset._.charges._1">#REF!</definedName>
    <definedName name="wrn.Control._.Sheet.">{#N/A,#N/A,FALSE,"CONTROL"}</definedName>
    <definedName name="wrn.Conv._.Bar._.Chart.">{"861/1209 Conv Bar Chart",#N/A,FALSE,"Charts";"861 Conv Bar Chart",#N/A,FALSE,"Charts";"1209 Conv Bar Chart",#N/A,FALSE,"Charts"}</definedName>
    <definedName name="wrn.CoOp._.Comparison.">{#N/A,#N/A,FALSE,"Co-Op Summary";#N/A,#N/A,FALSE,"PGrade-00PJ1-$1";#N/A,#N/A,FALSE,"Alliance-00PJ1-$1";#N/A,#N/A,FALSE,"PGrade-00PJ1-$2.15";#N/A,#N/A,FALSE,"Alliance-00PJ1-$2.15";#N/A,#N/A,FALSE,"PGrade-00PJ1-$3";#N/A,#N/A,FALSE,"Alliance-00PJ1-$3";#N/A,#N/A,FALSE,"PGrade-00PJ1-$4";#N/A,#N/A,FALSE,"Alliance-00PJ1-$4"}</definedName>
    <definedName name="wrn.cooper.">{#N/A,#N/A,TRUE,"Pro Forma";#N/A,#N/A,TRUE,"PF_Bal";#N/A,#N/A,TRUE,"PF_INC";#N/A,#N/A,TRUE,"CBE";#N/A,#N/A,TRUE,"SWK"}</definedName>
    <definedName name="wrn.Coprorate._.Package.">{#N/A,#N/A,FALSE,"Cover";#N/A,#N/A,FALSE,"Index";#N/A,#N/A,FALSE,"A.1 New Department Initiatives";#N/A,#N/A,FALSE,"A.2 Summary Budget - Initiative";#N/A,#N/A,FALSE,"A.3 Monthly Departmental Budget";#N/A,#N/A,FALSE,"A.4 Special Projects";#N/A,#N/A,FALSE,"A.5 Consulting Expenses";#N/A,#N/A,FALSE,"A.6 Professional Fees";#N/A,#N/A,FALSE,"A.7 Capital Expenditures";#N/A,#N/A,FALSE,"A.8 Department Staffing"}</definedName>
    <definedName name="wrn.CORE._.KINETICS.">{"COREKINETICS",#N/A,FALSE,"CORE KINETICS"}</definedName>
    <definedName name="wrn.Corp.">{"by quart",#N/A,FALSE,"Corp IS";"by month",#N/A,FALSE,"Corp IS";"page 1",#N/A,FALSE,"Corp BS";"page 2",#N/A,FALSE,"Corp BS";"by quart",#N/A,FALSE,"Opco CF";"by month",#N/A,FALSE,"Opco CF"}</definedName>
    <definedName name="wrn.Corp._.Exp._.and._.Variances.">{"Corp Exp",#N/A,FALSE,"CORP - TOTALS";"Variances",#N/A,FALSE,"CORP - TOTALS"}</definedName>
    <definedName name="wrn.Corp._.Exp._.Only.">{"Corp Exp",#N/A,FALSE,"CORP - TOTALS"}</definedName>
    <definedName name="wrn.Corporate.">#REF!</definedName>
    <definedName name="wrn.CORR.">{"INCSTMT1",#N/A,FALSE,"COR";"INCSTMT2",#N/A,FALSE,"COR"}</definedName>
    <definedName name="wrn.COS.">{"PAGE 1",#N/A,FALSE,"COS";"PAGE 2",#N/A,FALSE,"COS";"PAGE 3",#N/A,FALSE,"COS"}</definedName>
    <definedName name="wrn.COS._.EX._.GEISMAR.">{"PAGE 1",#N/A,FALSE,"COS Excluding Geismar";"PAGE 2",#N/A,FALSE,"COS Excluding Geismar";"PAGE 3",#N/A,FALSE,"COS Excluding Geismar"}</definedName>
    <definedName name="wrn.COSA._.FS._.국문.">{#N/A,#N/A,FALSE,"BS";#N/A,#N/A,FALSE,"PL";#N/A,#N/A,FALSE,"처분";#N/A,#N/A,FALSE,"현금";#N/A,#N/A,FALSE,"매출";#N/A,#N/A,FALSE,"원가";#N/A,#N/A,FALSE,"경영"}</definedName>
    <definedName name="wrn.Cosmos._.Report.">{#N/A,#N/A,FALSE,"Cosmos Report"}</definedName>
    <definedName name="wrn.COST.">{#N/A,#N/A,FALSE,"T COST";#N/A,#N/A,FALSE,"COST_FH"}</definedName>
    <definedName name="wrn.COST._.OF._.SALES.">{"COST OF SALES",#N/A,FALSE,"C.O.SALES"}</definedName>
    <definedName name="wrn.COSTAIN.">{"FRONT (COSTAIN)",#N/A,TRUE,"COSTAIN";"P AND L (COSTAIN)",#N/A,TRUE,"COSTAIN";"CASH AND VAL (COSTAIN)",#N/A,TRUE,"COSTAIN";"OPERATIONS (COSTAIN)",#N/A,TRUE,"COSTAIN"}</definedName>
    <definedName name="wrn.cotop.">{"ReportTop",#N/A,FALSE,"report top"}</definedName>
    <definedName name="wrn.cotop._1">#REF!</definedName>
    <definedName name="wrn.cotop2.">{"ReportTop",#N/A,FALSE,"report top"}</definedName>
    <definedName name="wrn.Coûts._.de._.fab.._.horaire.">{#N/A,#N/A,FALSE,"Coût horaire  pro forma (imp)"}</definedName>
    <definedName name="wrn.Coûts._.de._.fabrication.">{#N/A,#N/A,FALSE,"Coût horaire  pro forma"}</definedName>
    <definedName name="wrn.Covenants.">#REF!</definedName>
    <definedName name="wrn.Covenants._1">#REF!</definedName>
    <definedName name="wrn.Covenants._2">#REF!</definedName>
    <definedName name="wrn.Cover.">{"coverall",#N/A,FALSE,"Definitions";"cover1",#N/A,FALSE,"Definitions";"cover2",#N/A,FALSE,"Definitions";"cover3",#N/A,FALSE,"Definitions";"cover4",#N/A,FALSE,"Definitions";"cover5",#N/A,FALSE,"Definitions";"blank",#N/A,FALSE,"Definitions"}</definedName>
    <definedName name="wrn.Cover._1">{"coverall",#N/A,FALSE,"Definitions";"cover1",#N/A,FALSE,"Definitions";"cover2",#N/A,FALSE,"Definitions";"cover3",#N/A,FALSE,"Definitions";"cover4",#N/A,FALSE,"Definitions";"cover5",#N/A,FALSE,"Definitions";"blank",#N/A,FALSE,"Definitions"}</definedName>
    <definedName name="wrn.Cover._1_1">{"coverall",#N/A,FALSE,"Definitions";"cover1",#N/A,FALSE,"Definitions";"cover2",#N/A,FALSE,"Definitions";"cover3",#N/A,FALSE,"Definitions";"cover4",#N/A,FALSE,"Definitions";"cover5",#N/A,FALSE,"Definitions";"blank",#N/A,FALSE,"Definitions"}</definedName>
    <definedName name="wrn.Cover._1_2">{"coverall",#N/A,FALSE,"Definitions";"cover1",#N/A,FALSE,"Definitions";"cover2",#N/A,FALSE,"Definitions";"cover3",#N/A,FALSE,"Definitions";"cover4",#N/A,FALSE,"Definitions";"cover5",#N/A,FALSE,"Definitions";"blank",#N/A,FALSE,"Definitions"}</definedName>
    <definedName name="wrn.Cover._1_3">{"coverall",#N/A,FALSE,"Definitions";"cover1",#N/A,FALSE,"Definitions";"cover2",#N/A,FALSE,"Definitions";"cover3",#N/A,FALSE,"Definitions";"cover4",#N/A,FALSE,"Definitions";"cover5",#N/A,FALSE,"Definitions";"blank",#N/A,FALSE,"Definitions"}</definedName>
    <definedName name="wrn.Cover._1_4">{"coverall",#N/A,FALSE,"Definitions";"cover1",#N/A,FALSE,"Definitions";"cover2",#N/A,FALSE,"Definitions";"cover3",#N/A,FALSE,"Definitions";"cover4",#N/A,FALSE,"Definitions";"cover5",#N/A,FALSE,"Definitions";"blank",#N/A,FALSE,"Definitions"}</definedName>
    <definedName name="wrn.Cover._1_5">{"coverall",#N/A,FALSE,"Definitions";"cover1",#N/A,FALSE,"Definitions";"cover2",#N/A,FALSE,"Definitions";"cover3",#N/A,FALSE,"Definitions";"cover4",#N/A,FALSE,"Definitions";"cover5",#N/A,FALSE,"Definitions";"blank",#N/A,FALSE,"Definitions"}</definedName>
    <definedName name="wrn.Cover._2">{"coverall",#N/A,FALSE,"Definitions";"cover1",#N/A,FALSE,"Definitions";"cover2",#N/A,FALSE,"Definitions";"cover3",#N/A,FALSE,"Definitions";"cover4",#N/A,FALSE,"Definitions";"cover5",#N/A,FALSE,"Definitions";"blank",#N/A,FALSE,"Definitions"}</definedName>
    <definedName name="wrn.Cover._2_1">{"coverall",#N/A,FALSE,"Definitions";"cover1",#N/A,FALSE,"Definitions";"cover2",#N/A,FALSE,"Definitions";"cover3",#N/A,FALSE,"Definitions";"cover4",#N/A,FALSE,"Definitions";"cover5",#N/A,FALSE,"Definitions";"blank",#N/A,FALSE,"Definitions"}</definedName>
    <definedName name="wrn.Cover._2_2">{"coverall",#N/A,FALSE,"Definitions";"cover1",#N/A,FALSE,"Definitions";"cover2",#N/A,FALSE,"Definitions";"cover3",#N/A,FALSE,"Definitions";"cover4",#N/A,FALSE,"Definitions";"cover5",#N/A,FALSE,"Definitions";"blank",#N/A,FALSE,"Definitions"}</definedName>
    <definedName name="wrn.Cover._2_3">{"coverall",#N/A,FALSE,"Definitions";"cover1",#N/A,FALSE,"Definitions";"cover2",#N/A,FALSE,"Definitions";"cover3",#N/A,FALSE,"Definitions";"cover4",#N/A,FALSE,"Definitions";"cover5",#N/A,FALSE,"Definitions";"blank",#N/A,FALSE,"Definitions"}</definedName>
    <definedName name="wrn.Cover._2_4">{"coverall",#N/A,FALSE,"Definitions";"cover1",#N/A,FALSE,"Definitions";"cover2",#N/A,FALSE,"Definitions";"cover3",#N/A,FALSE,"Definitions";"cover4",#N/A,FALSE,"Definitions";"cover5",#N/A,FALSE,"Definitions";"blank",#N/A,FALSE,"Definitions"}</definedName>
    <definedName name="wrn.Cover._2_5">{"coverall",#N/A,FALSE,"Definitions";"cover1",#N/A,FALSE,"Definitions";"cover2",#N/A,FALSE,"Definitions";"cover3",#N/A,FALSE,"Definitions";"cover4",#N/A,FALSE,"Definitions";"cover5",#N/A,FALSE,"Definitions";"blank",#N/A,FALSE,"Definitions"}</definedName>
    <definedName name="wrn.Cover._3">{"coverall",#N/A,FALSE,"Definitions";"cover1",#N/A,FALSE,"Definitions";"cover2",#N/A,FALSE,"Definitions";"cover3",#N/A,FALSE,"Definitions";"cover4",#N/A,FALSE,"Definitions";"cover5",#N/A,FALSE,"Definitions";"blank",#N/A,FALSE,"Definitions"}</definedName>
    <definedName name="wrn.Cover._3_1">{"coverall",#N/A,FALSE,"Definitions";"cover1",#N/A,FALSE,"Definitions";"cover2",#N/A,FALSE,"Definitions";"cover3",#N/A,FALSE,"Definitions";"cover4",#N/A,FALSE,"Definitions";"cover5",#N/A,FALSE,"Definitions";"blank",#N/A,FALSE,"Definitions"}</definedName>
    <definedName name="wrn.Cover._3_2">{"coverall",#N/A,FALSE,"Definitions";"cover1",#N/A,FALSE,"Definitions";"cover2",#N/A,FALSE,"Definitions";"cover3",#N/A,FALSE,"Definitions";"cover4",#N/A,FALSE,"Definitions";"cover5",#N/A,FALSE,"Definitions";"blank",#N/A,FALSE,"Definitions"}</definedName>
    <definedName name="wrn.Cover._3_3">{"coverall",#N/A,FALSE,"Definitions";"cover1",#N/A,FALSE,"Definitions";"cover2",#N/A,FALSE,"Definitions";"cover3",#N/A,FALSE,"Definitions";"cover4",#N/A,FALSE,"Definitions";"cover5",#N/A,FALSE,"Definitions";"blank",#N/A,FALSE,"Definitions"}</definedName>
    <definedName name="wrn.Cover._3_4">{"coverall",#N/A,FALSE,"Definitions";"cover1",#N/A,FALSE,"Definitions";"cover2",#N/A,FALSE,"Definitions";"cover3",#N/A,FALSE,"Definitions";"cover4",#N/A,FALSE,"Definitions";"cover5",#N/A,FALSE,"Definitions";"blank",#N/A,FALSE,"Definitions"}</definedName>
    <definedName name="wrn.Cover._3_5">{"coverall",#N/A,FALSE,"Definitions";"cover1",#N/A,FALSE,"Definitions";"cover2",#N/A,FALSE,"Definitions";"cover3",#N/A,FALSE,"Definitions";"cover4",#N/A,FALSE,"Definitions";"cover5",#N/A,FALSE,"Definitions";"blank",#N/A,FALSE,"Definitions"}</definedName>
    <definedName name="wrn.Cover._4">{"coverall",#N/A,FALSE,"Definitions";"cover1",#N/A,FALSE,"Definitions";"cover2",#N/A,FALSE,"Definitions";"cover3",#N/A,FALSE,"Definitions";"cover4",#N/A,FALSE,"Definitions";"cover5",#N/A,FALSE,"Definitions";"blank",#N/A,FALSE,"Definitions"}</definedName>
    <definedName name="wrn.Cover._4_1">{"coverall",#N/A,FALSE,"Definitions";"cover1",#N/A,FALSE,"Definitions";"cover2",#N/A,FALSE,"Definitions";"cover3",#N/A,FALSE,"Definitions";"cover4",#N/A,FALSE,"Definitions";"cover5",#N/A,FALSE,"Definitions";"blank",#N/A,FALSE,"Definitions"}</definedName>
    <definedName name="wrn.Cover._4_2">{"coverall",#N/A,FALSE,"Definitions";"cover1",#N/A,FALSE,"Definitions";"cover2",#N/A,FALSE,"Definitions";"cover3",#N/A,FALSE,"Definitions";"cover4",#N/A,FALSE,"Definitions";"cover5",#N/A,FALSE,"Definitions";"blank",#N/A,FALSE,"Definitions"}</definedName>
    <definedName name="wrn.Cover._4_3">{"coverall",#N/A,FALSE,"Definitions";"cover1",#N/A,FALSE,"Definitions";"cover2",#N/A,FALSE,"Definitions";"cover3",#N/A,FALSE,"Definitions";"cover4",#N/A,FALSE,"Definitions";"cover5",#N/A,FALSE,"Definitions";"blank",#N/A,FALSE,"Definitions"}</definedName>
    <definedName name="wrn.Cover._4_4">{"coverall",#N/A,FALSE,"Definitions";"cover1",#N/A,FALSE,"Definitions";"cover2",#N/A,FALSE,"Definitions";"cover3",#N/A,FALSE,"Definitions";"cover4",#N/A,FALSE,"Definitions";"cover5",#N/A,FALSE,"Definitions";"blank",#N/A,FALSE,"Definitions"}</definedName>
    <definedName name="wrn.Cover._4_5">{"coverall",#N/A,FALSE,"Definitions";"cover1",#N/A,FALSE,"Definitions";"cover2",#N/A,FALSE,"Definitions";"cover3",#N/A,FALSE,"Definitions";"cover4",#N/A,FALSE,"Definitions";"cover5",#N/A,FALSE,"Definitions";"blank",#N/A,FALSE,"Definitions"}</definedName>
    <definedName name="wrn.Cover._5">{"coverall",#N/A,FALSE,"Definitions";"cover1",#N/A,FALSE,"Definitions";"cover2",#N/A,FALSE,"Definitions";"cover3",#N/A,FALSE,"Definitions";"cover4",#N/A,FALSE,"Definitions";"cover5",#N/A,FALSE,"Definitions";"blank",#N/A,FALSE,"Definitions"}</definedName>
    <definedName name="wrn.Cover._5_1">{"coverall",#N/A,FALSE,"Definitions";"cover1",#N/A,FALSE,"Definitions";"cover2",#N/A,FALSE,"Definitions";"cover3",#N/A,FALSE,"Definitions";"cover4",#N/A,FALSE,"Definitions";"cover5",#N/A,FALSE,"Definitions";"blank",#N/A,FALSE,"Definitions"}</definedName>
    <definedName name="wrn.Cover._5_2">{"coverall",#N/A,FALSE,"Definitions";"cover1",#N/A,FALSE,"Definitions";"cover2",#N/A,FALSE,"Definitions";"cover3",#N/A,FALSE,"Definitions";"cover4",#N/A,FALSE,"Definitions";"cover5",#N/A,FALSE,"Definitions";"blank",#N/A,FALSE,"Definitions"}</definedName>
    <definedName name="wrn.Cover._5_3">{"coverall",#N/A,FALSE,"Definitions";"cover1",#N/A,FALSE,"Definitions";"cover2",#N/A,FALSE,"Definitions";"cover3",#N/A,FALSE,"Definitions";"cover4",#N/A,FALSE,"Definitions";"cover5",#N/A,FALSE,"Definitions";"blank",#N/A,FALSE,"Definitions"}</definedName>
    <definedName name="wrn.Cover._5_4">{"coverall",#N/A,FALSE,"Definitions";"cover1",#N/A,FALSE,"Definitions";"cover2",#N/A,FALSE,"Definitions";"cover3",#N/A,FALSE,"Definitions";"cover4",#N/A,FALSE,"Definitions";"cover5",#N/A,FALSE,"Definitions";"blank",#N/A,FALSE,"Definitions"}</definedName>
    <definedName name="wrn.Cover._5_5">{"coverall",#N/A,FALSE,"Definitions";"cover1",#N/A,FALSE,"Definitions";"cover2",#N/A,FALSE,"Definitions";"cover3",#N/A,FALSE,"Definitions";"cover4",#N/A,FALSE,"Definitions";"cover5",#N/A,FALSE,"Definitions";"blank",#N/A,FALSE,"Definitions"}</definedName>
    <definedName name="wrn.CoverContents.">{#N/A,#N/A,FALSE,"Cover";#N/A,#N/A,FALSE,"Contents"}</definedName>
    <definedName name="wrn.Covers.">{"view1",#N/A,FALSE,"MOTEARN";"view1",#N/A,FALSE,"Bal Sht";"view1",#N/A,FALSE,"Cash Flows"}</definedName>
    <definedName name="wrn.cowboy.">{"assumptions",#N/A,FALSE,"Assumption Summary";"proforma97",#N/A,FALSE,"97 pro forma";"sensitivity97",#N/A,FALSE,"97 sensitivity ";"proforma98",#N/A,FALSE,"98 pro forma";"sensitivity98",#N/A,FALSE,"98 sensitivity"}</definedName>
    <definedName name="wrn.CPA_1.">{#N/A,#N/A,TRUE,"TOC";#N/A,#N/A,TRUE,"Mgt Summary";#N/A,#N/A,TRUE,"Project $ Summary";#N/A,#N/A,TRUE,"D_CAP";#N/A,#N/A,TRUE,"Equip List";#N/A,#N/A,TRUE,"Equip Utilization Analysis";#N/A,#N/A,TRUE,"Backup";#N/A,#N/A,TRUE,"Commits &amp; Spends";#N/A,#N/A,TRUE,"Factory Roadmap";#N/A,#N/A,TRUE,"Financial Analysis &amp; Indicators";#N/A,#N/A,TRUE,"Equip &amp; Fac. Summary";#N/A,#N/A,TRUE,"APPENDIX";#N/A,#N/A,TRUE,"ROI";#N/A,#N/A,TRUE,"Sensitivity Analysis";#N/A,#N/A,TRUE,"INPUT"}</definedName>
    <definedName name="wrn.CPB.">#REF!</definedName>
    <definedName name="wrn.Credit._.Summary.">{#N/A,#N/A,FALSE,"CREDIT"}</definedName>
    <definedName name="wrn.CRH.">{"FRONT",#N/A,TRUE,"CRH";"P_AND_L",#N/A,TRUE,"CRH";"CASH_AND_VAL",#N/A,TRUE,"CRH";"MODELS",#N/A,TRUE,"CRH";"CASHFLOW",#N/A,TRUE,"CRH"}</definedName>
    <definedName name="wrn.Crisp_2002_1.">{#N/A,#N/A,FALSE,"Report"}</definedName>
    <definedName name="wrn.crm0299.">#REF!</definedName>
    <definedName name="wrn.crm0399.">#REF!</definedName>
    <definedName name="wrn.crom._.4cast.">#REF!</definedName>
    <definedName name="wrn.crom._.4cast._1">#REF!</definedName>
    <definedName name="wrn.croma._.forecast.">#REF!</definedName>
    <definedName name="wrn.croma._.forecast._1">#REF!</definedName>
    <definedName name="wrn.CRT.">#REF!</definedName>
    <definedName name="wrn.csc.">{"orixcsc",#N/A,FALSE,"ORIX CSC";"orixcsc2",#N/A,FALSE,"ORIX CSC"}</definedName>
    <definedName name="wrn.csc._1">{"orixcsc",#N/A,FALSE,"ORIX CSC";"orixcsc2",#N/A,FALSE,"ORIX CSC"}</definedName>
    <definedName name="wrn.csc._1_1">{"orixcsc",#N/A,FALSE,"ORIX CSC";"orixcsc2",#N/A,FALSE,"ORIX CSC"}</definedName>
    <definedName name="wrn.csc._1_2">{"orixcsc",#N/A,FALSE,"ORIX CSC";"orixcsc2",#N/A,FALSE,"ORIX CSC"}</definedName>
    <definedName name="wrn.csc._1_3">{"orixcsc",#N/A,FALSE,"ORIX CSC";"orixcsc2",#N/A,FALSE,"ORIX CSC"}</definedName>
    <definedName name="wrn.csc._1_4">{"orixcsc",#N/A,FALSE,"ORIX CSC";"orixcsc2",#N/A,FALSE,"ORIX CSC"}</definedName>
    <definedName name="wrn.csc._1_5">{"orixcsc",#N/A,FALSE,"ORIX CSC";"orixcsc2",#N/A,FALSE,"ORIX CSC"}</definedName>
    <definedName name="wrn.csc._2">{"orixcsc",#N/A,FALSE,"ORIX CSC";"orixcsc2",#N/A,FALSE,"ORIX CSC"}</definedName>
    <definedName name="wrn.csc._2_1">{"orixcsc",#N/A,FALSE,"ORIX CSC";"orixcsc2",#N/A,FALSE,"ORIX CSC"}</definedName>
    <definedName name="wrn.csc._2_2">{"orixcsc",#N/A,FALSE,"ORIX CSC";"orixcsc2",#N/A,FALSE,"ORIX CSC"}</definedName>
    <definedName name="wrn.csc._2_3">{"orixcsc",#N/A,FALSE,"ORIX CSC";"orixcsc2",#N/A,FALSE,"ORIX CSC"}</definedName>
    <definedName name="wrn.csc._2_4">{"orixcsc",#N/A,FALSE,"ORIX CSC";"orixcsc2",#N/A,FALSE,"ORIX CSC"}</definedName>
    <definedName name="wrn.csc._2_5">{"orixcsc",#N/A,FALSE,"ORIX CSC";"orixcsc2",#N/A,FALSE,"ORIX CSC"}</definedName>
    <definedName name="wrn.csc._3">{"orixcsc",#N/A,FALSE,"ORIX CSC";"orixcsc2",#N/A,FALSE,"ORIX CSC"}</definedName>
    <definedName name="wrn.csc._3_1">{"orixcsc",#N/A,FALSE,"ORIX CSC";"orixcsc2",#N/A,FALSE,"ORIX CSC"}</definedName>
    <definedName name="wrn.csc._3_2">{"orixcsc",#N/A,FALSE,"ORIX CSC";"orixcsc2",#N/A,FALSE,"ORIX CSC"}</definedName>
    <definedName name="wrn.csc._3_3">{"orixcsc",#N/A,FALSE,"ORIX CSC";"orixcsc2",#N/A,FALSE,"ORIX CSC"}</definedName>
    <definedName name="wrn.csc._3_4">{"orixcsc",#N/A,FALSE,"ORIX CSC";"orixcsc2",#N/A,FALSE,"ORIX CSC"}</definedName>
    <definedName name="wrn.csc._3_5">{"orixcsc",#N/A,FALSE,"ORIX CSC";"orixcsc2",#N/A,FALSE,"ORIX CSC"}</definedName>
    <definedName name="wrn.csc._4">{"orixcsc",#N/A,FALSE,"ORIX CSC";"orixcsc2",#N/A,FALSE,"ORIX CSC"}</definedName>
    <definedName name="wrn.csc._4_1">{"orixcsc",#N/A,FALSE,"ORIX CSC";"orixcsc2",#N/A,FALSE,"ORIX CSC"}</definedName>
    <definedName name="wrn.csc._4_2">{"orixcsc",#N/A,FALSE,"ORIX CSC";"orixcsc2",#N/A,FALSE,"ORIX CSC"}</definedName>
    <definedName name="wrn.csc._4_3">{"orixcsc",#N/A,FALSE,"ORIX CSC";"orixcsc2",#N/A,FALSE,"ORIX CSC"}</definedName>
    <definedName name="wrn.csc._4_4">{"orixcsc",#N/A,FALSE,"ORIX CSC";"orixcsc2",#N/A,FALSE,"ORIX CSC"}</definedName>
    <definedName name="wrn.csc._4_5">{"orixcsc",#N/A,FALSE,"ORIX CSC";"orixcsc2",#N/A,FALSE,"ORIX CSC"}</definedName>
    <definedName name="wrn.csc._5">{"orixcsc",#N/A,FALSE,"ORIX CSC";"orixcsc2",#N/A,FALSE,"ORIX CSC"}</definedName>
    <definedName name="wrn.csc._5_1">{"orixcsc",#N/A,FALSE,"ORIX CSC";"orixcsc2",#N/A,FALSE,"ORIX CSC"}</definedName>
    <definedName name="wrn.csc._5_2">{"orixcsc",#N/A,FALSE,"ORIX CSC";"orixcsc2",#N/A,FALSE,"ORIX CSC"}</definedName>
    <definedName name="wrn.csc._5_3">{"orixcsc",#N/A,FALSE,"ORIX CSC";"orixcsc2",#N/A,FALSE,"ORIX CSC"}</definedName>
    <definedName name="wrn.csc._5_4">{"orixcsc",#N/A,FALSE,"ORIX CSC";"orixcsc2",#N/A,FALSE,"ORIX CSC"}</definedName>
    <definedName name="wrn.csc._5_5">{"orixcsc",#N/A,FALSE,"ORIX CSC";"orixcsc2",#N/A,FALSE,"ORIX CSC"}</definedName>
    <definedName name="wrn.csc.1">{"orixcsc",#N/A,FALSE,"ORIX CSC";"orixcsc2",#N/A,FALSE,"ORIX CSC"}</definedName>
    <definedName name="wrn.csc.3">{#N/A,#N/A,FALSE,"ORIX CSC"}</definedName>
    <definedName name="wrn.csc1">{"orixcsc",#N/A,FALSE,"ORIX CSC";"orixcsc2",#N/A,FALSE,"ORIX CSC"}</definedName>
    <definedName name="wrn.CSC2">#REF!</definedName>
    <definedName name="wrn.csc2.">{#N/A,#N/A,FALSE,"ORIX CSC"}</definedName>
    <definedName name="wrn.csc2._1">{#N/A,#N/A,FALSE,"ORIX CSC"}</definedName>
    <definedName name="wrn.csc2._1_1">{#N/A,#N/A,FALSE,"ORIX CSC"}</definedName>
    <definedName name="wrn.csc2._1_2">{#N/A,#N/A,FALSE,"ORIX CSC"}</definedName>
    <definedName name="wrn.csc2._1_3">{#N/A,#N/A,FALSE,"ORIX CSC"}</definedName>
    <definedName name="wrn.csc2._1_4">{#N/A,#N/A,FALSE,"ORIX CSC"}</definedName>
    <definedName name="wrn.csc2._1_5">{#N/A,#N/A,FALSE,"ORIX CSC"}</definedName>
    <definedName name="wrn.csc2._2">{#N/A,#N/A,FALSE,"ORIX CSC"}</definedName>
    <definedName name="wrn.csc2._2_1">{#N/A,#N/A,FALSE,"ORIX CSC"}</definedName>
    <definedName name="wrn.csc2._2_2">{#N/A,#N/A,FALSE,"ORIX CSC"}</definedName>
    <definedName name="wrn.csc2._2_3">{#N/A,#N/A,FALSE,"ORIX CSC"}</definedName>
    <definedName name="wrn.csc2._2_4">{#N/A,#N/A,FALSE,"ORIX CSC"}</definedName>
    <definedName name="wrn.csc2._2_5">{#N/A,#N/A,FALSE,"ORIX CSC"}</definedName>
    <definedName name="wrn.csc2._3">{#N/A,#N/A,FALSE,"ORIX CSC"}</definedName>
    <definedName name="wrn.csc2._3_1">{#N/A,#N/A,FALSE,"ORIX CSC"}</definedName>
    <definedName name="wrn.csc2._3_2">{#N/A,#N/A,FALSE,"ORIX CSC"}</definedName>
    <definedName name="wrn.csc2._3_3">{#N/A,#N/A,FALSE,"ORIX CSC"}</definedName>
    <definedName name="wrn.csc2._3_4">{#N/A,#N/A,FALSE,"ORIX CSC"}</definedName>
    <definedName name="wrn.csc2._3_5">{#N/A,#N/A,FALSE,"ORIX CSC"}</definedName>
    <definedName name="wrn.csc2._4">{#N/A,#N/A,FALSE,"ORIX CSC"}</definedName>
    <definedName name="wrn.csc2._4_1">{#N/A,#N/A,FALSE,"ORIX CSC"}</definedName>
    <definedName name="wrn.csc2._4_2">{#N/A,#N/A,FALSE,"ORIX CSC"}</definedName>
    <definedName name="wrn.csc2._4_3">{#N/A,#N/A,FALSE,"ORIX CSC"}</definedName>
    <definedName name="wrn.csc2._4_4">{#N/A,#N/A,FALSE,"ORIX CSC"}</definedName>
    <definedName name="wrn.csc2._4_5">{#N/A,#N/A,FALSE,"ORIX CSC"}</definedName>
    <definedName name="wrn.csc2._5">{#N/A,#N/A,FALSE,"ORIX CSC"}</definedName>
    <definedName name="wrn.csc2._5_1">{#N/A,#N/A,FALSE,"ORIX CSC"}</definedName>
    <definedName name="wrn.csc2._5_2">{#N/A,#N/A,FALSE,"ORIX CSC"}</definedName>
    <definedName name="wrn.csc2._5_3">{#N/A,#N/A,FALSE,"ORIX CSC"}</definedName>
    <definedName name="wrn.csc2._5_4">{#N/A,#N/A,FALSE,"ORIX CSC"}</definedName>
    <definedName name="wrn.csc2._5_5">{#N/A,#N/A,FALSE,"ORIX CSC"}</definedName>
    <definedName name="wrn.csc3">{#N/A,#N/A,FALSE,"ORIX CSC"}</definedName>
    <definedName name="wrn.csc3.">{"orixcsc",#N/A,FALSE,"ORIX CSC";"orixcsc2",#N/A,FALSE,"ORIX CSC"}</definedName>
    <definedName name="wrn.CSLECS.">{#N/A,#N/A,FALSE,"CSLECS";#N/A,#N/A,FALSE,"CSLECSLRU";#N/A,#N/A,FALSE,"CSLECSDET"}</definedName>
    <definedName name="wrn.CSLECS.2">{#N/A,#N/A,FALSE,"CSLECS";#N/A,#N/A,FALSE,"CSLECSLRU";#N/A,#N/A,FALSE,"CSLECSDET"}</definedName>
    <definedName name="wrn.CSOCIAL.">{#N/A,#N/A,FALSE,"CSOCIAL"}</definedName>
    <definedName name="wrn.CSPI._.BURN._.SUMMARY.">{"CSPI BURN SUMMARY",#N/A,FALSE,"CSPI BURN"}</definedName>
    <definedName name="wrn.CSPI._.FINISH._.SUMMARY.">{"CSPI FINISH SUMMARY",#N/A,FALSE,"CSPI FIN"}</definedName>
    <definedName name="wrn.CSPI._.PLASTIC._.ASSEMBLY._.SUMMARY.">{"CSPI PLASTIC ASSEMBLY",#N/A,FALSE,"CSPI PLAST ASSY"}</definedName>
    <definedName name="wrn.CSPI._.ROLLUP._.SUMMARY.">{"CSPI ROLLUP SUMMARY",#N/A,FALSE,"CSPI RUP"}</definedName>
    <definedName name="wrn.CSPI._.SNR._.SUMMARY.">{"CSPI SNR SUMMARY",#N/A,FALSE,"cspi snr"}</definedName>
    <definedName name="wrn.CSPI._.SUPPORT._.SUMMARY.">{"CSPI SUPPORT SUMMARY",#N/A,FALSE,"cspi support"}</definedName>
    <definedName name="wrn.CSPI._.TEST._.SUMMARY.">{"CSPI TEST SUMMARY",#N/A,FALSE,"CSPI TEST"}</definedName>
    <definedName name="wrn.cspi._test._summary">{"CSPI TEST SUMMARY",#N/A,FALSE,"CSPI TEST"}</definedName>
    <definedName name="wrn.CSXWT._.Budget._.2002.">#REF!</definedName>
    <definedName name="wrn.CumAndAdj.">{"PL1",#N/A,FALSE,"cum";"PL2a",#N/A,FALSE,"cum";"PL2",#N/A,FALSE,"cum";"PL2b",#N/A,FALSE,"cum";"PL3",#N/A,FALSE,"cum";"PL4",#N/A,FALSE,"cum";"PL5",#N/A,FALSE,"cum";"cumBS2",#N/A,FALSE,"cum";"cumBS3",#N/A,FALSE,"cum";"cumCF",#N/A,FALSE,"cum";"cumFA",#N/A,FALSE,"cum";"adjPL1",#N/A,FALSE,"adj";"adjPL2a",#N/A,FALSE,"adj";"adjPL2",#N/A,FALSE,"adj";"adjPL2b",#N/A,FALSE,"adj";"adjPL3",#N/A,FALSE,"adj";"adjPL4",#N/A,FALSE,"adj";"adjPL5",#N/A,FALSE,"adj";"adjBS2",#N/A,FALSE,"adj";"adjBS3",#N/A,FALSE,"adj";"adjCF1",#N/A,FALSE,"adj";"adjCF4",#N/A,FALSE,"adj"}</definedName>
    <definedName name="wrn.CUPID.">{"Guide",#N/A,FALSE,"Guidant";"Boston Sci",#N/A,FALSE,"Boston Scientific";"Medtro",#N/A,FALSE,"Medtronic";"St. Jude",#N/A,FALSE,"St. Jude";"Pfi",#N/A,FALSE,"Pfizer";"Bard",#N/A,FALSE,"Bard";"Johns",#N/A,FALSE,"Johnson"}</definedName>
    <definedName name="wrn.Current._.Month._.Current._.Yr._.Only.">{"Month Summary",#N/A,FALSE,"Summary";"Total Details",#N/A,FALSE,"Current Yr";"Polymers Details",#N/A,FALSE,"Current Yr";"Performance Details",#N/A,FALSE,"Current Yr";"ICD Details",#N/A,FALSE,"Current Yr"}</definedName>
    <definedName name="wrn.Current._.Month._.Everything.">{"Month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wrn.CURRENT._.PROVISION.">{#N/A,#N/A,FALSE,"CURRENT PROVISON"}</definedName>
    <definedName name="wrn.Current._.View.">{#N/A,#N/A,FALSE,"ACCS-XXX.XLS";#N/A,#N/A,FALSE,"ACCS-ADJ.XLS";#N/A,#N/A,FALSE,"ACCS-COR.XLS";#N/A,#N/A,FALSE,"LEGL-ACX.XLS";#N/A,#N/A,FALSE,"JNTV-PHX.XLS"}</definedName>
    <definedName name="wrn.Current._.Year._.Plan._.Only.">{#N/A,#N/A,FALSE,"Part C";#N/A,#N/A,FALSE,"C.1(a) Key Financial Objectives";#N/A,#N/A,FALSE,"C.1(b) Key HR Objectives";#N/A,#N/A,FALSE,"C.2 Financial Summary";#N/A,#N/A,FALSE,"C.3 Assumptions";#N/A,#N/A,FALSE,"C.4 Sensitivities - 2000";#N/A,#N/A,FALSE,"C.5 Sensitivities - 2001";#N/A,#N/A,FALSE,"C.6 Bal. Sheet";#N/A,#N/A,FALSE,"C.7 Income by Qtr - 2000";#N/A,#N/A,FALSE,"C.8 Income by Qtr - 2001";#N/A,#N/A,FALSE,"C.9 Cash Flows - 2000";#N/A,#N/A,FALSE,"C.10 Cash Flows - 2001"}</definedName>
    <definedName name="wrn.Customer_base.">{"customer base",#N/A,FALSE,"customer_base";"customer base perf estimates",#N/A,FALSE,"customer_base"}</definedName>
    <definedName name="wrn.Custos._.Equipamentos.">{"MDU Equipments",#N/A,FALSE,"Custos Equipamentos"}</definedName>
    <definedName name="wrn.CUTS.">#REF!</definedName>
    <definedName name="wrn.CUTS._1">#REF!</definedName>
    <definedName name="wrn.CW.">{#N/A,#N/A,FALSE,"FAB VENDORS";"BUD SUM",#N/A,FALSE,"BUD SUM WO TEX"}</definedName>
    <definedName name="wrn.CW._.MERGER.">#REF!</definedName>
    <definedName name="wrn.cxdia.">{#N/A,#N/A,FALSE,"FFCXOUT3"}</definedName>
    <definedName name="wrn.cxdiager.">{#N/A,#N/A,FALSE,"FFCXOUT3"}</definedName>
    <definedName name="wrn.cy._.budget.">{"budget vs all page 1",#N/A,FALSE,"Budget vs All";"budget vs all page 2",#N/A,FALSE,"Budget vs All";"mv to makegood",#N/A,FALSE,"Major Variances";"mv to fy98",#N/A,FALSE,"Major Variances";#N/A,#N/A,FALSE,"Sensitivities";"mv to fc3",#N/A,FALSE,"Major Variances";"roll up cy",#N/A,FALSE,"Roll-up";"production cy",#N/A,FALSE,"Production";"waste cy",#N/A,FALSE,"Waste";"total costs cy",#N/A,FALSE,"Total Costs";"plant costs cy",#N/A,FALSE,"Plant Costs";"cmw costs cy",#N/A,FALSE,"CMW Costs";"braintree costs cy",#N/A,FALSE,"Braintree Costs";"plymouth costs cy",#N/A,FALSE,"Plymouth Costs";#N/A,#N/A,FALSE,"Labor Detail";"labor cy",#N/A,FALSE,"Labor Summary";"materials cy",#N/A,FALSE,"Materials";"services cy",#N/A,FALSE,"Maintenance Services";"transport cy",#N/A,FALSE,"Transportation";"host fees cy",#N/A,FALSE,"Host Fees";"closure cy",#N/A,FALSE,"Closure-Post Closure";"interest cy",#N/A,FALSE,"Interest";"depreciation cy",#N/A,FALSE,"Depreciation";"purchase cy",#N/A,FALSE,"Purchase Accounting";"capital cy",#N/A,FALSE,"Capital";"own bs cy",#N/A,FALSE,"OWN - BS";"own pl cy",#N/A,FALSE,"OWN - PL";"sp pl cy",#N/A,FALSE,"SP - PL";"sp bs cy",#N/A,FALSE,"SP - BS";"sp socf cy",#N/A,FALSE,"SP - SOCF";"waterfall cy",#N/A,FALSE,"SP - Waterfall";"op pl cy",#N/A,FALSE,"OP - PL";"op bs cy",#N/A,FALSE,"OP - BS";"op socf cy",#N/A,FALSE,"OP - SOCF";"plant p&amp;l cy",#N/A,FALSE,"Plant P&amp;L";"cmw p&amp;l cy",#N/A,FALSE,"CMW P&amp;L";"bts p&amp;l cy",#N/A,FALSE,"BTS P&amp;L";"pts p&amp;l cy",#N/A,FALSE,"PTS P&amp;L"}</definedName>
    <definedName name="wrn.d">{#N/A,#N/A,FALSE,"Rohstoffnotierungen";#N/A,#N/A,FALSE,"Umsatz OPE";#N/A,#N/A,FALSE,"ER HCST Erw. 99";#N/A,#N/A,FALSE,"ER HCST Plan 00";#N/A,#N/A,FALSE,"Umsatz KG";#N/A,#N/A,FALSE,"ER HCST";#N/A,#N/A,FALSE,"EA ST (2)";#N/A,#N/A,FALSE,"EA ST";#N/A,#N/A,FALSE,"EA ST (3)";#N/A,#N/A,FALSE,"EA ST (4)";#N/A,#N/A,FALSE,"KA ST  (2)";#N/A,#N/A,FALSE,"KA ST";#N/A,#N/A,FALSE,"KA ST  (3)";#N/A,#N/A,FALSE,"KA ST (4)"}</definedName>
    <definedName name="wrn.d.._.labor._.hrs._.equivalent_p14.">{#N/A,#N/A,FALSE,"Dlhc_p14"}</definedName>
    <definedName name="wrn.D.2">#REF!</definedName>
    <definedName name="wrn.D_q.2">#REF!</definedName>
    <definedName name="wrn.Daily.">{#N/A,#N/A,FALSE,"Input";#N/A,#N/A,FALSE,"BBC";#N/A,#N/A,FALSE,"Sch A";#N/A,#N/A,FALSE,"Sch B";#N/A,#N/A,FALSE,"Ineligible"}</definedName>
    <definedName name="wrn.DAILY._.SALES.">{"New York",#N/A,FALSE,"NY";"London Et Al",#N/A,FALSE,"NY";"Cash Balance",#N/A,FALSE,"NY"}</definedName>
    <definedName name="wrn.Dalmatian._.Data.">{"Standard",#N/A,FALSE,"Dal H Inc Stmt";"Standard",#N/A,FALSE,"Dal H Bal Sht";"Standard",#N/A,FALSE,"Dal H CFs"}</definedName>
    <definedName name="wrn.DAN.">#REF!</definedName>
    <definedName name="wrn.Danilo.">#REF!</definedName>
    <definedName name="wrn.Darwin.">#REF!</definedName>
    <definedName name="wrn.Dashboard._.Update._.version.">{#N/A,#N/A,FALSE,"Cover";#N/A,#N/A,FALSE,"Market Share";#N/A,#N/A,FALSE,"Gross Sales graph";#N/A,#N/A,FALSE,"GSV graph-Current Month ";#N/A,#N/A,FALSE,"GSV - YTD update";#N/A,#N/A,FALSE,"GSV - YTD (vs. Plan)";#N/A,#N/A,FALSE,"Discounts";#N/A,#N/A,FALSE,"Dist Margin";#N/A,#N/A,FALSE,"Expenses";#N/A,#N/A,FALSE,"Pretax Inc";#N/A,#N/A,FALSE,"PTIV - Current Month";#N/A,#N/A,FALSE,"PTIV - YTD";#N/A,#N/A,FALSE,"PTIV - YTD (vs. Plan)";#N/A,#N/A,FALSE,"Cash Flow Metrics";#N/A,#N/A,FALSE,"GS YTD - LBE";#N/A,#N/A,FALSE,"Pretax YTD vs Update"}</definedName>
    <definedName name="wrn.data.">{"apci",#N/A,FALSE,"Chem_CY";"eastman",#N/A,FALSE,"Eastman";"betz",#N/A,FALSE,"Betz";"great lakes",#N/A,FALSE,"Great_Lakes";"hercules",#N/A,FALSE,"Hercules Chem Seg Data";"rohm",#N/A,FALSE,"Rohm";"union carbide",#N/A,FALSE,"Union";"witco",#N/A,FALSE,"Witco"}</definedName>
    <definedName name="wrn.Data._.and._.Totals.">{"All Except Totals",#N/A,TRUE,"Recap";"Totals Page",#N/A,TRUE,"Recap"}</definedName>
    <definedName name="wrn.Data._.Input.">{"Data Input Sheet 1",#N/A,FALSE,"Data Input - Sheet 1";"Data Input Sheet 2",#N/A,FALSE,"Data Input - Sheet 2"}</definedName>
    <definedName name="wrn.Data._.letters.">{#N/A,#N/A,FALSE,"cover";#N/A,#N/A,FALSE,"ap feed";#N/A,#N/A,FALSE,"PWA";#N/A,#N/A,FALSE,"pwglois";#N/A,#N/A,FALSE,"pwgnelson";#N/A,#N/A,FALSE,"sikorsky";#N/A,#N/A,FALSE,"hsd";#N/A,#N/A,FALSE,"auto";#N/A,#N/A,FALSE,"utrc";#N/A,#N/A,FALSE,"kuhn";#N/A,#N/A,FALSE,"gavioli";#N/A,#N/A,FALSE,"otisdennis";#N/A,#N/A,FALSE,"otisline";#N/A,#N/A,FALSE,"otisbydlak";#N/A,#N/A,FALSE,"tpm";#N/A,#N/A,FALSE,"carrierroseboom";#N/A,#N/A,FALSE,"carrierwitz";#N/A,#N/A,FALSE,"pwc"}</definedName>
    <definedName name="wrn.Data._.Revenue.">{#N/A,#N/A,FALSE,"MR2000 vs. Hyperion Comparison";#N/A,#N/A,FALSE,"Hyperion Load";#N/A,#N/A,FALSE,"Hyperion DRev"}</definedName>
    <definedName name="wrn.DATA._.SHEETS.">{"page1",#N/A,FALSE,"DATA SHEET";"page2",#N/A,FALSE,"DATA SHEET";"page3",#N/A,FALSE,"DATA SHEET"}</definedName>
    <definedName name="wrn.Data._.Worksheet.">{"Data Worksheet",#N/A,FALSE,"CAREY97"}</definedName>
    <definedName name="wrn.database.">#REF!</definedName>
    <definedName name="wrn.datapak.">#REF!</definedName>
    <definedName name="wrn.datapak._1">#REF!</definedName>
    <definedName name="wrn.dcf">{#N/A,#N/A,FALSE,"Combo-Ass ";#N/A,#N/A,FALSE,"Combo-AD sum";#N/A,#N/A,FALSE,"Combo-Syn Sens";#N/A,#N/A,FALSE,"Combo-Contr";#N/A,#N/A,FALSE,"Combo-Credit Sum";#N/A,#N/A,FALSE,"Combo-Credit";#N/A,#N/A,FALSE,"Combo-AD";#N/A,#N/A,FALSE,"Combo-AD";#N/A,#N/A,FALSE,"Combo-AD CF";#N/A,#N/A,FALSE,"Combo-IS";#N/A,#N/A,FALSE,"Combo-BS";#N/A,#N/A,FALSE,"Combo-CF";#N/A,#N/A,FALSE,"Combo-Debt";#N/A,#N/A,FALSE,"Combo-Int";#N/A,#N/A,FALSE,"Combo-CapEx";#N/A,#N/A,FALSE,"Combo-BD";#N/A,#N/A,FALSE,"Combo-TD";#N/A,#N/A,FALSE,"Combo-Taxes";#N/A,#N/A,FALSE,"Combo-Val";#N/A,#N/A,FALSE,"Combo-Mult Va"}</definedName>
    <definedName name="wrn.dcf.">{"mgmt forecast",#N/A,FALSE,"Mgmt Forecast";"dcf table",#N/A,FALSE,"Mgmt Forecast";"sensitivity",#N/A,FALSE,"Mgmt Forecast";"table inputs",#N/A,FALSE,"Mgmt Forecast";"calculations",#N/A,FALSE,"Mgmt Forecast"}</definedName>
    <definedName name="wrn.dcf._.backup.">{"dcf_rev",#N/A,FALSE,"Assumptions";"dcf_rev_growth",#N/A,FALSE,"Assumptions";"dcf_exp",#N/A,FALSE,"Assumptions";"dcf_exp_growth",#N/A,FALSE,"Assumptions";"headcount",#N/A,FALSE,"Assumptions";"dcf_capx_breakdown",#N/A,FALSE,"Assumptions";"dcf_capacity",#N/A,FALSE,"Assumptions";"dcf_capacity_toCapx",#N/A,FALSE,"Assumptions";"dcf_D&amp;A",#N/A,FALSE,"Assumptions";"dcf_workingcap",#N/A,FALSE,"Assumptions"}</definedName>
    <definedName name="wrn.DCF._.I.">#REF!</definedName>
    <definedName name="wrn.DCF._.II._.Report.">#REF!</definedName>
    <definedName name="wrn.DCF._.Only.">{#N/A,#N/A,FALSE,"DCF Summary";#N/A,#N/A,FALSE,"Casema";#N/A,#N/A,FALSE,"Casema NoTel";#N/A,#N/A,FALSE,"UK";#N/A,#N/A,FALSE,"RCF";#N/A,#N/A,FALSE,"Intercable CZ";#N/A,#N/A,FALSE,"Interkabel P"}</definedName>
    <definedName name="wrn.DCF._.Valuation.">{"value box",#N/A,TRUE,"DPL Inc. Fin Statements";"unlevered free cash flows",#N/A,TRUE,"DPL Inc. Fin Statements"}</definedName>
    <definedName name="wrn.DCF._1">#REF!</definedName>
    <definedName name="wrn.dcf._1_1">{"mgmt forecast",#N/A,FALSE,"Mgmt Forecast";"dcf table",#N/A,FALSE,"Mgmt Forecast";"sensitivity",#N/A,FALSE,"Mgmt Forecast";"table inputs",#N/A,FALSE,"Mgmt Forecast";"calculations",#N/A,FALSE,"Mgmt Forecast"}</definedName>
    <definedName name="wrn.dcf._1_2">{"mgmt forecast",#N/A,FALSE,"Mgmt Forecast";"dcf table",#N/A,FALSE,"Mgmt Forecast";"sensitivity",#N/A,FALSE,"Mgmt Forecast";"table inputs",#N/A,FALSE,"Mgmt Forecast";"calculations",#N/A,FALSE,"Mgmt Forecast"}</definedName>
    <definedName name="wrn.dcf._1_3">{"mgmt forecast",#N/A,FALSE,"Mgmt Forecast";"dcf table",#N/A,FALSE,"Mgmt Forecast";"sensitivity",#N/A,FALSE,"Mgmt Forecast";"table inputs",#N/A,FALSE,"Mgmt Forecast";"calculations",#N/A,FALSE,"Mgmt Forecast"}</definedName>
    <definedName name="wrn.dcf._1_4">{"mgmt forecast",#N/A,FALSE,"Mgmt Forecast";"dcf table",#N/A,FALSE,"Mgmt Forecast";"sensitivity",#N/A,FALSE,"Mgmt Forecast";"table inputs",#N/A,FALSE,"Mgmt Forecast";"calculations",#N/A,FALSE,"Mgmt Forecast"}</definedName>
    <definedName name="wrn.dcf._1_5">{"mgmt forecast",#N/A,FALSE,"Mgmt Forecast";"dcf table",#N/A,FALSE,"Mgmt Forecast";"sensitivity",#N/A,FALSE,"Mgmt Forecast";"table inputs",#N/A,FALSE,"Mgmt Forecast";"calculations",#N/A,FALSE,"Mgmt Forecast"}</definedName>
    <definedName name="wrn.dcf._2">{"mgmt forecast",#N/A,FALSE,"Mgmt Forecast";"dcf table",#N/A,FALSE,"Mgmt Forecast";"sensitivity",#N/A,FALSE,"Mgmt Forecast";"table inputs",#N/A,FALSE,"Mgmt Forecast";"calculations",#N/A,FALSE,"Mgmt Forecast"}</definedName>
    <definedName name="wrn.dcf._2_1">{"mgmt forecast",#N/A,FALSE,"Mgmt Forecast";"dcf table",#N/A,FALSE,"Mgmt Forecast";"sensitivity",#N/A,FALSE,"Mgmt Forecast";"table inputs",#N/A,FALSE,"Mgmt Forecast";"calculations",#N/A,FALSE,"Mgmt Forecast"}</definedName>
    <definedName name="wrn.dcf._2_2">{"mgmt forecast",#N/A,FALSE,"Mgmt Forecast";"dcf table",#N/A,FALSE,"Mgmt Forecast";"sensitivity",#N/A,FALSE,"Mgmt Forecast";"table inputs",#N/A,FALSE,"Mgmt Forecast";"calculations",#N/A,FALSE,"Mgmt Forecast"}</definedName>
    <definedName name="wrn.dcf._2_3">{"mgmt forecast",#N/A,FALSE,"Mgmt Forecast";"dcf table",#N/A,FALSE,"Mgmt Forecast";"sensitivity",#N/A,FALSE,"Mgmt Forecast";"table inputs",#N/A,FALSE,"Mgmt Forecast";"calculations",#N/A,FALSE,"Mgmt Forecast"}</definedName>
    <definedName name="wrn.dcf._2_4">{"mgmt forecast",#N/A,FALSE,"Mgmt Forecast";"dcf table",#N/A,FALSE,"Mgmt Forecast";"sensitivity",#N/A,FALSE,"Mgmt Forecast";"table inputs",#N/A,FALSE,"Mgmt Forecast";"calculations",#N/A,FALSE,"Mgmt Forecast"}</definedName>
    <definedName name="wrn.dcf._2_5">{"mgmt forecast",#N/A,FALSE,"Mgmt Forecast";"dcf table",#N/A,FALSE,"Mgmt Forecast";"sensitivity",#N/A,FALSE,"Mgmt Forecast";"table inputs",#N/A,FALSE,"Mgmt Forecast";"calculations",#N/A,FALSE,"Mgmt Forecast"}</definedName>
    <definedName name="wrn.dcf._3">{"mgmt forecast",#N/A,FALSE,"Mgmt Forecast";"dcf table",#N/A,FALSE,"Mgmt Forecast";"sensitivity",#N/A,FALSE,"Mgmt Forecast";"table inputs",#N/A,FALSE,"Mgmt Forecast";"calculations",#N/A,FALSE,"Mgmt Forecast"}</definedName>
    <definedName name="wrn.dcf._3_1">{"mgmt forecast",#N/A,FALSE,"Mgmt Forecast";"dcf table",#N/A,FALSE,"Mgmt Forecast";"sensitivity",#N/A,FALSE,"Mgmt Forecast";"table inputs",#N/A,FALSE,"Mgmt Forecast";"calculations",#N/A,FALSE,"Mgmt Forecast"}</definedName>
    <definedName name="wrn.dcf._3_2">{"mgmt forecast",#N/A,FALSE,"Mgmt Forecast";"dcf table",#N/A,FALSE,"Mgmt Forecast";"sensitivity",#N/A,FALSE,"Mgmt Forecast";"table inputs",#N/A,FALSE,"Mgmt Forecast";"calculations",#N/A,FALSE,"Mgmt Forecast"}</definedName>
    <definedName name="wrn.dcf._3_3">{"mgmt forecast",#N/A,FALSE,"Mgmt Forecast";"dcf table",#N/A,FALSE,"Mgmt Forecast";"sensitivity",#N/A,FALSE,"Mgmt Forecast";"table inputs",#N/A,FALSE,"Mgmt Forecast";"calculations",#N/A,FALSE,"Mgmt Forecast"}</definedName>
    <definedName name="wrn.dcf._3_4">{"mgmt forecast",#N/A,FALSE,"Mgmt Forecast";"dcf table",#N/A,FALSE,"Mgmt Forecast";"sensitivity",#N/A,FALSE,"Mgmt Forecast";"table inputs",#N/A,FALSE,"Mgmt Forecast";"calculations",#N/A,FALSE,"Mgmt Forecast"}</definedName>
    <definedName name="wrn.dcf._3_5">{"mgmt forecast",#N/A,FALSE,"Mgmt Forecast";"dcf table",#N/A,FALSE,"Mgmt Forecast";"sensitivity",#N/A,FALSE,"Mgmt Forecast";"table inputs",#N/A,FALSE,"Mgmt Forecast";"calculations",#N/A,FALSE,"Mgmt Forecast"}</definedName>
    <definedName name="wrn.dcf._4">{"mgmt forecast",#N/A,FALSE,"Mgmt Forecast";"dcf table",#N/A,FALSE,"Mgmt Forecast";"sensitivity",#N/A,FALSE,"Mgmt Forecast";"table inputs",#N/A,FALSE,"Mgmt Forecast";"calculations",#N/A,FALSE,"Mgmt Forecast"}</definedName>
    <definedName name="wrn.dcf._4_1">{"mgmt forecast",#N/A,FALSE,"Mgmt Forecast";"dcf table",#N/A,FALSE,"Mgmt Forecast";"sensitivity",#N/A,FALSE,"Mgmt Forecast";"table inputs",#N/A,FALSE,"Mgmt Forecast";"calculations",#N/A,FALSE,"Mgmt Forecast"}</definedName>
    <definedName name="wrn.dcf._4_2">{"mgmt forecast",#N/A,FALSE,"Mgmt Forecast";"dcf table",#N/A,FALSE,"Mgmt Forecast";"sensitivity",#N/A,FALSE,"Mgmt Forecast";"table inputs",#N/A,FALSE,"Mgmt Forecast";"calculations",#N/A,FALSE,"Mgmt Forecast"}</definedName>
    <definedName name="wrn.dcf._4_3">{"mgmt forecast",#N/A,FALSE,"Mgmt Forecast";"dcf table",#N/A,FALSE,"Mgmt Forecast";"sensitivity",#N/A,FALSE,"Mgmt Forecast";"table inputs",#N/A,FALSE,"Mgmt Forecast";"calculations",#N/A,FALSE,"Mgmt Forecast"}</definedName>
    <definedName name="wrn.dcf._4_4">{"mgmt forecast",#N/A,FALSE,"Mgmt Forecast";"dcf table",#N/A,FALSE,"Mgmt Forecast";"sensitivity",#N/A,FALSE,"Mgmt Forecast";"table inputs",#N/A,FALSE,"Mgmt Forecast";"calculations",#N/A,FALSE,"Mgmt Forecast"}</definedName>
    <definedName name="wrn.dcf._4_5">{"mgmt forecast",#N/A,FALSE,"Mgmt Forecast";"dcf table",#N/A,FALSE,"Mgmt Forecast";"sensitivity",#N/A,FALSE,"Mgmt Forecast";"table inputs",#N/A,FALSE,"Mgmt Forecast";"calculations",#N/A,FALSE,"Mgmt Forecast"}</definedName>
    <definedName name="wrn.dcf._5">{"mgmt forecast",#N/A,FALSE,"Mgmt Forecast";"dcf table",#N/A,FALSE,"Mgmt Forecast";"sensitivity",#N/A,FALSE,"Mgmt Forecast";"table inputs",#N/A,FALSE,"Mgmt Forecast";"calculations",#N/A,FALSE,"Mgmt Forecast"}</definedName>
    <definedName name="wrn.dcf._5_1">{"mgmt forecast",#N/A,FALSE,"Mgmt Forecast";"dcf table",#N/A,FALSE,"Mgmt Forecast";"sensitivity",#N/A,FALSE,"Mgmt Forecast";"table inputs",#N/A,FALSE,"Mgmt Forecast";"calculations",#N/A,FALSE,"Mgmt Forecast"}</definedName>
    <definedName name="wrn.dcf._5_2">{"mgmt forecast",#N/A,FALSE,"Mgmt Forecast";"dcf table",#N/A,FALSE,"Mgmt Forecast";"sensitivity",#N/A,FALSE,"Mgmt Forecast";"table inputs",#N/A,FALSE,"Mgmt Forecast";"calculations",#N/A,FALSE,"Mgmt Forecast"}</definedName>
    <definedName name="wrn.dcf._5_3">{"mgmt forecast",#N/A,FALSE,"Mgmt Forecast";"dcf table",#N/A,FALSE,"Mgmt Forecast";"sensitivity",#N/A,FALSE,"Mgmt Forecast";"table inputs",#N/A,FALSE,"Mgmt Forecast";"calculations",#N/A,FALSE,"Mgmt Forecast"}</definedName>
    <definedName name="wrn.dcf._5_4">{"mgmt forecast",#N/A,FALSE,"Mgmt Forecast";"dcf table",#N/A,FALSE,"Mgmt Forecast";"sensitivity",#N/A,FALSE,"Mgmt Forecast";"table inputs",#N/A,FALSE,"Mgmt Forecast";"calculations",#N/A,FALSE,"Mgmt Forecast"}</definedName>
    <definedName name="wrn.dcf._5_5">{"mgmt forecast",#N/A,FALSE,"Mgmt Forecast";"dcf table",#N/A,FALSE,"Mgmt Forecast";"sensitivity",#N/A,FALSE,"Mgmt Forecast";"table inputs",#N/A,FALSE,"Mgmt Forecast";"calculations",#N/A,FALSE,"Mgmt Forecast"}</definedName>
    <definedName name="wrn.DCF._from_AB">{"DCF1",#N/A,FALSE,"SIERRA DCF";"MATRIX1",#N/A,FALSE,"SIERRA DCF"}</definedName>
    <definedName name="wrn.DCF._from_DBAB">{"DCF1",#N/A,FALSE,"SIERRA DCF";"MATRIX1",#N/A,FALSE,"SIERRA DCF"}</definedName>
    <definedName name="wrn.DCF._from_DBAB_1">{"DCF1",#N/A,FALSE,"SIERRA DCF";"MATRIX1",#N/A,FALSE,"SIERRA DCF"}</definedName>
    <definedName name="wrn.DCF._from_DBAB_1_1">{"DCF1",#N/A,FALSE,"SIERRA DCF";"MATRIX1",#N/A,FALSE,"SIERRA DCF"}</definedName>
    <definedName name="wrn.DCF._from_DBAB_1_1_1">{"DCF1",#N/A,FALSE,"SIERRA DCF";"MATRIX1",#N/A,FALSE,"SIERRA DCF"}</definedName>
    <definedName name="wrn.DCF._from_DBAB_1_2">{"DCF1",#N/A,FALSE,"SIERRA DCF";"MATRIX1",#N/A,FALSE,"SIERRA DCF"}</definedName>
    <definedName name="wrn.DCF._from_DBAB_2">{"DCF1",#N/A,FALSE,"SIERRA DCF";"MATRIX1",#N/A,FALSE,"SIERRA DCF"}</definedName>
    <definedName name="wrn.DCF._from_DBAB_3">{"DCF1",#N/A,FALSE,"SIERRA DCF";"MATRIX1",#N/A,FALSE,"SIERRA DCF"}</definedName>
    <definedName name="wrn.DCF._from_DBAB_4">{"DCF1",#N/A,FALSE,"SIERRA DCF";"MATRIX1",#N/A,FALSE,"SIERRA DCF"}</definedName>
    <definedName name="wrn.DCF._from_DBAB_5">{"DCF1",#N/A,FALSE,"SIERRA DCF";"MATRIX1",#N/A,FALSE,"SIERRA DCF"}</definedName>
    <definedName name="WRN.DCF.OLD">{"mgmt forecast",#N/A,FALSE,"Mgmt Forecast";"dcf table",#N/A,FALSE,"Mgmt Forecast";"sensitivity",#N/A,FALSE,"Mgmt Forecast";"table inputs",#N/A,FALSE,"Mgmt Forecast";"calculations",#N/A,FALSE,"Mgmt Forecast"}</definedName>
    <definedName name="wrn.DCF_Terminal_Value_qchm.">{"qchm_dcf",#N/A,FALSE,"QCHMDCF2";"qchm_terminal",#N/A,FALSE,"QCHMDCF2"}</definedName>
    <definedName name="wrn.DCF_Terminal_Value_qchm._1">#REF!</definedName>
    <definedName name="wrn.DCF_Terminal_Value_qchm._from_AB">{"qchm_dcf",#N/A,FALSE,"QCHMDCF2";"qchm_terminal",#N/A,FALSE,"QCHMDCF2"}</definedName>
    <definedName name="wrn.DCF_Terminal_Value_qchm._from_DBAB">{"qchm_dcf",#N/A,FALSE,"QCHMDCF2";"qchm_terminal",#N/A,FALSE,"QCHMDCF2"}</definedName>
    <definedName name="wrn.DCF_Terminal_Value_qchm._from_DBAB_1">{"qchm_dcf",#N/A,FALSE,"QCHMDCF2";"qchm_terminal",#N/A,FALSE,"QCHMDCF2"}</definedName>
    <definedName name="wrn.DCF_Terminal_Value_qchm._from_DBAB_1_1">{"qchm_dcf",#N/A,FALSE,"QCHMDCF2";"qchm_terminal",#N/A,FALSE,"QCHMDCF2"}</definedName>
    <definedName name="wrn.DCF_Terminal_Value_qchm._from_DBAB_1_1_1">{"qchm_dcf",#N/A,FALSE,"QCHMDCF2";"qchm_terminal",#N/A,FALSE,"QCHMDCF2"}</definedName>
    <definedName name="wrn.DCF_Terminal_Value_qchm._from_DBAB_1_2">{"qchm_dcf",#N/A,FALSE,"QCHMDCF2";"qchm_terminal",#N/A,FALSE,"QCHMDCF2"}</definedName>
    <definedName name="wrn.DCF_Terminal_Value_qchm._from_DBAB_2">{"qchm_dcf",#N/A,FALSE,"QCHMDCF2";"qchm_terminal",#N/A,FALSE,"QCHMDCF2"}</definedName>
    <definedName name="wrn.DCF_Terminal_Value_qchm._from_DBAB_3">{"qchm_dcf",#N/A,FALSE,"QCHMDCF2";"qchm_terminal",#N/A,FALSE,"QCHMDCF2"}</definedName>
    <definedName name="wrn.DCF_Terminal_Value_qchm._from_DBAB_4">{"qchm_dcf",#N/A,FALSE,"QCHMDCF2";"qchm_terminal",#N/A,FALSE,"QCHMDCF2"}</definedName>
    <definedName name="wrn.DCF_Terminal_Value_qchm._from_DBAB_5">{"qchm_dcf",#N/A,FALSE,"QCHMDCF2";"qchm_terminal",#N/A,FALSE,"QCHMDCF2"}</definedName>
    <definedName name="wrn.dcf2">{"mgmt forecast",#N/A,FALSE,"Mgmt Forecast";"dcf table",#N/A,FALSE,"Mgmt Forecast";"sensitivity",#N/A,FALSE,"Mgmt Forecast";"table inputs",#N/A,FALSE,"Mgmt Forecast";"calculations",#N/A,FALSE,"Mgmt Forecast"}</definedName>
    <definedName name="wrn.DCFEpervier.">#REF!</definedName>
    <definedName name="wrn.dcfiii">{#N/A,#N/A,FALSE,"Combo-Ass ";#N/A,#N/A,FALSE,"Combo-AD sum";#N/A,#N/A,FALSE,"Combo-Syn Sens";#N/A,#N/A,FALSE,"Combo-Contr";#N/A,#N/A,FALSE,"Combo-Credit Sum";#N/A,#N/A,FALSE,"Combo-Credit";#N/A,#N/A,FALSE,"Combo-AD";#N/A,#N/A,FALSE,"Combo-AD";#N/A,#N/A,FALSE,"Combo-AD CF";#N/A,#N/A,FALSE,"Combo-IS";#N/A,#N/A,FALSE,"Combo-BS";#N/A,#N/A,FALSE,"Combo-CF";#N/A,#N/A,FALSE,"Combo-Debt";#N/A,#N/A,FALSE,"Combo-Int";#N/A,#N/A,FALSE,"Combo-CapEx";#N/A,#N/A,FALSE,"Combo-BD";#N/A,#N/A,FALSE,"Combo-TD";#N/A,#N/A,FALSE,"Combo-Taxes";#N/A,#N/A,FALSE,"Combo-Val";#N/A,#N/A,FALSE,"Combo-Mult Va"}</definedName>
    <definedName name="wrn.DEB.">{"BSDEB",#N/A,FALSE,"Jun 98";"ISDEB",#N/A,FALSE,"Jun 98";"CFDEB",#N/A,FALSE,"Jun 98";"WP1DEB",#N/A,FALSE,"Jun 98";"WP2DEB",#N/A,FALSE,"Jun 98";"WP3EB",#N/A,FALSE,"Jun 98";"EQUITYDEB",#N/A,FALSE,"Jun 98"}</definedName>
    <definedName name="wrn.Debt.">{"debt summary",#N/A,FALSE,"Debt";"loan details",#N/A,FALSE,"Debt"}</definedName>
    <definedName name="wrn.Debt._.Schedules.">{"NP-New Acquisition",#N/A,FALSE,"NOTE PAYMENTS";"NP-Strategic Loan",#N/A,FALSE,"NOTE PAYMENTS";"NP-Tech Loan",#N/A,FALSE,"NOTE PAYMENTS";"NP-Existing Debt",#N/A,FALSE,"NOTE PAYMENTS";"NP-Curr Maturity",#N/A,FALSE,"NOTE PAYMENTS";"NP-Interest Exp",#N/A,FALSE,"NOTE PAYMENTS"}</definedName>
    <definedName name="wrn.Debtor._.list.">#REF!</definedName>
    <definedName name="wrn.Dec._.Forecast.">#REF!</definedName>
    <definedName name="wrn.DECEMBER.">{"CONS DEC",#N/A,FALSE,"CONSOLIDATED";"CONS Q4",#N/A,FALSE,"CONSOLIDATED";"CONS YTD DEC",#N/A,FALSE,"CONSOLIDATED";"SAS DEC",#N/A,FALSE,"Ocean Comparison";"SAS Q4",#N/A,FALSE,"Ocean Comparison";"SAS YTD DEC",#N/A,FALSE,"Ocean Comparison";"UV DEC",#N/A,FALSE,"UV Comparison";"UV Q4",#N/A,FALSE,"UV Comparison";"UV YTD DEC",#N/A,FALSE,"UV Comparison";"CMS DEC",#N/A,FALSE,"CMS Comparison";"CMS Q4",#N/A,FALSE,"CMS Comparison";"CMS YTD DEC",#N/A,FALSE,"CMS Comparison";"POLARIS DEC",#N/A,FALSE,"Polaris Comparison";"POLARIS Q4",#N/A,FALSE,"Polaris Comparison";"POLARIS YTD DEC",#N/A,FALSE,"Polaris Comparison";"CORP DEC",#N/A,FALSE,"Corp Comparison";"CORP Q4",#N/A,FALSE,"Corp Comparison";"CORP YTD DEC",#N/A,FALSE,"Corp Comparison";"ELIM DEC",#N/A,FALSE,"Eliminating Comparison";"ELIM Q4",#N/A,FALSE,"Eliminating Comparison";"ELIM YTD DEC",#N/A,FALSE,"Eliminating Comparison";"HOLD DEC",#N/A,FALSE,"Holding Comparison";"HOLD Q4",#N/A,FALSE,"Holding Comparison";"HOLD YTD DEC",#N/A,FALSE,"Holding Comparison"}</definedName>
    <definedName name="wrn.Deel._.A.">#REF!</definedName>
    <definedName name="wrn.Deel._.B.">#REF!</definedName>
    <definedName name="wrn.Deel._.B1.">#REF!</definedName>
    <definedName name="wrn.def9806.">{#N/A,#N/A,FALSE,"DEF1";#N/A,#N/A,FALSE,"DEF2";#N/A,#N/A,FALSE,"DEF3"}</definedName>
    <definedName name="wrn.DEFERRED._.ASSET._.DETAIL.">{#N/A,#N/A,FALSE,"DEFERRED ASSET DETAIL"}</definedName>
    <definedName name="wrn.DEFERRED._.FOOTNOTE._.SUMMARY.">{#N/A,#N/A,FALSE,"DEFERRED FOOTNOTE SUMMARY"}</definedName>
    <definedName name="wrn.Delchamps.">#REF!</definedName>
    <definedName name="wrn.Delinc_Comercial.">{#N/A,#N/A,FALSE,"COVER";#N/A,#N/A,FALSE,"Index";#N/A,#N/A,FALSE,"Non-Earning";#N/A,#N/A,FALSE,"Commercial";#N/A,#N/A,FALSE,"Detailed"}</definedName>
    <definedName name="wrn.Delta._.by._.Entitiy.">{#N/A,#N/A,FALSE,"Presentation Summary";#N/A,#N/A,FALSE,"Consolidated Summary";#N/A,#N/A,FALSE,"GLA";#N/A,#N/A,FALSE,"Consolidating Schedule";#N/A,#N/A,FALSE,"GLB";#N/A,#N/A,FALSE,"GGM";#N/A,#N/A,FALSE,"SurFin";#N/A,#N/A,FALSE,"CBC";#N/A,#N/A,FALSE,"DTVI";#N/A,#N/A,FALSE,"Elim";#N/A,#N/A,FALSE,"Other"}</definedName>
    <definedName name="wrn.Deltek._.Upload.">#REF!</definedName>
    <definedName name="wrn.DEN._.PROFIT._.and._.LOSS.">{#N/A,#N/A,FALSE,"DENP&amp;L97";#N/A,#N/A,FALSE,"DENP&amp;L97"}</definedName>
    <definedName name="wrn.department._.detail.">{"page a",#N/A,FALSE,"exist rev 01_99";"page b",#N/A,FALSE,"exist rev 01_99";"page c",#N/A,FALSE,"exist rev 01_99";"page d",#N/A,FALSE,"exist rev 01_99";"page e",#N/A,FALSE,"exist rev 01_99";"page f",#N/A,FALSE,"exist rev 01_99"}</definedName>
    <definedName name="wrn.DEPARTMENTS.">{"OPERATIONS",#N/A,FALSE,"MONTHLY SUMMARY";"CUSTOMER SERVICE",#N/A,FALSE,"MONTHLY SUMMARY";"ENGINEERING",#N/A,FALSE,"MONTHLY SUMMARY";"SALES WEST",#N/A,FALSE,"MONTHLY SUMMARY";"SALES NORTHEAST",#N/A,FALSE,"MONTHLY SUMMARY";"TELCO SALES",#N/A,FALSE,"MONTHLY SUMMARY";"SALES SOUTHEAST",#N/A,FALSE,"MONTHLY SUMMARY";"MARKETING",#N/A,FALSE,"MONTHLY SUMMARY";"QUALITY CONTROL",#N/A,FALSE,"MONTHLY SUMMARY";"PURCHASING",#N/A,FALSE,"MONTHLY SUMMARY"}</definedName>
    <definedName name="wrn.depmatrix.">{"depmatrix",#N/A,FALSE,"DECATUR-DIMMIT"}</definedName>
    <definedName name="wrn.depmatrix._1">{"depmatrix",#N/A,FALSE,"DECATUR-DIMMIT"}</definedName>
    <definedName name="wrn.depmatrix._1_1">{"depmatrix",#N/A,FALSE,"DECATUR-DIMMIT"}</definedName>
    <definedName name="wrn.depmatrix._1_2">{"depmatrix",#N/A,FALSE,"DECATUR-DIMMIT"}</definedName>
    <definedName name="wrn.depmatrix._1_3">{"depmatrix",#N/A,FALSE,"DECATUR-DIMMIT"}</definedName>
    <definedName name="wrn.depmatrix._1_4">{"depmatrix",#N/A,FALSE,"DECATUR-DIMMIT"}</definedName>
    <definedName name="wrn.depmatrix._1_5">{"depmatrix",#N/A,FALSE,"DECATUR-DIMMIT"}</definedName>
    <definedName name="wrn.depmatrix._2">{"depmatrix",#N/A,FALSE,"DECATUR-DIMMIT"}</definedName>
    <definedName name="wrn.depmatrix._2_1">{"depmatrix",#N/A,FALSE,"DECATUR-DIMMIT"}</definedName>
    <definedName name="wrn.depmatrix._2_2">{"depmatrix",#N/A,FALSE,"DECATUR-DIMMIT"}</definedName>
    <definedName name="wrn.depmatrix._2_3">{"depmatrix",#N/A,FALSE,"DECATUR-DIMMIT"}</definedName>
    <definedName name="wrn.depmatrix._2_4">{"depmatrix",#N/A,FALSE,"DECATUR-DIMMIT"}</definedName>
    <definedName name="wrn.depmatrix._2_5">{"depmatrix",#N/A,FALSE,"DECATUR-DIMMIT"}</definedName>
    <definedName name="wrn.depmatrix._3">{"depmatrix",#N/A,FALSE,"DECATUR-DIMMIT"}</definedName>
    <definedName name="wrn.depmatrix._3_1">{"depmatrix",#N/A,FALSE,"DECATUR-DIMMIT"}</definedName>
    <definedName name="wrn.depmatrix._3_2">{"depmatrix",#N/A,FALSE,"DECATUR-DIMMIT"}</definedName>
    <definedName name="wrn.depmatrix._3_3">{"depmatrix",#N/A,FALSE,"DECATUR-DIMMIT"}</definedName>
    <definedName name="wrn.depmatrix._3_4">{"depmatrix",#N/A,FALSE,"DECATUR-DIMMIT"}</definedName>
    <definedName name="wrn.depmatrix._3_5">{"depmatrix",#N/A,FALSE,"DECATUR-DIMMIT"}</definedName>
    <definedName name="wrn.depmatrix._4">{"depmatrix",#N/A,FALSE,"DECATUR-DIMMIT"}</definedName>
    <definedName name="wrn.depmatrix._4_1">{"depmatrix",#N/A,FALSE,"DECATUR-DIMMIT"}</definedName>
    <definedName name="wrn.depmatrix._4_2">{"depmatrix",#N/A,FALSE,"DECATUR-DIMMIT"}</definedName>
    <definedName name="wrn.depmatrix._4_3">{"depmatrix",#N/A,FALSE,"DECATUR-DIMMIT"}</definedName>
    <definedName name="wrn.depmatrix._4_4">{"depmatrix",#N/A,FALSE,"DECATUR-DIMMIT"}</definedName>
    <definedName name="wrn.depmatrix._4_5">{"depmatrix",#N/A,FALSE,"DECATUR-DIMMIT"}</definedName>
    <definedName name="wrn.depmatrix._5">{"depmatrix",#N/A,FALSE,"DECATUR-DIMMIT"}</definedName>
    <definedName name="wrn.depmatrix._5_1">{"depmatrix",#N/A,FALSE,"DECATUR-DIMMIT"}</definedName>
    <definedName name="wrn.depmatrix._5_2">{"depmatrix",#N/A,FALSE,"DECATUR-DIMMIT"}</definedName>
    <definedName name="wrn.depmatrix._5_3">{"depmatrix",#N/A,FALSE,"DECATUR-DIMMIT"}</definedName>
    <definedName name="wrn.depmatrix._5_4">{"depmatrix",#N/A,FALSE,"DECATUR-DIMMIT"}</definedName>
    <definedName name="wrn.depmatrix._5_5">{"depmatrix",#N/A,FALSE,"DECATUR-DIMMIT"}</definedName>
    <definedName name="wrn.Depreciation.">{"DE_asfiled",#N/A,TRUE,"Amort.";"IRS_addl",#N/A,TRUE,"Amort."}</definedName>
    <definedName name="wrn.dept._.1.">{#N/A,#N/A,FALSE,"EXPENSE SUMMARY ";#N/A,#N/A,FALSE,"DEPT1";#N/A,#N/A,FALSE,"DEPT1-PAYROLL"}</definedName>
    <definedName name="wrn.dept._.2.">{#N/A,#N/A,FALSE,"EXPENSE SUMMARY ";#N/A,#N/A,FALSE,"DEPT1 (2)"}</definedName>
    <definedName name="wrn.deptsal.">{"G_A",#N/A,FALSE,"SALWS";"labops",#N/A,FALSE,"SALWS";"scidir",#N/A,FALSE,"SALWS";"dev",#N/A,FALSE,"SALWS";"clin",#N/A,FALSE,"SALWS";"reg",#N/A,FALSE,"SALWS";"bcdm",#N/A,FALSE,"SALWS";"np",#N/A,FALSE,"SALWS";"tb",#N/A,FALSE,"SALWS";"micro",#N/A,FALSE,"SALWS";"chem",#N/A,FALSE,"SALWS"}</definedName>
    <definedName name="wrn.Derek.">{#N/A,#N/A,FALSE,"Transaction_Sum_debt_Stats";#N/A,#N/A,FALSE,"Earnings Impact";#N/A,#N/A,FALSE,"Sensitivity Table"}</definedName>
    <definedName name="wrn.DespesasPorArea.">{"TotalGeralDespesasPorArea",#N/A,FALSE,"VinculosAccessEfetivo"}</definedName>
    <definedName name="wrn.detail.">{"detail1",#N/A,FALSE,"Sheet1";"detail2",#N/A,FALSE,"Sheet1";"detail3",#N/A,FALSE,"Sheet1";"detail4",#N/A,FALSE,"Sheet1";"detail5",#N/A,FALSE,"Sheet1";"detail6",#N/A,FALSE,"Sheet1";"detail7",#N/A,FALSE,"Sheet1";"detail8",#N/A,FALSE,"Sheet1";"detail9",#N/A,FALSE,"Sheet1"}</definedName>
    <definedName name="wrn.Detail._.Balance._.Sheet.">{#N/A,#N/A,FALSE,"Detail"}</definedName>
    <definedName name="wrn.Detail._.Balance._.Sheet._1">#REF!</definedName>
    <definedName name="wrn.Detail._.Balance._.Sheet._2">{#N/A,#N/A,FALSE,"Detail"}</definedName>
    <definedName name="wrn.Detail._.Balance._.Sheet._3">{#N/A,#N/A,FALSE,"Detail"}</definedName>
    <definedName name="wrn.Detail._.Balance._.Sheet._4">{#N/A,#N/A,FALSE,"Detail"}</definedName>
    <definedName name="wrn.Detail._.income._.and._.expense.">{#N/A,#N/A,TRUE,"Assumptions";#N/A,#N/A,TRUE,"Revenue &amp; Direct Expense";#N/A,#N/A,TRUE,"Indirect Expense"}</definedName>
    <definedName name="wrn.Detail._.Income._.Statement.">{"Facility Detail",#N/A,FALSE,"P&amp;L Detail"}</definedName>
    <definedName name="wrn.Detail._.Total.">{"DetailTotal",#N/A,FALSE,"Total Operating Departments";"Detail585",#N/A,FALSE,"Mission Dept 585";"Detail660",#N/A,FALSE,"ESS Dept 660";"Detail680",#N/A,FALSE,"Newark Dept 680"}</definedName>
    <definedName name="wrn.Detail_All.">{"con all",#N/A,FALSE,"CON-ALL";"detail-nm",#N/A,FALSE,"PL-NM";"detail-htn",#N/A,FALSE,"PL-HTN";"detail-nj",#N/A,FALSE,"PL-NJ";"detail-aus",#N/A,FALSE,"PL-AUS";#N/A,#N/A,FALSE,"BS-Consol";"detail-sang",#N/A,FALSE,"PL-SANG";"detail-flo",#N/A,FALSE,"PL-FLO";"detail-dal",#N/A,FALSE,"PL-DAL";"detail-cg",#N/A,FALSE,"PL-CG";"detail-vist",#N/A,FALSE,"PL-VIST";"detail-fy00acq",#N/A,FALSE,"FY00 ACQ";"detail-fy01acq",#N/A,FALSE,"FY01 ACQ";"detail-corp",#N/A,FALSE,"CORP"}</definedName>
    <definedName name="wrn.Detail_Projection.">{#N/A,#N/A,FALSE,"Detail YTD"}</definedName>
    <definedName name="wrn.Detail_Projection._1">#REF!</definedName>
    <definedName name="wrn.Detail_Projection._2">{#N/A,#N/A,FALSE,"Detail YTD"}</definedName>
    <definedName name="wrn.Detail_Projection._3">{#N/A,#N/A,FALSE,"Detail YTD"}</definedName>
    <definedName name="wrn.Detail_Projection._4">{#N/A,#N/A,FALSE,"Detail YTD"}</definedName>
    <definedName name="wrn.Detailed._.Calculations.">{"IncDetail",#N/A,FALSE,"Inc";"BalDetail",#N/A,FALSE,"Bal";"GCFDetail",#N/A,FALSE,"GCF";"RcDsDetail",#N/A,FALSE,"RcDs"}</definedName>
    <definedName name="wrn.Detailed._.P._.and._.L.">{"P and L Detail Page 1",#N/A,FALSE,"Data";"P and L Detail Page 2",#N/A,FALSE,"Data"}</definedName>
    <definedName name="wrn.Detailed._.P._.and._.L.2">{"P and L Detail Page 1",#N/A,FALSE,"Data";"P and L Detail Page 2",#N/A,FALSE,"Data"}</definedName>
    <definedName name="wrn.Detailed._.Profit._.and._.Loss.">{#N/A,#N/A,FALSE,"P&amp;L CONSOLIDATED";#N/A,#N/A,FALSE,"Cyperus";#N/A,#N/A,FALSE,"ANP";#N/A,#N/A,FALSE,"PRNE CORE"}</definedName>
    <definedName name="wrn.Detailed._.review.">{#N/A,#N/A,TRUE,"Prn";#N/A,#N/A,TRUE,"AdjItm";#N/A,#N/A,TRUE,"BS";#N/A,#N/A,TRUE,"CF";#N/A,#N/A,TRUE,"IS";#N/A,#N/A,TRUE,"FY02";#N/A,#N/A,TRUE,"GM";#N/A,#N/A,TRUE,"SE";#N/A,#N/A,TRUE,"VC";#N/A,#N/A,TRUE,"FC";#N/A,#N/A,TRUE,"Pub"}</definedName>
    <definedName name="wrn.detalles._.total.">{"total","abonados garantia",FALSE,"detalle19982007"}</definedName>
    <definedName name="wrn.devdeal.">#REF!</definedName>
    <definedName name="wrn.devdeal._1">{"top",#N/A,TRUE,"Detail";"next",#N/A,TRUE,"Detail";"then",#N/A,TRUE,"Detail";"and",#N/A,TRUE,"Detail";"inaddition",#N/A,TRUE,"Detail";"finally",#N/A,TRUE,"Detail"}</definedName>
    <definedName name="wrn.devdeal._1_1">{"top",#N/A,TRUE,"Detail";"next",#N/A,TRUE,"Detail";"then",#N/A,TRUE,"Detail";"and",#N/A,TRUE,"Detail";"inaddition",#N/A,TRUE,"Detail";"finally",#N/A,TRUE,"Detail"}</definedName>
    <definedName name="wrn.devdeal._1_2">{"top",#N/A,TRUE,"Detail";"next",#N/A,TRUE,"Detail";"then",#N/A,TRUE,"Detail";"and",#N/A,TRUE,"Detail";"inaddition",#N/A,TRUE,"Detail";"finally",#N/A,TRUE,"Detail"}</definedName>
    <definedName name="wrn.devdeal._1_3">{"top",#N/A,TRUE,"Detail";"next",#N/A,TRUE,"Detail";"then",#N/A,TRUE,"Detail";"and",#N/A,TRUE,"Detail";"inaddition",#N/A,TRUE,"Detail";"finally",#N/A,TRUE,"Detail"}</definedName>
    <definedName name="wrn.devdeal._1_4">{"top",#N/A,TRUE,"Detail";"next",#N/A,TRUE,"Detail";"then",#N/A,TRUE,"Detail";"and",#N/A,TRUE,"Detail";"inaddition",#N/A,TRUE,"Detail";"finally",#N/A,TRUE,"Detail"}</definedName>
    <definedName name="wrn.devdeal._1_5">{"top",#N/A,TRUE,"Detail";"next",#N/A,TRUE,"Detail";"then",#N/A,TRUE,"Detail";"and",#N/A,TRUE,"Detail";"inaddition",#N/A,TRUE,"Detail";"finally",#N/A,TRUE,"Detail"}</definedName>
    <definedName name="wrn.devdeal._2">{"top",#N/A,TRUE,"Detail";"next",#N/A,TRUE,"Detail";"then",#N/A,TRUE,"Detail";"and",#N/A,TRUE,"Detail";"inaddition",#N/A,TRUE,"Detail";"finally",#N/A,TRUE,"Detail"}</definedName>
    <definedName name="wrn.devdeal._2_1">{"top",#N/A,TRUE,"Detail";"next",#N/A,TRUE,"Detail";"then",#N/A,TRUE,"Detail";"and",#N/A,TRUE,"Detail";"inaddition",#N/A,TRUE,"Detail";"finally",#N/A,TRUE,"Detail"}</definedName>
    <definedName name="wrn.devdeal._2_2">{"top",#N/A,TRUE,"Detail";"next",#N/A,TRUE,"Detail";"then",#N/A,TRUE,"Detail";"and",#N/A,TRUE,"Detail";"inaddition",#N/A,TRUE,"Detail";"finally",#N/A,TRUE,"Detail"}</definedName>
    <definedName name="wrn.devdeal._2_3">{"top",#N/A,TRUE,"Detail";"next",#N/A,TRUE,"Detail";"then",#N/A,TRUE,"Detail";"and",#N/A,TRUE,"Detail";"inaddition",#N/A,TRUE,"Detail";"finally",#N/A,TRUE,"Detail"}</definedName>
    <definedName name="wrn.devdeal._2_4">{"top",#N/A,TRUE,"Detail";"next",#N/A,TRUE,"Detail";"then",#N/A,TRUE,"Detail";"and",#N/A,TRUE,"Detail";"inaddition",#N/A,TRUE,"Detail";"finally",#N/A,TRUE,"Detail"}</definedName>
    <definedName name="wrn.devdeal._2_5">{"top",#N/A,TRUE,"Detail";"next",#N/A,TRUE,"Detail";"then",#N/A,TRUE,"Detail";"and",#N/A,TRUE,"Detail";"inaddition",#N/A,TRUE,"Detail";"finally",#N/A,TRUE,"Detail"}</definedName>
    <definedName name="wrn.devdeal._3">{"top",#N/A,TRUE,"Detail";"next",#N/A,TRUE,"Detail";"then",#N/A,TRUE,"Detail";"and",#N/A,TRUE,"Detail";"inaddition",#N/A,TRUE,"Detail";"finally",#N/A,TRUE,"Detail"}</definedName>
    <definedName name="wrn.devdeal._3_1">{"top",#N/A,TRUE,"Detail";"next",#N/A,TRUE,"Detail";"then",#N/A,TRUE,"Detail";"and",#N/A,TRUE,"Detail";"inaddition",#N/A,TRUE,"Detail";"finally",#N/A,TRUE,"Detail"}</definedName>
    <definedName name="wrn.devdeal._3_2">{"top",#N/A,TRUE,"Detail";"next",#N/A,TRUE,"Detail";"then",#N/A,TRUE,"Detail";"and",#N/A,TRUE,"Detail";"inaddition",#N/A,TRUE,"Detail";"finally",#N/A,TRUE,"Detail"}</definedName>
    <definedName name="wrn.devdeal._3_3">{"top",#N/A,TRUE,"Detail";"next",#N/A,TRUE,"Detail";"then",#N/A,TRUE,"Detail";"and",#N/A,TRUE,"Detail";"inaddition",#N/A,TRUE,"Detail";"finally",#N/A,TRUE,"Detail"}</definedName>
    <definedName name="wrn.devdeal._3_4">{"top",#N/A,TRUE,"Detail";"next",#N/A,TRUE,"Detail";"then",#N/A,TRUE,"Detail";"and",#N/A,TRUE,"Detail";"inaddition",#N/A,TRUE,"Detail";"finally",#N/A,TRUE,"Detail"}</definedName>
    <definedName name="wrn.devdeal._3_5">{"top",#N/A,TRUE,"Detail";"next",#N/A,TRUE,"Detail";"then",#N/A,TRUE,"Detail";"and",#N/A,TRUE,"Detail";"inaddition",#N/A,TRUE,"Detail";"finally",#N/A,TRUE,"Detail"}</definedName>
    <definedName name="wrn.devdeal._4">{"top",#N/A,TRUE,"Detail";"next",#N/A,TRUE,"Detail";"then",#N/A,TRUE,"Detail";"and",#N/A,TRUE,"Detail";"inaddition",#N/A,TRUE,"Detail";"finally",#N/A,TRUE,"Detail"}</definedName>
    <definedName name="wrn.devdeal._4_1">{"top",#N/A,TRUE,"Detail";"next",#N/A,TRUE,"Detail";"then",#N/A,TRUE,"Detail";"and",#N/A,TRUE,"Detail";"inaddition",#N/A,TRUE,"Detail";"finally",#N/A,TRUE,"Detail"}</definedName>
    <definedName name="wrn.devdeal._4_2">{"top",#N/A,TRUE,"Detail";"next",#N/A,TRUE,"Detail";"then",#N/A,TRUE,"Detail";"and",#N/A,TRUE,"Detail";"inaddition",#N/A,TRUE,"Detail";"finally",#N/A,TRUE,"Detail"}</definedName>
    <definedName name="wrn.devdeal._4_3">{"top",#N/A,TRUE,"Detail";"next",#N/A,TRUE,"Detail";"then",#N/A,TRUE,"Detail";"and",#N/A,TRUE,"Detail";"inaddition",#N/A,TRUE,"Detail";"finally",#N/A,TRUE,"Detail"}</definedName>
    <definedName name="wrn.devdeal._4_4">{"top",#N/A,TRUE,"Detail";"next",#N/A,TRUE,"Detail";"then",#N/A,TRUE,"Detail";"and",#N/A,TRUE,"Detail";"inaddition",#N/A,TRUE,"Detail";"finally",#N/A,TRUE,"Detail"}</definedName>
    <definedName name="wrn.devdeal._4_5">{"top",#N/A,TRUE,"Detail";"next",#N/A,TRUE,"Detail";"then",#N/A,TRUE,"Detail";"and",#N/A,TRUE,"Detail";"inaddition",#N/A,TRUE,"Detail";"finally",#N/A,TRUE,"Detail"}</definedName>
    <definedName name="wrn.devdeal._5">{"top",#N/A,TRUE,"Detail";"next",#N/A,TRUE,"Detail";"then",#N/A,TRUE,"Detail";"and",#N/A,TRUE,"Detail";"inaddition",#N/A,TRUE,"Detail";"finally",#N/A,TRUE,"Detail"}</definedName>
    <definedName name="wrn.devdeal._5_1">{"top",#N/A,TRUE,"Detail";"next",#N/A,TRUE,"Detail";"then",#N/A,TRUE,"Detail";"and",#N/A,TRUE,"Detail";"inaddition",#N/A,TRUE,"Detail";"finally",#N/A,TRUE,"Detail"}</definedName>
    <definedName name="wrn.devdeal._5_2">{"top",#N/A,TRUE,"Detail";"next",#N/A,TRUE,"Detail";"then",#N/A,TRUE,"Detail";"and",#N/A,TRUE,"Detail";"inaddition",#N/A,TRUE,"Detail";"finally",#N/A,TRUE,"Detail"}</definedName>
    <definedName name="wrn.devdeal._5_3">{"top",#N/A,TRUE,"Detail";"next",#N/A,TRUE,"Detail";"then",#N/A,TRUE,"Detail";"and",#N/A,TRUE,"Detail";"inaddition",#N/A,TRUE,"Detail";"finally",#N/A,TRUE,"Detail"}</definedName>
    <definedName name="wrn.devdeal._5_4">{"top",#N/A,TRUE,"Detail";"next",#N/A,TRUE,"Detail";"then",#N/A,TRUE,"Detail";"and",#N/A,TRUE,"Detail";"inaddition",#N/A,TRUE,"Detail";"finally",#N/A,TRUE,"Detail"}</definedName>
    <definedName name="wrn.devdeal._5_5">{"top",#N/A,TRUE,"Detail";"next",#N/A,TRUE,"Detail";"then",#N/A,TRUE,"Detail";"and",#N/A,TRUE,"Detail";"inaddition",#N/A,TRUE,"Detail";"finally",#N/A,TRUE,"Detail"}</definedName>
    <definedName name="wrn.Development._.Hours.">{#N/A,#N/A,FALSE,"July 95";#N/A,#N/A,FALSE,"Aug 95";#N/A,#N/A,FALSE,"Sep 95";#N/A,#N/A,FALSE,"October 95"}</definedName>
    <definedName name="wrn.Dezembro.">{"Fecha_Dezembro",#N/A,FALSE,"FECHAMENTO-2002 ";"Defer_Dezermbro",#N/A,FALSE,"DIFERIDO";"Pis_Dezembro",#N/A,FALSE,"PIS COFINS";"Iss_Dezembro",#N/A,FALSE,"ISS"}</definedName>
    <definedName name="wrn.DFC.">{#N/A,#N/A,FALSE,"FCF";#N/A,#N/A,FALSE,"MATRIX"}</definedName>
    <definedName name="wrn.Diagnostics.">{"Case Reserves",#N/A,FALSE,"Diagnostics";"Implied Outstanding Loss",#N/A,FALSE,"Diagnostics";"Paid Loss By Reported Loss",#N/A,FALSE,"Diagnostics";"Paid Loss By Closed Claims",#N/A,FALSE,"Diagnostics";"Reported Loss By Exposure",#N/A,FALSE,"Diagnostics";"Reported Claims By Exposure",#N/A,FALSE,"Diagnostics"}</definedName>
    <definedName name="wrn.Diagnostics._1">{"Case Reserves",#N/A,FALSE,"Diagnostics";"Implied Outstanding Loss",#N/A,FALSE,"Diagnostics";"Paid Loss By Reported Loss",#N/A,FALSE,"Diagnostics";"Paid Loss By Closed Claims",#N/A,FALSE,"Diagnostics";"Reported Loss By Exposure",#N/A,FALSE,"Diagnostics";"Reported Claims By Exposure",#N/A,FALSE,"Diagnostics"}</definedName>
    <definedName name="wrn.Diagnostics._1_1">{"Case Reserves",#N/A,FALSE,"Diagnostics";"Implied Outstanding Loss",#N/A,FALSE,"Diagnostics";"Paid Loss By Reported Loss",#N/A,FALSE,"Diagnostics";"Paid Loss By Closed Claims",#N/A,FALSE,"Diagnostics";"Reported Loss By Exposure",#N/A,FALSE,"Diagnostics";"Reported Claims By Exposure",#N/A,FALSE,"Diagnostics"}</definedName>
    <definedName name="wrn.Diagnostics._1_2">{"Case Reserves",#N/A,FALSE,"Diagnostics";"Implied Outstanding Loss",#N/A,FALSE,"Diagnostics";"Paid Loss By Reported Loss",#N/A,FALSE,"Diagnostics";"Paid Loss By Closed Claims",#N/A,FALSE,"Diagnostics";"Reported Loss By Exposure",#N/A,FALSE,"Diagnostics";"Reported Claims By Exposure",#N/A,FALSE,"Diagnostics"}</definedName>
    <definedName name="wrn.Diagnostics._1_3">{"Case Reserves",#N/A,FALSE,"Diagnostics";"Implied Outstanding Loss",#N/A,FALSE,"Diagnostics";"Paid Loss By Reported Loss",#N/A,FALSE,"Diagnostics";"Paid Loss By Closed Claims",#N/A,FALSE,"Diagnostics";"Reported Loss By Exposure",#N/A,FALSE,"Diagnostics";"Reported Claims By Exposure",#N/A,FALSE,"Diagnostics"}</definedName>
    <definedName name="wrn.Diagnostics._1_4">{"Case Reserves",#N/A,FALSE,"Diagnostics";"Implied Outstanding Loss",#N/A,FALSE,"Diagnostics";"Paid Loss By Reported Loss",#N/A,FALSE,"Diagnostics";"Paid Loss By Closed Claims",#N/A,FALSE,"Diagnostics";"Reported Loss By Exposure",#N/A,FALSE,"Diagnostics";"Reported Claims By Exposure",#N/A,FALSE,"Diagnostics"}</definedName>
    <definedName name="wrn.Diagnostics._1_5">{"Case Reserves",#N/A,FALSE,"Diagnostics";"Implied Outstanding Loss",#N/A,FALSE,"Diagnostics";"Paid Loss By Reported Loss",#N/A,FALSE,"Diagnostics";"Paid Loss By Closed Claims",#N/A,FALSE,"Diagnostics";"Reported Loss By Exposure",#N/A,FALSE,"Diagnostics";"Reported Claims By Exposure",#N/A,FALSE,"Diagnostics"}</definedName>
    <definedName name="wrn.Diagnostics._2">{"Case Reserves",#N/A,FALSE,"Diagnostics";"Implied Outstanding Loss",#N/A,FALSE,"Diagnostics";"Paid Loss By Reported Loss",#N/A,FALSE,"Diagnostics";"Paid Loss By Closed Claims",#N/A,FALSE,"Diagnostics";"Reported Loss By Exposure",#N/A,FALSE,"Diagnostics";"Reported Claims By Exposure",#N/A,FALSE,"Diagnostics"}</definedName>
    <definedName name="wrn.Diagnostics._2_1">{"Case Reserves",#N/A,FALSE,"Diagnostics";"Implied Outstanding Loss",#N/A,FALSE,"Diagnostics";"Paid Loss By Reported Loss",#N/A,FALSE,"Diagnostics";"Paid Loss By Closed Claims",#N/A,FALSE,"Diagnostics";"Reported Loss By Exposure",#N/A,FALSE,"Diagnostics";"Reported Claims By Exposure",#N/A,FALSE,"Diagnostics"}</definedName>
    <definedName name="wrn.Diagnostics._2_2">{"Case Reserves",#N/A,FALSE,"Diagnostics";"Implied Outstanding Loss",#N/A,FALSE,"Diagnostics";"Paid Loss By Reported Loss",#N/A,FALSE,"Diagnostics";"Paid Loss By Closed Claims",#N/A,FALSE,"Diagnostics";"Reported Loss By Exposure",#N/A,FALSE,"Diagnostics";"Reported Claims By Exposure",#N/A,FALSE,"Diagnostics"}</definedName>
    <definedName name="wrn.Diagnostics._2_3">{"Case Reserves",#N/A,FALSE,"Diagnostics";"Implied Outstanding Loss",#N/A,FALSE,"Diagnostics";"Paid Loss By Reported Loss",#N/A,FALSE,"Diagnostics";"Paid Loss By Closed Claims",#N/A,FALSE,"Diagnostics";"Reported Loss By Exposure",#N/A,FALSE,"Diagnostics";"Reported Claims By Exposure",#N/A,FALSE,"Diagnostics"}</definedName>
    <definedName name="wrn.Diagnostics._2_4">{"Case Reserves",#N/A,FALSE,"Diagnostics";"Implied Outstanding Loss",#N/A,FALSE,"Diagnostics";"Paid Loss By Reported Loss",#N/A,FALSE,"Diagnostics";"Paid Loss By Closed Claims",#N/A,FALSE,"Diagnostics";"Reported Loss By Exposure",#N/A,FALSE,"Diagnostics";"Reported Claims By Exposure",#N/A,FALSE,"Diagnostics"}</definedName>
    <definedName name="wrn.Diagnostics._2_5">{"Case Reserves",#N/A,FALSE,"Diagnostics";"Implied Outstanding Loss",#N/A,FALSE,"Diagnostics";"Paid Loss By Reported Loss",#N/A,FALSE,"Diagnostics";"Paid Loss By Closed Claims",#N/A,FALSE,"Diagnostics";"Reported Loss By Exposure",#N/A,FALSE,"Diagnostics";"Reported Claims By Exposure",#N/A,FALSE,"Diagnostics"}</definedName>
    <definedName name="wrn.Diagnostics._3">{"Case Reserves",#N/A,FALSE,"Diagnostics";"Implied Outstanding Loss",#N/A,FALSE,"Diagnostics";"Paid Loss By Reported Loss",#N/A,FALSE,"Diagnostics";"Paid Loss By Closed Claims",#N/A,FALSE,"Diagnostics";"Reported Loss By Exposure",#N/A,FALSE,"Diagnostics";"Reported Claims By Exposure",#N/A,FALSE,"Diagnostics"}</definedName>
    <definedName name="wrn.Diagnostics._3_1">{"Case Reserves",#N/A,FALSE,"Diagnostics";"Implied Outstanding Loss",#N/A,FALSE,"Diagnostics";"Paid Loss By Reported Loss",#N/A,FALSE,"Diagnostics";"Paid Loss By Closed Claims",#N/A,FALSE,"Diagnostics";"Reported Loss By Exposure",#N/A,FALSE,"Diagnostics";"Reported Claims By Exposure",#N/A,FALSE,"Diagnostics"}</definedName>
    <definedName name="wrn.Diagnostics._3_2">{"Case Reserves",#N/A,FALSE,"Diagnostics";"Implied Outstanding Loss",#N/A,FALSE,"Diagnostics";"Paid Loss By Reported Loss",#N/A,FALSE,"Diagnostics";"Paid Loss By Closed Claims",#N/A,FALSE,"Diagnostics";"Reported Loss By Exposure",#N/A,FALSE,"Diagnostics";"Reported Claims By Exposure",#N/A,FALSE,"Diagnostics"}</definedName>
    <definedName name="wrn.Diagnostics._3_3">{"Case Reserves",#N/A,FALSE,"Diagnostics";"Implied Outstanding Loss",#N/A,FALSE,"Diagnostics";"Paid Loss By Reported Loss",#N/A,FALSE,"Diagnostics";"Paid Loss By Closed Claims",#N/A,FALSE,"Diagnostics";"Reported Loss By Exposure",#N/A,FALSE,"Diagnostics";"Reported Claims By Exposure",#N/A,FALSE,"Diagnostics"}</definedName>
    <definedName name="wrn.Diagnostics._3_4">{"Case Reserves",#N/A,FALSE,"Diagnostics";"Implied Outstanding Loss",#N/A,FALSE,"Diagnostics";"Paid Loss By Reported Loss",#N/A,FALSE,"Diagnostics";"Paid Loss By Closed Claims",#N/A,FALSE,"Diagnostics";"Reported Loss By Exposure",#N/A,FALSE,"Diagnostics";"Reported Claims By Exposure",#N/A,FALSE,"Diagnostics"}</definedName>
    <definedName name="wrn.Diagnostics._3_5">{"Case Reserves",#N/A,FALSE,"Diagnostics";"Implied Outstanding Loss",#N/A,FALSE,"Diagnostics";"Paid Loss By Reported Loss",#N/A,FALSE,"Diagnostics";"Paid Loss By Closed Claims",#N/A,FALSE,"Diagnostics";"Reported Loss By Exposure",#N/A,FALSE,"Diagnostics";"Reported Claims By Exposure",#N/A,FALSE,"Diagnostics"}</definedName>
    <definedName name="wrn.Diagnostics._4">{"Case Reserves",#N/A,FALSE,"Diagnostics";"Implied Outstanding Loss",#N/A,FALSE,"Diagnostics";"Paid Loss By Reported Loss",#N/A,FALSE,"Diagnostics";"Paid Loss By Closed Claims",#N/A,FALSE,"Diagnostics";"Reported Loss By Exposure",#N/A,FALSE,"Diagnostics";"Reported Claims By Exposure",#N/A,FALSE,"Diagnostics"}</definedName>
    <definedName name="wrn.Diagnostics._4_1">{"Case Reserves",#N/A,FALSE,"Diagnostics";"Implied Outstanding Loss",#N/A,FALSE,"Diagnostics";"Paid Loss By Reported Loss",#N/A,FALSE,"Diagnostics";"Paid Loss By Closed Claims",#N/A,FALSE,"Diagnostics";"Reported Loss By Exposure",#N/A,FALSE,"Diagnostics";"Reported Claims By Exposure",#N/A,FALSE,"Diagnostics"}</definedName>
    <definedName name="wrn.Diagnostics._4_2">{"Case Reserves",#N/A,FALSE,"Diagnostics";"Implied Outstanding Loss",#N/A,FALSE,"Diagnostics";"Paid Loss By Reported Loss",#N/A,FALSE,"Diagnostics";"Paid Loss By Closed Claims",#N/A,FALSE,"Diagnostics";"Reported Loss By Exposure",#N/A,FALSE,"Diagnostics";"Reported Claims By Exposure",#N/A,FALSE,"Diagnostics"}</definedName>
    <definedName name="wrn.Diagnostics._4_3">{"Case Reserves",#N/A,FALSE,"Diagnostics";"Implied Outstanding Loss",#N/A,FALSE,"Diagnostics";"Paid Loss By Reported Loss",#N/A,FALSE,"Diagnostics";"Paid Loss By Closed Claims",#N/A,FALSE,"Diagnostics";"Reported Loss By Exposure",#N/A,FALSE,"Diagnostics";"Reported Claims By Exposure",#N/A,FALSE,"Diagnostics"}</definedName>
    <definedName name="wrn.Diagnostics._4_4">{"Case Reserves",#N/A,FALSE,"Diagnostics";"Implied Outstanding Loss",#N/A,FALSE,"Diagnostics";"Paid Loss By Reported Loss",#N/A,FALSE,"Diagnostics";"Paid Loss By Closed Claims",#N/A,FALSE,"Diagnostics";"Reported Loss By Exposure",#N/A,FALSE,"Diagnostics";"Reported Claims By Exposure",#N/A,FALSE,"Diagnostics"}</definedName>
    <definedName name="wrn.Diagnostics._4_5">{"Case Reserves",#N/A,FALSE,"Diagnostics";"Implied Outstanding Loss",#N/A,FALSE,"Diagnostics";"Paid Loss By Reported Loss",#N/A,FALSE,"Diagnostics";"Paid Loss By Closed Claims",#N/A,FALSE,"Diagnostics";"Reported Loss By Exposure",#N/A,FALSE,"Diagnostics";"Reported Claims By Exposure",#N/A,FALSE,"Diagnostics"}</definedName>
    <definedName name="wrn.Diagnostics._5">{"Case Reserves",#N/A,FALSE,"Diagnostics";"Implied Outstanding Loss",#N/A,FALSE,"Diagnostics";"Paid Loss By Reported Loss",#N/A,FALSE,"Diagnostics";"Paid Loss By Closed Claims",#N/A,FALSE,"Diagnostics";"Reported Loss By Exposure",#N/A,FALSE,"Diagnostics";"Reported Claims By Exposure",#N/A,FALSE,"Diagnostics"}</definedName>
    <definedName name="wrn.Diagnostics._5_1">{"Case Reserves",#N/A,FALSE,"Diagnostics";"Implied Outstanding Loss",#N/A,FALSE,"Diagnostics";"Paid Loss By Reported Loss",#N/A,FALSE,"Diagnostics";"Paid Loss By Closed Claims",#N/A,FALSE,"Diagnostics";"Reported Loss By Exposure",#N/A,FALSE,"Diagnostics";"Reported Claims By Exposure",#N/A,FALSE,"Diagnostics"}</definedName>
    <definedName name="wrn.Diagnostics._5_2">{"Case Reserves",#N/A,FALSE,"Diagnostics";"Implied Outstanding Loss",#N/A,FALSE,"Diagnostics";"Paid Loss By Reported Loss",#N/A,FALSE,"Diagnostics";"Paid Loss By Closed Claims",#N/A,FALSE,"Diagnostics";"Reported Loss By Exposure",#N/A,FALSE,"Diagnostics";"Reported Claims By Exposure",#N/A,FALSE,"Diagnostics"}</definedName>
    <definedName name="wrn.Diagnostics._5_3">{"Case Reserves",#N/A,FALSE,"Diagnostics";"Implied Outstanding Loss",#N/A,FALSE,"Diagnostics";"Paid Loss By Reported Loss",#N/A,FALSE,"Diagnostics";"Paid Loss By Closed Claims",#N/A,FALSE,"Diagnostics";"Reported Loss By Exposure",#N/A,FALSE,"Diagnostics";"Reported Claims By Exposure",#N/A,FALSE,"Diagnostics"}</definedName>
    <definedName name="wrn.Diagnostics._5_4">{"Case Reserves",#N/A,FALSE,"Diagnostics";"Implied Outstanding Loss",#N/A,FALSE,"Diagnostics";"Paid Loss By Reported Loss",#N/A,FALSE,"Diagnostics";"Paid Loss By Closed Claims",#N/A,FALSE,"Diagnostics";"Reported Loss By Exposure",#N/A,FALSE,"Diagnostics";"Reported Claims By Exposure",#N/A,FALSE,"Diagnostics"}</definedName>
    <definedName name="wrn.Diagnostics._5_5">{"Case Reserves",#N/A,FALSE,"Diagnostics";"Implied Outstanding Loss",#N/A,FALSE,"Diagnostics";"Paid Loss By Reported Loss",#N/A,FALSE,"Diagnostics";"Paid Loss By Closed Claims",#N/A,FALSE,"Diagnostics";"Reported Loss By Exposure",#N/A,FALSE,"Diagnostics";"Reported Claims By Exposure",#N/A,FALSE,"Diagnostics"}</definedName>
    <definedName name="wrn.Diebold._.1.">#REF!</definedName>
    <definedName name="wrn.dil_anal.">{"hiden",#N/A,FALSE,"14";"hidden",#N/A,FALSE,"16";"hidden",#N/A,FALSE,"18";"hidden",#N/A,FALSE,"20"}</definedName>
    <definedName name="wrn.dil_anal.1">{"hiden",#N/A,FALSE,"14";"hidden",#N/A,FALSE,"16";"hidden",#N/A,FALSE,"18";"hidden",#N/A,FALSE,"20"}</definedName>
    <definedName name="wrn.Dilution.">{#N/A,#N/A,FALSE,"FY 1997 (NR)";#N/A,#N/A,FALSE,"FY 1998 (NR)";#N/A,#N/A,FALSE,"Balance";#N/A,#N/A,FALSE,"Matrix (NR)"}</definedName>
    <definedName name="wrn.dir.">{#N/A,#N/A,FALSE,"Dir. Marketing_Summary";#N/A,#N/A,FALSE,"Infolink";#N/A,#N/A,FALSE,"Direct";#N/A,#N/A,FALSE,"Med_Marketing";#N/A,#N/A,FALSE,"Dimac_1";#N/A,#N/A,FALSE,"Dimac_2";#N/A,#N/A,FALSE,"Vantage";#N/A,#N/A,FALSE,"Tomahawk";#N/A,#N/A,FALSE,"BofA";#N/A,#N/A,FALSE,"Epsilon";#N/A,#N/A,FALSE,"Epsilon"}</definedName>
    <definedName name="wrn.direct._.labor._.hours_p13.">{#N/A,#N/A,FALSE,"Dlhrs_p13"}</definedName>
    <definedName name="wrn.Direct_To_Total_Cost.">#REF!</definedName>
    <definedName name="wrn.Direct_To_Total_Cost._1">#REF!</definedName>
    <definedName name="wrn.Display.">{"pl",#N/A,FALSE,"Display";"cf",#N/A,FALSE,"Display";"pi",#N/A,FALSE,"Display";"top10",#N/A,FALSE,"Display";"compcon",#N/A,FALSE,"Display"}</definedName>
    <definedName name="wrn.Distribution.">{#N/A,#N/A,FALSE,"Dist Assets";#N/A,#N/A,FALSE,"Distrib Liab";#N/A,#N/A,FALSE,"Dist Income";#N/A,#N/A,FALSE,"Dist FOH";#N/A,#N/A,FALSE,"Dist SGA"}</definedName>
    <definedName name="wrn.Distribution._.Economics.">{#N/A,#N/A,FALSE,"Draw";#N/A,#N/A,FALSE,"PROFORMA";#N/A,#N/A,FALSE,"Assumptions";#N/A,#N/A,FALSE,"Costs"}</definedName>
    <definedName name="wrn.Distributions.">{#N/A,#N/A,FALSE,"DIS Forms";#N/A,#N/A,FALSE,"WIRE FORM";#N/A,#N/A,FALSE,"Transfers"}</definedName>
    <definedName name="wrn.DIVIDEND._.REPORT.">{"DIVREP",#N/A,FALSE,"DIV REPORT"}</definedName>
    <definedName name="wrn.Dividend._.Schedule.">#REF!</definedName>
    <definedName name="wrn.Dividend._.Schedule._1">#REF!</definedName>
    <definedName name="wrn.Divisional._.IS.">{"Elkton IS",#N/A,FALSE,"Elkton IS";"Marion IS",#N/A,FALSE,"Marion IS";"Clinton IS",#N/A,FALSE,"Clinton IS";"Sebewaing IS",#N/A,FALSE,"Sebewaing IS";"T&amp;E IS",#N/A,FALSE,"T&amp;E IS";"Pedals IS",#N/A,FALSE,"Pedals IS";"Homes IS",#N/A,FALSE,"Homes IS";"Development IS",#N/A,FALSE,"Development IS"}</definedName>
    <definedName name="wrn.DivisionalDetail.">#REF!</definedName>
    <definedName name="wrn.DivisionalDetail._1">#REF!</definedName>
    <definedName name="wrn.DivisionSmy.">#REF!</definedName>
    <definedName name="wrn.DivisionSmy._1">#REF!</definedName>
    <definedName name="wrn.djall.">{"djcash",#N/A,FALSE,"DJann";"djinc",#N/A,FALSE,"DJann";"djtaxes",#N/A,FALSE,"DJann";"djbuspub",#N/A,FALSE,"DJann";"djwall",#N/A,FALSE,"DJann";"djcompprs",#N/A,FALSE,"DJann";"djteler",#N/A,FALSE,"DJann"}</definedName>
    <definedName name="wrn.dkk.">{#N/A,#N/A,FALSE,"Financiel overview AOP";#N/A,#N/A,FALSE,"Operating P&amp;L AOP";#N/A,#N/A,FALSE,"Revenue by product";#N/A,#N/A,FALSE,"Revenue &amp; STD Marign Prod.";#N/A,#N/A,FALSE,"Std. Margin";#N/A,#N/A,FALSE,"Employees by Function";#N/A,#N/A,FALSE,"R&amp;D Costs";#N/A,#N/A,FALSE,"Inventory";#N/A,#N/A,FALSE,"Order Intake by Area";#N/A,#N/A,FALSE,"Backlog by area";#N/A,#N/A,FALSE,"Backlog by customer";#N/A,#N/A,FALSE,"Revenue by Area"}</definedName>
    <definedName name="wrn.Doane._.Products._.Consolidation.">{"Doane Products BS",#N/A,FALSE,"Doane Products";"Doane Products IS",#N/A,FALSE,"Doane Products"}</definedName>
    <definedName name="wrn.DOC.">{#N/A,#N/A,FALSE,"Sign";#N/A,#N/A,FALSE,"Assets";#N/A,#N/A,FALSE,"Liab";#N/A,#N/A,FALSE,"Inc";#N/A,#N/A,FALSE,"Inc-Over";#N/A,#N/A,FALSE,"Equity";#N/A,#N/A,FALSE,"Cash";#N/A,#N/A,FALSE,"Cash-Over";#N/A,#N/A,FALSE,"Rep#4";#N/A,#N/A,FALSE,"TNE";#N/A,#N/A,FALSE,"III1";#N/A,#N/A,FALSE,"III2";#N/A,#N/A,FALSE,"III3"}</definedName>
    <definedName name="wrn.document.">{"consolidated",#N/A,FALSE,"Sheet1";"cms",#N/A,FALSE,"Sheet1";"fse",#N/A,FALSE,"Sheet1"}</definedName>
    <definedName name="wrn.document.1">{"comp",#N/A,FALSE,"SPEC";"footnotes",#N/A,FALSE,"SPEC"}</definedName>
    <definedName name="wrn.documentaero.">{"comps2",#N/A,FALSE,"AERO";"footnotes",#N/A,FALSE,"AERO"}</definedName>
    <definedName name="wrn.documentaero.1">{"comps2",#N/A,FALSE,"AERO";"footnotes",#N/A,FALSE,"AERO"}</definedName>
    <definedName name="wrn.documentation.">{"documentation1",#N/A,FALSE,"Documentation";"documentation2",#N/A,FALSE,"Documentation"}</definedName>
    <definedName name="wrn.documentation._1">#REF!</definedName>
    <definedName name="wrn.documenthand.">{"comps",#N/A,FALSE,"HANDPACK";"footnotes",#N/A,FALSE,"HANDPACK"}</definedName>
    <definedName name="wrn.documenthand.1">{"comps",#N/A,FALSE,"HANDPACK";"footnotes",#N/A,FALSE,"HANDPACK"}</definedName>
    <definedName name="wrn.DOLAR.">{#N/A,#N/A,FALSE,"BALUS$96";#N/A,#N/A,FALSE,"INCUS$96";#N/A,#N/A,FALSE,"CASH96";#N/A,#N/A,FALSE,"FINANC96";#N/A,#N/A,FALSE,"CFLOW96"}</definedName>
    <definedName name="wrn.Dom.">{"Dom_qty",#N/A,FALSE,"Domestic";"Dom_sell",#N/A,FALSE,"Domestic";"Dom_misc",#N/A,FALSE,"Domestic"}</definedName>
    <definedName name="wrn.Domestic._.Monthly.">#REF!</definedName>
    <definedName name="wrn.Domestic._.Quarterly.">#REF!</definedName>
    <definedName name="wrn.dontknow">{"a96 Oper Forecast Monthly",#N/A,FALSE,"BPMON 7-96";"a96 Bal Sheet Monthly",#N/A,FALSE,"BPMON 7-96";"a96 Capital Expend Monthly",#N/A,FALSE,"BPMON 7-96";"a96 Cash Flow Monthly",#N/A,FALSE,"BPMON 7-96";"a96 Oper Forecast Qtrly",#N/A,FALSE,"BPMON 7-96";"a96 Bal Sheet Qtrly",#N/A,FALSE,"BPMON 7-96";"a96 Capital Expend Qtrly",#N/A,FALSE,"BPMON 7-96";"a96 Cash Flow Qtrly",#N/A,FALSE,"BPMON 7-96";"a97 Oper Forecast Monthly",#N/A,FALSE,"BPMON 7-96";"a97 Bal Sheet Monthly",#N/A,FALSE,"BPMON 7-96";"a97 Capital Expend Monthly",#N/A,FALSE,"BPMON 7-96";"a97 Cash Flow Monthly",#N/A,FALSE,"BPMON 7-96";"a97 Oper Forecast Qtrly",#N/A,FALSE,"BPMON 7-96";"a97 Bal Sheet Qtrly",#N/A,FALSE,"BPMON 7-96";"a97 Capital Expend Qtrly",#N/A,FALSE,"BPMON 7-96";"a97 Cash Flow Qtrly",#N/A,FALSE,"BPMON 7-96";"a98 99 Oper Forecast Annual",#N/A,FALSE,"BPMON 7-96";"a98 99 Bal Sheet Annual",#N/A,FALSE,"BPMON 7-96";"a98 99 Capital Expend Annual",#N/A,FALSE,"BPMON 7-96";"a98 99 Cash Flow Annual",#N/A,FALSE,"BPMON 7-96"}</definedName>
    <definedName name="wrn.dontknow2">{"a96 Oper Forecast Monthly",#N/A,FALSE,"BPMON 7-96";"a96 Bal Sheet Monthly",#N/A,FALSE,"BPMON 7-96";"a96 Capital Expend Monthly",#N/A,FALSE,"BPMON 7-96";"a96 Cash Flow Monthly",#N/A,FALSE,"BPMON 7-96";"a96 Oper Forecast Qtrly",#N/A,FALSE,"BPMON 7-96";"a96 Bal Sheet Qtrly",#N/A,FALSE,"BPMON 7-96";"a96 Capital Expend Qtrly",#N/A,FALSE,"BPMON 7-96";"a96 Cash Flow Qtrly",#N/A,FALSE,"BPMON 7-96";"a97 Oper Forecast Monthly",#N/A,FALSE,"BPMON 7-96";"a97 Bal Sheet Monthly",#N/A,FALSE,"BPMON 7-96";"a97 Capital Expend Monthly",#N/A,FALSE,"BPMON 7-96";"a97 Cash Flow Monthly",#N/A,FALSE,"BPMON 7-96";"a97 Oper Forecast Qtrly",#N/A,FALSE,"BPMON 7-96";"a97 Bal Sheet Qtrly",#N/A,FALSE,"BPMON 7-96";"a97 Capital Expend Qtrly",#N/A,FALSE,"BPMON 7-96";"a97 Cash Flow Qtrly",#N/A,FALSE,"BPMON 7-96";"a98 99 Oper Forecast Annual",#N/A,FALSE,"BPMON 7-96";"a98 99 Bal Sheet Annual",#N/A,FALSE,"BPMON 7-96";"a98 99 Capital Expend Annual",#N/A,FALSE,"BPMON 7-96";"a98 99 Cash Flow Annual",#N/A,FALSE,"BPMON 7-96"}</definedName>
    <definedName name="wrn.DP._.Summary.">{"Direct Profit Summary",#N/A,FALSE,"DP Summary";"HL Rev &amp; Cos Summary",#N/A,FALSE,"DP Summary"}</definedName>
    <definedName name="wrn.dpc10.">{#N/A,#N/A,FALSE,"T_EF_ACTUAL";#N/A,#N/A,FALSE,"T_EF_ANT";#N/A,#N/A,FALSE,"T_PROV-INV";#N/A,#N/A,FALSE,"T_170";#N/A,#N/A,FALSE,"INV_ROT";#N/A,#N/A,FALSE,"INV_ROT_PT";#N/A,#N/A,FALSE,"INV_PP";#N/A,#N/A,FALSE,"INV_SERV";#N/A,#N/A,FALSE,"INV_IMP";#N/A,#N/A,FALSE,"INV_PT";#N/A,#N/A,FALSE,"T_CAPITAL";#N/A,#N/A,FALSE,"INGRESOS";#N/A,#N/A,FALSE,"COSTOS";#N/A,#N/A,FALSE,"GASTOS";#N/A,#N/A,FALSE,"VTA_ACT";#N/A,#N/A,FALSE,"CONTROL";#N/A,#N/A,FALSE,"EF_ANT";#N/A,#N/A,FALSE,"EF_ACTUAL";#N/A,#N/A,FALSE,"PMN_ANT";#N/A,#N/A,FALSE,"PMN_ACTUAL";#N/A,#N/A,FALSE,"REI"}</definedName>
    <definedName name="wrn.DPI._.Summary.">{#N/A,#N/A,TRUE,"Summary";#N/A,#N/A,TRUE,"Financials"}</definedName>
    <definedName name="wrn.DPPM.">{"DPPM",#N/A,FALSE,"DPPM"}</definedName>
    <definedName name="wrn.Draft.">{"Draft",#N/A,FALSE,"Feb-96"}</definedName>
    <definedName name="wrn.Dream._.Team.">{#N/A,#N/A,FALSE,"Introduction";#N/A,#N/A,FALSE,"Structure"}</definedName>
    <definedName name="wrn.Druck._.Monatsreporting.">#REF!</definedName>
    <definedName name="wrn.Drucken._.H.C.._.Starck.">{#N/A,#N/A,FALSE,"Rohstoffnotierungen";#N/A,#N/A,FALSE,"ER HCST Erw. 99";#N/A,#N/A,FALSE,"ER HCST Plan 00";#N/A,#N/A,FALSE,"Umsatz KG";#N/A,#N/A,FALSE,"ER HCST";#N/A,#N/A,FALSE,"EA ST (2)";#N/A,#N/A,FALSE,"EA ST";#N/A,#N/A,FALSE,"EA ST (3)";#N/A,#N/A,FALSE,"EA ST (4)";#N/A,#N/A,FALSE,"KA ST  (2)";#N/A,#N/A,FALSE,"KA ST";#N/A,#N/A,FALSE,"KA ST  (3)";#N/A,#N/A,FALSE,"KA ST (4)"}</definedName>
    <definedName name="wrn.DT._.all.">#REF!</definedName>
    <definedName name="wrn.EAC._.Reports.">#REF!</definedName>
    <definedName name="wrn.EAC._.Reports._1">#REF!</definedName>
    <definedName name="wrn.Eagle.">{#N/A,#N/A,FALSE,"Historical";#N/A,#N/A,FALSE,"EPS-Purchase";#N/A,#N/A,FALSE,"EPS-Pool";#N/A,#N/A,FALSE,"DCF";"Market Share",#N/A,FALSE,"Revenue";"Revenue",#N/A,FALSE,"Revenue"}</definedName>
    <definedName name="wrn.Earnings._.Model.">{#N/A,#N/A,FALSE,"Product Revenue";#N/A,#N/A,FALSE,"Geographic Revenue";#N/A,#N/A,FALSE,"Income Statement - As Reported";#N/A,#N/A,FALSE,"Income Statement - Operating";#N/A,#N/A,FALSE,"Income Statement - %Revenue";#N/A,#N/A,FALSE,"Year-over-Year Growth";#N/A,#N/A,FALSE,"Sequential Growth";#N/A,#N/A,FALSE,"Balance Sheet";#N/A,#N/A,FALSE,"Cash Flow";#N/A,#N/A,FALSE,"Ratios";#N/A,#N/A,FALSE,"Valuation"}</definedName>
    <definedName name="wrn.EBG.">#REF!</definedName>
    <definedName name="wrn.ebitda.">{#N/A,#N/A,FALSE,"2003_Input - P&amp;L"}</definedName>
    <definedName name="wrn.ebitda2">{#N/A,#N/A,FALSE,"2003_Input - P&amp;L"}</definedName>
    <definedName name="wrn.EBT._.1._.Yr._.by._.SBU.">{"EBT 1 Yr Lit",#N/A,FALSE,"EBT 1 yr";"EBT 1 Yr CS",#N/A,FALSE,"EBT 1 yr";"EBT 1 YR HC",#N/A,FALSE,"EBT 1 yr";"EBT 1 YR IS",#N/A,FALSE,"EBT 1 yr"}</definedName>
    <definedName name="wrn.EC._.Depts._.Report.">{"EC Depts Summary",#N/A,FALSE,"EC Depts";"EC Depts by Month",#N/A,FALSE,"EC Depts";"EC Depts YTD",#N/A,FALSE,"EC Depts"}</definedName>
    <definedName name="wrn.ECAFLT.">{#N/A,#N/A,FALSE,"EC&amp;AFLTPLAN";#N/A,#N/A,FALSE,"EC&amp;AFLT1";#N/A,#N/A,FALSE,"EC&amp;AFLT2";#N/A,#N/A,FALSE,"SUMMARY"}</definedName>
    <definedName name="wrn.ECI._.INTL._.LP.">#REF!</definedName>
    <definedName name="wrn.Economic._.Value._.Added._.Analysis.">{"EVA",#N/A,FALSE,"EVA";"WACC",#N/A,FALSE,"WACC"}</definedName>
    <definedName name="wrn.Economic._.Value._.Added._.Analysis._1">#REF!</definedName>
    <definedName name="wrn.Economic._.Value._.Added._.Analysis._from_AB">{"EVA",#N/A,FALSE,"EVA";"WACC",#N/A,FALSE,"WACC"}</definedName>
    <definedName name="wrn.Economic._.Value._.Added._.Analysis._from_DBAB">{"EVA",#N/A,FALSE,"EVA";"WACC",#N/A,FALSE,"WACC"}</definedName>
    <definedName name="wrn.Economic._.Value._.Added._.Analysis._from_DBAB_1">{"EVA",#N/A,FALSE,"EVA";"WACC",#N/A,FALSE,"WACC"}</definedName>
    <definedName name="wrn.Economic._.Value._.Added._.Analysis._from_DBAB_1_1">{"EVA",#N/A,FALSE,"EVA";"WACC",#N/A,FALSE,"WACC"}</definedName>
    <definedName name="wrn.Economic._.Value._.Added._.Analysis._from_DBAB_1_1_1">{"EVA",#N/A,FALSE,"EVA";"WACC",#N/A,FALSE,"WACC"}</definedName>
    <definedName name="wrn.Economic._.Value._.Added._.Analysis._from_DBAB_1_2">{"EVA",#N/A,FALSE,"EVA";"WACC",#N/A,FALSE,"WACC"}</definedName>
    <definedName name="wrn.Economic._.Value._.Added._.Analysis._from_DBAB_2">{"EVA",#N/A,FALSE,"EVA";"WACC",#N/A,FALSE,"WACC"}</definedName>
    <definedName name="wrn.Economic._.Value._.Added._.Analysis._from_DBAB_3">{"EVA",#N/A,FALSE,"EVA";"WACC",#N/A,FALSE,"WACC"}</definedName>
    <definedName name="wrn.Economic._.Value._.Added._.Analysis._from_DBAB_4">{"EVA",#N/A,FALSE,"EVA";"WACC",#N/A,FALSE,"WACC"}</definedName>
    <definedName name="wrn.Economic._.Value._.Added._.Analysis._from_DBAB_5">{"EVA",#N/A,FALSE,"EVA";"WACC",#N/A,FALSE,"WACC"}</definedName>
    <definedName name="wrn.ecpall.">{"ecpcash",#N/A,FALSE,"ECPann";"ecpinc",#N/A,FALSE,"ECPann";"ecpindia",#N/A,FALSE,"ECPann";"ecpmun",#N/A,FALSE,"ECPann";"ecpphoenix",#N/A,FALSE,"ECPann";"ecpothe",#N/A,FALSE,"ECPann";"ecpbalsht",#N/A,FALSE,"ECPann"}</definedName>
    <definedName name="wrn.ecrccr.">{#N/A,#N/A,FALSE,"index";#N/A,#N/A,FALSE,"MD report";#N/A,#N/A,FALSE,"FD Report";#N/A,#N/A,FALSE,"Flash Income Stmt";#N/A,#N/A,FALSE,"sales 1";#N/A,#N/A,FALSE,"sales 2";#N/A,#N/A,FALSE,"sales 3";#N/A,#N/A,FALSE,"volume 1";#N/A,#N/A,FALSE,"volume 2";#N/A,#N/A,FALSE,"volume 3";#N/A,#N/A,FALSE,"bal sh";#N/A,#N/A,FALSE,"stmt changes";#N/A,#N/A,FALSE,"benchmarks";#N/A,#N/A,FALSE,"summary benchmarks";#N/A,#N/A,FALSE,"Corporate IS-Production";#N/A,#N/A,FALSE,"Production Cost Report";#N/A,#N/A,FALSE,"OH";#N/A,#N/A,FALSE,"Balance Sheet ";#N/A,#N/A,FALSE,"man. assets";#N/A,#N/A,FALSE,"Working Capital";#N/A,#N/A,FALSE,"WC Performance";#N/A,#N/A,FALSE,"Cash Flow ";#N/A,#N/A,FALSE,"Sales$";#N/A,#N/A,FALSE,"Sales$ (2)";#N/A,#N/A,FALSE,"Sales $ (3)";#N/A,#N/A,FALSE,"Sales Lbs";#N/A,#N/A,FALSE,"Sales Lbs (2)";#N/A,#N/A,FALSE,"Sales LBs(3)";#N/A,#N/A,FALSE,"Gross Profit";#N/A,#N/A,FALSE,"Gross Profit (2)";#N/A,#N/A,FALSE,"Gross Profit (3)";#N/A,#N/A,FALSE,"GP%";#N/A,#N/A,FALSE,"GP%2";#N/A,#N/A,FALSE,"GP%3";#N/A,#N/A,FALSE,"Intercompany";#N/A,#N/A,FALSE,"Quick Service";#N/A,#N/A,FALSE,"contrib 1";#N/A,#N/A,FALSE,"contrib 2";#N/A,#N/A,FALSE,"contrib 3";#N/A,#N/A,FALSE,"Selling, G&amp;A";#N/A,#N/A,FALSE,"Other Income";#N/A,#N/A,FALSE,"Variances";#N/A,#N/A,FALSE,"Fixed Assets";#N/A,#N/A,FALSE,"corporate ben";#N/A,#N/A,FALSE,"Intercompa"}</definedName>
    <definedName name="wrn.ECS.">{#N/A,#N/A,FALSE,"ECSPLAN";#N/A,#N/A,FALSE,"ECS1";#N/A,#N/A,FALSE,"ECS2";#N/A,#N/A,FALSE,"SUMMARY"}</definedName>
    <definedName name="wrn.ed">{"CSPI BURN SUMMARY",#N/A,FALSE,"CSPI BURN"}</definedName>
    <definedName name="wrn.EDEL.">#REF!</definedName>
    <definedName name="wrn.EDEL._1">#REF!</definedName>
    <definedName name="wrn.EDIS._.Rollup.">{#N/A,#N/A,FALSE,"ACT YTD EDIS";#N/A,#N/A,FALSE,"CPP YTD EDIS";#N/A,#N/A,FALSE,"CPP YTD VAR EDIS";#N/A,#N/A,FALSE,"ACT MTH EDIS";#N/A,#N/A,FALSE,"CPP MTH EDIS";#N/A,#N/A,FALSE,"CPP MTH VAR EDIS";#N/A,#N/A,FALSE,"ACT YTD ENG and INT";#N/A,#N/A,FALSE,"CPP YTD ENG &amp; INT";#N/A,#N/A,FALSE,"CPP VAR YTD ENG &amp; INT";#N/A,#N/A,FALSE,"ACT MTH ENG and INT";#N/A,#N/A,FALSE,"CPP MTH ENG &amp; INT";#N/A,#N/A,FALSE,"CPP VAR MTH ENG &amp; INT";#N/A,#N/A,FALSE,"SMS SUM CPP ";#N/A,#N/A,FALSE,"SMS MGMNT CPP ";#N/A,#N/A,FALSE,"CPP TRANS SUM ";#N/A,#N/A,FALSE,"CPP MIS SUM";#N/A,#N/A,FALSE,"MIS COM SUM";#N/A,#N/A,FALSE,"CPP SEC SOL SUM";#N/A,#N/A,FALSE,"T &amp; S SUM";#N/A,#N/A,FALSE,"MSD SUM";#N/A,#N/A,FALSE,"ETS SUM"}</definedName>
    <definedName name="wrn.Edison.">{#N/A,#N/A,FALSE,"Sheet1";#N/A,#N/A,FALSE,"totalp&amp;L";#N/A,#N/A,FALSE,"totalassump";#N/A,#N/A,FALSE,"basep&amp;L";#N/A,#N/A,FALSE,"baseassump";#N/A,#N/A,FALSE,"sum slide"}</definedName>
    <definedName name="wrn.EDITION._.ANNEXE.">#REF!</definedName>
    <definedName name="wrn.EDITION._.DES._.TABLEAUX.">#REF!</definedName>
    <definedName name="wrn.EDITION._.GLOBALE._.DES._.DOCUMENTS.">#REF!</definedName>
    <definedName name="wrn.Edutainment._.Priority._.List.">{#N/A,#N/A,FALSE,"DI 2 YEAR MASTER SCHEDULE"}</definedName>
    <definedName name="wrn.EES_BUD_ACT_PY.">{"ELIM_YTD",#N/A,FALSE,"EES YTD";"EES_YTD",#N/A,FALSE,"EES YTD";"ELIM_CQ",#N/A,FALSE,"EES CQ";"EES_CQ",#N/A,FALSE,"EES CQ";"ELIM_CM",#N/A,FALSE,"EES CM";"EES_CM",#N/A,FALSE,"EES CM";"COG_YTD",#N/A,FALSE,"COG YTD";"COG_CQ",#N/A,FALSE,"COG CQ";"COG_CM",#N/A,FALSE,"COG CM";"PA_YTD",#N/A,FALSE,"PA YTD";"PA_CQ",#N/A,FALSE,"PA CQ";"PA_CM",#N/A,FALSE,"PA CM";"REF_YTD",#N/A,FALSE,"REF YTD";"REF_CQ",#N/A,FALSE,"REF CQ";"REF_CM",#N/A,FALSE,"REF CM"}</definedName>
    <definedName name="wrn.EES_BUD_SNAP_ACT_PY.">{"EES_YTD_SNAP",#N/A,FALSE,"EES YTD";"EES_CQ_SNAP",#N/A,FALSE,"EES CQ";"EES_CM_SNAP",#N/A,FALSE,"EES CM";"COG_YTD_SNAP",#N/A,FALSE,"COG YTD";"COG_CQ_SNAP",#N/A,FALSE,"COG CQ";"COG_CM_SNAP",#N/A,FALSE,"COG CM";"ELIM_YTD_SNAP",#N/A,FALSE,"EES YTD";"ELIM_CQ_SNAP",#N/A,FALSE,"EES CQ";"ELIM_CM_SNAP",#N/A,FALSE,"EES CM";"PA_YTD_SNAP",#N/A,FALSE,"PA YTD";"PA_CQ_SNAP",#N/A,FALSE,"PA CQ";"PA_CM_SNAP",#N/A,FALSE,"PA CM";"REF_YTD_SNAP",#N/A,FALSE,"REF YTD";"REF_CQ_SNAP",#N/A,FALSE,"REF CQ";"REF_CM_SNAP",#N/A,FALSE,"REF CM"}</definedName>
    <definedName name="wrn.EES_CHECK.">{"EES_YTD_CHECK",#N/A,FALSE,"EES YTD";"EES_CQ_CHECK",#N/A,FALSE,"EES CQ";"EES_CM_CHECK",#N/A,FALSE,"EES CM";"COG_YTD_CHECK",#N/A,FALSE,"COG YTD";"COG_CQ_CHECK",#N/A,FALSE,"COG CQ";"COG_CM_CHECK",#N/A,FALSE,"COG CM";"PA_YTD_CHECK",#N/A,FALSE,"PA YTD";"PA_CQ_CHECK",#N/A,FALSE,"PA CQ";"PA_CM_CHECK",#N/A,FALSE,"PA CM";"REF_YTD_CHECK",#N/A,FALSE,"REF YTD";"REF_CQ_CHECK",#N/A,FALSE,"REF CQ";"REF_CM_CHECK",#N/A,FALSE,"REF CM"}</definedName>
    <definedName name="wrn.EI.">{"EI CONSOLIDATING",#N/A,FALSE,"ei consolidating";"EI",#N/A,FALSE,"consol";"QTR",#N/A,FALSE,"qtr";"ei fx impact",#N/A,FALSE,"consol"}</definedName>
    <definedName name="wrn.Eilbericht_UBA.">#REF!</definedName>
    <definedName name="wrn.El._.Paso._.Offshore.">{#N/A,#N/A,TRUE,"EPEsum";#N/A,#N/A,TRUE,"Approve1";#N/A,#N/A,TRUE,"Approve2";#N/A,#N/A,TRUE,"Approve3";#N/A,#N/A,TRUE,"EPE1";#N/A,#N/A,TRUE,"EPE2";#N/A,#N/A,TRUE,"CashCompare";#N/A,#N/A,TRUE,"XIRR";#N/A,#N/A,TRUE,"EPEloan";#N/A,#N/A,TRUE,"GraphEPE";#N/A,#N/A,TRUE,"OrgChart";#N/A,#N/A,TRUE,"SA08B"}</definedName>
    <definedName name="wrn.eldorado.">{#N/A,#N/A,FALSE,"La Color Summ";#N/A,#N/A,FALSE,"ELD_HRC";#N/A,#N/A,FALSE,"La Color Assump";#N/A,#N/A,FALSE,"La Color DCF";#N/A,#N/A,FALSE,"Piaba Summ";#N/A,#N/A,FALSE,"Piaba Assump";#N/A,#N/A,FALSE,"Piaba DCF";#N/A,#N/A,FALSE,"Kucuk Summ";#N/A,#N/A,FALSE,"Kucuk Assump";#N/A,#N/A,FALSE,"Kucuk DCF";#N/A,#N/A,FALSE,"WT Summ";#N/A,#N/A,FALSE,"WT Assump";#N/A,#N/A,FALSE,"WT DCF";#N/A,#N/A,FALSE,"Kaymaz Summ";#N/A,#N/A,FALSE,"Kaymaz Assump";#N/A,#N/A,FALSE,"Kaymaz DCF";#N/A,#N/A,FALSE,"Bento Summ";#N/A,#N/A,FALSE,"Bento Assump";#N/A,#N/A,FALSE,"Bento DCF";#N/A,#N/A,FALSE,"Trinidad Summ";#N/A,#N/A,FALSE,"Trinidad Assump";#N/A,#N/A,FALSE,"Trinidad DCF"}</definedName>
    <definedName name="wrn.election_wacc1">{"WACC",#N/A,FALSE,"CWS"}</definedName>
    <definedName name="wrn.electron_compco.">{"page1",#N/A,FALSE,"CWS";"page2",#N/A,FALSE,"CWS";"summary",#N/A,FALSE,"CWS"}</definedName>
    <definedName name="wrn.electron_wacc.">{"WACC",#N/A,FALSE,"CWS"}</definedName>
    <definedName name="wrn.Eliminations.">{#N/A,#N/A,FALSE,"IS_Eliminations";#N/A,#N/A,FALSE,"BS_Eliminations";#N/A,#N/A,FALSE,"IS_ElimOblgGrp"}</definedName>
    <definedName name="wrn.elims.">{"elims",#N/A,FALSE,"Elims"}</definedName>
    <definedName name="wrn.ElitePackaging.">{#N/A,#N/A,FALSE,"Pkg Assets";#N/A,#N/A,FALSE,"Elite Pkg Liab";#N/A,#N/A,FALSE,"Pkg Income";#N/A,#N/A,FALSE,"Pkg FOH";#N/A,#N/A,FALSE,"Pkg SGA"}</definedName>
    <definedName name="wrn.EMM._.detail._.edition.">#REF!</definedName>
    <definedName name="wrn.Employee._.Efficiency.">#REF!</definedName>
    <definedName name="wrn.ENG_All.">{"80_Exp",#N/A,FALSE,"080";"80_Comp",#N/A,FALSE,"080";"292_Exp",#N/A,FALSE,"292";"292_Comp",#N/A,FALSE,"292"}</definedName>
    <definedName name="wrn.ENG_Comp.">{"80_Comp",#N/A,FALSE,"080";"292_Comp",#N/A,FALSE,"292"}</definedName>
    <definedName name="wrn.ENG_Exp.">{"80_Exp",#N/A,FALSE,"080";"292_Exp",#N/A,FALSE,"080"}</definedName>
    <definedName name="wrn.Engineering.">{#N/A,#N/A,FALSE,"ENGINEERING"}</definedName>
    <definedName name="wrn.Engr._.Summary.">{#N/A,#N/A,FALSE,"INPUTDATA";#N/A,#N/A,FALSE,"SUMMARY";#N/A,#N/A,FALSE,"CTAREP";#N/A,#N/A,FALSE,"CTBREP";#N/A,#N/A,FALSE,"TURBEFF";#N/A,#N/A,FALSE,"Condenser Performance"}</definedName>
    <definedName name="wrn.Ensemble_client.">{"ratios",#N/A,FALSE,"Analyse";"multiples",#N/A,FALSE,"Analyse";"places",#N/A,FALSE,"Analyse";"résultats_édition client",#N/A,FALSE,"Résultats";"reg_edition client",#N/A,FALSE,"Regressions";"SYNTHESE",#N/A,FALSE,"Synthese"}</definedName>
    <definedName name="wrn.Ensemble_client._1">{"ratios",#N/A,FALSE,"Analyse";"multiples",#N/A,FALSE,"Analyse";"places",#N/A,FALSE,"Analyse";"résultats_édition client",#N/A,FALSE,"Résultats";"reg_edition client",#N/A,FALSE,"Regressions";"SYNTHESE",#N/A,FALSE,"Synthese"}</definedName>
    <definedName name="wrn.Ensemble_client._2">{"ratios",#N/A,FALSE,"Analyse";"multiples",#N/A,FALSE,"Analyse";"places",#N/A,FALSE,"Analyse";"résultats_édition client",#N/A,FALSE,"Résultats";"reg_edition client",#N/A,FALSE,"Regressions";"SYNTHESE",#N/A,FALSE,"Synthese"}</definedName>
    <definedName name="wrn.Ensemble_travail.">{"données",#N/A,FALSE,"Input";"ratios",#N/A,FALSE,"Analyse";"multiples",#N/A,FALSE,"Analyse";"places",#N/A,FALSE,"Analyse";"res_travail",#N/A,FALSE,"Résultats";"reg_travail",#N/A,FALSE,"Regressions";"SYNTHESE",#N/A,FALSE,"Synthese"}</definedName>
    <definedName name="wrn.Ensemble_travail._1">{"données",#N/A,FALSE,"Input";"ratios",#N/A,FALSE,"Analyse";"multiples",#N/A,FALSE,"Analyse";"places",#N/A,FALSE,"Analyse";"res_travail",#N/A,FALSE,"Résultats";"reg_travail",#N/A,FALSE,"Regressions";"SYNTHESE",#N/A,FALSE,"Synthese"}</definedName>
    <definedName name="wrn.Ensemble_travail._2">{"données",#N/A,FALSE,"Input";"ratios",#N/A,FALSE,"Analyse";"multiples",#N/A,FALSE,"Analyse";"places",#N/A,FALSE,"Analyse";"res_travail",#N/A,FALSE,"Résultats";"reg_travail",#N/A,FALSE,"Regressions";"SYNTHESE",#N/A,FALSE,"Synthese"}</definedName>
    <definedName name="wrn.ENTIRE._.DOVER._.REPORT.">{#N/A,#N/A,FALSE,"COVER PAGE";#N/A,#N/A,FALSE,"HIGHLITES";#N/A,#N/A,FALSE,"INC STATE (1)";#N/A,#N/A,FALSE,"DPC BY DEPT";#N/A,#N/A,FALSE,"FIXED COSTS";#N/A,#N/A,FALSE,"PRODUCTION";#N/A,#N/A,FALSE,"SALES TRND";#N/A,#N/A,FALSE,"BALANCE SHEET";#N/A,#N/A,FALSE,"INVENTORY";#N/A,#N/A,FALSE,"MFG VAR";#N/A,#N/A,FALSE,"OVRHD SPND";#N/A,#N/A,FALSE,"ENERGY COSTS";#N/A,#N/A,FALSE,"MAINTENANCE";#N/A,#N/A,FALSE,"LABOR";#N/A,#N/A,FALSE,"ACTVSFORECAST"}</definedName>
    <definedName name="wrn.Entire._.Model.">#REF!</definedName>
    <definedName name="wrn.entire._.worksheet.">{"Labor",#N/A,FALSE,"Labor";"Dept Expense",#N/A,FALSE,"Dept Expense";"Other questions",#N/A,FALSE,"Other questions";"Assumptions",#N/A,FALSE,"Assumptions"}</definedName>
    <definedName name="wrn.EntitiesWithReclasses.">{"page1",#N/A,FALSE,"EntitiesWithReclasses";"page2",#N/A,FALSE,"EntitiesWithReclasses";"page3",#N/A,FALSE,"EntitiesWithReclasses";"page4",#N/A,FALSE,"EntitiesWithReclasses";"page5",#N/A,FALSE,"EntitiesWithReclasses";"page6",#N/A,FALSE,"EntitiesWithReclasses"}</definedName>
    <definedName name="wrn.Entreprises.">{#N/A,#N/A,FALSE,"RCM";#N/A,#N/A,FALSE,"TME";#N/A,#N/A,FALSE,"TCAR";#N/A,#N/A,FALSE,"TCM";#N/A,#N/A,FALSE,"TCO";#N/A,#N/A,FALSE,"ANG";#N/A,#N/A,FALSE,"LAS";#N/A,#N/A,FALSE,"POL";#N/A,#N/A,FALSE,"TTS";#N/A,#N/A,FALSE,"TTE";#N/A,#N/A,FALSE,"TMX";#N/A,#N/A,FALSE,"TDA";#N/A,#N/A,FALSE,"BC";#N/A,#N/A,FALSE,"AUX";#N/A,#N/A,FALSE,"AJU1";#N/A,#N/A,FALSE,"AJU2";#N/A,#N/A,FALSE,"AJU3"}</definedName>
    <definedName name="wrn.Environmental.">{#N/A,#N/A,FALSE,"ENVIRONMENTAL"}</definedName>
    <definedName name="wrn.EO.">#REF!</definedName>
    <definedName name="wrn.Equipment.">{"PnL",#N/A,FALSE,"Equip P&amp;L";"Responsibility",#N/A,FALSE,"Equip P&amp;L";"Cost Control",#N/A,FALSE,"Equip P&amp;L"}</definedName>
    <definedName name="wrn.equity._.comps.">{"equity comps",#N/A,FALSE,"CS Comps";"equity comps",#N/A,FALSE,"PS Comps";"equity comps",#N/A,FALSE,"GIC_Comps";"equity comps",#N/A,FALSE,"GIC2_Comps"}</definedName>
    <definedName name="wrn.equity._.comps.1">{"equity comps",#N/A,FALSE,"CS Comps";"equity comps",#N/A,FALSE,"PS Comps";"equity comps",#N/A,FALSE,"GIC_Comps";"equity comps",#N/A,FALSE,"GIC2_Comps"}</definedName>
    <definedName name="wrn.Ergebnisbericht_UBA.">#REF!</definedName>
    <definedName name="wrn.Ernst._.and._.Young.">{#N/A,#N/A,FALSE,"NEW MTD P&amp;L";#N/A,#N/A,FALSE,"NEW YTD P&amp;L";#N/A,#N/A,FALSE,"NEW CashFlow";#N/A,#N/A,FALSE,"NEW CashFlow_WCdetail";#N/A,#N/A,FALSE,"BS_Combined";#N/A,#N/A,FALSE,"Board_NI";#N/A,#N/A,FALSE,"Performance2";#N/A,#N/A,FALSE,"Stats_Sum"}</definedName>
    <definedName name="wrn.Especial.">{"BalanceAnual",#N/A,FALSE,"Balance Anual";"ER_Mensual",#N/A,FALSE,"Edo Res. Mens";"ER_Anual",#N/A,FALSE,"Edo Res. Anual";"Flujo_Mensual",#N/A,FALSE,"Flujo Mens";"Flujo_Anual",#N/A,FALSE,"Flujo Anual";"CtoVtas",#N/A,FALSE,"Otros Datos";"GtsAdmonyVtas",#N/A,FALSE,"Otros Datos";"GtsDistr",#N/A,FALSE,"Otros Datos";"VentasyCostos",#N/A,FALSE,"Otros Datos";"Indices",#N/A,FALSE,"Otros Datos"}</definedName>
    <definedName name="wrn.ESPP.">{#N/A,#N/A,FALSE,"REPORT"}</definedName>
    <definedName name="wrn.ETH.">{"AnnMarg.",#N/A,FALSE,"ETHAN";"Q",#N/A,FALSE,"Qtrs."}</definedName>
    <definedName name="wrn.etran.">{#N/A,#N/A,FALSE,"Allo SEC";#N/A,#N/A,FALSE,"Consid";#N/A,#N/A,FALSE,"BalSht";#N/A,#N/A,FALSE,"WC";#N/A,#N/A,FALSE,"FA_Dep";#N/A,#N/A,FALSE,"Cap Assets";#N/A,#N/A,FALSE,"Royalty Assets";#N/A,#N/A,FALSE,"RateMaster";#N/A,#N/A,FALSE,"FreightView";#N/A,#N/A,FALSE,"PriceNet";#N/A,#N/A,FALSE,"WFIP";#N/A,#N/A,FALSE,"Customer List";#N/A,#N/A,FALSE,"IPRD Sum";#N/A,#N/A,FALSE,"Revenue";#N/A,#N/A,FALSE,"Comps";#N/A,#N/A,FALSE,"IPRD1-PR";#N/A,#N/A,FALSE,"IPRD2-CR";#N/A,#N/A,FALSE,"IPRD3-TRS";#N/A,#N/A,FALSE,"IPRD4-SMS";#N/A,#N/A,FALSE,"WACC"}</definedName>
    <definedName name="wrn.euro._.boyers.">#REF!</definedName>
    <definedName name="wrn.euro._.boyers._1">#REF!</definedName>
    <definedName name="wrn.euro._.group.">#REF!</definedName>
    <definedName name="wrn.euro._.group._1">#REF!</definedName>
    <definedName name="wrn.euro._.gst.">#REF!</definedName>
    <definedName name="wrn.euro._.gst._1">#REF!</definedName>
    <definedName name="wrn.euro._.henry.">#REF!</definedName>
    <definedName name="wrn.euro._.henry._1">#REF!</definedName>
    <definedName name="wrn.euro._.still.">#REF!</definedName>
    <definedName name="wrn.euro._.still._1">#REF!</definedName>
    <definedName name="wrn.euro._.total.">#REF!</definedName>
    <definedName name="wrn.euro._.total._1">#REF!</definedName>
    <definedName name="wrn.euro._.value.">#REF!</definedName>
    <definedName name="wrn.euro._.value._1">#REF!</definedName>
    <definedName name="wrn.EURO4.">{"NTRO",#N/A,TRUE,"Intro";"SEC2",#N/A,TRUE,"Sec2";"SEC3",#N/A,TRUE,"Sec3";"SEC4",#N/A,TRUE,"Sec4";"SEC5",#N/A,TRUE,"sec5"}</definedName>
    <definedName name="wrn.EURO5.">{"NTRO",#N/A,TRUE,"Intro";"SEC2",#N/A,TRUE,"Sec2";"SEC3",#N/A,TRUE,"Sec3";"SEC4",#N/A,TRUE,"Sec4";"SEC5",#N/A,TRUE,"sec5"}</definedName>
    <definedName name="wrn.Europe.">{"PnL",#N/A,FALSE,"Gas Eur P&amp;L";"Responsibility",#N/A,FALSE,"Gas Eur P&amp;L";"Cost Control",#N/A,FALSE,"Gas Eur P&amp;L";"Program List",#N/A,FALSE,"Gas Eur P&amp;L"}</definedName>
    <definedName name="wrn.Europe._.Base.">#REF!</definedName>
    <definedName name="wrn.Europe._.Set.">#REF!</definedName>
    <definedName name="wrn.Europe._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urope._1_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urope._1_2">{"rawdata",#N/A,TRUE,"BT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urope._1_3">{"rawdata",#N/A,TRUE,"BT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urope._1_4">{"rawdata",#N/A,TRUE,"BT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urope._1_5">{"rawdata",#N/A,TRUE,"BT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urope._2">{"rawdata",#N/A,TRUE,"BT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urope._2_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urope._2_2">{"rawdata",#N/A,TRUE,"BT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urope._2_3">{"rawdata",#N/A,TRUE,"BT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urope._2_4">{"rawdata",#N/A,TRUE,"BT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urope._2_5">{"rawdata",#N/A,TRUE,"BT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urope._3">{"rawdata",#N/A,TRUE,"BT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urope._3_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urope._3_2">{"rawdata",#N/A,TRUE,"BT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urope._3_3">{"rawdata",#N/A,TRUE,"BT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urope._3_4">{"rawdata",#N/A,TRUE,"BT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urope._3_5">{"rawdata",#N/A,TRUE,"BT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urope._4">{"rawdata",#N/A,TRUE,"BT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urope._4_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urope._4_2">{"rawdata",#N/A,TRUE,"BT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urope._4_3">{"rawdata",#N/A,TRUE,"BT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urope._4_4">{"rawdata",#N/A,TRUE,"BT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urope._4_5">{"rawdata",#N/A,TRUE,"BT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urope._5">{"rawdata",#N/A,TRUE,"BT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urope._5_1">{"rawdata",#N/A,TRUE,"BT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urope._5_2">{"rawdata",#N/A,TRUE,"BT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urope._5_3">{"rawdata",#N/A,TRUE,"BT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urope._5_4">{"rawdata",#N/A,TRUE,"BT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urope._5_5">{"rawdata",#N/A,TRUE,"BT ";"in",#N/A,TRUE,"BT ";"rawdata",#N/A,TRUE,"CW ";"in",#N/A,TRUE,"CW ";"rawdata",#N/A,TRUE,"KPN";"in",#N/A,TRUE,"KPN";"rawdata",#N/A,TRUE,"OTE";"in",#N/A,TRUE,"OTE";"rawdata",#N/A,TRUE,"Port";"in",#N/A,TRUE,"Port";"rawdata",#N/A,TRUE,"SPT";"in",#N/A,TRUE,"SPT";"rawdata",#N/A,TRUE,"TD ";"in",#N/A,TRUE,"TD ";"rawdata",#N/A,TRUE,"TItal";"rawdata2",#N/A,TRUE,"TItal";"in",#N/A,TRUE,"TItal";"rawdata",#N/A,TRUE,"TdEsp";"in",#N/A,TRUE,"TdEsp";"rawdata",#N/A,TRUE,"Belg";"in",#N/A,TRUE,"Belg";"rawdata",#N/A,TRUE,"BEZEQ";"in",#N/A,TRUE,"BEZEQ";"rawdata",#N/A,TRUE,"DT ";"in",#N/A,TRUE,"DT ";"rawdata",#N/A,TRUE,"FT ";"in",#N/A,TRUE,"FT ";"rawdata",#N/A,TRUE,"MAT";"in",#N/A,TRUE,"MAT";"rawdata",#N/A,TRUE,"Eire";"in",#N/A,TRUE,"Eire";"rawdata",#N/A,TRUE,"TFin";"in",#N/A,TRUE,"TFin";"rawdata",#N/A,TRUE,"TNor";"in",#N/A,TRUE,"TNor";"rawdata",#N/A,TRUE,"Telia";"in",#N/A,TRUE,"Telia";"rawdata",#N/A,TRUE,"TPSA";"in",#N/A,TRUE,"TPSA";"rawdata",#N/A,TRUE,"TSAfr";"in",#N/A,TRUE,"TSAfr";"rawdata",#N/A,TRUE,"Turk";"in",#N/A,TRUE,"Turk"}</definedName>
    <definedName name="wrn.EVAA.2">#REF!</definedName>
    <definedName name="wrn.Everything.">{#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rn.Everything._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rn.Everything._1_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rn.Everything._1_2">{#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rn.Everything._1_3">{#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rn.Everything._1_4">{#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rn.Everything._1_5">{#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rn.Everything._2">{#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rn.Everything._2_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rn.Everything._2_2">{#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rn.Everything._2_3">{#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rn.Everything._2_4">{#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rn.Everything._2_5">{#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rn.Everything._3">{#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rn.Everything._3_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rn.Everything._3_2">{#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rn.Everything._3_3">{#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rn.Everything._3_4">{#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rn.Everything._3_5">{#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rn.Everything._4">{#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rn.Everything._4_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rn.Everything._4_2">{#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rn.Everything._4_3">{#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rn.Everything._4_4">{#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rn.Everything._4_5">{#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rn.Everything._5">{#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rn.Everything._5_1">{#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rn.Everything._5_2">{#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rn.Everything._5_3">{#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rn.Everything._5_4">{#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rn.Everything._5_5">{#N/A,#N/A,FALSE,"BNSF";#N/A,#N/A,FALSE,"KC";#N/A,#N/A,FALSE,"KCws";#N/A,#N/A,FALSE,"MergKC";#N/A,#N/A,FALSE,"CredStwKC";#N/A,#N/A,FALSE,"SP";#N/A,#N/A,FALSE,"SPws";#N/A,#N/A,FALSE,"MergSP";#N/A,#N/A,FALSE,"CredStwSP";#N/A,#N/A,FALSE,"SPbrkup";#N/A,#N/A,FALSE,"SPwBNSFws";#N/A,#N/A,FALSE,"MergSPwBNSF";#N/A,#N/A,FALSE,"CredStSPwBNSF (2)";#N/A,#N/A,FALSE,"SPwKCws (2)";#N/A,#N/A,FALSE,"MergSPwKC (2)";#N/A,#N/A,FALSE,"CredStKCwSP";#N/A,#N/A,FALSE,"ILL";#N/A,#N/A,FALSE,"SPwILLws";#N/A,#N/A,FALSE,"CredStILLwSP";#N/A,#N/A,FALSE,"MergSPwILL";#N/A,#N/A,FALSE,"CredStILLwSP";#N/A,#N/A,FALSE,"Conrail";#N/A,#N/A,FALSE,"CONws";#N/A,#N/A,FALSE,"MergCON";#N/A,#N/A,FALSE,"CredStwCON";#N/A,#N/A,FALSE,"SPwCONws ";#N/A,#N/A,FALSE,"MergSPwCON";#N/A,#N/A,FALSE,"CredStILLwCON";#N/A,#N/A,FALSE,"SPws (2)";#N/A,#N/A,FALSE,"MergSP (2)";#N/A,#N/A,FALSE,"CredStwSP (2)";#N/A,#N/A,FALSE,"CSX";#N/A,#N/A,FALSE,"CSXws";#N/A,#N/A,FALSE,"MergCSX";#N/A,#N/A,FALSE,"CredStwCSX";#N/A,#N/A,FALSE,"Norfolk";#N/A,#N/A,FALSE,"NORws";#N/A,#N/A,FALSE,"MergNOR";#N/A,#N/A,FALSE,"CredStwNOR";#N/A,#N/A,FALSE,"NORwCONws";#N/A,#N/A,FALSE,"MergNORwCON"}</definedName>
    <definedName name="wrn.Exam._.Workpapers._.1.">{#N/A,#N/A,TRUE,"Summary Sheet (100)";"BBase1",#N/A,TRUE,"Borr. Base Calc. (120)";"BBase2",#N/A,TRUE,"Borr. Base Calc. (120)";#N/A,#N/A,TRUE,"Inel. Collateral Comp. (120A)";#N/A,#N/A,TRUE,"Inel. Collateral Comp (120B)";#N/A,#N/A,TRUE,"Ineligible Categories (120C)";#N/A,#N/A,TRUE,"Excessive Delinquencies (120D)";#N/A,#N/A,TRUE,"Cash Collateral Deposits (305)";#N/A,#N/A,TRUE,"Cash Receipts (310)";#N/A,#N/A,TRUE,"Activity Statistics (400)";#N/A,#N/A,TRUE,"Dilution Analysis (400A)";#N/A,#N/A,TRUE,"Journal Entries (400B)";#N/A,#N/A,TRUE,"Accts Rec Agings (410)";#N/A,#N/A,TRUE,"Concentrations Analysis (420)";#N/A,#N/A,TRUE,"Delinquent Accounts (430)";#N/A,#N/A,TRUE,"Aging Flow Cash Appl (431)";"CMem1",#N/A,TRUE,"Credit Memo Analysis (440)";"CMem2",#N/A,TRUE,"Credit Memo Analysis (440)";#N/A,#N/A,TRUE,"Notes Receivable (460)";#N/A,#N/A,TRUE,"Inventory Analysis (500)";#N/A,#N/A,TRUE,"Inventory Detail (510)";#N/A,#N/A,TRUE,"Inventory Locations (512)";#N/A,#N/A,TRUE,"Inventory Test Count (520)";#N/A,#N/A,TRUE,"Test Inventory Records (530)";#N/A,#N/A,TRUE,"Gross Profit Analysis (540)";#N/A,#N/A,TRUE,"Physical Count Anal (550)";#N/A,#N/A,TRUE,"Inv Roll Forward &amp; Recon (560)";#N/A,#N/A,TRUE,"Slow-Moving Analysis (580)";#N/A,#N/A,TRUE,"Reconciliation (700)";#N/A,#N/A,TRUE,"Accounts Payable (805)";#N/A,#N/A,TRUE,"Past Due AP &amp; Held Cks (815)";#N/A,#N/A,TRUE,"Non-Trade Liabilities (900)";#N/A,#N/A,TRUE,"Tax Liabilities (910)"}</definedName>
    <definedName name="wrn.Exception._.Report.">{#N/A,#N/A,FALSE,"Exception Report"}</definedName>
    <definedName name="wrn.Exec._.Summary.">{#N/A,#N/A,FALSE,"Index"}</definedName>
    <definedName name="wrn.EXEC_1.">{"EXEC",#N/A,TRUE,"Header";"EXEC_1",#N/A,TRUE,"Summary_1"}</definedName>
    <definedName name="wrn.EXEC_2.">{"EXEC",#N/A,FALSE,"Header";"EXEC_2",#N/A,FALSE,"Summary_2"}</definedName>
    <definedName name="wrn.EXEC_3.">{"EXEC",#N/A,FALSE,"Header";"EXEC_3",#N/A,FALSE,"Summary_3"}</definedName>
    <definedName name="wrn.EXEC_4.">{"EXEC",#N/A,FALSE,"Header";"EXEC_4",#N/A,FALSE,"Summary_4"}</definedName>
    <definedName name="wrn.Exec1._.Summary">{#N/A,#N/A,FALSE,"INPUTDATA";#N/A,#N/A,FALSE,"SUMMARY"}</definedName>
    <definedName name="wrn.Executive._.Package.">{#N/A,#N/A,FALSE,"Exec_CKHN";#N/A,#N/A,FALSE,"Exec_PHC";#N/A,#N/A,FALSE,"Exec_COH";#N/A,#N/A,FALSE,"Exec_Hosp1";#N/A,#N/A,FALSE,"Exec_Hosp2";#N/A,#N/A,FALSE,"Exec_MRI";#N/A,#N/A,FALSE,"Exec_CKHS";#N/A,#N/A,FALSE,"Exec_CKHS"}</definedName>
    <definedName name="wrn.executive._.summary.">{"ex sum oth brnds",#N/A,FALSE,"Baking - retail"}</definedName>
    <definedName name="wrn.Exhibit._.I.">#REF!</definedName>
    <definedName name="wrn.Exhibit._.I._1">#REF!</definedName>
    <definedName name="wrn.Exhibit_draft_report.">{"Historic",#N/A,FALSE,"Historic IS";"BS",#N/A,FALSE,"DCF BS conversion";"Market_summary_2",#N/A,FALSE,"Market summary";"GCM_summary",#N/A,FALSE,"Market approach";"DCF",#N/A,FALSE,"DCF Projected IS unlevered";"DCF_value",#N/A,FALSE,"DCF Indications of value"}</definedName>
    <definedName name="wrn.exhibits.">{#N/A,#N/A,FALSE,"IS";#N/A,#N/A,FALSE,"BS";#N/A,#N/A,FALSE,"RMA";#N/A,#N/A,FALSE,"INCOME";#N/A,#N/A,FALSE,"DCF";#N/A,#N/A,FALSE,"MARKET"}</definedName>
    <definedName name="wrn.Exhibits._.for._.Loves.">#REF!</definedName>
    <definedName name="wrn.EXHIBITS._1">#REF!</definedName>
    <definedName name="wrn.Exist.">{"Exist1",#N/A,FALSE,"Exist";"exist2",#N/A,FALSE,"Exist"}</definedName>
    <definedName name="wrn.Exp.">{"Exp_qty",#N/A,FALSE,"Export";"Exp_sell",#N/A,FALSE,"Export";"Exp_misc",#N/A,FALSE,"Export"}</definedName>
    <definedName name="wrn.EXP2.">{#N/A,#N/A,TRUE,"NIE_C";#N/A,#N/A,TRUE,"NIE";#N/A,#N/A,TRUE,"NIE_D";#N/A,#N/A,TRUE,"NIE_D_CC";#N/A,#N/A,TRUE,"HEA -- EXP"}</definedName>
    <definedName name="wrn.ExpCompSet.">{"ExpCompSet",#N/A,FALSE,"Export Comp. Sets"}</definedName>
    <definedName name="wrn.Expense._.Report.">{#N/A,#N/A,FALSE,"EERFACE";#N/A,#N/A,FALSE,"EERBACK"}</definedName>
    <definedName name="wrn.EXPENSES.">{#N/A,#N/A,FALSE,"0400-1 Professional Services";#N/A,#N/A,FALSE,"0400-2 Taxes &amp; Licenses";#N/A,#N/A,FALSE,"0400-3 Repairs &amp; Maint.";#N/A,#N/A,FALSE,"0400-4 Officers Salaries";#N/A,#N/A,FALSE,"0400-5 Officers' Life Insurance";#N/A,#N/A,FALSE,"0400-6 Payroll Test";#N/A,#N/A,FALSE,"0400-7 Donations"}</definedName>
    <definedName name="wrn.Expenses_Mplant_p5.">{#N/A,#N/A,FALSE,"ExpMP_p5"}</definedName>
    <definedName name="wrn.Exports.">#REF!</definedName>
    <definedName name="wrn.External.">{"External_Annual_Income",#N/A,FALSE,"External";"External_Quarterly_Income",#N/A,FALSE,"External"}</definedName>
    <definedName name="wrn.External._.slides.">{"Without projections",#N/A,FALSE,"Slide1";"Without",#N/A,FALSE,"Slide2";"Without projections",#N/A,FALSE,"Slide4";"Without",#N/A,FALSE,"Slide5";"without",#N/A,FALSE,"Slide6";"without",#N/A,FALSE,"Slide7";"Without",#N/A,FALSE,"Slide8";"Without",#N/A,FALSE,"Slide9";"Without",#N/A,FALSE,"Slide10";"Without",#N/A,FALSE,"Slide11";"Without",#N/A,FALSE,"Slide12";#N/A,#N/A,FALSE,"Slide15";#N/A,#N/A,FALSE,"Slide17";#N/A,#N/A,FALSE,"Slide16";#N/A,#N/A,FALSE,"Slide18"}</definedName>
    <definedName name="wrn.external.2">{"External_Annual_Income",#N/A,FALSE,"External";"External_Quarterly_Income",#N/A,FALSE,"External"}</definedName>
    <definedName name="wrn.Fa.._.Englert.">{#N/A,#N/A,TRUE,"Plan GuV Übersicht";#N/A,#N/A,TRUE,"Investionsgüterliste ";#N/A,#N/A,TRUE,"FUL";#N/A,#N/A,TRUE,"AFA"}</definedName>
    <definedName name="wrn.Facility._.Estimate.">{#N/A,#N/A,TRUE,"Cover Memo";"Facility Estimate",#N/A,TRUE,"Change Summary";"Facility Estimate",#N/A,TRUE,"Estimate Summary";"Facility Estimate",#N/A,TRUE,"Dept. Summary";"Facility Estimate",#N/A,TRUE,"DOW Detail"}</definedName>
    <definedName name="wrn.Facility._.Profit._.and._.Loss.">{"Domestic Prisons - Prior to 1998 - 1",#N/A,FALSE,"Domestic Prisons";"Domestic Prisons - Prior to 1998 - 2",#N/A,FALSE,"Domestic Prisons";"Domestic Prisons - 1998",#N/A,FALSE,"Domestic Prisons";"Domestic Prisons - 1999",#N/A,FALSE,"Domestic Prisons";"Domestic Prisons - 2000",#N/A,FALSE,"Domestic Prisons";"Domestic Prisons - 2001",#N/A,FALSE,"Domestic Prisons"}</definedName>
    <definedName name="wrn.Factors._.Tab._.10.">{"Factors Pages 1-2",#N/A,FALSE,"Factors";"Factors Page 3",#N/A,FALSE,"Factors";"Factors Page 4",#N/A,FALSE,"Factors";"Factors Page 5",#N/A,FALSE,"Factors";"Factors Pages 8-27",#N/A,FALSE,"Factors"}</definedName>
    <definedName name="wrn.Falcons._.Divisions.">#REF!</definedName>
    <definedName name="wrn.Falcons._.Divisions._1">#REF!</definedName>
    <definedName name="wrn.Falcons._.Standalone.">#REF!</definedName>
    <definedName name="wrn.Falcons._.Standalone._1">#REF!</definedName>
    <definedName name="wrn.Far._.East._.Set.">#REF!</definedName>
    <definedName name="wrn.FAS106.">{#N/A,#N/A,TRUE,"FAS106 Summ";#N/A,#N/A,TRUE,"FAS106";#N/A,#N/A,TRUE,"FAS109"}</definedName>
    <definedName name="wrn.FB">#REF!</definedName>
    <definedName name="wrn.fb.">{"AnnMarg",#N/A,FALSE,"FALCON";"Q",#N/A,FALSE,"Qtrs."}</definedName>
    <definedName name="wrn.fc">{"FCB_ALL",#N/A,FALSE,"FCB"}</definedName>
    <definedName name="wrn.FC.">#REF!</definedName>
    <definedName name="wrn.fc12">{"FCB_ALL",#N/A,FALSE,"FCB"}</definedName>
    <definedName name="wrn.fcb">{"FCB_ALL",#N/A,FALSE,"FCB"}</definedName>
    <definedName name="wrn.FCB.">{"FCB_ALL",#N/A,FALSE,"FCB"}</definedName>
    <definedName name="wrn.fcb._dcf">{"FCB_ALL",#N/A,FALSE,"FCB"}</definedName>
    <definedName name="wrn.fcb.1">{"FCB_ALL",#N/A,FALSE,"FCB"}</definedName>
    <definedName name="wrn.fcb.9">{"FCB_ALL",#N/A,FALSE,"FCB"}</definedName>
    <definedName name="wrn.fcb1">{"FCB_ALL",#N/A,FALSE,"FCB"}</definedName>
    <definedName name="wrn.fcb10">{"FCB_ALL",#N/A,FALSE,"FCB"}</definedName>
    <definedName name="wrn.fcb11">{"FCB_ALL",#N/A,FALSE,"FCB"}</definedName>
    <definedName name="wrn.fcb2">{"FCB_ALL",#N/A,FALSE,"FCB"}</definedName>
    <definedName name="wrn.fcb2_dcf">{"FCB_ALL",#N/A,FALSE,"FCB"}</definedName>
    <definedName name="wrn.fcb3">{"FCB_ALL",#N/A,FALSE,"FCB"}</definedName>
    <definedName name="wrn.fcb4">{"FCB_ALL",#N/A,FALSE,"FCB"}</definedName>
    <definedName name="wrn.fcb5">{"FCB_ALL",#N/A,FALSE,"FCB"}</definedName>
    <definedName name="wrn.fcb6">{"FCB_ALL",#N/A,FALSE,"FCB"}</definedName>
    <definedName name="wrn.fcb7">{"FCB_ALL",#N/A,FALSE,"FCB"}</definedName>
    <definedName name="wrn.fcb8">{"FCB_ALL",#N/A,FALSE,"FCB"}</definedName>
    <definedName name="wrn.fcb9">{"FCB_ALL",#N/A,FALSE,"FCB"}</definedName>
    <definedName name="wrn.fcopy2">{"WACC_filecopy",#N/A,FALSE,"Inputs";"Beta_filecopy",#N/A,FALSE,"Inputs";"SCF_filecopy",#N/A,FALSE,"Inputs";"ProBS_filecopy",#N/A,FALSE,"Inputs";"BS_filecopy",#N/A,FALSE,"Inputs";"ProIS_filecopy",#N/A,FALSE,"Inputs";"IS_filecopy",#N/A,FALSE,"Inputs"}</definedName>
    <definedName name="wrn.FCST.">{#N/A,#N/A,FALSE,"Polymers Fcst Bridge";#N/A,#N/A,FALSE,"Polymers Fcst Volumes";#N/A,#N/A,FALSE,"Polymers Fcst Prices"}</definedName>
    <definedName name="wrn.Fcst._.by._.Mon.">{"Fcst by Mon Full",#N/A,FALSE,"Tot PalmPalm";"Fcst by Mon Full",#N/A,FALSE,"Tot Device";"Fcst by Mon Full",#N/A,FALSE,"Platform";"Fcst by Mon Full",#N/A,FALSE,"Palm.Net";"Fcst by Mon Full",#N/A,FALSE,"Elim"}</definedName>
    <definedName name="wrn.Fcst._.by._.Qtr.">{"Fcst by Qtr Full",#N/A,FALSE,"Tot PalmPalm";"Fcst by Qtr Full",#N/A,FALSE,"Tot Device";"Fcst by Qtr Full",#N/A,FALSE,"Platform";"Fcst by Qtr Full",#N/A,FALSE,"Palm.Net";"Fcst by Qtr Full",#N/A,FALSE,"Elim"}</definedName>
    <definedName name="wrn.fdb1_Imprime_Print.">{"fdb1_Rapport_Report",#N/A,FALSE,"Report"}</definedName>
    <definedName name="wrn.fdb2_print_rpt.">{"fdb2_print",#N/A,FALSE,"Report"}</definedName>
    <definedName name="wrn.FDII6_01PortReview.">{#N/A,#N/A,TRUE,"Port Summary II";#N/A,#N/A,TRUE,"BV Valuation";#N/A,#N/A,TRUE,"FV Valuation";#N/A,#N/A,TRUE,"JRI";#N/A,#N/A,TRUE,"Weasler";#N/A,#N/A,TRUE,"Stronghaven";#N/A,#N/A,TRUE,"Connor";#N/A,#N/A,TRUE,"HWC";#N/A,#N/A,TRUE,"Temple"}</definedName>
    <definedName name="wrn.FdIII6_30_01PortRev..">{#N/A,#N/A,TRUE,"Beacon";#N/A,#N/A,TRUE,"CII";#N/A,#N/A,TRUE,"MCA";#N/A,#N/A,TRUE,"Elm";#N/A,#N/A,TRUE,"Tharco";#N/A,#N/A,TRUE,"Dee H";#N/A,#N/A,TRUE,"Hunt Valve";#N/A,#N/A,TRUE,"KBA";#N/A,#N/A,TRUE,"Glassmaster";#N/A,#N/A,TRUE,"MLS";#N/A,#N/A,TRUE,"CBSA";#N/A,#N/A,TRUE,"ACE";#N/A,#N/A,TRUE,"United Central";#N/A,#N/A,TRUE,"Jakel";#N/A,#N/A,TRUE,"Lake City "}</definedName>
    <definedName name="wrn.FE._.Sensitivity.">#REF!</definedName>
    <definedName name="wrn.Feb._.Forecast.">#REF!</definedName>
    <definedName name="wrn.February.">{"CONS FEB",#N/A,FALSE,"Cons Comparison";"CONS YTD FEB",#N/A,FALSE,"Cons Comparison";"SAS FEB",#N/A,FALSE,"Ocean Comparison";"SAS YTD FEB",#N/A,FALSE,"Ocean Comparison";"UV FEB",#N/A,FALSE,"UV Comparison";"UV YTD FEB",#N/A,FALSE,"UV Comparison";"CMS FEB",#N/A,FALSE,"CMS Comparison";"CMS YTD FEB",#N/A,FALSE,"CMS Comparison";"POLARIS FEB",#N/A,FALSE,"Polaris Comparison";"POLARIS YTD FEB",#N/A,FALSE,"Polaris Comparison";"CORP FEB",#N/A,FALSE,"Corp Comparison";"CORP YTD FEB",#N/A,FALSE,"Corp Comparison";"ELIM FEB",#N/A,FALSE,"Eliminating Comparison";"ELIM YTD FEB",#N/A,FALSE,"Eliminating Comparison"}</definedName>
    <definedName name="wrn.February._.Reports.">{"February Balance Sheet - Assets",#N/A,FALSE,"Sheet1";"February BS - Liabilities",#N/A,FALSE,"Sheet1";"February IS Summary",#N/A,FALSE,"Sheet1";"February IS - Detail",#N/A,FALSE,"Sheet1";"February QTD IS - Summary",#N/A,FALSE,"Sheet1";"February QTD IS - Detail",#N/A,FALSE,"Sheet1";"February YTD IS Summary",#N/A,FALSE,"Sheet1";"February YTD IS - Detail",#N/A,FALSE,"Sheet1"}</definedName>
    <definedName name="wrn.February_Packet.">{#N/A,#N/A,FALSE,"Feb 2004 NonGAAP B";#N/A,#N/A,FALSE,"Budget to Actual 2004 NonGAAP B";#N/A,#N/A,FALSE,"Feb 2004 GAAP B"}</definedName>
    <definedName name="wrn.FECH._.IMPOSTOS.">{#N/A,#N/A,FALSE,"RESUMO";#N/A,#N/A,FALSE,"PDD";#N/A,#N/A,FALSE,"P.I.R.D. ";#N/A,#N/A,FALSE,"Contr.CT";#N/A,#N/A,FALSE,"Cofins";#N/A,#N/A,FALSE,"PIS";#N/A,#N/A,FALSE,"C.Social";#N/A,#N/A,FALSE,"C.Social (2)";#N/A,#N/A,FALSE,"Lalur";#N/A,#N/A,FALSE,"Lalur (2)";#N/A,#N/A,FALSE,"Estimado1";#N/A,#N/A,FALSE,"Temp 12";#N/A,#N/A,FALSE,"Estimado2"}</definedName>
    <definedName name="wrn.Fees.">#REF!</definedName>
    <definedName name="wrn.Fees._.by._.Quarter.">{#N/A,#N/A,FALSE,"Fees by QTR"}</definedName>
    <definedName name="wrn.Fees._1">#REF!</definedName>
    <definedName name="wrn.FER.">{#N/A,#N/A,TRUE,"BS_A";#N/A,#N/A,TRUE,"BS_L";#N/A,#N/A,TRUE,"PL";#N/A,#N/A,TRUE,"NET";#N/A,#N/A,TRUE,"MAR_2";#N/A,#N/A,TRUE,"MAR";#N/A,#N/A,TRUE,"NII";#N/A,#N/A,TRUE,"NIE";#N/A,#N/A,TRUE,"FS_BS";#N/A,#N/A,TRUE,"FS_PL";#N/A,#N/A,TRUE,"HEA"}</definedName>
    <definedName name="wrn.FER_EXPENSES.">{#N/A,#N/A,TRUE,"NIE_C";#N/A,#N/A,TRUE,"NIE";#N/A,#N/A,TRUE,"NIE_D";#N/A,#N/A,TRUE,"HEA -- EXP"}</definedName>
    <definedName name="wrn.FER_NIA.">{#N/A,#N/A,FALSE,"HEA NIA";#N/A,#N/A,FALSE,"CHART";#N/A,#N/A,FALSE,"NIA";#N/A,#N/A,FALSE,"WF_DET"}</definedName>
    <definedName name="wrn.FER_REVENUES.">{#N/A,#N/A,TRUE,"NII_C";#N/A,#N/A,TRUE,"NII";#N/A,#N/A,TRUE,"NII_D";#N/A,#N/A,TRUE,"HEA --REV"}</definedName>
    <definedName name="wrn.Ferro.">{"matt","zero",FALSE,"CS First Boston Merger Model";"matt","twenty",FALSE,"CS First Boston Merger Model";"matt","forty",FALSE,"CS First Boston Merger Model";"matt","sixty",FALSE,"CS First Boston Merger Model";"matt","eighty",FALSE,"CS First Boston Merger Model";"matt","hundred",FALSE,"CS First Boston Merger Model"}</definedName>
    <definedName name="wrn.Figaro._.Valuation._.Summary.">#REF!</definedName>
    <definedName name="wrn.Figaro._.Valuation._.Summary._1">#REF!</definedName>
    <definedName name="wrn.File.">{"Summary",#N/A,FALSE,"SUMMARYPP";"BS",#N/A,FALSE,"BS";"IS",#N/A,FALSE,"IS";"RMA",#N/A,FALSE,"RMA";"VL",#N/A,FALSE,"VL";#N/A,#N/A,FALSE,"WACC";"Adj IS",#N/A,FALSE,"ADJ IS";"DCF",#N/A,FALSE,"DCF";"wc",#N/A,FALSE,"WC";"Work",#N/A,FALSE,"WORKFORCE";"Software",#N/A,FALSE,"SOFTWARE";"Custlif",#N/A,FALSE,"CUSTLIF";"Customer Base",#N/A,FALSE,"CUSTOMER BASE";"Distributors",#N/A,FALSE,"DISTRIBUTORS";"TM",#N/A,FALSE,"TM";"Grp Sales",#N/A,FALSE,"GRP SALES";"Pat1",#N/A,FALSE,"PAT(1)";"Pat2",#N/A,FALSE,"PAT(2)";"Pat3",#N/A,FALSE,"PAT(3)";"Pat4",#N/A,FALSE,"PAT(4)";"Pat5",#N/A,FALSE,"PAT(5)";"Pat6",#N/A,FALSE,"PAT(6)";"Pat7",#N/A,FALSE,"PAT(7)";"Pat8",#N/A,FALSE,"PAT(8)";"Pat9",#N/A,FALSE,"PAT(9)";"Pat10",#N/A,FALSE,"PAT(10)";#N/A,#N/A,FALSE,"COMPETE"}</definedName>
    <definedName name="wrn.filecopy.">{"WACC_filecopy",#N/A,FALSE,"Inputs";"Beta_filecopy",#N/A,FALSE,"Inputs";"SCF_filecopy",#N/A,FALSE,"Inputs";"ProBS_filecopy",#N/A,FALSE,"Inputs";"BS_filecopy",#N/A,FALSE,"Inputs";"ProIS_filecopy",#N/A,FALSE,"Inputs";"IS_filecopy",#N/A,FALSE,"Inputs"}</definedName>
    <definedName name="wrn.filecopy._1">#REF!</definedName>
    <definedName name="wrn.filecopy1.">{"WACC_filecopy",#N/A,FALSE,"Inputs";"Beta_filecopy",#N/A,FALSE,"Inputs";"SCF_filecopy",#N/A,FALSE,"Inputs";"ProBS_filecopy",#N/A,FALSE,"Inputs";"BS_filecopy",#N/A,FALSE,"Inputs";"ProIS_filecopy",#N/A,FALSE,"Inputs";"IS_filecopy",#N/A,FALSE,"Inputs"}</definedName>
    <definedName name="wrn.filecopy2.">{"WACC_filecopy",#N/A,FALSE,"Inputs";"Beta_filecopy",#N/A,FALSE,"Inputs";"SCF_filecopy",#N/A,FALSE,"Inputs";"ProBS_filecopy",#N/A,FALSE,"Inputs";"BS_filecopy",#N/A,FALSE,"Inputs";"ProIS_filecopy",#N/A,FALSE,"Inputs";"IS_filecopy",#N/A,FALSE,"Inputs"}</definedName>
    <definedName name="wrn.Filter.">{#N/A,#N/A,FALSE,"Assump2";#N/A,#N/A,FALSE,"Income2";#N/A,#N/A,FALSE,"Balance2";#N/A,#N/A,FALSE,"DCF Filter";#N/A,#N/A,FALSE,"Trans Assump2";#N/A,#N/A,FALSE,"Combined Income2";#N/A,#N/A,FALSE,"Combined Balance2"}</definedName>
    <definedName name="wrn.Filter._1">#REF!</definedName>
    <definedName name="wrn.Filter._1_1">{#N/A,#N/A,FALSE,"Assump2";#N/A,#N/A,FALSE,"Income2";#N/A,#N/A,FALSE,"Balance2";#N/A,#N/A,FALSE,"DCF Filter";#N/A,#N/A,FALSE,"Trans Assump2";#N/A,#N/A,FALSE,"Combined Income2";#N/A,#N/A,FALSE,"Combined Balance2"}</definedName>
    <definedName name="wrn.Filter._1_2">{#N/A,#N/A,FALSE,"Assump2";#N/A,#N/A,FALSE,"Income2";#N/A,#N/A,FALSE,"Balance2";#N/A,#N/A,FALSE,"DCF Filter";#N/A,#N/A,FALSE,"Trans Assump2";#N/A,#N/A,FALSE,"Combined Income2";#N/A,#N/A,FALSE,"Combined Balance2"}</definedName>
    <definedName name="wrn.Filter._1_3">{#N/A,#N/A,FALSE,"Assump2";#N/A,#N/A,FALSE,"Income2";#N/A,#N/A,FALSE,"Balance2";#N/A,#N/A,FALSE,"DCF Filter";#N/A,#N/A,FALSE,"Trans Assump2";#N/A,#N/A,FALSE,"Combined Income2";#N/A,#N/A,FALSE,"Combined Balance2"}</definedName>
    <definedName name="wrn.Filter._1_4">{#N/A,#N/A,FALSE,"Assump2";#N/A,#N/A,FALSE,"Income2";#N/A,#N/A,FALSE,"Balance2";#N/A,#N/A,FALSE,"DCF Filter";#N/A,#N/A,FALSE,"Trans Assump2";#N/A,#N/A,FALSE,"Combined Income2";#N/A,#N/A,FALSE,"Combined Balance2"}</definedName>
    <definedName name="wrn.Filter._1_5">{#N/A,#N/A,FALSE,"Assump2";#N/A,#N/A,FALSE,"Income2";#N/A,#N/A,FALSE,"Balance2";#N/A,#N/A,FALSE,"DCF Filter";#N/A,#N/A,FALSE,"Trans Assump2";#N/A,#N/A,FALSE,"Combined Income2";#N/A,#N/A,FALSE,"Combined Balance2"}</definedName>
    <definedName name="wrn.Filter._2">{#N/A,#N/A,FALSE,"Assump2";#N/A,#N/A,FALSE,"Income2";#N/A,#N/A,FALSE,"Balance2";#N/A,#N/A,FALSE,"DCF Filter";#N/A,#N/A,FALSE,"Trans Assump2";#N/A,#N/A,FALSE,"Combined Income2";#N/A,#N/A,FALSE,"Combined Balance2"}</definedName>
    <definedName name="wrn.Filter._2_1">{#N/A,#N/A,FALSE,"Assump2";#N/A,#N/A,FALSE,"Income2";#N/A,#N/A,FALSE,"Balance2";#N/A,#N/A,FALSE,"DCF Filter";#N/A,#N/A,FALSE,"Trans Assump2";#N/A,#N/A,FALSE,"Combined Income2";#N/A,#N/A,FALSE,"Combined Balance2"}</definedName>
    <definedName name="wrn.Filter._2_2">{#N/A,#N/A,FALSE,"Assump2";#N/A,#N/A,FALSE,"Income2";#N/A,#N/A,FALSE,"Balance2";#N/A,#N/A,FALSE,"DCF Filter";#N/A,#N/A,FALSE,"Trans Assump2";#N/A,#N/A,FALSE,"Combined Income2";#N/A,#N/A,FALSE,"Combined Balance2"}</definedName>
    <definedName name="wrn.Filter._2_3">{#N/A,#N/A,FALSE,"Assump2";#N/A,#N/A,FALSE,"Income2";#N/A,#N/A,FALSE,"Balance2";#N/A,#N/A,FALSE,"DCF Filter";#N/A,#N/A,FALSE,"Trans Assump2";#N/A,#N/A,FALSE,"Combined Income2";#N/A,#N/A,FALSE,"Combined Balance2"}</definedName>
    <definedName name="wrn.Filter._2_4">{#N/A,#N/A,FALSE,"Assump2";#N/A,#N/A,FALSE,"Income2";#N/A,#N/A,FALSE,"Balance2";#N/A,#N/A,FALSE,"DCF Filter";#N/A,#N/A,FALSE,"Trans Assump2";#N/A,#N/A,FALSE,"Combined Income2";#N/A,#N/A,FALSE,"Combined Balance2"}</definedName>
    <definedName name="wrn.Filter._2_5">{#N/A,#N/A,FALSE,"Assump2";#N/A,#N/A,FALSE,"Income2";#N/A,#N/A,FALSE,"Balance2";#N/A,#N/A,FALSE,"DCF Filter";#N/A,#N/A,FALSE,"Trans Assump2";#N/A,#N/A,FALSE,"Combined Income2";#N/A,#N/A,FALSE,"Combined Balance2"}</definedName>
    <definedName name="wrn.Filter._3">{#N/A,#N/A,FALSE,"Assump2";#N/A,#N/A,FALSE,"Income2";#N/A,#N/A,FALSE,"Balance2";#N/A,#N/A,FALSE,"DCF Filter";#N/A,#N/A,FALSE,"Trans Assump2";#N/A,#N/A,FALSE,"Combined Income2";#N/A,#N/A,FALSE,"Combined Balance2"}</definedName>
    <definedName name="wrn.Filter._3_1">{#N/A,#N/A,FALSE,"Assump2";#N/A,#N/A,FALSE,"Income2";#N/A,#N/A,FALSE,"Balance2";#N/A,#N/A,FALSE,"DCF Filter";#N/A,#N/A,FALSE,"Trans Assump2";#N/A,#N/A,FALSE,"Combined Income2";#N/A,#N/A,FALSE,"Combined Balance2"}</definedName>
    <definedName name="wrn.Filter._3_2">{#N/A,#N/A,FALSE,"Assump2";#N/A,#N/A,FALSE,"Income2";#N/A,#N/A,FALSE,"Balance2";#N/A,#N/A,FALSE,"DCF Filter";#N/A,#N/A,FALSE,"Trans Assump2";#N/A,#N/A,FALSE,"Combined Income2";#N/A,#N/A,FALSE,"Combined Balance2"}</definedName>
    <definedName name="wrn.Filter._3_3">{#N/A,#N/A,FALSE,"Assump2";#N/A,#N/A,FALSE,"Income2";#N/A,#N/A,FALSE,"Balance2";#N/A,#N/A,FALSE,"DCF Filter";#N/A,#N/A,FALSE,"Trans Assump2";#N/A,#N/A,FALSE,"Combined Income2";#N/A,#N/A,FALSE,"Combined Balance2"}</definedName>
    <definedName name="wrn.Filter._3_4">{#N/A,#N/A,FALSE,"Assump2";#N/A,#N/A,FALSE,"Income2";#N/A,#N/A,FALSE,"Balance2";#N/A,#N/A,FALSE,"DCF Filter";#N/A,#N/A,FALSE,"Trans Assump2";#N/A,#N/A,FALSE,"Combined Income2";#N/A,#N/A,FALSE,"Combined Balance2"}</definedName>
    <definedName name="wrn.Filter._3_5">{#N/A,#N/A,FALSE,"Assump2";#N/A,#N/A,FALSE,"Income2";#N/A,#N/A,FALSE,"Balance2";#N/A,#N/A,FALSE,"DCF Filter";#N/A,#N/A,FALSE,"Trans Assump2";#N/A,#N/A,FALSE,"Combined Income2";#N/A,#N/A,FALSE,"Combined Balance2"}</definedName>
    <definedName name="wrn.Filter._4">{#N/A,#N/A,FALSE,"Assump2";#N/A,#N/A,FALSE,"Income2";#N/A,#N/A,FALSE,"Balance2";#N/A,#N/A,FALSE,"DCF Filter";#N/A,#N/A,FALSE,"Trans Assump2";#N/A,#N/A,FALSE,"Combined Income2";#N/A,#N/A,FALSE,"Combined Balance2"}</definedName>
    <definedName name="wrn.Filter._4_1">{#N/A,#N/A,FALSE,"Assump2";#N/A,#N/A,FALSE,"Income2";#N/A,#N/A,FALSE,"Balance2";#N/A,#N/A,FALSE,"DCF Filter";#N/A,#N/A,FALSE,"Trans Assump2";#N/A,#N/A,FALSE,"Combined Income2";#N/A,#N/A,FALSE,"Combined Balance2"}</definedName>
    <definedName name="wrn.Filter._4_2">{#N/A,#N/A,FALSE,"Assump2";#N/A,#N/A,FALSE,"Income2";#N/A,#N/A,FALSE,"Balance2";#N/A,#N/A,FALSE,"DCF Filter";#N/A,#N/A,FALSE,"Trans Assump2";#N/A,#N/A,FALSE,"Combined Income2";#N/A,#N/A,FALSE,"Combined Balance2"}</definedName>
    <definedName name="wrn.Filter._4_3">{#N/A,#N/A,FALSE,"Assump2";#N/A,#N/A,FALSE,"Income2";#N/A,#N/A,FALSE,"Balance2";#N/A,#N/A,FALSE,"DCF Filter";#N/A,#N/A,FALSE,"Trans Assump2";#N/A,#N/A,FALSE,"Combined Income2";#N/A,#N/A,FALSE,"Combined Balance2"}</definedName>
    <definedName name="wrn.Filter._4_4">{#N/A,#N/A,FALSE,"Assump2";#N/A,#N/A,FALSE,"Income2";#N/A,#N/A,FALSE,"Balance2";#N/A,#N/A,FALSE,"DCF Filter";#N/A,#N/A,FALSE,"Trans Assump2";#N/A,#N/A,FALSE,"Combined Income2";#N/A,#N/A,FALSE,"Combined Balance2"}</definedName>
    <definedName name="wrn.Filter._4_5">{#N/A,#N/A,FALSE,"Assump2";#N/A,#N/A,FALSE,"Income2";#N/A,#N/A,FALSE,"Balance2";#N/A,#N/A,FALSE,"DCF Filter";#N/A,#N/A,FALSE,"Trans Assump2";#N/A,#N/A,FALSE,"Combined Income2";#N/A,#N/A,FALSE,"Combined Balance2"}</definedName>
    <definedName name="wrn.Filter._5">{#N/A,#N/A,FALSE,"Assump2";#N/A,#N/A,FALSE,"Income2";#N/A,#N/A,FALSE,"Balance2";#N/A,#N/A,FALSE,"DCF Filter";#N/A,#N/A,FALSE,"Trans Assump2";#N/A,#N/A,FALSE,"Combined Income2";#N/A,#N/A,FALSE,"Combined Balance2"}</definedName>
    <definedName name="wrn.Filter._5_1">{#N/A,#N/A,FALSE,"Assump2";#N/A,#N/A,FALSE,"Income2";#N/A,#N/A,FALSE,"Balance2";#N/A,#N/A,FALSE,"DCF Filter";#N/A,#N/A,FALSE,"Trans Assump2";#N/A,#N/A,FALSE,"Combined Income2";#N/A,#N/A,FALSE,"Combined Balance2"}</definedName>
    <definedName name="wrn.Filter._5_2">{#N/A,#N/A,FALSE,"Assump2";#N/A,#N/A,FALSE,"Income2";#N/A,#N/A,FALSE,"Balance2";#N/A,#N/A,FALSE,"DCF Filter";#N/A,#N/A,FALSE,"Trans Assump2";#N/A,#N/A,FALSE,"Combined Income2";#N/A,#N/A,FALSE,"Combined Balance2"}</definedName>
    <definedName name="wrn.Filter._5_3">{#N/A,#N/A,FALSE,"Assump2";#N/A,#N/A,FALSE,"Income2";#N/A,#N/A,FALSE,"Balance2";#N/A,#N/A,FALSE,"DCF Filter";#N/A,#N/A,FALSE,"Trans Assump2";#N/A,#N/A,FALSE,"Combined Income2";#N/A,#N/A,FALSE,"Combined Balance2"}</definedName>
    <definedName name="wrn.Filter._5_4">{#N/A,#N/A,FALSE,"Assump2";#N/A,#N/A,FALSE,"Income2";#N/A,#N/A,FALSE,"Balance2";#N/A,#N/A,FALSE,"DCF Filter";#N/A,#N/A,FALSE,"Trans Assump2";#N/A,#N/A,FALSE,"Combined Income2";#N/A,#N/A,FALSE,"Combined Balance2"}</definedName>
    <definedName name="wrn.Filter._5_5">{#N/A,#N/A,FALSE,"Assump2";#N/A,#N/A,FALSE,"Income2";#N/A,#N/A,FALSE,"Balance2";#N/A,#N/A,FALSE,"DCF Filter";#N/A,#N/A,FALSE,"Trans Assump2";#N/A,#N/A,FALSE,"Combined Income2";#N/A,#N/A,FALSE,"Combined Balance2"}</definedName>
    <definedName name="wrn.fin">{#N/A,#N/A,FALSE,"Contents";#N/A,#N/A,FALSE,"Cash";#N/A,#N/A,FALSE,"Accts Rec";#N/A,#N/A,FALSE,"Prepaids &amp; Other";#N/A,#N/A,FALSE,"Property &amp; Equip";#N/A,#N/A,FALSE,"Property &amp; Equip ytd";#N/A,#N/A,FALSE,"Other Assets";#N/A,#N/A,FALSE,"AP Trade";#N/A,#N/A,FALSE,"Deferred Rev-ST";#N/A,#N/A,FALSE,"Accrued Payroll &amp; Benefits";#N/A,#N/A,FALSE,"Accrued Taxes Payable";#N/A,#N/A,FALSE,"Accounts Payable Other";#N/A,#N/A,FALSE,"Deferred Revenue";#N/A,#N/A,FALSE,"Notes Payable";#N/A,#N/A,FALSE,"Equity"}</definedName>
    <definedName name="wrn.Fin._.Stmts_ALL.">{"bs",#N/A,FALSE,"BS-Consol";"con all",#N/A,FALSE,"CON-ALL";"cf",#N/A,FALSE,"BS-Consol";"debt sve",#N/A,FALSE,"BS-Consol"}</definedName>
    <definedName name="wrn.Fin._.Tab.">{"bds_cap_oview",#N/A,TRUE,"BDS Capital";"bds_cap_calcs",#N/A,TRUE,"BDS Capital"}</definedName>
    <definedName name="wrn.FIN97.">{#N/A,#N/A,FALSE,"FIN97 DETAIL"}</definedName>
    <definedName name="wrn.Final.">{"Final",#N/A,FALSE,"Feb-96"}</definedName>
    <definedName name="wrn.Final._.Copy.">{#N/A,#N/A,TRUE,"Assumptions";#N/A,#N/A,TRUE,"Financial  Statements";#N/A,#N/A,TRUE,"Unl. Free CF Valuation ";#N/A,#N/A,TRUE,"Funding Schedule";#N/A,#N/A,TRUE,"High Yield &amp; Equity Schedule"}</definedName>
    <definedName name="wrn.Final._.Copy._1">{#N/A,#N/A,TRUE,"Assumptions";#N/A,#N/A,TRUE,"Financial  Statements";#N/A,#N/A,TRUE,"Unl. Free CF Valuation ";#N/A,#N/A,TRUE,"Funding Schedule";#N/A,#N/A,TRUE,"High Yield &amp; Equity Schedule"}</definedName>
    <definedName name="wrn.Final._.Copy._1_1">{#N/A,#N/A,TRUE,"Assumptions";#N/A,#N/A,TRUE,"Financial  Statements";#N/A,#N/A,TRUE,"Unl. Free CF Valuation ";#N/A,#N/A,TRUE,"Funding Schedule";#N/A,#N/A,TRUE,"High Yield &amp; Equity Schedule"}</definedName>
    <definedName name="wrn.Final._.Copy._1_2">{#N/A,#N/A,TRUE,"Assumptions";#N/A,#N/A,TRUE,"Financial  Statements";#N/A,#N/A,TRUE,"Unl. Free CF Valuation ";#N/A,#N/A,TRUE,"Funding Schedule";#N/A,#N/A,TRUE,"High Yield &amp; Equity Schedule"}</definedName>
    <definedName name="wrn.Final._.Copy._1_3">{#N/A,#N/A,TRUE,"Assumptions";#N/A,#N/A,TRUE,"Financial  Statements";#N/A,#N/A,TRUE,"Unl. Free CF Valuation ";#N/A,#N/A,TRUE,"Funding Schedule";#N/A,#N/A,TRUE,"High Yield &amp; Equity Schedule"}</definedName>
    <definedName name="wrn.Final._.Copy._1_4">{#N/A,#N/A,TRUE,"Assumptions";#N/A,#N/A,TRUE,"Financial  Statements";#N/A,#N/A,TRUE,"Unl. Free CF Valuation ";#N/A,#N/A,TRUE,"Funding Schedule";#N/A,#N/A,TRUE,"High Yield &amp; Equity Schedule"}</definedName>
    <definedName name="wrn.Final._.Copy._1_5">{#N/A,#N/A,TRUE,"Assumptions";#N/A,#N/A,TRUE,"Financial  Statements";#N/A,#N/A,TRUE,"Unl. Free CF Valuation ";#N/A,#N/A,TRUE,"Funding Schedule";#N/A,#N/A,TRUE,"High Yield &amp; Equity Schedule"}</definedName>
    <definedName name="wrn.Final._.Copy._2">{#N/A,#N/A,TRUE,"Assumptions";#N/A,#N/A,TRUE,"Financial  Statements";#N/A,#N/A,TRUE,"Unl. Free CF Valuation ";#N/A,#N/A,TRUE,"Funding Schedule";#N/A,#N/A,TRUE,"High Yield &amp; Equity Schedule"}</definedName>
    <definedName name="wrn.Final._.Copy._2_1">{#N/A,#N/A,TRUE,"Assumptions";#N/A,#N/A,TRUE,"Financial  Statements";#N/A,#N/A,TRUE,"Unl. Free CF Valuation ";#N/A,#N/A,TRUE,"Funding Schedule";#N/A,#N/A,TRUE,"High Yield &amp; Equity Schedule"}</definedName>
    <definedName name="wrn.Final._.Copy._2_2">{#N/A,#N/A,TRUE,"Assumptions";#N/A,#N/A,TRUE,"Financial  Statements";#N/A,#N/A,TRUE,"Unl. Free CF Valuation ";#N/A,#N/A,TRUE,"Funding Schedule";#N/A,#N/A,TRUE,"High Yield &amp; Equity Schedule"}</definedName>
    <definedName name="wrn.Final._.Copy._2_3">{#N/A,#N/A,TRUE,"Assumptions";#N/A,#N/A,TRUE,"Financial  Statements";#N/A,#N/A,TRUE,"Unl. Free CF Valuation ";#N/A,#N/A,TRUE,"Funding Schedule";#N/A,#N/A,TRUE,"High Yield &amp; Equity Schedule"}</definedName>
    <definedName name="wrn.Final._.Copy._2_4">{#N/A,#N/A,TRUE,"Assumptions";#N/A,#N/A,TRUE,"Financial  Statements";#N/A,#N/A,TRUE,"Unl. Free CF Valuation ";#N/A,#N/A,TRUE,"Funding Schedule";#N/A,#N/A,TRUE,"High Yield &amp; Equity Schedule"}</definedName>
    <definedName name="wrn.Final._.Copy._2_5">{#N/A,#N/A,TRUE,"Assumptions";#N/A,#N/A,TRUE,"Financial  Statements";#N/A,#N/A,TRUE,"Unl. Free CF Valuation ";#N/A,#N/A,TRUE,"Funding Schedule";#N/A,#N/A,TRUE,"High Yield &amp; Equity Schedule"}</definedName>
    <definedName name="wrn.Final._.Copy._3">{#N/A,#N/A,TRUE,"Assumptions";#N/A,#N/A,TRUE,"Financial  Statements";#N/A,#N/A,TRUE,"Unl. Free CF Valuation ";#N/A,#N/A,TRUE,"Funding Schedule";#N/A,#N/A,TRUE,"High Yield &amp; Equity Schedule"}</definedName>
    <definedName name="wrn.Final._.Copy._3_1">{#N/A,#N/A,TRUE,"Assumptions";#N/A,#N/A,TRUE,"Financial  Statements";#N/A,#N/A,TRUE,"Unl. Free CF Valuation ";#N/A,#N/A,TRUE,"Funding Schedule";#N/A,#N/A,TRUE,"High Yield &amp; Equity Schedule"}</definedName>
    <definedName name="wrn.Final._.Copy._3_2">{#N/A,#N/A,TRUE,"Assumptions";#N/A,#N/A,TRUE,"Financial  Statements";#N/A,#N/A,TRUE,"Unl. Free CF Valuation ";#N/A,#N/A,TRUE,"Funding Schedule";#N/A,#N/A,TRUE,"High Yield &amp; Equity Schedule"}</definedName>
    <definedName name="wrn.Final._.Copy._3_3">{#N/A,#N/A,TRUE,"Assumptions";#N/A,#N/A,TRUE,"Financial  Statements";#N/A,#N/A,TRUE,"Unl. Free CF Valuation ";#N/A,#N/A,TRUE,"Funding Schedule";#N/A,#N/A,TRUE,"High Yield &amp; Equity Schedule"}</definedName>
    <definedName name="wrn.Final._.Copy._3_4">{#N/A,#N/A,TRUE,"Assumptions";#N/A,#N/A,TRUE,"Financial  Statements";#N/A,#N/A,TRUE,"Unl. Free CF Valuation ";#N/A,#N/A,TRUE,"Funding Schedule";#N/A,#N/A,TRUE,"High Yield &amp; Equity Schedule"}</definedName>
    <definedName name="wrn.Final._.Copy._3_5">{#N/A,#N/A,TRUE,"Assumptions";#N/A,#N/A,TRUE,"Financial  Statements";#N/A,#N/A,TRUE,"Unl. Free CF Valuation ";#N/A,#N/A,TRUE,"Funding Schedule";#N/A,#N/A,TRUE,"High Yield &amp; Equity Schedule"}</definedName>
    <definedName name="wrn.Final._.Copy._4">{#N/A,#N/A,TRUE,"Assumptions";#N/A,#N/A,TRUE,"Financial  Statements";#N/A,#N/A,TRUE,"Unl. Free CF Valuation ";#N/A,#N/A,TRUE,"Funding Schedule";#N/A,#N/A,TRUE,"High Yield &amp; Equity Schedule"}</definedName>
    <definedName name="wrn.Final._.Copy._4_1">{#N/A,#N/A,TRUE,"Assumptions";#N/A,#N/A,TRUE,"Financial  Statements";#N/A,#N/A,TRUE,"Unl. Free CF Valuation ";#N/A,#N/A,TRUE,"Funding Schedule";#N/A,#N/A,TRUE,"High Yield &amp; Equity Schedule"}</definedName>
    <definedName name="wrn.Final._.Copy._4_2">{#N/A,#N/A,TRUE,"Assumptions";#N/A,#N/A,TRUE,"Financial  Statements";#N/A,#N/A,TRUE,"Unl. Free CF Valuation ";#N/A,#N/A,TRUE,"Funding Schedule";#N/A,#N/A,TRUE,"High Yield &amp; Equity Schedule"}</definedName>
    <definedName name="wrn.Final._.Copy._4_3">{#N/A,#N/A,TRUE,"Assumptions";#N/A,#N/A,TRUE,"Financial  Statements";#N/A,#N/A,TRUE,"Unl. Free CF Valuation ";#N/A,#N/A,TRUE,"Funding Schedule";#N/A,#N/A,TRUE,"High Yield &amp; Equity Schedule"}</definedName>
    <definedName name="wrn.Final._.Copy._4_4">{#N/A,#N/A,TRUE,"Assumptions";#N/A,#N/A,TRUE,"Financial  Statements";#N/A,#N/A,TRUE,"Unl. Free CF Valuation ";#N/A,#N/A,TRUE,"Funding Schedule";#N/A,#N/A,TRUE,"High Yield &amp; Equity Schedule"}</definedName>
    <definedName name="wrn.Final._.Copy._4_5">{#N/A,#N/A,TRUE,"Assumptions";#N/A,#N/A,TRUE,"Financial  Statements";#N/A,#N/A,TRUE,"Unl. Free CF Valuation ";#N/A,#N/A,TRUE,"Funding Schedule";#N/A,#N/A,TRUE,"High Yield &amp; Equity Schedule"}</definedName>
    <definedName name="wrn.Final._.Copy._5">{#N/A,#N/A,TRUE,"Assumptions";#N/A,#N/A,TRUE,"Financial  Statements";#N/A,#N/A,TRUE,"Unl. Free CF Valuation ";#N/A,#N/A,TRUE,"Funding Schedule";#N/A,#N/A,TRUE,"High Yield &amp; Equity Schedule"}</definedName>
    <definedName name="wrn.Final._.Copy._5_1">{#N/A,#N/A,TRUE,"Assumptions";#N/A,#N/A,TRUE,"Financial  Statements";#N/A,#N/A,TRUE,"Unl. Free CF Valuation ";#N/A,#N/A,TRUE,"Funding Schedule";#N/A,#N/A,TRUE,"High Yield &amp; Equity Schedule"}</definedName>
    <definedName name="wrn.Final._.Copy._5_2">{#N/A,#N/A,TRUE,"Assumptions";#N/A,#N/A,TRUE,"Financial  Statements";#N/A,#N/A,TRUE,"Unl. Free CF Valuation ";#N/A,#N/A,TRUE,"Funding Schedule";#N/A,#N/A,TRUE,"High Yield &amp; Equity Schedule"}</definedName>
    <definedName name="wrn.Final._.Copy._5_3">{#N/A,#N/A,TRUE,"Assumptions";#N/A,#N/A,TRUE,"Financial  Statements";#N/A,#N/A,TRUE,"Unl. Free CF Valuation ";#N/A,#N/A,TRUE,"Funding Schedule";#N/A,#N/A,TRUE,"High Yield &amp; Equity Schedule"}</definedName>
    <definedName name="wrn.Final._.Copy._5_4">{#N/A,#N/A,TRUE,"Assumptions";#N/A,#N/A,TRUE,"Financial  Statements";#N/A,#N/A,TRUE,"Unl. Free CF Valuation ";#N/A,#N/A,TRUE,"Funding Schedule";#N/A,#N/A,TRUE,"High Yield &amp; Equity Schedule"}</definedName>
    <definedName name="wrn.Final._.Copy._5_5">{#N/A,#N/A,TRUE,"Assumptions";#N/A,#N/A,TRUE,"Financial  Statements";#N/A,#N/A,TRUE,"Unl. Free CF Valuation ";#N/A,#N/A,TRUE,"Funding Schedule";#N/A,#N/A,TRUE,"High Yield &amp; Equity Schedule"}</definedName>
    <definedName name="wrn.Final._.Package.">{#N/A,#N/A,FALSE,"Summary";#N/A,#N/A,FALSE,"BS";#N/A,#N/A,FALSE,"IS";#N/A,#N/A,FALSE,"STAT1";#N/A,#N/A,FALSE,"Stat2";#N/A,#N/A,FALSE,"Stat3"}</definedName>
    <definedName name="wrn.Final._.Report.">{#N/A,#N/A,FALSE,"Revised '98 Report";#N/A,#N/A,FALSE,"Chgs";#N/A,#N/A,FALSE,"DB1Report"}</definedName>
    <definedName name="wrn.Final_rpt1">{#N/A,#N/A,FALSE,"Revised '98 Report";#N/A,#N/A,FALSE,"Chgs";#N/A,#N/A,FALSE,"DB1Report"}</definedName>
    <definedName name="wrn.FinalBook.">#REF!</definedName>
    <definedName name="wrn.Financial.">{#N/A,#N/A,FALSE,"Contents";#N/A,#N/A,FALSE,"Cash";#N/A,#N/A,FALSE,"Accts Rec";#N/A,#N/A,FALSE,"Prepaids &amp; Other";#N/A,#N/A,FALSE,"Property &amp; Equip";#N/A,#N/A,FALSE,"Property &amp; Equip ytd";#N/A,#N/A,FALSE,"Other Assets";#N/A,#N/A,FALSE,"AP Trade";#N/A,#N/A,FALSE,"Deferred Rev-ST";#N/A,#N/A,FALSE,"Accrued Payroll &amp; Benefits";#N/A,#N/A,FALSE,"Accrued Taxes Payable";#N/A,#N/A,FALSE,"Accounts Payable Other";#N/A,#N/A,FALSE,"Deferred Revenue";#N/A,#N/A,FALSE,"Notes Payable";#N/A,#N/A,FALSE,"Equity"}</definedName>
    <definedName name="wrn.FINANCIAL._.FORECAST.">{#N/A,#N/A,FALSE,"Hoja10";#N/A,#N/A,FALSE,"Hoja9";#N/A,#N/A,FALSE,"Hoja8";#N/A,#N/A,FALSE,"Hoja7";#N/A,#N/A,FALSE,"Hoja6";#N/A,#N/A,FALSE,"Hoja5";#N/A,#N/A,FALSE,"Hoja4";#N/A,#N/A,FALSE,"Hoja2";#N/A,#N/A,FALSE,"Hoja3";#N/A,#N/A,FALSE,"HOJA1";#N/A,#N/A,FALSE,"CashFlow";#N/A,#N/A,FALSE,"FinStmts"}</definedName>
    <definedName name="wrn.Financial._.Model._.Full._.Report.">{"Full View (Normal)",#N/A,TRUE,"Financial Summary";"Full View (Normal)",#N/A,TRUE,"IS-Summary";"Full View (Normal)",#N/A,TRUE,"BS - Summary";"Full View (Normal)",#N/A,TRUE,"CS - Summary";"Client Production Assumptions",#N/A,TRUE,"Assumptions";"Summary Assumptions",#N/A,TRUE,"Assumptions"}</definedName>
    <definedName name="wrn.Financial._.Model._.Summary._.Report.">{"Full View (Normal)",#N/A,TRUE,"Financial Summary";"Full View (Normal)",#N/A,TRUE,"IS-Summary";"Full View (Normal)",#N/A,TRUE,"BS - Summary";"Full View (Normal)",#N/A,TRUE,"CS - Summary"}</definedName>
    <definedName name="wrn.Financial._.Output.">{"P and L",#N/A,FALSE,"Financial Output";"Cashflow",#N/A,FALSE,"Financial Output";"Balance Sheet",#N/A,FALSE,"Financial Output"}</definedName>
    <definedName name="wrn.Financial._.Output.2">{"P and L",#N/A,FALSE,"Financial Output";"Cashflow",#N/A,FALSE,"Financial Output";"Balance Sheet",#N/A,FALSE,"Financial Output"}</definedName>
    <definedName name="wrn.financial._.package.">{#N/A,#N/A,FALSE,"BALANCE SHEET";#N/A,#N/A,FALSE,"IS";#N/A,#N/A,FALSE,"ISCOMPAR";#N/A,#N/A,FALSE,"ADD RETMAR";#N/A,#N/A,FALSE,"VARIOUS COMP";#N/A,#N/A,FALSE,"RATIOS";#N/A,#N/A,FALSE,"GRAPHS"}</definedName>
    <definedName name="wrn.Financial._.Reports.">{#N/A,#N/A,FALSE,"Net Sales";#N/A,#N/A,FALSE,"STD-COS";#N/A,#N/A,FALSE,"Variances";#N/A,#N/A,FALSE,"Non Depart";#N/A,#N/A,FALSE,"111";#N/A,#N/A,FALSE,"112";#N/A,#N/A,FALSE,"114";#N/A,#N/A,FALSE,"115";#N/A,#N/A,FALSE,"117";#N/A,#N/A,FALSE,"118-1";#N/A,#N/A,FALSE,"118-2";#N/A,#N/A,FALSE,"119";#N/A,#N/A,FALSE,"121";#N/A,#N/A,FALSE,"131";#N/A,#N/A,FALSE,"133";#N/A,#N/A,FALSE,"135";#N/A,#N/A,FALSE,"136";#N/A,#N/A,FALSE,"137";#N/A,#N/A,FALSE,"160-1";#N/A,#N/A,FALSE,"160-2";#N/A,#N/A,FALSE,"171-1";#N/A,#N/A,FALSE,"171-2";#N/A,#N/A,FALSE,"172";#N/A,#N/A,FALSE,"175-1";#N/A,#N/A,FALSE,"175-2";#N/A,#N/A,FALSE,"176";#N/A,#N/A,FALSE,"181";#N/A,#N/A,FALSE,"182";#N/A,#N/A,FALSE,"183";#N/A,#N/A,FALSE,"184";#N/A,#N/A,FALSE,"185"}</definedName>
    <definedName name="wrn.Financial._.Review._.February.">{"1 FEB CONS",#N/A,FALSE,"Cons Comparison";"1 CONS YTD",#N/A,FALSE,"Cons Comparison";"3 FEB SAS",#N/A,FALSE,"OCEAN";"3 SAS YTD",#N/A,FALSE,"OCEAN";"4 FEB UV",#N/A,FALSE,"UV Comparison";"4 UV YTD",#N/A,FALSE,"UV Comparison";"5 FEB CMS",#N/A,FALSE,"CMS Comparison";"5 CMS YTD",#N/A,FALSE,"CMS Comparison";"8 FEB POLARIS",#N/A,FALSE,"Polaris Comparison";"8 POLARIS YTD",#N/A,FALSE,"Polaris Comparison";"FEB CORP",#N/A,FALSE,"Corp Comparison";"CORP YTD",#N/A,FALSE,"Corp Comparison";"FEB ELIMINATING",#N/A,FALSE,"Eliminating Comparison";"ELIMINATING YTD",#N/A,FALSE,"Eliminating Comparison"}</definedName>
    <definedName name="wrn.Financial._.Statements.">{#N/A,#N/A,FALSE,"Income Statement";#N/A,#N/A,FALSE,"Calendarized PL_Current";#N/A,#N/A,FALSE,"Calendarized PL_AOP"}</definedName>
    <definedName name="wrn.Financial._.Statements._.all._.detail.">{#N/A,#N/A,TRUE,"P&amp;L CONSOLIDATED";#N/A,#N/A,TRUE,"Cyperus";#N/A,#N/A,TRUE,"ANP";#N/A,#N/A,TRUE,"South Africa";#N/A,#N/A,TRUE,"PRNE CORE";#N/A,#N/A,TRUE,"Targeting";#N/A,#N/A,TRUE,"Distribution";#N/A,#N/A,TRUE,"A - Disclose";#N/A,#N/A,TRUE,"B - Others";#N/A,#N/A,TRUE,"Measurement";#N/A,#N/A,TRUE,"OVERHEADS";#N/A,#N/A,TRUE,"Consolidated B Sheet";#N/A,#N/A,TRUE,"Consolidated Cashflow"}</definedName>
    <definedName name="wrn.Financial._.Statements._.Wrk.">{#N/A,#N/A,FALSE,"Sep 98";"Bal Sheet CY - Legal",#N/A,FALSE,"Sep 98";"Bal Sheet PY - Legal",#N/A,FALSE,"Sep 98";"Inc Stmt - Legal",#N/A,FALSE,"Sep 98";"Cash Flow - Legal",#N/A,FALSE,"Sep 98"}</definedName>
    <definedName name="wrn.Financial._.Stmts.">{"Balance Sheet",#N/A,FALSE,"CONS BS";"Income Stmt",#N/A,FALSE,"CONS IS";"Cash Flow",#N/A,FALSE,"CONS BS";"Debt Service",#N/A,FALSE,"CONS BS";"Pref Div",#N/A,FALSE,"PREF STK ";"Check figures",#N/A,FALSE,"CONS BS";"CNA Je's",#N/A,FALSE,"CNA Je's"}</definedName>
    <definedName name="wrn.Financial._.Supplement.">{#N/A,#N/A,FALSE,"AR_Aging";#N/A,#N/A,FALSE,"Payor_mix";#N/A,#N/A,FALSE,"RESTRICTED FUND BALANCE SHEET";#N/A,#N/A,FALSE,"REST. FUND STATEMENT OF CHANGES";#N/A,#N/A,FALSE,"PATIENT REVENUES";#N/A,#N/A,FALSE,"Other Operating Revenue";#N/A,#N/A,FALSE,"Expenses 1";#N/A,#N/A,FALSE,"Expenses 2";#N/A,#N/A,FALSE,"Expenses 3"}</definedName>
    <definedName name="wrn.Financials.">{#N/A,#N/A,FALSE,"IncStmt_MTD _BigFormat";#N/A,#N/A,FALSE,"RtlExp_Detail";#N/A,#N/A,FALSE,"AdminExp_Detail";#N/A,#N/A,FALSE,"DistExp_Detail";#N/A,#N/A,FALSE,"TransExp_Detail";#N/A,#N/A,FALSE,"IncStmt_Trend"}</definedName>
    <definedName name="wrn.FINANCIALS._.10K.">{#N/A,#N/A,FALSE,"BS";#N/A,#N/A,FALSE,"PL_10K";#N/A,#N/A,FALSE,"SOE";#N/A,#N/A,FALSE,"SCF"}</definedName>
    <definedName name="wrn.FINANCIALS._.10Q.">{#N/A,#N/A,FALSE,"BS";#N/A,#N/A,FALSE,"PL_10Q";#N/A,#N/A,FALSE,"SOE";#N/A,#N/A,FALSE,"SCF"}</definedName>
    <definedName name="wrn.Financials._.DCF.">{"Standard",#N/A,FALSE,"Lab H Inc Stmt";"Standard",#N/A,FALSE,"Lab H Bal Sht";"Standard",#N/A,FALSE,"Lab H CFs";"Standard",#N/A,FALSE,"Lab P Inc Stmt";"Standard",#N/A,FALSE,"Lab P CFs Base";"Standard",#N/A,FALSE,"Lab DCF Base";"Standard",#N/A,FALSE,"DCF Sum"}</definedName>
    <definedName name="wrn.Financials._.YTD.">{"YTD",#N/A,FALSE,"Consolidated"}</definedName>
    <definedName name="wrn.Financials_long.">{"IS",#N/A,FALSE,"Financials2 (Expanded)";"bsa",#N/A,FALSE,"Financials2 (Expanded)";"BS",#N/A,FALSE,"Financials2 (Expanded)";"CF",#N/A,FALSE,"Financials2 (Expanded)"}</definedName>
    <definedName name="wrn.Financials_long._1">{"IS",#N/A,FALSE,"Financials2 (Expanded)";"bsa",#N/A,FALSE,"Financials2 (Expanded)";"BS",#N/A,FALSE,"Financials2 (Expanded)";"CF",#N/A,FALSE,"Financials2 (Expanded)"}</definedName>
    <definedName name="wrn.Financials_long._1_1">{"IS",#N/A,FALSE,"Financials2 (Expanded)";"bsa",#N/A,FALSE,"Financials2 (Expanded)";"BS",#N/A,FALSE,"Financials2 (Expanded)";"CF",#N/A,FALSE,"Financials2 (Expanded)"}</definedName>
    <definedName name="wrn.Financials_long._1_2">{"IS",#N/A,FALSE,"Financials2 (Expanded)";"bsa",#N/A,FALSE,"Financials2 (Expanded)";"BS",#N/A,FALSE,"Financials2 (Expanded)";"CF",#N/A,FALSE,"Financials2 (Expanded)"}</definedName>
    <definedName name="wrn.Financials_long._1_3">{"IS",#N/A,FALSE,"Financials2 (Expanded)";"bsa",#N/A,FALSE,"Financials2 (Expanded)";"BS",#N/A,FALSE,"Financials2 (Expanded)";"CF",#N/A,FALSE,"Financials2 (Expanded)"}</definedName>
    <definedName name="wrn.Financials_long._1_4">{"IS",#N/A,FALSE,"Financials2 (Expanded)";"bsa",#N/A,FALSE,"Financials2 (Expanded)";"BS",#N/A,FALSE,"Financials2 (Expanded)";"CF",#N/A,FALSE,"Financials2 (Expanded)"}</definedName>
    <definedName name="wrn.Financials_long._1_5">{"IS",#N/A,FALSE,"Financials2 (Expanded)";"bsa",#N/A,FALSE,"Financials2 (Expanded)";"BS",#N/A,FALSE,"Financials2 (Expanded)";"CF",#N/A,FALSE,"Financials2 (Expanded)"}</definedName>
    <definedName name="wrn.Financials_long._2">{"IS",#N/A,FALSE,"Financials2 (Expanded)";"bsa",#N/A,FALSE,"Financials2 (Expanded)";"BS",#N/A,FALSE,"Financials2 (Expanded)";"CF",#N/A,FALSE,"Financials2 (Expanded)"}</definedName>
    <definedName name="wrn.Financials_long._2_1">{"IS",#N/A,FALSE,"Financials2 (Expanded)";"bsa",#N/A,FALSE,"Financials2 (Expanded)";"BS",#N/A,FALSE,"Financials2 (Expanded)";"CF",#N/A,FALSE,"Financials2 (Expanded)"}</definedName>
    <definedName name="wrn.Financials_long._2_2">{"IS",#N/A,FALSE,"Financials2 (Expanded)";"bsa",#N/A,FALSE,"Financials2 (Expanded)";"BS",#N/A,FALSE,"Financials2 (Expanded)";"CF",#N/A,FALSE,"Financials2 (Expanded)"}</definedName>
    <definedName name="wrn.Financials_long._2_3">{"IS",#N/A,FALSE,"Financials2 (Expanded)";"bsa",#N/A,FALSE,"Financials2 (Expanded)";"BS",#N/A,FALSE,"Financials2 (Expanded)";"CF",#N/A,FALSE,"Financials2 (Expanded)"}</definedName>
    <definedName name="wrn.Financials_long._2_4">{"IS",#N/A,FALSE,"Financials2 (Expanded)";"bsa",#N/A,FALSE,"Financials2 (Expanded)";"BS",#N/A,FALSE,"Financials2 (Expanded)";"CF",#N/A,FALSE,"Financials2 (Expanded)"}</definedName>
    <definedName name="wrn.Financials_long._2_5">{"IS",#N/A,FALSE,"Financials2 (Expanded)";"bsa",#N/A,FALSE,"Financials2 (Expanded)";"BS",#N/A,FALSE,"Financials2 (Expanded)";"CF",#N/A,FALSE,"Financials2 (Expanded)"}</definedName>
    <definedName name="wrn.Financials_long._3">{"IS",#N/A,FALSE,"Financials2 (Expanded)";"bsa",#N/A,FALSE,"Financials2 (Expanded)";"BS",#N/A,FALSE,"Financials2 (Expanded)";"CF",#N/A,FALSE,"Financials2 (Expanded)"}</definedName>
    <definedName name="wrn.Financials_long._3_1">{"IS",#N/A,FALSE,"Financials2 (Expanded)";"bsa",#N/A,FALSE,"Financials2 (Expanded)";"BS",#N/A,FALSE,"Financials2 (Expanded)";"CF",#N/A,FALSE,"Financials2 (Expanded)"}</definedName>
    <definedName name="wrn.Financials_long._3_2">{"IS",#N/A,FALSE,"Financials2 (Expanded)";"bsa",#N/A,FALSE,"Financials2 (Expanded)";"BS",#N/A,FALSE,"Financials2 (Expanded)";"CF",#N/A,FALSE,"Financials2 (Expanded)"}</definedName>
    <definedName name="wrn.Financials_long._3_3">{"IS",#N/A,FALSE,"Financials2 (Expanded)";"bsa",#N/A,FALSE,"Financials2 (Expanded)";"BS",#N/A,FALSE,"Financials2 (Expanded)";"CF",#N/A,FALSE,"Financials2 (Expanded)"}</definedName>
    <definedName name="wrn.Financials_long._3_4">{"IS",#N/A,FALSE,"Financials2 (Expanded)";"bsa",#N/A,FALSE,"Financials2 (Expanded)";"BS",#N/A,FALSE,"Financials2 (Expanded)";"CF",#N/A,FALSE,"Financials2 (Expanded)"}</definedName>
    <definedName name="wrn.Financials_long._3_5">{"IS",#N/A,FALSE,"Financials2 (Expanded)";"bsa",#N/A,FALSE,"Financials2 (Expanded)";"BS",#N/A,FALSE,"Financials2 (Expanded)";"CF",#N/A,FALSE,"Financials2 (Expanded)"}</definedName>
    <definedName name="wrn.Financials_long._4">{"IS",#N/A,FALSE,"Financials2 (Expanded)";"bsa",#N/A,FALSE,"Financials2 (Expanded)";"BS",#N/A,FALSE,"Financials2 (Expanded)";"CF",#N/A,FALSE,"Financials2 (Expanded)"}</definedName>
    <definedName name="wrn.Financials_long._4_1">{"IS",#N/A,FALSE,"Financials2 (Expanded)";"bsa",#N/A,FALSE,"Financials2 (Expanded)";"BS",#N/A,FALSE,"Financials2 (Expanded)";"CF",#N/A,FALSE,"Financials2 (Expanded)"}</definedName>
    <definedName name="wrn.Financials_long._4_2">{"IS",#N/A,FALSE,"Financials2 (Expanded)";"bsa",#N/A,FALSE,"Financials2 (Expanded)";"BS",#N/A,FALSE,"Financials2 (Expanded)";"CF",#N/A,FALSE,"Financials2 (Expanded)"}</definedName>
    <definedName name="wrn.Financials_long._4_3">{"IS",#N/A,FALSE,"Financials2 (Expanded)";"bsa",#N/A,FALSE,"Financials2 (Expanded)";"BS",#N/A,FALSE,"Financials2 (Expanded)";"CF",#N/A,FALSE,"Financials2 (Expanded)"}</definedName>
    <definedName name="wrn.Financials_long._4_4">{"IS",#N/A,FALSE,"Financials2 (Expanded)";"bsa",#N/A,FALSE,"Financials2 (Expanded)";"BS",#N/A,FALSE,"Financials2 (Expanded)";"CF",#N/A,FALSE,"Financials2 (Expanded)"}</definedName>
    <definedName name="wrn.Financials_long._4_5">{"IS",#N/A,FALSE,"Financials2 (Expanded)";"bsa",#N/A,FALSE,"Financials2 (Expanded)";"BS",#N/A,FALSE,"Financials2 (Expanded)";"CF",#N/A,FALSE,"Financials2 (Expanded)"}</definedName>
    <definedName name="wrn.Financials_long._5">{"IS",#N/A,FALSE,"Financials2 (Expanded)";"bsa",#N/A,FALSE,"Financials2 (Expanded)";"BS",#N/A,FALSE,"Financials2 (Expanded)";"CF",#N/A,FALSE,"Financials2 (Expanded)"}</definedName>
    <definedName name="wrn.Financials_long._5_1">{"IS",#N/A,FALSE,"Financials2 (Expanded)";"bsa",#N/A,FALSE,"Financials2 (Expanded)";"BS",#N/A,FALSE,"Financials2 (Expanded)";"CF",#N/A,FALSE,"Financials2 (Expanded)"}</definedName>
    <definedName name="wrn.Financials_long._5_2">{"IS",#N/A,FALSE,"Financials2 (Expanded)";"bsa",#N/A,FALSE,"Financials2 (Expanded)";"BS",#N/A,FALSE,"Financials2 (Expanded)";"CF",#N/A,FALSE,"Financials2 (Expanded)"}</definedName>
    <definedName name="wrn.Financials_long._5_3">{"IS",#N/A,FALSE,"Financials2 (Expanded)";"bsa",#N/A,FALSE,"Financials2 (Expanded)";"BS",#N/A,FALSE,"Financials2 (Expanded)";"CF",#N/A,FALSE,"Financials2 (Expanded)"}</definedName>
    <definedName name="wrn.Financials_long._5_4">{"IS",#N/A,FALSE,"Financials2 (Expanded)";"bsa",#N/A,FALSE,"Financials2 (Expanded)";"BS",#N/A,FALSE,"Financials2 (Expanded)";"CF",#N/A,FALSE,"Financials2 (Expanded)"}</definedName>
    <definedName name="wrn.Financials_long._5_5">{"IS",#N/A,FALSE,"Financials2 (Expanded)";"bsa",#N/A,FALSE,"Financials2 (Expanded)";"BS",#N/A,FALSE,"Financials2 (Expanded)";"CF",#N/A,FALSE,"Financials2 (Expanded)"}</definedName>
    <definedName name="wrn.Finanzbedarfsrechnung.">#REF!</definedName>
    <definedName name="wrn.finmodel.">{#N/A,#N/A,FALSE,"Fin Model"}</definedName>
    <definedName name="wrn.FINREP.">{#N/A,#N/A,FALSE,"COVER";#N/A,#N/A,FALSE,"SUMP&amp;L";#N/A,#N/A,FALSE,"SUBSP&amp;L";#N/A,#N/A,FALSE,"SALESANAL"}</definedName>
    <definedName name="wrn.first._.close._.loans.">{"del a",#N/A,FALSE,"Current";"del b",#N/A,FALSE,"Current";"nj a",#N/A,FALSE,"Current";"nj b",#N/A,FALSE,"Current";"oak a",#N/A,FALSE,"Current";"oak b",#N/A,FALSE,"Current";"spru a",#N/A,FALSE,"Current";"spru b",#N/A,FALSE,"Current"}</definedName>
    <definedName name="wrn.First._.Grap._.on._.Things.">{#N/A,#N/A,FALSE,"Overview"}</definedName>
    <definedName name="wrn.First._.Union._.Covenant.">{#N/A,#N/A,FALSE,"FST_Cover";#N/A,#N/A,FALSE,"FST_New_Cov_Sum";#N/A,#N/A,FALSE,"FST_Cov_LTDebt";#N/A,#N/A,FALSE,"FST_Days Cash ";#N/A,#N/A,FALSE,"FST_Cov_Coverage ";#N/A,#N/A,FALSE,"FST_MinCash ";#N/A,#N/A,FALSE,"FST_New_Cov_Sum _ERISA";#N/A,#N/A,FALSE,"FST_New_Cov_w RepReqmnts"}</definedName>
    <definedName name="wrn.first2.">{#N/A,#N/A,FALSE,"sum-don";#N/A,#N/A,FALSE,"inc-don"}</definedName>
    <definedName name="wrn.first2._1">#REF!</definedName>
    <definedName name="wrn.first2._1_1">{#N/A,#N/A,FALSE,"sum-don";#N/A,#N/A,FALSE,"inc-don"}</definedName>
    <definedName name="wrn.first2._1_2">{#N/A,#N/A,FALSE,"sum-don";#N/A,#N/A,FALSE,"inc-don"}</definedName>
    <definedName name="wrn.first2._1_3">{#N/A,#N/A,FALSE,"sum-don";#N/A,#N/A,FALSE,"inc-don"}</definedName>
    <definedName name="wrn.first2._1_4">{#N/A,#N/A,FALSE,"sum-don";#N/A,#N/A,FALSE,"inc-don"}</definedName>
    <definedName name="wrn.first2._1_5">{#N/A,#N/A,FALSE,"sum-don";#N/A,#N/A,FALSE,"inc-don"}</definedName>
    <definedName name="wrn.first2._2">{#N/A,#N/A,FALSE,"sum-don";#N/A,#N/A,FALSE,"inc-don"}</definedName>
    <definedName name="wrn.first2._2_1">{#N/A,#N/A,FALSE,"sum-don";#N/A,#N/A,FALSE,"inc-don"}</definedName>
    <definedName name="wrn.first2._2_2">{#N/A,#N/A,FALSE,"sum-don";#N/A,#N/A,FALSE,"inc-don"}</definedName>
    <definedName name="wrn.first2._2_3">{#N/A,#N/A,FALSE,"sum-don";#N/A,#N/A,FALSE,"inc-don"}</definedName>
    <definedName name="wrn.first2._2_4">{#N/A,#N/A,FALSE,"sum-don";#N/A,#N/A,FALSE,"inc-don"}</definedName>
    <definedName name="wrn.first2._2_5">{#N/A,#N/A,FALSE,"sum-don";#N/A,#N/A,FALSE,"inc-don"}</definedName>
    <definedName name="wrn.first2._3">{#N/A,#N/A,FALSE,"sum-don";#N/A,#N/A,FALSE,"inc-don"}</definedName>
    <definedName name="wrn.first2._3_1">{#N/A,#N/A,FALSE,"sum-don";#N/A,#N/A,FALSE,"inc-don"}</definedName>
    <definedName name="wrn.first2._3_2">{#N/A,#N/A,FALSE,"sum-don";#N/A,#N/A,FALSE,"inc-don"}</definedName>
    <definedName name="wrn.first2._3_3">{#N/A,#N/A,FALSE,"sum-don";#N/A,#N/A,FALSE,"inc-don"}</definedName>
    <definedName name="wrn.first2._3_4">{#N/A,#N/A,FALSE,"sum-don";#N/A,#N/A,FALSE,"inc-don"}</definedName>
    <definedName name="wrn.first2._3_5">{#N/A,#N/A,FALSE,"sum-don";#N/A,#N/A,FALSE,"inc-don"}</definedName>
    <definedName name="wrn.first2._4">{#N/A,#N/A,FALSE,"sum-don";#N/A,#N/A,FALSE,"inc-don"}</definedName>
    <definedName name="wrn.first2._4_1">{#N/A,#N/A,FALSE,"sum-don";#N/A,#N/A,FALSE,"inc-don"}</definedName>
    <definedName name="wrn.first2._4_2">{#N/A,#N/A,FALSE,"sum-don";#N/A,#N/A,FALSE,"inc-don"}</definedName>
    <definedName name="wrn.first2._4_3">{#N/A,#N/A,FALSE,"sum-don";#N/A,#N/A,FALSE,"inc-don"}</definedName>
    <definedName name="wrn.first2._4_4">{#N/A,#N/A,FALSE,"sum-don";#N/A,#N/A,FALSE,"inc-don"}</definedName>
    <definedName name="wrn.first2._4_5">{#N/A,#N/A,FALSE,"sum-don";#N/A,#N/A,FALSE,"inc-don"}</definedName>
    <definedName name="wrn.first2._5">{#N/A,#N/A,FALSE,"sum-don";#N/A,#N/A,FALSE,"inc-don"}</definedName>
    <definedName name="wrn.first2._5_1">{#N/A,#N/A,FALSE,"sum-don";#N/A,#N/A,FALSE,"inc-don"}</definedName>
    <definedName name="wrn.first2._5_2">{#N/A,#N/A,FALSE,"sum-don";#N/A,#N/A,FALSE,"inc-don"}</definedName>
    <definedName name="wrn.first2._5_3">{#N/A,#N/A,FALSE,"sum-don";#N/A,#N/A,FALSE,"inc-don"}</definedName>
    <definedName name="wrn.first2._5_4">{#N/A,#N/A,FALSE,"sum-don";#N/A,#N/A,FALSE,"inc-don"}</definedName>
    <definedName name="wrn.first2._5_5">{#N/A,#N/A,FALSE,"sum-don";#N/A,#N/A,FALSE,"inc-don"}</definedName>
    <definedName name="wrn.first3.">{#N/A,#N/A,FALSE,"Summary";#N/A,#N/A,FALSE,"proj1";#N/A,#N/A,FALSE,"proj2"}</definedName>
    <definedName name="wrn.first3._1">#REF!</definedName>
    <definedName name="wrn.first3._1_1">{#N/A,#N/A,FALSE,"Summary";#N/A,#N/A,FALSE,"proj1";#N/A,#N/A,FALSE,"proj2"}</definedName>
    <definedName name="wrn.first3._1_2">{#N/A,#N/A,FALSE,"Summary";#N/A,#N/A,FALSE,"proj1";#N/A,#N/A,FALSE,"proj2"}</definedName>
    <definedName name="wrn.first3._1_3">{#N/A,#N/A,FALSE,"Summary";#N/A,#N/A,FALSE,"proj1";#N/A,#N/A,FALSE,"proj2"}</definedName>
    <definedName name="wrn.first3._1_4">{#N/A,#N/A,FALSE,"Summary";#N/A,#N/A,FALSE,"proj1";#N/A,#N/A,FALSE,"proj2"}</definedName>
    <definedName name="wrn.first3._1_5">{#N/A,#N/A,FALSE,"Summary";#N/A,#N/A,FALSE,"proj1";#N/A,#N/A,FALSE,"proj2"}</definedName>
    <definedName name="wrn.first3._2">{#N/A,#N/A,FALSE,"Summary";#N/A,#N/A,FALSE,"proj1";#N/A,#N/A,FALSE,"proj2"}</definedName>
    <definedName name="wrn.first3._2_1">{#N/A,#N/A,FALSE,"Summary";#N/A,#N/A,FALSE,"proj1";#N/A,#N/A,FALSE,"proj2"}</definedName>
    <definedName name="wrn.first3._2_2">{#N/A,#N/A,FALSE,"Summary";#N/A,#N/A,FALSE,"proj1";#N/A,#N/A,FALSE,"proj2"}</definedName>
    <definedName name="wrn.first3._2_3">{#N/A,#N/A,FALSE,"Summary";#N/A,#N/A,FALSE,"proj1";#N/A,#N/A,FALSE,"proj2"}</definedName>
    <definedName name="wrn.first3._2_4">{#N/A,#N/A,FALSE,"Summary";#N/A,#N/A,FALSE,"proj1";#N/A,#N/A,FALSE,"proj2"}</definedName>
    <definedName name="wrn.first3._2_5">{#N/A,#N/A,FALSE,"Summary";#N/A,#N/A,FALSE,"proj1";#N/A,#N/A,FALSE,"proj2"}</definedName>
    <definedName name="wrn.first3._3">{#N/A,#N/A,FALSE,"Summary";#N/A,#N/A,FALSE,"proj1";#N/A,#N/A,FALSE,"proj2"}</definedName>
    <definedName name="wrn.first3._3_1">{#N/A,#N/A,FALSE,"Summary";#N/A,#N/A,FALSE,"proj1";#N/A,#N/A,FALSE,"proj2"}</definedName>
    <definedName name="wrn.first3._3_2">{#N/A,#N/A,FALSE,"Summary";#N/A,#N/A,FALSE,"proj1";#N/A,#N/A,FALSE,"proj2"}</definedName>
    <definedName name="wrn.first3._3_3">{#N/A,#N/A,FALSE,"Summary";#N/A,#N/A,FALSE,"proj1";#N/A,#N/A,FALSE,"proj2"}</definedName>
    <definedName name="wrn.first3._3_4">{#N/A,#N/A,FALSE,"Summary";#N/A,#N/A,FALSE,"proj1";#N/A,#N/A,FALSE,"proj2"}</definedName>
    <definedName name="wrn.first3._3_5">{#N/A,#N/A,FALSE,"Summary";#N/A,#N/A,FALSE,"proj1";#N/A,#N/A,FALSE,"proj2"}</definedName>
    <definedName name="wrn.first3._4">{#N/A,#N/A,FALSE,"Summary";#N/A,#N/A,FALSE,"proj1";#N/A,#N/A,FALSE,"proj2"}</definedName>
    <definedName name="wrn.first3._4_1">{#N/A,#N/A,FALSE,"Summary";#N/A,#N/A,FALSE,"proj1";#N/A,#N/A,FALSE,"proj2"}</definedName>
    <definedName name="wrn.first3._4_2">{#N/A,#N/A,FALSE,"Summary";#N/A,#N/A,FALSE,"proj1";#N/A,#N/A,FALSE,"proj2"}</definedName>
    <definedName name="wrn.first3._4_3">{#N/A,#N/A,FALSE,"Summary";#N/A,#N/A,FALSE,"proj1";#N/A,#N/A,FALSE,"proj2"}</definedName>
    <definedName name="wrn.first3._4_4">{#N/A,#N/A,FALSE,"Summary";#N/A,#N/A,FALSE,"proj1";#N/A,#N/A,FALSE,"proj2"}</definedName>
    <definedName name="wrn.first3._4_5">{#N/A,#N/A,FALSE,"Summary";#N/A,#N/A,FALSE,"proj1";#N/A,#N/A,FALSE,"proj2"}</definedName>
    <definedName name="wrn.first3._5">{#N/A,#N/A,FALSE,"Summary";#N/A,#N/A,FALSE,"proj1";#N/A,#N/A,FALSE,"proj2"}</definedName>
    <definedName name="wrn.first3._5_1">{#N/A,#N/A,FALSE,"Summary";#N/A,#N/A,FALSE,"proj1";#N/A,#N/A,FALSE,"proj2"}</definedName>
    <definedName name="wrn.first3._5_2">{#N/A,#N/A,FALSE,"Summary";#N/A,#N/A,FALSE,"proj1";#N/A,#N/A,FALSE,"proj2"}</definedName>
    <definedName name="wrn.first3._5_3">{#N/A,#N/A,FALSE,"Summary";#N/A,#N/A,FALSE,"proj1";#N/A,#N/A,FALSE,"proj2"}</definedName>
    <definedName name="wrn.first3._5_4">{#N/A,#N/A,FALSE,"Summary";#N/A,#N/A,FALSE,"proj1";#N/A,#N/A,FALSE,"proj2"}</definedName>
    <definedName name="wrn.first3._5_5">{#N/A,#N/A,FALSE,"Summary";#N/A,#N/A,FALSE,"proj1";#N/A,#N/A,FALSE,"proj2"}</definedName>
    <definedName name="wrn.first4.">{#N/A,#N/A,FALSE,"Summary";#N/A,#N/A,FALSE,"proj1";#N/A,#N/A,FALSE,"proj2";#N/A,#N/A,FALSE,"DCF"}</definedName>
    <definedName name="wrn.first4._1">#REF!</definedName>
    <definedName name="wrn.first4._1_1">{#N/A,#N/A,FALSE,"Summary";#N/A,#N/A,FALSE,"proj1";#N/A,#N/A,FALSE,"proj2";#N/A,#N/A,FALSE,"DCF"}</definedName>
    <definedName name="wrn.first4._1_2">{#N/A,#N/A,FALSE,"Summary";#N/A,#N/A,FALSE,"proj1";#N/A,#N/A,FALSE,"proj2";#N/A,#N/A,FALSE,"DCF"}</definedName>
    <definedName name="wrn.first4._1_3">{#N/A,#N/A,FALSE,"Summary";#N/A,#N/A,FALSE,"proj1";#N/A,#N/A,FALSE,"proj2";#N/A,#N/A,FALSE,"DCF"}</definedName>
    <definedName name="wrn.first4._1_4">{#N/A,#N/A,FALSE,"Summary";#N/A,#N/A,FALSE,"proj1";#N/A,#N/A,FALSE,"proj2";#N/A,#N/A,FALSE,"DCF"}</definedName>
    <definedName name="wrn.first4._1_5">{#N/A,#N/A,FALSE,"Summary";#N/A,#N/A,FALSE,"proj1";#N/A,#N/A,FALSE,"proj2";#N/A,#N/A,FALSE,"DCF"}</definedName>
    <definedName name="wrn.first4._2">{#N/A,#N/A,FALSE,"Summary";#N/A,#N/A,FALSE,"proj1";#N/A,#N/A,FALSE,"proj2";#N/A,#N/A,FALSE,"DCF"}</definedName>
    <definedName name="wrn.first4._2_1">{#N/A,#N/A,FALSE,"Summary";#N/A,#N/A,FALSE,"proj1";#N/A,#N/A,FALSE,"proj2";#N/A,#N/A,FALSE,"DCF"}</definedName>
    <definedName name="wrn.first4._2_2">{#N/A,#N/A,FALSE,"Summary";#N/A,#N/A,FALSE,"proj1";#N/A,#N/A,FALSE,"proj2";#N/A,#N/A,FALSE,"DCF"}</definedName>
    <definedName name="wrn.first4._2_3">{#N/A,#N/A,FALSE,"Summary";#N/A,#N/A,FALSE,"proj1";#N/A,#N/A,FALSE,"proj2";#N/A,#N/A,FALSE,"DCF"}</definedName>
    <definedName name="wrn.first4._2_4">{#N/A,#N/A,FALSE,"Summary";#N/A,#N/A,FALSE,"proj1";#N/A,#N/A,FALSE,"proj2";#N/A,#N/A,FALSE,"DCF"}</definedName>
    <definedName name="wrn.first4._2_5">{#N/A,#N/A,FALSE,"Summary";#N/A,#N/A,FALSE,"proj1";#N/A,#N/A,FALSE,"proj2";#N/A,#N/A,FALSE,"DCF"}</definedName>
    <definedName name="wrn.first4._3">{#N/A,#N/A,FALSE,"Summary";#N/A,#N/A,FALSE,"proj1";#N/A,#N/A,FALSE,"proj2";#N/A,#N/A,FALSE,"DCF"}</definedName>
    <definedName name="wrn.first4._3_1">{#N/A,#N/A,FALSE,"Summary";#N/A,#N/A,FALSE,"proj1";#N/A,#N/A,FALSE,"proj2";#N/A,#N/A,FALSE,"DCF"}</definedName>
    <definedName name="wrn.first4._3_2">{#N/A,#N/A,FALSE,"Summary";#N/A,#N/A,FALSE,"proj1";#N/A,#N/A,FALSE,"proj2";#N/A,#N/A,FALSE,"DCF"}</definedName>
    <definedName name="wrn.first4._3_3">{#N/A,#N/A,FALSE,"Summary";#N/A,#N/A,FALSE,"proj1";#N/A,#N/A,FALSE,"proj2";#N/A,#N/A,FALSE,"DCF"}</definedName>
    <definedName name="wrn.first4._3_4">{#N/A,#N/A,FALSE,"Summary";#N/A,#N/A,FALSE,"proj1";#N/A,#N/A,FALSE,"proj2";#N/A,#N/A,FALSE,"DCF"}</definedName>
    <definedName name="wrn.first4._3_5">{#N/A,#N/A,FALSE,"Summary";#N/A,#N/A,FALSE,"proj1";#N/A,#N/A,FALSE,"proj2";#N/A,#N/A,FALSE,"DCF"}</definedName>
    <definedName name="wrn.first4._4">{#N/A,#N/A,FALSE,"Summary";#N/A,#N/A,FALSE,"proj1";#N/A,#N/A,FALSE,"proj2";#N/A,#N/A,FALSE,"DCF"}</definedName>
    <definedName name="wrn.first4._4_1">{#N/A,#N/A,FALSE,"Summary";#N/A,#N/A,FALSE,"proj1";#N/A,#N/A,FALSE,"proj2";#N/A,#N/A,FALSE,"DCF"}</definedName>
    <definedName name="wrn.first4._4_2">{#N/A,#N/A,FALSE,"Summary";#N/A,#N/A,FALSE,"proj1";#N/A,#N/A,FALSE,"proj2";#N/A,#N/A,FALSE,"DCF"}</definedName>
    <definedName name="wrn.first4._4_3">{#N/A,#N/A,FALSE,"Summary";#N/A,#N/A,FALSE,"proj1";#N/A,#N/A,FALSE,"proj2";#N/A,#N/A,FALSE,"DCF"}</definedName>
    <definedName name="wrn.first4._4_4">{#N/A,#N/A,FALSE,"Summary";#N/A,#N/A,FALSE,"proj1";#N/A,#N/A,FALSE,"proj2";#N/A,#N/A,FALSE,"DCF"}</definedName>
    <definedName name="wrn.first4._4_5">{#N/A,#N/A,FALSE,"Summary";#N/A,#N/A,FALSE,"proj1";#N/A,#N/A,FALSE,"proj2";#N/A,#N/A,FALSE,"DCF"}</definedName>
    <definedName name="wrn.first4._5">{#N/A,#N/A,FALSE,"Summary";#N/A,#N/A,FALSE,"proj1";#N/A,#N/A,FALSE,"proj2";#N/A,#N/A,FALSE,"DCF"}</definedName>
    <definedName name="wrn.first4._5_1">{#N/A,#N/A,FALSE,"Summary";#N/A,#N/A,FALSE,"proj1";#N/A,#N/A,FALSE,"proj2";#N/A,#N/A,FALSE,"DCF"}</definedName>
    <definedName name="wrn.first4._5_2">{#N/A,#N/A,FALSE,"Summary";#N/A,#N/A,FALSE,"proj1";#N/A,#N/A,FALSE,"proj2";#N/A,#N/A,FALSE,"DCF"}</definedName>
    <definedName name="wrn.first4._5_3">{#N/A,#N/A,FALSE,"Summary";#N/A,#N/A,FALSE,"proj1";#N/A,#N/A,FALSE,"proj2";#N/A,#N/A,FALSE,"DCF"}</definedName>
    <definedName name="wrn.first4._5_4">{#N/A,#N/A,FALSE,"Summary";#N/A,#N/A,FALSE,"proj1";#N/A,#N/A,FALSE,"proj2";#N/A,#N/A,FALSE,"DCF"}</definedName>
    <definedName name="wrn.first4._5_5">{#N/A,#N/A,FALSE,"Summary";#N/A,#N/A,FALSE,"proj1";#N/A,#N/A,FALSE,"proj2";#N/A,#N/A,FALSE,"DCF"}</definedName>
    <definedName name="wrn.first5000.">{#N/A,#N/A,FALSE,"sum-don";#N/A,#N/A,FALSE,"inc-don"}</definedName>
    <definedName name="wrn.Fiscal._.Year.">{#N/A,#N/A,TRUE,"FY BCG";#N/A,#N/A,TRUE,"FY w|o Wireless";#N/A,#N/A,TRUE,"FY Wireless"}</definedName>
    <definedName name="wrn.FISV._.5._.year._.model.">{"Assns Fax",#N/A,FALSE,"Assumptions";"Financial View",#N/A,FALSE,"Earnings";"DCF View",#N/A,FALSE,"Earnings";"Sensitivity",#N/A,FALSE,"DCF"}</definedName>
    <definedName name="wrn.Five._.Year._.Model.">{"income statement",#N/A,TRUE,"is";"balance sheet",#N/A,TRUE,"bs";"cashflow",#N/A,TRUE,"cf";"rev summary",#N/A,TRUE,"rev summary";"VAD worldwide",#N/A,TRUE,"VAD (worldwide)";"VAD geog brkdwn",#N/A,TRUE,"VAD (geog breakdown)";"VAD sys wrld wide",#N/A,TRUE,"VADSystem (worldwide)";"VAD sys geog brkdwn",#N/A,TRUE,"VADSystem (geog breakdown)";"VAD sys geog brkdwn 2",#N/A,TRUE,"VADSystem (geog breakdown)";"VAG",#N/A,TRUE,"VAG";"CABG",#N/A,TRUE,"CABG";"milestones",#N/A,TRUE,"milestones";"VAD mkt sum",#N/A,TRUE,"VAD Market Sum";"VAD Mkt WW",#N/A,TRUE,"VAD Mkt (worldwide)";"VAD Mkt geog",#N/A,TRUE,"VAD Mkt (Geog)"}</definedName>
    <definedName name="wrn.Five._.Year._.Plan.">{#N/A,#N/A,FALSE,"Part B - Five Year Projections";#N/A,#N/A,FALSE,"B.1 Financial Summary";#N/A,#N/A,FALSE,"B.1a Financial Sum wks";#N/A,#N/A,FALSE,"B.2 Five Year Assumptions";#N/A,#N/A,FALSE,"B.3 Five Year Income";#N/A,#N/A,FALSE,"B.4 Five Year Balance Sheets";#N/A,#N/A,FALSE,"B.5 Five Year Cash Flows"}</definedName>
    <definedName name="wrn.FIVE._.YEAR._.PROJECTION.">{"FIVEYEAR",#N/A,TRUE,"SUMMARY";"FIVEYEAR",#N/A,TRUE,"Ratios";"FIVEYEAR",#N/A,TRUE,"Revenue";"FIVEYEAR",#N/A,TRUE,"DETAIL";"FIVEYEAR",#N/A,TRUE,"Payroll"}</definedName>
    <definedName name="wrn.Five._.Year._.Record.">{"Five Year Record",#N/A,FALSE,"Front and Back"}</definedName>
    <definedName name="wrn.Five._.Year._.Record.2">{"Five Year Record",#N/A,FALSE,"Front and Back"}</definedName>
    <definedName name="wrn.Fixed._.Assets.">{"Fixed Assets equipments",#N/A,FALSE,"Import-inventory Flow"}</definedName>
    <definedName name="wrn.Fla._.Cape._.Info._.Memo._.Reports.">{#N/A,#N/A,FALSE,"All Properties Summary";#N/A,#N/A,FALSE,"Gas Sales";#N/A,#N/A,FALSE,"Diesel Sales";#N/A,#N/A,FALSE,"C-StoreMoSales";#N/A,#N/A,FALSE,"Car Wash Mo Sales";#N/A,#N/A,FALSE,"Store Sales 18806";#N/A,#N/A,FALSE,"Store Sales 10530";#N/A,#N/A,FALSE,"Store Sales 12537";#N/A,#N/A,FALSE,"Store Sales 12434 "}</definedName>
    <definedName name="wrn.FLAG._.Report.">#REF!</definedName>
    <definedName name="wrn.FLASH.">{#N/A,#N/A,FALSE,"OutlK-QTD";#N/A,#N/A,FALSE,"BKLG";#N/A,#N/A,FALSE,"BKLG Link";#N/A,#N/A,FALSE,"OEMBILL";#N/A,#N/A,FALSE,"Pre_Book";#N/A,#N/A,FALSE,"Delinq_outQ3"}</definedName>
    <definedName name="wrn.Flash._.Q4zsc.">{#N/A,#N/A,FALSE,"Summary Qtr to PY &amp; bud";#N/A,#N/A,FALSE,"Highlights";#N/A,#N/A,FALSE,"Highlights Cont'd";#N/A,#N/A,FALSE," Summ Op Inc. and EPS";#N/A,#N/A,FALSE," Summ Op Inc. and EPS cont'd";#N/A,#N/A,FALSE,"Summary Qtr 4, 3, 2, 1";#N/A,#N/A,FALSE,"Summary YTD";#N/A,#N/A,FALSE,"Q3 QTD v Bud-UW Drivers";#N/A,#N/A,FALSE,"UW Qtr Actual vs PY";#N/A,#N/A,FALSE,"UW Qtr Actual vs Budget";#N/A,#N/A,FALSE,"UW Q4, Q3, Q2 &amp; Q1";#N/A,#N/A,FALSE,"UW YTD Actual vs PY";#N/A,#N/A,FALSE,"UW YTD Actual vs Budget"}</definedName>
    <definedName name="wrn.Flash._.report._.Q1._.2001.">{#N/A,#N/A,FALSE,"Summary";#N/A,#N/A,FALSE,"Forecast vs Budget";#N/A,#N/A,FALSE,"2001 vs 2000";#N/A,#N/A,FALSE,"Equity in affiliates";#N/A,#N/A,FALSE,"Ins Segment";#N/A,#N/A,FALSE,"Reins Segment";#N/A,#N/A,FALSE,"Fin Serv Segment"}</definedName>
    <definedName name="wrn.Flash._.report?.">#REF!</definedName>
    <definedName name="wrn.fleck.">{"first",#N/A,FALSE,"FLEXPAC2";"second",#N/A,FALSE,"FLEXPAC2"}</definedName>
    <definedName name="wrn.fleckcompac.">{"one",#N/A,FALSE,"FLEXPAC2";"two",#N/A,FALSE,"FLEXPAC2";"three",#N/A,FALSE,"FLEXPAC2"}</definedName>
    <definedName name="wrn.Fleet.">{"FleetDetailsNE",#N/A,FALSE,"NEForecast"}</definedName>
    <definedName name="wrn.FN_JE98.">{"FN_JE98",#N/A,FALSE,"98 W Options"}</definedName>
    <definedName name="wrn.FN_JE99.">{"FN_JE",#N/A,FALSE,"99 W Options"}</definedName>
    <definedName name="wrn.FOC._.Detail.">#REF!</definedName>
    <definedName name="wrn.FOC._.Detail._1">#REF!</definedName>
    <definedName name="wrn.Followon._.1998">{#N/A,#N/A,FALSE,"Summary";#N/A,#N/A,FALSE,"Pending";#N/A,#N/A,FALSE,"Jan'98";#N/A,#N/A,FALSE,"Feb'98";#N/A,#N/A,FALSE,"Mar'98";#N/A,#N/A,FALSE,"Apr'98";#N/A,#N/A,FALSE,"May'98";#N/A,#N/A,FALSE,"June'98";#N/A,#N/A,FALSE,"July'98"}</definedName>
    <definedName name="wrn.FOOTNOTES.">{"Footnotespg1",#N/A,FALSE,"Footnotes";"Footnotespg2",#N/A,FALSE,"Footnotes"}</definedName>
    <definedName name="wrn.for._.TenneT.">#REF!</definedName>
    <definedName name="wrn.FORECAST.">{#N/A,#N/A,FALSE,"Income Statement";#N/A,#N/A,FALSE,"Balance Sheet";#N/A,#N/A,FALSE,"AR Analysis";#N/A,#N/A,FALSE,"Inventory Analysis";#N/A,#N/A,FALSE,"Direct Material";#N/A,#N/A,FALSE,"Labor";#N/A,#N/A,FALSE,"Overhead";#N/A,#N/A,FALSE,"Capital";#N/A,#N/A,FALSE,"Indirect Roster"}</definedName>
    <definedName name="wrn.Forecast._..._.Input.">{"O.pl v. N.pl",#N/A,FALSE,"O.pl v. N.pl";"Sls.GPAnlys-O.pl v. N.pl",#N/A,FALSE,"Sls.GPAnlys-O.pl v. N.pl";"Sls.GPAnlys",#N/A,FALSE,"Sls.GPAnlys";"Consolidated",#N/A,FALSE,"Consolidated(dd)=(y+bb)";"LS - forecast",#N/A,FALSE,"LS (bb)=(z+aa)";"LSS - forecast",#N/A,FALSE,"LSS(z)";"TSS - forecast &amp; input",#N/A,FALSE,"TSS(aa)";"Old Wyle - forecast &amp; Input",#N/A,FALSE,"Old Wyle(y)=(c+g+o+t+x)";"Acous Res - forecast &amp; input",#N/A,FALSE,"Acous Res(c)=(a+b)";"580 - forecast &amp; input",#N/A,FALSE,"580(a)";"581 - forecast &amp; input",#N/A,FALSE,"581(b)";"West Tst - forecast &amp; input",#N/A,FALSE,"West Tst(g)=(e+ff)";"El Seg Test - forecast &amp; input",#N/A,FALSE,"El Seg Test(e)";"Norco+Rem - forecast &amp; input",#N/A,FALSE,"Norco+Rem(ff)=(d+f)";"HSV Ops - forecast &amp; input",#N/A,FALSE,"HSV Ops(o)=(k+n)";"East Tst - forecast &amp; input",#N/A,FALSE,"East Tst(k)=(h+i+j)";"Comm - forecast &amp; input",#N/A,FALSE,"Comm(h)";"JD - forecast &amp; input",#N/A,FALSE,"JD(i)";"Aero - forecast &amp; input",#N/A,FALSE,"Aero(j)";"Nuclear - forecast &amp; input",#N/A,FALSE,"Nuclear(n)=(l+m)";"Nuc HSV - forecast &amp; input",#N/A,FALSE,"Nuc HSV(l)";"Nuc WSC - forecast &amp; input",#N/A,FALSE,"Nuc WSC(m)";"Supp Serv - forecast &amp; input",#N/A,FALSE,"Supp Serv(t)=(p+q+r+s)";"JBOSC - forecast &amp; input",#N/A,FALSE,"JBOSC(p)";"Mission - forecast &amp; input",#N/A,FALSE,"Mission(q)";"ESS - forecast &amp; input",#N/A,FALSE,"ESS(r)";"Newark - forecast &amp; input",#N/A,FALSE,"Newark(s)";"STS - forecast &amp; input",#N/A,FALSE,"STS(x)=(u+v+w)";"ARD - forecast &amp; input",#N/A,FALSE,"ARD(u)";"Eng - forecast &amp; input",#N/A,FALSE,"Eng(v)";"ABL - forecast &amp; input",#N/A,FALSE,"ABL(w)"}</definedName>
    <definedName name="wrn.Forecast._.Detail.">#REF!</definedName>
    <definedName name="wrn.FORECAST._.JUNE96._.MAY97.">{#N/A,#N/A,FALSE,"MONTHLY TOTALS"}</definedName>
    <definedName name="wrn.Forecast._.No._.Interest.">{#N/A,#N/A,FALSE,"Income Statement";#N/A,#N/A,FALSE,"Balance Sheet";#N/A,#N/A,FALSE,"AR Analysis";#N/A,#N/A,FALSE,"Inventory Analysis";#N/A,#N/A,FALSE,"Direct Material";#N/A,#N/A,FALSE,"Labor";#N/A,#N/A,FALSE,"Overhead";#N/A,#N/A,FALSE,"Capital";#N/A,#N/A,FALSE,"Indirect Roster"}</definedName>
    <definedName name="wrn.Forecast._.No._.Interest._1">{#N/A,#N/A,FALSE,"Income Statement";#N/A,#N/A,FALSE,"Balance Sheet";#N/A,#N/A,FALSE,"AR Analysis";#N/A,#N/A,FALSE,"Inventory Analysis";#N/A,#N/A,FALSE,"Direct Material";#N/A,#N/A,FALSE,"Labor";#N/A,#N/A,FALSE,"Overhead";#N/A,#N/A,FALSE,"Capital";#N/A,#N/A,FALSE,"Indirect Roster"}</definedName>
    <definedName name="wrn.Forecast._.No._.Interest._1_1">{#N/A,#N/A,FALSE,"Income Statement";#N/A,#N/A,FALSE,"Balance Sheet";#N/A,#N/A,FALSE,"AR Analysis";#N/A,#N/A,FALSE,"Inventory Analysis";#N/A,#N/A,FALSE,"Direct Material";#N/A,#N/A,FALSE,"Labor";#N/A,#N/A,FALSE,"Overhead";#N/A,#N/A,FALSE,"Capital";#N/A,#N/A,FALSE,"Indirect Roster"}</definedName>
    <definedName name="wrn.Forecast._.No._.Interest._1_2">{#N/A,#N/A,FALSE,"Income Statement";#N/A,#N/A,FALSE,"Balance Sheet";#N/A,#N/A,FALSE,"AR Analysis";#N/A,#N/A,FALSE,"Inventory Analysis";#N/A,#N/A,FALSE,"Direct Material";#N/A,#N/A,FALSE,"Labor";#N/A,#N/A,FALSE,"Overhead";#N/A,#N/A,FALSE,"Capital";#N/A,#N/A,FALSE,"Indirect Roster"}</definedName>
    <definedName name="wrn.Forecast._.No._.Interest._1_3">{#N/A,#N/A,FALSE,"Income Statement";#N/A,#N/A,FALSE,"Balance Sheet";#N/A,#N/A,FALSE,"AR Analysis";#N/A,#N/A,FALSE,"Inventory Analysis";#N/A,#N/A,FALSE,"Direct Material";#N/A,#N/A,FALSE,"Labor";#N/A,#N/A,FALSE,"Overhead";#N/A,#N/A,FALSE,"Capital";#N/A,#N/A,FALSE,"Indirect Roster"}</definedName>
    <definedName name="wrn.Forecast._.No._.Interest._1_4">{#N/A,#N/A,FALSE,"Income Statement";#N/A,#N/A,FALSE,"Balance Sheet";#N/A,#N/A,FALSE,"AR Analysis";#N/A,#N/A,FALSE,"Inventory Analysis";#N/A,#N/A,FALSE,"Direct Material";#N/A,#N/A,FALSE,"Labor";#N/A,#N/A,FALSE,"Overhead";#N/A,#N/A,FALSE,"Capital";#N/A,#N/A,FALSE,"Indirect Roster"}</definedName>
    <definedName name="wrn.Forecast._.No._.Interest._1_5">{#N/A,#N/A,FALSE,"Income Statement";#N/A,#N/A,FALSE,"Balance Sheet";#N/A,#N/A,FALSE,"AR Analysis";#N/A,#N/A,FALSE,"Inventory Analysis";#N/A,#N/A,FALSE,"Direct Material";#N/A,#N/A,FALSE,"Labor";#N/A,#N/A,FALSE,"Overhead";#N/A,#N/A,FALSE,"Capital";#N/A,#N/A,FALSE,"Indirect Roster"}</definedName>
    <definedName name="wrn.Forecast._.No._.Interest._2">{#N/A,#N/A,FALSE,"Income Statement";#N/A,#N/A,FALSE,"Balance Sheet";#N/A,#N/A,FALSE,"AR Analysis";#N/A,#N/A,FALSE,"Inventory Analysis";#N/A,#N/A,FALSE,"Direct Material";#N/A,#N/A,FALSE,"Labor";#N/A,#N/A,FALSE,"Overhead";#N/A,#N/A,FALSE,"Capital";#N/A,#N/A,FALSE,"Indirect Roster"}</definedName>
    <definedName name="wrn.Forecast._.No._.Interest._2_1">{#N/A,#N/A,FALSE,"Income Statement";#N/A,#N/A,FALSE,"Balance Sheet";#N/A,#N/A,FALSE,"AR Analysis";#N/A,#N/A,FALSE,"Inventory Analysis";#N/A,#N/A,FALSE,"Direct Material";#N/A,#N/A,FALSE,"Labor";#N/A,#N/A,FALSE,"Overhead";#N/A,#N/A,FALSE,"Capital";#N/A,#N/A,FALSE,"Indirect Roster"}</definedName>
    <definedName name="wrn.Forecast._.No._.Interest._2_2">{#N/A,#N/A,FALSE,"Income Statement";#N/A,#N/A,FALSE,"Balance Sheet";#N/A,#N/A,FALSE,"AR Analysis";#N/A,#N/A,FALSE,"Inventory Analysis";#N/A,#N/A,FALSE,"Direct Material";#N/A,#N/A,FALSE,"Labor";#N/A,#N/A,FALSE,"Overhead";#N/A,#N/A,FALSE,"Capital";#N/A,#N/A,FALSE,"Indirect Roster"}</definedName>
    <definedName name="wrn.Forecast._.No._.Interest._2_3">{#N/A,#N/A,FALSE,"Income Statement";#N/A,#N/A,FALSE,"Balance Sheet";#N/A,#N/A,FALSE,"AR Analysis";#N/A,#N/A,FALSE,"Inventory Analysis";#N/A,#N/A,FALSE,"Direct Material";#N/A,#N/A,FALSE,"Labor";#N/A,#N/A,FALSE,"Overhead";#N/A,#N/A,FALSE,"Capital";#N/A,#N/A,FALSE,"Indirect Roster"}</definedName>
    <definedName name="wrn.Forecast._.No._.Interest._2_4">{#N/A,#N/A,FALSE,"Income Statement";#N/A,#N/A,FALSE,"Balance Sheet";#N/A,#N/A,FALSE,"AR Analysis";#N/A,#N/A,FALSE,"Inventory Analysis";#N/A,#N/A,FALSE,"Direct Material";#N/A,#N/A,FALSE,"Labor";#N/A,#N/A,FALSE,"Overhead";#N/A,#N/A,FALSE,"Capital";#N/A,#N/A,FALSE,"Indirect Roster"}</definedName>
    <definedName name="wrn.Forecast._.No._.Interest._2_5">{#N/A,#N/A,FALSE,"Income Statement";#N/A,#N/A,FALSE,"Balance Sheet";#N/A,#N/A,FALSE,"AR Analysis";#N/A,#N/A,FALSE,"Inventory Analysis";#N/A,#N/A,FALSE,"Direct Material";#N/A,#N/A,FALSE,"Labor";#N/A,#N/A,FALSE,"Overhead";#N/A,#N/A,FALSE,"Capital";#N/A,#N/A,FALSE,"Indirect Roster"}</definedName>
    <definedName name="wrn.Forecast._.No._.Interest._3">{#N/A,#N/A,FALSE,"Income Statement";#N/A,#N/A,FALSE,"Balance Sheet";#N/A,#N/A,FALSE,"AR Analysis";#N/A,#N/A,FALSE,"Inventory Analysis";#N/A,#N/A,FALSE,"Direct Material";#N/A,#N/A,FALSE,"Labor";#N/A,#N/A,FALSE,"Overhead";#N/A,#N/A,FALSE,"Capital";#N/A,#N/A,FALSE,"Indirect Roster"}</definedName>
    <definedName name="wrn.Forecast._.No._.Interest._3_1">{#N/A,#N/A,FALSE,"Income Statement";#N/A,#N/A,FALSE,"Balance Sheet";#N/A,#N/A,FALSE,"AR Analysis";#N/A,#N/A,FALSE,"Inventory Analysis";#N/A,#N/A,FALSE,"Direct Material";#N/A,#N/A,FALSE,"Labor";#N/A,#N/A,FALSE,"Overhead";#N/A,#N/A,FALSE,"Capital";#N/A,#N/A,FALSE,"Indirect Roster"}</definedName>
    <definedName name="wrn.Forecast._.No._.Interest._3_2">{#N/A,#N/A,FALSE,"Income Statement";#N/A,#N/A,FALSE,"Balance Sheet";#N/A,#N/A,FALSE,"AR Analysis";#N/A,#N/A,FALSE,"Inventory Analysis";#N/A,#N/A,FALSE,"Direct Material";#N/A,#N/A,FALSE,"Labor";#N/A,#N/A,FALSE,"Overhead";#N/A,#N/A,FALSE,"Capital";#N/A,#N/A,FALSE,"Indirect Roster"}</definedName>
    <definedName name="wrn.Forecast._.No._.Interest._3_3">{#N/A,#N/A,FALSE,"Income Statement";#N/A,#N/A,FALSE,"Balance Sheet";#N/A,#N/A,FALSE,"AR Analysis";#N/A,#N/A,FALSE,"Inventory Analysis";#N/A,#N/A,FALSE,"Direct Material";#N/A,#N/A,FALSE,"Labor";#N/A,#N/A,FALSE,"Overhead";#N/A,#N/A,FALSE,"Capital";#N/A,#N/A,FALSE,"Indirect Roster"}</definedName>
    <definedName name="wrn.Forecast._.No._.Interest._3_4">{#N/A,#N/A,FALSE,"Income Statement";#N/A,#N/A,FALSE,"Balance Sheet";#N/A,#N/A,FALSE,"AR Analysis";#N/A,#N/A,FALSE,"Inventory Analysis";#N/A,#N/A,FALSE,"Direct Material";#N/A,#N/A,FALSE,"Labor";#N/A,#N/A,FALSE,"Overhead";#N/A,#N/A,FALSE,"Capital";#N/A,#N/A,FALSE,"Indirect Roster"}</definedName>
    <definedName name="wrn.Forecast._.No._.Interest._3_5">{#N/A,#N/A,FALSE,"Income Statement";#N/A,#N/A,FALSE,"Balance Sheet";#N/A,#N/A,FALSE,"AR Analysis";#N/A,#N/A,FALSE,"Inventory Analysis";#N/A,#N/A,FALSE,"Direct Material";#N/A,#N/A,FALSE,"Labor";#N/A,#N/A,FALSE,"Overhead";#N/A,#N/A,FALSE,"Capital";#N/A,#N/A,FALSE,"Indirect Roster"}</definedName>
    <definedName name="wrn.Forecast._.No._.Interest._4">{#N/A,#N/A,FALSE,"Income Statement";#N/A,#N/A,FALSE,"Balance Sheet";#N/A,#N/A,FALSE,"AR Analysis";#N/A,#N/A,FALSE,"Inventory Analysis";#N/A,#N/A,FALSE,"Direct Material";#N/A,#N/A,FALSE,"Labor";#N/A,#N/A,FALSE,"Overhead";#N/A,#N/A,FALSE,"Capital";#N/A,#N/A,FALSE,"Indirect Roster"}</definedName>
    <definedName name="wrn.Forecast._.No._.Interest._4_1">{#N/A,#N/A,FALSE,"Income Statement";#N/A,#N/A,FALSE,"Balance Sheet";#N/A,#N/A,FALSE,"AR Analysis";#N/A,#N/A,FALSE,"Inventory Analysis";#N/A,#N/A,FALSE,"Direct Material";#N/A,#N/A,FALSE,"Labor";#N/A,#N/A,FALSE,"Overhead";#N/A,#N/A,FALSE,"Capital";#N/A,#N/A,FALSE,"Indirect Roster"}</definedName>
    <definedName name="wrn.Forecast._.No._.Interest._4_2">{#N/A,#N/A,FALSE,"Income Statement";#N/A,#N/A,FALSE,"Balance Sheet";#N/A,#N/A,FALSE,"AR Analysis";#N/A,#N/A,FALSE,"Inventory Analysis";#N/A,#N/A,FALSE,"Direct Material";#N/A,#N/A,FALSE,"Labor";#N/A,#N/A,FALSE,"Overhead";#N/A,#N/A,FALSE,"Capital";#N/A,#N/A,FALSE,"Indirect Roster"}</definedName>
    <definedName name="wrn.Forecast._.No._.Interest._4_3">{#N/A,#N/A,FALSE,"Income Statement";#N/A,#N/A,FALSE,"Balance Sheet";#N/A,#N/A,FALSE,"AR Analysis";#N/A,#N/A,FALSE,"Inventory Analysis";#N/A,#N/A,FALSE,"Direct Material";#N/A,#N/A,FALSE,"Labor";#N/A,#N/A,FALSE,"Overhead";#N/A,#N/A,FALSE,"Capital";#N/A,#N/A,FALSE,"Indirect Roster"}</definedName>
    <definedName name="wrn.Forecast._.No._.Interest._4_4">{#N/A,#N/A,FALSE,"Income Statement";#N/A,#N/A,FALSE,"Balance Sheet";#N/A,#N/A,FALSE,"AR Analysis";#N/A,#N/A,FALSE,"Inventory Analysis";#N/A,#N/A,FALSE,"Direct Material";#N/A,#N/A,FALSE,"Labor";#N/A,#N/A,FALSE,"Overhead";#N/A,#N/A,FALSE,"Capital";#N/A,#N/A,FALSE,"Indirect Roster"}</definedName>
    <definedName name="wrn.Forecast._.No._.Interest._4_5">{#N/A,#N/A,FALSE,"Income Statement";#N/A,#N/A,FALSE,"Balance Sheet";#N/A,#N/A,FALSE,"AR Analysis";#N/A,#N/A,FALSE,"Inventory Analysis";#N/A,#N/A,FALSE,"Direct Material";#N/A,#N/A,FALSE,"Labor";#N/A,#N/A,FALSE,"Overhead";#N/A,#N/A,FALSE,"Capital";#N/A,#N/A,FALSE,"Indirect Roster"}</definedName>
    <definedName name="wrn.Forecast._.No._.Interest._5">{#N/A,#N/A,FALSE,"Income Statement";#N/A,#N/A,FALSE,"Balance Sheet";#N/A,#N/A,FALSE,"AR Analysis";#N/A,#N/A,FALSE,"Inventory Analysis";#N/A,#N/A,FALSE,"Direct Material";#N/A,#N/A,FALSE,"Labor";#N/A,#N/A,FALSE,"Overhead";#N/A,#N/A,FALSE,"Capital";#N/A,#N/A,FALSE,"Indirect Roster"}</definedName>
    <definedName name="wrn.Forecast._.No._.Interest._5_1">{#N/A,#N/A,FALSE,"Income Statement";#N/A,#N/A,FALSE,"Balance Sheet";#N/A,#N/A,FALSE,"AR Analysis";#N/A,#N/A,FALSE,"Inventory Analysis";#N/A,#N/A,FALSE,"Direct Material";#N/A,#N/A,FALSE,"Labor";#N/A,#N/A,FALSE,"Overhead";#N/A,#N/A,FALSE,"Capital";#N/A,#N/A,FALSE,"Indirect Roster"}</definedName>
    <definedName name="wrn.Forecast._.No._.Interest._5_2">{#N/A,#N/A,FALSE,"Income Statement";#N/A,#N/A,FALSE,"Balance Sheet";#N/A,#N/A,FALSE,"AR Analysis";#N/A,#N/A,FALSE,"Inventory Analysis";#N/A,#N/A,FALSE,"Direct Material";#N/A,#N/A,FALSE,"Labor";#N/A,#N/A,FALSE,"Overhead";#N/A,#N/A,FALSE,"Capital";#N/A,#N/A,FALSE,"Indirect Roster"}</definedName>
    <definedName name="wrn.Forecast._.No._.Interest._5_3">{#N/A,#N/A,FALSE,"Income Statement";#N/A,#N/A,FALSE,"Balance Sheet";#N/A,#N/A,FALSE,"AR Analysis";#N/A,#N/A,FALSE,"Inventory Analysis";#N/A,#N/A,FALSE,"Direct Material";#N/A,#N/A,FALSE,"Labor";#N/A,#N/A,FALSE,"Overhead";#N/A,#N/A,FALSE,"Capital";#N/A,#N/A,FALSE,"Indirect Roster"}</definedName>
    <definedName name="wrn.Forecast._.No._.Interest._5_4">{#N/A,#N/A,FALSE,"Income Statement";#N/A,#N/A,FALSE,"Balance Sheet";#N/A,#N/A,FALSE,"AR Analysis";#N/A,#N/A,FALSE,"Inventory Analysis";#N/A,#N/A,FALSE,"Direct Material";#N/A,#N/A,FALSE,"Labor";#N/A,#N/A,FALSE,"Overhead";#N/A,#N/A,FALSE,"Capital";#N/A,#N/A,FALSE,"Indirect Roster"}</definedName>
    <definedName name="wrn.Forecast._.No._.Interest._5_5">{#N/A,#N/A,FALSE,"Income Statement";#N/A,#N/A,FALSE,"Balance Sheet";#N/A,#N/A,FALSE,"AR Analysis";#N/A,#N/A,FALSE,"Inventory Analysis";#N/A,#N/A,FALSE,"Direct Material";#N/A,#N/A,FALSE,"Labor";#N/A,#N/A,FALSE,"Overhead";#N/A,#N/A,FALSE,"Capital";#N/A,#N/A,FALSE,"Indirect Roster"}</definedName>
    <definedName name="wrn.Forecast._.Q1.">#REF!</definedName>
    <definedName name="wrn.Forecast._.Q2.">#REF!</definedName>
    <definedName name="wrn.Forecast._.Q2a.">#REF!</definedName>
    <definedName name="wrn.Forecast._.Q3.">#REF!</definedName>
    <definedName name="wrn.Forecast._.Q4.">#REF!</definedName>
    <definedName name="wrn.Forecast._.Q4a">#REF!</definedName>
    <definedName name="wrn.Forecast._.Red._.Book.">{"RB QY $",#N/A,FALSE,"Fin STMT";"RB QY Stats",#N/A,FALSE,"Fin STMT";"RB 00 $",#N/A,FALSE,"Fin STMT";"RB 00 Stats",#N/A,FALSE,"Fin STMT";"RB 01 $",#N/A,FALSE,"Fin STMT";"RB 01 Stats",#N/A,FALSE,"Fin STMT"}</definedName>
    <definedName name="wrn.Forecast._.Report.">{"Q&amp;A Dollars",#N/A,FALSE,"Fin STMT";"Q&amp;A Stats",#N/A,FALSE,"Fin STMT";"Monthly 1999 IS",#N/A,FALSE,"Months";"Monthly 1999 Stats",#N/A,FALSE,"Months";"Monthly 2000 IS",#N/A,FALSE,"Months";"Monthly 2000 Stats",#N/A,FALSE,"Months";"Monthly 2001 IS",#N/A,FALSE,"Months";"Monthly 2001 Stats",#N/A,FALSE,"Months";"Monthly 2002 IS",#N/A,FALSE,"Months";"Monthly 2002 Stats",#N/A,FALSE,"Months";"Monthly 2003 IS",#N/A,FALSE,"Months";"Monthly 2003 Stats",#N/A,FALSE,"Months"}</definedName>
    <definedName name="wrn.Forecast._.Summary.">#REF!</definedName>
    <definedName name="wrn.Forecast._.with._.Depr.">{"O.pl v. N.pl",#N/A,FALSE,"O.pl v. N.pl";"Sls.GPAnlys-O.pl v. N.pl",#N/A,FALSE,"Sls.GPAnlys-O.pl v. N.pl";"Sls.GPAnlys",#N/A,FALSE,"Sls.GPAnlys";"Consolidated",#N/A,FALSE,"Consolidated(dd)=(y+bb)";"LS - forecast",#N/A,FALSE,"LS (bb)=(z+aa)";"LSS - forecast",#N/A,FALSE,"LSS(z)";"TSS - forecast",#N/A,FALSE,"TSS(aa)";"Old Wyle - forecast",#N/A,FALSE,"Old Wyle(y)=(c+g+o+t+x)";"Acous Res - forecast w/ depr",#N/A,FALSE,"Acous Res(c)=(a+b)";"580 - forecast w/ depr",#N/A,FALSE,"580(a)";"581 - forecast w/ depr",#N/A,FALSE,"581(b)";"West Tst - forecast w/ depr",#N/A,FALSE,"West Tst(g)=(e+ff)";"El Seg Test - forecast w/ depr",#N/A,FALSE,"El Seg Test(e)";"Norco+Rem - forecast w/ depr",#N/A,FALSE,"Norco+Rem(ff)=(d+f)";"HSV Ops - forecast w/ depr",#N/A,FALSE,"HSV Ops(o)=(k+n)";"East Tst - forecast w/ depr",#N/A,FALSE,"East Tst(k)=(h+i+j)";"Comm - forecast w/ depr",#N/A,FALSE,"Comm(h)";"JD - forecast w/ depr",#N/A,FALSE,"JD(i)";"Aero - forecast w/ depr",#N/A,FALSE,"Aero(j)";"Nuclear - forecast w/ depr",#N/A,FALSE,"Nuclear(n)=(l+m)";"Nuc HSV - forecast w/ depr",#N/A,FALSE,"Nuc HSV(l)";"Nuc WSC - forecast w/ depr",#N/A,FALSE,"Nuc WSC(m)";"Supp Serv - forecast w/ depr",#N/A,FALSE,"Supp Serv(t)=(p+q+r+s)";"JBOSC - forecast w/ depr",#N/A,FALSE,"JBOSC(p)";"Mission - forecast w/ depr",#N/A,FALSE,"Mission(q)";"ESS - forecast w/ depr",#N/A,FALSE,"ESS(r)";"Newark - forecast w/ depr",#N/A,FALSE,"Newark(s)";"STS - forecast w/ depr",#N/A,FALSE,"STS(x)=(u+v+w)";"ARD - forecast w/ depr",#N/A,FALSE,"ARD(u)";"Eng - forecast w/ depr",#N/A,FALSE,"Eng(v)";"ABL - forecast w/ depr",#N/A,FALSE,"ABL(w)"}</definedName>
    <definedName name="wrn.FORECAST._1">{#N/A,#N/A,FALSE,"Income Statement";#N/A,#N/A,FALSE,"Balance Sheet";#N/A,#N/A,FALSE,"AR Analysis";#N/A,#N/A,FALSE,"Inventory Analysis";#N/A,#N/A,FALSE,"Direct Material";#N/A,#N/A,FALSE,"Labor";#N/A,#N/A,FALSE,"Overhead";#N/A,#N/A,FALSE,"Capital";#N/A,#N/A,FALSE,"Indirect Roster"}</definedName>
    <definedName name="wrn.FORECAST._1_1">{#N/A,#N/A,FALSE,"Income Statement";#N/A,#N/A,FALSE,"Balance Sheet";#N/A,#N/A,FALSE,"AR Analysis";#N/A,#N/A,FALSE,"Inventory Analysis";#N/A,#N/A,FALSE,"Direct Material";#N/A,#N/A,FALSE,"Labor";#N/A,#N/A,FALSE,"Overhead";#N/A,#N/A,FALSE,"Capital";#N/A,#N/A,FALSE,"Indirect Roster"}</definedName>
    <definedName name="wrn.FORECAST._1_2">{#N/A,#N/A,FALSE,"Income Statement";#N/A,#N/A,FALSE,"Balance Sheet";#N/A,#N/A,FALSE,"AR Analysis";#N/A,#N/A,FALSE,"Inventory Analysis";#N/A,#N/A,FALSE,"Direct Material";#N/A,#N/A,FALSE,"Labor";#N/A,#N/A,FALSE,"Overhead";#N/A,#N/A,FALSE,"Capital";#N/A,#N/A,FALSE,"Indirect Roster"}</definedName>
    <definedName name="wrn.FORECAST._1_3">{#N/A,#N/A,FALSE,"Income Statement";#N/A,#N/A,FALSE,"Balance Sheet";#N/A,#N/A,FALSE,"AR Analysis";#N/A,#N/A,FALSE,"Inventory Analysis";#N/A,#N/A,FALSE,"Direct Material";#N/A,#N/A,FALSE,"Labor";#N/A,#N/A,FALSE,"Overhead";#N/A,#N/A,FALSE,"Capital";#N/A,#N/A,FALSE,"Indirect Roster"}</definedName>
    <definedName name="wrn.FORECAST._1_4">{#N/A,#N/A,FALSE,"Income Statement";#N/A,#N/A,FALSE,"Balance Sheet";#N/A,#N/A,FALSE,"AR Analysis";#N/A,#N/A,FALSE,"Inventory Analysis";#N/A,#N/A,FALSE,"Direct Material";#N/A,#N/A,FALSE,"Labor";#N/A,#N/A,FALSE,"Overhead";#N/A,#N/A,FALSE,"Capital";#N/A,#N/A,FALSE,"Indirect Roster"}</definedName>
    <definedName name="wrn.FORECAST._1_5">{#N/A,#N/A,FALSE,"Income Statement";#N/A,#N/A,FALSE,"Balance Sheet";#N/A,#N/A,FALSE,"AR Analysis";#N/A,#N/A,FALSE,"Inventory Analysis";#N/A,#N/A,FALSE,"Direct Material";#N/A,#N/A,FALSE,"Labor";#N/A,#N/A,FALSE,"Overhead";#N/A,#N/A,FALSE,"Capital";#N/A,#N/A,FALSE,"Indirect Roster"}</definedName>
    <definedName name="wrn.FORECAST._2">{#N/A,#N/A,FALSE,"Income Statement";#N/A,#N/A,FALSE,"Balance Sheet";#N/A,#N/A,FALSE,"AR Analysis";#N/A,#N/A,FALSE,"Inventory Analysis";#N/A,#N/A,FALSE,"Direct Material";#N/A,#N/A,FALSE,"Labor";#N/A,#N/A,FALSE,"Overhead";#N/A,#N/A,FALSE,"Capital";#N/A,#N/A,FALSE,"Indirect Roster"}</definedName>
    <definedName name="wrn.FORECAST._2_1">{#N/A,#N/A,FALSE,"Income Statement";#N/A,#N/A,FALSE,"Balance Sheet";#N/A,#N/A,FALSE,"AR Analysis";#N/A,#N/A,FALSE,"Inventory Analysis";#N/A,#N/A,FALSE,"Direct Material";#N/A,#N/A,FALSE,"Labor";#N/A,#N/A,FALSE,"Overhead";#N/A,#N/A,FALSE,"Capital";#N/A,#N/A,FALSE,"Indirect Roster"}</definedName>
    <definedName name="wrn.FORECAST._2_2">{#N/A,#N/A,FALSE,"Income Statement";#N/A,#N/A,FALSE,"Balance Sheet";#N/A,#N/A,FALSE,"AR Analysis";#N/A,#N/A,FALSE,"Inventory Analysis";#N/A,#N/A,FALSE,"Direct Material";#N/A,#N/A,FALSE,"Labor";#N/A,#N/A,FALSE,"Overhead";#N/A,#N/A,FALSE,"Capital";#N/A,#N/A,FALSE,"Indirect Roster"}</definedName>
    <definedName name="wrn.FORECAST._2_3">{#N/A,#N/A,FALSE,"Income Statement";#N/A,#N/A,FALSE,"Balance Sheet";#N/A,#N/A,FALSE,"AR Analysis";#N/A,#N/A,FALSE,"Inventory Analysis";#N/A,#N/A,FALSE,"Direct Material";#N/A,#N/A,FALSE,"Labor";#N/A,#N/A,FALSE,"Overhead";#N/A,#N/A,FALSE,"Capital";#N/A,#N/A,FALSE,"Indirect Roster"}</definedName>
    <definedName name="wrn.FORECAST._2_4">{#N/A,#N/A,FALSE,"Income Statement";#N/A,#N/A,FALSE,"Balance Sheet";#N/A,#N/A,FALSE,"AR Analysis";#N/A,#N/A,FALSE,"Inventory Analysis";#N/A,#N/A,FALSE,"Direct Material";#N/A,#N/A,FALSE,"Labor";#N/A,#N/A,FALSE,"Overhead";#N/A,#N/A,FALSE,"Capital";#N/A,#N/A,FALSE,"Indirect Roster"}</definedName>
    <definedName name="wrn.FORECAST._2_5">{#N/A,#N/A,FALSE,"Income Statement";#N/A,#N/A,FALSE,"Balance Sheet";#N/A,#N/A,FALSE,"AR Analysis";#N/A,#N/A,FALSE,"Inventory Analysis";#N/A,#N/A,FALSE,"Direct Material";#N/A,#N/A,FALSE,"Labor";#N/A,#N/A,FALSE,"Overhead";#N/A,#N/A,FALSE,"Capital";#N/A,#N/A,FALSE,"Indirect Roster"}</definedName>
    <definedName name="wrn.FORECAST._3">{#N/A,#N/A,FALSE,"Income Statement";#N/A,#N/A,FALSE,"Balance Sheet";#N/A,#N/A,FALSE,"AR Analysis";#N/A,#N/A,FALSE,"Inventory Analysis";#N/A,#N/A,FALSE,"Direct Material";#N/A,#N/A,FALSE,"Labor";#N/A,#N/A,FALSE,"Overhead";#N/A,#N/A,FALSE,"Capital";#N/A,#N/A,FALSE,"Indirect Roster"}</definedName>
    <definedName name="wrn.FORECAST._3_1">{#N/A,#N/A,FALSE,"Income Statement";#N/A,#N/A,FALSE,"Balance Sheet";#N/A,#N/A,FALSE,"AR Analysis";#N/A,#N/A,FALSE,"Inventory Analysis";#N/A,#N/A,FALSE,"Direct Material";#N/A,#N/A,FALSE,"Labor";#N/A,#N/A,FALSE,"Overhead";#N/A,#N/A,FALSE,"Capital";#N/A,#N/A,FALSE,"Indirect Roster"}</definedName>
    <definedName name="wrn.FORECAST._3_2">{#N/A,#N/A,FALSE,"Income Statement";#N/A,#N/A,FALSE,"Balance Sheet";#N/A,#N/A,FALSE,"AR Analysis";#N/A,#N/A,FALSE,"Inventory Analysis";#N/A,#N/A,FALSE,"Direct Material";#N/A,#N/A,FALSE,"Labor";#N/A,#N/A,FALSE,"Overhead";#N/A,#N/A,FALSE,"Capital";#N/A,#N/A,FALSE,"Indirect Roster"}</definedName>
    <definedName name="wrn.FORECAST._3_3">{#N/A,#N/A,FALSE,"Income Statement";#N/A,#N/A,FALSE,"Balance Sheet";#N/A,#N/A,FALSE,"AR Analysis";#N/A,#N/A,FALSE,"Inventory Analysis";#N/A,#N/A,FALSE,"Direct Material";#N/A,#N/A,FALSE,"Labor";#N/A,#N/A,FALSE,"Overhead";#N/A,#N/A,FALSE,"Capital";#N/A,#N/A,FALSE,"Indirect Roster"}</definedName>
    <definedName name="wrn.FORECAST._3_4">{#N/A,#N/A,FALSE,"Income Statement";#N/A,#N/A,FALSE,"Balance Sheet";#N/A,#N/A,FALSE,"AR Analysis";#N/A,#N/A,FALSE,"Inventory Analysis";#N/A,#N/A,FALSE,"Direct Material";#N/A,#N/A,FALSE,"Labor";#N/A,#N/A,FALSE,"Overhead";#N/A,#N/A,FALSE,"Capital";#N/A,#N/A,FALSE,"Indirect Roster"}</definedName>
    <definedName name="wrn.FORECAST._3_5">{#N/A,#N/A,FALSE,"Income Statement";#N/A,#N/A,FALSE,"Balance Sheet";#N/A,#N/A,FALSE,"AR Analysis";#N/A,#N/A,FALSE,"Inventory Analysis";#N/A,#N/A,FALSE,"Direct Material";#N/A,#N/A,FALSE,"Labor";#N/A,#N/A,FALSE,"Overhead";#N/A,#N/A,FALSE,"Capital";#N/A,#N/A,FALSE,"Indirect Roster"}</definedName>
    <definedName name="wrn.FORECAST._4">{#N/A,#N/A,FALSE,"Income Statement";#N/A,#N/A,FALSE,"Balance Sheet";#N/A,#N/A,FALSE,"AR Analysis";#N/A,#N/A,FALSE,"Inventory Analysis";#N/A,#N/A,FALSE,"Direct Material";#N/A,#N/A,FALSE,"Labor";#N/A,#N/A,FALSE,"Overhead";#N/A,#N/A,FALSE,"Capital";#N/A,#N/A,FALSE,"Indirect Roster"}</definedName>
    <definedName name="wrn.FORECAST._4_1">{#N/A,#N/A,FALSE,"Income Statement";#N/A,#N/A,FALSE,"Balance Sheet";#N/A,#N/A,FALSE,"AR Analysis";#N/A,#N/A,FALSE,"Inventory Analysis";#N/A,#N/A,FALSE,"Direct Material";#N/A,#N/A,FALSE,"Labor";#N/A,#N/A,FALSE,"Overhead";#N/A,#N/A,FALSE,"Capital";#N/A,#N/A,FALSE,"Indirect Roster"}</definedName>
    <definedName name="wrn.FORECAST._4_2">{#N/A,#N/A,FALSE,"Income Statement";#N/A,#N/A,FALSE,"Balance Sheet";#N/A,#N/A,FALSE,"AR Analysis";#N/A,#N/A,FALSE,"Inventory Analysis";#N/A,#N/A,FALSE,"Direct Material";#N/A,#N/A,FALSE,"Labor";#N/A,#N/A,FALSE,"Overhead";#N/A,#N/A,FALSE,"Capital";#N/A,#N/A,FALSE,"Indirect Roster"}</definedName>
    <definedName name="wrn.FORECAST._4_3">{#N/A,#N/A,FALSE,"Income Statement";#N/A,#N/A,FALSE,"Balance Sheet";#N/A,#N/A,FALSE,"AR Analysis";#N/A,#N/A,FALSE,"Inventory Analysis";#N/A,#N/A,FALSE,"Direct Material";#N/A,#N/A,FALSE,"Labor";#N/A,#N/A,FALSE,"Overhead";#N/A,#N/A,FALSE,"Capital";#N/A,#N/A,FALSE,"Indirect Roster"}</definedName>
    <definedName name="wrn.FORECAST._4_4">{#N/A,#N/A,FALSE,"Income Statement";#N/A,#N/A,FALSE,"Balance Sheet";#N/A,#N/A,FALSE,"AR Analysis";#N/A,#N/A,FALSE,"Inventory Analysis";#N/A,#N/A,FALSE,"Direct Material";#N/A,#N/A,FALSE,"Labor";#N/A,#N/A,FALSE,"Overhead";#N/A,#N/A,FALSE,"Capital";#N/A,#N/A,FALSE,"Indirect Roster"}</definedName>
    <definedName name="wrn.FORECAST._4_5">{#N/A,#N/A,FALSE,"Income Statement";#N/A,#N/A,FALSE,"Balance Sheet";#N/A,#N/A,FALSE,"AR Analysis";#N/A,#N/A,FALSE,"Inventory Analysis";#N/A,#N/A,FALSE,"Direct Material";#N/A,#N/A,FALSE,"Labor";#N/A,#N/A,FALSE,"Overhead";#N/A,#N/A,FALSE,"Capital";#N/A,#N/A,FALSE,"Indirect Roster"}</definedName>
    <definedName name="wrn.FORECAST._5">{#N/A,#N/A,FALSE,"Income Statement";#N/A,#N/A,FALSE,"Balance Sheet";#N/A,#N/A,FALSE,"AR Analysis";#N/A,#N/A,FALSE,"Inventory Analysis";#N/A,#N/A,FALSE,"Direct Material";#N/A,#N/A,FALSE,"Labor";#N/A,#N/A,FALSE,"Overhead";#N/A,#N/A,FALSE,"Capital";#N/A,#N/A,FALSE,"Indirect Roster"}</definedName>
    <definedName name="wrn.FORECAST._5_1">{#N/A,#N/A,FALSE,"Income Statement";#N/A,#N/A,FALSE,"Balance Sheet";#N/A,#N/A,FALSE,"AR Analysis";#N/A,#N/A,FALSE,"Inventory Analysis";#N/A,#N/A,FALSE,"Direct Material";#N/A,#N/A,FALSE,"Labor";#N/A,#N/A,FALSE,"Overhead";#N/A,#N/A,FALSE,"Capital";#N/A,#N/A,FALSE,"Indirect Roster"}</definedName>
    <definedName name="wrn.FORECAST._5_2">{#N/A,#N/A,FALSE,"Income Statement";#N/A,#N/A,FALSE,"Balance Sheet";#N/A,#N/A,FALSE,"AR Analysis";#N/A,#N/A,FALSE,"Inventory Analysis";#N/A,#N/A,FALSE,"Direct Material";#N/A,#N/A,FALSE,"Labor";#N/A,#N/A,FALSE,"Overhead";#N/A,#N/A,FALSE,"Capital";#N/A,#N/A,FALSE,"Indirect Roster"}</definedName>
    <definedName name="wrn.FORECAST._5_3">{#N/A,#N/A,FALSE,"Income Statement";#N/A,#N/A,FALSE,"Balance Sheet";#N/A,#N/A,FALSE,"AR Analysis";#N/A,#N/A,FALSE,"Inventory Analysis";#N/A,#N/A,FALSE,"Direct Material";#N/A,#N/A,FALSE,"Labor";#N/A,#N/A,FALSE,"Overhead";#N/A,#N/A,FALSE,"Capital";#N/A,#N/A,FALSE,"Indirect Roster"}</definedName>
    <definedName name="wrn.FORECAST._5_4">{#N/A,#N/A,FALSE,"Income Statement";#N/A,#N/A,FALSE,"Balance Sheet";#N/A,#N/A,FALSE,"AR Analysis";#N/A,#N/A,FALSE,"Inventory Analysis";#N/A,#N/A,FALSE,"Direct Material";#N/A,#N/A,FALSE,"Labor";#N/A,#N/A,FALSE,"Overhead";#N/A,#N/A,FALSE,"Capital";#N/A,#N/A,FALSE,"Indirect Roster"}</definedName>
    <definedName name="wrn.FORECAST._5_5">{#N/A,#N/A,FALSE,"Income Statement";#N/A,#N/A,FALSE,"Balance Sheet";#N/A,#N/A,FALSE,"AR Analysis";#N/A,#N/A,FALSE,"Inventory Analysis";#N/A,#N/A,FALSE,"Direct Material";#N/A,#N/A,FALSE,"Labor";#N/A,#N/A,FALSE,"Overhead";#N/A,#N/A,FALSE,"Capital";#N/A,#N/A,FALSE,"Indirect Roster"}</definedName>
    <definedName name="wrn.forecast2">{#N/A,#N/A,FALSE,"model"}</definedName>
    <definedName name="wrn.forecast2qf.">{#N/A,#N/A,FALSE,"REV 110 PRNE (Bureau-Frankfurt)";#N/A,#N/A,FALSE,"REV 120 PRNE (Bureau - Paris)"}</definedName>
    <definedName name="wrn.forecastassumptions.">{#N/A,#N/A,FALSE,"model"}</definedName>
    <definedName name="wrn.forecastassumptions2">{#N/A,#N/A,FALSE,"model"}</definedName>
    <definedName name="wrn.forecastROIC.">{#N/A,#N/A,FALSE,"model"}</definedName>
    <definedName name="wrn.forecastROIC2">{#N/A,#N/A,FALSE,"model"}</definedName>
    <definedName name="wrn.Form._.10K._.Financials.">#REF!</definedName>
    <definedName name="wrn.FORM1.">{#N/A,#N/A,FALSE,"COMP"}</definedName>
    <definedName name="wrn.FORMATOS.">{#N/A,#N/A,FALSE,"Formato No.2 ";#N/A,#N/A,FALSE,"Formato No.3A";#N/A,#N/A,FALSE,"Formato No. 3B";#N/A,#N/A,FALSE,"Formato No. 3C";#N/A,#N/A,FALSE,"Formato No. 4A";#N/A,#N/A,FALSE,"Formato No. 4B";#N/A,#N/A,FALSE,"Formato No. 4C (1)";#N/A,#N/A,FALSE,"Formato No. 4C (2)";#N/A,#N/A,FALSE,"Formato No. 4D";#N/A,#N/A,FALSE,"Formato No. 7 ";#N/A,#N/A,FALSE,"Formato No. 8";#N/A,#N/A,FALSE,"Formato No. 9";#N/A,#N/A,FALSE,"Formato No. 10";#N/A,#N/A,FALSE,"Formato No. 11";#N/A,#N/A,FALSE,"Formato No. 12";#N/A,#N/A,FALSE,"Formato No. 13";#N/A,#N/A,FALSE,"Formato No. 14";#N/A,#N/A,FALSE,"Formato No. 15 ";#N/A,#N/A,FALSE,"Formato No. 16";#N/A,#N/A,FALSE,"Formato No. 17";#N/A,#N/A,FALSE,"Formato No. 18";#N/A,#N/A,FALSE,"Formato No. 19"}</definedName>
    <definedName name="wrn.forms.">{#N/A,#N/A,FALSE,"Set-Up";#N/A,#N/A,FALSE,"Comparison";#N/A,#N/A,FALSE,"AR";#N/A,#N/A,FALSE,"Inv";#N/A,#N/A,FALSE,"Concentrations";#N/A,#N/A,FALSE,"Past Dues";#N/A,#N/A,FALSE,"Trends";#N/A,#N/A,FALSE,"AR Trends";#N/A,#N/A,FALSE,"Inv Trends"}</definedName>
    <definedName name="wrn.formula._.pages.">{"field_exam_formula_summary",#N/A,FALSE,"Input";"multi_co_formula",#N/A,FALSE,"Input";"availability_comparison",#N/A,FALSE,"AR";"general_input_area",#N/A,FALSE,"Input";"ineligible_summary",#N/A,FALSE,"AR"}</definedName>
    <definedName name="wrn.formulas.">{"formulas",#N/A,FALSE,"Key Indicators"}</definedName>
    <definedName name="wrn.FORXCOB.">{#N/A,#N/A,FALSE,"FORXCOB"}</definedName>
    <definedName name="wrn.FOschedules.">{"FOschedule1",#N/A,FALSE,"Sheet1";"FOschedule2",#N/A,FALSE,"Sheet1";"FOschedule3",#N/A,FALSE,"Sheet1"}</definedName>
    <definedName name="wrn.FOUR._.CASES.">{"MODEL","ALL STOCK",FALSE,"CS First Boston Merger Model";"MODEL","ALL CASH",FALSE,"CS First Boston Merger Model";"MODEL","ALL CASH WITH EQUITY OFFERING",FALSE,"CS First Boston Merger Model";"MODEL","HALF CASH/HALF STOCK",FALSE,"CS First Boston Merger Model"}</definedName>
    <definedName name="wrn.fpkg.">#REF!</definedName>
    <definedName name="wrn.fpkg._1">#REF!</definedName>
    <definedName name="wrn.fpkg1">#REF!</definedName>
    <definedName name="wrn.fpkg1_1">#REF!</definedName>
    <definedName name="wrn.fpkg2">#REF!</definedName>
    <definedName name="wrn.fpkg2_1">#REF!</definedName>
    <definedName name="wrn.fpkg3">#REF!</definedName>
    <definedName name="wrn.fpkg3_1">#REF!</definedName>
    <definedName name="wrn.fred.">{"cover",#N/A,TRUE,"BaseCase";"pnl",#N/A,TRUE,"BaseCase";"pnldet",#N/A,TRUE,"BaseCase";"bil",#N/A,TRUE,"BaseCase";"tabfi",#N/A,TRUE,"BaseCase";"ratios",#N/A,TRUE,"BaseCase";"variab",#N/A,TRUE,"BaseCase";"inv",#N/A,TRUE,"BaseCase"}</definedName>
    <definedName name="wrn.Freq_Res.">{#N/A,#N/A,TRUE,"FR_HC";#N/A,#N/A,TRUE,"FR_REST";#N/A,#N/A,TRUE,"FR_RETA";#N/A,#N/A,TRUE,"FR_TECSOF";#N/A,#N/A,TRUE,"FR_NETTEC";#N/A,#N/A,TRUE,"FR_CLISER"}</definedName>
    <definedName name="wrn.Friendly.">{#N/A,#N/A,TRUE,"Julio";#N/A,#N/A,TRUE,"Agosto";#N/A,#N/A,TRUE,"BHCo";#N/A,#N/A,TRUE,"Abril";#N/A,#N/A,TRUE,"Pro Forma"}</definedName>
    <definedName name="wrn.FRONT.">{"COVER_ALL",#N/A,FALSE,"COVER_INDEX"}</definedName>
    <definedName name="wrn.Front._.Page.">{"Front Page",#N/A,FALSE,"Front and Back"}</definedName>
    <definedName name="wrn.Front._.Page.2">{"Front Page",#N/A,FALSE,"Front and Back"}</definedName>
    <definedName name="wrn.front1">{"COVER_ALL",#N/A,FALSE,"COVER_INDEX"}</definedName>
    <definedName name="wrn.FS.">{#N/A,#N/A,FALSE,"Balance Sheet";#N/A,#N/A,FALSE,"Income Statement";#N/A,#N/A,FALSE,"TB";#N/A,#N/A,FALSE,"JE'S";#N/A,#N/A,FALSE,"WorkingPapers";#N/A,#N/A,FALSE,"TaxCreditSchedule"}</definedName>
    <definedName name="wrn.FS._.AND._.TBLS._.10K.">{#N/A,#N/A,TRUE,"BS";#N/A,#N/A,TRUE,"PL";#N/A,#N/A,TRUE,"SOE";#N/A,#N/A,TRUE,"SCF";#N/A,#N/A,TRUE,"SFD 5 YRS";#N/A,#N/A,TRUE,"Table 1 Annual";#N/A,#N/A,TRUE,"Tables 2 to 4 PL";#N/A,#N/A,TRUE,"Tables 5 to 9 ALLL";#N/A,#N/A,TRUE,"Table 10 to 13 - Balance Sheet";#N/A,#N/A,TRUE,"Table 14 SFD by Quarter";#N/A,#N/A,TRUE,"Table 15 and 16 risk y cashflow";#N/A,#N/A,TRUE,"BHS Financial Statement"}</definedName>
    <definedName name="wrn.FS_2005.">{"BS-Yearly",#N/A,TRUE,"BS-Year";"BS-Monthly-2005",#N/A,TRUE,"BS"}</definedName>
    <definedName name="wrn.FSCT._.PCKG.">{#N/A,#N/A,FALSE,"P&amp;L";#N/A,#N/A,FALSE,"Capital";#N/A,#N/A,FALSE,"Summary";#N/A,#N/A,FALSE,"VAR Rec";#N/A,#N/A,FALSE,"EBIT Rec"}</definedName>
    <definedName name="wrn.FSworksheets.">{#N/A,#N/A,FALSE,"trial balance";#N/A,#N/A,FALSE,"cashflow"}</definedName>
    <definedName name="wrn.full">{"Full Year",#N/A,FALSE,"Total";"Full Year",#N/A,FALSE,"UKLC";"Full Year",#N/A,FALSE,"UKUS";"Full Year",#N/A,FALSE,"CELC";"Full Year",#N/A,FALSE,"CEUS";"Full Year",#N/A,FALSE,"FranceLC";"Full Year",#N/A,FALSE,"FranceUS";"Full Year",#N/A,FALSE,"IberiaLC";"Full Year",#N/A,FALSE,"IberiaUS";"Full Year",#N/A,FALSE,"CanadaLC";"Full Year",#N/A,FALSE,"CanadaUS";"Full Year",#N/A,FALSE,"AustraliaLC";"Full Year",#N/A,FALSE,"AustraliaUS";"Full Year",#N/A,FALSE,"JapanLC";"Full Year",#N/A,FALSE,"JapanUS"}</definedName>
    <definedName name="wrn.full.">{"vi1",#N/A,FALSE,"Pagcc";"vi2",#N/A,FALSE,"Pagcc";"vi3",#N/A,FALSE,"Pagcc";"vi4",#N/A,FALSE,"Pagcc";"vi5",#N/A,FALSE,"Pagcc";#N/A,#N/A,FALSE,"Contribution"}</definedName>
    <definedName name="wrn.Full._.Budget.">{#N/A,#N/A,FALSE,"IS-Month";#N/A,#N/A,FALSE,"IS-Qtr";#N/A,#N/A,FALSE,"Bal";#N/A,#N/A,FALSE,"Flow";#N/A,#N/A,FALSE,"Volumes";#N/A,#N/A,FALSE,"LOE";#N/A,#N/A,FALSE,"Revenues";#N/A,#N/A,FALSE,"OpMar";#N/A,#N/A,FALSE,"DD&amp;A";#N/A,#N/A,FALSE,"Oil $";#N/A,#N/A,FALSE,"Gas $";#N/A,#N/A,FALSE,"Swaps";#N/A,#N/A,FALSE,"CAPEX";#N/A,#N/A,FALSE,"G&amp;A";#N/A,#N/A,FALSE,"Debt";#N/A,#N/A,FALSE,"Interest"}</definedName>
    <definedName name="wrn.Full._.Business._.Plan._.Package.">{#N/A,#N/A,FALSE,"Cover";#N/A,#N/A,FALSE,"Exception Report";#N/A,#N/A,FALSE,"Index";#N/A,#N/A,FALSE,"Part B - Five Year Projections";#N/A,#N/A,FALSE,"B.1 Financial Summary";#N/A,#N/A,FALSE,"B.1a Financial Sum wks";#N/A,#N/A,FALSE,"B.2 Five Year Assumptions";#N/A,#N/A,FALSE,"B.3 Five Year Income";#N/A,#N/A,FALSE,"B.4 Five Year Balance Sheets";#N/A,#N/A,FALSE,"B.5 Five Year Cash Flows";#N/A,#N/A,FALSE,"Part C";#N/A,#N/A,FALSE,"C.1(a) Key Financial Objectives";#N/A,#N/A,FALSE,"C.1(b) Key HR Objectives";#N/A,#N/A,FALSE,"C.2 Financial Summary";#N/A,#N/A,FALSE,"C.3 Assumptions";#N/A,#N/A,FALSE,"C.4 Sensitivities - 2000";#N/A,#N/A,FALSE,"C.5 Sensitivities - 2001";#N/A,#N/A,FALSE,"C.6 Bal. Sheet";#N/A,#N/A,FALSE,"C.7 Income by Qtr - 2000";#N/A,#N/A,FALSE,"C.8 Income by Qtr - 2001";#N/A,#N/A,FALSE,"C.9 Cash Flows - 2000";#N/A,#N/A,FALSE,"C.10 Cash Flows - 2001";#N/A,#N/A,FALSE,"Part D";#N/A,#N/A,FALSE,"D.1 Monthly Plan - 2000";#N/A,#N/A,FALSE,"D.2 Equity and Min. Int.";#N/A,#N/A,FALSE,"D.3 Long-term Investments";#N/A,#N/A,FALSE,"D.4 Fixed Assets";#N/A,#N/A,FALSE,"D.5 Goodwill";#N/A,#N/A,FALSE,"D.6 Intercompany";#N/A,#N/A,FALSE,"D.7 Long-term Debt";#N/A,#N/A,FALSE,"D.8 Acquisitions";#N/A,#N/A,FALSE,"D.9 Key Expenses";#N/A,#N/A,FALSE,"D.10 Cap. Exp. and R&amp;D";#N/A,#N/A,FALSE,"D.11 Dvlpmt Prgs"}</definedName>
    <definedName name="wrn.Full._.Financial._.Statements.">{"balance sheet - assets",#N/A,FALSE,"Sheet1";"balance sheet - liabilities",#N/A,FALSE,"Sheet1";"income statement - month summary",#N/A,FALSE,"Sheet1";"income statement - month detail",#N/A,FALSE,"Sheet1";"income statement - qtd summary",#N/A,FALSE,"Sheet1";"income statement - qtd detail",#N/A,FALSE,"Sheet1";"income statement - ytd summary",#N/A,FALSE,"Sheet1";"income statement - ytd detail",#N/A,FALSE,"Sheet1"}</definedName>
    <definedName name="wrn.Full._.Financials.">#REF!</definedName>
    <definedName name="wrn.Full._.Model.">{#N/A,#N/A,FALSE,"Cov";#N/A,#N/A,FALSE,"sum (2)";#N/A,#N/A,FALSE,"bs";#N/A,#N/A,FALSE,"is";#N/A,#N/A,FALSE,"pis";#N/A,#N/A,FALSE,"cf";#N/A,#N/A,FALSE,"wc";#N/A,#N/A,FALSE,"ltd";#N/A,#N/A,FALSE,"cover";#N/A,#N/A,FALSE,"irr (2)";#N/A,#N/A,FALSE,"in"}</definedName>
    <definedName name="wrn.Full._.Model._1">{#N/A,#N/A,TRUE,"Cover sheet";#N/A,#N/A,TRUE,"DCF analysis";#N/A,#N/A,TRUE,"WACC calculation"}</definedName>
    <definedName name="wrn.Full._.Model._2">{#N/A,#N/A,TRUE,"Cover sheet";#N/A,#N/A,TRUE,"DCF analysis";#N/A,#N/A,TRUE,"WACC calculation"}</definedName>
    <definedName name="wrn.full._.models.">{"bc I model",#N/A,TRUE,"Big Cajun I";"bc II model",#N/A,TRUE,"Big Cajun II";"bc net ppa model",#N/A,TRUE,"Big Cajun Net PPAs";"bc peaking model",#N/A,TRUE,"BC Peaking";"sterlington model",#N/A,TRUE,"Sterlington";"pike model",#N/A,TRUE,"Pike";"batesville 1 model",#N/A,TRUE,"Batesville 1";"bayou cove model",#N/A,TRUE,"Bayou Cove"}</definedName>
    <definedName name="wrn.Full._.Monty.">{"ROIC",#N/A,FALSE,"ROIC";"Graphs",#N/A,FALSE,"TY analysis";"fcf",#N/A,FALSE,"FCF";"Matrix_2004",#N/A,FALSE,"MATRIX(2004)";"matrix_2008",#N/A,FALSE,"MATRIX(2008)";"FS_Condensed",#N/A,FALSE,"Financial Statements2";"TAXES",#N/A,FALSE,"Taxes";"DEBT_INVEST",#N/A,FALSE,"Debt&amp;Investment Schedule";"Main_menu",#N/A,FALSE,"Main Menu"}</definedName>
    <definedName name="wrn.Full._.Monty._1">{"ROIC",#N/A,FALSE,"ROIC";"Graphs",#N/A,FALSE,"TY analysis";"fcf",#N/A,FALSE,"FCF";"Matrix_2004",#N/A,FALSE,"MATRIX(2004)";"matrix_2008",#N/A,FALSE,"MATRIX(2008)";"FS_Condensed",#N/A,FALSE,"Financial Statements2";"TAXES",#N/A,FALSE,"Taxes";"DEBT_INVEST",#N/A,FALSE,"Debt&amp;Investment Schedule";"Main_menu",#N/A,FALSE,"Main Menu"}</definedName>
    <definedName name="wrn.Full._.Monty._1_1">{"ROIC",#N/A,FALSE,"ROIC";"Graphs",#N/A,FALSE,"TY analysis";"fcf",#N/A,FALSE,"FCF";"Matrix_2004",#N/A,FALSE,"MATRIX(2004)";"matrix_2008",#N/A,FALSE,"MATRIX(2008)";"FS_Condensed",#N/A,FALSE,"Financial Statements2";"TAXES",#N/A,FALSE,"Taxes";"DEBT_INVEST",#N/A,FALSE,"Debt&amp;Investment Schedule";"Main_menu",#N/A,FALSE,"Main Menu"}</definedName>
    <definedName name="wrn.Full._.Monty._1_2">{"ROIC",#N/A,FALSE,"ROIC";"Graphs",#N/A,FALSE,"TY analysis";"fcf",#N/A,FALSE,"FCF";"Matrix_2004",#N/A,FALSE,"MATRIX(2004)";"matrix_2008",#N/A,FALSE,"MATRIX(2008)";"FS_Condensed",#N/A,FALSE,"Financial Statements2";"TAXES",#N/A,FALSE,"Taxes";"DEBT_INVEST",#N/A,FALSE,"Debt&amp;Investment Schedule";"Main_menu",#N/A,FALSE,"Main Menu"}</definedName>
    <definedName name="wrn.Full._.Monty._1_3">{"ROIC",#N/A,FALSE,"ROIC";"Graphs",#N/A,FALSE,"TY analysis";"fcf",#N/A,FALSE,"FCF";"Matrix_2004",#N/A,FALSE,"MATRIX(2004)";"matrix_2008",#N/A,FALSE,"MATRIX(2008)";"FS_Condensed",#N/A,FALSE,"Financial Statements2";"TAXES",#N/A,FALSE,"Taxes";"DEBT_INVEST",#N/A,FALSE,"Debt&amp;Investment Schedule";"Main_menu",#N/A,FALSE,"Main Menu"}</definedName>
    <definedName name="wrn.Full._.Monty._1_4">{"ROIC",#N/A,FALSE,"ROIC";"Graphs",#N/A,FALSE,"TY analysis";"fcf",#N/A,FALSE,"FCF";"Matrix_2004",#N/A,FALSE,"MATRIX(2004)";"matrix_2008",#N/A,FALSE,"MATRIX(2008)";"FS_Condensed",#N/A,FALSE,"Financial Statements2";"TAXES",#N/A,FALSE,"Taxes";"DEBT_INVEST",#N/A,FALSE,"Debt&amp;Investment Schedule";"Main_menu",#N/A,FALSE,"Main Menu"}</definedName>
    <definedName name="wrn.Full._.Monty._1_5">{"ROIC",#N/A,FALSE,"ROIC";"Graphs",#N/A,FALSE,"TY analysis";"fcf",#N/A,FALSE,"FCF";"Matrix_2004",#N/A,FALSE,"MATRIX(2004)";"matrix_2008",#N/A,FALSE,"MATRIX(2008)";"FS_Condensed",#N/A,FALSE,"Financial Statements2";"TAXES",#N/A,FALSE,"Taxes";"DEBT_INVEST",#N/A,FALSE,"Debt&amp;Investment Schedule";"Main_menu",#N/A,FALSE,"Main Menu"}</definedName>
    <definedName name="wrn.Full._.Monty._2">{"ROIC",#N/A,FALSE,"ROIC";"Graphs",#N/A,FALSE,"TY analysis";"fcf",#N/A,FALSE,"FCF";"Matrix_2004",#N/A,FALSE,"MATRIX(2004)";"matrix_2008",#N/A,FALSE,"MATRIX(2008)";"FS_Condensed",#N/A,FALSE,"Financial Statements2";"TAXES",#N/A,FALSE,"Taxes";"DEBT_INVEST",#N/A,FALSE,"Debt&amp;Investment Schedule";"Main_menu",#N/A,FALSE,"Main Menu"}</definedName>
    <definedName name="wrn.Full._.Monty._2_1">{"ROIC",#N/A,FALSE,"ROIC";"Graphs",#N/A,FALSE,"TY analysis";"fcf",#N/A,FALSE,"FCF";"Matrix_2004",#N/A,FALSE,"MATRIX(2004)";"matrix_2008",#N/A,FALSE,"MATRIX(2008)";"FS_Condensed",#N/A,FALSE,"Financial Statements2";"TAXES",#N/A,FALSE,"Taxes";"DEBT_INVEST",#N/A,FALSE,"Debt&amp;Investment Schedule";"Main_menu",#N/A,FALSE,"Main Menu"}</definedName>
    <definedName name="wrn.Full._.Monty._2_2">{"ROIC",#N/A,FALSE,"ROIC";"Graphs",#N/A,FALSE,"TY analysis";"fcf",#N/A,FALSE,"FCF";"Matrix_2004",#N/A,FALSE,"MATRIX(2004)";"matrix_2008",#N/A,FALSE,"MATRIX(2008)";"FS_Condensed",#N/A,FALSE,"Financial Statements2";"TAXES",#N/A,FALSE,"Taxes";"DEBT_INVEST",#N/A,FALSE,"Debt&amp;Investment Schedule";"Main_menu",#N/A,FALSE,"Main Menu"}</definedName>
    <definedName name="wrn.Full._.Monty._2_3">{"ROIC",#N/A,FALSE,"ROIC";"Graphs",#N/A,FALSE,"TY analysis";"fcf",#N/A,FALSE,"FCF";"Matrix_2004",#N/A,FALSE,"MATRIX(2004)";"matrix_2008",#N/A,FALSE,"MATRIX(2008)";"FS_Condensed",#N/A,FALSE,"Financial Statements2";"TAXES",#N/A,FALSE,"Taxes";"DEBT_INVEST",#N/A,FALSE,"Debt&amp;Investment Schedule";"Main_menu",#N/A,FALSE,"Main Menu"}</definedName>
    <definedName name="wrn.Full._.Monty._2_4">{"ROIC",#N/A,FALSE,"ROIC";"Graphs",#N/A,FALSE,"TY analysis";"fcf",#N/A,FALSE,"FCF";"Matrix_2004",#N/A,FALSE,"MATRIX(2004)";"matrix_2008",#N/A,FALSE,"MATRIX(2008)";"FS_Condensed",#N/A,FALSE,"Financial Statements2";"TAXES",#N/A,FALSE,"Taxes";"DEBT_INVEST",#N/A,FALSE,"Debt&amp;Investment Schedule";"Main_menu",#N/A,FALSE,"Main Menu"}</definedName>
    <definedName name="wrn.Full._.Monty._2_5">{"ROIC",#N/A,FALSE,"ROIC";"Graphs",#N/A,FALSE,"TY analysis";"fcf",#N/A,FALSE,"FCF";"Matrix_2004",#N/A,FALSE,"MATRIX(2004)";"matrix_2008",#N/A,FALSE,"MATRIX(2008)";"FS_Condensed",#N/A,FALSE,"Financial Statements2";"TAXES",#N/A,FALSE,"Taxes";"DEBT_INVEST",#N/A,FALSE,"Debt&amp;Investment Schedule";"Main_menu",#N/A,FALSE,"Main Menu"}</definedName>
    <definedName name="wrn.Full._.Monty._3">{"ROIC",#N/A,FALSE,"ROIC";"Graphs",#N/A,FALSE,"TY analysis";"fcf",#N/A,FALSE,"FCF";"Matrix_2004",#N/A,FALSE,"MATRIX(2004)";"matrix_2008",#N/A,FALSE,"MATRIX(2008)";"FS_Condensed",#N/A,FALSE,"Financial Statements2";"TAXES",#N/A,FALSE,"Taxes";"DEBT_INVEST",#N/A,FALSE,"Debt&amp;Investment Schedule";"Main_menu",#N/A,FALSE,"Main Menu"}</definedName>
    <definedName name="wrn.Full._.Monty._3_1">{"ROIC",#N/A,FALSE,"ROIC";"Graphs",#N/A,FALSE,"TY analysis";"fcf",#N/A,FALSE,"FCF";"Matrix_2004",#N/A,FALSE,"MATRIX(2004)";"matrix_2008",#N/A,FALSE,"MATRIX(2008)";"FS_Condensed",#N/A,FALSE,"Financial Statements2";"TAXES",#N/A,FALSE,"Taxes";"DEBT_INVEST",#N/A,FALSE,"Debt&amp;Investment Schedule";"Main_menu",#N/A,FALSE,"Main Menu"}</definedName>
    <definedName name="wrn.Full._.Monty._3_2">{"ROIC",#N/A,FALSE,"ROIC";"Graphs",#N/A,FALSE,"TY analysis";"fcf",#N/A,FALSE,"FCF";"Matrix_2004",#N/A,FALSE,"MATRIX(2004)";"matrix_2008",#N/A,FALSE,"MATRIX(2008)";"FS_Condensed",#N/A,FALSE,"Financial Statements2";"TAXES",#N/A,FALSE,"Taxes";"DEBT_INVEST",#N/A,FALSE,"Debt&amp;Investment Schedule";"Main_menu",#N/A,FALSE,"Main Menu"}</definedName>
    <definedName name="wrn.Full._.Monty._3_3">{"ROIC",#N/A,FALSE,"ROIC";"Graphs",#N/A,FALSE,"TY analysis";"fcf",#N/A,FALSE,"FCF";"Matrix_2004",#N/A,FALSE,"MATRIX(2004)";"matrix_2008",#N/A,FALSE,"MATRIX(2008)";"FS_Condensed",#N/A,FALSE,"Financial Statements2";"TAXES",#N/A,FALSE,"Taxes";"DEBT_INVEST",#N/A,FALSE,"Debt&amp;Investment Schedule";"Main_menu",#N/A,FALSE,"Main Menu"}</definedName>
    <definedName name="wrn.Full._.Monty._3_4">{"ROIC",#N/A,FALSE,"ROIC";"Graphs",#N/A,FALSE,"TY analysis";"fcf",#N/A,FALSE,"FCF";"Matrix_2004",#N/A,FALSE,"MATRIX(2004)";"matrix_2008",#N/A,FALSE,"MATRIX(2008)";"FS_Condensed",#N/A,FALSE,"Financial Statements2";"TAXES",#N/A,FALSE,"Taxes";"DEBT_INVEST",#N/A,FALSE,"Debt&amp;Investment Schedule";"Main_menu",#N/A,FALSE,"Main Menu"}</definedName>
    <definedName name="wrn.Full._.Monty._3_5">{"ROIC",#N/A,FALSE,"ROIC";"Graphs",#N/A,FALSE,"TY analysis";"fcf",#N/A,FALSE,"FCF";"Matrix_2004",#N/A,FALSE,"MATRIX(2004)";"matrix_2008",#N/A,FALSE,"MATRIX(2008)";"FS_Condensed",#N/A,FALSE,"Financial Statements2";"TAXES",#N/A,FALSE,"Taxes";"DEBT_INVEST",#N/A,FALSE,"Debt&amp;Investment Schedule";"Main_menu",#N/A,FALSE,"Main Menu"}</definedName>
    <definedName name="wrn.Full._.Monty._4">{"ROIC",#N/A,FALSE,"ROIC";"Graphs",#N/A,FALSE,"TY analysis";"fcf",#N/A,FALSE,"FCF";"Matrix_2004",#N/A,FALSE,"MATRIX(2004)";"matrix_2008",#N/A,FALSE,"MATRIX(2008)";"FS_Condensed",#N/A,FALSE,"Financial Statements2";"TAXES",#N/A,FALSE,"Taxes";"DEBT_INVEST",#N/A,FALSE,"Debt&amp;Investment Schedule";"Main_menu",#N/A,FALSE,"Main Menu"}</definedName>
    <definedName name="wrn.Full._.Monty._4_1">{"ROIC",#N/A,FALSE,"ROIC";"Graphs",#N/A,FALSE,"TY analysis";"fcf",#N/A,FALSE,"FCF";"Matrix_2004",#N/A,FALSE,"MATRIX(2004)";"matrix_2008",#N/A,FALSE,"MATRIX(2008)";"FS_Condensed",#N/A,FALSE,"Financial Statements2";"TAXES",#N/A,FALSE,"Taxes";"DEBT_INVEST",#N/A,FALSE,"Debt&amp;Investment Schedule";"Main_menu",#N/A,FALSE,"Main Menu"}</definedName>
    <definedName name="wrn.Full._.Monty._4_2">{"ROIC",#N/A,FALSE,"ROIC";"Graphs",#N/A,FALSE,"TY analysis";"fcf",#N/A,FALSE,"FCF";"Matrix_2004",#N/A,FALSE,"MATRIX(2004)";"matrix_2008",#N/A,FALSE,"MATRIX(2008)";"FS_Condensed",#N/A,FALSE,"Financial Statements2";"TAXES",#N/A,FALSE,"Taxes";"DEBT_INVEST",#N/A,FALSE,"Debt&amp;Investment Schedule";"Main_menu",#N/A,FALSE,"Main Menu"}</definedName>
    <definedName name="wrn.Full._.Monty._4_3">{"ROIC",#N/A,FALSE,"ROIC";"Graphs",#N/A,FALSE,"TY analysis";"fcf",#N/A,FALSE,"FCF";"Matrix_2004",#N/A,FALSE,"MATRIX(2004)";"matrix_2008",#N/A,FALSE,"MATRIX(2008)";"FS_Condensed",#N/A,FALSE,"Financial Statements2";"TAXES",#N/A,FALSE,"Taxes";"DEBT_INVEST",#N/A,FALSE,"Debt&amp;Investment Schedule";"Main_menu",#N/A,FALSE,"Main Menu"}</definedName>
    <definedName name="wrn.Full._.Monty._4_4">{"ROIC",#N/A,FALSE,"ROIC";"Graphs",#N/A,FALSE,"TY analysis";"fcf",#N/A,FALSE,"FCF";"Matrix_2004",#N/A,FALSE,"MATRIX(2004)";"matrix_2008",#N/A,FALSE,"MATRIX(2008)";"FS_Condensed",#N/A,FALSE,"Financial Statements2";"TAXES",#N/A,FALSE,"Taxes";"DEBT_INVEST",#N/A,FALSE,"Debt&amp;Investment Schedule";"Main_menu",#N/A,FALSE,"Main Menu"}</definedName>
    <definedName name="wrn.Full._.Monty._4_5">{"ROIC",#N/A,FALSE,"ROIC";"Graphs",#N/A,FALSE,"TY analysis";"fcf",#N/A,FALSE,"FCF";"Matrix_2004",#N/A,FALSE,"MATRIX(2004)";"matrix_2008",#N/A,FALSE,"MATRIX(2008)";"FS_Condensed",#N/A,FALSE,"Financial Statements2";"TAXES",#N/A,FALSE,"Taxes";"DEBT_INVEST",#N/A,FALSE,"Debt&amp;Investment Schedule";"Main_menu",#N/A,FALSE,"Main Menu"}</definedName>
    <definedName name="wrn.Full._.Monty._5">{"ROIC",#N/A,FALSE,"ROIC";"Graphs",#N/A,FALSE,"TY analysis";"fcf",#N/A,FALSE,"FCF";"Matrix_2004",#N/A,FALSE,"MATRIX(2004)";"matrix_2008",#N/A,FALSE,"MATRIX(2008)";"FS_Condensed",#N/A,FALSE,"Financial Statements2";"TAXES",#N/A,FALSE,"Taxes";"DEBT_INVEST",#N/A,FALSE,"Debt&amp;Investment Schedule";"Main_menu",#N/A,FALSE,"Main Menu"}</definedName>
    <definedName name="wrn.Full._.Monty._5_1">{"ROIC",#N/A,FALSE,"ROIC";"Graphs",#N/A,FALSE,"TY analysis";"fcf",#N/A,FALSE,"FCF";"Matrix_2004",#N/A,FALSE,"MATRIX(2004)";"matrix_2008",#N/A,FALSE,"MATRIX(2008)";"FS_Condensed",#N/A,FALSE,"Financial Statements2";"TAXES",#N/A,FALSE,"Taxes";"DEBT_INVEST",#N/A,FALSE,"Debt&amp;Investment Schedule";"Main_menu",#N/A,FALSE,"Main Menu"}</definedName>
    <definedName name="wrn.Full._.Monty._5_2">{"ROIC",#N/A,FALSE,"ROIC";"Graphs",#N/A,FALSE,"TY analysis";"fcf",#N/A,FALSE,"FCF";"Matrix_2004",#N/A,FALSE,"MATRIX(2004)";"matrix_2008",#N/A,FALSE,"MATRIX(2008)";"FS_Condensed",#N/A,FALSE,"Financial Statements2";"TAXES",#N/A,FALSE,"Taxes";"DEBT_INVEST",#N/A,FALSE,"Debt&amp;Investment Schedule";"Main_menu",#N/A,FALSE,"Main Menu"}</definedName>
    <definedName name="wrn.Full._.Monty._5_3">{"ROIC",#N/A,FALSE,"ROIC";"Graphs",#N/A,FALSE,"TY analysis";"fcf",#N/A,FALSE,"FCF";"Matrix_2004",#N/A,FALSE,"MATRIX(2004)";"matrix_2008",#N/A,FALSE,"MATRIX(2008)";"FS_Condensed",#N/A,FALSE,"Financial Statements2";"TAXES",#N/A,FALSE,"Taxes";"DEBT_INVEST",#N/A,FALSE,"Debt&amp;Investment Schedule";"Main_menu",#N/A,FALSE,"Main Menu"}</definedName>
    <definedName name="wrn.Full._.Monty._5_4">{"ROIC",#N/A,FALSE,"ROIC";"Graphs",#N/A,FALSE,"TY analysis";"fcf",#N/A,FALSE,"FCF";"Matrix_2004",#N/A,FALSE,"MATRIX(2004)";"matrix_2008",#N/A,FALSE,"MATRIX(2008)";"FS_Condensed",#N/A,FALSE,"Financial Statements2";"TAXES",#N/A,FALSE,"Taxes";"DEBT_INVEST",#N/A,FALSE,"Debt&amp;Investment Schedule";"Main_menu",#N/A,FALSE,"Main Menu"}</definedName>
    <definedName name="wrn.Full._.Monty._5_5">{"ROIC",#N/A,FALSE,"ROIC";"Graphs",#N/A,FALSE,"TY analysis";"fcf",#N/A,FALSE,"FCF";"Matrix_2004",#N/A,FALSE,"MATRIX(2004)";"matrix_2008",#N/A,FALSE,"MATRIX(2008)";"FS_Condensed",#N/A,FALSE,"Financial Statements2";"TAXES",#N/A,FALSE,"Taxes";"DEBT_INVEST",#N/A,FALSE,"Debt&amp;Investment Schedule";"Main_menu",#N/A,FALSE,"Main Menu"}</definedName>
    <definedName name="wrn.Full._.Package.">{#N/A,#N/A,FALSE,"COVER";#N/A,#N/A,FALSE,"INDEX";#N/A,#N/A,FALSE,"P1000 P&amp;L";#N/A,#N/A,FALSE,"B1000 Balance Sheet";#N/A,#N/A,FALSE,"P1100 Turnover";#N/A,#N/A,FALSE,"P1200 Exceptional";#N/A,#N/A,FALSE,"P1300 Interest";#N/A,#N/A,FALSE,"P1400 Dividends";#N/A,#N/A,FALSE,"P1500 Other P&amp;L Details";#N/A,#N/A,FALSE,"P1600 Profit Reconciliation";#N/A,#N/A,FALSE,"B1100 Tangible Assets";#N/A,#N/A,FALSE,"B1110 Plant and Equipment";#N/A,#N/A,FALSE,"B1120 FA Disps &amp; Historic Cost";#N/A,#N/A,FALSE,"B1200 Investment in Subs";#N/A,#N/A,FALSE,"B1210 Provision in Subs";#N/A,#N/A,FALSE,"B1300 Asso, Other Invs &amp; G'will";#N/A,#N/A,FALSE,"B1400 Stocks";#N/A,#N/A,FALSE,"B1500 Debtors";#N/A,#N/A,FALSE,"B1600 Current Asset Investments";#N/A,#N/A,FALSE,"B1700 Cash, Bank, Loans";#N/A,#N/A,FALSE,"B1800 Creditors &lt; 1 Year";#N/A,#N/A,FALSE,"B1900 Creditors &gt; 1 Year";#N/A,#N/A,FALSE,"B2000 Leasing and Provisions";#N/A,#N/A,FALSE,"B2100 Intra Group";#N/A,#N/A,FALSE,"B2200 Assoc, Cap Com, Conting";#N/A,#N/A,FALSE,"B3000 Share Capital &amp; Reserves";#N/A,#N/A,FALSE,"T1000 Taxation";#N/A,#N/A,FALSE,"D1000 Derivatives etc";#N/A,#N/A,FALSE,"R1000 Related Party"}</definedName>
    <definedName name="wrn.Full._.Print.">{"Compco",#N/A,FALSE,"CWS";"Summary",#N/A,FALSE,"CWS";"WACC",#N/A,FALSE,"CWS"}</definedName>
    <definedName name="wrn.Full._.Print._.Out.">{"Cover",#N/A,TRUE,"Cover Sheet";"Summary",#N/A,TRUE,"Summary";"Assumptions",#N/A,TRUE,"Assumptions";"Acquirer",#N/A,TRUE,"A - Acquirer";"Target",#N/A,TRUE,"T-Target";"Calculations",#N/A,TRUE,"Calculations";"Combined (Full)",#N/A,TRUE,"Combined Group"}</definedName>
    <definedName name="wrn.full._.report">#REF!</definedName>
    <definedName name="wrn.full._.report.">{"summary",#N/A,FALSE,"Summary";"transaction",#N/A,FALSE,"Transaction";"sales",#N/A,FALSE,"Sales";"sales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excl._.detailed._.schedules.">#REF!</definedName>
    <definedName name="wrn.Full._.report._.excl._.detailed._.schedules._1">#REF!</definedName>
    <definedName name="wrn.Full._.report._.excl._.detailed._.schedules._2">#REF!</definedName>
    <definedName name="wrn.Full._.report._.shareholders.">#REF!</definedName>
    <definedName name="wrn.Full._.Report._1">#REF!</definedName>
    <definedName name="wrn.full._.report._1_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1_2">{"summary",#N/A,FALSE,"Summary";"transaction",#N/A,FALSE,"Transaction";"sales",#N/A,FALSE,"Sales";"sales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1_3">{"summary",#N/A,FALSE,"Summary";"transaction",#N/A,FALSE,"Transaction";"sales",#N/A,FALSE,"Sales";"sales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1_4">{"summary",#N/A,FALSE,"Summary";"transaction",#N/A,FALSE,"Transaction";"sales",#N/A,FALSE,"Sales";"sales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1_5">{"summary",#N/A,FALSE,"Summary";"transaction",#N/A,FALSE,"Transaction";"sales",#N/A,FALSE,"Sales";"sales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2">#REF!</definedName>
    <definedName name="wrn.full._.report._2_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2_2">{"summary",#N/A,FALSE,"Summary";"transaction",#N/A,FALSE,"Transaction";"sales",#N/A,FALSE,"Sales";"sales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2_3">{"summary",#N/A,FALSE,"Summary";"transaction",#N/A,FALSE,"Transaction";"sales",#N/A,FALSE,"Sales";"sales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2_4">{"summary",#N/A,FALSE,"Summary";"transaction",#N/A,FALSE,"Transaction";"sales",#N/A,FALSE,"Sales";"sales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2_5">{"summary",#N/A,FALSE,"Summary";"transaction",#N/A,FALSE,"Transaction";"sales",#N/A,FALSE,"Sales";"sales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3">{"summary",#N/A,FALSE,"Summary";"transaction",#N/A,FALSE,"Transaction";"sales",#N/A,FALSE,"Sales";"sales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3_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3_2">{"summary",#N/A,FALSE,"Summary";"transaction",#N/A,FALSE,"Transaction";"sales",#N/A,FALSE,"Sales";"sales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3_3">{"summary",#N/A,FALSE,"Summary";"transaction",#N/A,FALSE,"Transaction";"sales",#N/A,FALSE,"Sales";"sales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3_4">{"summary",#N/A,FALSE,"Summary";"transaction",#N/A,FALSE,"Transaction";"sales",#N/A,FALSE,"Sales";"sales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3_5">{"summary",#N/A,FALSE,"Summary";"transaction",#N/A,FALSE,"Transaction";"sales",#N/A,FALSE,"Sales";"sales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4">{"summary",#N/A,FALSE,"Summary";"transaction",#N/A,FALSE,"Transaction";"sales",#N/A,FALSE,"Sales";"sales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4_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4_2">{"summary",#N/A,FALSE,"Summary";"transaction",#N/A,FALSE,"Transaction";"sales",#N/A,FALSE,"Sales";"sales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4_3">{"summary",#N/A,FALSE,"Summary";"transaction",#N/A,FALSE,"Transaction";"sales",#N/A,FALSE,"Sales";"sales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4_4">{"summary",#N/A,FALSE,"Summary";"transaction",#N/A,FALSE,"Transaction";"sales",#N/A,FALSE,"Sales";"sales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4_5">{"summary",#N/A,FALSE,"Summary";"transaction",#N/A,FALSE,"Transaction";"sales",#N/A,FALSE,"Sales";"sales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5">{"summary",#N/A,FALSE,"Summary";"transaction",#N/A,FALSE,"Transaction";"sales",#N/A,FALSE,"Sales";"sales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5_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5_2">{"summary",#N/A,FALSE,"Summary";"transaction",#N/A,FALSE,"Transaction";"sales",#N/A,FALSE,"Sales";"sales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5_3">{"summary",#N/A,FALSE,"Summary";"transaction",#N/A,FALSE,"Transaction";"sales",#N/A,FALSE,"Sales";"sales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5_4">{"summary",#N/A,FALSE,"Summary";"transaction",#N/A,FALSE,"Transaction";"sales",#N/A,FALSE,"Sales";"sales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5_5">{"summary",#N/A,FALSE,"Summary";"transaction",#N/A,FALSE,"Transaction";"sales",#N/A,FALSE,"Sales";"sales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AB">{"summary",#N/A,FALSE,"Summary";"transaction",#N/A,FALSE,"Transaction";"sales",#N/A,FALSE,"Sales";"sales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1_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1_1_1">{"summary",#N/A,FALSE,"Summary";"transaction",#N/A,FALSE,"Transaction";"sales",#N/A,FALSE,"Sales";"sales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1_2">{"summary",#N/A,FALSE,"Summary";"transaction",#N/A,FALSE,"Transaction";"sales",#N/A,FALSE,"Sales";"sales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2">{"summary",#N/A,FALSE,"Summary";"transaction",#N/A,FALSE,"Transaction";"sales",#N/A,FALSE,"Sales";"sales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3">{"summary",#N/A,FALSE,"Summary";"transaction",#N/A,FALSE,"Transaction";"sales",#N/A,FALSE,"Sales";"sales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4">{"summary",#N/A,FALSE,"Summary";"transaction",#N/A,FALSE,"Transaction";"sales",#N/A,FALSE,"Sales";"sales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report._from_DBAB_5">{"summary",#N/A,FALSE,"Summary";"transaction",#N/A,FALSE,"Transaction";"sales",#N/A,FALSE,"Sales";"sales existing",#N/A,FALSE,"Sales";"sales rd1",#N/A,FALSE,"Sales";"sales rd2",#N/A,FALSE,"Sales";"costs",#N/A,FALSE,"Costs";"income statement",#N/A,FALSE,"Financials";"cash flow statement",#N/A,FALSE,"Financials";"balance sheet",#N/A,FALSE,"Financials";"consolidated capitalization",#N/A,FALSE,"Financials";"op co. capitalization",#N/A,FALSE,"Financials";"ebitda",#N/A,FALSE,"EBITDA";"profit imp opps",#N/A,FALSE,"EBITDA";"returns",#N/A,FALSE,"Equity &amp; Sub Valuation"}</definedName>
    <definedName name="wrn.full._.set.">{"qtrs",#N/A,FALSE,"External Mnth-Qtr-Ytd (EBITDA)";"months",#N/A,FALSE,"External Mnth-Qtr-Ytd (EBITDA)";"qtrs",#N/A,FALSE,"External Mnth-Qtr-Ytd (EBIT)";"monthsl",#N/A,FALSE,"External Mnth-Qtr-Ytd (EBIT)";"qtrs",#N/A,FALSE,"Internal Mth-Qtr-Ytd";"months",#N/A,FALSE,"Internal Mth-Qtr-Ytd"}</definedName>
    <definedName name="wrn.Full._.version.">{#N/A,#N/A,TRUE,"Income Statement";#N/A,#N/A,TRUE,"Adjusted Items";#N/A,#N/A,TRUE,"Summary";#N/A,#N/A,TRUE,"Variance Summary";#N/A,#N/A,TRUE,"Quarterly Income Statement";#N/A,#N/A,TRUE,"Gross Margin";#N/A,#N/A,TRUE,"Backlog";#N/A,#N/A,TRUE,"Selling Expense";#N/A,#N/A,TRUE,"Variable Costs";#N/A,#N/A,TRUE,"Fixed Costs";#N/A,#N/A,TRUE,"Fixed Assets";#N/A,#N/A,TRUE,"Debt &amp; Interest";#N/A,#N/A,TRUE,"Financial Actual";#N/A,#N/A,TRUE,"Balance Sheet";#N/A,#N/A,TRUE,"Publication";#N/A,#N/A,TRUE,"Publication Variance";#N/A,#N/A,TRUE,"Financial Budget";#N/A,#N/A,TRUE,"Corp budget";#N/A,#N/A,TRUE,"Instructions"}</definedName>
    <definedName name="wrn.Full._.View.">{"FullView",#N/A,FALSE,"Consltd-For contngcy"}</definedName>
    <definedName name="wrn.Full._.without._.data.">#REF!</definedName>
    <definedName name="wrn.Full._.without._.data._1">#REF!</definedName>
    <definedName name="wrn.Full._.Workbook._.Report.">{"Balance Sheet Summary",#N/A,TRUE,"Balance Sheet";"Cash Flow Summary",#N/A,TRUE,"Cash Flow";"Capital Plan CA Schedule",#N/A,TRUE,"Capital Plan";"Capital Plan Summary",#N/A,TRUE,"Capital Plan"}</definedName>
    <definedName name="wrn.Full._.Year.">{"Full Year",#N/A,FALSE,"Total";"Full Year",#N/A,FALSE,"UKLC";"Full Year",#N/A,FALSE,"UKUS";"Full Year",#N/A,FALSE,"CELC";"Full Year",#N/A,FALSE,"CEUS";"Full Year",#N/A,FALSE,"FranceLC";"Full Year",#N/A,FALSE,"FranceUS";"Full Year",#N/A,FALSE,"IberiaLC";"Full Year",#N/A,FALSE,"IberiaUS";"Full Year",#N/A,FALSE,"CanadaLC";"Full Year",#N/A,FALSE,"CanadaUS";"Full Year",#N/A,FALSE,"AustraliaLC";"Full Year",#N/A,FALSE,"AustraliaUS";"Full Year",#N/A,FALSE,"JapanLC";"Full Year",#N/A,FALSE,"JapanUS"}</definedName>
    <definedName name="wrn.full._1">{"vi1",#N/A,FALSE,"Pagcc";"vi2",#N/A,FALSE,"Pagcc";"vi3",#N/A,FALSE,"Pagcc";"vi4",#N/A,FALSE,"Pagcc";"vi5",#N/A,FALSE,"Pagcc";#N/A,#N/A,FALSE,"Contribution"}</definedName>
    <definedName name="wrn.full._1_1">{"vi1",#N/A,FALSE,"Pagcc";"vi2",#N/A,FALSE,"Pagcc";"vi3",#N/A,FALSE,"Pagcc";"vi4",#N/A,FALSE,"Pagcc";"vi5",#N/A,FALSE,"Pagcc";#N/A,#N/A,FALSE,"Contribution"}</definedName>
    <definedName name="wrn.full._1_2">{"vi1",#N/A,FALSE,"Pagcc";"vi2",#N/A,FALSE,"Pagcc";"vi3",#N/A,FALSE,"Pagcc";"vi4",#N/A,FALSE,"Pagcc";"vi5",#N/A,FALSE,"Pagcc";#N/A,#N/A,FALSE,"Contribution"}</definedName>
    <definedName name="wrn.full._1_3">{"vi1",#N/A,FALSE,"Pagcc";"vi2",#N/A,FALSE,"Pagcc";"vi3",#N/A,FALSE,"Pagcc";"vi4",#N/A,FALSE,"Pagcc";"vi5",#N/A,FALSE,"Pagcc";#N/A,#N/A,FALSE,"Contribution"}</definedName>
    <definedName name="wrn.full._1_4">{"vi1",#N/A,FALSE,"Pagcc";"vi2",#N/A,FALSE,"Pagcc";"vi3",#N/A,FALSE,"Pagcc";"vi4",#N/A,FALSE,"Pagcc";"vi5",#N/A,FALSE,"Pagcc";#N/A,#N/A,FALSE,"Contribution"}</definedName>
    <definedName name="wrn.full._1_5">{"vi1",#N/A,FALSE,"Pagcc";"vi2",#N/A,FALSE,"Pagcc";"vi3",#N/A,FALSE,"Pagcc";"vi4",#N/A,FALSE,"Pagcc";"vi5",#N/A,FALSE,"Pagcc";#N/A,#N/A,FALSE,"Contribution"}</definedName>
    <definedName name="wrn.full._2">{"vi1",#N/A,FALSE,"Pagcc";"vi2",#N/A,FALSE,"Pagcc";"vi3",#N/A,FALSE,"Pagcc";"vi4",#N/A,FALSE,"Pagcc";"vi5",#N/A,FALSE,"Pagcc";#N/A,#N/A,FALSE,"Contribution"}</definedName>
    <definedName name="wrn.full._2_1">{"vi1",#N/A,FALSE,"Pagcc";"vi2",#N/A,FALSE,"Pagcc";"vi3",#N/A,FALSE,"Pagcc";"vi4",#N/A,FALSE,"Pagcc";"vi5",#N/A,FALSE,"Pagcc";#N/A,#N/A,FALSE,"Contribution"}</definedName>
    <definedName name="wrn.full._2_2">{"vi1",#N/A,FALSE,"Pagcc";"vi2",#N/A,FALSE,"Pagcc";"vi3",#N/A,FALSE,"Pagcc";"vi4",#N/A,FALSE,"Pagcc";"vi5",#N/A,FALSE,"Pagcc";#N/A,#N/A,FALSE,"Contribution"}</definedName>
    <definedName name="wrn.full._2_3">{"vi1",#N/A,FALSE,"Pagcc";"vi2",#N/A,FALSE,"Pagcc";"vi3",#N/A,FALSE,"Pagcc";"vi4",#N/A,FALSE,"Pagcc";"vi5",#N/A,FALSE,"Pagcc";#N/A,#N/A,FALSE,"Contribution"}</definedName>
    <definedName name="wrn.full._2_4">{"vi1",#N/A,FALSE,"Pagcc";"vi2",#N/A,FALSE,"Pagcc";"vi3",#N/A,FALSE,"Pagcc";"vi4",#N/A,FALSE,"Pagcc";"vi5",#N/A,FALSE,"Pagcc";#N/A,#N/A,FALSE,"Contribution"}</definedName>
    <definedName name="wrn.full._2_5">{"vi1",#N/A,FALSE,"Pagcc";"vi2",#N/A,FALSE,"Pagcc";"vi3",#N/A,FALSE,"Pagcc";"vi4",#N/A,FALSE,"Pagcc";"vi5",#N/A,FALSE,"Pagcc";#N/A,#N/A,FALSE,"Contribution"}</definedName>
    <definedName name="wrn.full._3">{"vi1",#N/A,FALSE,"Pagcc";"vi2",#N/A,FALSE,"Pagcc";"vi3",#N/A,FALSE,"Pagcc";"vi4",#N/A,FALSE,"Pagcc";"vi5",#N/A,FALSE,"Pagcc";#N/A,#N/A,FALSE,"Contribution"}</definedName>
    <definedName name="wrn.full._3_1">{"vi1",#N/A,FALSE,"Pagcc";"vi2",#N/A,FALSE,"Pagcc";"vi3",#N/A,FALSE,"Pagcc";"vi4",#N/A,FALSE,"Pagcc";"vi5",#N/A,FALSE,"Pagcc";#N/A,#N/A,FALSE,"Contribution"}</definedName>
    <definedName name="wrn.full._3_2">{"vi1",#N/A,FALSE,"Pagcc";"vi2",#N/A,FALSE,"Pagcc";"vi3",#N/A,FALSE,"Pagcc";"vi4",#N/A,FALSE,"Pagcc";"vi5",#N/A,FALSE,"Pagcc";#N/A,#N/A,FALSE,"Contribution"}</definedName>
    <definedName name="wrn.full._3_3">{"vi1",#N/A,FALSE,"Pagcc";"vi2",#N/A,FALSE,"Pagcc";"vi3",#N/A,FALSE,"Pagcc";"vi4",#N/A,FALSE,"Pagcc";"vi5",#N/A,FALSE,"Pagcc";#N/A,#N/A,FALSE,"Contribution"}</definedName>
    <definedName name="wrn.full._3_4">{"vi1",#N/A,FALSE,"Pagcc";"vi2",#N/A,FALSE,"Pagcc";"vi3",#N/A,FALSE,"Pagcc";"vi4",#N/A,FALSE,"Pagcc";"vi5",#N/A,FALSE,"Pagcc";#N/A,#N/A,FALSE,"Contribution"}</definedName>
    <definedName name="wrn.full._3_5">{"vi1",#N/A,FALSE,"Pagcc";"vi2",#N/A,FALSE,"Pagcc";"vi3",#N/A,FALSE,"Pagcc";"vi4",#N/A,FALSE,"Pagcc";"vi5",#N/A,FALSE,"Pagcc";#N/A,#N/A,FALSE,"Contribution"}</definedName>
    <definedName name="wrn.full._4">{"vi1",#N/A,FALSE,"Pagcc";"vi2",#N/A,FALSE,"Pagcc";"vi3",#N/A,FALSE,"Pagcc";"vi4",#N/A,FALSE,"Pagcc";"vi5",#N/A,FALSE,"Pagcc";#N/A,#N/A,FALSE,"Contribution"}</definedName>
    <definedName name="wrn.full._4_1">{"vi1",#N/A,FALSE,"Pagcc";"vi2",#N/A,FALSE,"Pagcc";"vi3",#N/A,FALSE,"Pagcc";"vi4",#N/A,FALSE,"Pagcc";"vi5",#N/A,FALSE,"Pagcc";#N/A,#N/A,FALSE,"Contribution"}</definedName>
    <definedName name="wrn.full._4_2">{"vi1",#N/A,FALSE,"Pagcc";"vi2",#N/A,FALSE,"Pagcc";"vi3",#N/A,FALSE,"Pagcc";"vi4",#N/A,FALSE,"Pagcc";"vi5",#N/A,FALSE,"Pagcc";#N/A,#N/A,FALSE,"Contribution"}</definedName>
    <definedName name="wrn.full._4_3">{"vi1",#N/A,FALSE,"Pagcc";"vi2",#N/A,FALSE,"Pagcc";"vi3",#N/A,FALSE,"Pagcc";"vi4",#N/A,FALSE,"Pagcc";"vi5",#N/A,FALSE,"Pagcc";#N/A,#N/A,FALSE,"Contribution"}</definedName>
    <definedName name="wrn.full._4_4">{"vi1",#N/A,FALSE,"Pagcc";"vi2",#N/A,FALSE,"Pagcc";"vi3",#N/A,FALSE,"Pagcc";"vi4",#N/A,FALSE,"Pagcc";"vi5",#N/A,FALSE,"Pagcc";#N/A,#N/A,FALSE,"Contribution"}</definedName>
    <definedName name="wrn.full._4_5">{"vi1",#N/A,FALSE,"Pagcc";"vi2",#N/A,FALSE,"Pagcc";"vi3",#N/A,FALSE,"Pagcc";"vi4",#N/A,FALSE,"Pagcc";"vi5",#N/A,FALSE,"Pagcc";#N/A,#N/A,FALSE,"Contribution"}</definedName>
    <definedName name="wrn.full._5">{"vi1",#N/A,FALSE,"Pagcc";"vi2",#N/A,FALSE,"Pagcc";"vi3",#N/A,FALSE,"Pagcc";"vi4",#N/A,FALSE,"Pagcc";"vi5",#N/A,FALSE,"Pagcc";#N/A,#N/A,FALSE,"Contribution"}</definedName>
    <definedName name="wrn.full._5_1">{"vi1",#N/A,FALSE,"Pagcc";"vi2",#N/A,FALSE,"Pagcc";"vi3",#N/A,FALSE,"Pagcc";"vi4",#N/A,FALSE,"Pagcc";"vi5",#N/A,FALSE,"Pagcc";#N/A,#N/A,FALSE,"Contribution"}</definedName>
    <definedName name="wrn.full._5_2">{"vi1",#N/A,FALSE,"Pagcc";"vi2",#N/A,FALSE,"Pagcc";"vi3",#N/A,FALSE,"Pagcc";"vi4",#N/A,FALSE,"Pagcc";"vi5",#N/A,FALSE,"Pagcc";#N/A,#N/A,FALSE,"Contribution"}</definedName>
    <definedName name="wrn.full._5_3">{"vi1",#N/A,FALSE,"Pagcc";"vi2",#N/A,FALSE,"Pagcc";"vi3",#N/A,FALSE,"Pagcc";"vi4",#N/A,FALSE,"Pagcc";"vi5",#N/A,FALSE,"Pagcc";#N/A,#N/A,FALSE,"Contribution"}</definedName>
    <definedName name="wrn.full._5_4">{"vi1",#N/A,FALSE,"Pagcc";"vi2",#N/A,FALSE,"Pagcc";"vi3",#N/A,FALSE,"Pagcc";"vi4",#N/A,FALSE,"Pagcc";"vi5",#N/A,FALSE,"Pagcc";#N/A,#N/A,FALSE,"Contribution"}</definedName>
    <definedName name="wrn.full._5_5">{"vi1",#N/A,FALSE,"Pagcc";"vi2",#N/A,FALSE,"Pagcc";"vi3",#N/A,FALSE,"Pagcc";"vi4",#N/A,FALSE,"Pagcc";"vi5",#N/A,FALSE,"Pagcc";#N/A,#N/A,FALSE,"Contribution"}</definedName>
    <definedName name="wrn.full._model1">{"P&amp;L",#N/A,FALSE,"P&amp;LPlan";"Cashflow",#N/A,FALSE,"Cash Flow";"Bal Sht",#N/A,FALSE,"Bal Sht";"Revenue",#N/A,FALSE,"Revenue";"Capital",#N/A,FALSE,"Capital";"Assumptions",#N/A,FALSE,"Assumptions";"G&amp;A",#N/A,FALSE,"G&amp;A";"Sales",#N/A,FALSE,"Sales";"Mktg",#N/A,FALSE,"Mktg";"R&amp;D",#N/A,FALSE,"R&amp;D";"Ttl Svc Cost",#N/A,FALSE,"TotalSvcCost";"Tech Sppt",#N/A,FALSE,"Tech Support";"Consulting",#N/A,FALSE,"Consulting";"Training",#N/A,FALSE,"Training"}</definedName>
    <definedName name="wrn.Full_Analysis_Analyst.">{#N/A,#N/A,TRUE,"DCF Summary (2)";#N/A,#N/A,TRUE,"DCF Summary";#N/A,"Analyst Value Drivers",TRUE,"DCF"}</definedName>
    <definedName name="wrn.Full_Analysis_Base.">{#N/A,#N/A,TRUE,"DCF Summary (2)";#N/A,#N/A,TRUE,"DCF Summary";#N/A,"Base Case Value Drivers",TRUE,"DCF"}</definedName>
    <definedName name="wrn.Full_Analysis_Middle.">{#N/A,#N/A,TRUE,"DCF Summary (2)";#N/A,#N/A,TRUE,"DCF Summary";#N/A,"Middle Case Drivers",TRUE,"DCF"}</definedName>
    <definedName name="wrn.Full_Model.">{"Title",#N/A,TRUE,"Title_page";"a_assump",#N/A,TRUE,"mini merge";"H_targIS_Year",#N/A,TRUE,"Target_Fins";"N_acqIs_year",#N/A,TRUE,"Acq_Fins";"OO_Syn_detail",#N/A,TRUE,"Synergies";"O_synergies",#N/A,TRUE,"Synergies";"S_Comb_98",#N/A,TRUE,"Combined_IS";"T_comb_years",#N/A,TRUE,"Combined_IS";"b_pickup",#N/A,TRUE,"mini merge";"c_sensi",#N/A,TRUE,"mini merge";"d_synergies",#N/A,TRUE,"mini merge";"e_mults",#N/A,TRUE,"mini merge";"f_maxp",#N/A,TRUE,"max price no dilution";"XX_Comb_BS",#N/A,TRUE,"Combined_BS";"L_targcf_all",#N/A,TRUE,"Target_Fins";"P_DCF",#N/A,TRUE,"DCF";"PP_WACC",#N/A,TRUE,"DCF";"A_results",#N/A,TRUE,"relative";"B_summary",#N/A,TRUE,"summary of %";"C_adjusted",#N/A,TRUE,"adjusted";"I_targbs_year",#N/A,TRUE,"Target_Fins";"J_targbs_all",#N/A,TRUE,"Target_Fins";"K_targba_anal_all",#N/A,TRUE,"Target_Fins";"G_targIS_all",#N/A,TRUE,"Target_Fins";"M_acqIS_all",#N/A,TRUE,"Acq_Fins"}</definedName>
    <definedName name="wrn.FullPrintout.">{#N/A,#N/A,TRUE,"ContentsPage";#N/A,#N/A,TRUE,"Inputs";#N/A,#N/A,TRUE,"CashFlow";#N/A,#N/A,TRUE,"Buildout";#N/A,#N/A,TRUE,"Markets";#N/A,#N/A,TRUE,"Revenue";#N/A,#N/A,TRUE,"SubscriberMix";#N/A,#N/A,TRUE,"TrafficSource";#N/A,#N/A,TRUE,"NetworkPlant";#N/A,#N/A,TRUE,"ServerPlant";#N/A,#N/A,TRUE,"NetSetup";#N/A,#N/A,TRUE,"Sales";#N/A,#N/A,TRUE,"InstallAndDisconnects";#N/A,#N/A,TRUE,"ProductAndContent";#N/A,#N/A,TRUE,"NetOperations";#N/A,#N/A,TRUE,"CustomerCareAndBilling";#N/A,#N/A,TRUE,"OnsiteService";#N/A,#N/A,TRUE,"NetFieldMaint";#N/A,#N/A,TRUE,"Corporate G&amp;A";#N/A,#N/A,TRUE,"ServiceOverhead";#N/A,#N/A,TRUE,"HeadcountSummary";#N/A,#N/A,TRUE,"Depreciation"}</definedName>
    <definedName name="WRN.FULLREPORT">#REF!</definedName>
    <definedName name="wrn.FullReport.">#REF!</definedName>
    <definedName name="wrn.FullReport._1">#REF!</definedName>
    <definedName name="WRN.FULLREPORT_1">#REF!</definedName>
    <definedName name="wrn.Fund._.II.">{#N/A,#N/A,TRUE,"Fd II Bullets";#N/A,#N/A,TRUE,"FD II Portfolio Summary";#N/A,#N/A,TRUE,"BV Valuation";#N/A,#N/A,TRUE,"FV Valuation";#N/A,#N/A,TRUE,"Fd II Cap. Position ";#N/A,#N/A,TRUE,"JRI";#N/A,#N/A,TRUE,"Weasler";#N/A,#N/A,TRUE,"Weasler val";#N/A,#N/A,TRUE,"NDS ";#N/A,#N/A,TRUE,"J Chain";#N/A,#N/A,TRUE,"J Chain Val";#N/A,#N/A,TRUE,"Monona";#N/A,#N/A,TRUE,"Monona Val";#N/A,#N/A,TRUE,"Stronghaven";#N/A,#N/A,TRUE,"Connor";#N/A,#N/A,TRUE,"DSI";#N/A,#N/A,TRUE,"DSI Val";#N/A,#N/A,TRUE,"HWC";#N/A,#N/A,TRUE,"Temple";#N/A,#N/A,TRUE,"Temple Val"}</definedName>
    <definedName name="wrn.Fund._.II._.Adv.._.Brd._.June._.2000.">{#N/A,#N/A,TRUE,"FD II Portfolio Summary";#N/A,#N/A,TRUE,"JRI";#N/A,#N/A,TRUE,"NDS";#N/A,#N/A,TRUE,"Weasler";#N/A,#N/A,TRUE,"Stronghaven";#N/A,#N/A,TRUE,"Connor";#N/A,#N/A,TRUE,"Docu";#N/A,#N/A,TRUE,"HWC";#N/A,#N/A,TRUE,"Temple"}</definedName>
    <definedName name="wrn.Fund._.II._.Adv._.Mtg..">{#N/A,#N/A,TRUE,"BV Valuation II";#N/A,#N/A,TRUE,"FV Valuation";#N/A,#N/A,TRUE,"Fd II Cap. Position ";#N/A,#N/A,TRUE,"JRI";#N/A,#N/A,TRUE,"Weasler";#N/A,#N/A,TRUE,"NDS ";#N/A,#N/A,TRUE,"J Chain";#N/A,#N/A,TRUE,"Monona";#N/A,#N/A,TRUE,"Stronghaven";#N/A,#N/A,TRUE,"Connor";#N/A,#N/A,TRUE,"DSI";#N/A,#N/A,TRUE,"HWC";#N/A,#N/A,TRUE,"Temple";#N/A,#N/A,TRUE,"F3 Bullets";#N/A,#N/A,TRUE,"FD II Portfolio Summary";#N/A,#N/A,TRUE,"BV Valuation";#N/A,#N/A,TRUE,"MV Valuation";#N/A,#N/A,TRUE,"Fd III Cap. Position ";#N/A,#N/A,TRUE,"Beacon";#N/A,#N/A,TRUE,"CII";#N/A,#N/A,TRUE,"MCA";#N/A,#N/A,TRUE,"Elm";#N/A,#N/A,TRUE,"Tharco";#N/A,#N/A,TRUE,"Dee H";#N/A,#N/A,TRUE,"Globe";#N/A,#N/A,TRUE,"Hunt Valve";#N/A,#N/A,TRUE,"KBA";#N/A,#N/A,TRUE,"Glassmaster";#N/A,#N/A,TRUE,"May";#N/A,#N/A,TRUE,"CBSA";#N/A,#N/A,TRUE,"ACE"}</definedName>
    <definedName name="wrn.Fund._.II._.Mtg..">{#N/A,#N/A,TRUE,"FD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wrn.Fund._.III.">{#N/A,#N/A,TRUE,"F3 Bullets";#N/A,#N/A,TRUE,"FD III Port Summ";#N/A,#N/A,TRUE,"BV Valuation";#N/A,#N/A,TRUE,"Fd III Cap. Position ";#N/A,#N/A,TRUE,"Beacon";#N/A,#N/A,TRUE,"Beacon (2)";#N/A,#N/A,TRUE,"CII";#N/A,#N/A,TRUE,"CII 2";#N/A,#N/A,TRUE,"MCA";#N/A,#N/A,TRUE,"Elm";#N/A,#N/A,TRUE,"Tharco";#N/A,#N/A,TRUE,"Dee H";#N/A,#N/A,TRUE,"Globe";#N/A,#N/A,TRUE,"Hunt Valve";#N/A,#N/A,TRUE,"KBA";#N/A,#N/A,TRUE,"Glassmaster";#N/A,#N/A,TRUE,"May"}</definedName>
    <definedName name="wrn.Fund._.III._.Adv.._.Brd.._.June._.2000.">{#N/A,#N/A,TRUE,"FD III Port Summ";#N/A,#N/A,TRUE,"Beacon";#N/A,#N/A,TRUE,"CII";#N/A,#N/A,TRUE,"MCA";#N/A,#N/A,TRUE,"Elm";#N/A,#N/A,TRUE,"Tharco";#N/A,#N/A,TRUE,"Dee H";#N/A,#N/A,TRUE,"Globe";#N/A,#N/A,TRUE,"Hunt Valve";#N/A,#N/A,TRUE,"KBA";#N/A,#N/A,TRUE,"Glassmaster";#N/A,#N/A,TRUE,"MLS";#N/A,#N/A,TRUE,"CBSA";#N/A,#N/A,TRUE,"ACE";#N/A,#N/A,TRUE,"United Central";#N/A,#N/A,TRUE,"Jakel";#N/A,#N/A,TRUE,"Lake City "}</definedName>
    <definedName name="wrn.Fund._.III._.Adv._.Mtg..">{#N/A,#N/A,TRUE,"F3 Bullets";#N/A,#N/A,TRUE,"FD III Port Summ";#N/A,#N/A,TRUE,"BV Valuation";#N/A,#N/A,TRUE,"MV Valuation";#N/A,#N/A,TRUE,"Fd III Cap. Position ";#N/A,#N/A,TRUE,"Beacon";#N/A,#N/A,TRUE,"CII";#N/A,#N/A,TRUE,"MCA";#N/A,#N/A,TRUE,"Elm";#N/A,#N/A,TRUE,"Tharco";#N/A,#N/A,TRUE,"Dee H";#N/A,#N/A,TRUE,"Globe";#N/A,#N/A,TRUE,"Hunt Valve";#N/A,#N/A,TRUE,"KBA";#N/A,#N/A,TRUE,"Glassmaster";#N/A,#N/A,TRUE,"May";#N/A,#N/A,TRUE,"ACE"}</definedName>
    <definedName name="wrn.Fund._.IV._.Adv.._.Brd.._.June._.2000.">{#N/A,#N/A,TRUE,"FD IV Portfolio Summary ";#N/A,#N/A,TRUE,"Western";#N/A,#N/A,TRUE,"Kranson";#N/A,#N/A,TRUE,"ARC";#N/A,#N/A,TRUE,"Precise";#N/A,#N/A,TRUE,"WNA"}</definedName>
    <definedName name="wrn.Funding.">#REF!</definedName>
    <definedName name="wrn.Funding._.Analysis.">{"TOC",#N/A,TRUE,"Sheet2";"Scenarios 1,2,3","Scenario 1",TRUE,"KEEP NUTMEG";"Scenarios 1,2,3","Scenario 2",TRUE,"KEEP NUTMEG";"Scenarios 1,2,3","Scenario 3",TRUE,"KEEP NUTMEG";"Scenario 4","SCENARIO 4: SPONSORED SPIN / SELL NUTMEG",TRUE,"KEEP NUTMEG";"Scenario 5","SCENARIO 5: SPIN / MERGE WITH EDWARD",TRUE,"EDWARD SCENARIOS";"Scenario 6","SCENARIO 6: EDWARD AND SELL NUTMEG",TRUE,"EDWARD SCENARIOS";"Scenario 7","SCENARIO 7: SAM ",TRUE,"SAM SCENARIOS";"Scenario 8","Scenario 8",TRUE,"SAM SCENARIOS";"Nutmeg",#N/A,TRUE,"NUTMEG";"Latan America",#N/A,TRUE,"LATAM CASH"}</definedName>
    <definedName name="wrn.FUNDING._.ANALYSIS._.PRINT.">{"0TOC",#N/A,TRUE,"Sheet2";"1 2 3","A Scenario 1",TRUE,"STAND ALONE";"1 2 3","A SCenario 2",TRUE,"STAND ALONE";"1 2 3","A Scenario 3",TRUE,"STAND ALONE";"4","A Scenario 4",TRUE,"STAND ALONE";"5","A Scenario 5",TRUE,"EDWARD SCENARIOS";"6","A Scenario 6",TRUE,"EDWARD SCENARIOS";"7","A Scenario 7",TRUE,"SAM SCENARIOS";"8","A Scenario 8",TRUE,"SAM SCENARIOS";"9 - Nutmeg",#N/A,TRUE,"NUTMEG";"10 - LA",#N/A,TRUE,"LATAM CASH";"11 - Stream nds",#N/A,TRUE,"STREAM - NDS"}</definedName>
    <definedName name="wrn.funds.">{#N/A,#N/A,FALSE,"ws investments";#N/A,#N/A,FALSE,"profit";#N/A,#N/A,FALSE,"cash";#N/A,#N/A,FALSE,"puritan";#N/A,#N/A,FALSE,"magellan";#N/A,#N/A,FALSE,"equity";#N/A,#N/A,FALSE,"bond";#N/A,#N/A,FALSE,"int'l";#N/A,#N/A,FALSE,"loan";#N/A,#N/A,FALSE,"clearing";#N/A,#N/A,FALSE,"distrib"}</definedName>
    <definedName name="wrn.funds2">{#N/A,#N/A,FALSE,"ws investments";#N/A,#N/A,FALSE,"profit";#N/A,#N/A,FALSE,"cash";#N/A,#N/A,FALSE,"puritan";#N/A,#N/A,FALSE,"magellan";#N/A,#N/A,FALSE,"equity";#N/A,#N/A,FALSE,"bond";#N/A,#N/A,FALSE,"int'l";#N/A,#N/A,FALSE,"loan";#N/A,#N/A,FALSE,"clearing";#N/A,#N/A,FALSE,"distrib"}</definedName>
    <definedName name="wrn.Funnel._.Report.">{#N/A,#N/A,FALSE,"funnel";#N/A,#N/A,FALSE,"AE Summary";#N/A,#N/A,FALSE,"Product Summary"}</definedName>
    <definedName name="wrn.Funnels.">{#N/A,#N/A,FALSE,"Closed  April ";#N/A,#N/A,FALSE,"Open  April"}</definedName>
    <definedName name="wrn.FUZ_REP.">{"FUZ_INC_A",#N/A,FALSE,"NOBE";"FUZ_INC_Q",#N/A,FALSE,"NOBE";"FUZ_BAL_A",#N/A,FALSE,"NOBE";"FUZ_CASH_A",#N/A,FALSE,"NOBE";"FUZ_PROD_A",#N/A,FALSE,"NOBE"}</definedName>
    <definedName name="wrn.FVS.2">#REF!</definedName>
    <definedName name="wrn.FY._.2000.">{#N/A,#N/A,TRUE,"Cover00";#N/A,#N/A,TRUE,"Contents";#N/A,#N/A,TRUE,"IS00";#N/A,#N/A,TRUE,"BS00";#N/A,#N/A,TRUE,"CF00";#N/A,#N/A,TRUE,"SE00";#N/A,#N/A,TRUE,"COGS00";#N/A,#N/A,TRUE,"SG&amp;A00";#N/A,#N/A,TRUE,"Interest00";#N/A,#N/A,TRUE,"Stats00";#N/A,#N/A,TRUE,"Covenants00"}</definedName>
    <definedName name="wrn.FY._.2001.">{#N/A,#N/A,TRUE,"Cover01";#N/A,#N/A,TRUE,"Contents";#N/A,#N/A,TRUE,"IS01";#N/A,#N/A,TRUE,"BS01";#N/A,#N/A,TRUE,"CF01";#N/A,#N/A,TRUE,"SE01";#N/A,#N/A,TRUE,"COGS01";#N/A,#N/A,TRUE,"SG&amp;A01";#N/A,#N/A,TRUE,"Interest01";#N/A,#N/A,TRUE,"Stats01";#N/A,#N/A,TRUE,"Covenants01"}</definedName>
    <definedName name="wrn.FY._.2001._.Budget.">{"Annual Income Statement",#N/A,FALSE,"Income Statement";"Annual Operating Expenses",#N/A,FALSE,"Operating Expenses";"Annual Balance Sheet",#N/A,FALSE,"Balance Sheet";"Annual Statement of Cash Flows",#N/A,FALSE,"Statement of Cash Flows";"Monthly Capital Expenditures",#N/A,FALSE,"Cap Exp";"Monthly Customer GS",#N/A,FALSE,"Customer GS";"Monthly Product Line GS",#N/A,FALSE,"Product Line GS";"Monthly Headcount",#N/A,FALSE,"Headcount";"Monthly Financial Performance Measures",#N/A,FALSE,"Financial Perf Measures";"MonthlyPL",#N/A,FALSE,"Income Statement";"Monthly Operating Expenses",#N/A,FALSE,"Operating Expenses";"Monthly Balance Sheet",#N/A,FALSE,"Balance Sheet";"Monthly Cash Flows",#N/A,FALSE,"Statement of Cash Flows"}</definedName>
    <definedName name="wrn.FY._.2002.">{#N/A,#N/A,TRUE,"Cover02";"Fiscal Year 2002",#N/A,TRUE,"IS";"Fiscal Year 2002",#N/A,TRUE,"BS";"Fiscal Year 2002",#N/A,TRUE,"CF";"Fiscal Year 2002",#N/A,TRUE,"SE";"Fiscal Year 2002",#N/A,TRUE,"COGS";"Fiscal Year 2002",#N/A,TRUE,"SG&amp;A";"Fiscal Year 2002",#N/A,TRUE,"Interest";"Fiscal Year 2002",#N/A,TRUE,"Stats";"Fiscal Year 2002",#N/A,TRUE,"Fixed-Variable";"Fiscal Year 2002",#N/A,TRUE,"Lumber Inv"}</definedName>
    <definedName name="wrn.FY._.2002._.Ex._.Harrison.">{"FY 2002 Ex Harrison",#N/A,TRUE,"Cover02";"FY 2002 Ex Harrison",#N/A,TRUE,"IS";"FY 2002 Ex Harrison",#N/A,TRUE,"BS";"FY 2002 Ex Harrison",#N/A,TRUE,"CF";"FY 2002 Ex Harrison",#N/A,TRUE,"SE";"FY 2002 Ex Harrison",#N/A,TRUE,"COGS";"FY 2002 Ex Harrison",#N/A,TRUE,"SG&amp;A";"FY 2002 Ex Harrison",#N/A,TRUE,"Interest";"FY 2002 Ex Harrison",#N/A,TRUE,"Stats";"FY 2002 Ex Harrison",#N/A,TRUE,"Fixed-Variable";"FY 2002 Ex Harrison",#N/A,TRUE,"Lumber Inv"}</definedName>
    <definedName name="wrn.FY00._.Summary.">{"FY00",#N/A,FALSE,"Sheet1"}</definedName>
    <definedName name="wrn.FY01._.Target.">{"FY01 TARGET",#N/A,FALSE,"Sheet1"}</definedName>
    <definedName name="wrn.FY01_Fin_Stmts.">{"FY01_Assets",#N/A,FALSE,"Fin Stmt Budget";"FY01_Liabilities",#N/A,FALSE,"Fin Stmt Budget";"FY01_Inc_Stmt",#N/A,FALSE,"Fin Stmt Budget";"FY01_SOCF",#N/A,FALSE,"Fin Stmt Budget"}</definedName>
    <definedName name="wrn.FY02_Fin_Stmts.">{"FY02_Assets",#N/A,FALSE,"Fin Stmt Budget";"FY02_Liabilities",#N/A,FALSE,"Fin Stmt Budget";"FY02_Inc_Stmt",#N/A,FALSE,"Fin Stmt Budget";"FY02_SOCF",#N/A,FALSE,"Fin Stmt Budget"}</definedName>
    <definedName name="wrn.FY03_Fin_Stmts.">{"FY03_Assets",#N/A,FALSE,"Fin Stmt Budget";"FY03_Liabilities",#N/A,FALSE,"Fin Stmt Budget";"FY03_Inc_Stmt",#N/A,FALSE,"Fin Stmt Budget";"FY03_SOCF",#N/A,FALSE,"Fin Stmt Budget"}</definedName>
    <definedName name="wrn.FY04_Fin._.Stmts.">{"FY04_Assets",#N/A,FALSE,"Fin Stmt Budget";"FY04_Liabilities",#N/A,FALSE,"Fin Stmt Budget";"FY04_Inc_Stmt",#N/A,FALSE,"Fin Stmt Budget";"FY04_SOCF",#N/A,FALSE,"Fin Stmt Budget"}</definedName>
    <definedName name="wrn.FY06">{"FY04_Assets",#N/A,FALSE,"Fin Stmt Budget";"FY04_Liabilities",#N/A,FALSE,"Fin Stmt Budget";"FY04_Inc_Stmt",#N/A,FALSE,"Fin Stmt Budget";"FY04_SOCF",#N/A,FALSE,"Fin Stmt Budget"}</definedName>
    <definedName name="wrn.FY07">{"FY01_Assets",#N/A,FALSE,"Fin Stmt Budget";"FY01_Liabilities",#N/A,FALSE,"Fin Stmt Budget";"FY01_Inc_Stmt",#N/A,FALSE,"Fin Stmt Budget";"FY01_SOCF",#N/A,FALSE,"Fin Stmt Budget"}</definedName>
    <definedName name="wrn.FY07_fin">{"FY04_Assets",#N/A,FALSE,"Fin Stmt Budget";"FY04_Liabilities",#N/A,FALSE,"Fin Stmt Budget";"FY04_Inc_Stmt",#N/A,FALSE,"Fin Stmt Budget";"FY04_SOCF",#N/A,FALSE,"Fin Stmt Budget"}</definedName>
    <definedName name="wrn.FY96sbp99">#REF!</definedName>
    <definedName name="wrn.FY97QTR.">{"WCD",#N/A,FALSE,"WCD Qtr ";"GPS",#N/A,FALSE,"GPS Qtr";"OTHER",#N/A,FALSE,"OTHER";"DCT",#N/A,FALSE,"DCT Qtr ";"GSM",#N/A,FALSE,"GSM Qtr ";"PHS",#N/A,FALSE,"PHS  Qtr";"COMPONENTS",#N/A,FALSE,"Comp Qtr  "}</definedName>
    <definedName name="wrn.FY97SBP.">{#N/A,#N/A,FALSE,"FY97";#N/A,#N/A,FALSE,"FY98";#N/A,#N/A,FALSE,"FY99";#N/A,#N/A,FALSE,"FY00";#N/A,#N/A,FALSE,"FY01"}</definedName>
    <definedName name="wrn.FY97SBP.1">{#N/A,#N/A,FALSE,"FY97";#N/A,#N/A,FALSE,"FY98";#N/A,#N/A,FALSE,"FY99";#N/A,#N/A,FALSE,"FY00";#N/A,#N/A,FALSE,"FY01"}</definedName>
    <definedName name="wrn.FY97SBP2">#REF!</definedName>
    <definedName name="wrn.GA._.Financial._.Statements.">#REF!</definedName>
    <definedName name="wrn.GA._.Financial._.Statements._1">#REF!</definedName>
    <definedName name="wrn.GA_All.">{"291_Exp",#N/A,FALSE,"291";"291_Comp",#N/A,FALSE,"291";"293_Exp",#N/A,FALSE,"293";"293_Comp",#N/A,FALSE,"293"}</definedName>
    <definedName name="wrn.GA_Comp.">{"291_Comp",#N/A,FALSE,"291";"293_Comp",#N/A,FALSE,"293"}</definedName>
    <definedName name="wrn.GA_Exp.">{"291_Exp",#N/A,FALSE,"291";"293_Exp",#N/A,FALSE,"293"}</definedName>
    <definedName name="wrn.GAAM._.Consolidated._.Financials.">#REF!</definedName>
    <definedName name="wrn.GAAM._.Consolidated._.Financials._1">#REF!</definedName>
    <definedName name="wrn.GAAM._.Reports.">#REF!</definedName>
    <definedName name="wrn.GAAM._.Reports._1">#REF!</definedName>
    <definedName name="wrn.gary">{#N/A,#N/A,TRUE,"Tar-Ass";#N/A,#N/A,TRUE,"Tar-Ass LBO";#N/A,#N/A,TRUE,"LBO Ret";#N/A,#N/A,TRUE,"Tar-BS LBO";#N/A,#N/A,TRUE,"Tar-IS LBO";#N/A,#N/A,TRUE,"Tar-CF LBO";#N/A,#N/A,TRUE,"Tar-Debt LBO";#N/A,#N/A,TRUE,"Tar-Int LBO";#N/A,#N/A,TRUE,"Tar-Taxes LBO";#N/A,#N/A,TRUE,"Tar-Val LBO"}</definedName>
    <definedName name="wrn.GASPACK.">#REF!</definedName>
    <definedName name="wrn.GASPACK._1">#REF!</definedName>
    <definedName name="wrn.gastos.">{#N/A,#N/A,FALSE,"PERSONAL";#N/A,#N/A,FALSE,"explotación";#N/A,#N/A,FALSE,"generales"}</definedName>
    <definedName name="wrn.GB._.99.">{#N/A,#N/A,FALSE,"Umsatz 99";#N/A,#N/A,FALSE,"ER 99 "}</definedName>
    <definedName name="wrn.GB._.CH.">{#N/A,#N/A,FALSE,"Umsatz CH";#N/A,#N/A,FALSE,"ER CH";#N/A,#N/A,FALSE,"EA CH (2) ";#N/A,#N/A,FALSE,"EA CH";#N/A,#N/A,FALSE,"EA CH (3) ";#N/A,#N/A,FALSE,"EA CH (4)";#N/A,#N/A,FALSE,"KA CH";#N/A,#N/A,FALSE,"KA CH  (2)";#N/A,#N/A,FALSE,"KA CH  (3)";#N/A,#N/A,FALSE,"KA CH (4)"}</definedName>
    <definedName name="wrn.GB._.EO.">{#N/A,#N/A,FALSE,"Umsatz EO BP";#N/A,#N/A,FALSE,"Umsatz EO OP";#N/A,#N/A,FALSE,"ER EO BP";#N/A,#N/A,FALSE,"ER EO OP";#N/A,#N/A,FALSE,"EA EO (2)";#N/A,#N/A,FALSE,"EA EO";#N/A,#N/A,FALSE,"EA EO (3)";#N/A,#N/A,FALSE,"EA EO (4)";#N/A,#N/A,FALSE,"KA EO  (2)";#N/A,#N/A,FALSE,"KA EO";#N/A,#N/A,FALSE,"KA EO  (3)";#N/A,#N/A,FALSE,"KA EO (4)"}</definedName>
    <definedName name="wrn.GB._.HM.">{#N/A,#N/A,FALSE,"Umsatz HM";#N/A,#N/A,FALSE,"ER HM";#N/A,#N/A,FALSE,"EA HM  (2)";#N/A,#N/A,FALSE,"EA HM ";#N/A,#N/A,FALSE,"EA HM  (4)";#N/A,#N/A,FALSE,"EA HM  (3)";#N/A,#N/A,FALSE,"KA HM  (2)";#N/A,#N/A,FALSE,"KA HM";#N/A,#N/A,FALSE,"KA HM  (3)";#N/A,#N/A,FALSE,"KA HM (4)"}</definedName>
    <definedName name="wrn.GB._.OK.">{#N/A,#N/A,FALSE,"Umsatz OK";#N/A,#N/A,FALSE,"ER OK ";#N/A,#N/A,FALSE,"EA OK (2)";#N/A,#N/A,FALSE,"EA OK";#N/A,#N/A,FALSE,"EA OK (3)";#N/A,#N/A,FALSE,"EA OK (4)";#N/A,#N/A,FALSE,"KA OK  (2)";#N/A,#N/A,FALSE,"KA OK";#N/A,#N/A,FALSE,"KA OK  (3)";#N/A,#N/A,FALSE,"KA OK (4)"}</definedName>
    <definedName name="wrn.gb._hm.">{#N/A,#N/A,FALSE,"Umsatz CH";#N/A,#N/A,FALSE,"ER CH";#N/A,#N/A,FALSE,"EA CH (2) ";#N/A,#N/A,FALSE,"EA CH";#N/A,#N/A,FALSE,"EA CH (3) ";#N/A,#N/A,FALSE,"EA CH (4)";#N/A,#N/A,FALSE,"KA CH";#N/A,#N/A,FALSE,"KA CH  (2)";#N/A,#N/A,FALSE,"KA CH  (3)";#N/A,#N/A,FALSE,"KA CH (4)"}</definedName>
    <definedName name="wrn.gb_lll">{#N/A,#N/A,FALSE,"Umsatz CH";#N/A,#N/A,FALSE,"ER CH";#N/A,#N/A,FALSE,"EA CH (2) ";#N/A,#N/A,FALSE,"EA CH";#N/A,#N/A,FALSE,"EA CH (3) ";#N/A,#N/A,FALSE,"EA CH (4)";#N/A,#N/A,FALSE,"KA CH";#N/A,#N/A,FALSE,"KA CH  (2)";#N/A,#N/A,FALSE,"KA CH  (3)";#N/A,#N/A,FALSE,"KA CH (4)"}</definedName>
    <definedName name="wrn.GCIall.">{"gcicash",#N/A,FALSE,"GCIINC";"gciinc",#N/A,FALSE,"GCIINC";"gciexclusa",#N/A,FALSE,"GCIINC";"usatdy",#N/A,FALSE,"GCIINC"}</definedName>
    <definedName name="wrn.GD._.Statements.">{#N/A,#N/A,FALSE,"ACT YTD AIES";#N/A,#N/A,FALSE,"MANAGEMENT I.S. AIES";#N/A,#N/A,FALSE,"4100-400 AIES";#N/A,#N/A,FALSE,"NEW BUSINESS CPP AIES";#N/A,#N/A,FALSE,"NEW BUSINESS RFP AIES";#N/A,#N/A,FALSE,"CPP YTD AIES";#N/A,#N/A,FALSE,"CPP VAR YTD AIES";#N/A,#N/A,FALSE,"RFP YTD AIES";#N/A,#N/A,FALSE,"RFP VAR YTD AIES";#N/A,#N/A,FALSE,"ACT MTH AIES";#N/A,#N/A,FALSE,"CPP mth AIES";#N/A,#N/A,FALSE,"CPP VAR MTH AIES";#N/A,#N/A,FALSE,"RFP mth  AIES";#N/A,#N/A,FALSE,"RFP VAR MTH AIES";#N/A,#N/A,FALSE,"AERO SECT SUM CPP AIES";#N/A,#N/A,FALSE,"AERO SECT SUM RFP AIES";#N/A,#N/A,FALSE,"AERO MNGMNT CPP AIES";#N/A,#N/A,FALSE,"AERO MNGMNT RFP AIES";#N/A,#N/A,FALSE,"East CPP AIES";#N/A,#N/A,FALSE,"East RFP AIES";#N/A,#N/A,FALSE,"EastM CPP AIES";#N/A,#N/A,FALSE,"EastM RFP AIES";#N/A,#N/A,FALSE,"EastT CPP AIES";#N/A,#N/A,FALSE,"EastT RFP AIES";#N/A,#N/A,FALSE,"FARG CPP AIES";#N/A,#N/A,FALSE,"FARG RFP AIES";#N/A,#N/A,FALSE,"FLIGHTDESIGN CPP AIES";#N/A,#N/A,FALSE,"FLIGHTDESIGN RFP AIES";#N/A,#N/A,FALSE,"LENS CPP AIES";#N/A,#N/A,FALSE,"LENS RFP AIES";#N/A,#N/A,FALSE,"TWT CPP AIES";#N/A,#N/A,FALSE,"TWT RFP AIES";#N/A,#N/A,FALSE,"West CPP AIES";#N/A,#N/A,FALSE,"West RFP AIES";#N/A,#N/A,FALSE,"INFO SECT SUM CPP AIES";#N/A,#N/A,FALSE,"INFO SECT SUM RFP AIES";#N/A,#N/A,FALSE,"INFO SECT SUM CPP wo GSA AIES";#N/A,#N/A,FALSE,"INFO SECT SUM RFP wo GSA AIES";#N/A,#N/A,FALSE,"INFO MNGMNT CPP AIES";#N/A,#N/A,FALSE,"INFO MNGMNT RFP AIES";#N/A,#N/A,FALSE,"ADV PRGMS CPP AIES";#N/A,#N/A,FALSE,"ADV PRGMS RFP AIES";#N/A,#N/A,FALSE,"COMM ENG CPP AIES";#N/A,#N/A,FALSE,"COMM ENG RFP AIES";#N/A,#N/A,FALSE,"DYT OPS CPP AIES";#N/A,#N/A,FALSE,"DYT OPS RFP AIES";#N/A,#N/A,FALSE,"GSA CPP AIES";#N/A,#N/A,FALSE,"GSA RFP AIES";#N/A,#N/A,FALSE,"HUM SYS CPP AIES";#N/A,#N/A,FALSE,"HUM SYS RFP AIES";#N/A,#N/A,FALSE,"ISY CPP AIES";#N/A,#N/A,FALSE,"ISY RFP AIES";#N/A,#N/A,FALSE,"SEN CPP AIES";#N/A,#N/A,FALSE,"SEN RFP AIES";#N/A,#N/A,FALSE,"SYS ENG CPP AIES";#N/A,#N/A,FALSE,"SYS ENG RFP AIES";#N/A,#N/A,FALSE,"SYS INT CPP AIES";#N/A,#N/A,FALSE,"SYS INT RFP AIES";#N/A,#N/A,FALSE,"WEA SYS CPP AIES";#N/A,#N/A,FALSE,"WEA SYS RFP AIES";#N/A,#N/A,FALSE,"TR SECT SUM CPP AIES";#N/A,#N/A,FALSE,"TR SECT SUM RFP AIES";#N/A,#N/A,FALSE,"TRANS MNGMNT CPP AIES";#N/A,#N/A,FALSE,"TRANS MNGMNT RFP AIES";#N/A,#N/A,FALSE,"ATC CPP AIES";#N/A,#N/A,FALSE,"ATC RFP AIES";#N/A,#N/A,FALSE,"CDRC CPP AIES";#N/A,#N/A,FALSE,"CDRC RFP AIES";#N/A,#N/A,FALSE,"ITS CPP AIES";#N/A,#N/A,FALSE,"ITS RFP AIES";#N/A,#N/A,FALSE," LG CPP AIES";#N/A,#N/A,FALSE," LG RFP AIES";#N/A,#N/A,FALSE,"TSC CPP AIES";#N/A,#N/A,FALSE,"TSC RFP AIES"}</definedName>
    <definedName name="wrn.GEER_report.">{#N/A,#N/A,FALSE,"Table_Ass.";#N/A,#N/A,FALSE,"# of cust";#N/A,#N/A,FALSE,"Res_Report";#N/A,#N/A,FALSE,"Income Statement";"Qtr Cust",#N/A,FALSE,"Qtrly Proj"}</definedName>
    <definedName name="wrn.General._.OTC.">{#N/A,#N/A,FALSE,"Title Page (3)";#N/A,#N/A,FALSE,"YTD - OTC";#N/A,#N/A,FALSE,"MTH - OTC"}</definedName>
    <definedName name="wrn.General._.OTC._1">#REF!</definedName>
    <definedName name="wrn.General._.OTC._2">{#N/A,#N/A,FALSE,"Title Page (3)";#N/A,#N/A,FALSE,"YTD - OTC";#N/A,#N/A,FALSE,"MTH - OTC"}</definedName>
    <definedName name="wrn.General._.OTC._3">{#N/A,#N/A,FALSE,"Title Page (3)";#N/A,#N/A,FALSE,"YTD - OTC";#N/A,#N/A,FALSE,"MTH - OTC"}</definedName>
    <definedName name="wrn.General._.OTC._4">{#N/A,#N/A,FALSE,"Title Page (3)";#N/A,#N/A,FALSE,"YTD - OTC";#N/A,#N/A,FALSE,"MTH - OTC"}</definedName>
    <definedName name="wrn.General._.Pharm.">{#N/A,#N/A,FALSE,"Title Page (2)";#N/A,#N/A,FALSE,"YTD - Pharm";#N/A,#N/A,FALSE,"MTH - Pharm"}</definedName>
    <definedName name="wrn.General._.Pharm._1">#REF!</definedName>
    <definedName name="wrn.General._.Pharm._2">{#N/A,#N/A,FALSE,"Title Page (2)";#N/A,#N/A,FALSE,"YTD - Pharm";#N/A,#N/A,FALSE,"MTH - Pharm"}</definedName>
    <definedName name="wrn.General._.Pharm._3">{#N/A,#N/A,FALSE,"Title Page (2)";#N/A,#N/A,FALSE,"YTD - Pharm";#N/A,#N/A,FALSE,"MTH - Pharm"}</definedName>
    <definedName name="wrn.General._.Pharm._4">{#N/A,#N/A,FALSE,"Title Page (2)";#N/A,#N/A,FALSE,"YTD - Pharm";#N/A,#N/A,FALSE,"MTH - Pharm"}</definedName>
    <definedName name="wrn.General._.Total.">{#N/A,#N/A,FALSE,"Title Page (4)";#N/A,#N/A,FALSE,"YTD - Total";#N/A,#N/A,FALSE,"MTH - Total"}</definedName>
    <definedName name="wrn.General._.Total._1">#REF!</definedName>
    <definedName name="wrn.General._.Total._2">{#N/A,#N/A,FALSE,"Title Page (4)";#N/A,#N/A,FALSE,"YTD - Total";#N/A,#N/A,FALSE,"MTH - Total"}</definedName>
    <definedName name="wrn.General._.Total._3">{#N/A,#N/A,FALSE,"Title Page (4)";#N/A,#N/A,FALSE,"YTD - Total";#N/A,#N/A,FALSE,"MTH - Total"}</definedName>
    <definedName name="wrn.General._.Total._4">{#N/A,#N/A,FALSE,"Title Page (4)";#N/A,#N/A,FALSE,"YTD - Total";#N/A,#N/A,FALSE,"MTH - Total"}</definedName>
    <definedName name="wrn.Geographic._.Trends.">{"Geographic P1",#N/A,FALSE,"Division &amp; Geog"}</definedName>
    <definedName name="wrn.Geographic._.Trends.2">{"Geographic P1",#N/A,FALSE,"Division &amp; Geog"}</definedName>
    <definedName name="wrn.george.">{#N/A,#N/A,FALSE,"ASSUMP";#N/A,#N/A,FALSE,"SUM-TOTAL";#N/A,#N/A,FALSE,"REV &amp; COST-TOT";#N/A,#N/A,FALSE,"SUM-SS";#N/A,#N/A,FALSE,"REV &amp; COST-SS";#N/A,#N/A,FALSE,"DEMAND-SS";#N/A,#N/A,FALSE,"SUM-H";#N/A,#N/A,FALSE,"REV &amp; COST-H";#N/A,#N/A,FALSE,"DEMAND-H";#N/A,#N/A,FALSE,"CAPITAL";#N/A,#N/A,FALSE,"inside_wire";#N/A,#N/A,FALSE,"svcprov"}</definedName>
    <definedName name="wrn.george1">{#N/A,#N/A,FALSE,"ASSUMP";#N/A,#N/A,FALSE,"SUM-TOTAL";#N/A,#N/A,FALSE,"REV &amp; COST-TOT";#N/A,#N/A,FALSE,"SUM-SS";#N/A,#N/A,FALSE,"REV &amp; COST-SS";#N/A,#N/A,FALSE,"DEMAND-SS";#N/A,#N/A,FALSE,"SUM-H";#N/A,#N/A,FALSE,"REV &amp; COST-H";#N/A,#N/A,FALSE,"DEMAND-H";#N/A,#N/A,FALSE,"CAPITAL";#N/A,#N/A,FALSE,"inside_wire";#N/A,#N/A,FALSE,"svcprov"}</definedName>
    <definedName name="wrn.Geral.">{#N/A,#N/A,FALSE,"Relatórios";"Vendas e Custos",#N/A,FALSE,"Vendas e Custos";"Premissas",#N/A,FALSE,"Premissas";"Projeções",#N/A,FALSE,"Projeções";"Dolar",#N/A,FALSE,"Dolar";"Original",#N/A,FALSE,"Original e UFIR"}</definedName>
    <definedName name="wrn.GERENCIA.">{#N/A,#N/A,TRUE,"INGENIERIA";#N/A,#N/A,TRUE,"COMPRAS";#N/A,#N/A,TRUE,"DIRECCION";#N/A,#N/A,TRUE,"RESUMEN"}</definedName>
    <definedName name="wrn.GF._.Tweak.">{#N/A,#N/A,FALSE,"Tweak cover";#N/A,#N/A,FALSE,"Tweak-non tech";#N/A,#N/A,FALSE,"Tweak-Op earn";#N/A,#N/A,FALSE,"Tweak- Bal sheet";#N/A,#N/A,FALSE,"Tweak-Terr LTB";#N/A,#N/A,FALSE,"Tweak-Terr GB";#N/A,#N/A,FALSE,"Tweak-Tax &amp; EPS"}</definedName>
    <definedName name="wrn.GGR._.Network._.Exhibit.">{"Network Summary",#N/A,TRUE,"Summary";"Piping Summary",#N/A,TRUE," Piping";"Meters Summary",#N/A,TRUE,"Meters &amp; Connections";"Connections Summary",#N/A,TRUE,"Meters &amp; Connections";"Stations Summary",#N/A,TRUE,"Stations Pivot"}</definedName>
    <definedName name="wrn.GGR._.Network._.Exhibit._1">#REF!</definedName>
    <definedName name="wrn.GGR._.Network._.Exhibit.a">{"Network Summary",#N/A,TRUE,"Summary";"Piping Summary",#N/A,TRUE," Piping";"Meters Summary",#N/A,TRUE,"Meters &amp; Connections";"Connections Summary",#N/A,TRUE,"Meters &amp; Connections";"Stations Summary",#N/A,TRUE,"Stations Pivot"}</definedName>
    <definedName name="wrn.GIS.">#REF!</definedName>
    <definedName name="wrn.GL._.Binder.">{#N/A,#N/A,TRUE,"1310 AR";#N/A,#N/A,TRUE,"1313 Other AR";#N/A,#N/A,TRUE,"1315 Due from SH";#N/A,#N/A,TRUE,"1320 DUE FRM EEs";#N/A,#N/A,TRUE,"1400 EE Advances";#N/A,#N/A,TRUE,"1510 Ppd Exp";#N/A,#N/A,TRUE,"1590 Equip Deposits";#N/A,#N/A,TRUE,"1595 Ppd Int";#N/A,#N/A,TRUE,"1615";#N/A,#N/A,TRUE,"1700";#N/A,#N/A,TRUE,"1705";#N/A,#N/A,TRUE,"1710";#N/A,#N/A,TRUE,"1730";#N/A,#N/A,TRUE,"1760";#N/A,#N/A,TRUE,"1770";#N/A,#N/A,TRUE,"1780-1782";#N/A,#N/A,TRUE,"1790";#N/A,#N/A,TRUE,"1795";#N/A,#N/A,TRUE,"1800-1872 ";#N/A,#N/A,TRUE,"1910";#N/A,#N/A,TRUE,"1910 Amort";#N/A,#N/A,TRUE,"1930";#N/A,#N/A,TRUE,"1935";#N/A,#N/A,TRUE,"1970";#N/A,#N/A,TRUE,"2190";#N/A,#N/A,TRUE,"2195";#N/A,#N/A,TRUE,"2220";#N/A,#N/A,TRUE,"2200";#N/A,#N/A,TRUE,"2290";#N/A,#N/A,TRUE,"2500";#N/A,#N/A,TRUE,"2510-2540"}</definedName>
    <definedName name="wrn.Glamis.">{#N/A,#N/A,FALSE,"NAV";#N/A,#N/A,FALSE,"Baltic Sum";#N/A,#N/A,FALSE,"Baltic";#N/A,#N/A,FALSE,"Baltic Assump";#N/A,#N/A,FALSE,"Imperial Sum";#N/A,#N/A,FALSE,"Imperial";#N/A,#N/A,FALSE,"Imperial Assump";#N/A,#N/A,FALSE,"Picacho Sum";#N/A,#N/A,FALSE,"Picacho";#N/A,#N/A,FALSE,"Picacho Assump";#N/A,#N/A,FALSE,"Yellow Sum";#N/A,#N/A,FALSE,"Yellow";#N/A,#N/A,FALSE,"Yellow Assump";#N/A,#N/A,FALSE,"Cieneguita";#N/A,#N/A,FALSE,"La Jojoba"}</definedName>
    <definedName name="wrn.GLEESON.">{"FRONT (GLEESON)",#N/A,TRUE,"GLEESON";"PROFIT AND LOSS (GLEESON)",#N/A,TRUE,"GLEESON";"CASHFLOW (GLEESON)",#N/A,TRUE,"GLEESON";"BREAKDOWN (GLEESON)",#N/A,TRUE,"GLEESON"}</definedName>
    <definedName name="wrn.Global._.CompCo.">#REF!</definedName>
    <definedName name="wrn.Global._.Sourcing._.Reports.">{#N/A,#N/A,FALSE,"GS_SCH_A";#N/A,#N/A,FALSE,"GS_SCH_B";#N/A,#N/A,FALSE,"GS_SCH_C"}</definedName>
    <definedName name="wrn.GLP._.Corp.">{#N/A,#N/A,FALSE,"GLP Overview";#N/A,#N/A,FALSE,"GLP Org HC";#N/A,#N/A,FALSE,"GLP Org Sum";#N/A,#N/A,FALSE,"GLP Element";#N/A,#N/A,FALSE,"NW Ops Sum";#N/A,#N/A,FALSE,"Operations Sum";#N/A,#N/A,FALSE,"Space Sum";#N/A,#N/A,FALSE,"VP Ops";#N/A,#N/A,FALSE,"Const Mgmt";#N/A,#N/A,FALSE,"GCC Ops";#N/A,#N/A,FALSE,"Ground- Deploy &amp; Site Supt";#N/A,#N/A,FALSE,"Engg Sum";#N/A,#N/A,FALSE,"Engg";#N/A,#N/A,FALSE,"GCS SW Dev";#N/A,#N/A,FALSE,"IS";#N/A,#N/A,FALSE,"Sales &amp; Mktg";#N/A,#N/A,FALSE,"Bill &amp; CC";#N/A,#N/A,FALSE,"G&amp;A Sum";#N/A,#N/A,FALSE,"President";#N/A,#N/A,FALSE,"Bus Dev";#N/A,#N/A,FALSE,"Finance";#N/A,#N/A,FALSE,"HR";#N/A,#N/A,FALSE,"Legal";#N/A,#N/A,FALSE,"Other"}</definedName>
    <definedName name="wrn.GM._.Financial._.Statements.">#REF!</definedName>
    <definedName name="wrn.GM._.Financial._.Statements._1">#REF!</definedName>
    <definedName name="wrn.Goals._.Actions.">{"Triangle",#N/A,FALSE,"GOALS &amp; ACTIONS"}</definedName>
    <definedName name="wrn.GRAFICOS.">{#N/A,#N/A,FALSE,"CAPEX";#N/A,#N/A,FALSE,"NETSALES";#N/A,#N/A,FALSE,"GMSTPP";#N/A,#N/A,FALSE,"GMTOTAL";#N/A,#N/A,FALSE,"FERTIL";#N/A,#N/A,FALSE,"STPP";#N/A,#N/A,FALSE,"CBLACK";#N/A,#N/A,FALSE,"OPERTINCOME"}</definedName>
    <definedName name="wrn.GRAHAM.">{"FRONT",#N/A,FALSE,"GRAHAM";"P_AND_L",#N/A,FALSE,"GRAHAM";"CASH_AND_VAL",#N/A,FALSE,"GRAHAM";"HISTORIC_PERFORMANCE",#N/A,FALSE,"GRAHAM"}</definedName>
    <definedName name="wrn.graph.">{"graph",#N/A,FALSE,"RIGCOUNT";"graph",#N/A,FALSE,"ON_OFFSHORE";"graph",#N/A,FALSE,"crewcnt";"graph",#N/A,FALSE,"OILvGAS";"graph",#N/A,FALSE,"OFF_RIGCOUNT";"graph",#N/A,FALSE,"indep perf";"graph",#N/A,FALSE,"oil serv perf"}</definedName>
    <definedName name="wrn.Graph._.edition.">#REF!</definedName>
    <definedName name="wrn.Graph._.SBU._.by._.Year._.1997_2000.">{"Graph SBU by Year 1997_2000",#N/A,FALSE,"Strategic Business Lines"}</definedName>
    <definedName name="wrn.Graph._.SBU._.Contribution._.1997_2000.">{"Graph_SBU_Contirbution 1991_2000",#N/A,FALSE,"Strategic Business Lines"}</definedName>
    <definedName name="wrn.GRAPHS.">{#N/A,#N/A,FALSE,"ACQ_GRAPHS";#N/A,#N/A,FALSE,"T_1 GRAPHS";#N/A,#N/A,FALSE,"T_2 GRAPHS";#N/A,#N/A,FALSE,"COMB_GRAPHS"}</definedName>
    <definedName name="wrn.GRAPHS._1">#REF!</definedName>
    <definedName name="wrn.Graphs._1_1">{"Frequency Graph",#N/A,FALSE,"Trend";"Loss Cost Graph",#N/A,FALSE,"Trend";"Severity Trend Graph",#N/A,FALSE,"Trend"}</definedName>
    <definedName name="wrn.Graphs._1_2">{"Frequency Graph",#N/A,FALSE,"Trend";"Loss Cost Graph",#N/A,FALSE,"Trend";"Severity Trend Graph",#N/A,FALSE,"Trend"}</definedName>
    <definedName name="wrn.Graphs._1_3">{"Frequency Graph",#N/A,FALSE,"Trend";"Loss Cost Graph",#N/A,FALSE,"Trend";"Severity Trend Graph",#N/A,FALSE,"Trend"}</definedName>
    <definedName name="wrn.Graphs._1_4">{"Frequency Graph",#N/A,FALSE,"Trend";"Loss Cost Graph",#N/A,FALSE,"Trend";"Severity Trend Graph",#N/A,FALSE,"Trend"}</definedName>
    <definedName name="wrn.Graphs._1_5">{"Frequency Graph",#N/A,FALSE,"Trend";"Loss Cost Graph",#N/A,FALSE,"Trend";"Severity Trend Graph",#N/A,FALSE,"Trend"}</definedName>
    <definedName name="wrn.GRAPHS._2">#REF!</definedName>
    <definedName name="wrn.Graphs._2_1">{"Frequency Graph",#N/A,FALSE,"Trend";"Loss Cost Graph",#N/A,FALSE,"Trend";"Severity Trend Graph",#N/A,FALSE,"Trend"}</definedName>
    <definedName name="wrn.Graphs._2_2">{"Frequency Graph",#N/A,FALSE,"Trend";"Loss Cost Graph",#N/A,FALSE,"Trend";"Severity Trend Graph",#N/A,FALSE,"Trend"}</definedName>
    <definedName name="wrn.Graphs._2_3">{"Frequency Graph",#N/A,FALSE,"Trend";"Loss Cost Graph",#N/A,FALSE,"Trend";"Severity Trend Graph",#N/A,FALSE,"Trend"}</definedName>
    <definedName name="wrn.Graphs._2_4">{"Frequency Graph",#N/A,FALSE,"Trend";"Loss Cost Graph",#N/A,FALSE,"Trend";"Severity Trend Graph",#N/A,FALSE,"Trend"}</definedName>
    <definedName name="wrn.Graphs._2_5">{"Frequency Graph",#N/A,FALSE,"Trend";"Loss Cost Graph",#N/A,FALSE,"Trend";"Severity Trend Graph",#N/A,FALSE,"Trend"}</definedName>
    <definedName name="wrn.Graphs._3">{"Frequency Graph",#N/A,FALSE,"Trend";"Loss Cost Graph",#N/A,FALSE,"Trend";"Severity Trend Graph",#N/A,FALSE,"Trend"}</definedName>
    <definedName name="wrn.Graphs._3_1">{"Frequency Graph",#N/A,FALSE,"Trend";"Loss Cost Graph",#N/A,FALSE,"Trend";"Severity Trend Graph",#N/A,FALSE,"Trend"}</definedName>
    <definedName name="wrn.Graphs._3_2">{"Frequency Graph",#N/A,FALSE,"Trend";"Loss Cost Graph",#N/A,FALSE,"Trend";"Severity Trend Graph",#N/A,FALSE,"Trend"}</definedName>
    <definedName name="wrn.Graphs._3_3">{"Frequency Graph",#N/A,FALSE,"Trend";"Loss Cost Graph",#N/A,FALSE,"Trend";"Severity Trend Graph",#N/A,FALSE,"Trend"}</definedName>
    <definedName name="wrn.Graphs._3_4">{"Frequency Graph",#N/A,FALSE,"Trend";"Loss Cost Graph",#N/A,FALSE,"Trend";"Severity Trend Graph",#N/A,FALSE,"Trend"}</definedName>
    <definedName name="wrn.Graphs._3_5">{"Frequency Graph",#N/A,FALSE,"Trend";"Loss Cost Graph",#N/A,FALSE,"Trend";"Severity Trend Graph",#N/A,FALSE,"Trend"}</definedName>
    <definedName name="wrn.Graphs._4">{"Frequency Graph",#N/A,FALSE,"Trend";"Loss Cost Graph",#N/A,FALSE,"Trend";"Severity Trend Graph",#N/A,FALSE,"Trend"}</definedName>
    <definedName name="wrn.Graphs._4_1">{"Frequency Graph",#N/A,FALSE,"Trend";"Loss Cost Graph",#N/A,FALSE,"Trend";"Severity Trend Graph",#N/A,FALSE,"Trend"}</definedName>
    <definedName name="wrn.Graphs._4_2">{"Frequency Graph",#N/A,FALSE,"Trend";"Loss Cost Graph",#N/A,FALSE,"Trend";"Severity Trend Graph",#N/A,FALSE,"Trend"}</definedName>
    <definedName name="wrn.Graphs._4_3">{"Frequency Graph",#N/A,FALSE,"Trend";"Loss Cost Graph",#N/A,FALSE,"Trend";"Severity Trend Graph",#N/A,FALSE,"Trend"}</definedName>
    <definedName name="wrn.Graphs._4_4">{"Frequency Graph",#N/A,FALSE,"Trend";"Loss Cost Graph",#N/A,FALSE,"Trend";"Severity Trend Graph",#N/A,FALSE,"Trend"}</definedName>
    <definedName name="wrn.Graphs._4_5">{"Frequency Graph",#N/A,FALSE,"Trend";"Loss Cost Graph",#N/A,FALSE,"Trend";"Severity Trend Graph",#N/A,FALSE,"Trend"}</definedName>
    <definedName name="wrn.Graphs._5">{"Frequency Graph",#N/A,FALSE,"Trend";"Loss Cost Graph",#N/A,FALSE,"Trend";"Severity Trend Graph",#N/A,FALSE,"Trend"}</definedName>
    <definedName name="wrn.Graphs._5_1">{"Frequency Graph",#N/A,FALSE,"Trend";"Loss Cost Graph",#N/A,FALSE,"Trend";"Severity Trend Graph",#N/A,FALSE,"Trend"}</definedName>
    <definedName name="wrn.Graphs._5_2">{"Frequency Graph",#N/A,FALSE,"Trend";"Loss Cost Graph",#N/A,FALSE,"Trend";"Severity Trend Graph",#N/A,FALSE,"Trend"}</definedName>
    <definedName name="wrn.Graphs._5_3">{"Frequency Graph",#N/A,FALSE,"Trend";"Loss Cost Graph",#N/A,FALSE,"Trend";"Severity Trend Graph",#N/A,FALSE,"Trend"}</definedName>
    <definedName name="wrn.Graphs._5_4">{"Frequency Graph",#N/A,FALSE,"Trend";"Loss Cost Graph",#N/A,FALSE,"Trend";"Severity Trend Graph",#N/A,FALSE,"Trend"}</definedName>
    <definedName name="wrn.Graphs._5_5">{"Frequency Graph",#N/A,FALSE,"Trend";"Loss Cost Graph",#N/A,FALSE,"Trend";"Severity Trend Graph",#N/A,FALSE,"Trend"}</definedName>
    <definedName name="wrn.gross._.margin._.detail.">{"gross_margin1",#N/A,FALSE,"Gross Margin Detail";"gross_margin2",#N/A,FALSE,"Gross Margin Detail"}</definedName>
    <definedName name="wrn.gross._.margin._.detail._1">#REF!</definedName>
    <definedName name="wrn.GROUP.">{"grppl",#N/A,FALSE,"Group";"grpbs",#N/A,FALSE,"Group";"grpcf",#N/A,FALSE,"Group"}</definedName>
    <definedName name="wrn.group._1">#REF!</definedName>
    <definedName name="wrn.grouppl.">{#N/A,#N/A,FALSE,"GROUPBAL"}</definedName>
    <definedName name="wrn.Growth.">{#N/A,#N/A,FALSE,"Rev Grwth";#N/A,#N/A,FALSE,"Op Inc Grwth";#N/A,#N/A,FALSE,"Net Grwth";#N/A,#N/A,FALSE,"EPS Growth"}</definedName>
    <definedName name="wrn.gst.">#REF!</definedName>
    <definedName name="wrn.gst._1">#REF!</definedName>
    <definedName name="wrn.gth.">{#N/A,#N/A,FALSE,"Title Page";#N/A,#N/A,FALSE,"Summary Sheet"}</definedName>
    <definedName name="wrn.gti._.qtrly._.stats.">#REF!</definedName>
    <definedName name="wrn.Guidelines.">{"Guidelines",#N/A,FALSE,"Guidelines"}</definedName>
    <definedName name="wrn.GuV.">#REF!</definedName>
    <definedName name="wrn.H.">{#N/A,#N/A,TRUE,"Index";"1",#N/A,TRUE,"Utilization";"2",#N/A,TRUE,"Utilization";#N/A,#N/A,TRUE,"Rev_Capacity";#N/A,#N/A,TRUE,"Availibility";#N/A,#N/A,TRUE,"Util_to_Avail";#N/A,#N/A,TRUE,"Charts";#N/A,#N/A,TRUE,"HC_sum";#N/A,#N/A,TRUE,"HC_detail";#N/A,#N/A,TRUE,"AR";#N/A,#N/A,TRUE,"Pipeline"}</definedName>
    <definedName name="wrn.halfs.">{"Orders 1",#N/A,FALSE,"Forecast RG";"Orders 2",#N/A,FALSE,"Forecast RG";"Billing Deck",#N/A,FALSE,"Forecast RG";"Sales",#N/A,FALSE,"Forecast RG"}</definedName>
    <definedName name="wrn.HAMMOND.">{"INCOME",#N/A,FALSE,"HAMMOND";"VALUE",#N/A,FALSE,"HAMMOND";"ASSUM1",#N/A,FALSE,"HAMMOND";"ASSUM2",#N/A,FALSE,"HAMMOND";"ASSUM3",#N/A,FALSE,"HAMMOND";"prod1",#N/A,FALSE,"HAMMOND";"prod2",#N/A,FALSE,"HAMMOND";"prod3",#N/A,FALSE,"HAMMOND";"prod4",#N/A,FALSE,"HAMMOND";"prod5",#N/A,FALSE,"HAMMOND";"prod6",#N/A,FALSE,"HAMMOND";"prod7",#N/A,FALSE,"HAMMOND";"PROD8",#N/A,FALSE,"HAMMOND";"depmatrix",#N/A,FALSE,"HAMMOND"}</definedName>
    <definedName name="wrn.HAMMOND._1">{"INCOME",#N/A,FALSE,"HAMMOND";"VALUE",#N/A,FALSE,"HAMMOND";"ASSUM1",#N/A,FALSE,"HAMMOND";"ASSUM2",#N/A,FALSE,"HAMMOND";"ASSUM3",#N/A,FALSE,"HAMMOND";"prod1",#N/A,FALSE,"HAMMOND";"prod2",#N/A,FALSE,"HAMMOND";"prod3",#N/A,FALSE,"HAMMOND";"prod4",#N/A,FALSE,"HAMMOND";"prod5",#N/A,FALSE,"HAMMOND";"prod6",#N/A,FALSE,"HAMMOND";"prod7",#N/A,FALSE,"HAMMOND";"PROD8",#N/A,FALSE,"HAMMOND";"depmatrix",#N/A,FALSE,"HAMMOND"}</definedName>
    <definedName name="wrn.HAMMOND._1_1">{"INCOME",#N/A,FALSE,"HAMMOND";"VALUE",#N/A,FALSE,"HAMMOND";"ASSUM1",#N/A,FALSE,"HAMMOND";"ASSUM2",#N/A,FALSE,"HAMMOND";"ASSUM3",#N/A,FALSE,"HAMMOND";"prod1",#N/A,FALSE,"HAMMOND";"prod2",#N/A,FALSE,"HAMMOND";"prod3",#N/A,FALSE,"HAMMOND";"prod4",#N/A,FALSE,"HAMMOND";"prod5",#N/A,FALSE,"HAMMOND";"prod6",#N/A,FALSE,"HAMMOND";"prod7",#N/A,FALSE,"HAMMOND";"PROD8",#N/A,FALSE,"HAMMOND";"depmatrix",#N/A,FALSE,"HAMMOND"}</definedName>
    <definedName name="wrn.HAMMOND._1_2">{"INCOME",#N/A,FALSE,"HAMMOND";"VALUE",#N/A,FALSE,"HAMMOND";"ASSUM1",#N/A,FALSE,"HAMMOND";"ASSUM2",#N/A,FALSE,"HAMMOND";"ASSUM3",#N/A,FALSE,"HAMMOND";"prod1",#N/A,FALSE,"HAMMOND";"prod2",#N/A,FALSE,"HAMMOND";"prod3",#N/A,FALSE,"HAMMOND";"prod4",#N/A,FALSE,"HAMMOND";"prod5",#N/A,FALSE,"HAMMOND";"prod6",#N/A,FALSE,"HAMMOND";"prod7",#N/A,FALSE,"HAMMOND";"PROD8",#N/A,FALSE,"HAMMOND";"depmatrix",#N/A,FALSE,"HAMMOND"}</definedName>
    <definedName name="wrn.HAMMOND._1_3">{"INCOME",#N/A,FALSE,"HAMMOND";"VALUE",#N/A,FALSE,"HAMMOND";"ASSUM1",#N/A,FALSE,"HAMMOND";"ASSUM2",#N/A,FALSE,"HAMMOND";"ASSUM3",#N/A,FALSE,"HAMMOND";"prod1",#N/A,FALSE,"HAMMOND";"prod2",#N/A,FALSE,"HAMMOND";"prod3",#N/A,FALSE,"HAMMOND";"prod4",#N/A,FALSE,"HAMMOND";"prod5",#N/A,FALSE,"HAMMOND";"prod6",#N/A,FALSE,"HAMMOND";"prod7",#N/A,FALSE,"HAMMOND";"PROD8",#N/A,FALSE,"HAMMOND";"depmatrix",#N/A,FALSE,"HAMMOND"}</definedName>
    <definedName name="wrn.HAMMOND._1_4">{"INCOME",#N/A,FALSE,"HAMMOND";"VALUE",#N/A,FALSE,"HAMMOND";"ASSUM1",#N/A,FALSE,"HAMMOND";"ASSUM2",#N/A,FALSE,"HAMMOND";"ASSUM3",#N/A,FALSE,"HAMMOND";"prod1",#N/A,FALSE,"HAMMOND";"prod2",#N/A,FALSE,"HAMMOND";"prod3",#N/A,FALSE,"HAMMOND";"prod4",#N/A,FALSE,"HAMMOND";"prod5",#N/A,FALSE,"HAMMOND";"prod6",#N/A,FALSE,"HAMMOND";"prod7",#N/A,FALSE,"HAMMOND";"PROD8",#N/A,FALSE,"HAMMOND";"depmatrix",#N/A,FALSE,"HAMMOND"}</definedName>
    <definedName name="wrn.HAMMOND._1_5">{"INCOME",#N/A,FALSE,"HAMMOND";"VALUE",#N/A,FALSE,"HAMMOND";"ASSUM1",#N/A,FALSE,"HAMMOND";"ASSUM2",#N/A,FALSE,"HAMMOND";"ASSUM3",#N/A,FALSE,"HAMMOND";"prod1",#N/A,FALSE,"HAMMOND";"prod2",#N/A,FALSE,"HAMMOND";"prod3",#N/A,FALSE,"HAMMOND";"prod4",#N/A,FALSE,"HAMMOND";"prod5",#N/A,FALSE,"HAMMOND";"prod6",#N/A,FALSE,"HAMMOND";"prod7",#N/A,FALSE,"HAMMOND";"PROD8",#N/A,FALSE,"HAMMOND";"depmatrix",#N/A,FALSE,"HAMMOND"}</definedName>
    <definedName name="wrn.HAMMOND._2">{"INCOME",#N/A,FALSE,"HAMMOND";"VALUE",#N/A,FALSE,"HAMMOND";"ASSUM1",#N/A,FALSE,"HAMMOND";"ASSUM2",#N/A,FALSE,"HAMMOND";"ASSUM3",#N/A,FALSE,"HAMMOND";"prod1",#N/A,FALSE,"HAMMOND";"prod2",#N/A,FALSE,"HAMMOND";"prod3",#N/A,FALSE,"HAMMOND";"prod4",#N/A,FALSE,"HAMMOND";"prod5",#N/A,FALSE,"HAMMOND";"prod6",#N/A,FALSE,"HAMMOND";"prod7",#N/A,FALSE,"HAMMOND";"PROD8",#N/A,FALSE,"HAMMOND";"depmatrix",#N/A,FALSE,"HAMMOND"}</definedName>
    <definedName name="wrn.HAMMOND._2_1">{"INCOME",#N/A,FALSE,"HAMMOND";"VALUE",#N/A,FALSE,"HAMMOND";"ASSUM1",#N/A,FALSE,"HAMMOND";"ASSUM2",#N/A,FALSE,"HAMMOND";"ASSUM3",#N/A,FALSE,"HAMMOND";"prod1",#N/A,FALSE,"HAMMOND";"prod2",#N/A,FALSE,"HAMMOND";"prod3",#N/A,FALSE,"HAMMOND";"prod4",#N/A,FALSE,"HAMMOND";"prod5",#N/A,FALSE,"HAMMOND";"prod6",#N/A,FALSE,"HAMMOND";"prod7",#N/A,FALSE,"HAMMOND";"PROD8",#N/A,FALSE,"HAMMOND";"depmatrix",#N/A,FALSE,"HAMMOND"}</definedName>
    <definedName name="wrn.HAMMOND._2_2">{"INCOME",#N/A,FALSE,"HAMMOND";"VALUE",#N/A,FALSE,"HAMMOND";"ASSUM1",#N/A,FALSE,"HAMMOND";"ASSUM2",#N/A,FALSE,"HAMMOND";"ASSUM3",#N/A,FALSE,"HAMMOND";"prod1",#N/A,FALSE,"HAMMOND";"prod2",#N/A,FALSE,"HAMMOND";"prod3",#N/A,FALSE,"HAMMOND";"prod4",#N/A,FALSE,"HAMMOND";"prod5",#N/A,FALSE,"HAMMOND";"prod6",#N/A,FALSE,"HAMMOND";"prod7",#N/A,FALSE,"HAMMOND";"PROD8",#N/A,FALSE,"HAMMOND";"depmatrix",#N/A,FALSE,"HAMMOND"}</definedName>
    <definedName name="wrn.HAMMOND._2_3">{"INCOME",#N/A,FALSE,"HAMMOND";"VALUE",#N/A,FALSE,"HAMMOND";"ASSUM1",#N/A,FALSE,"HAMMOND";"ASSUM2",#N/A,FALSE,"HAMMOND";"ASSUM3",#N/A,FALSE,"HAMMOND";"prod1",#N/A,FALSE,"HAMMOND";"prod2",#N/A,FALSE,"HAMMOND";"prod3",#N/A,FALSE,"HAMMOND";"prod4",#N/A,FALSE,"HAMMOND";"prod5",#N/A,FALSE,"HAMMOND";"prod6",#N/A,FALSE,"HAMMOND";"prod7",#N/A,FALSE,"HAMMOND";"PROD8",#N/A,FALSE,"HAMMOND";"depmatrix",#N/A,FALSE,"HAMMOND"}</definedName>
    <definedName name="wrn.HAMMOND._2_4">{"INCOME",#N/A,FALSE,"HAMMOND";"VALUE",#N/A,FALSE,"HAMMOND";"ASSUM1",#N/A,FALSE,"HAMMOND";"ASSUM2",#N/A,FALSE,"HAMMOND";"ASSUM3",#N/A,FALSE,"HAMMOND";"prod1",#N/A,FALSE,"HAMMOND";"prod2",#N/A,FALSE,"HAMMOND";"prod3",#N/A,FALSE,"HAMMOND";"prod4",#N/A,FALSE,"HAMMOND";"prod5",#N/A,FALSE,"HAMMOND";"prod6",#N/A,FALSE,"HAMMOND";"prod7",#N/A,FALSE,"HAMMOND";"PROD8",#N/A,FALSE,"HAMMOND";"depmatrix",#N/A,FALSE,"HAMMOND"}</definedName>
    <definedName name="wrn.HAMMOND._2_5">{"INCOME",#N/A,FALSE,"HAMMOND";"VALUE",#N/A,FALSE,"HAMMOND";"ASSUM1",#N/A,FALSE,"HAMMOND";"ASSUM2",#N/A,FALSE,"HAMMOND";"ASSUM3",#N/A,FALSE,"HAMMOND";"prod1",#N/A,FALSE,"HAMMOND";"prod2",#N/A,FALSE,"HAMMOND";"prod3",#N/A,FALSE,"HAMMOND";"prod4",#N/A,FALSE,"HAMMOND";"prod5",#N/A,FALSE,"HAMMOND";"prod6",#N/A,FALSE,"HAMMOND";"prod7",#N/A,FALSE,"HAMMOND";"PROD8",#N/A,FALSE,"HAMMOND";"depmatrix",#N/A,FALSE,"HAMMOND"}</definedName>
    <definedName name="wrn.HAMMOND._3">{"INCOME",#N/A,FALSE,"HAMMOND";"VALUE",#N/A,FALSE,"HAMMOND";"ASSUM1",#N/A,FALSE,"HAMMOND";"ASSUM2",#N/A,FALSE,"HAMMOND";"ASSUM3",#N/A,FALSE,"HAMMOND";"prod1",#N/A,FALSE,"HAMMOND";"prod2",#N/A,FALSE,"HAMMOND";"prod3",#N/A,FALSE,"HAMMOND";"prod4",#N/A,FALSE,"HAMMOND";"prod5",#N/A,FALSE,"HAMMOND";"prod6",#N/A,FALSE,"HAMMOND";"prod7",#N/A,FALSE,"HAMMOND";"PROD8",#N/A,FALSE,"HAMMOND";"depmatrix",#N/A,FALSE,"HAMMOND"}</definedName>
    <definedName name="wrn.HAMMOND._3_1">{"INCOME",#N/A,FALSE,"HAMMOND";"VALUE",#N/A,FALSE,"HAMMOND";"ASSUM1",#N/A,FALSE,"HAMMOND";"ASSUM2",#N/A,FALSE,"HAMMOND";"ASSUM3",#N/A,FALSE,"HAMMOND";"prod1",#N/A,FALSE,"HAMMOND";"prod2",#N/A,FALSE,"HAMMOND";"prod3",#N/A,FALSE,"HAMMOND";"prod4",#N/A,FALSE,"HAMMOND";"prod5",#N/A,FALSE,"HAMMOND";"prod6",#N/A,FALSE,"HAMMOND";"prod7",#N/A,FALSE,"HAMMOND";"PROD8",#N/A,FALSE,"HAMMOND";"depmatrix",#N/A,FALSE,"HAMMOND"}</definedName>
    <definedName name="wrn.HAMMOND._3_2">{"INCOME",#N/A,FALSE,"HAMMOND";"VALUE",#N/A,FALSE,"HAMMOND";"ASSUM1",#N/A,FALSE,"HAMMOND";"ASSUM2",#N/A,FALSE,"HAMMOND";"ASSUM3",#N/A,FALSE,"HAMMOND";"prod1",#N/A,FALSE,"HAMMOND";"prod2",#N/A,FALSE,"HAMMOND";"prod3",#N/A,FALSE,"HAMMOND";"prod4",#N/A,FALSE,"HAMMOND";"prod5",#N/A,FALSE,"HAMMOND";"prod6",#N/A,FALSE,"HAMMOND";"prod7",#N/A,FALSE,"HAMMOND";"PROD8",#N/A,FALSE,"HAMMOND";"depmatrix",#N/A,FALSE,"HAMMOND"}</definedName>
    <definedName name="wrn.HAMMOND._3_3">{"INCOME",#N/A,FALSE,"HAMMOND";"VALUE",#N/A,FALSE,"HAMMOND";"ASSUM1",#N/A,FALSE,"HAMMOND";"ASSUM2",#N/A,FALSE,"HAMMOND";"ASSUM3",#N/A,FALSE,"HAMMOND";"prod1",#N/A,FALSE,"HAMMOND";"prod2",#N/A,FALSE,"HAMMOND";"prod3",#N/A,FALSE,"HAMMOND";"prod4",#N/A,FALSE,"HAMMOND";"prod5",#N/A,FALSE,"HAMMOND";"prod6",#N/A,FALSE,"HAMMOND";"prod7",#N/A,FALSE,"HAMMOND";"PROD8",#N/A,FALSE,"HAMMOND";"depmatrix",#N/A,FALSE,"HAMMOND"}</definedName>
    <definedName name="wrn.HAMMOND._3_4">{"INCOME",#N/A,FALSE,"HAMMOND";"VALUE",#N/A,FALSE,"HAMMOND";"ASSUM1",#N/A,FALSE,"HAMMOND";"ASSUM2",#N/A,FALSE,"HAMMOND";"ASSUM3",#N/A,FALSE,"HAMMOND";"prod1",#N/A,FALSE,"HAMMOND";"prod2",#N/A,FALSE,"HAMMOND";"prod3",#N/A,FALSE,"HAMMOND";"prod4",#N/A,FALSE,"HAMMOND";"prod5",#N/A,FALSE,"HAMMOND";"prod6",#N/A,FALSE,"HAMMOND";"prod7",#N/A,FALSE,"HAMMOND";"PROD8",#N/A,FALSE,"HAMMOND";"depmatrix",#N/A,FALSE,"HAMMOND"}</definedName>
    <definedName name="wrn.HAMMOND._3_5">{"INCOME",#N/A,FALSE,"HAMMOND";"VALUE",#N/A,FALSE,"HAMMOND";"ASSUM1",#N/A,FALSE,"HAMMOND";"ASSUM2",#N/A,FALSE,"HAMMOND";"ASSUM3",#N/A,FALSE,"HAMMOND";"prod1",#N/A,FALSE,"HAMMOND";"prod2",#N/A,FALSE,"HAMMOND";"prod3",#N/A,FALSE,"HAMMOND";"prod4",#N/A,FALSE,"HAMMOND";"prod5",#N/A,FALSE,"HAMMOND";"prod6",#N/A,FALSE,"HAMMOND";"prod7",#N/A,FALSE,"HAMMOND";"PROD8",#N/A,FALSE,"HAMMOND";"depmatrix",#N/A,FALSE,"HAMMOND"}</definedName>
    <definedName name="wrn.HAMMOND._4">{"INCOME",#N/A,FALSE,"HAMMOND";"VALUE",#N/A,FALSE,"HAMMOND";"ASSUM1",#N/A,FALSE,"HAMMOND";"ASSUM2",#N/A,FALSE,"HAMMOND";"ASSUM3",#N/A,FALSE,"HAMMOND";"prod1",#N/A,FALSE,"HAMMOND";"prod2",#N/A,FALSE,"HAMMOND";"prod3",#N/A,FALSE,"HAMMOND";"prod4",#N/A,FALSE,"HAMMOND";"prod5",#N/A,FALSE,"HAMMOND";"prod6",#N/A,FALSE,"HAMMOND";"prod7",#N/A,FALSE,"HAMMOND";"PROD8",#N/A,FALSE,"HAMMOND";"depmatrix",#N/A,FALSE,"HAMMOND"}</definedName>
    <definedName name="wrn.HAMMOND._4_1">{"INCOME",#N/A,FALSE,"HAMMOND";"VALUE",#N/A,FALSE,"HAMMOND";"ASSUM1",#N/A,FALSE,"HAMMOND";"ASSUM2",#N/A,FALSE,"HAMMOND";"ASSUM3",#N/A,FALSE,"HAMMOND";"prod1",#N/A,FALSE,"HAMMOND";"prod2",#N/A,FALSE,"HAMMOND";"prod3",#N/A,FALSE,"HAMMOND";"prod4",#N/A,FALSE,"HAMMOND";"prod5",#N/A,FALSE,"HAMMOND";"prod6",#N/A,FALSE,"HAMMOND";"prod7",#N/A,FALSE,"HAMMOND";"PROD8",#N/A,FALSE,"HAMMOND";"depmatrix",#N/A,FALSE,"HAMMOND"}</definedName>
    <definedName name="wrn.HAMMOND._4_2">{"INCOME",#N/A,FALSE,"HAMMOND";"VALUE",#N/A,FALSE,"HAMMOND";"ASSUM1",#N/A,FALSE,"HAMMOND";"ASSUM2",#N/A,FALSE,"HAMMOND";"ASSUM3",#N/A,FALSE,"HAMMOND";"prod1",#N/A,FALSE,"HAMMOND";"prod2",#N/A,FALSE,"HAMMOND";"prod3",#N/A,FALSE,"HAMMOND";"prod4",#N/A,FALSE,"HAMMOND";"prod5",#N/A,FALSE,"HAMMOND";"prod6",#N/A,FALSE,"HAMMOND";"prod7",#N/A,FALSE,"HAMMOND";"PROD8",#N/A,FALSE,"HAMMOND";"depmatrix",#N/A,FALSE,"HAMMOND"}</definedName>
    <definedName name="wrn.HAMMOND._4_3">{"INCOME",#N/A,FALSE,"HAMMOND";"VALUE",#N/A,FALSE,"HAMMOND";"ASSUM1",#N/A,FALSE,"HAMMOND";"ASSUM2",#N/A,FALSE,"HAMMOND";"ASSUM3",#N/A,FALSE,"HAMMOND";"prod1",#N/A,FALSE,"HAMMOND";"prod2",#N/A,FALSE,"HAMMOND";"prod3",#N/A,FALSE,"HAMMOND";"prod4",#N/A,FALSE,"HAMMOND";"prod5",#N/A,FALSE,"HAMMOND";"prod6",#N/A,FALSE,"HAMMOND";"prod7",#N/A,FALSE,"HAMMOND";"PROD8",#N/A,FALSE,"HAMMOND";"depmatrix",#N/A,FALSE,"HAMMOND"}</definedName>
    <definedName name="wrn.HAMMOND._4_4">{"INCOME",#N/A,FALSE,"HAMMOND";"VALUE",#N/A,FALSE,"HAMMOND";"ASSUM1",#N/A,FALSE,"HAMMOND";"ASSUM2",#N/A,FALSE,"HAMMOND";"ASSUM3",#N/A,FALSE,"HAMMOND";"prod1",#N/A,FALSE,"HAMMOND";"prod2",#N/A,FALSE,"HAMMOND";"prod3",#N/A,FALSE,"HAMMOND";"prod4",#N/A,FALSE,"HAMMOND";"prod5",#N/A,FALSE,"HAMMOND";"prod6",#N/A,FALSE,"HAMMOND";"prod7",#N/A,FALSE,"HAMMOND";"PROD8",#N/A,FALSE,"HAMMOND";"depmatrix",#N/A,FALSE,"HAMMOND"}</definedName>
    <definedName name="wrn.HAMMOND._4_5">{"INCOME",#N/A,FALSE,"HAMMOND";"VALUE",#N/A,FALSE,"HAMMOND";"ASSUM1",#N/A,FALSE,"HAMMOND";"ASSUM2",#N/A,FALSE,"HAMMOND";"ASSUM3",#N/A,FALSE,"HAMMOND";"prod1",#N/A,FALSE,"HAMMOND";"prod2",#N/A,FALSE,"HAMMOND";"prod3",#N/A,FALSE,"HAMMOND";"prod4",#N/A,FALSE,"HAMMOND";"prod5",#N/A,FALSE,"HAMMOND";"prod6",#N/A,FALSE,"HAMMOND";"prod7",#N/A,FALSE,"HAMMOND";"PROD8",#N/A,FALSE,"HAMMOND";"depmatrix",#N/A,FALSE,"HAMMOND"}</definedName>
    <definedName name="wrn.HAMMOND._5">{"INCOME",#N/A,FALSE,"HAMMOND";"VALUE",#N/A,FALSE,"HAMMOND";"ASSUM1",#N/A,FALSE,"HAMMOND";"ASSUM2",#N/A,FALSE,"HAMMOND";"ASSUM3",#N/A,FALSE,"HAMMOND";"prod1",#N/A,FALSE,"HAMMOND";"prod2",#N/A,FALSE,"HAMMOND";"prod3",#N/A,FALSE,"HAMMOND";"prod4",#N/A,FALSE,"HAMMOND";"prod5",#N/A,FALSE,"HAMMOND";"prod6",#N/A,FALSE,"HAMMOND";"prod7",#N/A,FALSE,"HAMMOND";"PROD8",#N/A,FALSE,"HAMMOND";"depmatrix",#N/A,FALSE,"HAMMOND"}</definedName>
    <definedName name="wrn.HAMMOND._5_1">{"INCOME",#N/A,FALSE,"HAMMOND";"VALUE",#N/A,FALSE,"HAMMOND";"ASSUM1",#N/A,FALSE,"HAMMOND";"ASSUM2",#N/A,FALSE,"HAMMOND";"ASSUM3",#N/A,FALSE,"HAMMOND";"prod1",#N/A,FALSE,"HAMMOND";"prod2",#N/A,FALSE,"HAMMOND";"prod3",#N/A,FALSE,"HAMMOND";"prod4",#N/A,FALSE,"HAMMOND";"prod5",#N/A,FALSE,"HAMMOND";"prod6",#N/A,FALSE,"HAMMOND";"prod7",#N/A,FALSE,"HAMMOND";"PROD8",#N/A,FALSE,"HAMMOND";"depmatrix",#N/A,FALSE,"HAMMOND"}</definedName>
    <definedName name="wrn.HAMMOND._5_2">{"INCOME",#N/A,FALSE,"HAMMOND";"VALUE",#N/A,FALSE,"HAMMOND";"ASSUM1",#N/A,FALSE,"HAMMOND";"ASSUM2",#N/A,FALSE,"HAMMOND";"ASSUM3",#N/A,FALSE,"HAMMOND";"prod1",#N/A,FALSE,"HAMMOND";"prod2",#N/A,FALSE,"HAMMOND";"prod3",#N/A,FALSE,"HAMMOND";"prod4",#N/A,FALSE,"HAMMOND";"prod5",#N/A,FALSE,"HAMMOND";"prod6",#N/A,FALSE,"HAMMOND";"prod7",#N/A,FALSE,"HAMMOND";"PROD8",#N/A,FALSE,"HAMMOND";"depmatrix",#N/A,FALSE,"HAMMOND"}</definedName>
    <definedName name="wrn.HAMMOND._5_3">{"INCOME",#N/A,FALSE,"HAMMOND";"VALUE",#N/A,FALSE,"HAMMOND";"ASSUM1",#N/A,FALSE,"HAMMOND";"ASSUM2",#N/A,FALSE,"HAMMOND";"ASSUM3",#N/A,FALSE,"HAMMOND";"prod1",#N/A,FALSE,"HAMMOND";"prod2",#N/A,FALSE,"HAMMOND";"prod3",#N/A,FALSE,"HAMMOND";"prod4",#N/A,FALSE,"HAMMOND";"prod5",#N/A,FALSE,"HAMMOND";"prod6",#N/A,FALSE,"HAMMOND";"prod7",#N/A,FALSE,"HAMMOND";"PROD8",#N/A,FALSE,"HAMMOND";"depmatrix",#N/A,FALSE,"HAMMOND"}</definedName>
    <definedName name="wrn.HAMMOND._5_4">{"INCOME",#N/A,FALSE,"HAMMOND";"VALUE",#N/A,FALSE,"HAMMOND";"ASSUM1",#N/A,FALSE,"HAMMOND";"ASSUM2",#N/A,FALSE,"HAMMOND";"ASSUM3",#N/A,FALSE,"HAMMOND";"prod1",#N/A,FALSE,"HAMMOND";"prod2",#N/A,FALSE,"HAMMOND";"prod3",#N/A,FALSE,"HAMMOND";"prod4",#N/A,FALSE,"HAMMOND";"prod5",#N/A,FALSE,"HAMMOND";"prod6",#N/A,FALSE,"HAMMOND";"prod7",#N/A,FALSE,"HAMMOND";"PROD8",#N/A,FALSE,"HAMMOND";"depmatrix",#N/A,FALSE,"HAMMOND"}</definedName>
    <definedName name="wrn.HAMMOND._5_5">{"INCOME",#N/A,FALSE,"HAMMOND";"VALUE",#N/A,FALSE,"HAMMOND";"ASSUM1",#N/A,FALSE,"HAMMOND";"ASSUM2",#N/A,FALSE,"HAMMOND";"ASSUM3",#N/A,FALSE,"HAMMOND";"prod1",#N/A,FALSE,"HAMMOND";"prod2",#N/A,FALSE,"HAMMOND";"prod3",#N/A,FALSE,"HAMMOND";"prod4",#N/A,FALSE,"HAMMOND";"prod5",#N/A,FALSE,"HAMMOND";"prod6",#N/A,FALSE,"HAMMOND";"prod7",#N/A,FALSE,"HAMMOND";"PROD8",#N/A,FALSE,"HAMMOND";"depmatrix",#N/A,FALSE,"HAMMOND"}</definedName>
    <definedName name="wrn.handout.">{#N/A,#N/A,FALSE,"Income Statement";#N/A,#N/A,FALSE,"Annual Income Statement";#N/A,#N/A,FALSE,"Balance Sheet";#N/A,#N/A,FALSE,"Cash Flow"}</definedName>
    <definedName name="wrn.HANSON.">{"P AND L",#N/A,FALSE,"HANSON";"CASHFLOW",#N/A,FALSE,"HANSON";"VALUATION",#N/A,FALSE,"HANSON";"ARC",#N/A,FALSE,"HANSON";"MODELS",#N/A,FALSE,"HANSON";"CASHMODEL",#N/A,FALSE,"HANSON";"BRICKS",#N/A,FALSE,"HANSON"}</definedName>
    <definedName name="wrn.Hartcliffe.">{"pl",#N/A,FALSE,"Hcliffe";"cf",#N/A,FALSE,"Hcliffe";"pi",#N/A,FALSE,"Hcliffe";"top10",#N/A,FALSE,"Hcliffe";"compcon",#N/A,FALSE,"Hcliffe"}</definedName>
    <definedName name="wrn.HAYWARD.">{"HAYWARD",#N/A,FALSE,"M-1"}</definedName>
    <definedName name="wrn.hb_value.">{"valuation",#N/A,FALSE,"Sheet1"}</definedName>
    <definedName name="wrn.hc_analisis.">{#N/A,#N/A,FALSE,"hcount_Analisis"}</definedName>
    <definedName name="wrn.Hcount_p1.">{#N/A,#N/A,FALSE,"Hcount_p1"}</definedName>
    <definedName name="wrn.Headcount._.Worksheet.">{"Headcount Worksheet",#N/A,FALSE,"HEADCOUNT"}</definedName>
    <definedName name="wrn.Headoff.">{"empnos",#N/A,FALSE,"Headoff"}</definedName>
    <definedName name="wrn.Heads_96.">{"heads_96",#N/A,FALSE,"proforma"}</definedName>
    <definedName name="wrn.heads_97.">{"heads_97",#N/A,FALSE,"proforma"}</definedName>
    <definedName name="wrn.HEAT.">{#N/A,#N/A,FALSE,"Heat";#N/A,#N/A,FALSE,"DCF";#N/A,#N/A,FALSE,"LBO";#N/A,#N/A,FALSE,"A";#N/A,#N/A,FALSE,"C";#N/A,#N/A,FALSE,"impd";#N/A,#N/A,FALSE,"Accr-Dilu"}</definedName>
    <definedName name="wrn.HEAT._1">#REF!</definedName>
    <definedName name="wrn.HEAT._1_1">{#N/A,#N/A,FALSE,"Heat";#N/A,#N/A,FALSE,"DCF";#N/A,#N/A,FALSE,"LBO";#N/A,#N/A,FALSE,"A";#N/A,#N/A,FALSE,"C";#N/A,#N/A,FALSE,"impd";#N/A,#N/A,FALSE,"Accr-Dilu"}</definedName>
    <definedName name="wrn.HEAT._1_2">{#N/A,#N/A,FALSE,"Heat";#N/A,#N/A,FALSE,"DCF";#N/A,#N/A,FALSE,"LBO";#N/A,#N/A,FALSE,"A";#N/A,#N/A,FALSE,"C";#N/A,#N/A,FALSE,"impd";#N/A,#N/A,FALSE,"Accr-Dilu"}</definedName>
    <definedName name="wrn.HEAT._1_3">{#N/A,#N/A,FALSE,"Heat";#N/A,#N/A,FALSE,"DCF";#N/A,#N/A,FALSE,"LBO";#N/A,#N/A,FALSE,"A";#N/A,#N/A,FALSE,"C";#N/A,#N/A,FALSE,"impd";#N/A,#N/A,FALSE,"Accr-Dilu"}</definedName>
    <definedName name="wrn.HEAT._1_4">{#N/A,#N/A,FALSE,"Heat";#N/A,#N/A,FALSE,"DCF";#N/A,#N/A,FALSE,"LBO";#N/A,#N/A,FALSE,"A";#N/A,#N/A,FALSE,"C";#N/A,#N/A,FALSE,"impd";#N/A,#N/A,FALSE,"Accr-Dilu"}</definedName>
    <definedName name="wrn.HEAT._1_5">{#N/A,#N/A,FALSE,"Heat";#N/A,#N/A,FALSE,"DCF";#N/A,#N/A,FALSE,"LBO";#N/A,#N/A,FALSE,"A";#N/A,#N/A,FALSE,"C";#N/A,#N/A,FALSE,"impd";#N/A,#N/A,FALSE,"Accr-Dilu"}</definedName>
    <definedName name="wrn.HEAT._2">{#N/A,#N/A,FALSE,"Heat";#N/A,#N/A,FALSE,"DCF";#N/A,#N/A,FALSE,"LBO";#N/A,#N/A,FALSE,"A";#N/A,#N/A,FALSE,"C";#N/A,#N/A,FALSE,"impd";#N/A,#N/A,FALSE,"Accr-Dilu"}</definedName>
    <definedName name="wrn.HEAT._2_1">{#N/A,#N/A,FALSE,"Heat";#N/A,#N/A,FALSE,"DCF";#N/A,#N/A,FALSE,"LBO";#N/A,#N/A,FALSE,"A";#N/A,#N/A,FALSE,"C";#N/A,#N/A,FALSE,"impd";#N/A,#N/A,FALSE,"Accr-Dilu"}</definedName>
    <definedName name="wrn.HEAT._2_2">{#N/A,#N/A,FALSE,"Heat";#N/A,#N/A,FALSE,"DCF";#N/A,#N/A,FALSE,"LBO";#N/A,#N/A,FALSE,"A";#N/A,#N/A,FALSE,"C";#N/A,#N/A,FALSE,"impd";#N/A,#N/A,FALSE,"Accr-Dilu"}</definedName>
    <definedName name="wrn.HEAT._2_3">{#N/A,#N/A,FALSE,"Heat";#N/A,#N/A,FALSE,"DCF";#N/A,#N/A,FALSE,"LBO";#N/A,#N/A,FALSE,"A";#N/A,#N/A,FALSE,"C";#N/A,#N/A,FALSE,"impd";#N/A,#N/A,FALSE,"Accr-Dilu"}</definedName>
    <definedName name="wrn.HEAT._2_4">{#N/A,#N/A,FALSE,"Heat";#N/A,#N/A,FALSE,"DCF";#N/A,#N/A,FALSE,"LBO";#N/A,#N/A,FALSE,"A";#N/A,#N/A,FALSE,"C";#N/A,#N/A,FALSE,"impd";#N/A,#N/A,FALSE,"Accr-Dilu"}</definedName>
    <definedName name="wrn.HEAT._2_5">{#N/A,#N/A,FALSE,"Heat";#N/A,#N/A,FALSE,"DCF";#N/A,#N/A,FALSE,"LBO";#N/A,#N/A,FALSE,"A";#N/A,#N/A,FALSE,"C";#N/A,#N/A,FALSE,"impd";#N/A,#N/A,FALSE,"Accr-Dilu"}</definedName>
    <definedName name="wrn.HEAT._3">{#N/A,#N/A,FALSE,"Heat";#N/A,#N/A,FALSE,"DCF";#N/A,#N/A,FALSE,"LBO";#N/A,#N/A,FALSE,"A";#N/A,#N/A,FALSE,"C";#N/A,#N/A,FALSE,"impd";#N/A,#N/A,FALSE,"Accr-Dilu"}</definedName>
    <definedName name="wrn.HEAT._3_1">{#N/A,#N/A,FALSE,"Heat";#N/A,#N/A,FALSE,"DCF";#N/A,#N/A,FALSE,"LBO";#N/A,#N/A,FALSE,"A";#N/A,#N/A,FALSE,"C";#N/A,#N/A,FALSE,"impd";#N/A,#N/A,FALSE,"Accr-Dilu"}</definedName>
    <definedName name="wrn.HEAT._3_2">{#N/A,#N/A,FALSE,"Heat";#N/A,#N/A,FALSE,"DCF";#N/A,#N/A,FALSE,"LBO";#N/A,#N/A,FALSE,"A";#N/A,#N/A,FALSE,"C";#N/A,#N/A,FALSE,"impd";#N/A,#N/A,FALSE,"Accr-Dilu"}</definedName>
    <definedName name="wrn.HEAT._3_3">{#N/A,#N/A,FALSE,"Heat";#N/A,#N/A,FALSE,"DCF";#N/A,#N/A,FALSE,"LBO";#N/A,#N/A,FALSE,"A";#N/A,#N/A,FALSE,"C";#N/A,#N/A,FALSE,"impd";#N/A,#N/A,FALSE,"Accr-Dilu"}</definedName>
    <definedName name="wrn.HEAT._3_4">{#N/A,#N/A,FALSE,"Heat";#N/A,#N/A,FALSE,"DCF";#N/A,#N/A,FALSE,"LBO";#N/A,#N/A,FALSE,"A";#N/A,#N/A,FALSE,"C";#N/A,#N/A,FALSE,"impd";#N/A,#N/A,FALSE,"Accr-Dilu"}</definedName>
    <definedName name="wrn.HEAT._3_5">{#N/A,#N/A,FALSE,"Heat";#N/A,#N/A,FALSE,"DCF";#N/A,#N/A,FALSE,"LBO";#N/A,#N/A,FALSE,"A";#N/A,#N/A,FALSE,"C";#N/A,#N/A,FALSE,"impd";#N/A,#N/A,FALSE,"Accr-Dilu"}</definedName>
    <definedName name="wrn.HEAT._4">{#N/A,#N/A,FALSE,"Heat";#N/A,#N/A,FALSE,"DCF";#N/A,#N/A,FALSE,"LBO";#N/A,#N/A,FALSE,"A";#N/A,#N/A,FALSE,"C";#N/A,#N/A,FALSE,"impd";#N/A,#N/A,FALSE,"Accr-Dilu"}</definedName>
    <definedName name="wrn.HEAT._4_1">{#N/A,#N/A,FALSE,"Heat";#N/A,#N/A,FALSE,"DCF";#N/A,#N/A,FALSE,"LBO";#N/A,#N/A,FALSE,"A";#N/A,#N/A,FALSE,"C";#N/A,#N/A,FALSE,"impd";#N/A,#N/A,FALSE,"Accr-Dilu"}</definedName>
    <definedName name="wrn.HEAT._4_2">{#N/A,#N/A,FALSE,"Heat";#N/A,#N/A,FALSE,"DCF";#N/A,#N/A,FALSE,"LBO";#N/A,#N/A,FALSE,"A";#N/A,#N/A,FALSE,"C";#N/A,#N/A,FALSE,"impd";#N/A,#N/A,FALSE,"Accr-Dilu"}</definedName>
    <definedName name="wrn.HEAT._4_3">{#N/A,#N/A,FALSE,"Heat";#N/A,#N/A,FALSE,"DCF";#N/A,#N/A,FALSE,"LBO";#N/A,#N/A,FALSE,"A";#N/A,#N/A,FALSE,"C";#N/A,#N/A,FALSE,"impd";#N/A,#N/A,FALSE,"Accr-Dilu"}</definedName>
    <definedName name="wrn.HEAT._4_4">{#N/A,#N/A,FALSE,"Heat";#N/A,#N/A,FALSE,"DCF";#N/A,#N/A,FALSE,"LBO";#N/A,#N/A,FALSE,"A";#N/A,#N/A,FALSE,"C";#N/A,#N/A,FALSE,"impd";#N/A,#N/A,FALSE,"Accr-Dilu"}</definedName>
    <definedName name="wrn.HEAT._4_5">{#N/A,#N/A,FALSE,"Heat";#N/A,#N/A,FALSE,"DCF";#N/A,#N/A,FALSE,"LBO";#N/A,#N/A,FALSE,"A";#N/A,#N/A,FALSE,"C";#N/A,#N/A,FALSE,"impd";#N/A,#N/A,FALSE,"Accr-Dilu"}</definedName>
    <definedName name="wrn.HEAT._5">{#N/A,#N/A,FALSE,"Heat";#N/A,#N/A,FALSE,"DCF";#N/A,#N/A,FALSE,"LBO";#N/A,#N/A,FALSE,"A";#N/A,#N/A,FALSE,"C";#N/A,#N/A,FALSE,"impd";#N/A,#N/A,FALSE,"Accr-Dilu"}</definedName>
    <definedName name="wrn.HEAT._5_1">{#N/A,#N/A,FALSE,"Heat";#N/A,#N/A,FALSE,"DCF";#N/A,#N/A,FALSE,"LBO";#N/A,#N/A,FALSE,"A";#N/A,#N/A,FALSE,"C";#N/A,#N/A,FALSE,"impd";#N/A,#N/A,FALSE,"Accr-Dilu"}</definedName>
    <definedName name="wrn.HEAT._5_2">{#N/A,#N/A,FALSE,"Heat";#N/A,#N/A,FALSE,"DCF";#N/A,#N/A,FALSE,"LBO";#N/A,#N/A,FALSE,"A";#N/A,#N/A,FALSE,"C";#N/A,#N/A,FALSE,"impd";#N/A,#N/A,FALSE,"Accr-Dilu"}</definedName>
    <definedName name="wrn.HEAT._5_3">{#N/A,#N/A,FALSE,"Heat";#N/A,#N/A,FALSE,"DCF";#N/A,#N/A,FALSE,"LBO";#N/A,#N/A,FALSE,"A";#N/A,#N/A,FALSE,"C";#N/A,#N/A,FALSE,"impd";#N/A,#N/A,FALSE,"Accr-Dilu"}</definedName>
    <definedName name="wrn.HEAT._5_4">{#N/A,#N/A,FALSE,"Heat";#N/A,#N/A,FALSE,"DCF";#N/A,#N/A,FALSE,"LBO";#N/A,#N/A,FALSE,"A";#N/A,#N/A,FALSE,"C";#N/A,#N/A,FALSE,"impd";#N/A,#N/A,FALSE,"Accr-Dilu"}</definedName>
    <definedName name="wrn.HEAT._5_5">{#N/A,#N/A,FALSE,"Heat";#N/A,#N/A,FALSE,"DCF";#N/A,#N/A,FALSE,"LBO";#N/A,#N/A,FALSE,"A";#N/A,#N/A,FALSE,"C";#N/A,#N/A,FALSE,"impd";#N/A,#N/A,FALSE,"Accr-Dilu"}</definedName>
    <definedName name="wrn.HEAVYSIDE.">{#N/A,#N/A,FALSE,"HEAVYSIDE";"HEAVYSIDE",#N/A,FALSE,"HEAVYSIDE";"HEAVYSIDE2",#N/A,FALSE,"HEAVYSIDE"}</definedName>
    <definedName name="wrn.HELIUM._.PRICING.">{"HELIUM PRICING",#N/A,FALSE,"HELIUM"}</definedName>
    <definedName name="wrn.HELIUM._.REVENUE.">{"HELIUM REVENUE",#N/A,FALSE,"HELIUM"}</definedName>
    <definedName name="wrn.HELIUM._.VOLUME.">{"HELIUM VOLUME",#N/A,FALSE,"HELIUM"}</definedName>
    <definedName name="wrn.henry.">#REF!</definedName>
    <definedName name="wrn.henry._1">#REF!</definedName>
    <definedName name="wrn.HEPWORTH.">{"FRONT",#N/A,FALSE,"HEPWORTH";"P_AND_L",#N/A,FALSE,"HEPWORTH";"CASH_AND_VAL",#N/A,FALSE,"HEPWORTH";"MODELS",#N/A,FALSE,"HEPWORTH"}</definedName>
    <definedName name="wrn.HEW.">#REF!</definedName>
    <definedName name="wrn.HEW._1">#REF!</definedName>
    <definedName name="wrn.HEW.2">#REF!</definedName>
    <definedName name="wrn.HEWDEN._.STUART.">{"FRONT (HEWDEN ST)",#N/A,TRUE,"HEWDEN ST";"P AND L (HEWDEN ST)",#N/A,TRUE,"HEWDEN ST";"CASH AND VAL (HEWDEN ST)",#N/A,TRUE,"HEWDEN ST";"MARGINS (HEWDEN ST)",#N/A,TRUE,"HEWDEN ST"}</definedName>
    <definedName name="wrn.HEYWOOD.">{"FRONT",#N/A,TRUE,"HEYWOOD W";"P_AND_L",#N/A,TRUE,"HEYWOOD W";"CASH_AND_VAL",#N/A,TRUE,"HEYWOOD W";"UKMODEL",#N/A,TRUE,"HEYWOOD W";"USAMODEL",#N/A,TRUE,"HEYWOOD W"}</definedName>
    <definedName name="wrn.HGW.">#REF!</definedName>
    <definedName name="wrn.HGW._1">#REF!</definedName>
    <definedName name="wrn.HGW.2">#REF!</definedName>
    <definedName name="wrn.Hi_shear._.Capacity.">{#N/A,#N/A,FALSE,"Diosna";#N/A,#N/A,FALSE,"MUG 1";#N/A,#N/A,FALSE,"MUG 2"}</definedName>
    <definedName name="wrn.HIG.">{#N/A,#N/A,FALSE,"Cover";"bs",#N/A,FALSE,"Final_Reports";"soo",#N/A,FALSE,"Final_Reports";"socf",#N/A,FALSE,"Final_Reports";"sose",#N/A,FALSE,"Final_Reports";"bs_by_month",#N/A,FALSE,"Final_Reports";"soo_by_month",#N/A,FALSE,"Final_Reports";"socf_by_month",#N/A,FALSE,"Final_Reports";#N/A,#N/A,FALSE,"Variance";"kpi",#N/A,FALSE,"KPI"}</definedName>
    <definedName name="wrn.Hipótesis._.A.">#REF!</definedName>
    <definedName name="wrn.Hipótesis._.B.">#REF!</definedName>
    <definedName name="wrn.Hipótesis._.C.">#REF!</definedName>
    <definedName name="wrn.historical.">{"historical_is_annual",#N/A,FALSE,"historical is";"historical_is_annual_cs",#N/A,FALSE,"historical is";"historical_is_annual_growth",#N/A,FALSE,"historical is";"historical_is_quarter",#N/A,FALSE,"historical is";"historical_is_quarter_cs",#N/A,FALSE,"historical is";"historical_is_quarter_growth",#N/A,FALSE,"historical is";"historical_bs_annual",#N/A,FALSE,"historical is";"historical_bs_annaul_cs",#N/A,FALSE,"historical is";"historical_bs_annaul_growth",#N/A,FALSE,"historical is";"historical_bs_quarter",#N/A,FALSE,"historical is";"historical_bs_quarter_cs",#N/A,FALSE,"historical is";"historical_bs_quarter_growth",#N/A,FALSE,"historical is";"historical_cf",#N/A,FALSE,"historical is";"historical_ratios_1",#N/A,FALSE,"historical is";"historical_ratios_2",#N/A,FALSE,"historical is";"historical_ratios_3",#N/A,FALSE,"historical is"}</definedName>
    <definedName name="wrn.historical._.backup.">{"hist_rev",#N/A,FALSE,"Revenue buildup-hist";"hist_rev_growth",#N/A,FALSE,"Revenue buildup-hist";"hist_exp",#N/A,FALSE,"Revenue buildup-hist";"hist_exp_growth",#N/A,FALSE,"Revenue buildup-hist";"historical_workcap",#N/A,FALSE,"Assumptions"}</definedName>
    <definedName name="wrn.Historical._.Cost._.PWC.">#REF!</definedName>
    <definedName name="wrn.Historical._.Cost._.TenneT.">#REF!</definedName>
    <definedName name="wrn.Historical._.Financials.">{"Summary PL",#N/A,FALSE,"Summary PL";"Summary BS",#N/A,FALSE,"Summary BS";"12-31-02 PL 12",#N/A,FALSE,"12-31-02 PL 12";"12-31-01 PL 12",#N/A,FALSE,"12-31-01 PL 12";"12-31-00 PL 12",#N/A,FALSE,"12-31-00 PL 12";"12-31-99 PL 12",#N/A,FALSE,"12-31-99 PL 12";"12-31-98 PL 12",#N/A,FALSE,"12-31-98 PL 12";"12-31-97 PL 6",#N/A,FALSE,"12-31-97 PL 6";"12-31-97 BS",#N/A,FALSE,"12-31-97 BS";"6-30-97 PL 12",#N/A,FALSE,"6-30-97 PL 12";"6-30-97 BS",#N/A,FALSE,"6-30-97 BS";"6-30-96 PL 12",#N/A,FALSE,"6-30-96 PL 12";"6-30-96 BS",#N/A,FALSE,"6-30-96 BS"}</definedName>
    <definedName name="wrn.historical._.performance.">{"historical acquirer",#N/A,FALSE,"Historical Performance";"historical target",#N/A,FALSE,"Historical Performance"}</definedName>
    <definedName name="wrn.historical._.performance._1">#REF!</definedName>
    <definedName name="wrn.historical._.rev._.backup.">{"rev_history_revenueDetail",#N/A,FALSE,"historical rev us";"rev_history_minutesDetail",#N/A,FALSE,"historical rev us"}</definedName>
    <definedName name="wrn.Historical._.Rev._.Exp.">{#N/A,#N/A,FALSE,"Historical Rev &amp; Exp"}</definedName>
    <definedName name="wrn.HISTORICO.">{#N/A,#N/A,FALSE,"balnc_hist";#N/A,#N/A,FALSE,"G&amp;P-HIST";#N/A,#N/A,FALSE,"PATRI_HIST";#N/A,#N/A,FALSE,"FLUJ_HIST"}</definedName>
    <definedName name="wrn.historicos.">{#N/A,#N/A,FALSE,"Activo_Hist";#N/A,#N/A,FALSE,"Pasivo_Hist";#N/A,#N/A,FALSE,"Ganan_Perd_Hist";#N/A,#N/A,FALSE,"Patrimonio_Hist";#N/A,#N/A,FALSE,"Flujo_Hist"}</definedName>
    <definedName name="wrn.históricos.">{#N/A,#N/A,FALSE,"balnc_hist";#N/A,#N/A,FALSE,"G&amp;P-HIST";#N/A,#N/A,FALSE,"PATRI_HIST";#N/A,#N/A,FALSE,"FLUJ_HIST"}</definedName>
    <definedName name="wrn.history.">{#N/A,#N/A,FALSE,"model"}</definedName>
    <definedName name="wrn.history2">{#N/A,#N/A,FALSE,"model"}</definedName>
    <definedName name="wrn.histROIC.">{#N/A,#N/A,FALSE,"model"}</definedName>
    <definedName name="wrn.histROIC2">{#N/A,#N/A,FALSE,"model"}</definedName>
    <definedName name="wrn.HNZ.">#REF!</definedName>
    <definedName name="wrn.HOUSING.">{"HOUSING VAL",#N/A,FALSE,"S &amp; L VAL";"ASSET VALUE",#N/A,FALSE,"asset value (2)";"VOLUMES",#N/A,FALSE,"Volumes";"LANDBANK1",#N/A,FALSE,"Land banks";"LANDBANK2",#N/A,FALSE,"Land banks";"ASSETCOMP",#N/A,FALSE,"ASSETS";"ASSETCOMP2",#N/A,FALSE,"ASSETS"}</definedName>
    <definedName name="wrn.hup.">#REF!</definedName>
    <definedName name="wrn.HUSKY._.A._.Enrollees._.By._.Town.">{#N/A,#N/A,FALSE,"Sheet1"}</definedName>
    <definedName name="wrn.Hydraulic.">{#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_1">#REF!</definedName>
    <definedName name="wrn.Hydraulic._1_1">{#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_1_2">{#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_1_3">{#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_1_4">{#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_1_5">{#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_2">{#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_2_1">{#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_2_2">{#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_2_3">{#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_2_4">{#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_2_5">{#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_3">{#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_3_1">{#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_3_2">{#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_3_3">{#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_3_4">{#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_3_5">{#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_4">{#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_4_1">{#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_4_2">{#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_4_3">{#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_4_4">{#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_4_5">{#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_5">{#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_5_1">{#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_5_2">{#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_5_3">{#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_5_4">{#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_5_5">{#N/A,#N/A,FALSE,"HuscoCombined-Summ";#N/A,#N/A,FALSE,"HuscoCombined-Income";#N/A,#N/A,FALSE,"HuscoCombined-Offering";#N/A,#N/A,FALSE,"HuscoCombined-Split";#N/A,#N/A,FALSE,"HuscoCombined-Mults";#N/A,#N/A,FALSE,"Husco-Summ";#N/A,#N/A,FALSE,"Husco-Income";#N/A,#N/A,FALSE,"Husco-Offering";#N/A,#N/A,FALSE,"Husco-Split";#N/A,#N/A,FALSE,"Husco-Mults";#N/A,#N/A,FALSE,"Target-Income"}</definedName>
    <definedName name="wrn.Hydraulic2.">{#N/A,#N/A,FALSE,"HuscoCombined-Summ";#N/A,#N/A,FALSE,"HuscoCombined-Income";#N/A,#N/A,FALSE,"HuscoCombined-Offering";#N/A,#N/A,FALSE,"Husco-Income";#N/A,#N/A,FALSE,"TargetEngineer";#N/A,#N/A,FALSE,"TargetAcqCalc";#N/A,#N/A,FALSE,"Husco-Acq"}</definedName>
    <definedName name="wrn.Hydraulic2._1">#REF!</definedName>
    <definedName name="wrn.Hydraulic2._1_1">{#N/A,#N/A,FALSE,"HuscoCombined-Summ";#N/A,#N/A,FALSE,"HuscoCombined-Income";#N/A,#N/A,FALSE,"HuscoCombined-Offering";#N/A,#N/A,FALSE,"Husco-Income";#N/A,#N/A,FALSE,"TargetEngineer";#N/A,#N/A,FALSE,"TargetAcqCalc";#N/A,#N/A,FALSE,"Husco-Acq"}</definedName>
    <definedName name="wrn.Hydraulic2._1_2">{#N/A,#N/A,FALSE,"HuscoCombined-Summ";#N/A,#N/A,FALSE,"HuscoCombined-Income";#N/A,#N/A,FALSE,"HuscoCombined-Offering";#N/A,#N/A,FALSE,"Husco-Income";#N/A,#N/A,FALSE,"TargetEngineer";#N/A,#N/A,FALSE,"TargetAcqCalc";#N/A,#N/A,FALSE,"Husco-Acq"}</definedName>
    <definedName name="wrn.Hydraulic2._1_3">{#N/A,#N/A,FALSE,"HuscoCombined-Summ";#N/A,#N/A,FALSE,"HuscoCombined-Income";#N/A,#N/A,FALSE,"HuscoCombined-Offering";#N/A,#N/A,FALSE,"Husco-Income";#N/A,#N/A,FALSE,"TargetEngineer";#N/A,#N/A,FALSE,"TargetAcqCalc";#N/A,#N/A,FALSE,"Husco-Acq"}</definedName>
    <definedName name="wrn.Hydraulic2._1_4">{#N/A,#N/A,FALSE,"HuscoCombined-Summ";#N/A,#N/A,FALSE,"HuscoCombined-Income";#N/A,#N/A,FALSE,"HuscoCombined-Offering";#N/A,#N/A,FALSE,"Husco-Income";#N/A,#N/A,FALSE,"TargetEngineer";#N/A,#N/A,FALSE,"TargetAcqCalc";#N/A,#N/A,FALSE,"Husco-Acq"}</definedName>
    <definedName name="wrn.Hydraulic2._1_5">{#N/A,#N/A,FALSE,"HuscoCombined-Summ";#N/A,#N/A,FALSE,"HuscoCombined-Income";#N/A,#N/A,FALSE,"HuscoCombined-Offering";#N/A,#N/A,FALSE,"Husco-Income";#N/A,#N/A,FALSE,"TargetEngineer";#N/A,#N/A,FALSE,"TargetAcqCalc";#N/A,#N/A,FALSE,"Husco-Acq"}</definedName>
    <definedName name="wrn.Hydraulic2._2">{#N/A,#N/A,FALSE,"HuscoCombined-Summ";#N/A,#N/A,FALSE,"HuscoCombined-Income";#N/A,#N/A,FALSE,"HuscoCombined-Offering";#N/A,#N/A,FALSE,"Husco-Income";#N/A,#N/A,FALSE,"TargetEngineer";#N/A,#N/A,FALSE,"TargetAcqCalc";#N/A,#N/A,FALSE,"Husco-Acq"}</definedName>
    <definedName name="wrn.Hydraulic2._2_1">{#N/A,#N/A,FALSE,"HuscoCombined-Summ";#N/A,#N/A,FALSE,"HuscoCombined-Income";#N/A,#N/A,FALSE,"HuscoCombined-Offering";#N/A,#N/A,FALSE,"Husco-Income";#N/A,#N/A,FALSE,"TargetEngineer";#N/A,#N/A,FALSE,"TargetAcqCalc";#N/A,#N/A,FALSE,"Husco-Acq"}</definedName>
    <definedName name="wrn.Hydraulic2._2_2">{#N/A,#N/A,FALSE,"HuscoCombined-Summ";#N/A,#N/A,FALSE,"HuscoCombined-Income";#N/A,#N/A,FALSE,"HuscoCombined-Offering";#N/A,#N/A,FALSE,"Husco-Income";#N/A,#N/A,FALSE,"TargetEngineer";#N/A,#N/A,FALSE,"TargetAcqCalc";#N/A,#N/A,FALSE,"Husco-Acq"}</definedName>
    <definedName name="wrn.Hydraulic2._2_3">{#N/A,#N/A,FALSE,"HuscoCombined-Summ";#N/A,#N/A,FALSE,"HuscoCombined-Income";#N/A,#N/A,FALSE,"HuscoCombined-Offering";#N/A,#N/A,FALSE,"Husco-Income";#N/A,#N/A,FALSE,"TargetEngineer";#N/A,#N/A,FALSE,"TargetAcqCalc";#N/A,#N/A,FALSE,"Husco-Acq"}</definedName>
    <definedName name="wrn.Hydraulic2._2_4">{#N/A,#N/A,FALSE,"HuscoCombined-Summ";#N/A,#N/A,FALSE,"HuscoCombined-Income";#N/A,#N/A,FALSE,"HuscoCombined-Offering";#N/A,#N/A,FALSE,"Husco-Income";#N/A,#N/A,FALSE,"TargetEngineer";#N/A,#N/A,FALSE,"TargetAcqCalc";#N/A,#N/A,FALSE,"Husco-Acq"}</definedName>
    <definedName name="wrn.Hydraulic2._2_5">{#N/A,#N/A,FALSE,"HuscoCombined-Summ";#N/A,#N/A,FALSE,"HuscoCombined-Income";#N/A,#N/A,FALSE,"HuscoCombined-Offering";#N/A,#N/A,FALSE,"Husco-Income";#N/A,#N/A,FALSE,"TargetEngineer";#N/A,#N/A,FALSE,"TargetAcqCalc";#N/A,#N/A,FALSE,"Husco-Acq"}</definedName>
    <definedName name="wrn.Hydraulic2._3">{#N/A,#N/A,FALSE,"HuscoCombined-Summ";#N/A,#N/A,FALSE,"HuscoCombined-Income";#N/A,#N/A,FALSE,"HuscoCombined-Offering";#N/A,#N/A,FALSE,"Husco-Income";#N/A,#N/A,FALSE,"TargetEngineer";#N/A,#N/A,FALSE,"TargetAcqCalc";#N/A,#N/A,FALSE,"Husco-Acq"}</definedName>
    <definedName name="wrn.Hydraulic2._3_1">{#N/A,#N/A,FALSE,"HuscoCombined-Summ";#N/A,#N/A,FALSE,"HuscoCombined-Income";#N/A,#N/A,FALSE,"HuscoCombined-Offering";#N/A,#N/A,FALSE,"Husco-Income";#N/A,#N/A,FALSE,"TargetEngineer";#N/A,#N/A,FALSE,"TargetAcqCalc";#N/A,#N/A,FALSE,"Husco-Acq"}</definedName>
    <definedName name="wrn.Hydraulic2._3_2">{#N/A,#N/A,FALSE,"HuscoCombined-Summ";#N/A,#N/A,FALSE,"HuscoCombined-Income";#N/A,#N/A,FALSE,"HuscoCombined-Offering";#N/A,#N/A,FALSE,"Husco-Income";#N/A,#N/A,FALSE,"TargetEngineer";#N/A,#N/A,FALSE,"TargetAcqCalc";#N/A,#N/A,FALSE,"Husco-Acq"}</definedName>
    <definedName name="wrn.Hydraulic2._3_3">{#N/A,#N/A,FALSE,"HuscoCombined-Summ";#N/A,#N/A,FALSE,"HuscoCombined-Income";#N/A,#N/A,FALSE,"HuscoCombined-Offering";#N/A,#N/A,FALSE,"Husco-Income";#N/A,#N/A,FALSE,"TargetEngineer";#N/A,#N/A,FALSE,"TargetAcqCalc";#N/A,#N/A,FALSE,"Husco-Acq"}</definedName>
    <definedName name="wrn.Hydraulic2._3_4">{#N/A,#N/A,FALSE,"HuscoCombined-Summ";#N/A,#N/A,FALSE,"HuscoCombined-Income";#N/A,#N/A,FALSE,"HuscoCombined-Offering";#N/A,#N/A,FALSE,"Husco-Income";#N/A,#N/A,FALSE,"TargetEngineer";#N/A,#N/A,FALSE,"TargetAcqCalc";#N/A,#N/A,FALSE,"Husco-Acq"}</definedName>
    <definedName name="wrn.Hydraulic2._3_5">{#N/A,#N/A,FALSE,"HuscoCombined-Summ";#N/A,#N/A,FALSE,"HuscoCombined-Income";#N/A,#N/A,FALSE,"HuscoCombined-Offering";#N/A,#N/A,FALSE,"Husco-Income";#N/A,#N/A,FALSE,"TargetEngineer";#N/A,#N/A,FALSE,"TargetAcqCalc";#N/A,#N/A,FALSE,"Husco-Acq"}</definedName>
    <definedName name="wrn.Hydraulic2._4">{#N/A,#N/A,FALSE,"HuscoCombined-Summ";#N/A,#N/A,FALSE,"HuscoCombined-Income";#N/A,#N/A,FALSE,"HuscoCombined-Offering";#N/A,#N/A,FALSE,"Husco-Income";#N/A,#N/A,FALSE,"TargetEngineer";#N/A,#N/A,FALSE,"TargetAcqCalc";#N/A,#N/A,FALSE,"Husco-Acq"}</definedName>
    <definedName name="wrn.Hydraulic2._4_1">{#N/A,#N/A,FALSE,"HuscoCombined-Summ";#N/A,#N/A,FALSE,"HuscoCombined-Income";#N/A,#N/A,FALSE,"HuscoCombined-Offering";#N/A,#N/A,FALSE,"Husco-Income";#N/A,#N/A,FALSE,"TargetEngineer";#N/A,#N/A,FALSE,"TargetAcqCalc";#N/A,#N/A,FALSE,"Husco-Acq"}</definedName>
    <definedName name="wrn.Hydraulic2._4_2">{#N/A,#N/A,FALSE,"HuscoCombined-Summ";#N/A,#N/A,FALSE,"HuscoCombined-Income";#N/A,#N/A,FALSE,"HuscoCombined-Offering";#N/A,#N/A,FALSE,"Husco-Income";#N/A,#N/A,FALSE,"TargetEngineer";#N/A,#N/A,FALSE,"TargetAcqCalc";#N/A,#N/A,FALSE,"Husco-Acq"}</definedName>
    <definedName name="wrn.Hydraulic2._4_3">{#N/A,#N/A,FALSE,"HuscoCombined-Summ";#N/A,#N/A,FALSE,"HuscoCombined-Income";#N/A,#N/A,FALSE,"HuscoCombined-Offering";#N/A,#N/A,FALSE,"Husco-Income";#N/A,#N/A,FALSE,"TargetEngineer";#N/A,#N/A,FALSE,"TargetAcqCalc";#N/A,#N/A,FALSE,"Husco-Acq"}</definedName>
    <definedName name="wrn.Hydraulic2._4_4">{#N/A,#N/A,FALSE,"HuscoCombined-Summ";#N/A,#N/A,FALSE,"HuscoCombined-Income";#N/A,#N/A,FALSE,"HuscoCombined-Offering";#N/A,#N/A,FALSE,"Husco-Income";#N/A,#N/A,FALSE,"TargetEngineer";#N/A,#N/A,FALSE,"TargetAcqCalc";#N/A,#N/A,FALSE,"Husco-Acq"}</definedName>
    <definedName name="wrn.Hydraulic2._4_5">{#N/A,#N/A,FALSE,"HuscoCombined-Summ";#N/A,#N/A,FALSE,"HuscoCombined-Income";#N/A,#N/A,FALSE,"HuscoCombined-Offering";#N/A,#N/A,FALSE,"Husco-Income";#N/A,#N/A,FALSE,"TargetEngineer";#N/A,#N/A,FALSE,"TargetAcqCalc";#N/A,#N/A,FALSE,"Husco-Acq"}</definedName>
    <definedName name="wrn.Hydraulic2._5">{#N/A,#N/A,FALSE,"HuscoCombined-Summ";#N/A,#N/A,FALSE,"HuscoCombined-Income";#N/A,#N/A,FALSE,"HuscoCombined-Offering";#N/A,#N/A,FALSE,"Husco-Income";#N/A,#N/A,FALSE,"TargetEngineer";#N/A,#N/A,FALSE,"TargetAcqCalc";#N/A,#N/A,FALSE,"Husco-Acq"}</definedName>
    <definedName name="wrn.Hydraulic2._5_1">{#N/A,#N/A,FALSE,"HuscoCombined-Summ";#N/A,#N/A,FALSE,"HuscoCombined-Income";#N/A,#N/A,FALSE,"HuscoCombined-Offering";#N/A,#N/A,FALSE,"Husco-Income";#N/A,#N/A,FALSE,"TargetEngineer";#N/A,#N/A,FALSE,"TargetAcqCalc";#N/A,#N/A,FALSE,"Husco-Acq"}</definedName>
    <definedName name="wrn.Hydraulic2._5_2">{#N/A,#N/A,FALSE,"HuscoCombined-Summ";#N/A,#N/A,FALSE,"HuscoCombined-Income";#N/A,#N/A,FALSE,"HuscoCombined-Offering";#N/A,#N/A,FALSE,"Husco-Income";#N/A,#N/A,FALSE,"TargetEngineer";#N/A,#N/A,FALSE,"TargetAcqCalc";#N/A,#N/A,FALSE,"Husco-Acq"}</definedName>
    <definedName name="wrn.Hydraulic2._5_3">{#N/A,#N/A,FALSE,"HuscoCombined-Summ";#N/A,#N/A,FALSE,"HuscoCombined-Income";#N/A,#N/A,FALSE,"HuscoCombined-Offering";#N/A,#N/A,FALSE,"Husco-Income";#N/A,#N/A,FALSE,"TargetEngineer";#N/A,#N/A,FALSE,"TargetAcqCalc";#N/A,#N/A,FALSE,"Husco-Acq"}</definedName>
    <definedName name="wrn.Hydraulic2._5_4">{#N/A,#N/A,FALSE,"HuscoCombined-Summ";#N/A,#N/A,FALSE,"HuscoCombined-Income";#N/A,#N/A,FALSE,"HuscoCombined-Offering";#N/A,#N/A,FALSE,"Husco-Income";#N/A,#N/A,FALSE,"TargetEngineer";#N/A,#N/A,FALSE,"TargetAcqCalc";#N/A,#N/A,FALSE,"Husco-Acq"}</definedName>
    <definedName name="wrn.Hydraulic2._5_5">{#N/A,#N/A,FALSE,"HuscoCombined-Summ";#N/A,#N/A,FALSE,"HuscoCombined-Income";#N/A,#N/A,FALSE,"HuscoCombined-Offering";#N/A,#N/A,FALSE,"Husco-Income";#N/A,#N/A,FALSE,"TargetEngineer";#N/A,#N/A,FALSE,"TargetAcqCalc";#N/A,#N/A,FALSE,"Husco-Acq"}</definedName>
    <definedName name="wrn.Hyg._.Acq.">#REF!</definedName>
    <definedName name="wrn.I_1._.thru._.I_6._.workpapers.">{"inventory detail I_1",#N/A,FALSE,"I-01";"inventory detail I_1.1",#N/A,FALSE,"I-01";"inventory detail I_1.2",#N/A,FALSE,"I-01";"Source Comparison I_2",#N/A,FALSE,"I-02";"source comparison I_2.1",#N/A,FALSE,"I-02";"source comparison I_2.2",#N/A,FALSE,"I-02";"reporting analysis I_3",#N/A,FALSE,"I-03";"test count I_4",#N/A,FALSE,"I-04";"test count I_4.1",#N/A,FALSE,"I-04";"costing test I_5",#N/A,FALSE,"I-05";"costing test I_5.1",#N/A,FALSE,"I-05";"turns I_6",#N/A,FALSE,"I-06";"turns I_6.1",#N/A,FALSE,"I-06"}</definedName>
    <definedName name="wrn.I_7._.thru._.I_21._.workpapers.">{"inventory mix I_11",#N/A,FALSE,"I-11";"inventory mix I_11.1",#N/A,FALSE,"I-11";"physical results I_12",#N/A,FALSE,"I-12";"questionnaire I_14",#N/A,FALSE,"I-14";"questionnaire I_14.1",#N/A,FALSE,"I-14";"questionnaire I_14.2",#N/A,FALSE,"I-14";"risk analysis I_15",#N/A,FALSE,"I-15";"risk analysis I_15.1",#N/A,FALSE,"I-15";"risk analysis I_15.2",#N/A,FALSE,"I-15";"liquidation alternatives I_18",#N/A,FALSE,"I-18"}</definedName>
    <definedName name="wrn.IBB._.Sanierungsfond.">{#N/A,#N/A,TRUE,"Plan GuV monatlich 1998-1999";#N/A,#N/A,TRUE,"Absatzplanung";#N/A,#N/A,TRUE,"Planung des Aufwands";#N/A,#N/A,TRUE,"Finanzplan";#N/A,#N/A,TRUE,"Planung Investitionen und Afa";#N/A,#N/A,TRUE,"Zins- und Tilgung"}</definedName>
    <definedName name="wrn.IBD._.Monthly._.Report.">{#N/A,#N/A,FALSE,"Cover";#N/A,#N/A,FALSE,"Total IBD Direct";#N/A,#N/A,FALSE,"IBD Agency Direct";#N/A,#N/A,FALSE,"IBS Direct";#N/A,#N/A,FALSE,"PIA Direct";#N/A,#N/A,FALSE,"Total Fully Loaded July 95";#N/A,#N/A,FALSE,"Total Fully Loaded YTD July 95"}</definedName>
    <definedName name="wrn.IBS._.only.">#REF!</definedName>
    <definedName name="wrn.IBSTOCK.">{"FRONT",#N/A,FALSE,"IBSTOCK - NEW";"P_AND_L",#N/A,FALSE,"IBSTOCK - NEW";"UK_BRICKS",#N/A,FALSE,"IBSTOCK - NEW";"CASH_AND_VAL",#N/A,FALSE,"IBSTOCK - NEW"}</definedName>
    <definedName name="wrn.ICD.">{"ICD Details",#N/A,FALSE,"Current Yr";"ICD Details",#N/A,FALSE,"Budget";"ICD Details",#N/A,FALSE,"Prior Year"}</definedName>
    <definedName name="wrn.ICD._.Balance._.Sheet.">{#N/A,"ICD",FALSE,"BSHIST.XLS";#N/A,"DMU",FALSE,"BSHIST.XLS";#N/A,"METHYL",FALSE,"BSHIST.XLS";#N/A,"HIGHER",FALSE,"BSHIST.XLS";#N/A,"SPEC",FALSE,"BSHIST.XLS";#N/A,"DERIV",FALSE,"BSHIST.XLS";#N/A,"AMM",FALSE,"BSHIST.XLS";#N/A,"CVT",FALSE,"BSHIST.XLS";#N/A,"MEOH",FALSE,"BSHIST.XLS";#N/A,"PINTER",FALSE,"BSHIST.XLS";#N/A,"NEWVEN",FALSE,"BSHIST.XLS"}</definedName>
    <definedName name="wrn.icem.">{#N/A,#N/A,FALSE,"Exb 2";#N/A,#N/A,FALSE,"Exb 3(a)";#N/A,#N/A,FALSE,"WACC";#N/A,#N/A,FALSE,"Exh 4(a)";#N/A,#N/A,FALSE,"Exh 4(b)";#N/A,#N/A,FALSE,"Exb 5(a)";#N/A,#N/A,FALSE,"Exb 5(b)"}</definedName>
    <definedName name="wrn.ICON.">{#N/A,#N/A,FALSE,"Bank List";#N/A,#N/A,FALSE,"Entity List";#N/A,#N/A,FALSE,"Rate List"}</definedName>
    <definedName name="wrn.ICP.">{#N/A,#N/A,FALSE,"ICP Europa";#N/A,#N/A,FALSE,"ICP Francia";#N/A,#N/A,FALSE,"ICP Oriente";#N/A,#N/A,FALSE,"ICP Giappone";#N/A,#N/A,FALSE,"ICP Korea";#N/A,#N/A,FALSE,"ICP Riepilogo"}</definedName>
    <definedName name="wrn.IDPH.">{"Rituxan Revenues",#N/A,FALSE,"B cell Revenues";"QEarn1",#N/A,FALSE,"Qearn";"QEarn2",#N/A,FALSE,"Qearn";"QMargin",#N/A,FALSE,"qmargin";"Cashflow",#N/A,FALSE,"cashflow";"Product Pipeline",#N/A,FALSE,"Product Pipeline"}</definedName>
    <definedName name="wrn.iedetail.">#REF!</definedName>
    <definedName name="wrn.Iesummary.">#REF!</definedName>
    <definedName name="wrn.IGT._.Model.">{#N/A,#N/A,TRUE,"IGT";#N/A,#N/A,TRUE,"IGTSLOT"}</definedName>
    <definedName name="wrn.II._.PortRev33102.">{#N/A,#N/A,TRUE,"Port Summary II";#N/A,#N/A,TRUE,"BV Valuation";#N/A,#N/A,TRUE,"FV Valuation";#N/A,#N/A,TRUE,"JRI";#N/A,#N/A,TRUE,"Weasler";#N/A,#N/A,TRUE,"Stronghaven";#N/A,#N/A,TRUE,"Connor";#N/A,#N/A,TRUE,"HWC";#N/A,#N/A,TRUE,"Temple"}</definedName>
    <definedName name="wrn.Ilijan._.Print.">{#N/A,#N/A,TRUE,"CoverLetter";#N/A,#N/A,TRUE,"Scope";#N/A,#N/A,TRUE,"Table of Contents";#N/A,#N/A,TRUE,"Summary";#N/A,#N/A,TRUE,"Assumptions";#N/A,#N/A,TRUE,"OrgChart";#N/A,#N/A,TRUE,"Schedule";#N/A,#N/A,TRUE,"Mob";#N/A,#N/A,TRUE,"Spares";#N/A,#N/A,TRUE,"MobStaff";#N/A,#N/A,TRUE,"Training";#N/A,#N/A,TRUE,"MobBackup";#N/A,#N/A,TRUE,"ComOps";#N/A,#N/A,TRUE,"Staff_Yrs1,3";#N/A,#N/A,TRUE,"Staff_Yrs4,5";#N/A,#N/A,TRUE,"Staff_Yrs6+";#N/A,#N/A,TRUE,"ExpatBenefits";#N/A,#N/A,TRUE,"ContractStaff";#N/A,#N/A,TRUE,"CommOpnsBackup";#N/A,#N/A,TRUE,"MR";#N/A,#N/A,TRUE,"CTG L&amp;E";#N/A,#N/A,TRUE,"STG L&amp;E";#N/A,#N/A,TRUE,"Rotation";#N/A,#N/A,TRUE,"AvailModl";#N/A,#N/A,TRUE,"Data";#N/A,#N/A,TRUE,"Comparisons";#N/A,#N/A,TRUE,"ScopeSplit"}</definedName>
    <definedName name="wrn.IMD._.Division._.Segments.">{#N/A,#N/A,TRUE,"Cover";#N/A,#N/A,TRUE,"Seg Summary";#N/A,#N/A,TRUE,"IMD Grids - 3Q vs 2Q";#N/A,#N/A,TRUE,"IMD Grids - 3Q vs 3Q";#N/A,#N/A,TRUE,"IMD Grids - YTD vs YTD";#N/A,#N/A,TRUE,"AMG Summary";#N/A,#N/A,TRUE,"Mutual Funds";#N/A,#N/A,TRUE,"Incentive Income";#N/A,#N/A,TRUE,"Investment Income";#N/A,#N/A,TRUE,"PWM Seg Summary";#N/A,#N/A,TRUE,"IMS ";#N/A,#N/A,TRUE,"PCS Products";#N/A,#N/A,TRUE,"PCS Grids - 3Q vs 2Q";#N/A,#N/A,TRUE,"PCS Grids 3Q vs 3Q";#N/A,#N/A,TRUE,"PCS Grids 00 vs 99";#N/A,#N/A,TRUE,"GFI";#N/A,#N/A,TRUE,"Private Bank";#N/A,#N/A,TRUE,"Special Invest";#N/A,#N/A,TRUE,"IMD Assets";#N/A,#N/A,TRUE,"AssetsSales Summary";#N/A,#N/A,TRUE,"Sales-App-Dep";#N/A,#N/A,TRUE,"Assets by Product";#N/A,#N/A,TRUE,"Assets by Region-Channel";#N/A,#N/A,TRUE,"Pipeline";#N/A,#N/A,TRUE,"AUM August AUM Projection"}</definedName>
    <definedName name="wrn.imfwg.">{"load",#N/A,FALSE,"I&amp;MFWG";"cost",#N/A,FALSE,"I&amp;MFWG"}</definedName>
    <definedName name="wrn.imfwg1">{"load",#N/A,FALSE,"I&amp;MFWG";"cost",#N/A,FALSE,"I&amp;MFWG"}</definedName>
    <definedName name="wrn.imp.">#REF!</definedName>
    <definedName name="wrn.Impairment.">{#N/A,#N/A,FALSE,"MVIC";#N/A,#N/A,FALSE,"IS";#N/A,#N/A,FALSE,"BS";#N/A,#N/A,FALSE,"CF";#N/A,#N/A,FALSE,"WACC-CAPM";#N/A,#N/A,FALSE,"Operating Forecast";#N/A,#N/A,FALSE,"Investment Forecast";#N/A,#N/A,FALSE,"DCF";#N/A,#N/A,FALSE,"NOL";#N/A,#N/A,FALSE,"Debt"}</definedName>
    <definedName name="wrn.Import._.by._.GLB.">{"Imported by GLB",#N/A,FALSE,"Custo imp. GLB"}</definedName>
    <definedName name="wrn.Import._.figures.">#REF!</definedName>
    <definedName name="wrn.IMPRESSO.">{#N/A,#N/A,FALSE,"Plan1";#N/A,#N/A,FALSE,"Plan2"}</definedName>
    <definedName name="wrn.IMPRIME.">{#N/A,#N/A,FALSE,"RESUMO CUB.";#N/A,#N/A,FALSE,"S.SIMPLES PÓ";#N/A,#N/A,FALSE,"S.SIMPLES GR.";#N/A,#N/A,FALSE,"S.S.GR.AMON.";#N/A,#N/A,FALSE,"N.P.K.";#N/A,#N/A,FALSE,"A.S.CHEMIBAU";#N/A,#N/A,FALSE,"A.S.DPG";#N/A,#N/A,FALSE,"A.FOSFÓR.";#N/A,#N/A,FALSE,"A.FLUOSSIL.";#N/A,#N/A,FALSE,"A.S.INDUSTR.";#N/A,#N/A,FALSE,"YOKARIN"}</definedName>
    <definedName name="wrn.imprimir.">{#N/A,#N/A,FALSE,"BALUS$97";#N/A,#N/A,FALSE,"INCUS$97";#N/A,#N/A,FALSE,"BALR$97";#N/A,#N/A,FALSE,"INCR$97";#N/A,#N/A,FALSE,"STOCKH97";#N/A,#N/A,FALSE,"FINANC97";#N/A,#N/A,FALSE,"CFLOW97"}</definedName>
    <definedName name="wrn.IMPRIMIR._.TODOS.">{#N/A,#N/A,FALSE,"ATIVO";#N/A,#N/A,FALSE,"PASSIVO";#N/A,#N/A,FALSE,"L&amp;P";#N/A,#N/A,FALSE,"INTEREST"}</definedName>
    <definedName name="wrn.INCOME.">#REF!</definedName>
    <definedName name="wrn.Income._.Detail.">{#N/A,#N/A,FALSE,"Income";#N/A,#N/A,FALSE,"Cost of Goods Sold";#N/A,#N/A,FALSE,"Other Costs";#N/A,#N/A,FALSE,"Other Income";#N/A,#N/A,FALSE,"Taxes";#N/A,#N/A,FALSE,"Other Deductions";#N/A,#N/A,FALSE,"Compensation of Officers"}</definedName>
    <definedName name="wrn.Income._.Detail._1">{#N/A,#N/A,FALSE,"Income";#N/A,#N/A,FALSE,"Cost of Goods Sold";#N/A,#N/A,FALSE,"Other Costs";#N/A,#N/A,FALSE,"Other Income";#N/A,#N/A,FALSE,"Taxes";#N/A,#N/A,FALSE,"Other Deductions";#N/A,#N/A,FALSE,"Compensation of Officers"}</definedName>
    <definedName name="wrn.Income._.Detail._2">{#N/A,#N/A,FALSE,"Income";#N/A,#N/A,FALSE,"Cost of Goods Sold";#N/A,#N/A,FALSE,"Other Costs";#N/A,#N/A,FALSE,"Other Income";#N/A,#N/A,FALSE,"Taxes";#N/A,#N/A,FALSE,"Other Deductions";#N/A,#N/A,FALSE,"Compensation of Officers"}</definedName>
    <definedName name="wrn.Income._.State.">{#N/A,#N/A,FALSE,"Income statement";#N/A,#N/A,FALSE,"Income Statement by Plant"}</definedName>
    <definedName name="wrn.Income._.State._.and._.CapEx.">{#N/A,#N/A,FALSE,"Income statement";#N/A,#N/A,FALSE,"Income Statement by Plant"}</definedName>
    <definedName name="wrn.Income._.Statement.">{"Income Statement",#N/A,FALSE,"Income Statement"}</definedName>
    <definedName name="wrn.income._.statements.">#REF!</definedName>
    <definedName name="wrn.Income_stmt">{"% Growth",#N/A,FALSE,"Income Statement";"% of GDAR",#N/A,FALSE,"Income Statement"}</definedName>
    <definedName name="wrn.incomestmt.">{"page1",#N/A,FALSE,"MONTHLY_P&amp;L";"page2",#N/A,FALSE,"MONTHLY_P&amp;L";"page1",#N/A,FALSE,"X140withReclasses";"page2",#N/A,FALSE,"X140withReclasses";"page3",#N/A,FALSE,"X140withReclasses";"page1",#N/A,FALSE,"Entities_including_Reclasses";"page2",#N/A,FALSE,"Entities_including_Reclasses";"page3",#N/A,FALSE,"Entities_including_Reclasses"}</definedName>
    <definedName name="wrn.InCountry.">{#N/A,#N/A,FALSE,"IC - Overview";#N/A,#N/A,FALSE,"IC - HC Sum";#N/A,#N/A,FALSE,"IC - Trty Cost Sum";#N/A,#N/A,FALSE,"IC - Element of Cost Sum";#N/A,#N/A,FALSE,"IC - Italy";#N/A,#N/A,FALSE,"IC - GAC";#N/A,#N/A,FALSE,"IC - Canada";#N/A,#N/A,FALSE,"IC - Mexico";#N/A,#N/A,FALSE,"IC - Brazil";#N/A,#N/A,FALSE,"IC - GUSA";#N/A,#N/A,FALSE,"IC - France";#N/A,#N/A,FALSE,"IC - Argentina";#N/A,#N/A,FALSE,"IC - Venezuela";#N/A,#N/A,FALSE,"IC - Peru";#N/A,#N/A,FALSE,"IC - Turkey"}</definedName>
    <definedName name="wrn.INDEPS.">{"page1",#N/A,FALSE,"TIND_CC1";"page2",#N/A,FALSE,"TIND_CC1";"page3",#N/A,FALSE,"TIND_CC1";"page4",#N/A,FALSE,"TIND_CC1";"page5",#N/A,FALSE,"TIND_CC1"}</definedName>
    <definedName name="wrn.INDEPS._1">{"page1",#N/A,FALSE,"TIND_CC1";"page2",#N/A,FALSE,"TIND_CC1";"page3",#N/A,FALSE,"TIND_CC1";"page4",#N/A,FALSE,"TIND_CC1";"page5",#N/A,FALSE,"TIND_CC1"}</definedName>
    <definedName name="wrn.INDEPS._1_1">{"page1",#N/A,FALSE,"TIND_CC1";"page2",#N/A,FALSE,"TIND_CC1";"page3",#N/A,FALSE,"TIND_CC1";"page4",#N/A,FALSE,"TIND_CC1";"page5",#N/A,FALSE,"TIND_CC1"}</definedName>
    <definedName name="wrn.INDEPS._1_2">{"page1",#N/A,FALSE,"TIND_CC1";"page2",#N/A,FALSE,"TIND_CC1";"page3",#N/A,FALSE,"TIND_CC1";"page4",#N/A,FALSE,"TIND_CC1";"page5",#N/A,FALSE,"TIND_CC1"}</definedName>
    <definedName name="wrn.INDEPS._1_3">{"page1",#N/A,FALSE,"TIND_CC1";"page2",#N/A,FALSE,"TIND_CC1";"page3",#N/A,FALSE,"TIND_CC1";"page4",#N/A,FALSE,"TIND_CC1";"page5",#N/A,FALSE,"TIND_CC1"}</definedName>
    <definedName name="wrn.INDEPS._1_4">{"page1",#N/A,FALSE,"TIND_CC1";"page2",#N/A,FALSE,"TIND_CC1";"page3",#N/A,FALSE,"TIND_CC1";"page4",#N/A,FALSE,"TIND_CC1";"page5",#N/A,FALSE,"TIND_CC1"}</definedName>
    <definedName name="wrn.INDEPS._1_5">{"page1",#N/A,FALSE,"TIND_CC1";"page2",#N/A,FALSE,"TIND_CC1";"page3",#N/A,FALSE,"TIND_CC1";"page4",#N/A,FALSE,"TIND_CC1";"page5",#N/A,FALSE,"TIND_CC1"}</definedName>
    <definedName name="wrn.INDEPS._2">{"page1",#N/A,FALSE,"TIND_CC1";"page2",#N/A,FALSE,"TIND_CC1";"page3",#N/A,FALSE,"TIND_CC1";"page4",#N/A,FALSE,"TIND_CC1";"page5",#N/A,FALSE,"TIND_CC1"}</definedName>
    <definedName name="wrn.INDEPS._2_1">{"page1",#N/A,FALSE,"TIND_CC1";"page2",#N/A,FALSE,"TIND_CC1";"page3",#N/A,FALSE,"TIND_CC1";"page4",#N/A,FALSE,"TIND_CC1";"page5",#N/A,FALSE,"TIND_CC1"}</definedName>
    <definedName name="wrn.INDEPS._2_2">{"page1",#N/A,FALSE,"TIND_CC1";"page2",#N/A,FALSE,"TIND_CC1";"page3",#N/A,FALSE,"TIND_CC1";"page4",#N/A,FALSE,"TIND_CC1";"page5",#N/A,FALSE,"TIND_CC1"}</definedName>
    <definedName name="wrn.INDEPS._2_3">{"page1",#N/A,FALSE,"TIND_CC1";"page2",#N/A,FALSE,"TIND_CC1";"page3",#N/A,FALSE,"TIND_CC1";"page4",#N/A,FALSE,"TIND_CC1";"page5",#N/A,FALSE,"TIND_CC1"}</definedName>
    <definedName name="wrn.INDEPS._2_4">{"page1",#N/A,FALSE,"TIND_CC1";"page2",#N/A,FALSE,"TIND_CC1";"page3",#N/A,FALSE,"TIND_CC1";"page4",#N/A,FALSE,"TIND_CC1";"page5",#N/A,FALSE,"TIND_CC1"}</definedName>
    <definedName name="wrn.INDEPS._2_5">{"page1",#N/A,FALSE,"TIND_CC1";"page2",#N/A,FALSE,"TIND_CC1";"page3",#N/A,FALSE,"TIND_CC1";"page4",#N/A,FALSE,"TIND_CC1";"page5",#N/A,FALSE,"TIND_CC1"}</definedName>
    <definedName name="wrn.INDEPS._3">{"page1",#N/A,FALSE,"TIND_CC1";"page2",#N/A,FALSE,"TIND_CC1";"page3",#N/A,FALSE,"TIND_CC1";"page4",#N/A,FALSE,"TIND_CC1";"page5",#N/A,FALSE,"TIND_CC1"}</definedName>
    <definedName name="wrn.INDEPS._3_1">{"page1",#N/A,FALSE,"TIND_CC1";"page2",#N/A,FALSE,"TIND_CC1";"page3",#N/A,FALSE,"TIND_CC1";"page4",#N/A,FALSE,"TIND_CC1";"page5",#N/A,FALSE,"TIND_CC1"}</definedName>
    <definedName name="wrn.INDEPS._3_2">{"page1",#N/A,FALSE,"TIND_CC1";"page2",#N/A,FALSE,"TIND_CC1";"page3",#N/A,FALSE,"TIND_CC1";"page4",#N/A,FALSE,"TIND_CC1";"page5",#N/A,FALSE,"TIND_CC1"}</definedName>
    <definedName name="wrn.INDEPS._3_3">{"page1",#N/A,FALSE,"TIND_CC1";"page2",#N/A,FALSE,"TIND_CC1";"page3",#N/A,FALSE,"TIND_CC1";"page4",#N/A,FALSE,"TIND_CC1";"page5",#N/A,FALSE,"TIND_CC1"}</definedName>
    <definedName name="wrn.INDEPS._3_4">{"page1",#N/A,FALSE,"TIND_CC1";"page2",#N/A,FALSE,"TIND_CC1";"page3",#N/A,FALSE,"TIND_CC1";"page4",#N/A,FALSE,"TIND_CC1";"page5",#N/A,FALSE,"TIND_CC1"}</definedName>
    <definedName name="wrn.INDEPS._3_5">{"page1",#N/A,FALSE,"TIND_CC1";"page2",#N/A,FALSE,"TIND_CC1";"page3",#N/A,FALSE,"TIND_CC1";"page4",#N/A,FALSE,"TIND_CC1";"page5",#N/A,FALSE,"TIND_CC1"}</definedName>
    <definedName name="wrn.INDEPS._4">{"page1",#N/A,FALSE,"TIND_CC1";"page2",#N/A,FALSE,"TIND_CC1";"page3",#N/A,FALSE,"TIND_CC1";"page4",#N/A,FALSE,"TIND_CC1";"page5",#N/A,FALSE,"TIND_CC1"}</definedName>
    <definedName name="wrn.INDEPS._4_1">{"page1",#N/A,FALSE,"TIND_CC1";"page2",#N/A,FALSE,"TIND_CC1";"page3",#N/A,FALSE,"TIND_CC1";"page4",#N/A,FALSE,"TIND_CC1";"page5",#N/A,FALSE,"TIND_CC1"}</definedName>
    <definedName name="wrn.INDEPS._4_2">{"page1",#N/A,FALSE,"TIND_CC1";"page2",#N/A,FALSE,"TIND_CC1";"page3",#N/A,FALSE,"TIND_CC1";"page4",#N/A,FALSE,"TIND_CC1";"page5",#N/A,FALSE,"TIND_CC1"}</definedName>
    <definedName name="wrn.INDEPS._4_3">{"page1",#N/A,FALSE,"TIND_CC1";"page2",#N/A,FALSE,"TIND_CC1";"page3",#N/A,FALSE,"TIND_CC1";"page4",#N/A,FALSE,"TIND_CC1";"page5",#N/A,FALSE,"TIND_CC1"}</definedName>
    <definedName name="wrn.INDEPS._4_4">{"page1",#N/A,FALSE,"TIND_CC1";"page2",#N/A,FALSE,"TIND_CC1";"page3",#N/A,FALSE,"TIND_CC1";"page4",#N/A,FALSE,"TIND_CC1";"page5",#N/A,FALSE,"TIND_CC1"}</definedName>
    <definedName name="wrn.INDEPS._4_5">{"page1",#N/A,FALSE,"TIND_CC1";"page2",#N/A,FALSE,"TIND_CC1";"page3",#N/A,FALSE,"TIND_CC1";"page4",#N/A,FALSE,"TIND_CC1";"page5",#N/A,FALSE,"TIND_CC1"}</definedName>
    <definedName name="wrn.INDEPS._5">{"page1",#N/A,FALSE,"TIND_CC1";"page2",#N/A,FALSE,"TIND_CC1";"page3",#N/A,FALSE,"TIND_CC1";"page4",#N/A,FALSE,"TIND_CC1";"page5",#N/A,FALSE,"TIND_CC1"}</definedName>
    <definedName name="wrn.INDEPS._5_1">{"page1",#N/A,FALSE,"TIND_CC1";"page2",#N/A,FALSE,"TIND_CC1";"page3",#N/A,FALSE,"TIND_CC1";"page4",#N/A,FALSE,"TIND_CC1";"page5",#N/A,FALSE,"TIND_CC1"}</definedName>
    <definedName name="wrn.INDEPS._5_2">{"page1",#N/A,FALSE,"TIND_CC1";"page2",#N/A,FALSE,"TIND_CC1";"page3",#N/A,FALSE,"TIND_CC1";"page4",#N/A,FALSE,"TIND_CC1";"page5",#N/A,FALSE,"TIND_CC1"}</definedName>
    <definedName name="wrn.INDEPS._5_3">{"page1",#N/A,FALSE,"TIND_CC1";"page2",#N/A,FALSE,"TIND_CC1";"page3",#N/A,FALSE,"TIND_CC1";"page4",#N/A,FALSE,"TIND_CC1";"page5",#N/A,FALSE,"TIND_CC1"}</definedName>
    <definedName name="wrn.INDEPS._5_4">{"page1",#N/A,FALSE,"TIND_CC1";"page2",#N/A,FALSE,"TIND_CC1";"page3",#N/A,FALSE,"TIND_CC1";"page4",#N/A,FALSE,"TIND_CC1";"page5",#N/A,FALSE,"TIND_CC1"}</definedName>
    <definedName name="wrn.INDEPS._5_5">{"page1",#N/A,FALSE,"TIND_CC1";"page2",#N/A,FALSE,"TIND_CC1";"page3",#N/A,FALSE,"TIND_CC1";"page4",#N/A,FALSE,"TIND_CC1";"page5",#N/A,FALSE,"TIND_CC1"}</definedName>
    <definedName name="wrn.Index.">{#N/A,#N/A,FALSE,"INDEX"}</definedName>
    <definedName name="wrn.indices.">{#N/A,#N/A,FALSE,"GRAFICO";#N/A,#N/A,FALSE,"INDICE 10%";#N/A,#N/A,FALSE,"INDICE 20%"}</definedName>
    <definedName name="wrn.Individual._.Pract._.Summaries.">{#N/A,"BA",TRUE,"PracTemplate";#N/A,"Custom",TRUE,"PracTemplate";#N/A,"BI",TRUE,"PracTemplate";#N/A,"SupplyChain",TRUE,"PracTemplate";#N/A,"Web",TRUE,"PracTemplate";#N/A,"ClientSvcs",TRUE,"PracTemplate";#N/A,"CRM",TRUE,"PracTemplate";#N/A,"LA",TRUE,"PracTemplate";#N/A,"Seattle",TRUE,"PracTemplate";#N/A,"ASP",TRUE,"PracTemplate";#N/A,"Resale",TRUE,"PracTemplate"}</definedName>
    <definedName name="wrn.Industry.xls.">#REF!</definedName>
    <definedName name="wrn.INF_DIARIO.">{#N/A,#N/A,FALSE,"PERSONAL"}</definedName>
    <definedName name="wrn.Infectious._.Diseases.">{#N/A,#N/A,FALSE,"Anti";#N/A,#N/A,FALSE,"Cefa";#N/A,#N/A,FALSE,"Ceph";#N/A,#N/A,FALSE,"Cefp";#N/A,#N/A,FALSE,"Cefe";#N/A,#N/A,FALSE,"Pens";#N/A,#N/A,FALSE,"Ampi";#N/A,#N/A,FALSE,"Amox";#N/A,#N/A,FALSE,"Isox";#N/A,#N/A,FALSE,"Aztr";#N/A,#N/A,FALSE,"Videx";#N/A,#N/A,FALSE,"Zerit"}</definedName>
    <definedName name="wrn.Infectious._.Diseases._1">#REF!</definedName>
    <definedName name="wrn.Infectious._.Diseases._2">{#N/A,#N/A,FALSE,"Anti";#N/A,#N/A,FALSE,"Cefa";#N/A,#N/A,FALSE,"Ceph";#N/A,#N/A,FALSE,"Cefp";#N/A,#N/A,FALSE,"Cefe";#N/A,#N/A,FALSE,"Pens";#N/A,#N/A,FALSE,"Ampi";#N/A,#N/A,FALSE,"Amox";#N/A,#N/A,FALSE,"Isox";#N/A,#N/A,FALSE,"Aztr";#N/A,#N/A,FALSE,"Videx";#N/A,#N/A,FALSE,"Zerit"}</definedName>
    <definedName name="wrn.Infectious._.Diseases._3">{#N/A,#N/A,FALSE,"Anti";#N/A,#N/A,FALSE,"Cefa";#N/A,#N/A,FALSE,"Ceph";#N/A,#N/A,FALSE,"Cefp";#N/A,#N/A,FALSE,"Cefe";#N/A,#N/A,FALSE,"Pens";#N/A,#N/A,FALSE,"Ampi";#N/A,#N/A,FALSE,"Amox";#N/A,#N/A,FALSE,"Isox";#N/A,#N/A,FALSE,"Aztr";#N/A,#N/A,FALSE,"Videx";#N/A,#N/A,FALSE,"Zerit"}</definedName>
    <definedName name="wrn.Infectious._.Diseases._4">{#N/A,#N/A,FALSE,"Anti";#N/A,#N/A,FALSE,"Cefa";#N/A,#N/A,FALSE,"Ceph";#N/A,#N/A,FALSE,"Cefp";#N/A,#N/A,FALSE,"Cefe";#N/A,#N/A,FALSE,"Pens";#N/A,#N/A,FALSE,"Ampi";#N/A,#N/A,FALSE,"Amox";#N/A,#N/A,FALSE,"Isox";#N/A,#N/A,FALSE,"Aztr";#N/A,#N/A,FALSE,"Videx";#N/A,#N/A,FALSE,"Zerit"}</definedName>
    <definedName name="wrn.info.">{#N/A,#N/A,FALSE,"IT_Summary";#N/A,#N/A,FALSE,"Renaissance";#N/A,#N/A,FALSE,"Intermetrics";#N/A,#N/A,FALSE,"Systems";#N/A,#N/A,FALSE,"IMI";#N/A,#N/A,FALSE,"Landmark";#N/A,#N/A,FALSE,"Rational";#N/A,#N/A,FALSE,"AGS";#N/A,#N/A,FALSE,"GE"}</definedName>
    <definedName name="wrn.INFOCIB.">{#N/A,#N/A,FALSE,"VOL695";#N/A,#N/A,FALSE,"anexo1";#N/A,#N/A,FALSE,"anexo2";#N/A,#N/A,FALSE,"anexo3";#N/A,#N/A,FALSE,"anexo4";#N/A,#N/A,FALSE,"anexo5a";#N/A,#N/A,FALSE,"anexo5b";#N/A,#N/A,FALSE,"anexo6a";#N/A,#N/A,FALSE,"anexo6a";#N/A,#N/A,FALSE,"anexo6c";#N/A,#N/A,FALSE,"anexo7a";#N/A,#N/A,FALSE,"anexo7b";#N/A,#N/A,FALSE,"anexo7c"}</definedName>
    <definedName name="wrn.InfoMemoPhotosMapsPlans.">{#N/A,#N/A,FALSE,"Photos 18806";#N/A,#N/A,FALSE,"Map 18806";#N/A,#N/A,FALSE,"Site Plan 18806";#N/A,#N/A,FALSE,"Photos 12537";#N/A,#N/A,FALSE,"Site Map 12537";#N/A,#N/A,FALSE,"SitePlan 12537";#N/A,#N/A,FALSE,"Photos 10530";#N/A,#N/A,FALSE,"Area Map 10530";#N/A,#N/A,FALSE,"SitePlan 10530";#N/A,#N/A,FALSE,"Photos 12090";#N/A,#N/A,FALSE,"Area Map 12090";#N/A,#N/A,FALSE,"SitePlan 12090";#N/A,#N/A,FALSE,"Photos 10658";#N/A,#N/A,FALSE,"Area Map 10658";#N/A,#N/A,FALSE,"SitePlan 10658";#N/A,#N/A,FALSE,"Photos 12434";#N/A,#N/A,FALSE,"Area Map 12434";#N/A,#N/A,FALSE,"SitePlan 12434"}</definedName>
    <definedName name="wrn.Informe._.Mensual.">{#N/A,#N/A,FALSE,"Carátula EE.FF.  (1)";#N/A,#N/A,FALSE,"Carátula Rtados. Gestión (2)";#N/A,#N/A,FALSE,"Gestión Abril'98 Abv (3)";#N/A,#N/A,FALSE,"Rtdos. Cías. 97 - 98 (4)";#N/A,#N/A,FALSE,"Resultados Gestión Abril'98 (5)";#N/A,#N/A,FALSE,"Carátula Rtados. Margenes (6)";#N/A,#N/A,FALSE,"Márgenes Abril'98 Abv.TASA (7)";#N/A,#N/A,FALSE,"Carátula Balance  (8)";#N/A,#N/A,FALSE,"B. P. Equivalencia Abril'98 (9)";#N/A,#N/A,FALSE,"Carátula Balance  (10)";#N/A,#N/A,FALSE,"B.Consolidado Abril'98 TASA(11)";#N/A,#N/A,FALSE,"Márgenes Abril'98 TASA (12)"}</definedName>
    <definedName name="wrn.INFORME._.NOVIEMBRE.">{#N/A,#N/A,FALSE,"P_11_P1";#N/A,#N/A,FALSE,"P_11_P2";#N/A,#N/A,FALSE,"P_11_P3";#N/A,#N/A,FALSE,"Resultados_11_P";#N/A,#N/A,FALSE,"CTC_11_P";#N/A,#N/A,FALSE,"TASA_11_P";#N/A,#N/A,FALSE,"TPerú_11_P";#N/A,#N/A,FALSE,"CANTV_11_P";#N/A,#N/A,FALSE,"TLD_11_P";#N/A,#N/A,FALSE,"ROMANIA_11_P";#N/A,#N/A,FALSE,"RESTO_11_P";#N/A,#N/A,FALSE,"Gerenciamiento_11_P";#N/A,#N/A,FALSE,"Financiero_11_P";#N/A,#N/A,FALSE,"Estructura_11_P";#N/A,#N/A,FALSE,"Desinv_11_P";#N/A,#N/A,FALSE,"FComercio_11_P"}</definedName>
    <definedName name="wrn.ING.">{"bs-ING",#N/A,FALSE,"ING Reports";"soo-ING",#N/A,FALSE,"ING Reports";"socf-ING",#N/A,FALSE,"ING Reports"}</definedName>
    <definedName name="wrn.ingreso.">{#N/A,#N/A,FALSE,"voz corporativa";#N/A,#N/A,FALSE,"Transmisión de datos";#N/A,#N/A,FALSE,"Videoconferencia";#N/A,#N/A,FALSE,"Correo electrónico";#N/A,#N/A,FALSE,"Correo de voz";#N/A,#N/A,FALSE,"Megafax";#N/A,#N/A,FALSE,"Edi";#N/A,#N/A,FALSE,"Internet";#N/A,#N/A,FALSE,"VSAT";#N/A,#N/A,FALSE,"ing ult. milla"}</definedName>
    <definedName name="wrn.ingresos.">{#N/A,#N/A,FALSE,"voz corporativa";#N/A,#N/A,FALSE,"Transmisión de datos";#N/A,#N/A,FALSE,"Videoconferencia";#N/A,#N/A,FALSE,"Correo electrónico";#N/A,#N/A,FALSE,"Correo de voz";#N/A,#N/A,FALSE,"Megafax";#N/A,#N/A,FALSE,"Edi";#N/A,#N/A,FALSE,"Internet";#N/A,#N/A,FALSE,"VSAT";#N/A,#N/A,FALSE,"ing ult. milla"}</definedName>
    <definedName name="wrn.Initial.">{#N/A,"Anonymous",FALSE,"30 30k Table";#N/A,#N/A,FALSE,"30 50k Table";#N/A,#N/A,FALSE,"40 100k Table"}</definedName>
    <definedName name="wrn.Input.">{"données",#N/A,FALSE,"Input"}</definedName>
    <definedName name="wrn.input._.and._.output.">{"EBITDA",#N/A,TRUE,"P&amp;L Net of Disc Ops";"output net of disc ops",#N/A,TRUE,"Revenue";"input",#N/A,TRUE,"Revenue";"output",#N/A,TRUE,"DC";"Input",#N/A,TRUE,"DC";"MTN and MCN",#N/A,TRUE,"Margin";"output detail line items",#N/A,TRUE,"SGA";"personnel by year",#N/A,TRUE,"Payroll";#N/A,#N/A,TRUE,"CapEx"}</definedName>
    <definedName name="wrn.input._.and._.output._1">#REF!</definedName>
    <definedName name="wrn.input._.and._.output._2">#REF!</definedName>
    <definedName name="wrn.Input._.and._.Tariff.">{#N/A,#N/A,FALSE,"Input";#N/A,#N/A,FALSE,"P&amp;L"}</definedName>
    <definedName name="wrn.input._.data.">{"Creditor Days",#N/A,FALSE,"Input Sheet";"Data Values",#N/A,FALSE,"Input Sheet"}</definedName>
    <definedName name="wrn.Input._.Print._.Area.">{#N/A,#N/A,FALSE,"inputs";#N/A,#N/A,FALSE,"inputs"}</definedName>
    <definedName name="wrn.Input._.Screen.">#REF!</definedName>
    <definedName name="wrn.input._.sheet.">{#N/A,#N/A,FALSE,"TICKERS INPUT SHEET"}</definedName>
    <definedName name="wrn.Input._1">{"données",#N/A,FALSE,"Input"}</definedName>
    <definedName name="wrn.Input._2">{"données",#N/A,FALSE,"Input"}</definedName>
    <definedName name="wrn.Inputs.">{#N/A,#N/A,FALSE,"Inputs";#N/A,#N/A,FALSE,"Mkt";#N/A,#N/A,FALSE,"Rev";#N/A,#N/A,FALSE,"Costs"}</definedName>
    <definedName name="wrn.Inputs._.and._.detail._.calculations.">{#N/A,#N/A,TRUE,"Revenue &amp; Direct Expense";#N/A,#N/A,TRUE,"Indirect Expense";#N/A,#N/A,TRUE,"Assumptions";#N/A,#N/A,TRUE,"Headcount Inputs";#N/A,#N/A,TRUE,"Markets";#N/A,#N/A,TRUE,"Colocation";#N/A,#N/A,TRUE,"Demographics";#N/A,#N/A,TRUE,"ILEC Rates"}</definedName>
    <definedName name="wrn.Inputsheet_ProjectInput.">#REF!</definedName>
    <definedName name="wrn.Instruksjoner.">{#N/A,#N/A,FALSE,"Instruksjoner"}</definedName>
    <definedName name="wrn.Insurance.">#REF!</definedName>
    <definedName name="wrn.Insurance._1">#REF!</definedName>
    <definedName name="wrn.INTANGIBLES.">{#N/A,#N/A,FALSE,"T-1 Intangibles"}</definedName>
    <definedName name="wrn.Integral.">{#N/A,#N/A,FALSE,"Holding";#N/A,#N/A,FALSE,"Acomp";#N/A,#N/A,FALSE,"Dre_ger";#N/A,#N/A,FALSE,"Atividade";#N/A,#N/A,FALSE,"Balancete"}</definedName>
    <definedName name="wrn.INTEGRATED._.SERV.._.ALL._.SCH..">{"INTEGRATED SERV. BUDGET ASSUM.",#N/A,FALSE,"INTEGRATED SERVICES";"INTEGRATED SERV MAJOR EXP.",#N/A,FALSE,"INTEGRATED SERVICES";"INTEGRATED SERV SCH1",#N/A,FALSE,"INTEGRATED SERVICES";"INTEGRATED SERV SCH2",#N/A,FALSE,"INTEGRATED SERVICES"}</definedName>
    <definedName name="wrn.INTEREST.">{#N/A,#N/A,FALSE,"0700 Interest Expense";#N/A,#N/A,FALSE,"0700-1 Summary of Interest Earn"}</definedName>
    <definedName name="wrn.Intérêts._.Mai._.95.">#REF!</definedName>
    <definedName name="wrn.Intermediate._.Calc..">{"Intermediate Calc.",#N/A,FALSE,"Merger Plan"}</definedName>
    <definedName name="wrn.Internal.">{#N/A,#N/A,TRUE,"COVER INT";#N/A,#N/A,TRUE,"SUMMARY INT";#N/A,#N/A,TRUE,"INCOME STMT INT";#N/A,#N/A,TRUE,"IS TREND";#N/A,#N/A,TRUE,"BALANCE SHEET INT";#N/A,#N/A,TRUE,"BS TREND";#N/A,#N/A,TRUE,"CASH FLOW INT";#N/A,#N/A,TRUE,"CF TREND";#N/A,#N/A,TRUE,"SALES BY TERR INT";#N/A,#N/A,TRUE,"UNITS INT";#N/A,#N/A,TRUE,"PRODUCT SALES INT";#N/A,#N/A,TRUE,"ASP's INT";#N/A,#N/A,TRUE,"GROSS MARGINS INT";#N/A,#N/A,TRUE,"MARGINS PER UNIT INT";#N/A,#N/A,TRUE,"INVENTORY INT";#N/A,#N/A,TRUE,"HEADCOUNT INT";#N/A,#N/A,TRUE,"DEBT STRUCTURE Int";#N/A,#N/A,TRUE," AR"}</definedName>
    <definedName name="wrn.Internal._.is.">{"internal is",#N/A,FALSE,"Model"}</definedName>
    <definedName name="wrn.Internal._.is._1">{"internal is",#N/A,FALSE,"Model"}</definedName>
    <definedName name="wrn.Internal._.is._1_1">{"internal is",#N/A,FALSE,"Model"}</definedName>
    <definedName name="wrn.Internal._.is._1_2">{"internal is",#N/A,FALSE,"Model"}</definedName>
    <definedName name="wrn.Internal._.is._1_3">{"internal is",#N/A,FALSE,"Model"}</definedName>
    <definedName name="wrn.Internal._.is._1_4">{"internal is",#N/A,FALSE,"Model"}</definedName>
    <definedName name="wrn.Internal._.is._1_5">{"internal is",#N/A,FALSE,"Model"}</definedName>
    <definedName name="wrn.Internal._.is._2">{"internal is",#N/A,FALSE,"Model"}</definedName>
    <definedName name="wrn.Internal._.is._2_1">{"internal is",#N/A,FALSE,"Model"}</definedName>
    <definedName name="wrn.Internal._.is._2_2">{"internal is",#N/A,FALSE,"Model"}</definedName>
    <definedName name="wrn.Internal._.is._2_3">{"internal is",#N/A,FALSE,"Model"}</definedName>
    <definedName name="wrn.Internal._.is._2_4">{"internal is",#N/A,FALSE,"Model"}</definedName>
    <definedName name="wrn.Internal._.is._2_5">{"internal is",#N/A,FALSE,"Model"}</definedName>
    <definedName name="wrn.Internal._.is._3">{"internal is",#N/A,FALSE,"Model"}</definedName>
    <definedName name="wrn.Internal._.is._3_1">{"internal is",#N/A,FALSE,"Model"}</definedName>
    <definedName name="wrn.Internal._.is._3_2">{"internal is",#N/A,FALSE,"Model"}</definedName>
    <definedName name="wrn.Internal._.is._3_3">{"internal is",#N/A,FALSE,"Model"}</definedName>
    <definedName name="wrn.Internal._.is._3_4">{"internal is",#N/A,FALSE,"Model"}</definedName>
    <definedName name="wrn.Internal._.is._3_5">{"internal is",#N/A,FALSE,"Model"}</definedName>
    <definedName name="wrn.Internal._.is._4">{"internal is",#N/A,FALSE,"Model"}</definedName>
    <definedName name="wrn.Internal._.is._4_1">{"internal is",#N/A,FALSE,"Model"}</definedName>
    <definedName name="wrn.Internal._.is._4_2">{"internal is",#N/A,FALSE,"Model"}</definedName>
    <definedName name="wrn.Internal._.is._4_3">{"internal is",#N/A,FALSE,"Model"}</definedName>
    <definedName name="wrn.Internal._.is._4_4">{"internal is",#N/A,FALSE,"Model"}</definedName>
    <definedName name="wrn.Internal._.is._4_5">{"internal is",#N/A,FALSE,"Model"}</definedName>
    <definedName name="wrn.Internal._.is._5">{"internal is",#N/A,FALSE,"Model"}</definedName>
    <definedName name="wrn.Internal._.is._5_1">{"internal is",#N/A,FALSE,"Model"}</definedName>
    <definedName name="wrn.Internal._.is._5_2">{"internal is",#N/A,FALSE,"Model"}</definedName>
    <definedName name="wrn.Internal._.is._5_3">{"internal is",#N/A,FALSE,"Model"}</definedName>
    <definedName name="wrn.Internal._.is._5_4">{"internal is",#N/A,FALSE,"Model"}</definedName>
    <definedName name="wrn.Internal._.is._5_5">{"internal is",#N/A,FALSE,"Model"}</definedName>
    <definedName name="wrn.Internal._.Package._.only.">{#N/A,#N/A,FALSE,"Sales By Region";#N/A,#N/A,FALSE,"9"" System IS";#N/A,#N/A,FALSE,"4"" Systems IS";#N/A,#N/A,FALSE,"1"" Systems IS";#N/A,#N/A,FALSE,"Service IS";#N/A,#N/A,FALSE,"Fluids IS";#N/A,#N/A,FALSE,"Total IS";#N/A,#N/A,FALSE,"Units";#N/A,#N/A,FALSE,"9 Backlog";#N/A,#N/A,FALSE,"4 Backlog";#N/A,#N/A,FALSE,"1 Backlog";#N/A,#N/A,FALSE,"Total Backlog";#N/A,#N/A,FALSE,"Functional Exp";#N/A,#N/A,FALSE,"Staffing";#N/A,#N/A,FALSE,"Service Fluids";#N/A,#N/A,FALSE,"Bal Sheet";#N/A,#N/A,FALSE,"Cash Flow"}</definedName>
    <definedName name="wrn.Internal._.Report._.for._.Martha.">{"Title Page",#N/A,FALSE,"Title Page";"Table of Contents",#N/A,FALSE,"Table of Contents";"Balance Sheet",#N/A,FALSE,"Balance Sheet";"Inc Stmt - Internal",#N/A,FALSE,"Income Stmt &amp; RE";"Inc Stmt (Bank Version)",#N/A,FALSE,"Income Stmt &amp; RE";"Schedules - Internal Version",#N/A,FALSE,"Schedules";"Schedules (Bank Version)",#N/A,FALSE,"Schedules";"Notes to FS - Internal",#N/A,FALSE,"Notes to FS";"Notes to FS (Bank Version)",#N/A,FALSE,"Notes to FS";"Notes to FS-Loans (Internal)",#N/A,FALSE,"Notes to FS-Loans";"Notes to FS-Loans (Bank Version)",#N/A,FALSE,"Notes to FS-Loans"}</definedName>
    <definedName name="wrn.INTERNAL._.REPORTS.">{"capex",#N/A,FALSE,"CAPEX RECAP";"asset disposals",#N/A,FALSE,"ASSET DISPOSITIONS";#N/A,#N/A,FALSE,"G&amp;A by Month";#N/A,#N/A,FALSE,"G&amp;A Compare";#N/A,#N/A,FALSE,"G&amp;A Month Only Compare"}</definedName>
    <definedName name="wrn.international.">#REF!</definedName>
    <definedName name="wrn.International._.Monthly.">#REF!</definedName>
    <definedName name="wrn.International._.Quarterly.">#REF!</definedName>
    <definedName name="wrn.International._.Totals.">{"International Total",#N/A,FALSE,"Sheet1";"Mexico (5)",#N/A,FALSE,"Sheet1";"Mexico (37)",#N/A,FALSE,"Sheet1";"Puerto Rico (10)",#N/A,FALSE,"Sheet1"}</definedName>
    <definedName name="wrn.Interpolations.">{"Reported Interpolated Dev Factors",#N/A,FALSE,"Interpolation";"Paid Interpolated Dev Factors",#N/A,FALSE,"Interpolation";"Reported Claim Interpolated Dev Factors",#N/A,FALSE,"Interpolation"}</definedName>
    <definedName name="wrn.Interpolations._1">{"Reported Interpolated Dev Factors",#N/A,FALSE,"Interpolation";"Paid Interpolated Dev Factors",#N/A,FALSE,"Interpolation";"Reported Claim Interpolated Dev Factors",#N/A,FALSE,"Interpolation"}</definedName>
    <definedName name="wrn.Interpolations._1_1">{"Reported Interpolated Dev Factors",#N/A,FALSE,"Interpolation";"Paid Interpolated Dev Factors",#N/A,FALSE,"Interpolation";"Reported Claim Interpolated Dev Factors",#N/A,FALSE,"Interpolation"}</definedName>
    <definedName name="wrn.Interpolations._1_2">{"Reported Interpolated Dev Factors",#N/A,FALSE,"Interpolation";"Paid Interpolated Dev Factors",#N/A,FALSE,"Interpolation";"Reported Claim Interpolated Dev Factors",#N/A,FALSE,"Interpolation"}</definedName>
    <definedName name="wrn.Interpolations._1_3">{"Reported Interpolated Dev Factors",#N/A,FALSE,"Interpolation";"Paid Interpolated Dev Factors",#N/A,FALSE,"Interpolation";"Reported Claim Interpolated Dev Factors",#N/A,FALSE,"Interpolation"}</definedName>
    <definedName name="wrn.Interpolations._1_4">{"Reported Interpolated Dev Factors",#N/A,FALSE,"Interpolation";"Paid Interpolated Dev Factors",#N/A,FALSE,"Interpolation";"Reported Claim Interpolated Dev Factors",#N/A,FALSE,"Interpolation"}</definedName>
    <definedName name="wrn.Interpolations._1_5">{"Reported Interpolated Dev Factors",#N/A,FALSE,"Interpolation";"Paid Interpolated Dev Factors",#N/A,FALSE,"Interpolation";"Reported Claim Interpolated Dev Factors",#N/A,FALSE,"Interpolation"}</definedName>
    <definedName name="wrn.Interpolations._2">{"Reported Interpolated Dev Factors",#N/A,FALSE,"Interpolation";"Paid Interpolated Dev Factors",#N/A,FALSE,"Interpolation";"Reported Claim Interpolated Dev Factors",#N/A,FALSE,"Interpolation"}</definedName>
    <definedName name="wrn.Interpolations._2_1">{"Reported Interpolated Dev Factors",#N/A,FALSE,"Interpolation";"Paid Interpolated Dev Factors",#N/A,FALSE,"Interpolation";"Reported Claim Interpolated Dev Factors",#N/A,FALSE,"Interpolation"}</definedName>
    <definedName name="wrn.Interpolations._2_2">{"Reported Interpolated Dev Factors",#N/A,FALSE,"Interpolation";"Paid Interpolated Dev Factors",#N/A,FALSE,"Interpolation";"Reported Claim Interpolated Dev Factors",#N/A,FALSE,"Interpolation"}</definedName>
    <definedName name="wrn.Interpolations._2_3">{"Reported Interpolated Dev Factors",#N/A,FALSE,"Interpolation";"Paid Interpolated Dev Factors",#N/A,FALSE,"Interpolation";"Reported Claim Interpolated Dev Factors",#N/A,FALSE,"Interpolation"}</definedName>
    <definedName name="wrn.Interpolations._2_4">{"Reported Interpolated Dev Factors",#N/A,FALSE,"Interpolation";"Paid Interpolated Dev Factors",#N/A,FALSE,"Interpolation";"Reported Claim Interpolated Dev Factors",#N/A,FALSE,"Interpolation"}</definedName>
    <definedName name="wrn.Interpolations._2_5">{"Reported Interpolated Dev Factors",#N/A,FALSE,"Interpolation";"Paid Interpolated Dev Factors",#N/A,FALSE,"Interpolation";"Reported Claim Interpolated Dev Factors",#N/A,FALSE,"Interpolation"}</definedName>
    <definedName name="wrn.Interpolations._3">{"Reported Interpolated Dev Factors",#N/A,FALSE,"Interpolation";"Paid Interpolated Dev Factors",#N/A,FALSE,"Interpolation";"Reported Claim Interpolated Dev Factors",#N/A,FALSE,"Interpolation"}</definedName>
    <definedName name="wrn.Interpolations._3_1">{"Reported Interpolated Dev Factors",#N/A,FALSE,"Interpolation";"Paid Interpolated Dev Factors",#N/A,FALSE,"Interpolation";"Reported Claim Interpolated Dev Factors",#N/A,FALSE,"Interpolation"}</definedName>
    <definedName name="wrn.Interpolations._3_2">{"Reported Interpolated Dev Factors",#N/A,FALSE,"Interpolation";"Paid Interpolated Dev Factors",#N/A,FALSE,"Interpolation";"Reported Claim Interpolated Dev Factors",#N/A,FALSE,"Interpolation"}</definedName>
    <definedName name="wrn.Interpolations._3_3">{"Reported Interpolated Dev Factors",#N/A,FALSE,"Interpolation";"Paid Interpolated Dev Factors",#N/A,FALSE,"Interpolation";"Reported Claim Interpolated Dev Factors",#N/A,FALSE,"Interpolation"}</definedName>
    <definedName name="wrn.Interpolations._3_4">{"Reported Interpolated Dev Factors",#N/A,FALSE,"Interpolation";"Paid Interpolated Dev Factors",#N/A,FALSE,"Interpolation";"Reported Claim Interpolated Dev Factors",#N/A,FALSE,"Interpolation"}</definedName>
    <definedName name="wrn.Interpolations._3_5">{"Reported Interpolated Dev Factors",#N/A,FALSE,"Interpolation";"Paid Interpolated Dev Factors",#N/A,FALSE,"Interpolation";"Reported Claim Interpolated Dev Factors",#N/A,FALSE,"Interpolation"}</definedName>
    <definedName name="wrn.Interpolations._4">{"Reported Interpolated Dev Factors",#N/A,FALSE,"Interpolation";"Paid Interpolated Dev Factors",#N/A,FALSE,"Interpolation";"Reported Claim Interpolated Dev Factors",#N/A,FALSE,"Interpolation"}</definedName>
    <definedName name="wrn.Interpolations._4_1">{"Reported Interpolated Dev Factors",#N/A,FALSE,"Interpolation";"Paid Interpolated Dev Factors",#N/A,FALSE,"Interpolation";"Reported Claim Interpolated Dev Factors",#N/A,FALSE,"Interpolation"}</definedName>
    <definedName name="wrn.Interpolations._4_2">{"Reported Interpolated Dev Factors",#N/A,FALSE,"Interpolation";"Paid Interpolated Dev Factors",#N/A,FALSE,"Interpolation";"Reported Claim Interpolated Dev Factors",#N/A,FALSE,"Interpolation"}</definedName>
    <definedName name="wrn.Interpolations._4_3">{"Reported Interpolated Dev Factors",#N/A,FALSE,"Interpolation";"Paid Interpolated Dev Factors",#N/A,FALSE,"Interpolation";"Reported Claim Interpolated Dev Factors",#N/A,FALSE,"Interpolation"}</definedName>
    <definedName name="wrn.Interpolations._4_4">{"Reported Interpolated Dev Factors",#N/A,FALSE,"Interpolation";"Paid Interpolated Dev Factors",#N/A,FALSE,"Interpolation";"Reported Claim Interpolated Dev Factors",#N/A,FALSE,"Interpolation"}</definedName>
    <definedName name="wrn.Interpolations._4_5">{"Reported Interpolated Dev Factors",#N/A,FALSE,"Interpolation";"Paid Interpolated Dev Factors",#N/A,FALSE,"Interpolation";"Reported Claim Interpolated Dev Factors",#N/A,FALSE,"Interpolation"}</definedName>
    <definedName name="wrn.Interpolations._5">{"Reported Interpolated Dev Factors",#N/A,FALSE,"Interpolation";"Paid Interpolated Dev Factors",#N/A,FALSE,"Interpolation";"Reported Claim Interpolated Dev Factors",#N/A,FALSE,"Interpolation"}</definedName>
    <definedName name="wrn.Interpolations._5_1">{"Reported Interpolated Dev Factors",#N/A,FALSE,"Interpolation";"Paid Interpolated Dev Factors",#N/A,FALSE,"Interpolation";"Reported Claim Interpolated Dev Factors",#N/A,FALSE,"Interpolation"}</definedName>
    <definedName name="wrn.Interpolations._5_2">{"Reported Interpolated Dev Factors",#N/A,FALSE,"Interpolation";"Paid Interpolated Dev Factors",#N/A,FALSE,"Interpolation";"Reported Claim Interpolated Dev Factors",#N/A,FALSE,"Interpolation"}</definedName>
    <definedName name="wrn.Interpolations._5_3">{"Reported Interpolated Dev Factors",#N/A,FALSE,"Interpolation";"Paid Interpolated Dev Factors",#N/A,FALSE,"Interpolation";"Reported Claim Interpolated Dev Factors",#N/A,FALSE,"Interpolation"}</definedName>
    <definedName name="wrn.Interpolations._5_4">{"Reported Interpolated Dev Factors",#N/A,FALSE,"Interpolation";"Paid Interpolated Dev Factors",#N/A,FALSE,"Interpolation";"Reported Claim Interpolated Dev Factors",#N/A,FALSE,"Interpolation"}</definedName>
    <definedName name="wrn.Interpolations._5_5">{"Reported Interpolated Dev Factors",#N/A,FALSE,"Interpolation";"Paid Interpolated Dev Factors",#N/A,FALSE,"Interpolation";"Reported Claim Interpolated Dev Factors",#N/A,FALSE,"Interpolation"}</definedName>
    <definedName name="wrn.Intersil.">#REF!</definedName>
    <definedName name="wrn.Intersil._1">#REF!</definedName>
    <definedName name="wrn.INTERVIEW._.SHEET.">{#N/A,#N/A,FALSE,"7103";#N/A,#N/A,FALSE,"7126"}</definedName>
    <definedName name="wrn.INTL._.GROUP.">{"INTLGROUP",#N/A,FALSE,"INTL GROUP"}</definedName>
    <definedName name="wrn.Intro.">{#N/A,#N/A,TRUE,"Intro"}</definedName>
    <definedName name="wrn.Introduction.">#REF!</definedName>
    <definedName name="wrn.Inv._.Turns.">{"Turns",#N/A,FALSE,"INVENTORY TURNS"}</definedName>
    <definedName name="wrn.INVBYPRGMS.">{#N/A,#N/A,FALSE,"SEQUEL";#N/A,#N/A,FALSE,"LEXMARK";#N/A,#N/A,FALSE,"ALSIGNAL";#N/A,#N/A,FALSE,"PEGHYD";#N/A,#N/A,FALSE,"NORAND";#N/A,#N/A,FALSE,"ALLISPIT";#N/A,#N/A,FALSE,"CHELAN";#N/A,#N/A,FALSE,"OSRAM";#N/A,#N/A,FALSE,"RALEIGH";#N/A,#N/A,FALSE,"SCORPION";#N/A,#N/A,FALSE,"MOTOROLA";#N/A,#N/A,FALSE,"MOTORISG";#N/A,#N/A,FALSE,"STARFIRE";#N/A,#N/A,FALSE,"CRAY";#N/A,#N/A,FALSE,"LOCUS";#N/A,#N/A,FALSE,"MUTH";#N/A,#N/A,FALSE,"PEMSTAR";#N/A,#N/A,FALSE,"ALASKA";#N/A,#N/A,FALSE,"LUPUS";#N/A,#N/A,FALSE,"HUGHES";#N/A,#N/A,FALSE,"ZEBRA";#N/A,#N/A,FALSE,"ZEPPO";#N/A,#N/A,FALSE,"IMPCO";#N/A,#N/A,FALSE,"UNISYS";#N/A,#N/A,FALSE,"CIA";#N/A,#N/A,FALSE,"BRADY";#N/A,#N/A,FALSE,"ABCVIM";#N/A,#N/A,FALSE,"ABDRIVES";#N/A,#N/A,FALSE,"BLYTHE";#N/A,#N/A,FALSE,"TUCSON";#N/A,#N/A,FALSE,"ALZA";#N/A,#N/A,FALSE,"ROSS";#N/A,#N/A,FALSE,"TEMPLAR";#N/A,#N/A,FALSE,"CRICKET";#N/A,#N/A,FALSE,"AUTOBHN";#N/A,#N/A,FALSE,"OURGANG";#N/A,#N/A,FALSE,"IMED";#N/A,#N/A,FALSE,"ZYTEC";#N/A,#N/A,FALSE,"AUSTIN";#N/A,#N/A,FALSE,"MOTORSCH";#N/A,#N/A,FALSE,"AUSTINSP";#N/A,#N/A,FALSE,"BATTELLE";#N/A,#N/A,FALSE,"OTHER";#N/A,#N/A,FALSE,"SUMMARY"}</definedName>
    <definedName name="wrn.InvDiv.">#REF!</definedName>
    <definedName name="wrn.InvDiv._1">#REF!</definedName>
    <definedName name="wrn.Inventories.">{#N/A,#N/A,FALSE,"Presentation by Unit";#N/A,#N/A,FALSE,"Presentation by BD";#N/A,#N/A,FALSE,"Presentation Split by Biggest U";#N/A,#N/A,FALSE,"Presentation Split by Area";#N/A,#N/A,FALSE,"Presentation Split by BD"}</definedName>
    <definedName name="wrn.Inventories._.and._.inactive_p17.">{#N/A,#N/A,FALSE,"Stores_p17"}</definedName>
    <definedName name="wrn.INVENTORY.">{#N/A,#N/A,FALSE,"F-1 Inventory Price Test-RM";#N/A,#N/A,FALSE,"F-2 Inventory-Test Count"}</definedName>
    <definedName name="wrn.Inventory._.Accuracy.">{"Inv Acc",#N/A,FALSE,"INVENTORY ACCURACY"}</definedName>
    <definedName name="wrn.investment.">{"investment",#N/A,FALSE,"Sheet1"}</definedName>
    <definedName name="wrn.Investment._.Package.">{#N/A,#N/A,TRUE,"Title Page";"TOC",#N/A,TRUE,"TOC";"Assumptions",#N/A,TRUE,"Assumptions";"Highlights",#N/A,TRUE,"Highlights";"1996 IS-OHS",#N/A,TRUE,"OHS";"1996 IS-VCI",#N/A,TRUE,"VCI";"1996 IS-Cons",#N/A,TRUE,"Consolidated";"1997 IS-OHS",#N/A,TRUE,"OHS";"1997 IS-VCI",#N/A,TRUE,"VCI";"1997 IS-Cons",#N/A,TRUE,"Consolidated";"1998 IS-OHS",#N/A,TRUE,"OHS";"1998 IS-VCI",#N/A,TRUE,"VCI";"1998 IS-Cons",#N/A,TRUE,"Consolidated";"1999 IS-OHS",#N/A,TRUE,"OHS";"1999 IS-VCI",#N/A,TRUE,"VCI";"1999 IS-Cons",#N/A,TRUE,"Consolidated";"1996-99 BS-OHS",#N/A,TRUE,"OHS BS";"1996-99 BS-VCI",#N/A,TRUE,"VCI BS";"1996-99 BS-Cons",#N/A,TRUE,"Consolidated BS"}</definedName>
    <definedName name="wrn.Investment._.Summary.">{#N/A,#N/A,TRUE,"Summary";#N/A,#N/A,TRUE,"Financials";#N/A,#N/A,TRUE,"Assumptions";#N/A,#N/A,TRUE,"Pro Forma";#N/A,#N/A,TRUE,"Debt";#N/A,#N/A,TRUE,"Amortization";#N/A,#N/A,TRUE,"GG Returns"}</definedName>
    <definedName name="wrn.Investor._.Cash._.Flows.">{"CV_2",#N/A,TRUE,"Investor Cash Flows"}</definedName>
    <definedName name="wrn.Investor._.Terms.">{"Term Sheet",#N/A,FALSE,"Term Sheet";"Value Summary",#N/A,FALSE,"Value Sum";"Debt Coverage",#N/A,FALSE,"Debt Coverage"}</definedName>
    <definedName name="wrn.Investor._.Terms._1">{"Term Sheet",#N/A,FALSE,"Term Sheet";"Value Summary",#N/A,FALSE,"Value Sum";"Debt Coverage",#N/A,FALSE,"Debt Coverage"}</definedName>
    <definedName name="wrn.Investor._.Terms._1_1">{"Term Sheet",#N/A,FALSE,"Term Sheet";"Value Summary",#N/A,FALSE,"Value Sum";"Debt Coverage",#N/A,FALSE,"Debt Coverage"}</definedName>
    <definedName name="wrn.Investor._.Terms._1_2">{"Term Sheet",#N/A,FALSE,"Term Sheet";"Value Summary",#N/A,FALSE,"Value Sum";"Debt Coverage",#N/A,FALSE,"Debt Coverage"}</definedName>
    <definedName name="wrn.Investor._.Terms._1_3">{"Term Sheet",#N/A,FALSE,"Term Sheet";"Value Summary",#N/A,FALSE,"Value Sum";"Debt Coverage",#N/A,FALSE,"Debt Coverage"}</definedName>
    <definedName name="wrn.Investor._.Terms._1_4">{"Term Sheet",#N/A,FALSE,"Term Sheet";"Value Summary",#N/A,FALSE,"Value Sum";"Debt Coverage",#N/A,FALSE,"Debt Coverage"}</definedName>
    <definedName name="wrn.Investor._.Terms._1_5">{"Term Sheet",#N/A,FALSE,"Term Sheet";"Value Summary",#N/A,FALSE,"Value Sum";"Debt Coverage",#N/A,FALSE,"Debt Coverage"}</definedName>
    <definedName name="wrn.Investor._.Terms._2">{"Term Sheet",#N/A,FALSE,"Term Sheet";"Value Summary",#N/A,FALSE,"Value Sum";"Debt Coverage",#N/A,FALSE,"Debt Coverage"}</definedName>
    <definedName name="wrn.Investor._.Terms._2_1">{"Term Sheet",#N/A,FALSE,"Term Sheet";"Value Summary",#N/A,FALSE,"Value Sum";"Debt Coverage",#N/A,FALSE,"Debt Coverage"}</definedName>
    <definedName name="wrn.Investor._.Terms._2_2">{"Term Sheet",#N/A,FALSE,"Term Sheet";"Value Summary",#N/A,FALSE,"Value Sum";"Debt Coverage",#N/A,FALSE,"Debt Coverage"}</definedName>
    <definedName name="wrn.Investor._.Terms._2_3">{"Term Sheet",#N/A,FALSE,"Term Sheet";"Value Summary",#N/A,FALSE,"Value Sum";"Debt Coverage",#N/A,FALSE,"Debt Coverage"}</definedName>
    <definedName name="wrn.Investor._.Terms._2_4">{"Term Sheet",#N/A,FALSE,"Term Sheet";"Value Summary",#N/A,FALSE,"Value Sum";"Debt Coverage",#N/A,FALSE,"Debt Coverage"}</definedName>
    <definedName name="wrn.Investor._.Terms._2_5">{"Term Sheet",#N/A,FALSE,"Term Sheet";"Value Summary",#N/A,FALSE,"Value Sum";"Debt Coverage",#N/A,FALSE,"Debt Coverage"}</definedName>
    <definedName name="wrn.Investor._.Terms._3">{"Term Sheet",#N/A,FALSE,"Term Sheet";"Value Summary",#N/A,FALSE,"Value Sum";"Debt Coverage",#N/A,FALSE,"Debt Coverage"}</definedName>
    <definedName name="wrn.Investor._.Terms._3_1">{"Term Sheet",#N/A,FALSE,"Term Sheet";"Value Summary",#N/A,FALSE,"Value Sum";"Debt Coverage",#N/A,FALSE,"Debt Coverage"}</definedName>
    <definedName name="wrn.Investor._.Terms._3_2">{"Term Sheet",#N/A,FALSE,"Term Sheet";"Value Summary",#N/A,FALSE,"Value Sum";"Debt Coverage",#N/A,FALSE,"Debt Coverage"}</definedName>
    <definedName name="wrn.Investor._.Terms._3_3">{"Term Sheet",#N/A,FALSE,"Term Sheet";"Value Summary",#N/A,FALSE,"Value Sum";"Debt Coverage",#N/A,FALSE,"Debt Coverage"}</definedName>
    <definedName name="wrn.Investor._.Terms._3_4">{"Term Sheet",#N/A,FALSE,"Term Sheet";"Value Summary",#N/A,FALSE,"Value Sum";"Debt Coverage",#N/A,FALSE,"Debt Coverage"}</definedName>
    <definedName name="wrn.Investor._.Terms._3_5">{"Term Sheet",#N/A,FALSE,"Term Sheet";"Value Summary",#N/A,FALSE,"Value Sum";"Debt Coverage",#N/A,FALSE,"Debt Coverage"}</definedName>
    <definedName name="wrn.Investor._.Terms._4">{"Term Sheet",#N/A,FALSE,"Term Sheet";"Value Summary",#N/A,FALSE,"Value Sum";"Debt Coverage",#N/A,FALSE,"Debt Coverage"}</definedName>
    <definedName name="wrn.Investor._.Terms._4_1">{"Term Sheet",#N/A,FALSE,"Term Sheet";"Value Summary",#N/A,FALSE,"Value Sum";"Debt Coverage",#N/A,FALSE,"Debt Coverage"}</definedName>
    <definedName name="wrn.Investor._.Terms._4_2">{"Term Sheet",#N/A,FALSE,"Term Sheet";"Value Summary",#N/A,FALSE,"Value Sum";"Debt Coverage",#N/A,FALSE,"Debt Coverage"}</definedName>
    <definedName name="wrn.Investor._.Terms._4_3">{"Term Sheet",#N/A,FALSE,"Term Sheet";"Value Summary",#N/A,FALSE,"Value Sum";"Debt Coverage",#N/A,FALSE,"Debt Coverage"}</definedName>
    <definedName name="wrn.Investor._.Terms._4_4">{"Term Sheet",#N/A,FALSE,"Term Sheet";"Value Summary",#N/A,FALSE,"Value Sum";"Debt Coverage",#N/A,FALSE,"Debt Coverage"}</definedName>
    <definedName name="wrn.Investor._.Terms._4_5">{"Term Sheet",#N/A,FALSE,"Term Sheet";"Value Summary",#N/A,FALSE,"Value Sum";"Debt Coverage",#N/A,FALSE,"Debt Coverage"}</definedName>
    <definedName name="wrn.Investor._.Terms._5">{"Term Sheet",#N/A,FALSE,"Term Sheet";"Value Summary",#N/A,FALSE,"Value Sum";"Debt Coverage",#N/A,FALSE,"Debt Coverage"}</definedName>
    <definedName name="wrn.Investor._.Terms._5_1">{"Term Sheet",#N/A,FALSE,"Term Sheet";"Value Summary",#N/A,FALSE,"Value Sum";"Debt Coverage",#N/A,FALSE,"Debt Coverage"}</definedName>
    <definedName name="wrn.Investor._.Terms._5_2">{"Term Sheet",#N/A,FALSE,"Term Sheet";"Value Summary",#N/A,FALSE,"Value Sum";"Debt Coverage",#N/A,FALSE,"Debt Coverage"}</definedName>
    <definedName name="wrn.Investor._.Terms._5_3">{"Term Sheet",#N/A,FALSE,"Term Sheet";"Value Summary",#N/A,FALSE,"Value Sum";"Debt Coverage",#N/A,FALSE,"Debt Coverage"}</definedName>
    <definedName name="wrn.Investor._.Terms._5_4">{"Term Sheet",#N/A,FALSE,"Term Sheet";"Value Summary",#N/A,FALSE,"Value Sum";"Debt Coverage",#N/A,FALSE,"Debt Coverage"}</definedName>
    <definedName name="wrn.Investor._.Terms._5_5">{"Term Sheet",#N/A,FALSE,"Term Sheet";"Value Summary",#N/A,FALSE,"Value Sum";"Debt Coverage",#N/A,FALSE,"Debt Coverage"}</definedName>
    <definedName name="wrn.Investors.">{#N/A,#N/A,TRUE,"FEA_SUMMARY (2)";"Investors_Financials",#N/A,TRUE,"FEA_Financials";"Investors_Personnel",#N/A,TRUE,"Personnel_Assumptions"}</definedName>
    <definedName name="wrn.IPC._.Fits.">{"Reported Loss Inverse Power Curve",#N/A,FALSE,"IPC";"Paid Inverse Power Curve",#N/A,FALSE,"IPC";"Reported Claim Inverse Power Curve",#N/A,FALSE,"IPC"}</definedName>
    <definedName name="wrn.IPC._.Fits._1">{"Reported Loss Inverse Power Curve",#N/A,FALSE,"IPC";"Paid Inverse Power Curve",#N/A,FALSE,"IPC";"Reported Claim Inverse Power Curve",#N/A,FALSE,"IPC"}</definedName>
    <definedName name="wrn.IPC._.Fits._1_1">{"Reported Loss Inverse Power Curve",#N/A,FALSE,"IPC";"Paid Inverse Power Curve",#N/A,FALSE,"IPC";"Reported Claim Inverse Power Curve",#N/A,FALSE,"IPC"}</definedName>
    <definedName name="wrn.IPC._.Fits._1_2">{"Reported Loss Inverse Power Curve",#N/A,FALSE,"IPC";"Paid Inverse Power Curve",#N/A,FALSE,"IPC";"Reported Claim Inverse Power Curve",#N/A,FALSE,"IPC"}</definedName>
    <definedName name="wrn.IPC._.Fits._1_3">{"Reported Loss Inverse Power Curve",#N/A,FALSE,"IPC";"Paid Inverse Power Curve",#N/A,FALSE,"IPC";"Reported Claim Inverse Power Curve",#N/A,FALSE,"IPC"}</definedName>
    <definedName name="wrn.IPC._.Fits._1_4">{"Reported Loss Inverse Power Curve",#N/A,FALSE,"IPC";"Paid Inverse Power Curve",#N/A,FALSE,"IPC";"Reported Claim Inverse Power Curve",#N/A,FALSE,"IPC"}</definedName>
    <definedName name="wrn.IPC._.Fits._1_5">{"Reported Loss Inverse Power Curve",#N/A,FALSE,"IPC";"Paid Inverse Power Curve",#N/A,FALSE,"IPC";"Reported Claim Inverse Power Curve",#N/A,FALSE,"IPC"}</definedName>
    <definedName name="wrn.IPC._.Fits._2">{"Reported Loss Inverse Power Curve",#N/A,FALSE,"IPC";"Paid Inverse Power Curve",#N/A,FALSE,"IPC";"Reported Claim Inverse Power Curve",#N/A,FALSE,"IPC"}</definedName>
    <definedName name="wrn.IPC._.Fits._2_1">{"Reported Loss Inverse Power Curve",#N/A,FALSE,"IPC";"Paid Inverse Power Curve",#N/A,FALSE,"IPC";"Reported Claim Inverse Power Curve",#N/A,FALSE,"IPC"}</definedName>
    <definedName name="wrn.IPC._.Fits._2_2">{"Reported Loss Inverse Power Curve",#N/A,FALSE,"IPC";"Paid Inverse Power Curve",#N/A,FALSE,"IPC";"Reported Claim Inverse Power Curve",#N/A,FALSE,"IPC"}</definedName>
    <definedName name="wrn.IPC._.Fits._2_3">{"Reported Loss Inverse Power Curve",#N/A,FALSE,"IPC";"Paid Inverse Power Curve",#N/A,FALSE,"IPC";"Reported Claim Inverse Power Curve",#N/A,FALSE,"IPC"}</definedName>
    <definedName name="wrn.IPC._.Fits._2_4">{"Reported Loss Inverse Power Curve",#N/A,FALSE,"IPC";"Paid Inverse Power Curve",#N/A,FALSE,"IPC";"Reported Claim Inverse Power Curve",#N/A,FALSE,"IPC"}</definedName>
    <definedName name="wrn.IPC._.Fits._2_5">{"Reported Loss Inverse Power Curve",#N/A,FALSE,"IPC";"Paid Inverse Power Curve",#N/A,FALSE,"IPC";"Reported Claim Inverse Power Curve",#N/A,FALSE,"IPC"}</definedName>
    <definedName name="wrn.IPC._.Fits._3">{"Reported Loss Inverse Power Curve",#N/A,FALSE,"IPC";"Paid Inverse Power Curve",#N/A,FALSE,"IPC";"Reported Claim Inverse Power Curve",#N/A,FALSE,"IPC"}</definedName>
    <definedName name="wrn.IPC._.Fits._3_1">{"Reported Loss Inverse Power Curve",#N/A,FALSE,"IPC";"Paid Inverse Power Curve",#N/A,FALSE,"IPC";"Reported Claim Inverse Power Curve",#N/A,FALSE,"IPC"}</definedName>
    <definedName name="wrn.IPC._.Fits._3_2">{"Reported Loss Inverse Power Curve",#N/A,FALSE,"IPC";"Paid Inverse Power Curve",#N/A,FALSE,"IPC";"Reported Claim Inverse Power Curve",#N/A,FALSE,"IPC"}</definedName>
    <definedName name="wrn.IPC._.Fits._3_3">{"Reported Loss Inverse Power Curve",#N/A,FALSE,"IPC";"Paid Inverse Power Curve",#N/A,FALSE,"IPC";"Reported Claim Inverse Power Curve",#N/A,FALSE,"IPC"}</definedName>
    <definedName name="wrn.IPC._.Fits._3_4">{"Reported Loss Inverse Power Curve",#N/A,FALSE,"IPC";"Paid Inverse Power Curve",#N/A,FALSE,"IPC";"Reported Claim Inverse Power Curve",#N/A,FALSE,"IPC"}</definedName>
    <definedName name="wrn.IPC._.Fits._3_5">{"Reported Loss Inverse Power Curve",#N/A,FALSE,"IPC";"Paid Inverse Power Curve",#N/A,FALSE,"IPC";"Reported Claim Inverse Power Curve",#N/A,FALSE,"IPC"}</definedName>
    <definedName name="wrn.IPC._.Fits._4">{"Reported Loss Inverse Power Curve",#N/A,FALSE,"IPC";"Paid Inverse Power Curve",#N/A,FALSE,"IPC";"Reported Claim Inverse Power Curve",#N/A,FALSE,"IPC"}</definedName>
    <definedName name="wrn.IPC._.Fits._4_1">{"Reported Loss Inverse Power Curve",#N/A,FALSE,"IPC";"Paid Inverse Power Curve",#N/A,FALSE,"IPC";"Reported Claim Inverse Power Curve",#N/A,FALSE,"IPC"}</definedName>
    <definedName name="wrn.IPC._.Fits._4_2">{"Reported Loss Inverse Power Curve",#N/A,FALSE,"IPC";"Paid Inverse Power Curve",#N/A,FALSE,"IPC";"Reported Claim Inverse Power Curve",#N/A,FALSE,"IPC"}</definedName>
    <definedName name="wrn.IPC._.Fits._4_3">{"Reported Loss Inverse Power Curve",#N/A,FALSE,"IPC";"Paid Inverse Power Curve",#N/A,FALSE,"IPC";"Reported Claim Inverse Power Curve",#N/A,FALSE,"IPC"}</definedName>
    <definedName name="wrn.IPC._.Fits._4_4">{"Reported Loss Inverse Power Curve",#N/A,FALSE,"IPC";"Paid Inverse Power Curve",#N/A,FALSE,"IPC";"Reported Claim Inverse Power Curve",#N/A,FALSE,"IPC"}</definedName>
    <definedName name="wrn.IPC._.Fits._4_5">{"Reported Loss Inverse Power Curve",#N/A,FALSE,"IPC";"Paid Inverse Power Curve",#N/A,FALSE,"IPC";"Reported Claim Inverse Power Curve",#N/A,FALSE,"IPC"}</definedName>
    <definedName name="wrn.IPC._.Fits._5">{"Reported Loss Inverse Power Curve",#N/A,FALSE,"IPC";"Paid Inverse Power Curve",#N/A,FALSE,"IPC";"Reported Claim Inverse Power Curve",#N/A,FALSE,"IPC"}</definedName>
    <definedName name="wrn.IPC._.Fits._5_1">{"Reported Loss Inverse Power Curve",#N/A,FALSE,"IPC";"Paid Inverse Power Curve",#N/A,FALSE,"IPC";"Reported Claim Inverse Power Curve",#N/A,FALSE,"IPC"}</definedName>
    <definedName name="wrn.IPC._.Fits._5_2">{"Reported Loss Inverse Power Curve",#N/A,FALSE,"IPC";"Paid Inverse Power Curve",#N/A,FALSE,"IPC";"Reported Claim Inverse Power Curve",#N/A,FALSE,"IPC"}</definedName>
    <definedName name="wrn.IPC._.Fits._5_3">{"Reported Loss Inverse Power Curve",#N/A,FALSE,"IPC";"Paid Inverse Power Curve",#N/A,FALSE,"IPC";"Reported Claim Inverse Power Curve",#N/A,FALSE,"IPC"}</definedName>
    <definedName name="wrn.IPC._.Fits._5_4">{"Reported Loss Inverse Power Curve",#N/A,FALSE,"IPC";"Paid Inverse Power Curve",#N/A,FALSE,"IPC";"Reported Claim Inverse Power Curve",#N/A,FALSE,"IPC"}</definedName>
    <definedName name="wrn.IPC._.Fits._5_5">{"Reported Loss Inverse Power Curve",#N/A,FALSE,"IPC";"Paid Inverse Power Curve",#N/A,FALSE,"IPC";"Reported Claim Inverse Power Curve",#N/A,FALSE,"IPC"}</definedName>
    <definedName name="wrn.IPIX.">{#N/A,#N/A,FALSE,"Report Print"}</definedName>
    <definedName name="wrn.IPO.">{#N/A,#N/A,FALSE,"Summary";#N/A,#N/A,FALSE,"Jan'97";#N/A,#N/A,FALSE,"Feb'97";#N/A,#N/A,FALSE,"Mar'97";#N/A,#N/A,FALSE,"Apr'97";#N/A,#N/A,FALSE,"May'97";#N/A,#N/A,FALSE,"Jun'97";#N/A,#N/A,FALSE,"Jul'97";#N/A,#N/A,FALSE,"Aug'97";#N/A,#N/A,FALSE,"Sept'97";#N/A,#N/A,FALSE,"Oct'97";#N/A,#N/A,FALSE,"Nov'97";#N/A,#N/A,FALSE,"Dec'97";#N/A,#N/A,FALSE,"Pending"}</definedName>
    <definedName name="wrn.IPO._.1998.">{#N/A,#N/A,FALSE,"Summary";#N/A,#N/A,FALSE,"Pending";#N/A,#N/A,FALSE,"Jan'98";#N/A,#N/A,FALSE,"Feb'98";#N/A,#N/A,FALSE,"Mar'98";#N/A,#N/A,FALSE,"Apr'98";#N/A,#N/A,FALSE,"May'98";#N/A,#N/A,FALSE,"June'98";#N/A,#N/A,FALSE,"July'98"}</definedName>
    <definedName name="wrn.IPO._.Analysis.">{#N/A,#N/A,FALSE,"Summary";#N/A,#N/A,FALSE,"Pending";#N/A,#N/A,FALSE,"Oct'97";#N/A,#N/A,FALSE,"Sept'97";#N/A,#N/A,FALSE,"Aug'97";#N/A,#N/A,FALSE,"Jul'97";#N/A,#N/A,FALSE,"Jun'97";#N/A,#N/A,FALSE,"May'97";#N/A,#N/A,FALSE,"Apr'97";#N/A,#N/A,FALSE,"Mar'97";#N/A,#N/A,FALSE,"Feb'97";#N/A,#N/A,FALSE,"Jan'97"}</definedName>
    <definedName name="wrn.IPO._.Valuation.">{"assumptions",#N/A,FALSE,"Scenario 1";"valuation",#N/A,FALSE,"Scenario 1"}</definedName>
    <definedName name="wrn.IPO._.Valuation._1">#REF!</definedName>
    <definedName name="wrn.ipovalue.">{#N/A,#N/A,FALSE,"puboff";#N/A,#N/A,FALSE,"valuation";#N/A,#N/A,FALSE,"finanalsis";#N/A,#N/A,FALSE,"split";#N/A,#N/A,FALSE,"ownership"}</definedName>
    <definedName name="wrn.ipovalue._1">#REF!</definedName>
    <definedName name="wrn.ipovalue._1_1">{#N/A,#N/A,FALSE,"puboff";#N/A,#N/A,FALSE,"valuation";#N/A,#N/A,FALSE,"finanalsis";#N/A,#N/A,FALSE,"split";#N/A,#N/A,FALSE,"ownership"}</definedName>
    <definedName name="wrn.ipovalue._1_2">{#N/A,#N/A,FALSE,"puboff";#N/A,#N/A,FALSE,"valuation";#N/A,#N/A,FALSE,"finanalsis";#N/A,#N/A,FALSE,"split";#N/A,#N/A,FALSE,"ownership"}</definedName>
    <definedName name="wrn.ipovalue._1_3">{#N/A,#N/A,FALSE,"puboff";#N/A,#N/A,FALSE,"valuation";#N/A,#N/A,FALSE,"finanalsis";#N/A,#N/A,FALSE,"split";#N/A,#N/A,FALSE,"ownership"}</definedName>
    <definedName name="wrn.ipovalue._1_4">{#N/A,#N/A,FALSE,"puboff";#N/A,#N/A,FALSE,"valuation";#N/A,#N/A,FALSE,"finanalsis";#N/A,#N/A,FALSE,"split";#N/A,#N/A,FALSE,"ownership"}</definedName>
    <definedName name="wrn.ipovalue._1_5">{#N/A,#N/A,FALSE,"puboff";#N/A,#N/A,FALSE,"valuation";#N/A,#N/A,FALSE,"finanalsis";#N/A,#N/A,FALSE,"split";#N/A,#N/A,FALSE,"ownership"}</definedName>
    <definedName name="wrn.ipovalue._2">{#N/A,#N/A,FALSE,"puboff";#N/A,#N/A,FALSE,"valuation";#N/A,#N/A,FALSE,"finanalsis";#N/A,#N/A,FALSE,"split";#N/A,#N/A,FALSE,"ownership"}</definedName>
    <definedName name="wrn.ipovalue._2_1">{#N/A,#N/A,FALSE,"puboff";#N/A,#N/A,FALSE,"valuation";#N/A,#N/A,FALSE,"finanalsis";#N/A,#N/A,FALSE,"split";#N/A,#N/A,FALSE,"ownership"}</definedName>
    <definedName name="wrn.ipovalue._2_2">{#N/A,#N/A,FALSE,"puboff";#N/A,#N/A,FALSE,"valuation";#N/A,#N/A,FALSE,"finanalsis";#N/A,#N/A,FALSE,"split";#N/A,#N/A,FALSE,"ownership"}</definedName>
    <definedName name="wrn.ipovalue._2_3">{#N/A,#N/A,FALSE,"puboff";#N/A,#N/A,FALSE,"valuation";#N/A,#N/A,FALSE,"finanalsis";#N/A,#N/A,FALSE,"split";#N/A,#N/A,FALSE,"ownership"}</definedName>
    <definedName name="wrn.ipovalue._2_4">{#N/A,#N/A,FALSE,"puboff";#N/A,#N/A,FALSE,"valuation";#N/A,#N/A,FALSE,"finanalsis";#N/A,#N/A,FALSE,"split";#N/A,#N/A,FALSE,"ownership"}</definedName>
    <definedName name="wrn.ipovalue._2_5">{#N/A,#N/A,FALSE,"puboff";#N/A,#N/A,FALSE,"valuation";#N/A,#N/A,FALSE,"finanalsis";#N/A,#N/A,FALSE,"split";#N/A,#N/A,FALSE,"ownership"}</definedName>
    <definedName name="wrn.ipovalue._3">{#N/A,#N/A,FALSE,"puboff";#N/A,#N/A,FALSE,"valuation";#N/A,#N/A,FALSE,"finanalsis";#N/A,#N/A,FALSE,"split";#N/A,#N/A,FALSE,"ownership"}</definedName>
    <definedName name="wrn.ipovalue._3_1">{#N/A,#N/A,FALSE,"puboff";#N/A,#N/A,FALSE,"valuation";#N/A,#N/A,FALSE,"finanalsis";#N/A,#N/A,FALSE,"split";#N/A,#N/A,FALSE,"ownership"}</definedName>
    <definedName name="wrn.ipovalue._3_2">{#N/A,#N/A,FALSE,"puboff";#N/A,#N/A,FALSE,"valuation";#N/A,#N/A,FALSE,"finanalsis";#N/A,#N/A,FALSE,"split";#N/A,#N/A,FALSE,"ownership"}</definedName>
    <definedName name="wrn.ipovalue._3_3">{#N/A,#N/A,FALSE,"puboff";#N/A,#N/A,FALSE,"valuation";#N/A,#N/A,FALSE,"finanalsis";#N/A,#N/A,FALSE,"split";#N/A,#N/A,FALSE,"ownership"}</definedName>
    <definedName name="wrn.ipovalue._3_4">{#N/A,#N/A,FALSE,"puboff";#N/A,#N/A,FALSE,"valuation";#N/A,#N/A,FALSE,"finanalsis";#N/A,#N/A,FALSE,"split";#N/A,#N/A,FALSE,"ownership"}</definedName>
    <definedName name="wrn.ipovalue._3_5">{#N/A,#N/A,FALSE,"puboff";#N/A,#N/A,FALSE,"valuation";#N/A,#N/A,FALSE,"finanalsis";#N/A,#N/A,FALSE,"split";#N/A,#N/A,FALSE,"ownership"}</definedName>
    <definedName name="wrn.ipovalue._4">{#N/A,#N/A,FALSE,"puboff";#N/A,#N/A,FALSE,"valuation";#N/A,#N/A,FALSE,"finanalsis";#N/A,#N/A,FALSE,"split";#N/A,#N/A,FALSE,"ownership"}</definedName>
    <definedName name="wrn.ipovalue._4_1">{#N/A,#N/A,FALSE,"puboff";#N/A,#N/A,FALSE,"valuation";#N/A,#N/A,FALSE,"finanalsis";#N/A,#N/A,FALSE,"split";#N/A,#N/A,FALSE,"ownership"}</definedName>
    <definedName name="wrn.ipovalue._4_2">{#N/A,#N/A,FALSE,"puboff";#N/A,#N/A,FALSE,"valuation";#N/A,#N/A,FALSE,"finanalsis";#N/A,#N/A,FALSE,"split";#N/A,#N/A,FALSE,"ownership"}</definedName>
    <definedName name="wrn.ipovalue._4_3">{#N/A,#N/A,FALSE,"puboff";#N/A,#N/A,FALSE,"valuation";#N/A,#N/A,FALSE,"finanalsis";#N/A,#N/A,FALSE,"split";#N/A,#N/A,FALSE,"ownership"}</definedName>
    <definedName name="wrn.ipovalue._4_4">{#N/A,#N/A,FALSE,"puboff";#N/A,#N/A,FALSE,"valuation";#N/A,#N/A,FALSE,"finanalsis";#N/A,#N/A,FALSE,"split";#N/A,#N/A,FALSE,"ownership"}</definedName>
    <definedName name="wrn.ipovalue._4_5">{#N/A,#N/A,FALSE,"puboff";#N/A,#N/A,FALSE,"valuation";#N/A,#N/A,FALSE,"finanalsis";#N/A,#N/A,FALSE,"split";#N/A,#N/A,FALSE,"ownership"}</definedName>
    <definedName name="wrn.ipovalue._5">{#N/A,#N/A,FALSE,"puboff";#N/A,#N/A,FALSE,"valuation";#N/A,#N/A,FALSE,"finanalsis";#N/A,#N/A,FALSE,"split";#N/A,#N/A,FALSE,"ownership"}</definedName>
    <definedName name="wrn.ipovalue._5_1">{#N/A,#N/A,FALSE,"puboff";#N/A,#N/A,FALSE,"valuation";#N/A,#N/A,FALSE,"finanalsis";#N/A,#N/A,FALSE,"split";#N/A,#N/A,FALSE,"ownership"}</definedName>
    <definedName name="wrn.ipovalue._5_2">{#N/A,#N/A,FALSE,"puboff";#N/A,#N/A,FALSE,"valuation";#N/A,#N/A,FALSE,"finanalsis";#N/A,#N/A,FALSE,"split";#N/A,#N/A,FALSE,"ownership"}</definedName>
    <definedName name="wrn.ipovalue._5_3">{#N/A,#N/A,FALSE,"puboff";#N/A,#N/A,FALSE,"valuation";#N/A,#N/A,FALSE,"finanalsis";#N/A,#N/A,FALSE,"split";#N/A,#N/A,FALSE,"ownership"}</definedName>
    <definedName name="wrn.ipovalue._5_4">{#N/A,#N/A,FALSE,"puboff";#N/A,#N/A,FALSE,"valuation";#N/A,#N/A,FALSE,"finanalsis";#N/A,#N/A,FALSE,"split";#N/A,#N/A,FALSE,"ownership"}</definedName>
    <definedName name="wrn.ipovalue._5_5">{#N/A,#N/A,FALSE,"puboff";#N/A,#N/A,FALSE,"valuation";#N/A,#N/A,FALSE,"finanalsis";#N/A,#N/A,FALSE,"split";#N/A,#N/A,FALSE,"ownership"}</definedName>
    <definedName name="wrn.IRENDA.">{#N/A,#N/A,FALSE,"IRENDA"}</definedName>
    <definedName name="wrn.IRENE.">{#N/A,#N/A,FALSE,"UW Qtr Actual vs Bud_PY-TOT";#N/A,#N/A,FALSE,"Summ Qtr Fin Impact Var";#N/A,#N/A,FALSE,"Summ YTD Fin Impact Var ";#N/A,#N/A,FALSE,"Summary Qtr to PY &amp; bud Total";#N/A,#N/A,FALSE,"Summary Qtr to PY &amp; bud P&amp;C";#N/A,#N/A,FALSE,"Summary Qtr to PY &amp; bud Life";#N/A,#N/A,FALSE,"Summary Qtr to PY &amp; bud Corp";#N/A,#N/A,FALSE,"UW Qtr Actual vs Bud_PY- P&amp;C";#N/A,#N/A,FALSE,"UW Qtr Actual vs Bud_PY - INS";#N/A,#N/A,FALSE,"UW Qtr Actual vs Bud_PY- REINS";#N/A,#N/A,FALSE,"UW Qtr Actual vs Bud_PY - LIFE";#N/A,#N/A,FALSE,"UW Qtr Actual vs Bud_PY - CORP";#N/A,#N/A,FALSE,"UW YTD Actual vs Bud_PY -TOT";#N/A,#N/A,FALSE,"UW YTD Actual vs Bud_PY -P&amp;C";#N/A,#N/A,FALSE,"UW YTD Actual vs Bud_PY -INS";#N/A,#N/A,FALSE,"UW YTD Actual vs Bud_PY -REINS";#N/A,#N/A,FALSE,"UW YTD Actual vs Bud_PY -LIFE";#N/A,#N/A,FALSE,"UW YTD Actual vs Bud_PY -CORP"}</definedName>
    <definedName name="wrn.IRIDIUM.">#REF!</definedName>
    <definedName name="wrn.irr.">{#N/A,#N/A,FALSE,"IRR and earnings impact";#N/A,#N/A,FALSE,"Income - cash incremental";#N/A,#N/A,FALSE,"Income - cash expansion";#N/A,#N/A,FALSE,"Income - cash status quo";#N/A,#N/A,FALSE,"Assumptions";#N/A,#N/A,FALSE,"Advertising revenue - GN";#N/A,#N/A,FALSE,"Advertising Revenue";#N/A,#N/A,FALSE,"Air_Ground Transp.";#N/A,#N/A,FALSE,"Input Sheet";#N/A,#N/A,FALSE,"WSJ Operating Income History"}</definedName>
    <definedName name="wrn.is.">{#N/A,#N/A,FALSE,"EPDCCon"}</definedName>
    <definedName name="wrn.IS._.Monthly._.US._.At._.Current.">{"Monthly IS At Current ER",#N/A,FALSE,"Mthly IS"}</definedName>
    <definedName name="wrn.IS._.Q96.">{"IS Q96",#N/A,FALSE,"Income Statement"}</definedName>
    <definedName name="wrn.IS._.Q97.">{"IS Q97",#N/A,FALSE,"Income Statement"}</definedName>
    <definedName name="wrn.IS._.Years.">{"IS Years",#N/A,FALSE,"Income Statement"}</definedName>
    <definedName name="wrn.is.new">{#N/A,#N/A,FALSE,"EPDCCon"}</definedName>
    <definedName name="wrn.ISAnnualModel.">{"AnnModel",#N/A,FALSE,"IS"}</definedName>
    <definedName name="wrn.ISAnnualModel._1">#REF!</definedName>
    <definedName name="wrn.ISCG._.model.">{#N/A,#N/A,FALSE,"Second";#N/A,#N/A,FALSE,"ownership";#N/A,#N/A,FALSE,"Valuation";#N/A,#N/A,FALSE,"Eqiv";#N/A,#N/A,FALSE,"Mults";#N/A,#N/A,FALSE,"ISCG Graphics"}</definedName>
    <definedName name="wrn.ISCG._.model._1">#REF!</definedName>
    <definedName name="wrn.ISCG._.model._1_1">{#N/A,#N/A,FALSE,"Second";#N/A,#N/A,FALSE,"ownership";#N/A,#N/A,FALSE,"Valuation";#N/A,#N/A,FALSE,"Eqiv";#N/A,#N/A,FALSE,"Mults";#N/A,#N/A,FALSE,"ISCG Graphics"}</definedName>
    <definedName name="wrn.ISCG._.model._1_2">{#N/A,#N/A,FALSE,"Second";#N/A,#N/A,FALSE,"ownership";#N/A,#N/A,FALSE,"Valuation";#N/A,#N/A,FALSE,"Eqiv";#N/A,#N/A,FALSE,"Mults";#N/A,#N/A,FALSE,"ISCG Graphics"}</definedName>
    <definedName name="wrn.ISCG._.model._1_3">{#N/A,#N/A,FALSE,"Second";#N/A,#N/A,FALSE,"ownership";#N/A,#N/A,FALSE,"Valuation";#N/A,#N/A,FALSE,"Eqiv";#N/A,#N/A,FALSE,"Mults";#N/A,#N/A,FALSE,"ISCG Graphics"}</definedName>
    <definedName name="wrn.ISCG._.model._1_4">{#N/A,#N/A,FALSE,"Second";#N/A,#N/A,FALSE,"ownership";#N/A,#N/A,FALSE,"Valuation";#N/A,#N/A,FALSE,"Eqiv";#N/A,#N/A,FALSE,"Mults";#N/A,#N/A,FALSE,"ISCG Graphics"}</definedName>
    <definedName name="wrn.ISCG._.model._1_5">{#N/A,#N/A,FALSE,"Second";#N/A,#N/A,FALSE,"ownership";#N/A,#N/A,FALSE,"Valuation";#N/A,#N/A,FALSE,"Eqiv";#N/A,#N/A,FALSE,"Mults";#N/A,#N/A,FALSE,"ISCG Graphics"}</definedName>
    <definedName name="wrn.ISCG._.model._2">{#N/A,#N/A,FALSE,"Second";#N/A,#N/A,FALSE,"ownership";#N/A,#N/A,FALSE,"Valuation";#N/A,#N/A,FALSE,"Eqiv";#N/A,#N/A,FALSE,"Mults";#N/A,#N/A,FALSE,"ISCG Graphics"}</definedName>
    <definedName name="wrn.ISCG._.model._2_1">{#N/A,#N/A,FALSE,"Second";#N/A,#N/A,FALSE,"ownership";#N/A,#N/A,FALSE,"Valuation";#N/A,#N/A,FALSE,"Eqiv";#N/A,#N/A,FALSE,"Mults";#N/A,#N/A,FALSE,"ISCG Graphics"}</definedName>
    <definedName name="wrn.ISCG._.model._2_2">{#N/A,#N/A,FALSE,"Second";#N/A,#N/A,FALSE,"ownership";#N/A,#N/A,FALSE,"Valuation";#N/A,#N/A,FALSE,"Eqiv";#N/A,#N/A,FALSE,"Mults";#N/A,#N/A,FALSE,"ISCG Graphics"}</definedName>
    <definedName name="wrn.ISCG._.model._2_3">{#N/A,#N/A,FALSE,"Second";#N/A,#N/A,FALSE,"ownership";#N/A,#N/A,FALSE,"Valuation";#N/A,#N/A,FALSE,"Eqiv";#N/A,#N/A,FALSE,"Mults";#N/A,#N/A,FALSE,"ISCG Graphics"}</definedName>
    <definedName name="wrn.ISCG._.model._2_4">{#N/A,#N/A,FALSE,"Second";#N/A,#N/A,FALSE,"ownership";#N/A,#N/A,FALSE,"Valuation";#N/A,#N/A,FALSE,"Eqiv";#N/A,#N/A,FALSE,"Mults";#N/A,#N/A,FALSE,"ISCG Graphics"}</definedName>
    <definedName name="wrn.ISCG._.model._2_5">{#N/A,#N/A,FALSE,"Second";#N/A,#N/A,FALSE,"ownership";#N/A,#N/A,FALSE,"Valuation";#N/A,#N/A,FALSE,"Eqiv";#N/A,#N/A,FALSE,"Mults";#N/A,#N/A,FALSE,"ISCG Graphics"}</definedName>
    <definedName name="wrn.ISCG._.model._3">{#N/A,#N/A,FALSE,"Second";#N/A,#N/A,FALSE,"ownership";#N/A,#N/A,FALSE,"Valuation";#N/A,#N/A,FALSE,"Eqiv";#N/A,#N/A,FALSE,"Mults";#N/A,#N/A,FALSE,"ISCG Graphics"}</definedName>
    <definedName name="wrn.ISCG._.model._3_1">{#N/A,#N/A,FALSE,"Second";#N/A,#N/A,FALSE,"ownership";#N/A,#N/A,FALSE,"Valuation";#N/A,#N/A,FALSE,"Eqiv";#N/A,#N/A,FALSE,"Mults";#N/A,#N/A,FALSE,"ISCG Graphics"}</definedName>
    <definedName name="wrn.ISCG._.model._3_2">{#N/A,#N/A,FALSE,"Second";#N/A,#N/A,FALSE,"ownership";#N/A,#N/A,FALSE,"Valuation";#N/A,#N/A,FALSE,"Eqiv";#N/A,#N/A,FALSE,"Mults";#N/A,#N/A,FALSE,"ISCG Graphics"}</definedName>
    <definedName name="wrn.ISCG._.model._3_3">{#N/A,#N/A,FALSE,"Second";#N/A,#N/A,FALSE,"ownership";#N/A,#N/A,FALSE,"Valuation";#N/A,#N/A,FALSE,"Eqiv";#N/A,#N/A,FALSE,"Mults";#N/A,#N/A,FALSE,"ISCG Graphics"}</definedName>
    <definedName name="wrn.ISCG._.model._3_4">{#N/A,#N/A,FALSE,"Second";#N/A,#N/A,FALSE,"ownership";#N/A,#N/A,FALSE,"Valuation";#N/A,#N/A,FALSE,"Eqiv";#N/A,#N/A,FALSE,"Mults";#N/A,#N/A,FALSE,"ISCG Graphics"}</definedName>
    <definedName name="wrn.ISCG._.model._3_5">{#N/A,#N/A,FALSE,"Second";#N/A,#N/A,FALSE,"ownership";#N/A,#N/A,FALSE,"Valuation";#N/A,#N/A,FALSE,"Eqiv";#N/A,#N/A,FALSE,"Mults";#N/A,#N/A,FALSE,"ISCG Graphics"}</definedName>
    <definedName name="wrn.ISCG._.model._4">{#N/A,#N/A,FALSE,"Second";#N/A,#N/A,FALSE,"ownership";#N/A,#N/A,FALSE,"Valuation";#N/A,#N/A,FALSE,"Eqiv";#N/A,#N/A,FALSE,"Mults";#N/A,#N/A,FALSE,"ISCG Graphics"}</definedName>
    <definedName name="wrn.ISCG._.model._4_1">{#N/A,#N/A,FALSE,"Second";#N/A,#N/A,FALSE,"ownership";#N/A,#N/A,FALSE,"Valuation";#N/A,#N/A,FALSE,"Eqiv";#N/A,#N/A,FALSE,"Mults";#N/A,#N/A,FALSE,"ISCG Graphics"}</definedName>
    <definedName name="wrn.ISCG._.model._4_2">{#N/A,#N/A,FALSE,"Second";#N/A,#N/A,FALSE,"ownership";#N/A,#N/A,FALSE,"Valuation";#N/A,#N/A,FALSE,"Eqiv";#N/A,#N/A,FALSE,"Mults";#N/A,#N/A,FALSE,"ISCG Graphics"}</definedName>
    <definedName name="wrn.ISCG._.model._4_3">{#N/A,#N/A,FALSE,"Second";#N/A,#N/A,FALSE,"ownership";#N/A,#N/A,FALSE,"Valuation";#N/A,#N/A,FALSE,"Eqiv";#N/A,#N/A,FALSE,"Mults";#N/A,#N/A,FALSE,"ISCG Graphics"}</definedName>
    <definedName name="wrn.ISCG._.model._4_4">{#N/A,#N/A,FALSE,"Second";#N/A,#N/A,FALSE,"ownership";#N/A,#N/A,FALSE,"Valuation";#N/A,#N/A,FALSE,"Eqiv";#N/A,#N/A,FALSE,"Mults";#N/A,#N/A,FALSE,"ISCG Graphics"}</definedName>
    <definedName name="wrn.ISCG._.model._4_5">{#N/A,#N/A,FALSE,"Second";#N/A,#N/A,FALSE,"ownership";#N/A,#N/A,FALSE,"Valuation";#N/A,#N/A,FALSE,"Eqiv";#N/A,#N/A,FALSE,"Mults";#N/A,#N/A,FALSE,"ISCG Graphics"}</definedName>
    <definedName name="wrn.ISCG._.model._5">{#N/A,#N/A,FALSE,"Second";#N/A,#N/A,FALSE,"ownership";#N/A,#N/A,FALSE,"Valuation";#N/A,#N/A,FALSE,"Eqiv";#N/A,#N/A,FALSE,"Mults";#N/A,#N/A,FALSE,"ISCG Graphics"}</definedName>
    <definedName name="wrn.ISCG._.model._5_1">{#N/A,#N/A,FALSE,"Second";#N/A,#N/A,FALSE,"ownership";#N/A,#N/A,FALSE,"Valuation";#N/A,#N/A,FALSE,"Eqiv";#N/A,#N/A,FALSE,"Mults";#N/A,#N/A,FALSE,"ISCG Graphics"}</definedName>
    <definedName name="wrn.ISCG._.model._5_2">{#N/A,#N/A,FALSE,"Second";#N/A,#N/A,FALSE,"ownership";#N/A,#N/A,FALSE,"Valuation";#N/A,#N/A,FALSE,"Eqiv";#N/A,#N/A,FALSE,"Mults";#N/A,#N/A,FALSE,"ISCG Graphics"}</definedName>
    <definedName name="wrn.ISCG._.model._5_3">{#N/A,#N/A,FALSE,"Second";#N/A,#N/A,FALSE,"ownership";#N/A,#N/A,FALSE,"Valuation";#N/A,#N/A,FALSE,"Eqiv";#N/A,#N/A,FALSE,"Mults";#N/A,#N/A,FALSE,"ISCG Graphics"}</definedName>
    <definedName name="wrn.ISCG._.model._5_4">{#N/A,#N/A,FALSE,"Second";#N/A,#N/A,FALSE,"ownership";#N/A,#N/A,FALSE,"Valuation";#N/A,#N/A,FALSE,"Eqiv";#N/A,#N/A,FALSE,"Mults";#N/A,#N/A,FALSE,"ISCG Graphics"}</definedName>
    <definedName name="wrn.ISCG._.model._5_5">{#N/A,#N/A,FALSE,"Second";#N/A,#N/A,FALSE,"ownership";#N/A,#N/A,FALSE,"Valuation";#N/A,#N/A,FALSE,"Eqiv";#N/A,#N/A,FALSE,"Mults";#N/A,#N/A,FALSE,"ISCG Graphics"}</definedName>
    <definedName name="wrn.ISD.">{#N/A,#N/A,FALSE,"FOCUSED"}</definedName>
    <definedName name="wrn.ISQtrModel.">{"QtrModel",#N/A,FALSE,"IS"}</definedName>
    <definedName name="wrn.ISQtrModel._1">#REF!</definedName>
    <definedName name="wrn.ISRAEL.">{#N/A,#N/A,FALSE,"TECH CENTRE RXDU66";#N/A,#N/A,FALSE,"ASU VAAX66";#N/A,#N/A,FALSE,"TCM VAKX66"}</definedName>
    <definedName name="wrn.ISRAEL._1">#REF!</definedName>
    <definedName name="wrn.Italy.">#REF!</definedName>
    <definedName name="wrn.iva.">{#N/A,#N/A,FALSE,"ANEXOS95";"ANEXO10",#N/A,FALSE,"ANEXOS95"}</definedName>
    <definedName name="wrn.IVTI_Rep.">{#N/A,#N/A,FALSE,"Title Page";#N/A,#N/A,FALSE,"Summary Sheet";#N/A,#N/A,FALSE,"Fiscal Year Income Statement";#N/A,#N/A,FALSE,"Valuation Summary";#N/A,#N/A,FALSE,"Comps with IVT";#N/A,#N/A,FALSE,"Comps without IVT"}</definedName>
    <definedName name="wrn.jan.">{#N/A,#N/A,FALSE,"Jan"}</definedName>
    <definedName name="wrn.Jan._.Forecast.">#REF!</definedName>
    <definedName name="wrn.JANI._.REBATES.">{"TOTAL",#N/A,FALSE,"A";"FISCAL94",#N/A,FALSE,"A";"FISCAL95",#N/A,FALSE,"A";"FISCAL96",#N/A,FALSE,"A";"misc page",#N/A,FALSE,"A"}</definedName>
    <definedName name="wrn.JANUARY.">{"CONS JAN",#N/A,FALSE,"Cons Comparison";"SAS JAN",#N/A,FALSE,"Ocean Comparison";"UV JAN",#N/A,FALSE,"UV Comparison";"CMS JAN",#N/A,FALSE,"CMS Comparison";"POLARIS JAN",#N/A,FALSE,"Polaris Comparison";"CORP JAN",#N/A,FALSE,"Corp Comparison";"ELIM JAN",#N/A,FALSE,"Eliminating Comparison"}</definedName>
    <definedName name="wrn.January._.Full._.FS.">{"January BS Assets",#N/A,FALSE,"Sheet1";"January BS Liabilities",#N/A,FALSE,"Sheet1";"January Summary IS",#N/A,FALSE,"Sheet1";"January Detail IS",#N/A,FALSE,"Sheet1";"April - January Summary IS",#N/A,FALSE,"Sheet1";"April - January Detail IS",#N/A,FALSE,"Sheet1"}</definedName>
    <definedName name="wrn.January._.reports.">{"January BS Assets",#N/A,FALSE,"Sheet1";"January BS Liabilities",#N/A,FALSE,"Sheet1";"January Summary IS",#N/A,FALSE,"Sheet1";"January Detail - IS",#N/A,FALSE,"Sheet1";"April - January Summary IS",#N/A,FALSE,"Sheet1";"April - January Detail IS",#N/A,FALSE,"Sheet1"}</definedName>
    <definedName name="wrn.January_Packet.">{#N/A,#N/A,FALSE,"Jan 2004 NonGAAP B";#N/A,#N/A,FALSE,"Jan 2004 GAAP B"}</definedName>
    <definedName name="wrn.Japan_Capers_Ed._.Pub.">{"Japan_Capers_Ed_Pub",#N/A,FALSE,"DI 2 YEAR MASTER SCHEDULE"}</definedName>
    <definedName name="wrn.JARVIS.">{"P AND L (JARVIS)",#N/A,FALSE,"JARVIS";"CASH (JARVIS)",#N/A,FALSE,"JARVIS";"VALUATION (JARVIS)",#N/A,FALSE,"JARVIS";"MODELS (JARVIS)",#N/A,FALSE,"JARVIS"}</definedName>
    <definedName name="wrn.JBB_Print.">#REF!</definedName>
    <definedName name="wrn.jcbsum.">{#N/A,#N/A,FALSE,"Finstmts";#N/A,#N/A,FALSE,"Lost Revenue";#N/A,#N/A,FALSE,"Ratios"}</definedName>
    <definedName name="wrn.jcbsum._1">{#N/A,#N/A,FALSE,"Finstmts";#N/A,#N/A,FALSE,"Lost Revenue";#N/A,#N/A,FALSE,"Ratios"}</definedName>
    <definedName name="wrn.jcbsum._2">{#N/A,#N/A,FALSE,"Finstmts";#N/A,#N/A,FALSE,"Lost Revenue";#N/A,#N/A,FALSE,"Ratios"}</definedName>
    <definedName name="wrn.Jeff._.Standalone.">#REF!</definedName>
    <definedName name="wrn.Jeff._.Standalone._1">#REF!</definedName>
    <definedName name="wrn.jerrys_copy.">{#N/A,#N/A,FALSE,"Cover_Page";#N/A,#N/A,FALSE,"Balance Sheet FY12";#N/A,#N/A,FALSE,"Debt Covenants_US Bank";#N/A,#N/A,FALSE,"Debt Covenants_Bank of Amercia";#N/A,#N/A,FALSE,"Con Bal_Sheet";#N/A,#N/A,FALSE,"Balance Sheet FY11";#N/A,#N/A,FALSE,"Consolidated-Cash Flow";#N/A,#N/A,FALSE,"CY_Per Inc FY12";#N/A,#N/A,FALSE,"Income FY12";#N/A,#N/A,FALSE,"Con Inc_Stmt CY";#N/A,#N/A,FALSE,"I_S Summary";#N/A,#N/A,FALSE,"Consolidated";#N/A,#N/A,FALSE,"WD";#N/A,#N/A,FALSE,"Pace";#N/A,#N/A,FALSE,"Pace Elim";#N/A,#N/A,FALSE,"WA";#N/A,#N/A,FALSE,"WA Elim";#N/A,#N/A,FALSE,"Cr Memo_Reclass";#N/A,#N/A,FALSE,"Notes"}</definedName>
    <definedName name="wrn.JG._.FE._.Dollar.">#REF!</definedName>
    <definedName name="wrn.JG._.FE._.Yen.">#REF!</definedName>
    <definedName name="wrn.jim.">{"Inc_standard",#N/A,TRUE,"Inc"}</definedName>
    <definedName name="wrn.jim2">{"Inc_standard",#N/A,TRUE,"Inc"}</definedName>
    <definedName name="wrn.jim3">{"Inc_standard",#N/A,TRUE,"Inc"}</definedName>
    <definedName name="wrn.jim4">{"Inc_standard",#N/A,TRUE,"Inc"}</definedName>
    <definedName name="wrn.JODM._.Graphs.">{"graph",#N/A,FALSE,"WWJU";"graph",#N/A,FALSE,"WWSEM";"graph",#N/A,FALSE,"GOMJU";"graph",#N/A,FALSE,"GOMSEM";"graph",#N/A,FALSE,"NSJU";"graph",#N/A,FALSE,"NSSEM";"graph",#N/A,FALSE,"WAJU";"graph",#N/A,FALSE,"STOCKPRI";"graph",#N/A,FALSE,"CFTEV";"graph",#N/A,FALSE,"NAV-RCV";"graph",#N/A,FALSE,"CRUDEWW"}</definedName>
    <definedName name="wrn.JODM._.Graphs._1">#REF!</definedName>
    <definedName name="wrn.JOHN._.LAING.">{"FRONT (LAING)",#N/A,TRUE,"LAING";"P AND L (LAING)",#N/A,TRUE,"LAING";"CASH AND VAL (LAING)",#N/A,TRUE,"LAING";"SUM (LAING)",#N/A,TRUE,"LAING";"MODELS2 (LAING)",#N/A,TRUE,"LAING";"MODELS (LAING)",#N/A,TRUE,"LAING"}</definedName>
    <definedName name="wrn.Joseph._.format.">#REF!</definedName>
    <definedName name="wrn.Joseph._.format._1">#REF!</definedName>
    <definedName name="wrn.Joseph._.format._2">#REF!</definedName>
    <definedName name="wrn.Journal._.Entry.">{#N/A,#N/A,TRUE,"Header Data";#N/A,#N/A,TRUE,"Line Items"}</definedName>
    <definedName name="wrn.jp.">{#N/A,#N/A,FALSE,"Carga General";#N/A,#N/A,FALSE,"Carga Carbon Cesar";#N/A,#N/A,FALSE,"Inv. Equipo ";#N/A,#N/A,FALSE,"CF Carga";#N/A,#N/A,FALSE,"Drummond";#N/A,#N/A,FALSE,"Rehabilitacion";#N/A,#N/A,FALSE,"Consolidacion";#N/A,#N/A,FALSE,"Deuda"}</definedName>
    <definedName name="wrn.juegocompleto.">#REF!</definedName>
    <definedName name="wrn.Jul._.Forecast.">#REF!</definedName>
    <definedName name="wrn.JULY.">{"CONS JULY",#N/A,FALSE,"Cons Comparison";"CONS YTD JULY",#N/A,FALSE,"Cons Comparison";"SAS JULY",#N/A,FALSE,"Ocean Comparison";"SAS YTD JULY",#N/A,FALSE,"Ocean Comparison";"UV JULY",#N/A,FALSE,"UV Comparison";"UV YTD JULY",#N/A,FALSE,"UV Comparison";"CMS JULY",#N/A,FALSE,"CMS Comparison";"CMS YTD JULY",#N/A,FALSE,"CMS Comparison";"POLARIS JULY",#N/A,FALSE,"Polaris Comparison";"POLARIS YTD JULY",#N/A,FALSE,"Polaris Comparison";"CORP JULY",#N/A,FALSE,"Corp Comparison";"CORP YTD JULY",#N/A,FALSE,"Corp Comparison";"ELIM JULY",#N/A,FALSE,"Eliminating Comparison";"ELIM YTD JULY",#N/A,FALSE,"Eliminating Comparison";"HOLD JULY",#N/A,FALSE,"Holding Comparison";"HOLD YTD JULY",#N/A,FALSE,"Holding Comparison"}</definedName>
    <definedName name="wrn.JULY._.10._._short.">#REF!</definedName>
    <definedName name="wrn.July._.thru._.Dec._.Reports.">{"PC1 July thry Dec",#N/A,FALSE,"PC1MON";"PC2 July thru Dec",#N/A,FALSE,"PC2MON";"PC3 July thru Dec",#N/A,FALSE,"PC3MON";"PC5 July thru Dec",#N/A,FALSE,"PC5MON";"PC6 July thru Dec",#N/A,FALSE,"PC6MON";"PC7 July thru Dec",#N/A,FALSE,"PC7MON";"PC8 July thru Dec",#N/A,FALSE,"PC8MON";"PC9 July thru Dec",#N/A,FALSE,"PC9MON";"PC10 July thru Dec",#N/A,FALSE,"PC10MON";"PC11 July thru Dec",#N/A,FALSE,"PC11MON";"PC99 July thru Dec",#N/A,FALSE,"RKFL CO."}</definedName>
    <definedName name="wrn.Jun._.Forecast.">#REF!</definedName>
    <definedName name="wrn.June.">{"CONS JUNE",#N/A,FALSE,"Cons Comparison";"CONS Q2",#N/A,FALSE,"Cons Comparison";"CONS YTD JUNE",#N/A,FALSE,"Cons Comparison";"SAS JUNE",#N/A,FALSE,"Ocean Comparison";"SAS Q2",#N/A,FALSE,"Ocean Comparison";"SAS YTD JUNE",#N/A,FALSE,"Ocean Comparison";"UV JUNE",#N/A,FALSE,"UV Comparison";"UV Q2",#N/A,FALSE,"UV Comparison";"UV YTD JUNE",#N/A,FALSE,"UV Comparison";"CMS JUNE",#N/A,FALSE,"CMS Comparison";"CMS Q2",#N/A,FALSE,"CMS Comparison";"CMS YTD JUNE",#N/A,FALSE,"CMS Comparison";"POLARIS JUNE",#N/A,FALSE,"Polaris Comparison";"POLARIS Q2",#N/A,FALSE,"Polaris Comparison";"POLARIS YTD JUNE",#N/A,FALSE,"Polaris Comparison";"CORP JUNE",#N/A,FALSE,"Corp Comparison";"CORP Q2",#N/A,FALSE,"Corp Comparison";"CORP YTD JUNE",#N/A,FALSE,"Corp Comparison";"ELIM JUNE",#N/A,FALSE,"Eliminating Comparison";"ELIM Q2",#N/A,FALSE,"Eliminating Comparison";"ELIM YTD JUNE",#N/A,FALSE,"Eliminating Comparison";"Hold June",#N/A,FALSE,"Holding Comparison";"HOLD JUNE Q2",#N/A,FALSE,"Holding Comparison";"HOLD YTD JUNE",#N/A,FALSE,"Holding Comparison"}</definedName>
    <definedName name="wrn.June8.">#REF!</definedName>
    <definedName name="wrn.Just._.Monthly.">{#N/A,#N/A,FALSE,"Summary";#N/A,#N/A,FALSE,"Calendar";"Monthly",#N/A,FALSE,"Schedule"}</definedName>
    <definedName name="wrn.Just._.Sorts.">{#N/A,#N/A,FALSE,"Hi";#N/A,#N/A,FALSE,"Lo";#N/A,#N/A,FALSE,"Mkt. Cap";#N/A,#N/A,FALSE,"Alpha"}</definedName>
    <definedName name="wrn.Jv75.">{"Jv75",#N/A,FALSE,"Sheet1"}</definedName>
    <definedName name="wrn.k">{#N/A,#N/A,FALSE,"AD_Purchase";#N/A,#N/A,FALSE,"Credit";#N/A,#N/A,FALSE,"PF Acquisition";#N/A,#N/A,FALSE,"PF Offering"}</definedName>
    <definedName name="wrn.K.">#REF!</definedName>
    <definedName name="wrn.K._">#REF!</definedName>
    <definedName name="wrn.K._.GuV._.o.._.Kommentar.">#REF!</definedName>
    <definedName name="wrn.K2">#REF!</definedName>
    <definedName name="wrn.K3._.Annual.">{"K3Cash",#N/A,FALSE,"Ann";"K3Income",#N/A,FALSE,"Ann";"K3Educ",#N/A,FALSE,"Ann";"K3media",#N/A,FALSE,"Ann";"K3Info",#N/A,FALSE,"Ann";"K3Valuation",#N/A,FALSE,"Ann"}</definedName>
    <definedName name="wrn.K3._.Quarterly.">{"K3 first",#N/A,FALSE,"Qtr.";"K3 second",#N/A,FALSE,"Qtr.";"K3 Third",#N/A,FALSE,"Qtr.";"K3 Fourth",#N/A,FALSE,"Qtr.";"K3 Full",#N/A,FALSE,"Qtr."}</definedName>
    <definedName name="wrn.KBC._.COVENANT.">{#N/A,#N/A,FALSE,"KBC_Cover";#N/A,#N/A,FALSE,"Cov_Sum";#N/A,#N/A,FALSE,"Cov_Assets";#N/A,#N/A,FALSE,"Cov_LTDebt";#N/A,#N/A,FALSE,"Cov_STDebt";#N/A,#N/A,FALSE,"Cov_Coverage";#N/A,#N/A,FALSE,"Cov_MinCash";#N/A,#N/A,FALSE,"KBC_New_Cov_Sum _ERISA"}</definedName>
    <definedName name="wrn.KBE_96.">#REF!</definedName>
    <definedName name="wrn.KBilanz._.o.._.Kommentar.">#REF!</definedName>
    <definedName name="wrn.Kenngb.">#REF!</definedName>
    <definedName name="wrn.Kenngb._1">#REF!</definedName>
    <definedName name="wrn.Kenngb._2">#REF!</definedName>
    <definedName name="wrn.kenorderprint.">{"a_ass",#N/A,FALSE,"mini merger";"a_targetincs",#N/A,FALSE,"target financials";"a_acq",#N/A,FALSE,"acquiror financials";"a_synergies",#N/A,FALSE,"synergies";"a_comboincs",#N/A,FALSE,"combined inc. stmt with syng";"b_pickd",#N/A,FALSE,"mini merger";"c_sensi",#N/A,FALSE,"mini merger";"d_syng",#N/A,FALSE,"mini merger";"e_multi",#N/A,FALSE,"mini merger";"b_bspooling",#N/A,FALSE,"combined balance sheet";"a_bspurchase",#N/A,FALSE,"combined balance sheet";"a_cashflow",#N/A,FALSE,"DCF";"b_dcf",#N/A,FALSE,"DCF";"c_wacc",#N/A,FALSE,"DCF";"b_bs",#N/A,FALSE,"target financials"}</definedName>
    <definedName name="wrn.KEVIN.">#REF!</definedName>
    <definedName name="wrn.Key._.Operating._.Sheets._.and._.Results.">{#N/A,#N/A,FALSE,"Input";#N/A,#N/A,FALSE,"Sum";#N/A,#N/A,FALSE,"Tar";#N/A,#N/A,FALSE,"P&amp;L";#N/A,#N/A,FALSE,"CF";#N/A,#N/A,FALSE,"Bal"}</definedName>
    <definedName name="wrn.Key._.Pages.">{#N/A,#N/A,FALSE,"Model";#N/A,#N/A,FALSE,"CapitalCosts"}</definedName>
    <definedName name="wrn.KFC8._.Report.">{#N/A,#N/A,TRUE,"KFC8-sum";#N/A,#N/A,TRUE,"KFC8-expenses"}</definedName>
    <definedName name="wrn.KIER.">{"PROFIT AND LOSS (KIER)",#N/A,TRUE,"KIER";"CASH AND VAL (KIER)",#N/A,TRUE,"KIER";"SUM (KIER)",#N/A,TRUE,"KIER"}</definedName>
    <definedName name="wrn.KKR._.Management._.Letter.">{#N/A,#N/A,FALSE,"Inv Trends";#N/A,#N/A,FALSE,"April Results";#N/A,#N/A,FALSE,"vs fcst";#N/A,#N/A,FALSE,"vs prior yr";#N/A,#N/A,FALSE,"in thousands";#N/A,#N/A,FALSE,"CF Full Year";#N/A,#N/A,FALSE,"CF YTD";#N/A,#N/A,FALSE,"dec bs";#N/A,#N/A,FALSE,"bs";#N/A,#N/A,FALSE,"is 2";#N/A,#N/A,FALSE,"executive summary detailed";#N/A,#N/A,FALSE,"GM YTD vs 00";#N/A,#N/A,FALSE,"GM YTD vs. plan"}</definedName>
    <definedName name="wrn.KKW.">#REF!</definedName>
    <definedName name="wrn.KKW._1">#REF!</definedName>
    <definedName name="wrn.KMART._.MONTHLY.">{#N/A,#N/A,FALSE,"EXEC SUMM";#N/A,#N/A,FALSE,"KMART CON MTH";#N/A,#N/A,FALSE,"KMART CON YTD";#N/A,#N/A,FALSE,"USKMART OPER";#N/A,#N/A,FALSE,"INTNTL OPER";#N/A,#N/A,FALSE,"USKMART YTD";#N/A,#N/A,FALSE,"KMART4QTR FORECAST";#N/A,#N/A,FALSE,"FULL YEAR FORECAST"}</definedName>
    <definedName name="wrn.Komplettausdruck.">#REF!</definedName>
    <definedName name="wrn.KOREA.">{"KOREA",#N/A,FALSE,"M-1"}</definedName>
    <definedName name="wrn.KQEP._.Tax._.98.">#REF!</definedName>
    <definedName name="wrn.kriall.">{"kricash",#N/A,FALSE,"INC";"kriinc",#N/A,FALSE,"INC";"krimiami",#N/A,FALSE,"INC";"kriother",#N/A,FALSE,"INC";"kripapers",#N/A,FALSE,"INC"}</definedName>
    <definedName name="wrn.KUR._.HH._.Gesamt.">#REF!</definedName>
    <definedName name="wrn.LA._.SA.">{"PnL",#N/A,FALSE,"Gas LA SA P&amp;L";"Responsibility",#N/A,FALSE,"Gas LA SA P&amp;L";"Cost Control",#N/A,FALSE,"Gas LA SA P&amp;L";"Program List",#N/A,FALSE,"Gas LA SA P&amp;L"}</definedName>
    <definedName name="wrn.Labor._.Efficiency.">{"Labor Eff",#N/A,FALSE,"LABOR EFFICIENCY"}</definedName>
    <definedName name="wrn.Labor._.Rate.">{"Labor Rate",#N/A,FALSE,"LABOR RATE"}</definedName>
    <definedName name="wrn.laborstandardsdetail.">{"line1detail",#N/A,FALSE,"Line 1";"line2detail",#N/A,FALSE,"Line 2";"line3detail",#N/A,FALSE,"Line 3";"line4detail",#N/A,FALSE,"Line 4"}</definedName>
    <definedName name="wrn.laborstdssummary.">{"line1summary",#N/A,FALSE,"Line 1";"line2summary",#N/A,FALSE,"Line 2";"line3summary",#N/A,FALSE,"Line 3";"line4summary",#N/A,FALSE,"Line 4"}</definedName>
    <definedName name="wrn.LAURIER.">{"LAURIER US",#N/A,FALSE,"laurier us$";"LAURIER CDN",#N/A,FALSE,"laurier cdn $"}</definedName>
    <definedName name="wrn.LBO.">{#N/A,#N/A,FALSE,"Cov";#N/A,#N/A,FALSE,"sum";#N/A,#N/A,FALSE,"baladj";#N/A,#N/A,FALSE,"bs";#N/A,#N/A,FALSE,"is";#N/A,#N/A,FALSE,"pis";#N/A,#N/A,FALSE,"cf";#N/A,#N/A,FALSE,"balhist";#N/A,#N/A,FALSE,"wc";#N/A,#N/A,FALSE,"ltd";#N/A,#N/A,FALSE,"cover";#N/A,#N/A,FALSE,"fa";#N/A,#N/A,FALSE,"tax";#N/A,#N/A,FALSE,"irr";#N/A,#N/A,FALSE,"in"}</definedName>
    <definedName name="wrn.LBO._.Model._.Output.">{#N/A,#N/A,FALSE,"Cover";#N/A,#N/A,FALSE,"Summary";#N/A,#N/A,FALSE,"IS";#N/A,#N/A,FALSE,"CF";#N/A,#N/A,FALSE,"BS";#N/A,#N/A,FALSE,"Detail";#N/A,#N/A,FALSE,"IRR"}</definedName>
    <definedName name="wrn.LBO._.Summary.">{"LBO Summary",#N/A,FALSE,"Summary"}</definedName>
    <definedName name="wrn.LBO._.Summary._1">#REF!</definedName>
    <definedName name="wrn.LBO._.Summary.new">{"LBO Summary",#N/A,FALSE,"Summary"}</definedName>
    <definedName name="wrn.lbo2.">#REF!</definedName>
    <definedName name="wrn.lbo3.">#REF!</definedName>
    <definedName name="wrn.LDM.">{"MRA IS",#N/A,FALSE,"MRA - IS";"MRA BS",#N/A,FALSE,"MRA - BS";"MRA Detail IS",#N/A,FALSE,"MRA - Detail IS";"MRA Detail IS Supplemental Info",#N/A,FALSE,"MRA - Detail IS";"MRA Monthly 1999",#N/A,FALSE,"MRA Monthly";"MRA Monthly IS 1998",#N/A,FALSE,"MRA Monthly";"MRA Monthly IS 1997",#N/A,FALSE,"MRA Monthly"}</definedName>
    <definedName name="wrn.Lead._.Schedule.">{#N/A,#N/A,FALSE,"BS";#N/A,#N/A,FALSE,"PL";#N/A,#N/A,FALSE,"A";#N/A,#N/A,FALSE,"B";#N/A,#N/A,FALSE,"B1";#N/A,#N/A,FALSE,"C";#N/A,#N/A,FALSE,"C1";#N/A,#N/A,FALSE,"C2";#N/A,#N/A,FALSE,"D";#N/A,#N/A,FALSE,"E";#N/A,#N/A,FALSE,"F";#N/A,#N/A,FALSE,"AA";#N/A,#N/A,FALSE,"BB";#N/A,#N/A,FALSE,"CC";#N/A,#N/A,FALSE,"DD";#N/A,#N/A,FALSE,"EE";#N/A,#N/A,FALSE,"FF";#N/A,#N/A,FALSE,"PL10";#N/A,#N/A,FALSE,"PL20";#N/A,#N/A,FALSE,"PL30"}</definedName>
    <definedName name="wrn.Leapfrog._.Financials.">{#N/A,#N/A,TRUE,"Trust NewCo Output";#N/A,#N/A,TRUE,"iTV ServiceCo Output";#N/A,#N/A,TRUE,"BoxCo Output";#N/A,#N/A,TRUE,"iTV ServiceCo Detailed";#N/A,#N/A,TRUE,"iTV ServiceCo Assumptions";#N/A,#N/A,TRUE,"BoxCo Detailed";#N/A,#N/A,TRUE,"BoxCo Assumptions";#N/A,#N/A,TRUE,"Summary Deployment Schedule";#N/A,#N/A,TRUE,"Deployment Schedule"}</definedName>
    <definedName name="wrn.Lease._.Rollover.">{#N/A,#N/A,FALSE,"Lease Rollover"}</definedName>
    <definedName name="wrn.Lease_Deli.">{#N/A,#N/A,FALSE,"COVER";#N/A,#N/A,FALSE,"Index";#N/A,#N/A,FALSE,"Non-Earning";#N/A,#N/A,FALSE,"Non-Earning-Recovery";#N/A,#N/A,FALSE,"Leasing_Equipo";#N/A,#N/A,FALSE,"Leasing_Auto";#N/A,#N/A,FALSE,"Leasing_Legal"}</definedName>
    <definedName name="wrn.Leases.xls.">{#N/A,#N/A,FALSE,"Initial Year";#N/A,#N/A,FALSE,"Historical";#N/A,#N/A,FALSE,"balsheet";#N/A,#N/A,FALSE,"incstate";#N/A,#N/A,FALSE,"Fleet"}</definedName>
    <definedName name="wrn.legal.">{#N/A,#N/A,TRUE}</definedName>
    <definedName name="wrn.Lender._.Summary.">#REF!</definedName>
    <definedName name="wrn.Lender._.View.">#REF!</definedName>
    <definedName name="wrn.letter.">{#N/A,#N/A,FALSE}</definedName>
    <definedName name="wrn.Level._.4.">{"Income (All hidden)",#N/A,FALSE,"Income";"EPS (All Hidden)",#N/A,FALSE,"EPS";"Cash Flow (All Hidden)",#N/A,FALSE,"CashFlow";"Quarterly (Last, Current and Next)",#N/A,FALSE,"Quarterly";"Inventory",#N/A,FALSE,"Inventory";"Other Section",#N/A,FALSE,"Detail Qtrly";"Dividend (All Hidden)",#N/A,FALSE,"Dividend";"ROE (All Hidden)",#N/A,FALSE,"Return On Equity";"FinRatio",#N/A,FALSE,"Financials &amp; Ratios"}</definedName>
    <definedName name="wrn.Lewis._.Region.">{"Lewis Region Summary",#N/A,FALSE,"Lewis Region";"Lewis Region Month",#N/A,FALSE,"Lewis Region";"Lewis Region YTD",#N/A,FALSE,"Lewis Region"}</definedName>
    <definedName name="wrn.LGAFSMC.">{"LGAFS1",#N/A,FALSE,"1996 L&amp;G Argentina Financials";"LGAFS2",#N/A,FALSE,"1996 L&amp;G Argentina Financials";"LGAFS3",#N/A,FALSE,"1996 L&amp;G Argentina Financials";"LGAFS4",#N/A,FALSE,"1996 L&amp;G Argentina Financials"}</definedName>
    <definedName name="wrn.LGAFSREP.">{"LGAFS5",#N/A,FALSE,"1996 L&amp;G Argentina Financials";"LGAFS6",#N/A,FALSE,"1996 L&amp;G Argentina Financials"}</definedName>
    <definedName name="wrn.lh97.">#REF!</definedName>
    <definedName name="wrn.liab.">{#N/A,#N/A,FALSE,"BSCON894"}</definedName>
    <definedName name="wrn.life.">{"life_te",#N/A,TRUE,"life";"duration_te",#N/A,TRUE,"duration";"life_ab",#N/A,TRUE,"life";"duration_ab",#N/A,TRUE,"duration";"life_fed_tax",#N/A,TRUE,"life";"duration_tax",#N/A,TRUE,"duration";"life_tax",#N/A,TRUE,"life";"life_fed",#N/A,TRUE,"life";"duration_cd_fed",#N/A,TRUE,"duration"}</definedName>
    <definedName name="wrn.LIFE._.INS.._.LOANS.">{#N/A,#N/A,FALSE,"TT-1 Officers' Life Insurance"}</definedName>
    <definedName name="wrn.LIGHTSIDE.">{"light1",#N/A,FALSE,"LIGHTSIDE";"light2",#N/A,FALSE,"LIGHTSIDE";"light3",#N/A,FALSE,"LIGHTSIDE";"light4",#N/A,FALSE,"LIGHTSIDE"}</definedName>
    <definedName name="wrn.Limited._.March.">{#N/A,#N/A,TRUE,"Condensed IS";#N/A,#N/A,TRUE,"Condensed BS";#N/A,#N/A,TRUE,"Outlook";#N/A,#N/A,TRUE,"Condensed CF";#N/A,#N/A,TRUE,"Condensed CF - qtr"}</definedName>
    <definedName name="WRN.LIMITED._APR">{#N/A,#N/A,TRUE,"Condensed IS";#N/A,#N/A,TRUE,"Condensed BS";#N/A,#N/A,TRUE,"Outlook";#N/A,#N/A,TRUE,"Condensed CF";#N/A,#N/A,TRUE,"Condensed CF - qtr"}</definedName>
    <definedName name="wrn.Line._.Efficiency.">#REF!</definedName>
    <definedName name="wrn.LJD._.Review._.1.">{"LJD 1",#N/A,FALSE,"Master";"LJD 2",#N/A,FALSE,"Sheet2";"LJD 3",#N/A,FALSE,"Sheet1";"LJD 4",#N/A,FALSE,"Sheet3";"LJD 5",#N/A,FALSE,"Sheet4"}</definedName>
    <definedName name="wrn.LM._.Gear.">{"LM Gear IS",#N/A,FALSE,"LM Gear - IS";"LM Gear BS",#N/A,FALSE,"LM Gear BS";"LM Gear Detail IS",#N/A,FALSE,"LM Gear - Detail IS";"LM Gear Detail IS Supplemental Info",#N/A,FALSE,"LM Gear - Detail IS";"LM Gear Monthly 1999",#N/A,FALSE,"LM Gear Monthly";"LM Gear Monthly 1998",#N/A,FALSE,"LM Gear Monthly";"LM Gear Monthly 1997",#N/A,FALSE,"LM Gear Monthly"}</definedName>
    <definedName name="wrn.Loan._.Pricing._.Analysis.">{#N/A,#N/A,FALSE,"LOAN ANALYSIS"}</definedName>
    <definedName name="wrn.lob._.one.">{"lob one",#N/A,FALSE,"Sheet1"}</definedName>
    <definedName name="wrn.lob._.one._.part._.two.">{"lob one part two",#N/A,FALSE,"Sheet1"}</definedName>
    <definedName name="wrn.lob._.xl.">{"lob xl",#N/A,FALSE,"Sheet1"}</definedName>
    <definedName name="wrn.LOB9597.">{"BUD95GROSS",#N/A,FALSE,"95bud_grosssales";"PROFORMA95",#N/A,FALSE,"95proforma";"BUD96",#N/A,FALSE,"96BUD";"PROFORMA96",#N/A,FALSE,"96proforma";"proforma97",#N/A,FALSE,"97 proforma"}</definedName>
    <definedName name="wrn.Lodging.">{#N/A,#N/A,FALSE,"EPS";#N/A,#N/A,FALSE,"EBITDA"}</definedName>
    <definedName name="wrn.Lombard.">{"Final1",#N/A,FALSE,"Cover";"Lombard",#N/A,FALSE,"TRANS";"Lombard",#N/A,FALSE,"LBO";"Lombard",#N/A,FALSE,"RETURNS";"Lombard 2",#N/A,FALSE,"RETURNS";"Lombard",#N/A,FALSE,"CREDIT";"Lombard",#N/A,FALSE,"INCSTMT";"Lombard",#N/A,FALSE,"HISTORY";"Lombard",#N/A,FALSE,"D EX";"Lombard",#N/A,FALSE,"R EX"}</definedName>
    <definedName name="wrn.LONG._.TERM._.DEBT.">{#N/A,#N/A,FALSE,"MM-1 Long Term Debt"}</definedName>
    <definedName name="wrn.Long._.Term._.Forecast.">{#N/A,#N/A,TRUE,"Trading";#N/A,#N/A,TRUE,"Cashflow";#N/A,#N/A,TRUE,"MOS-Cons";#N/A,#N/A,TRUE,"MOS-MGM";#N/A,#N/A,TRUE,"Reefton Summary";#N/A,#N/A,TRUE,"MOS-GPM";#N/A,#N/A,TRUE,"MOS-BGM";#N/A,#N/A,TRUE,"Tax";#N/A,#N/A,TRUE,"GeneralInformation";#N/A,#N/A,TRUE,"Change Reconciliation";#N/A,#N/A,TRUE,"Asset Recon";#N/A,#N/A,TRUE,"P&amp;L-Cashflow Rec"}</definedName>
    <definedName name="wrn.long._.term._.forecast._1fug">{#N/A,#N/A,TRUE,"Trading";#N/A,#N/A,TRUE,"Cashflow";#N/A,#N/A,TRUE,"MOS-Cons";#N/A,#N/A,TRUE,"MOS-MGM";#N/A,#N/A,TRUE,"Reefton Summary";#N/A,#N/A,TRUE,"MOS-GPM";#N/A,#N/A,TRUE,"MOS-BGM";#N/A,#N/A,TRUE,"Tax";#N/A,#N/A,TRUE,"GeneralInformation";#N/A,#N/A,TRUE,"Change Reconciliation";#N/A,#N/A,TRUE,"Asset Recon";#N/A,#N/A,TRUE,"P&amp;L-Cashflow Rec"}</definedName>
    <definedName name="wrn.long._.term._.forecast._1fugf">{#N/A,#N/A,TRUE,"Trading";#N/A,#N/A,TRUE,"Cashflow";#N/A,#N/A,TRUE,"MOS-Cons";#N/A,#N/A,TRUE,"MOS-MGM";#N/A,#N/A,TRUE,"Reefton Summary";#N/A,#N/A,TRUE,"MOS-GPM";#N/A,#N/A,TRUE,"MOS-BGM";#N/A,#N/A,TRUE,"Tax";#N/A,#N/A,TRUE,"GeneralInformation";#N/A,#N/A,TRUE,"Change Reconciliation";#N/A,#N/A,TRUE,"Asset Recon";#N/A,#N/A,TRUE,"P&amp;L-Cashflow Rec"}</definedName>
    <definedName name="wrn.long._.term._.forecast._1fugf2">{#N/A,#N/A,TRUE,"Trading";#N/A,#N/A,TRUE,"Cashflow";#N/A,#N/A,TRUE,"MOS-Cons";#N/A,#N/A,TRUE,"MOS-MGM";#N/A,#N/A,TRUE,"Reefton Summary";#N/A,#N/A,TRUE,"MOS-GPM";#N/A,#N/A,TRUE,"MOS-BGM";#N/A,#N/A,TRUE,"Tax";#N/A,#N/A,TRUE,"GeneralInformation";#N/A,#N/A,TRUE,"Change Reconciliation";#N/A,#N/A,TRUE,"Asset Recon";#N/A,#N/A,TRUE,"P&amp;L-Cashflow Rec"}</definedName>
    <definedName name="wrn.long._.term._.forecast._1fugf3">{#N/A,#N/A,TRUE,"Trading";#N/A,#N/A,TRUE,"Cashflow";#N/A,#N/A,TRUE,"MOS-Cons";#N/A,#N/A,TRUE,"MOS-MGM";#N/A,#N/A,TRUE,"Reefton Summary";#N/A,#N/A,TRUE,"MOS-GPM";#N/A,#N/A,TRUE,"MOS-BGM";#N/A,#N/A,TRUE,"Tax";#N/A,#N/A,TRUE,"GeneralInformation";#N/A,#N/A,TRUE,"Change Reconciliation";#N/A,#N/A,TRUE,"Asset Recon";#N/A,#N/A,TRUE,"P&amp;L-Cashflow Rec"}</definedName>
    <definedName name="wrn.long._.term._.forecast._ufugc">{#N/A,#N/A,TRUE,"Trading";#N/A,#N/A,TRUE,"Cashflow";#N/A,#N/A,TRUE,"MOS-Cons";#N/A,#N/A,TRUE,"MOS-MGM";#N/A,#N/A,TRUE,"Reefton Summary";#N/A,#N/A,TRUE,"MOS-GPM";#N/A,#N/A,TRUE,"MOS-BGM";#N/A,#N/A,TRUE,"Tax";#N/A,#N/A,TRUE,"GeneralInformation";#N/A,#N/A,TRUE,"Change Reconciliation";#N/A,#N/A,TRUE,"Asset Recon";#N/A,#N/A,TRUE,"P&amp;L-Cashflow Rec"}</definedName>
    <definedName name="wrn.long._.term._.forecast._ufugc2">{#N/A,#N/A,TRUE,"Trading";#N/A,#N/A,TRUE,"Cashflow";#N/A,#N/A,TRUE,"MOS-Cons";#N/A,#N/A,TRUE,"MOS-MGM";#N/A,#N/A,TRUE,"Reefton Summary";#N/A,#N/A,TRUE,"MOS-GPM";#N/A,#N/A,TRUE,"MOS-BGM";#N/A,#N/A,TRUE,"Tax";#N/A,#N/A,TRUE,"GeneralInformation";#N/A,#N/A,TRUE,"Change Reconciliation";#N/A,#N/A,TRUE,"Asset Recon";#N/A,#N/A,TRUE,"P&amp;L-Cashflow Rec"}</definedName>
    <definedName name="wrn.long._.term._.forecast._ufugc3">{#N/A,#N/A,TRUE,"Trading";#N/A,#N/A,TRUE,"Cashflow";#N/A,#N/A,TRUE,"MOS-Cons";#N/A,#N/A,TRUE,"MOS-MGM";#N/A,#N/A,TRUE,"Reefton Summary";#N/A,#N/A,TRUE,"MOS-GPM";#N/A,#N/A,TRUE,"MOS-BGM";#N/A,#N/A,TRUE,"Tax";#N/A,#N/A,TRUE,"GeneralInformation";#N/A,#N/A,TRUE,"Change Reconciliation";#N/A,#N/A,TRUE,"Asset Recon";#N/A,#N/A,TRUE,"P&amp;L-Cashflow Rec"}</definedName>
    <definedName name="wrn.long._.term._.forecast._ufugc4">{#N/A,#N/A,TRUE,"Trading";#N/A,#N/A,TRUE,"Cashflow";#N/A,#N/A,TRUE,"MOS-Cons";#N/A,#N/A,TRUE,"MOS-MGM";#N/A,#N/A,TRUE,"Reefton Summary";#N/A,#N/A,TRUE,"MOS-GPM";#N/A,#N/A,TRUE,"MOS-BGM";#N/A,#N/A,TRUE,"Tax";#N/A,#N/A,TRUE,"GeneralInformation";#N/A,#N/A,TRUE,"Change Reconciliation";#N/A,#N/A,TRUE,"Asset Recon";#N/A,#N/A,TRUE,"P&amp;L-Cashflow Rec"}</definedName>
    <definedName name="wrn.long._.term._.forecast._ufugc5">{#N/A,#N/A,TRUE,"Trading";#N/A,#N/A,TRUE,"Cashflow";#N/A,#N/A,TRUE,"MOS-Cons";#N/A,#N/A,TRUE,"MOS-MGM";#N/A,#N/A,TRUE,"Reefton Summary";#N/A,#N/A,TRUE,"MOS-GPM";#N/A,#N/A,TRUE,"MOS-BGM";#N/A,#N/A,TRUE,"Tax";#N/A,#N/A,TRUE,"GeneralInformation";#N/A,#N/A,TRUE,"Change Reconciliation";#N/A,#N/A,TRUE,"Asset Recon";#N/A,#N/A,TRUE,"P&amp;L-Cashflow Rec"}</definedName>
    <definedName name="wrn.Long._.term._.forecast.2">{#N/A,#N/A,TRUE,"Trading";#N/A,#N/A,TRUE,"Cashflow";#N/A,#N/A,TRUE,"MOS-Cons";#N/A,#N/A,TRUE,"MOS-MGM";#N/A,#N/A,TRUE,"Reefton Summary";#N/A,#N/A,TRUE,"MOS-GPM";#N/A,#N/A,TRUE,"MOS-BGM";#N/A,#N/A,TRUE,"Tax";#N/A,#N/A,TRUE,"GeneralInformation";#N/A,#N/A,TRUE,"Change Reconciliation";#N/A,#N/A,TRUE,"Asset Recon";#N/A,#N/A,TRUE,"P&amp;L-Cashflow Rec"}</definedName>
    <definedName name="wrn.long._.term._.forecast.2_1fug">{#N/A,#N/A,TRUE,"Trading";#N/A,#N/A,TRUE,"Cashflow";#N/A,#N/A,TRUE,"MOS-Cons";#N/A,#N/A,TRUE,"MOS-MGM";#N/A,#N/A,TRUE,"Reefton Summary";#N/A,#N/A,TRUE,"MOS-GPM";#N/A,#N/A,TRUE,"MOS-BGM";#N/A,#N/A,TRUE,"Tax";#N/A,#N/A,TRUE,"GeneralInformation";#N/A,#N/A,TRUE,"Change Reconciliation";#N/A,#N/A,TRUE,"Asset Recon";#N/A,#N/A,TRUE,"P&amp;L-Cashflow Rec"}</definedName>
    <definedName name="wrn.long._.term._.forecast.2_ufugc">{#N/A,#N/A,TRUE,"Trading";#N/A,#N/A,TRUE,"Cashflow";#N/A,#N/A,TRUE,"MOS-Cons";#N/A,#N/A,TRUE,"MOS-MGM";#N/A,#N/A,TRUE,"Reefton Summary";#N/A,#N/A,TRUE,"MOS-GPM";#N/A,#N/A,TRUE,"MOS-BGM";#N/A,#N/A,TRUE,"Tax";#N/A,#N/A,TRUE,"GeneralInformation";#N/A,#N/A,TRUE,"Change Reconciliation";#N/A,#N/A,TRUE,"Asset Recon";#N/A,#N/A,TRUE,"P&amp;L-Cashflow Rec"}</definedName>
    <definedName name="wrn.long._.term._.forecast.3">{#N/A,#N/A,TRUE,"Trading";#N/A,#N/A,TRUE,"Cashflow";#N/A,#N/A,TRUE,"MOS-Cons";#N/A,#N/A,TRUE,"MOS-MGM";#N/A,#N/A,TRUE,"Reefton Summary";#N/A,#N/A,TRUE,"MOS-GPM";#N/A,#N/A,TRUE,"MOS-BGM";#N/A,#N/A,TRUE,"Tax";#N/A,#N/A,TRUE,"GeneralInformation";#N/A,#N/A,TRUE,"Change Reconciliation";#N/A,#N/A,TRUE,"Asset Recon";#N/A,#N/A,TRUE,"P&amp;L-Cashflow Rec"}</definedName>
    <definedName name="wrn.long._.term._.forecast.3_1fug">{#N/A,#N/A,TRUE,"Trading";#N/A,#N/A,TRUE,"Cashflow";#N/A,#N/A,TRUE,"MOS-Cons";#N/A,#N/A,TRUE,"MOS-MGM";#N/A,#N/A,TRUE,"Reefton Summary";#N/A,#N/A,TRUE,"MOS-GPM";#N/A,#N/A,TRUE,"MOS-BGM";#N/A,#N/A,TRUE,"Tax";#N/A,#N/A,TRUE,"GeneralInformation";#N/A,#N/A,TRUE,"Change Reconciliation";#N/A,#N/A,TRUE,"Asset Recon";#N/A,#N/A,TRUE,"P&amp;L-Cashflow Rec"}</definedName>
    <definedName name="wrn.long._.term._.forecast.3_ufugc">{#N/A,#N/A,TRUE,"Trading";#N/A,#N/A,TRUE,"Cashflow";#N/A,#N/A,TRUE,"MOS-Cons";#N/A,#N/A,TRUE,"MOS-MGM";#N/A,#N/A,TRUE,"Reefton Summary";#N/A,#N/A,TRUE,"MOS-GPM";#N/A,#N/A,TRUE,"MOS-BGM";#N/A,#N/A,TRUE,"Tax";#N/A,#N/A,TRUE,"GeneralInformation";#N/A,#N/A,TRUE,"Change Reconciliation";#N/A,#N/A,TRUE,"Asset Recon";#N/A,#N/A,TRUE,"P&amp;L-Cashflow Rec"}</definedName>
    <definedName name="wrn.Long._.term._.forecast.4">{#N/A,#N/A,TRUE,"Trading";#N/A,#N/A,TRUE,"Cashflow";#N/A,#N/A,TRUE,"MOS-Cons";#N/A,#N/A,TRUE,"MOS-MGM";#N/A,#N/A,TRUE,"Reefton Summary";#N/A,#N/A,TRUE,"MOS-GPM";#N/A,#N/A,TRUE,"MOS-BGM";#N/A,#N/A,TRUE,"Tax";#N/A,#N/A,TRUE,"GeneralInformation";#N/A,#N/A,TRUE,"Change Reconciliation";#N/A,#N/A,TRUE,"Asset Recon";#N/A,#N/A,TRUE,"P&amp;L-Cashflow Rec"}</definedName>
    <definedName name="wrn.long._.term._.forecast.4_1fug">{#N/A,#N/A,TRUE,"Trading";#N/A,#N/A,TRUE,"Cashflow";#N/A,#N/A,TRUE,"MOS-Cons";#N/A,#N/A,TRUE,"MOS-MGM";#N/A,#N/A,TRUE,"Reefton Summary";#N/A,#N/A,TRUE,"MOS-GPM";#N/A,#N/A,TRUE,"MOS-BGM";#N/A,#N/A,TRUE,"Tax";#N/A,#N/A,TRUE,"GeneralInformation";#N/A,#N/A,TRUE,"Change Reconciliation";#N/A,#N/A,TRUE,"Asset Recon";#N/A,#N/A,TRUE,"P&amp;L-Cashflow Rec"}</definedName>
    <definedName name="wrn.long._.term._.forecast.4_ufugc">{#N/A,#N/A,TRUE,"Trading";#N/A,#N/A,TRUE,"Cashflow";#N/A,#N/A,TRUE,"MOS-Cons";#N/A,#N/A,TRUE,"MOS-MGM";#N/A,#N/A,TRUE,"Reefton Summary";#N/A,#N/A,TRUE,"MOS-GPM";#N/A,#N/A,TRUE,"MOS-BGM";#N/A,#N/A,TRUE,"Tax";#N/A,#N/A,TRUE,"GeneralInformation";#N/A,#N/A,TRUE,"Change Reconciliation";#N/A,#N/A,TRUE,"Asset Recon";#N/A,#N/A,TRUE,"P&amp;L-Cashflow Rec"}</definedName>
    <definedName name="wrn.long._.term._.forecast.5">{#N/A,#N/A,TRUE,"Trading";#N/A,#N/A,TRUE,"Cashflow";#N/A,#N/A,TRUE,"MOS-Cons";#N/A,#N/A,TRUE,"MOS-MGM";#N/A,#N/A,TRUE,"Reefton Summary";#N/A,#N/A,TRUE,"MOS-GPM";#N/A,#N/A,TRUE,"MOS-BGM";#N/A,#N/A,TRUE,"Tax";#N/A,#N/A,TRUE,"GeneralInformation";#N/A,#N/A,TRUE,"Change Reconciliation";#N/A,#N/A,TRUE,"Asset Recon";#N/A,#N/A,TRUE,"P&amp;L-Cashflow Rec"}</definedName>
    <definedName name="wrn.long._.term._.forecast.5_1fug">{#N/A,#N/A,TRUE,"Trading";#N/A,#N/A,TRUE,"Cashflow";#N/A,#N/A,TRUE,"MOS-Cons";#N/A,#N/A,TRUE,"MOS-MGM";#N/A,#N/A,TRUE,"Reefton Summary";#N/A,#N/A,TRUE,"MOS-GPM";#N/A,#N/A,TRUE,"MOS-BGM";#N/A,#N/A,TRUE,"Tax";#N/A,#N/A,TRUE,"GeneralInformation";#N/A,#N/A,TRUE,"Change Reconciliation";#N/A,#N/A,TRUE,"Asset Recon";#N/A,#N/A,TRUE,"P&amp;L-Cashflow Rec"}</definedName>
    <definedName name="wrn.long._.term._.forecast.5_ufugc">{#N/A,#N/A,TRUE,"Trading";#N/A,#N/A,TRUE,"Cashflow";#N/A,#N/A,TRUE,"MOS-Cons";#N/A,#N/A,TRUE,"MOS-MGM";#N/A,#N/A,TRUE,"Reefton Summary";#N/A,#N/A,TRUE,"MOS-GPM";#N/A,#N/A,TRUE,"MOS-BGM";#N/A,#N/A,TRUE,"Tax";#N/A,#N/A,TRUE,"GeneralInformation";#N/A,#N/A,TRUE,"Change Reconciliation";#N/A,#N/A,TRUE,"Asset Recon";#N/A,#N/A,TRUE,"P&amp;L-Cashflow Rec"}</definedName>
    <definedName name="wrn.long._.term._.forecast.ufugf">{#N/A,#N/A,TRUE,"Trading";#N/A,#N/A,TRUE,"Cashflow";#N/A,#N/A,TRUE,"MOS-Cons";#N/A,#N/A,TRUE,"MOS-MGM";#N/A,#N/A,TRUE,"Reefton Summary";#N/A,#N/A,TRUE,"MOS-GPM";#N/A,#N/A,TRUE,"MOS-BGM";#N/A,#N/A,TRUE,"Tax";#N/A,#N/A,TRUE,"GeneralInformation";#N/A,#N/A,TRUE,"Change Reconciliation";#N/A,#N/A,TRUE,"Asset Recon";#N/A,#N/A,TRUE,"P&amp;L-Cashflow Rec"}</definedName>
    <definedName name="wrn.LONG._.TERM._.INCENTIVE.">{#N/A,#N/A,FALSE,"Scenario Summary"}</definedName>
    <definedName name="wrn.LOWER._.PORTION.">{#N/A,#N/A,FALSE,"0895";"LOWER PORTION",#N/A,FALSE,"0895"}</definedName>
    <definedName name="wrn.LP._.Committee._.Book.">{#N/A,#N/A,TRUE,"FD II Portfolio Summary";#N/A,#N/A,TRUE,"Fd II Cap. Position ";#N/A,#N/A,TRUE,"BV Valuation";#N/A,#N/A,TRUE,"FV Valuation";#N/A,#N/A,TRUE,"Valuation Change";#N/A,#N/A,TRUE,"Weasler";#N/A,#N/A,TRUE,"Weasler val";#N/A,#N/A,TRUE,"J Chain";#N/A,#N/A,TRUE,"J Chain Val";#N/A,#N/A,TRUE,"Monona";#N/A,#N/A,TRUE,"Monona Val";#N/A,#N/A,TRUE,"DSI";#N/A,#N/A,TRUE,"DSI Val";#N/A,#N/A,TRUE,"Temple";#N/A,#N/A,TRUE,"Temple Val";#N/A,#N/A,TRUE,"JRI";#N/A,#N/A,TRUE,"NDS ";#N/A,#N/A,TRUE,"Stronghaven";#N/A,#N/A,TRUE,"Connor";#N/A,#N/A,TRUE,"HWC"}</definedName>
    <definedName name="wrn.LP._.Committee._.June._.13.._.2000.">{#N/A,#N/A,TRUE," Bullets II";#N/A,#N/A,TRUE,"Fd II Cap. Position ";#N/A,#N/A,TRUE,"FD II Portfolio Summary";#N/A,#N/A,TRUE,"BV Valuation";#N/A,#N/A,TRUE,"FV Valuation";#N/A,#N/A,TRUE,"Valuation Change II";#N/A,#N/A,TRUE,"Utiliserve";#N/A,#N/A,TRUE,"Temple";#N/A,#N/A,TRUE,"JRI";#N/A,#N/A,TRUE,"Weasler";#N/A,#N/A,TRUE,"NDS ";#N/A,#N/A,TRUE,"Stronghaven";#N/A,#N/A,TRUE,"Connor";#N/A,#N/A,TRUE,"DSI";#N/A,#N/A,TRUE,"HWC";#N/A,#N/A,TRUE,"Bullets III";#N/A,#N/A,TRUE,"Fd III Cap. Position ";#N/A,#N/A,TRUE,"FD III Port Summ";#N/A,#N/A,TRUE,"BV Valuation (2)";#N/A,#N/A,TRUE,"MV Valuation";#N/A,#N/A,TRUE,"Valuation Change III";#N/A,#N/A,TRUE,"Globe";#N/A,#N/A,TRUE,"Beacon";#N/A,#N/A,TRUE,"CII";#N/A,#N/A,TRUE,"MCA";#N/A,#N/A,TRUE,"Elm";#N/A,#N/A,TRUE,"Tharco";#N/A,#N/A,TRUE,"Dee H";#N/A,#N/A,TRUE,"Hunt Valve";#N/A,#N/A,TRUE,"KBA";#N/A,#N/A,TRUE,"Glassmaster";#N/A,#N/A,TRUE,"MLS";#N/A,#N/A,TRUE,"CBSA";#N/A,#N/A,TRUE,"ACE";#N/A,#N/A,TRUE,"United Central";#N/A,#N/A,TRUE,"Jakel";#N/A,#N/A,TRUE,"Lake City ";#N/A,#N/A,TRUE,"Bullets IV";#N/A,#N/A,TRUE,"Fd IV Cap. Position  ";#N/A,#N/A,TRUE,"FD IV Portfolio Summary ";#N/A,#N/A,TRUE,"Fund IV BV  ";#N/A,#N/A,TRUE,"Western";#N/A,#N/A,TRUE,"Kranson"}</definedName>
    <definedName name="wrn.LPNL.">{"LPNL1",#N/A,FALSE,"EntitiesWithReclasses";"LPNL2",#N/A,FALSE,"EntitiesWithReclasses";"LPNL3",#N/A,FALSE,"EntitiesWithReclasses"}</definedName>
    <definedName name="wrn.LUXCOS.">{"LUX_ASSET",#N/A,FALSE,"CII-Q494.XLS";"LUX_LIAB",#N/A,FALSE,"CII-Q494.XLS";"LUX_INC",#N/A,FALSE,"CII-Q494.XLS";"LUXje",#N/A,FALSE,"CII-Q494.XLS"}</definedName>
    <definedName name="wrn.m_cash.">{"cash_marc",#N/A,FALSE,"dec95cr.xls"}</definedName>
    <definedName name="wrn.magilla.">{"hughes",#N/A,FALSE,"Hughes";"hughes2",#N/A,FALSE,"Hughes (2)";"ray",#N/A,FALSE,"Raytheon";"trw",#N/A,FALSE,"TRW";"texas",#N/A,FALSE,"Texas Inst.";"rockwell",#N/A,FALSE,"Rockwell";"loral",#N/A,FALSE,"Loral";"nothrop",#N/A,FALSE,"Northrop";"boeing",#N/A,FALSE,"Boeing"}</definedName>
    <definedName name="wrn.Mahmoud.">#REF!</definedName>
    <definedName name="wrn.main.">{#N/A,#N/A,FALSE,"Finstmts";#N/A,#N/A,FALSE,"O&amp;M and Cap";#N/A,#N/A,FALSE,"Fuel";#N/A,#N/A,FALSE,"Gen Dat";#N/A,#N/A,FALSE,"Lost Revenue";#N/A,#N/A,FALSE,"Ratios"}</definedName>
    <definedName name="wrn.Main._.Fields.">{"Total",#N/A,FALSE,"Laurel";"PDP",#N/A,FALSE,"Laurel";"PNP",#N/A,FALSE,"Laurel";"PUD",#N/A,FALSE,"Laurel";"Total",#N/A,FALSE,"Summerland";"Prob",#N/A,FALSE,"Laurel";"PDP",#N/A,FALSE,"Summerland";"PNP",#N/A,FALSE,"Summerland";"PUD",#N/A,FALSE,"Summerland";"Prob",#N/A,FALSE,"Summerland";"Total",#N/A,FALSE,"Soso";"PDP",#N/A,FALSE,"Soso";"PNP",#N/A,FALSE,"Soso";"PUD",#N/A,FALSE,"Soso";"Prob",#N/A,FALSE,"Soso";"Total",#N/A,FALSE,"Martinville";"PDP",#N/A,FALSE,"Martinville";"PNP",#N/A,FALSE,"Martinville";"PUD",#N/A,FALSE,"Martinville";"Prob",#N/A,FALSE,"Martinville";"Total",#N/A,FALSE,"Brookhaven";"PDP",#N/A,FALSE,"Brookhaven";"PNP",#N/A,FALSE,"Brookhaven";"PUD",#N/A,FALSE,"Brookhaven";"Prob",#N/A,FALSE,"Brookhaven";"Total",#N/A,FALSE,"Monroe";"PDP",#N/A,FALSE,"Monroe";"PNP",#N/A,FALSE,"Monroe";"PUD",#N/A,FALSE,"Monroe";"Prob",#N/A,FALSE,"Monroe"}</definedName>
    <definedName name="wrn.Main._.Fields._1">#REF!</definedName>
    <definedName name="wrn.Main._.plant._.oh._.vs._.budget_p9.">{#N/A,#N/A,FALSE,"OhvBmp_p9"}</definedName>
    <definedName name="wrn.Main._.Report._.All._.Sections.">#REF!</definedName>
    <definedName name="wrn.main._1">{#N/A,#N/A,FALSE,"Finstmts";#N/A,#N/A,FALSE,"O&amp;M and Cap";#N/A,#N/A,FALSE,"Fuel";#N/A,#N/A,FALSE,"Gen Dat";#N/A,#N/A,FALSE,"Lost Revenue";#N/A,#N/A,FALSE,"Ratios"}</definedName>
    <definedName name="wrn.main._2">{#N/A,#N/A,FALSE,"Finstmts";#N/A,#N/A,FALSE,"O&amp;M and Cap";#N/A,#N/A,FALSE,"Fuel";#N/A,#N/A,FALSE,"Gen Dat";#N/A,#N/A,FALSE,"Lost Revenue";#N/A,#N/A,FALSE,"Ratios"}</definedName>
    <definedName name="wrn.MainCFOReport.">{#N/A,#N/A,FALSE,"Index";#N/A,#N/A,FALSE,"Comments";#N/A,#N/A,FALSE,"Costs";#N/A,#N/A,FALSE,"Issues";#N/A,#N/A,FALSE,"Risk";#N/A,#N/A,FALSE,"P&amp;L Con (3)";#N/A,#N/A,FALSE,"P&amp;L";#N/A,#N/A,FALSE,"Sal &amp; EBITA CON (4)";#N/A,#N/A,FALSE,"BCP (CON) 5";#N/A,#N/A,FALSE,"EBITACF  (CON)  6";#N/A,#N/A,FALSE,"Cflow";#N/A,#N/A,FALSE,"Net debt Rec Hyp (Con) 7";#N/A,#N/A,FALSE,"B S  (CON) 8";#N/A,#N/A,FALSE,"BS";#N/A,#N/A,FALSE,"Inv Rel (Con) 11";#N/A,#N/A,FALSE,"Fcast v oplan pri (CON) 12";#N/A,#N/A,FALSE," FY Forestv. Oplan Pri (CON) 13";#N/A,#N/A,FALSE,"P&amp;L Act STAT(OPLN) APPX 1 (CON)";#N/A,#N/A,FALSE,"Costs"}</definedName>
    <definedName name="wrn.Maine.">{"Assumptions",#N/A,TRUE,"Assumptions";"Income",#N/A,TRUE,"Income";"Balance",#N/A,TRUE,"Balance"}</definedName>
    <definedName name="wrn.Maine._1">#REF!</definedName>
    <definedName name="wrn.Maine._1_1">{"Assumptions",#N/A,TRUE,"Assumptions";"Income",#N/A,TRUE,"Income";"Balance",#N/A,TRUE,"Balance"}</definedName>
    <definedName name="wrn.Maine._1_2">{"Assumptions",#N/A,TRUE,"Assumptions";"Income",#N/A,TRUE,"Income";"Balance",#N/A,TRUE,"Balance"}</definedName>
    <definedName name="wrn.Maine._1_3">{"Assumptions",#N/A,TRUE,"Assumptions";"Income",#N/A,TRUE,"Income";"Balance",#N/A,TRUE,"Balance"}</definedName>
    <definedName name="wrn.Maine._1_4">{"Assumptions",#N/A,TRUE,"Assumptions";"Income",#N/A,TRUE,"Income";"Balance",#N/A,TRUE,"Balance"}</definedName>
    <definedName name="wrn.Maine._1_5">{"Assumptions",#N/A,TRUE,"Assumptions";"Income",#N/A,TRUE,"Income";"Balance",#N/A,TRUE,"Balance"}</definedName>
    <definedName name="wrn.Maine._2">{"Assumptions",#N/A,TRUE,"Assumptions";"Income",#N/A,TRUE,"Income";"Balance",#N/A,TRUE,"Balance"}</definedName>
    <definedName name="wrn.Maine._2_1">{"Assumptions",#N/A,TRUE,"Assumptions";"Income",#N/A,TRUE,"Income";"Balance",#N/A,TRUE,"Balance"}</definedName>
    <definedName name="wrn.Maine._2_2">{"Assumptions",#N/A,TRUE,"Assumptions";"Income",#N/A,TRUE,"Income";"Balance",#N/A,TRUE,"Balance"}</definedName>
    <definedName name="wrn.Maine._2_3">{"Assumptions",#N/A,TRUE,"Assumptions";"Income",#N/A,TRUE,"Income";"Balance",#N/A,TRUE,"Balance"}</definedName>
    <definedName name="wrn.Maine._2_4">{"Assumptions",#N/A,TRUE,"Assumptions";"Income",#N/A,TRUE,"Income";"Balance",#N/A,TRUE,"Balance"}</definedName>
    <definedName name="wrn.Maine._2_5">{"Assumptions",#N/A,TRUE,"Assumptions";"Income",#N/A,TRUE,"Income";"Balance",#N/A,TRUE,"Balance"}</definedName>
    <definedName name="wrn.Maine._3">{"Assumptions",#N/A,TRUE,"Assumptions";"Income",#N/A,TRUE,"Income";"Balance",#N/A,TRUE,"Balance"}</definedName>
    <definedName name="wrn.Maine._3_1">{"Assumptions",#N/A,TRUE,"Assumptions";"Income",#N/A,TRUE,"Income";"Balance",#N/A,TRUE,"Balance"}</definedName>
    <definedName name="wrn.Maine._3_2">{"Assumptions",#N/A,TRUE,"Assumptions";"Income",#N/A,TRUE,"Income";"Balance",#N/A,TRUE,"Balance"}</definedName>
    <definedName name="wrn.Maine._3_3">{"Assumptions",#N/A,TRUE,"Assumptions";"Income",#N/A,TRUE,"Income";"Balance",#N/A,TRUE,"Balance"}</definedName>
    <definedName name="wrn.Maine._3_4">{"Assumptions",#N/A,TRUE,"Assumptions";"Income",#N/A,TRUE,"Income";"Balance",#N/A,TRUE,"Balance"}</definedName>
    <definedName name="wrn.Maine._3_5">{"Assumptions",#N/A,TRUE,"Assumptions";"Income",#N/A,TRUE,"Income";"Balance",#N/A,TRUE,"Balance"}</definedName>
    <definedName name="wrn.Maine._4">{"Assumptions",#N/A,TRUE,"Assumptions";"Income",#N/A,TRUE,"Income";"Balance",#N/A,TRUE,"Balance"}</definedName>
    <definedName name="wrn.Maine._4_1">{"Assumptions",#N/A,TRUE,"Assumptions";"Income",#N/A,TRUE,"Income";"Balance",#N/A,TRUE,"Balance"}</definedName>
    <definedName name="wrn.Maine._4_2">{"Assumptions",#N/A,TRUE,"Assumptions";"Income",#N/A,TRUE,"Income";"Balance",#N/A,TRUE,"Balance"}</definedName>
    <definedName name="wrn.Maine._4_3">{"Assumptions",#N/A,TRUE,"Assumptions";"Income",#N/A,TRUE,"Income";"Balance",#N/A,TRUE,"Balance"}</definedName>
    <definedName name="wrn.Maine._4_4">{"Assumptions",#N/A,TRUE,"Assumptions";"Income",#N/A,TRUE,"Income";"Balance",#N/A,TRUE,"Balance"}</definedName>
    <definedName name="wrn.Maine._4_5">{"Assumptions",#N/A,TRUE,"Assumptions";"Income",#N/A,TRUE,"Income";"Balance",#N/A,TRUE,"Balance"}</definedName>
    <definedName name="wrn.Maine._5">{"Assumptions",#N/A,TRUE,"Assumptions";"Income",#N/A,TRUE,"Income";"Balance",#N/A,TRUE,"Balance"}</definedName>
    <definedName name="wrn.Maine._5_1">{"Assumptions",#N/A,TRUE,"Assumptions";"Income",#N/A,TRUE,"Income";"Balance",#N/A,TRUE,"Balance"}</definedName>
    <definedName name="wrn.Maine._5_2">{"Assumptions",#N/A,TRUE,"Assumptions";"Income",#N/A,TRUE,"Income";"Balance",#N/A,TRUE,"Balance"}</definedName>
    <definedName name="wrn.Maine._5_3">{"Assumptions",#N/A,TRUE,"Assumptions";"Income",#N/A,TRUE,"Income";"Balance",#N/A,TRUE,"Balance"}</definedName>
    <definedName name="wrn.Maine._5_4">{"Assumptions",#N/A,TRUE,"Assumptions";"Income",#N/A,TRUE,"Income";"Balance",#N/A,TRUE,"Balance"}</definedName>
    <definedName name="wrn.Maine._5_5">{"Assumptions",#N/A,TRUE,"Assumptions";"Income",#N/A,TRUE,"Income";"Balance",#N/A,TRUE,"Balance"}</definedName>
    <definedName name="wrn.Maine2.">{"TransactionAssump",#N/A,FALSE,"Transaction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ine2._1">#REF!</definedName>
    <definedName name="wrn.Maine2._1_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ine2._1_2">{"TransactionAssump",#N/A,FALSE,"Transaction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ine2._1_3">{"TransactionAssump",#N/A,FALSE,"Transaction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ine2._1_4">{"TransactionAssump",#N/A,FALSE,"Transaction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ine2._1_5">{"TransactionAssump",#N/A,FALSE,"Transaction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ine2._2">{"TransactionAssump",#N/A,FALSE,"Transaction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ine2._2_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ine2._2_2">{"TransactionAssump",#N/A,FALSE,"Transaction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ine2._2_3">{"TransactionAssump",#N/A,FALSE,"Transaction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ine2._2_4">{"TransactionAssump",#N/A,FALSE,"Transaction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ine2._2_5">{"TransactionAssump",#N/A,FALSE,"Transaction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ine2._3">{"TransactionAssump",#N/A,FALSE,"Transaction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ine2._3_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ine2._3_2">{"TransactionAssump",#N/A,FALSE,"Transaction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ine2._3_3">{"TransactionAssump",#N/A,FALSE,"Transaction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ine2._3_4">{"TransactionAssump",#N/A,FALSE,"Transaction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ine2._3_5">{"TransactionAssump",#N/A,FALSE,"Transaction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ine2._4">{"TransactionAssump",#N/A,FALSE,"Transaction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ine2._4_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ine2._4_2">{"TransactionAssump",#N/A,FALSE,"Transaction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ine2._4_3">{"TransactionAssump",#N/A,FALSE,"Transaction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ine2._4_4">{"TransactionAssump",#N/A,FALSE,"Transaction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ine2._4_5">{"TransactionAssump",#N/A,FALSE,"Transaction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ine2._5">{"TransactionAssump",#N/A,FALSE,"Transaction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ine2._5_1">{"TransactionAssump",#N/A,FALSE,"Transaction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ine2._5_2">{"TransactionAssump",#N/A,FALSE,"Transaction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ine2._5_3">{"TransactionAssump",#N/A,FALSE,"Transaction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ine2._5_4">{"TransactionAssump",#N/A,FALSE,"Transaction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ine2._5_5">{"TransactionAssump",#N/A,FALSE,"Transaction Assump";"Combined Income",#N/A,FALSE,"Combined Income-Contrib.";"Combined Bal",#N/A,FALSE,"Combined Bal.";"Combined Credit",#N/A,FALSE,"Combined Credit";"Income Overview",#N/A,FALSE,"Income Overview";"Balance Overview",#N/A,FALSE,"Balance Overview";"Cash Flow Overview",#N/A,FALSE,"Cash Flow Overview";"Contribution Overview",#N/A,FALSE,"Contribution Overview"}</definedName>
    <definedName name="wrn.Man_Acc_Pma1_7_10.">#REF!</definedName>
    <definedName name="wrn.Man_Acc_Pma1_7_P1_P9.">#REF!</definedName>
    <definedName name="wrn.manacs98.">#REF!</definedName>
    <definedName name="wrn.Management.">#REF!</definedName>
    <definedName name="wrn.Management._.accounts.">#REF!</definedName>
    <definedName name="wrn.Management._.accounts._1">#REF!</definedName>
    <definedName name="wrn.MANAGEMENT._.COSTS.">{"MANAGEMENT COSTS",#N/A,FALSE,"C.CENTRE"}</definedName>
    <definedName name="wrn.Management._.Detail._.Jack.">{#N/A,#N/A,TRUE,"P 1-ACCOUNTING COPY";#N/A,#N/A,TRUE,"P 2-Quarterly Pricing";#N/A,#N/A,TRUE,"P 3-BF Proj";#N/A,#N/A,TRUE,"P 4-RX Proj";#N/A,#N/A,TRUE,"P 5-SH xIMC + IMC Raw Proj";#N/A,#N/A,TRUE,"P 6-ML Proj";#N/A,#N/A,TRUE,"P 7-PL Proj"}</definedName>
    <definedName name="wrn.Management._.Pack.">#REF!</definedName>
    <definedName name="wrn.MANAGEMENT._.REPORT.">{#N/A,#N/A,TRUE,"ALL RIGS (2)";#N/A,#N/A,TRUE,"JACKUPS 2";#N/A,#N/A,TRUE,"SEMIS 2";#N/A,#N/A,TRUE,"LABOUR C 2";#N/A,#N/A,TRUE,"GALAXY 2";#N/A,#N/A,TRUE,"MAGELLAN 2";#N/A,#N/A,TRUE,"MONARCH 2";#N/A,#N/A,TRUE,"MONITOR 2";#N/A,#N/A,TRUE,"BRITANNIA 2";#N/A,#N/A,TRUE,"RIG 135 2";#N/A,#N/A,TRUE,"RIG 140 2";#N/A,#N/A,TRUE,"SKID BASE 2";#N/A,#N/A,TRUE,"ANDREW 2";#N/A,#N/A,TRUE,"AUK 2";#N/A,#N/A,TRUE,"FULMAR 2";#N/A,#N/A,TRUE,"KITTIWAKE 2";#N/A,#N/A,TRUE,"MAGNUS 2";#N/A,#N/A,TRUE,"CLYDE 2";#N/A,#N/A,TRUE,"THISTLE 2";#N/A,#N/A,TRUE,"MILLER 2";#N/A,#N/A,TRUE,"MILLER EQ. 2";#N/A,#N/A,TRUE,"NELSON 2";#N/A,#N/A,TRUE,"NELSON EQ. 2 ";#N/A,#N/A,TRUE,"TIFFANY 2";#N/A,#N/A,TRUE,"TIFFANY EQ. 2";#N/A,#N/A,TRUE,"WS ALL CLIENTS 2"}</definedName>
    <definedName name="wrn.Management._.Summaries.">{"Summary",#N/A,TRUE,"Summary";"Smith Region Summary",#N/A,TRUE,"Smith Region";"Seed Region Summary",#N/A,TRUE,"Seed Region";"Blaydes Region Summary",#N/A,TRUE,"Blaydes Region";"Lewis Region Summary",#N/A,TRUE,"Lewis Region";"Biship District US",#N/A,TRUE,"Bishop Districts";"Canada Summary",#N/A,TRUE,"Canada";"Ahern's Other Summary",#N/A,TRUE,"Ahern's Other Sales";"North America Summary",#N/A,TRUE,"North American Region";"EC Depts Summary",#N/A,TRUE,"EC Depts";"Other Sales Summary",#N/A,TRUE,"Other Sales (not Tom's)";"Marketing Summary",#N/A,TRUE,"Marketing"}</definedName>
    <definedName name="wrn.Management._.Summary.">{#N/A,#N/A,FALSE,"P 1-ACCOUNTING COPY";#N/A,#N/A,FALSE,"P 2-Quarterly Pricing"}</definedName>
    <definedName name="wrn.Management._.version.">{#N/A,#N/A,FALSE,"Adjusted Items";#N/A,#N/A,FALSE,"Summary";#N/A,#N/A,FALSE,"Income Statement";#N/A,#N/A,FALSE,"Quarterly Income Statement";#N/A,#N/A,FALSE,"Gross Margin";#N/A,#N/A,FALSE,"Variable Costs";#N/A,#N/A,FALSE,"Fixed Costs"}</definedName>
    <definedName name="wrn.Management._1">#REF!</definedName>
    <definedName name="wrn.MANGEMENT._.REPORT._.PAGE.">{"MGTREP",#N/A,FALSE,"MGT REPORT"}</definedName>
    <definedName name="wrn.Manpower._.1996.">{#N/A,#N/A,FALSE,"MP96"}</definedName>
    <definedName name="wrn.Manuf.">{"manpl",#N/A,FALSE,"MANUF";"mancf",#N/A,FALSE,"MANUF";"manpi",#N/A,FALSE,"MANUF"}</definedName>
    <definedName name="wrn.MANUFACTURERS.">{"summary",#N/A,FALSE,"MANUFACTURERS"}</definedName>
    <definedName name="wrn.March.">{"CONS MARCH",#N/A,FALSE,"Cons Comparison";"CONS YTD MARCH",#N/A,FALSE,"Cons Comparison";"SAS MARCH",#N/A,FALSE,"Ocean Comparison";"SAS YTD MARCH",#N/A,FALSE,"Ocean Comparison";"UV MARCH",#N/A,FALSE,"UV Comparison";"UV YTD MARCH",#N/A,FALSE,"UV Comparison";"CMS MARCH",#N/A,FALSE,"CMS Comparison";"CMS YTD MARCH",#N/A,FALSE,"CMS Comparison";"POLARIS MARCH",#N/A,FALSE,"Polaris Comparison";"POLARIS YTD MARCH",#N/A,FALSE,"Polaris Comparison";"CORP MARCH",#N/A,FALSE,"Corp Comparison";"CORP YTD MARCH",#N/A,FALSE,"Corp Comparison";"ELIM MARCH",#N/A,FALSE,"Eliminating Comparison";"ELIM YTD MARCH",#N/A,FALSE,"Eliminating Comparison"}</definedName>
    <definedName name="wrn.March._.Financial._.Statements.">{"P&amp;L",#N/A,FALSE,"BU P&amp;L YTD";"BS",#N/A,FALSE,"BU P&amp;L YTD";"P&amp;L Mar",#N/A,FALSE,"BU P&amp;L YTD";"P&amp;L YTD",#N/A,FALSE,"BU P&amp;L YTD"}</definedName>
    <definedName name="wrn.March._.Financials.">{"Statement of Income",#N/A,TRUE,"Mar99";"Balance Sheet",#N/A,TRUE,"Mar99"}</definedName>
    <definedName name="wrn.March._.Report.">#REF!</definedName>
    <definedName name="wrn.MARGIN.">{#N/A,#N/A,TRUE,"MAR";#N/A,#N/A,TRUE,"MAR_2"}</definedName>
    <definedName name="wrn.margin._.analisys.">{"Margin for 1997 static",#N/A,FALSE,"Sheet1";"Margin static per subs",#N/A,FALSE,"Sheet1"}</definedName>
    <definedName name="wrn.Margins.">{#N/A,#N/A,FALSE,"Margins - GrossR&amp;D";#N/A,#N/A,FALSE,"Margins - sg&amp;a";#N/A,#N/A,FALSE,"Margins - Oper-net"}</definedName>
    <definedName name="wrn.Market._.and._.DT.">#REF!</definedName>
    <definedName name="wrn.market._.share.">{#N/A,#N/A,FALSE,"Bestfoods";#N/A,#N/A,FALSE,"Campbell";#N/A,#N/A,FALSE,"ConAgra";#N/A,#N/A,FALSE,"Healthy Choice";#N/A,#N/A,FALSE,"Int'l Home Foods";#N/A,#N/A,FALSE,"General Mills";#N/A,#N/A,FALSE,"Heinz";#N/A,#N/A,FALSE,"Kellogg";#N/A,#N/A,FALSE,"Kraft";#N/A,#N/A,FALSE,"Nabisco";#N/A,#N/A,FALSE,"Quaker Oats";#N/A,#N/A,FALSE,"Sara Lee";#N/A,#N/A,FALSE,"print summary"}</definedName>
    <definedName name="wrn.Market._.Share._.Report.">{#N/A,#N/A,FALSE,"Summary";#N/A,#N/A,FALSE,"CONS";#N/A,#N/A,FALSE,"Aff";#N/A,#N/A,FALSE,"LMA";#N/A,#N/A,FALSE,"WAPA";#N/A,#N/A,FALSE,"WISH";#N/A,#N/A,FALSE,"Hartford";#N/A,#N/A,FALSE,"WTNH";#N/A,#N/A,FALSE,"WCTX";#N/A,#N/A,FALSE,"Battle Creek";#N/A,#N/A,FALSE,"WOOD";#N/A,#N/A,FALSE,"WOTV";#N/A,#N/A,FALSE,"WXSP";#N/A,#N/A,FALSE,"Norfolk";#N/A,#N/A,FALSE,"WAVY";#N/A,#N/A,FALSE,"WVBT";#N/A,#N/A,FALSE,"Buffalo";#N/A,#N/A,FALSE,"WIVB";#N/A,#N/A,FALSE,"WNLO";#N/A,#N/A,FALSE,"Austin";#N/A,#N/A,FALSE,"KXAN";#N/A,#N/A,FALSE,"KNVA";#N/A,#N/A,FALSE,"WANE";#N/A,#N/A,FALSE,"WWLP";#N/A,#N/A,FALSE,"WLFI"}</definedName>
    <definedName name="wrn.Market._.Values.">{#N/A,#N/A,TRUE,"10 Yr Hold";#N/A,#N/A,TRUE,"7 Yr Hold";#N/A,#N/A,TRUE,"5 Yr Hold";#N/A,#N/A,TRUE,"3 Yr Hold"}</definedName>
    <definedName name="wrn.Market._.volume._.and._.revenues.">#REF!</definedName>
    <definedName name="wrn.MARKETABLE._.SEC..">{#N/A,#N/A,FALSE,"B-1 Mkt. Sec. - Int.";#N/A,#N/A,FALSE,"B-2 Mkt. Sec. - Val.";#N/A,#N/A,FALSE,"B-3 Mkt. Sec. - Gain (Loss)"}</definedName>
    <definedName name="wrn.Marketing.">{#N/A,#N/A,FALSE,"MKTSUM95";#N/A,#N/A,FALSE,"MKTADM95";#N/A,#N/A,FALSE,"MKTD&amp;C95";#N/A,#N/A,FALSE,"MKTPRD95";#N/A,#N/A,FALSE,"MKTCHL95"}</definedName>
    <definedName name="wrn.Marketing1">{#N/A,#N/A,FALSE,"MKTSUM95";#N/A,#N/A,FALSE,"MKTADM95";#N/A,#N/A,FALSE,"MKTD&amp;C95";#N/A,#N/A,FALSE,"MKTPRD95";#N/A,#N/A,FALSE,"MKTCHL95"}</definedName>
    <definedName name="wrn.MARLEY.">{"FRONT",#N/A,TRUE,"MARLEY";"P_AND_L",#N/A,TRUE,"MARLEY";"CASH_AND_VAL",#N/A,TRUE,"MARLEY";"MODELS",#N/A,TRUE,"MARLEY"}</definedName>
    <definedName name="wrn.MARSHALLS.">{"PANDL",#N/A,FALSE,"MARSHALLS";"CASHFLOW",#N/A,FALSE,"MARSHALLS";"VALUATION",#N/A,FALSE,"MARSHALLS";"MODELS",#N/A,FALSE,"MARSHALLS"}</definedName>
    <definedName name="wrn.MAS._.Reports.">{#N/A,#N/A,FALSE,"IS_Eliminations";#N/A,#N/A,FALSE,"IS_ElimOblgGrp";#N/A,#N/A,FALSE,"BS_Eliminations";#N/A,#N/A,FALSE,"Performance Proof"}</definedName>
    <definedName name="wrn.Mason._.Deliverables.">{#N/A,#N/A,FALSE,"Data &amp; Key Results";#N/A,#N/A,FALSE,"Summary Template";#N/A,#N/A,FALSE,"Budget";#N/A,#N/A,FALSE,"Present Value Comparison";#N/A,#N/A,FALSE,"Cashflow";#N/A,#N/A,FALSE,"Income";#N/A,#N/A,FALSE,"Inputs"}</definedName>
    <definedName name="wrn.Massimo.">#REF!</definedName>
    <definedName name="wrn.MassMutual.">{#N/A,#N/A,TRUE,"PS1";#N/A,#N/A,TRUE,"PS2";#N/A,#N/A,TRUE,"PS3";#N/A,#N/A,TRUE,"PS4"}</definedName>
    <definedName name="wrn.master.">{#N/A,#N/A,FALSE,"SUMMARY";#N/A,#N/A,FALSE,"mcsh";#N/A,#N/A,FALSE,"vol&amp;rev";#N/A,#N/A,FALSE,"wkgcap";#N/A,#N/A,FALSE,"DEPR&amp;DT";#N/A,#N/A,FALSE,"ASSETS";#N/A,#N/A,FALSE,"NI&amp;OTH&amp;DIV";#N/A,#N/A,FALSE,"CASHFLOW";#N/A,#N/A,FALSE,"CAPEMPL";#N/A,#N/A,FALSE,"ROCE"}</definedName>
    <definedName name="wrn.Master_Income.">{"Annual_Income",#N/A,FALSE,"Master Model";"Quarterly_Income",#N/A,FALSE,"Master Model"}</definedName>
    <definedName name="wrn.MAY.">{"CONS MAY",#N/A,FALSE,"Cons Comparison";"CONS YTD MAY",#N/A,FALSE,"Cons Comparison";"SAS MAY",#N/A,FALSE,"Ocean Comparison";"SAS YTD MAY",#N/A,FALSE,"Ocean Comparison";"UV MAY",#N/A,FALSE,"UV Comparison";"UV YTD MAY",#N/A,FALSE,"UV Comparison";"CMS MAY",#N/A,FALSE,"CMS Comparison";"CMS YTD MAY",#N/A,FALSE,"CMS Comparison";"POLARIS MAY",#N/A,FALSE,"Polaris Comparison";"POLARIS YTD MAY",#N/A,FALSE,"Polaris Comparison";"CORP MAY",#N/A,FALSE,"Corp Comparison";"CORP YTD MAY",#N/A,FALSE,"Corp Comparison";"ELIM MAY",#N/A,FALSE,"Eliminating Comparison";"ELIM YTD MAY",#N/A,FALSE,"Eliminating Comparison";"HOLD MAY",#N/A,FALSE,"Holding Comparison";"HOLD YTD MAY",#N/A,FALSE,"Holding Comparison"}</definedName>
    <definedName name="wrn.May._.21.">#REF!</definedName>
    <definedName name="wrn.May._.31._.2000.">{"May 31 2000",#N/A,FALSE,"Bal Sheets";"May 31 2000",#N/A,FALSE,"Inc Stmts"}</definedName>
    <definedName name="wrn.May._.Forecast.">#REF!</definedName>
    <definedName name="wrn.May._.Packet.">{#N/A,#N/A,FALSE,"May 2004 NonGAAP B";#N/A,#N/A,FALSE,"Budget to Actual 2004 NonGAAP B";#N/A,#N/A,FALSE,"May 2004 GAAP"}</definedName>
    <definedName name="wrn.MCC._.Financial._.Statements.">{#N/A,#N/A,FALSE,"Cover";#N/A,#N/A,FALSE,"BS";#N/A,#N/A,FALSE,"IS";#N/A,#N/A,FALSE,"Incentive";#N/A,#N/A,FALSE,"Capital"}</definedName>
    <definedName name="wrn.MCC._.Statistics.">{#N/A,#N/A,FALSE,"Stat 1";#N/A,#N/A,FALSE,"Stat 2";#N/A,#N/A,FALSE,"Stat 3";#N/A,#N/A,FALSE,"Stat 4"}</definedName>
    <definedName name="wrn.MCCRK.">#REF!</definedName>
    <definedName name="wrn.MCP.">#REF!</definedName>
    <definedName name="wrn.MCP.2">#REF!</definedName>
    <definedName name="wrn.MCP2.">#REF!</definedName>
    <definedName name="wrn.MDA._.Tables.">{#N/A,#N/A,TRUE,"Sel Fn Data QTD";#N/A,#N/A,TRUE,"TABLE_1 SPREAD ANALYSIS";#N/A,#N/A,TRUE,"Tables 2 to 3 PL";#N/A,#N/A,TRUE,"Tables 4 and 5 ALLL";#N/A,#N/A,TRUE,"Tables 6 to 8 ALLL NPA";#N/A,#N/A,TRUE,"Table 9 to 10 - Balance Sheet";#N/A,#N/A,TRUE,"Table 11 to 12 - Equity"}</definedName>
    <definedName name="wrn.MDA._.TABLES._.10Q.">{#N/A,#N/A,FALSE,"Table 1 QTD";#N/A,#N/A,FALSE,"Table 1 YTD";#N/A,#N/A,FALSE,"Tables 2 to 4 PL";#N/A,#N/A,FALSE,"Tables 5 to 9 ALLL";#N/A,#N/A,FALSE,"Table 10 to 13 - Balance Sheet"}</definedName>
    <definedName name="wrn.MDA_TABLES._.10K.">{#N/A,#N/A,FALSE,"SFD 5 YRS 10k";#N/A,#N/A,FALSE,"Table 1 Annual 10K";#N/A,#N/A,FALSE,"Tables 2 to 3 PL";#N/A,#N/A,FALSE,"Tables 4 and 5ALLL";#N/A,#N/A,FALSE,"Tables 6 to 8 ALLL ";#N/A,#N/A,FALSE,"Table 9 to 12 - Balance Sheet";#N/A,#N/A,FALSE,"Table 14 10K SFD by Quarter";#N/A,#N/A,FALSE,"Tbl 15 - 16 10K risk cashflow"}</definedName>
    <definedName name="wrn.MDA_TABLES._.10Q.">{#N/A,#N/A,TRUE,"Sel Fn Data QTD";#N/A,#N/A,TRUE,"Table 1 YTD";#N/A,#N/A,TRUE,"Table 1 QTD";#N/A,#N/A,TRUE,"Tables 2 to 3 PL";#N/A,#N/A,TRUE,"Tables 4 and 5ALLL";#N/A,#N/A,TRUE,"Tables 6 to 8 ALLL ";#N/A,#N/A,TRUE,"Table 9 to 12 - Balance Sheet"}</definedName>
    <definedName name="wrn.MDA_TABLES._.10Q._.SEPT.">{#N/A,#N/A,TRUE,"Sel Fn Data QTD";#N/A,#N/A,TRUE,"Table 1 YTD";#N/A,#N/A,TRUE,"Tables 2 to 4 PL";#N/A,#N/A,TRUE,"Tables 5 to 9 ALLL";#N/A,#N/A,TRUE,"Table 10 to 13 - Balance Sheet"}</definedName>
    <definedName name="wrn.MDB._.ALL._.SCHEDULES.">{"MDB BUDGET ASUMPTIONS",#N/A,FALSE,"MDB 97";"MDB MAJOR EXPENDITURES",#N/A,FALSE,"MDB 97";"SCH100 MDB1",#N/A,FALSE,"MDB 97";"SCH 100 MDB2",#N/A,FALSE,"MDB 97"}</definedName>
    <definedName name="wrn.MDS._.ALL._.SCHEDULES.">{"MDS BUDGET ASSUMPTIONS",#N/A,FALSE,"MDS 97";"MDS MAJOR EXP",#N/A,FALSE,"MDS 97";"SCH100 MDS",#N/A,FALSE,"MDS 97"}</definedName>
    <definedName name="wrn.MDS1.">{#N/A,#N/A,FALSE,"cash &amp; bk-smry";#N/A,#N/A,FALSE,"Bank -acc";#N/A,#N/A,FALSE,"Reco-bkbal";#N/A,#N/A,FALSE,"Fixed-dep";#N/A,#N/A,FALSE,"Bank-trf";#N/A,#N/A,FALSE,"Margin money";#N/A,#N/A,FALSE,"Dbtrs-sumry";#N/A,#N/A,FALSE,"sales summary";#N/A,#N/A,FALSE,"Dbtrs-ageing";#N/A,#N/A,FALSE,"subs-coll";#N/A,#N/A,FALSE,"Dbtrs-c'bility";#N/A,#N/A,FALSE,"Dbtrs-confirms";#N/A,#N/A,FALSE,"for_curr_debt";#N/A,#N/A,FALSE,"Credit notes";#N/A,#N/A,FALSE,"invsum";#N/A,#N/A,FALSE,"inven-break";#N/A,#N/A,FALSE,"valuation";#N/A,#N/A,FALSE,"inv-cut off"}</definedName>
    <definedName name="WRN.MDT._.ALL._.SCHEDULE">{"BUDGET ASSUMPTIONS",#N/A,FALSE,"MDT 97";"MAJOR EXPENDITURES",#N/A,FALSE,"MDT 97";"SCH100 MDT1",#N/A,FALSE,"MDT 97";"SCH100 MDT2",#N/A,FALSE,"MDT 97"}</definedName>
    <definedName name="wrn.MDT._.ALL._.SCHEDULES.">{"BUDGET ASSUMPTIONS",#N/A,FALSE,"MDT 97";"MAJOR EXPENDITURES",#N/A,FALSE,"MDT 97";"SCH100 MDT1",#N/A,FALSE,"MDT 97";"SCH100 MDT2",#N/A,FALSE,"MDT 97"}</definedName>
    <definedName name="wrn.MEDI.">{"Revenues",#N/A,FALSE,"Revenues";"QEarn1",#N/A,FALSE,"Qearn";"QEarn2",#N/A,FALSE,"Qearn";"QMargin",#N/A,FALSE,"Qmargin";"Cashflow",#N/A,FALSE,"Cashflow";"Product Pipeline",#N/A,FALSE,"Product Pipeline";"First Call Tables",#N/A,FALSE,"First Call Tables";"Comment P&amp;L",#N/A,FALSE,"Comment P&amp;L"}</definedName>
    <definedName name="wrn.Medical._.Ratio.">{#N/A,#N/A,FALSE,"Medical Ratio"}</definedName>
    <definedName name="wrn.MEET.">{"PAIDLOSS",#N/A,FALSE,"PAIDLOSS";"INCLOSS",#N/A,FALSE,"INCLOSS";"pdcts",#N/A,FALSE,"PAIDCTS";"INCCTS",#N/A,FALSE,"INCCTS";"AVGCASE",#N/A,FALSE,"AVG CASE";"SUM",#N/A,FALSE,"SUM STAT";"UNPAID",#N/A,FALSE,"AVG UNPD 2"}</definedName>
    <definedName name="wrn.MEET._1">{"PAIDLOSS",#N/A,FALSE,"PAIDLOSS";"INCLOSS",#N/A,FALSE,"INCLOSS";"pdcts",#N/A,FALSE,"PAIDCTS";"INCCTS",#N/A,FALSE,"INCCTS";"AVGCASE",#N/A,FALSE,"AVG CASE";"SUM",#N/A,FALSE,"SUM STAT";"UNPAID",#N/A,FALSE,"AVG UNPD 2"}</definedName>
    <definedName name="wrn.MEET._1_1">{"PAIDLOSS",#N/A,FALSE,"PAIDLOSS";"INCLOSS",#N/A,FALSE,"INCLOSS";"pdcts",#N/A,FALSE,"PAIDCTS";"INCCTS",#N/A,FALSE,"INCCTS";"AVGCASE",#N/A,FALSE,"AVG CASE";"SUM",#N/A,FALSE,"SUM STAT";"UNPAID",#N/A,FALSE,"AVG UNPD 2"}</definedName>
    <definedName name="wrn.MEET._1_2">{"PAIDLOSS",#N/A,FALSE,"PAIDLOSS";"INCLOSS",#N/A,FALSE,"INCLOSS";"pdcts",#N/A,FALSE,"PAIDCTS";"INCCTS",#N/A,FALSE,"INCCTS";"AVGCASE",#N/A,FALSE,"AVG CASE";"SUM",#N/A,FALSE,"SUM STAT";"UNPAID",#N/A,FALSE,"AVG UNPD 2"}</definedName>
    <definedName name="wrn.MEET._1_3">{"PAIDLOSS",#N/A,FALSE,"PAIDLOSS";"INCLOSS",#N/A,FALSE,"INCLOSS";"pdcts",#N/A,FALSE,"PAIDCTS";"INCCTS",#N/A,FALSE,"INCCTS";"AVGCASE",#N/A,FALSE,"AVG CASE";"SUM",#N/A,FALSE,"SUM STAT";"UNPAID",#N/A,FALSE,"AVG UNPD 2"}</definedName>
    <definedName name="wrn.MEET._1_4">{"PAIDLOSS",#N/A,FALSE,"PAIDLOSS";"INCLOSS",#N/A,FALSE,"INCLOSS";"pdcts",#N/A,FALSE,"PAIDCTS";"INCCTS",#N/A,FALSE,"INCCTS";"AVGCASE",#N/A,FALSE,"AVG CASE";"SUM",#N/A,FALSE,"SUM STAT";"UNPAID",#N/A,FALSE,"AVG UNPD 2"}</definedName>
    <definedName name="wrn.MEET._1_5">{"PAIDLOSS",#N/A,FALSE,"PAIDLOSS";"INCLOSS",#N/A,FALSE,"INCLOSS";"pdcts",#N/A,FALSE,"PAIDCTS";"INCCTS",#N/A,FALSE,"INCCTS";"AVGCASE",#N/A,FALSE,"AVG CASE";"SUM",#N/A,FALSE,"SUM STAT";"UNPAID",#N/A,FALSE,"AVG UNPD 2"}</definedName>
    <definedName name="wrn.MEET._2">{"PAIDLOSS",#N/A,FALSE,"PAIDLOSS";"INCLOSS",#N/A,FALSE,"INCLOSS";"pdcts",#N/A,FALSE,"PAIDCTS";"INCCTS",#N/A,FALSE,"INCCTS";"AVGCASE",#N/A,FALSE,"AVG CASE";"SUM",#N/A,FALSE,"SUM STAT";"UNPAID",#N/A,FALSE,"AVG UNPD 2"}</definedName>
    <definedName name="wrn.MEET._2_1">{"PAIDLOSS",#N/A,FALSE,"PAIDLOSS";"INCLOSS",#N/A,FALSE,"INCLOSS";"pdcts",#N/A,FALSE,"PAIDCTS";"INCCTS",#N/A,FALSE,"INCCTS";"AVGCASE",#N/A,FALSE,"AVG CASE";"SUM",#N/A,FALSE,"SUM STAT";"UNPAID",#N/A,FALSE,"AVG UNPD 2"}</definedName>
    <definedName name="wrn.MEET._2_2">{"PAIDLOSS",#N/A,FALSE,"PAIDLOSS";"INCLOSS",#N/A,FALSE,"INCLOSS";"pdcts",#N/A,FALSE,"PAIDCTS";"INCCTS",#N/A,FALSE,"INCCTS";"AVGCASE",#N/A,FALSE,"AVG CASE";"SUM",#N/A,FALSE,"SUM STAT";"UNPAID",#N/A,FALSE,"AVG UNPD 2"}</definedName>
    <definedName name="wrn.MEET._2_3">{"PAIDLOSS",#N/A,FALSE,"PAIDLOSS";"INCLOSS",#N/A,FALSE,"INCLOSS";"pdcts",#N/A,FALSE,"PAIDCTS";"INCCTS",#N/A,FALSE,"INCCTS";"AVGCASE",#N/A,FALSE,"AVG CASE";"SUM",#N/A,FALSE,"SUM STAT";"UNPAID",#N/A,FALSE,"AVG UNPD 2"}</definedName>
    <definedName name="wrn.MEET._2_4">{"PAIDLOSS",#N/A,FALSE,"PAIDLOSS";"INCLOSS",#N/A,FALSE,"INCLOSS";"pdcts",#N/A,FALSE,"PAIDCTS";"INCCTS",#N/A,FALSE,"INCCTS";"AVGCASE",#N/A,FALSE,"AVG CASE";"SUM",#N/A,FALSE,"SUM STAT";"UNPAID",#N/A,FALSE,"AVG UNPD 2"}</definedName>
    <definedName name="wrn.MEET._2_5">{"PAIDLOSS",#N/A,FALSE,"PAIDLOSS";"INCLOSS",#N/A,FALSE,"INCLOSS";"pdcts",#N/A,FALSE,"PAIDCTS";"INCCTS",#N/A,FALSE,"INCCTS";"AVGCASE",#N/A,FALSE,"AVG CASE";"SUM",#N/A,FALSE,"SUM STAT";"UNPAID",#N/A,FALSE,"AVG UNPD 2"}</definedName>
    <definedName name="wrn.MEET._3">{"PAIDLOSS",#N/A,FALSE,"PAIDLOSS";"INCLOSS",#N/A,FALSE,"INCLOSS";"pdcts",#N/A,FALSE,"PAIDCTS";"INCCTS",#N/A,FALSE,"INCCTS";"AVGCASE",#N/A,FALSE,"AVG CASE";"SUM",#N/A,FALSE,"SUM STAT";"UNPAID",#N/A,FALSE,"AVG UNPD 2"}</definedName>
    <definedName name="wrn.MEET._3_1">{"PAIDLOSS",#N/A,FALSE,"PAIDLOSS";"INCLOSS",#N/A,FALSE,"INCLOSS";"pdcts",#N/A,FALSE,"PAIDCTS";"INCCTS",#N/A,FALSE,"INCCTS";"AVGCASE",#N/A,FALSE,"AVG CASE";"SUM",#N/A,FALSE,"SUM STAT";"UNPAID",#N/A,FALSE,"AVG UNPD 2"}</definedName>
    <definedName name="wrn.MEET._3_2">{"PAIDLOSS",#N/A,FALSE,"PAIDLOSS";"INCLOSS",#N/A,FALSE,"INCLOSS";"pdcts",#N/A,FALSE,"PAIDCTS";"INCCTS",#N/A,FALSE,"INCCTS";"AVGCASE",#N/A,FALSE,"AVG CASE";"SUM",#N/A,FALSE,"SUM STAT";"UNPAID",#N/A,FALSE,"AVG UNPD 2"}</definedName>
    <definedName name="wrn.MEET._3_3">{"PAIDLOSS",#N/A,FALSE,"PAIDLOSS";"INCLOSS",#N/A,FALSE,"INCLOSS";"pdcts",#N/A,FALSE,"PAIDCTS";"INCCTS",#N/A,FALSE,"INCCTS";"AVGCASE",#N/A,FALSE,"AVG CASE";"SUM",#N/A,FALSE,"SUM STAT";"UNPAID",#N/A,FALSE,"AVG UNPD 2"}</definedName>
    <definedName name="wrn.MEET._3_4">{"PAIDLOSS",#N/A,FALSE,"PAIDLOSS";"INCLOSS",#N/A,FALSE,"INCLOSS";"pdcts",#N/A,FALSE,"PAIDCTS";"INCCTS",#N/A,FALSE,"INCCTS";"AVGCASE",#N/A,FALSE,"AVG CASE";"SUM",#N/A,FALSE,"SUM STAT";"UNPAID",#N/A,FALSE,"AVG UNPD 2"}</definedName>
    <definedName name="wrn.MEET._3_5">{"PAIDLOSS",#N/A,FALSE,"PAIDLOSS";"INCLOSS",#N/A,FALSE,"INCLOSS";"pdcts",#N/A,FALSE,"PAIDCTS";"INCCTS",#N/A,FALSE,"INCCTS";"AVGCASE",#N/A,FALSE,"AVG CASE";"SUM",#N/A,FALSE,"SUM STAT";"UNPAID",#N/A,FALSE,"AVG UNPD 2"}</definedName>
    <definedName name="wrn.MEET._4">{"PAIDLOSS",#N/A,FALSE,"PAIDLOSS";"INCLOSS",#N/A,FALSE,"INCLOSS";"pdcts",#N/A,FALSE,"PAIDCTS";"INCCTS",#N/A,FALSE,"INCCTS";"AVGCASE",#N/A,FALSE,"AVG CASE";"SUM",#N/A,FALSE,"SUM STAT";"UNPAID",#N/A,FALSE,"AVG UNPD 2"}</definedName>
    <definedName name="wrn.MEET._4_1">{"PAIDLOSS",#N/A,FALSE,"PAIDLOSS";"INCLOSS",#N/A,FALSE,"INCLOSS";"pdcts",#N/A,FALSE,"PAIDCTS";"INCCTS",#N/A,FALSE,"INCCTS";"AVGCASE",#N/A,FALSE,"AVG CASE";"SUM",#N/A,FALSE,"SUM STAT";"UNPAID",#N/A,FALSE,"AVG UNPD 2"}</definedName>
    <definedName name="wrn.MEET._4_2">{"PAIDLOSS",#N/A,FALSE,"PAIDLOSS";"INCLOSS",#N/A,FALSE,"INCLOSS";"pdcts",#N/A,FALSE,"PAIDCTS";"INCCTS",#N/A,FALSE,"INCCTS";"AVGCASE",#N/A,FALSE,"AVG CASE";"SUM",#N/A,FALSE,"SUM STAT";"UNPAID",#N/A,FALSE,"AVG UNPD 2"}</definedName>
    <definedName name="wrn.MEET._4_3">{"PAIDLOSS",#N/A,FALSE,"PAIDLOSS";"INCLOSS",#N/A,FALSE,"INCLOSS";"pdcts",#N/A,FALSE,"PAIDCTS";"INCCTS",#N/A,FALSE,"INCCTS";"AVGCASE",#N/A,FALSE,"AVG CASE";"SUM",#N/A,FALSE,"SUM STAT";"UNPAID",#N/A,FALSE,"AVG UNPD 2"}</definedName>
    <definedName name="wrn.MEET._4_4">{"PAIDLOSS",#N/A,FALSE,"PAIDLOSS";"INCLOSS",#N/A,FALSE,"INCLOSS";"pdcts",#N/A,FALSE,"PAIDCTS";"INCCTS",#N/A,FALSE,"INCCTS";"AVGCASE",#N/A,FALSE,"AVG CASE";"SUM",#N/A,FALSE,"SUM STAT";"UNPAID",#N/A,FALSE,"AVG UNPD 2"}</definedName>
    <definedName name="wrn.MEET._4_5">{"PAIDLOSS",#N/A,FALSE,"PAIDLOSS";"INCLOSS",#N/A,FALSE,"INCLOSS";"pdcts",#N/A,FALSE,"PAIDCTS";"INCCTS",#N/A,FALSE,"INCCTS";"AVGCASE",#N/A,FALSE,"AVG CASE";"SUM",#N/A,FALSE,"SUM STAT";"UNPAID",#N/A,FALSE,"AVG UNPD 2"}</definedName>
    <definedName name="wrn.MEET._5">{"PAIDLOSS",#N/A,FALSE,"PAIDLOSS";"INCLOSS",#N/A,FALSE,"INCLOSS";"pdcts",#N/A,FALSE,"PAIDCTS";"INCCTS",#N/A,FALSE,"INCCTS";"AVGCASE",#N/A,FALSE,"AVG CASE";"SUM",#N/A,FALSE,"SUM STAT";"UNPAID",#N/A,FALSE,"AVG UNPD 2"}</definedName>
    <definedName name="wrn.MEET._5_1">{"PAIDLOSS",#N/A,FALSE,"PAIDLOSS";"INCLOSS",#N/A,FALSE,"INCLOSS";"pdcts",#N/A,FALSE,"PAIDCTS";"INCCTS",#N/A,FALSE,"INCCTS";"AVGCASE",#N/A,FALSE,"AVG CASE";"SUM",#N/A,FALSE,"SUM STAT";"UNPAID",#N/A,FALSE,"AVG UNPD 2"}</definedName>
    <definedName name="wrn.MEET._5_2">{"PAIDLOSS",#N/A,FALSE,"PAIDLOSS";"INCLOSS",#N/A,FALSE,"INCLOSS";"pdcts",#N/A,FALSE,"PAIDCTS";"INCCTS",#N/A,FALSE,"INCCTS";"AVGCASE",#N/A,FALSE,"AVG CASE";"SUM",#N/A,FALSE,"SUM STAT";"UNPAID",#N/A,FALSE,"AVG UNPD 2"}</definedName>
    <definedName name="wrn.MEET._5_3">{"PAIDLOSS",#N/A,FALSE,"PAIDLOSS";"INCLOSS",#N/A,FALSE,"INCLOSS";"pdcts",#N/A,FALSE,"PAIDCTS";"INCCTS",#N/A,FALSE,"INCCTS";"AVGCASE",#N/A,FALSE,"AVG CASE";"SUM",#N/A,FALSE,"SUM STAT";"UNPAID",#N/A,FALSE,"AVG UNPD 2"}</definedName>
    <definedName name="wrn.MEET._5_4">{"PAIDLOSS",#N/A,FALSE,"PAIDLOSS";"INCLOSS",#N/A,FALSE,"INCLOSS";"pdcts",#N/A,FALSE,"PAIDCTS";"INCCTS",#N/A,FALSE,"INCCTS";"AVGCASE",#N/A,FALSE,"AVG CASE";"SUM",#N/A,FALSE,"SUM STAT";"UNPAID",#N/A,FALSE,"AVG UNPD 2"}</definedName>
    <definedName name="wrn.MEET._5_5">{"PAIDLOSS",#N/A,FALSE,"PAIDLOSS";"INCLOSS",#N/A,FALSE,"INCLOSS";"pdcts",#N/A,FALSE,"PAIDCTS";"INCCTS",#N/A,FALSE,"INCCTS";"AVGCASE",#N/A,FALSE,"AVG CASE";"SUM",#N/A,FALSE,"SUM STAT";"UNPAID",#N/A,FALSE,"AVG UNPD 2"}</definedName>
    <definedName name="wrn.megaprint.">{"a_ass",#N/A,FALSE,"mini merger";"a_targetincs",#N/A,FALSE,"target financials";"a_acq",#N/A,FALSE,"acquiror financials";"a_synergies",#N/A,FALSE,"synergies";"b_NOL",#N/A,FALSE,"synergies";"a_comboincs",#N/A,FALSE,"combined inc. stmt with syng";"b_pickd",#N/A,FALSE,"mini merger";"c_sensi",#N/A,FALSE,"mini merger";"d_syng",#N/A,FALSE,"mini merger";"e_multi",#N/A,FALSE,"mini merger";"a_cashflow",#N/A,FALSE,"DCF";"b_dcf",#N/A,FALSE,"DCF";"c_wacc",#N/A,FALSE,"DCF";"b_bs",#N/A,FALSE,"target financials";"c_bsanalysis",#N/A,FALSE,"target financials";"d_targetcalendaris",#N/A,FALSE,"target financials";"a_bspurchase",#N/A,FALSE,"combined balance sheet";"b_bspooling",#N/A,FALSE,"combined balance sheet"}</definedName>
    <definedName name="wrn.MEI._.LIN.">#REF!</definedName>
    <definedName name="wrn.member.">{"firs",#N/A,FALSE,"Sheet1";"second",#N/A,FALSE,"Sheet1"}</definedName>
    <definedName name="wrn.MEMBER._.SERVICES._.ALL.">{"BUDGET BY MONTH",#N/A,FALSE,"Member Svs Total";"BUDGET BY QUARTER",#N/A,FALSE,"Member Svs Total";"BUDGET BY MONTH",#N/A,FALSE,"Dept 220";"BUDGET BY QUARTER",#N/A,FALSE,"Dept 220";"BUDGET BY MONTH",#N/A,FALSE,"Dept 300";"BUDGET BY QUARTER",#N/A,FALSE,"Dept 300";"BUDGET BY MONTH",#N/A,FALSE,"Dept 302";"BUDGET BY QUARTER",#N/A,FALSE,"Dept 302";"BUDGET BY MONTH",#N/A,FALSE,"Dept 305";"BUDGET BY QUARTER",#N/A,FALSE,"Dept 305";"BUDGET BY MONTH",#N/A,FALSE,"Dept 306";"BUDGET BY QUARTER",#N/A,FALSE,"Dept 306";"BUDGET BY MONTH",#N/A,FALSE,"Dept 307";"BUDGET BY QUARTER",#N/A,FALSE,"Dept 307";"BUDGET BY MONTH",#N/A,FALSE,"Dept 308";"BUDGET BY QUARTER",#N/A,FALSE,"Dept 308";"BUDGET BY MONTH",#N/A,FALSE,"Dept 309";"BUDGET BY QUARTER",#N/A,FALSE,"Dept 309";"BUDGET BY MONTH",#N/A,FALSE,"Dept 311";"BUDGET BY MONTH",#N/A,FALSE,"Dept 311";"BUDGET BY MONTH",#N/A,FALSE,"Dept 312";"BUDGET BY QUARTER",#N/A,FALSE,"Dept 312";"BUDGET BY MONTH",#N/A,FALSE,"Dept 313";"BUDGET BY QUARTER",#N/A,FALSE,"Dept 313";"BUDGET BY MONTH",#N/A,FALSE,"Dept 321";"BUDGET BY QUARTER",#N/A,FALSE,"Dept 321";"BUDGET BY MONTH",#N/A,FALSE,"Dept 322";"BUDGET BY QUARTER",#N/A,FALSE,"Dept 322";"BUDGET BY MONTH",#N/A,FALSE,"Dept 323";"BUDGET BY QUARTER",#N/A,FALSE,"Dept 323";"BUDGET BY MONTH",#N/A,FALSE,"Dept 331";"BUDGET BY QUARTER",#N/A,FALSE,"Dept 331";"BUDGET BY MONTH",#N/A,FALSE,"Dept 332";"BUDGET BY QUARTER",#N/A,FALSE,"Dept 332";"BUDGET BY MONTH",#N/A,FALSE,"Dept 381";"BUDGET BY QUARTER",#N/A,FALSE,"Dept 381";"BUDGET BY MONTH",#N/A,FALSE,"Dept 382";"BUDGET BY QUARTER",#N/A,FALSE,"Dept 382";"BUDGET BY MONTH",#N/A,FALSE,"Dept 383";"BUDGET BY QUARTER",#N/A,FALSE,"Dept 383";"BUDGET BY MONTH",#N/A,FALSE,"Dept 384";"BUDGET BY QUARTER",#N/A,FALSE,"Dept 384";"BUDGET BY MONTH",#N/A,FALSE,"ABQ DS";"BUDGET BY QUARTER",#N/A,FALSE,"ABQ DS";"BUDGET BY MONTH",#N/A,FALSE,"ABQ Del";"BUDGET BY QUARTER",#N/A,FALSE,"ABQ Del";"BUDGET BY MONTH",#N/A,FALSE,"Del Startup";"BUDGET BY QUARTER",#N/A,FALSE,"Del Startup"}</definedName>
    <definedName name="wrn.memo.">{#N/A,#N/A,TRUE,"financial";#N/A,#N/A,TRUE,"plants"}</definedName>
    <definedName name="wrn.Memoria97.">{#N/A,#N/A,FALSE,"Inmovilizado material";#N/A,#N/A,FALSE,"Inmovilizado inmaterial ";#N/A,#N/A,FALSE,"Participaciones";#N/A,#N/A,FALSE,"Fondo Comercio";#N/A,#N/A,FALSE,"Cilentes y deudores emp. grupo";#N/A,#N/A,FALSE,"Fondos Própios";#N/A,#N/A,FALSE,"Movimiento Reservas";#N/A,#N/A,FALSE,"Socios Externos";#N/A,#N/A,FALSE,"Socios Externos Movimiento";#N/A,#N/A,FALSE,"Obligaciones Saldos";#N/A,#N/A,FALSE,"Ingresos y Gtos Extras";#N/A,#N/A,FALSE,"Gtos e Ingr empresas grupo"}</definedName>
    <definedName name="wrn.MEMOTESA.">{#N/A,#N/A,FALSE,"Personal y Lineas";#N/A,#N/A,FALSE,"Inmovilizado material";#N/A,#N/A,FALSE,"Inmovilizado inmaterial ";#N/A,#N/A,FALSE,"Instalaciones Telefónicas";#N/A,#N/A,FALSE,"Coeficientes amortización";#N/A,#N/A,FALSE,"Elementos amortizados";#N/A,#N/A,FALSE,"Cotizaciones";#N/A,#N/A,FALSE,"Participaciones";#N/A,#N/A,FALSE,"Venta Participaciones";#N/A,#N/A,FALSE,"Fondo Comercio";#N/A,#N/A,FALSE,"Gtos Distribuir";#N/A,#N/A,FALSE,"Dif. Cambio";#N/A,#N/A,FALSE,"Cilentes y deudores emp. grupo";#N/A,#N/A,FALSE,"Clientes";#N/A,#N/A,FALSE,"Fondos Própios";#N/A,#N/A,FALSE,"Movimiento Reservas";#N/A,#N/A,FALSE,"Socios Externos";#N/A,#N/A,FALSE,"Socios Externos Movimiento";#N/A,#N/A,FALSE,"Ingresos Distribuir Saldo";#N/A,#N/A,FALSE,"Prov. Riesgos y Gastos Movimien";#N/A,#N/A,FALSE,"Obligaciones Movimiento";#N/A,#N/A,FALSE,"Obligaciones Saldos";#N/A,#N/A,FALSE,"Coste Financiero";#N/A,#N/A,FALSE,"Préstamos Formato TESA";#N/A,#N/A,FALSE,"Prestamos Vencimientos";#N/A,#N/A,FALSE,"Admones. Pcas.";#N/A,#N/A,FALSE,"Ingresos y Gtos Extras";#N/A,#N/A,FALSE,"Gtos e Ingr empresas grupo";#N/A,#N/A,FALSE,"Acreedores diversos"}</definedName>
    <definedName name="wrn.MERCHANTS.">{"merchants",#N/A,FALSE,"MERCHANTS";"merchants2",#N/A,FALSE,"MERCHANTS"}</definedName>
    <definedName name="wrn.merge.">{#N/A,#N/A,FALSE,"IPO";#N/A,#N/A,FALSE,"DCF";#N/A,#N/A,FALSE,"LBO";#N/A,#N/A,FALSE,"MULT_VAL";#N/A,#N/A,FALSE,"Status Quo";#N/A,#N/A,FALSE,"Recap"}</definedName>
    <definedName name="wrn.merge._1">#REF!</definedName>
    <definedName name="wrn.merge._1_1">{#N/A,#N/A,FALSE,"IPO";#N/A,#N/A,FALSE,"DCF";#N/A,#N/A,FALSE,"LBO";#N/A,#N/A,FALSE,"MULT_VAL";#N/A,#N/A,FALSE,"Status Quo";#N/A,#N/A,FALSE,"Recap"}</definedName>
    <definedName name="wrn.merge._1_2">{#N/A,#N/A,FALSE,"IPO";#N/A,#N/A,FALSE,"DCF";#N/A,#N/A,FALSE,"LBO";#N/A,#N/A,FALSE,"MULT_VAL";#N/A,#N/A,FALSE,"Status Quo";#N/A,#N/A,FALSE,"Recap"}</definedName>
    <definedName name="wrn.merge._1_3">{#N/A,#N/A,FALSE,"IPO";#N/A,#N/A,FALSE,"DCF";#N/A,#N/A,FALSE,"LBO";#N/A,#N/A,FALSE,"MULT_VAL";#N/A,#N/A,FALSE,"Status Quo";#N/A,#N/A,FALSE,"Recap"}</definedName>
    <definedName name="wrn.merge._1_4">{#N/A,#N/A,FALSE,"IPO";#N/A,#N/A,FALSE,"DCF";#N/A,#N/A,FALSE,"LBO";#N/A,#N/A,FALSE,"MULT_VAL";#N/A,#N/A,FALSE,"Status Quo";#N/A,#N/A,FALSE,"Recap"}</definedName>
    <definedName name="wrn.merge._1_5">{#N/A,#N/A,FALSE,"IPO";#N/A,#N/A,FALSE,"DCF";#N/A,#N/A,FALSE,"LBO";#N/A,#N/A,FALSE,"MULT_VAL";#N/A,#N/A,FALSE,"Status Quo";#N/A,#N/A,FALSE,"Recap"}</definedName>
    <definedName name="wrn.merge._2">{#N/A,#N/A,FALSE,"IPO";#N/A,#N/A,FALSE,"DCF";#N/A,#N/A,FALSE,"LBO";#N/A,#N/A,FALSE,"MULT_VAL";#N/A,#N/A,FALSE,"Status Quo";#N/A,#N/A,FALSE,"Recap"}</definedName>
    <definedName name="wrn.merge._2_1">{#N/A,#N/A,FALSE,"IPO";#N/A,#N/A,FALSE,"DCF";#N/A,#N/A,FALSE,"LBO";#N/A,#N/A,FALSE,"MULT_VAL";#N/A,#N/A,FALSE,"Status Quo";#N/A,#N/A,FALSE,"Recap"}</definedName>
    <definedName name="wrn.merge._2_2">{#N/A,#N/A,FALSE,"IPO";#N/A,#N/A,FALSE,"DCF";#N/A,#N/A,FALSE,"LBO";#N/A,#N/A,FALSE,"MULT_VAL";#N/A,#N/A,FALSE,"Status Quo";#N/A,#N/A,FALSE,"Recap"}</definedName>
    <definedName name="wrn.merge._2_3">{#N/A,#N/A,FALSE,"IPO";#N/A,#N/A,FALSE,"DCF";#N/A,#N/A,FALSE,"LBO";#N/A,#N/A,FALSE,"MULT_VAL";#N/A,#N/A,FALSE,"Status Quo";#N/A,#N/A,FALSE,"Recap"}</definedName>
    <definedName name="wrn.merge._2_4">{#N/A,#N/A,FALSE,"IPO";#N/A,#N/A,FALSE,"DCF";#N/A,#N/A,FALSE,"LBO";#N/A,#N/A,FALSE,"MULT_VAL";#N/A,#N/A,FALSE,"Status Quo";#N/A,#N/A,FALSE,"Recap"}</definedName>
    <definedName name="wrn.merge._2_5">{#N/A,#N/A,FALSE,"IPO";#N/A,#N/A,FALSE,"DCF";#N/A,#N/A,FALSE,"LBO";#N/A,#N/A,FALSE,"MULT_VAL";#N/A,#N/A,FALSE,"Status Quo";#N/A,#N/A,FALSE,"Recap"}</definedName>
    <definedName name="wrn.merge._3">{#N/A,#N/A,FALSE,"IPO";#N/A,#N/A,FALSE,"DCF";#N/A,#N/A,FALSE,"LBO";#N/A,#N/A,FALSE,"MULT_VAL";#N/A,#N/A,FALSE,"Status Quo";#N/A,#N/A,FALSE,"Recap"}</definedName>
    <definedName name="wrn.merge._3_1">{#N/A,#N/A,FALSE,"IPO";#N/A,#N/A,FALSE,"DCF";#N/A,#N/A,FALSE,"LBO";#N/A,#N/A,FALSE,"MULT_VAL";#N/A,#N/A,FALSE,"Status Quo";#N/A,#N/A,FALSE,"Recap"}</definedName>
    <definedName name="wrn.merge._3_2">{#N/A,#N/A,FALSE,"IPO";#N/A,#N/A,FALSE,"DCF";#N/A,#N/A,FALSE,"LBO";#N/A,#N/A,FALSE,"MULT_VAL";#N/A,#N/A,FALSE,"Status Quo";#N/A,#N/A,FALSE,"Recap"}</definedName>
    <definedName name="wrn.merge._3_3">{#N/A,#N/A,FALSE,"IPO";#N/A,#N/A,FALSE,"DCF";#N/A,#N/A,FALSE,"LBO";#N/A,#N/A,FALSE,"MULT_VAL";#N/A,#N/A,FALSE,"Status Quo";#N/A,#N/A,FALSE,"Recap"}</definedName>
    <definedName name="wrn.merge._3_4">{#N/A,#N/A,FALSE,"IPO";#N/A,#N/A,FALSE,"DCF";#N/A,#N/A,FALSE,"LBO";#N/A,#N/A,FALSE,"MULT_VAL";#N/A,#N/A,FALSE,"Status Quo";#N/A,#N/A,FALSE,"Recap"}</definedName>
    <definedName name="wrn.merge._3_5">{#N/A,#N/A,FALSE,"IPO";#N/A,#N/A,FALSE,"DCF";#N/A,#N/A,FALSE,"LBO";#N/A,#N/A,FALSE,"MULT_VAL";#N/A,#N/A,FALSE,"Status Quo";#N/A,#N/A,FALSE,"Recap"}</definedName>
    <definedName name="wrn.merge._4">{#N/A,#N/A,FALSE,"IPO";#N/A,#N/A,FALSE,"DCF";#N/A,#N/A,FALSE,"LBO";#N/A,#N/A,FALSE,"MULT_VAL";#N/A,#N/A,FALSE,"Status Quo";#N/A,#N/A,FALSE,"Recap"}</definedName>
    <definedName name="wrn.merge._4_1">{#N/A,#N/A,FALSE,"IPO";#N/A,#N/A,FALSE,"DCF";#N/A,#N/A,FALSE,"LBO";#N/A,#N/A,FALSE,"MULT_VAL";#N/A,#N/A,FALSE,"Status Quo";#N/A,#N/A,FALSE,"Recap"}</definedName>
    <definedName name="wrn.merge._4_2">{#N/A,#N/A,FALSE,"IPO";#N/A,#N/A,FALSE,"DCF";#N/A,#N/A,FALSE,"LBO";#N/A,#N/A,FALSE,"MULT_VAL";#N/A,#N/A,FALSE,"Status Quo";#N/A,#N/A,FALSE,"Recap"}</definedName>
    <definedName name="wrn.merge._4_3">{#N/A,#N/A,FALSE,"IPO";#N/A,#N/A,FALSE,"DCF";#N/A,#N/A,FALSE,"LBO";#N/A,#N/A,FALSE,"MULT_VAL";#N/A,#N/A,FALSE,"Status Quo";#N/A,#N/A,FALSE,"Recap"}</definedName>
    <definedName name="wrn.merge._4_4">{#N/A,#N/A,FALSE,"IPO";#N/A,#N/A,FALSE,"DCF";#N/A,#N/A,FALSE,"LBO";#N/A,#N/A,FALSE,"MULT_VAL";#N/A,#N/A,FALSE,"Status Quo";#N/A,#N/A,FALSE,"Recap"}</definedName>
    <definedName name="wrn.merge._4_5">{#N/A,#N/A,FALSE,"IPO";#N/A,#N/A,FALSE,"DCF";#N/A,#N/A,FALSE,"LBO";#N/A,#N/A,FALSE,"MULT_VAL";#N/A,#N/A,FALSE,"Status Quo";#N/A,#N/A,FALSE,"Recap"}</definedName>
    <definedName name="wrn.merge._5">{#N/A,#N/A,FALSE,"IPO";#N/A,#N/A,FALSE,"DCF";#N/A,#N/A,FALSE,"LBO";#N/A,#N/A,FALSE,"MULT_VAL";#N/A,#N/A,FALSE,"Status Quo";#N/A,#N/A,FALSE,"Recap"}</definedName>
    <definedName name="wrn.merge._5_1">{#N/A,#N/A,FALSE,"IPO";#N/A,#N/A,FALSE,"DCF";#N/A,#N/A,FALSE,"LBO";#N/A,#N/A,FALSE,"MULT_VAL";#N/A,#N/A,FALSE,"Status Quo";#N/A,#N/A,FALSE,"Recap"}</definedName>
    <definedName name="wrn.merge._5_2">{#N/A,#N/A,FALSE,"IPO";#N/A,#N/A,FALSE,"DCF";#N/A,#N/A,FALSE,"LBO";#N/A,#N/A,FALSE,"MULT_VAL";#N/A,#N/A,FALSE,"Status Quo";#N/A,#N/A,FALSE,"Recap"}</definedName>
    <definedName name="wrn.merge._5_3">{#N/A,#N/A,FALSE,"IPO";#N/A,#N/A,FALSE,"DCF";#N/A,#N/A,FALSE,"LBO";#N/A,#N/A,FALSE,"MULT_VAL";#N/A,#N/A,FALSE,"Status Quo";#N/A,#N/A,FALSE,"Recap"}</definedName>
    <definedName name="wrn.merge._5_4">{#N/A,#N/A,FALSE,"IPO";#N/A,#N/A,FALSE,"DCF";#N/A,#N/A,FALSE,"LBO";#N/A,#N/A,FALSE,"MULT_VAL";#N/A,#N/A,FALSE,"Status Quo";#N/A,#N/A,FALSE,"Recap"}</definedName>
    <definedName name="wrn.merge._5_5">{#N/A,#N/A,FALSE,"IPO";#N/A,#N/A,FALSE,"DCF";#N/A,#N/A,FALSE,"LBO";#N/A,#N/A,FALSE,"MULT_VAL";#N/A,#N/A,FALSE,"Status Quo";#N/A,#N/A,FALSE,"Recap"}</definedName>
    <definedName name="wrn.merge.1">{#N/A,#N/A,FALSE,"IPO";#N/A,#N/A,FALSE,"DCF";#N/A,#N/A,FALSE,"LBO";#N/A,#N/A,FALSE,"MULT_VAL";#N/A,#N/A,FALSE,"Status Quo";#N/A,#N/A,FALSE,"Recap"}</definedName>
    <definedName name="wrn.Merger.">{#N/A,#N/A,FALSE,"Overview";#N/A,#N/A,FALSE,"Summary";#N/A,#N/A,FALSE,"Unph Hist";#N/A,#N/A,FALSE,"Combination";#N/A,#N/A,FALSE,"IOC Proj Base";#N/A,#N/A,FALSE,"Bal";#N/A,#N/A,FALSE,"IOC Bal";#N/A,#N/A,FALSE,"IOC CF";#N/A,#N/A,FALSE,"UNPH Proj"}</definedName>
    <definedName name="wrn.Merger._.Inputs.">{"Merger Inputs",#N/A,FALSE,"Merger Plan"}</definedName>
    <definedName name="wrn.merger._.plan._.output.">{"merger plan output",#N/A,FALSE,"MBIA buys FGIC"}</definedName>
    <definedName name="wrn.MERGER._.PLANS.">#REF!</definedName>
    <definedName name="wrn.MergerCon.">#REF!</definedName>
    <definedName name="wrn.MergerModel.">{"Deal",#N/A,FALSE,"Deal";"acquiror",#N/A,FALSE,"Acquiror";"Target",#N/A,FALSE,"Target"}</definedName>
    <definedName name="wrn.Metal._.Systems.">{"pl",#N/A,FALSE,"MetalSys";"cf",#N/A,FALSE,"MetalSys";"pi",#N/A,FALSE,"MetalSys";"top10",#N/A,FALSE,"MetalSys";"compcon",#N/A,FALSE,"MetalSys"}</definedName>
    <definedName name="wrn.Methods.">{"Reported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wrn.Methods._1">{"Reported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wrn.Methods._1_1">{"Reported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wrn.Methods._1_2">{"Reported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wrn.Methods._1_3">{"Reported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wrn.Methods._1_4">{"Reported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wrn.Methods._1_5">{"Reported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wrn.Methods._2">{"Reported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wrn.Methods._2_1">{"Reported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wrn.Methods._2_2">{"Reported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wrn.Methods._2_3">{"Reported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wrn.Methods._2_4">{"Reported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wrn.Methods._2_5">{"Reported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wrn.Methods._3">{"Reported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wrn.Methods._3_1">{"Reported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wrn.Methods._3_2">{"Reported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wrn.Methods._3_3">{"Reported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wrn.Methods._3_4">{"Reported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wrn.Methods._3_5">{"Reported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wrn.Methods._4">{"Reported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wrn.Methods._4_1">{"Reported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wrn.Methods._4_2">{"Reported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wrn.Methods._4_3">{"Reported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wrn.Methods._4_4">{"Reported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wrn.Methods._4_5">{"Reported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wrn.Methods._5">{"Reported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wrn.Methods._5_1">{"Reported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wrn.Methods._5_2">{"Reported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wrn.Methods._5_3">{"Reported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wrn.Methods._5_4">{"Reported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wrn.Methods._5_5">{"Reported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wrn.MEYER.">{"FRONT",#N/A,TRUE,"MEYER";"P AND L",#N/A,TRUE,"MEYER";"CASH AND VAL",#N/A,TRUE,"MEYER";"JEWSON",#N/A,TRUE,"MEYER";"PONT",#N/A,TRUE,"MEYER";"HARCROS",#N/A,TRUE,"MEYER";"DCF",#N/A,TRUE,"MEYER"}</definedName>
    <definedName name="wrn.MF._.commentary._.on._.variance.">{"Commentary",#N/A,FALSE,"May"}</definedName>
    <definedName name="wrn.MF._.with._.BA._.detail.">{"BA detail",#N/A,FALSE,"Q3YTD "}</definedName>
    <definedName name="wrn.Mfg._.Present.">{#N/A,#N/A,FALSE,"s1 WG by Prod Family";#N/A,#N/A,FALSE,"s2 Access Fam BSP";#N/A,#N/A,FALSE,"s3 Qtr Book by Theatre";#N/A,#N/A,FALSE,"s4.Theatre Summary";#N/A,#N/A,FALSE,"s5 WW Book by Family";#N/A,#N/A,FALSE,"s6 VAR Overlap";#N/A,#N/A,FALSE,"s7.Avg Daily POS";#N/A,#N/A,FALSE,"s8 Access Ship vs POS Fam";#N/A,#N/A,FALSE,"s9 Access Ship vs POS 2500";#N/A,#N/A,FALSE,"s10 WG Ship vs POS family";#N/A,#N/A,FALSE,"s11 WG Stk Rotate"}</definedName>
    <definedName name="wrn.Mgmt._.Report._.Operating._.Units.">#REF!</definedName>
    <definedName name="wrn.MgtAccs.">#REF!</definedName>
    <definedName name="wrn.mhpall.">{"mhpcash",#N/A,FALSE,"MHPNEWX";"mhpinc",#N/A,FALSE,"MHPNEWX";"mhptax",#N/A,FALSE,"MHPNEWX";"mhpbroad",#N/A,FALSE,"MHPNEWX";"mhpeduc",#N/A,FALSE,"MHPNEWX";"mhpfin",#N/A,FALSE,"MHPNEWX";"mhpinfo",#N/A,FALSE,"MHPNEWX"}</definedName>
    <definedName name="wrn.MICHAEL._.D.">#REF!</definedName>
    <definedName name="wrn.Mikes._.Report.">{"DPSU",#N/A,FALSE,"2001 Runout";"CUSA Retirees",#N/A,FALSE,"2001 Runout"}</definedName>
    <definedName name="wrn.mikes_copy.">{#N/A,#N/A,FALSE,"Cover_Page";#N/A,#N/A,FALSE,"Balance Sheet FY12";#N/A,#N/A,FALSE,"Balance Sheet FY11";#N/A,#N/A,FALSE,"Debt Covenants_US Bank_Cons";#N/A,#N/A,FALSE,"Debt Covenants_BofA_Cons";#N/A,#N/A,FALSE,"Consolidated-Cash Flow";#N/A,#N/A,FALSE,"CY_Per Inc FY12";#N/A,#N/A,FALSE,"Income FY12";#N/A,#N/A,FALSE,"Con Bal_Sheet";#N/A,#N/A,FALSE,"Con Inc_Stmt CY";#N/A,#N/A,FALSE,"Con Inc_Stmt BD";#N/A,#N/A,FALSE,"Con Inc_Stmt PY";#N/A,#N/A,FALSE,"I_S Summary";#N/A,#N/A,FALSE,"Consolidated";#N/A,#N/A,FALSE,"WD";#N/A,#N/A,FALSE,"Pace";#N/A,#N/A,FALSE,"Pace Elim";#N/A,#N/A,FALSE,"WA";#N/A,#N/A,FALSE,"WA Elim";#N/A,#N/A,FALSE,"Cr Memo_Reclass"}</definedName>
    <definedName name="wrn.MikesReport.">{"DPSU",#N/A,FALSE,"2001 Runout";"CUSA Retirees",#N/A,FALSE,"2001 Runout"}</definedName>
    <definedName name="wrn.mini_print.">{"a_assump",#N/A,FALSE,"mini merge ";"b_pickup",#N/A,FALSE,"mini merge ";"c_sensi",#N/A,FALSE,"mini merge ";"d_synergies",#N/A,FALSE,"mini merge ";"e_mults",#N/A,FALSE,"mini merge ";"f_maxP",#N/A,FALSE,"max price no dilution"}</definedName>
    <definedName name="wrn.MiniSum.">{#N/A,#N/A,TRUE,"Facility-Input";#N/A,#N/A,TRUE,"Graphs";#N/A,#N/A,TRUE,"TOTAL"}</definedName>
    <definedName name="wrn.minorco.">{#N/A,#N/A,FALSE,"EARNINGS";#N/A,#N/A,FALSE,"FINANCIAL";#N/A,#N/A,FALSE,"OPERATIONAL"}</definedName>
    <definedName name="wrn.mirBellagio.">{#N/A,#N/A,FALSE,"MIR";#N/A,#N/A,FALSE,"NYNY"}</definedName>
    <definedName name="wrn.misc.">{#N/A,#N/A,FALSE,"Sheet10"}</definedName>
    <definedName name="wrn.MLP.">#REF!</definedName>
    <definedName name="wrn.MLP._.scenarier.">#REF!</definedName>
    <definedName name="wrn.MOBA._.Results.">#REF!</definedName>
    <definedName name="wrn.MOBIL.">{"quarter",#N/A,FALSE,"MOB"}</definedName>
    <definedName name="wrn.MoD._.Summary.">{"Summary sheet",#N/A,TRUE,"Output pres";"Proforma 1 and 2",#N/A,TRUE,"Ratios";"Proforma 3,4 and 5",#N/A,TRUE,"FS";"Proforma 8,9 and 10",#N/A,TRUE,"Calcs"}</definedName>
    <definedName name="wrn.model.">{"page1",#N/A,FALSE,"GIRLBO";"page2",#N/A,FALSE,"GIRLBO";"page3",#N/A,FALSE,"GIRLBO";"page4",#N/A,FALSE,"GIRLBO";"page5",#N/A,FALSE,"GIRLBO"}</definedName>
    <definedName name="wrn.Model._.ex._.valuation.">{#N/A,#N/A,TRUE,"Summary";#N/A,#N/A,TRUE,"Same Size";#N/A,#N/A,TRUE,"Financial Model"}</definedName>
    <definedName name="wrn.Model._.Level._.3.">{"Income (All hidden)",#N/A,FALSE,"Income";"EPS (All Hidden)",#N/A,FALSE,"EPS";"EPS (All Hidden)",#N/A,FALSE,"CashFlow";"Quarterly (Last, Current and Next)",#N/A,FALSE,"Quarterly"}</definedName>
    <definedName name="wrn.model._1">#REF!</definedName>
    <definedName name="wrn.model._1_1">{"page1",#N/A,FALSE,"GIRLBO";"page2",#N/A,FALSE,"GIRLBO";"page3",#N/A,FALSE,"GIRLBO";"page4",#N/A,FALSE,"GIRLBO";"page5",#N/A,FALSE,"GIRLBO"}</definedName>
    <definedName name="wrn.model._1_2">{"page1",#N/A,FALSE,"GIRLBO";"page2",#N/A,FALSE,"GIRLBO";"page3",#N/A,FALSE,"GIRLBO";"page4",#N/A,FALSE,"GIRLBO";"page5",#N/A,FALSE,"GIRLBO"}</definedName>
    <definedName name="wrn.model._1_3">{"page1",#N/A,FALSE,"GIRLBO";"page2",#N/A,FALSE,"GIRLBO";"page3",#N/A,FALSE,"GIRLBO";"page4",#N/A,FALSE,"GIRLBO";"page5",#N/A,FALSE,"GIRLBO"}</definedName>
    <definedName name="wrn.model._1_4">{"page1",#N/A,FALSE,"GIRLBO";"page2",#N/A,FALSE,"GIRLBO";"page3",#N/A,FALSE,"GIRLBO";"page4",#N/A,FALSE,"GIRLBO";"page5",#N/A,FALSE,"GIRLBO"}</definedName>
    <definedName name="wrn.model._1_5">{"page1",#N/A,FALSE,"GIRLBO";"page2",#N/A,FALSE,"GIRLBO";"page3",#N/A,FALSE,"GIRLBO";"page4",#N/A,FALSE,"GIRLBO";"page5",#N/A,FALSE,"GIRLBO"}</definedName>
    <definedName name="wrn.model._11">{"page1",#N/A,FALSE,"GIRLBO";"page2",#N/A,FALSE,"GIRLBO";"page3",#N/A,FALSE,"GIRLBO";"page4",#N/A,FALSE,"GIRLBO";"page5",#N/A,FALSE,"GIRLBO"}</definedName>
    <definedName name="wrn.model._2">{"page1",#N/A,FALSE,"GIRLBO";"page2",#N/A,FALSE,"GIRLBO";"page3",#N/A,FALSE,"GIRLBO";"page4",#N/A,FALSE,"GIRLBO";"page5",#N/A,FALSE,"GIRLBO"}</definedName>
    <definedName name="wrn.model._2_1">{"page1",#N/A,FALSE,"GIRLBO";"page2",#N/A,FALSE,"GIRLBO";"page3",#N/A,FALSE,"GIRLBO";"page4",#N/A,FALSE,"GIRLBO";"page5",#N/A,FALSE,"GIRLBO"}</definedName>
    <definedName name="wrn.model._2_2">{"page1",#N/A,FALSE,"GIRLBO";"page2",#N/A,FALSE,"GIRLBO";"page3",#N/A,FALSE,"GIRLBO";"page4",#N/A,FALSE,"GIRLBO";"page5",#N/A,FALSE,"GIRLBO"}</definedName>
    <definedName name="wrn.model._2_3">{"page1",#N/A,FALSE,"GIRLBO";"page2",#N/A,FALSE,"GIRLBO";"page3",#N/A,FALSE,"GIRLBO";"page4",#N/A,FALSE,"GIRLBO";"page5",#N/A,FALSE,"GIRLBO"}</definedName>
    <definedName name="wrn.model._2_4">{"page1",#N/A,FALSE,"GIRLBO";"page2",#N/A,FALSE,"GIRLBO";"page3",#N/A,FALSE,"GIRLBO";"page4",#N/A,FALSE,"GIRLBO";"page5",#N/A,FALSE,"GIRLBO"}</definedName>
    <definedName name="wrn.model._2_5">{"page1",#N/A,FALSE,"GIRLBO";"page2",#N/A,FALSE,"GIRLBO";"page3",#N/A,FALSE,"GIRLBO";"page4",#N/A,FALSE,"GIRLBO";"page5",#N/A,FALSE,"GIRLBO"}</definedName>
    <definedName name="wrn.model._3">{"page1",#N/A,FALSE,"GIRLBO";"page2",#N/A,FALSE,"GIRLBO";"page3",#N/A,FALSE,"GIRLBO";"page4",#N/A,FALSE,"GIRLBO";"page5",#N/A,FALSE,"GIRLBO"}</definedName>
    <definedName name="wrn.model._3_1">{"page1",#N/A,FALSE,"GIRLBO";"page2",#N/A,FALSE,"GIRLBO";"page3",#N/A,FALSE,"GIRLBO";"page4",#N/A,FALSE,"GIRLBO";"page5",#N/A,FALSE,"GIRLBO"}</definedName>
    <definedName name="wrn.model._3_2">{"page1",#N/A,FALSE,"GIRLBO";"page2",#N/A,FALSE,"GIRLBO";"page3",#N/A,FALSE,"GIRLBO";"page4",#N/A,FALSE,"GIRLBO";"page5",#N/A,FALSE,"GIRLBO"}</definedName>
    <definedName name="wrn.model._3_3">{"page1",#N/A,FALSE,"GIRLBO";"page2",#N/A,FALSE,"GIRLBO";"page3",#N/A,FALSE,"GIRLBO";"page4",#N/A,FALSE,"GIRLBO";"page5",#N/A,FALSE,"GIRLBO"}</definedName>
    <definedName name="wrn.model._3_4">{"page1",#N/A,FALSE,"GIRLBO";"page2",#N/A,FALSE,"GIRLBO";"page3",#N/A,FALSE,"GIRLBO";"page4",#N/A,FALSE,"GIRLBO";"page5",#N/A,FALSE,"GIRLBO"}</definedName>
    <definedName name="wrn.model._3_5">{"page1",#N/A,FALSE,"GIRLBO";"page2",#N/A,FALSE,"GIRLBO";"page3",#N/A,FALSE,"GIRLBO";"page4",#N/A,FALSE,"GIRLBO";"page5",#N/A,FALSE,"GIRLBO"}</definedName>
    <definedName name="wrn.model._4">{"page1",#N/A,FALSE,"GIRLBO";"page2",#N/A,FALSE,"GIRLBO";"page3",#N/A,FALSE,"GIRLBO";"page4",#N/A,FALSE,"GIRLBO";"page5",#N/A,FALSE,"GIRLBO"}</definedName>
    <definedName name="wrn.model._4_1">{"page1",#N/A,FALSE,"GIRLBO";"page2",#N/A,FALSE,"GIRLBO";"page3",#N/A,FALSE,"GIRLBO";"page4",#N/A,FALSE,"GIRLBO";"page5",#N/A,FALSE,"GIRLBO"}</definedName>
    <definedName name="wrn.model._4_2">{"page1",#N/A,FALSE,"GIRLBO";"page2",#N/A,FALSE,"GIRLBO";"page3",#N/A,FALSE,"GIRLBO";"page4",#N/A,FALSE,"GIRLBO";"page5",#N/A,FALSE,"GIRLBO"}</definedName>
    <definedName name="wrn.model._4_3">{"page1",#N/A,FALSE,"GIRLBO";"page2",#N/A,FALSE,"GIRLBO";"page3",#N/A,FALSE,"GIRLBO";"page4",#N/A,FALSE,"GIRLBO";"page5",#N/A,FALSE,"GIRLBO"}</definedName>
    <definedName name="wrn.model._4_4">{"page1",#N/A,FALSE,"GIRLBO";"page2",#N/A,FALSE,"GIRLBO";"page3",#N/A,FALSE,"GIRLBO";"page4",#N/A,FALSE,"GIRLBO";"page5",#N/A,FALSE,"GIRLBO"}</definedName>
    <definedName name="wrn.model._4_5">{"page1",#N/A,FALSE,"GIRLBO";"page2",#N/A,FALSE,"GIRLBO";"page3",#N/A,FALSE,"GIRLBO";"page4",#N/A,FALSE,"GIRLBO";"page5",#N/A,FALSE,"GIRLBO"}</definedName>
    <definedName name="wrn.model._5">{"page1",#N/A,FALSE,"GIRLBO";"page2",#N/A,FALSE,"GIRLBO";"page3",#N/A,FALSE,"GIRLBO";"page4",#N/A,FALSE,"GIRLBO";"page5",#N/A,FALSE,"GIRLBO"}</definedName>
    <definedName name="wrn.model._5_1">{"page1",#N/A,FALSE,"GIRLBO";"page2",#N/A,FALSE,"GIRLBO";"page3",#N/A,FALSE,"GIRLBO";"page4",#N/A,FALSE,"GIRLBO";"page5",#N/A,FALSE,"GIRLBO"}</definedName>
    <definedName name="wrn.model._5_2">{"page1",#N/A,FALSE,"GIRLBO";"page2",#N/A,FALSE,"GIRLBO";"page3",#N/A,FALSE,"GIRLBO";"page4",#N/A,FALSE,"GIRLBO";"page5",#N/A,FALSE,"GIRLBO"}</definedName>
    <definedName name="wrn.model._5_3">{"page1",#N/A,FALSE,"GIRLBO";"page2",#N/A,FALSE,"GIRLBO";"page3",#N/A,FALSE,"GIRLBO";"page4",#N/A,FALSE,"GIRLBO";"page5",#N/A,FALSE,"GIRLBO"}</definedName>
    <definedName name="wrn.model._5_4">{"page1",#N/A,FALSE,"GIRLBO";"page2",#N/A,FALSE,"GIRLBO";"page3",#N/A,FALSE,"GIRLBO";"page4",#N/A,FALSE,"GIRLBO";"page5",#N/A,FALSE,"GIRLBO"}</definedName>
    <definedName name="wrn.model._5_5">{"page1",#N/A,FALSE,"GIRLBO";"page2",#N/A,FALSE,"GIRLBO";"page3",#N/A,FALSE,"GIRLBO";"page4",#N/A,FALSE,"GIRLBO";"page5",#N/A,FALSE,"GIRLBO"}</definedName>
    <definedName name="wrn.Model_Analysis.">{"Quarterly Model",#N/A,FALSE,"Income";"Quarterly Analysis",#N/A,FALSE,"Income"}</definedName>
    <definedName name="wrn.Model_Print_Out.">{#N/A,#N/A,FALSE,"FON Detail";#N/A,#N/A,FALSE,"FON";#N/A,#N/A,FALSE,"PCS Detail";#N/A,#N/A,FALSE,"PCS";#N/A,#N/A,FALSE,"PCS";#N/A,#N/A,FALSE,"NOL Calc"}</definedName>
    <definedName name="wrn.Model2">#REF!</definedName>
    <definedName name="wrn.model3">#REF!</definedName>
    <definedName name="wrn.model8">#REF!</definedName>
    <definedName name="wrn.Modello.">#REF!</definedName>
    <definedName name="wrn.models">{#N/A,#N/A,FALSE,"Summary";#N/A,#N/A,FALSE,"Projections";#N/A,#N/A,FALSE,"Mkt Mults";#N/A,#N/A,FALSE,"DCF";#N/A,#N/A,FALSE,"Accr Dil";#N/A,#N/A,FALSE,"PIC LBO";#N/A,#N/A,FALSE,"MULT10_4";#N/A,#N/A,FALSE,"CBI LBO"}</definedName>
    <definedName name="wrn.MoEuro3.">{"ntro1",#N/A,TRUE,"Intro";"sec2",#N/A,TRUE,"Sec2";"sec3",#N/A,TRUE,"Sec3";"sec4",#N/A,TRUE,"Sec4";"sec5",#N/A,TRUE,"sec5";"Eanx",#N/A,TRUE,"E-Ship"}</definedName>
    <definedName name="wrn.month">{#N/A,#N/A,FALSE,"Key Data";#N/A,#N/A,FALSE,"Summary P&amp;L";#N/A,#N/A,FALSE,"One-Time Items";#N/A,#N/A,FALSE,"Sales";#N/A,#N/A,FALSE,"CAPEX";#N/A,#N/A,FALSE,"GM @ STD";#N/A,#N/A,FALSE,"R&amp;D CHART";#N/A,#N/A,FALSE,"SG&amp;A CHART";#N/A,#N/A,FALSE,"SG&amp;A";#N/A,#N/A,FALSE,"EBIT CHART";#N/A,#N/A,FALSE,"QTRLY SALES CHT";#N/A,#N/A,FALSE,"QTRLY EBIT CHT";#N/A,#N/A,FALSE,"Risks &amp; Ops";#N/A,#N/A,FALSE,"Profit Assurance";#N/A,#N/A,FALSE,"Asset Perf";#N/A,#N/A,FALSE,"WC CHART";#N/A,#N/A,FALSE,"RNOA (EBIT) CHT";#N/A,#N/A,FALSE,"Cash Flow";#N/A,#N/A,FALSE,"Headcount";#N/A,#N/A,FALSE,"BACKLOG CHT"}</definedName>
    <definedName name="wrn.Month.">{#N/A,#N/A,FALSE,"Comp Balance";#N/A,#N/A,FALSE,"Sum Balance ";#N/A,#N/A,FALSE,"Balance Trend";#N/A,#N/A,FALSE,"Comp PL";#N/A,#N/A,FALSE,"PL";#N/A,#N/A,FALSE,"Sum PL";#N/A,#N/A,FALSE,"PL Trend";#N/A,#N/A,FALSE,"Change"}</definedName>
    <definedName name="wrn.Month._.end._.call.">{#N/A,#N/A,FALSE,"Bud Month-end Call";#N/A,#N/A,FALSE,"Bud vs Actual";#N/A,#N/A,FALSE,"FC3 Month-end Call";#N/A,#N/A,FALSE,"FC3 vs Actual"}</definedName>
    <definedName name="wrn.Month._.end._.report.">{#N/A,#N/A,FALSE,"Bud Month-end Call";#N/A,#N/A,FALSE,"Bud vs Actual";#N/A,#N/A,FALSE,"Bud vs Actual Variances";#N/A,#N/A,FALSE,"FC3 Month-end Call";#N/A,#N/A,FALSE,"FC3 vs Actual";#N/A,#N/A,FALSE,"FC3 vs Actual Variances";#N/A,#N/A,FALSE,"Roll-up";#N/A,#N/A,FALSE,"Production";#N/A,#N/A,FALSE,"Waste Model";"bva costs - total",#N/A,FALSE,"Costs - Budget vs Actual";"bva costs - plant",#N/A,FALSE,"Costs - Budget vs Actual";"bva costs - cmw",#N/A,FALSE,"Costs - Budget vs Actual";"bva costs - bts",#N/A,FALSE,"Costs - Budget vs Actual";"bva costs - pts",#N/A,FALSE,"Costs - Budget vs Actual";"bva costs - transport",#N/A,FALSE,"Costs - Budget vs Actual"}</definedName>
    <definedName name="wrn.MONTH._.END._.SPREADS.">{#N/A,#N/A,FALSE,"Verify at a Glance";#N/A,#N/A,FALSE,"CARMS VS. STAR";#N/A,#N/A,FALSE,"Intel-US";#N/A,#N/A,FALSE,"Intel-PR";#N/A,#N/A,FALSE,"Intel-MISC-6";#N/A,#N/A,FALSE,"Intel-DPA-7";#N/A,#N/A,FALSE,"Intel-IRE";#N/A,#N/A,FALSE,"Intel-HK";#N/A,#N/A,FALSE,"DAILY INPUT";#N/A,#N/A,FALSE,"P5 HK Cash List"}</definedName>
    <definedName name="wrn.MONTH._.END._.SPREADS1">{#N/A,#N/A,FALSE,"Verify at a Glance";#N/A,#N/A,FALSE,"CARMS VS. STAR";#N/A,#N/A,FALSE,"Intel-US";#N/A,#N/A,FALSE,"Intel-PR";#N/A,#N/A,FALSE,"Intel-MISC-6";#N/A,#N/A,FALSE,"Intel-DPA-7";#N/A,#N/A,FALSE,"Intel-IRE";#N/A,#N/A,FALSE,"Intel-HK";#N/A,#N/A,FALSE,"DAILY INPUT";#N/A,#N/A,FALSE,"P5 HK Cash List"}</definedName>
    <definedName name="wrn.month._.ender.">{#N/A,#N/A,TRUE,"Index";#N/A,#N/A,TRUE,"Financials";#N/A,#N/A,TRUE,"Sales &amp; Acct Mngmnt";#N/A,#N/A,TRUE,"Eng Org.";#N/A,#N/A,TRUE,"Admin Budget";#N/A,#N/A,TRUE,"DDPP 30-20 ";#N/A,#N/A,TRUE,"DDPP 20-50 ";#N/A,#N/A,TRUE,"cap xxx";#N/A,#N/A,TRUE,"Sheet5";#N/A,#N/A,TRUE,"Comm XXX";#N/A,#N/A,TRUE,"Wambase model";#N/A,#N/A,TRUE,"WAM!BASE Revenue";#N/A,#N/A,TRUE,"Differences from 3-31-97";#N/A,#N/A,TRUE,"EBITDA";#N/A,#N/A,TRUE,"Direct cost ASX";#N/A,#N/A,TRUE,"Operating ASX"}</definedName>
    <definedName name="wrn.MONTH_END.">{#N/A,#N/A,FALSE,"SUMMARY";#N/A,#N/A,FALSE,"DETAIL";#N/A,#N/A,FALSE,"VARIANCE"}</definedName>
    <definedName name="wrn.month_end_spread3">{#N/A,#N/A,FALSE,"Verify at a Glance";#N/A,#N/A,FALSE,"CARMS VS. STAR";#N/A,#N/A,FALSE,"Intel-US";#N/A,#N/A,FALSE,"Intel-PR";#N/A,#N/A,FALSE,"Intel-MISC-6";#N/A,#N/A,FALSE,"Intel-DPA-7";#N/A,#N/A,FALSE,"Intel-IRE";#N/A,#N/A,FALSE,"Intel-HK";#N/A,#N/A,FALSE,"DAILY INPUT";#N/A,#N/A,FALSE,"P5 HK Cash List"}</definedName>
    <definedName name="wrn.month_end_spreads2">{#N/A,#N/A,FALSE,"Verify at a Glance";#N/A,#N/A,FALSE,"CARMS VS. STAR";#N/A,#N/A,FALSE,"Intel-US";#N/A,#N/A,FALSE,"Intel-PR";#N/A,#N/A,FALSE,"Intel-MISC-6";#N/A,#N/A,FALSE,"Intel-DPA-7";#N/A,#N/A,FALSE,"Intel-IRE";#N/A,#N/A,FALSE,"Intel-HK";#N/A,#N/A,FALSE,"DAILY INPUT";#N/A,#N/A,FALSE,"P5 HK Cash List"}</definedName>
    <definedName name="wrn.MONTH_REPORT.">{#N/A,#N/A,TRUE,"ALLL";#N/A,#N/A,TRUE,"DEL";#N/A,#N/A,TRUE,"Reserve Analysis";#N/A,#N/A,TRUE,"C_OFF HISTORY";#N/A,#N/A,TRUE,"ALLL_QTR";#N/A,#N/A,TRUE,"HEA_M";#N/A,#N/A,TRUE,"BL_DET";#N/A,#N/A,TRUE,"3YRS+";#N/A,#N/A,TRUE,"CONSTR_DET"}</definedName>
    <definedName name="wrn.MONTH_REPORT_BOD.">{#N/A,#N/A,FALSE,"HEA_M";#N/A,#N/A,FALSE,"ALLL";#N/A,#N/A,FALSE,"DEL";#N/A,#N/A,FALSE,"Reserve Analysis";#N/A,#N/A,FALSE,"C_OFF HISTORY";#N/A,#N/A,FALSE,"ALLL_QTR"}</definedName>
    <definedName name="wrn.Month_Report_Mgmt.">{#N/A,#N/A,FALSE,"HEA_M";#N/A,#N/A,FALSE,"ALLL";#N/A,#N/A,FALSE,"DEL";#N/A,#N/A,FALSE,"Reserve Analysis";#N/A,#N/A,FALSE,"C_OFF HISTORY";#N/A,#N/A,FALSE,"ALLL_QTR";#N/A,#N/A,FALSE,"RR Review";#N/A,#N/A,FALSE,"MORT. SS 1YRS+";#N/A,#N/A,FALSE,"MORT. DOUBFUL 1YEAR+";#N/A,#N/A,FALSE,"MORT. LOSS 1YEAR+";#N/A,#N/A,FALSE,"Watch List Report";#N/A,#N/A,FALSE,"CONSTR_DET"}</definedName>
    <definedName name="wrn.Monthend._.Prints.">#REF!</definedName>
    <definedName name="wrn.Monthend._.Reports.">{#N/A,#N/A,FALSE,"Front Page";#N/A,#N/A,FALSE,"Mfg Var";#N/A,#N/A,FALSE,"Family Unit Cost Graphs";#N/A,#N/A,FALSE,"Product Cost Graphs";#N/A,#N/A,FALSE,"Unit Cost Setup";#N/A,#N/A,FALSE,"Yields";#N/A,#N/A,FALSE,"Emery";#N/A,#N/A,FALSE,"GI Pricing";#N/A,#N/A,FALSE,"Actuals";#N/A,#N/A,FALSE,"Forecast"}</definedName>
    <definedName name="wrn.MONTHEND_STATIONARY.">#REF!</definedName>
    <definedName name="wrn.Monthly.">#REF!</definedName>
    <definedName name="wrn.Monthly._.Accounts.">#REF!</definedName>
    <definedName name="wrn.Monthly._.Accounts._1">#REF!</definedName>
    <definedName name="wrn.Monthly._.and._.Quarterly.">{#N/A,#N/A,FALSE,"By Quarters";#N/A,#N/A,FALSE,"CONSOLIDATED";#N/A,#N/A,FALSE,"OCEAN";#N/A,#N/A,FALSE,"UNDERWATER";#N/A,#N/A,FALSE,"CMS";#N/A,#N/A,FALSE,"POLARIS";#N/A,#N/A,FALSE,"CORPORATE";#N/A,#N/A,FALSE,"ELIMINATING"}</definedName>
    <definedName name="wrn.Monthly._.BS._.At._.Plan._.Exchange.">{"BS Monthly AT Plan ER",#N/A,FALSE,"Mthly BS"}</definedName>
    <definedName name="wrn.Monthly._.BS._.US._.At._.Current._.ER.">{"BS Monthly At Current ER",#N/A,FALSE,"Mthly BS"}</definedName>
    <definedName name="wrn.Monthly._.CF._.At._.US._.WA._.ER.">{"Monthly Cash Flow At WA ER",#N/A,FALSE,"Mthly CF"}</definedName>
    <definedName name="wrn.Monthly._.Data.">{"1999 by month",#N/A,FALSE,"Total_Company"}</definedName>
    <definedName name="wrn.Monthly._.Financials.">{#N/A,#N/A,FALSE,"mfg - consol";#N/A,#N/A,FALSE,"mfg - flo";#N/A,#N/A,FALSE,"mfg - lindsay"}</definedName>
    <definedName name="wrn.Monthly._.Financials._1">#REF!</definedName>
    <definedName name="wrn.MONTHLY._.INVENTORY._.SCHEDULE.">{#N/A,#N/A,FALSE,"Sheet1";#N/A,#N/A,FALSE,"Sheet2";#N/A,#N/A,FALSE,"Sheet3";#N/A,#N/A,FALSE,"Sheet4";#N/A,#N/A,FALSE,"Sheet5";#N/A,#N/A,FALSE,"Sheet6"}</definedName>
    <definedName name="wrn.MONTHLY._.MEMO.">{"MEMO",#N/A,FALSE,"MEMO"}</definedName>
    <definedName name="wrn.Monthly._.MIFA._.Sheets.">{"(MEASDATA)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MIFA._.Sheets.1">{"(MEASDATA) BY QUARTER",#N/A,FALSE,"measdata";"(BS) BALANCE SHEET",#N/A,FALSE,"bs";"(BS) CASH FLOW",#N/A,FALSE,"bs";"(INCST) INCOME STATEMENT",#N/A,FALSE,"incst";"(PROGDETAIL) BY MONTH",#N/A,FALSE,"progdetail";"(PROGDETAIL) BY QTR",#N/A,FALSE,"progdetail";"(ORDERS) GOR ORDERS",#N/A,FALSE,"Orders";"(DELIVERIES) UNIT SALES",#N/A,FALSE,"Deliveries";#N/A,#N/A,FALSE,"Risk&amp;OpprTY"}</definedName>
    <definedName name="wrn.Monthly._.Package.">{"Doane YTD IS",#N/A,FALSE,"Doane Products YTD";"Doane Products BS (Doane Products)",#N/A,FALSE,"Doane Products";"Doane Products IS (Doane Products)",#N/A,FALSE,"Doane Products";"Spain BS (DPC Spain)",#N/A,FALSE,"DPC Spain";"Spain IS (DPC Spain)",#N/A,FALSE,"DPC Spain"}</definedName>
    <definedName name="wrn.Monthly._.Packet.">{#N/A,#N/A,TRUE,"Board Letter";#N/A,#N/A,TRUE,"P&amp;L";#N/A,#N/A,TRUE,"Snapshot";#N/A,#N/A,TRUE,"BS";#N/A,#N/A,TRUE,"Cash Flow";#N/A,#N/A,TRUE,"Metrics";#N/A,#N/A,TRUE,"Graphs1";#N/A,#N/A,TRUE,"Graphs2";#N/A,#N/A,TRUE,"Graphs3"}</definedName>
    <definedName name="wrn.Monthly._.Report.">{#N/A,#N/A,TRUE,"Summary";#N/A,#N/A,TRUE,"Appliances Summary";#N/A,#N/A,TRUE,"MRC Summary";#N/A,#N/A,TRUE,"Appliances";#N/A,#N/A,TRUE,"Appliances_YTD_Previous Mth";#N/A,#N/A,TRUE,"Mr. Coffee";#N/A,#N/A,TRUE,"MRC_YTD Prev Mth"}</definedName>
    <definedName name="wrn.Monthly._.Reports.">{#N/A,#N/A,FALSE,"CUR";#N/A,#N/A,FALSE,"YTD"}</definedName>
    <definedName name="wrn.Monthly._.Sales._.Summary.">{"Monthly Dollars Sold",#N/A,FALSE,"FY96 Product Sales";"Monthly Pounds Sold",#N/A,FALSE,"FY96 Product Sales"}</definedName>
    <definedName name="wrn.Monthly._.Statement.">#REF!</definedName>
    <definedName name="wrn.Monthly._.Worksheets.">{#N/A,#N/A,FALSE,"TOTAL CASH FLOW";#N/A,#N/A,FALSE,"doane &amp; int'l";#N/A,#N/A,FALSE,"DPC Funding";#N/A,#N/A,FALSE,"Total Spain";#N/A,#N/A,FALSE,"Exchange Rate Effect";#N/A,#N/A,FALSE,"Spain Purchase"}</definedName>
    <definedName name="wrn.monthly._sales._summary.2">{"Monthly Dollars Sold",#N/A,FALSE,"FY96 Product Sales";"Monthly Pounds Sold",#N/A,FALSE,"FY96 Product Sales"}</definedName>
    <definedName name="wrn.Monthlys.">{#N/A,#N/A,TRUE,"Monthly BCG";#N/A,#N/A,TRUE,"Monthly w|o Wireless";#N/A,#N/A,TRUE,"Monthly Wireless"}</definedName>
    <definedName name="wrn.Months._.1999.">{"Monthly 1999 Stats",#N/A,FALSE,"Months";"Monthly 1999 IS",#N/A,FALSE,"Months"}</definedName>
    <definedName name="wrn.Months._.2000.">{"Monthly 2000 Stats",#N/A,FALSE,"Months";"Monthly 2000 IS",#N/A,FALSE,"Months"}</definedName>
    <definedName name="wrn.Months._.2001.">{"Monthly 2001 Stats",#N/A,FALSE,"Months";"Monthly 2001 IS",#N/A,FALSE,"Months"}</definedName>
    <definedName name="wrn.Months._.2002.">{"Monthly 2002 Stats",#N/A,FALSE,"Months";"Monthly 2002 IS",#N/A,FALSE,"Months"}</definedName>
    <definedName name="wrn.Months._.2003.">{"Monthly 2003 Stats",#N/A,FALSE,"Months";"Monthly 2003 IS",#N/A,FALSE,"Months"}</definedName>
    <definedName name="wrn.MORRISON.">{"FRONT (MORRISON)",#N/A,TRUE,"MORRISON";"P AND L (MORRISON)",#N/A,TRUE,"MORRISON";"CASH AND VAL (MORRISON)",#N/A,TRUE,"MORRISON";"VALUATION (MORRISON)",#N/A,TRUE,"MORRISON";"HALFANALYSIS (MORRISON)",#N/A,TRUE,"MORRISON"}</definedName>
    <definedName name="wrn.Mortgage.">{#N/A,#N/A,FALSE,"COVER";#N/A,#N/A,FALSE,"Index";#N/A,#N/A,FALSE,"Non-Earning";#N/A,#N/A,FALSE,"Mortgage_Legal";#N/A,#N/A,FALSE,"Mortgages"}</definedName>
    <definedName name="wrn.Mortgage._.Loan._.Sch.">{#N/A,#N/A,FALSE,"Mortgage Loan Sch"}</definedName>
    <definedName name="wrn.MOWLM.">{"FRONT",#N/A,TRUE,"MOWLM";"P AND L",#N/A,TRUE,"MOWLM";"CASH AND VAL",#N/A,TRUE,"MOWLM";"MODELS",#N/A,TRUE,"MOWLM";"VALUATION",#N/A,TRUE,"MOWLM"}</definedName>
    <definedName name="wrn.MR2000.">{"Essbase Retrieve",#N/A,FALSE,"Essbase";"Essbase Data",#N/A,FALSE,"Final Hyp Data";"Hyperion Load",#N/A,FALSE,"Hyperion Load";"Hyperion Verify",#N/A,FALSE,"Verify"}</definedName>
    <definedName name="wrn.MRA.">{"MRA IS",#N/A,FALSE,"MRA - IS";"MRA BS",#N/A,FALSE,"MRA - BS";"MRA Detail IS",#N/A,FALSE,"MRA - Detail IS";"MRA Detail IS Supplemental Info",#N/A,FALSE,"MRA - Detail IS";"MRA Monthly 1999",#N/A,FALSE,"MRA Monthly";"MRA Monthly IS 1998",#N/A,FALSE,"MRA Monthly";"MRA Monthly IS 1997",#N/A,FALSE,"MRA Monthly"}</definedName>
    <definedName name="wrn.MRP.">#REF!</definedName>
    <definedName name="wrn.MRP._1">#REF!</definedName>
    <definedName name="wrn.msc._.sw._.feat._.summary.">{"msc sw feat summary",#N/A,FALSE,"MSC SW Features v. 1.1."}</definedName>
    <definedName name="wrn.MSR.">{#N/A,#N/A,TRUE,"Title Page";#N/A,#N/A,TRUE,"Accomplishments";#N/A,#N/A,TRUE,"Issues";#N/A,#N/A,TRUE,"Oper Co Summary";#N/A,#N/A,TRUE,"Sector Summary";#N/A,#N/A,TRUE,"QTR QUICK LOOK";#N/A,#N/A,TRUE,"Op Plan Perf";#N/A,#N/A,TRUE,"IWT Summary";#N/A,#N/A,TRUE,"Backlog Adj";#N/A,#N/A,TRUE,"Significant Orders";#N/A,#N/A,TRUE,"Award Fees ";#N/A,#N/A,TRUE,"PRECON-NONCON";#N/A,#N/A,TRUE,"Risks and Opps";#N/A,#N/A,TRUE,"Employment";#N/A,#N/A,TRUE,"95, 96 Mission Success "}</definedName>
    <definedName name="wrn.MTD._.CON._.VS._.BUDG.">{"MTD CON VS BUDG IS",#N/A,FALSE,"Consol vs Budget";"MTD CON VS BUDG BS",#N/A,FALSE,"Consol vs Budget";"MTD CON VS BUDG CF",#N/A,FALSE,"Consol vs Budget";"MTD CON VS BUDG COGS",#N/A,FALSE,"Consol vs Budget";"MTD CON VS BUDG SGA",#N/A,FALSE,"Consol vs Budget"}</definedName>
    <definedName name="wrn.MTD._.CONSOL._.STMTS.">{"MTD CONSOL IS",#N/A,FALSE,"CONSOL";"MTD CONSOL BS",#N/A,FALSE,"CONSOL";"MTD CONSOL CF",#N/A,FALSE,"CONSOL";"MTD CONSOL COGS",#N/A,FALSE,"CONSOL";"MTD CONSOL SGA",#N/A,FALSE,"CONSOL"}</definedName>
    <definedName name="wrn.MTD._.CTT._.STMTS.">{"MTD CTT IS",#N/A,FALSE,"CTT";"MTD CTT BS",#N/A,FALSE,"CTT";"MTD CTT CF",#N/A,FALSE,"CTT";"MTD CTT COGS",#N/A,FALSE,"CTT";"MTD CTT SGA",#N/A,FALSE,"CTT"}</definedName>
    <definedName name="wrn.MTD._.CTT._.VS._.BUD.">{"MTD CTT VS BUD IS",#N/A,FALSE,"CTT VS BUDGET";"MTD CTT VS BUD BS",#N/A,FALSE,"CTT VS BUDGET";"MTD CTT VS BUD CF",#N/A,FALSE,"CTT VS BUDGET";"MTD CTT VS BUD COGS",#N/A,FALSE,"CTT VS BUDGET";"MTD CTT VS BUD SGA",#N/A,FALSE,"CTT VS BUDGET"}</definedName>
    <definedName name="wrn.MTD._.WLLC._.STMTS.">{"MTD IS",#N/A,FALSE,"WLLC";"MTDBS",#N/A,FALSE,"WLLC";"MTDCF",#N/A,FALSE,"WLLC";"MTDCOGS",#N/A,FALSE,"WLLC";"MTDSGA",#N/A,FALSE,"WLLC"}</definedName>
    <definedName name="wrn.MTD._.WLLC._.VS._.BUD.">{"MTD WLLC VS BUD IS",#N/A,FALSE,"WLLC VS BUDGET";"MTD WLLC VS BUD BS",#N/A,FALSE,"WLLC VS BUDGET";"MTD WLLC VS BUD CF",#N/A,FALSE,"WLLC VS BUDGET";"MTD WLLC VS BUD COGS",#N/A,FALSE,"WLLC VS BUDGET";"MTD WLLC VS BUD SGA",#N/A,FALSE,"WLLC VS BUDGET"}</definedName>
    <definedName name="wrn.mthly">#REF!</definedName>
    <definedName name="wrn.MTHLYGP.">{"TXO2N2_GP",#N/A,FALSE,"MTHLYGP";"TXH2_GP",#N/A,FALSE,"MTHLYGP";"LOUIS_GP",#N/A,FALSE,"MTHLYGP";"H2_GP",#N/A,FALSE,"MTHLYGP";"O2N2_GP",#N/A,FALSE,"MTHLYGP";"PACKAGE_GP",#N/A,FALSE,"MTHLYGP";"OTHER_GP",#N/A,FALSE,"MTHLYGP"}</definedName>
    <definedName name="wrn.MTHLYSLES.">{"TXO2N2_SLS",#N/A,FALSE,"MTHLYSLES";"TXH2_SLS",#N/A,FALSE,"MTHLYSLES";"LOUIS_SLS",#N/A,FALSE,"MTHLYSLES";"H2_SLS",#N/A,FALSE,"MTHLYSLES";"O2N2_SLS",#N/A,FALSE,"MTHLYSLES";"PACKAGE_SLS",#N/A,FALSE,"MTHLYSLES"}</definedName>
    <definedName name="wrn.MTHYLYVOL.">{"TEXO2N2_VOL",#N/A,FALSE,"MTHLYVOL";"TEXH2_VOL",#N/A,FALSE,"MTHLYVOL";"LOUIS_VOL",#N/A,FALSE,"MTHLYVOL";"H2_VOL",#N/A,FALSE,"MTHLYVOL";"O2N2_VOL",#N/A,FALSE,"MTHLYVOL";"PACKAGE_VOL",#N/A,FALSE,"MTHLYVOL"}</definedName>
    <definedName name="wrn.MTS._.Delivery._.Report.">{#N/A,#N/A,TRUE,"Sheet1"}</definedName>
    <definedName name="wrn.Multiple._.Quotes.">{#N/A,"24 Months",FALSE,"Analysis";#N/A,"36 Months",FALSE,"Analysis";#N/A,"48 Months",FALSE,"Analysis";#N/A,"60 Month",FALSE,"Analysis";#N/A,"72-Months",FALSE,"Analysis"}</definedName>
    <definedName name="wrn.Multiples._.Calculation.">{#N/A,#N/A,FALSE,"GCM Data Sum";#N/A,#N/A,FALSE,"TIC-Calculation";#N/A,#N/A,FALSE,"TIC  Multiples";#N/A,#N/A,FALSE,"P-E &amp; Price to Book Multiples";#N/A,#N/A,FALSE,"Margins-EBITDA-to-Growth"}</definedName>
    <definedName name="wrn.Munsell.">{#N/A,#N/A,FALSE,"Index";#N/A,#N/A,FALSE,"IncStmt";#N/A,#N/A,FALSE,"Ratios";#N/A,#N/A,FALSE,"CashFlows";#N/A,#N/A,FALSE,"Ins1";#N/A,#N/A,FALSE,"Ins2";#N/A,#N/A,FALSE,"SelfFund";#N/A,#N/A,FALSE,"SGA";#N/A,#N/A,FALSE,"Recon";#N/A,#N/A,FALSE,"Earnings";#N/A,#N/A,FALSE,"Earnings (2)";#N/A,#N/A,FALSE,"Stock";#N/A,#N/A,FALSE,"Stock (2)";#N/A,#N/A,FALSE,"PeerRatios";#N/A,#N/A,FALSE,"PeerRanks"}</definedName>
    <definedName name="wrn.MyTestReport.">#REF!</definedName>
    <definedName name="wrn.MyTestReport._1">#REF!</definedName>
    <definedName name="wrn.MyTestReport._2">#REF!</definedName>
    <definedName name="wrn.N.O.L..">{#N/A,#N/A,FALSE,"91NOLCB";#N/A,#N/A,FALSE,"92NOLCB";#N/A,#N/A,FALSE,"93NOLCB"}</definedName>
    <definedName name="wrn.NA.">#REF!</definedName>
    <definedName name="wrn.NA._.Model._.T._.and._.B.">#REF!</definedName>
    <definedName name="wrn.NA_ULV._.Tand._.B.">#REF!</definedName>
    <definedName name="wrn.NAH.">{#N/A,#N/A,FALSE,"Bnk Guarnty";#N/A,#N/A,FALSE,"Cash ";#N/A,#N/A,FALSE,"Bank";#N/A,#N/A,FALSE,"Cashindx";#N/A,#N/A,FALSE,"RptAdv ";#N/A,#N/A,FALSE,"RptSalary";#N/A,#N/A,FALSE,"StaffIndx";#N/A,#N/A,FALSE,"RptSalExp";#N/A,#N/A,FALSE,"PurIndx";#N/A,#N/A,FALSE,"RptNW";#N/A,#N/A,FALSE,"RptSalYr";#N/A,#N/A,FALSE,"RptSales";#N/A,#N/A,FALSE,"SaleIndx";#N/A,#N/A,FALSE,"RptPostn";#N/A,#N/A,FALSE,"BSheet Indx";#N/A,#N/A,FALSE,"RptPLYrly";#N/A,#N/A,FALSE,"RtpPLA-B";#N/A,#N/A,FALSE,"RptSum";#N/A,#N/A,FALSE,"RptPLCh";#N/A,#N/A,FALSE,"RptPLMnth";#N/A,#N/A,FALSE,"Rpt%age";#N/A,#N/A,FALSE,"P&amp;L Indx";#N/A,#N/A,FALSE,"FinStmtIndx";#N/A,#N/A,FALSE,"Index";#N/A,#N/A,FALSE,"Memo";#N/A,#N/A,FALSE,"Cover"}</definedName>
    <definedName name="wrn.Neds.">{"page1",#N/A,TRUE,"PRICING";"page2",#N/A,TRUE,"PRICING"}</definedName>
    <definedName name="wrn.nema.">{#N/A,#N/A,FALSE,"Distbn Ntwrk";#N/A,#N/A,FALSE,"Workforce";#N/A,#N/A,FALSE,"cur-prod1";#N/A,#N/A,FALSE,"in-proc"}</definedName>
    <definedName name="wrn.NET._.CIRCULATION.">#REF!</definedName>
    <definedName name="wrn.Netbacks.">{"Netbacks",#N/A,FALSE,"Netbacks"}</definedName>
    <definedName name="wrn.NetSalesNetIncome.">{"Baker",#N/A,FALSE,"NS_NI95";"Kohler Month",#N/A,FALSE,"NS_NI95"}</definedName>
    <definedName name="wrn.netsalesnetincome2">{"Baker",#N/A,FALSE,"NS_NI95";"Kohler Month",#N/A,FALSE,"NS_NI95"}</definedName>
    <definedName name="wrn.NEUTRAL._.LP.">#REF!</definedName>
    <definedName name="wrn.NEUTRAL._.LP._1">#REF!</definedName>
    <definedName name="wrn.new.">{"new1",#N/A,FALSE,"FLEXPAC2";"new2",#N/A,FALSE,"FLEXPAC2"}</definedName>
    <definedName name="wrn.New._.Forms.">{#N/A,#N/A,FALSE,"ATF TYPA";#N/A,#N/A,FALSE,"COMP SS100";#N/A,#N/A,FALSE,"D HDX 40N";#N/A,#N/A,FALSE,"DXL 40";#N/A,#N/A,FALSE,"D XL 50 EXP";#N/A,#N/A,FALSE,"D SP 15W40";#N/A,#N/A,FALSE,"ECO 40N";#N/A,#N/A,FALSE,"GO 140GL-1";#N/A,#N/A,FALSE,"EPHD GO 68";#N/A,#N/A,FALSE,"EPHD GO460";#N/A,#N/A,FALSE,"HYD AW 32";#N/A,#N/A,FALSE,"HYD AW46";#N/A,#N/A,FALSE,"HYD ZP46";#N/A,#N/A,FALSE,"HYD ZP68";#N/A,#N/A,FALSE,"MO 40N";#N/A,#N/A,FALSE,"MO 50";#N/A,#N/A,FALSE,"MT SUP.20W50N";#N/A,#N/A,FALSE,"MT S 20W50(Tender)N";#N/A,#N/A,FALSE,"MULTIGRADE MO";#N/A,#N/A,FALSE,"PERF OIL 78";#N/A,#N/A,FALSE,"PR.MO.40";#N/A,#N/A,FALSE,"P.GEAR GL-3";#N/A,#N/A,FALSE,"SD OIL 40N";#N/A,#N/A,FALSE,"SD OIL HT 40N";#N/A,#N/A,FALSE,"S.D.ADV15W40";#N/A,#N/A,FALSE,"S.D.ADV 15W40 JOR";#N/A,#N/A,FALSE,"S GEAR 90 GL4N";#N/A,#N/A,FALSE,"S GEAR ZX 90";#N/A,#N/A,FALSE,"S GEAR ZX 140";#N/A,#N/A,FALSE,"S GEAR ZX 140N";#N/A,#N/A,FALSE,"SMO 20W50N";#N/A,#N/A,FALSE,"S OB TCW3";#N/A,#N/A,FALSE,"THERM Z32";#N/A,#N/A,FALSE,"T OIL 68";#N/A,#N/A,FALSE,"U UHP 15W40N";#N/A,#N/A,FALSE,"L ATF TX-2"}</definedName>
    <definedName name="wrn.NEW._1">#REF!</definedName>
    <definedName name="wrn.newdcf">{#N/A,#N/A,FALSE,"Combo-Ass ";#N/A,#N/A,FALSE,"Combo-AD sum";#N/A,#N/A,FALSE,"Combo-Syn Sens";#N/A,#N/A,FALSE,"Combo-Contr";#N/A,#N/A,FALSE,"Combo-Credit Sum";#N/A,#N/A,FALSE,"Combo-Credit";#N/A,#N/A,FALSE,"Combo-AD";#N/A,#N/A,FALSE,"Combo-AD CF"}</definedName>
    <definedName name="wrn.newDEV.">{"cover",#N/A,TRUE,"Cover";"pnl_NEWDEV",#N/A,TRUE,"NewCaseDEV";"bil_NEWDEV",#N/A,TRUE,"NewCaseDEV";"tabfi_NEWDEV",#N/A,TRUE,"NewCaseDEV";"ratios_NEWDEV",#N/A,TRUE,"NewCaseDEV";"variab_NEWDEV",#N/A,TRUE,"NewCaseDEV";"inv_NEWDEV",#N/A,TRUE,"NewCaseDEV"}</definedName>
    <definedName name="wrn.newest.">{#N/A,#N/A,TRUE,"TS";#N/A,#N/A,TRUE,"Combo";#N/A,#N/A,TRUE,"FAIR";#N/A,#N/A,TRUE,"RBC";#N/A,#N/A,TRUE,"xxxx"}</definedName>
    <definedName name="wrn.newest._1">#REF!</definedName>
    <definedName name="wrn.newest._1_1">{#N/A,#N/A,TRUE,"TS";#N/A,#N/A,TRUE,"Combo";#N/A,#N/A,TRUE,"FAIR";#N/A,#N/A,TRUE,"RBC";#N/A,#N/A,TRUE,"xxxx"}</definedName>
    <definedName name="wrn.newest._1_2">{#N/A,#N/A,TRUE,"TS";#N/A,#N/A,TRUE,"Combo";#N/A,#N/A,TRUE,"FAIR";#N/A,#N/A,TRUE,"RBC";#N/A,#N/A,TRUE,"xxxx"}</definedName>
    <definedName name="wrn.newest._1_3">{#N/A,#N/A,TRUE,"TS";#N/A,#N/A,TRUE,"Combo";#N/A,#N/A,TRUE,"FAIR";#N/A,#N/A,TRUE,"RBC";#N/A,#N/A,TRUE,"xxxx"}</definedName>
    <definedName name="wrn.newest._1_4">{#N/A,#N/A,TRUE,"TS";#N/A,#N/A,TRUE,"Combo";#N/A,#N/A,TRUE,"FAIR";#N/A,#N/A,TRUE,"RBC";#N/A,#N/A,TRUE,"xxxx"}</definedName>
    <definedName name="wrn.newest._1_5">{#N/A,#N/A,TRUE,"TS";#N/A,#N/A,TRUE,"Combo";#N/A,#N/A,TRUE,"FAIR";#N/A,#N/A,TRUE,"RBC";#N/A,#N/A,TRUE,"xxxx"}</definedName>
    <definedName name="wrn.newest._2">{#N/A,#N/A,TRUE,"TS";#N/A,#N/A,TRUE,"Combo";#N/A,#N/A,TRUE,"FAIR";#N/A,#N/A,TRUE,"RBC";#N/A,#N/A,TRUE,"xxxx"}</definedName>
    <definedName name="wrn.newest._2_1">{#N/A,#N/A,TRUE,"TS";#N/A,#N/A,TRUE,"Combo";#N/A,#N/A,TRUE,"FAIR";#N/A,#N/A,TRUE,"RBC";#N/A,#N/A,TRUE,"xxxx"}</definedName>
    <definedName name="wrn.newest._2_2">{#N/A,#N/A,TRUE,"TS";#N/A,#N/A,TRUE,"Combo";#N/A,#N/A,TRUE,"FAIR";#N/A,#N/A,TRUE,"RBC";#N/A,#N/A,TRUE,"xxxx"}</definedName>
    <definedName name="wrn.newest._2_3">{#N/A,#N/A,TRUE,"TS";#N/A,#N/A,TRUE,"Combo";#N/A,#N/A,TRUE,"FAIR";#N/A,#N/A,TRUE,"RBC";#N/A,#N/A,TRUE,"xxxx"}</definedName>
    <definedName name="wrn.newest._2_4">{#N/A,#N/A,TRUE,"TS";#N/A,#N/A,TRUE,"Combo";#N/A,#N/A,TRUE,"FAIR";#N/A,#N/A,TRUE,"RBC";#N/A,#N/A,TRUE,"xxxx"}</definedName>
    <definedName name="wrn.newest._2_5">{#N/A,#N/A,TRUE,"TS";#N/A,#N/A,TRUE,"Combo";#N/A,#N/A,TRUE,"FAIR";#N/A,#N/A,TRUE,"RBC";#N/A,#N/A,TRUE,"xxxx"}</definedName>
    <definedName name="wrn.newest._3">{#N/A,#N/A,TRUE,"TS";#N/A,#N/A,TRUE,"Combo";#N/A,#N/A,TRUE,"FAIR";#N/A,#N/A,TRUE,"RBC";#N/A,#N/A,TRUE,"xxxx"}</definedName>
    <definedName name="wrn.newest._3_1">{#N/A,#N/A,TRUE,"TS";#N/A,#N/A,TRUE,"Combo";#N/A,#N/A,TRUE,"FAIR";#N/A,#N/A,TRUE,"RBC";#N/A,#N/A,TRUE,"xxxx"}</definedName>
    <definedName name="wrn.newest._3_2">{#N/A,#N/A,TRUE,"TS";#N/A,#N/A,TRUE,"Combo";#N/A,#N/A,TRUE,"FAIR";#N/A,#N/A,TRUE,"RBC";#N/A,#N/A,TRUE,"xxxx"}</definedName>
    <definedName name="wrn.newest._3_3">{#N/A,#N/A,TRUE,"TS";#N/A,#N/A,TRUE,"Combo";#N/A,#N/A,TRUE,"FAIR";#N/A,#N/A,TRUE,"RBC";#N/A,#N/A,TRUE,"xxxx"}</definedName>
    <definedName name="wrn.newest._3_4">{#N/A,#N/A,TRUE,"TS";#N/A,#N/A,TRUE,"Combo";#N/A,#N/A,TRUE,"FAIR";#N/A,#N/A,TRUE,"RBC";#N/A,#N/A,TRUE,"xxxx"}</definedName>
    <definedName name="wrn.newest._3_5">{#N/A,#N/A,TRUE,"TS";#N/A,#N/A,TRUE,"Combo";#N/A,#N/A,TRUE,"FAIR";#N/A,#N/A,TRUE,"RBC";#N/A,#N/A,TRUE,"xxxx"}</definedName>
    <definedName name="wrn.newest._4">{#N/A,#N/A,TRUE,"TS";#N/A,#N/A,TRUE,"Combo";#N/A,#N/A,TRUE,"FAIR";#N/A,#N/A,TRUE,"RBC";#N/A,#N/A,TRUE,"xxxx"}</definedName>
    <definedName name="wrn.newest._4_1">{#N/A,#N/A,TRUE,"TS";#N/A,#N/A,TRUE,"Combo";#N/A,#N/A,TRUE,"FAIR";#N/A,#N/A,TRUE,"RBC";#N/A,#N/A,TRUE,"xxxx"}</definedName>
    <definedName name="wrn.newest._4_2">{#N/A,#N/A,TRUE,"TS";#N/A,#N/A,TRUE,"Combo";#N/A,#N/A,TRUE,"FAIR";#N/A,#N/A,TRUE,"RBC";#N/A,#N/A,TRUE,"xxxx"}</definedName>
    <definedName name="wrn.newest._4_3">{#N/A,#N/A,TRUE,"TS";#N/A,#N/A,TRUE,"Combo";#N/A,#N/A,TRUE,"FAIR";#N/A,#N/A,TRUE,"RBC";#N/A,#N/A,TRUE,"xxxx"}</definedName>
    <definedName name="wrn.newest._4_4">{#N/A,#N/A,TRUE,"TS";#N/A,#N/A,TRUE,"Combo";#N/A,#N/A,TRUE,"FAIR";#N/A,#N/A,TRUE,"RBC";#N/A,#N/A,TRUE,"xxxx"}</definedName>
    <definedName name="wrn.newest._4_5">{#N/A,#N/A,TRUE,"TS";#N/A,#N/A,TRUE,"Combo";#N/A,#N/A,TRUE,"FAIR";#N/A,#N/A,TRUE,"RBC";#N/A,#N/A,TRUE,"xxxx"}</definedName>
    <definedName name="wrn.newest._5">{#N/A,#N/A,TRUE,"TS";#N/A,#N/A,TRUE,"Combo";#N/A,#N/A,TRUE,"FAIR";#N/A,#N/A,TRUE,"RBC";#N/A,#N/A,TRUE,"xxxx"}</definedName>
    <definedName name="wrn.newest._5_1">{#N/A,#N/A,TRUE,"TS";#N/A,#N/A,TRUE,"Combo";#N/A,#N/A,TRUE,"FAIR";#N/A,#N/A,TRUE,"RBC";#N/A,#N/A,TRUE,"xxxx"}</definedName>
    <definedName name="wrn.newest._5_2">{#N/A,#N/A,TRUE,"TS";#N/A,#N/A,TRUE,"Combo";#N/A,#N/A,TRUE,"FAIR";#N/A,#N/A,TRUE,"RBC";#N/A,#N/A,TRUE,"xxxx"}</definedName>
    <definedName name="wrn.newest._5_3">{#N/A,#N/A,TRUE,"TS";#N/A,#N/A,TRUE,"Combo";#N/A,#N/A,TRUE,"FAIR";#N/A,#N/A,TRUE,"RBC";#N/A,#N/A,TRUE,"xxxx"}</definedName>
    <definedName name="wrn.newest._5_4">{#N/A,#N/A,TRUE,"TS";#N/A,#N/A,TRUE,"Combo";#N/A,#N/A,TRUE,"FAIR";#N/A,#N/A,TRUE,"RBC";#N/A,#N/A,TRUE,"xxxx"}</definedName>
    <definedName name="wrn.newest._5_5">{#N/A,#N/A,TRUE,"TS";#N/A,#N/A,TRUE,"Combo";#N/A,#N/A,TRUE,"FAIR";#N/A,#N/A,TRUE,"RBC";#N/A,#N/A,TRUE,"xxxx"}</definedName>
    <definedName name="wrn.newEUR.">{"cover",#N/A,TRUE,"Cover";"pnl_NEWEUR",#N/A,TRUE,"NewCaseEUR";"bil_NEWEUR",#N/A,TRUE,"NewCaseEUR";"tabfi_NEWEUR",#N/A,TRUE,"NewCaseEUR";"ratios_NEWEUR",#N/A,TRUE,"NewCaseEUR";"variab_NEWEUR",#N/A,TRUE,"NewCaseEUR";"inv_NEWEUR",#N/A,TRUE,"NewCaseEUR"}</definedName>
    <definedName name="wrn.newoutput">{"DCF","UPSIDE CASE",FALSE,"Sheet1";"DCF","BASE CASE",FALSE,"Sheet1";"DCF","DOWNSIDE CASE",FALSE,"Sheet1"}</definedName>
    <definedName name="wrn.NewRept.xls.">{#N/A,#N/A,TRUE,"Sheet1";#N/A,#N/A,TRUE,"Sheet2";#N/A,#N/A,TRUE,"Sheet3";#N/A,#N/A,TRUE,"Sheet4";#N/A,#N/A,TRUE,"Sheet5";#N/A,#N/A,TRUE,"Sheet6";#N/A,#N/A,TRUE,"Sheet7"}</definedName>
    <definedName name="wrn.Nicholas._.Report.">{#N/A,#N/A,FALSE,"Pre-Release";#N/A,#N/A,FALSE,"Greenlight"}</definedName>
    <definedName name="wrn.Nico.">{#N/A,#N/A,TRUE,"Cover";#N/A,#N/A,TRUE,"Transaction Summary";#N/A,#N/A,TRUE,"Earnings Impact";#N/A,#N/A,TRUE,"accretion dilution"}</definedName>
    <definedName name="wrn.Non._.Div._.Balance._.Sheet.">{#N/A,"NONDV",FALSE,"BSHIST.XLS"}</definedName>
    <definedName name="wrn.Non._.Wage._.OH.">{"Non Wage OH",#N/A,FALSE,"NON-WAGE &amp; RELATED OH"}</definedName>
    <definedName name="wrn.NORCROS.">{"FRONT",#N/A,TRUE,"NORCROS";"P_AND_L",#N/A,TRUE,"NORCROS";"CASH_AND_VAL",#N/A,TRUE,"NORCROS";"SUMVAL",#N/A,TRUE,"NORCROS";"modelling",#N/A,TRUE,"NORCROS"}</definedName>
    <definedName name="wrn.Normal.">#REF!</definedName>
    <definedName name="wrn.North._.America.">{"PnL",#N/A,FALSE,"Gas NA P&amp;L";"Responsibility",#N/A,FALSE,"Gas NA P&amp;L";"Cost Control",#N/A,FALSE,"Gas NA P&amp;L";"Program List",#N/A,FALSE,"Gas NA P&amp;L"}</definedName>
    <definedName name="wrn.North._.America._.Set.">#REF!</definedName>
    <definedName name="wrn.notcomplete">{#N/A,#N/A,FALSE,"SMT1";#N/A,#N/A,FALSE,"SMT2";#N/A,#N/A,FALSE,"Summary";#N/A,#N/A,FALSE,"Graphs";#N/A,#N/A,FALSE,"4 Panel"}</definedName>
    <definedName name="wrn.NOTES._.REC..">{#N/A,#N/A,FALSE,"H-1 Notes Receivable"}</definedName>
    <definedName name="wrn.Nov._.Forecast.">#REF!</definedName>
    <definedName name="wrn.November.">{"CONS NOV",#N/A,FALSE,"Cons Comparison";"CONS NOV YTD",#N/A,FALSE,"Cons Comparison";"SAS NOV",#N/A,FALSE,"Ocean Comparison";"SAS NOV YTD",#N/A,FALSE,"Ocean Comparison";"UV NOV",#N/A,FALSE,"UV Comparison";"UV NOV YTD",#N/A,FALSE,"UV Comparison";"CMS NOV",#N/A,FALSE,"CMS Comparison";"CMS NOV YTD",#N/A,FALSE,"CMS Comparison";"POLARIS NOV",#N/A,FALSE,"Polaris Comparison";"POLARIS NOV YTD",#N/A,FALSE,"Polaris Comparison";"CORP NOV",#N/A,FALSE,"Corp Comparison";"CORP NOV YTD",#N/A,FALSE,"Corp Comparison";"ELIM NOV",#N/A,FALSE,"Eliminating Comparison";"ELIM NOV YTD",#N/A,FALSE,"Eliminating Comparison";"HOLD NOV",#N/A,FALSE,"Holding Comparison";"HOLD NOV YTD",#N/A,FALSE,"Holding Comparison"}</definedName>
    <definedName name="wrn.Novembro.">{"Fecha_Novembro",#N/A,FALSE,"FECHAMENTO-2002 ";"Defer_Novembro",#N/A,FALSE,"DIFERIDO";"Pis_Novembro",#N/A,FALSE,"PIS COFINS";"Iss_Novembro",#N/A,FALSE,"ISS"}</definedName>
    <definedName name="wrn.NOVPRES.">{#N/A,#N/A,TRUE,"PAGE 2";#N/A,#N/A,TRUE,"PAGE 3";#N/A,#N/A,TRUE,"PAGE4"}</definedName>
    <definedName name="wrn.NPV._.Matrix.">{"NPV Matrix","Aquarius 0 Change IBES",FALSE,"A";"NPV Matrix","Aquarius 5 Discount",FALSE,"A";"NPV Matrix","Aquarius 10 Discount",FALSE,"A";"NPV Matrix","Aquarius 5 Increase",FALSE,"A";"NPV Matrix","Aquarius 10 Increase",FALSE,"A";"NPV Matrix","Aries No IBES Change",FALSE,"A";"NPV Matrix","Aries 5 Discount",FALSE,"A";"NPV Matrix","Aries 10 Discount",FALSE,"A";"NPV Matrix","Aries 5 Premium",FALSE,"A";"NPV Matrix","Aries 10 Premium",FALSE,"A"}</definedName>
    <definedName name="wrn.ntfinance.">{"Rate",#N/A,TRUE,"SUMMARY";"Ratios",#N/A,TRUE,"Ratios";"BUDGETREVENUE",#N/A,TRUE,"Revenue";"TOTALS",#N/A,TRUE,"DETAIL"}</definedName>
    <definedName name="wrn.Nyckeltal._.BA.">{#N/A,#N/A,FALSE,"SVK Coromant";#N/A,#N/A,FALSE,"SVK Automation";#N/A,#N/A,FALSE,"CTT";#N/A,#N/A,FALSE,"SVK Rock Tools";#N/A,#N/A,FALSE,"SVK Hard Materials";#N/A,#N/A,FALSE,"Seco";#N/A,#N/A,FALSE,"SVK Steel";#N/A,#N/A,FALSE,"SVK Saws and Tools";#N/A,#N/A,FALSE,"SVK Process Systems"}</definedName>
    <definedName name="wrn.nytaann.">{"nytacash",#N/A,FALSE,"GLOBEINC";"nytainc",#N/A,FALSE,"GLOBEINC";"nytanyt",#N/A,FALSE,"GLOBEINC";"nytareg",#N/A,FALSE,"GLOBEINC";"nytaglobe",#N/A,FALSE,"GLOBEINC";"nytapprttl",#N/A,FALSE,"GLOBEINC"}</definedName>
    <definedName name="wrn.O._.and._.I._.Worksheet.">{#N/A,#N/A,FALSE,"O&amp;I Worksheet"}</definedName>
    <definedName name="wrn.Obligated._.Group.">{#N/A,#N/A,FALSE,"Cover_OblGrp";#N/A,#N/A,FALSE,"BS_OblGrp (2)";#N/A,#N/A,FALSE,"BS_OblGrp";#N/A,#N/A,FALSE,"IS_OblGrp";#N/A,#N/A,FALSE,"Stats_OblGrp"}</definedName>
    <definedName name="wrn.Oct._.Forecast.">#REF!</definedName>
    <definedName name="wrn.oct_res_comm.">{"oct_res_comm",#N/A,FALSE,"VarToBud"}</definedName>
    <definedName name="wrn.OCTOBER.">{"CORP OCT",#N/A,FALSE,"Cons Comparison";"CORP YTD OCT",#N/A,FALSE,"Cons Comparison";"SAS OCT",#N/A,FALSE,"Ocean Comparison";"SAS YTD OCT",#N/A,FALSE,"Ocean Comparison";"UV OCT",#N/A,FALSE,"UV Comparison";"UV YTD OCT",#N/A,FALSE,"UV Comparison";"CMS OCT",#N/A,FALSE,"CMS Comparison";"CMS YTD OCT",#N/A,FALSE,"CMS Comparison";"POLARIS OCT",#N/A,FALSE,"Polaris Comparison";"POLARIS YTD OCT",#N/A,FALSE,"Polaris Comparison";"CORP OCT",#N/A,FALSE,"Corp Comparison";"CORP YTD OCT",#N/A,FALSE,"Corp Comparison";"ELIM OCT",#N/A,FALSE,"Eliminating Comparison";"ELIM YTD OCT",#N/A,FALSE,"Eliminating Comparison";"HOLD OCT",#N/A,FALSE,"Holding Comparison";"HOLD YTD OCT",#N/A,FALSE,"Holding Comparison"}</definedName>
    <definedName name="wrn.October_Income.">#REF!</definedName>
    <definedName name="wrn.October_Income._1">#REF!</definedName>
    <definedName name="wrn.October_Income._2">#REF!</definedName>
    <definedName name="wrn.offering.">#REF!</definedName>
    <definedName name="wrn.OHTER._.ASAT._.PLASTIC._.SUMMARY.">{"OHTER ASAT PLASTIC SUMMARY",#N/A,FALSE,"othasatplas"}</definedName>
    <definedName name="wrn.OHTER._.VLSI._.HERMETIC._.SUMMARY.">{"OTHER VLSI HERMETIC SUMMARY",#N/A,FALSE,"othvlsiherm"}</definedName>
    <definedName name="wrn.Olk._.by._.Qtr.">{"Olk by Qtr Full",#N/A,FALSE,"Tot PalmPalm";"Olk by Qtr Full",#N/A,FALSE,"Tot Device";"Olk by Qtr Full",#N/A,FALSE,"Platform";"Olk by Qtr Full",#N/A,FALSE,"Palm.Net";"Olk by Qtr Full",#N/A,FALSE,"Elim"}</definedName>
    <definedName name="wrn.OMEDATA._.BURN._.SUMMARY.">{"OMEDATA BURN SUMMARY",#N/A,FALSE,"OMEDATA BURN"}</definedName>
    <definedName name="wrn.OMEDATA._.FINISH._.SUMMARY.">{"OMEDATA FINISH SUMMARY",#N/A,FALSE,"OMEDATA FIN"}</definedName>
    <definedName name="wrn.OMEDATA._.PLASTIC._.SUMMARY.">{"OMEDATA PLASTIC SUMMARY",#N/A,FALSE,"OMEDATA PLAST"}</definedName>
    <definedName name="wrn.OMEDATA._.ROLLUP._.SUMMARY.">{"OMEDATA ROLLUP SUMMARY",#N/A,FALSE,"OMEDATA RUP"}</definedName>
    <definedName name="wrn.OMEDATA._.TEST._.SUMMARY.">{"OMEDATA TEST SUMMARY",#N/A,FALSE,"OMEDATA TEST"}</definedName>
    <definedName name="wrn.OMEDATA._ROLLUP._SUMMARY.">{"OMEDATA ROLLUP SUMMARY",#N/A,FALSE,"OMEDATA RUP"}</definedName>
    <definedName name="wrn.OmnicareModel.">{"QuarterlyFinancialForecasts",#N/A,FALSE,"Sheet1";"DilutedSharesCalculation",#N/A,FALSE,"Sheet1";"LongTermIncomeStatement",#N/A,FALSE,"Sheet1";"AnnualDilutedSharesCalculation",#N/A,FALSE,"Sheet1";"LongTermGrowthAnalysis",#N/A,FALSE,"Sheet1";"BalanceSheetForecasts",#N/A,FALSE,"Sheet1";"BalanceSheetAnalysis",#N/A,FALSE,"Sheet1";"CashFlowStatement",#N/A,FALSE,"Sheet1";"DebtAnalysis",#N/A,FALSE,"Sheet1";"AnnualRevenueBuildUp",#N/A,FALSE,"Sheet1"}</definedName>
    <definedName name="wrn.OmnicareModel.1">{"QuarterlyFinancialForecasts",#N/A,FALSE,"Sheet1";"DilutedSharesCalculation",#N/A,FALSE,"Sheet1";"LongTermIncomeStatement",#N/A,FALSE,"Sheet1";"AnnualDilutedSharesCalculation",#N/A,FALSE,"Sheet1";"LongTermGrowthAnalysis",#N/A,FALSE,"Sheet1";"BalanceSheetForecasts",#N/A,FALSE,"Sheet1";"BalanceSheetAnalysis",#N/A,FALSE,"Sheet1";"CashFlowStatement",#N/A,FALSE,"Sheet1";"DebtAnalysis",#N/A,FALSE,"Sheet1";"AnnualRevenueBuildUp",#N/A,FALSE,"Sheet1"}</definedName>
    <definedName name="wrn.On._.Time._.Shipments.">{"On Time",#N/A,FALSE,"ON TIME SHIPMENTS"}</definedName>
    <definedName name="wrn.Oncology.">{#N/A,#N/A,FALSE,"Onco";#N/A,#N/A,FALSE,"Taxol";#N/A,#N/A,FALSE,"UFT";#N/A,#N/A,FALSE,"Carb"}</definedName>
    <definedName name="wrn.Oncology._1">#REF!</definedName>
    <definedName name="wrn.Oncology._2">{#N/A,#N/A,FALSE,"Onco";#N/A,#N/A,FALSE,"Taxol";#N/A,#N/A,FALSE,"UFT";#N/A,#N/A,FALSE,"Carb"}</definedName>
    <definedName name="wrn.Oncology._3">{#N/A,#N/A,FALSE,"Onco";#N/A,#N/A,FALSE,"Taxol";#N/A,#N/A,FALSE,"UFT";#N/A,#N/A,FALSE,"Carb"}</definedName>
    <definedName name="wrn.Oncology._4">{#N/A,#N/A,FALSE,"Onco";#N/A,#N/A,FALSE,"Taxol";#N/A,#N/A,FALSE,"UFT";#N/A,#N/A,FALSE,"Carb"}</definedName>
    <definedName name="wrn.one.">{"page1",#N/A,FALSE,"A";"page2",#N/A,FALSE,"A"}</definedName>
    <definedName name="wrn.one._.case.">{"pro forma financials",#N/A,FALSE,"pf parent";"pro forma credit",#N/A,FALSE,"pf parent";"pro forma financials",#N/A,FALSE,"pro forma";"pro forma credit",#N/A,FALSE,"pro forma";"avp",#N/A,FALSE,"AVP"}</definedName>
    <definedName name="wrn.One._.Pager._.plus._.Technicals.">#REF!</definedName>
    <definedName name="wrn.OnLine._.Strategy.">{#N/A,#N/A,FALSE,"Total";#N/A,#N/A,FALSE,"ProjNet";#N/A,#N/A,FALSE,"DdgPlns";#N/A,#N/A,FALSE,"DLWeb";#N/A,#N/A,FALSE,"CAPOffcOnln";#N/A,#N/A,FALSE,"Directrs";#N/A,#N/A,FALSE,"CAD";#N/A,#N/A,FALSE,"SwtsSpec";#N/A,#N/A,FALSE,"ProdNews";#N/A,#N/A,FALSE,"Infrastrc";#N/A,#N/A,FALSE,"Mkting"}</definedName>
    <definedName name="wrn.ONTK.">{#N/A,#N/A,FALSE,"Title Page";#N/A,#N/A,FALSE,"Summary Sheet";#N/A,#N/A,FALSE,"Quarterly Income Statement";#N/A,#N/A,FALSE,"Proforma QTR Income Statement";#N/A,#N/A,FALSE,"Fiscal Year Income Statement";#N/A,#N/A,FALSE,"Valuation Summary";#N/A,#N/A,FALSE,"Comps Without";#N/A,#N/A,FALSE,"Comps With"}</definedName>
    <definedName name="wrn.Opco.">{"by quart",#N/A,FALSE,"Opco IS";"by month",#N/A,FALSE,"Opco IS";"page 1",#N/A,FALSE,"Opco BS";"page 2",#N/A,FALSE,"Opco BS";"by quart",#N/A,FALSE,"Opco CF";"by month",#N/A,FALSE,"Opco CF"}</definedName>
    <definedName name="wrn.Open._.Issues._.Only.">{"Open issues Only",#N/A,FALSE,"TIMELINE"}</definedName>
    <definedName name="wrn.Operating._.Expenses._.Only.">{"title",#N/A,TRUE,"Summary Budget";"Operating Expenses",#N/A,TRUE,"Summary Budget"}</definedName>
    <definedName name="wrn.Operating._.Models.">{#N/A,#N/A,TRUE,"Eastern Market";#N/A,#N/A,TRUE,"Western Market";#N/A,#N/A,TRUE,"Sulphur Services";#N/A,#N/A,TRUE,"Global Business";#N/A,#N/A,TRUE,"Incremental Overhead";#N/A,#N/A,TRUE,"Acquired Business"}</definedName>
    <definedName name="wrn.Operation._.Expenses.">{#N/A,#N/A,TRUE,"Ops Sum";#N/A,#N/A,TRUE,"Ops GLLC";#N/A,#N/A,TRUE,"Ops Canada";#N/A,#N/A,TRUE,"Ops USA";#N/A,#N/A,TRUE,"Ops Europe";#N/A,#N/A,TRUE,"Ops GSLLC";#N/A,#N/A,TRUE,"Ops Venezuela";#N/A,#N/A,TRUE,"Ops TBD Sum";#N/A,#N/A,TRUE,"Ops TBD1";#N/A,#N/A,TRUE,"Ops TBD2";#N/A,#N/A,TRUE,"Ops TBD3"}</definedName>
    <definedName name="wrn.operation._.summary._.report.">{#N/A,#N/A,FALSE,"Cover";#N/A,#N/A,FALSE,"Hcount_p1";#N/A,#N/A,FALSE,"Otime_p2";#N/A,#N/A,FALSE,"Rwk Scrap_p3";#N/A,#N/A,FALSE,"TotExp_p4";#N/A,#N/A,FALSE,"ExpMP_p5";#N/A,#N/A,FALSE,"ExpS_p6";#N/A,#N/A,FALSE,"ExpW_p7";#N/A,#N/A,FALSE,"OhVsB_p8";#N/A,#N/A,FALSE,"OhvBmp_p9";#N/A,#N/A,FALSE,"OhvsbR_p10";#N/A,#N/A,FALSE,"Ohvsbw_p11";#N/A,#N/A,FALSE,"BudxDep_p12";#N/A,#N/A,FALSE,"Dlhrs_p13";#N/A,#N/A,FALSE,"Dlhc_p14";#N/A,#N/A,FALSE,"Dlhrswlk_p15";#N/A,#N/A,FALSE,"Dlhrsrep_p16";#N/A,#N/A,FALSE,"Stores_p17"}</definedName>
    <definedName name="wrn.OPERATIONS.">{#N/A,#N/A,FALSE,"PL-FS";#N/A,#N/A,FALSE,"PL"}</definedName>
    <definedName name="wrn.OPEX_SUMM.">#REF!</definedName>
    <definedName name="wrn.OPEXPRINT.">#REF!</definedName>
    <definedName name="wrn.Opportunity._.Assessment.">{#N/A,#N/A,TRUE,"Summary";#N/A,#N/A,TRUE,"Assumptions";#N/A,#N/A,TRUE,"Comparison";#N/A,#N/A,TRUE,"Financials";#N/A,#N/A,TRUE,"Plan v. Act"}</definedName>
    <definedName name="wrn.OpReview.">{#N/A,#N/A,TRUE,"Cover";#N/A,#N/A,TRUE,"HH  Bridge";#N/A,#N/A,TRUE,"Reforecast Vs Plan Bridge";#N/A,#N/A,TRUE,"IS Summary Vs. Plan";#N/A,#N/A,TRUE,"IS Summary Vs. Reforecast";#N/A,#N/A,TRUE,"IS Summary Vs. 1999";#N/A,#N/A,TRUE,"HH Month Results";#N/A,#N/A,TRUE,"HH YTD Results";#N/A,#N/A,TRUE,"Summary-Sale by SBE";#N/A,#N/A,TRUE,"Summary-GM by SBE";#N/A,#N/A,TRUE,"Month_GS_Customer";#N/A,#N/A,TRUE,"YTD_GS_Customer";#N/A,#N/A,TRUE,"HH Sales Projection";#N/A,#N/A,TRUE,"Appliances Sales Projection";#N/A,#N/A,TRUE,"Home Products Sales Projection";#N/A,#N/A,TRUE,"Beverages Sales Projection";#N/A,#N/A,TRUE,"HH POS";#N/A,#N/A,TRUE,"EARNED HOURS";#N/A,#N/A,TRUE,"MONTH VARIANCES";#N/A,#N/A,TRUE,"YTD VARIANCES";#N/A,#N/A,TRUE,"SG&amp;A";#N/A,#N/A,TRUE,"E&amp;O-Sales";#N/A,#N/A,TRUE,"E&amp;O-Reserves";#N/A,#N/A,TRUE,"Support Detail E &amp; O Res.";#N/A,#N/A,TRUE,"Inventory Metrix";#N/A,#N/A,TRUE,"Warranty";#N/A,#N/A,TRUE,"Capital Spending";#N/A,#N/A,TRUE,"Metrics";#N/A,#N/A,TRUE,"Sheet1";#N/A,#N/A,TRUE,"Metrics2";#N/A,#N/A,TRUE,"Sheet2";#N/A,#N/A,TRUE,"Forecast Accuracy";#N/A,#N/A,TRUE,"Customer Profitability";#N/A,#N/A,TRUE,"Schedule Attainment";#N/A,#N/A,TRUE,"Supplier Performance"}</definedName>
    <definedName name="wrn.ops._.costs.">{"page1",#N/A,FALSE,"APCI Operations Detail  ";"page2",#N/A,FALSE,"APCI Operations Detail  ";"page3",#N/A,FALSE,"APCI Operations Detail  ";"page4",#N/A,FALSE,"APCI Operations Detail  "}</definedName>
    <definedName name="wrn.Ops._.Report">{#N/A,#N/A,TRUE,"Summary";#N/A,#N/A,TRUE,"Appliances Summary";#N/A,#N/A,TRUE,"MRC Summary";#N/A,#N/A,TRUE,"Appliances";#N/A,#N/A,TRUE,"Appliances_YTD_Previous Mth";#N/A,#N/A,TRUE,"Mr. Coffee";#N/A,#N/A,TRUE,"MRC_YTD Prev Mth"}</definedName>
    <definedName name="wrn.Ops_All.">{"40_Expense",#N/A,TRUE,"040";"40_Compare",#N/A,TRUE,"040";"42_Expense",#N/A,TRUE,"042";"42_Compare",#N/A,TRUE,"042";"44_Expense",#N/A,TRUE,"044";"44_Compare",#N/A,TRUE,"044";"46_Expense",#N/A,TRUE,"046";"46_Compare",#N/A,TRUE,"046";"49_Expense",#N/A,TRUE,"049";"49_Compare",#N/A,TRUE,"049";"61_Expense",#N/A,TRUE,"061";"61_Compare",#N/A,TRUE,"061"}</definedName>
    <definedName name="wrn.Ops_Compare.">{"40_Compare",#N/A,TRUE,"040";"42_Compare",#N/A,TRUE,"042";"44_Compare",#N/A,TRUE,"044";"46_Compare",#N/A,TRUE,"046";"49_Compare",#N/A,TRUE,"049";"61_Compare",#N/A,TRUE,"061"}</definedName>
    <definedName name="wrn.Ops_Expense.">{"40_Expense",#N/A,TRUE,"040";"42_Expense",#N/A,TRUE,"042";"44_Expense",#N/A,TRUE,"044";"46_Expense",#N/A,TRUE,"046";"49_Expense",#N/A,TRUE,"049";"61_Expense",#N/A,TRUE,"061"}</definedName>
    <definedName name="wrn.OR._.Carrying._.Charge._.JV.">{#N/A,#N/A,FALSE,"Loans";#N/A,#N/A,FALSE,"Program Costs";#N/A,#N/A,FALSE,"Measures";#N/A,#N/A,FALSE,"Net Lost Rev";#N/A,#N/A,FALSE,"Incentive"}</definedName>
    <definedName name="wrn.OR._.Carrying._.Charge._.JV.1">{#N/A,#N/A,FALSE,"Loans";#N/A,#N/A,FALSE,"Program Costs";#N/A,#N/A,FALSE,"Measures";#N/A,#N/A,FALSE,"Net Lost Rev";#N/A,#N/A,FALSE,"Incentive"}</definedName>
    <definedName name="wrn.Ordered._.packet.">{"PnL",#N/A,FALSE,"Total P&amp;L";"PnL",#N/A,FALSE,"Gas NA P&amp;L";"PnL",#N/A,FALSE,"Gas Eur P&amp;L";"PnL",#N/A,FALSE,"Gas Asia P&amp;L";"PnL",#N/A,FALSE,"Gas LA SA P&amp;L";"PnL",#N/A,FALSE,"Equip P&amp;L";"PnL",#N/A,FALSE,"Chem P&amp;L";"Responsibility",#N/A,FALSE,"Gas NA P&amp;L";"Responsibility",#N/A,FALSE,"Gas Eur P&amp;L";"Responsibility",#N/A,FALSE,"Gas Asia P&amp;L";"Responsibility",#N/A,FALSE,"Gas LA SA P&amp;L";"Responsibility",#N/A,FALSE,"Equip P&amp;L";"Responsibility",#N/A,FALSE,"Chem P&amp;L";"Cost Control",#N/A,FALSE,"Total P&amp;L";"Cost Control",#N/A,FALSE,"Gas NA P&amp;L";"Cost Control",#N/A,FALSE,"Gas Eur P&amp;L";"Cost Control",#N/A,FALSE,"Gas Asia P&amp;L";"Cost Control",#N/A,FALSE,"Gas LA SA P&amp;L";"Cost Control",#N/A,FALSE,"Equip P&amp;L";"Cost Control",#N/A,FALSE,"Chem P&amp;L"}</definedName>
    <definedName name="wrn.ORG._.Meeting._.Packet.">{#N/A,#N/A,TRUE,"SUMRPT94";#N/A,#N/A,TRUE,"MIX94";#N/A,#N/A,TRUE,"ROLLRPT9"}</definedName>
    <definedName name="wrn.ORM.">{#N/A,#N/A,FALSE,"ORM-1";#N/A,#N/A,FALSE,"ORM-2";"ORM-3",#N/A,FALSE,"FR-2 &amp; ORM-3";#N/A,#N/A,FALSE,"ORM-4";#N/A,#N/A,FALSE,"ORM-5";#N/A,#N/A,FALSE,"ORM-6";#N/A,#N/A,FALSE,"ORM-7";#N/A,#N/A,FALSE,"ORM - 8";#N/A,#N/A,FALSE,"ORM-9-A";#N/A,#N/A,FALSE,"ORM-10-A";#N/A,#N/A,FALSE,"ORM-11-A";#N/A,#N/A,FALSE,"ORM-12-A";#N/A,#N/A,FALSE,"ORM-13-A";#N/A,#N/A,FALSE,"ORM-14-A";#N/A,#N/A,FALSE,"ORM - 15-A";#N/A,#N/A,FALSE,"ORM - 16-A";#N/A,#N/A,FALSE,"ORM - 17-A";#N/A,#N/A,FALSE,"ORM -18-A";#N/A,#N/A,FALSE,"ORM -19-A"}</definedName>
    <definedName name="wrn.OTC._.Market._.Report.">{#N/A,#N/A,FALSE,"Sales Graph";#N/A,#N/A,FALSE,"BUC Graph";#N/A,#N/A,FALSE,"P&amp;L - YTD"}</definedName>
    <definedName name="wrn.OTC._.Market._.Report._1">#REF!</definedName>
    <definedName name="wrn.OTC._.Market._.Report._2">{#N/A,#N/A,FALSE,"Sales Graph";#N/A,#N/A,FALSE,"BUC Graph";#N/A,#N/A,FALSE,"P&amp;L - YTD"}</definedName>
    <definedName name="wrn.OTC._.Market._.Report._3">{#N/A,#N/A,FALSE,"Sales Graph";#N/A,#N/A,FALSE,"BUC Graph";#N/A,#N/A,FALSE,"P&amp;L - YTD"}</definedName>
    <definedName name="wrn.OTC._.Market._.Report._4">{#N/A,#N/A,FALSE,"Sales Graph";#N/A,#N/A,FALSE,"BUC Graph";#N/A,#N/A,FALSE,"P&amp;L - YTD"}</definedName>
    <definedName name="wrn.Other">{"OTHER ASE FINISH SUMMARY",#N/A,FALSE,"othasefin"}</definedName>
    <definedName name="wrn.OTHER.">#REF!</definedName>
    <definedName name="wrn.OTHER._.ADMIN._.COSTS.">{"OTHER ADMIN COSTS",#N/A,FALSE,"C.CENTRE"}</definedName>
    <definedName name="wrn.OTHER._.ASE._.BURN._.SUMMARY.">{"OTHER ASE BURN SUMMARY",#N/A,FALSE,"othaseburn"}</definedName>
    <definedName name="wrn.OTHER._.ASE._.FINISH._.SUMMARY.">{"OTHER ASE FINISH SUMMARY",#N/A,FALSE,"othasefin"}</definedName>
    <definedName name="wrn.OTHER._.ASE._.TEST._.SUMMARY.">{"OTHER ASE TEST SUMMARY",#N/A,FALSE,"othasetest"}</definedName>
    <definedName name="wrn.OTHER._.BURNIN._.SUMMARY.">{"OTHER BURNIN SUMMARY",#N/A,FALSE,"OTHERBURNIN"}</definedName>
    <definedName name="wrn.OTHER._.DIRECT._.ALL._.SCHEDULES.">{"OTHER D. BUDGET ASSUMPTIONS",#N/A,FALSE,"OTHER DIRECT EXP 97";"OTHER D. MAJOR EXP.",#N/A,FALSE,"OTHER DIRECT EXP 97";"OTHER DIRECT SCH",#N/A,FALSE,"OTHER DIRECT EXP 97"}</definedName>
    <definedName name="wrn.OTHER._.FIC._.BURN._.SUMMARY.">{"OTHER FIC BURN SUMMARY",#N/A,FALSE,"othficburn"}</definedName>
    <definedName name="wrn.OTHER._.FIC._.FINISH._.SUMMARY.">{"OTHER FIC FIN SUMMARY",#N/A,FALSE,"othficfin"}</definedName>
    <definedName name="wrn.OTHER._.FIC._.TEST._.SUMMARY.">{"OTHER FIC TEST SUMMARY",#N/A,FALSE,"othfictest"}</definedName>
    <definedName name="wrn.OTHER._.FINISH._.SUMMARY.">{"OTHER FINISH SUMMARY",#N/A,FALSE,"OTHERFINISH"}</definedName>
    <definedName name="wrn.OTHER._.HERMETIC._.SUMMARY.">{"OTHER HERMETIC SUMMARY",#N/A,FALSE,"OTHERHERMETIC"}</definedName>
    <definedName name="wrn.OTHER._.HYUNDAI._.PLASTIC._.SUMMARY.">{"OTHER HYUNDAI PLASTIC SUMMARY",#N/A,FALSE,"othhyunplas"}</definedName>
    <definedName name="wrn.OTHER._.INCOME.">{#N/A,#N/A,FALSE,"0600-1 Other Income (Expense)"}</definedName>
    <definedName name="wrn.other._.light._.burn._.summary.">{"OTHER FIC BURN SUMMARY",#N/A,FALSE,"othficburn"}</definedName>
    <definedName name="wrn.OTHER._.OSE._.PLASTIC._.SUMMARY.">{"OTHER OSE PLASTIC SUMMARY",#N/A,FALSE,"othoseplas"}</definedName>
    <definedName name="wrn.Other._.Pharm.">{#N/A,#N/A,FALSE,"Other";#N/A,#N/A,FALSE,"Ace";#N/A,#N/A,FALSE,"Derm"}</definedName>
    <definedName name="wrn.Other._.Pharm._1">#REF!</definedName>
    <definedName name="wrn.Other._.Pharm._2">{#N/A,#N/A,FALSE,"Other";#N/A,#N/A,FALSE,"Ace";#N/A,#N/A,FALSE,"Derm"}</definedName>
    <definedName name="wrn.Other._.Pharm._3">{#N/A,#N/A,FALSE,"Other";#N/A,#N/A,FALSE,"Ace";#N/A,#N/A,FALSE,"Derm"}</definedName>
    <definedName name="wrn.Other._.Pharm._4">{#N/A,#N/A,FALSE,"Other";#N/A,#N/A,FALSE,"Ace";#N/A,#N/A,FALSE,"Derm"}</definedName>
    <definedName name="wrn.OTHER._.PLASTIC._.ASSEMBLY._.SUMMARY.">{"OTHER PLASTIC ASSEMBLY SUMMARY",#N/A,FALSE,"OTHERPLASASSY"}</definedName>
    <definedName name="wrn.OTHER._.REVENUE.">{"OTHER REVENUE",#N/A,FALSE,"OTHERS"}</definedName>
    <definedName name="wrn.OTHER._.ROLLUP._.SUMMARY.">{"OTHER ROLLUP SUMMARY",#N/A,FALSE,"OTHERRUP"}</definedName>
    <definedName name="wrn.Other._.Sales.">{"Other Sales Summary",#N/A,FALSE,"Other Sales (not Tom's)";"Other Sales Month",#N/A,FALSE,"Other Sales (not Tom's)";"Other Sales YTD",#N/A,FALSE,"Other Sales (not Tom's)"}</definedName>
    <definedName name="wrn.OTHER._.TEST._.SUMMARY.">{"OTHER TEST SUMMARY",#N/A,FALSE,"OTHERTEST"}</definedName>
    <definedName name="wrn.Outlook.">{#N/A,#N/A,FALSE,"Consol P&amp;L ";#N/A,#N/A,FALSE,"CP P&amp;L";#N/A,#N/A,FALSE,"ADS P&amp;L";#N/A,#N/A,FALSE,"Corp P&amp;L"}</definedName>
    <definedName name="wrn.Outlook._.for._.US._.Domestic._.Paging.">{"Yearend_units",#N/A,TRUE,"Paging";"Unit_growth",#N/A,TRUE,"Paging";"Yearend_nationwide_units",#N/A,TRUE,"Paging";"nationwide_growth",#N/A,TRUE,"Paging";"ARPU",#N/A,TRUE,"Paging";"paging_industry_revenues",#N/A,TRUE,"Paging";"paging_net_add_breakdown",#N/A,TRUE,"Paging";"paging_churn",#N/A,TRUE,"Paging";"paging_gross_adds",#N/A,TRUE,"Paging"}</definedName>
    <definedName name="wrn.OUTLOOKFULLYEAR.">{"QTR2",#N/A,FALSE,"OTK6_27";#N/A,#N/A,FALSE,"Q2 Detail";"SIXMTH",#N/A,FALSE,"OTK6_27";"qtr3",#N/A,FALSE,"OTK6_27";#N/A,#N/A,FALSE,"Q3 Detail";"NINEMTH",#N/A,FALSE,"OTK6_27";"qtr4",#N/A,FALSE,"OTK6_27";#N/A,#N/A,FALSE,"Q4 Detail";"YEAR",#N/A,FALSE,"OTK6_27"}</definedName>
    <definedName name="wrn.OUTPUT.">{"DCF","UPSIDE CASE",FALSE,"Sheet1";"DCF","BASE CASE",FALSE,"Sheet1";"DCF","DOWNSIDE CASE",FALSE,"Sheet1"}</definedName>
    <definedName name="wrn.output._.first._.lob.">{"output first lob",#N/A,FALSE,"Sheet1"}</definedName>
    <definedName name="wrn.OUTPUT._1">{"DCF","UPSIDE CASE",FALSE,"Sheet1";"DCF","BASE CASE",FALSE,"Sheet1";"DCF","DOWNSIDE CASE",FALSE,"Sheet1"}</definedName>
    <definedName name="wrn.Output._1_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Output._1_2">{"definitions",#N/A,TRUE,"Definitions";"out1",#N/A,TRUE,"Valuation";"out2",#N/A,TRUE,"Valuation";"out3",#N/A,TRUE,"Valuation";"out4",#N/A,TRUE,"Valuation";"out",#N/A,TRUE,"Efficiency";"out1",#N/A,TRUE,"Growth,Margin,Rev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Output._1_3">{"definitions",#N/A,TRUE,"Definitions";"out1",#N/A,TRUE,"Valuation";"out2",#N/A,TRUE,"Valuation";"out3",#N/A,TRUE,"Valuation";"out4",#N/A,TRUE,"Valuation";"out",#N/A,TRUE,"Efficiency";"out1",#N/A,TRUE,"Growth,Margin,Rev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Output._1_4">{"definitions",#N/A,TRUE,"Definitions";"out1",#N/A,TRUE,"Valuation";"out2",#N/A,TRUE,"Valuation";"out3",#N/A,TRUE,"Valuation";"out4",#N/A,TRUE,"Valuation";"out",#N/A,TRUE,"Efficiency";"out1",#N/A,TRUE,"Growth,Margin,Rev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Output._1_5">{"definitions",#N/A,TRUE,"Definitions";"out1",#N/A,TRUE,"Valuation";"out2",#N/A,TRUE,"Valuation";"out3",#N/A,TRUE,"Valuation";"out4",#N/A,TRUE,"Valuation";"out",#N/A,TRUE,"Efficiency";"out1",#N/A,TRUE,"Growth,Margin,Rev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Output._2">{"definitions",#N/A,TRUE,"Definitions";"out1",#N/A,TRUE,"Valuation";"out2",#N/A,TRUE,"Valuation";"out3",#N/A,TRUE,"Valuation";"out4",#N/A,TRUE,"Valuation";"out",#N/A,TRUE,"Efficiency";"out1",#N/A,TRUE,"Growth,Margin,Rev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Output._2_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Output._2_2">{"definitions",#N/A,TRUE,"Definitions";"out1",#N/A,TRUE,"Valuation";"out2",#N/A,TRUE,"Valuation";"out3",#N/A,TRUE,"Valuation";"out4",#N/A,TRUE,"Valuation";"out",#N/A,TRUE,"Efficiency";"out1",#N/A,TRUE,"Growth,Margin,Rev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Output._2_3">{"definitions",#N/A,TRUE,"Definitions";"out1",#N/A,TRUE,"Valuation";"out2",#N/A,TRUE,"Valuation";"out3",#N/A,TRUE,"Valuation";"out4",#N/A,TRUE,"Valuation";"out",#N/A,TRUE,"Efficiency";"out1",#N/A,TRUE,"Growth,Margin,Rev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Output._2_4">{"definitions",#N/A,TRUE,"Definitions";"out1",#N/A,TRUE,"Valuation";"out2",#N/A,TRUE,"Valuation";"out3",#N/A,TRUE,"Valuation";"out4",#N/A,TRUE,"Valuation";"out",#N/A,TRUE,"Efficiency";"out1",#N/A,TRUE,"Growth,Margin,Rev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Output._2_5">{"definitions",#N/A,TRUE,"Definitions";"out1",#N/A,TRUE,"Valuation";"out2",#N/A,TRUE,"Valuation";"out3",#N/A,TRUE,"Valuation";"out4",#N/A,TRUE,"Valuation";"out",#N/A,TRUE,"Efficiency";"out1",#N/A,TRUE,"Growth,Margin,Rev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Output._3">{"definitions",#N/A,TRUE,"Definitions";"out1",#N/A,TRUE,"Valuation";"out2",#N/A,TRUE,"Valuation";"out3",#N/A,TRUE,"Valuation";"out4",#N/A,TRUE,"Valuation";"out",#N/A,TRUE,"Efficiency";"out1",#N/A,TRUE,"Growth,Margin,Rev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Output._3_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Output._3_2">{"definitions",#N/A,TRUE,"Definitions";"out1",#N/A,TRUE,"Valuation";"out2",#N/A,TRUE,"Valuation";"out3",#N/A,TRUE,"Valuation";"out4",#N/A,TRUE,"Valuation";"out",#N/A,TRUE,"Efficiency";"out1",#N/A,TRUE,"Growth,Margin,Rev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Output._3_3">{"definitions",#N/A,TRUE,"Definitions";"out1",#N/A,TRUE,"Valuation";"out2",#N/A,TRUE,"Valuation";"out3",#N/A,TRUE,"Valuation";"out4",#N/A,TRUE,"Valuation";"out",#N/A,TRUE,"Efficiency";"out1",#N/A,TRUE,"Growth,Margin,Rev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Output._3_4">{"definitions",#N/A,TRUE,"Definitions";"out1",#N/A,TRUE,"Valuation";"out2",#N/A,TRUE,"Valuation";"out3",#N/A,TRUE,"Valuation";"out4",#N/A,TRUE,"Valuation";"out",#N/A,TRUE,"Efficiency";"out1",#N/A,TRUE,"Growth,Margin,Rev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Output._3_5">{"definitions",#N/A,TRUE,"Definitions";"out1",#N/A,TRUE,"Valuation";"out2",#N/A,TRUE,"Valuation";"out3",#N/A,TRUE,"Valuation";"out4",#N/A,TRUE,"Valuation";"out",#N/A,TRUE,"Efficiency";"out1",#N/A,TRUE,"Growth,Margin,Rev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Output._4">{"definitions",#N/A,TRUE,"Definitions";"out1",#N/A,TRUE,"Valuation";"out2",#N/A,TRUE,"Valuation";"out3",#N/A,TRUE,"Valuation";"out4",#N/A,TRUE,"Valuation";"out",#N/A,TRUE,"Efficiency";"out1",#N/A,TRUE,"Growth,Margin,Rev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Output._4_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Output._4_2">{"definitions",#N/A,TRUE,"Definitions";"out1",#N/A,TRUE,"Valuation";"out2",#N/A,TRUE,"Valuation";"out3",#N/A,TRUE,"Valuation";"out4",#N/A,TRUE,"Valuation";"out",#N/A,TRUE,"Efficiency";"out1",#N/A,TRUE,"Growth,Margin,Rev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Output._4_3">{"definitions",#N/A,TRUE,"Definitions";"out1",#N/A,TRUE,"Valuation";"out2",#N/A,TRUE,"Valuation";"out3",#N/A,TRUE,"Valuation";"out4",#N/A,TRUE,"Valuation";"out",#N/A,TRUE,"Efficiency";"out1",#N/A,TRUE,"Growth,Margin,Rev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Output._4_4">{"definitions",#N/A,TRUE,"Definitions";"out1",#N/A,TRUE,"Valuation";"out2",#N/A,TRUE,"Valuation";"out3",#N/A,TRUE,"Valuation";"out4",#N/A,TRUE,"Valuation";"out",#N/A,TRUE,"Efficiency";"out1",#N/A,TRUE,"Growth,Margin,Rev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Output._4_5">{"definitions",#N/A,TRUE,"Definitions";"out1",#N/A,TRUE,"Valuation";"out2",#N/A,TRUE,"Valuation";"out3",#N/A,TRUE,"Valuation";"out4",#N/A,TRUE,"Valuation";"out",#N/A,TRUE,"Efficiency";"out1",#N/A,TRUE,"Growth,Margin,Rev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Output._5">{"definitions",#N/A,TRUE,"Definitions";"out1",#N/A,TRUE,"Valuation";"out2",#N/A,TRUE,"Valuation";"out3",#N/A,TRUE,"Valuation";"out4",#N/A,TRUE,"Valuation";"out",#N/A,TRUE,"Efficiency";"out1",#N/A,TRUE,"Growth,Margin,Rev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Output._5_1">{"definitions",#N/A,TRUE,"Definitions";"out1",#N/A,TRUE,"Valuation";"out2",#N/A,TRUE,"Valuation";"out3",#N/A,TRUE,"Valuation";"out4",#N/A,TRUE,"Valuation";"out",#N/A,TRUE,"Efficiency";"out1",#N/A,TRUE,"Growth,Margin,Rev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Output._5_2">{"definitions",#N/A,TRUE,"Definitions";"out1",#N/A,TRUE,"Valuation";"out2",#N/A,TRUE,"Valuation";"out3",#N/A,TRUE,"Valuation";"out4",#N/A,TRUE,"Valuation";"out",#N/A,TRUE,"Efficiency";"out1",#N/A,TRUE,"Growth,Margin,Rev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Output._5_3">{"definitions",#N/A,TRUE,"Definitions";"out1",#N/A,TRUE,"Valuation";"out2",#N/A,TRUE,"Valuation";"out3",#N/A,TRUE,"Valuation";"out4",#N/A,TRUE,"Valuation";"out",#N/A,TRUE,"Efficiency";"out1",#N/A,TRUE,"Growth,Margin,Rev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Output._5_4">{"definitions",#N/A,TRUE,"Definitions";"out1",#N/A,TRUE,"Valuation";"out2",#N/A,TRUE,"Valuation";"out3",#N/A,TRUE,"Valuation";"out4",#N/A,TRUE,"Valuation";"out",#N/A,TRUE,"Efficiency";"out1",#N/A,TRUE,"Growth,Margin,Rev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Output._5_5">{"definitions",#N/A,TRUE,"Definitions";"out1",#N/A,TRUE,"Valuation";"out2",#N/A,TRUE,"Valuation";"out3",#N/A,TRUE,"Valuation";"out4",#N/A,TRUE,"Valuation";"out",#N/A,TRUE,"Efficiency";"out1",#N/A,TRUE,"Growth,Margin,Rev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wrn.OUTPUT._from_AB">{"DCF","UPSIDE CASE",FALSE,"Sheet1";"DCF","BASE CASE",FALSE,"Sheet1";"DCF","DOWNSIDE CASE",FALSE,"Sheet1"}</definedName>
    <definedName name="wrn.OUTPUT._from_DBAB">{"DCF","UPSIDE CASE",FALSE,"Sheet1";"DCF","BASE CASE",FALSE,"Sheet1";"DCF","DOWNSIDE CASE",FALSE,"Sheet1"}</definedName>
    <definedName name="wrn.outputs.">#REF!</definedName>
    <definedName name="wrn.Outubro.">{"Fecha_Outubro",#N/A,FALSE,"FECHAMENTO-2002 ";"Defer_Outubro",#N/A,FALSE,"DIFERIDO";"Pis_Outubro",#N/A,FALSE,"PIS COFINS";"Iss_Outubro",#N/A,FALSE,"ISS"}</definedName>
    <definedName name="wrn.Over_time_p2.">{#N/A,#N/A,FALSE,"Otime_p2"}</definedName>
    <definedName name="wrn.overhead._.expenses.">{"overhead expenses",#N/A,FALSE,"Sheet1"}</definedName>
    <definedName name="wrn.Overheads.">#REF!</definedName>
    <definedName name="wrn.Overview._.Reports.">{#N/A,#N/A,FALSE,"DCF Values";#N/A,#N/A,FALSE,"Overview";#N/A,#N/A,FALSE,"Earnings";#N/A,#N/A,FALSE,"StockMarketValues";#N/A,#N/A,FALSE,"Asset Values";#N/A,#N/A,FALSE,"Accretion EPS";#N/A,#N/A,FALSE,"Accretion CFPS";#N/A,#N/A,FALSE,"santafe";#N/A,#N/A,FALSE,"noble";#N/A,#N/A,FALSE,"Combined Results"}</definedName>
    <definedName name="wrn.ovhd.">{#N/A,#N/A,FALSE,"OVHDSUM"}</definedName>
    <definedName name="wrn.ovhd1.">{#N/A,#N/A,FALSE,"OVHDSUM"}</definedName>
    <definedName name="wrn.p">{#N/A,#N/A,FALSE,"1";#N/A,#N/A,FALSE,"2";#N/A,#N/A,FALSE,"16 - 17";#N/A,#N/A,FALSE,"18 - 19";#N/A,#N/A,FALSE,"26";#N/A,#N/A,FALSE,"27";#N/A,#N/A,FALSE,"28"}</definedName>
    <definedName name="wrn.p.">{#N/A,#N/A,FALSE,"Comps";#N/A,#N/A,FALSE,"Finantials NL";#N/A,#N/A,FALSE,"Exit NL (2)";#N/A,#N/A,FALSE,"Finantials ZapSib ";#N/A,#N/A,FALSE,"Exit ZS (2)"}</definedName>
    <definedName name="wrn.p._.and._.l.">{"bcII p and l",#N/A,FALSE,"Big Cajun II"}</definedName>
    <definedName name="wrn.P._.and._.L._.halfyearly.">#REF!</definedName>
    <definedName name="wrn.p_1">#REF!</definedName>
    <definedName name="wrn.p_2">{#N/A,#N/A,FALSE,"1";#N/A,#N/A,FALSE,"2";#N/A,#N/A,FALSE,"16 - 17";#N/A,#N/A,FALSE,"18 - 19";#N/A,#N/A,FALSE,"26";#N/A,#N/A,FALSE,"27";#N/A,#N/A,FALSE,"28"}</definedName>
    <definedName name="wrn.p_3">{#N/A,#N/A,FALSE,"1";#N/A,#N/A,FALSE,"2";#N/A,#N/A,FALSE,"16 - 17";#N/A,#N/A,FALSE,"18 - 19";#N/A,#N/A,FALSE,"26";#N/A,#N/A,FALSE,"27";#N/A,#N/A,FALSE,"28"}</definedName>
    <definedName name="wrn.p_4">{#N/A,#N/A,FALSE,"1";#N/A,#N/A,FALSE,"2";#N/A,#N/A,FALSE,"16 - 17";#N/A,#N/A,FALSE,"18 - 19";#N/A,#N/A,FALSE,"26";#N/A,#N/A,FALSE,"27";#N/A,#N/A,FALSE,"28"}</definedName>
    <definedName name="wrn.P_and_L.">{#N/A,#N/A,FALSE,"RMS Base (allocated)";#N/A,#N/A,FALSE,"Humana";#N/A,#N/A,FALSE,"NJRM";#N/A,#N/A,FALSE,"GSNS";#N/A,#N/A,FALSE,"Total"}</definedName>
    <definedName name="wrn.Package.">#REF!</definedName>
    <definedName name="wrn.Package._1">#REF!</definedName>
    <definedName name="wrn.packer._.1.">{#N/A,#N/A,FALSE,"gopher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acker._.1._1">#REF!</definedName>
    <definedName name="wrn.packer._.1._1_1">{#N/A,#N/A,FALSE,"gopher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acker._.1._1_2">{#N/A,#N/A,FALSE,"gopher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acker._.1._1_3">{#N/A,#N/A,FALSE,"gopher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acker._.1._1_4">{#N/A,#N/A,FALSE,"gopher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acker._.1._1_5">{#N/A,#N/A,FALSE,"gopher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acker._.1._2">{#N/A,#N/A,FALSE,"gopher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acker._.1._2_1">{#N/A,#N/A,FALSE,"gopher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acker._.1._2_2">{#N/A,#N/A,FALSE,"gopher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acker._.1._2_3">{#N/A,#N/A,FALSE,"gopher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acker._.1._2_4">{#N/A,#N/A,FALSE,"gopher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acker._.1._2_5">{#N/A,#N/A,FALSE,"gopher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acker._.1._3">{#N/A,#N/A,FALSE,"gopher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acker._.1._3_1">{#N/A,#N/A,FALSE,"gopher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acker._.1._3_2">{#N/A,#N/A,FALSE,"gopher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acker._.1._3_3">{#N/A,#N/A,FALSE,"gopher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acker._.1._3_4">{#N/A,#N/A,FALSE,"gopher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acker._.1._3_5">{#N/A,#N/A,FALSE,"gopher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acker._.1._4">{#N/A,#N/A,FALSE,"gopher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acker._.1._4_1">{#N/A,#N/A,FALSE,"gopher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acker._.1._4_2">{#N/A,#N/A,FALSE,"gopher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acker._.1._4_3">{#N/A,#N/A,FALSE,"gopher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acker._.1._4_4">{#N/A,#N/A,FALSE,"gopher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acker._.1._4_5">{#N/A,#N/A,FALSE,"gopher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acker._.1._5">{#N/A,#N/A,FALSE,"gopher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acker._.1._5_1">{#N/A,#N/A,FALSE,"gopher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acker._.1._5_2">{#N/A,#N/A,FALSE,"gopher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acker._.1._5_3">{#N/A,#N/A,FALSE,"gopher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acker._.1._5_4">{#N/A,#N/A,FALSE,"gopher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acker._.1._5_5">{#N/A,#N/A,FALSE,"gopher summary";#N/A,#N/A,FALSE,"GOPH-Comp Co. Mult";#N/A,#N/A,FALSE,"GOPH-Acq. Mult ";#N/A,#N/A,FALSE,"gopher dcf";#N/A,#N/A,FALSE,"goph-dividend";#N/A,#N/A,FALSE,"GOPHER WACC";#N/A,#N/A,FALSE,"Contribution";#N/A,#N/A,FALSE,"contr.anal.";#N/A,#N/A,FALSE,"acc_dil";#N/A,#N/A,FALSE,"GOPHER";#N/A,#N/A,FALSE,"pro forma";#N/A,#N/A,FALSE,"PACK-Comp Co. Mult";#N/A,#N/A,FALSE,"packer dcf ";#N/A,#N/A,FALSE,"PACK WACC ";#N/A,#N/A,FALSE,"PACKER";#N/A,#N/A,FALSE,"PurchPriMult"}</definedName>
    <definedName name="wrn.PAGE._.1.">{#N/A,#N/A,FALSE,"Job Sched"}</definedName>
    <definedName name="wrn.PAGE._.1._.REPORT.">{"Triangle",#N/A,FALSE,"GOALS &amp; ACTIONS";"Summary",#N/A,FALSE,"SUMMARY";"ON TIME PAGE 1",#N/A,FALSE,"ON TIME SHIPMENTS";"ACCIDENTS PAGE 1",#N/A,FALSE,"ACCIDENT RATE";"DPPM PAGE 1",#N/A,FALSE,"DPPM";"SCRAP PAGE 1",#N/A,FALSE,"SCRAP";"TURNS PAGE 1",#N/A,FALSE,"INVENTORY TURNS";"ACCURACY PAGE 1",#N/A,FALSE,"INVENTORY ACCURACY";"TOTAL PAGE 1",#N/A,FALSE,"TOTAL COST PERFORMANCE";"PPV PAGE 1",#N/A,FALSE,"PPV";"YIELD PAGE 1",#N/A,FALSE,"YIELD";"SHRINK PAGE 1",#N/A,FALSE,"SHRINKAGE";"EFFICIENCY PAGE 1",#N/A,FALSE,"LABOR EFFICIENCY";"RATE PAGE 1",#N/A,FALSE,"LABOR RATE";"WAGE PAGE 1",#N/A,FALSE,"WAGE &amp; RELATED OH";"NONWAGE PAGE 1",#N/A,FALSE,"NON-WAGE &amp; RELATED OH"}</definedName>
    <definedName name="wrn.PAGE._.2.">{"PAGE 2",#N/A,FALSE,"WEST_OT"}</definedName>
    <definedName name="wrn.PAGE._.3.">{"PAGE 2",#N/A,FALSE,"WEST_OT"}</definedName>
    <definedName name="wrn.page1.">{"page1",#N/A,FALSE,"comsat"}</definedName>
    <definedName name="wrn.Page2.">#REF!</definedName>
    <definedName name="wrn.Page2._1">#REF!</definedName>
    <definedName name="wrn.page57to67.">{#N/A,#N/A,FALSE,"57";#N/A,#N/A,FALSE,"58";#N/A,#N/A,FALSE,"59";#N/A,#N/A,FALSE,"60";#N/A,#N/A,FALSE,"60A";#N/A,#N/A,FALSE,"61";#N/A,#N/A,FALSE,"62";#N/A,#N/A,FALSE,"63";#N/A,#N/A,FALSE,"63A";#N/A,#N/A,FALSE,"64";#N/A,#N/A,FALSE,"65";#N/A,#N/A,FALSE,"66";#N/A,#N/A,FALSE,"67"}</definedName>
    <definedName name="wrn.pages.">{#N/A,#N/A,FALSE,"Bgt";#N/A,#N/A,FALSE,"Act";#N/A,#N/A,FALSE,"Chrt Data";#N/A,#N/A,FALSE,"Bus Result";#N/A,#N/A,FALSE,"Main Charts";#N/A,#N/A,FALSE,"P&amp;L Ttl";#N/A,#N/A,FALSE,"P&amp;L C_Ttl";#N/A,#N/A,FALSE,"P&amp;L C_Oct";#N/A,#N/A,FALSE,"P&amp;L C_Sep";#N/A,#N/A,FALSE,"1996";#N/A,#N/A,FALSE,"Data"}</definedName>
    <definedName name="wrn.Pages._.28._.to._.50.">{#N/A,#N/A,FALSE,"28";#N/A,#N/A,FALSE,"29";#N/A,#N/A,FALSE,"30";#N/A,#N/A,FALSE,"31";#N/A,#N/A,FALSE,"32";#N/A,#N/A,FALSE,"33";#N/A,#N/A,FALSE,"34";#N/A,#N/A,FALSE,"35";#N/A,#N/A,FALSE,"36";#N/A,#N/A,FALSE,"37";#N/A,#N/A,FALSE,"38";#N/A,#N/A,FALSE,"39";#N/A,#N/A,FALSE,"40";#N/A,#N/A,FALSE,"41";#N/A,#N/A,FALSE,"42";#N/A,#N/A,FALSE,"43";#N/A,#N/A,FALSE,"44";#N/A,#N/A,FALSE,"45";#N/A,#N/A,FALSE,"46";#N/A,#N/A,FALSE,"47";#N/A,#N/A,FALSE,"48";#N/A,#N/A,FALSE,"49";#N/A,#N/A,FALSE,"50"}</definedName>
    <definedName name="wrn.Pages._.51._.to._.66.">{#N/A,#N/A,FALSE,"51";#N/A,#N/A,FALSE,"52";#N/A,#N/A,FALSE,"53";#N/A,#N/A,FALSE,"54";#N/A,#N/A,FALSE,"55";#N/A,#N/A,FALSE,"55A";#N/A,#N/A,FALSE,"56";#N/A,#N/A,FALSE,"57";#N/A,#N/A,FALSE,"57A";#N/A,#N/A,FALSE,"58";#N/A,#N/A,FALSE,"59";#N/A,#N/A,FALSE,"60";#N/A,#N/A,FALSE,"60A";#N/A,#N/A,FALSE,"61";#N/A,#N/A,FALSE,"62";#N/A,#N/A,FALSE,"63";#N/A,#N/A,FALSE,"63A";#N/A,#N/A,FALSE,"64";#N/A,#N/A,FALSE,"65";#N/A,#N/A,FALSE,"66"}</definedName>
    <definedName name="wrn.pages._.88._.to._.end.">{#N/A,#N/A,FALSE,"88";#N/A,#N/A,FALSE,"89";#N/A,#N/A,FALSE,"90";#N/A,#N/A,FALSE,"91";#N/A,#N/A,FALSE,"92";#N/A,#N/A,FALSE,"93";#N/A,#N/A,FALSE,"94";#N/A,#N/A,FALSE,"94.1a";#N/A,#N/A,FALSE,"94.1b";#N/A,#N/A,FALSE,"94.2a";#N/A,#N/A,FALSE,"94.2b";#N/A,#N/A,FALSE,"94.3a";#N/A,#N/A,FALSE,"94.3b";#N/A,#N/A,FALSE,"95";#N/A,#N/A,FALSE,"96";#N/A,#N/A,FALSE,"97";#N/A,#N/A,FALSE,"98";#N/A,#N/A,FALSE,"99";#N/A,#N/A,FALSE,"100";#N/A,#N/A,FALSE,"101";#N/A,#N/A,FALSE,"102";#N/A,#N/A,FALSE,"103";#N/A,#N/A,FALSE,"104";#N/A,#N/A,FALSE,"105";#N/A,#N/A,FALSE,"106";#N/A,#N/A,FALSE,"107";#N/A,#N/A,FALSE,"108";#N/A,#N/A,FALSE,"109";#N/A,#N/A,FALSE,"110";#N/A,#N/A,FALSE,"110A";#N/A,#N/A,FALSE,"111";#N/A,#N/A,FALSE,"112";#N/A,#N/A,FALSE,"113";#N/A,#N/A,FALSE,"SignPage"}</definedName>
    <definedName name="wrn.paging.">#REF!</definedName>
    <definedName name="wrn.Paging._.Compco.">{"financials",#N/A,TRUE,"6_30_96";"footnotes",#N/A,TRUE,"6_30_96";"valuation",#N/A,TRUE,"6_30_96"}</definedName>
    <definedName name="wrn.Paging._.Compco._1">{"financials",#N/A,TRUE,"6_30_96";"footnotes",#N/A,TRUE,"6_30_96";"valuation",#N/A,TRUE,"6_30_96"}</definedName>
    <definedName name="wrn.Paging._.Compco._1_1">{"financials",#N/A,TRUE,"6_30_96";"footnotes",#N/A,TRUE,"6_30_96";"valuation",#N/A,TRUE,"6_30_96"}</definedName>
    <definedName name="wrn.Paging._.Compco._1_2">{"financials",#N/A,TRUE,"6_30_96";"footnotes",#N/A,TRUE,"6_30_96";"valuation",#N/A,TRUE,"6_30_96"}</definedName>
    <definedName name="wrn.Paging._.Compco._1_3">{"financials",#N/A,TRUE,"6_30_96";"footnotes",#N/A,TRUE,"6_30_96";"valuation",#N/A,TRUE,"6_30_96"}</definedName>
    <definedName name="wrn.Paging._.Compco._1_4">{"financials",#N/A,TRUE,"6_30_96";"footnotes",#N/A,TRUE,"6_30_96";"valuation",#N/A,TRUE,"6_30_96"}</definedName>
    <definedName name="wrn.Paging._.Compco._1_5">{"financials",#N/A,TRUE,"6_30_96";"footnotes",#N/A,TRUE,"6_30_96";"valuation",#N/A,TRUE,"6_30_96"}</definedName>
    <definedName name="wrn.Paging._.Compco._2">{"financials",#N/A,TRUE,"6_30_96";"footnotes",#N/A,TRUE,"6_30_96";"valuation",#N/A,TRUE,"6_30_96"}</definedName>
    <definedName name="wrn.Paging._.Compco._2_1">{"financials",#N/A,TRUE,"6_30_96";"footnotes",#N/A,TRUE,"6_30_96";"valuation",#N/A,TRUE,"6_30_96"}</definedName>
    <definedName name="wrn.Paging._.Compco._2_2">{"financials",#N/A,TRUE,"6_30_96";"footnotes",#N/A,TRUE,"6_30_96";"valuation",#N/A,TRUE,"6_30_96"}</definedName>
    <definedName name="wrn.Paging._.Compco._2_3">{"financials",#N/A,TRUE,"6_30_96";"footnotes",#N/A,TRUE,"6_30_96";"valuation",#N/A,TRUE,"6_30_96"}</definedName>
    <definedName name="wrn.Paging._.Compco._2_4">{"financials",#N/A,TRUE,"6_30_96";"footnotes",#N/A,TRUE,"6_30_96";"valuation",#N/A,TRUE,"6_30_96"}</definedName>
    <definedName name="wrn.Paging._.Compco._2_5">{"financials",#N/A,TRUE,"6_30_96";"footnotes",#N/A,TRUE,"6_30_96";"valuation",#N/A,TRUE,"6_30_96"}</definedName>
    <definedName name="wrn.Paging._.Compco._3">{"financials",#N/A,TRUE,"6_30_96";"footnotes",#N/A,TRUE,"6_30_96";"valuation",#N/A,TRUE,"6_30_96"}</definedName>
    <definedName name="wrn.Paging._.Compco._3_1">{"financials",#N/A,TRUE,"6_30_96";"footnotes",#N/A,TRUE,"6_30_96";"valuation",#N/A,TRUE,"6_30_96"}</definedName>
    <definedName name="wrn.Paging._.Compco._3_2">{"financials",#N/A,TRUE,"6_30_96";"footnotes",#N/A,TRUE,"6_30_96";"valuation",#N/A,TRUE,"6_30_96"}</definedName>
    <definedName name="wrn.Paging._.Compco._3_3">{"financials",#N/A,TRUE,"6_30_96";"footnotes",#N/A,TRUE,"6_30_96";"valuation",#N/A,TRUE,"6_30_96"}</definedName>
    <definedName name="wrn.Paging._.Compco._3_4">{"financials",#N/A,TRUE,"6_30_96";"footnotes",#N/A,TRUE,"6_30_96";"valuation",#N/A,TRUE,"6_30_96"}</definedName>
    <definedName name="wrn.Paging._.Compco._3_5">{"financials",#N/A,TRUE,"6_30_96";"footnotes",#N/A,TRUE,"6_30_96";"valuation",#N/A,TRUE,"6_30_96"}</definedName>
    <definedName name="wrn.Paging._.Compco._4">{"financials",#N/A,TRUE,"6_30_96";"footnotes",#N/A,TRUE,"6_30_96";"valuation",#N/A,TRUE,"6_30_96"}</definedName>
    <definedName name="wrn.Paging._.Compco._4_1">{"financials",#N/A,TRUE,"6_30_96";"footnotes",#N/A,TRUE,"6_30_96";"valuation",#N/A,TRUE,"6_30_96"}</definedName>
    <definedName name="wrn.Paging._.Compco._4_2">{"financials",#N/A,TRUE,"6_30_96";"footnotes",#N/A,TRUE,"6_30_96";"valuation",#N/A,TRUE,"6_30_96"}</definedName>
    <definedName name="wrn.Paging._.Compco._4_3">{"financials",#N/A,TRUE,"6_30_96";"footnotes",#N/A,TRUE,"6_30_96";"valuation",#N/A,TRUE,"6_30_96"}</definedName>
    <definedName name="wrn.Paging._.Compco._4_4">{"financials",#N/A,TRUE,"6_30_96";"footnotes",#N/A,TRUE,"6_30_96";"valuation",#N/A,TRUE,"6_30_96"}</definedName>
    <definedName name="wrn.Paging._.Compco._4_5">{"financials",#N/A,TRUE,"6_30_96";"footnotes",#N/A,TRUE,"6_30_96";"valuation",#N/A,TRUE,"6_30_96"}</definedName>
    <definedName name="wrn.Paging._.Compco._5">{"financials",#N/A,TRUE,"6_30_96";"footnotes",#N/A,TRUE,"6_30_96";"valuation",#N/A,TRUE,"6_30_96"}</definedName>
    <definedName name="wrn.Paging._.Compco._5_1">{"financials",#N/A,TRUE,"6_30_96";"footnotes",#N/A,TRUE,"6_30_96";"valuation",#N/A,TRUE,"6_30_96"}</definedName>
    <definedName name="wrn.Paging._.Compco._5_2">{"financials",#N/A,TRUE,"6_30_96";"footnotes",#N/A,TRUE,"6_30_96";"valuation",#N/A,TRUE,"6_30_96"}</definedName>
    <definedName name="wrn.Paging._.Compco._5_3">{"financials",#N/A,TRUE,"6_30_96";"footnotes",#N/A,TRUE,"6_30_96";"valuation",#N/A,TRUE,"6_30_96"}</definedName>
    <definedName name="wrn.Paging._.Compco._5_4">{"financials",#N/A,TRUE,"6_30_96";"footnotes",#N/A,TRUE,"6_30_96";"valuation",#N/A,TRUE,"6_30_96"}</definedName>
    <definedName name="wrn.Paging._.Compco._5_5">{"financials",#N/A,TRUE,"6_30_96";"footnotes",#N/A,TRUE,"6_30_96";"valuation",#N/A,TRUE,"6_30_96"}</definedName>
    <definedName name="wrn.PandL._.GROUP.">{#N/A,#N/A,FALSE,"Sheet13";#N/A,#N/A,FALSE,"Sheet23 (2)";#N/A,#N/A,FALSE,"Sheet1";#N/A,#N/A,FALSE,"Sheet16";#N/A,#N/A,FALSE,"Sheet20";#N/A,#N/A,FALSE,"Sheet19";#N/A,#N/A,FALSE,"Sheet18";#N/A,#N/A,FALSE,"Sheet17";#N/A,#N/A,FALSE,"Sheet22";#N/A,#N/A,FALSE,"Sheet21";#N/A,#N/A,FALSE,"Sheet10"}</definedName>
    <definedName name="wrn.PandL._.LAVIPHARM._.AE.">{#N/A,#N/A,FALSE,"Sheet9";#N/A,#N/A,FALSE,"Sheet23";#N/A,#N/A,FALSE,"Sheet5";#N/A,#N/A,FALSE,"Sheet6";#N/A,#N/A,FALSE,"Sheet7";#N/A,#N/A,FALSE,"Sheet8";#N/A,#N/A,FALSE,"Sheet3";#N/A,#N/A,FALSE,"Sheet4";#N/A,#N/A,FALSE,"Sheet11"}</definedName>
    <definedName name="wrn.PandL_Summary.">#REF!</definedName>
    <definedName name="wrn.PandL9mnth.">{#N/A,#N/A,FALSE,"Sheet10";#N/A,#N/A,FALSE,"Sheet9";#N/A,#N/A,FALSE,"Sheet5";#N/A,#N/A,FALSE,"Sheet33";#N/A,#N/A,FALSE,"Sheet13";#N/A,#N/A,FALSE,"Sheet20";#N/A,#N/A,FALSE,"Sheet19";#N/A,#N/A,FALSE,"Sheet18";#N/A,#N/A,FALSE,"Sheet17";#N/A,#N/A,FALSE,"Sheet22";#N/A,#N/A,FALSE,"Sheet1";#N/A,#N/A,FALSE,"Sheet32";#N/A,#N/A,FALSE,"Sheet21";#N/A,#N/A,FALSE,"Sheet15"}</definedName>
    <definedName name="wrn.PandLs.">{"Plants",#N/A,FALSE,"Plants";"Summary",#N/A,FALSE,"Summary";"Calvert",#N/A,FALSE,"Calvert City";"City",#N/A,FALSE,"City of Industry";"Cleveland",#N/A,FALSE,"Cleveland";"Elkton",#N/A,FALSE,"Elkton";"Langley",#N/A,FALSE,"Langley";"Piedmont",#N/A,FALSE,"Piedmont";"Sbruns",#N/A,FALSE,"South Brunswick";"Nonplant",#N/A,FALSE,"NonPlant Purchases";"Notes",#N/A,FALSE,"Notes to Workbook"}</definedName>
    <definedName name="wrn.Part._.1.">#REF!</definedName>
    <definedName name="wrn.Part._.1._1">#REF!</definedName>
    <definedName name="wrn.Part._.2.">#REF!</definedName>
    <definedName name="wrn.Part._.2._1">#REF!</definedName>
    <definedName name="wrn.partial.">{"summary",#N/A,TRUE,"summary";"su_annual",#N/A,TRUE,"project";"su_quarter",#N/A,TRUE,"project";"cf_ann1",#N/A,TRUE,"cf_sum";"cf_ann2",#N/A,TRUE,"cf_sum";"nonrailom",#N/A,TRUE,"nonrailo&amp;m";"chart",#N/A,TRUE,"chart";"parity",#N/A,TRUE,"parity";"federal_loan",#N/A,TRUE,"federal_loan";"fed_loan2",#N/A,TRUE,"fed_loan_adj";"ds_sum",#N/A,TRUE,"combbond";"benefit_amt",#N/A,TRUE,"bond_siz1";"life_te",#N/A,TRUE,"life";"duration_te",#N/A,TRUE,"duration";"life_fed_tax",#N/A,TRUE,"life";"duration_tax",#N/A,TRUE,"duration";"su_recon",#N/A,TRUE,"cfdraw_proof"}</definedName>
    <definedName name="wrn.PARTNERS._.CAPITAL._.STMT.">{"PARTNERS CAPITAL STMT",#N/A,FALSE,"Partners Capital"}</definedName>
    <definedName name="wrn.PASSIF.">{#N/A,#N/A,FALSE,"CAPITAL";#N/A,#N/A,FALSE,"RESERVE";#N/A,#N/A,FALSE,"SUBVENT INVEST";#N/A,#N/A,FALSE,"SUBVENT INVEST (2)";#N/A,#N/A,FALSE,"RESULTAT";#N/A,#N/A,FALSE,"PROVISIONS REGLEMENTEES";#N/A,#N/A,FALSE,"PROVISION POUR RISQUES";#N/A,#N/A,FALSE,"PROVISIONS PERTES DE CHANGE";#N/A,#N/A,FALSE,"PROVISIONS RISQUE CLIENT";#N/A,#N/A,FALSE,"PROVISIONS POUR CHARGES";#N/A,#N/A,FALSE,"PROVISIONS USURE PLATINE";#N/A,#N/A,FALSE,"PROVISIONS GE";#N/A,#N/A,FALSE,"EMPRUNT DETTE AUTRE";#N/A,#N/A,FALSE,"EMPRUNT DETTES FINANCIERE";#N/A,#N/A,FALSE,"DETTES D EXPLOITATION";#N/A,#N/A,FALSE,"DETTES FISC ET SOC";#N/A,#N/A,FALSE,"IMPOTS IS";#N/A,#N/A,FALSE,"AUTRES DETTES";#N/A,#N/A,FALSE,"RECLT DIFF INCORPO";#N/A,#N/A,FALSE,"PRODUIT CONST AVANCE";#N/A,#N/A,FALSE,"ECART DE CONVERSION";#N/A,#N/A,FALSE,"BILAN PASSIF"}</definedName>
    <definedName name="wrn.PAYMENT.">{#N/A,#N/A,FALSE,"Rate Sheet";#N/A,#N/A,FALSE,"TCB Fee Disb";#N/A,#N/A,FALSE,"Dist Advances";#N/A,#N/A,FALSE,"Dist Servicing fee";#N/A,#N/A,FALSE,"Dist excess";#N/A,#N/A,FALSE,"Wire to ICON";#N/A,#N/A,FALSE,"Dist Excluded"}</definedName>
    <definedName name="wrn.Payment._.Forms.">{#N/A,#N/A,FALSE,"Cash Transfers";#N/A,#N/A,FALSE,"Dist from Collateral";#N/A,#N/A,FALSE,"Dist for Servicing fee";#N/A,#N/A,FALSE,"Wire from Collateral";#N/A,#N/A,FALSE,"Wire for Servicing Fee";#N/A,#N/A,FALSE,"Rate Sheet";#N/A,#N/A,FALSE,"Rate Sheet";#N/A,#N/A,FALSE,"Trans-Class A Res"}</definedName>
    <definedName name="wrn.Payment._.View.">{#N/A,#N/A,FALSE,"Consltd-For contngcy";"PaymentView",#N/A,FALSE,"Consltd-For contngcy"}</definedName>
    <definedName name="wrn.PAYROLL.">{#N/A,#N/A,FALSE,"HRLY";#N/A,#N/A,FALSE,"JE HRLY";#N/A,#N/A,FALSE,"SALARY";#N/A,#N/A,FALSE,"JE SALARY";#N/A,#N/A,FALSE,"JE CPB";#N/A,#N/A,FALSE,"RECON"}</definedName>
    <definedName name="wrn.PBIT_DEV.">{"QTR_ACT",#N/A,FALSE,"PROP_PBIT_DEV_Q3";"QTR_BUD",#N/A,FALSE,"PROP_PBIT_DEV_Q3";"YTD_BUD",#N/A,FALSE,"PROP_PBIT_DEV_Q3";"YTD_ACT",#N/A,FALSE,"PROP_PBIT_DEV_Q3";"FY95 SNAP3",#N/A,FALSE,"PROP_PBIT_DEV_Q3";"FY95_BUD",#N/A,FALSE,"PROP_PBIT_DEV_Q3";"FY96_BUD",#N/A,FALSE,"PROP_PBIT_DEV_Q3"}</definedName>
    <definedName name="wrn.PCEC.">{#N/A,#N/A,FALSE,"1.  Net Sales Growth";#N/A,#N/A,FALSE,"2.  Profit Plan Bridge";#N/A,#N/A,FALSE,"3.  FBG Reductions by Category";#N/A,#N/A,FALSE,"4.  PC Sales Cuts";#N/A,#N/A,FALSE,"5.  Current EPI Budget"}</definedName>
    <definedName name="wrn.pcec2">{#N/A,#N/A,FALSE,"1.  Net Sales Growth";#N/A,#N/A,FALSE,"2.  Profit Plan Bridge";#N/A,#N/A,FALSE,"3.  FBG Reductions by Category";#N/A,#N/A,FALSE,"4.  PC Sales Cuts";#N/A,#N/A,FALSE,"5.  Current EPI Budget"}</definedName>
    <definedName name="wrn.PCS.">#REF!</definedName>
    <definedName name="wrn.PDS.">#REF!</definedName>
    <definedName name="wrn.Pegasus.">{#N/A,#N/A,FALSE,"Proforma NAV";#N/A,#N/A,FALSE,"P NAV";#N/A,#N/A,FALSE,"Prodn &amp; Reserves";#N/A,#N/A,FALSE,"Asset Summary";#N/A,#N/A,FALSE,"Mt.Todd";#N/A,#N/A,FALSE,"Zortman";#N/A,#N/A,FALSE,"Pullalli";#N/A,#N/A,FALSE,"Black Pine";#N/A,#N/A,FALSE,"Beal Mtn.";#N/A,#N/A,FALSE,"Florida";#N/A,#N/A,FALSE,"Montana";#N/A,#N/A,FALSE,"Diamond Hill";#N/A,#N/A,FALSE,"K_SUMM"}</definedName>
    <definedName name="wrn.Penetration.">{"penetration percentage",#N/A,FALSE,"Penetration";"penetration subs",#N/A,FALSE,"Penetration"}</definedName>
    <definedName name="wrn.Penn._.PSC._.part._.1.">{#N/A,#N/A,FALSE,"Cover";#N/A,#N/A,FALSE,"Index 1";#N/A,#N/A,FALSE,"Index 2";#N/A,#N/A,FALSE,"Blank";#N/A,#N/A,FALSE,"1";#N/A,#N/A,FALSE,"2";#N/A,#N/A,FALSE,"3";#N/A,#N/A,FALSE,"4";#N/A,#N/A,FALSE,"5";#N/A,#N/A,FALSE,"6";#N/A,#N/A,FALSE,"7";#N/A,#N/A,FALSE,"8";#N/A,#N/A,FALSE,"9";#N/A,#N/A,FALSE,"10";#N/A,#N/A,FALSE,"11";#N/A,#N/A,FALSE,"12";#N/A,#N/A,FALSE,"13";#N/A,#N/A,FALSE,"14";#N/A,#N/A,FALSE,"15";#N/A,#N/A,FALSE,"16";#N/A,#N/A,FALSE,"17";#N/A,#N/A,FALSE,"18";#N/A,#N/A,FALSE,"19";#N/A,#N/A,FALSE,"20";#N/A,#N/A,FALSE,"21";#N/A,#N/A,FALSE,"22";#N/A,#N/A,FALSE,"23";#N/A,#N/A,FALSE,"24";#N/A,#N/A,FALSE,"25";#N/A,#N/A,FALSE,"26";#N/A,#N/A,FALSE,"27";#N/A,#N/A,FALSE,"28";#N/A,#N/A,FALSE,"29";#N/A,#N/A,FALSE,"30";#N/A,#N/A,FALSE,"31";#N/A,#N/A,FALSE,"32";#N/A,#N/A,FALSE,"33";#N/A,#N/A,FALSE,"34";#N/A,#N/A,FALSE,"35";#N/A,#N/A,FALSE,"36";#N/A,#N/A,FALSE,"37";#N/A,#N/A,FALSE,"38";#N/A,#N/A,FALSE,"39";#N/A,#N/A,FALSE,"40";#N/A,#N/A,FALSE,"41";#N/A,#N/A,FALSE,"42";#N/A,#N/A,FALSE,"43";#N/A,#N/A,FALSE,"44";#N/A,#N/A,FALSE,"45";#N/A,#N/A,FALSE,"46";#N/A,#N/A,FALSE,"47";#N/A,#N/A,FALSE,"48";#N/A,#N/A,FALSE,"49";#N/A,#N/A,FALSE,"50";#N/A,#N/A,FALSE,"51";#N/A,#N/A,FALSE,"52";#N/A,#N/A,FALSE,"53";#N/A,#N/A,FALSE,"54";#N/A,#N/A,FALSE,"55";#N/A,#N/A,FALSE,"55A";#N/A,#N/A,FALSE,"56";#N/A,#N/A,FALSE,"57";#N/A,#N/A,FALSE,"57A";#N/A,#N/A,FALSE,"58";#N/A,#N/A,FALSE,"59";#N/A,#N/A,FALSE,"60";#N/A,#N/A,FALSE,"60A";#N/A,#N/A,FALSE,"61";#N/A,#N/A,FALSE,"62";#N/A,#N/A,FALSE,"63";#N/A,#N/A,FALSE,"63A";#N/A,#N/A,FALSE,"64";#N/A,#N/A,FALSE,"65";#N/A,#N/A,FALSE,"66"}</definedName>
    <definedName name="wrn.Penn._.PSC._.part._.2.">{#N/A,#N/A,FALSE,"67";#N/A,#N/A,FALSE,"68";#N/A,#N/A,FALSE,"68A";#N/A,#N/A,FALSE,"69";#N/A,#N/A,FALSE,"70";#N/A,#N/A,FALSE,"71";#N/A,#N/A,FALSE,"72";#N/A,#N/A,FALSE,"73";#N/A,#N/A,FALSE,"74";#N/A,#N/A,FALSE,"75";#N/A,#N/A,FALSE,"76";#N/A,#N/A,FALSE,"77";#N/A,#N/A,FALSE,"78";#N/A,#N/A,FALSE,"79";#N/A,#N/A,FALSE,"80";#N/A,#N/A,FALSE,"81";#N/A,#N/A,FALSE,"82";#N/A,#N/A,FALSE,"83";#N/A,#N/A,FALSE,"84";#N/A,#N/A,FALSE,"85";#N/A,#N/A,FALSE,"86";#N/A,#N/A,FALSE,"87";#N/A,#N/A,FALSE,"88";#N/A,#N/A,FALSE,"89";#N/A,#N/A,FALSE,"90";#N/A,#N/A,FALSE,"91";#N/A,#N/A,FALSE,"92";#N/A,#N/A,FALSE,"93";#N/A,#N/A,FALSE,"94.1a";#N/A,#N/A,FALSE,"94.1b";#N/A,#N/A,FALSE,"94.2a";#N/A,#N/A,FALSE,"94.2b";#N/A,#N/A,FALSE,"94.3a";#N/A,#N/A,FALSE,"94.3b";#N/A,#N/A,FALSE,"95";#N/A,#N/A,FALSE,"96";#N/A,#N/A,FALSE,"97";#N/A,#N/A,FALSE,"98";#N/A,#N/A,FALSE,"99";#N/A,#N/A,FALSE,"100";#N/A,#N/A,FALSE,"101";#N/A,#N/A,FALSE,"102";#N/A,#N/A,FALSE,"103";#N/A,#N/A,FALSE,"104";#N/A,#N/A,FALSE,"105";#N/A,#N/A,FALSE,"106";#N/A,#N/A,FALSE,"107";#N/A,#N/A,FALSE,"108";#N/A,#N/A,FALSE,"109";#N/A,#N/A,FALSE,"110";#N/A,#N/A,FALSE,"111";#N/A,#N/A,FALSE,"112";#N/A,#N/A,FALSE,"113";#N/A,#N/A,FALSE,"SignPage"}</definedName>
    <definedName name="wrn.Percentage.">{"Summary",#N/A,FALSE,"Options "}</definedName>
    <definedName name="wrn.Pèrdues._.i._.G.._.analític.">#REF!</definedName>
    <definedName name="wrn.Performance.">{#N/A,#N/A,FALSE,"QTD";#N/A,#N/A,FALSE,"Lic Fees";#N/A,#N/A,FALSE,"Unapproved";#N/A,#N/A,FALSE,"Wkly Notes"}</definedName>
    <definedName name="wrn.Performance._1">{#N/A,#N/A,FALSE,"QTD";#N/A,#N/A,FALSE,"Lic Fees";#N/A,#N/A,FALSE,"Unapproved";#N/A,#N/A,FALSE,"Wkly Notes"}</definedName>
    <definedName name="wrn.Performance._1_1">{#N/A,#N/A,FALSE,"QTD";#N/A,#N/A,FALSE,"Lic Fees";#N/A,#N/A,FALSE,"Unapproved";#N/A,#N/A,FALSE,"Wkly Notes"}</definedName>
    <definedName name="wrn.Performance._2">{#N/A,#N/A,FALSE,"QTD";#N/A,#N/A,FALSE,"Lic Fees";#N/A,#N/A,FALSE,"Unapproved";#N/A,#N/A,FALSE,"Wkly Notes"}</definedName>
    <definedName name="wrn.Performance._2_1">{#N/A,#N/A,FALSE,"QTD";#N/A,#N/A,FALSE,"Lic Fees";#N/A,#N/A,FALSE,"Unapproved";#N/A,#N/A,FALSE,"Wkly Notes"}</definedName>
    <definedName name="wrn.Performance._3">{#N/A,#N/A,FALSE,"QTD";#N/A,#N/A,FALSE,"Lic Fees";#N/A,#N/A,FALSE,"Unapproved";#N/A,#N/A,FALSE,"Wkly Notes"}</definedName>
    <definedName name="wrn.perimeter._.comp.">#REF!</definedName>
    <definedName name="wrn.Period.">{#N/A,#N/A,FALSE,"Summ";#N/A,#N/A,FALSE,"AFS";#N/A,#N/A,FALSE,"SFI";#N/A,#N/A,FALSE,"Stores";#N/A,#N/A,FALSE,"UG";#N/A,#N/A,FALSE,"PS";#N/A,#N/A,FALSE,"FL";#N/A,#N/A,FALSE,"AMFT"}</definedName>
    <definedName name="wrn.Period._.1._.Financial._.Statements.">{"Period 1 Income Statements",#N/A,FALSE,"Income Statement";"Period 1 Balance Sheets",#N/A,FALSE,"Balance Sheet";"Period 1 Cashflow Statements",#N/A,FALSE,"Cashflow Statement";"Period 1 Financial Ratios",#N/A,FALSE,"Financial Ratios"}</definedName>
    <definedName name="wrn.Period._.10._.Financial._.Statements.">{"Period 10 Income Statements",#N/A,FALSE,"Income Statement";"Period 10 Balance Sheets",#N/A,FALSE,"Balance Sheet";"Period 10 Cashflow Statements",#N/A,FALSE,"Cashflow Statement";"Period 10 Financial Ratios",#N/A,FALSE,"Financial Ratios"}</definedName>
    <definedName name="wrn.Period._.11._.Financial._.Statements.">{"Period 11 Income Statements",#N/A,FALSE,"Income Statement";"Period 11 Balance Sheets",#N/A,FALSE,"Balance Sheet";"Period 11 Cashflow Statements",#N/A,FALSE,"Cashflow Statement";"Period 11 Financial Ratios",#N/A,FALSE,"Financial Ratios"}</definedName>
    <definedName name="wrn.Period._.12._.Financial._.Statements.">{"Period 12 Income Statements",#N/A,FALSE,"Income Statement";"Period 12 Balance Sheets",#N/A,FALSE,"Balance Sheet";"Period 12 Cashflow Statements",#N/A,FALSE,"Cashflow Statement";"Period 12 Financial Ratios",#N/A,FALSE,"Financial Ratios"}</definedName>
    <definedName name="wrn.Period._.2._.Financial._.Statements.">{"Period 2 Income Statements",#N/A,FALSE,"Income Statement";"Period 2 Balance Sheets",#N/A,FALSE,"Balance Sheet";"Period 2 Cashflow Statements",#N/A,FALSE,"Cashflow Statement";"Period 2 Financial Ratios",#N/A,FALSE,"Financial Ratios"}</definedName>
    <definedName name="wrn.Period._.3._.Financial._.Statements.">{"Period 3 Income Statements",#N/A,FALSE,"Income Statement";"Period 3 Balance Sheets",#N/A,FALSE,"Balance Sheet";"Period 3 Cashflow Statements",#N/A,FALSE,"Cashflow Statement";"Period 3 Financial Ratios",#N/A,FALSE,"Financial Ratios"}</definedName>
    <definedName name="wrn.Period._.4._.Financial._.Statements.">{"Period 4 Income Statements",#N/A,FALSE,"Income Statement";"Period 4 Balance Sheets",#N/A,FALSE,"Balance Sheet";"Period 4 Cashflow Statements",#N/A,FALSE,"Cashflow Statement";"Period 4 Financial Ratios",#N/A,FALSE,"Financial Ratios"}</definedName>
    <definedName name="wrn.Period._.5._.Financial._.Statements.">{"Period 5 Income Statements",#N/A,FALSE,"Income Statement";"Period 5 Balance Sheets",#N/A,FALSE,"Balance Sheet";"Period 5 Cashflow Statements",#N/A,FALSE,"Cashflow Statement";"Period 5 Financial Ratios",#N/A,FALSE,"Financial Ratios"}</definedName>
    <definedName name="wrn.Period._.6._.Financial._.Statements.">{"Period 6 Income Statements",#N/A,FALSE,"Income Statement";"Period 6 Balance Sheets",#N/A,FALSE,"Balance Sheet";"Period 6 Cashflow Statements",#N/A,FALSE,"Cashflow Statement";"Period 6 Financial Ratios",#N/A,FALSE,"Financial Ratios"}</definedName>
    <definedName name="wrn.Period._.7._.Financial._.Statements.">{"Period 7 Income Statements",#N/A,FALSE,"Income Statement";"Period 7 Balance Sheets",#N/A,FALSE,"Balance Sheet";"Period 7 Cashflow Statements",#N/A,FALSE,"Cashflow Statement";"Period 7 Financial Ratios",#N/A,FALSE,"Financial Ratios";"Period 7 New Cash Flow",#N/A,FALSE,"New Cashflow Statement"}</definedName>
    <definedName name="wrn.Period._.8._.Financial._.Statements.">{"Period 8 Income Statements",#N/A,FALSE,"Income Statement";"Period 8 Balance Sheets",#N/A,FALSE,"Balance Sheet";"Period 8 Cashflow Statements",#N/A,FALSE,"Cashflow Statement";"Period 8 Financial Ratios",#N/A,FALSE,"Financial Ratios"}</definedName>
    <definedName name="wrn.Period._.9._.Financial._.Statements.">{"Period 9 Income Statements",#N/A,FALSE,"Income Statement";"Period 9 Balance Sheets",#N/A,FALSE,"Balance Sheet";"Period 9 Cashflow Statements",#N/A,FALSE,"Cashflow Statement";"Period 9 Financial Ratios",#N/A,FALSE,"Financial Ratios"}</definedName>
    <definedName name="wrn.Period._.income._.statement.">{"Page 1",#N/A,FALSE,"Period income statement";"Page 2",#N/A,FALSE,"Period income statement";"Page 3",#N/A,FALSE,"Period income statement"}</definedName>
    <definedName name="wrn.Period._.Summary.">{"Period Total g&amp;A by Line",#N/A,FALSE,"Total G&amp;A by Line";"Period Ops by Line",#N/A,FALSE,"Operations by Line";"Period Admin by Line",#N/A,FALSE,"Administrative by Line";"Period Development by Line",#N/A,FALSE,"Development by Line"}</definedName>
    <definedName name="wrn.PERIODIC._.INSP._.ALL._.SCH..">{"P.I. BUDGET ASSUMPTIONS",#N/A,FALSE,"PERIODIC INSP 97";"P.I. MAJOR EXP",#N/A,FALSE,"PERIODIC INSP 97";"PERIODIC INSP",#N/A,FALSE,"PERIODIC INSP 97"}</definedName>
    <definedName name="wrn.PERSIMMON.">{"FRONT (PERSIMMON)",#N/A,TRUE,"PERSIMMON";"P AND L (PERSIMMON)",#N/A,TRUE,"PERSIMMON";"CASH (PERSIMMON)",#N/A,TRUE,"PERSIMMON";"VALUATION (PERSIMMON)",#N/A,TRUE,"PERSIMMON";"ASSET VAL (PERSIMMON)",#N/A,TRUE,"PERSIMMON";"MODELS (PERSIMMON)",#N/A,TRUE,"PERSIMMON"}</definedName>
    <definedName name="wrn.petey.">{#N/A,#N/A,FALSE,"Index";#N/A,#N/A,FALSE,"Rev_Capacity";#N/A,#N/A,FALSE,"Utilization";"1",#N/A,FALSE,"Utilization";"2",#N/A,FALSE,"Utilization";#N/A,#N/A,FALSE,"Availibility";#N/A,#N/A,FALSE,"Util_to_Avail";#N/A,#N/A,FALSE,"Charts"}</definedName>
    <definedName name="wrn.PEWC1.">#REF!</definedName>
    <definedName name="wrn.PF._.Analysis.">{"PF Analysis",#N/A,FALSE,"Merger Plan"}</definedName>
    <definedName name="wrn.PF._.Balance._.Sheet._.Sens.">{"PF Balance Sheet Sens",#N/A,FALSE,"PF Balance Sheet Sens";"PF Balance Sheet Sens Inputs",#N/A,FALSE,"PF Balance Sheet Sens"}</definedName>
    <definedName name="wrn.PF._.Merger._.Plans.">{"PF Merger Plans",#N/A,FALSE,"Merger Plan"}</definedName>
    <definedName name="wrn.PFDBalance._.Sheet.">{#N/A,"PURPER",FALSE,"BSHIST.XLS";#N/A,"PURADD",FALSE,"BSHIST.XLS";#N/A,"PURSPP",FALSE,"BSHIST.XLS";#N/A,"CTGIND",FALSE,"BSHIST.XLS";#N/A,"ANCHOR",FALSE,"BSHIST.XLS";#N/A,"SPADD",FALSE,"BSHIST.XLS"}</definedName>
    <definedName name="wrn.PFR.">#REF!</definedName>
    <definedName name="wrn.PFSreconview.">{"PFS recon view",#N/A,FALSE,"Hyperion Proof"}</definedName>
    <definedName name="wrn.PGHCreconview.">{"PGHC recon view",#N/A,FALSE,"Hyperion Proof"}</definedName>
    <definedName name="wrn.Pharm._.Market._.Report.">{#N/A,#N/A,FALSE,"Sales Graph";#N/A,#N/A,FALSE,"PSBM";#N/A,#N/A,FALSE,"BUC Graph";#N/A,#N/A,FALSE,"P&amp;L - YTD"}</definedName>
    <definedName name="wrn.Pharm._.Market._.Report._1">#REF!</definedName>
    <definedName name="wrn.Pharm._.Market._.Report._2">{#N/A,#N/A,FALSE,"Sales Graph";#N/A,#N/A,FALSE,"PSBM";#N/A,#N/A,FALSE,"BUC Graph";#N/A,#N/A,FALSE,"P&amp;L - YTD"}</definedName>
    <definedName name="wrn.Pharm._.Market._.Report._3">{#N/A,#N/A,FALSE,"Sales Graph";#N/A,#N/A,FALSE,"PSBM";#N/A,#N/A,FALSE,"BUC Graph";#N/A,#N/A,FALSE,"P&amp;L - YTD"}</definedName>
    <definedName name="wrn.Pharm._.Market._.Report._4">{#N/A,#N/A,FALSE,"Sales Graph";#N/A,#N/A,FALSE,"PSBM";#N/A,#N/A,FALSE,"BUC Graph";#N/A,#N/A,FALSE,"P&amp;L - YTD"}</definedName>
    <definedName name="wrn.Pharmaceuticals.">{#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wrn.Pharmaceuticals._1">#REF!</definedName>
    <definedName name="wrn.Pharmaceuticals._2">{#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wrn.Pharmaceuticals._3">{#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wrn.Pharmaceuticals._4">{#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definedName>
    <definedName name="wrn.Phase._.in.">{"Phase in summary",#N/A,FALSE,"P&amp;L Phased"}</definedName>
    <definedName name="wrn.Pianocomp.">#REF!</definedName>
    <definedName name="wrn.PierOne.">{#N/A,#N/A,FALSE,"Wireform";#N/A,#N/A,FALSE,"Disbursement";#N/A,#N/A,FALSE,"Transfers"}</definedName>
    <definedName name="wrn.PILKINGTON.">{"FRONT",#N/A,TRUE,"PILKINGTON";"P_AND_L",#N/A,TRUE,"PILKINGTON";"CASH_AND_VAL",#N/A,TRUE,"PILKINGTON";"VALUATION",#N/A,TRUE,"PILKINGTON";"SENSITIV",#N/A,TRUE,"PILKINGTON";"P_AND_VOL",#N/A,TRUE,"PILKINGTON";"MODELS",#N/A,TRUE,"PILKINGTON";"INVINC",#N/A,TRUE,"PILKINGTON"}</definedName>
    <definedName name="wrn.PIM._.Outputs.">{#N/A,#N/A,FALSE,"Input";#N/A,#N/A,FALSE,"Sum";#N/A,#N/A,FALSE,"P&amp;L";#N/A,#N/A,FALSE,"CF";#N/A,#N/A,FALSE,"Bal";#N/A,#N/A,FALSE,"Econ"}</definedName>
    <definedName name="wrn.PintAll1">{"PA1",#N/A,FALSE,"BORDMW";"pa2",#N/A,FALSE,"BORDMW";"PA3",#N/A,FALSE,"BORDMW";"PA4",#N/A,FALSE,"BORDMW"}</definedName>
    <definedName name="wrn.PIS.">{#N/A,#N/A,FALSE,"PIS"}</definedName>
    <definedName name="wrn.pl.">{#N/A,#N/A,FALSE,"Exhibits 5-7"}</definedName>
    <definedName name="wrn.PL._.Detail.">{#N/A,#N/A,FALSE,"P&amp;L Detail";#N/A,#N/A,FALSE,"P&amp;L Detail";#N/A,#N/A,FALSE,"P&amp;L Detail"}</definedName>
    <definedName name="wrn.PL_All.">{"con all",#N/A,FALSE,"CON-ALL";"pl-exist retail",#N/A,FALSE,"CON-EXST RETAIL";"pl-nm",#N/A,FALSE,"PL-NM";"PLHTN",#N/A,FALSE,"PL-HTN";"pl-nj",#N/A,FALSE,"PL-NJ";"pl-aus",#N/A,FALSE,"PL-AUS";"pl-sang",#N/A,FALSE,"PL-SANG";"pl-flo",#N/A,FALSE,"PL-FLO";"pl-dal",#N/A,FALSE,"PL-DAL";"pl-cg",#N/A,FALSE,"PL-CG";"pl-topside",#N/A,FALSE,"PL-TOPSIDE";"pl-vist",#N/A,FALSE,"PL-VIST";"pl-fy00acq",#N/A,FALSE,"FY00 ACQ";"pl-fy01acq",#N/A,FALSE,"FY01 ACQ";"pl-corp",#N/A,FALSE,"CORP"}</definedName>
    <definedName name="wrn.Placer._.Dome.">{"Placer Dome Mines",#N/A,FALSE,"PDG";"Placer Dome Summary",#N/A,FALSE,"PDG"}</definedName>
    <definedName name="wrn.PLAN.">{"AZO Inter BS",#N/A,FALSE,"Sheet1";"AZO Mexico BS",#N/A,FALSE,"Sheet1";"AZO PR BS",#N/A,FALSE,"Sheet1"}</definedName>
    <definedName name="wrn.Plan._.EVA.">{#N/A,#N/A,FALSE,"Nov 96";#N/A,#N/A,FALSE,"Dec 96";#N/A,#N/A,FALSE,"Jan 97";#N/A,#N/A,FALSE,"Feb 97";#N/A,#N/A,FALSE,"Mar 97";#N/A,#N/A,FALSE,"Apr 97";#N/A,#N/A,FALSE,"May 97";#N/A,#N/A,FALSE,"Jun 97";#N/A,#N/A,FALSE,"Jul 97";#N/A,#N/A,FALSE,"Aug 97";#N/A,#N/A,FALSE,"Sep 97";#N/A,#N/A,FALSE,"Oct 97"}</definedName>
    <definedName name="wrn.Plan._.Format._.1B.">{#N/A,"AMSTED CONSOLIDATED",FALSE,"AMSTED P&amp;L by DIV";#N/A,"ASF CONSOLIDATED",FALSE,"AMSTED P&amp;L by DIV";#N/A,"BAC CONSOLIDATED",FALSE,"AMSTED P&amp;L by DIV";#N/A,"BRENCO CONSOLIDATED",FALSE,"AMSTED P&amp;L by DIV";#N/A,"BN CONSOLIDATED",FALSE,"AMSTED P&amp;L by DIV";#N/A,"CONMET CONSOLIDATED",FALSE,"AMSTED P&amp;L by DIV";#N/A,"DC CONSOLIDATED",FALSE,"AMSTED P&amp;L by DIV";#N/A,"GPP CONSOLIDATED",FALSE,"AMSTED P&amp;L by DIV";#N/A,"GW CONSOLIDATED",FALSE,"AMSTED P&amp;L by DIV";#N/A,"MEANS CONSOLIDATED",FALSE,"AMSTED P&amp;L by DIV";#N/A,"LOCO CONSOLIDATED",FALSE,"AMSTED P&amp;L by DIV";#N/A,"AII CONSOLIDATED",FALSE,"AMSTED P&amp;L by DIV";#N/A,"VARLEN INC",FALSE,"AMSTED P&amp;L by DIV";#N/A,"AMSTED CORP",FALSE,"AMSTED P&amp;L by DIV";#N/A,"AMSTED ELIMS",FALSE,"AMSTED P&amp;L by DIV"}</definedName>
    <definedName name="wrn.Plan._.Format._.1C.">{#N/A,"AMSTED CONSOLIDATED",FALSE,"AMSTED P&amp;L by DIV";#N/A,"ASF CONSOLIDATED",FALSE,"AMSTED P&amp;L by DIV";#N/A,"BAC CONSOLIDATED",FALSE,"AMSTED P&amp;L by DIV";#N/A,"BRENCO CONSOLIDATED",FALSE,"AMSTED P&amp;L by DIV";#N/A,"BN CONSOLIDATED",FALSE,"AMSTED P&amp;L by DIV";#N/A,"CONMET CONSOLIDATED",FALSE,"AMSTED P&amp;L by DIV";#N/A,"DC CONSOLIDATED",FALSE,"AMSTED P&amp;L by DIV";#N/A,"GPP CONSOLIDATED",FALSE,"AMSTED P&amp;L by DIV";#N/A,"GW CONSOLIDATED",FALSE,"AMSTED P&amp;L by DIV";#N/A,"MEANS CONSOLIDATED",FALSE,"AMSTED P&amp;L by DIV";#N/A,"LOCO CONSOLIDATED",FALSE,"AMSTED P&amp;L by DIV";#N/A,"AII CONSOLIDATED",FALSE,"AMSTED P&amp;L by DIV";#N/A,"VARLEN INC",FALSE,"AMSTED P&amp;L by DIV";#N/A,"AMSTED CORP",FALSE,"AMSTED P&amp;L by DIV";#N/A,"AMSTED ELIMS",FALSE,"AMSTED P&amp;L by DIV"}</definedName>
    <definedName name="wrn.PLAN._.SECTION.">{"PLAN96",#N/A,FALSE,"96PLAN"}</definedName>
    <definedName name="wrn.Plan._.Sheets.">{#N/A,#N/A,TRUE,"95 Consolidated Forecast";#N/A,#N/A,TRUE,"95 Consolidated Frcst per Gal";#N/A,#N/A,TRUE,"96 Consolidated Plan";#N/A,#N/A,TRUE,"96 Consolidated per Gallon"}</definedName>
    <definedName name="wrn.Plan._.Support._.Only.">{#N/A,#N/A,FALSE,"Part D";#N/A,#N/A,FALSE,"D.1 Monthly Plan - 2000";#N/A,#N/A,FALSE,"D.2 Equity and Min. Int.";#N/A,#N/A,FALSE,"D.3 Long-term Investments";#N/A,#N/A,FALSE,"D.4 Fixed Assets";#N/A,#N/A,FALSE,"D.5 Goodwill";#N/A,#N/A,FALSE,"D.6 Intercompany";#N/A,#N/A,FALSE,"D.7 Long-term Debt";#N/A,#N/A,FALSE,"D.8 Acquisitions";#N/A,#N/A,FALSE,"D.9 Key Expenses";#N/A,#N/A,FALSE,"D.10 Cap. Exp. and R&amp;D";#N/A,#N/A,FALSE,"D.11 Dvlpmt Prgs"}</definedName>
    <definedName name="wrn.Plan99.">{#N/A,#N/A,TRUE,"comp_p&amp;L";#N/A,#N/A,TRUE,"planBal_sht";#N/A,#N/A,TRUE,"planP&amp;L";#N/A,#N/A,TRUE,"planCASH";#N/A,#N/A,TRUE,"planCust";#N/A,#N/A,TRUE,"planProd";#N/A,#N/A,TRUE,"Capital"}</definedName>
    <definedName name="wrn.Planning.">{#N/A,#N/A,FALSE,"Default Data";#N/A,#N/A,FALSE,"99 Tax Model";#N/A,#N/A,FALSE,"99 Incremental BV";#N/A,#N/A,FALSE,"99 Tax Model CL";#N/A,#N/A,FALSE,"99 Incremental CL";#N/A,#N/A,FALSE,"Cisco FSC";#N/A,#N/A,FALSE,"25% case";#N/A,#N/A,FALSE,"ROY CALCS";#N/A,#N/A,FALSE,"Acquisition Royalty"}</definedName>
    <definedName name="wrn.plbscf.">#REF!</definedName>
    <definedName name="wrn.PLFORECAST.">{"CY",#N/A,FALSE,"FORECAST";"PAYROLL",#N/A,FALSE,"FORECAST";"REC",#N/A,FALSE,"FORECAST";"SALES",#N/A,FALSE,"FORECAST"}</definedName>
    <definedName name="wrn.PLState.">{"PLState",#N/A,FALSE,"FState"}</definedName>
    <definedName name="wrn.plstatement.">{#N/A,#N/A,FALSE,"Profit &amp; Loss statement"}</definedName>
    <definedName name="wrn.PLX.">{"cred comp",#N/A,FALSE,"Comparable Credit Analysis";"IS",#N/A,FALSE,"IS";"Sensitivity",#N/A,FALSE,"Sensitivity";"BS",#N/A,FALSE,"BS";"Bond Summary",#N/A,FALSE,"B Summary";"AD",#N/A,FALSE,"Accretion";"NAV",#N/A,FALSE,"NAV";"SU",#N/A,FALSE,"S&amp;U";"acq. study",#N/A,FALSE,"Acq. Study";"F Charges",#N/A,FALSE,"Fixed Charges"}</definedName>
    <definedName name="wrn.plx._.total._.oh._.vs._.budget_p8.">{#N/A,#N/A,FALSE,"OhVsB_p8"}</definedName>
    <definedName name="wrn.PLX._1">#REF!</definedName>
    <definedName name="wrn.Pma1.">#REF!</definedName>
    <definedName name="wrn.Pma1_7man_accounts.">#REF!</definedName>
    <definedName name="wrn.Pma1a.">#REF!</definedName>
    <definedName name="wrn.Pma2.">#REF!</definedName>
    <definedName name="wrn.Pma2a.">#REF!</definedName>
    <definedName name="wrn.Pma3.">#REF!</definedName>
    <definedName name="wrn.Pma4.">#REF!</definedName>
    <definedName name="wrn.Pma4a.">#REF!</definedName>
    <definedName name="wrn.Pma5.">#REF!</definedName>
    <definedName name="wrn.Pma6.">#REF!</definedName>
    <definedName name="wrn.Pma7.">#REF!</definedName>
    <definedName name="wrn.Pma7._.All._.Sites.">#REF!</definedName>
    <definedName name="wrn.PMW._.Gruppe._.00_99.">{#N/A,#N/A,FALSE,"PMW Gruppe 00_99";#N/A,#N/A,FALSE,"PMW KG 00_99";#N/A,#N/A,FALSE,"PMW Inc. 00_99";#N/A,#N/A,FALSE,"PMW VTECH 00_99";#N/A,#N/A,FALSE,"PMW Thail. 00_99";#N/A,#N/A,FALSE,"PMW Canada 00_99";#N/A,#N/A,FALSE,"Währungsabw. 00_99"}</definedName>
    <definedName name="wrn.PMW._.Gruppe._.99_98n.">{#N/A,#N/A,FALSE,"PMW Gruppe 99_98";#N/A,#N/A,FALSE,"PMW KG 98_99";#N/A,#N/A,FALSE,"PMW Inc. 99_98";#N/A,#N/A,FALSE,"PMW VTECH 99_98";#N/A,#N/A,FALSE,"PMW Thail. 99_98";#N/A,#N/A,FALSE,"PMW Canada 99_98";#N/A,#N/A,FALSE,"Währungsabw. 99_98"}</definedName>
    <definedName name="wrn.PNL._.Analysis.">{#N/A,#N/A,FALSE,"FRANCE MONTH DETAIL  FFR";#N/A,#N/A,FALSE,"FRANCE MONTH DETAIL  NLG";#N/A,#N/A,FALSE,"FRANCE YTD  DETAIL FFR";#N/A,#N/A,FALSE,"FRANCE YTD  DETAIL NLG"}</definedName>
    <definedName name="wrn.poles.">{#N/A,#N/A,FALSE,"Branche";#N/A,#N/A,FALSE,"Electromagnétisme";#N/A,#N/A,FALSE,"Optronique";#N/A,#N/A,FALSE,"Simulation";#N/A,#N/A,FALSE,"Tubes";#N/A,#N/A,FALSE,"Armement";#N/A,#N/A,FALSE,"Génération";#N/A,#N/A,FALSE,"Ajustements"}</definedName>
    <definedName name="wrn.Polymers.">{"Polymers Details",#N/A,FALSE,"Current Yr";"Polymer Details",#N/A,FALSE,"Budget";"Polymer Details",#N/A,FALSE,"Prior Year"}</definedName>
    <definedName name="wrn.Polymers._.Balance._.Sheet.">{#N/A,"POLY",FALSE,"BSHIST.XLS";#N/A,"EMUL",FALSE,"BSHIST.XLS";#N/A,"PVOH",FALSE,"BSHIST.XLS";#N/A,"ACET",FALSE,"BSHIST.XLS"}</definedName>
    <definedName name="wrn.polymwe.">#REF!</definedName>
    <definedName name="wrn.polymwe._1">#REF!</definedName>
    <definedName name="wrn.Portfolio._.Underwriting.">{#N/A,#N/A,TRUE,"Summary";#N/A,#N/A,TRUE,"Portfolio Analysis";#N/A,#N/A,TRUE,"Portfolio Return Breakdown";#N/A,#N/A,TRUE,"The Johnston Building";#N/A,#N/A,TRUE,"129 W.Trade";#N/A,#N/A,TRUE,"Midtown Plaza"}</definedName>
    <definedName name="wrn.Portrait._.letter._.is.">{"portrait letter is",#N/A,FALSE,"Model"}</definedName>
    <definedName name="wrn.Portrait._.letter._.is._1">{"portrait letter is",#N/A,FALSE,"Model"}</definedName>
    <definedName name="wrn.Portrait._.letter._.is._1_1">{"portrait letter is",#N/A,FALSE,"Model"}</definedName>
    <definedName name="wrn.Portrait._.letter._.is._1_2">{"portrait letter is",#N/A,FALSE,"Model"}</definedName>
    <definedName name="wrn.Portrait._.letter._.is._1_3">{"portrait letter is",#N/A,FALSE,"Model"}</definedName>
    <definedName name="wrn.Portrait._.letter._.is._1_4">{"portrait letter is",#N/A,FALSE,"Model"}</definedName>
    <definedName name="wrn.Portrait._.letter._.is._1_5">{"portrait letter is",#N/A,FALSE,"Model"}</definedName>
    <definedName name="wrn.Portrait._.letter._.is._2">{"portrait letter is",#N/A,FALSE,"Model"}</definedName>
    <definedName name="wrn.Portrait._.letter._.is._2_1">{"portrait letter is",#N/A,FALSE,"Model"}</definedName>
    <definedName name="wrn.Portrait._.letter._.is._2_2">{"portrait letter is",#N/A,FALSE,"Model"}</definedName>
    <definedName name="wrn.Portrait._.letter._.is._2_3">{"portrait letter is",#N/A,FALSE,"Model"}</definedName>
    <definedName name="wrn.Portrait._.letter._.is._2_4">{"portrait letter is",#N/A,FALSE,"Model"}</definedName>
    <definedName name="wrn.Portrait._.letter._.is._2_5">{"portrait letter is",#N/A,FALSE,"Model"}</definedName>
    <definedName name="wrn.Portrait._.letter._.is._3">{"portrait letter is",#N/A,FALSE,"Model"}</definedName>
    <definedName name="wrn.Portrait._.letter._.is._3_1">{"portrait letter is",#N/A,FALSE,"Model"}</definedName>
    <definedName name="wrn.Portrait._.letter._.is._3_2">{"portrait letter is",#N/A,FALSE,"Model"}</definedName>
    <definedName name="wrn.Portrait._.letter._.is._3_3">{"portrait letter is",#N/A,FALSE,"Model"}</definedName>
    <definedName name="wrn.Portrait._.letter._.is._3_4">{"portrait letter is",#N/A,FALSE,"Model"}</definedName>
    <definedName name="wrn.Portrait._.letter._.is._3_5">{"portrait letter is",#N/A,FALSE,"Model"}</definedName>
    <definedName name="wrn.Portrait._.letter._.is._4">{"portrait letter is",#N/A,FALSE,"Model"}</definedName>
    <definedName name="wrn.Portrait._.letter._.is._4_1">{"portrait letter is",#N/A,FALSE,"Model"}</definedName>
    <definedName name="wrn.Portrait._.letter._.is._4_2">{"portrait letter is",#N/A,FALSE,"Model"}</definedName>
    <definedName name="wrn.Portrait._.letter._.is._4_3">{"portrait letter is",#N/A,FALSE,"Model"}</definedName>
    <definedName name="wrn.Portrait._.letter._.is._4_4">{"portrait letter is",#N/A,FALSE,"Model"}</definedName>
    <definedName name="wrn.Portrait._.letter._.is._4_5">{"portrait letter is",#N/A,FALSE,"Model"}</definedName>
    <definedName name="wrn.Portrait._.letter._.is._5">{"portrait letter is",#N/A,FALSE,"Model"}</definedName>
    <definedName name="wrn.Portrait._.letter._.is._5_1">{"portrait letter is",#N/A,FALSE,"Model"}</definedName>
    <definedName name="wrn.Portrait._.letter._.is._5_2">{"portrait letter is",#N/A,FALSE,"Model"}</definedName>
    <definedName name="wrn.Portrait._.letter._.is._5_3">{"portrait letter is",#N/A,FALSE,"Model"}</definedName>
    <definedName name="wrn.Portrait._.letter._.is._5_4">{"portrait letter is",#N/A,FALSE,"Model"}</definedName>
    <definedName name="wrn.Portrait._.letter._.is._5_5">{"portrait letter is",#N/A,FALSE,"Model"}</definedName>
    <definedName name="wrn.PPA.">{#N/A,#N/A,FALSE,"Findings";#N/A,#N/A,FALSE,"Adj. PP";#N/A,#N/A,FALSE,"Audit BS";#N/A,#N/A,FALSE,"Economic BS";#N/A,#N/A,FALSE,"WACC-CAPM";#N/A,#N/A,FALSE,"Operating Forecast";#N/A,#N/A,FALSE,"Investment Forecast";#N/A,#N/A,FALSE,"DCF";#N/A,#N/A,FALSE,"ConCharges";#N/A,#N/A,FALSE,"Customer";#N/A,#N/A,FALSE,"Backlog";#N/A,#N/A,FALSE,"Designs";#N/A,#N/A,FALSE,"Workforce";#N/A,#N/A,FALSE,"WF Summary";#N/A,#N/A,FALSE,"Returns"}</definedName>
    <definedName name="wrn.PPM._.Reports.">{#N/A,#N/A,FALSE,"Media Exchange Model";#N/A,#N/A,FALSE,"Prophet Systems Model";#N/A,#N/A,FALSE,"LAN_Galaxy Model";#N/A,#N/A,FALSE,"Star Projections";#N/A,#N/A,FALSE,"KATZ Projections";#N/A,#N/A,FALSE,"Balance Sheet";#N/A,#N/A,FALSE,"Cash Flow Statement";#N/A,#N/A,FALSE,"Summary Historical"}</definedName>
    <definedName name="wrn.PPM_2.">{#N/A,#N/A,FALSE,"Media Exchange Model";#N/A,#N/A,FALSE,"Prophet Systems Model";#N/A,#N/A,FALSE,"LAN_Galaxy Model";#N/A,#N/A,FALSE,"Star Projections";#N/A,#N/A,FALSE,"KATZ Projections";#N/A,#N/A,FALSE,"Balance Sheet";#N/A,#N/A,FALSE,"Cash Flow Statement";#N/A,#N/A,FALSE,"Income Statement"}</definedName>
    <definedName name="wrn.PPMCoCodeView.">{"PPM Co Code View",#N/A,FALSE,"Comp Codes"}</definedName>
    <definedName name="wrn.PPMreconview.">{"PPM Recon View",#N/A,FALSE,"Hyperion Proof"}</definedName>
    <definedName name="wrn.ppp">{#N/A,#N/A,FALSE,"1";#N/A,#N/A,FALSE,"2";#N/A,#N/A,FALSE,"16 - 17";#N/A,#N/A,FALSE,"18 - 19";#N/A,#N/A,FALSE,"26";#N/A,#N/A,FALSE,"27";#N/A,#N/A,FALSE,"28"}</definedName>
    <definedName name="wrn.ppp_1">#REF!</definedName>
    <definedName name="wrn.ppp_2">{#N/A,#N/A,FALSE,"1";#N/A,#N/A,FALSE,"2";#N/A,#N/A,FALSE,"16 - 17";#N/A,#N/A,FALSE,"18 - 19";#N/A,#N/A,FALSE,"26";#N/A,#N/A,FALSE,"27";#N/A,#N/A,FALSE,"28"}</definedName>
    <definedName name="wrn.ppp_3">{#N/A,#N/A,FALSE,"1";#N/A,#N/A,FALSE,"2";#N/A,#N/A,FALSE,"16 - 17";#N/A,#N/A,FALSE,"18 - 19";#N/A,#N/A,FALSE,"26";#N/A,#N/A,FALSE,"27";#N/A,#N/A,FALSE,"28"}</definedName>
    <definedName name="wrn.ppp_4">{#N/A,#N/A,FALSE,"1";#N/A,#N/A,FALSE,"2";#N/A,#N/A,FALSE,"16 - 17";#N/A,#N/A,FALSE,"18 - 19";#N/A,#N/A,FALSE,"26";#N/A,#N/A,FALSE,"27";#N/A,#N/A,FALSE,"28"}</definedName>
    <definedName name="wrn.PPV.">{"PPV",#N/A,FALSE,"PPV"}</definedName>
    <definedName name="wrn.pr1">{#N/A,#N/A,FALSE,"Financial";#N/A,#N/A,FALSE,"Balance Sheet";#N/A,#N/A,FALSE,"Income stmt";#N/A,#N/A,FALSE,"Ratio"}</definedName>
    <definedName name="wrn.PRBFinancials.">{"incomemth",#N/A,TRUE,"forecast01";"incpercentmth",#N/A,TRUE,"forecast01";"balancemth",#N/A,TRUE,"forecast01";"cashmth",#N/A,TRUE,"forecast01";"cov2mth",#N/A,TRUE,"forecast01";"prbexp",#N/A,TRUE,"forecast01";"prbcap",#N/A,TRUE,"forecast01";"coalconsultants",#N/A,TRUE,"forecast01";"prbsum",#N/A,TRUE,"forecast01"}</definedName>
    <definedName name="wrn.PRELIM.">{#N/A,#N/A,FALSE,"EX_A";#N/A,#N/A,FALSE,"EX_A.1";#N/A,#N/A,FALSE,"EX_B"}</definedName>
    <definedName name="wrn.Prelim._.Pkg.">{#N/A,#N/A,FALSE,"NEW MTD P&amp;L";#N/A,#N/A,FALSE,"NEW YTD P&amp;L";#N/A,#N/A,FALSE,"NEW CashFlow";#N/A,#N/A,FALSE,"NEW CashFlow_WCdetail";#N/A,#N/A,FALSE,"BS_Combined"}</definedName>
    <definedName name="wrn.prelim1">{#N/A,#N/A,FALSE,"EX_A";#N/A,#N/A,FALSE,"EX_A.1";#N/A,#N/A,FALSE,"EX_B"}</definedName>
    <definedName name="wrn.Preliminary._.Plan.">{#N/A,#N/A,FALSE,"Part E";#N/A,#N/A,FALSE,"E.1 Prelim Earnings Plan"}</definedName>
    <definedName name="wrn.prentiws.">{#N/A,#N/A,FALSE,"equity";#N/A,#N/A,FALSE,"cashflow";#N/A,#N/A,FALSE,"analytics";#N/A,#N/A,FALSE,"trial_bal"}</definedName>
    <definedName name="wrn.PREPAIDS.">{#N/A,#N/A,FALSE,"G-1 Prepaid Expenses-Other";#N/A,#N/A,FALSE,"G-2 Prepaid Property Taxes";#N/A,#N/A,FALSE,"G-3 Prepaid Insurance "}</definedName>
    <definedName name="wrn.pres.">{#N/A,#N/A,FALSE,"Major v. River";#N/A,#N/A,FALSE,"Industry";#N/A,#N/A,FALSE,"Large Operators";#N/A,#N/A,FALSE,"Smaller Operators";#N/A,#N/A,FALSE,"Equip. Supply";#N/A,#N/A,FALSE,"EBITDA";#N/A,#N/A,FALSE,"States";#N/A,#N/A,FALSE,"LV Detail"}</definedName>
    <definedName name="wrn.PRES_OUT.">{"page1",#N/A,FALSE,"PRESENTATION";"page2",#N/A,FALSE,"PRESENTATION";#N/A,#N/A,FALSE,"Valuation Summary"}</definedName>
    <definedName name="wrn.PRES_OUT2">{"page1",#N/A,FALSE,"PRESENTATION";"page2",#N/A,FALSE,"PRESENTATION";#N/A,#N/A,FALSE,"Valuation Summary"}</definedName>
    <definedName name="wrn.Pres_OUT3">{"page1",#N/A,FALSE,"PRESENTATION";"page2",#N/A,FALSE,"PRESENTATION";#N/A,#N/A,FALSE,"Valuation Summary"}</definedName>
    <definedName name="wrn.PRES_OUT4">{"page1",#N/A,FALSE,"PRESENTATION";"page2",#N/A,FALSE,"PRESENTATION";#N/A,#N/A,FALSE,"Valuation Summary"}</definedName>
    <definedName name="wrn.PRES_OUT5">{"page1",#N/A,FALSE,"PRESENTATION";"page2",#N/A,FALSE,"PRESENTATION";#N/A,#N/A,FALSE,"Valuation Summary"}</definedName>
    <definedName name="wrn.PRES_OUT6">{"page1",#N/A,FALSE,"PRESENTATION";"page2",#N/A,FALSE,"PRESENTATION";#N/A,#N/A,FALSE,"Valuation Summary"}</definedName>
    <definedName name="wrn.PRES_OUT8">{"page1",#N/A,FALSE,"PRESENTATION";"page2",#N/A,FALSE,"PRESENTATION";#N/A,#N/A,FALSE,"Valuation Summary"}</definedName>
    <definedName name="wrn.pres97.">{#N/A,#N/A,FALSE,"Cover";#N/A,#N/A,FALSE,"Major v. River";#N/A,#N/A,FALSE,"Industry";#N/A,#N/A,FALSE,"Stock Val";#N/A,#N/A,FALSE,"EBITDA";#N/A,#N/A,FALSE,"EBITDA Growth";#N/A,#N/A,FALSE,"LV REt";#N/A,#N/A,FALSE,"AC Ret";#N/A,#N/A,FALSE,"River Ret";#N/A,#N/A,FALSE,"Executive";#N/A,#N/A,FALSE,"Demographics";#N/A,#N/A,FALSE,"Leisure";#N/A,#N/A,FALSE,"States";#N/A,#N/A,FALSE,"nongame";#N/A,#N/A,FALSE,"nongame2";#N/A,#N/A,FALSE,"Room Margin";#N/A,#N/A,FALSE,"Hyp Casino";#N/A,#N/A,FALSE,"lv gates";#N/A,#N/A,FALSE,"potential";#N/A,#N/A,FALSE,"Large Operators";#N/A,#N/A,FALSE,"Smaller Operators";#N/A,#N/A,FALSE,"Equip. Supply";#N/A,#N/A,FALSE,"LV Detail $1 Mil"}</definedName>
    <definedName name="wrn.Presentation.">{#N/A,#N/A,FALSE,"INDEX";#N/A,#N/A,FALSE,"Mortgage Loan Sch";#N/A,#N/A,FALSE,"Exec Summary";#N/A,#N/A,FALSE,"Strengths &amp; Weaknesses";#N/A,#N/A,FALSE,"Underwriting Analysis";#N/A,#N/A,FALSE,"HISTORICAL REV &amp; EXP";#N/A,#N/A,FALSE,"Rent Roll";#N/A,#N/A,FALSE,"Recovery Calcs";#N/A,#N/A,FALSE,"Lease Rollover";#N/A,#N/A,FALSE,"APPRAISAL";#N/A,#N/A,FALSE,"APPRAISAL 2";#N/A,#N/A,FALSE,"APPRAISAL 3";#N/A,#N/A,FALSE,"ENGINEERING";#N/A,#N/A,FALSE,"ENVIRONMENTAL";#N/A,#N/A,FALSE,"CREDIT";#N/A,#N/A,FALSE,"Taxes, Insurance, Title";#N/A,#N/A,FALSE,"LOAN ANALYSIS";#N/A,#N/A,FALSE,"SOURCES &amp; USES";#N/A,#N/A,FALSE,"Working List";#N/A,#N/A,FALSE,"Underwriting Comparison"}</definedName>
    <definedName name="wrn.Presentation._.Version._.but._.No._.WC._.Slide.">{"Presentation View",#N/A,TRUE,"Cover";"Presentation View",#N/A,TRUE,"Hilight_YTD";"Presentation View",#N/A,TRUE,"BridgeP";"Presentation View",#N/A,TRUE,"Bridge00";"Presentation View",#N/A,TRUE,"cnsoled_IS";"Presentation View",#N/A,TRUE,"cnsol_incYTD v plan";"Presentation View",#N/A,TRUE,"cnsol_incYTD v PY";"Presentation View",#N/A,TRUE,"Fcst1 qtrly";"Presentation View",#N/A,TRUE,"Fcst1 Qtrly Earnings";"Presentation View",#N/A,TRUE,"AR";"Presentation View",#N/A,TRUE,"INV";"Presentation View",#N/A,TRUE,"Inc Trend";"Presentation View",#N/A,TRUE,"cnsol_inc v p";"Presentation View",#N/A,TRUE,"cnsol_inc v PY";"Presentation View",#N/A,TRUE,"F1 BS";"Presentation View2",#N/A,TRUE,"cash flow";"Presentation View",#N/A,TRUE,"TITLE PF";"Presentation View",#N/A,TRUE,"cnsol_incYTDpf v PYpf";"Presentation View",#N/A,TRUE,"cnsol_inc v PYpf";"Presentation View",#N/A,TRUE,"CapExPF";"Presentation View",#N/A,TRUE,"Major Projects";"Presentation View",#N/A,TRUE,"MAR"}</definedName>
    <definedName name="wrn.presentation1">{"Cover",#N/A,FALSE,"Cover";"Key Issues",#N/A,FALSE,"Key Issues";"External Trends",#N/A,FALSE,"External Trends";"Internal Trends",#N/A,FALSE,"Internal Trends";"Scorecard",#N/A,FALSE,"Scorecard V2";"Action Plans 1",#N/A,FALSE,"Action Plan Summary";"Action Plans 2",#N/A,FALSE,"Action Plan Summary";"FullPL",#N/A,FALSE,"Profit &amp; Loss Statement";"splitpl",#N/A,FALSE,"Profit &amp; Loss Statement";"Summary Capex",#N/A,FALSE,"summary capex";"Capex Detail",#N/A,FALSE,"capex detail";"Riskopps",#N/A,FALSE,"Risks&amp;Opps";"Major Factors",#N/A,FALSE,"Major Factors (2)"}</definedName>
    <definedName name="wrn.presentation2">#REF!</definedName>
    <definedName name="wrn.President._.Report.">{#N/A,#N/A,FALSE,"President's Cover";#N/A,#N/A,FALSE,"A.1 1998 Objectives";#N/A,#N/A,FALSE,"A.2 President's Measures";#N/A,#N/A,FALSE,"A.3 Commentary"}</definedName>
    <definedName name="wrn.Price_Effect.">{"Comp_of_Price_Effect",#N/A,FALSE,"QTRDPVAR"}</definedName>
    <definedName name="wrn.PrimeCo.">#REF!</definedName>
    <definedName name="wrn.prin2._.all.">{#N/A,#N/A,FALSE,"Pharm";#N/A,#N/A,FALSE,"WWCM"}</definedName>
    <definedName name="wrn.prin2._.all._1">#REF!</definedName>
    <definedName name="wrn.prin2._.all._2">{#N/A,#N/A,FALSE,"Pharm";#N/A,#N/A,FALSE,"WWCM"}</definedName>
    <definedName name="wrn.prin2._.all._3">{#N/A,#N/A,FALSE,"Pharm";#N/A,#N/A,FALSE,"WWCM"}</definedName>
    <definedName name="wrn.prin2._.all._4">{#N/A,#N/A,FALSE,"Pharm";#N/A,#N/A,FALSE,"WWCM"}</definedName>
    <definedName name="wrn.prin3">{#N/A,#N/A,FALSE,"Pharm";#N/A,#N/A,FALSE,"WWCM"}</definedName>
    <definedName name="wrn.prin3_1">#REF!</definedName>
    <definedName name="wrn.prin3_2">{#N/A,#N/A,FALSE,"Pharm";#N/A,#N/A,FALSE,"WWCM"}</definedName>
    <definedName name="wrn.prin3_3">{#N/A,#N/A,FALSE,"Pharm";#N/A,#N/A,FALSE,"WWCM"}</definedName>
    <definedName name="wrn.prin3_4">{#N/A,#N/A,FALSE,"Pharm";#N/A,#N/A,FALSE,"WWCM"}</definedName>
    <definedName name="wrn.prin5">{"Annual",#N/A,FALSE,"Sales &amp; Market";"Quarterly",#N/A,FALSE,"Sales &amp; Market"}</definedName>
    <definedName name="wrn.principais.">{#N/A,#N/A,FALSE,"AMSA611";#N/A,#N/A,FALSE,"STACFLOW"}</definedName>
    <definedName name="wrn.prinst._.summary._.sheets.">{"summary1",#N/A,TRUE,"Comps";"summary2",#N/A,TRUE,"Comps";"summary3",#N/A,TRUE,"Comps"}</definedName>
    <definedName name="wrn.print">{#N/A,#N/A,FALSE,"Pharm";#N/A,#N/A,FALSE,"WWCM"}</definedName>
    <definedName name="wrn.print.">{#N/A,#N/A,FALSE,"Admin";#N/A,#N/A,FALSE,"Other"}</definedName>
    <definedName name="wrn.Print._.1209._.Graphs.">{"1209 Sterling",#N/A,TRUE,"Cashflow 1209";"1209 LATF",#N/A,TRUE,"Cashflow 1209";"1209 LDTF",#N/A,TRUE,"Cashflow 1209";"1209 Situs",#N/A,TRUE,"Cashflow 1209";"1209 Canadian",#N/A,TRUE,"Cashflow 1209";"1209 Converted Sterling",#N/A,TRUE,"Cashflow 1209"}</definedName>
    <definedName name="wrn.Print._.24.">{#N/A,#N/A,FALSE,"Index";"Stmts_Qtrs",#N/A,FALSE,"Summary";"Stmts_24 mo",#N/A,FALSE,"Summary";"Summary_24",#N/A,FALSE,"Revenue";"Month_24",#N/A,FALSE,"Engineering";"Month_24",#N/A,FALSE,"Marketing";"Month_24",#N/A,FALSE,"G &amp; A";"Month_24",#N/A,FALSE,"Manufacturing"}</definedName>
    <definedName name="wrn.Print._.4.">{"Outflow 1",#N/A,FALSE,"Outflows-Inflows";"Outflow 2",#N/A,FALSE,"Outflows-Inflows";"Inflow 1",#N/A,FALSE,"Outflows-Inflows";"Inflow 2",#N/A,FALSE,"Outflows-Inflows"}</definedName>
    <definedName name="wrn.Print._.6">{"print 1.6",#N/A,FALSE,"Sheet1";"print 2.6",#N/A,FALSE,"Sheet1";"print 3.6",#N/A,FALSE,"Sheet1";"print 4.6",#N/A,FALSE,"Sheet1";"print 5.6",#N/A,FALSE,"Sheet1";"print 6.6",#N/A,FALSE,"Sheet1"}</definedName>
    <definedName name="wrn.Print._.6.">{"print 1.6",#N/A,FALSE,"Sheet1";"print 2.6",#N/A,FALSE,"Sheet1";"print 3.6",#N/A,FALSE,"Sheet1";"print 4.6",#N/A,FALSE,"Sheet1";"print 5.6",#N/A,FALSE,"Sheet1";"print 6.6",#N/A,FALSE,"Sheet1"}</definedName>
    <definedName name="wrn.Print._.861._.Graphs.">{"861 Sterling",#N/A,FALSE,"Cashflow 861";"861 LATF",#N/A,FALSE,"Cashflow 861";"861 LDTF",#N/A,FALSE,"Cashflow 861";"861 US Situs",#N/A,FALSE,"Cashflow 861";"861 Canadian",#N/A,FALSE,"Cashflow 861";"861 Converted",#N/A,FALSE,"Cashflow 861"}</definedName>
    <definedName name="wrn.PRINT._.ALL.">{#N/A,#N/A,FALSE,"Pharm";#N/A,#N/A,FALSE,"WWCM"}</definedName>
    <definedName name="wrn.Print._.All._.A4.">{"Valuation",#N/A,TRUE,"Valuation Summary";"Financial Statements",#N/A,TRUE,"Results";"Results",#N/A,TRUE,"Results";"Ratios",#N/A,TRUE,"Results";"Historical data",#N/A,TRUE,"Historical Data";"Forecast inputs",#N/A,TRUE,"Forecast Drivers"}</definedName>
    <definedName name="wrn.Print._.All._.Balance._.Sheet.">{"PF Balance Sheet",#N/A,FALSE,"PF Balance Sheet";"PF Balance Sheet Inputs",#N/A,FALSE,"PF Balance Sheet"}</definedName>
    <definedName name="wrn.Print._.All._.Balance._.Sheet._.Life.">{"PF Balance Sheet Life",#N/A,FALSE,"PF Balance Sheet Life";"PF Balance Sheet Life Inputs",#N/A,FALSE,"PF Balance Sheet Life"}</definedName>
    <definedName name="wrn.Print._.All._.Dist._.Letters.">{#N/A,#N/A,FALSE,"Applesauce";#N/A,#N/A,FALSE,"Apricots";#N/A,#N/A,FALSE,"Cherries";#N/A,#N/A,FALSE,"Cocktail";#N/A,#N/A,FALSE,"YC Peach";#N/A,#N/A,FALSE,"Spiced Peach";#N/A,#N/A,FALSE,"Freestones";#N/A,#N/A,FALSE,"Pears";#N/A,#N/A,FALSE,"Plums";#N/A,#N/A,FALSE,"Prunes";#N/A,#N/A,FALSE,"Grapes";#N/A,#N/A,FALSE,"Cups"}</definedName>
    <definedName name="wrn.Print._.All._.Exhibits.">{"Inc Stmt Dollar",#N/A,FALSE,"IS";"Inc Stmt CS",#N/A,FALSE,"IS";"BS Dollar",#N/A,FALSE,"BS";"BS CS",#N/A,FALSE,"BS";"CF Dollar",#N/A,FALSE,"CF";"Ratio No.1",#N/A,FALSE,"Ratio";"Ratio No.2",#N/A,FALSE,"Ratio"}</definedName>
    <definedName name="wrn.Print._.all._.GLI._.Reports.">#REF!</definedName>
    <definedName name="wrn.Print._.All._.Income._.Statement.">{"PF Income Statement 96",#N/A,FALSE,"PF Income Statement";"PF Income Statement 97",#N/A,FALSE,"PF Income Statement";"PF Income Statement 97 Life",#N/A,FALSE,"PF Income Statement";"PF Income Statement Inputs",#N/A,FALSE,"PF Income Statement"}</definedName>
    <definedName name="wrn.Print._.All._.Letter.">{"Valuation Letter",#N/A,TRUE,"Valuation Summary";"Financial Statements Letter",#N/A,TRUE,"Results";"Results Letter",#N/A,TRUE,"Results";"Ratios Letter",#N/A,TRUE,"Results";"Historical data Letter",#N/A,TRUE,"Historical Data";"Forecast inputs Letter",#N/A,TRUE,"Forecast Drivers"}</definedName>
    <definedName name="wrn.Print._.All._.Pages.">{"LBO Summary",#N/A,FALSE,"Summary";"Income Statement",#N/A,FALSE,"Model";"Cash Flow",#N/A,FALSE,"Model";"Balance Sheet",#N/A,FALSE,"Model";"Working Capital",#N/A,FALSE,"Model";"Pro Forma Balance Sheets",#N/A,FALSE,"PFBS";"Debt Balances",#N/A,FALSE,"Model";"Fee Schedules",#N/A,FALSE,"Model"}</definedName>
    <definedName name="wrn.Print._.All._.Pages._1">#REF!</definedName>
    <definedName name="wrn.PRINT._.ALL._.REPORTS.">{"USD",#N/A,FALSE,"FC-15 Cap Expend";"LC",#N/A,FALSE,"FC-15 Cap Expend"}</definedName>
    <definedName name="wrn.print._.all._.sections.">{"IncomeStatement",#N/A,TRUE,"Model";"LacdesIsles",#N/A,TRUE,"Model";"NAV",#N/A,TRUE,"NAV"}</definedName>
    <definedName name="wrn.print._.all._.sheets.">{"summary1",#N/A,FALSE,"Summary of Values";"developed valuation",#N/A,FALSE,"Valuation Analysis";"inprocess valuation",#N/A,FALSE,"Valuation Analysis";"trademark1",#N/A,FALSE,"Trademark(s) and Trade Name(s)";"developed income statement",#N/A,FALSE,"Abbreviated Income Statement";"inprocess income statement",#N/A,FALSE,"Abbreviated Income Statement";"revenue detail 1",#N/A,FALSE,"Revenue Detail";"revenue detail 2",#N/A,FALSE,"Revenue Detail";"revenue detail 3",#N/A,FALSE,"Revenue Detail";"revenue detail 4",#N/A,FALSE,"Revenue Detail";"contributory1",#N/A,FALSE,"Contributory Assets Detail";"contributory2",#N/A,FALSE,"Contributory Assets Detail";"weighted average returns",#N/A,FALSE,"WACC and WARA";"fixed asset detail",#N/A,FALSE,"Fixed Asset Detail";"customer base",#N/A,FALSE,"customer_base";"customer base perf estimates",#N/A,FALSE,"customer_base"}</definedName>
    <definedName name="wrn.Print._.All._.Spreadsheets.">{#N/A,#N/A,FALSE,"Market Take Rates";#N/A,#N/A,FALSE,"Adoption Rates";#N/A,#N/A,FALSE,"Subscriber Base";#N/A,#N/A,FALSE,"Pricing Structure";#N/A,#N/A,FALSE,"Usage Statistics";#N/A,#N/A,FALSE,"Deployment Costs";#N/A,#N/A,FALSE,"IBM Costs";#N/A,#N/A,FALSE,"Operating Cash Flow";#N/A,#N/A,FALSE,"Revenue Summaries";#N/A,#N/A,FALSE,"Subscriber Summaries";#N/A,#N/A,FALSE,"Houston Center";#N/A,#N/A,FALSE,"DFW Center";#N/A,#N/A,FALSE,"St Louis Center";#N/A,#N/A,FALSE,"Kansas City Center";#N/A,#N/A,FALSE,"San Antonio Center";#N/A,#N/A,FALSE,"Austin Center";#N/A,#N/A,FALSE,"Oklahoma City Center";#N/A,#N/A,FALSE,"Tulsa Center";#N/A,#N/A,FALSE,"Wichita Center";#N/A,#N/A,FALSE,"Little Rock Center";#N/A,#N/A,FALSE,"Topeka Center"}</definedName>
    <definedName name="wrn.Print._.All._.Totals.">{#N/A,#N/A,FALSE,"Entity Total";#N/A,#N/A,FALSE,"Bank Total";#N/A,#N/A,FALSE,"Internal Total"}</definedName>
    <definedName name="wrn.Print._.All._.Worksheets.">{#N/A,#N/A,FALSE,"Capitaliztion Matrix";#N/A,#N/A,FALSE,"4YR P&amp;L";#N/A,#N/A,FALSE,"Program Contributions";#N/A,#N/A,FALSE,"P&amp;L Trans YR 2";#N/A,#N/A,FALSE,"Rev &amp; EBITDA YR2";#N/A,#N/A,FALSE,"P&amp;L Trans YR 1";#N/A,#N/A,FALSE,"Rev &amp; EBITDA YR1"}</definedName>
    <definedName name="wrn.Print._.All._1">#REF!</definedName>
    <definedName name="wrn.PRINT._.ALL._2">{#N/A,#N/A,FALSE,"Pharm";#N/A,#N/A,FALSE,"WWCM"}</definedName>
    <definedName name="wrn.PRINT._.ALL._3">{#N/A,#N/A,FALSE,"Pharm";#N/A,#N/A,FALSE,"WWCM"}</definedName>
    <definedName name="wrn.PRINT._.ALL._4">{#N/A,#N/A,FALSE,"Pharm";#N/A,#N/A,FALSE,"WWCM"}</definedName>
    <definedName name="wrn.Print._.All._Pages.new">{"LBO Summary",#N/A,FALSE,"Summary";"Income Statement",#N/A,FALSE,"Model";"Cash Flow",#N/A,FALSE,"Model";"Balance Sheet",#N/A,FALSE,"Model";"Working Capital",#N/A,FALSE,"Model";"Pro Forma Balance Sheets",#N/A,FALSE,"PFBS";"Debt Balances",#N/A,FALSE,"Model";"Fee Schedules",#N/A,FALSE,"Model"}</definedName>
    <definedName name="wrn.PRINT._.ALL.2">{#N/A,#N/A,FALSE,"Pharm";#N/A,#N/A,FALSE,"WWCM"}</definedName>
    <definedName name="wrn.PRINT._.ALL.2_1">#REF!</definedName>
    <definedName name="wrn.PRINT._.ALL.2_2">{#N/A,#N/A,FALSE,"Pharm";#N/A,#N/A,FALSE,"WWCM"}</definedName>
    <definedName name="wrn.PRINT._.ALL.2_3">{#N/A,#N/A,FALSE,"Pharm";#N/A,#N/A,FALSE,"WWCM"}</definedName>
    <definedName name="wrn.PRINT._.ALL.2_4">{#N/A,#N/A,FALSE,"Pharm";#N/A,#N/A,FALSE,"WWCM"}</definedName>
    <definedName name="wrn.print._.all2">{#N/A,#N/A,FALSE,"Pharm";#N/A,#N/A,FALSE,"WWCM"}</definedName>
    <definedName name="wrn.print._.all2_1">#REF!</definedName>
    <definedName name="wrn.print._.all2_2">{#N/A,#N/A,FALSE,"Pharm";#N/A,#N/A,FALSE,"WWCM"}</definedName>
    <definedName name="wrn.print._.all2_3">{#N/A,#N/A,FALSE,"Pharm";#N/A,#N/A,FALSE,"WWCM"}</definedName>
    <definedName name="wrn.print._.all2_4">{#N/A,#N/A,FALSE,"Pharm";#N/A,#N/A,FALSE,"WWCM"}</definedName>
    <definedName name="wrn.print._.area.">{"page1",#N/A,FALSE,"ENTMNT";"page2",#N/A,FALSE,"ENTMNT";"page3",#N/A,FALSE,"ENTMNT";"page4",#N/A,FALSE,"US $";"page5",#N/A,FALSE,"US $";"page6",#N/A,FALSE,"US $"}</definedName>
    <definedName name="wrn.Print._.Blank._.Exhibit.">{"Extra 1",#N/A,FALSE,"Blank"}</definedName>
    <definedName name="wrn.Print._.BS._.Exhibits.">{"BS Dollar",#N/A,FALSE,"BS";"BS CS",#N/A,FALSE,"BS"}</definedName>
    <definedName name="wrn.Print._.CF._.Exhibit.">{"CF Dollar",#N/A,FALSE,"CF"}</definedName>
    <definedName name="wrn.Print._.Condensed.">#REF!</definedName>
    <definedName name="wrn.Print._.Disk.">{#N/A,#N/A,FALSE,"Intro";#N/A,#N/A,FALSE,"General Assumptions";#N/A,#N/A,FALSE,"Specific Assumptions";#N/A,#N/A,FALSE,"Value Growth";#N/A,#N/A,FALSE,"Dividend Yield";#N/A,#N/A,FALSE,"C Corporation Equivalent Yield";#N/A,#N/A,FALSE,"Dividend Growth";#N/A,#N/A,FALSE,"Holding Period";#N/A,#N/A,FALSE,"Required Return";#N/A,#N/A,FALSE,"Analysis of Prospective Returns";#N/A,#N/A,FALSE,"Multiple Scenario Analysis";#N/A,#N/A,FALSE,"Base QMDM";#N/A,#N/A,FALSE,"Tables";#N/A,#N/A,FALSE,"Special";#N/A,#N/A,FALSE,"Chart Data";#N/A,#N/A,FALSE,"QMDM-Analysis";#N/A,#N/A,FALSE,"QMDM-Components";#N/A,#N/A,FALSE,"Multi-Scenario QMDM";#N/A,#N/A,FALSE,"Scenario #1";#N/A,#N/A,FALSE,"Scenario #2"}</definedName>
    <definedName name="wrn.Print._.Documents.">{#N/A,#N/A,TRUE,"Cover Page";#N/A,#N/A,TRUE,"Executive Summary";#N/A,#N/A,TRUE,"Photos";#N/A,#N/A,TRUE,"Area Map";#N/A,#N/A,TRUE,"Descriptions";#N/A,#N/A,TRUE,"SitePlan";#N/A,#N/A,TRUE,"Land Grid";#N/A,#N/A,TRUE,"Land Sales Map";#N/A,#N/A,TRUE,"Cost Approach Schedule";#N/A,#N/A,TRUE,"Certification"}</definedName>
    <definedName name="wrn.PRINT._.DONC._.CONS._.TOTALS.">{"DONC CONS RPT",#N/A,TRUE,"Doncaster"}</definedName>
    <definedName name="wrn.Print._.Europe._.TandB.">#REF!</definedName>
    <definedName name="wrn.Print._.FE._.T._.and._.B.">#REF!</definedName>
    <definedName name="wrn.print._.final._.report.">{"key stats",#N/A,FALSE,"A";"income statement",#N/A,FALSE,"A";"balance sheet",#N/A,FALSE,"A";"cash flow",#N/A,FALSE,"A";"fixed assets",#N/A,FALSE,"A";"addtl data input",#N/A,FALSE,"A";"econ value added",#N/A,FALSE,"A";"intercompany",#N/A,FALSE,"A";"capital expend",#N/A,FALSE,"A";"contract detail",#N/A,FALSE,"A"}</definedName>
    <definedName name="wrn.Print._.Forecast.">{"2004 Inc For",#N/A,FALSE,"2004 Income-Forecast";"2004 Bal For",#N/A,FALSE,"2004 Bal Sheet Forecast";"2004 Cash For",#N/A,FALSE,"2004 Forecast Cash Flow";"2004 Wells For",#N/A,FALSE,"Wells Fargo Covnts Forecast"}</definedName>
    <definedName name="wrn.PRINT._.FULL.">#REF!</definedName>
    <definedName name="wrn.Print._.Full._.Quarterly.">{"FullPage",#N/A,TRUE,"Summary";"FullPage",#N/A,TRUE,"Holding Company";"FullPage",#N/A,TRUE,"Consolidated";"FullPage",#N/A,TRUE,"Bank";"FullPage",#N/A,TRUE,"Lighthouse";"FullPage",#N/A,TRUE,"Scenarios"}</definedName>
    <definedName name="wrn.Print._.Graph.">{"1209 Graph",#N/A,FALSE,"Charts"}</definedName>
    <definedName name="wrn.print._.graphs.">{"cap_structure",#N/A,FALSE,"Graph-Mkt Cap";"price",#N/A,FALSE,"Graph-Price";"ebit",#N/A,FALSE,"Graph-EBITDA";"ebitda",#N/A,FALSE,"Graph-EBITDA"}</definedName>
    <definedName name="wrn.print._.graphs.1">{"cap_structure",#N/A,FALSE,"Graph-Mkt Cap";"price",#N/A,FALSE,"Graph-Price";"ebit",#N/A,FALSE,"Graph-EBITDA";"ebitda",#N/A,FALSE,"Graph-EBITDA"}</definedName>
    <definedName name="wrn.print._.graphs2">{"cap_structure",#N/A,FALSE,"Graph-Mkt Cap";"price",#N/A,FALSE,"Graph-Price";"ebit",#N/A,FALSE,"Graph-EBITDA";"ebitda",#N/A,FALSE,"Graph-EBITDA"}</definedName>
    <definedName name="wrn.Print._.IS._.Exhibits.">{"Inc Stmt Dollar",#N/A,FALSE,"IS";"Inc Stmt CS",#N/A,FALSE,"IS"}</definedName>
    <definedName name="wrn.Print._.It.">{#N/A,#N/A,TRUE,"base case";#N/A,#N/A,TRUE,"valuation";#N/A,#N/A,TRUE,"sources and uses";#N/A,#N/A,TRUE,"recapitalization";#N/A,#N/A,TRUE,"flowchart";#N/A,#N/A,TRUE,"summary";#N/A,#N/A,TRUE,"sensitivities";#N/A,#N/A,TRUE,"pro forma";#N/A,#N/A,TRUE,"PAC shares"}</definedName>
    <definedName name="wrn.Print._.LBO._.Model.">{"toc",#N/A,TRUE,"TOC";"summary",#N/A,TRUE,"Summary";"credit",#N/A,TRUE,"Model";"income",#N/A,TRUE,"Model";"balance",#N/A,TRUE,"Model";"cash",#N/A,TRUE,"Model";"capitalization",#N/A,TRUE,"Model";"margins",#N/A,TRUE,"Model";"acq_bal",#N/A,TRUE,"Model";"dep_amort",#N/A,TRUE,"Model";"tax",#N/A,TRUE,"Model";"dep_tax",#N/A,TRUE,"TOC";#N/A,#N/A,TRUE,"Expenses";"returns",#N/A,TRUE,"Model";"return_calc",#N/A,TRUE,"Returns"}</definedName>
    <definedName name="wrn.PRINT._.LC._.CAPITAL.">{"LC",#N/A,FALSE,"FC-15 Cap Expend"}</definedName>
    <definedName name="wrn.Print._.Macro._.2.">{#N/A,#N/A,FALSE,"Summ";"Sens2",#N/A,FALSE,"PF";"PF Page1",#N/A,FALSE,"PF";"PF Page2",#N/A,FALSE,"PF";"PF Page3",#N/A,FALSE,"PF";"Sens1",#N/A,FALSE,"PF"}</definedName>
    <definedName name="wrn.Print._.Model.">#REF!</definedName>
    <definedName name="wrn.Print._.Monthly._.Book.">{#N/A,#N/A,FALSE,"Cover_Sht";#N/A,#N/A,FALSE,"FR_Contents";#N/A,#N/A,FALSE,"Con_ytd_p&amp;l";#N/A,#N/A,FALSE,"Jas_ytd_p&amp;l";#N/A,#N/A,FALSE,"Roy_ytd_p&amp;l";#N/A,#N/A,FALSE,"Customer_p&amp;l";#N/A,#N/A,FALSE,"Con_prd_p&amp;l";#N/A,#N/A,FALSE,"Jas_prd_p&amp;l";#N/A,#N/A,FALSE,"Roy_prd_p&amp;l";#N/A,#N/A,FALSE,"Cur_proj";#N/A,#N/A,FALSE,"Bal_Sht";#N/A,#N/A,FALSE,"Cash_Flow";#N/A,#N/A,FALSE,"AR_TB";#N/A,#N/A,FALSE,"Cap_Exp";#N/A,#N/A,FALSE,"Manpwr"}</definedName>
    <definedName name="wrn.print._.office.">{"page0",#N/A,FALSE,"Summary";"page1",#N/A,FALSE,"Net Contribution";"page2",#N/A,FALSE,"Expense Profile";"page3",#N/A,FALSE,"Net Contribution";"page4",#N/A,FALSE,"Expense Profile";"page5",#N/A,FALSE,"Summary";"page6",#N/A,FALSE,"Net Contribution";"page7",#N/A,FALSE,"Expense Profile";"page8",#N/A,FALSE,"Net Contribution"}</definedName>
    <definedName name="wrn.Print._.Out._.1.">{"Five Year",#N/A,FALSE,"Summary (2)";"Month 1 and Years",#N/A,FALSE,"Cash Budget"}</definedName>
    <definedName name="wrn.Print._.Out._.1._1">{"Five Year",#N/A,FALSE,"Summary (2)";"Month 1 and Years",#N/A,FALSE,"Cash Budget"}</definedName>
    <definedName name="wrn.Print._.Out._.1._1_1">{"Five Year",#N/A,FALSE,"Summary (2)";"Month 1 and Years",#N/A,FALSE,"Cash Budget"}</definedName>
    <definedName name="wrn.Print._.Out._.1._1_2">{"Five Year",#N/A,FALSE,"Summary (2)";"Month 1 and Years",#N/A,FALSE,"Cash Budget"}</definedName>
    <definedName name="wrn.Print._.Out._.1._1_3">{"Five Year",#N/A,FALSE,"Summary (2)";"Month 1 and Years",#N/A,FALSE,"Cash Budget"}</definedName>
    <definedName name="wrn.Print._.Out._.1._1_4">{"Five Year",#N/A,FALSE,"Summary (2)";"Month 1 and Years",#N/A,FALSE,"Cash Budget"}</definedName>
    <definedName name="wrn.Print._.Out._.1._1_5">{"Five Year",#N/A,FALSE,"Summary (2)";"Month 1 and Years",#N/A,FALSE,"Cash Budget"}</definedName>
    <definedName name="wrn.Print._.Out._.1._2">{"Five Year",#N/A,FALSE,"Summary (2)";"Month 1 and Years",#N/A,FALSE,"Cash Budget"}</definedName>
    <definedName name="wrn.Print._.Out._.1._2_1">{"Five Year",#N/A,FALSE,"Summary (2)";"Month 1 and Years",#N/A,FALSE,"Cash Budget"}</definedName>
    <definedName name="wrn.Print._.Out._.1._2_2">{"Five Year",#N/A,FALSE,"Summary (2)";"Month 1 and Years",#N/A,FALSE,"Cash Budget"}</definedName>
    <definedName name="wrn.Print._.Out._.1._2_3">{"Five Year",#N/A,FALSE,"Summary (2)";"Month 1 and Years",#N/A,FALSE,"Cash Budget"}</definedName>
    <definedName name="wrn.Print._.Out._.1._2_4">{"Five Year",#N/A,FALSE,"Summary (2)";"Month 1 and Years",#N/A,FALSE,"Cash Budget"}</definedName>
    <definedName name="wrn.Print._.Out._.1._2_5">{"Five Year",#N/A,FALSE,"Summary (2)";"Month 1 and Years",#N/A,FALSE,"Cash Budget"}</definedName>
    <definedName name="wrn.Print._.Out._.1._3">{"Five Year",#N/A,FALSE,"Summary (2)";"Month 1 and Years",#N/A,FALSE,"Cash Budget"}</definedName>
    <definedName name="wrn.Print._.Out._.1._3_1">{"Five Year",#N/A,FALSE,"Summary (2)";"Month 1 and Years",#N/A,FALSE,"Cash Budget"}</definedName>
    <definedName name="wrn.Print._.Out._.1._3_2">{"Five Year",#N/A,FALSE,"Summary (2)";"Month 1 and Years",#N/A,FALSE,"Cash Budget"}</definedName>
    <definedName name="wrn.Print._.Out._.1._3_3">{"Five Year",#N/A,FALSE,"Summary (2)";"Month 1 and Years",#N/A,FALSE,"Cash Budget"}</definedName>
    <definedName name="wrn.Print._.Out._.1._3_4">{"Five Year",#N/A,FALSE,"Summary (2)";"Month 1 and Years",#N/A,FALSE,"Cash Budget"}</definedName>
    <definedName name="wrn.Print._.Out._.1._3_5">{"Five Year",#N/A,FALSE,"Summary (2)";"Month 1 and Years",#N/A,FALSE,"Cash Budget"}</definedName>
    <definedName name="wrn.Print._.Out._.1._4">{"Five Year",#N/A,FALSE,"Summary (2)";"Month 1 and Years",#N/A,FALSE,"Cash Budget"}</definedName>
    <definedName name="wrn.Print._.Out._.1._4_1">{"Five Year",#N/A,FALSE,"Summary (2)";"Month 1 and Years",#N/A,FALSE,"Cash Budget"}</definedName>
    <definedName name="wrn.Print._.Out._.1._4_2">{"Five Year",#N/A,FALSE,"Summary (2)";"Month 1 and Years",#N/A,FALSE,"Cash Budget"}</definedName>
    <definedName name="wrn.Print._.Out._.1._4_3">{"Five Year",#N/A,FALSE,"Summary (2)";"Month 1 and Years",#N/A,FALSE,"Cash Budget"}</definedName>
    <definedName name="wrn.Print._.Out._.1._4_4">{"Five Year",#N/A,FALSE,"Summary (2)";"Month 1 and Years",#N/A,FALSE,"Cash Budget"}</definedName>
    <definedName name="wrn.Print._.Out._.1._4_5">{"Five Year",#N/A,FALSE,"Summary (2)";"Month 1 and Years",#N/A,FALSE,"Cash Budget"}</definedName>
    <definedName name="wrn.Print._.Out._.1._5">{"Five Year",#N/A,FALSE,"Summary (2)";"Month 1 and Years",#N/A,FALSE,"Cash Budget"}</definedName>
    <definedName name="wrn.Print._.Out._.1._5_1">{"Five Year",#N/A,FALSE,"Summary (2)";"Month 1 and Years",#N/A,FALSE,"Cash Budget"}</definedName>
    <definedName name="wrn.Print._.Out._.1._5_2">{"Five Year",#N/A,FALSE,"Summary (2)";"Month 1 and Years",#N/A,FALSE,"Cash Budget"}</definedName>
    <definedName name="wrn.Print._.Out._.1._5_3">{"Five Year",#N/A,FALSE,"Summary (2)";"Month 1 and Years",#N/A,FALSE,"Cash Budget"}</definedName>
    <definedName name="wrn.Print._.Out._.1._5_4">{"Five Year",#N/A,FALSE,"Summary (2)";"Month 1 and Years",#N/A,FALSE,"Cash Budget"}</definedName>
    <definedName name="wrn.Print._.Out._.1._5_5">{"Five Year",#N/A,FALSE,"Summary (2)";"Month 1 and Years",#N/A,FALSE,"Cash Budget"}</definedName>
    <definedName name="wrn.print._.pages.">#REF!</definedName>
    <definedName name="wrn.print._.pages._1">{#N/A,#N/A,FALSE,"Spain MKT";#N/A,#N/A,FALSE,"Assumptions";#N/A,#N/A,FALSE,"Adve";#N/A,#N/A,FALSE,"E-Commerce";#N/A,#N/A,FALSE,"Opex";#N/A,#N/A,FALSE,"P&amp;L";#N/A,#N/A,FALSE,"FCF &amp; DCF"}</definedName>
    <definedName name="wrn.print._.pages._1_1">{#N/A,#N/A,FALSE,"Spain MKT";#N/A,#N/A,FALSE,"Assumptions";#N/A,#N/A,FALSE,"Adve";#N/A,#N/A,FALSE,"E-Commerce";#N/A,#N/A,FALSE,"Opex";#N/A,#N/A,FALSE,"P&amp;L";#N/A,#N/A,FALSE,"FCF &amp; DCF"}</definedName>
    <definedName name="wrn.print._.pages._1_2">{#N/A,#N/A,FALSE,"Spain MKT";#N/A,#N/A,FALSE,"Assumptions";#N/A,#N/A,FALSE,"Adve";#N/A,#N/A,FALSE,"E-Commerce";#N/A,#N/A,FALSE,"Opex";#N/A,#N/A,FALSE,"P&amp;L";#N/A,#N/A,FALSE,"FCF &amp; DCF"}</definedName>
    <definedName name="wrn.print._.pages._1_3">{#N/A,#N/A,FALSE,"Spain MKT";#N/A,#N/A,FALSE,"Assumptions";#N/A,#N/A,FALSE,"Adve";#N/A,#N/A,FALSE,"E-Commerce";#N/A,#N/A,FALSE,"Opex";#N/A,#N/A,FALSE,"P&amp;L";#N/A,#N/A,FALSE,"FCF &amp; DCF"}</definedName>
    <definedName name="wrn.print._.pages._1_4">{#N/A,#N/A,FALSE,"Spain MKT";#N/A,#N/A,FALSE,"Assumptions";#N/A,#N/A,FALSE,"Adve";#N/A,#N/A,FALSE,"E-Commerce";#N/A,#N/A,FALSE,"Opex";#N/A,#N/A,FALSE,"P&amp;L";#N/A,#N/A,FALSE,"FCF &amp; DCF"}</definedName>
    <definedName name="wrn.print._.pages._1_5">{#N/A,#N/A,FALSE,"Spain MKT";#N/A,#N/A,FALSE,"Assumptions";#N/A,#N/A,FALSE,"Adve";#N/A,#N/A,FALSE,"E-Commerce";#N/A,#N/A,FALSE,"Opex";#N/A,#N/A,FALSE,"P&amp;L";#N/A,#N/A,FALSE,"FCF &amp; DCF"}</definedName>
    <definedName name="wrn.print._.pages._2">{#N/A,#N/A,FALSE,"Spain MKT";#N/A,#N/A,FALSE,"Assumptions";#N/A,#N/A,FALSE,"Adve";#N/A,#N/A,FALSE,"E-Commerce";#N/A,#N/A,FALSE,"Opex";#N/A,#N/A,FALSE,"P&amp;L";#N/A,#N/A,FALSE,"FCF &amp; DCF"}</definedName>
    <definedName name="wrn.print._.pages._2_1">{#N/A,#N/A,FALSE,"Spain MKT";#N/A,#N/A,FALSE,"Assumptions";#N/A,#N/A,FALSE,"Adve";#N/A,#N/A,FALSE,"E-Commerce";#N/A,#N/A,FALSE,"Opex";#N/A,#N/A,FALSE,"P&amp;L";#N/A,#N/A,FALSE,"FCF &amp; DCF"}</definedName>
    <definedName name="wrn.print._.pages._2_2">{#N/A,#N/A,FALSE,"Spain MKT";#N/A,#N/A,FALSE,"Assumptions";#N/A,#N/A,FALSE,"Adve";#N/A,#N/A,FALSE,"E-Commerce";#N/A,#N/A,FALSE,"Opex";#N/A,#N/A,FALSE,"P&amp;L";#N/A,#N/A,FALSE,"FCF &amp; DCF"}</definedName>
    <definedName name="wrn.print._.pages._2_3">{#N/A,#N/A,FALSE,"Spain MKT";#N/A,#N/A,FALSE,"Assumptions";#N/A,#N/A,FALSE,"Adve";#N/A,#N/A,FALSE,"E-Commerce";#N/A,#N/A,FALSE,"Opex";#N/A,#N/A,FALSE,"P&amp;L";#N/A,#N/A,FALSE,"FCF &amp; DCF"}</definedName>
    <definedName name="wrn.print._.pages._2_4">{#N/A,#N/A,FALSE,"Spain MKT";#N/A,#N/A,FALSE,"Assumptions";#N/A,#N/A,FALSE,"Adve";#N/A,#N/A,FALSE,"E-Commerce";#N/A,#N/A,FALSE,"Opex";#N/A,#N/A,FALSE,"P&amp;L";#N/A,#N/A,FALSE,"FCF &amp; DCF"}</definedName>
    <definedName name="wrn.print._.pages._2_5">{#N/A,#N/A,FALSE,"Spain MKT";#N/A,#N/A,FALSE,"Assumptions";#N/A,#N/A,FALSE,"Adve";#N/A,#N/A,FALSE,"E-Commerce";#N/A,#N/A,FALSE,"Opex";#N/A,#N/A,FALSE,"P&amp;L";#N/A,#N/A,FALSE,"FCF &amp; DCF"}</definedName>
    <definedName name="wrn.print._.pages._3">{#N/A,#N/A,FALSE,"Spain MKT";#N/A,#N/A,FALSE,"Assumptions";#N/A,#N/A,FALSE,"Adve";#N/A,#N/A,FALSE,"E-Commerce";#N/A,#N/A,FALSE,"Opex";#N/A,#N/A,FALSE,"P&amp;L";#N/A,#N/A,FALSE,"FCF &amp; DCF"}</definedName>
    <definedName name="wrn.print._.pages._3_1">{#N/A,#N/A,FALSE,"Spain MKT";#N/A,#N/A,FALSE,"Assumptions";#N/A,#N/A,FALSE,"Adve";#N/A,#N/A,FALSE,"E-Commerce";#N/A,#N/A,FALSE,"Opex";#N/A,#N/A,FALSE,"P&amp;L";#N/A,#N/A,FALSE,"FCF &amp; DCF"}</definedName>
    <definedName name="wrn.print._.pages._3_2">{#N/A,#N/A,FALSE,"Spain MKT";#N/A,#N/A,FALSE,"Assumptions";#N/A,#N/A,FALSE,"Adve";#N/A,#N/A,FALSE,"E-Commerce";#N/A,#N/A,FALSE,"Opex";#N/A,#N/A,FALSE,"P&amp;L";#N/A,#N/A,FALSE,"FCF &amp; DCF"}</definedName>
    <definedName name="wrn.print._.pages._3_3">{#N/A,#N/A,FALSE,"Spain MKT";#N/A,#N/A,FALSE,"Assumptions";#N/A,#N/A,FALSE,"Adve";#N/A,#N/A,FALSE,"E-Commerce";#N/A,#N/A,FALSE,"Opex";#N/A,#N/A,FALSE,"P&amp;L";#N/A,#N/A,FALSE,"FCF &amp; DCF"}</definedName>
    <definedName name="wrn.print._.pages._3_4">{#N/A,#N/A,FALSE,"Spain MKT";#N/A,#N/A,FALSE,"Assumptions";#N/A,#N/A,FALSE,"Adve";#N/A,#N/A,FALSE,"E-Commerce";#N/A,#N/A,FALSE,"Opex";#N/A,#N/A,FALSE,"P&amp;L";#N/A,#N/A,FALSE,"FCF &amp; DCF"}</definedName>
    <definedName name="wrn.print._.pages._3_5">{#N/A,#N/A,FALSE,"Spain MKT";#N/A,#N/A,FALSE,"Assumptions";#N/A,#N/A,FALSE,"Adve";#N/A,#N/A,FALSE,"E-Commerce";#N/A,#N/A,FALSE,"Opex";#N/A,#N/A,FALSE,"P&amp;L";#N/A,#N/A,FALSE,"FCF &amp; DCF"}</definedName>
    <definedName name="wrn.print._.pages._4">{#N/A,#N/A,FALSE,"Spain MKT";#N/A,#N/A,FALSE,"Assumptions";#N/A,#N/A,FALSE,"Adve";#N/A,#N/A,FALSE,"E-Commerce";#N/A,#N/A,FALSE,"Opex";#N/A,#N/A,FALSE,"P&amp;L";#N/A,#N/A,FALSE,"FCF &amp; DCF"}</definedName>
    <definedName name="wrn.print._.pages._4_1">{#N/A,#N/A,FALSE,"Spain MKT";#N/A,#N/A,FALSE,"Assumptions";#N/A,#N/A,FALSE,"Adve";#N/A,#N/A,FALSE,"E-Commerce";#N/A,#N/A,FALSE,"Opex";#N/A,#N/A,FALSE,"P&amp;L";#N/A,#N/A,FALSE,"FCF &amp; DCF"}</definedName>
    <definedName name="wrn.print._.pages._4_2">{#N/A,#N/A,FALSE,"Spain MKT";#N/A,#N/A,FALSE,"Assumptions";#N/A,#N/A,FALSE,"Adve";#N/A,#N/A,FALSE,"E-Commerce";#N/A,#N/A,FALSE,"Opex";#N/A,#N/A,FALSE,"P&amp;L";#N/A,#N/A,FALSE,"FCF &amp; DCF"}</definedName>
    <definedName name="wrn.print._.pages._4_3">{#N/A,#N/A,FALSE,"Spain MKT";#N/A,#N/A,FALSE,"Assumptions";#N/A,#N/A,FALSE,"Adve";#N/A,#N/A,FALSE,"E-Commerce";#N/A,#N/A,FALSE,"Opex";#N/A,#N/A,FALSE,"P&amp;L";#N/A,#N/A,FALSE,"FCF &amp; DCF"}</definedName>
    <definedName name="wrn.print._.pages._4_4">{#N/A,#N/A,FALSE,"Spain MKT";#N/A,#N/A,FALSE,"Assumptions";#N/A,#N/A,FALSE,"Adve";#N/A,#N/A,FALSE,"E-Commerce";#N/A,#N/A,FALSE,"Opex";#N/A,#N/A,FALSE,"P&amp;L";#N/A,#N/A,FALSE,"FCF &amp; DCF"}</definedName>
    <definedName name="wrn.print._.pages._4_5">{#N/A,#N/A,FALSE,"Spain MKT";#N/A,#N/A,FALSE,"Assumptions";#N/A,#N/A,FALSE,"Adve";#N/A,#N/A,FALSE,"E-Commerce";#N/A,#N/A,FALSE,"Opex";#N/A,#N/A,FALSE,"P&amp;L";#N/A,#N/A,FALSE,"FCF &amp; DCF"}</definedName>
    <definedName name="wrn.print._.pages._5">{#N/A,#N/A,FALSE,"Spain MKT";#N/A,#N/A,FALSE,"Assumptions";#N/A,#N/A,FALSE,"Adve";#N/A,#N/A,FALSE,"E-Commerce";#N/A,#N/A,FALSE,"Opex";#N/A,#N/A,FALSE,"P&amp;L";#N/A,#N/A,FALSE,"FCF &amp; DCF"}</definedName>
    <definedName name="wrn.print._.pages._5_1">{#N/A,#N/A,FALSE,"Spain MKT";#N/A,#N/A,FALSE,"Assumptions";#N/A,#N/A,FALSE,"Adve";#N/A,#N/A,FALSE,"E-Commerce";#N/A,#N/A,FALSE,"Opex";#N/A,#N/A,FALSE,"P&amp;L";#N/A,#N/A,FALSE,"FCF &amp; DCF"}</definedName>
    <definedName name="wrn.print._.pages._5_2">{#N/A,#N/A,FALSE,"Spain MKT";#N/A,#N/A,FALSE,"Assumptions";#N/A,#N/A,FALSE,"Adve";#N/A,#N/A,FALSE,"E-Commerce";#N/A,#N/A,FALSE,"Opex";#N/A,#N/A,FALSE,"P&amp;L";#N/A,#N/A,FALSE,"FCF &amp; DCF"}</definedName>
    <definedName name="wrn.print._.pages._5_3">{#N/A,#N/A,FALSE,"Spain MKT";#N/A,#N/A,FALSE,"Assumptions";#N/A,#N/A,FALSE,"Adve";#N/A,#N/A,FALSE,"E-Commerce";#N/A,#N/A,FALSE,"Opex";#N/A,#N/A,FALSE,"P&amp;L";#N/A,#N/A,FALSE,"FCF &amp; DCF"}</definedName>
    <definedName name="wrn.print._.pages._5_4">{#N/A,#N/A,FALSE,"Spain MKT";#N/A,#N/A,FALSE,"Assumptions";#N/A,#N/A,FALSE,"Adve";#N/A,#N/A,FALSE,"E-Commerce";#N/A,#N/A,FALSE,"Opex";#N/A,#N/A,FALSE,"P&amp;L";#N/A,#N/A,FALSE,"FCF &amp; DCF"}</definedName>
    <definedName name="wrn.print._.pages._5_5">{#N/A,#N/A,FALSE,"Spain MKT";#N/A,#N/A,FALSE,"Assumptions";#N/A,#N/A,FALSE,"Adve";#N/A,#N/A,FALSE,"E-Commerce";#N/A,#N/A,FALSE,"Opex";#N/A,#N/A,FALSE,"P&amp;L";#N/A,#N/A,FALSE,"FCF &amp; DCF"}</definedName>
    <definedName name="wrn.print._.pages2.">#REF!</definedName>
    <definedName name="wrn.print._.parent._.cases.">{"scenario summary",#N/A,FALSE,"pf parent";"pro forma financials","low price low cash",FALSE,"pf parent";"pro forma credit","low price low cash",FALSE,"pf parent";"pro forma financials","low price med cash",FALSE,"pf parent";"pro forma credit","low price med cash",FALSE,"pf parent";"pro forma financials","low price high cash",FALSE,"pf parent";"pro forma credit","low price high cash",FALSE,"pf parent";"pro forma financials","high price low cash",FALSE,"pf parent";"pro forma credit","high price low cash",FALSE,"pf parent";"pro forma financials","high price med cash",FALSE,"pf parent";"pro forma credit","high price med cash",FALSE,"pf parent";"pro forma financials","high price high cash",FALSE,"pf parent";"pro forma credit","high price high cash",FALSE,"pf parent"}</definedName>
    <definedName name="wrn.Print._.PL.">#REF!</definedName>
    <definedName name="wrn.Print._.PNL._.Download.">{"PNLProjDL",#N/A,FALSE,"PROJCO";"PNLParDL",#N/A,FALSE,"Parent"}</definedName>
    <definedName name="wrn.Print._.Ratio._.Exhibits.">{"Ratio No.1",#N/A,FALSE,"Ratio";"Ratio No.2",#N/A,FALSE,"Ratio"}</definedName>
    <definedName name="wrn.print._.raw._.data._.entry.">{"inputs raw data",#N/A,TRUE,"INPUT"}</definedName>
    <definedName name="wrn.print._.raw._.data._.entry.1">{"inputs raw data",#N/A,TRUE,"INPUT"}</definedName>
    <definedName name="wrn.print._.raw._data._.entry2.">{"inputs raw data",#N/A,TRUE,"INPUT"}</definedName>
    <definedName name="wrn.Print._.Report.">{"Summary",#N/A,TRUE,"Summary Multipl";"Trend",#N/A,TRUE,"Trend Analysis";"Print RE",#N/A,TRUE,"Print RE";"Print RF",#N/A,TRUE,"Print RF";"Print IE",#N/A,TRUE,"Print IE";"Print IF",#N/A,TRUE,"Print IF";"Print Int",#N/A,TRUE,"Print Int"}</definedName>
    <definedName name="wrn.Print._.Results._.A4.">{"Valuation",#N/A,TRUE,"Valuation Summary";"Financial Statements",#N/A,TRUE,"Results";"Results",#N/A,TRUE,"Results";"Ratios",#N/A,TRUE,"Results"}</definedName>
    <definedName name="wrn.Print._.Results._.Letter.">{"Valuation Letter",#N/A,TRUE,"Valuation Summary";"Financial Statements Letter",#N/A,TRUE,"Results";"Results Letter",#N/A,TRUE,"Results";"Ratios Letter",#N/A,TRUE,"Results"}</definedName>
    <definedName name="wrn.print._.standalone.">{"standalone1",#N/A,FALSE,"DCFBase";"standalone2",#N/A,FALSE,"DCFBase"}</definedName>
    <definedName name="wrn.print._.standalone._1">{"standalone1",#N/A,FALSE,"DCFBase";"standalone2",#N/A,FALSE,"DCFBase"}</definedName>
    <definedName name="wrn.print._.standalone._1_1">{"standalone1",#N/A,FALSE,"DCFBase";"standalone2",#N/A,FALSE,"DCFBase"}</definedName>
    <definedName name="wrn.print._.standalone._1_2">{"standalone1",#N/A,FALSE,"DCFBase";"standalone2",#N/A,FALSE,"DCFBase"}</definedName>
    <definedName name="wrn.print._.standalone._1_3">{"standalone1",#N/A,FALSE,"DCFBase";"standalone2",#N/A,FALSE,"DCFBase"}</definedName>
    <definedName name="wrn.print._.standalone._1_4">{"standalone1",#N/A,FALSE,"DCFBase";"standalone2",#N/A,FALSE,"DCFBase"}</definedName>
    <definedName name="wrn.print._.standalone._1_5">{"standalone1",#N/A,FALSE,"DCFBase";"standalone2",#N/A,FALSE,"DCFBase"}</definedName>
    <definedName name="wrn.print._.standalone._2">{"standalone1",#N/A,FALSE,"DCFBase";"standalone2",#N/A,FALSE,"DCFBase"}</definedName>
    <definedName name="wrn.print._.standalone._2_1">{"standalone1",#N/A,FALSE,"DCFBase";"standalone2",#N/A,FALSE,"DCFBase"}</definedName>
    <definedName name="wrn.print._.standalone._2_2">{"standalone1",#N/A,FALSE,"DCFBase";"standalone2",#N/A,FALSE,"DCFBase"}</definedName>
    <definedName name="wrn.print._.standalone._2_3">{"standalone1",#N/A,FALSE,"DCFBase";"standalone2",#N/A,FALSE,"DCFBase"}</definedName>
    <definedName name="wrn.print._.standalone._2_4">{"standalone1",#N/A,FALSE,"DCFBase";"standalone2",#N/A,FALSE,"DCFBase"}</definedName>
    <definedName name="wrn.print._.standalone._2_5">{"standalone1",#N/A,FALSE,"DCFBase";"standalone2",#N/A,FALSE,"DCFBase"}</definedName>
    <definedName name="wrn.print._.standalone._3">{"standalone1",#N/A,FALSE,"DCFBase";"standalone2",#N/A,FALSE,"DCFBase"}</definedName>
    <definedName name="wrn.print._.standalone._3_1">{"standalone1",#N/A,FALSE,"DCFBase";"standalone2",#N/A,FALSE,"DCFBase"}</definedName>
    <definedName name="wrn.print._.standalone._3_2">{"standalone1",#N/A,FALSE,"DCFBase";"standalone2",#N/A,FALSE,"DCFBase"}</definedName>
    <definedName name="wrn.print._.standalone._3_3">{"standalone1",#N/A,FALSE,"DCFBase";"standalone2",#N/A,FALSE,"DCFBase"}</definedName>
    <definedName name="wrn.print._.standalone._3_4">{"standalone1",#N/A,FALSE,"DCFBase";"standalone2",#N/A,FALSE,"DCFBase"}</definedName>
    <definedName name="wrn.print._.standalone._3_5">{"standalone1",#N/A,FALSE,"DCFBase";"standalone2",#N/A,FALSE,"DCFBase"}</definedName>
    <definedName name="wrn.print._.standalone._4">{"standalone1",#N/A,FALSE,"DCFBase";"standalone2",#N/A,FALSE,"DCFBase"}</definedName>
    <definedName name="wrn.print._.standalone._4_1">{"standalone1",#N/A,FALSE,"DCFBase";"standalone2",#N/A,FALSE,"DCFBase"}</definedName>
    <definedName name="wrn.print._.standalone._4_2">{"standalone1",#N/A,FALSE,"DCFBase";"standalone2",#N/A,FALSE,"DCFBase"}</definedName>
    <definedName name="wrn.print._.standalone._4_3">{"standalone1",#N/A,FALSE,"DCFBase";"standalone2",#N/A,FALSE,"DCFBase"}</definedName>
    <definedName name="wrn.print._.standalone._4_4">{"standalone1",#N/A,FALSE,"DCFBase";"standalone2",#N/A,FALSE,"DCFBase"}</definedName>
    <definedName name="wrn.print._.standalone._4_5">{"standalone1",#N/A,FALSE,"DCFBase";"standalone2",#N/A,FALSE,"DCFBase"}</definedName>
    <definedName name="wrn.print._.standalone._5">{"standalone1",#N/A,FALSE,"DCFBase";"standalone2",#N/A,FALSE,"DCFBase"}</definedName>
    <definedName name="wrn.print._.standalone._5_1">{"standalone1",#N/A,FALSE,"DCFBase";"standalone2",#N/A,FALSE,"DCFBase"}</definedName>
    <definedName name="wrn.print._.standalone._5_2">{"standalone1",#N/A,FALSE,"DCFBase";"standalone2",#N/A,FALSE,"DCFBase"}</definedName>
    <definedName name="wrn.print._.standalone._5_3">{"standalone1",#N/A,FALSE,"DCFBase";"standalone2",#N/A,FALSE,"DCFBase"}</definedName>
    <definedName name="wrn.print._.standalone._5_4">{"standalone1",#N/A,FALSE,"DCFBase";"standalone2",#N/A,FALSE,"DCFBase"}</definedName>
    <definedName name="wrn.print._.standalone._5_5">{"standalone1",#N/A,FALSE,"DCFBase";"standalone2",#N/A,FALSE,"DCFBase"}</definedName>
    <definedName name="wrn.print._.summary._.sheets.">{"summary1",#N/A,TRUE,"Comps";"summary2",#N/A,TRUE,"Comps";"summary3",#N/A,TRUE,"Comps"}</definedName>
    <definedName name="wrn.print._.summary._.sheets.1">{"summary1",#N/A,TRUE,"Comps";"summary2",#N/A,TRUE,"Comps";"summary3",#N/A,TRUE,"Comps"}</definedName>
    <definedName name="wrn.print._.summary._.sheets.2">{"summary1",#N/A,TRUE,"Comps";"summary2",#N/A,TRUE,"Comps";"summary3",#N/A,TRUE,"Comps"}</definedName>
    <definedName name="wrn.Print._.the._.lot.">{"First Page",#N/A,FALSE,"Surfactants LBO";"Second Page",#N/A,FALSE,"Surfactants LBO"}</definedName>
    <definedName name="wrn.PRINT._.TOTAL.">{#N/A,#N/A,FALSE,"DirRpts_Sum";#N/A,#N/A,FALSE,"Exp_Adjmts";#N/A,#N/A,FALSE,"Advtg_Sum"}</definedName>
    <definedName name="wrn.PRINT._.TOTAL._.SC1.">{#N/A,"SCENARIO1",FALSE,"DirRpts_Sum";#N/A,"SCENARIO1",FALSE,"Exp_Adjmts";#N/A,#N/A,FALSE,"Advtg_Sum"}</definedName>
    <definedName name="wrn.PRINT._.TOTAL._.SC2.">{#N/A,"SCENARIO2",FALSE,"DirRpts_Sum";#N/A,"SCENARIO2",FALSE,"Exp_Adjmts";#N/A,#N/A,FALSE,"Advtg_Sum"}</definedName>
    <definedName name="wrn.print._.ulster._.cases.">{"scenario summary",#N/A,FALSE,"pro forma";"pro forma financials","low price low cash",FALSE,"pro forma";"pro forma credit","low price low cash",FALSE,"pro forma";"pro forma financials","low price med cash",FALSE,"pro forma";"pro forma credit","low price med cash",FALSE,"pro forma";"pro forma financials","low price high cash",FALSE,"pro forma";"pro forma credit","low price high cash",FALSE,"pro forma";"pro forma financials","high price low cash",FALSE,"pro forma";"pro forma credit","high price low cash",FALSE,"pro forma";"pro forma financials","high price med cash",FALSE,"pro forma";"pro forma credit","high price med cash",FALSE,"pro forma";"pro forma financials","high price high cash",FALSE,"pro forma";"pro forma credit","high price high cash",FALSE,"pro forma"}</definedName>
    <definedName name="wrn.PRINT._.USD._.CAPITAL.">{"USD",#N/A,FALSE,"FC-15 Cap Expend"}</definedName>
    <definedName name="wrn.PRINT._.WHOLE._.LOT.">{"35ECN INPUT SHEET",#N/A,FALSE,"35ECN";"35ECN OUTPUT SHEET",#N/A,FALSE,"35ECN";"16ECN INPUT SHEET",#N/A,FALSE,"16ECN ";"16ECN OUTPUT SHEET",#N/A,FALSE,"16ECN ";"OTHER ECN SHEET",#N/A,FALSE,"Other ECN";"SPU ECN INPUT SHEET",#N/A,FALSE,"ECN SPU";"SPU ECN OUTPUT SHEET",#N/A,FALSE,"ECN SPU";"SPU ECP INPUT SHEET",#N/A,FALSE,"ECP SPU";"SPU ECP OUTPUT SHEET",#N/A,FALSE,"ECP SPU";"SPU DISTRIBUTION INPUT SHEET",#N/A,FALSE,"Dist Prod SPU";"SPU DISTRIBUTION OUTPUT SHEET",#N/A,FALSE,"Dist Prod SPU"}</definedName>
    <definedName name="wrn.Print._.whole._.Report.">#REF!</definedName>
    <definedName name="wrn.print._1">#REF!</definedName>
    <definedName name="wrn.Print._1_1">{"vi1",#N/A,FALSE,"Financial Statements";"vi2",#N/A,FALSE,"Financial Statements";#N/A,#N/A,FALSE,"DCF"}</definedName>
    <definedName name="wrn.Print._1_2">{"vi1",#N/A,FALSE,"Financial Statements";"vi2",#N/A,FALSE,"Financial Statements";#N/A,#N/A,FALSE,"DCF"}</definedName>
    <definedName name="wrn.Print._1_3">{"vi1",#N/A,FALSE,"Financial Statements";"vi2",#N/A,FALSE,"Financial Statements";#N/A,#N/A,FALSE,"DCF"}</definedName>
    <definedName name="wrn.Print._1_4">{"vi1",#N/A,FALSE,"Financial Statements";"vi2",#N/A,FALSE,"Financial Statements";#N/A,#N/A,FALSE,"DCF"}</definedName>
    <definedName name="wrn.Print._1_5">{"vi1",#N/A,FALSE,"Financial Statements";"vi2",#N/A,FALSE,"Financial Statements";#N/A,#N/A,FALSE,"DCF"}</definedName>
    <definedName name="wrn.Print._2">#REF!</definedName>
    <definedName name="wrn.Print._2_1">{"vi1",#N/A,FALSE,"Financial Statements";"vi2",#N/A,FALSE,"Financial Statements";#N/A,#N/A,FALSE,"DCF"}</definedName>
    <definedName name="wrn.Print._2_2">{"vi1",#N/A,FALSE,"Financial Statements";"vi2",#N/A,FALSE,"Financial Statements";#N/A,#N/A,FALSE,"DCF"}</definedName>
    <definedName name="wrn.Print._2_3">{"vi1",#N/A,FALSE,"Financial Statements";"vi2",#N/A,FALSE,"Financial Statements";#N/A,#N/A,FALSE,"DCF"}</definedName>
    <definedName name="wrn.Print._2_4">{"vi1",#N/A,FALSE,"Financial Statements";"vi2",#N/A,FALSE,"Financial Statements";#N/A,#N/A,FALSE,"DCF"}</definedName>
    <definedName name="wrn.Print._2_5">{"vi1",#N/A,FALSE,"Financial Statements";"vi2",#N/A,FALSE,"Financial Statements";#N/A,#N/A,FALSE,"DCF"}</definedName>
    <definedName name="wrn.Print._3">{"vi1",#N/A,FALSE,"Financial Statements";"vi2",#N/A,FALSE,"Financial Statements";#N/A,#N/A,FALSE,"DCF"}</definedName>
    <definedName name="wrn.Print._3_1">{"vi1",#N/A,FALSE,"Financial Statements";"vi2",#N/A,FALSE,"Financial Statements";#N/A,#N/A,FALSE,"DCF"}</definedName>
    <definedName name="wrn.Print._3_2">{"vi1",#N/A,FALSE,"Financial Statements";"vi2",#N/A,FALSE,"Financial Statements";#N/A,#N/A,FALSE,"DCF"}</definedName>
    <definedName name="wrn.Print._3_3">{"vi1",#N/A,FALSE,"Financial Statements";"vi2",#N/A,FALSE,"Financial Statements";#N/A,#N/A,FALSE,"DCF"}</definedName>
    <definedName name="wrn.Print._3_4">{"vi1",#N/A,FALSE,"Financial Statements";"vi2",#N/A,FALSE,"Financial Statements";#N/A,#N/A,FALSE,"DCF"}</definedName>
    <definedName name="wrn.Print._3_5">{"vi1",#N/A,FALSE,"Financial Statements";"vi2",#N/A,FALSE,"Financial Statements";#N/A,#N/A,FALSE,"DCF"}</definedName>
    <definedName name="wrn.Print._4">{"vi1",#N/A,FALSE,"Financial Statements";"vi2",#N/A,FALSE,"Financial Statements";#N/A,#N/A,FALSE,"DCF"}</definedName>
    <definedName name="wrn.Print._4_1">{"vi1",#N/A,FALSE,"Financial Statements";"vi2",#N/A,FALSE,"Financial Statements";#N/A,#N/A,FALSE,"DCF"}</definedName>
    <definedName name="wrn.Print._4_2">{"vi1",#N/A,FALSE,"Financial Statements";"vi2",#N/A,FALSE,"Financial Statements";#N/A,#N/A,FALSE,"DCF"}</definedName>
    <definedName name="wrn.Print._4_3">{"vi1",#N/A,FALSE,"Financial Statements";"vi2",#N/A,FALSE,"Financial Statements";#N/A,#N/A,FALSE,"DCF"}</definedName>
    <definedName name="wrn.Print._4_4">{"vi1",#N/A,FALSE,"Financial Statements";"vi2",#N/A,FALSE,"Financial Statements";#N/A,#N/A,FALSE,"DCF"}</definedName>
    <definedName name="wrn.Print._4_5">{"vi1",#N/A,FALSE,"Financial Statements";"vi2",#N/A,FALSE,"Financial Statements";#N/A,#N/A,FALSE,"DCF"}</definedName>
    <definedName name="wrn.Print._5">{"vi1",#N/A,FALSE,"Financial Statements";"vi2",#N/A,FALSE,"Financial Statements";#N/A,#N/A,FALSE,"DCF"}</definedName>
    <definedName name="wrn.Print._5_1">{"vi1",#N/A,FALSE,"Financial Statements";"vi2",#N/A,FALSE,"Financial Statements";#N/A,#N/A,FALSE,"DCF"}</definedName>
    <definedName name="wrn.Print._5_2">{"vi1",#N/A,FALSE,"Financial Statements";"vi2",#N/A,FALSE,"Financial Statements";#N/A,#N/A,FALSE,"DCF"}</definedName>
    <definedName name="wrn.Print._5_3">{"vi1",#N/A,FALSE,"Financial Statements";"vi2",#N/A,FALSE,"Financial Statements";#N/A,#N/A,FALSE,"DCF"}</definedName>
    <definedName name="wrn.Print._5_4">{"vi1",#N/A,FALSE,"Financial Statements";"vi2",#N/A,FALSE,"Financial Statements";#N/A,#N/A,FALSE,"DCF"}</definedName>
    <definedName name="wrn.Print._5_5">{"vi1",#N/A,FALSE,"Financial Statements";"vi2",#N/A,FALSE,"Financial Statements";#N/A,#N/A,FALSE,"DCF"}</definedName>
    <definedName name="wrn.print._all1.">{#N/A,#N/A,FALSE,"Pharm";#N/A,#N/A,FALSE,"WWCM"}</definedName>
    <definedName name="wrn.print._all1._1">#REF!</definedName>
    <definedName name="wrn.print._all1._2">{#N/A,#N/A,FALSE,"Pharm";#N/A,#N/A,FALSE,"WWCM"}</definedName>
    <definedName name="wrn.print._all1._3">{#N/A,#N/A,FALSE,"Pharm";#N/A,#N/A,FALSE,"WWCM"}</definedName>
    <definedName name="wrn.print._all1._4">{#N/A,#N/A,FALSE,"Pharm";#N/A,#N/A,FALSE,"WWCM"}</definedName>
    <definedName name="wrn.print_1">#REF!</definedName>
    <definedName name="wrn.print_2">{#N/A,#N/A,FALSE,"Pharm";#N/A,#N/A,FALSE,"WWCM"}</definedName>
    <definedName name="wrn.print_3">{#N/A,#N/A,FALSE,"Pharm";#N/A,#N/A,FALSE,"WWCM"}</definedName>
    <definedName name="wrn.print_4">{#N/A,#N/A,FALSE,"Pharm";#N/A,#N/A,FALSE,"WWCM"}</definedName>
    <definedName name="wrn.Print_All.">{"Summary",#N/A,FALSE,"Valuation Summary";"Financial Statements",#N/A,FALSE,"Results";"FCF",#N/A,FALSE,"Results"}</definedName>
    <definedName name="wrn.Print_All_S2">{"Summary",#N/A,FALSE,"Valuation Summary";"Financial Statements",#N/A,FALSE,"Results";"FCF",#N/A,FALSE,"Results"}</definedName>
    <definedName name="wrn.Print_Buyer.">{#N/A,"DR",FALSE,"increm pf";#N/A,"MAMSI",FALSE,"increm pf";#N/A,"MAXI",FALSE,"increm pf";#N/A,"PCAM",FALSE,"increm pf";#N/A,"PHSV",FALSE,"increm pf";#N/A,"SIE",FALSE,"increm pf"}</definedName>
    <definedName name="wrn.Print_Comps_Report.">#REF!</definedName>
    <definedName name="wrn.Print_CSC.">{"CSC_1",#N/A,FALSE,"CSC Outputs";"CSC_2",#N/A,FALSE,"CSC Outputs"}</definedName>
    <definedName name="wrn.Print_CSC2">#REF!</definedName>
    <definedName name="wrn.Print_Earnings_template.">{"by_month",#N/A,TRUE,"template";"destec_month",#N/A,TRUE,"template";"by_quarter",#N/A,TRUE,"template";"destec_quarter",#N/A,TRUE,"template";"by_year",#N/A,TRUE,"template";"destec_annual",#N/A,TRUE,"template"}</definedName>
    <definedName name="wrn.Print_FCF.">{"FCF",#N/A,FALSE,"Results"}</definedName>
    <definedName name="wrn.Print_FCF_S2">{"FCF",#N/A,FALSE,"Results"}</definedName>
    <definedName name="wrn.Print_Financials.">{"Financial Statements",#N/A,FALSE,"Results"}</definedName>
    <definedName name="wrn.Print_Financials_S2">{"Financial Statements",#N/A,FALSE,"Results"}</definedName>
    <definedName name="wrn.Print_Index.">#REF!</definedName>
    <definedName name="wrn.Print_Inputs.">{"Inputs_1",#N/A,FALSE,"Inputs";"Inputs_2",#N/A,FALSE,"Inputs";"Inputs_3",#N/A,FALSE,"Inputs";"Inputs_4",#N/A,FALSE,"Inputs"}</definedName>
    <definedName name="wrn.Print_model.">#REF!</definedName>
    <definedName name="wrn.Print_model._1">#REF!</definedName>
    <definedName name="wrn.Print_model._2">#REF!</definedName>
    <definedName name="wrn.Print_Summary.">{"Summary",#N/A,FALSE,"Valuation Summary"}</definedName>
    <definedName name="wrn.print_summary._1">#REF!</definedName>
    <definedName name="wrn.Print_Summary_S2">{"Summary",#N/A,FALSE,"Valuation Summary"}</definedName>
    <definedName name="wrn.Print_Target.">{#N/A,"Foundation Health",FALSE,"increm pf";#N/A,"FHP International",FALSE,"increm pf";#N/A,"Healthsource",FALSE,"increm pf";#N/A,"Humana",FALSE,"increm pf";#N/A,"Oxford Health Plans",FALSE,"increm pf";#N/A,"PacifiCare",FALSE,"increm pf";#N/A,"United HealthCare",FALSE,"increm pf";#N/A,"U.S. Healthcare",FALSE,"increm pf";#N/A,"Value Health",FALSE,"increm pf";#N/A,"WellPoint",FALSE,"increm pf"}</definedName>
    <definedName name="wrn.Print_Var_page.">{"var_page",#N/A,FALSE,"template"}</definedName>
    <definedName name="wrn.print_variance.">{"var_report",#N/A,FALSE,"template"}</definedName>
    <definedName name="wrn.Print_Variance_Page.">{"variance_page",#N/A,FALSE,"template"}</definedName>
    <definedName name="wrn.Print1.">{"Title",#N/A,FALSE,"Title";"Info",#N/A,FALSE,"Title";"Contents",#N/A,FALSE,"Title";"Sec.1",#N/A,FALSE,"Title";"Output1",#N/A,FALSE,"Output";"Sec.2",#N/A,FALSE,"Title";"Graph1",#N/A,FALSE,"Output";"Graph2",#N/A,FALSE,"Output";"Sec.3",#N/A,FALSE,"Title";"Gap1",#N/A,FALSE,"Output";"Sec.4",#N/A,FALSE,"Title";"Model_all",#N/A,FALSE,"Autostrade S.p.A."}</definedName>
    <definedName name="wrn.Print1._1">#REF!</definedName>
    <definedName name="wrn.print2">{#N/A,#N/A,FALSE,"Pharm";#N/A,#N/A,FALSE,"WWCM"}</definedName>
    <definedName name="wrn.PRINT2.">{"PAGE1",#N/A,FALSE,"ADJMODL";"PAGE2",#N/A,FALSE,"ADJMODL";"PAGE3",#N/A,FALSE,"ADJMODL";"PAGE4",#N/A,FALSE,"ADJMODL";"PAGE5",#N/A,FALSE,"ADJMODL";"PAGE6",#N/A,FALSE,"ADJMODL";"PAGE7",#N/A,FALSE,"ADJMODL";"PAGE8",#N/A,FALSE,"ADJMODL"}</definedName>
    <definedName name="wrn.PRINT2._1">#REF!</definedName>
    <definedName name="wrn.PRINT2._2">#REF!</definedName>
    <definedName name="wrn.print2_1">#REF!</definedName>
    <definedName name="wrn.print2_2">{#N/A,#N/A,FALSE,"Pharm";#N/A,#N/A,FALSE,"WWCM"}</definedName>
    <definedName name="wrn.print2_3">{#N/A,#N/A,FALSE,"Pharm";#N/A,#N/A,FALSE,"WWCM"}</definedName>
    <definedName name="wrn.print2_4">{#N/A,#N/A,FALSE,"Pharm";#N/A,#N/A,FALSE,"WWCM"}</definedName>
    <definedName name="wrn.print3.">{"Structure",#N/A,FALSE,"Structure";"Ownership",#N/A,FALSE,"Ownership";"Returns by Security",#N/A,FALSE,"Returns Summary";"Returns by Holder",#N/A,FALSE,"Returns Summary";"Returns Matrix",#N/A,FALSE,"Returns Summary";"Exit Summary",#N/A,FALSE,"Exit Summary";"Assumptions",#N/A,FALSE,"Projection Assumptions";"Income Statement",#N/A,FALSE,"Income Statement";"Cash Flows",#N/A,FALSE,"Cash Flow";"Balance Sheet",#N/A,FALSE,"Balance Sheet";"Debt Summary 1",#N/A,FALSE,"Debt Summary";"Debt Summary 2",#N/A,FALSE,"Debt Summary"}</definedName>
    <definedName name="wrn.print5">{#N/A,#N/A,FALSE,"Financial";#N/A,#N/A,FALSE,"Balance Sheet";#N/A,#N/A,FALSE,"Income stmt";#N/A,#N/A,FALSE,"Ratio"}</definedName>
    <definedName name="wrn.printac.">{#N/A,#N/A,FALSE,"Op-BS";#N/A,#N/A,FALSE,"Assum";#N/A,#N/A,FALSE,"IS";#N/A,#N/A,FALSE,"Syn+Elim";#N/A,#N/A,FALSE,"BSCF";#N/A,#N/A,FALSE,"Blue_IS";#N/A,#N/A,FALSE,"Blue_BSCF";#N/A,#N/A,FALSE,"Ratings"}</definedName>
    <definedName name="wrn.PrintAll.">{"PA1",#N/A,FALSE,"BORDMW";"pa2",#N/A,FALSE,"BORDMW";"PA3",#N/A,FALSE,"BORDMW";"PA4",#N/A,FALSE,"BORDMW"}</definedName>
    <definedName name="wrn.PrintAll._1">{"PA1",#N/A,FALSE,"BORDMW";"pa2",#N/A,FALSE,"BORDMW";"PA3",#N/A,FALSE,"BORDMW";"PA4",#N/A,FALSE,"BORDMW"}</definedName>
    <definedName name="wrn.PrintAll._1_1">{"PA1",#N/A,FALSE,"BORDMW";"pa2",#N/A,FALSE,"BORDMW";"PA3",#N/A,FALSE,"BORDMW";"PA4",#N/A,FALSE,"BORDMW"}</definedName>
    <definedName name="wrn.PrintAll._1_2">{"PA1",#N/A,FALSE,"BORDMW";"pa2",#N/A,FALSE,"BORDMW";"PA3",#N/A,FALSE,"BORDMW";"PA4",#N/A,FALSE,"BORDMW"}</definedName>
    <definedName name="wrn.PrintAll._1_3">{"PA1",#N/A,FALSE,"BORDMW";"pa2",#N/A,FALSE,"BORDMW";"PA3",#N/A,FALSE,"BORDMW";"PA4",#N/A,FALSE,"BORDMW"}</definedName>
    <definedName name="wrn.PrintAll._1_4">{"PA1",#N/A,FALSE,"BORDMW";"pa2",#N/A,FALSE,"BORDMW";"PA3",#N/A,FALSE,"BORDMW";"PA4",#N/A,FALSE,"BORDMW"}</definedName>
    <definedName name="wrn.PrintAll._1_5">{"PA1",#N/A,FALSE,"BORDMW";"pa2",#N/A,FALSE,"BORDMW";"PA3",#N/A,FALSE,"BORDMW";"PA4",#N/A,FALSE,"BORDMW"}</definedName>
    <definedName name="wrn.PrintAll._2">{"PA1",#N/A,FALSE,"BORDMW";"pa2",#N/A,FALSE,"BORDMW";"PA3",#N/A,FALSE,"BORDMW";"PA4",#N/A,FALSE,"BORDMW"}</definedName>
    <definedName name="wrn.PrintAll._2_1">{"PA1",#N/A,FALSE,"BORDMW";"pa2",#N/A,FALSE,"BORDMW";"PA3",#N/A,FALSE,"BORDMW";"PA4",#N/A,FALSE,"BORDMW"}</definedName>
    <definedName name="wrn.PrintAll._2_2">{"PA1",#N/A,FALSE,"BORDMW";"pa2",#N/A,FALSE,"BORDMW";"PA3",#N/A,FALSE,"BORDMW";"PA4",#N/A,FALSE,"BORDMW"}</definedName>
    <definedName name="wrn.PrintAll._2_3">{"PA1",#N/A,FALSE,"BORDMW";"pa2",#N/A,FALSE,"BORDMW";"PA3",#N/A,FALSE,"BORDMW";"PA4",#N/A,FALSE,"BORDMW"}</definedName>
    <definedName name="wrn.PrintAll._2_4">{"PA1",#N/A,FALSE,"BORDMW";"pa2",#N/A,FALSE,"BORDMW";"PA3",#N/A,FALSE,"BORDMW";"PA4",#N/A,FALSE,"BORDMW"}</definedName>
    <definedName name="wrn.PrintAll._2_5">{"PA1",#N/A,FALSE,"BORDMW";"pa2",#N/A,FALSE,"BORDMW";"PA3",#N/A,FALSE,"BORDMW";"PA4",#N/A,FALSE,"BORDMW"}</definedName>
    <definedName name="wrn.PrintAll._3">{"PA1",#N/A,FALSE,"BORDMW";"pa2",#N/A,FALSE,"BORDMW";"PA3",#N/A,FALSE,"BORDMW";"PA4",#N/A,FALSE,"BORDMW"}</definedName>
    <definedName name="wrn.PrintAll._3_1">{"PA1",#N/A,FALSE,"BORDMW";"pa2",#N/A,FALSE,"BORDMW";"PA3",#N/A,FALSE,"BORDMW";"PA4",#N/A,FALSE,"BORDMW"}</definedName>
    <definedName name="wrn.PrintAll._3_2">{"PA1",#N/A,FALSE,"BORDMW";"pa2",#N/A,FALSE,"BORDMW";"PA3",#N/A,FALSE,"BORDMW";"PA4",#N/A,FALSE,"BORDMW"}</definedName>
    <definedName name="wrn.PrintAll._3_3">{"PA1",#N/A,FALSE,"BORDMW";"pa2",#N/A,FALSE,"BORDMW";"PA3",#N/A,FALSE,"BORDMW";"PA4",#N/A,FALSE,"BORDMW"}</definedName>
    <definedName name="wrn.PrintAll._3_4">{"PA1",#N/A,FALSE,"BORDMW";"pa2",#N/A,FALSE,"BORDMW";"PA3",#N/A,FALSE,"BORDMW";"PA4",#N/A,FALSE,"BORDMW"}</definedName>
    <definedName name="wrn.PrintAll._3_5">{"PA1",#N/A,FALSE,"BORDMW";"pa2",#N/A,FALSE,"BORDMW";"PA3",#N/A,FALSE,"BORDMW";"PA4",#N/A,FALSE,"BORDMW"}</definedName>
    <definedName name="wrn.PrintAll._4">{"PA1",#N/A,FALSE,"BORDMW";"pa2",#N/A,FALSE,"BORDMW";"PA3",#N/A,FALSE,"BORDMW";"PA4",#N/A,FALSE,"BORDMW"}</definedName>
    <definedName name="wrn.PrintAll._4_1">{"PA1",#N/A,FALSE,"BORDMW";"pa2",#N/A,FALSE,"BORDMW";"PA3",#N/A,FALSE,"BORDMW";"PA4",#N/A,FALSE,"BORDMW"}</definedName>
    <definedName name="wrn.PrintAll._4_2">{"PA1",#N/A,FALSE,"BORDMW";"pa2",#N/A,FALSE,"BORDMW";"PA3",#N/A,FALSE,"BORDMW";"PA4",#N/A,FALSE,"BORDMW"}</definedName>
    <definedName name="wrn.PrintAll._4_3">{"PA1",#N/A,FALSE,"BORDMW";"pa2",#N/A,FALSE,"BORDMW";"PA3",#N/A,FALSE,"BORDMW";"PA4",#N/A,FALSE,"BORDMW"}</definedName>
    <definedName name="wrn.PrintAll._4_4">{"PA1",#N/A,FALSE,"BORDMW";"pa2",#N/A,FALSE,"BORDMW";"PA3",#N/A,FALSE,"BORDMW";"PA4",#N/A,FALSE,"BORDMW"}</definedName>
    <definedName name="wrn.PrintAll._4_5">{"PA1",#N/A,FALSE,"BORDMW";"pa2",#N/A,FALSE,"BORDMW";"PA3",#N/A,FALSE,"BORDMW";"PA4",#N/A,FALSE,"BORDMW"}</definedName>
    <definedName name="wrn.PrintAll._5">{"PA1",#N/A,FALSE,"BORDMW";"pa2",#N/A,FALSE,"BORDMW";"PA3",#N/A,FALSE,"BORDMW";"PA4",#N/A,FALSE,"BORDMW"}</definedName>
    <definedName name="wrn.PrintAll._5_1">{"PA1",#N/A,FALSE,"BORDMW";"pa2",#N/A,FALSE,"BORDMW";"PA3",#N/A,FALSE,"BORDMW";"PA4",#N/A,FALSE,"BORDMW"}</definedName>
    <definedName name="wrn.PrintAll._5_2">{"PA1",#N/A,FALSE,"BORDMW";"pa2",#N/A,FALSE,"BORDMW";"PA3",#N/A,FALSE,"BORDMW";"PA4",#N/A,FALSE,"BORDMW"}</definedName>
    <definedName name="wrn.PrintAll._5_3">{"PA1",#N/A,FALSE,"BORDMW";"pa2",#N/A,FALSE,"BORDMW";"PA3",#N/A,FALSE,"BORDMW";"PA4",#N/A,FALSE,"BORDMW"}</definedName>
    <definedName name="wrn.PrintAll._5_4">{"PA1",#N/A,FALSE,"BORDMW";"pa2",#N/A,FALSE,"BORDMW";"PA3",#N/A,FALSE,"BORDMW";"PA4",#N/A,FALSE,"BORDMW"}</definedName>
    <definedName name="wrn.PrintAll._5_5">{"PA1",#N/A,FALSE,"BORDMW";"pa2",#N/A,FALSE,"BORDMW";"PA3",#N/A,FALSE,"BORDMW";"PA4",#N/A,FALSE,"BORDMW"}</definedName>
    <definedName name="wrn.printall12monthreports.">{"printfs",#N/A,TRUE,"FS";"printdues",#N/A,TRUE,"DUES";"printlab",#N/A,TRUE,"LAB";"printsls",#N/A,TRUE,"SLS";"prints1",#N/A,TRUE,"S1";"printceo",#N/A,TRUE,"CEO";"printdepr",#N/A,TRUE,"DEPR";"Printsw",#N/A,TRUE,"SW";"printrtl",#N/A,TRUE,"RTL";"printgst",#N/A,TRUE,"GST";"printinst",#N/A,TRUE,"INST";"printstg",#N/A,TRUE,"STG";"printevts",#N/A,TRUE,"EVTS"}</definedName>
    <definedName name="wrn.printall5.">{"printceo5",#N/A,FALSE,"CEO";"prints15",#N/A,FALSE,"S1";"printdepr5",#N/A,FALSE,"DEPR"}</definedName>
    <definedName name="wrn.PrintCap.">#REF!</definedName>
    <definedName name="wrn.PrintedReports.">{#N/A,#N/A,FALSE,"Contents";#N/A,#N/A,FALSE,"Stmt Ops-Curr 1-2";#N/A,#N/A,FALSE,"Stmt Ops-YTD 1-3";#N/A,#N/A,FALSE,"Stmt Ops-LOB 1-4";#N/A,#N/A,FALSE,"Stmt Ops-ABR 1-5";#N/A,#N/A,FALSE,"Stmt Ops-LSP 1-6";#N/A,#N/A,FALSE,"Forecast 1-7";#N/A,#N/A,FALSE,"Bal Sht-YTD 1-8";#N/A,#N/A,FALSE,"Cash Flow 1-9";#N/A,#N/A,FALSE,"ABR_Dt 2-2";#N/A,#N/A,FALSE,"AR_ AGING 2-4";#N/A,#N/A,FALSE,"2-5";#N/A,#N/A,FALSE,"LSPREV 2-6";#N/A,#N/A,FALSE,"S, G &amp; A 3-1";#N/A,#N/A,FALSE,"SGA Detail 3-2";#N/A,#N/A,FALSE,"S, G &amp; A 3-3";#N/A,#N/A,FALSE,"Empl Sum 3-4";#N/A,#N/A,FALSE,"Consult 3-7";#N/A,#N/A,FALSE,"FA 3-8";#N/A,#N/A,FALSE,"ABR INV  BY CLT 4-4"}</definedName>
    <definedName name="wrn.Printfinancialsmth.">{"incomemth",#N/A,TRUE,"forecast00";"incomepercentmth",#N/A,TRUE,"forecast00";"balancemth",#N/A,TRUE,"forecast00";"cashmth",#N/A,TRUE,"forecast00";"covenantmth",#N/A,TRUE,"forecast00"}</definedName>
    <definedName name="wrn.PrintHistory.">{#N/A,#N/A,FALSE,"6004";#N/A,#N/A,FALSE,"6006";#N/A,#N/A,FALSE,"6011";#N/A,#N/A,FALSE,"6019";#N/A,#N/A,FALSE,"6024";#N/A,#N/A,FALSE,"6030";#N/A,#N/A,FALSE,"6031";#N/A,#N/A,FALSE,"6035";#N/A,#N/A,FALSE,"6037";#N/A,#N/A,FALSE,"6051";#N/A,#N/A,FALSE,"6052";#N/A,#N/A,FALSE,"6056";#N/A,#N/A,FALSE,"6057";#N/A,#N/A,FALSE,"6058";#N/A,#N/A,FALSE,"6063";#N/A,#N/A,FALSE,"6087";#N/A,#N/A,FALSE,"6090";#N/A,#N/A,FALSE,"6091";#N/A,#N/A,FALSE,"6092";#N/A,#N/A,FALSE,"6094";#N/A,#N/A,FALSE,"6095";#N/A,#N/A,FALSE,"6097";#N/A,#N/A,FALSE,"6098";#N/A,#N/A,FALSE,"6114";#N/A,#N/A,FALSE,"6118";#N/A,#N/A,FALSE,"6213";#N/A,#N/A,FALSE,"6234";#N/A,#N/A,FALSE,"6236"}</definedName>
    <definedName name="wrn.Printing.">{"analysis",#N/A,TRUE,"ANALYSIS";"cartaway",#N/A,TRUE,"Excavation Equipment";"excavation",#N/A,TRUE,"Excavation Equipment";"compaction",#N/A,TRUE,"Backfilling Equipment";"riprap transportation",#N/A,TRUE,"RIPRAP PRODUCTION";"summary",#N/A,TRUE,"SUMMARY";"price of imported material",#N/A,TRUE,"Price of Imported Mat'l";"boq summary",#N/A,TRUE,"B.O.Q. SUMMARY"}</definedName>
    <definedName name="wrn.Printing._.Report.">#REF!</definedName>
    <definedName name="wrn.Printing._.the._.transactions._.sheets.">{#N/A,#N/A,FALSE,"Eastern";#N/A,#N/A,FALSE,"Western"}</definedName>
    <definedName name="wrn.PrintOther.">{#N/A,#N/A,FALSE,"Cover";#N/A,#N/A,FALSE,"ProjectSelector";#N/A,#N/A,FALSE,"ProjectTable";#N/A,#N/A,FALSE,"SanGorgonio";#N/A,#N/A,FALSE,"Tehachapi";#N/A,#N/A,FALSE,"Results";#N/A,#N/A,FALSE,"ReplaceForecast"}</definedName>
    <definedName name="wrn.Printout.">{"page1",#N/A,FALSE,"Casual RLE";"page2",#N/A,FALSE,"Casual RLE"}</definedName>
    <definedName name="wrn.PrintOuts.">#REF!</definedName>
    <definedName name="wrn.PrintPage.">{"PrintPage",#N/A,TRUE,"Summary";"PrintPage",#N/A,TRUE,"Holding Company";"PrintPage",#N/A,TRUE,"Consolidated";"PrintPage",#N/A,TRUE,"Bank";"PrintPage",#N/A,TRUE,"Lighthouse";"PrintPage",#N/A,TRUE,"Scenarios"}</definedName>
    <definedName name="wrn.PrintPageYearly.">{"YearPrintPage",#N/A,TRUE,"Summary";"YearPrintPage",#N/A,TRUE,"Holding Company";"YearPrintPage",#N/A,TRUE,"Consolidated";"YearPrintPage",#N/A,TRUE,"Bank"}</definedName>
    <definedName name="wrn.printqtr.">{"nytasecond",#N/A,FALSE,"NYTQTRS";"nytafirst",#N/A,FALSE,"NYTQTRS";"nytathird",#N/A,FALSE,"NYTQTRS";"nytafourth",#N/A,FALSE,"NYTQTRS";"nytafull",#N/A,FALSE,"NYTQTRS"}</definedName>
    <definedName name="wrn.PRINTREP.">#REF!</definedName>
    <definedName name="wrn.printsyns.">#REF!</definedName>
    <definedName name="wrn.Priority._.list.">{#N/A,#N/A,FALSE,"DI 2 YEAR MASTER SCHEDULE"}</definedName>
    <definedName name="wrn.PRISJUST.">{#N/A,#N/A,FALSE,"RÖR";#N/A,#N/A,FALSE,"TRÅD";#N/A,#N/A,FALSE,"BAND"}</definedName>
    <definedName name="wrn.Prislistan.">{#N/A,#N/A,FALSE,"PM till Prislistan";#N/A,#N/A,FALSE,"Prislista Band";#N/A,#N/A,FALSE,"Prislista Tråd";#N/A,#N/A,FALSE,"Prislista Rör"}</definedName>
    <definedName name="wrn.Prism._.Performance._.ITD.">#REF!</definedName>
    <definedName name="wrn.Prism._.Performance._.ITD._1">#REF!</definedName>
    <definedName name="wrn.Prjcted._.Mnthly._.Qtys.">{#N/A,#N/A,FALSE,"PRJCTED MNTHLY QTY's"}</definedName>
    <definedName name="wrn.Prjcted._.Qtrly._.Dollars.">{#N/A,#N/A,FALSE,"PRJCTED QTRLY $'s"}</definedName>
    <definedName name="wrn.Prjcted._.Qtrly._.Qtys.">{#N/A,#N/A,FALSE,"PRJCTED QTRLY QTY's"}</definedName>
    <definedName name="wrn.PRN_ORDER.">{#N/A,#N/A,TRUE,"CONS";#N/A,#N/A,TRUE,"MGMT_ADJ";#N/A,#N/A,TRUE,"CORP";#N/A,#N/A,TRUE,"ELIMS_NA";#N/A,#N/A,TRUE,"NACO";#N/A,#N/A,TRUE,"GATES";#N/A,#N/A,TRUE,"GATES_A";#N/A,#N/A,TRUE,"SNI";#N/A,#N/A,TRUE,"SBM";#N/A,#N/A,TRUE,"EUR";#N/A,#N/A,TRUE,"ASIA";#N/A,#N/A,TRUE,"GA_F9"}</definedName>
    <definedName name="wrn.prn3">{#N/A,#N/A,FALSE,"Financial";#N/A,#N/A,FALSE,"Balance Sheet";#N/A,#N/A,FALSE,"Income stmt";#N/A,#N/A,FALSE,"Ratio"}</definedName>
    <definedName name="wrn.prn4">{#N/A,#N/A,FALSE,"Sales"}</definedName>
    <definedName name="wrn.prn5">{#N/A,#N/A,FALSE,"Financial";#N/A,#N/A,FALSE,"Balance Sheet";#N/A,#N/A,FALSE,"Income stmt";#N/A,#N/A,FALSE,"Ratio"}</definedName>
    <definedName name="wrn.prn6">{#N/A,#N/A,FALSE,"Financial";#N/A,#N/A,FALSE,"Balance Sheet";#N/A,#N/A,FALSE,"Income stmt";#N/A,#N/A,FALSE,"Ratio"}</definedName>
    <definedName name="wrn.PRNE._.Profit._.and._.Loss._.detail.">{#N/A,#N/A,TRUE,"PRNE CORE";#N/A,#N/A,TRUE,"Targeting";#N/A,#N/A,TRUE,"Distribution";#N/A,#N/A,TRUE,"Measurement"}</definedName>
    <definedName name="wrn.Pro._.Forma.">{"i_Pro Forma Opening B.S.",#N/A,FALSE,"Financials";"j_Pro Forma Assumptions",#N/A,FALSE,"Financials";"k_Pro Forma Income Statement",#N/A,FALSE,"Financials";"l_Pro Forma Balance Sheet",#N/A,FALSE,"Financials";"m_Pro Forma Cashflow Statement",#N/A,FALSE,"Financials";"n_Pro Forma Depreciation Schedule",#N/A,FALSE,"Financials"}</definedName>
    <definedName name="wrn.Pro._.Formas_All.">{#N/A,#N/A,FALSE,"Synopsis";#N/A,#N/A,FALSE,"Summary";#N/A,#N/A,FALSE,"5 Year Analysis";#N/A,#N/A,FALSE,"InCenter Standards";#N/A,#N/A,FALSE,"Home Standards";#N/A,#N/A,FALSE,"Acute Standards"}</definedName>
    <definedName name="wrn.Pro._.Formas_Brief.">{#N/A,#N/A,FALSE,"Synopsis";#N/A,#N/A,FALSE,"Summary"}</definedName>
    <definedName name="wrn.Probebericht.">#REF!</definedName>
    <definedName name="wrn.Probebericht._1">#REF!</definedName>
    <definedName name="wrn.prodcon.">{"closed",#N/A,FALSE,"Consolidated Products - Budget";"expanded",#N/A,FALSE,"Consolidated Products - Budget"}</definedName>
    <definedName name="wrn.PRODUCCION._.SOACHA.">{#N/A,#N/A,FALSE,"SOACHA"}</definedName>
    <definedName name="wrn.PRODUCT._.GROUP.">{"PRODUCTGROUP",#N/A,FALSE,"PRODUCT GROUP"}</definedName>
    <definedName name="wrn.PRODUCTION._.COSTS.">{"PRODUCTION COSTS",#N/A,FALSE,"C.CENTRE"}</definedName>
    <definedName name="wrn.Production._.Plan.">{#N/A,#N/A,TRUE,"Summary";#N/A,#N/A,TRUE,"Calendar";"Weekly",#N/A,TRUE,"Schedule";"Monthly",#N/A,TRUE,"Schedule"}</definedName>
    <definedName name="wrn.products">{#N/A,#N/A,FALSE,"1";#N/A,#N/A,FALSE,"2";#N/A,#N/A,FALSE,"16 - 17";#N/A,#N/A,FALSE,"18 - 19";#N/A,#N/A,FALSE,"26";#N/A,#N/A,FALSE,"27";#N/A,#N/A,FALSE,"28"}</definedName>
    <definedName name="wrn.Products.">{#N/A,#N/A,FALSE,"1";#N/A,#N/A,FALSE,"2";#N/A,#N/A,FALSE,"16 - 17";#N/A,#N/A,FALSE,"18 - 19";#N/A,#N/A,FALSE,"26";#N/A,#N/A,FALSE,"27";#N/A,#N/A,FALSE,"28"}</definedName>
    <definedName name="wrn.Products._1">#REF!</definedName>
    <definedName name="wrn.Products._2">{#N/A,#N/A,FALSE,"1";#N/A,#N/A,FALSE,"2";#N/A,#N/A,FALSE,"16 - 17";#N/A,#N/A,FALSE,"18 - 19";#N/A,#N/A,FALSE,"26";#N/A,#N/A,FALSE,"27";#N/A,#N/A,FALSE,"28"}</definedName>
    <definedName name="wrn.Products._3">{#N/A,#N/A,FALSE,"1";#N/A,#N/A,FALSE,"2";#N/A,#N/A,FALSE,"16 - 17";#N/A,#N/A,FALSE,"18 - 19";#N/A,#N/A,FALSE,"26";#N/A,#N/A,FALSE,"27";#N/A,#N/A,FALSE,"28"}</definedName>
    <definedName name="wrn.Products._4">{#N/A,#N/A,FALSE,"1";#N/A,#N/A,FALSE,"2";#N/A,#N/A,FALSE,"16 - 17";#N/A,#N/A,FALSE,"18 - 19";#N/A,#N/A,FALSE,"26";#N/A,#N/A,FALSE,"27";#N/A,#N/A,FALSE,"28"}</definedName>
    <definedName name="wrn.products_1">#REF!</definedName>
    <definedName name="wrn.products_2">{#N/A,#N/A,FALSE,"1";#N/A,#N/A,FALSE,"2";#N/A,#N/A,FALSE,"16 - 17";#N/A,#N/A,FALSE,"18 - 19";#N/A,#N/A,FALSE,"26";#N/A,#N/A,FALSE,"27";#N/A,#N/A,FALSE,"28"}</definedName>
    <definedName name="wrn.products_3">{#N/A,#N/A,FALSE,"1";#N/A,#N/A,FALSE,"2";#N/A,#N/A,FALSE,"16 - 17";#N/A,#N/A,FALSE,"18 - 19";#N/A,#N/A,FALSE,"26";#N/A,#N/A,FALSE,"27";#N/A,#N/A,FALSE,"28"}</definedName>
    <definedName name="wrn.products_4">{#N/A,#N/A,FALSE,"1";#N/A,#N/A,FALSE,"2";#N/A,#N/A,FALSE,"16 - 17";#N/A,#N/A,FALSE,"18 - 19";#N/A,#N/A,FALSE,"26";#N/A,#N/A,FALSE,"27";#N/A,#N/A,FALSE,"28"}</definedName>
    <definedName name="wrn.Produzione.">{#N/A,#N/A,FALSE,"Produzione 1";#N/A,#N/A,FALSE,"Rettifica 1";#N/A,#N/A,FALSE,"Produzione 2";#N/A,#N/A,FALSE,"Rettifica 2";#N/A,#N/A,FALSE,"Produzione 3"}</definedName>
    <definedName name="wrn.Profile.">{"Profile",#N/A,FALSE,"BXS"}</definedName>
    <definedName name="wrn.profit.">{#N/A,#N/A,FALSE,"WCD";#N/A,#N/A,FALSE,"GPS";#N/A,#N/A,FALSE,"DCT";#N/A,#N/A,FALSE,"GSM";#N/A,#N/A,FALSE,"PHS";#N/A,#N/A,FALSE,"COMPONENTS";#N/A,#N/A,FALSE,"OTHER"}</definedName>
    <definedName name="wrn.PROFIT._.LOSS._.AC.">{"PROFIT LOSS AC",#N/A,FALSE,"P&amp;L FY97"}</definedName>
    <definedName name="wrn.profit._.p">{"profit",#N/A,FALSE,"Aerospace";"profit",#N/A,FALSE,"Engines";"profit",#N/A,FALSE,"AES";"profit",#N/A,FALSE,"ES";"profit",#N/A,FALSE,"CAS";"profit",#N/A,FALSE,"ATSC";"profit",#N/A,FALSE,"FMT";"profit",#N/A,FALSE,"Aero Other";"profit",#N/A,FALSE,"Judgement"}</definedName>
    <definedName name="wrn.Profit._.Plan._.1996.">{#N/A,#N/A,FALSE,"Sales-form";#N/A,#N/A,FALSE,"Promotion-form";#N/A,#N/A,FALSE,"Patient-form"}</definedName>
    <definedName name="wrn.Profit._.Report.">{"NA",#N/A,TRUE,"Details BL1,2,4";"EA",#N/A,TRUE,"Details BL1,2,4"}</definedName>
    <definedName name="wrn.profit._.to._.cash._.flow.">{"profit to cash flow",#N/A,FALSE,"IAS"}</definedName>
    <definedName name="wrn.Profit._.V._.LY.">{"profit",#N/A,FALSE,"Aerospace";"profit",#N/A,FALSE,"Engines";"profit",#N/A,FALSE,"AES";"profit",#N/A,FALSE,"ES";"profit",#N/A,FALSE,"CAS";"profit",#N/A,FALSE,"ATSC";"profit",#N/A,FALSE,"FMT";"profit",#N/A,FALSE,"Aero Other";"profit",#N/A,FALSE,"Judgement"}</definedName>
    <definedName name="wrn.Profit._.V._.Prior._.Fcst..">{"profit",#N/A,FALSE,"Aero V prior";"profit",#N/A,FALSE,"Eng V Prior";"profit",#N/A,FALSE,"AES V Prior";"profit",#N/A,FALSE,"ES V Prior";"profit",#N/A,FALSE,"CAS V Prior";"profit",#N/A,FALSE,"ATSC V Prior";"profit",#N/A,FALSE,"FMT V Prior";"profit",#N/A,FALSE,"Aero Other V Prior";"profit",#N/A,FALSE,"Judge V Prior"}</definedName>
    <definedName name="wrn.PROFIT_LOSS.">{"רווה_מסכם",#N/A,FALSE,"p&amp;l";"באור_תפעול",#N/A,FALSE,"operation";"באור_מופ",#N/A,FALSE,"R&amp;D";"באור_שיווק",#N/A,FALSE,"M&amp;S";"באור_הנהלה",#N/A,FALSE,"g&amp;a"}</definedName>
    <definedName name="wrn.Proforma.">{#N/A,#N/A,TRUE,"Overview";#N/A,#N/A,TRUE,"Projections";#N/A,#N/A,TRUE,"Expense Summary";#N/A,#N/A,TRUE,"Revenue Summary";#N/A,#N/A,TRUE,"AOL1";#N/A,#N/A,TRUE,"AOL2";#N/A,#N/A,TRUE,"AOL3";#N/A,#N/A,TRUE,"Web1";#N/A,#N/A,TRUE,"Web2";#N/A,#N/A,TRUE,"Web3";#N/A,#N/A,TRUE,"Permission";#N/A,#N/A,TRUE,"Other Revenue";#N/A,#N/A,TRUE,"Expensens by Line Item"}</definedName>
    <definedName name="wrn.Proforma._.799to1299.">#REF!</definedName>
    <definedName name="wrn.PROFORMA._.CHECK._.BY._.DIVISION.">{"PROFORMA CHECK BY DIVISION",#N/A,FALSE,"BSALLNOW.XLS"}</definedName>
    <definedName name="wrn.Proforma._.Report.">#REF!</definedName>
    <definedName name="wrn.Proforma._.Statements.">#REF!</definedName>
    <definedName name="wrn.PROGREP.">#REF!</definedName>
    <definedName name="wrn.Project.">#REF!</definedName>
    <definedName name="wrn.Project._.A.">{"Proj Econ Summary",#N/A,FALSE,"Project A";"Income Statement",#N/A,FALSE,"Project A";"Cash Flow Statement",#N/A,FALSE,"Project A";"Balance Sheet",#N/A,FALSE,"Project A";"Scenario Summary (Proj A)",#N/A,FALSE,"Scenario Summary"}</definedName>
    <definedName name="wrn.Project._.Package.">#REF!</definedName>
    <definedName name="wrn.Project._.Summary.">{"Summary",#N/A,FALSE,"MICMULT";"Income Statement",#N/A,FALSE,"MICMULT";"Cash Flows",#N/A,FALSE,"MICMULT"}</definedName>
    <definedName name="wrn.Projected._.Data._.and._.Subject._.Company._.Data.">{#N/A,#N/A,FALSE,"Projected Data &amp; SUBJECT-INPUTS"}</definedName>
    <definedName name="wrn.Projected._.Expenses.">{#N/A,#N/A,FALSE,"Summary Expenses";#N/A,#N/A,FALSE,"SUBACUTE";#N/A,#N/A,FALSE,"Expense Allocation";#N/A,#N/A,FALSE,"Cost Per Day";#N/A,#N/A,FALSE,"Purchased Services";#N/A,#N/A,FALSE,"Start Up Costs";#N/A,#N/A,FALSE,"Capital Costs"}</definedName>
    <definedName name="wrn.Projected._.Financial._.Statements.">{"2001 to 2005 Projections",#N/A,FALSE,"Bal Sheets";"2001 to 2005 Projections",#N/A,FALSE,"Inc Stmts";"2001 to 2005 Projections",#N/A,FALSE,"Cash Flow Stmt"}</definedName>
    <definedName name="wrn.Projection.">{"ProjLC",#N/A,FALSE,"LOCALwithADJ";"ProjUSD",#N/A,FALSE,"USwithADJ"}</definedName>
    <definedName name="wrn.Projection._.Inputs.">{"Elkton Input 3",#N/A,FALSE,"Elkton Months";"Elkton Input 1",#N/A,FALSE,"Elkton Inputs";"Elkton Input 2",#N/A,FALSE,"Elkton Inputs";"Marion Input 3",#N/A,FALSE,"Marion Months";"Marion Input 1",#N/A,FALSE,"Marion Inputs";"Marion Input 2",#N/A,FALSE,"Marion Inputs";"Clinton Input 3",#N/A,FALSE,"Clinton Months";"Clinton Input 1",#N/A,FALSE,"Clinton Inputs";"Clinton Input 2",#N/A,FALSE,"Clinton Inputs";"Sebewaing Input 3",#N/A,FALSE,"Sebewaing Months";"Sebewaing Input 1",#N/A,FALSE,"Sebewaing Inputs";"Sebewaing Input 2",#N/A,FALSE,"Sebewaing Inputs"}</definedName>
    <definedName name="wrn.Projection._.supporting._.schedules.">{"2001 to 2005 Projections",#N/A,FALSE,"Assumptions";"2001 to 2005 Projections",#N/A,FALSE,"Entry to record WIP";"2001 to 2005 Projections",#N/A,FALSE,"Entry to record sale of company";"2001 to 2005 Projections",#N/A,FALSE,"AR turnover";"2001 to 2005 Projections",#N/A,FALSE,"WIP";"2001 to 2005 Projections",#N/A,FALSE,"Deprec and Amort";"2001 to 2005 Projections",#N/A,FALSE,"AP turnover";"2001 to 2005 Projections",#N/A,FALSE,"Loan summary";"2001 to 2005 Projections",#N/A,FALSE,"Loans";"2001 to 2005 Projections",#N/A,FALSE,"IL Repl Tax and SH Distrib";"2001 to 2005 Projections",#N/A,FALSE,"Revenues";"2001 to 2005 Projections",#N/A,FALSE,"Costs";"2001 to 2005 Projections",#N/A,FALSE,"Operating Expenses"}</definedName>
    <definedName name="wrn.PROJECTIONS.">{#N/A,#N/A,TRUE,"Statements";#N/A,#N/A,TRUE,"Capital";#N/A,#N/A,TRUE,"TOT Monthly Inc";#N/A,#N/A,TRUE,"TOT REVENUE";#N/A,#N/A,TRUE,"Manpower";#N/A,#N/A,TRUE,"Overheads";#N/A,#N/A,TRUE,"Salary";#N/A,#N/A,TRUE,"Admin";#N/A,#N/A,TRUE,"Barbados";#N/A,#N/A,TRUE,"Product Mktg";#N/A,#N/A,TRUE,"CONS - SI";#N/A,#N/A,TRUE,"PROJECTS";#N/A,#N/A,TRUE,"R&amp;D";#N/A,#N/A,TRUE,"Cons S&amp;M";#N/A,#N/A,TRUE,"Mktg"}</definedName>
    <definedName name="wrn.PROJECTIONS._1">{#N/A,#N/A,TRUE,"Statements";#N/A,#N/A,TRUE,"Capital";#N/A,#N/A,TRUE,"TOT Monthly Inc";#N/A,#N/A,TRUE,"TOT REVENUE";#N/A,#N/A,TRUE,"Manpower";#N/A,#N/A,TRUE,"Overheads";#N/A,#N/A,TRUE,"Salary";#N/A,#N/A,TRUE,"Admin";#N/A,#N/A,TRUE,"Barbados";#N/A,#N/A,TRUE,"Product Mktg";#N/A,#N/A,TRUE,"CONS - SI";#N/A,#N/A,TRUE,"PROJECTS";#N/A,#N/A,TRUE,"R&amp;D";#N/A,#N/A,TRUE,"Cons S&amp;M";#N/A,#N/A,TRUE,"Mktg"}</definedName>
    <definedName name="wrn.PROJECTIONS._1_1">{#N/A,#N/A,TRUE,"Statements";#N/A,#N/A,TRUE,"Capital";#N/A,#N/A,TRUE,"TOT Monthly Inc";#N/A,#N/A,TRUE,"TOT REVENUE";#N/A,#N/A,TRUE,"Manpower";#N/A,#N/A,TRUE,"Overheads";#N/A,#N/A,TRUE,"Salary";#N/A,#N/A,TRUE,"Admin";#N/A,#N/A,TRUE,"Barbados";#N/A,#N/A,TRUE,"Product Mktg";#N/A,#N/A,TRUE,"CONS - SI";#N/A,#N/A,TRUE,"PROJECTS";#N/A,#N/A,TRUE,"R&amp;D";#N/A,#N/A,TRUE,"Cons S&amp;M";#N/A,#N/A,TRUE,"Mktg"}</definedName>
    <definedName name="wrn.PROJECTIONS._2">{#N/A,#N/A,TRUE,"Statements";#N/A,#N/A,TRUE,"Capital";#N/A,#N/A,TRUE,"TOT Monthly Inc";#N/A,#N/A,TRUE,"TOT REVENUE";#N/A,#N/A,TRUE,"Manpower";#N/A,#N/A,TRUE,"Overheads";#N/A,#N/A,TRUE,"Salary";#N/A,#N/A,TRUE,"Admin";#N/A,#N/A,TRUE,"Barbados";#N/A,#N/A,TRUE,"Product Mktg";#N/A,#N/A,TRUE,"CONS - SI";#N/A,#N/A,TRUE,"PROJECTS";#N/A,#N/A,TRUE,"R&amp;D";#N/A,#N/A,TRUE,"Cons S&amp;M";#N/A,#N/A,TRUE,"Mktg"}</definedName>
    <definedName name="wrn.PROJECTIONS._3">{#N/A,#N/A,TRUE,"Statements";#N/A,#N/A,TRUE,"Capital";#N/A,#N/A,TRUE,"TOT Monthly Inc";#N/A,#N/A,TRUE,"TOT REVENUE";#N/A,#N/A,TRUE,"Manpower";#N/A,#N/A,TRUE,"Overheads";#N/A,#N/A,TRUE,"Salary";#N/A,#N/A,TRUE,"Admin";#N/A,#N/A,TRUE,"Barbados";#N/A,#N/A,TRUE,"Product Mktg";#N/A,#N/A,TRUE,"CONS - SI";#N/A,#N/A,TRUE,"PROJECTS";#N/A,#N/A,TRUE,"R&amp;D";#N/A,#N/A,TRUE,"Cons S&amp;M";#N/A,#N/A,TRUE,"Mktg"}</definedName>
    <definedName name="wrn.ProMonte.">#REF!</definedName>
    <definedName name="wrn.ProofElectricOnly.">{"Electric Only",#N/A,FALSE,"Hyperion Proof"}</definedName>
    <definedName name="wrn.ProofTotal.">{"Proof Total",#N/A,FALSE,"Hyperion Proof"}</definedName>
    <definedName name="wrn.PROP.">{#N/A,#N/A,FALSE,"PROPPLAN";#N/A,#N/A,FALSE,"PROP1";#N/A,#N/A,FALSE,"PROP2";#N/A,#N/A,FALSE,"SUMMARY"}</definedName>
    <definedName name="wrn.PROPERTY.">{"PROPERTY",#N/A,FALSE,"A"}</definedName>
    <definedName name="wrn.PROPERTY._.AND._.EQUIP..">{#N/A,#N/A,FALSE,"M-1 Property and Equipment";#N/A,#N/A,FALSE,"M-2 Asset Additions";#N/A,#N/A,FALSE,"M-3 Property Disposals"}</definedName>
    <definedName name="wrn.Property._.Description.">{#N/A,#N/A,FALSE,"PROP. DESCRIPTION"}</definedName>
    <definedName name="wrn.pror">{#N/A,#N/A,FALSE,"Pharm";#N/A,#N/A,FALSE,"WWCM"}</definedName>
    <definedName name="wrn.pror_1">#REF!</definedName>
    <definedName name="wrn.pror_2">{#N/A,#N/A,FALSE,"Pharm";#N/A,#N/A,FALSE,"WWCM"}</definedName>
    <definedName name="wrn.pror_3">{#N/A,#N/A,FALSE,"Pharm";#N/A,#N/A,FALSE,"WWCM"}</definedName>
    <definedName name="wrn.pror_4">{#N/A,#N/A,FALSE,"Pharm";#N/A,#N/A,FALSE,"WWCM"}</definedName>
    <definedName name="wrn.Prospects.">#REF!</definedName>
    <definedName name="wrn.PROV.IR96.">{#N/A,#N/A,FALSE,"DEMPROV IR";#N/A,#N/A,FALSE,"INC.FISC";#N/A,#N/A,FALSE,"LUCRO REAL";#N/A,#N/A,FALSE,"L.LIQ.M";#N/A,#N/A,FALSE,"PROV96";#N/A,#N/A,FALSE,"L.LIQU.";#N/A,#N/A,FALSE,"ADIEXCL";#N/A,#N/A,FALSE,"PAT-VT96";#N/A,#N/A,FALSE,"DPO.INC."}</definedName>
    <definedName name="wrn.prov98w._.opt.">{"provcal",#N/A,FALSE,"99 W Options"}</definedName>
    <definedName name="wrn.proval.">#REF!</definedName>
    <definedName name="wrn.provcal99w._.opt.">{#N/A,#N/A,FALSE,"99 W Options";"prov99w opt",#N/A,FALSE,"99 W Options"}</definedName>
    <definedName name="wrn.Provision.">{#N/A,#N/A,FALSE,"Provision";#N/A,#N/A,FALSE,"Deferred Tax Analysis";#N/A,#N/A,FALSE,"Alt Min Tax";#N/A,#N/A,FALSE,"Other States";#N/A,#N/A,FALSE,"Carryover Schedule";#N/A,#N/A,FALSE,"R &amp; D";#N/A,#N/A,FALSE,"382CALC.XLS";#N/A,#N/A,FALSE,"APPORT94.XLS";#N/A,#N/A,FALSE,"94ACTANL.XLS";#N/A,#N/A,FALSE,"FSC Commission";#N/A,#N/A,FALSE,"FSC Commission"}</definedName>
    <definedName name="wrn.Provisions.">{#N/A,#N/A,TRUE,"Provisions"}</definedName>
    <definedName name="wrn.Proyección._.2007.">#REF!</definedName>
    <definedName name="wrn.PRU_1.">{#N/A,#N/A,FALSE,"PERSONAL"}</definedName>
    <definedName name="wrn.prueba.">#REF!</definedName>
    <definedName name="wrn.Publications.">{"Page 1",#N/A,FALSE;"Page 2",#N/A,FALSE}</definedName>
    <definedName name="wrn.PUCSPADD.">{#N/A,"PURCHM",FALSE,"Business Analysis";#N/A,"SPADD",FALSE,"Business Analysis"}</definedName>
    <definedName name="wrn.PUCSPADD.2">{#N/A,"PURCHM",FALSE,"Business Analysis";#N/A,"SPADD",FALSE,"Business Analysis"}</definedName>
    <definedName name="wrn.pucspadd1">{#N/A,"PURCHM",FALSE,"Business Analysis";#N/A,"SPADD",FALSE,"Business Analysis"}</definedName>
    <definedName name="wrn.pucspadd10">{#N/A,"PURCHM",FALSE,"Business Analysis";#N/A,"SPADD",FALSE,"Business Analysis"}</definedName>
    <definedName name="wrn.pucspadd102">{#N/A,"PURCHM",FALSE,"Business Analysis";#N/A,"SPADD",FALSE,"Business Analysis"}</definedName>
    <definedName name="wrn.pucspadd11">{#N/A,"PURCHM",FALSE,"Business Analysis";#N/A,"SPADD",FALSE,"Business Analysis"}</definedName>
    <definedName name="wrn.pucspadd12">{#N/A,"PURCHM",FALSE,"Business Analysis";#N/A,"SPADD",FALSE,"Business Analysis"}</definedName>
    <definedName name="wrn.pucspadd31">{#N/A,"PURCHM",FALSE,"Business Analysis";#N/A,"SPADD",FALSE,"Business Analysis"}</definedName>
    <definedName name="wrn.Pucspadd34">{#N/A,"PURCHM",FALSE,"Business Analysis";#N/A,"SPADD",FALSE,"Business Analysis"}</definedName>
    <definedName name="wrn.PUCSPADD35">{#N/A,"PURCHM",FALSE,"Business Analysis";#N/A,"SPADD",FALSE,"Business Analysis"}</definedName>
    <definedName name="wrn.Pulp.">{"Pulp Production",#N/A,FALSE,"Pulp";"Pulp Earnings",#N/A,FALSE,"Pulp"}</definedName>
    <definedName name="wrn.Pulp._1">#REF!</definedName>
    <definedName name="wrn.Pulp._1_1">{"Pulp Production",#N/A,FALSE,"Pulp";"Pulp Earnings",#N/A,FALSE,"Pulp"}</definedName>
    <definedName name="wrn.Pulp._1_2">{"Pulp Production",#N/A,FALSE,"Pulp";"Pulp Earnings",#N/A,FALSE,"Pulp"}</definedName>
    <definedName name="wrn.Pulp._1_3">{"Pulp Production",#N/A,FALSE,"Pulp";"Pulp Earnings",#N/A,FALSE,"Pulp"}</definedName>
    <definedName name="wrn.Pulp._1_4">{"Pulp Production",#N/A,FALSE,"Pulp";"Pulp Earnings",#N/A,FALSE,"Pulp"}</definedName>
    <definedName name="wrn.Pulp._1_5">{"Pulp Production",#N/A,FALSE,"Pulp";"Pulp Earnings",#N/A,FALSE,"Pulp"}</definedName>
    <definedName name="wrn.Pulp._2">{"Pulp Production",#N/A,FALSE,"Pulp";"Pulp Earnings",#N/A,FALSE,"Pulp"}</definedName>
    <definedName name="wrn.Pulp._2_1">{"Pulp Production",#N/A,FALSE,"Pulp";"Pulp Earnings",#N/A,FALSE,"Pulp"}</definedName>
    <definedName name="wrn.Pulp._2_2">{"Pulp Production",#N/A,FALSE,"Pulp";"Pulp Earnings",#N/A,FALSE,"Pulp"}</definedName>
    <definedName name="wrn.Pulp._2_3">{"Pulp Production",#N/A,FALSE,"Pulp";"Pulp Earnings",#N/A,FALSE,"Pulp"}</definedName>
    <definedName name="wrn.Pulp._2_4">{"Pulp Production",#N/A,FALSE,"Pulp";"Pulp Earnings",#N/A,FALSE,"Pulp"}</definedName>
    <definedName name="wrn.Pulp._2_5">{"Pulp Production",#N/A,FALSE,"Pulp";"Pulp Earnings",#N/A,FALSE,"Pulp"}</definedName>
    <definedName name="wrn.Pulp._3">{"Pulp Production",#N/A,FALSE,"Pulp";"Pulp Earnings",#N/A,FALSE,"Pulp"}</definedName>
    <definedName name="wrn.Pulp._3_1">{"Pulp Production",#N/A,FALSE,"Pulp";"Pulp Earnings",#N/A,FALSE,"Pulp"}</definedName>
    <definedName name="wrn.Pulp._3_2">{"Pulp Production",#N/A,FALSE,"Pulp";"Pulp Earnings",#N/A,FALSE,"Pulp"}</definedName>
    <definedName name="wrn.Pulp._3_3">{"Pulp Production",#N/A,FALSE,"Pulp";"Pulp Earnings",#N/A,FALSE,"Pulp"}</definedName>
    <definedName name="wrn.Pulp._3_4">{"Pulp Production",#N/A,FALSE,"Pulp";"Pulp Earnings",#N/A,FALSE,"Pulp"}</definedName>
    <definedName name="wrn.Pulp._3_5">{"Pulp Production",#N/A,FALSE,"Pulp";"Pulp Earnings",#N/A,FALSE,"Pulp"}</definedName>
    <definedName name="wrn.Pulp._4">{"Pulp Production",#N/A,FALSE,"Pulp";"Pulp Earnings",#N/A,FALSE,"Pulp"}</definedName>
    <definedName name="wrn.Pulp._4_1">{"Pulp Production",#N/A,FALSE,"Pulp";"Pulp Earnings",#N/A,FALSE,"Pulp"}</definedName>
    <definedName name="wrn.Pulp._4_2">{"Pulp Production",#N/A,FALSE,"Pulp";"Pulp Earnings",#N/A,FALSE,"Pulp"}</definedName>
    <definedName name="wrn.Pulp._4_3">{"Pulp Production",#N/A,FALSE,"Pulp";"Pulp Earnings",#N/A,FALSE,"Pulp"}</definedName>
    <definedName name="wrn.Pulp._4_4">{"Pulp Production",#N/A,FALSE,"Pulp";"Pulp Earnings",#N/A,FALSE,"Pulp"}</definedName>
    <definedName name="wrn.Pulp._4_5">{"Pulp Production",#N/A,FALSE,"Pulp";"Pulp Earnings",#N/A,FALSE,"Pulp"}</definedName>
    <definedName name="wrn.Pulp._5">{"Pulp Production",#N/A,FALSE,"Pulp";"Pulp Earnings",#N/A,FALSE,"Pulp"}</definedName>
    <definedName name="wrn.Pulp._5_1">{"Pulp Production",#N/A,FALSE,"Pulp";"Pulp Earnings",#N/A,FALSE,"Pulp"}</definedName>
    <definedName name="wrn.Pulp._5_2">{"Pulp Production",#N/A,FALSE,"Pulp";"Pulp Earnings",#N/A,FALSE,"Pulp"}</definedName>
    <definedName name="wrn.Pulp._5_3">{"Pulp Production",#N/A,FALSE,"Pulp";"Pulp Earnings",#N/A,FALSE,"Pulp"}</definedName>
    <definedName name="wrn.Pulp._5_4">{"Pulp Production",#N/A,FALSE,"Pulp";"Pulp Earnings",#N/A,FALSE,"Pulp"}</definedName>
    <definedName name="wrn.Pulp._5_5">{"Pulp Production",#N/A,FALSE,"Pulp";"Pulp Earnings",#N/A,FALSE,"Pulp"}</definedName>
    <definedName name="wrn.Pulp.2">{"Pulp Production",#N/A,FALSE,"Pulp";"Pulp Earnings",#N/A,FALSE,"Pulp"}</definedName>
    <definedName name="wrn.Pulp.2_1">{"Pulp Production",#N/A,FALSE,"Pulp";"Pulp Earnings",#N/A,FALSE,"Pulp"}</definedName>
    <definedName name="wrn.Pulp.2_1_1">{"Pulp Production",#N/A,FALSE,"Pulp";"Pulp Earnings",#N/A,FALSE,"Pulp"}</definedName>
    <definedName name="wrn.Pulp.2_1_2">{"Pulp Production",#N/A,FALSE,"Pulp";"Pulp Earnings",#N/A,FALSE,"Pulp"}</definedName>
    <definedName name="wrn.Pulp.2_1_3">{"Pulp Production",#N/A,FALSE,"Pulp";"Pulp Earnings",#N/A,FALSE,"Pulp"}</definedName>
    <definedName name="wrn.Pulp.2_1_4">{"Pulp Production",#N/A,FALSE,"Pulp";"Pulp Earnings",#N/A,FALSE,"Pulp"}</definedName>
    <definedName name="wrn.Pulp.2_1_5">{"Pulp Production",#N/A,FALSE,"Pulp";"Pulp Earnings",#N/A,FALSE,"Pulp"}</definedName>
    <definedName name="wrn.Pulp.2_2">{"Pulp Production",#N/A,FALSE,"Pulp";"Pulp Earnings",#N/A,FALSE,"Pulp"}</definedName>
    <definedName name="wrn.Pulp.2_2_1">{"Pulp Production",#N/A,FALSE,"Pulp";"Pulp Earnings",#N/A,FALSE,"Pulp"}</definedName>
    <definedName name="wrn.Pulp.2_2_2">{"Pulp Production",#N/A,FALSE,"Pulp";"Pulp Earnings",#N/A,FALSE,"Pulp"}</definedName>
    <definedName name="wrn.Pulp.2_2_3">{"Pulp Production",#N/A,FALSE,"Pulp";"Pulp Earnings",#N/A,FALSE,"Pulp"}</definedName>
    <definedName name="wrn.Pulp.2_2_4">{"Pulp Production",#N/A,FALSE,"Pulp";"Pulp Earnings",#N/A,FALSE,"Pulp"}</definedName>
    <definedName name="wrn.Pulp.2_2_5">{"Pulp Production",#N/A,FALSE,"Pulp";"Pulp Earnings",#N/A,FALSE,"Pulp"}</definedName>
    <definedName name="wrn.Pulp.2_3">{"Pulp Production",#N/A,FALSE,"Pulp";"Pulp Earnings",#N/A,FALSE,"Pulp"}</definedName>
    <definedName name="wrn.Pulp.2_3_1">{"Pulp Production",#N/A,FALSE,"Pulp";"Pulp Earnings",#N/A,FALSE,"Pulp"}</definedName>
    <definedName name="wrn.Pulp.2_3_2">{"Pulp Production",#N/A,FALSE,"Pulp";"Pulp Earnings",#N/A,FALSE,"Pulp"}</definedName>
    <definedName name="wrn.Pulp.2_3_3">{"Pulp Production",#N/A,FALSE,"Pulp";"Pulp Earnings",#N/A,FALSE,"Pulp"}</definedName>
    <definedName name="wrn.Pulp.2_3_4">{"Pulp Production",#N/A,FALSE,"Pulp";"Pulp Earnings",#N/A,FALSE,"Pulp"}</definedName>
    <definedName name="wrn.Pulp.2_3_5">{"Pulp Production",#N/A,FALSE,"Pulp";"Pulp Earnings",#N/A,FALSE,"Pulp"}</definedName>
    <definedName name="wrn.Pulp.2_4">{"Pulp Production",#N/A,FALSE,"Pulp";"Pulp Earnings",#N/A,FALSE,"Pulp"}</definedName>
    <definedName name="wrn.Pulp.2_4_1">{"Pulp Production",#N/A,FALSE,"Pulp";"Pulp Earnings",#N/A,FALSE,"Pulp"}</definedName>
    <definedName name="wrn.Pulp.2_4_2">{"Pulp Production",#N/A,FALSE,"Pulp";"Pulp Earnings",#N/A,FALSE,"Pulp"}</definedName>
    <definedName name="wrn.Pulp.2_4_3">{"Pulp Production",#N/A,FALSE,"Pulp";"Pulp Earnings",#N/A,FALSE,"Pulp"}</definedName>
    <definedName name="wrn.Pulp.2_4_4">{"Pulp Production",#N/A,FALSE,"Pulp";"Pulp Earnings",#N/A,FALSE,"Pulp"}</definedName>
    <definedName name="wrn.Pulp.2_4_5">{"Pulp Production",#N/A,FALSE,"Pulp";"Pulp Earnings",#N/A,FALSE,"Pulp"}</definedName>
    <definedName name="wrn.Pulp.2_5">{"Pulp Production",#N/A,FALSE,"Pulp";"Pulp Earnings",#N/A,FALSE,"Pulp"}</definedName>
    <definedName name="wrn.Pulp.2_5_1">{"Pulp Production",#N/A,FALSE,"Pulp";"Pulp Earnings",#N/A,FALSE,"Pulp"}</definedName>
    <definedName name="wrn.Pulp.2_5_2">{"Pulp Production",#N/A,FALSE,"Pulp";"Pulp Earnings",#N/A,FALSE,"Pulp"}</definedName>
    <definedName name="wrn.Pulp.2_5_3">{"Pulp Production",#N/A,FALSE,"Pulp";"Pulp Earnings",#N/A,FALSE,"Pulp"}</definedName>
    <definedName name="wrn.Pulp.2_5_4">{"Pulp Production",#N/A,FALSE,"Pulp";"Pulp Earnings",#N/A,FALSE,"Pulp"}</definedName>
    <definedName name="wrn.Pulp.2_5_5">{"Pulp Production",#N/A,FALSE,"Pulp";"Pulp Earnings",#N/A,FALSE,"Pulp"}</definedName>
    <definedName name="wrn.Pulp.3">{"Pulp Production",#N/A,FALSE,"Pulp";"Pulp Earnings",#N/A,FALSE,"Pulp"}</definedName>
    <definedName name="wrn.Pulp.3_1">{"Pulp Production",#N/A,FALSE,"Pulp";"Pulp Earnings",#N/A,FALSE,"Pulp"}</definedName>
    <definedName name="wrn.Pulp.3_1_1">{"Pulp Production",#N/A,FALSE,"Pulp";"Pulp Earnings",#N/A,FALSE,"Pulp"}</definedName>
    <definedName name="wrn.Pulp.3_1_2">{"Pulp Production",#N/A,FALSE,"Pulp";"Pulp Earnings",#N/A,FALSE,"Pulp"}</definedName>
    <definedName name="wrn.Pulp.3_1_3">{"Pulp Production",#N/A,FALSE,"Pulp";"Pulp Earnings",#N/A,FALSE,"Pulp"}</definedName>
    <definedName name="wrn.Pulp.3_1_4">{"Pulp Production",#N/A,FALSE,"Pulp";"Pulp Earnings",#N/A,FALSE,"Pulp"}</definedName>
    <definedName name="wrn.Pulp.3_1_5">{"Pulp Production",#N/A,FALSE,"Pulp";"Pulp Earnings",#N/A,FALSE,"Pulp"}</definedName>
    <definedName name="wrn.Pulp.3_2">{"Pulp Production",#N/A,FALSE,"Pulp";"Pulp Earnings",#N/A,FALSE,"Pulp"}</definedName>
    <definedName name="wrn.Pulp.3_2_1">{"Pulp Production",#N/A,FALSE,"Pulp";"Pulp Earnings",#N/A,FALSE,"Pulp"}</definedName>
    <definedName name="wrn.Pulp.3_2_2">{"Pulp Production",#N/A,FALSE,"Pulp";"Pulp Earnings",#N/A,FALSE,"Pulp"}</definedName>
    <definedName name="wrn.Pulp.3_2_3">{"Pulp Production",#N/A,FALSE,"Pulp";"Pulp Earnings",#N/A,FALSE,"Pulp"}</definedName>
    <definedName name="wrn.Pulp.3_2_4">{"Pulp Production",#N/A,FALSE,"Pulp";"Pulp Earnings",#N/A,FALSE,"Pulp"}</definedName>
    <definedName name="wrn.Pulp.3_2_5">{"Pulp Production",#N/A,FALSE,"Pulp";"Pulp Earnings",#N/A,FALSE,"Pulp"}</definedName>
    <definedName name="wrn.Pulp.3_3">{"Pulp Production",#N/A,FALSE,"Pulp";"Pulp Earnings",#N/A,FALSE,"Pulp"}</definedName>
    <definedName name="wrn.Pulp.3_3_1">{"Pulp Production",#N/A,FALSE,"Pulp";"Pulp Earnings",#N/A,FALSE,"Pulp"}</definedName>
    <definedName name="wrn.Pulp.3_3_2">{"Pulp Production",#N/A,FALSE,"Pulp";"Pulp Earnings",#N/A,FALSE,"Pulp"}</definedName>
    <definedName name="wrn.Pulp.3_3_3">{"Pulp Production",#N/A,FALSE,"Pulp";"Pulp Earnings",#N/A,FALSE,"Pulp"}</definedName>
    <definedName name="wrn.Pulp.3_3_4">{"Pulp Production",#N/A,FALSE,"Pulp";"Pulp Earnings",#N/A,FALSE,"Pulp"}</definedName>
    <definedName name="wrn.Pulp.3_3_5">{"Pulp Production",#N/A,FALSE,"Pulp";"Pulp Earnings",#N/A,FALSE,"Pulp"}</definedName>
    <definedName name="wrn.Pulp.3_4">{"Pulp Production",#N/A,FALSE,"Pulp";"Pulp Earnings",#N/A,FALSE,"Pulp"}</definedName>
    <definedName name="wrn.Pulp.3_4_1">{"Pulp Production",#N/A,FALSE,"Pulp";"Pulp Earnings",#N/A,FALSE,"Pulp"}</definedName>
    <definedName name="wrn.Pulp.3_4_2">{"Pulp Production",#N/A,FALSE,"Pulp";"Pulp Earnings",#N/A,FALSE,"Pulp"}</definedName>
    <definedName name="wrn.Pulp.3_4_3">{"Pulp Production",#N/A,FALSE,"Pulp";"Pulp Earnings",#N/A,FALSE,"Pulp"}</definedName>
    <definedName name="wrn.Pulp.3_4_4">{"Pulp Production",#N/A,FALSE,"Pulp";"Pulp Earnings",#N/A,FALSE,"Pulp"}</definedName>
    <definedName name="wrn.Pulp.3_4_5">{"Pulp Production",#N/A,FALSE,"Pulp";"Pulp Earnings",#N/A,FALSE,"Pulp"}</definedName>
    <definedName name="wrn.Pulp.3_5">{"Pulp Production",#N/A,FALSE,"Pulp";"Pulp Earnings",#N/A,FALSE,"Pulp"}</definedName>
    <definedName name="wrn.Pulp.3_5_1">{"Pulp Production",#N/A,FALSE,"Pulp";"Pulp Earnings",#N/A,FALSE,"Pulp"}</definedName>
    <definedName name="wrn.Pulp.3_5_2">{"Pulp Production",#N/A,FALSE,"Pulp";"Pulp Earnings",#N/A,FALSE,"Pulp"}</definedName>
    <definedName name="wrn.Pulp.3_5_3">{"Pulp Production",#N/A,FALSE,"Pulp";"Pulp Earnings",#N/A,FALSE,"Pulp"}</definedName>
    <definedName name="wrn.Pulp.3_5_4">{"Pulp Production",#N/A,FALSE,"Pulp";"Pulp Earnings",#N/A,FALSE,"Pulp"}</definedName>
    <definedName name="wrn.Pulp.3_5_5">{"Pulp Production",#N/A,FALSE,"Pulp";"Pulp Earnings",#N/A,FALSE,"Pulp"}</definedName>
    <definedName name="wrn.Pump.">{#N/A,#N/A,FALSE,"Assump";#N/A,#N/A,FALSE,"Income";#N/A,#N/A,FALSE,"Balance";#N/A,#N/A,FALSE,"DCF Pump";#N/A,#N/A,FALSE,"Trans Assump";#N/A,#N/A,FALSE,"Combined Income";#N/A,#N/A,FALSE,"Combined Balance"}</definedName>
    <definedName name="wrn.Pump._1">#REF!</definedName>
    <definedName name="wrn.Pump._1_1">{#N/A,#N/A,FALSE,"Assump";#N/A,#N/A,FALSE,"Income";#N/A,#N/A,FALSE,"Balance";#N/A,#N/A,FALSE,"DCF Pump";#N/A,#N/A,FALSE,"Trans Assump";#N/A,#N/A,FALSE,"Combined Income";#N/A,#N/A,FALSE,"Combined Balance"}</definedName>
    <definedName name="wrn.Pump._1_2">{#N/A,#N/A,FALSE,"Assump";#N/A,#N/A,FALSE,"Income";#N/A,#N/A,FALSE,"Balance";#N/A,#N/A,FALSE,"DCF Pump";#N/A,#N/A,FALSE,"Trans Assump";#N/A,#N/A,FALSE,"Combined Income";#N/A,#N/A,FALSE,"Combined Balance"}</definedName>
    <definedName name="wrn.Pump._1_3">{#N/A,#N/A,FALSE,"Assump";#N/A,#N/A,FALSE,"Income";#N/A,#N/A,FALSE,"Balance";#N/A,#N/A,FALSE,"DCF Pump";#N/A,#N/A,FALSE,"Trans Assump";#N/A,#N/A,FALSE,"Combined Income";#N/A,#N/A,FALSE,"Combined Balance"}</definedName>
    <definedName name="wrn.Pump._1_4">{#N/A,#N/A,FALSE,"Assump";#N/A,#N/A,FALSE,"Income";#N/A,#N/A,FALSE,"Balance";#N/A,#N/A,FALSE,"DCF Pump";#N/A,#N/A,FALSE,"Trans Assump";#N/A,#N/A,FALSE,"Combined Income";#N/A,#N/A,FALSE,"Combined Balance"}</definedName>
    <definedName name="wrn.Pump._1_5">{#N/A,#N/A,FALSE,"Assump";#N/A,#N/A,FALSE,"Income";#N/A,#N/A,FALSE,"Balance";#N/A,#N/A,FALSE,"DCF Pump";#N/A,#N/A,FALSE,"Trans Assump";#N/A,#N/A,FALSE,"Combined Income";#N/A,#N/A,FALSE,"Combined Balance"}</definedName>
    <definedName name="wrn.Pump._2">{#N/A,#N/A,FALSE,"Assump";#N/A,#N/A,FALSE,"Income";#N/A,#N/A,FALSE,"Balance";#N/A,#N/A,FALSE,"DCF Pump";#N/A,#N/A,FALSE,"Trans Assump";#N/A,#N/A,FALSE,"Combined Income";#N/A,#N/A,FALSE,"Combined Balance"}</definedName>
    <definedName name="wrn.Pump._2_1">{#N/A,#N/A,FALSE,"Assump";#N/A,#N/A,FALSE,"Income";#N/A,#N/A,FALSE,"Balance";#N/A,#N/A,FALSE,"DCF Pump";#N/A,#N/A,FALSE,"Trans Assump";#N/A,#N/A,FALSE,"Combined Income";#N/A,#N/A,FALSE,"Combined Balance"}</definedName>
    <definedName name="wrn.Pump._2_2">{#N/A,#N/A,FALSE,"Assump";#N/A,#N/A,FALSE,"Income";#N/A,#N/A,FALSE,"Balance";#N/A,#N/A,FALSE,"DCF Pump";#N/A,#N/A,FALSE,"Trans Assump";#N/A,#N/A,FALSE,"Combined Income";#N/A,#N/A,FALSE,"Combined Balance"}</definedName>
    <definedName name="wrn.Pump._2_3">{#N/A,#N/A,FALSE,"Assump";#N/A,#N/A,FALSE,"Income";#N/A,#N/A,FALSE,"Balance";#N/A,#N/A,FALSE,"DCF Pump";#N/A,#N/A,FALSE,"Trans Assump";#N/A,#N/A,FALSE,"Combined Income";#N/A,#N/A,FALSE,"Combined Balance"}</definedName>
    <definedName name="wrn.Pump._2_4">{#N/A,#N/A,FALSE,"Assump";#N/A,#N/A,FALSE,"Income";#N/A,#N/A,FALSE,"Balance";#N/A,#N/A,FALSE,"DCF Pump";#N/A,#N/A,FALSE,"Trans Assump";#N/A,#N/A,FALSE,"Combined Income";#N/A,#N/A,FALSE,"Combined Balance"}</definedName>
    <definedName name="wrn.Pump._2_5">{#N/A,#N/A,FALSE,"Assump";#N/A,#N/A,FALSE,"Income";#N/A,#N/A,FALSE,"Balance";#N/A,#N/A,FALSE,"DCF Pump";#N/A,#N/A,FALSE,"Trans Assump";#N/A,#N/A,FALSE,"Combined Income";#N/A,#N/A,FALSE,"Combined Balance"}</definedName>
    <definedName name="wrn.Pump._3">{#N/A,#N/A,FALSE,"Assump";#N/A,#N/A,FALSE,"Income";#N/A,#N/A,FALSE,"Balance";#N/A,#N/A,FALSE,"DCF Pump";#N/A,#N/A,FALSE,"Trans Assump";#N/A,#N/A,FALSE,"Combined Income";#N/A,#N/A,FALSE,"Combined Balance"}</definedName>
    <definedName name="wrn.Pump._3_1">{#N/A,#N/A,FALSE,"Assump";#N/A,#N/A,FALSE,"Income";#N/A,#N/A,FALSE,"Balance";#N/A,#N/A,FALSE,"DCF Pump";#N/A,#N/A,FALSE,"Trans Assump";#N/A,#N/A,FALSE,"Combined Income";#N/A,#N/A,FALSE,"Combined Balance"}</definedName>
    <definedName name="wrn.Pump._3_2">{#N/A,#N/A,FALSE,"Assump";#N/A,#N/A,FALSE,"Income";#N/A,#N/A,FALSE,"Balance";#N/A,#N/A,FALSE,"DCF Pump";#N/A,#N/A,FALSE,"Trans Assump";#N/A,#N/A,FALSE,"Combined Income";#N/A,#N/A,FALSE,"Combined Balance"}</definedName>
    <definedName name="wrn.Pump._3_3">{#N/A,#N/A,FALSE,"Assump";#N/A,#N/A,FALSE,"Income";#N/A,#N/A,FALSE,"Balance";#N/A,#N/A,FALSE,"DCF Pump";#N/A,#N/A,FALSE,"Trans Assump";#N/A,#N/A,FALSE,"Combined Income";#N/A,#N/A,FALSE,"Combined Balance"}</definedName>
    <definedName name="wrn.Pump._3_4">{#N/A,#N/A,FALSE,"Assump";#N/A,#N/A,FALSE,"Income";#N/A,#N/A,FALSE,"Balance";#N/A,#N/A,FALSE,"DCF Pump";#N/A,#N/A,FALSE,"Trans Assump";#N/A,#N/A,FALSE,"Combined Income";#N/A,#N/A,FALSE,"Combined Balance"}</definedName>
    <definedName name="wrn.Pump._3_5">{#N/A,#N/A,FALSE,"Assump";#N/A,#N/A,FALSE,"Income";#N/A,#N/A,FALSE,"Balance";#N/A,#N/A,FALSE,"DCF Pump";#N/A,#N/A,FALSE,"Trans Assump";#N/A,#N/A,FALSE,"Combined Income";#N/A,#N/A,FALSE,"Combined Balance"}</definedName>
    <definedName name="wrn.Pump._4">{#N/A,#N/A,FALSE,"Assump";#N/A,#N/A,FALSE,"Income";#N/A,#N/A,FALSE,"Balance";#N/A,#N/A,FALSE,"DCF Pump";#N/A,#N/A,FALSE,"Trans Assump";#N/A,#N/A,FALSE,"Combined Income";#N/A,#N/A,FALSE,"Combined Balance"}</definedName>
    <definedName name="wrn.Pump._4_1">{#N/A,#N/A,FALSE,"Assump";#N/A,#N/A,FALSE,"Income";#N/A,#N/A,FALSE,"Balance";#N/A,#N/A,FALSE,"DCF Pump";#N/A,#N/A,FALSE,"Trans Assump";#N/A,#N/A,FALSE,"Combined Income";#N/A,#N/A,FALSE,"Combined Balance"}</definedName>
    <definedName name="wrn.Pump._4_2">{#N/A,#N/A,FALSE,"Assump";#N/A,#N/A,FALSE,"Income";#N/A,#N/A,FALSE,"Balance";#N/A,#N/A,FALSE,"DCF Pump";#N/A,#N/A,FALSE,"Trans Assump";#N/A,#N/A,FALSE,"Combined Income";#N/A,#N/A,FALSE,"Combined Balance"}</definedName>
    <definedName name="wrn.Pump._4_3">{#N/A,#N/A,FALSE,"Assump";#N/A,#N/A,FALSE,"Income";#N/A,#N/A,FALSE,"Balance";#N/A,#N/A,FALSE,"DCF Pump";#N/A,#N/A,FALSE,"Trans Assump";#N/A,#N/A,FALSE,"Combined Income";#N/A,#N/A,FALSE,"Combined Balance"}</definedName>
    <definedName name="wrn.Pump._4_4">{#N/A,#N/A,FALSE,"Assump";#N/A,#N/A,FALSE,"Income";#N/A,#N/A,FALSE,"Balance";#N/A,#N/A,FALSE,"DCF Pump";#N/A,#N/A,FALSE,"Trans Assump";#N/A,#N/A,FALSE,"Combined Income";#N/A,#N/A,FALSE,"Combined Balance"}</definedName>
    <definedName name="wrn.Pump._4_5">{#N/A,#N/A,FALSE,"Assump";#N/A,#N/A,FALSE,"Income";#N/A,#N/A,FALSE,"Balance";#N/A,#N/A,FALSE,"DCF Pump";#N/A,#N/A,FALSE,"Trans Assump";#N/A,#N/A,FALSE,"Combined Income";#N/A,#N/A,FALSE,"Combined Balance"}</definedName>
    <definedName name="wrn.Pump._5">{#N/A,#N/A,FALSE,"Assump";#N/A,#N/A,FALSE,"Income";#N/A,#N/A,FALSE,"Balance";#N/A,#N/A,FALSE,"DCF Pump";#N/A,#N/A,FALSE,"Trans Assump";#N/A,#N/A,FALSE,"Combined Income";#N/A,#N/A,FALSE,"Combined Balance"}</definedName>
    <definedName name="wrn.Pump._5_1">{#N/A,#N/A,FALSE,"Assump";#N/A,#N/A,FALSE,"Income";#N/A,#N/A,FALSE,"Balance";#N/A,#N/A,FALSE,"DCF Pump";#N/A,#N/A,FALSE,"Trans Assump";#N/A,#N/A,FALSE,"Combined Income";#N/A,#N/A,FALSE,"Combined Balance"}</definedName>
    <definedName name="wrn.Pump._5_2">{#N/A,#N/A,FALSE,"Assump";#N/A,#N/A,FALSE,"Income";#N/A,#N/A,FALSE,"Balance";#N/A,#N/A,FALSE,"DCF Pump";#N/A,#N/A,FALSE,"Trans Assump";#N/A,#N/A,FALSE,"Combined Income";#N/A,#N/A,FALSE,"Combined Balance"}</definedName>
    <definedName name="wrn.Pump._5_3">{#N/A,#N/A,FALSE,"Assump";#N/A,#N/A,FALSE,"Income";#N/A,#N/A,FALSE,"Balance";#N/A,#N/A,FALSE,"DCF Pump";#N/A,#N/A,FALSE,"Trans Assump";#N/A,#N/A,FALSE,"Combined Income";#N/A,#N/A,FALSE,"Combined Balance"}</definedName>
    <definedName name="wrn.Pump._5_4">{#N/A,#N/A,FALSE,"Assump";#N/A,#N/A,FALSE,"Income";#N/A,#N/A,FALSE,"Balance";#N/A,#N/A,FALSE,"DCF Pump";#N/A,#N/A,FALSE,"Trans Assump";#N/A,#N/A,FALSE,"Combined Income";#N/A,#N/A,FALSE,"Combined Balance"}</definedName>
    <definedName name="wrn.Pump._5_5">{#N/A,#N/A,FALSE,"Assump";#N/A,#N/A,FALSE,"Income";#N/A,#N/A,FALSE,"Balance";#N/A,#N/A,FALSE,"DCF Pump";#N/A,#N/A,FALSE,"Trans Assump";#N/A,#N/A,FALSE,"Combined Income";#N/A,#N/A,FALSE,"Combined Balance"}</definedName>
    <definedName name="WRN.PWO_A">{#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wrn.PWO_All.">{#N/A,#N/A,FALSE,"cover";#N/A,#N/A,FALSE,"Slide1";#N/A,#N/A,FALSE,"Slide2";#N/A,#N/A,FALSE,"Slide3";#N/A,#N/A,FALSE,"Slide4";#N/A,#N/A,FALSE,"Slide5";#N/A,#N/A,FALSE,"Slide6";#N/A,#N/A,FALSE,"Slide7";#N/A,#N/A,FALSE,"Slide8";#N/A,#N/A,FALSE,"Slide9";#N/A,#N/A,FALSE,"Slide10";#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wrn.PWO_EXCL_Graphs.">{#N/A,#N/A,FALSE,"cover";#N/A,#N/A,FALSE,"Slide1";#N/A,#N/A,FALSE,"Slide2";#N/A,#N/A,FALSE,"Slide3";#N/A,#N/A,FALSE,"Slide4";#N/A,#N/A,FALSE,"Slide5";#N/A,#N/A,FALSE,"Slide6";#N/A,#N/A,FALSE,"Slide7";#N/A,#N/A,FALSE,"Slide8";#N/A,#N/A,FALSE,"Slide9";#N/A,#N/A,FALSE,"Slide10";#N/A,#N/A,FALSE,"Slide13A";#N/A,#N/A,FALSE,"Slide13B";#N/A,#N/A,FALSE,"Slide13C";#N/A,#N/A,FALSE,"Slide13D";#N/A,#N/A,FALSE,"Slide13E";#N/A,#N/A,FALSE,"Slide13F";#N/A,#N/A,FALSE,"Slide13G";#N/A,#N/A,FALSE,"Slide13H";#N/A,#N/A,FALSE,"Slide13I";#N/A,#N/A,FALSE,"Slide13J";#N/A,#N/A,FALSE,"Slide13K";#N/A,#N/A,FALSE,"Slide13L";#N/A,#N/A,FALSE,"Slide13M";#N/A,#N/A,FALSE,"Slide13N";#N/A,#N/A,FALSE,"Slide14A";#N/A,#N/A,FALSE,"Slide14B";#N/A,#N/A,FALSE,"Slide14C";#N/A,#N/A,FALSE,"Slice14D";#N/A,#N/A,FALSE,"Slide14E";#N/A,#N/A,FALSE,"Slide14F";#N/A,#N/A,FALSE,"Slide14G";#N/A,#N/A,FALSE,"Slide15";#N/A,#N/A,FALSE,"Slide16";#N/A,#N/A,FALSE,"Slide17";#N/A,#N/A,FALSE,"Slide18A";#N/A,#N/A,FALSE,"Slide18B";#N/A,#N/A,FALSE,"Slide19";#N/A,#N/A,FALSE,"Slide20A";#N/A,#N/A,FALSE,"Slide20B";#N/A,#N/A,FALSE,"Slide21";#N/A,#N/A,FALSE,"Slide22";#N/A,#N/A,FALSE,"Slide23";#N/A,#N/A,FALSE,"Slide24";#N/A,#N/A,FALSE,"Slide25";#N/A,#N/A,FALSE,"Slide26";#N/A,#N/A,FALSE,"Slide27";#N/A,#N/A,FALSE,"Slide28";#N/A,#N/A,FALSE,"Slide29";#N/A,#N/A,FALSE,"Slide30";#N/A,#N/A,FALSE,"Slide31A";#N/A,#N/A,FALSE,"Slide31B"}</definedName>
    <definedName name="wrn.PWO_Graph.">{#N/A,#N/A,FALSE,"Slide11A";#N/A,#N/A,FALSE,"Slide11B";#N/A,#N/A,FALSE,"Slide11C";#N/A,#N/A,FALSE,"Slide11D";#N/A,#N/A,FALSE,"Slide11E";#N/A,#N/A,FALSE,"Slide11F";#N/A,#N/A,FALSE,"Slide11G";#N/A,#N/A,FALSE,"Slide11H";#N/A,#N/A,FALSE,"Slide11I";#N/A,#N/A,FALSE,"Slide11J";#N/A,#N/A,FALSE,"Slide11K";#N/A,#N/A,FALSE,"Slide11L";#N/A,#N/A,FALSE,"Slide11M";#N/A,#N/A,FALSE,"Slide11N";#N/A,#N/A,FALSE,"Slide12A";#N/A,#N/A,FALSE,"Slide12B";#N/A,#N/A,FALSE,"Slide12C";#N/A,#N/A,FALSE,"Slide12D"}</definedName>
    <definedName name="wrn.Q1._.ACT._.FACTORY._.SERVICE._.COMP._.SUMMARY.">{"Q1 ACTUAL FACTORY SERVICE COMP SUMMARY",#N/A,FALSE,"Q1 ACT FACT SERVICE COMP"}</definedName>
    <definedName name="wrn.Q198._.Cash._.Flow._.Package.">{#N/A,#N/A,FALSE,"Top level";#N/A,#N/A,FALSE,"Worksheet - Q1'98";#N/A,#N/A,FALSE,"Detail - Q1'98";#N/A,#N/A,FALSE,"Depreciation"}</definedName>
    <definedName name="wrn.Q3._.Prof._.Serv._.Summary.">{"Professional Service Summary",#N/A,FALSE,"Q3 Prof Serv"}</definedName>
    <definedName name="wrn.Q3._.Professional._.service._.detail.">{"Professional Service Detail",#N/A,FALSE,"Q3 Prof Serv"}</definedName>
    <definedName name="wrn.Q4._.and._.Year._.to._.SECOI.">{"To SECOI","ipg",TRUE,"Q4 and Year";"To SECOI","opww",TRUE,"Q4 and Year";"To SECOI","mccann",TRUE,"Q4 and Year";"To SECOI","draftfcb",TRUE,"Q4 and Year";"To SECOI","lowe",TRUE,"Q4 and Year";"To SECOI","cmg",TRUE,"Q4 and Year";"To SECOI","ipg media",TRUE,"Q4 and Year";"To SECOI","im",TRUE,"Q4 and Year";"To SECOI","um",TRUE,"Q4 and Year";"To SECOI","magna",TRUE,"Q4 and Year";"To SECOI","media corp",TRUE,"Q4 and Year";"To SECOI","ceww",TRUE,"Q4 and Year";"To SECOI","deuww",TRUE,"Q4 and Year";"To SECOI","hh",TRUE,"Q4 and Year";"To SECOI","mullen",TRUE,"Q4 and Year";"To SECOI","dailey",TRUE,"Q4 and Year";"To SECOI","one seven",TRUE,"Q4 and Year";"To SECOI","nonopww",TRUE,"Q4 and Year";"To SECOI","totcorp",TRUE,"Q4 and Year";"To SECOI","corpoh",TRUE,"Q4 and Year";"To SECOI","gisgss",TRUE,"Q4 and Year";"To SECOI","elims",TRUE,"Q4 and Year"}</definedName>
    <definedName name="wrn.QA_All.">{"43_Exp",#N/A,FALSE,"043";"43_Comp",#N/A,FALSE,"043";"47_Exp",#N/A,FALSE,"047";"47_Comp",#N/A,FALSE,"047";"62_Exp",#N/A,FALSE,"062";"62_Comp",#N/A,FALSE,"062";"88_Exp",#N/A,FALSE,"088";"88_Comp",#N/A,FALSE,"088"}</definedName>
    <definedName name="wrn.QA_Comp.">{"43_Comp",#N/A,FALSE,"043";"47_Comp",#N/A,FALSE,"047";"62_Comp",#N/A,FALSE,"062";"88_Comp",#N/A,FALSE,"088"}</definedName>
    <definedName name="wrn.QA_Exp.">{"43_Exp",#N/A,FALSE,"043";"47_Exp",#N/A,FALSE,"047";"62_Exp",#N/A,FALSE,"062";"88_Exp",#N/A,FALSE,"088"}</definedName>
    <definedName name="wrn.QFR._.Slides.">#REF!</definedName>
    <definedName name="wrn.QQ_Quick_Merge_3yr.">{"Cover",#N/A,FALSE,"Cover";"trans_sum_print",#N/A,FALSE,"Transaction Summary";"earnings_impact_3yr",#N/A,FALSE,"Earnings Impact";"accr_dil_3yr",#N/A,FALSE,"accretion dilution";"prof_inc_stmt_3yr",#N/A,FALSE,"Pro Forma Income Statement";"contr_anal_3yr",#N/A,FALSE,"Contribution_Analysis";"Acquiror_3yr",#N/A,FALSE,"Acquirer";"Target_3yr",#N/A,FALSE,"Target";"HasGets-3yr",#N/A,FALSE,"Has-Gets"}</definedName>
    <definedName name="wrn.QQ_Quick_Merge_4yr.">{"Cover",#N/A,FALSE,"Cover";"trans_sum_print",#N/A,FALSE,"Transaction Summary";"earnings_impact_4yr",#N/A,FALSE,"Earnings Impact";"accr_dil_4yr",#N/A,FALSE,"accretion dilution";"prof_inc_stmt_4yr",#N/A,FALSE,"Pro Forma Income Statement";"contr_anal_4yr",#N/A,FALSE,"Contribution_Analysis";"Target_4yr",#N/A,FALSE,"Target";"Acquiror_4yr",#N/A,FALSE,"Acquirer";"HasGets-4yr",#N/A,FALSE,"Has-Gets"}</definedName>
    <definedName name="wrn.QQ_Quick_Merge_5yr.">{"Cover",#N/A,FALSE,"Cover";"trans_sum_print",#N/A,FALSE,"Transaction Summary";"earnings_impact_5yr",#N/A,FALSE,"Earnings Impact";"accr_dil_5yr",#N/A,FALSE,"accretion dilution";"prof_inc_stmt_5yr",#N/A,FALSE,"Pro Forma Income Statement";"contr_anal_5yr",#N/A,FALSE,"Contribution_Analysis";"Acquiror_5yr",#N/A,FALSE,"Acquirer";"Target_5yr",#N/A,FALSE,"Target";"HasGets-yr5",#N/A,FALSE,"Has-Gets"}</definedName>
    <definedName name="wrn.QQ_Quick_Merge_6yr.">{"Cover",#N/A,FALSE,"Cover";"trans_sum_print",#N/A,FALSE,"Transaction Summary";"earnings_impact_6yr",#N/A,FALSE,"Earnings Impact";"accr_dil_6yr",#N/A,FALSE,"accretion dilution";"prof_inc_stmt_6yr",#N/A,FALSE,"Pro Forma Income Statement";"contr_anal_6yr",#N/A,FALSE,"Contribution_Analysis";"Acquiror_6yr",#N/A,FALSE,"Acquirer";"Target_6yr",#N/A,FALSE,"Target";"HasGets-yr6",#N/A,FALSE,"Has-Gets"}</definedName>
    <definedName name="wrn.QQQ_Quick_Merge_3yr.">{"Cover",#N/A,FALSE,"Cover";"trans_sum_print",#N/A,FALSE,"Transaction Summary";"earnings_impact_3yrQQ",#N/A,FALSE,"Earnings Impact";"accr_dil_3yr",#N/A,FALSE,"accretion dilution"}</definedName>
    <definedName name="wrn.QQQ_Quick_Merge_4yr.">{"Cover",#N/A,FALSE,"Cover";"trans_sum_print",#N/A,FALSE,"Transaction Summary";"earnings_impact_4yrQQ",#N/A,FALSE,"Earnings Impact";"accr_dil_4yr",#N/A,FALSE,"accretion dilution"}</definedName>
    <definedName name="wrn.QQQ_Quick_Merge_5yr.">{"Cover",#N/A,FALSE,"Cover";"trans_sum_print",#N/A,FALSE,"Transaction Summary";"earnings_impact_5yrQQ",#N/A,FALSE,"Earnings Impact";"accr_dil_5yr",#N/A,FALSE,"accretion dilution"}</definedName>
    <definedName name="wrn.QQQ_Quick_Merge_6yr.">{"Cover",#N/A,FALSE,"Cover";"trans_sum_print",#N/A,FALSE,"Transaction Summary";"earnings_impact_6yrQQ",#N/A,FALSE,"Earnings Impact";"accr_dil_6yr",#N/A,FALSE,"accretion dilution"}</definedName>
    <definedName name="wrn.Qrtly._.Grp._.Consol.">#REF!</definedName>
    <definedName name="wrn.Qrtly._.International.">#REF!</definedName>
    <definedName name="wrn.QTD.">{"QTD",#N/A,FALSE,"SUM"}</definedName>
    <definedName name="wrn.QTD_ALL.">{"QTD_LPO2N2",#N/A,FALSE,"QTD";"QTD_HYCO",#N/A,FALSE,"QTD";"QTD_LOUISIANA",#N/A,FALSE,"QTD";"QTD_GENERALH2",#N/A,FALSE,"QTD";"QTD_PACKAGE",#N/A,FALSE,"QTD";"QTD_PRS",#N/A,FALSE,"QTD";"QTD_OTHER",#N/A,FALSE,"QTD"}</definedName>
    <definedName name="wrn.QTD_GENERAL._.H2.">{"QTD_GENERALH2",#N/A,FALSE,"QTD"}</definedName>
    <definedName name="wrn.QTD_HYCO.">{"QTD_HYCO",#N/A,FALSE,"QTD"}</definedName>
    <definedName name="wrn.QTD_LOUISIANA.">{"QTD_LOUISIANA",#N/A,FALSE,"QTD"}</definedName>
    <definedName name="wrn.QTD_LPTEO2N2.">{"QTD_LPO2N2",#N/A,FALSE,"QTD"}</definedName>
    <definedName name="wrn.QTD_OTHER.">{"QTD_OTHER",#N/A,FALSE,"QTD"}</definedName>
    <definedName name="wrn.QTD_PACKAGE.">{"QTD_PACKAGE",#N/A,FALSE,"QTD"}</definedName>
    <definedName name="wrn.QTD_PRS.">{"QTD_PRS",#N/A,FALSE,"QTD"}</definedName>
    <definedName name="wrn.Qtr._.3.">{"QTR3PL",#N/A,FALSE,"Qtr 3";"QTR3PLYTD",#N/A,FALSE,"Qtr 3";"QTR3BS",#N/A,FALSE,"Qtr 3";"QTR3CF",#N/A,FALSE,"Qtr 3";"QTR3CFYTD",#N/A,FALSE,"Qtr 3";"QTR3PGIPL",#N/A,FALSE,"Qtr 3";"QTR3PGIPLYTD",#N/A,FALSE,"Qtr 3";"QTR3PGIBS",#N/A,FALSE,"Qtr 3";"QTR3PGICF",#N/A,FALSE,"Qtr 3";"QTR3PGICFYTD",#N/A,FALSE,"Qtr 3"}</definedName>
    <definedName name="wrn.Qtr._.Data.">{"1999 by qtr",#N/A,FALSE,"Total_Company"}</definedName>
    <definedName name="wrn.Qtr._.Op._.Q1.">#REF!</definedName>
    <definedName name="wrn.Qtr._.Op._.Q2.">#REF!</definedName>
    <definedName name="wrn.Qtr._.Op._.Q3.">#REF!</definedName>
    <definedName name="wrn.Qtr._.Op._.Q4.">#REF!</definedName>
    <definedName name="wrn.Qtr._.Op._Q2a.">#REF!</definedName>
    <definedName name="wrn.Qtr_.Op._.Q4.">#REF!</definedName>
    <definedName name="wrn.QTR1.">{"QTR1PGIBS",#N/A,FALSE,"Qtr 1 PGI";"QTR1PGIPL",#N/A,FALSE,"Qtr 1 PGI";"QTR1PGICF",#N/A,FALSE,"Qtr 1 PGI";"QTR1BS",#N/A,FALSE,"Qtr 1 ";"QTR1PL",#N/A,FALSE,"Qtr 1 ";"QTR1CF",#N/A,FALSE,"Qtr 1 "}</definedName>
    <definedName name="wrn.Qtr2.">{"QTR2PL",#N/A,FALSE,"Qtr 2";"QTR2PLYTD",#N/A,FALSE,"Qtr 2";"QTR2BS",#N/A,FALSE,"Qtr 2";"QTR2CF",#N/A,FALSE,"Qtr 2";"QTR2CFYTD",#N/A,FALSE,"Qtr 2";"QTR2PGIPL",#N/A,FALSE,"Qtr 2 PGI";"QTR2PGIPLYTD",#N/A,FALSE,"Qtr 2 PGI";"QTR2PGIBS",#N/A,FALSE,"Qtr 2 PGI";"QTR2PGICF",#N/A,FALSE,"Qtr 2 PGI";"QTR2PGICFYTD",#N/A,FALSE,"Qtr 2 PGI"}</definedName>
    <definedName name="wrn.QTRLY.">#REF!</definedName>
    <definedName name="wrn.Qtrly._.Corporate.">#REF!</definedName>
    <definedName name="wrn.Qtrly._.Funding.">#REF!</definedName>
    <definedName name="wrn.Qtrly._.Grp._.Adjustments.">#REF!</definedName>
    <definedName name="wrn.Qtrly._.HTUK.">#REF!</definedName>
    <definedName name="wrn.Qtrly._.OIDL.">#REF!</definedName>
    <definedName name="wrn.Qtrly._.Reports.">{#N/A,#N/A,FALSE,"Current Qtr";#N/A,#N/A,FALSE,"YTD Qtr";#N/A,#N/A,FALSE,"Prior Qtr"}</definedName>
    <definedName name="wrn.Qtrly._.Trust.">#REF!</definedName>
    <definedName name="wrn.Quaker._.Bridge._.Report.">{#N/A,#N/A,TRUE,"QuakerBr-sum";#N/A,#N/A,TRUE,"QuakerBr-expenses"}</definedName>
    <definedName name="wrn.Quarter.">{"QuarterLC",#N/A,FALSE,"LOCALwithADJ";"QuarterUSD",#N/A,FALSE,"USwithADJ"}</definedName>
    <definedName name="wrn.Quarter._.1._.Forecast.">{#N/A,#N/A,FALSE,"Forecast Cover";#N/A,#N/A,FALSE,"D.1 Bal. Sheet";#N/A,#N/A,FALSE,"D.2 Income Statement";#N/A,#N/A,FALSE,"D.3 Quarterly Forecast";#N/A,#N/A,FALSE,"E.3 Monthly Forecast Q1";#N/A,#N/A,FALSE,"E.4 Monthly Plan";#N/A,#N/A,FALSE,"E.6 1997 Monthly";#N/A,#N/A,FALSE,"E.7 Capital";#N/A,#N/A,FALSE,"E.8 Research &amp; Development";#N/A,#N/A,FALSE,"E.9 New Business Development";#N/A,#N/A,FALSE,"E.10 Tax Information"}</definedName>
    <definedName name="wrn.Quarter._.2._.Forecast.">{#N/A,#N/A,FALSE,"Forecast Cover";#N/A,#N/A,FALSE,"D.1 Bal. Sheet";#N/A,#N/A,FALSE,"D.2 Income Statement";#N/A,#N/A,FALSE,"D.3 Quarterly Forecast";#N/A,#N/A,FALSE,"E.2 Monthly Forecast Q2";#N/A,#N/A,FALSE,"E.7 Capital";#N/A,#N/A,FALSE,"E.8 Research &amp; Development";#N/A,#N/A,FALSE,"E.9 New Business Development";#N/A,#N/A,FALSE,"E.10 Tax Information"}</definedName>
    <definedName name="wrn.Quarter._.3._.Forecast.">{#N/A,#N/A,FALSE,"Forecast Cover";#N/A,#N/A,FALSE,"D.1 Bal. Sheet";#N/A,#N/A,FALSE,"D.2 Income Statement";#N/A,#N/A,FALSE,"D.3 Quarterly Forecast";#N/A,#N/A,FALSE,"E.1 Monthly Forecast Q3";#N/A,#N/A,FALSE,"E.7 Capital";#N/A,#N/A,FALSE,"E.8 Research &amp; Development";#N/A,#N/A,FALSE,"E.9 New Business Development";#N/A,#N/A,FALSE,"E.10 Tax Information"}</definedName>
    <definedName name="wrn.Quarterly.">{#N/A,#N/A,FALSE,"Q195R0";#N/A,#N/A,FALSE,"Q295R0";#N/A,#N/A,FALSE,"Q395R0";#N/A,#N/A,FALSE,"Q495R0"}</definedName>
    <definedName name="wrn.Quarterly._.Analysis.">{"Quarterly Analysis",#N/A,FALSE,"Income"}</definedName>
    <definedName name="wrn.Quarterly._.Consolidation._.Report.">{#N/A,#N/A,FALSE,"Front Cover";#N/A,#N/A,FALSE,"B.1 Bal. Sheet";#N/A,#N/A,FALSE,"B.2 Income and Ret. Erngs.";#N/A,#N/A,FALSE,"B.3 Cash Flows";#N/A,#N/A,FALSE,"B.4  Performance Measures";#N/A,#N/A,FALSE,"B.5  Perf Measures Data";#N/A,#N/A,FALSE,"C.1 Sup Sch 1";#N/A,#N/A,FALSE,"C.2 Sup Sch 2";#N/A,#N/A,FALSE,"C.3 Sup Sch 3";#N/A,#N/A,FALSE,"C.4 Sup Sch 4";#N/A,#N/A,FALSE,"C.5 Sup Sch 5";#N/A,#N/A,FALSE,"C.6 Sup Sch 6";#N/A,#N/A,FALSE,"C.7 Sup Sch 7";#N/A,#N/A,FALSE,"C.8 Sup Sch 8";#N/A,#N/A,FALSE,"C.9 Sup Sch 9";#N/A,#N/A,FALSE,"C.10 Sup Sch 10";#N/A,#N/A,FALSE,"C.11 Sup Sch 11";#N/A,#N/A,FALSE,"C.12 Sup Sch 12";#N/A,#N/A,FALSE,"C.13 Sup Sch 13";#N/A,#N/A,FALSE,"C.14 Sup Sch 14";#N/A,#N/A,FALSE,"C.15 Sup Sch 15";#N/A,#N/A,FALSE,"C.16 Other Supp. Info.";#N/A,#N/A,FALSE,"C.17 SCF Proof"}</definedName>
    <definedName name="wrn.Quarterly._.Income._.Statement.">{#N/A,#N/A,FALSE,"earnings"}</definedName>
    <definedName name="wrn.Quarterly._.MIFA._.Sheets.">{"(MEASDATA)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IFA._.Sheets.1">{"(MEASDATA) BY QUARTER",#N/A,FALSE,"measdata";"(SEGMENTDETAILS) DATA",#N/A,FALSE,"segmentdetails";"(SEGMENTDETAILS) EXPLANATIONS",#N/A,FALSE,"segmentdetails";"(BS) BALANCE SHEET",#N/A,FALSE,"bs";"(BS) CASH FLOW",#N/A,FALSE,"bs";"(INCST) INCOME STATEMENT",#N/A,FALSE,"incst";"(PROGDETAIL) BY MONTH",#N/A,FALSE,"progdetail";"(PROGDETAIL) BY QTR",#N/A,FALSE,"progdetail";"(ORDERS) GOR ORDERS",#N/A,FALSE,"Orders";"(DELIVERIES) UNIT SALES",#N/A,FALSE,"Deliveries";#N/A,#N/A,FALSE,"QTRComments";#N/A,#N/A,FALSE,"Risk&amp;OpprQtr";#N/A,#N/A,FALSE,"Risk&amp;OpprTY";#N/A,#N/A,FALSE,"divbklgsales"}</definedName>
    <definedName name="wrn.Quarterly._.Model.">{"Quarterly Model",#N/A,FALSE,"Income"}</definedName>
    <definedName name="wrn.quarterly._.package.">{#N/A,#N/A,FALSE,"COVER PAGE";"TABLE CONTENTS PRT",#N/A,FALSE,"TABLE CONTENTS";"QTR INCOME STATEMENT",#N/A,FALSE,"IS";"UNUSUAL ITEMS QTR",#N/A,FALSE,"UNUSAL ITEMS";"ONGOING PROFIT QTR",#N/A,FALSE,"ONGOING PROFIT";"BSQTR",#N/A,FALSE,"BALSHEET";"CASH FLOW QTR",#N/A,FALSE,"CASH FL WRKST";"REVENUES QTR",#N/A,FALSE,"REVENUES";"EXPENSES QTR",#N/A,FALSE,"Expenses";"TAXES QTR",#N/A,FALSE,"Taxes";"CURRENT ASSETS QTR",#N/A,FALSE,"Current Assets";"LT ASSETS QTR",#N/A,FALSE,"LT ASSET ";"LEASES QTR",#N/A,FALSE,"LEASES";"IDS QTR",#N/A,FALSE,"IDS";"LIAB QTR",#N/A,FALSE,"LIAB";"EQUITY QTR",#N/A,FALSE,"EQUITY";"SHARES&amp;OPTIONS QTR",#N/A,FALSE,"Shares &amp; Options";"BROKERAGE CASH QTR",#N/A,FALSE,"BRKRG ASST CASH FL";"BROKERAGE INTEREST QTR",#N/A,FALSE,"BROKERAGE";"HEADCOUNT QTR",#N/A,FALSE,"HDcount";"QTR METRICS",#N/A,FALSE,"Key Metrics"}</definedName>
    <definedName name="wrn.Quarterly._.revenue._.model.">{#N/A,#N/A,FALSE,"earnings"}</definedName>
    <definedName name="wrn.Quarterlys.">{#N/A,#N/A,TRUE,"Qrt BCG";#N/A,#N/A,TRUE,"Qrt w|o Wireless";#N/A,#N/A,TRUE,"Qrt Wireless"}</definedName>
    <definedName name="wrn.quick.">{"bsheet",#N/A,FALSE,"TEMPLATE";"income",#N/A,FALSE,"TEMPLATE";"ratios1",#N/A,FALSE,"TEMPLATE";"ratios2",#N/A,FALSE,"TEMPLATE";"cashflow",#N/A,FALSE,"TEMPLATE";"taxes",#N/A,FALSE,"TEMPLATE";"earned",#N/A,FALSE,"TEMPLATE";"GAAP",#N/A,FALSE,"TEMPLATE";"dividends",#N/A,FALSE,"TEMPLATE";"invest1",#N/A,FALSE,"TEMPLATE";"bonds1",#N/A,FALSE,"TEMPLATE";"bonds2",#N/A,FALSE,"TEMPLATE";"reserves1",#N/A,FALSE,"TEMPLATE";"reserves2",#N/A,FALSE,"TEMPLATE";"reserves3",#N/A,FALSE,"TEMPLATE"}</definedName>
    <definedName name="wrn.Quick._.July._.thru._.Dec.">{"PC99 July thru Dec",#N/A,FALSE,"RKFL CO."}</definedName>
    <definedName name="wrn.Quick._.Print.">{#N/A,#N/A,FALSE,"Summary";#N/A,#N/A,FALSE,"Data";#N/A,#N/A,FALSE,"Proj Op Inc";#N/A,#N/A,FALSE,"Proj CF";#N/A,#N/A,FALSE,"Proj Val"}</definedName>
    <definedName name="wrn.Quick_Merge_3yr.">{"Cover",#N/A,FALSE,"Cover";"trans_sum_debt",#N/A,FALSE,"Transaction_Sum_debt_Stats";"earnings_impact_3yr",#N/A,FALSE,"Earnings Impact";"accr_dil_3yr",#N/A,FALSE,"accretion dilution";"prof_inc_stmt_3yr",#N/A,FALSE,"Pro Forma Income Statement";"contr_anal_3yr",#N/A,FALSE,"Contribution_Analysis";"bal_adj",#N/A,FALSE,"Pro Forma Balance Sheet";"Acquiror_3yr",#N/A,FALSE,"Acquirer";"Target_3yr",#N/A,FALSE,"Target";"HasGets-3yr",#N/A,FALSE,"Has-Gets"}</definedName>
    <definedName name="wrn.Quick_Merge_4yr.">{"Cover",#N/A,FALSE,"Cover";"trans_sum_debt",#N/A,FALSE,"Transaction_Sum_debt_Stats";"earnings_impact_4yr",#N/A,FALSE,"Earnings Impact";"accr_dil_4yr",#N/A,FALSE,"accretion dilution";"prof_inc_stmt_4yr",#N/A,FALSE,"Pro Forma Income Statement";"contr_anal_4yr",#N/A,FALSE,"Contribution_Analysis";"bal_adj",#N/A,FALSE,"Pro Forma Balance Sheet";"Acquiror_4yr",#N/A,FALSE,"Acquirer";"Target_4yr",#N/A,FALSE,"Target";"HasGets-4yr",#N/A,FALSE,"Has-Gets"}</definedName>
    <definedName name="wrn.Quick_Merge_5yr.">{"Cover",#N/A,FALSE,"Cover";"trans_sum_debt",#N/A,FALSE,"Transaction_Sum_debt_Stats";"earnings_impact_5yr",#N/A,FALSE,"Earnings Impact";"accr_dil_5yr",#N/A,FALSE,"accretion dilution";"prof_inc_stmt_5yr",#N/A,FALSE,"Pro Forma Income Statement";"contr_anal_5yr",#N/A,FALSE,"Contribution_Analysis";"bal_adj",#N/A,FALSE,"Pro Forma Balance Sheet";"Acquiror_5yr",#N/A,FALSE,"Acquirer";"Target_5yr",#N/A,FALSE,"Target";"HasGets-yr5",#N/A,FALSE,"Has-Gets"}</definedName>
    <definedName name="wrn.Quick_Merge_6yr.">{"Cover",#N/A,FALSE,"Cover";"trans_sum_debt",#N/A,FALSE,"Transaction_Sum_debt_Stats";"earnings_impact_6yr",#N/A,FALSE,"Earnings Impact";"accr_dil_6yr",#N/A,FALSE,"accretion dilution";"prof_inc_stmt_6yr",#N/A,FALSE,"Pro Forma Income Statement";"contr_anal_6yr",#N/A,FALSE,"Contribution_Analysis";"bal_adj",#N/A,FALSE,"Pro Forma Balance Sheet";"Acquiror_6yr",#N/A,FALSE,"Acquirer";"Target_6yr",#N/A,FALSE,"Target";"HasGets-yr6",#N/A,FALSE,"Has-Gets"}</definedName>
    <definedName name="wrn.QuickBook.">{"DelHaas",#N/A,FALSE,"CONSMO95";"QuickBook",#N/A,FALSE,"CONSMO95"}</definedName>
    <definedName name="wrn.Radian_SA.">{#N/A,#N/A,FALSE,"Radian_Cover_SA";#N/A,#N/A,FALSE,"Radian_New_Cov_Sum_SA";#N/A,#N/A,FALSE,"Radian_Cov_Coverage_SA";#N/A,#N/A,FALSE,"Radian_Days Cash_SA"}</definedName>
    <definedName name="wrn.RAINE.">{"FRONT",#N/A,FALSE,"RAINE";"P AND L",#N/A,FALSE,"RAINE";"CASH AND VAL",#N/A,FALSE,"RAINE";"MODELS",#N/A,FALSE,"RAINE";"VALUATION",#N/A,FALSE,"RAINE"}</definedName>
    <definedName name="wrn.Range._.Values.">{"page1",#N/A,FALSE,"Range Value - Incl Reclasses";"page2",#N/A,FALSE,"Range Value - Incl Reclasses";"page3",#N/A,FALSE,"Range Value - Incl Reclasses"}</definedName>
    <definedName name="wrn.rapport._.1.">#REF!</definedName>
    <definedName name="wrn.Rapport._.de._.tréso._.mensuel.">{#N/A,#N/A,TRUE,"Sommaire";#N/A,#N/A,TRUE,"Alcatel";#N/A,#N/A,TRUE,"CFA_PART_ALC. NV";#N/A,#N/A,TRUE,"GO_SIKL_CIM_COD";#N/A,#N/A,TRUE,"Tréso nette";#N/A,#N/A,TRUE,"Passage";#N/A,#N/A,TRUE,"Résultat financier";#N/A,#N/A,TRUE,"Résultat financier (suite)";#N/A,#N/A,TRUE,"Résultat cumulé";#N/A,#N/A,TRUE,"Impact changes";#N/A,#N/A,TRUE,"Commentaires";#N/A,#N/A,TRUE,"Annexe 1";#N/A,#N/A,TRUE,"Annexe 2";#N/A,#N/A,TRUE,"Annexe 3";#N/A,#N/A,TRUE,"Annexe 4";#N/A,#N/A,TRUE,"Annexe 5";#N/A,#N/A,TRUE,"Annexe 6";#N/A,#N/A,TRUE,"Annexe 7";#N/A,#N/A,TRUE,"Annexe 8";#N/A,#N/A,TRUE,"Cpte atte données"}</definedName>
    <definedName name="wrn.Rapport._.de._.trésorerie.">{#N/A,#N/A,TRUE,"Sommaire";#N/A,#N/A,TRUE,"Alcatel Alsthom";#N/A,#N/A,TRUE,"CFA_CIM_SOFICIM_CIVELEC";#N/A,#N/A,TRUE,"GO_SIKL_Cemilec_OR";#N/A,#N/A,TRUE,"Tréso nette";#N/A,#N/A,TRUE,"Passage";#N/A,#N/A,TRUE,"Résultat financier";#N/A,#N/A,TRUE,"Résultat financier (suite)";#N/A,#N/A,TRUE,"Résultat cumulé";#N/A,#N/A,TRUE,"Annexe 1";#N/A,#N/A,TRUE,"Annexe 2";#N/A,#N/A,TRUE,"Annexe 3";#N/A,#N/A,TRUE,"Annexe 4";#N/A,#N/A,TRUE,"Annexe 5"}</definedName>
    <definedName name="wrn.Rating._.Agency._.99.">{"1997-2002a",#N/A,FALSE,"1997 - 2002";"98-99",#N/A,FALSE,"by Q 98-99";"99-00",#N/A,FALSE,"by Q 99-00";"1997",#N/A,FALSE,"1997 product line";"1998",#N/A,FALSE,"1998 product line";"1999",#N/A,FALSE,"1999 product line";"2000",#N/A,FALSE,"2000 product line";"2001",#N/A,FALSE,"2001 product line";"2002",#N/A,FALSE,"2002  product line ";"Net Sales",#N/A,FALSE,"net sales by product";"GM% by Product",#N/A,FALSE,"gross margin by product";"Gross Profit",#N/A,FALSE,"gross profit by product";"Corp Assumptions",#N/A,FALSE,"corporate assumptions";"Product Trend",#N/A,FALSE,"product line output - S&amp;M trend"}</definedName>
    <definedName name="wrn.Ratios.">{"Ratios",#N/A,FALSE,"Ratios"}</definedName>
    <definedName name="wrn.ratios._.only.">{"ratios2",#N/A,FALSE,"Ratios"}</definedName>
    <definedName name="wrn.Reader.">{"Reader",#N/A,FALSE,"Summary";"Reader",#N/A,FALSE,"Buildup";"Reader",#N/A,FALSE,"Financials";"Reader",#N/A,FALSE,"Debt &amp; Other"}</definedName>
    <definedName name="wrn.reagan.">{"reagan is",#N/A,FALSE,"CONS IS";"reagan na",#N/A,FALSE,"NOTE PAYMENTS";"reagan bs",#N/A,FALSE,"CONS BS";"reagan cf",#N/A,FALSE,"CONS BS";"reagan ds",#N/A,FALSE,"CONS BS"}</definedName>
    <definedName name="wrn.REAL.">{#N/A,#N/A,FALSE,"BALR$96";#N/A,#N/A,FALSE,"INCR$96"}</definedName>
    <definedName name="wrn.Rebecca.">#REF!</definedName>
    <definedName name="wrn.Rebecca._1">#REF!</definedName>
    <definedName name="wrn.recebimentos._.adesão.">{"Assumptions hookup",#N/A,FALSE,"receber adesão";"Recebimentos",#N/A,FALSE,"receber adesão"}</definedName>
    <definedName name="wrn.RECEIVABLES.">{#N/A,#N/A,FALSE,"C-1 Acct Rec.-Recon. with Aging";#N/A,#N/A,FALSE,"C-2 Potential Doubtful Accounts";#N/A,#N/A,FALSE,"C-3 Allowance for Bad Debt";#N/A,#N/A,FALSE,"C-4 AR Subsequent Cash Receipt";#N/A,#N/A,FALSE,"C-5 Receivable Write Off";#N/A,#N/A,FALSE,"C-6 Receivable Recoveries";#N/A,#N/A,FALSE,"C-7 AR Confirmation Analysis";#N/A,#N/A,FALSE,"C-8 AR-Review of Credit Memos";#N/A,#N/A,FALSE,"C-9 AR Confirmation Reconc.";#N/A,#N/A,FALSE,"C-10 Confirmation Control Sheet";#N/A,#N/A,FALSE,"C-11 Confirmation Statistics"}</definedName>
    <definedName name="wrn.Recovery.">{#N/A,#N/A,FALSE,"COVER";#N/A,#N/A,FALSE,"Index";#N/A,#N/A,FALSE,"Summ_Products_Rec.97-98";#N/A,#N/A,FALSE,"QTR_Comp.";#N/A,#N/A,FALSE,"Summ_Detail_Rec.97-98";#N/A,#N/A,FALSE,"Summ_Agencies_Rec.97-98"}</definedName>
    <definedName name="wrn.Recovery._.Calcs.">{#N/A,#N/A,FALSE,"Recovery Calcs"}</definedName>
    <definedName name="wrn.Red._.Book.">{#N/A,#N/A,FALSE,"P&amp;LQGRP";#N/A,#N/A,FALSE,"BSQGRP";#N/A,#N/A,FALSE,"P&amp;LFYGP"}</definedName>
    <definedName name="wrn.red_take.">{"red_take_pg1",#N/A,FALSE,"reduced_take";"red_take_pg2",#N/A,FALSE,"reduced_take";"red_take_pg3",#N/A,FALSE,"reduced_take";"red_take_pg4",#N/A,FALSE,"reduced_take";"red_take_pg5",#N/A,FALSE,"reduced_take";"red_take_pg6",#N/A,FALSE,"reduced_take"}</definedName>
    <definedName name="wrn.REDLAND.">{"FRONT",#N/A,TRUE,"REDLAND";"P_AND_L",#N/A,TRUE,"REDLAND";"CASH_AND_VAL",#N/A,TRUE,"REDLAND";"OPERATIONAL_FORCASTS",#N/A,TRUE,"REDLAND";"MODELS",#N/A,TRUE,"REDLAND";"BRASS TCE",#N/A,TRUE,"REDLAND";"SUMPARTS",#N/A,TRUE,"REDLAND";"IND.VAL1",#N/A,TRUE,"REDLAND";"IND.VAL2",#N/A,TRUE,"REDLAND"}</definedName>
    <definedName name="wrn.redo.">{"overview",#N/A,FALSE,"summary";"net assets",#N/A,FALSE,"summary";"asset turnover",#N/A,FALSE,"summary";"orona",#N/A,FALSE,"summary"}</definedName>
    <definedName name="wrn.redo._.2.">{"sales growth",#N/A,FALSE,"summary";"oper income",#N/A,FALSE,"summary";"oros rank",#N/A,FALSE,"summary";"net assets",#N/A,FALSE,"summary";"asset turnover",#N/A,FALSE,"summary";"orona",#N/A,FALSE,"summary"}</definedName>
    <definedName name="wrn.REDROW.">{"FRONT (REDROW)",#N/A,TRUE,"REDROW";"P ANDL (REDROW)",#N/A,TRUE,"REDROW";"CASH (REDROW)",#N/A,TRUE,"REDROW";"VALUATION (REDROW)",#N/A,TRUE,"REDROW"}</definedName>
    <definedName name="wrn.Reforcast._.Print.">#REF!</definedName>
    <definedName name="wrn.Reforecast.">#REF!</definedName>
    <definedName name="wrn.Reformat._.only.">{#N/A,#N/A,FALSE,"Dec 1999 mapping"}</definedName>
    <definedName name="wrn.Region._.Detail.">{"Region Detail",#N/A,FALSE,"From Jan 98 Actual [Rev]"}</definedName>
    <definedName name="wrn.Region._.Summary.">{"Region Summary",#N/A,FALSE,"From Jan 98 Actual [Rev]"}</definedName>
    <definedName name="wrn.Regional.">{#N/A,#N/A,FALSE,"Reg - Overview";#N/A,#N/A,FALSE,"Reg - HC Sum";#N/A,#N/A,FALSE,"Reg - Reg Cost Sum";#N/A,#N/A,FALSE,"Reg - Element of Cost Sum";#N/A,#N/A,FALSE,"Reg - N. Amer";#N/A,#N/A,FALSE,"Reg - S. Amer";#N/A,#N/A,FALSE,"Reg - Euro"}</definedName>
    <definedName name="wrn.Regions._.Bank.">{#N/A,#N/A,FALSE,"Cover_Page";#N/A,#N/A,FALSE,"Balance Sheet FY12";#N/A,#N/A,FALSE,"Consolidated-Cash Flow";#N/A,#N/A,FALSE,"CY_Per Inc FY12"}</definedName>
    <definedName name="wrn.Régression_client.">{"reg_edition client",#N/A,FALSE,"Regressions"}</definedName>
    <definedName name="wrn.Régression_client._1">{"reg_edition client",#N/A,FALSE,"Regressions"}</definedName>
    <definedName name="wrn.Régression_client._2">{"reg_edition client",#N/A,FALSE,"Regressions"}</definedName>
    <definedName name="wrn.Régression_travail.">{"reg_travail",#N/A,FALSE,"Regressions"}</definedName>
    <definedName name="wrn.Régression_travail._1">{"reg_travail",#N/A,FALSE,"Regressions"}</definedName>
    <definedName name="wrn.Régression_travail._2">{"reg_travail",#N/A,FALSE,"Regressions"}</definedName>
    <definedName name="wrn.régressions._.corrigées.">{"regression corrigées",#N/A,FALSE,"Regressions"}</definedName>
    <definedName name="wrn.régressions._.corrigées._1">{"regression corrigées",#N/A,FALSE,"Regressions"}</definedName>
    <definedName name="wrn.régressions._.corrigées._2">{"regression corrigées",#N/A,FALSE,"Regressions"}</definedName>
    <definedName name="wrn.RELATÓRIO._.CONTÁBIL.">{#N/A,#N/A,FALSE,"COMENTARIOS";#N/A,#N/A,FALSE,"BALANÇO";#N/A,#N/A,FALSE,"RESULTADO";#N/A,#N/A,FALSE," SALDOS ATIVOS";#N/A,#N/A,FALSE,"SALDOS PASSIVOS";#N/A,#N/A,FALSE,"RECEITA DE VENDAS";#N/A,#N/A,FALSE," CPV";#N/A,#N/A,FALSE,"DESP COMERCIAIS";#N/A,#N/A,FALSE,"DESP ADM";#N/A,#N/A,FALSE,"RES FIN ";#N/A,#N/A,FALSE,"OUTRAS  OP ";#N/A,#N/A,FALSE,"RES N OP ";#N/A,#N/A,FALSE,"INTERCIAS JAN";#N/A,#N/A,FALSE,"INTERCIAS FEV";#N/A,#N/A,FALSE,"INTERCIAS MAR";#N/A,#N/A,FALSE,"INTERCIAS ABR";#N/A,#N/A,FALSE,"INTERCIAS MAI";#N/A,#N/A,FALSE,"INTERCIAS JUN";#N/A,#N/A,FALSE,"INTERCIAS JUL";#N/A,#N/A,FALSE,"INRECIAS AGO";#N/A,#N/A,FALSE,"INTERCIAS SET";#N/A,#N/A,FALSE,"INTERCIAS OUT";#N/A,#N/A,FALSE,"INTERCIAS NOV";#N/A,#N/A,FALSE,"INTERCIAS DEZ"}</definedName>
    <definedName name="wrn.Relevant.">{#N/A,#N/A,FALSE,"Title Page";#N/A,#N/A,FALSE,"Conclusions";#N/A,#N/A,FALSE,"Assum.";#N/A,#N/A,FALSE,"Sun  DCF-WC-Dep";#N/A,#N/A,FALSE,"MarketValue";#N/A,#N/A,FALSE,"BalSheet";#N/A,#N/A,FALSE,"WACC";#N/A,#N/A,FALSE,"PC+ Info.";#N/A,#N/A,FALSE,"PC+Info_2"}</definedName>
    <definedName name="wrn.Relevant1.">{#N/A,#N/A,FALSE,"Title Page";#N/A,#N/A,FALSE,"Conclusions";#N/A,#N/A,FALSE,"Assum.";#N/A,#N/A,FALSE,"Sun  DCF-WC-Dep";#N/A,#N/A,FALSE,"MarketValue";#N/A,#N/A,FALSE,"BalSheet";#N/A,#N/A,FALSE,"WACC";#N/A,#N/A,FALSE,"PC+ Info.";#N/A,#N/A,FALSE,"PC+Info_2"}</definedName>
    <definedName name="wrn.RELEVANTSHEETS.">{#N/A,#N/A,FALSE,"AD_Purch";#N/A,#N/A,FALSE,"Projections";#N/A,#N/A,FALSE,"DCF";#N/A,#N/A,FALSE,"Mkt Val"}</definedName>
    <definedName name="wrn.RELEVANTSHEETS._1">#REF!</definedName>
    <definedName name="wrn.RELEVANTSHEETS._1_1">{#N/A,#N/A,FALSE,"AD_Purch";#N/A,#N/A,FALSE,"Projections";#N/A,#N/A,FALSE,"DCF";#N/A,#N/A,FALSE,"Mkt Val"}</definedName>
    <definedName name="wrn.RELEVANTSHEETS._1_2">{#N/A,#N/A,FALSE,"AD_Purch";#N/A,#N/A,FALSE,"Projections";#N/A,#N/A,FALSE,"DCF";#N/A,#N/A,FALSE,"Mkt Val"}</definedName>
    <definedName name="wrn.RELEVANTSHEETS._1_3">{#N/A,#N/A,FALSE,"AD_Purch";#N/A,#N/A,FALSE,"Projections";#N/A,#N/A,FALSE,"DCF";#N/A,#N/A,FALSE,"Mkt Val"}</definedName>
    <definedName name="wrn.RELEVANTSHEETS._1_4">{#N/A,#N/A,FALSE,"AD_Purch";#N/A,#N/A,FALSE,"Projections";#N/A,#N/A,FALSE,"DCF";#N/A,#N/A,FALSE,"Mkt Val"}</definedName>
    <definedName name="wrn.RELEVANTSHEETS._1_5">{#N/A,#N/A,FALSE,"AD_Purch";#N/A,#N/A,FALSE,"Projections";#N/A,#N/A,FALSE,"DCF";#N/A,#N/A,FALSE,"Mkt Val"}</definedName>
    <definedName name="wrn.RELEVANTSHEETS._2">{#N/A,#N/A,FALSE,"AD_Purch";#N/A,#N/A,FALSE,"Projections";#N/A,#N/A,FALSE,"DCF";#N/A,#N/A,FALSE,"Mkt Val"}</definedName>
    <definedName name="wrn.RELEVANTSHEETS._2_1">{#N/A,#N/A,FALSE,"AD_Purch";#N/A,#N/A,FALSE,"Projections";#N/A,#N/A,FALSE,"DCF";#N/A,#N/A,FALSE,"Mkt Val"}</definedName>
    <definedName name="wrn.RELEVANTSHEETS._2_2">{#N/A,#N/A,FALSE,"AD_Purch";#N/A,#N/A,FALSE,"Projections";#N/A,#N/A,FALSE,"DCF";#N/A,#N/A,FALSE,"Mkt Val"}</definedName>
    <definedName name="wrn.RELEVANTSHEETS._2_3">{#N/A,#N/A,FALSE,"AD_Purch";#N/A,#N/A,FALSE,"Projections";#N/A,#N/A,FALSE,"DCF";#N/A,#N/A,FALSE,"Mkt Val"}</definedName>
    <definedName name="wrn.RELEVANTSHEETS._2_4">{#N/A,#N/A,FALSE,"AD_Purch";#N/A,#N/A,FALSE,"Projections";#N/A,#N/A,FALSE,"DCF";#N/A,#N/A,FALSE,"Mkt Val"}</definedName>
    <definedName name="wrn.RELEVANTSHEETS._2_5">{#N/A,#N/A,FALSE,"AD_Purch";#N/A,#N/A,FALSE,"Projections";#N/A,#N/A,FALSE,"DCF";#N/A,#N/A,FALSE,"Mkt Val"}</definedName>
    <definedName name="wrn.RELEVANTSHEETS._3">{#N/A,#N/A,FALSE,"AD_Purch";#N/A,#N/A,FALSE,"Projections";#N/A,#N/A,FALSE,"DCF";#N/A,#N/A,FALSE,"Mkt Val"}</definedName>
    <definedName name="wrn.RELEVANTSHEETS._3_1">{#N/A,#N/A,FALSE,"AD_Purch";#N/A,#N/A,FALSE,"Projections";#N/A,#N/A,FALSE,"DCF";#N/A,#N/A,FALSE,"Mkt Val"}</definedName>
    <definedName name="wrn.RELEVANTSHEETS._3_2">{#N/A,#N/A,FALSE,"AD_Purch";#N/A,#N/A,FALSE,"Projections";#N/A,#N/A,FALSE,"DCF";#N/A,#N/A,FALSE,"Mkt Val"}</definedName>
    <definedName name="wrn.RELEVANTSHEETS._3_3">{#N/A,#N/A,FALSE,"AD_Purch";#N/A,#N/A,FALSE,"Projections";#N/A,#N/A,FALSE,"DCF";#N/A,#N/A,FALSE,"Mkt Val"}</definedName>
    <definedName name="wrn.RELEVANTSHEETS._3_4">{#N/A,#N/A,FALSE,"AD_Purch";#N/A,#N/A,FALSE,"Projections";#N/A,#N/A,FALSE,"DCF";#N/A,#N/A,FALSE,"Mkt Val"}</definedName>
    <definedName name="wrn.RELEVANTSHEETS._3_5">{#N/A,#N/A,FALSE,"AD_Purch";#N/A,#N/A,FALSE,"Projections";#N/A,#N/A,FALSE,"DCF";#N/A,#N/A,FALSE,"Mkt Val"}</definedName>
    <definedName name="wrn.RELEVANTSHEETS._4">{#N/A,#N/A,FALSE,"AD_Purch";#N/A,#N/A,FALSE,"Projections";#N/A,#N/A,FALSE,"DCF";#N/A,#N/A,FALSE,"Mkt Val"}</definedName>
    <definedName name="wrn.RELEVANTSHEETS._4_1">{#N/A,#N/A,FALSE,"AD_Purch";#N/A,#N/A,FALSE,"Projections";#N/A,#N/A,FALSE,"DCF";#N/A,#N/A,FALSE,"Mkt Val"}</definedName>
    <definedName name="wrn.RELEVANTSHEETS._4_2">{#N/A,#N/A,FALSE,"AD_Purch";#N/A,#N/A,FALSE,"Projections";#N/A,#N/A,FALSE,"DCF";#N/A,#N/A,FALSE,"Mkt Val"}</definedName>
    <definedName name="wrn.RELEVANTSHEETS._4_3">{#N/A,#N/A,FALSE,"AD_Purch";#N/A,#N/A,FALSE,"Projections";#N/A,#N/A,FALSE,"DCF";#N/A,#N/A,FALSE,"Mkt Val"}</definedName>
    <definedName name="wrn.RELEVANTSHEETS._4_4">{#N/A,#N/A,FALSE,"AD_Purch";#N/A,#N/A,FALSE,"Projections";#N/A,#N/A,FALSE,"DCF";#N/A,#N/A,FALSE,"Mkt Val"}</definedName>
    <definedName name="wrn.RELEVANTSHEETS._4_5">{#N/A,#N/A,FALSE,"AD_Purch";#N/A,#N/A,FALSE,"Projections";#N/A,#N/A,FALSE,"DCF";#N/A,#N/A,FALSE,"Mkt Val"}</definedName>
    <definedName name="wrn.RELEVANTSHEETS._5">{#N/A,#N/A,FALSE,"AD_Purch";#N/A,#N/A,FALSE,"Projections";#N/A,#N/A,FALSE,"DCF";#N/A,#N/A,FALSE,"Mkt Val"}</definedName>
    <definedName name="wrn.RELEVANTSHEETS._5_1">{#N/A,#N/A,FALSE,"AD_Purch";#N/A,#N/A,FALSE,"Projections";#N/A,#N/A,FALSE,"DCF";#N/A,#N/A,FALSE,"Mkt Val"}</definedName>
    <definedName name="wrn.RELEVANTSHEETS._5_2">{#N/A,#N/A,FALSE,"AD_Purch";#N/A,#N/A,FALSE,"Projections";#N/A,#N/A,FALSE,"DCF";#N/A,#N/A,FALSE,"Mkt Val"}</definedName>
    <definedName name="wrn.RELEVANTSHEETS._5_3">{#N/A,#N/A,FALSE,"AD_Purch";#N/A,#N/A,FALSE,"Projections";#N/A,#N/A,FALSE,"DCF";#N/A,#N/A,FALSE,"Mkt Val"}</definedName>
    <definedName name="wrn.RELEVANTSHEETS._5_4">{#N/A,#N/A,FALSE,"AD_Purch";#N/A,#N/A,FALSE,"Projections";#N/A,#N/A,FALSE,"DCF";#N/A,#N/A,FALSE,"Mkt Val"}</definedName>
    <definedName name="wrn.RELEVANTSHEETS._5_5">{#N/A,#N/A,FALSE,"AD_Purch";#N/A,#N/A,FALSE,"Projections";#N/A,#N/A,FALSE,"DCF";#N/A,#N/A,FALSE,"Mkt Val"}</definedName>
    <definedName name="wrn.Relvals.">{"weekly",#N/A,FALSE,"HLTH_BND";"weekly",#N/A,FALSE,"PAP_BOND";#N/A,#N/A,FALSE,"RET_BND";"weekly",#N/A,FALSE,"CHM_BND";#N/A,#N/A,FALSE,"MOVIES";#N/A,#N/A,FALSE,"CABLE";#N/A,#N/A,FALSE,"BDCSTRV"}</definedName>
    <definedName name="wrn.Renewal.">{#N/A,#N/A,FALSE,"Approval Form";#N/A,#N/A,FALSE,"Renewal";#N/A,#N/A,FALSE,"Cosmos Report"}</definedName>
    <definedName name="wrn.Renewal._.Justification.">{#N/A,#N/A,FALSE,"Renewal"}</definedName>
    <definedName name="wrn.Rent._.Roll.">{#N/A,#N/A,FALSE,"Rent Roll"}</definedName>
    <definedName name="wrn.Rental._.Income.">{"Title",#N/A,FALSE,"Summary Budget";"Rental Income",#N/A,FALSE,"Summary Budget";"Current Escalations",#N/A,FALSE,"Summary Budget";"Storage Rent",#N/A,FALSE,"Summary Budget";"Parking Rent",#N/A,FALSE,"Summary Budget"}</definedName>
    <definedName name="wrn.rep.">{#N/A,#N/A,FALSE,"Exh. 5A";#N/A,#N/A,FALSE,"Exh. 6"}</definedName>
    <definedName name="wrn.rep_page.">{"Annual_Income",#N/A,FALSE,"Report Page";"Balance_Cash_Flow",#N/A,FALSE,"Report Page";"Quarterly_Income",#N/A,FALSE,"Report Page"}</definedName>
    <definedName name="wrn.rep1.">#REF!</definedName>
    <definedName name="wrn.Replacement._.Cost.">#REF!</definedName>
    <definedName name="wrn.report">{"Page1",#N/A,FALSE,"Contents";"page2",#N/A,FALSE,"Contents";"Page3",#N/A,FALSE,"Contents";"Page4",#N/A,FALSE,"Contents";"Page6",#N/A,FALSE,"Contents";"Page6",#N/A,FALSE,"Contents";"Page7",#N/A,FALSE,"Contents";"Page8",#N/A,FALSE,"Contents";"Page9",#N/A,FALSE,"Contents";"Page10",#N/A,FALSE,"Contents";"Page11",#N/A,FALSE,"Contents";"Page12",#N/A,FALSE,"Contents";"Page13",#N/A,FALSE,"Contents";"Page14",#N/A,FALSE,"Contents";"Page15",#N/A,FALSE,"Contents";"Page17",#N/A,FALSE,"Contents";"Page16",#N/A,FALSE,"Contents";"Page17.5",#N/A,FALSE,"Contents";"Page17.9",#N/A,FALSE,"Contents";"Page18",#N/A,FALSE,"Contents";"Page19",#N/A,FALSE,"Contents";"Page20",#N/A,FALSE,"Contents";"pAGE21",#N/A,FALSE,"Contents";"Page22",#N/A,FALSE,"Contents";"Page23",#N/A,FALSE,"Contents"}</definedName>
    <definedName name="wrn.Report.">{#N/A,#N/A,TRUE,"Status Report";#N/A,#N/A,TRUE,"Current Forecast";#N/A,#N/A,TRUE,"Last Forecast";#N/A,#N/A,TRUE,"BP";#N/A,#N/A,TRUE,"LY"}</definedName>
    <definedName name="wrn.report._.1.">{#N/A,#N/A,FALSE,"sum";#N/A,#N/A,FALSE,"baladj";#N/A,#N/A,FALSE,"bs";#N/A,#N/A,FALSE,"is";#N/A,#N/A,FALSE,"cf";#N/A,#N/A,FALSE,"pis";#N/A,#N/A,FALSE,"balhist";#N/A,#N/A,FALSE,"wc";#N/A,#N/A,FALSE,"ltd";#N/A,#N/A,FALSE,"fa";#N/A,#N/A,FALSE,"tax";#N/A,#N/A,FALSE,"irr";#N/A,#N/A,FALSE,"dcf"}</definedName>
    <definedName name="wrn.Report._.2.">{#N/A,#N/A,TRUE,"Pivots-Employee";#N/A,"Scenerio2",TRUE,"Assumptions Summary"}</definedName>
    <definedName name="wrn.REPORT._.C.">{#N/A,#N/A,TRUE,"Sch-5a";#N/A,#N/A,TRUE,"Sch-5b";#N/A,#N/A,TRUE,"Sch-5c";#N/A,#N/A,TRUE,"Sch-5d";#N/A,#N/A,TRUE,"Sch-6a";#N/A,#N/A,TRUE,"Sch-6b";#N/A,#N/A,TRUE,"Sch-6c";#N/A,#N/A,TRUE,"Sch-6d";#N/A,#N/A,TRUE,"Sch-6e"}</definedName>
    <definedName name="wrn.Report._.Exhibits.">{"Inc Stmt Exhibit",#N/A,FALSE,"IS";"BS Exhibit",#N/A,FALSE,"BS";"Ratio No.1",#N/A,FALSE,"Ratio";"Ratio No.2",#N/A,FALSE,"Ratio"}</definedName>
    <definedName name="wrn.Report._.FY01.">{"page 1",#N/A,FALSE,"Month Forecast";"page 2",#N/A,FALSE,"Month Forecast";"page 3",#N/A,FALSE,"Month Forecast"}</definedName>
    <definedName name="wrn.Report._.Internal.">{#N/A,#N/A,FALSE,"Cover";#N/A,#N/A,FALSE,"Table of Contents";#N/A,#N/A,FALSE,"Summary";#N/A,#N/A,FALSE,"Consolidated";#N/A,#N/A,FALSE,"IS to Rolling IPO Plan";#N/A,#N/A,FALSE,"IS to Original IPO Plan";#N/A,#N/A,FALSE,"99 vs 98 Actuals";#N/A,#N/A,FALSE,"Comparative IS";#N/A,#N/A,FALSE,"Head Count";#N/A,#N/A,FALSE,"Assets";#N/A,#N/A,FALSE,"Liabilities";#N/A,#N/A,FALSE,"CashFlow";#N/A,#N/A,FALSE,"NetReleased";#N/A,#N/A,FALSE,"CON1";#N/A,#N/A,FALSE,"CON2";#N/A,#N/A,FALSE,"Comp. IS to rolling IPO detail";#N/A,#N/A,FALSE,"Q4 1999 vs 1998 multi compairso";#N/A,#N/A,FALSE,"1999 Quarters";#N/A,#N/A,FALSE,"1998 Quarters";#N/A,#N/A,FALSE,"1997 Quarters";#N/A,#N/A,FALSE,"Days to Collection";#N/A,#N/A,FALSE,"Site Count";#N/A,#N/A,FALSE,"North America";#N/A,#N/A,FALSE,"North America Quarterly";#N/A,#N/A,FALSE,"NA1";#N/A,#N/A,FALSE,"NA2";#N/A,#N/A,FALSE,"Europe";#N/A,#N/A,FALSE,"Europe Quarterly";#N/A,#N/A,FALSE,"EUR1";#N/A,#N/A,FALSE,"EUR2";#N/A,#N/A,FALSE,"Asia";#N/A,#N/A,FALSE,"Asia Quarterly";#N/A,#N/A,FALSE,"Consolidated Exec Rollup";#N/A,#N/A,FALSE,"NA Executive Rollup";#N/A,#N/A,FALSE,"EUR Exec Rollup";#N/A,#N/A,FALSE,"Asia  Exec Rollup"}</definedName>
    <definedName name="wrn.report._.set._.with._.311.">{"summary report",#N/A,FALSE,"SUMMARY REPORT";"salary model ytd",#N/A,FALSE,"SALARY MODEL - YTD";"salary model mtd",#N/A,FALSE,"SALARY MODEL - MTD";"detail 311",#N/A,FALSE,"311 ACTUAL"}</definedName>
    <definedName name="wrn.report._.set._.with._.311._1">{"summary report",#N/A,FALSE,"SUMMARY REPORT";"salary model ytd",#N/A,FALSE,"SALARY MODEL - YTD";"salary model mtd",#N/A,FALSE,"SALARY MODEL - MTD";"detail 311",#N/A,FALSE,"311 ACTUAL"}</definedName>
    <definedName name="wrn.report._.set._.with._.311._1_1">{"summary report",#N/A,FALSE,"SUMMARY REPORT";"salary model ytd",#N/A,FALSE,"SALARY MODEL - YTD";"salary model mtd",#N/A,FALSE,"SALARY MODEL - MTD";"detail 311",#N/A,FALSE,"311 ACTUAL"}</definedName>
    <definedName name="wrn.report._.set._.with._.311._1_2">{"summary report",#N/A,FALSE,"SUMMARY REPORT";"salary model ytd",#N/A,FALSE,"SALARY MODEL - YTD";"salary model mtd",#N/A,FALSE,"SALARY MODEL - MTD";"detail 311",#N/A,FALSE,"311 ACTUAL"}</definedName>
    <definedName name="wrn.report._.set._.with._.311._1_3">{"summary report",#N/A,FALSE,"SUMMARY REPORT";"salary model ytd",#N/A,FALSE,"SALARY MODEL - YTD";"salary model mtd",#N/A,FALSE,"SALARY MODEL - MTD";"detail 311",#N/A,FALSE,"311 ACTUAL"}</definedName>
    <definedName name="wrn.report._.set._.with._.311._1_4">{"summary report",#N/A,FALSE,"SUMMARY REPORT";"salary model ytd",#N/A,FALSE,"SALARY MODEL - YTD";"salary model mtd",#N/A,FALSE,"SALARY MODEL - MTD";"detail 311",#N/A,FALSE,"311 ACTUAL"}</definedName>
    <definedName name="wrn.report._.set._.with._.311._1_5">{"summary report",#N/A,FALSE,"SUMMARY REPORT";"salary model ytd",#N/A,FALSE,"SALARY MODEL - YTD";"salary model mtd",#N/A,FALSE,"SALARY MODEL - MTD";"detail 311",#N/A,FALSE,"311 ACTUAL"}</definedName>
    <definedName name="wrn.report._.set._.with._.311._2">{"summary report",#N/A,FALSE,"SUMMARY REPORT";"salary model ytd",#N/A,FALSE,"SALARY MODEL - YTD";"salary model mtd",#N/A,FALSE,"SALARY MODEL - MTD";"detail 311",#N/A,FALSE,"311 ACTUAL"}</definedName>
    <definedName name="wrn.report._.set._.with._.311._2_1">{"summary report",#N/A,FALSE,"SUMMARY REPORT";"salary model ytd",#N/A,FALSE,"SALARY MODEL - YTD";"salary model mtd",#N/A,FALSE,"SALARY MODEL - MTD";"detail 311",#N/A,FALSE,"311 ACTUAL"}</definedName>
    <definedName name="wrn.report._.set._.with._.311._2_2">{"summary report",#N/A,FALSE,"SUMMARY REPORT";"salary model ytd",#N/A,FALSE,"SALARY MODEL - YTD";"salary model mtd",#N/A,FALSE,"SALARY MODEL - MTD";"detail 311",#N/A,FALSE,"311 ACTUAL"}</definedName>
    <definedName name="wrn.report._.set._.with._.311._2_3">{"summary report",#N/A,FALSE,"SUMMARY REPORT";"salary model ytd",#N/A,FALSE,"SALARY MODEL - YTD";"salary model mtd",#N/A,FALSE,"SALARY MODEL - MTD";"detail 311",#N/A,FALSE,"311 ACTUAL"}</definedName>
    <definedName name="wrn.report._.set._.with._.311._2_4">{"summary report",#N/A,FALSE,"SUMMARY REPORT";"salary model ytd",#N/A,FALSE,"SALARY MODEL - YTD";"salary model mtd",#N/A,FALSE,"SALARY MODEL - MTD";"detail 311",#N/A,FALSE,"311 ACTUAL"}</definedName>
    <definedName name="wrn.report._.set._.with._.311._2_5">{"summary report",#N/A,FALSE,"SUMMARY REPORT";"salary model ytd",#N/A,FALSE,"SALARY MODEL - YTD";"salary model mtd",#N/A,FALSE,"SALARY MODEL - MTD";"detail 311",#N/A,FALSE,"311 ACTUAL"}</definedName>
    <definedName name="wrn.report._.set._.with._.311._3">{"summary report",#N/A,FALSE,"SUMMARY REPORT";"salary model ytd",#N/A,FALSE,"SALARY MODEL - YTD";"salary model mtd",#N/A,FALSE,"SALARY MODEL - MTD";"detail 311",#N/A,FALSE,"311 ACTUAL"}</definedName>
    <definedName name="wrn.report._.set._.with._.311._3_1">{"summary report",#N/A,FALSE,"SUMMARY REPORT";"salary model ytd",#N/A,FALSE,"SALARY MODEL - YTD";"salary model mtd",#N/A,FALSE,"SALARY MODEL - MTD";"detail 311",#N/A,FALSE,"311 ACTUAL"}</definedName>
    <definedName name="wrn.report._.set._.with._.311._3_2">{"summary report",#N/A,FALSE,"SUMMARY REPORT";"salary model ytd",#N/A,FALSE,"SALARY MODEL - YTD";"salary model mtd",#N/A,FALSE,"SALARY MODEL - MTD";"detail 311",#N/A,FALSE,"311 ACTUAL"}</definedName>
    <definedName name="wrn.report._.set._.with._.311._3_3">{"summary report",#N/A,FALSE,"SUMMARY REPORT";"salary model ytd",#N/A,FALSE,"SALARY MODEL - YTD";"salary model mtd",#N/A,FALSE,"SALARY MODEL - MTD";"detail 311",#N/A,FALSE,"311 ACTUAL"}</definedName>
    <definedName name="wrn.report._.set._.with._.311._3_4">{"summary report",#N/A,FALSE,"SUMMARY REPORT";"salary model ytd",#N/A,FALSE,"SALARY MODEL - YTD";"salary model mtd",#N/A,FALSE,"SALARY MODEL - MTD";"detail 311",#N/A,FALSE,"311 ACTUAL"}</definedName>
    <definedName name="wrn.report._.set._.with._.311._3_5">{"summary report",#N/A,FALSE,"SUMMARY REPORT";"salary model ytd",#N/A,FALSE,"SALARY MODEL - YTD";"salary model mtd",#N/A,FALSE,"SALARY MODEL - MTD";"detail 311",#N/A,FALSE,"311 ACTUAL"}</definedName>
    <definedName name="wrn.report._.set._.with._.311._4">{"summary report",#N/A,FALSE,"SUMMARY REPORT";"salary model ytd",#N/A,FALSE,"SALARY MODEL - YTD";"salary model mtd",#N/A,FALSE,"SALARY MODEL - MTD";"detail 311",#N/A,FALSE,"311 ACTUAL"}</definedName>
    <definedName name="wrn.report._.set._.with._.311._4_1">{"summary report",#N/A,FALSE,"SUMMARY REPORT";"salary model ytd",#N/A,FALSE,"SALARY MODEL - YTD";"salary model mtd",#N/A,FALSE,"SALARY MODEL - MTD";"detail 311",#N/A,FALSE,"311 ACTUAL"}</definedName>
    <definedName name="wrn.report._.set._.with._.311._4_2">{"summary report",#N/A,FALSE,"SUMMARY REPORT";"salary model ytd",#N/A,FALSE,"SALARY MODEL - YTD";"salary model mtd",#N/A,FALSE,"SALARY MODEL - MTD";"detail 311",#N/A,FALSE,"311 ACTUAL"}</definedName>
    <definedName name="wrn.report._.set._.with._.311._4_3">{"summary report",#N/A,FALSE,"SUMMARY REPORT";"salary model ytd",#N/A,FALSE,"SALARY MODEL - YTD";"salary model mtd",#N/A,FALSE,"SALARY MODEL - MTD";"detail 311",#N/A,FALSE,"311 ACTUAL"}</definedName>
    <definedName name="wrn.report._.set._.with._.311._4_4">{"summary report",#N/A,FALSE,"SUMMARY REPORT";"salary model ytd",#N/A,FALSE,"SALARY MODEL - YTD";"salary model mtd",#N/A,FALSE,"SALARY MODEL - MTD";"detail 311",#N/A,FALSE,"311 ACTUAL"}</definedName>
    <definedName name="wrn.report._.set._.with._.311._4_5">{"summary report",#N/A,FALSE,"SUMMARY REPORT";"salary model ytd",#N/A,FALSE,"SALARY MODEL - YTD";"salary model mtd",#N/A,FALSE,"SALARY MODEL - MTD";"detail 311",#N/A,FALSE,"311 ACTUAL"}</definedName>
    <definedName name="wrn.report._.set._.with._.311._5">{"summary report",#N/A,FALSE,"SUMMARY REPORT";"salary model ytd",#N/A,FALSE,"SALARY MODEL - YTD";"salary model mtd",#N/A,FALSE,"SALARY MODEL - MTD";"detail 311",#N/A,FALSE,"311 ACTUAL"}</definedName>
    <definedName name="wrn.report._.set._.with._.311._5_1">{"summary report",#N/A,FALSE,"SUMMARY REPORT";"salary model ytd",#N/A,FALSE,"SALARY MODEL - YTD";"salary model mtd",#N/A,FALSE,"SALARY MODEL - MTD";"detail 311",#N/A,FALSE,"311 ACTUAL"}</definedName>
    <definedName name="wrn.report._.set._.with._.311._5_2">{"summary report",#N/A,FALSE,"SUMMARY REPORT";"salary model ytd",#N/A,FALSE,"SALARY MODEL - YTD";"salary model mtd",#N/A,FALSE,"SALARY MODEL - MTD";"detail 311",#N/A,FALSE,"311 ACTUAL"}</definedName>
    <definedName name="wrn.report._.set._.with._.311._5_3">{"summary report",#N/A,FALSE,"SUMMARY REPORT";"salary model ytd",#N/A,FALSE,"SALARY MODEL - YTD";"salary model mtd",#N/A,FALSE,"SALARY MODEL - MTD";"detail 311",#N/A,FALSE,"311 ACTUAL"}</definedName>
    <definedName name="wrn.report._.set._.with._.311._5_4">{"summary report",#N/A,FALSE,"SUMMARY REPORT";"salary model ytd",#N/A,FALSE,"SALARY MODEL - YTD";"salary model mtd",#N/A,FALSE,"SALARY MODEL - MTD";"detail 311",#N/A,FALSE,"311 ACTUAL"}</definedName>
    <definedName name="wrn.report._.set._.with._.311._5_5">{"summary report",#N/A,FALSE,"SUMMARY REPORT";"salary model ytd",#N/A,FALSE,"SALARY MODEL - YTD";"salary model mtd",#N/A,FALSE,"SALARY MODEL - MTD";"detail 311",#N/A,FALSE,"311 ACTUAL"}</definedName>
    <definedName name="wrn.report._.set._.without._.311.">{"summary report",#N/A,FALSE,"SUMMARY REPORT";"salary model ytd",#N/A,FALSE,"SALARY MODEL - YTD";"salary model mtd",#N/A,FALSE,"SALARY MODEL - MTD"}</definedName>
    <definedName name="wrn.report._.set._.without._.311._1">{"summary report",#N/A,FALSE,"SUMMARY REPORT";"salary model ytd",#N/A,FALSE,"SALARY MODEL - YTD";"salary model mtd",#N/A,FALSE,"SALARY MODEL - MTD"}</definedName>
    <definedName name="wrn.report._.set._.without._.311._1_1">{"summary report",#N/A,FALSE,"SUMMARY REPORT";"salary model ytd",#N/A,FALSE,"SALARY MODEL - YTD";"salary model mtd",#N/A,FALSE,"SALARY MODEL - MTD"}</definedName>
    <definedName name="wrn.report._.set._.without._.311._1_2">{"summary report",#N/A,FALSE,"SUMMARY REPORT";"salary model ytd",#N/A,FALSE,"SALARY MODEL - YTD";"salary model mtd",#N/A,FALSE,"SALARY MODEL - MTD"}</definedName>
    <definedName name="wrn.report._.set._.without._.311._1_3">{"summary report",#N/A,FALSE,"SUMMARY REPORT";"salary model ytd",#N/A,FALSE,"SALARY MODEL - YTD";"salary model mtd",#N/A,FALSE,"SALARY MODEL - MTD"}</definedName>
    <definedName name="wrn.report._.set._.without._.311._1_4">{"summary report",#N/A,FALSE,"SUMMARY REPORT";"salary model ytd",#N/A,FALSE,"SALARY MODEL - YTD";"salary model mtd",#N/A,FALSE,"SALARY MODEL - MTD"}</definedName>
    <definedName name="wrn.report._.set._.without._.311._1_5">{"summary report",#N/A,FALSE,"SUMMARY REPORT";"salary model ytd",#N/A,FALSE,"SALARY MODEL - YTD";"salary model mtd",#N/A,FALSE,"SALARY MODEL - MTD"}</definedName>
    <definedName name="wrn.report._.set._.without._.311._2">{"summary report",#N/A,FALSE,"SUMMARY REPORT";"salary model ytd",#N/A,FALSE,"SALARY MODEL - YTD";"salary model mtd",#N/A,FALSE,"SALARY MODEL - MTD"}</definedName>
    <definedName name="wrn.report._.set._.without._.311._2_1">{"summary report",#N/A,FALSE,"SUMMARY REPORT";"salary model ytd",#N/A,FALSE,"SALARY MODEL - YTD";"salary model mtd",#N/A,FALSE,"SALARY MODEL - MTD"}</definedName>
    <definedName name="wrn.report._.set._.without._.311._2_2">{"summary report",#N/A,FALSE,"SUMMARY REPORT";"salary model ytd",#N/A,FALSE,"SALARY MODEL - YTD";"salary model mtd",#N/A,FALSE,"SALARY MODEL - MTD"}</definedName>
    <definedName name="wrn.report._.set._.without._.311._2_3">{"summary report",#N/A,FALSE,"SUMMARY REPORT";"salary model ytd",#N/A,FALSE,"SALARY MODEL - YTD";"salary model mtd",#N/A,FALSE,"SALARY MODEL - MTD"}</definedName>
    <definedName name="wrn.report._.set._.without._.311._2_4">{"summary report",#N/A,FALSE,"SUMMARY REPORT";"salary model ytd",#N/A,FALSE,"SALARY MODEL - YTD";"salary model mtd",#N/A,FALSE,"SALARY MODEL - MTD"}</definedName>
    <definedName name="wrn.report._.set._.without._.311._2_5">{"summary report",#N/A,FALSE,"SUMMARY REPORT";"salary model ytd",#N/A,FALSE,"SALARY MODEL - YTD";"salary model mtd",#N/A,FALSE,"SALARY MODEL - MTD"}</definedName>
    <definedName name="wrn.report._.set._.without._.311._3">{"summary report",#N/A,FALSE,"SUMMARY REPORT";"salary model ytd",#N/A,FALSE,"SALARY MODEL - YTD";"salary model mtd",#N/A,FALSE,"SALARY MODEL - MTD"}</definedName>
    <definedName name="wrn.report._.set._.without._.311._3_1">{"summary report",#N/A,FALSE,"SUMMARY REPORT";"salary model ytd",#N/A,FALSE,"SALARY MODEL - YTD";"salary model mtd",#N/A,FALSE,"SALARY MODEL - MTD"}</definedName>
    <definedName name="wrn.report._.set._.without._.311._3_2">{"summary report",#N/A,FALSE,"SUMMARY REPORT";"salary model ytd",#N/A,FALSE,"SALARY MODEL - YTD";"salary model mtd",#N/A,FALSE,"SALARY MODEL - MTD"}</definedName>
    <definedName name="wrn.report._.set._.without._.311._3_3">{"summary report",#N/A,FALSE,"SUMMARY REPORT";"salary model ytd",#N/A,FALSE,"SALARY MODEL - YTD";"salary model mtd",#N/A,FALSE,"SALARY MODEL - MTD"}</definedName>
    <definedName name="wrn.report._.set._.without._.311._3_4">{"summary report",#N/A,FALSE,"SUMMARY REPORT";"salary model ytd",#N/A,FALSE,"SALARY MODEL - YTD";"salary model mtd",#N/A,FALSE,"SALARY MODEL - MTD"}</definedName>
    <definedName name="wrn.report._.set._.without._.311._3_5">{"summary report",#N/A,FALSE,"SUMMARY REPORT";"salary model ytd",#N/A,FALSE,"SALARY MODEL - YTD";"salary model mtd",#N/A,FALSE,"SALARY MODEL - MTD"}</definedName>
    <definedName name="wrn.report._.set._.without._.311._4">{"summary report",#N/A,FALSE,"SUMMARY REPORT";"salary model ytd",#N/A,FALSE,"SALARY MODEL - YTD";"salary model mtd",#N/A,FALSE,"SALARY MODEL - MTD"}</definedName>
    <definedName name="wrn.report._.set._.without._.311._4_1">{"summary report",#N/A,FALSE,"SUMMARY REPORT";"salary model ytd",#N/A,FALSE,"SALARY MODEL - YTD";"salary model mtd",#N/A,FALSE,"SALARY MODEL - MTD"}</definedName>
    <definedName name="wrn.report._.set._.without._.311._4_2">{"summary report",#N/A,FALSE,"SUMMARY REPORT";"salary model ytd",#N/A,FALSE,"SALARY MODEL - YTD";"salary model mtd",#N/A,FALSE,"SALARY MODEL - MTD"}</definedName>
    <definedName name="wrn.report._.set._.without._.311._4_3">{"summary report",#N/A,FALSE,"SUMMARY REPORT";"salary model ytd",#N/A,FALSE,"SALARY MODEL - YTD";"salary model mtd",#N/A,FALSE,"SALARY MODEL - MTD"}</definedName>
    <definedName name="wrn.report._.set._.without._.311._4_4">{"summary report",#N/A,FALSE,"SUMMARY REPORT";"salary model ytd",#N/A,FALSE,"SALARY MODEL - YTD";"salary model mtd",#N/A,FALSE,"SALARY MODEL - MTD"}</definedName>
    <definedName name="wrn.report._.set._.without._.311._4_5">{"summary report",#N/A,FALSE,"SUMMARY REPORT";"salary model ytd",#N/A,FALSE,"SALARY MODEL - YTD";"salary model mtd",#N/A,FALSE,"SALARY MODEL - MTD"}</definedName>
    <definedName name="wrn.report._.set._.without._.311._5">{"summary report",#N/A,FALSE,"SUMMARY REPORT";"salary model ytd",#N/A,FALSE,"SALARY MODEL - YTD";"salary model mtd",#N/A,FALSE,"SALARY MODEL - MTD"}</definedName>
    <definedName name="wrn.report._.set._.without._.311._5_1">{"summary report",#N/A,FALSE,"SUMMARY REPORT";"salary model ytd",#N/A,FALSE,"SALARY MODEL - YTD";"salary model mtd",#N/A,FALSE,"SALARY MODEL - MTD"}</definedName>
    <definedName name="wrn.report._.set._.without._.311._5_2">{"summary report",#N/A,FALSE,"SUMMARY REPORT";"salary model ytd",#N/A,FALSE,"SALARY MODEL - YTD";"salary model mtd",#N/A,FALSE,"SALARY MODEL - MTD"}</definedName>
    <definedName name="wrn.report._.set._.without._.311._5_3">{"summary report",#N/A,FALSE,"SUMMARY REPORT";"salary model ytd",#N/A,FALSE,"SALARY MODEL - YTD";"salary model mtd",#N/A,FALSE,"SALARY MODEL - MTD"}</definedName>
    <definedName name="wrn.report._.set._.without._.311._5_4">{"summary report",#N/A,FALSE,"SUMMARY REPORT";"salary model ytd",#N/A,FALSE,"SALARY MODEL - YTD";"salary model mtd",#N/A,FALSE,"SALARY MODEL - MTD"}</definedName>
    <definedName name="wrn.report._.set._.without._.311._5_5">{"summary report",#N/A,FALSE,"SUMMARY REPORT";"salary model ytd",#N/A,FALSE,"SALARY MODEL - YTD";"salary model mtd",#N/A,FALSE,"SALARY MODEL - MTD"}</definedName>
    <definedName name="wrn.Report._1">#REF!</definedName>
    <definedName name="wrn.Report._2">#REF!</definedName>
    <definedName name="wrn.report_1">#REF!</definedName>
    <definedName name="wrn.report_2">#REF!</definedName>
    <definedName name="wrn.Report_Page.">{"Annual_Income",#N/A,FALSE,"Report Page";"Balance_Cash_Flow",#N/A,FALSE,"Report Page";"Quarterly_Income",#N/A,FALSE,"Report Page"}</definedName>
    <definedName name="wrn.Report_PR_1.">{"PR1","pr1",TRUE,"Sch PR-1"}</definedName>
    <definedName name="wrn.Report1.">{"Page1",#N/A,FALSE,"this week";"Page2",#N/A,FALSE,"this week";"Page3",#N/A,FALSE,"this week";"Page4",#N/A,FALSE,"this week";"Page5",#N/A,FALSE,"this week";"Page6",#N/A,FALSE,"this week"}</definedName>
    <definedName name="wrn.Report1._1">#REF!</definedName>
    <definedName name="wrn.Report7.">{#N/A,#N/A,FALSE,"US Primary Wks in Inv Analysis"}</definedName>
    <definedName name="wrn.reporte.">{#N/A,#N/A,TRUE,"A1";#N/A,#N/A,TRUE,"A1-B";#N/A,#N/A,TRUE,"A2";#N/A,#N/A,TRUE,"B1";#N/A,#N/A,TRUE,"B2";#N/A,#N/A,TRUE,"B3";#N/A,#N/A,TRUE,"B4";#N/A,#N/A,TRUE,"B5";#N/A,#N/A,TRUE,"B6";#N/A,#N/A,TRUE,"B7";#N/A,#N/A,TRUE,"B8";#N/A,#N/A,TRUE,"B9";#N/A,#N/A,TRUE,"C1";#N/A,#N/A,TRUE,"C2";#N/A,#N/A,TRUE,"C5";#N/A,#N/A,TRUE,"C6";#N/A,#N/A,TRUE,"C7";#N/A,#N/A,TRUE,"C8";#N/A,#N/A,TRUE,"C9";#N/A,#N/A,TRUE,"C10";#N/A,#N/A,TRUE,"C11";#N/A,#N/A,TRUE,"C13";#N/A,#N/A,TRUE,"C14";#N/A,#N/A,TRUE,"D1";#N/A,#N/A,TRUE,"D2";#N/A,#N/A,TRUE,"D3";#N/A,#N/A,TRUE,"D4";#N/A,#N/A,TRUE,"D5";#N/A,#N/A,TRUE,"D6";#N/A,#N/A,TRUE,"D7";#N/A,#N/A,TRUE,"E1";#N/A,#N/A,TRUE,"E2";#N/A,#N/A,TRUE,"F1";#N/A,#N/A,TRUE,"G1";#N/A,#N/A,TRUE,"H1";#N/A,#N/A,TRUE,"I1";#N/A,#N/A,TRUE,"I2";#N/A,#N/A,TRUE,"J1";#N/A,#N/A,TRUE,"K1"}</definedName>
    <definedName name="wrn.Reporting.">{#N/A,#N/A,FALSE,"A";#N/A,#N/A,FALSE,"B"}</definedName>
    <definedName name="wrn.REPORTING._.PACKAGE.">{#N/A,#N/A,TRUE,"Cover";#N/A,#N/A,TRUE,"BS";#N/A,#N/A,TRUE,"BS (2)";#N/A,#N/A,TRUE,"BS (3)";#N/A,#N/A,TRUE,"Supp Info-BS";#N/A,#N/A,TRUE,"IS";#N/A,#N/A,TRUE,"IS (2)";#N/A,#N/A,TRUE,"IS (3)";#N/A,#N/A,TRUE,"Supp Info-IS";#N/A,#N/A,TRUE,"CF";#N/A,#N/A,TRUE,"Supp Info-CF";#N/A,#N/A,TRUE,"SH";#N/A,#N/A,TRUE,"Supp Info-SH"}</definedName>
    <definedName name="wrn.reports.">{#N/A,#N/A,FALSE,"yrtoyr";#N/A,#N/A,FALSE,"finstmtform";"conbud",#N/A,FALSE,"CONBUD"}</definedName>
    <definedName name="wrn.Reports._.BRGAAP.">{"Assumptions",#N/A,FALSE,"Statements R$";"gains and losses",#N/A,FALSE,"Statements R$";"Statements BR",#N/A,FALSE,"Statements R$"}</definedName>
    <definedName name="wrn.Reports._.Only.">{#N/A,#N/A,FALSE,"Response";#N/A,#N/A,FALSE,"Cover!";#N/A,#N/A,FALSE,"Memo!";#N/A,#N/A,FALSE,"MIS!";#N/A,#N/A,FALSE,"Summary!";#N/A,#N/A,FALSE,"Borrowing Base!";#N/A,#N/A,FALSE,"Footnotes to BB!";#N/A,#N/A,FALSE,"BS!";#N/A,#N/A,FALSE,"BS COMMENTS!";#N/A,#N/A,FALSE,"P&amp;L!";#N/A,#N/A,FALSE,"P&amp;L COMMENTS!";#N/A,#N/A,FALSE,"A-R Agings!";#N/A,#N/A,FALSE,"Past Due Analysis!";#N/A,#N/A,FALSE,"Delinquent AR!";#N/A,#N/A,FALSE,"A-R Stats!";#N/A,#N/A,FALSE,"AR Sample Summary!";#N/A,#N/A,FALSE,"Inventory Composition!";#N/A,#N/A,FALSE,"Inventory Stats!";#N/A,#N/A,FALSE,"Inventory Test Summary!";#N/A,#N/A,FALSE,"Inventory Systems!";#N/A,#N/A,FALSE,"Inventory Accounting!";#N/A,#N/A,FALSE,"A-P Agings!";#N/A,#N/A,FALSE,"Notes Payable!";#N/A,#N/A,FALSE,"A-P &amp; Cash Q&amp;A!"}</definedName>
    <definedName name="wrn.Reports._.to._.EBITDARM.">{"Q&amp;A Dollars to EBITDARM",#N/A,FALSE,"Fin STMT";"Q&amp;A Stats",#N/A,FALSE,"Fin STMT";"Monthly IS 1999 to EBITDARM",#N/A,FALSE,"Months";"Monthly 1999 Stats",#N/A,FALSE,"Months";"Monthly IS 2000 to EBITDARM",#N/A,FALSE,"Months";"Monthly 2000 Stats",#N/A,FALSE,"Months";"Monthly IS 2001 to EBITDAR",#N/A,FALSE,"Months";"Monthly 2001 Stats",#N/A,FALSE,"Months";"Monthly IS 2002 to EBITDARM",#N/A,FALSE,"Months";"Monthly 2002 Stats",#N/A,FALSE,"Months";"Monthly IS 2003 to EBITDARM",#N/A,FALSE,"Months";"Monthly 2003 Stats",#N/A,FALSE,"Months"}</definedName>
    <definedName name="wrn.Reports._.USGAAP.">{"gains_losses allocation",#N/A,FALSE,"Statements US$";"Hookup fee USGAAP",#N/A,FALSE,"Statements US$";"Statements US",#N/A,FALSE,"Statements US$"}</definedName>
    <definedName name="wrn.Reports2.">#REF!</definedName>
    <definedName name="wrn.Reports2._1">#REF!</definedName>
    <definedName name="wrn.repot.">#REF!</definedName>
    <definedName name="wrn.repot._1">#REF!</definedName>
    <definedName name="wrn.Research._.Dept.">{"hc buildup",#N/A,FALSE,"Headcount Build-up";"7xx - ops summary - hc",#N/A,FALSE,"7xx_Research Summary";"7xx operations summary",#N/A,FALSE,"7xx_Research Summary";"720 custom research",#N/A,FALSE,"720_Custom Research";"730 syn research",#N/A,FALSE,"730_Syndicated Research"}</definedName>
    <definedName name="wrn.RESERVE._.SCHEDULE.">{#N/A,#N/A,FALSE,"Sheet8";#N/A,#N/A,FALSE,"Sheet7"}</definedName>
    <definedName name="wrn.RESIDUAL.">{"RESIDUAL",#N/A,FALSE,"RESID"}</definedName>
    <definedName name="wrn.Résultats._.Annuels.">{#N/A,#N/A,FALSE,"États des résultats"}</definedName>
    <definedName name="wrn.Résultats._.Mensuels.">{#N/A,#N/A,FALSE,"États des résultats (2) impres"}</definedName>
    <definedName name="wrn.Résultats_édition._.client.">{"résultats_édition client",#N/A,FALSE,"Résultats"}</definedName>
    <definedName name="wrn.Résultats_édition._.client._1">{"résultats_édition client",#N/A,FALSE,"Résultats"}</definedName>
    <definedName name="wrn.Résultats_édition._.client._2">{"résultats_édition client",#N/A,FALSE,"Résultats"}</definedName>
    <definedName name="wrn.Résultats_travail.">{"res_travail",#N/A,FALSE,"Résultats"}</definedName>
    <definedName name="wrn.Résultats_travail._1">{"res_travail",#N/A,FALSE,"Résultats"}</definedName>
    <definedName name="wrn.Résultats_travail._2">{"res_travail",#N/A,FALSE,"Résultats"}</definedName>
    <definedName name="wrn.RESULTS.">#REF!</definedName>
    <definedName name="wrn.Results._.Worksheet.">{"Results Worksheets",#N/A,FALSE,"RESULTS"}</definedName>
    <definedName name="wrn.RESUME._.ANNEXE.">#REF!</definedName>
    <definedName name="wrn.RESUMO.">{#N/A,#N/A,FALSE,"HONORÁRIOS"}</definedName>
    <definedName name="wrn.Retail.">{"pl",#N/A,FALSE,"Retail";"cf",#N/A,FALSE,"Retail";"pi",#N/A,FALSE,"Retail";"top10",#N/A,FALSE,"Retail";"compcon",#N/A,FALSE,"Retail"}</definedName>
    <definedName name="wrn.Returns.">#REF!</definedName>
    <definedName name="wrn.RETURNS._.ON._.INV.">{"RETURNINVEST",#N/A,FALSE,"ROI (%)";"RETURNS2",#N/A,FALSE,"ROI (%)";"RETURNS3",#N/A,FALSE,"ROI (%)"}</definedName>
    <definedName name="wrn.rev.">{"rev1",#N/A,FALSE,"Rev &amp; Exp Recog";"rev2",#N/A,FALSE,"Rev &amp; Exp Recog";"rev3",#N/A,FALSE,"Rev &amp; Exp Recog"}</definedName>
    <definedName name="wrn.Rev._.1._.Yr._.by._.SBU.">{"REV 1 YR LIT",#N/A,FALSE,"Rev 1 yr";"REV 1 YR COMM SERV",#N/A,FALSE,"Rev 1 yr";"REV 1 YR HC",#N/A,FALSE,"Rev 1 yr";"REV 1 YR INVEST SERV",#N/A,FALSE,"Rev 1 yr"}</definedName>
    <definedName name="wrn.Rev._.by._.region._.by._.product._.line.">{#N/A,#N/A,FALSE,"AMERCIAS";#N/A,#N/A,FALSE,"EUROPE";#N/A,#N/A,FALSE,"JAPAN";#N/A,#N/A,FALSE,"ASIA ROW";#N/A,#N/A,FALSE,"TOTAL"}</definedName>
    <definedName name="wrn.Revenue.">#REF!</definedName>
    <definedName name="wrn.Revenue._.Breakdown._.By._.Client.">{"Client Revenue Breakdown",#N/A,TRUE,"Assumptions"}</definedName>
    <definedName name="wrn.Revenue._.Cost._.Model.">{"revenue buildup",#N/A,FALSE,"Revenue_Cost Model";"hc buildup",#N/A,FALSE,"Headcount Build-up";"1xx summary ops - HC",#N/A,FALSE,"1xx_Operations Summary";"1xx ops summary - expense",#N/A,FALSE,"1xx_Operations Summary";"110 admin ops",#N/A,FALSE,"110_Admin";"120 survey ops",#N/A,FALSE,"120_Survey Research";"130 resorce mgmt",#N/A,FALSE,"130_Resource Mgmt.";"140 panel member",#N/A,FALSE,"140_Panel Member"}</definedName>
    <definedName name="wrn.revenue._.detail.">{"revenue detail 1",#N/A,FALSE,"Revenue Detail";"revenue detail 2",#N/A,FALSE,"Revenue Detail";"revenue detail 3",#N/A,FALSE,"Revenue Detail";"revenue detail 4",#N/A,FALSE,"Revenue Detail"}</definedName>
    <definedName name="wrn.revenue._.detail._1">#REF!</definedName>
    <definedName name="wrn.Revenue._.Details.">{"Revenue by Industry Chart",#N/A,FALSE,"Mix";"Annual Revenue Detail",#N/A,FALSE,"Mix";"Quarterly Revenue Detail",#N/A,FALSE,"Mix"}</definedName>
    <definedName name="wrn.revenue._.graph.">{"revenue graph",#N/A,FALSE,"Revenue Graph"}</definedName>
    <definedName name="wrn.revenue._.graph._1">#REF!</definedName>
    <definedName name="wrn.revenue._.historical.">{"rev_summary2",#N/A,FALSE,"historical min us";"rev_summary1",#N/A,FALSE,"historical min us";"rev_perMinuteSummary",#N/A,FALSE,"hist rev per minute summary";"rev_worldwide_rev",#N/A,FALSE,"historical min us";"rev_worldwide_minutes",#N/A,FALSE,"historical min us";"rev_rev_ROW",#N/A,FALSE,"historical min us";"rev_other",#N/A,FALSE,"historical min us"}</definedName>
    <definedName name="wrn.Revenue._.quality.">{#N/A,#N/A,FALSE,"REV. KPI MONTH  FFR";#N/A,#N/A,FALSE,"REV. KPI MONTH  NLG";#N/A,#N/A,FALSE,"REV. KPI YTD FFR";#N/A,#N/A,FALSE,"REV. KPI YTD  NLG"}</definedName>
    <definedName name="wrn.Revenue._.Summary.">#REF!</definedName>
    <definedName name="wrn.Revenue._1">#REF!</definedName>
    <definedName name="wrn.Revenue._2">#REF!</definedName>
    <definedName name="wrn.review.">#REF!</definedName>
    <definedName name="wrn.Review._.and._.Preparer._.Page.">{"review",#N/A,FALSE,"Final Revrnote"}</definedName>
    <definedName name="wrn.Review._.Report">{#N/A,#N/A,TRUE,"Summary";#N/A,#N/A,TRUE,"Appliances Summary";#N/A,#N/A,TRUE,"MRC Summary";#N/A,#N/A,TRUE,"Appliances";#N/A,#N/A,TRUE,"Appliances_YTD_Previous Mth";#N/A,#N/A,TRUE,"Mr. Coffee";#N/A,#N/A,TRUE,"MRC_YTD Prev Mth"}</definedName>
    <definedName name="wrn.Review._.Schedules.">{"title",#N/A,FALSE,"Title";"OPL1",#N/A,FALSE,"PL";"OPL1(r)",#N/A,FALSE,"PL";"OPL1(r2)",#N/A,FALSE,"PL";"OPL1(bud)",#N/A,FALSE,"PL";"OpAnal",#N/A,FALSE,"Op";"OPL2a",#N/A,FALSE,"PL";"OPL2",#N/A,FALSE,"PL";"OPL2b",#N/A,FALSE,"PL";"OPL2c",#N/A,FALSE,"PL";"OPL2d",#N/A,FALSE,"PL";"PL_Pd_Act_vs_Bud",#N/A,FALSE,"mth";"Pl_Pd_Act_vs_Fcst",#N/A,FALSE,"mth";"PL_Cum_Act_vs_Bud",#N/A,FALSE,"cum";"PL-Cum_Act_vs_Fcst",#N/A,FALSE,"cum";"Seg01",#N/A,FALSE,"PL";"Seg02",#N/A,FALSE,"PL";"seg01(mth)",#N/A,FALSE,"PL";"seg02(mth)",#N/A,FALSE,"PL";"BS2",#N/A,FALSE,"BS";"BS4",#N/A,FALSE,"BS";"CF1(a)",#N/A,FALSE,"CF";"CF2",#N/A,FALSE,"CF";"CF3",#N/A,FALSE,"CF"}</definedName>
    <definedName name="wrn.review._1">#REF!</definedName>
    <definedName name="wrn.review._2">#REF!</definedName>
    <definedName name="wrn.review1.">{"review",#N/A,FALSE,"FACTSHT"}</definedName>
    <definedName name="wrn.ReviewPack.">{#N/A,#N/A,FALSE,"PCS";#N/A,#N/A,FALSE,"Market Info1";#N/A,#N/A,FALSE,"Market Info2";#N/A,#N/A,FALSE,"Operating Data";#N/A,#N/A,FALSE,"Balance Sheet Ratios";#N/A,#N/A,FALSE,"Financial";#N/A,#N/A,FALSE,"Trend";#N/A,#N/A,FALSE,"Rankings";#N/A,#N/A,FALSE,"Wage Analysis";#N/A,#N/A,FALSE,"SCF - BS";#N/A,#N/A,FALSE,"SCF - IS";#N/A,#N/A,FALSE,"SCF - CFA";#N/A,#N/A,FALSE,"Volatility";#N/A,#N/A,FALSE,"Option Analysis";#N/A,#N/A,FALSE,"Representative Levels";#N/A,#N/A,FALSE,"ValSum";#N/A,#N/A,FALSE,"Market Multiple";#N/A,#N/A,FALSE,"Multiple Analysis";#N/A,#N/A,FALSE,"Market Changes"}</definedName>
    <definedName name="wrn.ReviewPackBrief.">{#N/A,#N/A,FALSE,"Market Info1";#N/A,#N/A,FALSE,"Market Info2";#N/A,#N/A,FALSE,"PCS";#N/A,#N/A,FALSE,"Operating Data";#N/A,#N/A,FALSE,"Balance Sheet Ratios";#N/A,#N/A,FALSE,"Financial";#N/A,#N/A,FALSE,"Trend";#N/A,#N/A,FALSE,"Rankings";#N/A,#N/A,FALSE,"Market Changes";#N/A,#N/A,FALSE,"Other Analysis"}</definedName>
    <definedName name="wrn.Revised._.Cap._.Budget.">{#N/A,#N/A,TRUE,"Overview";#N/A,#N/A,TRUE,"New Gen"}</definedName>
    <definedName name="wrn.Revised._.Capital._.Budget.">{#N/A,#N/A,TRUE,"Overview";#N/A,#N/A,TRUE,"New Gen";#N/A,#N/A,TRUE,"Consol cap-ex";#N/A,#N/A,TRUE,"APC cap-ex";#N/A,#N/A,TRUE,"GPC cap-ex";#N/A,#N/A,TRUE,"GUL cap-ex";#N/A,#N/A,TRUE,"MPC cap-ex";#N/A,#N/A,TRUE,"SAV cap-ex";#N/A,#N/A,TRUE,"SEGCO cap-ex";#N/A,#N/A,TRUE,"SWE cap-ex"}</definedName>
    <definedName name="wrn.revised._.CEC._.slides.">{#N/A,#N/A,FALSE,"Revised cover";#N/A,#N/A,FALSE,"Trends";"main view",#N/A,FALSE,"As Reported";#N/A,#N/A,FALSE,"delegations";#N/A,#N/A,FALSE,"(un) Commited"}</definedName>
    <definedName name="wrn.Revs.">{"Base_rev",#N/A,FALSE,"Proj_IS_Base";"Projrev",#N/A,FALSE,"Proj_IS_wOTLC";"Delta",#N/A,FALSE,"Delta Rev_PV"}</definedName>
    <definedName name="wrn.Rick.">{#N/A,#N/A,FALSE,"Summary";#N/A,#N/A,FALSE,"BS";#N/A,#N/A,FALSE,"IS";#N/A,#N/A,FALSE,"STAT1";#N/A,#N/A,FALSE,"Stat2";#N/A,#N/A,FALSE,"Stat3"}</definedName>
    <definedName name="wrn.Ride._.Estimate.">{#N/A,#N/A,TRUE,"Cover Memo";"Ride Estimate",#N/A,TRUE,"Change Summary";"Ride Estimate",#N/A,TRUE,"Estimate Summary";"Ride Estimate",#N/A,TRUE,"Dept. Summary";"Ride Estimate",#N/A,TRUE,"DOW Detail"}</definedName>
    <definedName name="wrn.Rig">{"RIG LF BUDGET ASSUMPTIONS",#N/A,FALSE,"RIG LIVING FACILITIES";"RIG LF MAJOR EXP.",#N/A,FALSE,"RIG LIVING FACILITIES";"LIVING FAC. SCH",#N/A,FALSE,"RIG LIVING FACILITIES"}</definedName>
    <definedName name="wrn.RIG._.LIVING._.FAC._.ALL._.SCH..">{"RIG LF BUDGET ASSUMPTIONS",#N/A,FALSE,"RIG LIVING FACILITIES";"RIG LF MAJOR EXP.",#N/A,FALSE,"RIG LIVING FACILITIES";"LIVING FAC. SCH",#N/A,FALSE,"RIG LIVING FACILITIES"}</definedName>
    <definedName name="wrn.RIG._.PERSONNEL.">{"RIG PERSONNEL",#N/A,FALSE," PERSONNEL 97 "}</definedName>
    <definedName name="wrn.RIG._.UTILIZATION.">{"UTILIZATION",#N/A,FALSE,"RIG UTILIZATION"}</definedName>
    <definedName name="wrn.Risk._.Register.">#REF!</definedName>
    <definedName name="wrn.Risk._.Register._1">#REF!</definedName>
    <definedName name="wrn.Risk._.Register.old">#REF!</definedName>
    <definedName name="wrn.Risk._.Register.old_1">#REF!</definedName>
    <definedName name="wrn.Risk._.Reserves.">{#N/A,#N/A,TRUE,"Reserves";#N/A,#N/A,TRUE,"Graphs"}</definedName>
    <definedName name="wrn.Riverwood_comp_model.">{#N/A,#N/A,FALSE,"Che-Ga";#N/A,#N/A,FALSE,"Iv-Sm";#N/A,#N/A,FALSE,"So-We";#N/A,#N/A,FALSE,"Me-Po";#N/A,#N/A,FALSE,"Be-Bo";#N/A,#N/A,FALSE,"Cha-Ki";#N/A,#N/A,FALSE,"In";#N/A,#N/A,FALSE,"Schedule 23";#N/A,#N/A,FALSE,"Schedule 22";#N/A,#N/A,FALSE,"WACC"}</definedName>
    <definedName name="wrn.Riverwood_comp_model._1">#REF!</definedName>
    <definedName name="wrn.Riverwood_comp_model._1_1">#REF!</definedName>
    <definedName name="wrn.Riverwood_comp_model._2">#REF!</definedName>
    <definedName name="wrn.Riverwood_comp_model._2_1">#REF!</definedName>
    <definedName name="wrn.Riverwood_comp_model._3">#REF!</definedName>
    <definedName name="wrn.Riverwood_comp_model._3_1">#REF!</definedName>
    <definedName name="wrn.Riverwood_comp_model._4">#REF!</definedName>
    <definedName name="wrn.Riverwood_comp_model._4_1">#REF!</definedName>
    <definedName name="wrn.Riverwood_comp_model._5">#REF!</definedName>
    <definedName name="wrn.Riverwood_comp_model._5_1">#REF!</definedName>
    <definedName name="wrn.RKFL._.Company._.Monitor.">{"Income and Sales Costs",#N/A,FALSE,"RKFL CO.";"Operating Costs and Bottom Line",#N/A,FALSE,"RKFL CO."}</definedName>
    <definedName name="wrn.RKFL._.Profit._.Centers.">{"PC1 Full Year",#N/A,FALSE,"PC1MON99";"PC2 Full Year",#N/A,FALSE,"PC2MON99";"PC3 Full Year",#N/A,FALSE,"PC3MON99";"PC5 Full Year",#N/A,FALSE,"PC5MON99";"PC6 Full Year",#N/A,FALSE,"PC6MON99";"PC7 Full Year",#N/A,FALSE,"PC7MON99";"PC8 Full Year",#N/A,FALSE,"PC8MON99";"PC9 Full Year",#N/A,FALSE,"PC9MON99";"PC10 Full Year",#N/A,FALSE,"PC10MON99";"PC11 Full Year",#N/A,FALSE,"PC11MON99";"PC99 Full Year",#N/A,FALSE,"RKFL CO.99"}</definedName>
    <definedName name="wrn.RMC.">{"FRONT",#N/A,TRUE,"RMC";"P_AND_L",#N/A,TRUE,"RMC";"CASH_AND_VAL",#N/A,TRUE,"RMC";"CASHFLOWVAL",#N/A,TRUE,"RMC";"INDVAL",#N/A,TRUE,"RMC"}</definedName>
    <definedName name="wrn.Robuster.">#REF!</definedName>
    <definedName name="wrn.Rogers.">{"1",#N/A,FALSE,"Presentation Sheet";"2",#N/A,FALSE,"Presentation Sheet";"3",#N/A,FALSE,"Presentation Sheet";"4",#N/A,FALSE,"Presentation Sheet";"5",#N/A,FALSE,"Presentation Sheet";"6",#N/A,FALSE,"Presentation Sheet";"7",#N/A,FALSE,"Presentation Sheet";"8",#N/A,FALSE,"Presentation Sheet";"9",#N/A,FALSE,"Presentation Sheet";"10",#N/A,FALSE,"Presentation Sheet";"11",#N/A,FALSE,"Presentation Sheet";"12",#N/A,FALSE,"Presentation Sheet";"13",#N/A,FALSE,"Presentation Sheet";"14",#N/A,FALSE,"Presentation Sheet"}</definedName>
    <definedName name="wrn.Roll._.Up._.Fields.">{"Total",#N/A,FALSE,"Six Fields";"PDP",#N/A,FALSE,"Six Fields";"PNP",#N/A,FALSE,"Six Fields";"PUD",#N/A,FALSE,"Six Fields";"Prob",#N/A,FALSE,"Six Fields"}</definedName>
    <definedName name="wrn.Roll._.Up._.Fields._1">#REF!</definedName>
    <definedName name="wrn.rollup">{#N/A,#N/A,FALSE,"Summary"}</definedName>
    <definedName name="wrn.RON.">#REF!</definedName>
    <definedName name="wrn.ROUGH.">{#N/A,#N/A,FALSE,"ROA";#N/A,#N/A,FALSE,"ROI";#N/A,#N/A,FALSE,"EBIT";#N/A,#N/A,FALSE,"MULT X"}</definedName>
    <definedName name="wrn.roundcomp.">{"racroundcomp",#N/A,FALSE,"RAC";"fireroundcomp",#N/A,FALSE,"FIRE";"ammoroundadd",#N/A,FALSE,"AMMO";"TTroundcomp",#N/A,FALSE,"T&amp;T";"fishroundcomp",#N/A,FALSE,"Fish";"approundcomp",#N/A,FALSE,"APP";"accesroundcomp",#N/A,FALSE,"ACCES";"mimroundcomp",#N/A,FALSE,"MIM"}</definedName>
    <definedName name="wrn.Rozvaha.">#REF!</definedName>
    <definedName name="wrn.rprt.">#REF!</definedName>
    <definedName name="wrn.RPT.">#REF!</definedName>
    <definedName name="wrn.rptexhibits.">{#N/A,#N/A,FALSE,"BS";#N/A,#N/A,FALSE,"IS";#N/A,#N/A,FALSE,"RMA ";#N/A,#N/A,FALSE,"ADJ IS";#N/A,#N/A,FALSE,"DCF"}</definedName>
    <definedName name="wrn.RTS.">#REF!</definedName>
    <definedName name="wrn.Rubbet.">{#N/A,#N/A,FALSE,"Sammanställning";#N/A,#N/A,FALSE,"RÖR";#N/A,#N/A,FALSE,"TRÅD";#N/A,#N/A,FALSE,"BAND";#N/A,#N/A,FALSE,"521432";#N/A,#N/A,FALSE,"522432";#N/A,#N/A,FALSE,"522532";#N/A,#N/A,FALSE,"526432";#N/A,#N/A,FALSE,"527432";#N/A,#N/A,FALSE,"528432";#N/A,#N/A,FALSE,"529432";#N/A,#N/A,FALSE,"530432";#N/A,#N/A,FALSE,"533432";#N/A,#N/A,FALSE,"535432"}</definedName>
    <definedName name="wrn.RUGBY.">{"FRONT",#N/A,TRUE,"RUGBY";"P_AND_L",#N/A,TRUE,"RUGBY";"CASH_AND_VAL",#N/A,TRUE,"RUGBY";"JOINERY",#N/A,TRUE,"RUGBY";"MODELS",#N/A,TRUE,"RUGBY";"MODELS1",#N/A,TRUE,"RUGBY";"VALUE",#N/A,TRUE,"RUGBY";"SENSIT",#N/A,TRUE,"RUGBY"}</definedName>
    <definedName name="wrn.RUSSELL.">{"P_AND_L",#N/A,TRUE,"A. RUSSELL";"CASH_AND_VAL",#N/A,TRUE,"A. RUSSELL";"FRONT",#N/A,TRUE,"A. RUSSELL"}</definedName>
    <definedName name="wrn.RustyPresentation.">#REF!</definedName>
    <definedName name="wrn.rvwd">#REF!</definedName>
    <definedName name="wrn.rvwd_1">#REF!</definedName>
    <definedName name="wrn.Rwk_Scrap_p3.">{#N/A,#N/A,FALSE,"Rwk Scrap_p3"}</definedName>
    <definedName name="wrn.RWReport1.">#REF!</definedName>
    <definedName name="wrn.RWReport1._1">#REF!</definedName>
    <definedName name="wrn.S.._.Center._.d.._.labor._.hrs_p16.">{#N/A,#N/A,FALSE,"Dlhrsrep_p16"}</definedName>
    <definedName name="wrn.S.._.center._.oh._.vs._.budget_p10.">{#N/A,#N/A,FALSE,"OhvsbR_p10"}</definedName>
    <definedName name="wrn.S_Reports.">{#N/A,#N/A,FALSE,"S LT Sources Uses";#N/A,#N/A,FALSE,"S LT SU 031103";#N/A,#N/A,FALSE,"S LT SU B(W) 031103";#N/A,#N/A,FALSE,"S LT PL Sum";#N/A,#N/A,FALSE,"S LT PL GLP";#N/A,#N/A,FALSE,"S LT PL Canada";#N/A,#N/A,FALSE,"S LT PL GUSA GCL";#N/A,#N/A,FALSE,"S LT PL Europe";#N/A,#N/A,FALSE,"S LT Balance Sheet";#N/A,#N/A,FALSE,"S LT Rev";#N/A,#N/A,FALSE,"S LT ARPU";#N/A,#N/A,FALSE,"S LT Units";#N/A,#N/A,FALSE,"S LT Usage";#N/A,#N/A,FALSE,"S LT Ops Sum";#N/A,#N/A,FALSE,"S LT Ops GLP";#N/A,#N/A,FALSE,"S LT Ops Canada";#N/A,#N/A,FALSE,"S LT Ops GUSA GCL";#N/A,#N/A,FALSE,"S LT Ops Europe";#N/A,#N/A,FALSE,"S LT Ops Sum 031103";#N/A,#N/A,FALSE,"S LT Ops GLP 031103";#N/A,#N/A,FALSE,"S LT Ops Canada 031103";#N/A,#N/A,FALSE,"S LT Ops GUSA GCL 031103";#N/A,#N/A,FALSE,"S LT Ops Europe 031103";#N/A,#N/A,FALSE,"S LT Ops Sum B(W) 031103";#N/A,#N/A,FALSE,"S LT Ops GLP B(W) 031103";#N/A,#N/A,FALSE,"S LT Ops Canada B(W) 031103";#N/A,#N/A,FALSE,"S LT Ops GUSA GCL B(W) 031103";#N/A,#N/A,FALSE,"S LT Ops Europe B(W) 031103"}</definedName>
    <definedName name="wrn.SA_All.">{"70_Exp",#N/A,FALSE,"070";"70_Comp",#N/A,FALSE,"070";"71_Exp",#N/A,FALSE,"071";"71_Comp",#N/A,FALSE,"071"}</definedName>
    <definedName name="wrn.SA_Comp.">{"70_Comp",#N/A,FALSE,"070";"71_Comp",#N/A,FALSE,"071"}</definedName>
    <definedName name="wrn.SA_Exp.">{"70_Exp",#N/A,FALSE,"070";"71_Exp",#N/A,FALSE,"071"}</definedName>
    <definedName name="wrn.Sale._.Source.">{#N/A,#N/A,TRUE,"RevsNetFuel";#N/A,#N/A,TRUE,"Sale.Source";#N/A,#N/A,TRUE,"Rev.Cust";#N/A,#N/A,TRUE,"MWH.Cust";#N/A,#N/A,TRUE,"NativeSales";#N/A,#N/A,TRUE,"Price.Cust";#N/A,#N/A,TRUE,"Rates";#N/A,#N/A,TRUE,"LP";#N/A,#N/A,TRUE,"Non-LP.Ind";#N/A,#N/A,TRUE,"NonInd";#N/A,#N/A,TRUE,"mpexRevExp";#N/A,#N/A,TRUE,"mpexPricing";#N/A,#N/A,TRUE,"mpexPurchSale";#N/A,#N/A,TRUE,"Prod.Fuel";#N/A,#N/A,TRUE,"Prod.Coal";#N/A,#N/A,TRUE,"Prod.SQButte";#N/A,#N/A,TRUE,"FAC.Retail";#N/A,#N/A,TRUE,"FAC.Resale"}</definedName>
    <definedName name="wrn.sales.">{"sales",#N/A,FALSE,"Sales";"sales existing",#N/A,FALSE,"Sales";"sales rd1",#N/A,FALSE,"Sales";"sales rd2",#N/A,FALSE,"Sales"}</definedName>
    <definedName name="wrn.SALES._.FCST.">#REF!</definedName>
    <definedName name="wrn.sales._1">#REF!</definedName>
    <definedName name="wrn.sales._1_1">{"sales",#N/A,FALSE,"Sales";"sales existing",#N/A,FALSE,"Sales";"sales rd1",#N/A,FALSE,"Sales";"sales rd2",#N/A,FALSE,"Sales"}</definedName>
    <definedName name="wrn.sales._1_2">{"sales",#N/A,FALSE,"Sales";"sales existing",#N/A,FALSE,"Sales";"sales rd1",#N/A,FALSE,"Sales";"sales rd2",#N/A,FALSE,"Sales"}</definedName>
    <definedName name="wrn.sales._1_3">{"sales",#N/A,FALSE,"Sales";"sales existing",#N/A,FALSE,"Sales";"sales rd1",#N/A,FALSE,"Sales";"sales rd2",#N/A,FALSE,"Sales"}</definedName>
    <definedName name="wrn.sales._1_4">{"sales",#N/A,FALSE,"Sales";"sales existing",#N/A,FALSE,"Sales";"sales rd1",#N/A,FALSE,"Sales";"sales rd2",#N/A,FALSE,"Sales"}</definedName>
    <definedName name="wrn.sales._1_5">{"sales",#N/A,FALSE,"Sales";"sales existing",#N/A,FALSE,"Sales";"sales rd1",#N/A,FALSE,"Sales";"sales rd2",#N/A,FALSE,"Sales"}</definedName>
    <definedName name="wrn.sales._2">{"sales",#N/A,FALSE,"Sales";"sales existing",#N/A,FALSE,"Sales";"sales rd1",#N/A,FALSE,"Sales";"sales rd2",#N/A,FALSE,"Sales"}</definedName>
    <definedName name="wrn.sales._2_1">{"sales",#N/A,FALSE,"Sales";"sales existing",#N/A,FALSE,"Sales";"sales rd1",#N/A,FALSE,"Sales";"sales rd2",#N/A,FALSE,"Sales"}</definedName>
    <definedName name="wrn.sales._2_2">{"sales",#N/A,FALSE,"Sales";"sales existing",#N/A,FALSE,"Sales";"sales rd1",#N/A,FALSE,"Sales";"sales rd2",#N/A,FALSE,"Sales"}</definedName>
    <definedName name="wrn.sales._2_3">{"sales",#N/A,FALSE,"Sales";"sales existing",#N/A,FALSE,"Sales";"sales rd1",#N/A,FALSE,"Sales";"sales rd2",#N/A,FALSE,"Sales"}</definedName>
    <definedName name="wrn.sales._2_4">{"sales",#N/A,FALSE,"Sales";"sales existing",#N/A,FALSE,"Sales";"sales rd1",#N/A,FALSE,"Sales";"sales rd2",#N/A,FALSE,"Sales"}</definedName>
    <definedName name="wrn.sales._2_5">{"sales",#N/A,FALSE,"Sales";"sales existing",#N/A,FALSE,"Sales";"sales rd1",#N/A,FALSE,"Sales";"sales rd2",#N/A,FALSE,"Sales"}</definedName>
    <definedName name="wrn.sales._3">{"sales",#N/A,FALSE,"Sales";"sales existing",#N/A,FALSE,"Sales";"sales rd1",#N/A,FALSE,"Sales";"sales rd2",#N/A,FALSE,"Sales"}</definedName>
    <definedName name="wrn.sales._3_1">{"sales",#N/A,FALSE,"Sales";"sales existing",#N/A,FALSE,"Sales";"sales rd1",#N/A,FALSE,"Sales";"sales rd2",#N/A,FALSE,"Sales"}</definedName>
    <definedName name="wrn.sales._3_2">{"sales",#N/A,FALSE,"Sales";"sales existing",#N/A,FALSE,"Sales";"sales rd1",#N/A,FALSE,"Sales";"sales rd2",#N/A,FALSE,"Sales"}</definedName>
    <definedName name="wrn.sales._3_3">{"sales",#N/A,FALSE,"Sales";"sales existing",#N/A,FALSE,"Sales";"sales rd1",#N/A,FALSE,"Sales";"sales rd2",#N/A,FALSE,"Sales"}</definedName>
    <definedName name="wrn.sales._3_4">{"sales",#N/A,FALSE,"Sales";"sales existing",#N/A,FALSE,"Sales";"sales rd1",#N/A,FALSE,"Sales";"sales rd2",#N/A,FALSE,"Sales"}</definedName>
    <definedName name="wrn.sales._3_5">{"sales",#N/A,FALSE,"Sales";"sales existing",#N/A,FALSE,"Sales";"sales rd1",#N/A,FALSE,"Sales";"sales rd2",#N/A,FALSE,"Sales"}</definedName>
    <definedName name="wrn.sales._4">{"sales",#N/A,FALSE,"Sales";"sales existing",#N/A,FALSE,"Sales";"sales rd1",#N/A,FALSE,"Sales";"sales rd2",#N/A,FALSE,"Sales"}</definedName>
    <definedName name="wrn.sales._4_1">{"sales",#N/A,FALSE,"Sales";"sales existing",#N/A,FALSE,"Sales";"sales rd1",#N/A,FALSE,"Sales";"sales rd2",#N/A,FALSE,"Sales"}</definedName>
    <definedName name="wrn.sales._4_2">{"sales",#N/A,FALSE,"Sales";"sales existing",#N/A,FALSE,"Sales";"sales rd1",#N/A,FALSE,"Sales";"sales rd2",#N/A,FALSE,"Sales"}</definedName>
    <definedName name="wrn.sales._4_3">{"sales",#N/A,FALSE,"Sales";"sales existing",#N/A,FALSE,"Sales";"sales rd1",#N/A,FALSE,"Sales";"sales rd2",#N/A,FALSE,"Sales"}</definedName>
    <definedName name="wrn.sales._4_4">{"sales",#N/A,FALSE,"Sales";"sales existing",#N/A,FALSE,"Sales";"sales rd1",#N/A,FALSE,"Sales";"sales rd2",#N/A,FALSE,"Sales"}</definedName>
    <definedName name="wrn.sales._4_5">{"sales",#N/A,FALSE,"Sales";"sales existing",#N/A,FALSE,"Sales";"sales rd1",#N/A,FALSE,"Sales";"sales rd2",#N/A,FALSE,"Sales"}</definedName>
    <definedName name="wrn.sales._5">{"sales",#N/A,FALSE,"Sales";"sales existing",#N/A,FALSE,"Sales";"sales rd1",#N/A,FALSE,"Sales";"sales rd2",#N/A,FALSE,"Sales"}</definedName>
    <definedName name="wrn.sales._5_1">{"sales",#N/A,FALSE,"Sales";"sales existing",#N/A,FALSE,"Sales";"sales rd1",#N/A,FALSE,"Sales";"sales rd2",#N/A,FALSE,"Sales"}</definedName>
    <definedName name="wrn.sales._5_2">{"sales",#N/A,FALSE,"Sales";"sales existing",#N/A,FALSE,"Sales";"sales rd1",#N/A,FALSE,"Sales";"sales rd2",#N/A,FALSE,"Sales"}</definedName>
    <definedName name="wrn.sales._5_3">{"sales",#N/A,FALSE,"Sales";"sales existing",#N/A,FALSE,"Sales";"sales rd1",#N/A,FALSE,"Sales";"sales rd2",#N/A,FALSE,"Sales"}</definedName>
    <definedName name="wrn.sales._5_4">{"sales",#N/A,FALSE,"Sales";"sales existing",#N/A,FALSE,"Sales";"sales rd1",#N/A,FALSE,"Sales";"sales rd2",#N/A,FALSE,"Sales"}</definedName>
    <definedName name="wrn.sales._5_5">{"sales",#N/A,FALSE,"Sales";"sales existing",#N/A,FALSE,"Sales";"sales rd1",#N/A,FALSE,"Sales";"sales rd2",#N/A,FALSE,"Sales"}</definedName>
    <definedName name="wrn.sales._from_AB">{"sales",#N/A,FALSE,"Sales";"sales existing",#N/A,FALSE,"Sales";"sales rd1",#N/A,FALSE,"Sales";"sales rd2",#N/A,FALSE,"Sales"}</definedName>
    <definedName name="wrn.sales._from_DBAB">{"sales",#N/A,FALSE,"Sales";"sales existing",#N/A,FALSE,"Sales";"sales rd1",#N/A,FALSE,"Sales";"sales rd2",#N/A,FALSE,"Sales"}</definedName>
    <definedName name="wrn.sales._from_DBAB_1">{"sales",#N/A,FALSE,"Sales";"sales existing",#N/A,FALSE,"Sales";"sales rd1",#N/A,FALSE,"Sales";"sales rd2",#N/A,FALSE,"Sales"}</definedName>
    <definedName name="wrn.sales._from_DBAB_1_1">{"sales",#N/A,FALSE,"Sales";"sales existing",#N/A,FALSE,"Sales";"sales rd1",#N/A,FALSE,"Sales";"sales rd2",#N/A,FALSE,"Sales"}</definedName>
    <definedName name="wrn.sales._from_DBAB_1_1_1">{"sales",#N/A,FALSE,"Sales";"sales existing",#N/A,FALSE,"Sales";"sales rd1",#N/A,FALSE,"Sales";"sales rd2",#N/A,FALSE,"Sales"}</definedName>
    <definedName name="wrn.sales._from_DBAB_1_2">{"sales",#N/A,FALSE,"Sales";"sales existing",#N/A,FALSE,"Sales";"sales rd1",#N/A,FALSE,"Sales";"sales rd2",#N/A,FALSE,"Sales"}</definedName>
    <definedName name="wrn.sales._from_DBAB_2">{"sales",#N/A,FALSE,"Sales";"sales existing",#N/A,FALSE,"Sales";"sales rd1",#N/A,FALSE,"Sales";"sales rd2",#N/A,FALSE,"Sales"}</definedName>
    <definedName name="wrn.sales._from_DBAB_3">{"sales",#N/A,FALSE,"Sales";"sales existing",#N/A,FALSE,"Sales";"sales rd1",#N/A,FALSE,"Sales";"sales rd2",#N/A,FALSE,"Sales"}</definedName>
    <definedName name="wrn.sales._from_DBAB_4">{"sales",#N/A,FALSE,"Sales";"sales existing",#N/A,FALSE,"Sales";"sales rd1",#N/A,FALSE,"Sales";"sales rd2",#N/A,FALSE,"Sales"}</definedName>
    <definedName name="wrn.sales._from_DBAB_5">{"sales",#N/A,FALSE,"Sales";"sales existing",#N/A,FALSE,"Sales";"sales rd1",#N/A,FALSE,"Sales";"sales rd2",#N/A,FALSE,"Sales"}</definedName>
    <definedName name="wrn.SalesMarginPages.">{"(MEASDATA) BY QUARTER",#N/A,FALSE,"measdata";"(PROGDETAIL) BY MONTH",#N/A,FALSE,"progdetail";"(PROGDETAIL) BY QTR",#N/A,FALSE,"progdetail";"(ORDERS) GOR ORDERS",#N/A,FALSE,"Orders";"(DELIVERIES) UNIT SALES",#N/A,FALSE,"Deliveries";"(SEGMENTDETAILS) DATA",#N/A,FALSE,"QTRComments"}</definedName>
    <definedName name="wrn.SalesMarginPages.1">{"(MEASDATA) BY QUARTER",#N/A,FALSE,"measdata";"(PROGDETAIL) BY MONTH",#N/A,FALSE,"progdetail";"(PROGDETAIL) BY QTR",#N/A,FALSE,"progdetail";"(ORDERS) GOR ORDERS",#N/A,FALSE,"Orders";"(DELIVERIES) UNIT SALES",#N/A,FALSE,"Deliveries";"(SEGMENTDETAILS) DATA",#N/A,FALSE,"QTRComments"}</definedName>
    <definedName name="wrn.Salgsanalyse._.GIP.">#REF!</definedName>
    <definedName name="wrn.sample.">{"sample",#N/A,FALSE,"Client Input Sheet"}</definedName>
    <definedName name="wrn.San._.Pedro.">{#N/A,#N/A,FALSE,"San Pedro"}</definedName>
    <definedName name="wrn.SANDSQUARTERLY.">#REF!</definedName>
    <definedName name="wrn.Sanwa._.Short._.Report.">{#N/A,#N/A,FALSE,"Input";#N/A,#N/A,FALSE,"P&amp;L";#N/A,#N/A,FALSE,"CF";#N/A,#N/A,FALSE,"Econ"}</definedName>
    <definedName name="wrn.Sapere.">#REF!</definedName>
    <definedName name="wrn.SBEI.">{#N/A,#N/A,TRUE,"Table1";#N/A,#N/A,TRUE,"Table2";#N/A,#N/A,TRUE,"Table3";#N/A,#N/A,TRUE,"Table4";#N/A,#N/A,TRUE,"Table5";#N/A,#N/A,TRUE,"Table6";#N/A,#N/A,TRUE,"Table7";#N/A,#N/A,TRUE,"Table8";#N/A,#N/A,TRUE,"Table9";#N/A,#N/A,TRUE,"Table10";#N/A,#N/A,TRUE,"Table11";#N/A,#N/A,TRUE,"Table12";#N/A,#N/A,TRUE,"Table13";#N/A,#N/A,TRUE,"Table14"}</definedName>
    <definedName name="wrn.SBU._.STEERIN.">{"TOTALS",#N/A,FALSE,"Consolidating Income Statement";"MONTHS",#N/A,FALSE,"Ag";"QTRS",#N/A,FALSE,"Ag";"MONTHS",#N/A,FALSE,"Turf";"QTRS",#N/A,FALSE,"Turf";"MONTHS",#N/A,FALSE,"Industrial";"QTRS",#N/A,FALSE,"Industrial";"MONTHS",#N/A,FALSE,"Parts";"QTRS",#N/A,FALSE,"Parts"}</definedName>
    <definedName name="wrn.SCA._.Acq..">#REF!</definedName>
    <definedName name="wrn.SCA._.AcqDisv.">#REF!</definedName>
    <definedName name="wrn.Scenario._.Analysis.">#REF!</definedName>
    <definedName name="wrn.Scenario._.Summary.">{#N/A,#N/A,TRUE,"Summary";#N/A,"1",TRUE,"Summary";#N/A,"2",TRUE,"Summary";#N/A,"3",TRUE,"Summary";#N/A,"4",TRUE,"Summary";#N/A,"5",TRUE,"Summary";#N/A,"6",TRUE,"Summary";#N/A,"7",TRUE,"Summary";#N/A,"8",TRUE,"Summary";#N/A,"9",TRUE,"Summary";#N/A,"10",TRUE,"Summary";#N/A,"11",TRUE,"Summary"}</definedName>
    <definedName name="wrn.Scenarios.">{#N/A,#N/A,TRUE,"DPCCFR";#N/A,#N/A,TRUE,"DPCCKN";#N/A,#N/A,TRUE,"DPCCIS";#N/A,#N/A,TRUE,"DPCCBS";#N/A,#N/A,TRUE,"DPCCCF"}</definedName>
    <definedName name="wrn.Scene4.">#REF!</definedName>
    <definedName name="wrn.SceneIV.">#REF!</definedName>
    <definedName name="wrn.sched.">{#N/A,#N/A,FALSE,"PDINS-10410";#N/A,#N/A,FALSE,"PDMANT-10435";#N/A,#N/A,FALSE,"PPDMAIN98";#N/A,#N/A,FALSE,"PDRENT10455";#N/A,#N/A,FALSE,"BUSLIC98";#N/A,#N/A,FALSE,"PDOTHRS-10499"}</definedName>
    <definedName name="wrn.SCHED11.">{"sch11",#N/A,FALSE,"Pub rights";"sch11a",#N/A,FALSE,"Pub rights";"sch11b",#N/A,FALSE,"Pub rights";"sch11c",#N/A,FALSE,"Pub rights";"sch11d",#N/A,FALSE,"Pub rights";"sch11e",#N/A,FALSE,"Pub rights"}</definedName>
    <definedName name="wrn.SCHED12.">{"sch12",#N/A,FALSE,"Goodwill";"sch12a",#N/A,FALSE,"Goodwill";"sch12b",#N/A,FALSE,"Goodwill";"sch12c",#N/A,FALSE,"Goodwill";"sch12d",#N/A,FALSE,"Goodwill";"sch12e",#N/A,FALSE,"Goodwill";"sch12f",#N/A,FALSE,"Goodwill"}</definedName>
    <definedName name="wrn.SCHED13.">{"sch13",#N/A,FALSE,"Tangibles";"sch13a",#N/A,FALSE,"Tangibles";"sch13b",#N/A,FALSE,"Tangibles";"SCH13CC",#N/A,FALSE,"Tangibles";"sch13c",#N/A,FALSE,"Tangibles";"sch13d",#N/A,FALSE,"Tangibles";"sch13e",#N/A,FALSE,"Tangibles"}</definedName>
    <definedName name="wrn.SCHED15.">{"sch15",#N/A,FALSE,"Inv in subs";"sch15a",#N/A,FALSE,"Inv in subs";"sch15b",#N/A,FALSE,"Inv in subs";"sch15c",#N/A,FALSE,"Inv in subs";"sch15d",#N/A,FALSE,"Inv in subs"}</definedName>
    <definedName name="wrn.SCHED16.">{"sch16",#N/A,FALSE,"Assoc";"sch16b",#N/A,FALSE,"Assoc";"sch16c",#N/A,FALSE,"Assoc";"sch16d",#N/A,FALSE,"Assoc";"sch16e",#N/A,FALSE,"Assoc";"sch16f",#N/A,FALSE,"Assoc"}</definedName>
    <definedName name="wrn.SCHED17.">{"sch17",#N/A,FALSE,"Oth Inv";"sch17a",#N/A,FALSE,"Oth Inv";"sch17b",#N/A,FALSE,"Oth Inv"}</definedName>
    <definedName name="wrn.SCHED19.">{"sch19",#N/A,FALSE,"Debtors &lt; 1 yr";"sch19a",#N/A,FALSE,"Debtors &lt; 1 yr";"sch19b",#N/A,FALSE,"Debtors &lt; 1 yr"}</definedName>
    <definedName name="wrn.SCHED23.">{"sch23",#N/A,FALSE,"Loans";"sch23a",#N/A,FALSE,"Loans"}</definedName>
    <definedName name="wrn.SCHED24.">{"sch24",#N/A,FALSE,"Creditors &lt; 1yr";"sch24a",#N/A,FALSE,"Creditors &lt; 1yr";"sch24b",#N/A,FALSE,"Creditors &lt; 1yr"}</definedName>
    <definedName name="wrn.SCHED25.">{"sch25",#N/A,FALSE,"Provisions &lt;1yr";"sch25a",#N/A,FALSE,"Provisions &lt;1yr"}</definedName>
    <definedName name="wrn.sched26.">{"sch25",#N/A,FALSE,"Provisions &lt;1yr";"sch25a",#N/A,FALSE,"Provisions &lt;1yr"}</definedName>
    <definedName name="wrn.SCHED27.">{"sch27",#N/A,FALSE,"Provisions &gt;1yr";"sch27a",#N/A,FALSE,"Provisions &gt;1yr"}</definedName>
    <definedName name="wrn.SCHED3.">{"scha",#N/A,FALSE,"Turnover";"schb",#N/A,FALSE,"Turnover";"schc",#N/A,FALSE,"Turnover";"schd",#N/A,FALSE,"Turnover"}</definedName>
    <definedName name="wrn.SCHED30.">{"sch30",#N/A,FALSE,"Reserves";"sch30a",#N/A,FALSE,"Reserves";"sch30b",#N/A,FALSE,"Reserves"}</definedName>
    <definedName name="wrn.SCHED31.">{"sch31",#N/A,FALSE,"MI";"sch31a",#N/A,FALSE,"MI"}</definedName>
    <definedName name="wrn.SCHED34.">{"sch34",#N/A,FALSE,"Flash rec";"sch34a",#N/A,FALSE,"Flash rec";"sch34b",#N/A,FALSE,"Flash rec"}</definedName>
    <definedName name="wrn.SCHED4.">{"sch4a",#N/A,FALSE,"Expenses";"sch4b",#N/A,FALSE,"Expenses";"sch4c",#N/A,FALSE,"Expenses";"schd",#N/A,FALSE,"Expenses"}</definedName>
    <definedName name="wrn.SCHED6.">{"sch6",#N/A,FALSE,"Inv income";"scha",#N/A,FALSE,"Inv income";"schb",#N/A,FALSE,"Inv income";"schc",#N/A,FALSE,"Inv income"}</definedName>
    <definedName name="wrn.SCHED7.">{"sch7a",#N/A,FALSE,"Interest pd";"sch7b",#N/A,FALSE,"Interest pd"}</definedName>
    <definedName name="wrn.SCHEDULE._.38.">{#N/A,#N/A,FALSE,"ALL RIGS";#N/A,#N/A,FALSE,"JACKUPS";#N/A,#N/A,FALSE,"SEMIS";#N/A,#N/A,FALSE,"LABOUR C.";#N/A,#N/A,FALSE,"GALAXY";#N/A,#N/A,FALSE,"MAGELLAN";#N/A,#N/A,FALSE,"MONARCH";#N/A,#N/A,FALSE,"MONITOR";#N/A,#N/A,FALSE,"BRITANNIA";#N/A,#N/A,FALSE,"SKID BASE";#N/A,#N/A,FALSE,"RIG 135";#N/A,#N/A,FALSE,"RIG 140";#N/A,#N/A,FALSE,"ANDREW";#N/A,#N/A,FALSE,"AUK";#N/A,#N/A,FALSE,"FULMAR";#N/A,#N/A,FALSE,"KITTIWAKE";#N/A,#N/A,FALSE,"MAGNUS";#N/A,#N/A,FALSE,"CLYDE";#N/A,#N/A,FALSE,"THISTLE";#N/A,#N/A,FALSE,"MILLER";#N/A,#N/A,FALSE,"MILLER EQ.";#N/A,#N/A,FALSE,"NELSON";#N/A,#N/A,FALSE,"NELSON EQ.";#N/A,#N/A,FALSE,"TIFFANY";#N/A,#N/A,FALSE,"TIFFANY EQ.";#N/A,#N/A,FALSE,"WS ALL CLIENTS";#N/A,#N/A,FALSE,"WS MAGNUS";#N/A,#N/A,FALSE,"WS HUDSON";#N/A,#N/A,FALSE,"WS MAST";#N/A,#N/A,FALSE,"WS MILLER";#N/A,#N/A,FALSE,"WS SHEAR W";#N/A,#N/A,FALSE,"WS CFUS";#N/A,#N/A,FALSE,"WS ERSKINE"}</definedName>
    <definedName name="wrn.Schedule_1A.">#REF!</definedName>
    <definedName name="wrn.Schedule_1B.">#REF!</definedName>
    <definedName name="wrn.Schedule_1C.">#REF!</definedName>
    <definedName name="wrn.Schedule_1D.">#REF!</definedName>
    <definedName name="wrn.Schedule_I.">#REF!</definedName>
    <definedName name="wrn.schedules.">{"schedule1",#N/A,FALSE,"Sheet1";"schedule2",#N/A,FALSE,"Sheet1";"schedule3",#N/A,FALSE,"Sheet1";"schedule4",#N/A,FALSE,"Sheet1";"schedule5",#N/A,FALSE,"Sheet1";"schedule6",#N/A,FALSE,"Sheet1"}</definedName>
    <definedName name="wrn.Scrap.">{"Scrap",#N/A,FALSE,"SCRAP"}</definedName>
    <definedName name="wrn.Scripts.">{"ENBREL",#N/A,FALSE,"Sheet1";"RenaGel",#N/A,FALSE,"Sheet1";"HIV PI",#N/A,FALSE,"Sheet1";"MS",#N/A,FALSE,"Sheet1"}</definedName>
    <definedName name="wrn.SD1">{#N/A,#N/A,FALSE,"F96AOP3";#N/A,#N/A,FALSE,"summary"}</definedName>
    <definedName name="wrn.SDAAR012.">{#N/A,#N/A,FALSE,"F96AOP3";#N/A,#N/A,FALSE,"summary"}</definedName>
    <definedName name="wrn.sdaar013">{#N/A,#N/A,FALSE,"F96AOP3";#N/A,#N/A,FALSE,"summary"}</definedName>
    <definedName name="wrn.sdi.">{#N/A,#N/A,FALSE,"Customer Base";#N/A,#N/A,FALSE,"Workforce";#N/A,#N/A,FALSE,"cur prod";#N/A,#N/A,FALSE,"in-proc";#N/A,#N/A,FALSE,"Trademark"}</definedName>
    <definedName name="wrn.Season._.Model.">{#N/A,#N/A,TRUE,"Proj";#N/A,#N/A,TRUE,"Crew";#N/A,#N/A,TRUE,"Month"}</definedName>
    <definedName name="wrn.Seasonality.">#REF!</definedName>
    <definedName name="wrn.SecondCalc9798.">#REF!</definedName>
    <definedName name="wrn.Section._.A.">{#N/A,#N/A,FALSE,"Info";#N/A,#N/A,FALSE,"COcharacter"}</definedName>
    <definedName name="wrn.Section._.B.">{#N/A,#N/A,FALSE,"ARControl";#N/A,#N/A,FALSE,"ARcrSCH";#N/A,#N/A,FALSE,"ARConcent";#N/A,#N/A,FALSE,"ARSalesBYCust";#N/A,#N/A,FALSE,"BacklogCONC";#N/A,#N/A,FALSE,"ARIneligble";#N/A,#N/A,FALSE,"ARieDetail";#N/A,#N/A,FALSE,"ARComp";#N/A,#N/A,FALSE,"PastDue";#N/A,#N/A,FALSE,"Pastduedet";#N/A,#N/A,FALSE,"AllowBD";#N/A,#N/A,FALSE,"Baddebt";#N/A,#N/A,FALSE,"ARRemitTest";#N/A,#N/A,FALSE,"LoanStatus";#N/A,#N/A,FALSE,"Reconciliations";#N/A,#N/A,FALSE,"Confirms";#N/A,#N/A,FALSE,"Shiptest";#N/A,#N/A,FALSE,"CMTest"}</definedName>
    <definedName name="wrn.Section._.C.">{#N/A,#N/A,FALSE,"BankACCT";#N/A,#N/A,FALSE,"CASHrecon";#N/A,#N/A,FALSE,"LINEofCR";#N/A,#N/A,FALSE,"WHtaxes";#N/A,#N/A,FALSE,"UT&amp;miscTAX";#N/A,#N/A,FALSE,"OFFCR&amp;tax";#N/A,#N/A,FALSE,"CDreview"}</definedName>
    <definedName name="wrn.Section._.D.">{#N/A,#N/A,FALSE,"BALsheet";#N/A,#N/A,FALSE,"OtherA&amp;L";#N/A,#N/A,FALSE,"IncStat - Interim";#N/A,#N/A,FALSE,"IncStat - YE";#N/A,#N/A,FALSE,"IncStat - Proj";#N/A,#N/A,FALSE,"TNW";#N/A,#N/A,FALSE,"Fixed Asset";#N/A,#N/A,FALSE,"FA Coverage"}</definedName>
    <definedName name="wrn.Section._.E.">{#N/A,#N/A,FALSE,"INVchar";#N/A,#N/A,FALSE,"INVcomp";#N/A,#N/A,FALSE,"INVto";#N/A,#N/A,FALSE,"CATGRYdetail";#N/A,#N/A,FALSE,"INVrecon";#N/A,#N/A,FALSE,"INVStrat";#N/A,#N/A,FALSE,"Locations";#N/A,#N/A,FALSE,"COSTtestRS";#N/A,#N/A,FALSE,"COSTtestMFG";#N/A,#N/A,FALSE,"TESTcount";#N/A,#N/A,FALSE,"GMtest"}</definedName>
    <definedName name="wrn.Section._.E._.and._.F.">{#N/A,#N/A,FALSE,"INVWPs";#N/A,#N/A,FALSE,"INVchar";#N/A,#N/A,FALSE,"INVcomp";#N/A,#N/A,FALSE,"INVto";#N/A,#N/A,FALSE,"CATGRYdetail";#N/A,#N/A,FALSE,"INVrecon";#N/A,#N/A,FALSE,"INVStrat";#N/A,#N/A,FALSE,"Locations";#N/A,#N/A,FALSE,"COSTtestRS";#N/A,#N/A,FALSE,"COSTtestMFG";#N/A,#N/A,FALSE,"TESTcount";#N/A,#N/A,FALSE,"GMtest";#N/A,#N/A,FALSE,"APrecon";#N/A,#N/A,FALSE,"APtop10";#N/A,#N/A,FALSE,"APspread";#N/A,#N/A,FALSE,"OScks";#N/A,#N/A,FALSE,"APcontrol";#N/A,#N/A,FALSE,"APcomp";#N/A,#N/A,FALSE,"NPsch"}</definedName>
    <definedName name="wrn.Section._.F.">{#N/A,#N/A,FALSE,"APrecon";#N/A,#N/A,FALSE,"APtop10";#N/A,#N/A,FALSE,"APspread";#N/A,#N/A,FALSE,"OScks";#N/A,#N/A,FALSE,"APcontrol";#N/A,#N/A,FALSE,"APcomp"}</definedName>
    <definedName name="wrn.Section1.">{#N/A,#N/A,TRUE,"Section1";"SavingsTop",#N/A,TRUE,"SumSavings";#N/A,#N/A,TRUE,"GraphSum";"SavingsAll",#N/A,TRUE,"SumSavings";#N/A,#N/A,TRUE,"Inputs";#N/A,#N/A,TRUE,"Scenarios";#N/A,#N/A,TRUE,"LineLoss";#N/A,#N/A,TRUE,"Summary";#N/A,#N/A,TRUE,"TermSummary";#N/A,#N/A,TRUE,"NetRates";#N/A,#N/A,TRUE,"PPAtypes"}</definedName>
    <definedName name="wrn.Section1Summaries.">{#N/A,#N/A,TRUE,"Section1";#N/A,#N/A,TRUE,"SumF";#N/A,#N/A,TRUE,"FigExchange";#N/A,#N/A,TRUE,"Escalation";#N/A,#N/A,TRUE,"GraphEscalate";#N/A,#N/A,TRUE,"Scenarios"}</definedName>
    <definedName name="wrn.Section2.">{#N/A,#N/A,TRUE,"Section2";#N/A,#N/A,TRUE,"OverPymt";#N/A,#N/A,TRUE,"Energy";#N/A,#N/A,TRUE,"EnergyDiff1";#N/A,#N/A,TRUE,"EnergyDiff2";#N/A,#N/A,TRUE,"CapPerformance";#N/A,#N/A,TRUE,"BonusPerformance";#N/A,#N/A,TRUE,"BonusFormula";#N/A,#N/A,TRUE,"GraphPymt"}</definedName>
    <definedName name="wrn.Section2TotalProjectCost.">{#N/A,#N/A,TRUE,"Section2";#N/A,#N/A,TRUE,"TPCestimate";#N/A,#N/A,TRUE,"SumTPC";#N/A,#N/A,TRUE,"ConstrLoan";#N/A,#N/A,TRUE,"FigBalance";#N/A,#N/A,TRUE,"DEV27air";#N/A,#N/A,TRUE,"Graph27air";#N/A,#N/A,TRUE,"PreOp"}</definedName>
    <definedName name="wrn.Section3.">{#N/A,#N/A,TRUE,"Section3";#N/A,#N/A,TRUE,"BaseYear";#N/A,#N/A,TRUE,"GenHistory";#N/A,#N/A,TRUE,"GenGraph";#N/A,#N/A,TRUE,"MonthCompare";#N/A,#N/A,TRUE,"HourHistory";#N/A,#N/A,TRUE,"PayHistory";#N/A,#N/A,TRUE,"PayGraphs";#N/A,#N/A,TRUE,"ReplaceForecast";#N/A,#N/A,TRUE,"PPAforecast";#N/A,#N/A,TRUE,"OLSier"}</definedName>
    <definedName name="wrn.Section3PowerPlantCompany.">{#N/A,#N/A,TRUE,"Section3";#N/A,#N/A,TRUE,"Tax";#N/A,#N/A,TRUE,"Dividend";#N/A,#N/A,TRUE,"Depreciation";#N/A,#N/A,TRUE,"Balance";#N/A,#N/A,TRUE,"SaleGain";#N/A,#N/A,TRUE,"RevExp";#N/A,#N/A,TRUE,"PIG";#N/A,#N/A,TRUE,"GraphPlant"}</definedName>
    <definedName name="wrn.Section4.">{#N/A,#N/A,TRUE,"Section4";#N/A,#N/A,TRUE,"Tariffwksht";#N/A,#N/A,TRUE,"TariffINFO";#N/A,#N/A,TRUE,"Generation";#N/A,#N/A,TRUE,"PPAsum";#N/A,#N/A,TRUE,"PPApayments";#N/A,#N/A,TRUE,"RevExp";#N/A,#N/A,TRUE,"GraphRevenue";#N/A,#N/A,TRUE,"GraphRevExp"}</definedName>
    <definedName name="wrn.Section4Revenue.">{#N/A,#N/A,TRUE,"Section4";#N/A,#N/A,TRUE,"PPAtable";#N/A,#N/A,TRUE,"RFPtable";#N/A,#N/A,TRUE,"RevCap";#N/A,#N/A,TRUE,"RevOther";#N/A,#N/A,TRUE,"RevGas";#N/A,#N/A,TRUE,"GraphRev"}</definedName>
    <definedName name="wrn.Section5.">{#N/A,#N/A,TRUE,"Section5";#N/A,#N/A,TRUE,"Coal";#N/A,#N/A,TRUE,"Fuel";#N/A,#N/A,TRUE,"OMwksht";#N/A,#N/A,TRUE,"VOM";#N/A,#N/A,TRUE,"FOM";#N/A,#N/A,TRUE,"Debt";#N/A,#N/A,TRUE,"LoanSchedules";#N/A,#N/A,TRUE,"GraphExp";#N/A,#N/A,TRUE,"Conversions"}</definedName>
    <definedName name="wrn.Section6Equipment.">{#N/A,#N/A,TRUE,"Section6";#N/A,#N/A,TRUE,"OHcycles";#N/A,#N/A,TRUE,"OHtiming";#N/A,#N/A,TRUE,"OHcosts";#N/A,#N/A,TRUE,"GTdegradation";#N/A,#N/A,TRUE,"GTperformance";#N/A,#N/A,TRUE,"GraphEquip"}</definedName>
    <definedName name="wrn.Section7DebtService.">{#N/A,#N/A,TRUE,"Section7";#N/A,#N/A,TRUE,"DebtService";#N/A,#N/A,TRUE,"LoanSchedules";#N/A,#N/A,TRUE,"GraphDebt"}</definedName>
    <definedName name="wrn.Seed._.Region.">{"Seed Region Summary",#N/A,FALSE,"Seed Region";"Seed Region Month",#N/A,FALSE,"Seed Region";"Seed Region YTD",#N/A,FALSE,"Seed Region"}</definedName>
    <definedName name="wrn.Segment._.1.">{#N/A,#N/A,TRUE,"Segment 1"}</definedName>
    <definedName name="wrn.Segment._.2.">{#N/A,#N/A,TRUE,"Segment 2"}</definedName>
    <definedName name="wrn.Segment._.3.">{#N/A,#N/A,TRUE,"Segment 3"}</definedName>
    <definedName name="wrn.Segment._.4.">{#N/A,#N/A,TRUE,"Segment 4"}</definedName>
    <definedName name="wrn.Segment._.5.">{#N/A,#N/A,TRUE,"Segment 5"}</definedName>
    <definedName name="wrn.Segments.">{"view1",#N/A,FALSE,"Consolidated";"view2",#N/A,FALSE,"Consolidated (sum)";"view1",#N/A,FALSE,"Gen Sys";"view1",#N/A,FALSE,"Semicon";"view1",#N/A,FALSE,"Mess|Med";"view1",#N/A,FALSE,"Land Mob";"view1",#N/A,FALSE,"Other Prod";"view1",#N/A,FALSE,"Adj|Elim"}</definedName>
    <definedName name="wrn.seller._.input.">{#N/A,#N/A,FALSE,"Seller Data Drop"}</definedName>
    <definedName name="wrn.SemiCap.">{#N/A,#N/A,FALSE,"from high";#N/A,#N/A,FALSE,"from low";#N/A,#N/A,FALSE,"Market Cap";#N/A,#N/A,FALSE,"Alpha"}</definedName>
    <definedName name="wrn.sens.">{#N/A,#N/A,FALSE,"Sensitivities";#N/A,#N/A,FALSE,"Sensitivities2"}</definedName>
    <definedName name="wrn.sens3.">#REF!</definedName>
    <definedName name="wrn.Sensitivity.">{"Sensitivity","2500/18",FALSE,"Senstivity analysis master"}</definedName>
    <definedName name="wrn.sensitivity._.analyses.">{"general",#N/A,FALSE,"Assumptions"}</definedName>
    <definedName name="wrn.Sensitivity._.Analysis.">{"Sensitivity Tables",#N/A,FALSE,"DCF"}</definedName>
    <definedName name="wrn.Sensitivity._1">{"Sensitivity","2500/18",FALSE,"Senstivity analysis master"}</definedName>
    <definedName name="wrn.Sep._.Forecast.">#REF!</definedName>
    <definedName name="wrn.SEPTEMBER.">{"CONS SEPT",#N/A,FALSE,"Cons Comparison";"CONS SEPT Q3",#N/A,FALSE,"Cons Comparison";"Cons YTD Sept",#N/A,FALSE,"Cons Comparison";"SAS SEPT",#N/A,FALSE,"Ocean Comparison";"SAS SEPT Q3",#N/A,FALSE,"Ocean Comparison";"SAS SEPT YTD",#N/A,FALSE,"Ocean Comparison";"UV SEPT",#N/A,FALSE,"UV Comparison";"UV SEPT Q3",#N/A,FALSE,"UV Comparison";"UV SEPT YTD",#N/A,FALSE,"UV Comparison";"CMS SEPT",#N/A,FALSE,"CMS Comparison";"CMS SEPT Q3",#N/A,FALSE,"CMS Comparison";"CMS SEPT YTD",#N/A,FALSE,"CMS Comparison";"POLARIS SEPT",#N/A,FALSE,"Polaris Comparison";"POLARIS SEPT Q3",#N/A,FALSE,"Polaris Comparison";"POLARIS SEPT YTD",#N/A,FALSE,"Polaris Comparison";"CORP SEPT",#N/A,FALSE,"Corp Comparison";"CORP SEPT Q3",#N/A,FALSE,"Corp Comparison";"CORP SEPT YTD",#N/A,FALSE,"Corp Comparison";"HOLD SEPT",#N/A,FALSE,"Holding Comparison";"HOLD SEPT Q3",#N/A,FALSE,"Holding Comparison";"HOLD SEPT YTD",#N/A,FALSE,"Holding Comparison";"ELIM SEPT",#N/A,FALSE,"Eliminating Comparison";"ELIM SEPT Q3",#N/A,FALSE,"Eliminating Comparison";"ELIM SEPT YTD",#N/A,FALSE,"Eliminating Comparison"}</definedName>
    <definedName name="wrn.service_center_p6.">{#N/A,#N/A,FALSE,"ExpS_p6"}</definedName>
    <definedName name="wrn.Set.">{#N/A,#N/A,FALSE,"High";#N/A,#N/A,FALSE,"Low";#N/A,#N/A,FALSE,"MarketCap";#N/A,#N/A,FALSE,"Alpha"}</definedName>
    <definedName name="wrn.Setembro.">{"Fecha_Setembro",#N/A,FALSE,"FECHAMENTO-2002 ";"Defer_Setembro",#N/A,FALSE,"DIFERIDO";"Pis_Setembro",#N/A,FALSE,"PIS COFINS";"Iss_Setembro",#N/A,FALSE,"ISS"}</definedName>
    <definedName name="wrn.Seven._.Page.">#REF!</definedName>
    <definedName name="wrn.sfjsf">{#N/A,#N/A,TRUE,"Tar-Ass";#N/A,#N/A,TRUE,"Tar-Ass LBO";#N/A,#N/A,TRUE,"LBO Ret";#N/A,#N/A,TRUE,"Tar-BS LBO";#N/A,#N/A,TRUE,"Tar-IS LBO";#N/A,#N/A,TRUE,"Tar-CF LBO";#N/A,#N/A,TRUE,"Tar-Debt LBO";#N/A,#N/A,TRUE,"Tar-Int LBO";#N/A,#N/A,TRUE,"Tar-Taxes LBO";#N/A,#N/A,TRUE,"Tar-Val LBO"}</definedName>
    <definedName name="wrn.SGB.">{"P AND L",#N/A,FALSE,"SGB";"CASH AND VAL",#N/A,FALSE,"SGB";"VALUATION",#N/A,FALSE,"SGB"}</definedName>
    <definedName name="wrn.SGM._.Region._.Reports.">{#N/A,#N/A,FALSE,"MW";#N/A,#N/A,FALSE,"NE";#N/A,#N/A,FALSE,"NW";#N/A,#N/A,FALSE,"RD";#N/A,#N/A,FALSE,"SE";#N/A,#N/A,FALSE,"SW";#N/A,#N/A,FALSE,"W"}</definedName>
    <definedName name="wrn.shamrock">{#N/A,#N/A,TRUE,"Tar-Ass";#N/A,#N/A,TRUE,"Tar-Ass LBO";#N/A,#N/A,TRUE,"LBO Ret";#N/A,#N/A,TRUE,"Tar-BS LBO";#N/A,#N/A,TRUE,"Tar-IS LBO";#N/A,#N/A,TRUE,"Tar-CF LBO";#N/A,#N/A,TRUE,"Tar-Debt LBO";#N/A,#N/A,TRUE,"Tar-Int LBO";#N/A,#N/A,TRUE,"Tar-Taxes LBO";#N/A,#N/A,TRUE,"Tar-Val LBO"}</definedName>
    <definedName name="wrn.SHARPE.">{"FRONT",#N/A,FALSE,"SHARPE &amp; FISHER";"P AND L",#N/A,FALSE,"SHARPE &amp; FISHER";"CASH AND VAL",#N/A,FALSE,"SHARPE &amp; FISHER"}</definedName>
    <definedName name="wrn.SHORT.">{"CREDIT STATISTICS",#N/A,FALSE,"STATS";"CF_AND_IS",#N/A,FALSE,"PLAN";"BALSHEET",#N/A,FALSE,"BALANCE SHEET"}</definedName>
    <definedName name="wrn.Short._.Form.">{#N/A,#N/A,FALSE,"title";#N/A,#N/A,FALSE,"assump";#N/A,#N/A,FALSE,"ratios";#N/A,#N/A,FALSE,"Revised Covenants";#N/A,#N/A,FALSE,"bal sht";#N/A,#N/A,FALSE,"inc stmnt";#N/A,#N/A,FALSE,"scfp";#N/A,#N/A,FALSE,"presnt bal sht";#N/A,#N/A,FALSE,"presnt is";#N/A,#N/A,FALSE,"presnt scfp";#N/A,#N/A,FALSE,"presnt eps"}</definedName>
    <definedName name="wrn.Short._.Form._.Print._.Out.">{"Summary",#N/A,TRUE,"Summary";"Assumptions",#N/A,TRUE,"Assumptions";"Combined (Short)",#N/A,TRUE,"Combined Group"}</definedName>
    <definedName name="wrn.Short._.Form._1">{#N/A,#N/A,FALSE,"title";#N/A,#N/A,FALSE,"assump";#N/A,#N/A,FALSE,"ratios";#N/A,#N/A,FALSE,"Revised Covenants";#N/A,#N/A,FALSE,"bal sht";#N/A,#N/A,FALSE,"inc stmnt";#N/A,#N/A,FALSE,"scfp";#N/A,#N/A,FALSE,"presnt bal sht";#N/A,#N/A,FALSE,"presnt is";#N/A,#N/A,FALSE,"presnt scfp";#N/A,#N/A,FALSE,"presnt eps"}</definedName>
    <definedName name="wrn.Short._.Form._1_1">{#N/A,#N/A,FALSE,"title";#N/A,#N/A,FALSE,"assump";#N/A,#N/A,FALSE,"ratios";#N/A,#N/A,FALSE,"Revised Covenants";#N/A,#N/A,FALSE,"bal sht";#N/A,#N/A,FALSE,"inc stmnt";#N/A,#N/A,FALSE,"scfp";#N/A,#N/A,FALSE,"presnt bal sht";#N/A,#N/A,FALSE,"presnt is";#N/A,#N/A,FALSE,"presnt scfp";#N/A,#N/A,FALSE,"presnt eps"}</definedName>
    <definedName name="wrn.Short._.Form._1_2">{#N/A,#N/A,FALSE,"title";#N/A,#N/A,FALSE,"assump";#N/A,#N/A,FALSE,"ratios";#N/A,#N/A,FALSE,"Revised Covenants";#N/A,#N/A,FALSE,"bal sht";#N/A,#N/A,FALSE,"inc stmnt";#N/A,#N/A,FALSE,"scfp";#N/A,#N/A,FALSE,"presnt bal sht";#N/A,#N/A,FALSE,"presnt is";#N/A,#N/A,FALSE,"presnt scfp";#N/A,#N/A,FALSE,"presnt eps"}</definedName>
    <definedName name="wrn.Short._.Form._1_3">{#N/A,#N/A,FALSE,"title";#N/A,#N/A,FALSE,"assump";#N/A,#N/A,FALSE,"ratios";#N/A,#N/A,FALSE,"Revised Covenants";#N/A,#N/A,FALSE,"bal sht";#N/A,#N/A,FALSE,"inc stmnt";#N/A,#N/A,FALSE,"scfp";#N/A,#N/A,FALSE,"presnt bal sht";#N/A,#N/A,FALSE,"presnt is";#N/A,#N/A,FALSE,"presnt scfp";#N/A,#N/A,FALSE,"presnt eps"}</definedName>
    <definedName name="wrn.Short._.Form._1_4">{#N/A,#N/A,FALSE,"title";#N/A,#N/A,FALSE,"assump";#N/A,#N/A,FALSE,"ratios";#N/A,#N/A,FALSE,"Revised Covenants";#N/A,#N/A,FALSE,"bal sht";#N/A,#N/A,FALSE,"inc stmnt";#N/A,#N/A,FALSE,"scfp";#N/A,#N/A,FALSE,"presnt bal sht";#N/A,#N/A,FALSE,"presnt is";#N/A,#N/A,FALSE,"presnt scfp";#N/A,#N/A,FALSE,"presnt eps"}</definedName>
    <definedName name="wrn.Short._.Form._1_5">{#N/A,#N/A,FALSE,"title";#N/A,#N/A,FALSE,"assump";#N/A,#N/A,FALSE,"ratios";#N/A,#N/A,FALSE,"Revised Covenants";#N/A,#N/A,FALSE,"bal sht";#N/A,#N/A,FALSE,"inc stmnt";#N/A,#N/A,FALSE,"scfp";#N/A,#N/A,FALSE,"presnt bal sht";#N/A,#N/A,FALSE,"presnt is";#N/A,#N/A,FALSE,"presnt scfp";#N/A,#N/A,FALSE,"presnt eps"}</definedName>
    <definedName name="wrn.Short._.Form._2">{#N/A,#N/A,FALSE,"title";#N/A,#N/A,FALSE,"assump";#N/A,#N/A,FALSE,"ratios";#N/A,#N/A,FALSE,"Revised Covenants";#N/A,#N/A,FALSE,"bal sht";#N/A,#N/A,FALSE,"inc stmnt";#N/A,#N/A,FALSE,"scfp";#N/A,#N/A,FALSE,"presnt bal sht";#N/A,#N/A,FALSE,"presnt is";#N/A,#N/A,FALSE,"presnt scfp";#N/A,#N/A,FALSE,"presnt eps"}</definedName>
    <definedName name="wrn.Short._.Form._2_1">{#N/A,#N/A,FALSE,"title";#N/A,#N/A,FALSE,"assump";#N/A,#N/A,FALSE,"ratios";#N/A,#N/A,FALSE,"Revised Covenants";#N/A,#N/A,FALSE,"bal sht";#N/A,#N/A,FALSE,"inc stmnt";#N/A,#N/A,FALSE,"scfp";#N/A,#N/A,FALSE,"presnt bal sht";#N/A,#N/A,FALSE,"presnt is";#N/A,#N/A,FALSE,"presnt scfp";#N/A,#N/A,FALSE,"presnt eps"}</definedName>
    <definedName name="wrn.Short._.Form._2_2">{#N/A,#N/A,FALSE,"title";#N/A,#N/A,FALSE,"assump";#N/A,#N/A,FALSE,"ratios";#N/A,#N/A,FALSE,"Revised Covenants";#N/A,#N/A,FALSE,"bal sht";#N/A,#N/A,FALSE,"inc stmnt";#N/A,#N/A,FALSE,"scfp";#N/A,#N/A,FALSE,"presnt bal sht";#N/A,#N/A,FALSE,"presnt is";#N/A,#N/A,FALSE,"presnt scfp";#N/A,#N/A,FALSE,"presnt eps"}</definedName>
    <definedName name="wrn.Short._.Form._2_3">{#N/A,#N/A,FALSE,"title";#N/A,#N/A,FALSE,"assump";#N/A,#N/A,FALSE,"ratios";#N/A,#N/A,FALSE,"Revised Covenants";#N/A,#N/A,FALSE,"bal sht";#N/A,#N/A,FALSE,"inc stmnt";#N/A,#N/A,FALSE,"scfp";#N/A,#N/A,FALSE,"presnt bal sht";#N/A,#N/A,FALSE,"presnt is";#N/A,#N/A,FALSE,"presnt scfp";#N/A,#N/A,FALSE,"presnt eps"}</definedName>
    <definedName name="wrn.Short._.Form._2_4">{#N/A,#N/A,FALSE,"title";#N/A,#N/A,FALSE,"assump";#N/A,#N/A,FALSE,"ratios";#N/A,#N/A,FALSE,"Revised Covenants";#N/A,#N/A,FALSE,"bal sht";#N/A,#N/A,FALSE,"inc stmnt";#N/A,#N/A,FALSE,"scfp";#N/A,#N/A,FALSE,"presnt bal sht";#N/A,#N/A,FALSE,"presnt is";#N/A,#N/A,FALSE,"presnt scfp";#N/A,#N/A,FALSE,"presnt eps"}</definedName>
    <definedName name="wrn.Short._.Form._2_5">{#N/A,#N/A,FALSE,"title";#N/A,#N/A,FALSE,"assump";#N/A,#N/A,FALSE,"ratios";#N/A,#N/A,FALSE,"Revised Covenants";#N/A,#N/A,FALSE,"bal sht";#N/A,#N/A,FALSE,"inc stmnt";#N/A,#N/A,FALSE,"scfp";#N/A,#N/A,FALSE,"presnt bal sht";#N/A,#N/A,FALSE,"presnt is";#N/A,#N/A,FALSE,"presnt scfp";#N/A,#N/A,FALSE,"presnt eps"}</definedName>
    <definedName name="wrn.Short._.Form._3">{#N/A,#N/A,FALSE,"title";#N/A,#N/A,FALSE,"assump";#N/A,#N/A,FALSE,"ratios";#N/A,#N/A,FALSE,"Revised Covenants";#N/A,#N/A,FALSE,"bal sht";#N/A,#N/A,FALSE,"inc stmnt";#N/A,#N/A,FALSE,"scfp";#N/A,#N/A,FALSE,"presnt bal sht";#N/A,#N/A,FALSE,"presnt is";#N/A,#N/A,FALSE,"presnt scfp";#N/A,#N/A,FALSE,"presnt eps"}</definedName>
    <definedName name="wrn.Short._.Form._3_1">{#N/A,#N/A,FALSE,"title";#N/A,#N/A,FALSE,"assump";#N/A,#N/A,FALSE,"ratios";#N/A,#N/A,FALSE,"Revised Covenants";#N/A,#N/A,FALSE,"bal sht";#N/A,#N/A,FALSE,"inc stmnt";#N/A,#N/A,FALSE,"scfp";#N/A,#N/A,FALSE,"presnt bal sht";#N/A,#N/A,FALSE,"presnt is";#N/A,#N/A,FALSE,"presnt scfp";#N/A,#N/A,FALSE,"presnt eps"}</definedName>
    <definedName name="wrn.Short._.Form._3_2">{#N/A,#N/A,FALSE,"title";#N/A,#N/A,FALSE,"assump";#N/A,#N/A,FALSE,"ratios";#N/A,#N/A,FALSE,"Revised Covenants";#N/A,#N/A,FALSE,"bal sht";#N/A,#N/A,FALSE,"inc stmnt";#N/A,#N/A,FALSE,"scfp";#N/A,#N/A,FALSE,"presnt bal sht";#N/A,#N/A,FALSE,"presnt is";#N/A,#N/A,FALSE,"presnt scfp";#N/A,#N/A,FALSE,"presnt eps"}</definedName>
    <definedName name="wrn.Short._.Form._3_3">{#N/A,#N/A,FALSE,"title";#N/A,#N/A,FALSE,"assump";#N/A,#N/A,FALSE,"ratios";#N/A,#N/A,FALSE,"Revised Covenants";#N/A,#N/A,FALSE,"bal sht";#N/A,#N/A,FALSE,"inc stmnt";#N/A,#N/A,FALSE,"scfp";#N/A,#N/A,FALSE,"presnt bal sht";#N/A,#N/A,FALSE,"presnt is";#N/A,#N/A,FALSE,"presnt scfp";#N/A,#N/A,FALSE,"presnt eps"}</definedName>
    <definedName name="wrn.Short._.Form._3_4">{#N/A,#N/A,FALSE,"title";#N/A,#N/A,FALSE,"assump";#N/A,#N/A,FALSE,"ratios";#N/A,#N/A,FALSE,"Revised Covenants";#N/A,#N/A,FALSE,"bal sht";#N/A,#N/A,FALSE,"inc stmnt";#N/A,#N/A,FALSE,"scfp";#N/A,#N/A,FALSE,"presnt bal sht";#N/A,#N/A,FALSE,"presnt is";#N/A,#N/A,FALSE,"presnt scfp";#N/A,#N/A,FALSE,"presnt eps"}</definedName>
    <definedName name="wrn.Short._.Form._3_5">{#N/A,#N/A,FALSE,"title";#N/A,#N/A,FALSE,"assump";#N/A,#N/A,FALSE,"ratios";#N/A,#N/A,FALSE,"Revised Covenants";#N/A,#N/A,FALSE,"bal sht";#N/A,#N/A,FALSE,"inc stmnt";#N/A,#N/A,FALSE,"scfp";#N/A,#N/A,FALSE,"presnt bal sht";#N/A,#N/A,FALSE,"presnt is";#N/A,#N/A,FALSE,"presnt scfp";#N/A,#N/A,FALSE,"presnt eps"}</definedName>
    <definedName name="wrn.Short._.Form._4">{#N/A,#N/A,FALSE,"title";#N/A,#N/A,FALSE,"assump";#N/A,#N/A,FALSE,"ratios";#N/A,#N/A,FALSE,"Revised Covenants";#N/A,#N/A,FALSE,"bal sht";#N/A,#N/A,FALSE,"inc stmnt";#N/A,#N/A,FALSE,"scfp";#N/A,#N/A,FALSE,"presnt bal sht";#N/A,#N/A,FALSE,"presnt is";#N/A,#N/A,FALSE,"presnt scfp";#N/A,#N/A,FALSE,"presnt eps"}</definedName>
    <definedName name="wrn.Short._.Form._4_1">{#N/A,#N/A,FALSE,"title";#N/A,#N/A,FALSE,"assump";#N/A,#N/A,FALSE,"ratios";#N/A,#N/A,FALSE,"Revised Covenants";#N/A,#N/A,FALSE,"bal sht";#N/A,#N/A,FALSE,"inc stmnt";#N/A,#N/A,FALSE,"scfp";#N/A,#N/A,FALSE,"presnt bal sht";#N/A,#N/A,FALSE,"presnt is";#N/A,#N/A,FALSE,"presnt scfp";#N/A,#N/A,FALSE,"presnt eps"}</definedName>
    <definedName name="wrn.Short._.Form._4_2">{#N/A,#N/A,FALSE,"title";#N/A,#N/A,FALSE,"assump";#N/A,#N/A,FALSE,"ratios";#N/A,#N/A,FALSE,"Revised Covenants";#N/A,#N/A,FALSE,"bal sht";#N/A,#N/A,FALSE,"inc stmnt";#N/A,#N/A,FALSE,"scfp";#N/A,#N/A,FALSE,"presnt bal sht";#N/A,#N/A,FALSE,"presnt is";#N/A,#N/A,FALSE,"presnt scfp";#N/A,#N/A,FALSE,"presnt eps"}</definedName>
    <definedName name="wrn.Short._.Form._4_3">{#N/A,#N/A,FALSE,"title";#N/A,#N/A,FALSE,"assump";#N/A,#N/A,FALSE,"ratios";#N/A,#N/A,FALSE,"Revised Covenants";#N/A,#N/A,FALSE,"bal sht";#N/A,#N/A,FALSE,"inc stmnt";#N/A,#N/A,FALSE,"scfp";#N/A,#N/A,FALSE,"presnt bal sht";#N/A,#N/A,FALSE,"presnt is";#N/A,#N/A,FALSE,"presnt scfp";#N/A,#N/A,FALSE,"presnt eps"}</definedName>
    <definedName name="wrn.Short._.Form._4_4">{#N/A,#N/A,FALSE,"title";#N/A,#N/A,FALSE,"assump";#N/A,#N/A,FALSE,"ratios";#N/A,#N/A,FALSE,"Revised Covenants";#N/A,#N/A,FALSE,"bal sht";#N/A,#N/A,FALSE,"inc stmnt";#N/A,#N/A,FALSE,"scfp";#N/A,#N/A,FALSE,"presnt bal sht";#N/A,#N/A,FALSE,"presnt is";#N/A,#N/A,FALSE,"presnt scfp";#N/A,#N/A,FALSE,"presnt eps"}</definedName>
    <definedName name="wrn.Short._.Form._4_5">{#N/A,#N/A,FALSE,"title";#N/A,#N/A,FALSE,"assump";#N/A,#N/A,FALSE,"ratios";#N/A,#N/A,FALSE,"Revised Covenants";#N/A,#N/A,FALSE,"bal sht";#N/A,#N/A,FALSE,"inc stmnt";#N/A,#N/A,FALSE,"scfp";#N/A,#N/A,FALSE,"presnt bal sht";#N/A,#N/A,FALSE,"presnt is";#N/A,#N/A,FALSE,"presnt scfp";#N/A,#N/A,FALSE,"presnt eps"}</definedName>
    <definedName name="wrn.Short._.Form._5">{#N/A,#N/A,FALSE,"title";#N/A,#N/A,FALSE,"assump";#N/A,#N/A,FALSE,"ratios";#N/A,#N/A,FALSE,"Revised Covenants";#N/A,#N/A,FALSE,"bal sht";#N/A,#N/A,FALSE,"inc stmnt";#N/A,#N/A,FALSE,"scfp";#N/A,#N/A,FALSE,"presnt bal sht";#N/A,#N/A,FALSE,"presnt is";#N/A,#N/A,FALSE,"presnt scfp";#N/A,#N/A,FALSE,"presnt eps"}</definedName>
    <definedName name="wrn.Short._.Form._5_1">{#N/A,#N/A,FALSE,"title";#N/A,#N/A,FALSE,"assump";#N/A,#N/A,FALSE,"ratios";#N/A,#N/A,FALSE,"Revised Covenants";#N/A,#N/A,FALSE,"bal sht";#N/A,#N/A,FALSE,"inc stmnt";#N/A,#N/A,FALSE,"scfp";#N/A,#N/A,FALSE,"presnt bal sht";#N/A,#N/A,FALSE,"presnt is";#N/A,#N/A,FALSE,"presnt scfp";#N/A,#N/A,FALSE,"presnt eps"}</definedName>
    <definedName name="wrn.Short._.Form._5_2">{#N/A,#N/A,FALSE,"title";#N/A,#N/A,FALSE,"assump";#N/A,#N/A,FALSE,"ratios";#N/A,#N/A,FALSE,"Revised Covenants";#N/A,#N/A,FALSE,"bal sht";#N/A,#N/A,FALSE,"inc stmnt";#N/A,#N/A,FALSE,"scfp";#N/A,#N/A,FALSE,"presnt bal sht";#N/A,#N/A,FALSE,"presnt is";#N/A,#N/A,FALSE,"presnt scfp";#N/A,#N/A,FALSE,"presnt eps"}</definedName>
    <definedName name="wrn.Short._.Form._5_3">{#N/A,#N/A,FALSE,"title";#N/A,#N/A,FALSE,"assump";#N/A,#N/A,FALSE,"ratios";#N/A,#N/A,FALSE,"Revised Covenants";#N/A,#N/A,FALSE,"bal sht";#N/A,#N/A,FALSE,"inc stmnt";#N/A,#N/A,FALSE,"scfp";#N/A,#N/A,FALSE,"presnt bal sht";#N/A,#N/A,FALSE,"presnt is";#N/A,#N/A,FALSE,"presnt scfp";#N/A,#N/A,FALSE,"presnt eps"}</definedName>
    <definedName name="wrn.Short._.Form._5_4">{#N/A,#N/A,FALSE,"title";#N/A,#N/A,FALSE,"assump";#N/A,#N/A,FALSE,"ratios";#N/A,#N/A,FALSE,"Revised Covenants";#N/A,#N/A,FALSE,"bal sht";#N/A,#N/A,FALSE,"inc stmnt";#N/A,#N/A,FALSE,"scfp";#N/A,#N/A,FALSE,"presnt bal sht";#N/A,#N/A,FALSE,"presnt is";#N/A,#N/A,FALSE,"presnt scfp";#N/A,#N/A,FALSE,"presnt eps"}</definedName>
    <definedName name="wrn.Short._.Form._5_5">{#N/A,#N/A,FALSE,"title";#N/A,#N/A,FALSE,"assump";#N/A,#N/A,FALSE,"ratios";#N/A,#N/A,FALSE,"Revised Covenants";#N/A,#N/A,FALSE,"bal sht";#N/A,#N/A,FALSE,"inc stmnt";#N/A,#N/A,FALSE,"scfp";#N/A,#N/A,FALSE,"presnt bal sht";#N/A,#N/A,FALSE,"presnt is";#N/A,#N/A,FALSE,"presnt scfp";#N/A,#N/A,FALSE,"presnt eps"}</definedName>
    <definedName name="wrn.SHORT._1">{"CREDIT STATISTICS",#N/A,FALSE,"STATS";"CF_AND_IS",#N/A,FALSE,"PLAN";"BALSHEET",#N/A,FALSE,"BALANCE SHEET"}</definedName>
    <definedName name="wrn.SHORT._1_1">{"CREDIT STATISTICS",#N/A,FALSE,"STATS";"CF_AND_IS",#N/A,FALSE,"PLAN";"BALSHEET",#N/A,FALSE,"BALANCE SHEET"}</definedName>
    <definedName name="wrn.SHORT._1_2">{"CREDIT STATISTICS",#N/A,FALSE,"STATS";"CF_AND_IS",#N/A,FALSE,"PLAN";"BALSHEET",#N/A,FALSE,"BALANCE SHEET"}</definedName>
    <definedName name="wrn.SHORT._1_3">{"CREDIT STATISTICS",#N/A,FALSE,"STATS";"CF_AND_IS",#N/A,FALSE,"PLAN";"BALSHEET",#N/A,FALSE,"BALANCE SHEET"}</definedName>
    <definedName name="wrn.SHORT._1_4">{"CREDIT STATISTICS",#N/A,FALSE,"STATS";"CF_AND_IS",#N/A,FALSE,"PLAN";"BALSHEET",#N/A,FALSE,"BALANCE SHEET"}</definedName>
    <definedName name="wrn.SHORT._1_5">{"CREDIT STATISTICS",#N/A,FALSE,"STATS";"CF_AND_IS",#N/A,FALSE,"PLAN";"BALSHEET",#N/A,FALSE,"BALANCE SHEET"}</definedName>
    <definedName name="wrn.SHORT._2">{"CREDIT STATISTICS",#N/A,FALSE,"STATS";"CF_AND_IS",#N/A,FALSE,"PLAN";"BALSHEET",#N/A,FALSE,"BALANCE SHEET"}</definedName>
    <definedName name="wrn.SHORT._2_1">{"CREDIT STATISTICS",#N/A,FALSE,"STATS";"CF_AND_IS",#N/A,FALSE,"PLAN";"BALSHEET",#N/A,FALSE,"BALANCE SHEET"}</definedName>
    <definedName name="wrn.SHORT._2_2">{"CREDIT STATISTICS",#N/A,FALSE,"STATS";"CF_AND_IS",#N/A,FALSE,"PLAN";"BALSHEET",#N/A,FALSE,"BALANCE SHEET"}</definedName>
    <definedName name="wrn.SHORT._2_3">{"CREDIT STATISTICS",#N/A,FALSE,"STATS";"CF_AND_IS",#N/A,FALSE,"PLAN";"BALSHEET",#N/A,FALSE,"BALANCE SHEET"}</definedName>
    <definedName name="wrn.SHORT._2_4">{"CREDIT STATISTICS",#N/A,FALSE,"STATS";"CF_AND_IS",#N/A,FALSE,"PLAN";"BALSHEET",#N/A,FALSE,"BALANCE SHEET"}</definedName>
    <definedName name="wrn.SHORT._2_5">{"CREDIT STATISTICS",#N/A,FALSE,"STATS";"CF_AND_IS",#N/A,FALSE,"PLAN";"BALSHEET",#N/A,FALSE,"BALANCE SHEET"}</definedName>
    <definedName name="wrn.SHORT._3">{"CREDIT STATISTICS",#N/A,FALSE,"STATS";"CF_AND_IS",#N/A,FALSE,"PLAN";"BALSHEET",#N/A,FALSE,"BALANCE SHEET"}</definedName>
    <definedName name="wrn.SHORT._3_1">{"CREDIT STATISTICS",#N/A,FALSE,"STATS";"CF_AND_IS",#N/A,FALSE,"PLAN";"BALSHEET",#N/A,FALSE,"BALANCE SHEET"}</definedName>
    <definedName name="wrn.SHORT._3_2">{"CREDIT STATISTICS",#N/A,FALSE,"STATS";"CF_AND_IS",#N/A,FALSE,"PLAN";"BALSHEET",#N/A,FALSE,"BALANCE SHEET"}</definedName>
    <definedName name="wrn.SHORT._3_3">{"CREDIT STATISTICS",#N/A,FALSE,"STATS";"CF_AND_IS",#N/A,FALSE,"PLAN";"BALSHEET",#N/A,FALSE,"BALANCE SHEET"}</definedName>
    <definedName name="wrn.SHORT._3_4">{"CREDIT STATISTICS",#N/A,FALSE,"STATS";"CF_AND_IS",#N/A,FALSE,"PLAN";"BALSHEET",#N/A,FALSE,"BALANCE SHEET"}</definedName>
    <definedName name="wrn.SHORT._3_5">{"CREDIT STATISTICS",#N/A,FALSE,"STATS";"CF_AND_IS",#N/A,FALSE,"PLAN";"BALSHEET",#N/A,FALSE,"BALANCE SHEET"}</definedName>
    <definedName name="wrn.SHORT._4">{"CREDIT STATISTICS",#N/A,FALSE,"STATS";"CF_AND_IS",#N/A,FALSE,"PLAN";"BALSHEET",#N/A,FALSE,"BALANCE SHEET"}</definedName>
    <definedName name="wrn.SHORT._4_1">{"CREDIT STATISTICS",#N/A,FALSE,"STATS";"CF_AND_IS",#N/A,FALSE,"PLAN";"BALSHEET",#N/A,FALSE,"BALANCE SHEET"}</definedName>
    <definedName name="wrn.SHORT._4_2">{"CREDIT STATISTICS",#N/A,FALSE,"STATS";"CF_AND_IS",#N/A,FALSE,"PLAN";"BALSHEET",#N/A,FALSE,"BALANCE SHEET"}</definedName>
    <definedName name="wrn.SHORT._4_3">{"CREDIT STATISTICS",#N/A,FALSE,"STATS";"CF_AND_IS",#N/A,FALSE,"PLAN";"BALSHEET",#N/A,FALSE,"BALANCE SHEET"}</definedName>
    <definedName name="wrn.SHORT._4_4">{"CREDIT STATISTICS",#N/A,FALSE,"STATS";"CF_AND_IS",#N/A,FALSE,"PLAN";"BALSHEET",#N/A,FALSE,"BALANCE SHEET"}</definedName>
    <definedName name="wrn.SHORT._4_5">{"CREDIT STATISTICS",#N/A,FALSE,"STATS";"CF_AND_IS",#N/A,FALSE,"PLAN";"BALSHEET",#N/A,FALSE,"BALANCE SHEET"}</definedName>
    <definedName name="wrn.SHORT._5">{"CREDIT STATISTICS",#N/A,FALSE,"STATS";"CF_AND_IS",#N/A,FALSE,"PLAN";"BALSHEET",#N/A,FALSE,"BALANCE SHEET"}</definedName>
    <definedName name="wrn.SHORT._5_1">{"CREDIT STATISTICS",#N/A,FALSE,"STATS";"CF_AND_IS",#N/A,FALSE,"PLAN";"BALSHEET",#N/A,FALSE,"BALANCE SHEET"}</definedName>
    <definedName name="wrn.SHORT._5_2">{"CREDIT STATISTICS",#N/A,FALSE,"STATS";"CF_AND_IS",#N/A,FALSE,"PLAN";"BALSHEET",#N/A,FALSE,"BALANCE SHEET"}</definedName>
    <definedName name="wrn.SHORT._5_3">{"CREDIT STATISTICS",#N/A,FALSE,"STATS";"CF_AND_IS",#N/A,FALSE,"PLAN";"BALSHEET",#N/A,FALSE,"BALANCE SHEET"}</definedName>
    <definedName name="wrn.SHORT._5_4">{"CREDIT STATISTICS",#N/A,FALSE,"STATS";"CF_AND_IS",#N/A,FALSE,"PLAN";"BALSHEET",#N/A,FALSE,"BALANCE SHEET"}</definedName>
    <definedName name="wrn.SHORT._5_5">{"CREDIT STATISTICS",#N/A,FALSE,"STATS";"CF_AND_IS",#N/A,FALSE,"PLAN";"BALSHEET",#N/A,FALSE,"BALANCE SHEET"}</definedName>
    <definedName name="wrn.Shorten._.Version.">{#N/A,#N/A,FALSE,"changes";#N/A,#N/A,FALSE,"Assumptions";"view1",#N/A,FALSE,"BE Analysis";"view2",#N/A,FALSE,"BE Analysis";#N/A,#N/A,FALSE,"DCF Calculation - Scenario 1";"Dollar",#N/A,FALSE,"Consolidated - Scenario 1";"CS",#N/A,FALSE,"Consolidated - Scenario 1"}</definedName>
    <definedName name="wrn.Show._.Estimate.">{#N/A,#N/A,TRUE,"Cover Memo";"Show Estimate",#N/A,TRUE,"Change Summary";"Show Estimate",#N/A,TRUE,"Estimate Summary";"Show Estimate",#N/A,TRUE,"Dept. Summary";"Show Estimate",#N/A,TRUE,"DOW Detail"}</definedName>
    <definedName name="wrn.Showrooms.">{#N/A,#N/A,FALSE,"RJ";#N/A,#N/A,FALSE,"KK";#N/A,#N/A,FALSE,"TT";#N/A,#N/A,FALSE,"KC";#N/A,#N/A,FALSE,"LA";#N/A,#N/A,FALSE,"RX";#N/A,#N/A,FALSE,"RY";#N/A,#N/A,FALSE,"LD";#N/A,#N/A,FALSE,"CH";#N/A,#N/A,FALSE,"SF";#N/A,#N/A,FALSE,"AL";#N/A,#N/A,FALSE,"DA";#N/A,#N/A,FALSE,"PL";#N/A,#N/A,FALSE,"AZ";#N/A,#N/A,FALSE,"WH"}</definedName>
    <definedName name="wrn.Shrinkage.">{"Shrink",#N/A,FALSE,"SHRINKAGE"}</definedName>
    <definedName name="wrn.Side._.by._.Side.">{"Side 99",#N/A,FALSE,"S&amp;U Side by Side"}</definedName>
    <definedName name="wrn.SIG.">{"FRONT",#N/A,FALSE,"SIG";"P AND L",#N/A,FALSE,"SIG";"CASH AND VAL",#N/A,FALSE,"SIG";"MODELS",#N/A,FALSE,"SIG"}</definedName>
    <definedName name="wrn.singapore.">{"one (KEY)",#N/A,FALSE,"P&amp;L"}</definedName>
    <definedName name="wrn.single._.case.">{"Pro Forma Financials",#N/A,FALSE,"pro forma";"Credit Analysis",#N/A,FALSE,"pro forma";"avp",#N/A,FALSE,"avp jon"}</definedName>
    <definedName name="wrn.single._.scenario.">{#N/A,#N/A,FALSE,"trans summary";#N/A,#N/A,FALSE,"EPS summary";"Est. 1997",#N/A,FALSE,"Inc";"Est. 1998",#N/A,FALSE,"Inc";"Est. 1999",#N/A,FALSE,"Inc";#N/A,#N/A,FALSE,"Bal"}</definedName>
    <definedName name="wrn.SITARECCO.">{#N/A,#N/A,FALSE,"defi";#N/A,#N/A,FALSE,"alt2max";#N/A,#N/A,FALSE,"alt 2";#N/A,#N/A,FALSE,"alt2min";#N/A,#N/A,FALSE,"alt1max";#N/A,#N/A,FALSE,"alt 1";#N/A,#N/A,FALSE,"alt1min";#N/A,#N/A,FALSE,"grss";#N/A,#N/A,FALSE,"stru";#N/A,#N/A,FALSE,"base1";#N/A,#N/A,FALSE,"base2";#N/A,#N/A,FALSE,"c-p2";#N/A,#N/A,FALSE,"c-p1";#N/A,#N/A,FALSE,"m-p2";#N/A,#N/A,FALSE,"m-p1";#N/A,#N/A,FALSE,"rng 2";#N/A,#N/A,FALSE,"rng 1";#N/A,#N/A,FALSE,"sum 2";#N/A,#N/A,FALSE,"sum 1"}</definedName>
    <definedName name="wrn.situation._.complete.">{"balance france 1",#N/A,TRUE,"modele balance France";"balance france 2",#N/A,TRUE,"modele balance France";"balance france 3",#N/A,TRUE,"modele balance France";"page4",#N/A,TRUE,"modele balance France";"page5",#N/A,TRUE,"modele balance France";"page6",#N/A,TRUE,"modele balance France";"page7",#N/A,TRUE,"modele balance France";"page8",#N/A,TRUE,"modele balance France";"page9",#N/A,TRUE,"modele balance France";"page10",#N/A,TRUE,"modele balance France";"page11",#N/A,TRUE,"modele balance France";"page12",#N/A,TRUE,"modele balance France";"page13",#N/A,TRUE,"modele balance France";"page14",#N/A,TRUE,"modele balance France";"page15",#N/A,TRUE,"modele balance France";"vueis",#N/A,TRUE,"calcul IS";"FNP",#N/A,TRUE,"FNP";"CCA",#N/A,TRUE,"CCA et produits a recevoir";"I&amp;T",#N/A,TRUE,"TAXESet prov charges sociales";"Interets",#N/A,TRUE,"Intérêts financiers, PCA ";"Budget",#N/A,TRUE,"BUDG.XLS";"cashflow",#N/A,TRUE,"cash flow";"margemensuelle",#N/A,TRUE,"marge";"margecumulée",#N/A,TRUE,"marge cumulée";"inventory",#N/A,TRUE,"inventory Summary";"interco",#N/A,TRUE,"interco";"assets",#N/A,TRUE,"assets";"controle",#N/A,TRUE,"contrôle"}</definedName>
    <definedName name="wrn.Six._.Page.">#REF!</definedName>
    <definedName name="wrn.Sixpage.">#REF!</definedName>
    <definedName name="wrn.SKSCS1.">{#N/A,#N/A,FALSE,"Antony Financials";#N/A,#N/A,FALSE,"Cowboy Financials";#N/A,#N/A,FALSE,"Combined";#N/A,#N/A,FALSE,"Valuematrix";#N/A,#N/A,FALSE,"DCFAntony";#N/A,#N/A,FALSE,"DCFCowboy";#N/A,#N/A,FALSE,"DCFCombined"}</definedName>
    <definedName name="wrn.SKSCS1._1">{#N/A,#N/A,FALSE,"Antony Financials";#N/A,#N/A,FALSE,"Cowboy Financials";#N/A,#N/A,FALSE,"Combined";#N/A,#N/A,FALSE,"Valuematrix";#N/A,#N/A,FALSE,"DCFAntony";#N/A,#N/A,FALSE,"DCFCowboy";#N/A,#N/A,FALSE,"DCFCombined"}</definedName>
    <definedName name="wrn.SKSCS1._1_1">{#N/A,#N/A,FALSE,"Antony Financials";#N/A,#N/A,FALSE,"Cowboy Financials";#N/A,#N/A,FALSE,"Combined";#N/A,#N/A,FALSE,"Valuematrix";#N/A,#N/A,FALSE,"DCFAntony";#N/A,#N/A,FALSE,"DCFCowboy";#N/A,#N/A,FALSE,"DCFCombined"}</definedName>
    <definedName name="wrn.SKSCS1._1_2">{#N/A,#N/A,FALSE,"Antony Financials";#N/A,#N/A,FALSE,"Cowboy Financials";#N/A,#N/A,FALSE,"Combined";#N/A,#N/A,FALSE,"Valuematrix";#N/A,#N/A,FALSE,"DCFAntony";#N/A,#N/A,FALSE,"DCFCowboy";#N/A,#N/A,FALSE,"DCFCombined"}</definedName>
    <definedName name="wrn.SKSCS1._1_3">{#N/A,#N/A,FALSE,"Antony Financials";#N/A,#N/A,FALSE,"Cowboy Financials";#N/A,#N/A,FALSE,"Combined";#N/A,#N/A,FALSE,"Valuematrix";#N/A,#N/A,FALSE,"DCFAntony";#N/A,#N/A,FALSE,"DCFCowboy";#N/A,#N/A,FALSE,"DCFCombined"}</definedName>
    <definedName name="wrn.SKSCS1._1_4">{#N/A,#N/A,FALSE,"Antony Financials";#N/A,#N/A,FALSE,"Cowboy Financials";#N/A,#N/A,FALSE,"Combined";#N/A,#N/A,FALSE,"Valuematrix";#N/A,#N/A,FALSE,"DCFAntony";#N/A,#N/A,FALSE,"DCFCowboy";#N/A,#N/A,FALSE,"DCFCombined"}</definedName>
    <definedName name="wrn.SKSCS1._1_5">{#N/A,#N/A,FALSE,"Antony Financials";#N/A,#N/A,FALSE,"Cowboy Financials";#N/A,#N/A,FALSE,"Combined";#N/A,#N/A,FALSE,"Valuematrix";#N/A,#N/A,FALSE,"DCFAntony";#N/A,#N/A,FALSE,"DCFCowboy";#N/A,#N/A,FALSE,"DCFCombined"}</definedName>
    <definedName name="wrn.SKSCS1._2">{#N/A,#N/A,FALSE,"Antony Financials";#N/A,#N/A,FALSE,"Cowboy Financials";#N/A,#N/A,FALSE,"Combined";#N/A,#N/A,FALSE,"Valuematrix";#N/A,#N/A,FALSE,"DCFAntony";#N/A,#N/A,FALSE,"DCFCowboy";#N/A,#N/A,FALSE,"DCFCombined"}</definedName>
    <definedName name="wrn.SKSCS1._2_1">{#N/A,#N/A,FALSE,"Antony Financials";#N/A,#N/A,FALSE,"Cowboy Financials";#N/A,#N/A,FALSE,"Combined";#N/A,#N/A,FALSE,"Valuematrix";#N/A,#N/A,FALSE,"DCFAntony";#N/A,#N/A,FALSE,"DCFCowboy";#N/A,#N/A,FALSE,"DCFCombined"}</definedName>
    <definedName name="wrn.SKSCS1._2_2">{#N/A,#N/A,FALSE,"Antony Financials";#N/A,#N/A,FALSE,"Cowboy Financials";#N/A,#N/A,FALSE,"Combined";#N/A,#N/A,FALSE,"Valuematrix";#N/A,#N/A,FALSE,"DCFAntony";#N/A,#N/A,FALSE,"DCFCowboy";#N/A,#N/A,FALSE,"DCFCombined"}</definedName>
    <definedName name="wrn.SKSCS1._2_3">{#N/A,#N/A,FALSE,"Antony Financials";#N/A,#N/A,FALSE,"Cowboy Financials";#N/A,#N/A,FALSE,"Combined";#N/A,#N/A,FALSE,"Valuematrix";#N/A,#N/A,FALSE,"DCFAntony";#N/A,#N/A,FALSE,"DCFCowboy";#N/A,#N/A,FALSE,"DCFCombined"}</definedName>
    <definedName name="wrn.SKSCS1._2_4">{#N/A,#N/A,FALSE,"Antony Financials";#N/A,#N/A,FALSE,"Cowboy Financials";#N/A,#N/A,FALSE,"Combined";#N/A,#N/A,FALSE,"Valuematrix";#N/A,#N/A,FALSE,"DCFAntony";#N/A,#N/A,FALSE,"DCFCowboy";#N/A,#N/A,FALSE,"DCFCombined"}</definedName>
    <definedName name="wrn.SKSCS1._2_5">{#N/A,#N/A,FALSE,"Antony Financials";#N/A,#N/A,FALSE,"Cowboy Financials";#N/A,#N/A,FALSE,"Combined";#N/A,#N/A,FALSE,"Valuematrix";#N/A,#N/A,FALSE,"DCFAntony";#N/A,#N/A,FALSE,"DCFCowboy";#N/A,#N/A,FALSE,"DCFCombined"}</definedName>
    <definedName name="wrn.SKSCS1._3">{#N/A,#N/A,FALSE,"Antony Financials";#N/A,#N/A,FALSE,"Cowboy Financials";#N/A,#N/A,FALSE,"Combined";#N/A,#N/A,FALSE,"Valuematrix";#N/A,#N/A,FALSE,"DCFAntony";#N/A,#N/A,FALSE,"DCFCowboy";#N/A,#N/A,FALSE,"DCFCombined"}</definedName>
    <definedName name="wrn.SKSCS1._3_1">{#N/A,#N/A,FALSE,"Antony Financials";#N/A,#N/A,FALSE,"Cowboy Financials";#N/A,#N/A,FALSE,"Combined";#N/A,#N/A,FALSE,"Valuematrix";#N/A,#N/A,FALSE,"DCFAntony";#N/A,#N/A,FALSE,"DCFCowboy";#N/A,#N/A,FALSE,"DCFCombined"}</definedName>
    <definedName name="wrn.SKSCS1._3_2">{#N/A,#N/A,FALSE,"Antony Financials";#N/A,#N/A,FALSE,"Cowboy Financials";#N/A,#N/A,FALSE,"Combined";#N/A,#N/A,FALSE,"Valuematrix";#N/A,#N/A,FALSE,"DCFAntony";#N/A,#N/A,FALSE,"DCFCowboy";#N/A,#N/A,FALSE,"DCFCombined"}</definedName>
    <definedName name="wrn.SKSCS1._3_3">{#N/A,#N/A,FALSE,"Antony Financials";#N/A,#N/A,FALSE,"Cowboy Financials";#N/A,#N/A,FALSE,"Combined";#N/A,#N/A,FALSE,"Valuematrix";#N/A,#N/A,FALSE,"DCFAntony";#N/A,#N/A,FALSE,"DCFCowboy";#N/A,#N/A,FALSE,"DCFCombined"}</definedName>
    <definedName name="wrn.SKSCS1._3_4">{#N/A,#N/A,FALSE,"Antony Financials";#N/A,#N/A,FALSE,"Cowboy Financials";#N/A,#N/A,FALSE,"Combined";#N/A,#N/A,FALSE,"Valuematrix";#N/A,#N/A,FALSE,"DCFAntony";#N/A,#N/A,FALSE,"DCFCowboy";#N/A,#N/A,FALSE,"DCFCombined"}</definedName>
    <definedName name="wrn.SKSCS1._3_5">{#N/A,#N/A,FALSE,"Antony Financials";#N/A,#N/A,FALSE,"Cowboy Financials";#N/A,#N/A,FALSE,"Combined";#N/A,#N/A,FALSE,"Valuematrix";#N/A,#N/A,FALSE,"DCFAntony";#N/A,#N/A,FALSE,"DCFCowboy";#N/A,#N/A,FALSE,"DCFCombined"}</definedName>
    <definedName name="wrn.SKSCS1._4">{#N/A,#N/A,FALSE,"Antony Financials";#N/A,#N/A,FALSE,"Cowboy Financials";#N/A,#N/A,FALSE,"Combined";#N/A,#N/A,FALSE,"Valuematrix";#N/A,#N/A,FALSE,"DCFAntony";#N/A,#N/A,FALSE,"DCFCowboy";#N/A,#N/A,FALSE,"DCFCombined"}</definedName>
    <definedName name="wrn.SKSCS1._4_1">{#N/A,#N/A,FALSE,"Antony Financials";#N/A,#N/A,FALSE,"Cowboy Financials";#N/A,#N/A,FALSE,"Combined";#N/A,#N/A,FALSE,"Valuematrix";#N/A,#N/A,FALSE,"DCFAntony";#N/A,#N/A,FALSE,"DCFCowboy";#N/A,#N/A,FALSE,"DCFCombined"}</definedName>
    <definedName name="wrn.SKSCS1._4_2">{#N/A,#N/A,FALSE,"Antony Financials";#N/A,#N/A,FALSE,"Cowboy Financials";#N/A,#N/A,FALSE,"Combined";#N/A,#N/A,FALSE,"Valuematrix";#N/A,#N/A,FALSE,"DCFAntony";#N/A,#N/A,FALSE,"DCFCowboy";#N/A,#N/A,FALSE,"DCFCombined"}</definedName>
    <definedName name="wrn.SKSCS1._4_3">{#N/A,#N/A,FALSE,"Antony Financials";#N/A,#N/A,FALSE,"Cowboy Financials";#N/A,#N/A,FALSE,"Combined";#N/A,#N/A,FALSE,"Valuematrix";#N/A,#N/A,FALSE,"DCFAntony";#N/A,#N/A,FALSE,"DCFCowboy";#N/A,#N/A,FALSE,"DCFCombined"}</definedName>
    <definedName name="wrn.SKSCS1._4_4">{#N/A,#N/A,FALSE,"Antony Financials";#N/A,#N/A,FALSE,"Cowboy Financials";#N/A,#N/A,FALSE,"Combined";#N/A,#N/A,FALSE,"Valuematrix";#N/A,#N/A,FALSE,"DCFAntony";#N/A,#N/A,FALSE,"DCFCowboy";#N/A,#N/A,FALSE,"DCFCombined"}</definedName>
    <definedName name="wrn.SKSCS1._4_5">{#N/A,#N/A,FALSE,"Antony Financials";#N/A,#N/A,FALSE,"Cowboy Financials";#N/A,#N/A,FALSE,"Combined";#N/A,#N/A,FALSE,"Valuematrix";#N/A,#N/A,FALSE,"DCFAntony";#N/A,#N/A,FALSE,"DCFCowboy";#N/A,#N/A,FALSE,"DCFCombined"}</definedName>
    <definedName name="wrn.SKSCS1._5">{#N/A,#N/A,FALSE,"Antony Financials";#N/A,#N/A,FALSE,"Cowboy Financials";#N/A,#N/A,FALSE,"Combined";#N/A,#N/A,FALSE,"Valuematrix";#N/A,#N/A,FALSE,"DCFAntony";#N/A,#N/A,FALSE,"DCFCowboy";#N/A,#N/A,FALSE,"DCFCombined"}</definedName>
    <definedName name="wrn.SKSCS1._5_1">{#N/A,#N/A,FALSE,"Antony Financials";#N/A,#N/A,FALSE,"Cowboy Financials";#N/A,#N/A,FALSE,"Combined";#N/A,#N/A,FALSE,"Valuematrix";#N/A,#N/A,FALSE,"DCFAntony";#N/A,#N/A,FALSE,"DCFCowboy";#N/A,#N/A,FALSE,"DCFCombined"}</definedName>
    <definedName name="wrn.SKSCS1._5_2">{#N/A,#N/A,FALSE,"Antony Financials";#N/A,#N/A,FALSE,"Cowboy Financials";#N/A,#N/A,FALSE,"Combined";#N/A,#N/A,FALSE,"Valuematrix";#N/A,#N/A,FALSE,"DCFAntony";#N/A,#N/A,FALSE,"DCFCowboy";#N/A,#N/A,FALSE,"DCFCombined"}</definedName>
    <definedName name="wrn.SKSCS1._5_3">{#N/A,#N/A,FALSE,"Antony Financials";#N/A,#N/A,FALSE,"Cowboy Financials";#N/A,#N/A,FALSE,"Combined";#N/A,#N/A,FALSE,"Valuematrix";#N/A,#N/A,FALSE,"DCFAntony";#N/A,#N/A,FALSE,"DCFCowboy";#N/A,#N/A,FALSE,"DCFCombined"}</definedName>
    <definedName name="wrn.SKSCS1._5_4">{#N/A,#N/A,FALSE,"Antony Financials";#N/A,#N/A,FALSE,"Cowboy Financials";#N/A,#N/A,FALSE,"Combined";#N/A,#N/A,FALSE,"Valuematrix";#N/A,#N/A,FALSE,"DCFAntony";#N/A,#N/A,FALSE,"DCFCowboy";#N/A,#N/A,FALSE,"DCFCombined"}</definedName>
    <definedName name="wrn.SKSCS1._5_5">{#N/A,#N/A,FALSE,"Antony Financials";#N/A,#N/A,FALSE,"Cowboy Financials";#N/A,#N/A,FALSE,"Combined";#N/A,#N/A,FALSE,"Valuematrix";#N/A,#N/A,FALSE,"DCFAntony";#N/A,#N/A,FALSE,"DCFCowboy";#N/A,#N/A,FALSE,"DCFCombined"}</definedName>
    <definedName name="wrn.Slides.">{#N/A,#N/A,FALSE,"Sales";#N/A,#N/A,FALSE,"GM";#N/A,#N/A,FALSE,"COS";#N/A,#N/A,FALSE,"CSL";#N/A,#N/A,FALSE,"TAT";#N/A,#N/A,FALSE,"Overdue Red";#N/A,#N/A,FALSE,"Inventory";#N/A,#N/A,FALSE,"PITO";#N/A,#N/A,FALSE,"Credits";#N/A,#N/A,FALSE,"EH&amp;S";#N/A,#N/A,FALSE,"Aged Units"}</definedName>
    <definedName name="wrn.Slides._.Part1.">{#N/A,#N/A,FALSE,"s0a.Qtr Book";#N/A,#N/A,FALSE,"s0b.Theatre B/S";#N/A,#N/A,FALSE,"s1.Theatre Slide";#N/A,#N/A,FALSE,"s2.US B/S/P";#N/A,#N/A,FALSE,"s3.US CP POS";#N/A,#N/A,FALSE,"s4.Bus Unit BS";#N/A,#N/A,FALSE,"s5.CP WW Product Sum";#N/A,#N/A,FALSE,"S6 US POS";#N/A,#N/A,FALSE,"S7 Family POS";#N/A,#N/A,FALSE,"S8 Access Ship vs POS";#N/A,#N/A,FALSE,"s9.Wkgrp BSP $";#N/A,#N/A,FALSE,"s10.CP US Dist Sum";#N/A,#N/A,FALSE,"s11.Book YTD by Theatre"}</definedName>
    <definedName name="wrn.Slides._.Part2.">{#N/A,#N/A,FALSE,"s12 Access Fam BSP";#N/A,#N/A,FALSE,"s13 WG";#N/A,#N/A,FALSE,"s14 Azlan BSP";#N/A,#N/A,FALSE,"s15 Access Stk Rotate";#N/A,#N/A,FALSE,"s16 WG Stk Rotate";#N/A,#N/A,FALSE,"s17.Avg Days POS"}</definedName>
    <definedName name="wrn.Slides._.with._.1998._.proj.">{"With projections",#N/A,FALSE,"Slide1";"With projections",#N/A,FALSE,"Slide2";"With projections",#N/A,FALSE,"Slide4";"With proj",#N/A,FALSE,"Slide5";"With proj",#N/A,FALSE,"Slide6";"With proj",#N/A,FALSE,"Slide7";"With proj",#N/A,FALSE,"Slide8";"With proj",#N/A,FALSE,"Slide9";"With proj",#N/A,FALSE,"Slide10";"With proj",#N/A,FALSE,"Slide11";"With proj",#N/A,FALSE,"Slide12";#N/A,#N/A,FALSE,"Slide15";#N/A,#N/A,FALSE,"Slide16";#N/A,#N/A,FALSE,"Slide17";#N/A,#N/A,FALSE,"Slide18"}</definedName>
    <definedName name="wrn.SMC.">{#N/A,#N/A,TRUE,"Main assumptions";#N/A,#N/A,TRUE,"Subscriber projections";#N/A,#N/A,TRUE,"Revenues";#N/A,#N/A,TRUE,"Opex";#N/A,#N/A,TRUE,"Capex";#N/A,#N/A,TRUE,"Working capital";#N/A,#N/A,TRUE,"P&amp;L";#N/A,#N/A,TRUE,"Cash";#N/A,#N/A,TRUE,"Balance";#N/A,#N/A,TRUE,"Valuation";#N/A,#N/A,TRUE,"Bench"}</definedName>
    <definedName name="wrn.SMC1">{#N/A,#N/A,TRUE,"Main assumptions";#N/A,#N/A,TRUE,"Subscriber projections";#N/A,#N/A,TRUE,"Revenues";#N/A,#N/A,TRUE,"Opex";#N/A,#N/A,TRUE,"Capex";#N/A,#N/A,TRUE,"Working capital";#N/A,#N/A,TRUE,"P&amp;L";#N/A,#N/A,TRUE,"Cash";#N/A,#N/A,TRUE,"Balance";#N/A,#N/A,TRUE,"Valuation";#N/A,#N/A,TRUE,"Bench"}</definedName>
    <definedName name="wrn.Smith._.Region.">{"Smith Region Summary",#N/A,FALSE,"Smith Region";"Smith Region Month",#N/A,FALSE,"Smith Region";"Smith Region YTD",#N/A,FALSE,"Smith Region"}</definedName>
    <definedName name="wrn.SMSO._.Stmts.">{#N/A,#N/A,FALSE,"smso balance sheet";#N/A,#N/A,FALSE,"smso";#N/A,#N/A,FALSE,"mcc div";#N/A,#N/A,FALSE,"mh div";#N/A,#N/A,FALSE,"bca div";#N/A,#N/A,FALSE,"tcc div";#N/A,#N/A,FALSE,"corp div"}</definedName>
    <definedName name="wrn.smuck.">{#N/A,#N/A,FALSE,"1FCST";#N/A,#N/A,FALSE,"2VAR";#N/A,#N/A,FALSE,"3REV";#N/A,#N/A,FALSE,"4MARG";#N/A,#N/A,FALSE,"5RSEG";#N/A,#N/A,FALSE,"6TARG";#N/A,#N/A,FALSE,"7EXP";#N/A,#N/A,FALSE,"83Q97";#N/A,#N/A,FALSE,"84Q97";#N/A,#N/A,FALSE,"81Q98";#N/A,#N/A,FALSE,"82Q98";#N/A,#N/A,FALSE,"83Q98";#N/A,#N/A,FALSE,"84Q98";#N/A,#N/A,FALSE,"81Q99";#N/A,#N/A,FALSE,"Sheet16"}</definedName>
    <definedName name="wrn.Snapshot.">{#N/A,#N/A,TRUE,"Facility-Input";#N/A,#N/A,TRUE,"Graphs"}</definedName>
    <definedName name="wrn.SOACHA.">{#N/A,#N/A,FALSE,"SOACHA"}</definedName>
    <definedName name="wrn.SOCIEDAD.">{#N/A,#N/A,FALSE,"SYSOC";#N/A,#N/A,FALSE,"RESU-GESTION";#N/A,#N/A,FALSE,"EVOL-MNA";#N/A,#N/A,FALSE,"VTAS-ANALI";#N/A,#N/A,FALSE,"ANALI-GSFIJOS";#N/A,#N/A,FALSE,"DETA-RUBROS";#N/A,#N/A,FALSE,"ANALI-CNF";#N/A,#N/A,FALSE,"BILAN";#N/A,#N/A,FALSE,"TAB_FIN";#N/A,#N/A,FALSE,"IND_ECO"}</definedName>
    <definedName name="wrn.Soft._.Drinks.">#REF!</definedName>
    <definedName name="wrn.soho._.1.">#REF!</definedName>
    <definedName name="wrn.soho._.2.">#REF!</definedName>
    <definedName name="wrn.Soluzioni.">#REF!</definedName>
    <definedName name="wrn.Sonstige.">{#N/A,#N/A,FALSE,"Produkte Erw.";#N/A,#N/A,FALSE,"Produkte Plan";#N/A,#N/A,FALSE,"Leistungen Erw.";#N/A,#N/A,FALSE,"Leistungen Plan";#N/A,#N/A,FALSE,"KA Allg.Kosten (2)";#N/A,#N/A,FALSE,"KA All.Kosten"}</definedName>
    <definedName name="wrn.Sorted._.print.">{#N/A,#N/A,FALSE,"CASH FLOWS";#N/A,#N/A,FALSE,"INCOME STATEMENT";#N/A,#N/A,FALSE,"OPERATING EXPENSES";#N/A,#N/A,FALSE,"BALANCE SHEET";#N/A,#N/A,FALSE,"Sales"}</definedName>
    <definedName name="wrn.Source._.Notes.">{"IncNotes",#N/A,FALSE,"Inc";"BalNotes",#N/A,FALSE,"Bal";"GCFNotes",#N/A,FALSE,"GCF";"RcDsNotes",#N/A,FALSE,"RcDs";"RevNotes",#N/A,FALSE,"Rev";"WCapNotes",#N/A,FALSE,"WCap";"CapExNotes",#N/A,FALSE,"CapEx";"DebtNotes",#N/A,FALSE,"Debt";"RatNotes",#N/A,FALSE,"Rat";"ValNotes",#N/A,FALSE,"Val"}</definedName>
    <definedName name="wrn.SP._.Model._.All.">{"SP Model",#N/A,FALSE,"S&amp;P Model";"Adjustments",#N/A,FALSE,"S&amp;P Model"}</definedName>
    <definedName name="wrn.SP._.Model._.Life.">{"SP Model Life",#N/A,FALSE,"S&amp;P Model Life";"Adjustments Life",#N/A,FALSE,"S&amp;P Model Life"}</definedName>
    <definedName name="wrn.Spain._.Consolidation.">{"Spain BS",#N/A,FALSE,"DPC Spain";"Spain IS",#N/A,FALSE,"DPC Spain"}</definedName>
    <definedName name="wrn.SPD._.WKLY._.STAFF._.CHARTS.">{#N/A,#N/A,FALSE,"Cover Sheet";#N/A,#N/A,FALSE,"Key Indicators";#N/A,#N/A,FALSE,"Orders Summary";#N/A,#N/A,FALSE,"ORDERS TREND GRAPH";#N/A,#N/A,FALSE,"Revenue Summary";#N/A,#N/A,FALSE,"REVENUE TREND GRAPH";#N/A,#N/A,FALSE,"Revenue Actions";#N/A,#N/A,FALSE,"BACKLOG ANALYSIS";#N/A,#N/A,FALSE,"Keys to Success"}</definedName>
    <definedName name="wrn.SPEC._.GAS._.CYLS.">{"SPEC GAS CYLS",#N/A,FALSE,"SPEC GAS"}</definedName>
    <definedName name="wrn.Sphinx._.only.">#REF!</definedName>
    <definedName name="wrn.SponsorSection.">{#N/A,#N/A,TRUE,"Cover";#N/A,#N/A,TRUE,"Contents";#N/A,#N/A,TRUE,"Organization";#N/A,#N/A,TRUE,"SumSponsor";#N/A,#N/A,TRUE,"Plant1";#N/A,#N/A,TRUE,"Plant2";#N/A,#N/A,TRUE,"Sponsors";#N/A,#N/A,TRUE,"ElPaso1";#N/A,#N/A,TRUE,"GraphSponsor"}</definedName>
    <definedName name="wrn.SPRING._.RAM.">{"FRONT",#N/A,TRUE,"SPRING RAM";"P_AND_L",#N/A,TRUE,"SPRING RAM";"CASH_AND_VAL",#N/A,TRUE,"SPRING RAM"}</definedName>
    <definedName name="wrn.sspall.">{"sspcash",#N/A,FALSE,"EWSINCX";"sspinc",#N/A,FALSE,"EWSINCX";"ssptax",#N/A,FALSE,"EWSINCX";"ssppub",#N/A,FALSE,"EWSINCX";"sspperchgetc",#N/A,FALSE,"EWSINCX";"sspevan",#N/A,FALSE,"EWSINCX";"sspbroad",#N/A,FALSE,"EWSINCX";"sspbroadcont",#N/A,FALSE,"EWSINCX";"sspcable",#N/A,FALSE,"EWSINCX";"sspent",#N/A,FALSE,"EWSINCX"}</definedName>
    <definedName name="wrn.Staff._.and._.Department._.Summaries.">{"Staff and Department Summaries",#N/A,FALSE,"Staff Revenue + Comp"}</definedName>
    <definedName name="wrn.Staff._.cost1998.">{#N/A,#N/A,TRUE,"Staffnos &amp; cost"}</definedName>
    <definedName name="wrn.Staff._.Detail.">{"Staff Detail",#N/A,FALSE,"Staff Revenue + Comp"}</definedName>
    <definedName name="wrn.Staffcost.">{#N/A,#N/A,FALSE,"Staffnos &amp; cost"}</definedName>
    <definedName name="wrn.Staffing.">{#N/A,#N/A,TRUE,"Development Personnel";#N/A,#N/A,TRUE,"Customer Service Personnel";#N/A,#N/A,TRUE,"Customer Service Personnel";#N/A,#N/A,TRUE,"Marketing Personnel";#N/A,#N/A,TRUE,"Technical Services Personnel";#N/A,#N/A,TRUE,"IS Personnel";#N/A,#N/A,TRUE,"Customer Support Personnel";#N/A,#N/A,TRUE,"spEDIcenter Personnel";#N/A,#N/A,TRUE,"Sales Personnel";#N/A,#N/A,TRUE,"International Personnel";#N/A,#N/A,TRUE,"G&amp;A Personnel"}</definedName>
    <definedName name="wrn.Staffing._1">#REF!</definedName>
    <definedName name="wrn.Staffing._1_1">{#N/A,#N/A,FALSE,"Assessment";#N/A,#N/A,FALSE,"Staffing";#N/A,#N/A,FALSE,"Hires";#N/A,#N/A,FALSE,"Assumptions"}</definedName>
    <definedName name="wrn.Staffing._1_2">{#N/A,#N/A,FALSE,"Assessment";#N/A,#N/A,FALSE,"Staffing";#N/A,#N/A,FALSE,"Hires";#N/A,#N/A,FALSE,"Assumptions"}</definedName>
    <definedName name="wrn.Staffing._1_3">{#N/A,#N/A,FALSE,"Assessment";#N/A,#N/A,FALSE,"Staffing";#N/A,#N/A,FALSE,"Hires";#N/A,#N/A,FALSE,"Assumptions"}</definedName>
    <definedName name="wrn.Staffing._1_4">{#N/A,#N/A,FALSE,"Assessment";#N/A,#N/A,FALSE,"Staffing";#N/A,#N/A,FALSE,"Hires";#N/A,#N/A,FALSE,"Assumptions"}</definedName>
    <definedName name="wrn.Staffing._1_5">{#N/A,#N/A,FALSE,"Assessment";#N/A,#N/A,FALSE,"Staffing";#N/A,#N/A,FALSE,"Hires";#N/A,#N/A,FALSE,"Assumptions"}</definedName>
    <definedName name="wrn.Staffing._2">{#N/A,#N/A,FALSE,"Assessment";#N/A,#N/A,FALSE,"Staffing";#N/A,#N/A,FALSE,"Hires";#N/A,#N/A,FALSE,"Assumptions"}</definedName>
    <definedName name="wrn.Staffing._2_1">{#N/A,#N/A,FALSE,"Assessment";#N/A,#N/A,FALSE,"Staffing";#N/A,#N/A,FALSE,"Hires";#N/A,#N/A,FALSE,"Assumptions"}</definedName>
    <definedName name="wrn.Staffing._2_2">{#N/A,#N/A,FALSE,"Assessment";#N/A,#N/A,FALSE,"Staffing";#N/A,#N/A,FALSE,"Hires";#N/A,#N/A,FALSE,"Assumptions"}</definedName>
    <definedName name="wrn.Staffing._2_3">{#N/A,#N/A,FALSE,"Assessment";#N/A,#N/A,FALSE,"Staffing";#N/A,#N/A,FALSE,"Hires";#N/A,#N/A,FALSE,"Assumptions"}</definedName>
    <definedName name="wrn.Staffing._2_4">{#N/A,#N/A,FALSE,"Assessment";#N/A,#N/A,FALSE,"Staffing";#N/A,#N/A,FALSE,"Hires";#N/A,#N/A,FALSE,"Assumptions"}</definedName>
    <definedName name="wrn.Staffing._2_5">{#N/A,#N/A,FALSE,"Assessment";#N/A,#N/A,FALSE,"Staffing";#N/A,#N/A,FALSE,"Hires";#N/A,#N/A,FALSE,"Assumptions"}</definedName>
    <definedName name="wrn.Staffing._3">{#N/A,#N/A,FALSE,"Assessment";#N/A,#N/A,FALSE,"Staffing";#N/A,#N/A,FALSE,"Hires";#N/A,#N/A,FALSE,"Assumptions"}</definedName>
    <definedName name="wrn.Staffing._3_1">{#N/A,#N/A,FALSE,"Assessment";#N/A,#N/A,FALSE,"Staffing";#N/A,#N/A,FALSE,"Hires";#N/A,#N/A,FALSE,"Assumptions"}</definedName>
    <definedName name="wrn.Staffing._3_2">{#N/A,#N/A,FALSE,"Assessment";#N/A,#N/A,FALSE,"Staffing";#N/A,#N/A,FALSE,"Hires";#N/A,#N/A,FALSE,"Assumptions"}</definedName>
    <definedName name="wrn.Staffing._3_3">{#N/A,#N/A,FALSE,"Assessment";#N/A,#N/A,FALSE,"Staffing";#N/A,#N/A,FALSE,"Hires";#N/A,#N/A,FALSE,"Assumptions"}</definedName>
    <definedName name="wrn.Staffing._3_4">{#N/A,#N/A,FALSE,"Assessment";#N/A,#N/A,FALSE,"Staffing";#N/A,#N/A,FALSE,"Hires";#N/A,#N/A,FALSE,"Assumptions"}</definedName>
    <definedName name="wrn.Staffing._3_5">{#N/A,#N/A,FALSE,"Assessment";#N/A,#N/A,FALSE,"Staffing";#N/A,#N/A,FALSE,"Hires";#N/A,#N/A,FALSE,"Assumptions"}</definedName>
    <definedName name="wrn.Staffing._4">{#N/A,#N/A,FALSE,"Assessment";#N/A,#N/A,FALSE,"Staffing";#N/A,#N/A,FALSE,"Hires";#N/A,#N/A,FALSE,"Assumptions"}</definedName>
    <definedName name="wrn.Staffing._4_1">{#N/A,#N/A,FALSE,"Assessment";#N/A,#N/A,FALSE,"Staffing";#N/A,#N/A,FALSE,"Hires";#N/A,#N/A,FALSE,"Assumptions"}</definedName>
    <definedName name="wrn.Staffing._4_2">{#N/A,#N/A,FALSE,"Assessment";#N/A,#N/A,FALSE,"Staffing";#N/A,#N/A,FALSE,"Hires";#N/A,#N/A,FALSE,"Assumptions"}</definedName>
    <definedName name="wrn.Staffing._4_3">{#N/A,#N/A,FALSE,"Assessment";#N/A,#N/A,FALSE,"Staffing";#N/A,#N/A,FALSE,"Hires";#N/A,#N/A,FALSE,"Assumptions"}</definedName>
    <definedName name="wrn.Staffing._4_4">{#N/A,#N/A,FALSE,"Assessment";#N/A,#N/A,FALSE,"Staffing";#N/A,#N/A,FALSE,"Hires";#N/A,#N/A,FALSE,"Assumptions"}</definedName>
    <definedName name="wrn.Staffing._4_5">{#N/A,#N/A,FALSE,"Assessment";#N/A,#N/A,FALSE,"Staffing";#N/A,#N/A,FALSE,"Hires";#N/A,#N/A,FALSE,"Assumptions"}</definedName>
    <definedName name="wrn.Staffing._5">{#N/A,#N/A,FALSE,"Assessment";#N/A,#N/A,FALSE,"Staffing";#N/A,#N/A,FALSE,"Hires";#N/A,#N/A,FALSE,"Assumptions"}</definedName>
    <definedName name="wrn.Staffing._5_1">{#N/A,#N/A,FALSE,"Assessment";#N/A,#N/A,FALSE,"Staffing";#N/A,#N/A,FALSE,"Hires";#N/A,#N/A,FALSE,"Assumptions"}</definedName>
    <definedName name="wrn.Staffing._5_2">{#N/A,#N/A,FALSE,"Assessment";#N/A,#N/A,FALSE,"Staffing";#N/A,#N/A,FALSE,"Hires";#N/A,#N/A,FALSE,"Assumptions"}</definedName>
    <definedName name="wrn.Staffing._5_3">{#N/A,#N/A,FALSE,"Assessment";#N/A,#N/A,FALSE,"Staffing";#N/A,#N/A,FALSE,"Hires";#N/A,#N/A,FALSE,"Assumptions"}</definedName>
    <definedName name="wrn.Staffing._5_4">{#N/A,#N/A,FALSE,"Assessment";#N/A,#N/A,FALSE,"Staffing";#N/A,#N/A,FALSE,"Hires";#N/A,#N/A,FALSE,"Assumptions"}</definedName>
    <definedName name="wrn.Staffing._5_5">{#N/A,#N/A,FALSE,"Assessment";#N/A,#N/A,FALSE,"Staffing";#N/A,#N/A,FALSE,"Hires";#N/A,#N/A,FALSE,"Assumptions"}</definedName>
    <definedName name="wrn.Staffing1">{#N/A,#N/A,FALSE,"Assessment";#N/A,#N/A,FALSE,"Staffing";#N/A,#N/A,FALSE,"Hires";#N/A,#N/A,FALSE,"Assumptions"}</definedName>
    <definedName name="wrn.Staffing1_1">{#N/A,#N/A,FALSE,"Assessment";#N/A,#N/A,FALSE,"Staffing";#N/A,#N/A,FALSE,"Hires";#N/A,#N/A,FALSE,"Assumptions"}</definedName>
    <definedName name="wrn.Staffing1_1_1">{#N/A,#N/A,FALSE,"Assessment";#N/A,#N/A,FALSE,"Staffing";#N/A,#N/A,FALSE,"Hires";#N/A,#N/A,FALSE,"Assumptions"}</definedName>
    <definedName name="wrn.Staffing1_1_2">{#N/A,#N/A,FALSE,"Assessment";#N/A,#N/A,FALSE,"Staffing";#N/A,#N/A,FALSE,"Hires";#N/A,#N/A,FALSE,"Assumptions"}</definedName>
    <definedName name="wrn.Staffing1_1_3">{#N/A,#N/A,FALSE,"Assessment";#N/A,#N/A,FALSE,"Staffing";#N/A,#N/A,FALSE,"Hires";#N/A,#N/A,FALSE,"Assumptions"}</definedName>
    <definedName name="wrn.Staffing1_1_4">{#N/A,#N/A,FALSE,"Assessment";#N/A,#N/A,FALSE,"Staffing";#N/A,#N/A,FALSE,"Hires";#N/A,#N/A,FALSE,"Assumptions"}</definedName>
    <definedName name="wrn.Staffing1_1_5">{#N/A,#N/A,FALSE,"Assessment";#N/A,#N/A,FALSE,"Staffing";#N/A,#N/A,FALSE,"Hires";#N/A,#N/A,FALSE,"Assumptions"}</definedName>
    <definedName name="wrn.Staffing1_2">{#N/A,#N/A,FALSE,"Assessment";#N/A,#N/A,FALSE,"Staffing";#N/A,#N/A,FALSE,"Hires";#N/A,#N/A,FALSE,"Assumptions"}</definedName>
    <definedName name="wrn.Staffing1_2_1">{#N/A,#N/A,FALSE,"Assessment";#N/A,#N/A,FALSE,"Staffing";#N/A,#N/A,FALSE,"Hires";#N/A,#N/A,FALSE,"Assumptions"}</definedName>
    <definedName name="wrn.Staffing1_2_2">{#N/A,#N/A,FALSE,"Assessment";#N/A,#N/A,FALSE,"Staffing";#N/A,#N/A,FALSE,"Hires";#N/A,#N/A,FALSE,"Assumptions"}</definedName>
    <definedName name="wrn.Staffing1_2_3">{#N/A,#N/A,FALSE,"Assessment";#N/A,#N/A,FALSE,"Staffing";#N/A,#N/A,FALSE,"Hires";#N/A,#N/A,FALSE,"Assumptions"}</definedName>
    <definedName name="wrn.Staffing1_2_4">{#N/A,#N/A,FALSE,"Assessment";#N/A,#N/A,FALSE,"Staffing";#N/A,#N/A,FALSE,"Hires";#N/A,#N/A,FALSE,"Assumptions"}</definedName>
    <definedName name="wrn.Staffing1_2_5">{#N/A,#N/A,FALSE,"Assessment";#N/A,#N/A,FALSE,"Staffing";#N/A,#N/A,FALSE,"Hires";#N/A,#N/A,FALSE,"Assumptions"}</definedName>
    <definedName name="wrn.Staffing1_3">{#N/A,#N/A,FALSE,"Assessment";#N/A,#N/A,FALSE,"Staffing";#N/A,#N/A,FALSE,"Hires";#N/A,#N/A,FALSE,"Assumptions"}</definedName>
    <definedName name="wrn.Staffing1_3_1">{#N/A,#N/A,FALSE,"Assessment";#N/A,#N/A,FALSE,"Staffing";#N/A,#N/A,FALSE,"Hires";#N/A,#N/A,FALSE,"Assumptions"}</definedName>
    <definedName name="wrn.Staffing1_3_2">{#N/A,#N/A,FALSE,"Assessment";#N/A,#N/A,FALSE,"Staffing";#N/A,#N/A,FALSE,"Hires";#N/A,#N/A,FALSE,"Assumptions"}</definedName>
    <definedName name="wrn.Staffing1_3_3">{#N/A,#N/A,FALSE,"Assessment";#N/A,#N/A,FALSE,"Staffing";#N/A,#N/A,FALSE,"Hires";#N/A,#N/A,FALSE,"Assumptions"}</definedName>
    <definedName name="wrn.Staffing1_3_4">{#N/A,#N/A,FALSE,"Assessment";#N/A,#N/A,FALSE,"Staffing";#N/A,#N/A,FALSE,"Hires";#N/A,#N/A,FALSE,"Assumptions"}</definedName>
    <definedName name="wrn.Staffing1_3_5">{#N/A,#N/A,FALSE,"Assessment";#N/A,#N/A,FALSE,"Staffing";#N/A,#N/A,FALSE,"Hires";#N/A,#N/A,FALSE,"Assumptions"}</definedName>
    <definedName name="wrn.Staffing1_4">{#N/A,#N/A,FALSE,"Assessment";#N/A,#N/A,FALSE,"Staffing";#N/A,#N/A,FALSE,"Hires";#N/A,#N/A,FALSE,"Assumptions"}</definedName>
    <definedName name="wrn.Staffing1_4_1">{#N/A,#N/A,FALSE,"Assessment";#N/A,#N/A,FALSE,"Staffing";#N/A,#N/A,FALSE,"Hires";#N/A,#N/A,FALSE,"Assumptions"}</definedName>
    <definedName name="wrn.Staffing1_4_2">{#N/A,#N/A,FALSE,"Assessment";#N/A,#N/A,FALSE,"Staffing";#N/A,#N/A,FALSE,"Hires";#N/A,#N/A,FALSE,"Assumptions"}</definedName>
    <definedName name="wrn.Staffing1_4_3">{#N/A,#N/A,FALSE,"Assessment";#N/A,#N/A,FALSE,"Staffing";#N/A,#N/A,FALSE,"Hires";#N/A,#N/A,FALSE,"Assumptions"}</definedName>
    <definedName name="wrn.Staffing1_4_4">{#N/A,#N/A,FALSE,"Assessment";#N/A,#N/A,FALSE,"Staffing";#N/A,#N/A,FALSE,"Hires";#N/A,#N/A,FALSE,"Assumptions"}</definedName>
    <definedName name="wrn.Staffing1_4_5">{#N/A,#N/A,FALSE,"Assessment";#N/A,#N/A,FALSE,"Staffing";#N/A,#N/A,FALSE,"Hires";#N/A,#N/A,FALSE,"Assumptions"}</definedName>
    <definedName name="wrn.Staffing1_5">{#N/A,#N/A,FALSE,"Assessment";#N/A,#N/A,FALSE,"Staffing";#N/A,#N/A,FALSE,"Hires";#N/A,#N/A,FALSE,"Assumptions"}</definedName>
    <definedName name="wrn.Staffing1_5_1">{#N/A,#N/A,FALSE,"Assessment";#N/A,#N/A,FALSE,"Staffing";#N/A,#N/A,FALSE,"Hires";#N/A,#N/A,FALSE,"Assumptions"}</definedName>
    <definedName name="wrn.Staffing1_5_2">{#N/A,#N/A,FALSE,"Assessment";#N/A,#N/A,FALSE,"Staffing";#N/A,#N/A,FALSE,"Hires";#N/A,#N/A,FALSE,"Assumptions"}</definedName>
    <definedName name="wrn.Staffing1_5_3">{#N/A,#N/A,FALSE,"Assessment";#N/A,#N/A,FALSE,"Staffing";#N/A,#N/A,FALSE,"Hires";#N/A,#N/A,FALSE,"Assumptions"}</definedName>
    <definedName name="wrn.Staffing1_5_4">{#N/A,#N/A,FALSE,"Assessment";#N/A,#N/A,FALSE,"Staffing";#N/A,#N/A,FALSE,"Hires";#N/A,#N/A,FALSE,"Assumptions"}</definedName>
    <definedName name="wrn.Staffing1_5_5">{#N/A,#N/A,FALSE,"Assessment";#N/A,#N/A,FALSE,"Staffing";#N/A,#N/A,FALSE,"Hires";#N/A,#N/A,FALSE,"Assumptions"}</definedName>
    <definedName name="wrn.Staley.">{"Staley",#N/A,FALSE,"Total";"Staley",#N/A,FALSE,"UKLC";"Staley",#N/A,FALSE,"UKUS";"Staley",#N/A,FALSE,"CELC";"Staley",#N/A,FALSE,"CEUS";"Staley",#N/A,FALSE,"FranceLC";"Staley",#N/A,FALSE,"FranceUS";"Staley",#N/A,FALSE,"IberiaLC";"Staley",#N/A,FALSE,"IberiaUS";"Staley",#N/A,FALSE,"CanadaLC";"Staley",#N/A,FALSE,"CanadaUS";"Staley",#N/A,FALSE,"AustraliaLC";"Staley",#N/A,FALSE,"AustraliaUS";"Staley",#N/A,FALSE,"JapanLC";"Staley",#N/A,FALSE,"JapanUS"}</definedName>
    <definedName name="wrn.STAMPA_BD.">{#N/A,#N/A,FALSE,"TOTAL";#N/A,#N/A,FALSE,"FND";#N/A,#N/A,FALSE,"FSD";#N/A,#N/A,FALSE,"OND";#N/A,#N/A,FALSE,"WTD";#N/A,#N/A,FALSE,"MND";#N/A,#N/A,FALSE,"MSD";#N/A,#N/A,FALSE,"MPD";#N/A,#N/A,FALSE,"ISD";#N/A,#N/A,FALSE,"ESD";#N/A,#N/A,FALSE,"OTH";#N/A,#N/A,FALSE,"PSD";#N/A,#N/A,FALSE,"ELIM";#N/A,#N/A,FALSE,"CHART_YTD";#N/A,#N/A,FALSE,"CHART_MONTH"}</definedName>
    <definedName name="wrn.stand_alone.">{#N/A,#N/A,FALSE,"CBE";#N/A,#N/A,FALSE,"SWK"}</definedName>
    <definedName name="wrn.stand_alone_both">{"FCB_ALL",#N/A,FALSE,"FCB";"GREY_ALL",#N/A,FALSE,"GREY"}</definedName>
    <definedName name="wrn.STAND_ALONE_BOTH.">{"FCB_ALL",#N/A,FALSE,"FCB";"GREY_ALL",#N/A,FALSE,"GREY"}</definedName>
    <definedName name="wrn.Stand_alone_both._dcf">{"FCB_ALL",#N/A,FALSE,"FCB";"GREY_ALL",#N/A,FALSE,"GREY"}</definedName>
    <definedName name="wrn.stand_alone_both.1">{"FCB_ALL",#N/A,FALSE,"FCB";"GREY_ALL",#N/A,FALSE,"GREY"}</definedName>
    <definedName name="wrn.stand_alone_both1">{"FCB_ALL",#N/A,FALSE,"FCB";"GREY_ALL",#N/A,FALSE,"GREY"}</definedName>
    <definedName name="wrn.stand_alone_both9">{"FCB_ALL",#N/A,FALSE,"FCB";"GREY_ALL",#N/A,FALSE,"GREY"}</definedName>
    <definedName name="wrn.standaloneboth1">{"FCB_ALL",#N/A,FALSE,"FCB";"GREY_ALL",#N/A,FALSE,"GREY"}</definedName>
    <definedName name="wrn.Standard.">{#N/A,#N/A,FALSE,"Market Share";#N/A,#N/A,FALSE,"dcf";#N/A,#N/A,FALSE,"Base"}</definedName>
    <definedName name="wrn.Standard._.NonUtility._.Only.">{"YTD-NonUtility",#N/A,FALSE,"Prov NonUtility"}</definedName>
    <definedName name="wrn.Standard._.Reports.">{#N/A,#N/A,FALSE,"Quarterly P&amp;L Overview";#N/A,#N/A,FALSE,"Industry or Geography P&amp;L Split";#N/A,#N/A,FALSE,"P&amp;L Quarter Trends";#N/A,#N/A,FALSE,"Risk Analysis (Exposure Report)";#N/A,#N/A,FALSE,"SVS Generated Report";#N/A,#N/A,FALSE,"P&amp;L Outlook Expense Detail";#N/A,#N/A,FALSE,"Common Size P&amp;L";#N/A,#N/A,FALSE,"Ratios";#N/A,#N/A,FALSE,"Compensation Pool Results";#N/A,#N/A,FALSE,"Balance Sheet";#N/A,#N/A,FALSE,"Common Size Balance Sheet";#N/A,#N/A,FALSE,"Contract Review";#N/A,#N/A,FALSE,"BALANCED SCORECARD"}</definedName>
    <definedName name="wrn.Standard._.Reports._1">#REF!</definedName>
    <definedName name="wrn.Standard._.Utility._.Only.">{"YTD-Utility",#N/A,FALSE,"Prov Utility"}</definedName>
    <definedName name="wrn.Standard._1">#REF!</definedName>
    <definedName name="wrn.Standard._2">#REF!</definedName>
    <definedName name="wrn.STAR.">{#N/A,#N/A,FALSE,"Presentation";#N/A,#N/A,FALSE,"FCF";#N/A,#N/A,FALSE,"MATRIX"}</definedName>
    <definedName name="wrn.Star._.Sheets.">#REF!</definedName>
    <definedName name="wrn.Statement._.Review.">{#N/A,#N/A,TRUE,"Contents";#N/A,#N/A,TRUE,"Cover Page";#N/A,#N/A,TRUE,"Highlights";#N/A,#N/A,TRUE,"Financial Summary";#N/A,#N/A,TRUE,"Blank";#N/A,#N/A,TRUE,"Orders";#N/A,#N/A,TRUE,"Orders Elims";#N/A,#N/A,TRUE,"Sig Orders";#N/A,#N/A,TRUE,"Sales";#N/A,#N/A,TRUE,"Sales Elims";#N/A,#N/A,TRUE,"EBIT";#N/A,#N/A,TRUE,"EBIT Elims";#N/A,#N/A,TRUE,"Backlog";#N/A,#N/A,TRUE,"Backlog Elims";#N/A,#N/A,TRUE,"Funded Backlog ";#N/A,#N/A,TRUE,"Funded BL Elims";#N/A,#N/A,TRUE,"Cash";#N/A,#N/A,TRUE,"Employment";#N/A,#N/A,TRUE,"Award Fee";#N/A,#N/A,TRUE,"Ops &amp; Risks";#N/A,#N/A,TRUE,"Ops &amp; Risks 2";#N/A,#N/A,TRUE,"Key Issues ";#N/A,#N/A,TRUE,"Open";#N/A,#N/A,TRUE,"Orders 97-98";#N/A,#N/A,TRUE,"Sales 97-98 ";#N/A,#N/A,TRUE,"EBIT 97-98 ";#N/A,#N/A,TRUE,"Cash 97-98";#N/A,#N/A,TRUE,"Blank (2)";#N/A,#N/A,TRUE,"Yr to Yr Sales";#N/A,#N/A,TRUE,"Yr to Yr EBIT";#N/A,#N/A,TRUE,"Qtr to Qtr";#N/A,#N/A,TRUE,"AOD Status";#N/A,#N/A,TRUE,"Unex Options";#N/A,#N/A,TRUE,"Loss Contracts";#N/A,#N/A,TRUE,"Debooks";#N/A,#N/A,TRUE,"Proposals"}</definedName>
    <definedName name="wrn.Statements.">{"Co1statements",#N/A,FALSE,"Cmpy1";"Co2statement",#N/A,FALSE,"Cmpy2";"co1pm",#N/A,FALSE,"Co1PM";"co2PM",#N/A,FALSE,"Co2PM";"value",#N/A,FALSE,"value";"opco",#N/A,FALSE,"NewSparkle";"adjusts",#N/A,FALSE,"Adjustments"}</definedName>
    <definedName name="wrn.Statements._1">#REF!</definedName>
    <definedName name="wrn.Statistics.">{"Std Poor",#N/A,FALSE,"S&amp;P";"Sum Stats",#N/A,FALSE,"Stats"}</definedName>
    <definedName name="wrn.statsumm.">{"cover",#N/A,TRUE,"cover";"table1",#N/A,TRUE,"table1";"table2",#N/A,TRUE,"table2";"table3",#N/A,TRUE,"table3";"table4",#N/A,TRUE,"table4&amp;5";"table5",#N/A,TRUE,"table4&amp;5";"table6",#N/A,TRUE,"table6";"table7",#N/A,TRUE,"TABLE7"}</definedName>
    <definedName name="wrn.status.">#REF!</definedName>
    <definedName name="wrn.status._1">#REF!</definedName>
    <definedName name="wrn.status._2">#REF!</definedName>
    <definedName name="wrn.STETSON.">#REF!</definedName>
    <definedName name="wrn.STETSON._1">#REF!</definedName>
    <definedName name="wrn.still.">#REF!</definedName>
    <definedName name="wrn.still._1">#REF!</definedName>
    <definedName name="wrn.STMT._.OF._.CASH._.FLOWS.">{"STMT OF CASH FLOWS",#N/A,FALSE,"Cash Flows Indirect"}</definedName>
    <definedName name="wrn.STOCKHOLDERS._.EQUITY.">{#N/A,#N/A,FALSE,"WW-1 Stockholders' Equity"}</definedName>
    <definedName name="wrn.Strengths._.Weaknesses.">{#N/A,#N/A,FALSE,"Strengths &amp; Weaknesses"}</definedName>
    <definedName name="wrn.Structure.">{#N/A,#N/A,FALSE,"Structure";#N/A,#N/A,FALSE,"Proj-Cal";#N/A,#N/A,FALSE,"Market"}</definedName>
    <definedName name="wrn.Submission.">{"RFA1",#N/A,FALSE,"RFA";"prof1",#N/A,FALSE,"RFA";"Cashflow1",#N/A,FALSE,"Balance Sheet";"ratios1",#N/A,FALSE,"Ratios";"Balsh1",#N/A,FALSE,"RFA"}</definedName>
    <definedName name="wrn.subs.">{#N/A,#N/A,FALSE,"Comp - War";#N/A,#N/A,FALSE,"Comp - War"}</definedName>
    <definedName name="wrn.suibud.">#REF!</definedName>
    <definedName name="wrn.suivi.">#REF!</definedName>
    <definedName name="wrn.sultan.">{#N/A,#N/A,TRUE,"Acq-Ass";#N/A,#N/A,TRUE,"Acq-IS";#N/A,#N/A,TRUE,"Acq-BS";#N/A,#N/A,TRUE,"Acq-CF";#N/A,#N/A,TRUE,"Acq-Proj";#N/A,#N/A,TRUE,"Acq-CapEx";#N/A,#N/A,TRUE,"Acq-Debt";#N/A,#N/A,TRUE,"Acq-Int";#N/A,#N/A,TRUE,"Acq-BD";#N/A,#N/A,TRUE,"Acq-TD";#N/A,#N/A,TRUE,"Acq-Taxes";#N/A,#N/A,TRUE,"Acq-Credit";#N/A,#N/A,TRUE,"Acq-Val";#N/A,#N/A,TRUE,"Acq-Mult Val"}</definedName>
    <definedName name="wrn.sum.">{"Opsys",#N/A,FALSE,"NPV_OPsys";"NT",#N/A,FALSE,"NPV_NT";"DevP",#N/A,FALSE,"NPV_DevPdt";"Office",#N/A,FALSE,"NPV_Office"}</definedName>
    <definedName name="wrn.sum._.and._.detail.">{#N/A,#N/A,FALSE,"Reported$ - Sum";#N/A,#N/A,FALSE,"Reported$ - Detail";#N/A,#N/A,FALSE,"Constant$ - Sum";#N/A,#N/A,FALSE,"Constant$ - Detail"}</definedName>
    <definedName name="wrn.SUM._.OF._.UNIT._.3.">{#N/A,#N/A,FALSE,"INPUTDATA";#N/A,#N/A,FALSE,"SUMMARY";#N/A,#N/A,FALSE,"CTAREP";#N/A,#N/A,FALSE,"CTBREP";#N/A,#N/A,FALSE,"PMG4ST86";#N/A,#N/A,FALSE,"TURBEFF";#N/A,#N/A,FALSE,"Condenser Performance"}</definedName>
    <definedName name="wrn.sum1.">{"sum1",#N/A,FALSE,"Grand Total";"sum1",#N/A,FALSE,"CAs";"sum1",#N/A,FALSE,"HWSCo1T";"sum1",#N/A,FALSE,"WSCo";"sum1",#N/A,FALSE,"FL";"sum1",#N/A,FALSE,"DTT";"sum1",#N/A,FALSE,"DAB";"sum1",#N/A,FALSE,"HSCo"}</definedName>
    <definedName name="wrn.Summ.">{#N/A,#N/A,TRUE,"Months 2003";#N/A,#N/A,TRUE,"Months 2004";#N/A,#N/A,TRUE,"Months 2005"}</definedName>
    <definedName name="wrn.Summ_Assum_Graphs.">{#N/A,#N/A,TRUE,"Initial";#N/A,#N/A,TRUE,"Graphs"}</definedName>
    <definedName name="wrn.summar_comsat1">{"summary",#N/A,FALSE,"comsat"}</definedName>
    <definedName name="wrn.summaries.">#REF!</definedName>
    <definedName name="wrn.Summaries._.by._.Category.">{"Dept Summary",#N/A,TRUE,"Dept Summary";"Labor &amp; Employee",#N/A,TRUE,"Labor &amp; Employ Related Expenses";"Travel &amp; Meeting",#N/A,TRUE,"Travel &amp; Meeting Expenses";"Materials &amp; Supplies",#N/A,TRUE,"Materials &amp; Supplies Expense";"Prof'l &amp; Purchased Svcs",#N/A,TRUE,"Professional &amp; Purchased Svcs";"Fixed Charges",#N/A,TRUE,"Fixed Charges &amp; Allocations";"Other Costs",#N/A,TRUE,"Other Costs";"Ahern dept summary",#N/A,TRUE,"Ahern's Dept Summary";"Reynolds dept summary",#N/A,TRUE,"Reynold's Dept Summary"}</definedName>
    <definedName name="wrn.SUMMARY.">{"BS",#N/A,FALSE,"USA"}</definedName>
    <definedName name="wrn.summary..">#REF!</definedName>
    <definedName name="wrn.summary.._1">#REF!</definedName>
    <definedName name="wrn.Summary._.2.">{#N/A,#N/A,TRUE,"Model"}</definedName>
    <definedName name="wrn.Summary._.I.">{#N/A,#N/A,FALSE,"Consol_Data"}</definedName>
    <definedName name="wrn.Summary._.II.">{#N/A,#N/A,FALSE,"Consol_Data (2)"}</definedName>
    <definedName name="wrn.Summary._.output.">{#N/A,#N/A,FALSE,"Assump";#N/A,#N/A,FALSE,"Calculations";#N/A,#N/A,FALSE,"P&amp;L";#N/A,#N/A,FALSE,"BS";#N/A,#N/A,FALSE,"Credit"}</definedName>
    <definedName name="wrn.Summary._.Pages.">{#N/A,#N/A,TRUE,"QuakerBr-sum";#N/A,#N/A,TRUE,"KFC8-sum";#N/A,#N/A,TRUE,"2497-sum";#N/A,#N/A,TRUE,"2674-sum";#N/A,#N/A,TRUE,"2657-sum";#N/A,#N/A,TRUE,"3728-sum";#N/A,#N/A,TRUE,"3893-sum";#N/A,#N/A,TRUE,"4499-sum";#N/A,#N/A,TRUE,"5569-sum";#N/A,#N/A,TRUE,"5765-sum";#N/A,#N/A,TRUE,"16872-sum";#N/A,#N/A,TRUE,"17006-sum";#N/A,#N/A,TRUE,"19656-sum"}</definedName>
    <definedName name="wrn.Summary._.Presentation.">{#N/A,#N/A,FALSE,"Financial Statements";#N/A,#N/A,FALSE,"MM FA &amp; Multiples";#N/A,#N/A,FALSE,"Preliminary Valuation";#N/A,#N/A,FALSE,"WACC"}</definedName>
    <definedName name="wrn.Summary._.Projections.">{#N/A,#N/A,FALSE,"Summary - Forte";#N/A,#N/A,FALSE,"Summary - ITT"}</definedName>
    <definedName name="wrn.Summary._.Report.">{"Summary",#N/A,FALSE,"Model";"Income Statement",#N/A,FALSE,"MODEL";"Balance Sheet",#N/A,FALSE,"Model";"Cash Flow",#N/A,FALSE,"Model";"Availability Analysis",#N/A,FALSE,"Model"}</definedName>
    <definedName name="wrn.Summary._.Report._.by._.Month.">{#N/A,#N/A,TRUE,"Cover Page";#N/A,#N/A,TRUE,"Summary Stats Month";#N/A,#N/A,TRUE,"Balance Sheet Month";#N/A,#N/A,TRUE,"Cash Flow Month";#N/A,#N/A,TRUE,"Income Statement Month";#N/A,#N/A,TRUE,"CAPEX Month";#N/A,#N/A,TRUE,"Headcount Summary Month";#N/A,#N/A,TRUE,"Assumptions"}</definedName>
    <definedName name="wrn.Summary._.Report._.by._.Year.">{#N/A,#N/A,TRUE,"Cover Page";#N/A,#N/A,TRUE,"Summary Stats Annual";#N/A,#N/A,TRUE,"Balance Sheet Annual";#N/A,#N/A,TRUE,"Cash Flow Annual";#N/A,#N/A,TRUE,"Income Statement Annual";#N/A,#N/A,TRUE,"CAPEX Annual";#N/A,#N/A,TRUE,"Assumptions"}</definedName>
    <definedName name="wrn.summary._.schedules.">{"summary1",#N/A,FALSE,"Summary of Values";"summary2",#N/A,FALSE,"Summary of Values"}</definedName>
    <definedName name="wrn.summary._.schedules._1">#REF!</definedName>
    <definedName name="wrn.Summary._.sheet._.print.">{"print view",#N/A,FALSE,"Summary"}</definedName>
    <definedName name="wrn.Summary._.View.">{#N/A,#N/A,FALSE,"Consltd-For contngcy"}</definedName>
    <definedName name="wrn.Summary._.with._.short._.outputs.">#REF!</definedName>
    <definedName name="wrn.Summary._.with._.short._.outputs._1">{#N/A,#N/A,FALSE,"Cover";"Short outputs",#N/A,FALSE,"Outputs";#N/A,#N/A,FALSE,"Control (In)";"tesco summary",#N/A,FALSE,"Tesco";"Outputs and Co summaries",#N/A,FALSE,"Sainsbury";"Outputs and Co Summaries",#N/A,FALSE,"Carrefour";"Outputs and Co summaries",#N/A,FALSE,"Co D";"Outputs and Co summaries",#N/A,FALSE,"Co E"}</definedName>
    <definedName name="wrn.Summary._.with._.short._.outputs._2">{#N/A,#N/A,FALSE,"Cover";"Short outputs",#N/A,FALSE,"Outputs";#N/A,#N/A,FALSE,"Control (In)";"tesco summary",#N/A,FALSE,"Tesco";"Outputs and Co summaries",#N/A,FALSE,"Sainsbury";"Outputs and Co Summaries",#N/A,FALSE,"Carrefour";"Outputs and Co summaries",#N/A,FALSE,"Co D";"Outputs and Co summaries",#N/A,FALSE,"Co E"}</definedName>
    <definedName name="wrn.Summary._1">#REF!</definedName>
    <definedName name="wrn.SUMMARY._1_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wrn.SUMMARY._1_2">{"SUMMARY",#N/A,TRUE,"RIGGIN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wrn.SUMMARY._1_3">{"SUMMARY",#N/A,TRUE,"RIGGIN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wrn.SUMMARY._1_4">{"SUMMARY",#N/A,TRUE,"RIGGIN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wrn.SUMMARY._1_5">{"SUMMARY",#N/A,TRUE,"RIGGIN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wrn.SUMMARY._2">#REF!</definedName>
    <definedName name="wrn.SUMMARY._2_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wrn.SUMMARY._2_2">{"SUMMARY",#N/A,TRUE,"RIGGIN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wrn.SUMMARY._2_3">{"SUMMARY",#N/A,TRUE,"RIGGIN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wrn.SUMMARY._2_4">{"SUMMARY",#N/A,TRUE,"RIGGIN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wrn.SUMMARY._2_5">{"SUMMARY",#N/A,TRUE,"RIGGIN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wrn.SUMMARY._3">{"SUMMARY",#N/A,TRUE,"RIGGIN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wrn.SUMMARY._3_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wrn.SUMMARY._3_2">{"SUMMARY",#N/A,TRUE,"RIGGIN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wrn.SUMMARY._3_3">{"SUMMARY",#N/A,TRUE,"RIGGIN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wrn.SUMMARY._3_4">{"SUMMARY",#N/A,TRUE,"RIGGIN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wrn.SUMMARY._3_5">{"SUMMARY",#N/A,TRUE,"RIGGIN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wrn.SUMMARY._4">{"SUMMARY",#N/A,TRUE,"RIGGIN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wrn.SUMMARY._4_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wrn.SUMMARY._4_2">{"SUMMARY",#N/A,TRUE,"RIGGIN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wrn.SUMMARY._4_3">{"SUMMARY",#N/A,TRUE,"RIGGIN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wrn.SUMMARY._4_4">{"SUMMARY",#N/A,TRUE,"RIGGIN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wrn.SUMMARY._4_5">{"SUMMARY",#N/A,TRUE,"RIGGIN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wrn.SUMMARY._5">{"SUMMARY",#N/A,TRUE,"RIGGIN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wrn.SUMMARY._5_1">{"SUMMARY",#N/A,TRUE,"RIGGIN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wrn.SUMMARY._5_2">{"SUMMARY",#N/A,TRUE,"RIGGIN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wrn.SUMMARY._5_3">{"SUMMARY",#N/A,TRUE,"RIGGIN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wrn.SUMMARY._5_4">{"SUMMARY",#N/A,TRUE,"RIGGIN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wrn.SUMMARY._5_5">{"SUMMARY",#N/A,TRUE,"RIGGIN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wrn.summary_comsat.">{"summary",#N/A,FALSE,"comsat"}</definedName>
    <definedName name="wrn.Summary2">#REF!</definedName>
    <definedName name="wrn.Summary3">{#N/A,#N/A,FALSE,"Summary"}</definedName>
    <definedName name="wrn.summaryANDbackup.">{#N/A,#N/A,FALSE,"Prem_Sum";#N/A,#N/A,FALSE,"Prem"}</definedName>
    <definedName name="wrn.SummaryPgs.">{#N/A,#N/A,FALSE,"CreditStat";#N/A,#N/A,FALSE,"SPbrkup";#N/A,#N/A,FALSE,"MerSPsyn";#N/A,#N/A,FALSE,"MerSPwKCsyn";#N/A,#N/A,FALSE,"MerSPwKCsyn (2)";#N/A,#N/A,FALSE,"CreditStat (2)"}</definedName>
    <definedName name="wrn.SummaryPgs._1">{#N/A,#N/A,FALSE,"CreditStat";#N/A,#N/A,FALSE,"SPbrkup";#N/A,#N/A,FALSE,"MerSPsyn";#N/A,#N/A,FALSE,"MerSPwKCsyn";#N/A,#N/A,FALSE,"MerSPwKCsyn (2)";#N/A,#N/A,FALSE,"CreditStat (2)"}</definedName>
    <definedName name="wrn.SummaryPgs._1_1">{#N/A,#N/A,FALSE,"CreditStat";#N/A,#N/A,FALSE,"SPbrkup";#N/A,#N/A,FALSE,"MerSPsyn";#N/A,#N/A,FALSE,"MerSPwKCsyn";#N/A,#N/A,FALSE,"MerSPwKCsyn (2)";#N/A,#N/A,FALSE,"CreditStat (2)"}</definedName>
    <definedName name="wrn.SummaryPgs._1_2">{#N/A,#N/A,FALSE,"CreditStat";#N/A,#N/A,FALSE,"SPbrkup";#N/A,#N/A,FALSE,"MerSPsyn";#N/A,#N/A,FALSE,"MerSPwKCsyn";#N/A,#N/A,FALSE,"MerSPwKCsyn (2)";#N/A,#N/A,FALSE,"CreditStat (2)"}</definedName>
    <definedName name="wrn.SummaryPgs._1_3">{#N/A,#N/A,FALSE,"CreditStat";#N/A,#N/A,FALSE,"SPbrkup";#N/A,#N/A,FALSE,"MerSPsyn";#N/A,#N/A,FALSE,"MerSPwKCsyn";#N/A,#N/A,FALSE,"MerSPwKCsyn (2)";#N/A,#N/A,FALSE,"CreditStat (2)"}</definedName>
    <definedName name="wrn.SummaryPgs._1_4">{#N/A,#N/A,FALSE,"CreditStat";#N/A,#N/A,FALSE,"SPbrkup";#N/A,#N/A,FALSE,"MerSPsyn";#N/A,#N/A,FALSE,"MerSPwKCsyn";#N/A,#N/A,FALSE,"MerSPwKCsyn (2)";#N/A,#N/A,FALSE,"CreditStat (2)"}</definedName>
    <definedName name="wrn.SummaryPgs._1_5">{#N/A,#N/A,FALSE,"CreditStat";#N/A,#N/A,FALSE,"SPbrkup";#N/A,#N/A,FALSE,"MerSPsyn";#N/A,#N/A,FALSE,"MerSPwKCsyn";#N/A,#N/A,FALSE,"MerSPwKCsyn (2)";#N/A,#N/A,FALSE,"CreditStat (2)"}</definedName>
    <definedName name="wrn.SummaryPgs._2">{#N/A,#N/A,FALSE,"CreditStat";#N/A,#N/A,FALSE,"SPbrkup";#N/A,#N/A,FALSE,"MerSPsyn";#N/A,#N/A,FALSE,"MerSPwKCsyn";#N/A,#N/A,FALSE,"MerSPwKCsyn (2)";#N/A,#N/A,FALSE,"CreditStat (2)"}</definedName>
    <definedName name="wrn.SummaryPgs._2_1">{#N/A,#N/A,FALSE,"CreditStat";#N/A,#N/A,FALSE,"SPbrkup";#N/A,#N/A,FALSE,"MerSPsyn";#N/A,#N/A,FALSE,"MerSPwKCsyn";#N/A,#N/A,FALSE,"MerSPwKCsyn (2)";#N/A,#N/A,FALSE,"CreditStat (2)"}</definedName>
    <definedName name="wrn.SummaryPgs._2_2">{#N/A,#N/A,FALSE,"CreditStat";#N/A,#N/A,FALSE,"SPbrkup";#N/A,#N/A,FALSE,"MerSPsyn";#N/A,#N/A,FALSE,"MerSPwKCsyn";#N/A,#N/A,FALSE,"MerSPwKCsyn (2)";#N/A,#N/A,FALSE,"CreditStat (2)"}</definedName>
    <definedName name="wrn.SummaryPgs._2_3">{#N/A,#N/A,FALSE,"CreditStat";#N/A,#N/A,FALSE,"SPbrkup";#N/A,#N/A,FALSE,"MerSPsyn";#N/A,#N/A,FALSE,"MerSPwKCsyn";#N/A,#N/A,FALSE,"MerSPwKCsyn (2)";#N/A,#N/A,FALSE,"CreditStat (2)"}</definedName>
    <definedName name="wrn.SummaryPgs._2_4">{#N/A,#N/A,FALSE,"CreditStat";#N/A,#N/A,FALSE,"SPbrkup";#N/A,#N/A,FALSE,"MerSPsyn";#N/A,#N/A,FALSE,"MerSPwKCsyn";#N/A,#N/A,FALSE,"MerSPwKCsyn (2)";#N/A,#N/A,FALSE,"CreditStat (2)"}</definedName>
    <definedName name="wrn.SummaryPgs._2_5">{#N/A,#N/A,FALSE,"CreditStat";#N/A,#N/A,FALSE,"SPbrkup";#N/A,#N/A,FALSE,"MerSPsyn";#N/A,#N/A,FALSE,"MerSPwKCsyn";#N/A,#N/A,FALSE,"MerSPwKCsyn (2)";#N/A,#N/A,FALSE,"CreditStat (2)"}</definedName>
    <definedName name="wrn.SummaryPgs._3">{#N/A,#N/A,FALSE,"CreditStat";#N/A,#N/A,FALSE,"SPbrkup";#N/A,#N/A,FALSE,"MerSPsyn";#N/A,#N/A,FALSE,"MerSPwKCsyn";#N/A,#N/A,FALSE,"MerSPwKCsyn (2)";#N/A,#N/A,FALSE,"CreditStat (2)"}</definedName>
    <definedName name="wrn.SummaryPgs._3_1">{#N/A,#N/A,FALSE,"CreditStat";#N/A,#N/A,FALSE,"SPbrkup";#N/A,#N/A,FALSE,"MerSPsyn";#N/A,#N/A,FALSE,"MerSPwKCsyn";#N/A,#N/A,FALSE,"MerSPwKCsyn (2)";#N/A,#N/A,FALSE,"CreditStat (2)"}</definedName>
    <definedName name="wrn.SummaryPgs._3_2">{#N/A,#N/A,FALSE,"CreditStat";#N/A,#N/A,FALSE,"SPbrkup";#N/A,#N/A,FALSE,"MerSPsyn";#N/A,#N/A,FALSE,"MerSPwKCsyn";#N/A,#N/A,FALSE,"MerSPwKCsyn (2)";#N/A,#N/A,FALSE,"CreditStat (2)"}</definedName>
    <definedName name="wrn.SummaryPgs._3_3">{#N/A,#N/A,FALSE,"CreditStat";#N/A,#N/A,FALSE,"SPbrkup";#N/A,#N/A,FALSE,"MerSPsyn";#N/A,#N/A,FALSE,"MerSPwKCsyn";#N/A,#N/A,FALSE,"MerSPwKCsyn (2)";#N/A,#N/A,FALSE,"CreditStat (2)"}</definedName>
    <definedName name="wrn.SummaryPgs._3_4">{#N/A,#N/A,FALSE,"CreditStat";#N/A,#N/A,FALSE,"SPbrkup";#N/A,#N/A,FALSE,"MerSPsyn";#N/A,#N/A,FALSE,"MerSPwKCsyn";#N/A,#N/A,FALSE,"MerSPwKCsyn (2)";#N/A,#N/A,FALSE,"CreditStat (2)"}</definedName>
    <definedName name="wrn.SummaryPgs._3_5">{#N/A,#N/A,FALSE,"CreditStat";#N/A,#N/A,FALSE,"SPbrkup";#N/A,#N/A,FALSE,"MerSPsyn";#N/A,#N/A,FALSE,"MerSPwKCsyn";#N/A,#N/A,FALSE,"MerSPwKCsyn (2)";#N/A,#N/A,FALSE,"CreditStat (2)"}</definedName>
    <definedName name="wrn.SummaryPgs._4">{#N/A,#N/A,FALSE,"CreditStat";#N/A,#N/A,FALSE,"SPbrkup";#N/A,#N/A,FALSE,"MerSPsyn";#N/A,#N/A,FALSE,"MerSPwKCsyn";#N/A,#N/A,FALSE,"MerSPwKCsyn (2)";#N/A,#N/A,FALSE,"CreditStat (2)"}</definedName>
    <definedName name="wrn.SummaryPgs._4_1">{#N/A,#N/A,FALSE,"CreditStat";#N/A,#N/A,FALSE,"SPbrkup";#N/A,#N/A,FALSE,"MerSPsyn";#N/A,#N/A,FALSE,"MerSPwKCsyn";#N/A,#N/A,FALSE,"MerSPwKCsyn (2)";#N/A,#N/A,FALSE,"CreditStat (2)"}</definedName>
    <definedName name="wrn.SummaryPgs._4_2">{#N/A,#N/A,FALSE,"CreditStat";#N/A,#N/A,FALSE,"SPbrkup";#N/A,#N/A,FALSE,"MerSPsyn";#N/A,#N/A,FALSE,"MerSPwKCsyn";#N/A,#N/A,FALSE,"MerSPwKCsyn (2)";#N/A,#N/A,FALSE,"CreditStat (2)"}</definedName>
    <definedName name="wrn.SummaryPgs._4_3">{#N/A,#N/A,FALSE,"CreditStat";#N/A,#N/A,FALSE,"SPbrkup";#N/A,#N/A,FALSE,"MerSPsyn";#N/A,#N/A,FALSE,"MerSPwKCsyn";#N/A,#N/A,FALSE,"MerSPwKCsyn (2)";#N/A,#N/A,FALSE,"CreditStat (2)"}</definedName>
    <definedName name="wrn.SummaryPgs._4_4">{#N/A,#N/A,FALSE,"CreditStat";#N/A,#N/A,FALSE,"SPbrkup";#N/A,#N/A,FALSE,"MerSPsyn";#N/A,#N/A,FALSE,"MerSPwKCsyn";#N/A,#N/A,FALSE,"MerSPwKCsyn (2)";#N/A,#N/A,FALSE,"CreditStat (2)"}</definedName>
    <definedName name="wrn.SummaryPgs._4_5">{#N/A,#N/A,FALSE,"CreditStat";#N/A,#N/A,FALSE,"SPbrkup";#N/A,#N/A,FALSE,"MerSPsyn";#N/A,#N/A,FALSE,"MerSPwKCsyn";#N/A,#N/A,FALSE,"MerSPwKCsyn (2)";#N/A,#N/A,FALSE,"CreditStat (2)"}</definedName>
    <definedName name="wrn.SummaryPgs._5">{#N/A,#N/A,FALSE,"CreditStat";#N/A,#N/A,FALSE,"SPbrkup";#N/A,#N/A,FALSE,"MerSPsyn";#N/A,#N/A,FALSE,"MerSPwKCsyn";#N/A,#N/A,FALSE,"MerSPwKCsyn (2)";#N/A,#N/A,FALSE,"CreditStat (2)"}</definedName>
    <definedName name="wrn.SummaryPgs._5_1">{#N/A,#N/A,FALSE,"CreditStat";#N/A,#N/A,FALSE,"SPbrkup";#N/A,#N/A,FALSE,"MerSPsyn";#N/A,#N/A,FALSE,"MerSPwKCsyn";#N/A,#N/A,FALSE,"MerSPwKCsyn (2)";#N/A,#N/A,FALSE,"CreditStat (2)"}</definedName>
    <definedName name="wrn.SummaryPgs._5_2">{#N/A,#N/A,FALSE,"CreditStat";#N/A,#N/A,FALSE,"SPbrkup";#N/A,#N/A,FALSE,"MerSPsyn";#N/A,#N/A,FALSE,"MerSPwKCsyn";#N/A,#N/A,FALSE,"MerSPwKCsyn (2)";#N/A,#N/A,FALSE,"CreditStat (2)"}</definedName>
    <definedName name="wrn.SummaryPgs._5_3">{#N/A,#N/A,FALSE,"CreditStat";#N/A,#N/A,FALSE,"SPbrkup";#N/A,#N/A,FALSE,"MerSPsyn";#N/A,#N/A,FALSE,"MerSPwKCsyn";#N/A,#N/A,FALSE,"MerSPwKCsyn (2)";#N/A,#N/A,FALSE,"CreditStat (2)"}</definedName>
    <definedName name="wrn.SummaryPgs._5_4">{#N/A,#N/A,FALSE,"CreditStat";#N/A,#N/A,FALSE,"SPbrkup";#N/A,#N/A,FALSE,"MerSPsyn";#N/A,#N/A,FALSE,"MerSPwKCsyn";#N/A,#N/A,FALSE,"MerSPwKCsyn (2)";#N/A,#N/A,FALSE,"CreditStat (2)"}</definedName>
    <definedName name="wrn.SummaryPgs._5_5">{#N/A,#N/A,FALSE,"CreditStat";#N/A,#N/A,FALSE,"SPbrkup";#N/A,#N/A,FALSE,"MerSPsyn";#N/A,#N/A,FALSE,"MerSPwKCsyn";#N/A,#N/A,FALSE,"MerSPwKCsyn (2)";#N/A,#N/A,FALSE,"CreditStat (2)"}</definedName>
    <definedName name="wrn.SummaryPrint.">{#N/A,#N/A,TRUE,"DPCCKN";#N/A,#N/A,TRUE,"CYIS";#N/A,#N/A,TRUE,"CYBS";#N/A,#N/A,TRUE,"DPCCDS"}</definedName>
    <definedName name="wrn.SummaryReport.">#REF!</definedName>
    <definedName name="wrn.SunModel.">{#N/A,#N/A,FALSE,"summary";#N/A,#N/A,FALSE,"SIH";#N/A,#N/A,FALSE,"SIH Value";#N/A,#N/A,FALSE,"tax est.";#N/A,#N/A,FALSE,"Mohegan";#N/A,#N/A,FALSE,"Resorts";#N/A,#N/A,FALSE,"Win Per Day";#N/A,#N/A,FALSE,"CapStr"}</definedName>
    <definedName name="wrn.SUNRISE.">#REF!</definedName>
    <definedName name="wrn.SUP._.1.">{#N/A,#N/A,FALSE,"PERSONAL"}</definedName>
    <definedName name="wrn.SUPER.">{#N/A,#N/A,FALSE,"PERSONAL"}</definedName>
    <definedName name="wrn.SUPP.">{#N/A,#N/A,FALSE,"COVER PAGE";#N/A,#N/A,FALSE,"TABLE OF CONTENTS";#N/A,#N/A,FALSE,"INCSTAT";#N/A,#N/A,FALSE,"SBU TRENDS";#N/A,#N/A,FALSE,"ASSETS";#N/A,#N/A,FALSE,"LIABILITIES";#N/A,#N/A,FALSE,"P &amp; L CURRENT";#N/A,#N/A,FALSE,"CASH FLOW";#N/A,#N/A,FALSE,"AGING";#N/A,#N/A,FALSE,"TOPTEN";#N/A,#N/A,FALSE,"LINE OF CREDIT";#N/A,#N/A,FALSE,"RV VAR P&amp;L";#N/A,#N/A,FALSE,"SUM LOCATION";#N/A,#N/A,FALSE,"HEADCOUNT";#N/A,#N/A,FALSE,"RV TRENDED";#N/A,#N/A,FALSE,"MV TRENDED";#N/A,#N/A,FALSE,"SG&amp;A TREND";#N/A,#N/A,FALSE,"SG&amp;A PLAN VS ACT";#N/A,#N/A,FALSE,"ADM SYS ACTUAL";#N/A,#N/A,FALSE,"SALES &amp; SBU ACTUAL";#N/A,#N/A,FALSE,"ADM SYS VAR";#N/A,#N/A,FALSE,"SALES &amp; SBU VAR"}</definedName>
    <definedName name="wrn.SUPP_SCHD.">{#N/A,#N/A,TRUE,"A";#N/A,#N/A,TRUE,"B";#N/A,#N/A,TRUE,"C";#N/A,#N/A,TRUE,"D";#N/A,#N/A,TRUE,"E"}</definedName>
    <definedName name="wrn.Supplemental._.Pkg..">{#N/A,#N/A,FALSE,"Cover";#N/A,#N/A,FALSE,"Index";#N/A,#N/A,FALSE,"Supp. A";#N/A,#N/A,FALSE,"Supp. B";#N/A,#N/A,FALSE,"Supp. C";#N/A,#N/A,FALSE,"Supp. D";#N/A,#N/A,FALSE,"Supp. E";#N/A,#N/A,FALSE,"Supp. F";#N/A,#N/A,FALSE,"Supp. G";#N/A,#N/A,FALSE,"Supp. H";#N/A,#N/A,FALSE,"Supp. I";#N/A,#N/A,FALSE,"Supp. J";#N/A,#N/A,FALSE,"Supp. K";#N/A,#N/A,FALSE,"Supp. L"}</definedName>
    <definedName name="wrn.Supplemental_Reports.">{#N/A,#N/A,FALSE,"Report Data";#N/A,#N/A,FALSE,"COMP POOL";#N/A,#N/A,FALSE,"COMP POOL NB95";#N/A,#N/A,FALSE,"COMP POOL NB94"}</definedName>
    <definedName name="wrn.Supplemental_Reports._1">#REF!</definedName>
    <definedName name="wrn.SUPPLIES._.ALL._.SCHEDULES.">{"BUDGET ASSUMPTIONS",#N/A,FALSE,"SUPPLIES 97";"MAJOR EXPENDITURES",#N/A,FALSE,"SUPPLIES 97";"SCH100 SUPPLIES",#N/A,FALSE,"SUPPLIES 97"}</definedName>
    <definedName name="wrn.Support.">{#N/A,#N/A,FALSE,"TRIAL INPUT";#N/A,#N/A,FALSE,"AVG INPUT COPY";#N/A,#N/A,FALSE,"INVESTMENTS_INPUT"}</definedName>
    <definedName name="wrn.Supporting._.Schedules.">#REF!</definedName>
    <definedName name="wrn.surveillance.">#REF!</definedName>
    <definedName name="wrn.surveillance._1">#REF!</definedName>
    <definedName name="wrn.Survey.">{#N/A,#N/A,FALSE,"Response";#N/A,#N/A,FALSE,"Cover!";#N/A,#N/A,FALSE,"Memo!";#N/A,#N/A,FALSE,"MIS!";#N/A,#N/A,FALSE,"Summary!";#N/A,#N/A,FALSE,"Borrowing Base!";#N/A,#N/A,FALSE,"Footnotes to BB!";#N/A,#N/A,FALSE,"BS!";#N/A,#N/A,FALSE,"BS COMMENTS!";#N/A,#N/A,FALSE,"P&amp;L!";#N/A,#N/A,FALSE,"P&amp;L COMMENTS!";#N/A,#N/A,FALSE,"A-R Agings!";#N/A,#N/A,FALSE,"Past Due Analysis!";#N/A,#N/A,FALSE,"Delinquent AR!";#N/A,#N/A,FALSE,"A-R Stats!";#N/A,#N/A,FALSE,"AR Sample Summary!";#N/A,#N/A,FALSE,"Inventory Composition!";#N/A,#N/A,FALSE,"Inventory Stats!";#N/A,#N/A,FALSE,"Inventory Test Summary!";#N/A,#N/A,FALSE,"Inventory Systems!";#N/A,#N/A,FALSE,"Inventory Accounting!";#N/A,#N/A,FALSE,"A-P Agings!";#N/A,#N/A,FALSE,"Notes Payable!";#N/A,#N/A,FALSE,"A-P &amp; Cash Q&amp;A!";#N/A,#N/A,FALSE,"A-R Q&amp;A - WP";#N/A,#N/A,FALSE,"Inv Q&amp;A - WP";#N/A,#N/A,FALSE,"Collateral Reconciliations - WP";#N/A,#N/A,FALSE,"BBC Analysis - WP";#N/A,#N/A,FALSE,"ARAGING HISTORY - WP";#N/A,#N/A,FALSE,"A-R INELIGIBLES - TTL - WP";#N/A,#N/A,FALSE,"A-R INELIGIBLES (2) - WP";#N/A,#N/A,FALSE,"Proof of Delivery - WP";#N/A,#N/A,FALSE,"ARForeign - WP";#N/A,#N/A,FALSE,"CR Memo - WP";#N/A,#N/A,FALSE,"Inv Test - WP";#N/A,#N/A,FALSE,"GP TEST - WP";#N/A,#N/A,FALSE,"AP TEST - WP";#N/A,#N/A,FALSE,"Cash Activity - WP";#N/A,#N/A,FALSE,"Cash Remittance - WP";#N/A,#N/A,FALSE,"BANK LIST - WP";#N/A,#N/A,FALSE,"CANCELLED CKS - WP";#N/A,#N/A,FALSE,"Tax1 - WP";#N/A,#N/A,FALSE,"Tax 2 - WP"}</definedName>
    <definedName name="wrn.Sykes.">{"rockwell2",#N/A,FALSE,"Rockwell";"trw2",#N/A,FALSE,"TRW";"texas2",#N/A,FALSE,"Texas Inst.";"loral2",#N/A,FALSE,"Loral";"nothrop2",#N/A,FALSE,"Northrop";"boeing2",#N/A,FALSE,"Boeing";"raytheon2",#N/A,FALSE,"Raytheon";"hughesbuy",#N/A,FALSE,"Hughes (2)";"huhes2",#N/A,FALSE,"Hughes";"trw2",#N/A,FALSE,"Orbital";"trw2",#N/A,FALSE,"General Dynamics";"trw2",#N/A,FALSE,"ITT";"boeingbuy2",#N/A,FALSE,"BoeingBuy";"trw2",#N/A,FALSE,"Litton";"trw2",#N/A,FALSE,"Westinghouse"}</definedName>
    <definedName name="wrn.SynergyCase10yrGW.">{"Summary","Synergy w/ 10yr GW",FALSE,"M&amp;A Model";"FinanceInput","Synergy w/ 10yr GW",FALSE,"M&amp;A Model";"CashFlow","Synergy w/ 10yr GW",FALSE,"M&amp;A Model"}</definedName>
    <definedName name="wrn.Szenario.">{#N/A,#N/A,FALSE,"Deckblatt";#N/A,#N/A,FALSE,"Graphik";#N/A,#N/A,FALSE,"Bilanz"}</definedName>
    <definedName name="wrn.t_cash.">{"cash_tes",#N/A,FALSE,"dec95cr.xls"}</definedName>
    <definedName name="wrn.Table._.SBU._.1996_2002.">{"SBU Numbers 1996_2002",#N/A,FALSE,"Strategic Business Lines"}</definedName>
    <definedName name="wrn.Tables.">{"view1",#N/A,FALSE,"Tables";"view2",#N/A,FALSE,"Tables";"view3",#N/A,FALSE,"Tables"}</definedName>
    <definedName name="wrn.Tables._.and._.Support.">{#N/A,#N/A,FALSE,"TABLE_1 YTD";#N/A,#N/A,FALSE,"TABLE_1A QTD";#N/A,#N/A,FALSE,"NORMAL_SPREAD_QTD";#N/A,#N/A,FALSE,"NORMAL_SPREAD_YTD";#N/A,#N/A,FALSE,"TAX_EQV";#N/A,#N/A,FALSE,"TAX EQUIV_INPUT";#N/A,#N/A,FALSE,"NET FROM FER";#N/A,#N/A,FALSE,"COVER"}</definedName>
    <definedName name="wrn.Target.">{#N/A,#N/A,TRUE,"Tar-Ass";#N/A,#N/A,TRUE,"Tar-IS";#N/A,#N/A,TRUE,"Tar-BS";#N/A,#N/A,TRUE,"Tar-CF";#N/A,#N/A,TRUE,"Tar-Adg BS";#N/A,#N/A,TRUE,"Tar-Proj";#N/A,#N/A,TRUE,"Tar-CapEx";#N/A,#N/A,TRUE,"Tar-Debt";#N/A,#N/A,TRUE,"Tar-Int";#N/A,#N/A,TRUE,"Tar-BD";#N/A,#N/A,TRUE,"Tar-TD";#N/A,#N/A,TRUE,"Tar-Taxes";#N/A,#N/A,TRUE,"Tar-Credit";#N/A,#N/A,TRUE,"Val - sum";#N/A,#N/A,TRUE,"Val - Sum1";#N/A,#N/A,TRUE,"Val - sum2";#N/A,#N/A,TRUE,"Val - Sum3";#N/A,#N/A,TRUE,"Tar-DCF";#N/A,#N/A,TRUE,"Tar-Val LBO";#N/A,#N/A,TRUE,"Tar-Mult Val"}</definedName>
    <definedName name="wrn.TARGET._.DCF.">{"targetdcf",#N/A,FALSE,"Merger consequences";"TARGETASSU",#N/A,FALSE,"Merger consequences";"TERMINAL VALUE",#N/A,FALSE,"Merger consequences"}</definedName>
    <definedName name="wrn.TARGET._.DCF._1">#REF!</definedName>
    <definedName name="wrn.TARGET._.DCF._from_AB">{"targetdcf",#N/A,FALSE,"Merger consequences";"TARGETASSU",#N/A,FALSE,"Merger consequences";"TERMINAL VALUE",#N/A,FALSE,"Merger consequences"}</definedName>
    <definedName name="wrn.TARGET._.DCF._from_DBAB">{"targetdcf",#N/A,FALSE,"Merger consequences";"TARGETASSU",#N/A,FALSE,"Merger consequences";"TERMINAL VALUE",#N/A,FALSE,"Merger consequences"}</definedName>
    <definedName name="wrn.TARGET._.DCF._from_DBAB_1">{"targetdcf",#N/A,FALSE,"Merger consequences";"TARGETASSU",#N/A,FALSE,"Merger consequences";"TERMINAL VALUE",#N/A,FALSE,"Merger consequences"}</definedName>
    <definedName name="wrn.TARGET._.DCF._from_DBAB_1_1">{"targetdcf",#N/A,FALSE,"Merger consequences";"TARGETASSU",#N/A,FALSE,"Merger consequences";"TERMINAL VALUE",#N/A,FALSE,"Merger consequences"}</definedName>
    <definedName name="wrn.TARGET._.DCF._from_DBAB_1_1_1">{"targetdcf",#N/A,FALSE,"Merger consequences";"TARGETASSU",#N/A,FALSE,"Merger consequences";"TERMINAL VALUE",#N/A,FALSE,"Merger consequences"}</definedName>
    <definedName name="wrn.TARGET._.DCF._from_DBAB_1_2">{"targetdcf",#N/A,FALSE,"Merger consequences";"TARGETASSU",#N/A,FALSE,"Merger consequences";"TERMINAL VALUE",#N/A,FALSE,"Merger consequences"}</definedName>
    <definedName name="wrn.TARGET._.DCF._from_DBAB_2">{"targetdcf",#N/A,FALSE,"Merger consequences";"TARGETASSU",#N/A,FALSE,"Merger consequences";"TERMINAL VALUE",#N/A,FALSE,"Merger consequences"}</definedName>
    <definedName name="wrn.TARGET._.DCF._from_DBAB_3">{"targetdcf",#N/A,FALSE,"Merger consequences";"TARGETASSU",#N/A,FALSE,"Merger consequences";"TERMINAL VALUE",#N/A,FALSE,"Merger consequences"}</definedName>
    <definedName name="wrn.TARGET._.DCF._from_DBAB_4">{"targetdcf",#N/A,FALSE,"Merger consequences";"TARGETASSU",#N/A,FALSE,"Merger consequences";"TERMINAL VALUE",#N/A,FALSE,"Merger consequences"}</definedName>
    <definedName name="wrn.TARGET._.DCF._from_DBAB_5">{"targetdcf",#N/A,FALSE,"Merger consequences";"TARGETASSU",#N/A,FALSE,"Merger consequences";"TERMINAL VALUE",#N/A,FALSE,"Merger consequences"}</definedName>
    <definedName name="wrn.Target._.Summary.">{"SUMMARY",#N/A,FALSE,"Sheet1"}</definedName>
    <definedName name="wrn.Target._2">{#N/A,#N/A,TRUE,"Tar-Ass";#N/A,#N/A,TRUE,"Tar-IS";#N/A,#N/A,TRUE,"Tar-BS";#N/A,#N/A,TRUE,"Tar-CF";#N/A,#N/A,TRUE,"Tar-Adg BS";#N/A,#N/A,TRUE,"Tar-Proj";#N/A,#N/A,TRUE,"Tar-CapEx";#N/A,#N/A,TRUE,"Tar-Debt";#N/A,#N/A,TRUE,"Tar-Int";#N/A,#N/A,TRUE,"Tar-BD";#N/A,#N/A,TRUE,"Tar-TD";#N/A,#N/A,TRUE,"Tar-Taxes";#N/A,#N/A,TRUE,"Tar-Credit";#N/A,#N/A,TRUE,"Val - sum";#N/A,#N/A,TRUE,"Val - Sum1";#N/A,#N/A,TRUE,"Val - sum2";#N/A,#N/A,TRUE,"Val - Sum3";#N/A,#N/A,TRUE,"Tar-DCF";#N/A,#N/A,TRUE,"Tar-Val LBO";#N/A,#N/A,TRUE,"Tar-Mult Val"}</definedName>
    <definedName name="wrn.Target._22">{#N/A,#N/A,TRUE,"Tar-Ass";#N/A,#N/A,TRUE,"Tar-IS";#N/A,#N/A,TRUE,"Tar-BS";#N/A,#N/A,TRUE,"Tar-CF";#N/A,#N/A,TRUE,"Tar-Adg BS";#N/A,#N/A,TRUE,"Tar-Proj";#N/A,#N/A,TRUE,"Tar-CapEx";#N/A,#N/A,TRUE,"Tar-Debt";#N/A,#N/A,TRUE,"Tar-Int";#N/A,#N/A,TRUE,"Tar-BD";#N/A,#N/A,TRUE,"Tar-TD";#N/A,#N/A,TRUE,"Tar-Taxes";#N/A,#N/A,TRUE,"Tar-Credit";#N/A,#N/A,TRUE,"Val - sum";#N/A,#N/A,TRUE,"Val - Sum1";#N/A,#N/A,TRUE,"Val - sum2";#N/A,#N/A,TRUE,"Val - Sum3";#N/A,#N/A,TRUE,"Tar-DCF";#N/A,#N/A,TRUE,"Tar-Val LBO";#N/A,#N/A,TRUE,"Tar-Mult Val"}</definedName>
    <definedName name="wrn.TARGET._DCF2.">{"targetdcf",#N/A,FALSE,"Merger consequences";"TARGETASSU",#N/A,FALSE,"Merger consequences";"TERMINAL VALUE",#N/A,FALSE,"Merger consequences"}</definedName>
    <definedName name="wrn.Target.2">{#N/A,#N/A,TRUE,"Tar-Ass";#N/A,#N/A,TRUE,"Tar-IS";#N/A,#N/A,TRUE,"Tar-BS";#N/A,#N/A,TRUE,"Tar-CF";#N/A,#N/A,TRUE,"Tar-Adg BS";#N/A,#N/A,TRUE,"Tar-Proj";#N/A,#N/A,TRUE,"Tar-CapEx";#N/A,#N/A,TRUE,"Tar-Debt";#N/A,#N/A,TRUE,"Tar-Int";#N/A,#N/A,TRUE,"Tar-BD";#N/A,#N/A,TRUE,"Tar-TD";#N/A,#N/A,TRUE,"Tar-Taxes";#N/A,#N/A,TRUE,"Tar-Credit";#N/A,#N/A,TRUE,"Val - sum";#N/A,#N/A,TRUE,"Val - Sum1";#N/A,#N/A,TRUE,"Val - sum2";#N/A,#N/A,TRUE,"Val - Sum3";#N/A,#N/A,TRUE,"Tar-DCF";#N/A,#N/A,TRUE,"Tar-Val LBO";#N/A,#N/A,TRUE,"Tar-Mult Val"}</definedName>
    <definedName name="wrn.TargetLBO.">{#N/A,#N/A,TRUE,"Tar-Ass";#N/A,#N/A,TRUE,"Tar-Ass LBO";#N/A,#N/A,TRUE,"LBO Ret";#N/A,#N/A,TRUE,"Tar-BS LBO";#N/A,#N/A,TRUE,"Tar-IS LBO";#N/A,#N/A,TRUE,"Tar-CF LBO";#N/A,#N/A,TRUE,"Tar-Debt LBO";#N/A,#N/A,TRUE,"Tar-Int LBO";#N/A,#N/A,TRUE,"Tar-Taxes LBO";#N/A,#N/A,TRUE,"Tar-Val LBO"}</definedName>
    <definedName name="wrn.TargetLBO._2">{#N/A,#N/A,TRUE,"Tar-Ass";#N/A,#N/A,TRUE,"Tar-Ass LBO";#N/A,#N/A,TRUE,"LBO Ret";#N/A,#N/A,TRUE,"Tar-BS LBO";#N/A,#N/A,TRUE,"Tar-IS LBO";#N/A,#N/A,TRUE,"Tar-CF LBO";#N/A,#N/A,TRUE,"Tar-Debt LBO";#N/A,#N/A,TRUE,"Tar-Int LBO";#N/A,#N/A,TRUE,"Tar-Taxes LBO";#N/A,#N/A,TRUE,"Tar-Val LBO"}</definedName>
    <definedName name="wrn.TargetLBO._22">{#N/A,#N/A,TRUE,"Tar-Ass";#N/A,#N/A,TRUE,"Tar-Ass LBO";#N/A,#N/A,TRUE,"LBO Ret";#N/A,#N/A,TRUE,"Tar-BS LBO";#N/A,#N/A,TRUE,"Tar-IS LBO";#N/A,#N/A,TRUE,"Tar-CF LBO";#N/A,#N/A,TRUE,"Tar-Debt LBO";#N/A,#N/A,TRUE,"Tar-Int LBO";#N/A,#N/A,TRUE,"Tar-Taxes LBO";#N/A,#N/A,TRUE,"Tar-Val LBO"}</definedName>
    <definedName name="wrn.TargetLBO.2">{#N/A,#N/A,TRUE,"Tar-Ass";#N/A,#N/A,TRUE,"Tar-Ass LBO";#N/A,#N/A,TRUE,"LBO Ret";#N/A,#N/A,TRUE,"Tar-BS LBO";#N/A,#N/A,TRUE,"Tar-IS LBO";#N/A,#N/A,TRUE,"Tar-CF LBO";#N/A,#N/A,TRUE,"Tar-Debt LBO";#N/A,#N/A,TRUE,"Tar-Int LBO";#N/A,#N/A,TRUE,"Tar-Taxes LBO";#N/A,#N/A,TRUE,"Tar-Val LBO"}</definedName>
    <definedName name="wrn.TargetState.">{#N/A,#N/A,FALSE,"Tar-Ass";#N/A,#N/A,FALSE,"Tar-IS";#N/A,#N/A,FALSE,"Tar-BS";#N/A,#N/A,FALSE,"Tar-Adg BS";#N/A,#N/A,FALSE,"Tar-CF"}</definedName>
    <definedName name="wrn.TargetState._2">{#N/A,#N/A,FALSE,"Tar-Ass";#N/A,#N/A,FALSE,"Tar-IS";#N/A,#N/A,FALSE,"Tar-BS";#N/A,#N/A,FALSE,"Tar-Adg BS";#N/A,#N/A,FALSE,"Tar-CF"}</definedName>
    <definedName name="wrn.TargetState._22">{#N/A,#N/A,FALSE,"Tar-Ass";#N/A,#N/A,FALSE,"Tar-IS";#N/A,#N/A,FALSE,"Tar-BS";#N/A,#N/A,FALSE,"Tar-Adg BS";#N/A,#N/A,FALSE,"Tar-CF"}</definedName>
    <definedName name="wrn.TargetState.2">{#N/A,#N/A,FALSE,"Tar-Ass";#N/A,#N/A,FALSE,"Tar-IS";#N/A,#N/A,FALSE,"Tar-BS";#N/A,#N/A,FALSE,"Tar-Adg BS";#N/A,#N/A,FALSE,"Tar-CF"}</definedName>
    <definedName name="wrn.TargetVal.">{#N/A,#N/A,TRUE,"Val - sum";#N/A,#N/A,TRUE,"Val - Sum1";#N/A,#N/A,TRUE,"Val - sum2";#N/A,#N/A,TRUE,"Val - Sum3";#N/A,#N/A,TRUE,"Tar-DCF";#N/A,#N/A,TRUE,"Tar-Val LBO";#N/A,#N/A,TRUE,"Tar-Mult Val"}</definedName>
    <definedName name="wrn.TargetVal._2">{#N/A,#N/A,TRUE,"Val - sum";#N/A,#N/A,TRUE,"Val - Sum1";#N/A,#N/A,TRUE,"Val - sum2";#N/A,#N/A,TRUE,"Val - Sum3";#N/A,#N/A,TRUE,"Tar-DCF";#N/A,#N/A,TRUE,"Tar-Val LBO";#N/A,#N/A,TRUE,"Tar-Mult Val"}</definedName>
    <definedName name="wrn.TargetVal._22">{#N/A,#N/A,TRUE,"Val - sum";#N/A,#N/A,TRUE,"Val - Sum1";#N/A,#N/A,TRUE,"Val - sum2";#N/A,#N/A,TRUE,"Val - Sum3";#N/A,#N/A,TRUE,"Tar-DCF";#N/A,#N/A,TRUE,"Tar-Val LBO";#N/A,#N/A,TRUE,"Tar-Mult Val"}</definedName>
    <definedName name="wrn.TargetVal.2">{#N/A,#N/A,TRUE,"Val - sum";#N/A,#N/A,TRUE,"Val - Sum1";#N/A,#N/A,TRUE,"Val - sum2";#N/A,#N/A,TRUE,"Val - Sum3";#N/A,#N/A,TRUE,"Tar-DCF";#N/A,#N/A,TRUE,"Tar-Val LBO";#N/A,#N/A,TRUE,"Tar-Mult Val"}</definedName>
    <definedName name="wrn.Tariff._.Analysis.">#REF!</definedName>
    <definedName name="wrn.Tariff._.Comaprison.">#REF!</definedName>
    <definedName name="wrn.Tariff._.working.">#REF!</definedName>
    <definedName name="wrn.TARMAC.">{"FRONT",#N/A,TRUE,"TARMAC";"P_AND_L",#N/A,TRUE,"TARMAC";"CASH_AND_VAL",#N/A,TRUE,"TARMAC";"MODELS",#N/A,TRUE,"TARMAC";"MODELS2",#N/A,TRUE,"TARMAC";"INDUSTRIAL",#N/A,TRUE,"TARMAC"}</definedName>
    <definedName name="wrn.TAXATION.">{#N/A,#N/A,FALSE,"JJ-1 Reg. Tax";#N/A,#N/A,FALSE,"JJ-2 Tax Jnl. Entry";#N/A,#N/A,FALSE,"JJ-3 Alt Min. Tax";#N/A,#N/A,FALSE,"JJ-4 Tax Checklist";#N/A,#N/A,FALSE,"KK-1 Def. Tax";#N/A,#N/A,FALSE,"KK-2 Rate Recon.";#N/A,#N/A,FALSE,"0800-2 Income Tax Provision";#N/A,#N/A,FALSE,"0800-3 Income Tax Provision H&amp;L"}</definedName>
    <definedName name="wrn.Taxes._.Title._.Insurance.">{#N/A,#N/A,FALSE,"Taxes, Insurance, Title"}</definedName>
    <definedName name="wrn.TAYLOR._.WOODROW.">{"FRONT (TAY. WOOD.)",#N/A,TRUE,"TAY. WOOD.";"P AND L (TAY. WOOD.)",#N/A,TRUE,"TAY. WOOD.";"CASH AND VAL (TAY. WOOD.)",#N/A,TRUE,"TAY. WOOD.";"MODELS (TAY. WOOD.)",#N/A,TRUE,"TAY. WOOD.";"MODELS2 (TAY. WOOD.)",#N/A,TRUE,"TAY. WOOD.";"MODELS3 (TAY. WOOD.)",#N/A,TRUE,"TAY. WOOD."}</definedName>
    <definedName name="wrn.TB._.ALL._.ACCTS.">{"BALANCE SHEET ACCOUNTS",#N/A,TRUE,"Working Trial Balance";"INCOME ACCOUNTS",#N/A,TRUE,"Working Trial Balance"}</definedName>
    <definedName name="wrn.TB._.BALANCE._.SHEET.">{"BALANCE SHEET ACCOUNTS",#N/A,FALSE,"Working Trial Balance"}</definedName>
    <definedName name="wrn.TB._.EXPLANATIONS.">{"EXPLANATIONS",#N/A,FALSE,"Working Trial Balance"}</definedName>
    <definedName name="wrn.TB._.INCOME._.STMT.">{"INCOME ACCOUNTS",#N/A,FALSE,"Working Trial Balance"}</definedName>
    <definedName name="wrn.Teacher.">{"Teacher",#N/A,FALSE,"Summary";"Teacher",#N/A,FALSE,"Assumptions";"Teacher",#N/A,FALSE,"Buildup";"Teacher",#N/A,FALSE,"Financials";"Teacher",#N/A,FALSE,"Debt &amp; Other"}</definedName>
    <definedName name="wrn.technology.">{"developed valuation",#N/A,FALSE,"Valuation Analysis";"developed income statement",#N/A,FALSE,"Abbreviated Income Statement";"inprocess valuation",#N/A,FALSE,"Valuation Analysis";"inprocess income statement",#N/A,FALSE,"Abbreviated Income Statement"}</definedName>
    <definedName name="wrn.technology._1">#REF!</definedName>
    <definedName name="wrn.tel2.">{#N/A,#N/A,FALSE,"FS_Summary";#N/A,#N/A,FALSE,"Tel_Summary";#N/A,#N/A,FALSE,"Tomahawk";#N/A,#N/A,FALSE,"Medical Marketing";#N/A,#N/A,FALSE,"DIMAC";#N/A,#N/A,FALSE,"Epsilon";#N/A,#N/A,FALSE,"Direct";#N/A,#N/A,FALSE,"DIMAC(2)"}</definedName>
    <definedName name="wrn.TELCO.">{#N/A,#N/A,FALSE,"TEL Monthly Inc";#N/A,#N/A,FALSE,"TEL REVENUE";#N/A,#N/A,FALSE,"Tel - Manpower";#N/A,#N/A,FALSE,"Tel Sales Support";#N/A,#N/A,FALSE,"SI - TELCO";#N/A,#N/A,FALSE,"Sales - Telco";#N/A,#N/A,FALSE,"Tel - Mktg";#N/A,#N/A,FALSE,"Tel - Mktg"}</definedName>
    <definedName name="wrn.TELCO._1">{#N/A,#N/A,FALSE,"TEL Monthly Inc";#N/A,#N/A,FALSE,"TEL REVENUE";#N/A,#N/A,FALSE,"Tel - Manpower";#N/A,#N/A,FALSE,"Tel Sales Support";#N/A,#N/A,FALSE,"SI - TELCO";#N/A,#N/A,FALSE,"Sales - Telco";#N/A,#N/A,FALSE,"Tel - Mktg";#N/A,#N/A,FALSE,"Tel - Mktg"}</definedName>
    <definedName name="wrn.TELCO._1_1">{#N/A,#N/A,FALSE,"TEL Monthly Inc";#N/A,#N/A,FALSE,"TEL REVENUE";#N/A,#N/A,FALSE,"Tel - Manpower";#N/A,#N/A,FALSE,"Tel Sales Support";#N/A,#N/A,FALSE,"SI - TELCO";#N/A,#N/A,FALSE,"Sales - Telco";#N/A,#N/A,FALSE,"Tel - Mktg";#N/A,#N/A,FALSE,"Tel - Mktg"}</definedName>
    <definedName name="wrn.TELCO._2">{#N/A,#N/A,FALSE,"TEL Monthly Inc";#N/A,#N/A,FALSE,"TEL REVENUE";#N/A,#N/A,FALSE,"Tel - Manpower";#N/A,#N/A,FALSE,"Tel Sales Support";#N/A,#N/A,FALSE,"SI - TELCO";#N/A,#N/A,FALSE,"Sales - Telco";#N/A,#N/A,FALSE,"Tel - Mktg";#N/A,#N/A,FALSE,"Tel - Mktg"}</definedName>
    <definedName name="wrn.TELCO._3">{#N/A,#N/A,FALSE,"TEL Monthly Inc";#N/A,#N/A,FALSE,"TEL REVENUE";#N/A,#N/A,FALSE,"Tel - Manpower";#N/A,#N/A,FALSE,"Tel Sales Support";#N/A,#N/A,FALSE,"SI - TELCO";#N/A,#N/A,FALSE,"Sales - Telco";#N/A,#N/A,FALSE,"Tel - Mktg";#N/A,#N/A,FALSE,"Tel - Mktg"}</definedName>
    <definedName name="wrn.TelefonicaSummary.">{#N/A,#N/A,FALSE,"Europe Model";#N/A,#N/A,FALSE,"Chile Assumptions";#N/A,#N/A,FALSE,"South America Model";#N/A,#N/A,FALSE,"Balance Sheet";#N/A,#N/A,FALSE,"Cash Flow Statement";#N/A,#N/A,FALSE,"Income Statement";#N/A,#N/A,FALSE,"Summary";#N/A,#N/A,FALSE,"Summary Statistics "}</definedName>
    <definedName name="wrn.telem.">{#N/A,#N/A,FALSE,"FS_Summary";#N/A,#N/A,FALSE,"Tomahawk";#N/A,#N/A,FALSE,"Medical Marketing";#N/A,#N/A,FALSE,"Epsilon";#N/A,#N/A,FALSE,"DIMAC";#N/A,#N/A,FALSE,"Direct";#N/A,#N/A,FALSE,"DIMAC(2)"}</definedName>
    <definedName name="wrn.Telstra._.Inputs.">#REF!</definedName>
    <definedName name="wrn.Telstra._.Output.">#REF!</definedName>
    <definedName name="wrn.TEMP999">#REF!</definedName>
    <definedName name="wrn.TEMPLATE.">{"ROUTE TEMPLATE",#N/A,FALSE,"HOURLY WKSHT"}</definedName>
    <definedName name="wrn.templates.">{#N/A,#N/A,FALSE,"strt&amp;ecs";#N/A,#N/A,FALSE,"pca";#N/A,#N/A,FALSE,"bldg3";#N/A,#N/A,FALSE,"bldg4"}</definedName>
    <definedName name="wrn.Terry._.Peigh._.Report.">{"Terry Peigh's Report","IPGOFFICE",FALSE,"A";"Terry Peigh's Report","980203",FALSE,"A";"Terry Peigh's Report","008337",FALSE,"A";"Terry Peigh's Report","IPGIT",FALSE,"A";"Terry Peigh's Report","980208",FALSE,"A";"Terry Peigh's Report","008332",FALSE,"A";"Terry Peigh's Report","980259",FALSE,"A";"Terry Peigh's Report","IPGSS",FALSE,"A";"Terry Peigh's Report","980296",FALSE,"A";"Terry Peigh's Report","007910",FALSE,"A";"Terry Peigh's Report","008339",FALSE,"A";"Terry Peigh's Report","IPGTRAV",FALSE,"A";"Terry Peigh's Report","980211",FALSE,"A";"Terry Peigh's Report","008338",FALSE,"A"}</definedName>
    <definedName name="wrn.TEST.">{#N/A,#N/A,FALSE,"96SALAR2"}</definedName>
    <definedName name="wrn.TEST._.SHEET.">{#N/A,#N/A,FALSE,"Head";#N/A,#N/A,FALSE,"P&amp;L Con (3)";#N/A,#N/A,FALSE,"FE CON (4)";#N/A,#N/A,FALSE,"BCP (CON) 5";#N/A,#N/A,FALSE,"B S  (CON) 8";#N/A,#N/A,FALSE,"FSNA";#N/A,#N/A,FALSE,"P&amp;LStat(Con)";#N/A,#N/A,FALSE,"Retail";#N/A,#N/A,FALSE,"EuroRev";#N/A,#N/A,FALSE,"EuroOP";#N/A,#N/A,FALSE,"Euro%"}</definedName>
    <definedName name="wrn.test._1">#REF!</definedName>
    <definedName name="wrn.test._1_1">{"test2",#N/A,TRUE,"Prices"}</definedName>
    <definedName name="wrn.test._1_2">{"test2",#N/A,TRUE,"Prices"}</definedName>
    <definedName name="wrn.test._1_3">{"test2",#N/A,TRUE,"Prices"}</definedName>
    <definedName name="wrn.test._1_4">{"test2",#N/A,TRUE,"Prices"}</definedName>
    <definedName name="wrn.test._1_5">{"test2",#N/A,TRUE,"Prices"}</definedName>
    <definedName name="wrn.test._2">{"test2",#N/A,TRUE,"Prices"}</definedName>
    <definedName name="wrn.test._2_1">{"test2",#N/A,TRUE,"Prices"}</definedName>
    <definedName name="wrn.test._2_2">{"test2",#N/A,TRUE,"Prices"}</definedName>
    <definedName name="wrn.test._2_3">{"test2",#N/A,TRUE,"Prices"}</definedName>
    <definedName name="wrn.test._2_4">{"test2",#N/A,TRUE,"Prices"}</definedName>
    <definedName name="wrn.test._2_5">{"test2",#N/A,TRUE,"Prices"}</definedName>
    <definedName name="wrn.test._3">{"test2",#N/A,TRUE,"Prices"}</definedName>
    <definedName name="wrn.test._3_1">{"test2",#N/A,TRUE,"Prices"}</definedName>
    <definedName name="wrn.test._3_2">{"test2",#N/A,TRUE,"Prices"}</definedName>
    <definedName name="wrn.test._3_3">{"test2",#N/A,TRUE,"Prices"}</definedName>
    <definedName name="wrn.test._3_4">{"test2",#N/A,TRUE,"Prices"}</definedName>
    <definedName name="wrn.test._3_5">{"test2",#N/A,TRUE,"Prices"}</definedName>
    <definedName name="wrn.test._4">{"test2",#N/A,TRUE,"Prices"}</definedName>
    <definedName name="wrn.test._4_1">{"test2",#N/A,TRUE,"Prices"}</definedName>
    <definedName name="wrn.test._4_2">{"test2",#N/A,TRUE,"Prices"}</definedName>
    <definedName name="wrn.test._4_3">{"test2",#N/A,TRUE,"Prices"}</definedName>
    <definedName name="wrn.test._4_4">{"test2",#N/A,TRUE,"Prices"}</definedName>
    <definedName name="wrn.test._4_5">{"test2",#N/A,TRUE,"Prices"}</definedName>
    <definedName name="wrn.test._5">{"test2",#N/A,TRUE,"Prices"}</definedName>
    <definedName name="wrn.test._5_1">{"test2",#N/A,TRUE,"Prices"}</definedName>
    <definedName name="wrn.test._5_2">{"test2",#N/A,TRUE,"Prices"}</definedName>
    <definedName name="wrn.test._5_3">{"test2",#N/A,TRUE,"Prices"}</definedName>
    <definedName name="wrn.test._5_4">{"test2",#N/A,TRUE,"Prices"}</definedName>
    <definedName name="wrn.test._5_5">{"test2",#N/A,TRUE,"Prices"}</definedName>
    <definedName name="wrn.Test.new">{"OperationsAssumptions",#N/A,FALSE,"Operations Assumptions"}</definedName>
    <definedName name="wrn.test1.">{"Income Statement",#N/A,FALSE,"CFMODEL";"Balance Sheet",#N/A,FALSE,"CFMODEL"}</definedName>
    <definedName name="wrn.test1.Exec">{"expltr",#N/A,FALSE,"Expense projects";"explgl",#N/A,FALSE,"Expense projects"}</definedName>
    <definedName name="wrn.test1.OpsSupp">{"expltr",#N/A,FALSE,"Expense projects";"explgl",#N/A,FALSE,"Expense projects"}</definedName>
    <definedName name="wrn.test1.OpsSuppVP">{"expltr",#N/A,FALSE,"Expense projects";"explgl",#N/A,FALSE,"Expense projects"}</definedName>
    <definedName name="wrn.test2.">{"SourcesUses",#N/A,TRUE,"CFMODEL";"TransOverview",#N/A,TRUE,"CFMODEL"}</definedName>
    <definedName name="wrn.test3">{"F3 detail",#N/A,FALSE,"F3 ";"F3 Presentation",#N/A,FALSE,"F3 "}</definedName>
    <definedName name="wrn.test3.">{"SourcesUses",#N/A,TRUE,#N/A;"TransOverview",#N/A,TRUE,"CFMODEL"}</definedName>
    <definedName name="wrn.test4.">{"SourcesUses",#N/A,TRUE,"FundsFlow";"TransOverview",#N/A,TRUE,"FundsFlow"}</definedName>
    <definedName name="wrn.testtotal.">{#N/A,#N/A,FALSE,"Operating";#N/A,#N/A,FALSE,"Sales"}</definedName>
    <definedName name="wrn.testtotal2">{#N/A,#N/A,FALSE,"Operating";#N/A,#N/A,FALSE,"Sales"}</definedName>
    <definedName name="wrn.Textron.">{#N/A,#N/A,FALSE,"IS";#N/A,#N/A,FALSE,"SG";#N/A,#N/A,FALSE,"FF";#N/A,#N/A,FALSE,"BS";#N/A,#N/A,FALSE,"DCF";#N/A,#N/A,FALSE,"EVA";#N/A,#N/A,FALSE,"Air";#N/A,#N/A,FALSE,"Car";#N/A,#N/A,FALSE,"Ind";#N/A,#N/A,FALSE,"Sys";#N/A,#N/A,FALSE,"Fin";#N/A,#N/A,FALSE,"Ces";#N/A,#N/A,FALSE,"Bell"}</definedName>
    <definedName name="wrn.Therasense.">{#N/A,#N/A,FALSE,"Portfolio Summary";#N/A,#N/A,FALSE,"Performance ";#N/A,#N/A,FALSE,"Earnings";#N/A,#N/A,FALSE,"Earnings by Maturity";#N/A,#N/A,FALSE,"Credit Analysis";#N/A,#N/A,FALSE,"Reconciliation "}</definedName>
    <definedName name="wrn.TheWholeEnchilada.">{"CSheet",#N/A,FALSE,"C";"SmCap",#N/A,FALSE,"VAL1";"GulfCoast",#N/A,FALSE,"VAL1";"nav",#N/A,FALSE,"NAV";"Summary",#N/A,FALSE,"NAV"}</definedName>
    <definedName name="wrn.TheWholeEnchilada._1">#REF!</definedName>
    <definedName name="wrn.Thomas_Case.">{#N/A,#N/A,TRUE,"Thomas Case";#N/A,#N/A,TRUE,"Corporate Overhead";#N/A,#N/A,TRUE,"Arizona";#N/A,#N/A,TRUE,"Cal";#N/A,#N/A,TRUE,"Illinois";#N/A,#N/A,TRUE,"Indiana";#N/A,#N/A,TRUE,"Ohio";#N/A,#N/A,TRUE,"Pennsylvania";#N/A,#N/A,TRUE,"Growth";#N/A,#N/A,TRUE,"Anthem";#N/A,#N/A,TRUE,"Pipeline"}</definedName>
    <definedName name="wrn.THR._.Budget.">{"7-Year Pro Forma",#N/A,FALSE,"Prof";"Statistics",#N/A,FALSE,"Stats"}</definedName>
    <definedName name="wrn.three">{"EVA",#N/A,FALSE,"EVA";"WACC",#N/A,FALSE,"WACC"}</definedName>
    <definedName name="wrn.Three._.Years.">{"Year1996",#N/A,FALSE,"1996-1998 Analyst Models";"Year1997",#N/A,FALSE,"1996-1998 Analyst Models";"Year1998",#N/A,FALSE,"1996-1998 Analyst Models"}</definedName>
    <definedName name="wrn.Tier._.1.">{#N/A,#N/A,TRUE,"segqtr"}</definedName>
    <definedName name="wrn.TILDOUG.">{"PANDL (TILDOUG)",#N/A,TRUE,"TILDOUG";"CASH (TILDOUG)",#N/A,TRUE,"TILDOUG";"VALUATION (TILDOUG)",#N/A,TRUE,"TILDOUG"}</definedName>
    <definedName name="wrn.TIMESAVESTATS.">{"PAGE 1",#N/A,FALSE,"REVENUE STATS BY COMMODITY";"PAGE 2",#N/A,FALSE,"REVENUE STATS BY COMMODITY";"PAGE 3",#N/A,FALSE,"REVENUE STATS BY COMMODITY";"PAGE 4",#N/A,FALSE,"REVENUE STATS BY COMMODITY"}</definedName>
    <definedName name="wrn.TIMESAVESTATS._1">{"PAGE 1",#N/A,FALSE,"REVENUE STATS BY COMMODITY";"PAGE 2",#N/A,FALSE,"REVENUE STATS BY COMMODITY";"PAGE 3",#N/A,FALSE,"REVENUE STATS BY COMMODITY";"PAGE 4",#N/A,FALSE,"REVENUE STATS BY COMMODITY"}</definedName>
    <definedName name="wrn.TMCALL.">{"tmccash",#N/A,FALSE,"INCX";"tmcinc",#N/A,FALSE,"INCX";"tmcpretx",#N/A,FALSE,"INCX";"tmcadrev",#N/A,FALSE,"INCX";"tmcbooks",#N/A,FALSE,"INCX"}</definedName>
    <definedName name="wrn.To._.Net._.Income.">{"To Net Inc from Continuing Ops","ipg",FALSE,"Q4 and Year to Net"}</definedName>
    <definedName name="wrn.tobacco.">{"income",#N/A,FALSE,"TOBACCO";"value",#N/A,FALSE,"TOBACCO";"assum1",#N/A,FALSE,"TOBACCO";"assum2",#N/A,FALSE,"TOBACCO";"swisher",#N/A,FALSE,"TOBACCO";"martin",#N/A,FALSE,"TOBACCO";"helme1",#N/A,FALSE,"TOBACCO";"helme2",#N/A,FALSE,"TOBACCO";"HELME3",#N/A,FALSE,"TOBACCO";"depmatrix",#N/A,FALSE,"TOBACCO"}</definedName>
    <definedName name="wrn.tobacco._1">{"income",#N/A,FALSE,"TOBACCO";"value",#N/A,FALSE,"TOBACCO";"assum1",#N/A,FALSE,"TOBACCO";"assum2",#N/A,FALSE,"TOBACCO";"swisher",#N/A,FALSE,"TOBACCO";"martin",#N/A,FALSE,"TOBACCO";"helme1",#N/A,FALSE,"TOBACCO";"helme2",#N/A,FALSE,"TOBACCO";"HELME3",#N/A,FALSE,"TOBACCO";"depmatrix",#N/A,FALSE,"TOBACCO"}</definedName>
    <definedName name="wrn.tobacco._1_1">{"income",#N/A,FALSE,"TOBACCO";"value",#N/A,FALSE,"TOBACCO";"assum1",#N/A,FALSE,"TOBACCO";"assum2",#N/A,FALSE,"TOBACCO";"swisher",#N/A,FALSE,"TOBACCO";"martin",#N/A,FALSE,"TOBACCO";"helme1",#N/A,FALSE,"TOBACCO";"helme2",#N/A,FALSE,"TOBACCO";"HELME3",#N/A,FALSE,"TOBACCO";"depmatrix",#N/A,FALSE,"TOBACCO"}</definedName>
    <definedName name="wrn.tobacco._1_2">{"income",#N/A,FALSE,"TOBACCO";"value",#N/A,FALSE,"TOBACCO";"assum1",#N/A,FALSE,"TOBACCO";"assum2",#N/A,FALSE,"TOBACCO";"swisher",#N/A,FALSE,"TOBACCO";"martin",#N/A,FALSE,"TOBACCO";"helme1",#N/A,FALSE,"TOBACCO";"helme2",#N/A,FALSE,"TOBACCO";"HELME3",#N/A,FALSE,"TOBACCO";"depmatrix",#N/A,FALSE,"TOBACCO"}</definedName>
    <definedName name="wrn.tobacco._1_3">{"income",#N/A,FALSE,"TOBACCO";"value",#N/A,FALSE,"TOBACCO";"assum1",#N/A,FALSE,"TOBACCO";"assum2",#N/A,FALSE,"TOBACCO";"swisher",#N/A,FALSE,"TOBACCO";"martin",#N/A,FALSE,"TOBACCO";"helme1",#N/A,FALSE,"TOBACCO";"helme2",#N/A,FALSE,"TOBACCO";"HELME3",#N/A,FALSE,"TOBACCO";"depmatrix",#N/A,FALSE,"TOBACCO"}</definedName>
    <definedName name="wrn.tobacco._1_4">{"income",#N/A,FALSE,"TOBACCO";"value",#N/A,FALSE,"TOBACCO";"assum1",#N/A,FALSE,"TOBACCO";"assum2",#N/A,FALSE,"TOBACCO";"swisher",#N/A,FALSE,"TOBACCO";"martin",#N/A,FALSE,"TOBACCO";"helme1",#N/A,FALSE,"TOBACCO";"helme2",#N/A,FALSE,"TOBACCO";"HELME3",#N/A,FALSE,"TOBACCO";"depmatrix",#N/A,FALSE,"TOBACCO"}</definedName>
    <definedName name="wrn.tobacco._1_5">{"income",#N/A,FALSE,"TOBACCO";"value",#N/A,FALSE,"TOBACCO";"assum1",#N/A,FALSE,"TOBACCO";"assum2",#N/A,FALSE,"TOBACCO";"swisher",#N/A,FALSE,"TOBACCO";"martin",#N/A,FALSE,"TOBACCO";"helme1",#N/A,FALSE,"TOBACCO";"helme2",#N/A,FALSE,"TOBACCO";"HELME3",#N/A,FALSE,"TOBACCO";"depmatrix",#N/A,FALSE,"TOBACCO"}</definedName>
    <definedName name="wrn.tobacco._2">{"income",#N/A,FALSE,"TOBACCO";"value",#N/A,FALSE,"TOBACCO";"assum1",#N/A,FALSE,"TOBACCO";"assum2",#N/A,FALSE,"TOBACCO";"swisher",#N/A,FALSE,"TOBACCO";"martin",#N/A,FALSE,"TOBACCO";"helme1",#N/A,FALSE,"TOBACCO";"helme2",#N/A,FALSE,"TOBACCO";"HELME3",#N/A,FALSE,"TOBACCO";"depmatrix",#N/A,FALSE,"TOBACCO"}</definedName>
    <definedName name="wrn.tobacco._2_1">{"income",#N/A,FALSE,"TOBACCO";"value",#N/A,FALSE,"TOBACCO";"assum1",#N/A,FALSE,"TOBACCO";"assum2",#N/A,FALSE,"TOBACCO";"swisher",#N/A,FALSE,"TOBACCO";"martin",#N/A,FALSE,"TOBACCO";"helme1",#N/A,FALSE,"TOBACCO";"helme2",#N/A,FALSE,"TOBACCO";"HELME3",#N/A,FALSE,"TOBACCO";"depmatrix",#N/A,FALSE,"TOBACCO"}</definedName>
    <definedName name="wrn.tobacco._2_2">{"income",#N/A,FALSE,"TOBACCO";"value",#N/A,FALSE,"TOBACCO";"assum1",#N/A,FALSE,"TOBACCO";"assum2",#N/A,FALSE,"TOBACCO";"swisher",#N/A,FALSE,"TOBACCO";"martin",#N/A,FALSE,"TOBACCO";"helme1",#N/A,FALSE,"TOBACCO";"helme2",#N/A,FALSE,"TOBACCO";"HELME3",#N/A,FALSE,"TOBACCO";"depmatrix",#N/A,FALSE,"TOBACCO"}</definedName>
    <definedName name="wrn.tobacco._2_3">{"income",#N/A,FALSE,"TOBACCO";"value",#N/A,FALSE,"TOBACCO";"assum1",#N/A,FALSE,"TOBACCO";"assum2",#N/A,FALSE,"TOBACCO";"swisher",#N/A,FALSE,"TOBACCO";"martin",#N/A,FALSE,"TOBACCO";"helme1",#N/A,FALSE,"TOBACCO";"helme2",#N/A,FALSE,"TOBACCO";"HELME3",#N/A,FALSE,"TOBACCO";"depmatrix",#N/A,FALSE,"TOBACCO"}</definedName>
    <definedName name="wrn.tobacco._2_4">{"income",#N/A,FALSE,"TOBACCO";"value",#N/A,FALSE,"TOBACCO";"assum1",#N/A,FALSE,"TOBACCO";"assum2",#N/A,FALSE,"TOBACCO";"swisher",#N/A,FALSE,"TOBACCO";"martin",#N/A,FALSE,"TOBACCO";"helme1",#N/A,FALSE,"TOBACCO";"helme2",#N/A,FALSE,"TOBACCO";"HELME3",#N/A,FALSE,"TOBACCO";"depmatrix",#N/A,FALSE,"TOBACCO"}</definedName>
    <definedName name="wrn.tobacco._2_5">{"income",#N/A,FALSE,"TOBACCO";"value",#N/A,FALSE,"TOBACCO";"assum1",#N/A,FALSE,"TOBACCO";"assum2",#N/A,FALSE,"TOBACCO";"swisher",#N/A,FALSE,"TOBACCO";"martin",#N/A,FALSE,"TOBACCO";"helme1",#N/A,FALSE,"TOBACCO";"helme2",#N/A,FALSE,"TOBACCO";"HELME3",#N/A,FALSE,"TOBACCO";"depmatrix",#N/A,FALSE,"TOBACCO"}</definedName>
    <definedName name="wrn.tobacco._3">{"income",#N/A,FALSE,"TOBACCO";"value",#N/A,FALSE,"TOBACCO";"assum1",#N/A,FALSE,"TOBACCO";"assum2",#N/A,FALSE,"TOBACCO";"swisher",#N/A,FALSE,"TOBACCO";"martin",#N/A,FALSE,"TOBACCO";"helme1",#N/A,FALSE,"TOBACCO";"helme2",#N/A,FALSE,"TOBACCO";"HELME3",#N/A,FALSE,"TOBACCO";"depmatrix",#N/A,FALSE,"TOBACCO"}</definedName>
    <definedName name="wrn.tobacco._3_1">{"income",#N/A,FALSE,"TOBACCO";"value",#N/A,FALSE,"TOBACCO";"assum1",#N/A,FALSE,"TOBACCO";"assum2",#N/A,FALSE,"TOBACCO";"swisher",#N/A,FALSE,"TOBACCO";"martin",#N/A,FALSE,"TOBACCO";"helme1",#N/A,FALSE,"TOBACCO";"helme2",#N/A,FALSE,"TOBACCO";"HELME3",#N/A,FALSE,"TOBACCO";"depmatrix",#N/A,FALSE,"TOBACCO"}</definedName>
    <definedName name="wrn.tobacco._3_2">{"income",#N/A,FALSE,"TOBACCO";"value",#N/A,FALSE,"TOBACCO";"assum1",#N/A,FALSE,"TOBACCO";"assum2",#N/A,FALSE,"TOBACCO";"swisher",#N/A,FALSE,"TOBACCO";"martin",#N/A,FALSE,"TOBACCO";"helme1",#N/A,FALSE,"TOBACCO";"helme2",#N/A,FALSE,"TOBACCO";"HELME3",#N/A,FALSE,"TOBACCO";"depmatrix",#N/A,FALSE,"TOBACCO"}</definedName>
    <definedName name="wrn.tobacco._3_3">{"income",#N/A,FALSE,"TOBACCO";"value",#N/A,FALSE,"TOBACCO";"assum1",#N/A,FALSE,"TOBACCO";"assum2",#N/A,FALSE,"TOBACCO";"swisher",#N/A,FALSE,"TOBACCO";"martin",#N/A,FALSE,"TOBACCO";"helme1",#N/A,FALSE,"TOBACCO";"helme2",#N/A,FALSE,"TOBACCO";"HELME3",#N/A,FALSE,"TOBACCO";"depmatrix",#N/A,FALSE,"TOBACCO"}</definedName>
    <definedName name="wrn.tobacco._3_4">{"income",#N/A,FALSE,"TOBACCO";"value",#N/A,FALSE,"TOBACCO";"assum1",#N/A,FALSE,"TOBACCO";"assum2",#N/A,FALSE,"TOBACCO";"swisher",#N/A,FALSE,"TOBACCO";"martin",#N/A,FALSE,"TOBACCO";"helme1",#N/A,FALSE,"TOBACCO";"helme2",#N/A,FALSE,"TOBACCO";"HELME3",#N/A,FALSE,"TOBACCO";"depmatrix",#N/A,FALSE,"TOBACCO"}</definedName>
    <definedName name="wrn.tobacco._3_5">{"income",#N/A,FALSE,"TOBACCO";"value",#N/A,FALSE,"TOBACCO";"assum1",#N/A,FALSE,"TOBACCO";"assum2",#N/A,FALSE,"TOBACCO";"swisher",#N/A,FALSE,"TOBACCO";"martin",#N/A,FALSE,"TOBACCO";"helme1",#N/A,FALSE,"TOBACCO";"helme2",#N/A,FALSE,"TOBACCO";"HELME3",#N/A,FALSE,"TOBACCO";"depmatrix",#N/A,FALSE,"TOBACCO"}</definedName>
    <definedName name="wrn.tobacco._4">{"income",#N/A,FALSE,"TOBACCO";"value",#N/A,FALSE,"TOBACCO";"assum1",#N/A,FALSE,"TOBACCO";"assum2",#N/A,FALSE,"TOBACCO";"swisher",#N/A,FALSE,"TOBACCO";"martin",#N/A,FALSE,"TOBACCO";"helme1",#N/A,FALSE,"TOBACCO";"helme2",#N/A,FALSE,"TOBACCO";"HELME3",#N/A,FALSE,"TOBACCO";"depmatrix",#N/A,FALSE,"TOBACCO"}</definedName>
    <definedName name="wrn.tobacco._4_1">{"income",#N/A,FALSE,"TOBACCO";"value",#N/A,FALSE,"TOBACCO";"assum1",#N/A,FALSE,"TOBACCO";"assum2",#N/A,FALSE,"TOBACCO";"swisher",#N/A,FALSE,"TOBACCO";"martin",#N/A,FALSE,"TOBACCO";"helme1",#N/A,FALSE,"TOBACCO";"helme2",#N/A,FALSE,"TOBACCO";"HELME3",#N/A,FALSE,"TOBACCO";"depmatrix",#N/A,FALSE,"TOBACCO"}</definedName>
    <definedName name="wrn.tobacco._4_2">{"income",#N/A,FALSE,"TOBACCO";"value",#N/A,FALSE,"TOBACCO";"assum1",#N/A,FALSE,"TOBACCO";"assum2",#N/A,FALSE,"TOBACCO";"swisher",#N/A,FALSE,"TOBACCO";"martin",#N/A,FALSE,"TOBACCO";"helme1",#N/A,FALSE,"TOBACCO";"helme2",#N/A,FALSE,"TOBACCO";"HELME3",#N/A,FALSE,"TOBACCO";"depmatrix",#N/A,FALSE,"TOBACCO"}</definedName>
    <definedName name="wrn.tobacco._4_3">{"income",#N/A,FALSE,"TOBACCO";"value",#N/A,FALSE,"TOBACCO";"assum1",#N/A,FALSE,"TOBACCO";"assum2",#N/A,FALSE,"TOBACCO";"swisher",#N/A,FALSE,"TOBACCO";"martin",#N/A,FALSE,"TOBACCO";"helme1",#N/A,FALSE,"TOBACCO";"helme2",#N/A,FALSE,"TOBACCO";"HELME3",#N/A,FALSE,"TOBACCO";"depmatrix",#N/A,FALSE,"TOBACCO"}</definedName>
    <definedName name="wrn.tobacco._4_4">{"income",#N/A,FALSE,"TOBACCO";"value",#N/A,FALSE,"TOBACCO";"assum1",#N/A,FALSE,"TOBACCO";"assum2",#N/A,FALSE,"TOBACCO";"swisher",#N/A,FALSE,"TOBACCO";"martin",#N/A,FALSE,"TOBACCO";"helme1",#N/A,FALSE,"TOBACCO";"helme2",#N/A,FALSE,"TOBACCO";"HELME3",#N/A,FALSE,"TOBACCO";"depmatrix",#N/A,FALSE,"TOBACCO"}</definedName>
    <definedName name="wrn.tobacco._4_5">{"income",#N/A,FALSE,"TOBACCO";"value",#N/A,FALSE,"TOBACCO";"assum1",#N/A,FALSE,"TOBACCO";"assum2",#N/A,FALSE,"TOBACCO";"swisher",#N/A,FALSE,"TOBACCO";"martin",#N/A,FALSE,"TOBACCO";"helme1",#N/A,FALSE,"TOBACCO";"helme2",#N/A,FALSE,"TOBACCO";"HELME3",#N/A,FALSE,"TOBACCO";"depmatrix",#N/A,FALSE,"TOBACCO"}</definedName>
    <definedName name="wrn.tobacco._5">{"income",#N/A,FALSE,"TOBACCO";"value",#N/A,FALSE,"TOBACCO";"assum1",#N/A,FALSE,"TOBACCO";"assum2",#N/A,FALSE,"TOBACCO";"swisher",#N/A,FALSE,"TOBACCO";"martin",#N/A,FALSE,"TOBACCO";"helme1",#N/A,FALSE,"TOBACCO";"helme2",#N/A,FALSE,"TOBACCO";"HELME3",#N/A,FALSE,"TOBACCO";"depmatrix",#N/A,FALSE,"TOBACCO"}</definedName>
    <definedName name="wrn.tobacco._5_1">{"income",#N/A,FALSE,"TOBACCO";"value",#N/A,FALSE,"TOBACCO";"assum1",#N/A,FALSE,"TOBACCO";"assum2",#N/A,FALSE,"TOBACCO";"swisher",#N/A,FALSE,"TOBACCO";"martin",#N/A,FALSE,"TOBACCO";"helme1",#N/A,FALSE,"TOBACCO";"helme2",#N/A,FALSE,"TOBACCO";"HELME3",#N/A,FALSE,"TOBACCO";"depmatrix",#N/A,FALSE,"TOBACCO"}</definedName>
    <definedName name="wrn.tobacco._5_2">{"income",#N/A,FALSE,"TOBACCO";"value",#N/A,FALSE,"TOBACCO";"assum1",#N/A,FALSE,"TOBACCO";"assum2",#N/A,FALSE,"TOBACCO";"swisher",#N/A,FALSE,"TOBACCO";"martin",#N/A,FALSE,"TOBACCO";"helme1",#N/A,FALSE,"TOBACCO";"helme2",#N/A,FALSE,"TOBACCO";"HELME3",#N/A,FALSE,"TOBACCO";"depmatrix",#N/A,FALSE,"TOBACCO"}</definedName>
    <definedName name="wrn.tobacco._5_3">{"income",#N/A,FALSE,"TOBACCO";"value",#N/A,FALSE,"TOBACCO";"assum1",#N/A,FALSE,"TOBACCO";"assum2",#N/A,FALSE,"TOBACCO";"swisher",#N/A,FALSE,"TOBACCO";"martin",#N/A,FALSE,"TOBACCO";"helme1",#N/A,FALSE,"TOBACCO";"helme2",#N/A,FALSE,"TOBACCO";"HELME3",#N/A,FALSE,"TOBACCO";"depmatrix",#N/A,FALSE,"TOBACCO"}</definedName>
    <definedName name="wrn.tobacco._5_4">{"income",#N/A,FALSE,"TOBACCO";"value",#N/A,FALSE,"TOBACCO";"assum1",#N/A,FALSE,"TOBACCO";"assum2",#N/A,FALSE,"TOBACCO";"swisher",#N/A,FALSE,"TOBACCO";"martin",#N/A,FALSE,"TOBACCO";"helme1",#N/A,FALSE,"TOBACCO";"helme2",#N/A,FALSE,"TOBACCO";"HELME3",#N/A,FALSE,"TOBACCO";"depmatrix",#N/A,FALSE,"TOBACCO"}</definedName>
    <definedName name="wrn.tobacco._5_5">{"income",#N/A,FALSE,"TOBACCO";"value",#N/A,FALSE,"TOBACCO";"assum1",#N/A,FALSE,"TOBACCO";"assum2",#N/A,FALSE,"TOBACCO";"swisher",#N/A,FALSE,"TOBACCO";"martin",#N/A,FALSE,"TOBACCO";"helme1",#N/A,FALSE,"TOBACCO";"helme2",#N/A,FALSE,"TOBACCO";"HELME3",#N/A,FALSE,"TOBACCO";"depmatrix",#N/A,FALSE,"TOBACCO"}</definedName>
    <definedName name="wrn.Tobra.">{"clinbud",#N/A,FALSE,"Tobra";"followon",#N/A,FALSE,"Tobra";"canada",#N/A,FALSE,"Tobra"}</definedName>
    <definedName name="wrn.tobsum.">{"income",#N/A,FALSE,"TOBACCO";"value",#N/A,FALSE,"TOBACCO";"assum1",#N/A,FALSE,"TOBACCO"}</definedName>
    <definedName name="wrn.tobsum._1">{"income",#N/A,FALSE,"TOBACCO";"value",#N/A,FALSE,"TOBACCO";"assum1",#N/A,FALSE,"TOBACCO"}</definedName>
    <definedName name="wrn.tobsum._1_1">{"income",#N/A,FALSE,"TOBACCO";"value",#N/A,FALSE,"TOBACCO";"assum1",#N/A,FALSE,"TOBACCO"}</definedName>
    <definedName name="wrn.tobsum._1_2">{"income",#N/A,FALSE,"TOBACCO";"value",#N/A,FALSE,"TOBACCO";"assum1",#N/A,FALSE,"TOBACCO"}</definedName>
    <definedName name="wrn.tobsum._1_3">{"income",#N/A,FALSE,"TOBACCO";"value",#N/A,FALSE,"TOBACCO";"assum1",#N/A,FALSE,"TOBACCO"}</definedName>
    <definedName name="wrn.tobsum._1_4">{"income",#N/A,FALSE,"TOBACCO";"value",#N/A,FALSE,"TOBACCO";"assum1",#N/A,FALSE,"TOBACCO"}</definedName>
    <definedName name="wrn.tobsum._1_5">{"income",#N/A,FALSE,"TOBACCO";"value",#N/A,FALSE,"TOBACCO";"assum1",#N/A,FALSE,"TOBACCO"}</definedName>
    <definedName name="wrn.tobsum._2">{"income",#N/A,FALSE,"TOBACCO";"value",#N/A,FALSE,"TOBACCO";"assum1",#N/A,FALSE,"TOBACCO"}</definedName>
    <definedName name="wrn.tobsum._2_1">{"income",#N/A,FALSE,"TOBACCO";"value",#N/A,FALSE,"TOBACCO";"assum1",#N/A,FALSE,"TOBACCO"}</definedName>
    <definedName name="wrn.tobsum._2_2">{"income",#N/A,FALSE,"TOBACCO";"value",#N/A,FALSE,"TOBACCO";"assum1",#N/A,FALSE,"TOBACCO"}</definedName>
    <definedName name="wrn.tobsum._2_3">{"income",#N/A,FALSE,"TOBACCO";"value",#N/A,FALSE,"TOBACCO";"assum1",#N/A,FALSE,"TOBACCO"}</definedName>
    <definedName name="wrn.tobsum._2_4">{"income",#N/A,FALSE,"TOBACCO";"value",#N/A,FALSE,"TOBACCO";"assum1",#N/A,FALSE,"TOBACCO"}</definedName>
    <definedName name="wrn.tobsum._2_5">{"income",#N/A,FALSE,"TOBACCO";"value",#N/A,FALSE,"TOBACCO";"assum1",#N/A,FALSE,"TOBACCO"}</definedName>
    <definedName name="wrn.tobsum._3">{"income",#N/A,FALSE,"TOBACCO";"value",#N/A,FALSE,"TOBACCO";"assum1",#N/A,FALSE,"TOBACCO"}</definedName>
    <definedName name="wrn.tobsum._3_1">{"income",#N/A,FALSE,"TOBACCO";"value",#N/A,FALSE,"TOBACCO";"assum1",#N/A,FALSE,"TOBACCO"}</definedName>
    <definedName name="wrn.tobsum._3_2">{"income",#N/A,FALSE,"TOBACCO";"value",#N/A,FALSE,"TOBACCO";"assum1",#N/A,FALSE,"TOBACCO"}</definedName>
    <definedName name="wrn.tobsum._3_3">{"income",#N/A,FALSE,"TOBACCO";"value",#N/A,FALSE,"TOBACCO";"assum1",#N/A,FALSE,"TOBACCO"}</definedName>
    <definedName name="wrn.tobsum._3_4">{"income",#N/A,FALSE,"TOBACCO";"value",#N/A,FALSE,"TOBACCO";"assum1",#N/A,FALSE,"TOBACCO"}</definedName>
    <definedName name="wrn.tobsum._3_5">{"income",#N/A,FALSE,"TOBACCO";"value",#N/A,FALSE,"TOBACCO";"assum1",#N/A,FALSE,"TOBACCO"}</definedName>
    <definedName name="wrn.tobsum._4">{"income",#N/A,FALSE,"TOBACCO";"value",#N/A,FALSE,"TOBACCO";"assum1",#N/A,FALSE,"TOBACCO"}</definedName>
    <definedName name="wrn.tobsum._4_1">{"income",#N/A,FALSE,"TOBACCO";"value",#N/A,FALSE,"TOBACCO";"assum1",#N/A,FALSE,"TOBACCO"}</definedName>
    <definedName name="wrn.tobsum._4_2">{"income",#N/A,FALSE,"TOBACCO";"value",#N/A,FALSE,"TOBACCO";"assum1",#N/A,FALSE,"TOBACCO"}</definedName>
    <definedName name="wrn.tobsum._4_3">{"income",#N/A,FALSE,"TOBACCO";"value",#N/A,FALSE,"TOBACCO";"assum1",#N/A,FALSE,"TOBACCO"}</definedName>
    <definedName name="wrn.tobsum._4_4">{"income",#N/A,FALSE,"TOBACCO";"value",#N/A,FALSE,"TOBACCO";"assum1",#N/A,FALSE,"TOBACCO"}</definedName>
    <definedName name="wrn.tobsum._4_5">{"income",#N/A,FALSE,"TOBACCO";"value",#N/A,FALSE,"TOBACCO";"assum1",#N/A,FALSE,"TOBACCO"}</definedName>
    <definedName name="wrn.tobsum._5">{"income",#N/A,FALSE,"TOBACCO";"value",#N/A,FALSE,"TOBACCO";"assum1",#N/A,FALSE,"TOBACCO"}</definedName>
    <definedName name="wrn.tobsum._5_1">{"income",#N/A,FALSE,"TOBACCO";"value",#N/A,FALSE,"TOBACCO";"assum1",#N/A,FALSE,"TOBACCO"}</definedName>
    <definedName name="wrn.tobsum._5_2">{"income",#N/A,FALSE,"TOBACCO";"value",#N/A,FALSE,"TOBACCO";"assum1",#N/A,FALSE,"TOBACCO"}</definedName>
    <definedName name="wrn.tobsum._5_3">{"income",#N/A,FALSE,"TOBACCO";"value",#N/A,FALSE,"TOBACCO";"assum1",#N/A,FALSE,"TOBACCO"}</definedName>
    <definedName name="wrn.tobsum._5_4">{"income",#N/A,FALSE,"TOBACCO";"value",#N/A,FALSE,"TOBACCO";"assum1",#N/A,FALSE,"TOBACCO"}</definedName>
    <definedName name="wrn.tobsum._5_5">{"income",#N/A,FALSE,"TOBACCO";"value",#N/A,FALSE,"TOBACCO";"assum1",#N/A,FALSE,"TOBACCO"}</definedName>
    <definedName name="wrn.Toda._.el._.informe.">{"rehabil",#N/A,FALSE,"Rehabilitacion";"cfc",#N/A,FALSE,"Consolidacion";"deuda",#N/A,FALSE,"Deuda";"drummon1",#N/A,FALSE,"Drummond";"drummondtarif",#N/A,FALSE,"Drummond";"cfcarga",#N/A,FALSE,"CF Carga";"equip1",#N/A,FALSE,"Inv. Equipo ";"equip2",#N/A,FALSE,"Inv. Equipo ";"carbon1",#N/A,FALSE,"Carga Carbon Cesar";"carbon2",#N/A,FALSE,"Carga Carbon Cesar";"carga1",#N/A,FALSE,"Carga General";"carga2",#N/A,FALSE,"Carga General"}</definedName>
    <definedName name="wrn.today">{"rehabil",#N/A,FALSE,"Rehabilitacion";"cfc",#N/A,FALSE,"Consolidacion";"deuda",#N/A,FALSE,"Deuda";"drummon1",#N/A,FALSE,"Drummond";"drummondtarif",#N/A,FALSE,"Drummond";"cfcarga",#N/A,FALSE,"CF Carga";"equip1",#N/A,FALSE,"Inv. Equipo ";"equip2",#N/A,FALSE,"Inv. Equipo ";"carbon1",#N/A,FALSE,"Carga Carbon Cesar";"carbon2",#N/A,FALSE,"Carga Carbon Cesar";"carga1",#N/A,FALSE,"Carga General";"carga2",#N/A,FALSE,"Carga General"}</definedName>
    <definedName name="wrn.TODO.">{"CUENTA DE RESULTADOS",#N/A,FALSE,"Hoja1";"BALANCE",#N/A,FALSE,"Hoja1";"ORIGEN Y APLICACION DE FONDOS",#N/A,FALSE,"Hoja1";"FONDO DE MANIOBRA E INVERSIONES",#N/A,FALSE,"Hoja1";"AMORTIZACIONES",#N/A,FALSE,"Hoja1";"FINANCIACION A LARGO PLAZO",#N/A,FALSE,"Hoja1";"WACC",#N/A,FALSE,"Hoja1";"FREE CASH FLOW Y CALCULO DEL VALOR TERMINAL",#N/A,FALSE,"Hoja1";"VALOR RECURSOS PROPIOS",#N/A,FALSE,"Hoja1";"ARBOL DE RENTABILIDAD",#N/A,FALSE,"Hoja1";"RATIOS",#N/A,FALSE,"Hoja1";"CUENTA DE RESULTADOS PORCENTUAL",#N/A,FALSE,"Hoja2";"BALANCE PORCENTUAL",#N/A,FALSE,"Hoja2"}</definedName>
    <definedName name="wrn.todos.">{#N/A,#N/A,FALSE,"AMSA611";#N/A,#N/A,FALSE,"STACFLOW";#N/A,#N/A,FALSE,"Page1";#N/A,#N/A,FALSE,"Page2";#N/A,#N/A,FALSE,"Page3";#N/A,#N/A,FALSE,"Page4";#N/A,#N/A,FALSE,"Page5";#N/A,#N/A,FALSE,"Page6";#N/A,#N/A,FALSE,"Page7";#N/A,#N/A,FALSE,"Page8";#N/A,#N/A,FALSE,"Page9";#N/A,#N/A,FALSE,"Page10";#N/A,#N/A,FALSE,"Page11"}</definedName>
    <definedName name="wrn.tom._.euro.">#REF!</definedName>
    <definedName name="wrn.tom._.euro._1">#REF!</definedName>
    <definedName name="wrn.TONY.">#REF!</definedName>
    <definedName name="wrn.TOOL.">{#N/A,#N/A,TRUE,"Consolidated";#N/A,#N/A,TRUE,"Offering";#N/A,#N/A,TRUE,"WAE";#N/A,#N/A,TRUE,"Combined";#N/A,#N/A,TRUE,"PE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OL._1">#REF!</definedName>
    <definedName name="wrn.TOOL._1_1">{#N/A,#N/A,TRUE,"Consolidated";#N/A,#N/A,TRUE,"Offering";#N/A,#N/A,TRUE,"WAE";#N/A,#N/A,TRUE,"Combined";#N/A,#N/A,TRUE,"PE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OL._1_2">{#N/A,#N/A,TRUE,"Consolidated";#N/A,#N/A,TRUE,"Offering";#N/A,#N/A,TRUE,"WAE";#N/A,#N/A,TRUE,"Combined";#N/A,#N/A,TRUE,"PE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OL._1_3">{#N/A,#N/A,TRUE,"Consolidated";#N/A,#N/A,TRUE,"Offering";#N/A,#N/A,TRUE,"WAE";#N/A,#N/A,TRUE,"Combined";#N/A,#N/A,TRUE,"PE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OL._1_4">{#N/A,#N/A,TRUE,"Consolidated";#N/A,#N/A,TRUE,"Offering";#N/A,#N/A,TRUE,"WAE";#N/A,#N/A,TRUE,"Combined";#N/A,#N/A,TRUE,"PE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OL._1_5">{#N/A,#N/A,TRUE,"Consolidated";#N/A,#N/A,TRUE,"Offering";#N/A,#N/A,TRUE,"WAE";#N/A,#N/A,TRUE,"Combined";#N/A,#N/A,TRUE,"PE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OL._2">{#N/A,#N/A,TRUE,"Consolidated";#N/A,#N/A,TRUE,"Offering";#N/A,#N/A,TRUE,"WAE";#N/A,#N/A,TRUE,"Combined";#N/A,#N/A,TRUE,"PE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OL._2_1">{#N/A,#N/A,TRUE,"Consolidated";#N/A,#N/A,TRUE,"Offering";#N/A,#N/A,TRUE,"WAE";#N/A,#N/A,TRUE,"Combined";#N/A,#N/A,TRUE,"PE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OL._2_2">{#N/A,#N/A,TRUE,"Consolidated";#N/A,#N/A,TRUE,"Offering";#N/A,#N/A,TRUE,"WAE";#N/A,#N/A,TRUE,"Combined";#N/A,#N/A,TRUE,"PE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OL._2_3">{#N/A,#N/A,TRUE,"Consolidated";#N/A,#N/A,TRUE,"Offering";#N/A,#N/A,TRUE,"WAE";#N/A,#N/A,TRUE,"Combined";#N/A,#N/A,TRUE,"PE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OL._2_4">{#N/A,#N/A,TRUE,"Consolidated";#N/A,#N/A,TRUE,"Offering";#N/A,#N/A,TRUE,"WAE";#N/A,#N/A,TRUE,"Combined";#N/A,#N/A,TRUE,"PE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OL._2_5">{#N/A,#N/A,TRUE,"Consolidated";#N/A,#N/A,TRUE,"Offering";#N/A,#N/A,TRUE,"WAE";#N/A,#N/A,TRUE,"Combined";#N/A,#N/A,TRUE,"PE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OL._3">{#N/A,#N/A,TRUE,"Consolidated";#N/A,#N/A,TRUE,"Offering";#N/A,#N/A,TRUE,"WAE";#N/A,#N/A,TRUE,"Combined";#N/A,#N/A,TRUE,"PE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OL._3_1">{#N/A,#N/A,TRUE,"Consolidated";#N/A,#N/A,TRUE,"Offering";#N/A,#N/A,TRUE,"WAE";#N/A,#N/A,TRUE,"Combined";#N/A,#N/A,TRUE,"PE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OL._3_2">{#N/A,#N/A,TRUE,"Consolidated";#N/A,#N/A,TRUE,"Offering";#N/A,#N/A,TRUE,"WAE";#N/A,#N/A,TRUE,"Combined";#N/A,#N/A,TRUE,"PE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OL._3_3">{#N/A,#N/A,TRUE,"Consolidated";#N/A,#N/A,TRUE,"Offering";#N/A,#N/A,TRUE,"WAE";#N/A,#N/A,TRUE,"Combined";#N/A,#N/A,TRUE,"PE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OL._3_4">{#N/A,#N/A,TRUE,"Consolidated";#N/A,#N/A,TRUE,"Offering";#N/A,#N/A,TRUE,"WAE";#N/A,#N/A,TRUE,"Combined";#N/A,#N/A,TRUE,"PE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OL._3_5">{#N/A,#N/A,TRUE,"Consolidated";#N/A,#N/A,TRUE,"Offering";#N/A,#N/A,TRUE,"WAE";#N/A,#N/A,TRUE,"Combined";#N/A,#N/A,TRUE,"PE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OL._4">{#N/A,#N/A,TRUE,"Consolidated";#N/A,#N/A,TRUE,"Offering";#N/A,#N/A,TRUE,"WAE";#N/A,#N/A,TRUE,"Combined";#N/A,#N/A,TRUE,"PE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OL._4_1">{#N/A,#N/A,TRUE,"Consolidated";#N/A,#N/A,TRUE,"Offering";#N/A,#N/A,TRUE,"WAE";#N/A,#N/A,TRUE,"Combined";#N/A,#N/A,TRUE,"PE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OL._4_2">{#N/A,#N/A,TRUE,"Consolidated";#N/A,#N/A,TRUE,"Offering";#N/A,#N/A,TRUE,"WAE";#N/A,#N/A,TRUE,"Combined";#N/A,#N/A,TRUE,"PE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OL._4_3">{#N/A,#N/A,TRUE,"Consolidated";#N/A,#N/A,TRUE,"Offering";#N/A,#N/A,TRUE,"WAE";#N/A,#N/A,TRUE,"Combined";#N/A,#N/A,TRUE,"PE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OL._4_4">{#N/A,#N/A,TRUE,"Consolidated";#N/A,#N/A,TRUE,"Offering";#N/A,#N/A,TRUE,"WAE";#N/A,#N/A,TRUE,"Combined";#N/A,#N/A,TRUE,"PE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OL._4_5">{#N/A,#N/A,TRUE,"Consolidated";#N/A,#N/A,TRUE,"Offering";#N/A,#N/A,TRUE,"WAE";#N/A,#N/A,TRUE,"Combined";#N/A,#N/A,TRUE,"PE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OL._5">{#N/A,#N/A,TRUE,"Consolidated";#N/A,#N/A,TRUE,"Offering";#N/A,#N/A,TRUE,"WAE";#N/A,#N/A,TRUE,"Combined";#N/A,#N/A,TRUE,"PE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OL._5_1">{#N/A,#N/A,TRUE,"Consolidated";#N/A,#N/A,TRUE,"Offering";#N/A,#N/A,TRUE,"WAE";#N/A,#N/A,TRUE,"Combined";#N/A,#N/A,TRUE,"PE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OL._5_2">{#N/A,#N/A,TRUE,"Consolidated";#N/A,#N/A,TRUE,"Offering";#N/A,#N/A,TRUE,"WAE";#N/A,#N/A,TRUE,"Combined";#N/A,#N/A,TRUE,"PE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OL._5_3">{#N/A,#N/A,TRUE,"Consolidated";#N/A,#N/A,TRUE,"Offering";#N/A,#N/A,TRUE,"WAE";#N/A,#N/A,TRUE,"Combined";#N/A,#N/A,TRUE,"PE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OL._5_4">{#N/A,#N/A,TRUE,"Consolidated";#N/A,#N/A,TRUE,"Offering";#N/A,#N/A,TRUE,"WAE";#N/A,#N/A,TRUE,"Combined";#N/A,#N/A,TRUE,"PE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OL._5_5">{#N/A,#N/A,TRUE,"Consolidated";#N/A,#N/A,TRUE,"Offering";#N/A,#N/A,TRUE,"WAE";#N/A,#N/A,TRUE,"Combined";#N/A,#N/A,TRUE,"PE Consolidated";#N/A,#N/A,TRUE,"CF Consolidated";#N/A,#N/A,TRUE,"Income";#N/A,#N/A,TRUE,"OfferingTool";#N/A,#N/A,TRUE,"Inputs";#N/A,#N/A,TRUE,"PE";#N/A,#N/A,TRUE,"CF";#N/A,#N/A,TRUE,"Income (2)";#N/A,#N/A,TRUE,"Inputs (2)";#N/A,#N/A,TRUE,"PE (2)";#N/A,#N/A,TRUE,"CF (2)";#N/A,#N/A,TRUE,"Summary"}</definedName>
    <definedName name="wrn.tooltime._.report.">#REF!</definedName>
    <definedName name="wrn.TOP._.PORTION.">{"TOP PORTION",#N/A,FALSE,"0895"}</definedName>
    <definedName name="wrn.toshg.">{"tocg",#N/A,FALSE,"TOC";"wnug",#N/A,FALSE,"WHAT'SNEW";"DPSg",#N/A,FALSE,"DPS";"IDS",#N/A,FALSE,"IDS";"DS",#N/A,FALSE,"DS";"iltmg",#N/A,FALSE,"I-ltm";"LTM1",#N/A,FALSE,"LTM1";"LTM2",#N/A,FALSE,"LTM2";"ifmg",#N/A,FALSE,"ifmem";"FMEM",#N/A,FALSE,"FMEM";"IPHD",#N/A,FALSE,"iphd";"PHD",#N/A,FALSE,"PHD";"ILAN",#N/A,FALSE,"i-lan";"LAN",#N/A,FALSE,"LAN";"MISC",#N/A,FALSE,"Miscl"}</definedName>
    <definedName name="wrn.Tota._.Division103a">{#N/A,"PURADD",FALSE,"Business Analysis";#N/A,"PURSPP",FALSE,"Business Analysis";#N/A,"CTGIND",FALSE,"Business Analysis";#N/A,"PURCHM",FALSE,"Business Analysis";#N/A,"SPADD",FALSE,"Business Analysis";#N/A,"EPOXY",FALSE,"Business Analysis";#N/A,"PURPER",FALSE,"Business Analysis"}</definedName>
    <definedName name="wrn.Tota._Division31">{#N/A,"PURADD",FALSE,"Business Analysis";#N/A,"PURSPP",FALSE,"Business Analysis";#N/A,"CTGIND",FALSE,"Business Analysis";#N/A,"PURCHM",FALSE,"Business Analysis";#N/A,"SPADD",FALSE,"Business Analysis";#N/A,"EPOXY",FALSE,"Business Analysis";#N/A,"PURPER",FALSE,"Business Analysis"}</definedName>
    <definedName name="wrn.TOTAL.">{"INCOME",#N/A,FALSE,"DECATUR-DIMMIT";"value",#N/A,FALSE,"DECATUR-DIMMIT";"ASSUM1",#N/A,FALSE,"DECATUR-DIMMIT";"ASSUM2",#N/A,FALSE,"DECATUR-DIMMIT";"DECP1",#N/A,FALSE,"DECATUR-DIMMIT";"DECP2",#N/A,FALSE,"DECATUR-DIMMIT";"DECP3",#N/A,FALSE,"DECATUR-DIMMIT";"DIMP1",#N/A,FALSE,"DECATUR-DIMMIT";"depmatrix",#N/A,FALSE,"DECATUR-DIMMIT"}</definedName>
    <definedName name="wrn.Total._.Business.">{#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wrn.Total._.Business._1">#REF!</definedName>
    <definedName name="wrn.Total._.Business._2">{#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wrn.Total._.Business._3">{#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wrn.Total._.Business._4">{#N/A,#N/A,FALSE,"Total";#N/A,#N/A,FALSE,"Phar";#N/A,#N/A,FALSE,"Card";#N/A,#N/A,FALSE,"Prav";#N/A,#N/A,FALSE,"Irbe";#N/A,#N/A,FALSE,"Plavix";#N/A,#N/A,FALSE,"Capt";#N/A,#N/A,FALSE,"Fosi";#N/A,#N/A,FALSE,"Anti";#N/A,#N/A,FALSE,"Cefa";#N/A,#N/A,FALSE,"Ceph";#N/A,#N/A,FALSE,"Cefp";#N/A,#N/A,FALSE,"Cefe";#N/A,#N/A,FALSE,"Pens";#N/A,#N/A,FALSE,"Ampi";#N/A,#N/A,FALSE,"Amox";#N/A,#N/A,FALSE,"Isox";#N/A,#N/A,FALSE,"Aztr";#N/A,#N/A,FALSE,"Videx";#N/A,#N/A,FALSE,"Zerit";#N/A,#N/A,FALSE,"CNS";#N/A,#N/A,FALSE,"Serz";#N/A,#N/A,FALSE,"Onco";#N/A,#N/A,FALSE,"Taxol";#N/A,#N/A,FALSE,"UFT";#N/A,#N/A,FALSE,"Carb";#N/A,#N/A,FALSE,"Derm";#N/A,#N/A,FALSE,"Other";#N/A,#N/A,FALSE,"Ace";#N/A,#N/A,FALSE,"OTC";#N/A,#N/A,FALSE,"Ther";#N/A,#N/A,FALSE,"Temp";#N/A,#N/A,FALSE,"Exce";#N/A,#N/A,FALSE,"Buff";#N/A,#N/A,FALSE,"Picot";#N/A,#N/A,FALSE,"Luftal";#N/A,#N/A,FALSE,"Comt"}</definedName>
    <definedName name="wrn.Total._.Chem._.Balance._.Sheet.">{#N/A,"TCHEM",FALSE,"BSHIST.XLS"}</definedName>
    <definedName name="wrn.Total._.Comco.">#REF!</definedName>
    <definedName name="wrn.Total._.Company._.Reforecast._.Print.">#REF!</definedName>
    <definedName name="wrn.Total._.Cost.">{"Total Cost",#N/A,FALSE,"TOTAL COST PERFORMANCE"}</definedName>
    <definedName name="wrn.Total._.Division">{#N/A,"PURADD",FALSE,"Business Analysis";#N/A,"PURSPP",FALSE,"Business Analysis";#N/A,"CTGIND",FALSE,"Business Analysis";#N/A,"PURCHM",FALSE,"Business Analysis";#N/A,"SPADD",FALSE,"Business Analysis";#N/A,"EPOXY",FALSE,"Business Analysis";#N/A,"PURPER",FALSE,"Business Analysis"}</definedName>
    <definedName name="wrn.Total._.Division.">{#N/A,"PURADD",FALSE,"Business Analysis";#N/A,"PURSPP",FALSE,"Business Analysis";#N/A,"CTGIND",FALSE,"Business Analysis";#N/A,"PURCHM",FALSE,"Business Analysis";#N/A,"SPADD",FALSE,"Business Analysis";#N/A,"EPOXY",FALSE,"Business Analysis";#N/A,"PURPER",FALSE,"Business Analysis"}</definedName>
    <definedName name="wrn.Total._.Division.2">{#N/A,"PURADD",FALSE,"Business Analysis";#N/A,"PURSPP",FALSE,"Business Analysis";#N/A,"CTGIND",FALSE,"Business Analysis";#N/A,"PURCHM",FALSE,"Business Analysis";#N/A,"SPADD",FALSE,"Business Analysis";#N/A,"EPOXY",FALSE,"Business Analysis";#N/A,"PURPER",FALSE,"Business Analysis"}</definedName>
    <definedName name="wrn.Total._.Division12">{#N/A,"PURADD",FALSE,"Business Analysis";#N/A,"PURSPP",FALSE,"Business Analysis";#N/A,"CTGIND",FALSE,"Business Analysis";#N/A,"PURCHM",FALSE,"Business Analysis";#N/A,"SPADD",FALSE,"Business Analysis";#N/A,"EPOXY",FALSE,"Business Analysis";#N/A,"PURPER",FALSE,"Business Analysis"}</definedName>
    <definedName name="wrn.Total._.Division34">{#N/A,"PURADD",FALSE,"Business Analysis";#N/A,"PURSPP",FALSE,"Business Analysis";#N/A,"CTGIND",FALSE,"Business Analysis";#N/A,"PURCHM",FALSE,"Business Analysis";#N/A,"SPADD",FALSE,"Business Analysis";#N/A,"EPOXY",FALSE,"Business Analysis";#N/A,"PURPER",FALSE,"Business Analysis"}</definedName>
    <definedName name="wrn.Total._.Division35">{#N/A,"PURADD",FALSE,"Business Analysis";#N/A,"PURSPP",FALSE,"Business Analysis";#N/A,"CTGIND",FALSE,"Business Analysis";#N/A,"PURCHM",FALSE,"Business Analysis";#N/A,"SPADD",FALSE,"Business Analysis";#N/A,"EPOXY",FALSE,"Business Analysis";#N/A,"PURPER",FALSE,"Business Analysis"}</definedName>
    <definedName name="wrn.Total._.Divisiona1b">{#N/A,"PURADD",FALSE,"Business Analysis";#N/A,"PURSPP",FALSE,"Business Analysis";#N/A,"CTGIND",FALSE,"Business Analysis";#N/A,"PURCHM",FALSE,"Business Analysis";#N/A,"SPADD",FALSE,"Business Analysis";#N/A,"EPOXY",FALSE,"Business Analysis";#N/A,"PURPER",FALSE,"Business Analysis"}</definedName>
    <definedName name="wrn.Total._.employees.">#REF!</definedName>
    <definedName name="wrn.TOTAL._.FACTORY._.ROLLUP._.SUMMARY.">{"TOTAL FACTORY ROLLUP SUMMARY",#N/A,FALSE,"TOTFACTRUP"}</definedName>
    <definedName name="wrn.Total._.Market._.Report.">{#N/A,#N/A,FALSE,"Sales Graph";#N/A,#N/A,FALSE,"BUC Graph";#N/A,#N/A,FALSE,"P&amp;L - YTD"}</definedName>
    <definedName name="wrn.Total._.Market._.Report._1">#REF!</definedName>
    <definedName name="wrn.Total._.Market._.Report._2">{#N/A,#N/A,FALSE,"Sales Graph";#N/A,#N/A,FALSE,"BUC Graph";#N/A,#N/A,FALSE,"P&amp;L - YTD"}</definedName>
    <definedName name="wrn.Total._.Market._.Report._3">{#N/A,#N/A,FALSE,"Sales Graph";#N/A,#N/A,FALSE,"BUC Graph";#N/A,#N/A,FALSE,"P&amp;L - YTD"}</definedName>
    <definedName name="wrn.Total._.Market._.Report._4">{#N/A,#N/A,FALSE,"Sales Graph";#N/A,#N/A,FALSE,"BUC Graph";#N/A,#N/A,FALSE,"P&amp;L - YTD"}</definedName>
    <definedName name="wrn.Total._.Pack.">{#N/A,#N/A,TRUE,"Assumptions";#N/A,#N/A,TRUE,"Financial  Statements";#N/A,#N/A,TRUE,"ISP_Scenarios";#N/A,#N/A,TRUE,"Interline_Scenario";#N/A,#N/A,TRUE,"OzTelco_Scenarios";#N/A,#N/A,TRUE,"Domestic Fibre";#N/A,#N/A,TRUE,"CBD Loop";#N/A,#N/A,TRUE,"Data_Scenarios";#N/A,#N/A,TRUE,"data use projections";#N/A,#N/A,TRUE,"CommsCosts";#N/A,#N/A,TRUE,"Unl. Free CF Valuation ";#N/A,#N/A,TRUE,"Funding Schedule";#N/A,#N/A,TRUE,"High Yield &amp; Equity Schedule";#N/A,#N/A,TRUE,"Depreciation Schedule";#N/A,#N/A,TRUE,"Tax Schedule"}</definedName>
    <definedName name="wrn.Total._.Pack._1">{#N/A,#N/A,TRUE,"Assumptions";#N/A,#N/A,TRUE,"Financial  Statements";#N/A,#N/A,TRUE,"ISP_Scenarios";#N/A,#N/A,TRUE,"Interline_Scenario";#N/A,#N/A,TRUE,"OzTelco_Scenarios";#N/A,#N/A,TRUE,"Domestic Fibre";#N/A,#N/A,TRUE,"CBD Loop";#N/A,#N/A,TRUE,"Data_Scenarios";#N/A,#N/A,TRUE,"data use projections";#N/A,#N/A,TRUE,"CommsCosts";#N/A,#N/A,TRUE,"Unl. Free CF Valuation ";#N/A,#N/A,TRUE,"Funding Schedule";#N/A,#N/A,TRUE,"High Yield &amp; Equity Schedule";#N/A,#N/A,TRUE,"Depreciation Schedule";#N/A,#N/A,TRUE,"Tax Schedule"}</definedName>
    <definedName name="wrn.Total._.Pack._1_1">{#N/A,#N/A,TRUE,"Assumptions";#N/A,#N/A,TRUE,"Financial  Statements";#N/A,#N/A,TRUE,"ISP_Scenarios";#N/A,#N/A,TRUE,"Interline_Scenario";#N/A,#N/A,TRUE,"OzTelco_Scenarios";#N/A,#N/A,TRUE,"Domestic Fibre";#N/A,#N/A,TRUE,"CBD Loop";#N/A,#N/A,TRUE,"Data_Scenarios";#N/A,#N/A,TRUE,"data use projections";#N/A,#N/A,TRUE,"CommsCosts";#N/A,#N/A,TRUE,"Unl. Free CF Valuation ";#N/A,#N/A,TRUE,"Funding Schedule";#N/A,#N/A,TRUE,"High Yield &amp; Equity Schedule";#N/A,#N/A,TRUE,"Depreciation Schedule";#N/A,#N/A,TRUE,"Tax Schedule"}</definedName>
    <definedName name="wrn.Total._.Pack._1_2">{#N/A,#N/A,TRUE,"Assumptions";#N/A,#N/A,TRUE,"Financial  Statements";#N/A,#N/A,TRUE,"ISP_Scenarios";#N/A,#N/A,TRUE,"Interline_Scenario";#N/A,#N/A,TRUE,"OzTelco_Scenarios";#N/A,#N/A,TRUE,"Domestic Fibre";#N/A,#N/A,TRUE,"CBD Loop";#N/A,#N/A,TRUE,"Data_Scenarios";#N/A,#N/A,TRUE,"data use projections";#N/A,#N/A,TRUE,"CommsCosts";#N/A,#N/A,TRUE,"Unl. Free CF Valuation ";#N/A,#N/A,TRUE,"Funding Schedule";#N/A,#N/A,TRUE,"High Yield &amp; Equity Schedule";#N/A,#N/A,TRUE,"Depreciation Schedule";#N/A,#N/A,TRUE,"Tax Schedule"}</definedName>
    <definedName name="wrn.Total._.Pack._1_3">{#N/A,#N/A,TRUE,"Assumptions";#N/A,#N/A,TRUE,"Financial  Statements";#N/A,#N/A,TRUE,"ISP_Scenarios";#N/A,#N/A,TRUE,"Interline_Scenario";#N/A,#N/A,TRUE,"OzTelco_Scenarios";#N/A,#N/A,TRUE,"Domestic Fibre";#N/A,#N/A,TRUE,"CBD Loop";#N/A,#N/A,TRUE,"Data_Scenarios";#N/A,#N/A,TRUE,"data use projections";#N/A,#N/A,TRUE,"CommsCosts";#N/A,#N/A,TRUE,"Unl. Free CF Valuation ";#N/A,#N/A,TRUE,"Funding Schedule";#N/A,#N/A,TRUE,"High Yield &amp; Equity Schedule";#N/A,#N/A,TRUE,"Depreciation Schedule";#N/A,#N/A,TRUE,"Tax Schedule"}</definedName>
    <definedName name="wrn.Total._.Pack._1_4">{#N/A,#N/A,TRUE,"Assumptions";#N/A,#N/A,TRUE,"Financial  Statements";#N/A,#N/A,TRUE,"ISP_Scenarios";#N/A,#N/A,TRUE,"Interline_Scenario";#N/A,#N/A,TRUE,"OzTelco_Scenarios";#N/A,#N/A,TRUE,"Domestic Fibre";#N/A,#N/A,TRUE,"CBD Loop";#N/A,#N/A,TRUE,"Data_Scenarios";#N/A,#N/A,TRUE,"data use projections";#N/A,#N/A,TRUE,"CommsCosts";#N/A,#N/A,TRUE,"Unl. Free CF Valuation ";#N/A,#N/A,TRUE,"Funding Schedule";#N/A,#N/A,TRUE,"High Yield &amp; Equity Schedule";#N/A,#N/A,TRUE,"Depreciation Schedule";#N/A,#N/A,TRUE,"Tax Schedule"}</definedName>
    <definedName name="wrn.Total._.Pack._1_5">{#N/A,#N/A,TRUE,"Assumptions";#N/A,#N/A,TRUE,"Financial  Statements";#N/A,#N/A,TRUE,"ISP_Scenarios";#N/A,#N/A,TRUE,"Interline_Scenario";#N/A,#N/A,TRUE,"OzTelco_Scenarios";#N/A,#N/A,TRUE,"Domestic Fibre";#N/A,#N/A,TRUE,"CBD Loop";#N/A,#N/A,TRUE,"Data_Scenarios";#N/A,#N/A,TRUE,"data use projections";#N/A,#N/A,TRUE,"CommsCosts";#N/A,#N/A,TRUE,"Unl. Free CF Valuation ";#N/A,#N/A,TRUE,"Funding Schedule";#N/A,#N/A,TRUE,"High Yield &amp; Equity Schedule";#N/A,#N/A,TRUE,"Depreciation Schedule";#N/A,#N/A,TRUE,"Tax Schedule"}</definedName>
    <definedName name="wrn.Total._.Pack._2">{#N/A,#N/A,TRUE,"Assumptions";#N/A,#N/A,TRUE,"Financial  Statements";#N/A,#N/A,TRUE,"ISP_Scenarios";#N/A,#N/A,TRUE,"Interline_Scenario";#N/A,#N/A,TRUE,"OzTelco_Scenarios";#N/A,#N/A,TRUE,"Domestic Fibre";#N/A,#N/A,TRUE,"CBD Loop";#N/A,#N/A,TRUE,"Data_Scenarios";#N/A,#N/A,TRUE,"data use projections";#N/A,#N/A,TRUE,"CommsCosts";#N/A,#N/A,TRUE,"Unl. Free CF Valuation ";#N/A,#N/A,TRUE,"Funding Schedule";#N/A,#N/A,TRUE,"High Yield &amp; Equity Schedule";#N/A,#N/A,TRUE,"Depreciation Schedule";#N/A,#N/A,TRUE,"Tax Schedule"}</definedName>
    <definedName name="wrn.Total._.Pack._2_1">{#N/A,#N/A,TRUE,"Assumptions";#N/A,#N/A,TRUE,"Financial  Statements";#N/A,#N/A,TRUE,"ISP_Scenarios";#N/A,#N/A,TRUE,"Interline_Scenario";#N/A,#N/A,TRUE,"OzTelco_Scenarios";#N/A,#N/A,TRUE,"Domestic Fibre";#N/A,#N/A,TRUE,"CBD Loop";#N/A,#N/A,TRUE,"Data_Scenarios";#N/A,#N/A,TRUE,"data use projections";#N/A,#N/A,TRUE,"CommsCosts";#N/A,#N/A,TRUE,"Unl. Free CF Valuation ";#N/A,#N/A,TRUE,"Funding Schedule";#N/A,#N/A,TRUE,"High Yield &amp; Equity Schedule";#N/A,#N/A,TRUE,"Depreciation Schedule";#N/A,#N/A,TRUE,"Tax Schedule"}</definedName>
    <definedName name="wrn.Total._.Pack._2_2">{#N/A,#N/A,TRUE,"Assumptions";#N/A,#N/A,TRUE,"Financial  Statements";#N/A,#N/A,TRUE,"ISP_Scenarios";#N/A,#N/A,TRUE,"Interline_Scenario";#N/A,#N/A,TRUE,"OzTelco_Scenarios";#N/A,#N/A,TRUE,"Domestic Fibre";#N/A,#N/A,TRUE,"CBD Loop";#N/A,#N/A,TRUE,"Data_Scenarios";#N/A,#N/A,TRUE,"data use projections";#N/A,#N/A,TRUE,"CommsCosts";#N/A,#N/A,TRUE,"Unl. Free CF Valuation ";#N/A,#N/A,TRUE,"Funding Schedule";#N/A,#N/A,TRUE,"High Yield &amp; Equity Schedule";#N/A,#N/A,TRUE,"Depreciation Schedule";#N/A,#N/A,TRUE,"Tax Schedule"}</definedName>
    <definedName name="wrn.Total._.Pack._2_3">{#N/A,#N/A,TRUE,"Assumptions";#N/A,#N/A,TRUE,"Financial  Statements";#N/A,#N/A,TRUE,"ISP_Scenarios";#N/A,#N/A,TRUE,"Interline_Scenario";#N/A,#N/A,TRUE,"OzTelco_Scenarios";#N/A,#N/A,TRUE,"Domestic Fibre";#N/A,#N/A,TRUE,"CBD Loop";#N/A,#N/A,TRUE,"Data_Scenarios";#N/A,#N/A,TRUE,"data use projections";#N/A,#N/A,TRUE,"CommsCosts";#N/A,#N/A,TRUE,"Unl. Free CF Valuation ";#N/A,#N/A,TRUE,"Funding Schedule";#N/A,#N/A,TRUE,"High Yield &amp; Equity Schedule";#N/A,#N/A,TRUE,"Depreciation Schedule";#N/A,#N/A,TRUE,"Tax Schedule"}</definedName>
    <definedName name="wrn.Total._.Pack._2_4">{#N/A,#N/A,TRUE,"Assumptions";#N/A,#N/A,TRUE,"Financial  Statements";#N/A,#N/A,TRUE,"ISP_Scenarios";#N/A,#N/A,TRUE,"Interline_Scenario";#N/A,#N/A,TRUE,"OzTelco_Scenarios";#N/A,#N/A,TRUE,"Domestic Fibre";#N/A,#N/A,TRUE,"CBD Loop";#N/A,#N/A,TRUE,"Data_Scenarios";#N/A,#N/A,TRUE,"data use projections";#N/A,#N/A,TRUE,"CommsCosts";#N/A,#N/A,TRUE,"Unl. Free CF Valuation ";#N/A,#N/A,TRUE,"Funding Schedule";#N/A,#N/A,TRUE,"High Yield &amp; Equity Schedule";#N/A,#N/A,TRUE,"Depreciation Schedule";#N/A,#N/A,TRUE,"Tax Schedule"}</definedName>
    <definedName name="wrn.Total._.Pack._2_5">{#N/A,#N/A,TRUE,"Assumptions";#N/A,#N/A,TRUE,"Financial  Statements";#N/A,#N/A,TRUE,"ISP_Scenarios";#N/A,#N/A,TRUE,"Interline_Scenario";#N/A,#N/A,TRUE,"OzTelco_Scenarios";#N/A,#N/A,TRUE,"Domestic Fibre";#N/A,#N/A,TRUE,"CBD Loop";#N/A,#N/A,TRUE,"Data_Scenarios";#N/A,#N/A,TRUE,"data use projections";#N/A,#N/A,TRUE,"CommsCosts";#N/A,#N/A,TRUE,"Unl. Free CF Valuation ";#N/A,#N/A,TRUE,"Funding Schedule";#N/A,#N/A,TRUE,"High Yield &amp; Equity Schedule";#N/A,#N/A,TRUE,"Depreciation Schedule";#N/A,#N/A,TRUE,"Tax Schedule"}</definedName>
    <definedName name="wrn.Total._.Pack._3">{#N/A,#N/A,TRUE,"Assumptions";#N/A,#N/A,TRUE,"Financial  Statements";#N/A,#N/A,TRUE,"ISP_Scenarios";#N/A,#N/A,TRUE,"Interline_Scenario";#N/A,#N/A,TRUE,"OzTelco_Scenarios";#N/A,#N/A,TRUE,"Domestic Fibre";#N/A,#N/A,TRUE,"CBD Loop";#N/A,#N/A,TRUE,"Data_Scenarios";#N/A,#N/A,TRUE,"data use projections";#N/A,#N/A,TRUE,"CommsCosts";#N/A,#N/A,TRUE,"Unl. Free CF Valuation ";#N/A,#N/A,TRUE,"Funding Schedule";#N/A,#N/A,TRUE,"High Yield &amp; Equity Schedule";#N/A,#N/A,TRUE,"Depreciation Schedule";#N/A,#N/A,TRUE,"Tax Schedule"}</definedName>
    <definedName name="wrn.Total._.Pack._3_1">{#N/A,#N/A,TRUE,"Assumptions";#N/A,#N/A,TRUE,"Financial  Statements";#N/A,#N/A,TRUE,"ISP_Scenarios";#N/A,#N/A,TRUE,"Interline_Scenario";#N/A,#N/A,TRUE,"OzTelco_Scenarios";#N/A,#N/A,TRUE,"Domestic Fibre";#N/A,#N/A,TRUE,"CBD Loop";#N/A,#N/A,TRUE,"Data_Scenarios";#N/A,#N/A,TRUE,"data use projections";#N/A,#N/A,TRUE,"CommsCosts";#N/A,#N/A,TRUE,"Unl. Free CF Valuation ";#N/A,#N/A,TRUE,"Funding Schedule";#N/A,#N/A,TRUE,"High Yield &amp; Equity Schedule";#N/A,#N/A,TRUE,"Depreciation Schedule";#N/A,#N/A,TRUE,"Tax Schedule"}</definedName>
    <definedName name="wrn.Total._.Pack._3_2">{#N/A,#N/A,TRUE,"Assumptions";#N/A,#N/A,TRUE,"Financial  Statements";#N/A,#N/A,TRUE,"ISP_Scenarios";#N/A,#N/A,TRUE,"Interline_Scenario";#N/A,#N/A,TRUE,"OzTelco_Scenarios";#N/A,#N/A,TRUE,"Domestic Fibre";#N/A,#N/A,TRUE,"CBD Loop";#N/A,#N/A,TRUE,"Data_Scenarios";#N/A,#N/A,TRUE,"data use projections";#N/A,#N/A,TRUE,"CommsCosts";#N/A,#N/A,TRUE,"Unl. Free CF Valuation ";#N/A,#N/A,TRUE,"Funding Schedule";#N/A,#N/A,TRUE,"High Yield &amp; Equity Schedule";#N/A,#N/A,TRUE,"Depreciation Schedule";#N/A,#N/A,TRUE,"Tax Schedule"}</definedName>
    <definedName name="wrn.Total._.Pack._3_3">{#N/A,#N/A,TRUE,"Assumptions";#N/A,#N/A,TRUE,"Financial  Statements";#N/A,#N/A,TRUE,"ISP_Scenarios";#N/A,#N/A,TRUE,"Interline_Scenario";#N/A,#N/A,TRUE,"OzTelco_Scenarios";#N/A,#N/A,TRUE,"Domestic Fibre";#N/A,#N/A,TRUE,"CBD Loop";#N/A,#N/A,TRUE,"Data_Scenarios";#N/A,#N/A,TRUE,"data use projections";#N/A,#N/A,TRUE,"CommsCosts";#N/A,#N/A,TRUE,"Unl. Free CF Valuation ";#N/A,#N/A,TRUE,"Funding Schedule";#N/A,#N/A,TRUE,"High Yield &amp; Equity Schedule";#N/A,#N/A,TRUE,"Depreciation Schedule";#N/A,#N/A,TRUE,"Tax Schedule"}</definedName>
    <definedName name="wrn.Total._.Pack._3_4">{#N/A,#N/A,TRUE,"Assumptions";#N/A,#N/A,TRUE,"Financial  Statements";#N/A,#N/A,TRUE,"ISP_Scenarios";#N/A,#N/A,TRUE,"Interline_Scenario";#N/A,#N/A,TRUE,"OzTelco_Scenarios";#N/A,#N/A,TRUE,"Domestic Fibre";#N/A,#N/A,TRUE,"CBD Loop";#N/A,#N/A,TRUE,"Data_Scenarios";#N/A,#N/A,TRUE,"data use projections";#N/A,#N/A,TRUE,"CommsCosts";#N/A,#N/A,TRUE,"Unl. Free CF Valuation ";#N/A,#N/A,TRUE,"Funding Schedule";#N/A,#N/A,TRUE,"High Yield &amp; Equity Schedule";#N/A,#N/A,TRUE,"Depreciation Schedule";#N/A,#N/A,TRUE,"Tax Schedule"}</definedName>
    <definedName name="wrn.Total._.Pack._3_5">{#N/A,#N/A,TRUE,"Assumptions";#N/A,#N/A,TRUE,"Financial  Statements";#N/A,#N/A,TRUE,"ISP_Scenarios";#N/A,#N/A,TRUE,"Interline_Scenario";#N/A,#N/A,TRUE,"OzTelco_Scenarios";#N/A,#N/A,TRUE,"Domestic Fibre";#N/A,#N/A,TRUE,"CBD Loop";#N/A,#N/A,TRUE,"Data_Scenarios";#N/A,#N/A,TRUE,"data use projections";#N/A,#N/A,TRUE,"CommsCosts";#N/A,#N/A,TRUE,"Unl. Free CF Valuation ";#N/A,#N/A,TRUE,"Funding Schedule";#N/A,#N/A,TRUE,"High Yield &amp; Equity Schedule";#N/A,#N/A,TRUE,"Depreciation Schedule";#N/A,#N/A,TRUE,"Tax Schedule"}</definedName>
    <definedName name="wrn.Total._.Pack._4">{#N/A,#N/A,TRUE,"Assumptions";#N/A,#N/A,TRUE,"Financial  Statements";#N/A,#N/A,TRUE,"ISP_Scenarios";#N/A,#N/A,TRUE,"Interline_Scenario";#N/A,#N/A,TRUE,"OzTelco_Scenarios";#N/A,#N/A,TRUE,"Domestic Fibre";#N/A,#N/A,TRUE,"CBD Loop";#N/A,#N/A,TRUE,"Data_Scenarios";#N/A,#N/A,TRUE,"data use projections";#N/A,#N/A,TRUE,"CommsCosts";#N/A,#N/A,TRUE,"Unl. Free CF Valuation ";#N/A,#N/A,TRUE,"Funding Schedule";#N/A,#N/A,TRUE,"High Yield &amp; Equity Schedule";#N/A,#N/A,TRUE,"Depreciation Schedule";#N/A,#N/A,TRUE,"Tax Schedule"}</definedName>
    <definedName name="wrn.Total._.Pack._4_1">{#N/A,#N/A,TRUE,"Assumptions";#N/A,#N/A,TRUE,"Financial  Statements";#N/A,#N/A,TRUE,"ISP_Scenarios";#N/A,#N/A,TRUE,"Interline_Scenario";#N/A,#N/A,TRUE,"OzTelco_Scenarios";#N/A,#N/A,TRUE,"Domestic Fibre";#N/A,#N/A,TRUE,"CBD Loop";#N/A,#N/A,TRUE,"Data_Scenarios";#N/A,#N/A,TRUE,"data use projections";#N/A,#N/A,TRUE,"CommsCosts";#N/A,#N/A,TRUE,"Unl. Free CF Valuation ";#N/A,#N/A,TRUE,"Funding Schedule";#N/A,#N/A,TRUE,"High Yield &amp; Equity Schedule";#N/A,#N/A,TRUE,"Depreciation Schedule";#N/A,#N/A,TRUE,"Tax Schedule"}</definedName>
    <definedName name="wrn.Total._.Pack._4_2">{#N/A,#N/A,TRUE,"Assumptions";#N/A,#N/A,TRUE,"Financial  Statements";#N/A,#N/A,TRUE,"ISP_Scenarios";#N/A,#N/A,TRUE,"Interline_Scenario";#N/A,#N/A,TRUE,"OzTelco_Scenarios";#N/A,#N/A,TRUE,"Domestic Fibre";#N/A,#N/A,TRUE,"CBD Loop";#N/A,#N/A,TRUE,"Data_Scenarios";#N/A,#N/A,TRUE,"data use projections";#N/A,#N/A,TRUE,"CommsCosts";#N/A,#N/A,TRUE,"Unl. Free CF Valuation ";#N/A,#N/A,TRUE,"Funding Schedule";#N/A,#N/A,TRUE,"High Yield &amp; Equity Schedule";#N/A,#N/A,TRUE,"Depreciation Schedule";#N/A,#N/A,TRUE,"Tax Schedule"}</definedName>
    <definedName name="wrn.Total._.Pack._4_3">{#N/A,#N/A,TRUE,"Assumptions";#N/A,#N/A,TRUE,"Financial  Statements";#N/A,#N/A,TRUE,"ISP_Scenarios";#N/A,#N/A,TRUE,"Interline_Scenario";#N/A,#N/A,TRUE,"OzTelco_Scenarios";#N/A,#N/A,TRUE,"Domestic Fibre";#N/A,#N/A,TRUE,"CBD Loop";#N/A,#N/A,TRUE,"Data_Scenarios";#N/A,#N/A,TRUE,"data use projections";#N/A,#N/A,TRUE,"CommsCosts";#N/A,#N/A,TRUE,"Unl. Free CF Valuation ";#N/A,#N/A,TRUE,"Funding Schedule";#N/A,#N/A,TRUE,"High Yield &amp; Equity Schedule";#N/A,#N/A,TRUE,"Depreciation Schedule";#N/A,#N/A,TRUE,"Tax Schedule"}</definedName>
    <definedName name="wrn.Total._.Pack._4_4">{#N/A,#N/A,TRUE,"Assumptions";#N/A,#N/A,TRUE,"Financial  Statements";#N/A,#N/A,TRUE,"ISP_Scenarios";#N/A,#N/A,TRUE,"Interline_Scenario";#N/A,#N/A,TRUE,"OzTelco_Scenarios";#N/A,#N/A,TRUE,"Domestic Fibre";#N/A,#N/A,TRUE,"CBD Loop";#N/A,#N/A,TRUE,"Data_Scenarios";#N/A,#N/A,TRUE,"data use projections";#N/A,#N/A,TRUE,"CommsCosts";#N/A,#N/A,TRUE,"Unl. Free CF Valuation ";#N/A,#N/A,TRUE,"Funding Schedule";#N/A,#N/A,TRUE,"High Yield &amp; Equity Schedule";#N/A,#N/A,TRUE,"Depreciation Schedule";#N/A,#N/A,TRUE,"Tax Schedule"}</definedName>
    <definedName name="wrn.Total._.Pack._4_5">{#N/A,#N/A,TRUE,"Assumptions";#N/A,#N/A,TRUE,"Financial  Statements";#N/A,#N/A,TRUE,"ISP_Scenarios";#N/A,#N/A,TRUE,"Interline_Scenario";#N/A,#N/A,TRUE,"OzTelco_Scenarios";#N/A,#N/A,TRUE,"Domestic Fibre";#N/A,#N/A,TRUE,"CBD Loop";#N/A,#N/A,TRUE,"Data_Scenarios";#N/A,#N/A,TRUE,"data use projections";#N/A,#N/A,TRUE,"CommsCosts";#N/A,#N/A,TRUE,"Unl. Free CF Valuation ";#N/A,#N/A,TRUE,"Funding Schedule";#N/A,#N/A,TRUE,"High Yield &amp; Equity Schedule";#N/A,#N/A,TRUE,"Depreciation Schedule";#N/A,#N/A,TRUE,"Tax Schedule"}</definedName>
    <definedName name="wrn.Total._.Pack._5">{#N/A,#N/A,TRUE,"Assumptions";#N/A,#N/A,TRUE,"Financial  Statements";#N/A,#N/A,TRUE,"ISP_Scenarios";#N/A,#N/A,TRUE,"Interline_Scenario";#N/A,#N/A,TRUE,"OzTelco_Scenarios";#N/A,#N/A,TRUE,"Domestic Fibre";#N/A,#N/A,TRUE,"CBD Loop";#N/A,#N/A,TRUE,"Data_Scenarios";#N/A,#N/A,TRUE,"data use projections";#N/A,#N/A,TRUE,"CommsCosts";#N/A,#N/A,TRUE,"Unl. Free CF Valuation ";#N/A,#N/A,TRUE,"Funding Schedule";#N/A,#N/A,TRUE,"High Yield &amp; Equity Schedule";#N/A,#N/A,TRUE,"Depreciation Schedule";#N/A,#N/A,TRUE,"Tax Schedule"}</definedName>
    <definedName name="wrn.Total._.Pack._5_1">{#N/A,#N/A,TRUE,"Assumptions";#N/A,#N/A,TRUE,"Financial  Statements";#N/A,#N/A,TRUE,"ISP_Scenarios";#N/A,#N/A,TRUE,"Interline_Scenario";#N/A,#N/A,TRUE,"OzTelco_Scenarios";#N/A,#N/A,TRUE,"Domestic Fibre";#N/A,#N/A,TRUE,"CBD Loop";#N/A,#N/A,TRUE,"Data_Scenarios";#N/A,#N/A,TRUE,"data use projections";#N/A,#N/A,TRUE,"CommsCosts";#N/A,#N/A,TRUE,"Unl. Free CF Valuation ";#N/A,#N/A,TRUE,"Funding Schedule";#N/A,#N/A,TRUE,"High Yield &amp; Equity Schedule";#N/A,#N/A,TRUE,"Depreciation Schedule";#N/A,#N/A,TRUE,"Tax Schedule"}</definedName>
    <definedName name="wrn.Total._.Pack._5_2">{#N/A,#N/A,TRUE,"Assumptions";#N/A,#N/A,TRUE,"Financial  Statements";#N/A,#N/A,TRUE,"ISP_Scenarios";#N/A,#N/A,TRUE,"Interline_Scenario";#N/A,#N/A,TRUE,"OzTelco_Scenarios";#N/A,#N/A,TRUE,"Domestic Fibre";#N/A,#N/A,TRUE,"CBD Loop";#N/A,#N/A,TRUE,"Data_Scenarios";#N/A,#N/A,TRUE,"data use projections";#N/A,#N/A,TRUE,"CommsCosts";#N/A,#N/A,TRUE,"Unl. Free CF Valuation ";#N/A,#N/A,TRUE,"Funding Schedule";#N/A,#N/A,TRUE,"High Yield &amp; Equity Schedule";#N/A,#N/A,TRUE,"Depreciation Schedule";#N/A,#N/A,TRUE,"Tax Schedule"}</definedName>
    <definedName name="wrn.Total._.Pack._5_3">{#N/A,#N/A,TRUE,"Assumptions";#N/A,#N/A,TRUE,"Financial  Statements";#N/A,#N/A,TRUE,"ISP_Scenarios";#N/A,#N/A,TRUE,"Interline_Scenario";#N/A,#N/A,TRUE,"OzTelco_Scenarios";#N/A,#N/A,TRUE,"Domestic Fibre";#N/A,#N/A,TRUE,"CBD Loop";#N/A,#N/A,TRUE,"Data_Scenarios";#N/A,#N/A,TRUE,"data use projections";#N/A,#N/A,TRUE,"CommsCosts";#N/A,#N/A,TRUE,"Unl. Free CF Valuation ";#N/A,#N/A,TRUE,"Funding Schedule";#N/A,#N/A,TRUE,"High Yield &amp; Equity Schedule";#N/A,#N/A,TRUE,"Depreciation Schedule";#N/A,#N/A,TRUE,"Tax Schedule"}</definedName>
    <definedName name="wrn.Total._.Pack._5_4">{#N/A,#N/A,TRUE,"Assumptions";#N/A,#N/A,TRUE,"Financial  Statements";#N/A,#N/A,TRUE,"ISP_Scenarios";#N/A,#N/A,TRUE,"Interline_Scenario";#N/A,#N/A,TRUE,"OzTelco_Scenarios";#N/A,#N/A,TRUE,"Domestic Fibre";#N/A,#N/A,TRUE,"CBD Loop";#N/A,#N/A,TRUE,"Data_Scenarios";#N/A,#N/A,TRUE,"data use projections";#N/A,#N/A,TRUE,"CommsCosts";#N/A,#N/A,TRUE,"Unl. Free CF Valuation ";#N/A,#N/A,TRUE,"Funding Schedule";#N/A,#N/A,TRUE,"High Yield &amp; Equity Schedule";#N/A,#N/A,TRUE,"Depreciation Schedule";#N/A,#N/A,TRUE,"Tax Schedule"}</definedName>
    <definedName name="wrn.Total._.Pack._5_5">{#N/A,#N/A,TRUE,"Assumptions";#N/A,#N/A,TRUE,"Financial  Statements";#N/A,#N/A,TRUE,"ISP_Scenarios";#N/A,#N/A,TRUE,"Interline_Scenario";#N/A,#N/A,TRUE,"OzTelco_Scenarios";#N/A,#N/A,TRUE,"Domestic Fibre";#N/A,#N/A,TRUE,"CBD Loop";#N/A,#N/A,TRUE,"Data_Scenarios";#N/A,#N/A,TRUE,"data use projections";#N/A,#N/A,TRUE,"CommsCosts";#N/A,#N/A,TRUE,"Unl. Free CF Valuation ";#N/A,#N/A,TRUE,"Funding Schedule";#N/A,#N/A,TRUE,"High Yield &amp; Equity Schedule";#N/A,#N/A,TRUE,"Depreciation Schedule";#N/A,#N/A,TRUE,"Tax Schedule"}</definedName>
    <definedName name="wrn.Total._.Presentation.">{#N/A,#N/A,TRUE,"Financial Statements";#N/A,#N/A,TRUE,"Normalized Salaries";#N/A,#N/A,TRUE,"Valuation";#N/A,#N/A,TRUE,"Beta, Wd, We and Excess WC";#N/A,#N/A,TRUE,"WACC";#N/A,#N/A,TRUE,"MM FA &amp; Multiples"}</definedName>
    <definedName name="wrn.Total._.Proved.">{"Total",#N/A,FALSE,"Total Proved";"PDP",#N/A,FALSE,"Total Proved";"PNP",#N/A,FALSE,"Total Proved";"PUD",#N/A,FALSE,"Total Proved"}</definedName>
    <definedName name="wrn.Total._.Proved._.plus._.Probable.">{"Total",#N/A,FALSE,"Total Proved + Probable";"PDP",#N/A,FALSE,"Total Proved + Probable";"PNP",#N/A,FALSE,"Total Proved + Probable";"PUD",#N/A,FALSE,"Total Proved + Probable";"Prob",#N/A,FALSE,"Total Proved + Probable"}</definedName>
    <definedName name="wrn.Total._.Proved._.plus._.Probable._1">#REF!</definedName>
    <definedName name="wrn.Total._.Proved._1">#REF!</definedName>
    <definedName name="wrn.Total._.Report.">{#N/A,#N/A,FALSE,"Attachment I";#N/A,#N/A,FALSE,"Portfolio reconciliation - 1";#N/A,#N/A,FALSE,"Overall Risk-2";#N/A,#N/A,FALSE,"Overall Scenario-3";#N/A,#N/A,FALSE,"Active Portfolio - 4";#N/A,#N/A,FALSE,"Active Risk-5";#N/A,#N/A,FALSE,"FI Segment - 6";#N/A,#N/A,FALSE,"EQ Segment - 7";#N/A,#N/A,FALSE,"Alt segment - 8";#N/A,#N/A,FALSE,"Deposits - 9";#N/A,#N/A,FALSE,"Strategic - 10";#N/A,#N/A,FALSE,"Structured - 11";#N/A,#N/A,FALSE,"Structured - 12"}</definedName>
    <definedName name="wrn.Total._.Summary.">{"Total Summary",#N/A,FALSE,"Summary"}</definedName>
    <definedName name="wrn.TOTAL._.WORKSHEET.">{"COLLECTION",#N/A,TRUE,"HOURLY WKSHT";"LINEHAUL",#N/A,TRUE,"HOURLY WKSHT";"RELAY 1",#N/A,TRUE,"HOURLY WKSHT";"RELAY 2",#N/A,TRUE,"HOURLY WKSHT";"TTL LINEHAUL",#N/A,TRUE,"HOURLY WKSHT";"TTL RUN",#N/A,TRUE,"HOURLY WKSHT"}</definedName>
    <definedName name="wrn.total._.year.">{#N/A,#N/A,FALSE,"2003_Input - P&amp;L"}</definedName>
    <definedName name="wrn.Total._1">#REF!</definedName>
    <definedName name="wrn.Total._1_1">{#N/A,#N/A,FALSE,"Trans-Sum";#N/A,#N/A,FALSE,"Accr-Dilu2";#N/A,#N/A,FALSE,"Contribution";#N/A,#N/A,FALSE,"Combined";#N/A,#N/A,FALSE,"ASTF";#N/A,#N/A,FALSE,"BRA";#N/A,#N/A,FALSE,"Bra_C";#N/A,#N/A,FALSE,"AcqMults";#N/A,#N/A,FALSE,"CompMults";#N/A,#N/A,FALSE,"DCF";#N/A,#N/A,FALSE,"WACC";#N/A,#N/A,FALSE,"LBO";#N/A,#N/A,FALSE,"Summary";#N/A,#N/A,FALSE,"StructSum"}</definedName>
    <definedName name="wrn.Total._1_2">{#N/A,#N/A,FALSE,"Trans-Sum";#N/A,#N/A,FALSE,"Accr-Dilu2";#N/A,#N/A,FALSE,"Contribution";#N/A,#N/A,FALSE,"Combined";#N/A,#N/A,FALSE,"ASTF";#N/A,#N/A,FALSE,"BRA";#N/A,#N/A,FALSE,"Bra_C";#N/A,#N/A,FALSE,"AcqMults";#N/A,#N/A,FALSE,"CompMults";#N/A,#N/A,FALSE,"DCF";#N/A,#N/A,FALSE,"WACC";#N/A,#N/A,FALSE,"LBO";#N/A,#N/A,FALSE,"Summary";#N/A,#N/A,FALSE,"StructSum"}</definedName>
    <definedName name="wrn.Total._1_3">{#N/A,#N/A,FALSE,"Trans-Sum";#N/A,#N/A,FALSE,"Accr-Dilu2";#N/A,#N/A,FALSE,"Contribution";#N/A,#N/A,FALSE,"Combined";#N/A,#N/A,FALSE,"ASTF";#N/A,#N/A,FALSE,"BRA";#N/A,#N/A,FALSE,"Bra_C";#N/A,#N/A,FALSE,"AcqMults";#N/A,#N/A,FALSE,"CompMults";#N/A,#N/A,FALSE,"DCF";#N/A,#N/A,FALSE,"WACC";#N/A,#N/A,FALSE,"LBO";#N/A,#N/A,FALSE,"Summary";#N/A,#N/A,FALSE,"StructSum"}</definedName>
    <definedName name="wrn.Total._1_4">{#N/A,#N/A,FALSE,"Trans-Sum";#N/A,#N/A,FALSE,"Accr-Dilu2";#N/A,#N/A,FALSE,"Contribution";#N/A,#N/A,FALSE,"Combined";#N/A,#N/A,FALSE,"ASTF";#N/A,#N/A,FALSE,"BRA";#N/A,#N/A,FALSE,"Bra_C";#N/A,#N/A,FALSE,"AcqMults";#N/A,#N/A,FALSE,"CompMults";#N/A,#N/A,FALSE,"DCF";#N/A,#N/A,FALSE,"WACC";#N/A,#N/A,FALSE,"LBO";#N/A,#N/A,FALSE,"Summary";#N/A,#N/A,FALSE,"StructSum"}</definedName>
    <definedName name="wrn.Total._1_5">{#N/A,#N/A,FALSE,"Trans-Sum";#N/A,#N/A,FALSE,"Accr-Dilu2";#N/A,#N/A,FALSE,"Contribution";#N/A,#N/A,FALSE,"Combined";#N/A,#N/A,FALSE,"ASTF";#N/A,#N/A,FALSE,"BRA";#N/A,#N/A,FALSE,"Bra_C";#N/A,#N/A,FALSE,"AcqMults";#N/A,#N/A,FALSE,"CompMults";#N/A,#N/A,FALSE,"DCF";#N/A,#N/A,FALSE,"WACC";#N/A,#N/A,FALSE,"LBO";#N/A,#N/A,FALSE,"Summary";#N/A,#N/A,FALSE,"StructSum"}</definedName>
    <definedName name="wrn.Total._2">{#N/A,#N/A,FALSE,"Trans-Sum";#N/A,#N/A,FALSE,"Accr-Dilu2";#N/A,#N/A,FALSE,"Contribution";#N/A,#N/A,FALSE,"Combined";#N/A,#N/A,FALSE,"ASTF";#N/A,#N/A,FALSE,"BRA";#N/A,#N/A,FALSE,"Bra_C";#N/A,#N/A,FALSE,"AcqMults";#N/A,#N/A,FALSE,"CompMults";#N/A,#N/A,FALSE,"DCF";#N/A,#N/A,FALSE,"WACC";#N/A,#N/A,FALSE,"LBO";#N/A,#N/A,FALSE,"Summary";#N/A,#N/A,FALSE,"StructSum"}</definedName>
    <definedName name="wrn.Total._2_1">{#N/A,#N/A,FALSE,"Trans-Sum";#N/A,#N/A,FALSE,"Accr-Dilu2";#N/A,#N/A,FALSE,"Contribution";#N/A,#N/A,FALSE,"Combined";#N/A,#N/A,FALSE,"ASTF";#N/A,#N/A,FALSE,"BRA";#N/A,#N/A,FALSE,"Bra_C";#N/A,#N/A,FALSE,"AcqMults";#N/A,#N/A,FALSE,"CompMults";#N/A,#N/A,FALSE,"DCF";#N/A,#N/A,FALSE,"WACC";#N/A,#N/A,FALSE,"LBO";#N/A,#N/A,FALSE,"Summary";#N/A,#N/A,FALSE,"StructSum"}</definedName>
    <definedName name="wrn.Total._2_2">{#N/A,#N/A,FALSE,"Trans-Sum";#N/A,#N/A,FALSE,"Accr-Dilu2";#N/A,#N/A,FALSE,"Contribution";#N/A,#N/A,FALSE,"Combined";#N/A,#N/A,FALSE,"ASTF";#N/A,#N/A,FALSE,"BRA";#N/A,#N/A,FALSE,"Bra_C";#N/A,#N/A,FALSE,"AcqMults";#N/A,#N/A,FALSE,"CompMults";#N/A,#N/A,FALSE,"DCF";#N/A,#N/A,FALSE,"WACC";#N/A,#N/A,FALSE,"LBO";#N/A,#N/A,FALSE,"Summary";#N/A,#N/A,FALSE,"StructSum"}</definedName>
    <definedName name="wrn.Total._2_3">{#N/A,#N/A,FALSE,"Trans-Sum";#N/A,#N/A,FALSE,"Accr-Dilu2";#N/A,#N/A,FALSE,"Contribution";#N/A,#N/A,FALSE,"Combined";#N/A,#N/A,FALSE,"ASTF";#N/A,#N/A,FALSE,"BRA";#N/A,#N/A,FALSE,"Bra_C";#N/A,#N/A,FALSE,"AcqMults";#N/A,#N/A,FALSE,"CompMults";#N/A,#N/A,FALSE,"DCF";#N/A,#N/A,FALSE,"WACC";#N/A,#N/A,FALSE,"LBO";#N/A,#N/A,FALSE,"Summary";#N/A,#N/A,FALSE,"StructSum"}</definedName>
    <definedName name="wrn.Total._2_4">{#N/A,#N/A,FALSE,"Trans-Sum";#N/A,#N/A,FALSE,"Accr-Dilu2";#N/A,#N/A,FALSE,"Contribution";#N/A,#N/A,FALSE,"Combined";#N/A,#N/A,FALSE,"ASTF";#N/A,#N/A,FALSE,"BRA";#N/A,#N/A,FALSE,"Bra_C";#N/A,#N/A,FALSE,"AcqMults";#N/A,#N/A,FALSE,"CompMults";#N/A,#N/A,FALSE,"DCF";#N/A,#N/A,FALSE,"WACC";#N/A,#N/A,FALSE,"LBO";#N/A,#N/A,FALSE,"Summary";#N/A,#N/A,FALSE,"StructSum"}</definedName>
    <definedName name="wrn.Total._2_5">{#N/A,#N/A,FALSE,"Trans-Sum";#N/A,#N/A,FALSE,"Accr-Dilu2";#N/A,#N/A,FALSE,"Contribution";#N/A,#N/A,FALSE,"Combined";#N/A,#N/A,FALSE,"ASTF";#N/A,#N/A,FALSE,"BRA";#N/A,#N/A,FALSE,"Bra_C";#N/A,#N/A,FALSE,"AcqMults";#N/A,#N/A,FALSE,"CompMults";#N/A,#N/A,FALSE,"DCF";#N/A,#N/A,FALSE,"WACC";#N/A,#N/A,FALSE,"LBO";#N/A,#N/A,FALSE,"Summary";#N/A,#N/A,FALSE,"StructSum"}</definedName>
    <definedName name="wrn.Total._3">{#N/A,#N/A,FALSE,"Trans-Sum";#N/A,#N/A,FALSE,"Accr-Dilu2";#N/A,#N/A,FALSE,"Contribution";#N/A,#N/A,FALSE,"Combined";#N/A,#N/A,FALSE,"ASTF";#N/A,#N/A,FALSE,"BRA";#N/A,#N/A,FALSE,"Bra_C";#N/A,#N/A,FALSE,"AcqMults";#N/A,#N/A,FALSE,"CompMults";#N/A,#N/A,FALSE,"DCF";#N/A,#N/A,FALSE,"WACC";#N/A,#N/A,FALSE,"LBO";#N/A,#N/A,FALSE,"Summary";#N/A,#N/A,FALSE,"StructSum"}</definedName>
    <definedName name="wrn.Total._3_1">{#N/A,#N/A,FALSE,"Trans-Sum";#N/A,#N/A,FALSE,"Accr-Dilu2";#N/A,#N/A,FALSE,"Contribution";#N/A,#N/A,FALSE,"Combined";#N/A,#N/A,FALSE,"ASTF";#N/A,#N/A,FALSE,"BRA";#N/A,#N/A,FALSE,"Bra_C";#N/A,#N/A,FALSE,"AcqMults";#N/A,#N/A,FALSE,"CompMults";#N/A,#N/A,FALSE,"DCF";#N/A,#N/A,FALSE,"WACC";#N/A,#N/A,FALSE,"LBO";#N/A,#N/A,FALSE,"Summary";#N/A,#N/A,FALSE,"StructSum"}</definedName>
    <definedName name="wrn.Total._3_2">{#N/A,#N/A,FALSE,"Trans-Sum";#N/A,#N/A,FALSE,"Accr-Dilu2";#N/A,#N/A,FALSE,"Contribution";#N/A,#N/A,FALSE,"Combined";#N/A,#N/A,FALSE,"ASTF";#N/A,#N/A,FALSE,"BRA";#N/A,#N/A,FALSE,"Bra_C";#N/A,#N/A,FALSE,"AcqMults";#N/A,#N/A,FALSE,"CompMults";#N/A,#N/A,FALSE,"DCF";#N/A,#N/A,FALSE,"WACC";#N/A,#N/A,FALSE,"LBO";#N/A,#N/A,FALSE,"Summary";#N/A,#N/A,FALSE,"StructSum"}</definedName>
    <definedName name="wrn.Total._3_3">{#N/A,#N/A,FALSE,"Trans-Sum";#N/A,#N/A,FALSE,"Accr-Dilu2";#N/A,#N/A,FALSE,"Contribution";#N/A,#N/A,FALSE,"Combined";#N/A,#N/A,FALSE,"ASTF";#N/A,#N/A,FALSE,"BRA";#N/A,#N/A,FALSE,"Bra_C";#N/A,#N/A,FALSE,"AcqMults";#N/A,#N/A,FALSE,"CompMults";#N/A,#N/A,FALSE,"DCF";#N/A,#N/A,FALSE,"WACC";#N/A,#N/A,FALSE,"LBO";#N/A,#N/A,FALSE,"Summary";#N/A,#N/A,FALSE,"StructSum"}</definedName>
    <definedName name="wrn.Total._3_4">{#N/A,#N/A,FALSE,"Trans-Sum";#N/A,#N/A,FALSE,"Accr-Dilu2";#N/A,#N/A,FALSE,"Contribution";#N/A,#N/A,FALSE,"Combined";#N/A,#N/A,FALSE,"ASTF";#N/A,#N/A,FALSE,"BRA";#N/A,#N/A,FALSE,"Bra_C";#N/A,#N/A,FALSE,"AcqMults";#N/A,#N/A,FALSE,"CompMults";#N/A,#N/A,FALSE,"DCF";#N/A,#N/A,FALSE,"WACC";#N/A,#N/A,FALSE,"LBO";#N/A,#N/A,FALSE,"Summary";#N/A,#N/A,FALSE,"StructSum"}</definedName>
    <definedName name="wrn.Total._3_5">{#N/A,#N/A,FALSE,"Trans-Sum";#N/A,#N/A,FALSE,"Accr-Dilu2";#N/A,#N/A,FALSE,"Contribution";#N/A,#N/A,FALSE,"Combined";#N/A,#N/A,FALSE,"ASTF";#N/A,#N/A,FALSE,"BRA";#N/A,#N/A,FALSE,"Bra_C";#N/A,#N/A,FALSE,"AcqMults";#N/A,#N/A,FALSE,"CompMults";#N/A,#N/A,FALSE,"DCF";#N/A,#N/A,FALSE,"WACC";#N/A,#N/A,FALSE,"LBO";#N/A,#N/A,FALSE,"Summary";#N/A,#N/A,FALSE,"StructSum"}</definedName>
    <definedName name="wrn.Total._4">{#N/A,#N/A,FALSE,"Trans-Sum";#N/A,#N/A,FALSE,"Accr-Dilu2";#N/A,#N/A,FALSE,"Contribution";#N/A,#N/A,FALSE,"Combined";#N/A,#N/A,FALSE,"ASTF";#N/A,#N/A,FALSE,"BRA";#N/A,#N/A,FALSE,"Bra_C";#N/A,#N/A,FALSE,"AcqMults";#N/A,#N/A,FALSE,"CompMults";#N/A,#N/A,FALSE,"DCF";#N/A,#N/A,FALSE,"WACC";#N/A,#N/A,FALSE,"LBO";#N/A,#N/A,FALSE,"Summary";#N/A,#N/A,FALSE,"StructSum"}</definedName>
    <definedName name="wrn.Total._4_1">{#N/A,#N/A,FALSE,"Trans-Sum";#N/A,#N/A,FALSE,"Accr-Dilu2";#N/A,#N/A,FALSE,"Contribution";#N/A,#N/A,FALSE,"Combined";#N/A,#N/A,FALSE,"ASTF";#N/A,#N/A,FALSE,"BRA";#N/A,#N/A,FALSE,"Bra_C";#N/A,#N/A,FALSE,"AcqMults";#N/A,#N/A,FALSE,"CompMults";#N/A,#N/A,FALSE,"DCF";#N/A,#N/A,FALSE,"WACC";#N/A,#N/A,FALSE,"LBO";#N/A,#N/A,FALSE,"Summary";#N/A,#N/A,FALSE,"StructSum"}</definedName>
    <definedName name="wrn.Total._4_2">{#N/A,#N/A,FALSE,"Trans-Sum";#N/A,#N/A,FALSE,"Accr-Dilu2";#N/A,#N/A,FALSE,"Contribution";#N/A,#N/A,FALSE,"Combined";#N/A,#N/A,FALSE,"ASTF";#N/A,#N/A,FALSE,"BRA";#N/A,#N/A,FALSE,"Bra_C";#N/A,#N/A,FALSE,"AcqMults";#N/A,#N/A,FALSE,"CompMults";#N/A,#N/A,FALSE,"DCF";#N/A,#N/A,FALSE,"WACC";#N/A,#N/A,FALSE,"LBO";#N/A,#N/A,FALSE,"Summary";#N/A,#N/A,FALSE,"StructSum"}</definedName>
    <definedName name="wrn.Total._4_3">{#N/A,#N/A,FALSE,"Trans-Sum";#N/A,#N/A,FALSE,"Accr-Dilu2";#N/A,#N/A,FALSE,"Contribution";#N/A,#N/A,FALSE,"Combined";#N/A,#N/A,FALSE,"ASTF";#N/A,#N/A,FALSE,"BRA";#N/A,#N/A,FALSE,"Bra_C";#N/A,#N/A,FALSE,"AcqMults";#N/A,#N/A,FALSE,"CompMults";#N/A,#N/A,FALSE,"DCF";#N/A,#N/A,FALSE,"WACC";#N/A,#N/A,FALSE,"LBO";#N/A,#N/A,FALSE,"Summary";#N/A,#N/A,FALSE,"StructSum"}</definedName>
    <definedName name="wrn.Total._4_4">{#N/A,#N/A,FALSE,"Trans-Sum";#N/A,#N/A,FALSE,"Accr-Dilu2";#N/A,#N/A,FALSE,"Contribution";#N/A,#N/A,FALSE,"Combined";#N/A,#N/A,FALSE,"ASTF";#N/A,#N/A,FALSE,"BRA";#N/A,#N/A,FALSE,"Bra_C";#N/A,#N/A,FALSE,"AcqMults";#N/A,#N/A,FALSE,"CompMults";#N/A,#N/A,FALSE,"DCF";#N/A,#N/A,FALSE,"WACC";#N/A,#N/A,FALSE,"LBO";#N/A,#N/A,FALSE,"Summary";#N/A,#N/A,FALSE,"StructSum"}</definedName>
    <definedName name="wrn.Total._4_5">{#N/A,#N/A,FALSE,"Trans-Sum";#N/A,#N/A,FALSE,"Accr-Dilu2";#N/A,#N/A,FALSE,"Contribution";#N/A,#N/A,FALSE,"Combined";#N/A,#N/A,FALSE,"ASTF";#N/A,#N/A,FALSE,"BRA";#N/A,#N/A,FALSE,"Bra_C";#N/A,#N/A,FALSE,"AcqMults";#N/A,#N/A,FALSE,"CompMults";#N/A,#N/A,FALSE,"DCF";#N/A,#N/A,FALSE,"WACC";#N/A,#N/A,FALSE,"LBO";#N/A,#N/A,FALSE,"Summary";#N/A,#N/A,FALSE,"StructSum"}</definedName>
    <definedName name="wrn.Total._5">{#N/A,#N/A,FALSE,"Trans-Sum";#N/A,#N/A,FALSE,"Accr-Dilu2";#N/A,#N/A,FALSE,"Contribution";#N/A,#N/A,FALSE,"Combined";#N/A,#N/A,FALSE,"ASTF";#N/A,#N/A,FALSE,"BRA";#N/A,#N/A,FALSE,"Bra_C";#N/A,#N/A,FALSE,"AcqMults";#N/A,#N/A,FALSE,"CompMults";#N/A,#N/A,FALSE,"DCF";#N/A,#N/A,FALSE,"WACC";#N/A,#N/A,FALSE,"LBO";#N/A,#N/A,FALSE,"Summary";#N/A,#N/A,FALSE,"StructSum"}</definedName>
    <definedName name="wrn.Total._5_1">{#N/A,#N/A,FALSE,"Trans-Sum";#N/A,#N/A,FALSE,"Accr-Dilu2";#N/A,#N/A,FALSE,"Contribution";#N/A,#N/A,FALSE,"Combined";#N/A,#N/A,FALSE,"ASTF";#N/A,#N/A,FALSE,"BRA";#N/A,#N/A,FALSE,"Bra_C";#N/A,#N/A,FALSE,"AcqMults";#N/A,#N/A,FALSE,"CompMults";#N/A,#N/A,FALSE,"DCF";#N/A,#N/A,FALSE,"WACC";#N/A,#N/A,FALSE,"LBO";#N/A,#N/A,FALSE,"Summary";#N/A,#N/A,FALSE,"StructSum"}</definedName>
    <definedName name="wrn.Total._5_2">{#N/A,#N/A,FALSE,"Trans-Sum";#N/A,#N/A,FALSE,"Accr-Dilu2";#N/A,#N/A,FALSE,"Contribution";#N/A,#N/A,FALSE,"Combined";#N/A,#N/A,FALSE,"ASTF";#N/A,#N/A,FALSE,"BRA";#N/A,#N/A,FALSE,"Bra_C";#N/A,#N/A,FALSE,"AcqMults";#N/A,#N/A,FALSE,"CompMults";#N/A,#N/A,FALSE,"DCF";#N/A,#N/A,FALSE,"WACC";#N/A,#N/A,FALSE,"LBO";#N/A,#N/A,FALSE,"Summary";#N/A,#N/A,FALSE,"StructSum"}</definedName>
    <definedName name="wrn.Total._5_3">{#N/A,#N/A,FALSE,"Trans-Sum";#N/A,#N/A,FALSE,"Accr-Dilu2";#N/A,#N/A,FALSE,"Contribution";#N/A,#N/A,FALSE,"Combined";#N/A,#N/A,FALSE,"ASTF";#N/A,#N/A,FALSE,"BRA";#N/A,#N/A,FALSE,"Bra_C";#N/A,#N/A,FALSE,"AcqMults";#N/A,#N/A,FALSE,"CompMults";#N/A,#N/A,FALSE,"DCF";#N/A,#N/A,FALSE,"WACC";#N/A,#N/A,FALSE,"LBO";#N/A,#N/A,FALSE,"Summary";#N/A,#N/A,FALSE,"StructSum"}</definedName>
    <definedName name="wrn.Total._5_4">{#N/A,#N/A,FALSE,"Trans-Sum";#N/A,#N/A,FALSE,"Accr-Dilu2";#N/A,#N/A,FALSE,"Contribution";#N/A,#N/A,FALSE,"Combined";#N/A,#N/A,FALSE,"ASTF";#N/A,#N/A,FALSE,"BRA";#N/A,#N/A,FALSE,"Bra_C";#N/A,#N/A,FALSE,"AcqMults";#N/A,#N/A,FALSE,"CompMults";#N/A,#N/A,FALSE,"DCF";#N/A,#N/A,FALSE,"WACC";#N/A,#N/A,FALSE,"LBO";#N/A,#N/A,FALSE,"Summary";#N/A,#N/A,FALSE,"StructSum"}</definedName>
    <definedName name="wrn.Total._5_5">{#N/A,#N/A,FALSE,"Trans-Sum";#N/A,#N/A,FALSE,"Accr-Dilu2";#N/A,#N/A,FALSE,"Contribution";#N/A,#N/A,FALSE,"Combined";#N/A,#N/A,FALSE,"ASTF";#N/A,#N/A,FALSE,"BRA";#N/A,#N/A,FALSE,"Bra_C";#N/A,#N/A,FALSE,"AcqMults";#N/A,#N/A,FALSE,"CompMults";#N/A,#N/A,FALSE,"DCF";#N/A,#N/A,FALSE,"WACC";#N/A,#N/A,FALSE,"LBO";#N/A,#N/A,FALSE,"Summary";#N/A,#N/A,FALSE,"StructSum"}</definedName>
    <definedName name="wrn.total._Division11">{#N/A,"PURADD",FALSE,"Business Analysis";#N/A,"PURSPP",FALSE,"Business Analysis";#N/A,"CTGIND",FALSE,"Business Analysis";#N/A,"PURCHM",FALSE,"Business Analysis";#N/A,"SPADD",FALSE,"Business Analysis";#N/A,"EPOXY",FALSE,"Business Analysis";#N/A,"PURPER",FALSE,"Business Analysis"}</definedName>
    <definedName name="wrn.total._Division32">{#N/A,"PURADD",FALSE,"Business Analysis";#N/A,"PURSPP",FALSE,"Business Analysis";#N/A,"CTGIND",FALSE,"Business Analysis";#N/A,"PURCHM",FALSE,"Business Analysis";#N/A,"SPADD",FALSE,"Business Analysis";#N/A,"EPOXY",FALSE,"Business Analysis";#N/A,"PURPER",FALSE,"Business Analysis"}</definedName>
    <definedName name="wrn.total_Divisionb2">{#N/A,"PURADD",FALSE,"Business Analysis";#N/A,"PURSPP",FALSE,"Business Analysis";#N/A,"CTGIND",FALSE,"Business Analysis";#N/A,"PURCHM",FALSE,"Business Analysis";#N/A,"SPADD",FALSE,"Business Analysis";#N/A,"EPOXY",FALSE,"Business Analysis";#N/A,"PURPER",FALSE,"Business Analysis"}</definedName>
    <definedName name="wrn.Total_expenses_p4.">{#N/A,#N/A,FALSE,"TotExp_p4"}</definedName>
    <definedName name="wrn.total1.">{#N/A,#N/A,FALSE,"US Healthcare";#N/A,#N/A,FALSE,"US Mfg";#N/A,#N/A,FALSE,"SURGICAL";#N/A,#N/A,FALSE,"IVSD";#N/A,#N/A,FALSE,"USDIST-FLD SLS";#N/A,#N/A,FALSE,"USDIST-FLD SLS";#N/A,#N/A,FALSE,"HEALTH SYS";#N/A,#N/A,FALSE,"Unallocated USHC";#N/A,#N/A,FALSE,"ACT INIT.";#N/A,#N/A,FALSE,"PS Hos Elim";#N/A,#N/A,FALSE,"OPELIM";#N/A,#N/A,FALSE,"Net Sales 96";#N/A,#N/A,FALSE,"SG&amp;A 96";#N/A,#N/A,FALSE,"Pretax 96";#N/A,#N/A,FALSE,"Net Income 96";#N/A,#N/A,FALSE,"Cash Flow 96";#N/A,#N/A,FALSE,"96 Actual GP$";#N/A,#N/A,FALSE,"96 Actual GP%";#N/A,#N/A,FALSE,"96 Actual Tax Rate";#N/A,#N/A,FALSE,"96 Capital Exp.";#N/A,#N/A,FALSE,"EVA"}</definedName>
    <definedName name="wrn.total2">{#N/A,#N/A,FALSE,"plan";#N/A,#N/A,FALSE,"history";#N/A,#N/A,FALSE,"Prodinv";#N/A,#N/A,FALSE,"HISTGRAPH"}</definedName>
    <definedName name="wrn.Total2.">#REF!</definedName>
    <definedName name="wrn.Total42">{#N/A,"PURADD",FALSE,"Business Analysis";#N/A,"PURSPP",FALSE,"Business Analysis";#N/A,"CTGIND",FALSE,"Business Analysis";#N/A,"PURCHM",FALSE,"Business Analysis";#N/A,"SPADD",FALSE,"Business Analysis";#N/A,"EPOXY",FALSE,"Business Analysis";#N/A,"PURPER",FALSE,"Business Analysis"}</definedName>
    <definedName name="wrn.totala4">{#N/A,"PURADD",FALSE,"Business Analysis";#N/A,"PURSPP",FALSE,"Business Analysis";#N/A,"CTGIND",FALSE,"Business Analysis";#N/A,"PURCHM",FALSE,"Business Analysis";#N/A,"SPADD",FALSE,"Business Analysis";#N/A,"EPOXY",FALSE,"Business Analysis";#N/A,"PURPER",FALSE,"Business Analysis"}</definedName>
    <definedName name="wrn.totalcomp.">{"comp1",#N/A,FALSE,"COMPS";"footnotes",#N/A,FALSE,"COMPS"}</definedName>
    <definedName name="wrn.totalcomp.1">{"comp1",#N/A,FALSE,"COMPS";"footnotes",#N/A,FALSE,"COMPS"}</definedName>
    <definedName name="wrn.Totals.">{#N/A,#N/A,TRUE,"TOTAL";#N/A,#N/A,TRUE,"Total Pipes"}</definedName>
    <definedName name="wrn.totaltest">{#N/A,#N/A,FALSE,"Operating";#N/A,#N/A,FALSE,"Sales"}</definedName>
    <definedName name="wrn.totaltest2">{#N/A,#N/A,FALSE,"Operating";#N/A,#N/A,FALSE,"Sales"}</definedName>
    <definedName name="wrn.totsuivi.">#REF!</definedName>
    <definedName name="wrn.Tout._.Sauf._.BG.">{#N/A,#N/A,FALSE,"A BS";#N/A,#N/A,FALSE,"B Ratios";#N/A,#N/A,FALSE,"A P&amp;L";#N/A,#N/A,FALSE,"A SIG";#N/A,#N/A,FALSE,"B Verif";#N/A,#N/A,FALSE,"B Verif LEADS";#N/A,#N/A,FALSE,"C";#N/A,#N/A,FALSE,"D";#N/A,#N/A,FALSE,"E";#N/A,#N/A,FALSE,"F";#N/A,#N/A,FALSE,"G";#N/A,#N/A,FALSE,"H";#N/A,#N/A,FALSE,"I";#N/A,#N/A,FALSE,"K";#N/A,#N/A,FALSE,"L";#N/A,#N/A,FALSE,"M";#N/A,#N/A,FALSE,"N";#N/A,#N/A,FALSE,"O";#N/A,#N/A,FALSE,"P";#N/A,#N/A,FALSE,"R";#N/A,#N/A,FALSE,"S";#N/A,#N/A,FALSE,"T"}</definedName>
    <definedName name="wrn.Tout._.Sauf._.BG._1">#REF!</definedName>
    <definedName name="wrn.tox.">{"tox95",#N/A,FALSE,"studydata";"tox96",#N/A,FALSE,"studydata";"tox97",#N/A,FALSE,"studydata";"tox98",#N/A,FALSE,"studydata"}</definedName>
    <definedName name="wrn.Track.">#REF!</definedName>
    <definedName name="wrn.trademark._.and._.trade._.name.">{"trademark1",#N/A,FALSE,"Trademark(s) and Trade Name(s)"}</definedName>
    <definedName name="wrn.trademark._.and._.trade._.name._1">#REF!</definedName>
    <definedName name="wrn.Trading._.Summary.">#REF!</definedName>
    <definedName name="wrn.TRAINING._.ALL._.SCHEDULES.">{"TRAINING BUDGET ASSUMPTIONS",#N/A,FALSE,"TRAINING 97";"TRAINING MAJOR EXP.",#N/A,FALSE,"TRAINING 97";"TRAINING COURSE FEES",#N/A,FALSE,"TRAINING 97";"TRAINING SCH",#N/A,FALSE,"TRAINING 97"}</definedName>
    <definedName name="wrn.trans._.sum.">{"trans assumptions",#N/A,FALSE,"Merger";"trans accretion",#N/A,FALSE,"Merger"}</definedName>
    <definedName name="wrn.Transaction._.Summary.">{#N/A,#N/A,FALSE,"1a-1d; 2a-2c; 3a, 3b Summary";#N/A,#N/A,FALSE,"1d Valuation Variations";#N/A,#N/A,FALSE,"1d Credit Variations";#N/A,#N/A,FALSE,"1d VOD Buyout Variations"}</definedName>
    <definedName name="wrn.TRANSLATED._.B.S.">{#N/A,#N/A,FALSE,"CANADA";#N/A,#N/A,FALSE,"HOLLAND";#N/A,#N/A,FALSE,"AUSTRALIA";#N/A,#N/A,FALSE,"ALLOW &amp; RESRV "}</definedName>
    <definedName name="wrn.TRANSPORT._.ALL._.SCH.">{"TRANSPORT BUDGET ASSUMPTIONS",#N/A,FALSE,"TRANSPORTATION 97";"TRANSPORT MAJOR EXP.",#N/A,FALSE,"TRANSPORTATION 97";"TRANSPORT SCHEDULE",#N/A,FALSE,"TRANSPORTATION 97"}</definedName>
    <definedName name="wrn.TRANSPORT._.COSTS.">{"TRANSPORT COSTS",#N/A,FALSE,"C.CENTRE"}</definedName>
    <definedName name="wrn.transportation.">{#N/A,#N/A,FALSE,"index";#N/A,#N/A,FALSE,"Trans Flash IS";#N/A,#N/A,FALSE,"bal sh";#N/A,#N/A,FALSE,"stmt changes";#N/A,#N/A,FALSE,"benchmar";#N/A,#N/A,FALSE,"Trans flash stats";#N/A,#N/A,FALSE,"Trans stmt of earn";#N/A,#N/A,FALSE,"Balance Sheet ";#N/A,#N/A,FALSE,"Managed Assets";#N/A,#N/A,FALSE,"Working Capital";#N/A,#N/A,FALSE,"WC Performance";#N/A,#N/A,FALSE,"Cash Flow ";#N/A,#N/A,FALSE,"Intercompany";#N/A,#N/A,FALSE,"Other Income";#N/A,#N/A,FALSE,"Fixed Assets";#N/A,#N/A,FALSE,"Intercompa"}</definedName>
    <definedName name="wrn.TransPrcd_123.">{#N/A,#N/A,TRUE,"TransPrcd 1";#N/A,#N/A,TRUE,"TransPrcd 2";#N/A,#N/A,TRUE,"TransPrcd 3"}</definedName>
    <definedName name="wrn.TransPrcd_123._1">#REF!</definedName>
    <definedName name="wrn.TransPrcd_123._1_1">{#N/A,#N/A,TRUE,"TransPrcd 1";#N/A,#N/A,TRUE,"TransPrcd 2";#N/A,#N/A,TRUE,"TransPrcd 3"}</definedName>
    <definedName name="wrn.TransPrcd_123._1_2">{#N/A,#N/A,TRUE,"TransPrcd 1";#N/A,#N/A,TRUE,"TransPrcd 2";#N/A,#N/A,TRUE,"TransPrcd 3"}</definedName>
    <definedName name="wrn.TransPrcd_123._1_3">{#N/A,#N/A,TRUE,"TransPrcd 1";#N/A,#N/A,TRUE,"TransPrcd 2";#N/A,#N/A,TRUE,"TransPrcd 3"}</definedName>
    <definedName name="wrn.TransPrcd_123._1_4">{#N/A,#N/A,TRUE,"TransPrcd 1";#N/A,#N/A,TRUE,"TransPrcd 2";#N/A,#N/A,TRUE,"TransPrcd 3"}</definedName>
    <definedName name="wrn.TransPrcd_123._1_5">{#N/A,#N/A,TRUE,"TransPrcd 1";#N/A,#N/A,TRUE,"TransPrcd 2";#N/A,#N/A,TRUE,"TransPrcd 3"}</definedName>
    <definedName name="wrn.TransPrcd_123._2">{#N/A,#N/A,TRUE,"TransPrcd 1";#N/A,#N/A,TRUE,"TransPrcd 2";#N/A,#N/A,TRUE,"TransPrcd 3"}</definedName>
    <definedName name="wrn.TransPrcd_123._2_1">{#N/A,#N/A,TRUE,"TransPrcd 1";#N/A,#N/A,TRUE,"TransPrcd 2";#N/A,#N/A,TRUE,"TransPrcd 3"}</definedName>
    <definedName name="wrn.TransPrcd_123._2_2">{#N/A,#N/A,TRUE,"TransPrcd 1";#N/A,#N/A,TRUE,"TransPrcd 2";#N/A,#N/A,TRUE,"TransPrcd 3"}</definedName>
    <definedName name="wrn.TransPrcd_123._2_3">{#N/A,#N/A,TRUE,"TransPrcd 1";#N/A,#N/A,TRUE,"TransPrcd 2";#N/A,#N/A,TRUE,"TransPrcd 3"}</definedName>
    <definedName name="wrn.TransPrcd_123._2_4">{#N/A,#N/A,TRUE,"TransPrcd 1";#N/A,#N/A,TRUE,"TransPrcd 2";#N/A,#N/A,TRUE,"TransPrcd 3"}</definedName>
    <definedName name="wrn.TransPrcd_123._2_5">{#N/A,#N/A,TRUE,"TransPrcd 1";#N/A,#N/A,TRUE,"TransPrcd 2";#N/A,#N/A,TRUE,"TransPrcd 3"}</definedName>
    <definedName name="wrn.TransPrcd_123._3">{#N/A,#N/A,TRUE,"TransPrcd 1";#N/A,#N/A,TRUE,"TransPrcd 2";#N/A,#N/A,TRUE,"TransPrcd 3"}</definedName>
    <definedName name="wrn.TransPrcd_123._3_1">{#N/A,#N/A,TRUE,"TransPrcd 1";#N/A,#N/A,TRUE,"TransPrcd 2";#N/A,#N/A,TRUE,"TransPrcd 3"}</definedName>
    <definedName name="wrn.TransPrcd_123._3_2">{#N/A,#N/A,TRUE,"TransPrcd 1";#N/A,#N/A,TRUE,"TransPrcd 2";#N/A,#N/A,TRUE,"TransPrcd 3"}</definedName>
    <definedName name="wrn.TransPrcd_123._3_3">{#N/A,#N/A,TRUE,"TransPrcd 1";#N/A,#N/A,TRUE,"TransPrcd 2";#N/A,#N/A,TRUE,"TransPrcd 3"}</definedName>
    <definedName name="wrn.TransPrcd_123._3_4">{#N/A,#N/A,TRUE,"TransPrcd 1";#N/A,#N/A,TRUE,"TransPrcd 2";#N/A,#N/A,TRUE,"TransPrcd 3"}</definedName>
    <definedName name="wrn.TransPrcd_123._3_5">{#N/A,#N/A,TRUE,"TransPrcd 1";#N/A,#N/A,TRUE,"TransPrcd 2";#N/A,#N/A,TRUE,"TransPrcd 3"}</definedName>
    <definedName name="wrn.TransPrcd_123._4">{#N/A,#N/A,TRUE,"TransPrcd 1";#N/A,#N/A,TRUE,"TransPrcd 2";#N/A,#N/A,TRUE,"TransPrcd 3"}</definedName>
    <definedName name="wrn.TransPrcd_123._4_1">{#N/A,#N/A,TRUE,"TransPrcd 1";#N/A,#N/A,TRUE,"TransPrcd 2";#N/A,#N/A,TRUE,"TransPrcd 3"}</definedName>
    <definedName name="wrn.TransPrcd_123._4_2">{#N/A,#N/A,TRUE,"TransPrcd 1";#N/A,#N/A,TRUE,"TransPrcd 2";#N/A,#N/A,TRUE,"TransPrcd 3"}</definedName>
    <definedName name="wrn.TransPrcd_123._4_3">{#N/A,#N/A,TRUE,"TransPrcd 1";#N/A,#N/A,TRUE,"TransPrcd 2";#N/A,#N/A,TRUE,"TransPrcd 3"}</definedName>
    <definedName name="wrn.TransPrcd_123._4_4">{#N/A,#N/A,TRUE,"TransPrcd 1";#N/A,#N/A,TRUE,"TransPrcd 2";#N/A,#N/A,TRUE,"TransPrcd 3"}</definedName>
    <definedName name="wrn.TransPrcd_123._4_5">{#N/A,#N/A,TRUE,"TransPrcd 1";#N/A,#N/A,TRUE,"TransPrcd 2";#N/A,#N/A,TRUE,"TransPrcd 3"}</definedName>
    <definedName name="wrn.TransPrcd_123._5">{#N/A,#N/A,TRUE,"TransPrcd 1";#N/A,#N/A,TRUE,"TransPrcd 2";#N/A,#N/A,TRUE,"TransPrcd 3"}</definedName>
    <definedName name="wrn.TransPrcd_123._5_1">{#N/A,#N/A,TRUE,"TransPrcd 1";#N/A,#N/A,TRUE,"TransPrcd 2";#N/A,#N/A,TRUE,"TransPrcd 3"}</definedName>
    <definedName name="wrn.TransPrcd_123._5_2">{#N/A,#N/A,TRUE,"TransPrcd 1";#N/A,#N/A,TRUE,"TransPrcd 2";#N/A,#N/A,TRUE,"TransPrcd 3"}</definedName>
    <definedName name="wrn.TransPrcd_123._5_3">{#N/A,#N/A,TRUE,"TransPrcd 1";#N/A,#N/A,TRUE,"TransPrcd 2";#N/A,#N/A,TRUE,"TransPrcd 3"}</definedName>
    <definedName name="wrn.TransPrcd_123._5_4">{#N/A,#N/A,TRUE,"TransPrcd 1";#N/A,#N/A,TRUE,"TransPrcd 2";#N/A,#N/A,TRUE,"TransPrcd 3"}</definedName>
    <definedName name="wrn.TransPrcd_123._5_5">{#N/A,#N/A,TRUE,"TransPrcd 1";#N/A,#N/A,TRUE,"TransPrcd 2";#N/A,#N/A,TRUE,"TransPrcd 3"}</definedName>
    <definedName name="wrn.TRAVIS._.PERKINS.">{"FRONT",#N/A,TRUE,"TRAVIS PERK";"P_AND_L",#N/A,TRUE,"TRAVIS PERK";"CASH_AND_VAL",#N/A,TRUE,"TRAVIS PERK"}</definedName>
    <definedName name="wrn.trball.">{"trbcash",#N/A,FALSE,"INCPF";"trbinc",#N/A,FALSE,"INCPF";"trbchic",#N/A,FALSE,"INCPF";"trbadrev",#N/A,FALSE,"INCPF";"trbstns",#N/A,FALSE,"INCPF";"trbtvstns",#N/A,FALSE,"INCPF"}</definedName>
    <definedName name="wrn.Trend._.Analysis.">{#N/A,#N/A,FALSE,"Trend Analysis for Model"}</definedName>
    <definedName name="wrn.Trend._.Reports.">{#N/A,#N/A,FALSE,"IncStmt_Trend_SmallFormat";#N/A,#N/A,FALSE,"Retail";#N/A,#N/A,FALSE,"AdminExcRest"}</definedName>
    <definedName name="wrn.Trends.">{"Frequency Trend Analysis",#N/A,FALSE,"Trend";"Frequency Graph",#N/A,FALSE,"Trend";"Loss Cost Trend Analysis",#N/A,FALSE,"Trend";"Loss Cost Graph",#N/A,FALSE,"Trend";"Severity Trend Analysis",#N/A,FALSE,"Trend";"Severity Trend Graph",#N/A,FALSE,"Trend";"Graphs",#N/A,FALSE,"Trend Methods"}</definedName>
    <definedName name="wrn.Trends._1">{"Frequency Trend Analysis",#N/A,FALSE,"Trend";"Frequency Graph",#N/A,FALSE,"Trend";"Loss Cost Trend Analysis",#N/A,FALSE,"Trend";"Loss Cost Graph",#N/A,FALSE,"Trend";"Severity Trend Analysis",#N/A,FALSE,"Trend";"Severity Trend Graph",#N/A,FALSE,"Trend";"Graphs",#N/A,FALSE,"Trend Methods"}</definedName>
    <definedName name="wrn.Trends._1_1">{"Frequency Trend Analysis",#N/A,FALSE,"Trend";"Frequency Graph",#N/A,FALSE,"Trend";"Loss Cost Trend Analysis",#N/A,FALSE,"Trend";"Loss Cost Graph",#N/A,FALSE,"Trend";"Severity Trend Analysis",#N/A,FALSE,"Trend";"Severity Trend Graph",#N/A,FALSE,"Trend";"Graphs",#N/A,FALSE,"Trend Methods"}</definedName>
    <definedName name="wrn.Trends._1_2">{"Frequency Trend Analysis",#N/A,FALSE,"Trend";"Frequency Graph",#N/A,FALSE,"Trend";"Loss Cost Trend Analysis",#N/A,FALSE,"Trend";"Loss Cost Graph",#N/A,FALSE,"Trend";"Severity Trend Analysis",#N/A,FALSE,"Trend";"Severity Trend Graph",#N/A,FALSE,"Trend";"Graphs",#N/A,FALSE,"Trend Methods"}</definedName>
    <definedName name="wrn.Trends._1_3">{"Frequency Trend Analysis",#N/A,FALSE,"Trend";"Frequency Graph",#N/A,FALSE,"Trend";"Loss Cost Trend Analysis",#N/A,FALSE,"Trend";"Loss Cost Graph",#N/A,FALSE,"Trend";"Severity Trend Analysis",#N/A,FALSE,"Trend";"Severity Trend Graph",#N/A,FALSE,"Trend";"Graphs",#N/A,FALSE,"Trend Methods"}</definedName>
    <definedName name="wrn.Trends._1_4">{"Frequency Trend Analysis",#N/A,FALSE,"Trend";"Frequency Graph",#N/A,FALSE,"Trend";"Loss Cost Trend Analysis",#N/A,FALSE,"Trend";"Loss Cost Graph",#N/A,FALSE,"Trend";"Severity Trend Analysis",#N/A,FALSE,"Trend";"Severity Trend Graph",#N/A,FALSE,"Trend";"Graphs",#N/A,FALSE,"Trend Methods"}</definedName>
    <definedName name="wrn.Trends._1_5">{"Frequency Trend Analysis",#N/A,FALSE,"Trend";"Frequency Graph",#N/A,FALSE,"Trend";"Loss Cost Trend Analysis",#N/A,FALSE,"Trend";"Loss Cost Graph",#N/A,FALSE,"Trend";"Severity Trend Analysis",#N/A,FALSE,"Trend";"Severity Trend Graph",#N/A,FALSE,"Trend";"Graphs",#N/A,FALSE,"Trend Methods"}</definedName>
    <definedName name="wrn.Trends._2">{"Frequency Trend Analysis",#N/A,FALSE,"Trend";"Frequency Graph",#N/A,FALSE,"Trend";"Loss Cost Trend Analysis",#N/A,FALSE,"Trend";"Loss Cost Graph",#N/A,FALSE,"Trend";"Severity Trend Analysis",#N/A,FALSE,"Trend";"Severity Trend Graph",#N/A,FALSE,"Trend";"Graphs",#N/A,FALSE,"Trend Methods"}</definedName>
    <definedName name="wrn.Trends._2_1">{"Frequency Trend Analysis",#N/A,FALSE,"Trend";"Frequency Graph",#N/A,FALSE,"Trend";"Loss Cost Trend Analysis",#N/A,FALSE,"Trend";"Loss Cost Graph",#N/A,FALSE,"Trend";"Severity Trend Analysis",#N/A,FALSE,"Trend";"Severity Trend Graph",#N/A,FALSE,"Trend";"Graphs",#N/A,FALSE,"Trend Methods"}</definedName>
    <definedName name="wrn.Trends._2_2">{"Frequency Trend Analysis",#N/A,FALSE,"Trend";"Frequency Graph",#N/A,FALSE,"Trend";"Loss Cost Trend Analysis",#N/A,FALSE,"Trend";"Loss Cost Graph",#N/A,FALSE,"Trend";"Severity Trend Analysis",#N/A,FALSE,"Trend";"Severity Trend Graph",#N/A,FALSE,"Trend";"Graphs",#N/A,FALSE,"Trend Methods"}</definedName>
    <definedName name="wrn.Trends._2_3">{"Frequency Trend Analysis",#N/A,FALSE,"Trend";"Frequency Graph",#N/A,FALSE,"Trend";"Loss Cost Trend Analysis",#N/A,FALSE,"Trend";"Loss Cost Graph",#N/A,FALSE,"Trend";"Severity Trend Analysis",#N/A,FALSE,"Trend";"Severity Trend Graph",#N/A,FALSE,"Trend";"Graphs",#N/A,FALSE,"Trend Methods"}</definedName>
    <definedName name="wrn.Trends._2_4">{"Frequency Trend Analysis",#N/A,FALSE,"Trend";"Frequency Graph",#N/A,FALSE,"Trend";"Loss Cost Trend Analysis",#N/A,FALSE,"Trend";"Loss Cost Graph",#N/A,FALSE,"Trend";"Severity Trend Analysis",#N/A,FALSE,"Trend";"Severity Trend Graph",#N/A,FALSE,"Trend";"Graphs",#N/A,FALSE,"Trend Methods"}</definedName>
    <definedName name="wrn.Trends._2_5">{"Frequency Trend Analysis",#N/A,FALSE,"Trend";"Frequency Graph",#N/A,FALSE,"Trend";"Loss Cost Trend Analysis",#N/A,FALSE,"Trend";"Loss Cost Graph",#N/A,FALSE,"Trend";"Severity Trend Analysis",#N/A,FALSE,"Trend";"Severity Trend Graph",#N/A,FALSE,"Trend";"Graphs",#N/A,FALSE,"Trend Methods"}</definedName>
    <definedName name="wrn.Trends._3">{"Frequency Trend Analysis",#N/A,FALSE,"Trend";"Frequency Graph",#N/A,FALSE,"Trend";"Loss Cost Trend Analysis",#N/A,FALSE,"Trend";"Loss Cost Graph",#N/A,FALSE,"Trend";"Severity Trend Analysis",#N/A,FALSE,"Trend";"Severity Trend Graph",#N/A,FALSE,"Trend";"Graphs",#N/A,FALSE,"Trend Methods"}</definedName>
    <definedName name="wrn.Trends._3_1">{"Frequency Trend Analysis",#N/A,FALSE,"Trend";"Frequency Graph",#N/A,FALSE,"Trend";"Loss Cost Trend Analysis",#N/A,FALSE,"Trend";"Loss Cost Graph",#N/A,FALSE,"Trend";"Severity Trend Analysis",#N/A,FALSE,"Trend";"Severity Trend Graph",#N/A,FALSE,"Trend";"Graphs",#N/A,FALSE,"Trend Methods"}</definedName>
    <definedName name="wrn.Trends._3_2">{"Frequency Trend Analysis",#N/A,FALSE,"Trend";"Frequency Graph",#N/A,FALSE,"Trend";"Loss Cost Trend Analysis",#N/A,FALSE,"Trend";"Loss Cost Graph",#N/A,FALSE,"Trend";"Severity Trend Analysis",#N/A,FALSE,"Trend";"Severity Trend Graph",#N/A,FALSE,"Trend";"Graphs",#N/A,FALSE,"Trend Methods"}</definedName>
    <definedName name="wrn.Trends._3_3">{"Frequency Trend Analysis",#N/A,FALSE,"Trend";"Frequency Graph",#N/A,FALSE,"Trend";"Loss Cost Trend Analysis",#N/A,FALSE,"Trend";"Loss Cost Graph",#N/A,FALSE,"Trend";"Severity Trend Analysis",#N/A,FALSE,"Trend";"Severity Trend Graph",#N/A,FALSE,"Trend";"Graphs",#N/A,FALSE,"Trend Methods"}</definedName>
    <definedName name="wrn.Trends._3_4">{"Frequency Trend Analysis",#N/A,FALSE,"Trend";"Frequency Graph",#N/A,FALSE,"Trend";"Loss Cost Trend Analysis",#N/A,FALSE,"Trend";"Loss Cost Graph",#N/A,FALSE,"Trend";"Severity Trend Analysis",#N/A,FALSE,"Trend";"Severity Trend Graph",#N/A,FALSE,"Trend";"Graphs",#N/A,FALSE,"Trend Methods"}</definedName>
    <definedName name="wrn.Trends._3_5">{"Frequency Trend Analysis",#N/A,FALSE,"Trend";"Frequency Graph",#N/A,FALSE,"Trend";"Loss Cost Trend Analysis",#N/A,FALSE,"Trend";"Loss Cost Graph",#N/A,FALSE,"Trend";"Severity Trend Analysis",#N/A,FALSE,"Trend";"Severity Trend Graph",#N/A,FALSE,"Trend";"Graphs",#N/A,FALSE,"Trend Methods"}</definedName>
    <definedName name="wrn.Trends._4">{"Frequency Trend Analysis",#N/A,FALSE,"Trend";"Frequency Graph",#N/A,FALSE,"Trend";"Loss Cost Trend Analysis",#N/A,FALSE,"Trend";"Loss Cost Graph",#N/A,FALSE,"Trend";"Severity Trend Analysis",#N/A,FALSE,"Trend";"Severity Trend Graph",#N/A,FALSE,"Trend";"Graphs",#N/A,FALSE,"Trend Methods"}</definedName>
    <definedName name="wrn.Trends._4_1">{"Frequency Trend Analysis",#N/A,FALSE,"Trend";"Frequency Graph",#N/A,FALSE,"Trend";"Loss Cost Trend Analysis",#N/A,FALSE,"Trend";"Loss Cost Graph",#N/A,FALSE,"Trend";"Severity Trend Analysis",#N/A,FALSE,"Trend";"Severity Trend Graph",#N/A,FALSE,"Trend";"Graphs",#N/A,FALSE,"Trend Methods"}</definedName>
    <definedName name="wrn.Trends._4_2">{"Frequency Trend Analysis",#N/A,FALSE,"Trend";"Frequency Graph",#N/A,FALSE,"Trend";"Loss Cost Trend Analysis",#N/A,FALSE,"Trend";"Loss Cost Graph",#N/A,FALSE,"Trend";"Severity Trend Analysis",#N/A,FALSE,"Trend";"Severity Trend Graph",#N/A,FALSE,"Trend";"Graphs",#N/A,FALSE,"Trend Methods"}</definedName>
    <definedName name="wrn.Trends._4_3">{"Frequency Trend Analysis",#N/A,FALSE,"Trend";"Frequency Graph",#N/A,FALSE,"Trend";"Loss Cost Trend Analysis",#N/A,FALSE,"Trend";"Loss Cost Graph",#N/A,FALSE,"Trend";"Severity Trend Analysis",#N/A,FALSE,"Trend";"Severity Trend Graph",#N/A,FALSE,"Trend";"Graphs",#N/A,FALSE,"Trend Methods"}</definedName>
    <definedName name="wrn.Trends._4_4">{"Frequency Trend Analysis",#N/A,FALSE,"Trend";"Frequency Graph",#N/A,FALSE,"Trend";"Loss Cost Trend Analysis",#N/A,FALSE,"Trend";"Loss Cost Graph",#N/A,FALSE,"Trend";"Severity Trend Analysis",#N/A,FALSE,"Trend";"Severity Trend Graph",#N/A,FALSE,"Trend";"Graphs",#N/A,FALSE,"Trend Methods"}</definedName>
    <definedName name="wrn.Trends._4_5">{"Frequency Trend Analysis",#N/A,FALSE,"Trend";"Frequency Graph",#N/A,FALSE,"Trend";"Loss Cost Trend Analysis",#N/A,FALSE,"Trend";"Loss Cost Graph",#N/A,FALSE,"Trend";"Severity Trend Analysis",#N/A,FALSE,"Trend";"Severity Trend Graph",#N/A,FALSE,"Trend";"Graphs",#N/A,FALSE,"Trend Methods"}</definedName>
    <definedName name="wrn.Trends._5">{"Frequency Trend Analysis",#N/A,FALSE,"Trend";"Frequency Graph",#N/A,FALSE,"Trend";"Loss Cost Trend Analysis",#N/A,FALSE,"Trend";"Loss Cost Graph",#N/A,FALSE,"Trend";"Severity Trend Analysis",#N/A,FALSE,"Trend";"Severity Trend Graph",#N/A,FALSE,"Trend";"Graphs",#N/A,FALSE,"Trend Methods"}</definedName>
    <definedName name="wrn.Trends._5_1">{"Frequency Trend Analysis",#N/A,FALSE,"Trend";"Frequency Graph",#N/A,FALSE,"Trend";"Loss Cost Trend Analysis",#N/A,FALSE,"Trend";"Loss Cost Graph",#N/A,FALSE,"Trend";"Severity Trend Analysis",#N/A,FALSE,"Trend";"Severity Trend Graph",#N/A,FALSE,"Trend";"Graphs",#N/A,FALSE,"Trend Methods"}</definedName>
    <definedName name="wrn.Trends._5_2">{"Frequency Trend Analysis",#N/A,FALSE,"Trend";"Frequency Graph",#N/A,FALSE,"Trend";"Loss Cost Trend Analysis",#N/A,FALSE,"Trend";"Loss Cost Graph",#N/A,FALSE,"Trend";"Severity Trend Analysis",#N/A,FALSE,"Trend";"Severity Trend Graph",#N/A,FALSE,"Trend";"Graphs",#N/A,FALSE,"Trend Methods"}</definedName>
    <definedName name="wrn.Trends._5_3">{"Frequency Trend Analysis",#N/A,FALSE,"Trend";"Frequency Graph",#N/A,FALSE,"Trend";"Loss Cost Trend Analysis",#N/A,FALSE,"Trend";"Loss Cost Graph",#N/A,FALSE,"Trend";"Severity Trend Analysis",#N/A,FALSE,"Trend";"Severity Trend Graph",#N/A,FALSE,"Trend";"Graphs",#N/A,FALSE,"Trend Methods"}</definedName>
    <definedName name="wrn.Trends._5_4">{"Frequency Trend Analysis",#N/A,FALSE,"Trend";"Frequency Graph",#N/A,FALSE,"Trend";"Loss Cost Trend Analysis",#N/A,FALSE,"Trend";"Loss Cost Graph",#N/A,FALSE,"Trend";"Severity Trend Analysis",#N/A,FALSE,"Trend";"Severity Trend Graph",#N/A,FALSE,"Trend";"Graphs",#N/A,FALSE,"Trend Methods"}</definedName>
    <definedName name="wrn.Trends._5_5">{"Frequency Trend Analysis",#N/A,FALSE,"Trend";"Frequency Graph",#N/A,FALSE,"Trend";"Loss Cost Trend Analysis",#N/A,FALSE,"Trend";"Loss Cost Graph",#N/A,FALSE,"Trend";"Severity Trend Analysis",#N/A,FALSE,"Trend";"Severity Trend Graph",#N/A,FALSE,"Trend";"Graphs",#N/A,FALSE,"Trend Methods"}</definedName>
    <definedName name="wrn.tresfax.">{#N/A,#N/A,FALSE,"Printing Output";#N/A,#N/A,FALSE,"BS";#N/A,#N/A,FALSE,"CF"}</definedName>
    <definedName name="wrn.trial._.cash.">{#N/A,#N/A,FALSE,"cashflow";#N/A,#N/A,FALSE,"trial balance"}</definedName>
    <definedName name="wrn.Triangles.">{"Reported Loss Triangle",#N/A,FALSE,"Reported Loss";"Reported Loss Dev Factors",#N/A,FALSE,"Reported Loss";"Paid Loss Triangle",#N/A,FALSE,"Paid Loss";"Paid Development Factors",#N/A,FALSE,"Paid Loss";"Reported Claim Triangle",#N/A,FALSE,"Reported Claims";"Reported Claim Dev Factors",#N/A,FALSE,"Reported Claims";"Closed Claim Triangle",#N/A,FALSE,"Closed Claims"}</definedName>
    <definedName name="wrn.Triangles._1">{"Reported Loss Triangle",#N/A,FALSE,"Reported Loss";"Reported Loss Dev Factors",#N/A,FALSE,"Reported Loss";"Paid Loss Triangle",#N/A,FALSE,"Paid Loss";"Paid Development Factors",#N/A,FALSE,"Paid Loss";"Reported Claim Triangle",#N/A,FALSE,"Reported Claims";"Reported Claim Dev Factors",#N/A,FALSE,"Reported Claims";"Closed Claim Triangle",#N/A,FALSE,"Closed Claims"}</definedName>
    <definedName name="wrn.Triangles._1_1">{"Reported Loss Triangle",#N/A,FALSE,"Reported Loss";"Reported Loss Dev Factors",#N/A,FALSE,"Reported Loss";"Paid Loss Triangle",#N/A,FALSE,"Paid Loss";"Paid Development Factors",#N/A,FALSE,"Paid Loss";"Reported Claim Triangle",#N/A,FALSE,"Reported Claims";"Reported Claim Dev Factors",#N/A,FALSE,"Reported Claims";"Closed Claim Triangle",#N/A,FALSE,"Closed Claims"}</definedName>
    <definedName name="wrn.Triangles._1_2">{"Reported Loss Triangle",#N/A,FALSE,"Reported Loss";"Reported Loss Dev Factors",#N/A,FALSE,"Reported Loss";"Paid Loss Triangle",#N/A,FALSE,"Paid Loss";"Paid Development Factors",#N/A,FALSE,"Paid Loss";"Reported Claim Triangle",#N/A,FALSE,"Reported Claims";"Reported Claim Dev Factors",#N/A,FALSE,"Reported Claims";"Closed Claim Triangle",#N/A,FALSE,"Closed Claims"}</definedName>
    <definedName name="wrn.Triangles._1_3">{"Reported Loss Triangle",#N/A,FALSE,"Reported Loss";"Reported Loss Dev Factors",#N/A,FALSE,"Reported Loss";"Paid Loss Triangle",#N/A,FALSE,"Paid Loss";"Paid Development Factors",#N/A,FALSE,"Paid Loss";"Reported Claim Triangle",#N/A,FALSE,"Reported Claims";"Reported Claim Dev Factors",#N/A,FALSE,"Reported Claims";"Closed Claim Triangle",#N/A,FALSE,"Closed Claims"}</definedName>
    <definedName name="wrn.Triangles._1_4">{"Reported Loss Triangle",#N/A,FALSE,"Reported Loss";"Reported Loss Dev Factors",#N/A,FALSE,"Reported Loss";"Paid Loss Triangle",#N/A,FALSE,"Paid Loss";"Paid Development Factors",#N/A,FALSE,"Paid Loss";"Reported Claim Triangle",#N/A,FALSE,"Reported Claims";"Reported Claim Dev Factors",#N/A,FALSE,"Reported Claims";"Closed Claim Triangle",#N/A,FALSE,"Closed Claims"}</definedName>
    <definedName name="wrn.Triangles._1_5">{"Reported Loss Triangle",#N/A,FALSE,"Reported Loss";"Reported Loss Dev Factors",#N/A,FALSE,"Reported Loss";"Paid Loss Triangle",#N/A,FALSE,"Paid Loss";"Paid Development Factors",#N/A,FALSE,"Paid Loss";"Reported Claim Triangle",#N/A,FALSE,"Reported Claims";"Reported Claim Dev Factors",#N/A,FALSE,"Reported Claims";"Closed Claim Triangle",#N/A,FALSE,"Closed Claims"}</definedName>
    <definedName name="wrn.Triangles._2">{"Reported Loss Triangle",#N/A,FALSE,"Reported Loss";"Reported Loss Dev Factors",#N/A,FALSE,"Reported Loss";"Paid Loss Triangle",#N/A,FALSE,"Paid Loss";"Paid Development Factors",#N/A,FALSE,"Paid Loss";"Reported Claim Triangle",#N/A,FALSE,"Reported Claims";"Reported Claim Dev Factors",#N/A,FALSE,"Reported Claims";"Closed Claim Triangle",#N/A,FALSE,"Closed Claims"}</definedName>
    <definedName name="wrn.Triangles._2_1">{"Reported Loss Triangle",#N/A,FALSE,"Reported Loss";"Reported Loss Dev Factors",#N/A,FALSE,"Reported Loss";"Paid Loss Triangle",#N/A,FALSE,"Paid Loss";"Paid Development Factors",#N/A,FALSE,"Paid Loss";"Reported Claim Triangle",#N/A,FALSE,"Reported Claims";"Reported Claim Dev Factors",#N/A,FALSE,"Reported Claims";"Closed Claim Triangle",#N/A,FALSE,"Closed Claims"}</definedName>
    <definedName name="wrn.Triangles._2_2">{"Reported Loss Triangle",#N/A,FALSE,"Reported Loss";"Reported Loss Dev Factors",#N/A,FALSE,"Reported Loss";"Paid Loss Triangle",#N/A,FALSE,"Paid Loss";"Paid Development Factors",#N/A,FALSE,"Paid Loss";"Reported Claim Triangle",#N/A,FALSE,"Reported Claims";"Reported Claim Dev Factors",#N/A,FALSE,"Reported Claims";"Closed Claim Triangle",#N/A,FALSE,"Closed Claims"}</definedName>
    <definedName name="wrn.Triangles._2_3">{"Reported Loss Triangle",#N/A,FALSE,"Reported Loss";"Reported Loss Dev Factors",#N/A,FALSE,"Reported Loss";"Paid Loss Triangle",#N/A,FALSE,"Paid Loss";"Paid Development Factors",#N/A,FALSE,"Paid Loss";"Reported Claim Triangle",#N/A,FALSE,"Reported Claims";"Reported Claim Dev Factors",#N/A,FALSE,"Reported Claims";"Closed Claim Triangle",#N/A,FALSE,"Closed Claims"}</definedName>
    <definedName name="wrn.Triangles._2_4">{"Reported Loss Triangle",#N/A,FALSE,"Reported Loss";"Reported Loss Dev Factors",#N/A,FALSE,"Reported Loss";"Paid Loss Triangle",#N/A,FALSE,"Paid Loss";"Paid Development Factors",#N/A,FALSE,"Paid Loss";"Reported Claim Triangle",#N/A,FALSE,"Reported Claims";"Reported Claim Dev Factors",#N/A,FALSE,"Reported Claims";"Closed Claim Triangle",#N/A,FALSE,"Closed Claims"}</definedName>
    <definedName name="wrn.Triangles._2_5">{"Reported Loss Triangle",#N/A,FALSE,"Reported Loss";"Reported Loss Dev Factors",#N/A,FALSE,"Reported Loss";"Paid Loss Triangle",#N/A,FALSE,"Paid Loss";"Paid Development Factors",#N/A,FALSE,"Paid Loss";"Reported Claim Triangle",#N/A,FALSE,"Reported Claims";"Reported Claim Dev Factors",#N/A,FALSE,"Reported Claims";"Closed Claim Triangle",#N/A,FALSE,"Closed Claims"}</definedName>
    <definedName name="wrn.Triangles._3">{"Reported Loss Triangle",#N/A,FALSE,"Reported Loss";"Reported Loss Dev Factors",#N/A,FALSE,"Reported Loss";"Paid Loss Triangle",#N/A,FALSE,"Paid Loss";"Paid Development Factors",#N/A,FALSE,"Paid Loss";"Reported Claim Triangle",#N/A,FALSE,"Reported Claims";"Reported Claim Dev Factors",#N/A,FALSE,"Reported Claims";"Closed Claim Triangle",#N/A,FALSE,"Closed Claims"}</definedName>
    <definedName name="wrn.Triangles._3_1">{"Reported Loss Triangle",#N/A,FALSE,"Reported Loss";"Reported Loss Dev Factors",#N/A,FALSE,"Reported Loss";"Paid Loss Triangle",#N/A,FALSE,"Paid Loss";"Paid Development Factors",#N/A,FALSE,"Paid Loss";"Reported Claim Triangle",#N/A,FALSE,"Reported Claims";"Reported Claim Dev Factors",#N/A,FALSE,"Reported Claims";"Closed Claim Triangle",#N/A,FALSE,"Closed Claims"}</definedName>
    <definedName name="wrn.Triangles._3_2">{"Reported Loss Triangle",#N/A,FALSE,"Reported Loss";"Reported Loss Dev Factors",#N/A,FALSE,"Reported Loss";"Paid Loss Triangle",#N/A,FALSE,"Paid Loss";"Paid Development Factors",#N/A,FALSE,"Paid Loss";"Reported Claim Triangle",#N/A,FALSE,"Reported Claims";"Reported Claim Dev Factors",#N/A,FALSE,"Reported Claims";"Closed Claim Triangle",#N/A,FALSE,"Closed Claims"}</definedName>
    <definedName name="wrn.Triangles._3_3">{"Reported Loss Triangle",#N/A,FALSE,"Reported Loss";"Reported Loss Dev Factors",#N/A,FALSE,"Reported Loss";"Paid Loss Triangle",#N/A,FALSE,"Paid Loss";"Paid Development Factors",#N/A,FALSE,"Paid Loss";"Reported Claim Triangle",#N/A,FALSE,"Reported Claims";"Reported Claim Dev Factors",#N/A,FALSE,"Reported Claims";"Closed Claim Triangle",#N/A,FALSE,"Closed Claims"}</definedName>
    <definedName name="wrn.Triangles._3_4">{"Reported Loss Triangle",#N/A,FALSE,"Reported Loss";"Reported Loss Dev Factors",#N/A,FALSE,"Reported Loss";"Paid Loss Triangle",#N/A,FALSE,"Paid Loss";"Paid Development Factors",#N/A,FALSE,"Paid Loss";"Reported Claim Triangle",#N/A,FALSE,"Reported Claims";"Reported Claim Dev Factors",#N/A,FALSE,"Reported Claims";"Closed Claim Triangle",#N/A,FALSE,"Closed Claims"}</definedName>
    <definedName name="wrn.Triangles._3_5">{"Reported Loss Triangle",#N/A,FALSE,"Reported Loss";"Reported Loss Dev Factors",#N/A,FALSE,"Reported Loss";"Paid Loss Triangle",#N/A,FALSE,"Paid Loss";"Paid Development Factors",#N/A,FALSE,"Paid Loss";"Reported Claim Triangle",#N/A,FALSE,"Reported Claims";"Reported Claim Dev Factors",#N/A,FALSE,"Reported Claims";"Closed Claim Triangle",#N/A,FALSE,"Closed Claims"}</definedName>
    <definedName name="wrn.Triangles._4">{"Reported Loss Triangle",#N/A,FALSE,"Reported Loss";"Reported Loss Dev Factors",#N/A,FALSE,"Reported Loss";"Paid Loss Triangle",#N/A,FALSE,"Paid Loss";"Paid Development Factors",#N/A,FALSE,"Paid Loss";"Reported Claim Triangle",#N/A,FALSE,"Reported Claims";"Reported Claim Dev Factors",#N/A,FALSE,"Reported Claims";"Closed Claim Triangle",#N/A,FALSE,"Closed Claims"}</definedName>
    <definedName name="wrn.Triangles._4_1">{"Reported Loss Triangle",#N/A,FALSE,"Reported Loss";"Reported Loss Dev Factors",#N/A,FALSE,"Reported Loss";"Paid Loss Triangle",#N/A,FALSE,"Paid Loss";"Paid Development Factors",#N/A,FALSE,"Paid Loss";"Reported Claim Triangle",#N/A,FALSE,"Reported Claims";"Reported Claim Dev Factors",#N/A,FALSE,"Reported Claims";"Closed Claim Triangle",#N/A,FALSE,"Closed Claims"}</definedName>
    <definedName name="wrn.Triangles._4_2">{"Reported Loss Triangle",#N/A,FALSE,"Reported Loss";"Reported Loss Dev Factors",#N/A,FALSE,"Reported Loss";"Paid Loss Triangle",#N/A,FALSE,"Paid Loss";"Paid Development Factors",#N/A,FALSE,"Paid Loss";"Reported Claim Triangle",#N/A,FALSE,"Reported Claims";"Reported Claim Dev Factors",#N/A,FALSE,"Reported Claims";"Closed Claim Triangle",#N/A,FALSE,"Closed Claims"}</definedName>
    <definedName name="wrn.Triangles._4_3">{"Reported Loss Triangle",#N/A,FALSE,"Reported Loss";"Reported Loss Dev Factors",#N/A,FALSE,"Reported Loss";"Paid Loss Triangle",#N/A,FALSE,"Paid Loss";"Paid Development Factors",#N/A,FALSE,"Paid Loss";"Reported Claim Triangle",#N/A,FALSE,"Reported Claims";"Reported Claim Dev Factors",#N/A,FALSE,"Reported Claims";"Closed Claim Triangle",#N/A,FALSE,"Closed Claims"}</definedName>
    <definedName name="wrn.Triangles._4_4">{"Reported Loss Triangle",#N/A,FALSE,"Reported Loss";"Reported Loss Dev Factors",#N/A,FALSE,"Reported Loss";"Paid Loss Triangle",#N/A,FALSE,"Paid Loss";"Paid Development Factors",#N/A,FALSE,"Paid Loss";"Reported Claim Triangle",#N/A,FALSE,"Reported Claims";"Reported Claim Dev Factors",#N/A,FALSE,"Reported Claims";"Closed Claim Triangle",#N/A,FALSE,"Closed Claims"}</definedName>
    <definedName name="wrn.Triangles._4_5">{"Reported Loss Triangle",#N/A,FALSE,"Reported Loss";"Reported Loss Dev Factors",#N/A,FALSE,"Reported Loss";"Paid Loss Triangle",#N/A,FALSE,"Paid Loss";"Paid Development Factors",#N/A,FALSE,"Paid Loss";"Reported Claim Triangle",#N/A,FALSE,"Reported Claims";"Reported Claim Dev Factors",#N/A,FALSE,"Reported Claims";"Closed Claim Triangle",#N/A,FALSE,"Closed Claims"}</definedName>
    <definedName name="wrn.Triangles._5">{"Reported Loss Triangle",#N/A,FALSE,"Reported Loss";"Reported Loss Dev Factors",#N/A,FALSE,"Reported Loss";"Paid Loss Triangle",#N/A,FALSE,"Paid Loss";"Paid Development Factors",#N/A,FALSE,"Paid Loss";"Reported Claim Triangle",#N/A,FALSE,"Reported Claims";"Reported Claim Dev Factors",#N/A,FALSE,"Reported Claims";"Closed Claim Triangle",#N/A,FALSE,"Closed Claims"}</definedName>
    <definedName name="wrn.Triangles._5_1">{"Reported Loss Triangle",#N/A,FALSE,"Reported Loss";"Reported Loss Dev Factors",#N/A,FALSE,"Reported Loss";"Paid Loss Triangle",#N/A,FALSE,"Paid Loss";"Paid Development Factors",#N/A,FALSE,"Paid Loss";"Reported Claim Triangle",#N/A,FALSE,"Reported Claims";"Reported Claim Dev Factors",#N/A,FALSE,"Reported Claims";"Closed Claim Triangle",#N/A,FALSE,"Closed Claims"}</definedName>
    <definedName name="wrn.Triangles._5_2">{"Reported Loss Triangle",#N/A,FALSE,"Reported Loss";"Reported Loss Dev Factors",#N/A,FALSE,"Reported Loss";"Paid Loss Triangle",#N/A,FALSE,"Paid Loss";"Paid Development Factors",#N/A,FALSE,"Paid Loss";"Reported Claim Triangle",#N/A,FALSE,"Reported Claims";"Reported Claim Dev Factors",#N/A,FALSE,"Reported Claims";"Closed Claim Triangle",#N/A,FALSE,"Closed Claims"}</definedName>
    <definedName name="wrn.Triangles._5_3">{"Reported Loss Triangle",#N/A,FALSE,"Reported Loss";"Reported Loss Dev Factors",#N/A,FALSE,"Reported Loss";"Paid Loss Triangle",#N/A,FALSE,"Paid Loss";"Paid Development Factors",#N/A,FALSE,"Paid Loss";"Reported Claim Triangle",#N/A,FALSE,"Reported Claims";"Reported Claim Dev Factors",#N/A,FALSE,"Reported Claims";"Closed Claim Triangle",#N/A,FALSE,"Closed Claims"}</definedName>
    <definedName name="wrn.Triangles._5_4">{"Reported Loss Triangle",#N/A,FALSE,"Reported Loss";"Reported Loss Dev Factors",#N/A,FALSE,"Reported Loss";"Paid Loss Triangle",#N/A,FALSE,"Paid Loss";"Paid Development Factors",#N/A,FALSE,"Paid Loss";"Reported Claim Triangle",#N/A,FALSE,"Reported Claims";"Reported Claim Dev Factors",#N/A,FALSE,"Reported Claims";"Closed Claim Triangle",#N/A,FALSE,"Closed Claims"}</definedName>
    <definedName name="wrn.Triangles._5_5">{"Reported Loss Triangle",#N/A,FALSE,"Reported Loss";"Reported Loss Dev Factors",#N/A,FALSE,"Reported Loss";"Paid Loss Triangle",#N/A,FALSE,"Paid Loss";"Paid Development Factors",#N/A,FALSE,"Paid Loss";"Reported Claim Triangle",#N/A,FALSE,"Reported Claims";"Reported Claim Dev Factors",#N/A,FALSE,"Reported Claims";"Closed Claim Triangle",#N/A,FALSE,"Closed Claims"}</definedName>
    <definedName name="wrn.Trust._.Cos.">#REF!</definedName>
    <definedName name="wrn.Trust._.Cos._1">#REF!</definedName>
    <definedName name="wrn.tsp.">{#N/A,#N/A,FALSE,"Summary";#N/A,#N/A,FALSE,"Financials";#N/A,#N/A,FALSE,"Returns";#N/A,#N/A,FALSE,"Open";#N/A,#N/A,FALSE,"Assumptions"}</definedName>
    <definedName name="wrn.ttis.">{"ttis",#N/A,FALSE,"ttis"}</definedName>
    <definedName name="wrn.TTLAND.">#REF!</definedName>
    <definedName name="wrn.Tweaker._.adjustments.">{#N/A,#N/A,FALSE,"Tweaker adj cover";#N/A,#N/A,FALSE,"Adj-non tech";#N/A,#N/A,FALSE,"Adj-Op earn";#N/A,#N/A,FALSE,"Adj-Bal sheet";#N/A,#N/A,FALSE,"Adj-Terr LTB";#N/A,#N/A,FALSE,"Adj-Terr GB";#N/A,#N/A,FALSE,"Adj-tax &amp;eps"}</definedName>
    <definedName name="wrn.Tweety.">{#N/A,#N/A,FALSE,"A&amp;E";#N/A,#N/A,FALSE,"HighTop";#N/A,#N/A,FALSE,"JG";#N/A,#N/A,FALSE,"RI";#N/A,#N/A,FALSE,"woHT";#N/A,#N/A,FALSE,"woHT&amp;JG"}</definedName>
    <definedName name="wrn.Tweety._1">{#N/A,#N/A,FALSE,"A&amp;E";#N/A,#N/A,FALSE,"HighTop";#N/A,#N/A,FALSE,"JG";#N/A,#N/A,FALSE,"RI";#N/A,#N/A,FALSE,"woHT";#N/A,#N/A,FALSE,"woHT&amp;JG"}</definedName>
    <definedName name="wrn.Tweety._1_1">{#N/A,#N/A,FALSE,"A&amp;E";#N/A,#N/A,FALSE,"HighTop";#N/A,#N/A,FALSE,"JG";#N/A,#N/A,FALSE,"RI";#N/A,#N/A,FALSE,"woHT";#N/A,#N/A,FALSE,"woHT&amp;JG"}</definedName>
    <definedName name="wrn.Tweety._1_2">{#N/A,#N/A,FALSE,"A&amp;E";#N/A,#N/A,FALSE,"HighTop";#N/A,#N/A,FALSE,"JG";#N/A,#N/A,FALSE,"RI";#N/A,#N/A,FALSE,"woHT";#N/A,#N/A,FALSE,"woHT&amp;JG"}</definedName>
    <definedName name="wrn.Tweety._1_3">{#N/A,#N/A,FALSE,"A&amp;E";#N/A,#N/A,FALSE,"HighTop";#N/A,#N/A,FALSE,"JG";#N/A,#N/A,FALSE,"RI";#N/A,#N/A,FALSE,"woHT";#N/A,#N/A,FALSE,"woHT&amp;JG"}</definedName>
    <definedName name="wrn.Tweety._1_4">{#N/A,#N/A,FALSE,"A&amp;E";#N/A,#N/A,FALSE,"HighTop";#N/A,#N/A,FALSE,"JG";#N/A,#N/A,FALSE,"RI";#N/A,#N/A,FALSE,"woHT";#N/A,#N/A,FALSE,"woHT&amp;JG"}</definedName>
    <definedName name="wrn.Tweety._1_5">{#N/A,#N/A,FALSE,"A&amp;E";#N/A,#N/A,FALSE,"HighTop";#N/A,#N/A,FALSE,"JG";#N/A,#N/A,FALSE,"RI";#N/A,#N/A,FALSE,"woHT";#N/A,#N/A,FALSE,"woHT&amp;JG"}</definedName>
    <definedName name="wrn.Tweety._2">{#N/A,#N/A,FALSE,"A&amp;E";#N/A,#N/A,FALSE,"HighTop";#N/A,#N/A,FALSE,"JG";#N/A,#N/A,FALSE,"RI";#N/A,#N/A,FALSE,"woHT";#N/A,#N/A,FALSE,"woHT&amp;JG"}</definedName>
    <definedName name="wrn.Tweety._2_1">{#N/A,#N/A,FALSE,"A&amp;E";#N/A,#N/A,FALSE,"HighTop";#N/A,#N/A,FALSE,"JG";#N/A,#N/A,FALSE,"RI";#N/A,#N/A,FALSE,"woHT";#N/A,#N/A,FALSE,"woHT&amp;JG"}</definedName>
    <definedName name="wrn.Tweety._2_2">{#N/A,#N/A,FALSE,"A&amp;E";#N/A,#N/A,FALSE,"HighTop";#N/A,#N/A,FALSE,"JG";#N/A,#N/A,FALSE,"RI";#N/A,#N/A,FALSE,"woHT";#N/A,#N/A,FALSE,"woHT&amp;JG"}</definedName>
    <definedName name="wrn.Tweety._2_3">{#N/A,#N/A,FALSE,"A&amp;E";#N/A,#N/A,FALSE,"HighTop";#N/A,#N/A,FALSE,"JG";#N/A,#N/A,FALSE,"RI";#N/A,#N/A,FALSE,"woHT";#N/A,#N/A,FALSE,"woHT&amp;JG"}</definedName>
    <definedName name="wrn.Tweety._2_4">{#N/A,#N/A,FALSE,"A&amp;E";#N/A,#N/A,FALSE,"HighTop";#N/A,#N/A,FALSE,"JG";#N/A,#N/A,FALSE,"RI";#N/A,#N/A,FALSE,"woHT";#N/A,#N/A,FALSE,"woHT&amp;JG"}</definedName>
    <definedName name="wrn.Tweety._2_5">{#N/A,#N/A,FALSE,"A&amp;E";#N/A,#N/A,FALSE,"HighTop";#N/A,#N/A,FALSE,"JG";#N/A,#N/A,FALSE,"RI";#N/A,#N/A,FALSE,"woHT";#N/A,#N/A,FALSE,"woHT&amp;JG"}</definedName>
    <definedName name="wrn.Tweety._3">{#N/A,#N/A,FALSE,"A&amp;E";#N/A,#N/A,FALSE,"HighTop";#N/A,#N/A,FALSE,"JG";#N/A,#N/A,FALSE,"RI";#N/A,#N/A,FALSE,"woHT";#N/A,#N/A,FALSE,"woHT&amp;JG"}</definedName>
    <definedName name="wrn.Tweety._3_1">{#N/A,#N/A,FALSE,"A&amp;E";#N/A,#N/A,FALSE,"HighTop";#N/A,#N/A,FALSE,"JG";#N/A,#N/A,FALSE,"RI";#N/A,#N/A,FALSE,"woHT";#N/A,#N/A,FALSE,"woHT&amp;JG"}</definedName>
    <definedName name="wrn.Tweety._3_2">{#N/A,#N/A,FALSE,"A&amp;E";#N/A,#N/A,FALSE,"HighTop";#N/A,#N/A,FALSE,"JG";#N/A,#N/A,FALSE,"RI";#N/A,#N/A,FALSE,"woHT";#N/A,#N/A,FALSE,"woHT&amp;JG"}</definedName>
    <definedName name="wrn.Tweety._3_3">{#N/A,#N/A,FALSE,"A&amp;E";#N/A,#N/A,FALSE,"HighTop";#N/A,#N/A,FALSE,"JG";#N/A,#N/A,FALSE,"RI";#N/A,#N/A,FALSE,"woHT";#N/A,#N/A,FALSE,"woHT&amp;JG"}</definedName>
    <definedName name="wrn.Tweety._3_4">{#N/A,#N/A,FALSE,"A&amp;E";#N/A,#N/A,FALSE,"HighTop";#N/A,#N/A,FALSE,"JG";#N/A,#N/A,FALSE,"RI";#N/A,#N/A,FALSE,"woHT";#N/A,#N/A,FALSE,"woHT&amp;JG"}</definedName>
    <definedName name="wrn.Tweety._3_5">{#N/A,#N/A,FALSE,"A&amp;E";#N/A,#N/A,FALSE,"HighTop";#N/A,#N/A,FALSE,"JG";#N/A,#N/A,FALSE,"RI";#N/A,#N/A,FALSE,"woHT";#N/A,#N/A,FALSE,"woHT&amp;JG"}</definedName>
    <definedName name="wrn.Tweety._4">{#N/A,#N/A,FALSE,"A&amp;E";#N/A,#N/A,FALSE,"HighTop";#N/A,#N/A,FALSE,"JG";#N/A,#N/A,FALSE,"RI";#N/A,#N/A,FALSE,"woHT";#N/A,#N/A,FALSE,"woHT&amp;JG"}</definedName>
    <definedName name="wrn.Tweety._4_1">{#N/A,#N/A,FALSE,"A&amp;E";#N/A,#N/A,FALSE,"HighTop";#N/A,#N/A,FALSE,"JG";#N/A,#N/A,FALSE,"RI";#N/A,#N/A,FALSE,"woHT";#N/A,#N/A,FALSE,"woHT&amp;JG"}</definedName>
    <definedName name="wrn.Tweety._4_2">{#N/A,#N/A,FALSE,"A&amp;E";#N/A,#N/A,FALSE,"HighTop";#N/A,#N/A,FALSE,"JG";#N/A,#N/A,FALSE,"RI";#N/A,#N/A,FALSE,"woHT";#N/A,#N/A,FALSE,"woHT&amp;JG"}</definedName>
    <definedName name="wrn.Tweety._4_3">{#N/A,#N/A,FALSE,"A&amp;E";#N/A,#N/A,FALSE,"HighTop";#N/A,#N/A,FALSE,"JG";#N/A,#N/A,FALSE,"RI";#N/A,#N/A,FALSE,"woHT";#N/A,#N/A,FALSE,"woHT&amp;JG"}</definedName>
    <definedName name="wrn.Tweety._4_4">{#N/A,#N/A,FALSE,"A&amp;E";#N/A,#N/A,FALSE,"HighTop";#N/A,#N/A,FALSE,"JG";#N/A,#N/A,FALSE,"RI";#N/A,#N/A,FALSE,"woHT";#N/A,#N/A,FALSE,"woHT&amp;JG"}</definedName>
    <definedName name="wrn.Tweety._4_5">{#N/A,#N/A,FALSE,"A&amp;E";#N/A,#N/A,FALSE,"HighTop";#N/A,#N/A,FALSE,"JG";#N/A,#N/A,FALSE,"RI";#N/A,#N/A,FALSE,"woHT";#N/A,#N/A,FALSE,"woHT&amp;JG"}</definedName>
    <definedName name="wrn.Tweety._5">{#N/A,#N/A,FALSE,"A&amp;E";#N/A,#N/A,FALSE,"HighTop";#N/A,#N/A,FALSE,"JG";#N/A,#N/A,FALSE,"RI";#N/A,#N/A,FALSE,"woHT";#N/A,#N/A,FALSE,"woHT&amp;JG"}</definedName>
    <definedName name="wrn.Tweety._5_1">{#N/A,#N/A,FALSE,"A&amp;E";#N/A,#N/A,FALSE,"HighTop";#N/A,#N/A,FALSE,"JG";#N/A,#N/A,FALSE,"RI";#N/A,#N/A,FALSE,"woHT";#N/A,#N/A,FALSE,"woHT&amp;JG"}</definedName>
    <definedName name="wrn.Tweety._5_2">{#N/A,#N/A,FALSE,"A&amp;E";#N/A,#N/A,FALSE,"HighTop";#N/A,#N/A,FALSE,"JG";#N/A,#N/A,FALSE,"RI";#N/A,#N/A,FALSE,"woHT";#N/A,#N/A,FALSE,"woHT&amp;JG"}</definedName>
    <definedName name="wrn.Tweety._5_3">{#N/A,#N/A,FALSE,"A&amp;E";#N/A,#N/A,FALSE,"HighTop";#N/A,#N/A,FALSE,"JG";#N/A,#N/A,FALSE,"RI";#N/A,#N/A,FALSE,"woHT";#N/A,#N/A,FALSE,"woHT&amp;JG"}</definedName>
    <definedName name="wrn.Tweety._5_4">{#N/A,#N/A,FALSE,"A&amp;E";#N/A,#N/A,FALSE,"HighTop";#N/A,#N/A,FALSE,"JG";#N/A,#N/A,FALSE,"RI";#N/A,#N/A,FALSE,"woHT";#N/A,#N/A,FALSE,"woHT&amp;JG"}</definedName>
    <definedName name="wrn.Tweety._5_5">{#N/A,#N/A,FALSE,"A&amp;E";#N/A,#N/A,FALSE,"HighTop";#N/A,#N/A,FALSE,"JG";#N/A,#N/A,FALSE,"RI";#N/A,#N/A,FALSE,"woHT";#N/A,#N/A,FALSE,"woHT&amp;JG"}</definedName>
    <definedName name="wrn.twofin.">{"bscompare",#N/A,FALSE,"Bal Sheet"}</definedName>
    <definedName name="wrn.Tycon._.Model.">{"rtn",#N/A,FALSE,"RTN";"tables",#N/A,FALSE,"RTN";"cf",#N/A,FALSE,"CF";"stats",#N/A,FALSE,"Stats";"prop",#N/A,FALSE,"Prop"}</definedName>
    <definedName name="wrn.Typhoon.">{"Agg Output",#N/A,FALSE,"Operational Drivers Output";"NW Output",#N/A,FALSE,"Operational Drivers Output";"South Output",#N/A,FALSE,"Operational Drivers Output";"Central Output",#N/A,FALSE,"Operational Drivers Output"}</definedName>
    <definedName name="wrn.U.S.._.Industries._.Inc..">{#N/A,#N/A,TRUE,"3QRpt";#N/A,#N/A,TRUE,"EST";#N/A,#N/A,TRUE,"HOUSE";#N/A,#N/A,TRUE,"REC";#N/A,#N/A,TRUE,"SHOE";#N/A,#N/A,TRUE,"BLD";#N/A,#N/A,TRUE,"IND";#N/A,#N/A,TRUE,"COMP";#N/A,#N/A,TRUE,"COMP2";#N/A,#N/A,TRUE,"KEEP";#N/A,#N/A,TRUE,"IntExp";#N/A,#N/A,TRUE,"Proceeds"}</definedName>
    <definedName name="wrn.U.S.._.Inventory._.Report.">{#N/A,#N/A,FALSE,"U.S. Summary";#N/A,#N/A,FALSE,"Ingram Micro";#N/A,#N/A,FALSE,"Tech Data"}</definedName>
    <definedName name="wrn.U.S.._.Weekly._.POS.">{#N/A,#N/A,FALSE,"U.S. Summary";#N/A,#N/A,FALSE,"Ingram Micro";#N/A,#N/A,FALSE,"Tech Data"}</definedName>
    <definedName name="wrn.UHCO._.Statutory._.Results.">{#N/A,#N/A,FALSE,"UHCO Statutory Info ----&gt;";#N/A,#N/A,FALSE,"UHCO Source_Use";#N/A,#N/A,FALSE,"UHCO_Debt Paydown";#N/A,#N/A,FALSE,"Union Bankers";#N/A,#N/A,FALSE,"Penn Life";#N/A,#N/A,FALSE,"Constitution"}</definedName>
    <definedName name="wrn.UIPICSA.">#REF!</definedName>
    <definedName name="wrn.UK.">{#N/A,#N/A,TRUE,"Combined";#N/A,#N/A,TRUE,"HotRoll";#N/A,#N/A,TRUE,"Gadd";#N/A,#N/A,TRUE,"Wesson";#N/A,#N/A,TRUE,"BrightBar";#N/A,#N/A,TRUE,"GB Longmore";#N/A,#N/A,TRUE,"MES";#N/A,#N/A,TRUE,"Wesson Bright";#N/A,#N/A,TRUE,"Macreadys";#N/A,#N/A,TRUE,"HeadOffice"}</definedName>
    <definedName name="wrn.UK._.Conversion._.Only.">{#N/A,#N/A,FALSE,"Dec 1999 UK Continuing Ops"}</definedName>
    <definedName name="wrn.UK._.GAAP._.BS.">#REF!</definedName>
    <definedName name="wrn.Umsatz.">#REF!</definedName>
    <definedName name="wrn.Umsatz._.Witten._.1995.">#REF!</definedName>
    <definedName name="wrn.Underlying._.halfyearly.">#REF!</definedName>
    <definedName name="wrn.Underwriting._.Analysis.">{#N/A,#N/A,FALSE,"Underwriting Analysis"}</definedName>
    <definedName name="wrn.UNISEM._.FINISH._.SUMMARY.">{"UNISEM FINISH SUMMARY",#N/A,FALSE,"UNISEM FIN"}</definedName>
    <definedName name="wrn.UNISEM._.PLASTIC._.SUMMARY.">{"UNISEM PLASTIC SUMMARY",#N/A,FALSE,"UNISEM PLAST"}</definedName>
    <definedName name="wrn.UNISEM._.ROLLUP._.SUMMARY.">{"UNISEM ROLLUP SUMMARY",#N/A,FALSE,"UNISEM RUP"}</definedName>
    <definedName name="wrn.UNISEM._.TEST._.SUMMARY.">{"UNISEM TEST SUMMARY",#N/A,FALSE,"UNISEM TEST"}</definedName>
    <definedName name="wrn.unit.">#REF!</definedName>
    <definedName name="wrn.Universe.">{"View_6",#N/A,FALSE,"Mix-Int-R&amp;D";"View_4",#N/A,FALSE,"Margins";"View_5",#N/A,FALSE,"Ratios";"View_3",#N/A,FALSE,"Mix";"View_2",#N/A,FALSE,"FV-EBITDA";"View_1",#N/A,FALSE,"EPS"}</definedName>
    <definedName name="wrn.up.">{"up stand alones",#N/A,FALSE,"Acquiror"}</definedName>
    <definedName name="wrn.UPLIFTS.">{#N/A,#N/A,FALSE,"Sheet1"}</definedName>
    <definedName name="wrn.upstairs.">{"histincome",#N/A,FALSE,"hyfins";"closing balance",#N/A,FALSE,"hyfins"}</definedName>
    <definedName name="wrn.upstairs._1">#REF!</definedName>
    <definedName name="wrn.US._.Bank.">{#N/A,#N/A,TRUE,"Cover_Page";#N/A,#N/A,TRUE,"Balance Sheet FY12";#N/A,#N/A,TRUE,"Debt Covenants_US Bank_Cons";#N/A,#N/A,TRUE,"Consolidated-Cash Flow";#N/A,#N/A,TRUE,"CY_Per Inc FY12";#N/A,#N/A,TRUE,"Income FY12";#N/A,#N/A,TRUE,"Consolidated"}</definedName>
    <definedName name="wrn.US._.EARNINGS.">{"US US",#N/A,FALSE,"US EARNINGS US$";"US CDN",#N/A,FALSE,"US EARNINGS CDN$"}</definedName>
    <definedName name="wrn.USA._.Consolidated._.Report.">{#N/A,#N/A,TRUE,"Consolidated B Sheet";#N/A,#N/A,TRUE,"Consolidated Cashflow";#N/A,#N/A,TRUE,"P&amp;L CONSOLIDATED"}</definedName>
    <definedName name="wrn.USAmc.">{"mfgc",#N/A,FALSE,"TOC";"wnuc",#N/A,FALSE,"WNU";"lpc",#N/A,FALSE,"LP";"ntroc",#N/A,FALSE,"NTRO";"sec1c",#N/A,FALSE,"SEC 1";"sec2c",#N/A,FALSE,"SEC 2";"sec3c",#N/A,FALSE,"SEC 3";"sec4c",#N/A,FALSE,"SEC 4";"ssic",#N/A,FALSE,"SS-NTRO";"sa1c",#N/A,FALSE,"SS-ANX1";"ssa2c",#N/A,FALSE,"SS-ANX2"}</definedName>
    <definedName name="wrn.USAmg.">{"MoMfgr",#N/A,FALSE,"TOC";"Wnu",#N/A,FALSE,"WNU";"LP",#N/A,FALSE,"LP";"Ntro",#N/A,FALSE,"NTRO";"sec1",#N/A,FALSE,"SEC 1";"sec2",#N/A,FALSE,"SEC 2";"sec3",#N/A,FALSE,"SEC 3";"sec4",#N/A,FALSE,"SEC 4";"ssi",#N/A,FALSE,"SS-NTRO";"sa1",#N/A,FALSE,"SS-ANX1";"sa2",#N/A,FALSE,"SS-ANX2"}</definedName>
    <definedName name="wrn.USAsg.">{"chipmfgr",#N/A,FALSE,"TOC";"wnu",#N/A,FALSE,"WNU";"lp",#N/A,FALSE,"LP";"ntro",#N/A,FALSE,"NTRO";"sec1",#N/A,FALSE,"SEC 1";"sec2",#N/A,FALSE,"SEC 2";"sec3",#N/A,FALSE,"SEC 3";"sec4",#N/A,FALSE,"SEC 4";"ssi",#N/A,FALSE,"SS-NTRO";"sa1",#N/A,FALSE,"SS-ANX1";"sa2",#N/A,FALSE,"SS-ANX2";"chip",#N/A,FALSE,"CHIP";"sec7",#N/A,FALSE,"SEC-7"}</definedName>
    <definedName name="wrn.usd.">{#N/A,#N/A,FALSE,"USD Front page";#N/A,#N/A,FALSE,"USD Financiel overview AOP";#N/A,#N/A,FALSE,"USD Operating P&amp;L AOP";#N/A,#N/A,FALSE,"USD Revenue by product";#N/A,#N/A,FALSE,"USD Revenue &amp; STD Marign Prod.";#N/A,#N/A,FALSE,"USD Std. Margin";#N/A,#N/A,FALSE,"USD Employees by Function";#N/A,#N/A,FALSE,"USD R&amp;D Costs";#N/A,#N/A,FALSE,"USD Inventory";#N/A,#N/A,FALSE,"USD Order Intake by Area";#N/A,#N/A,FALSE,"USD Backlog by area";#N/A,#N/A,FALSE,"USD Backlog by customer";#N/A,#N/A,FALSE,"USD Revenue by Area";#N/A,#N/A,FALSE,"GRAPH  4"}</definedName>
    <definedName name="wrn.USD._.overzichten.">#REF!</definedName>
    <definedName name="wrn.USD._.Summary.">#REF!</definedName>
    <definedName name="wrn.USD._.Summary._1">#REF!</definedName>
    <definedName name="wrn.USF._.GROUP.">{"USFGROUP",#N/A,FALSE,"USF GROUP CONSOL"}</definedName>
    <definedName name="wrn.uslaurier._.earnings.">{"uslaur cdn",#N/A,FALSE,"USLR earnings";"uslaur us",#N/A,FALSE,"USLR EARNINGS US$";"uslaur cons cdn",#N/A,FALSE,"USLR CONSOL cdn EARNINGS";"uslaur cons us",#N/A,FALSE,"USLR CONSOL us EARNINGS"}</definedName>
    <definedName name="wrn.USR.">{#N/A,#N/A,FALSE,"TopTen Failures";#N/A,#N/A,FALSE,"Top Ten %";#N/A,#N/A,FALSE,"Fail Code 5 mo. Totals (%)"}</definedName>
    <definedName name="wrn.USW.">{"IS",#N/A,FALSE,"IS";"RPTIS",#N/A,FALSE,"RPTIS";"STATS",#N/A,FALSE,"STATS";"BS",#N/A,FALSE,"BS"}</definedName>
    <definedName name="wrn.USW._1">{"IS",#N/A,FALSE,"IS";"RPTIS",#N/A,FALSE,"RPTIS";"STATS",#N/A,FALSE,"STATS";"BS",#N/A,FALSE,"BS"}</definedName>
    <definedName name="wrn.USW._1_1">{"IS",#N/A,FALSE,"IS";"RPTIS",#N/A,FALSE,"RPTIS";"STATS",#N/A,FALSE,"STATS";"BS",#N/A,FALSE,"BS"}</definedName>
    <definedName name="wrn.USW._1_2">{"IS",#N/A,FALSE,"IS";"RPTIS",#N/A,FALSE,"RPTIS";"STATS",#N/A,FALSE,"STATS";"BS",#N/A,FALSE,"BS"}</definedName>
    <definedName name="wrn.USW._1_3">{"IS",#N/A,FALSE,"IS";"RPTIS",#N/A,FALSE,"RPTIS";"STATS",#N/A,FALSE,"STATS";"BS",#N/A,FALSE,"BS"}</definedName>
    <definedName name="wrn.USW._1_4">{"IS",#N/A,FALSE,"IS";"RPTIS",#N/A,FALSE,"RPTIS";"STATS",#N/A,FALSE,"STATS";"BS",#N/A,FALSE,"BS"}</definedName>
    <definedName name="wrn.USW._1_5">{"IS",#N/A,FALSE,"IS";"RPTIS",#N/A,FALSE,"RPTIS";"STATS",#N/A,FALSE,"STATS";"BS",#N/A,FALSE,"BS"}</definedName>
    <definedName name="wrn.USW._2">{"IS",#N/A,FALSE,"IS";"RPTIS",#N/A,FALSE,"RPTIS";"STATS",#N/A,FALSE,"STATS";"BS",#N/A,FALSE,"BS"}</definedName>
    <definedName name="wrn.USW._2_1">{"IS",#N/A,FALSE,"IS";"RPTIS",#N/A,FALSE,"RPTIS";"STATS",#N/A,FALSE,"STATS";"BS",#N/A,FALSE,"BS"}</definedName>
    <definedName name="wrn.USW._2_2">{"IS",#N/A,FALSE,"IS";"RPTIS",#N/A,FALSE,"RPTIS";"STATS",#N/A,FALSE,"STATS";"BS",#N/A,FALSE,"BS"}</definedName>
    <definedName name="wrn.USW._2_3">{"IS",#N/A,FALSE,"IS";"RPTIS",#N/A,FALSE,"RPTIS";"STATS",#N/A,FALSE,"STATS";"BS",#N/A,FALSE,"BS"}</definedName>
    <definedName name="wrn.USW._2_4">{"IS",#N/A,FALSE,"IS";"RPTIS",#N/A,FALSE,"RPTIS";"STATS",#N/A,FALSE,"STATS";"BS",#N/A,FALSE,"BS"}</definedName>
    <definedName name="wrn.USW._2_5">{"IS",#N/A,FALSE,"IS";"RPTIS",#N/A,FALSE,"RPTIS";"STATS",#N/A,FALSE,"STATS";"BS",#N/A,FALSE,"BS"}</definedName>
    <definedName name="wrn.USW._3">{"IS",#N/A,FALSE,"IS";"RPTIS",#N/A,FALSE,"RPTIS";"STATS",#N/A,FALSE,"STATS";"BS",#N/A,FALSE,"BS"}</definedName>
    <definedName name="wrn.USW._3_1">{"IS",#N/A,FALSE,"IS";"RPTIS",#N/A,FALSE,"RPTIS";"STATS",#N/A,FALSE,"STATS";"BS",#N/A,FALSE,"BS"}</definedName>
    <definedName name="wrn.USW._3_2">{"IS",#N/A,FALSE,"IS";"RPTIS",#N/A,FALSE,"RPTIS";"STATS",#N/A,FALSE,"STATS";"BS",#N/A,FALSE,"BS"}</definedName>
    <definedName name="wrn.USW._3_3">{"IS",#N/A,FALSE,"IS";"RPTIS",#N/A,FALSE,"RPTIS";"STATS",#N/A,FALSE,"STATS";"BS",#N/A,FALSE,"BS"}</definedName>
    <definedName name="wrn.USW._3_4">{"IS",#N/A,FALSE,"IS";"RPTIS",#N/A,FALSE,"RPTIS";"STATS",#N/A,FALSE,"STATS";"BS",#N/A,FALSE,"BS"}</definedName>
    <definedName name="wrn.USW._3_5">{"IS",#N/A,FALSE,"IS";"RPTIS",#N/A,FALSE,"RPTIS";"STATS",#N/A,FALSE,"STATS";"BS",#N/A,FALSE,"BS"}</definedName>
    <definedName name="wrn.USW._4">{"IS",#N/A,FALSE,"IS";"RPTIS",#N/A,FALSE,"RPTIS";"STATS",#N/A,FALSE,"STATS";"BS",#N/A,FALSE,"BS"}</definedName>
    <definedName name="wrn.USW._4_1">{"IS",#N/A,FALSE,"IS";"RPTIS",#N/A,FALSE,"RPTIS";"STATS",#N/A,FALSE,"STATS";"BS",#N/A,FALSE,"BS"}</definedName>
    <definedName name="wrn.USW._4_2">{"IS",#N/A,FALSE,"IS";"RPTIS",#N/A,FALSE,"RPTIS";"STATS",#N/A,FALSE,"STATS";"BS",#N/A,FALSE,"BS"}</definedName>
    <definedName name="wrn.USW._4_3">{"IS",#N/A,FALSE,"IS";"RPTIS",#N/A,FALSE,"RPTIS";"STATS",#N/A,FALSE,"STATS";"BS",#N/A,FALSE,"BS"}</definedName>
    <definedName name="wrn.USW._4_4">{"IS",#N/A,FALSE,"IS";"RPTIS",#N/A,FALSE,"RPTIS";"STATS",#N/A,FALSE,"STATS";"BS",#N/A,FALSE,"BS"}</definedName>
    <definedName name="wrn.USW._4_5">{"IS",#N/A,FALSE,"IS";"RPTIS",#N/A,FALSE,"RPTIS";"STATS",#N/A,FALSE,"STATS";"BS",#N/A,FALSE,"BS"}</definedName>
    <definedName name="wrn.USW._5">{"IS",#N/A,FALSE,"IS";"RPTIS",#N/A,FALSE,"RPTIS";"STATS",#N/A,FALSE,"STATS";"BS",#N/A,FALSE,"BS"}</definedName>
    <definedName name="wrn.USW._5_1">{"IS",#N/A,FALSE,"IS";"RPTIS",#N/A,FALSE,"RPTIS";"STATS",#N/A,FALSE,"STATS";"BS",#N/A,FALSE,"BS"}</definedName>
    <definedName name="wrn.USW._5_2">{"IS",#N/A,FALSE,"IS";"RPTIS",#N/A,FALSE,"RPTIS";"STATS",#N/A,FALSE,"STATS";"BS",#N/A,FALSE,"BS"}</definedName>
    <definedName name="wrn.USW._5_3">{"IS",#N/A,FALSE,"IS";"RPTIS",#N/A,FALSE,"RPTIS";"STATS",#N/A,FALSE,"STATS";"BS",#N/A,FALSE,"BS"}</definedName>
    <definedName name="wrn.USW._5_4">{"IS",#N/A,FALSE,"IS";"RPTIS",#N/A,FALSE,"RPTIS";"STATS",#N/A,FALSE,"STATS";"BS",#N/A,FALSE,"BS"}</definedName>
    <definedName name="wrn.USW._5_5">{"IS",#N/A,FALSE,"IS";"RPTIS",#N/A,FALSE,"RPTIS";"STATS",#N/A,FALSE,"STATS";"BS",#N/A,FALSE,"BS"}</definedName>
    <definedName name="wrn.UTILITIES.">{#N/A,#N/A,FALSE,"UTIL Monthly Inc ";#N/A,#N/A,FALSE,"Capital";#N/A,#N/A,FALSE,"UTIL REVENUE";#N/A,#N/A,FALSE,"RM REVENUE";#N/A,#N/A,FALSE,"Manpower";#N/A,#N/A,FALSE,"SI - UTIL";#N/A,#N/A,FALSE,"Sales - Utili"}</definedName>
    <definedName name="wrn.UTILITIES._1">{#N/A,#N/A,FALSE,"UTIL Monthly Inc ";#N/A,#N/A,FALSE,"Capital";#N/A,#N/A,FALSE,"UTIL REVENUE";#N/A,#N/A,FALSE,"RM REVENUE";#N/A,#N/A,FALSE,"Manpower";#N/A,#N/A,FALSE,"SI - UTIL";#N/A,#N/A,FALSE,"Sales - Utili"}</definedName>
    <definedName name="wrn.UTILITIES._1_1">{#N/A,#N/A,FALSE,"UTIL Monthly Inc ";#N/A,#N/A,FALSE,"Capital";#N/A,#N/A,FALSE,"UTIL REVENUE";#N/A,#N/A,FALSE,"RM REVENUE";#N/A,#N/A,FALSE,"Manpower";#N/A,#N/A,FALSE,"SI - UTIL";#N/A,#N/A,FALSE,"Sales - Utili"}</definedName>
    <definedName name="wrn.UTILITIES._2">{#N/A,#N/A,FALSE,"UTIL Monthly Inc ";#N/A,#N/A,FALSE,"Capital";#N/A,#N/A,FALSE,"UTIL REVENUE";#N/A,#N/A,FALSE,"RM REVENUE";#N/A,#N/A,FALSE,"Manpower";#N/A,#N/A,FALSE,"SI - UTIL";#N/A,#N/A,FALSE,"Sales - Utili"}</definedName>
    <definedName name="wrn.UTILITIES._3">{#N/A,#N/A,FALSE,"UTIL Monthly Inc ";#N/A,#N/A,FALSE,"Capital";#N/A,#N/A,FALSE,"UTIL REVENUE";#N/A,#N/A,FALSE,"RM REVENUE";#N/A,#N/A,FALSE,"Manpower";#N/A,#N/A,FALSE,"SI - UTIL";#N/A,#N/A,FALSE,"Sales - Utili"}</definedName>
    <definedName name="wrn.Utility._.Accrual.">{"Balt Util Water",#N/A,TRUE,"UTIL";"Balt Util Elect",#N/A,TRUE,"UTIL";"Balt Util JE",#N/A,TRUE,"UTIL"}</definedName>
    <definedName name="wrn.UTL._.Position.">#REF!</definedName>
    <definedName name="wrn.uw._.output.">{"uw output",#N/A,FALSE,"Sheet1"}</definedName>
    <definedName name="wrn.VA._.Departments._.by._.Month.">{"Budget by Month",#N/A,FALSE,"VA Departments Roll-up";"Budget by Month",#N/A,FALSE,"220";"Budget by Month",#N/A,FALSE,"300";"Budget by Month",#N/A,FALSE,"302";"Budget by Month",#N/A,FALSE,"305";"Budget by Month",#N/A,FALSE,"310"}</definedName>
    <definedName name="wrn.valderrama.">#REF!</definedName>
    <definedName name="wrn.VALUATION.">{#N/A,#N/A,FALSE,"Pooling";#N/A,#N/A,FALSE,"income";#N/A,#N/A,FALSE,"valuation"}</definedName>
    <definedName name="wrn.Valuation._.Committee.">#REF!</definedName>
    <definedName name="wrn.Valuation._.Package._.1.">{"Balance Sheet",#N/A,FALSE,"Balance Sheet";"Sum Cash Flow",#N/A,FALSE,"Sum Cash Flow";"Income Statement 1",#N/A,FALSE,"Income Statement 1";"DCF Projections",#N/A,FALSE,"DCF Projections";"DCF1",#N/A,FALSE,"DCF1";"AVP",#N/A,FALSE,"AVP";"CalcWorksheet",#N/A,FALSE,"Calc Wksht New";"PV of Future Prices",#N/A,FALSE,"Fut Share Price - New EPS";"FutureSharePrices",#N/A,FALSE,"Future Share Prices"}</definedName>
    <definedName name="wrn.Valuation._.Summary.">{#N/A,#N/A,FALSE,"Summary";#N/A,#N/A,FALSE,"Base Materials";#N/A,#N/A,FALSE,"Construction";#N/A,#N/A,FALSE,"Packaging";#N/A,#N/A,FALSE,"Transportation"}</definedName>
    <definedName name="wrn.Valuation._.Worksheets.">{#N/A,#N/A,FALSE,"ID Page";#N/A,#N/A,FALSE,"Index";#N/A,#N/A,FALSE,"Assumptions";#N/A,#N/A,FALSE,"Equity Summary";#N/A,#N/A,FALSE,"Market";#N/A,#N/A,FALSE,"Description (Comps)";#N/A,#N/A,FALSE,"Comp Ratios";#N/A,#N/A,FALSE,"Sim Tran";#N/A,#N/A,FALSE,"Description (Sim Tran)";#N/A,#N/A,FALSE,"WACC";#N/A,#N/A,FALSE,"Income St";#N/A,#N/A,FALSE,"Balance Sheet";#N/A,#N/A,FALSE,"Working Capital";#N/A,#N/A,FALSE,"WC Trend (1)";#N/A,#N/A,FALSE,"WC trend (2)";#N/A,#N/A,FALSE,"Intangibles Indication"}</definedName>
    <definedName name="wrn.VALUATION._1">#REF!</definedName>
    <definedName name="wrn.VALUATION._1_1">{#N/A,#N/A,FALSE,"Pooling";#N/A,#N/A,FALSE,"income";#N/A,#N/A,FALSE,"valuation"}</definedName>
    <definedName name="wrn.VALUATION._1_2">{#N/A,#N/A,FALSE,"Pooling";#N/A,#N/A,FALSE,"income";#N/A,#N/A,FALSE,"valuation"}</definedName>
    <definedName name="wrn.VALUATION._1_3">{#N/A,#N/A,FALSE,"Pooling";#N/A,#N/A,FALSE,"income";#N/A,#N/A,FALSE,"valuation"}</definedName>
    <definedName name="wrn.VALUATION._1_4">{#N/A,#N/A,FALSE,"Pooling";#N/A,#N/A,FALSE,"income";#N/A,#N/A,FALSE,"valuation"}</definedName>
    <definedName name="wrn.VALUATION._1_5">{#N/A,#N/A,FALSE,"Pooling";#N/A,#N/A,FALSE,"income";#N/A,#N/A,FALSE,"valuation"}</definedName>
    <definedName name="wrn.VALUATION._2">#REF!</definedName>
    <definedName name="wrn.VALUATION._2_1">{#N/A,#N/A,FALSE,"Pooling";#N/A,#N/A,FALSE,"income";#N/A,#N/A,FALSE,"valuation"}</definedName>
    <definedName name="wrn.VALUATION._2_2">{#N/A,#N/A,FALSE,"Pooling";#N/A,#N/A,FALSE,"income";#N/A,#N/A,FALSE,"valuation"}</definedName>
    <definedName name="wrn.VALUATION._2_3">{#N/A,#N/A,FALSE,"Pooling";#N/A,#N/A,FALSE,"income";#N/A,#N/A,FALSE,"valuation"}</definedName>
    <definedName name="wrn.VALUATION._2_4">{#N/A,#N/A,FALSE,"Pooling";#N/A,#N/A,FALSE,"income";#N/A,#N/A,FALSE,"valuation"}</definedName>
    <definedName name="wrn.VALUATION._2_5">{#N/A,#N/A,FALSE,"Pooling";#N/A,#N/A,FALSE,"income";#N/A,#N/A,FALSE,"valuation"}</definedName>
    <definedName name="wrn.VALUATION._3">{#N/A,#N/A,FALSE,"Pooling";#N/A,#N/A,FALSE,"income";#N/A,#N/A,FALSE,"valuation"}</definedName>
    <definedName name="wrn.VALUATION._3_1">{#N/A,#N/A,FALSE,"Pooling";#N/A,#N/A,FALSE,"income";#N/A,#N/A,FALSE,"valuation"}</definedName>
    <definedName name="wrn.VALUATION._3_2">{#N/A,#N/A,FALSE,"Pooling";#N/A,#N/A,FALSE,"income";#N/A,#N/A,FALSE,"valuation"}</definedName>
    <definedName name="wrn.VALUATION._3_3">{#N/A,#N/A,FALSE,"Pooling";#N/A,#N/A,FALSE,"income";#N/A,#N/A,FALSE,"valuation"}</definedName>
    <definedName name="wrn.VALUATION._3_4">{#N/A,#N/A,FALSE,"Pooling";#N/A,#N/A,FALSE,"income";#N/A,#N/A,FALSE,"valuation"}</definedName>
    <definedName name="wrn.VALUATION._3_5">{#N/A,#N/A,FALSE,"Pooling";#N/A,#N/A,FALSE,"income";#N/A,#N/A,FALSE,"valuation"}</definedName>
    <definedName name="wrn.VALUATION._4">{#N/A,#N/A,FALSE,"Pooling";#N/A,#N/A,FALSE,"income";#N/A,#N/A,FALSE,"valuation"}</definedName>
    <definedName name="wrn.VALUATION._4_1">{#N/A,#N/A,FALSE,"Pooling";#N/A,#N/A,FALSE,"income";#N/A,#N/A,FALSE,"valuation"}</definedName>
    <definedName name="wrn.VALUATION._4_2">{#N/A,#N/A,FALSE,"Pooling";#N/A,#N/A,FALSE,"income";#N/A,#N/A,FALSE,"valuation"}</definedName>
    <definedName name="wrn.VALUATION._4_3">{#N/A,#N/A,FALSE,"Pooling";#N/A,#N/A,FALSE,"income";#N/A,#N/A,FALSE,"valuation"}</definedName>
    <definedName name="wrn.VALUATION._4_4">{#N/A,#N/A,FALSE,"Pooling";#N/A,#N/A,FALSE,"income";#N/A,#N/A,FALSE,"valuation"}</definedName>
    <definedName name="wrn.VALUATION._4_5">{#N/A,#N/A,FALSE,"Pooling";#N/A,#N/A,FALSE,"income";#N/A,#N/A,FALSE,"valuation"}</definedName>
    <definedName name="wrn.VALUATION._5">{#N/A,#N/A,FALSE,"Pooling";#N/A,#N/A,FALSE,"income";#N/A,#N/A,FALSE,"valuation"}</definedName>
    <definedName name="wrn.VALUATION._5_1">{#N/A,#N/A,FALSE,"Pooling";#N/A,#N/A,FALSE,"income";#N/A,#N/A,FALSE,"valuation"}</definedName>
    <definedName name="wrn.VALUATION._5_2">{#N/A,#N/A,FALSE,"Pooling";#N/A,#N/A,FALSE,"income";#N/A,#N/A,FALSE,"valuation"}</definedName>
    <definedName name="wrn.VALUATION._5_3">{#N/A,#N/A,FALSE,"Pooling";#N/A,#N/A,FALSE,"income";#N/A,#N/A,FALSE,"valuation"}</definedName>
    <definedName name="wrn.VALUATION._5_4">{#N/A,#N/A,FALSE,"Pooling";#N/A,#N/A,FALSE,"income";#N/A,#N/A,FALSE,"valuation"}</definedName>
    <definedName name="wrn.VALUATION._5_5">{#N/A,#N/A,FALSE,"Pooling";#N/A,#N/A,FALSE,"income";#N/A,#N/A,FALSE,"valuation"}</definedName>
    <definedName name="wrn.Value.">{"f_maxp",#N/A,FALSE,"max price no dilution";"P_DCF",#N/A,FALSE,"DCF";"A_results",#N/A,FALSE,"relative";"L_targcf_all",#N/A,FALSE,"Target_Fins";"PP_WACC",#N/A,FALSE,"DCF";"A_results",#N/A,FALSE,"relative";"B_summary",#N/A,FALSE,"summary of %";"C_adjusted",#N/A,FALSE,"adjusted"}</definedName>
    <definedName name="wrn.value._1">#REF!</definedName>
    <definedName name="wrn.value2">#REF!</definedName>
    <definedName name="wrn.value3">#REF!</definedName>
    <definedName name="wrn.value4">#REF!</definedName>
    <definedName name="wrn.VarDetail.">{"VarDetail",#N/A,FALSE,"FState"}</definedName>
    <definedName name="wrn.Variance.">{"Act_vs_Budget",#N/A,FALSE,"QTRDPVAR";"Act_vs_Prior_Year",#N/A,FALSE,"QTRDPVAR"}</definedName>
    <definedName name="wrn.Variance._.3.">#REF!</definedName>
    <definedName name="wrn.Variance._.Q1.">#REF!</definedName>
    <definedName name="wrn.Variance._.Q2.">#REF!</definedName>
    <definedName name="wrn.Variance._.Q3.">#REF!</definedName>
    <definedName name="wrn.Variance._.Q4">#REF!</definedName>
    <definedName name="wrn.Variance._.Q4.">#REF!</definedName>
    <definedName name="wrn.VARIANCE._.REPORT.">{"VARREP",#N/A,FALSE,"VAR REPORT"}</definedName>
    <definedName name="wrn.Variance._.REports.">{#N/A,#N/A,FALSE,"Summary";#N/A,#N/A,FALSE,"04E Summ";#N/A,#N/A,FALSE,"04Pvs03E Summ";#N/A,#N/A,FALSE,"03E Summ"}</definedName>
    <definedName name="wrn.Variances._.Only.">{"Variances",#N/A,FALSE,"CORP - TOTALS"}</definedName>
    <definedName name="wrn.Vendite.">{#N/A,#N/A,FALSE,"Vendite Europa";#N/A,#N/A,FALSE,"Vendite Francia";#N/A,#N/A,FALSE,"Vendite Korea";#N/A,#N/A,FALSE,"Vendite Oriente";#N/A,#N/A,FALSE,"Vendite Giappone";#N/A,#N/A,FALSE,"Vendite Riepilogo"}</definedName>
    <definedName name="wrn.Virg._.Worksheets.">{#N/A,#N/A,FALSE,"1F";#N/A,#N/A,FALSE,"2Aand2B";#N/A,#N/A,FALSE,"2Cand2D";#N/A,#N/A,FALSE,"2F";#N/A,#N/A,FALSE,"2G";#N/A,#N/A,FALSE,"2H";#N/A,#N/A,FALSE,"2Land2M";#N/A,#N/A,FALSE,"2N";#N/A,#N/A,FALSE,"2T";#N/A,#N/A,FALSE,"2Uand2Ui";#N/A,#N/A,FALSE,"2V";#N/A,#N/A,FALSE,"2Xand2X1";#N/A,#N/A,FALSE,"2Y";#N/A,#N/A,FALSE,"2Z";#N/A,#N/A,FALSE,"2AA";#N/A,#N/A,FALSE,"2CCand2CC1";#N/A,#N/A,FALSE,"2LL1"}</definedName>
    <definedName name="wrn.volume._.rec.">{#N/A,#N/A,FALSE,"Volume";#N/A,#N/A,FALSE,"Explanations"}</definedName>
    <definedName name="wrn.Voortgang._.MPR.">#REF!</definedName>
    <definedName name="wrn.Vorlage.">{#N/A,#N/A,FALSE,"Personaleinsatzkosten";#N/A,#N/A,FALSE,"Finanzierungsplan";#N/A,#N/A,FALSE,"Kostenplan Anlage 2";#N/A,#N/A,FALSE,"Absatzplanung";#N/A,#N/A,FALSE,"Anforderungen";#N/A,#N/A,FALSE,"Konzepte";#N/A,#N/A,FALSE,"Konstruktion&amp;Entwicklung";#N/A,#N/A,FALSE,"Fertigung&amp;Erprobung"}</definedName>
    <definedName name="wrn.VRTX.">{"Revenues",#N/A,FALSE,"Revenue";"qearn1",#N/A,FALSE,"Qearn";"qearn2",#N/A,FALSE,"Qearn";#N/A,#N/A,FALSE,"Qmargin";"cashflow",#N/A,FALSE,"Cashflow";"Product Pipeline",#N/A,FALSE,"Product Pipeline"}</definedName>
    <definedName name="wrn.Vysledovka.">#REF!</definedName>
    <definedName name="wrn.W.">{"CAT",#N/A,FALSE,"Title Page"}</definedName>
    <definedName name="wrn.Wacc.">{"Area1",#N/A,FALSE,"OREWACC";"Area2",#N/A,FALSE,"OREWACC"}</definedName>
    <definedName name="wrn.Wacc._1">#REF!</definedName>
    <definedName name="wrn.Wacc._2">#REF!</definedName>
    <definedName name="wrn.Wacc.1">{"Area1",#N/A,FALSE,"OREWACC";"Area2",#N/A,FALSE,"OREWACC"}</definedName>
    <definedName name="wrn.Wachovia_SA.">{#N/A,#N/A,FALSE,"FST_Cover_SA";#N/A,#N/A,FALSE,"FST_New_Cov_Sum_SA";#N/A,#N/A,FALSE,"FST_Cov_Coverage_SA";#N/A,#N/A,FALSE,"FST_Days Cash_SA";#N/A,#N/A,FALSE,"FST_HospReq_SA"}</definedName>
    <definedName name="wrn.Wage._.OH.">{"Wage OH",#N/A,FALSE,"WAGE &amp; RELATED OH"}</definedName>
    <definedName name="wrn.WAINHOMES.">{"FRONT (WAIN)",#N/A,TRUE,"WAIN";"P AND L (WAIN)",#N/A,TRUE,"WAIN";"CASH (WAIN)",#N/A,TRUE,"WAIN";"VALUATION (WAIN)",#N/A,TRUE,"WAIN";"MODELS (WAIN)",#N/A,TRUE,"WAIN";"ASSETVAL (WAIN)",#N/A,TRUE,"WAIN"}</definedName>
    <definedName name="wrn.Walker._.direct._.labor._.hrs_p15.">{#N/A,#N/A,FALSE,"Dlhrswlk_p15"}</definedName>
    <definedName name="wrn.Walker._.oh._.vs._.budget_p11.">{#N/A,#N/A,FALSE,"Ohvsbw_p11"}</definedName>
    <definedName name="wrn.Walker_expenses_p7.">{#N/A,#N/A,FALSE,"ExpW_p7"}</definedName>
    <definedName name="wrn.wara.">{"weighted average returns",#N/A,FALSE,"WACC and WARA"}</definedName>
    <definedName name="wrn.WAREHOUSE._.ALL._.SCH..">{"WAREHOUSE BUDGET ASSUMPTINS",#N/A,FALSE,"WAREHOUSE 97";"WAREHOUSE MAJOR EXP.",#N/A,FALSE,"WAREHOUSE 97";"WAREHOUSE SCH",#N/A,FALSE,"WAREHOUSE 97"}</definedName>
    <definedName name="wrn.Warrant._.analysis.">{#N/A,#N/A,FALSE,"sum (2)";#N/A,#N/A,FALSE,"bs";#N/A,#N/A,FALSE,"is";#N/A,#N/A,FALSE,"cf";#N/A,#N/A,FALSE,"ltd";#N/A,#N/A,FALSE,"irr (2)"}</definedName>
    <definedName name="wrn.Water.">#REF!</definedName>
    <definedName name="wrn.waternown._.budget.2004">{#N/A,#N/A,TRUE,"Inc. St.";#N/A,#N/A,TRUE,"SalesLabor";#N/A,#N/A,TRUE,"Labor";#N/A,#N/A,TRUE,"TEMP.";#N/A,#N/A,TRUE,"Manuf.";#N/A,#N/A,TRUE,"Repairs";#N/A,#N/A,TRUE,"G&amp;A";#N/A,#N/A,TRUE,"Inv.";#N/A,#N/A,TRUE,"Cap.X";#N/A,#N/A,TRUE,"Leases"}</definedName>
    <definedName name="wrn.WATERTOWN._.BUDGET.">{#N/A,#N/A,TRUE,"Inc. St.";#N/A,#N/A,TRUE,"SalesLabor";#N/A,#N/A,TRUE,"Labor";#N/A,#N/A,TRUE,"TEMP.";#N/A,#N/A,TRUE,"Manuf.";#N/A,#N/A,TRUE,"Repairs";#N/A,#N/A,TRUE,"G&amp;A";#N/A,#N/A,TRUE,"Inv.";#N/A,#N/A,TRUE,"Cap.X";#N/A,#N/A,TRUE,"Leases"}</definedName>
    <definedName name="wrn.WCDMONTH.">{#N/A,#N/A,TRUE,"WCD";#N/A,#N/A,TRUE,"GPS";#N/A,#N/A,TRUE,"PACKET";#N/A,#N/A,TRUE,"CORDLESS ";#N/A,#N/A,TRUE,"CELLULAR ";#N/A,#N/A,TRUE,"MICRO ";#N/A,#N/A,TRUE,"COMPONENTS"}</definedName>
    <definedName name="wrn.WCTRNDS.">{#N/A,#N/A,FALSE,"WC OMM III";#N/A,#N/A,FALSE,"WC 1995 PLAN";#N/A,#N/A,FALSE,"WC 1995 ADJUSTED"}</definedName>
    <definedName name="wrn.Web._.Portfolio._.Companies._.June._.2000.">{#N/A,#N/A,TRUE,"FD II Portfolio Summary";#N/A,#N/A,TRUE,"Fund II BV";#N/A,#N/A,TRUE,"Fund II FV";#N/A,#N/A,TRUE,"JRI";#N/A,#N/A,TRUE,"NDS";#N/A,#N/A,TRUE,"Weasler";#N/A,#N/A,TRUE,"Stronghaven";#N/A,#N/A,TRUE,"Connor";#N/A,#N/A,TRUE,"Docu";#N/A,#N/A,TRUE,"HWC";#N/A,#N/A,TRUE,"Temple";#N/A,#N/A,TRUE,"FD III Port Summ";#N/A,#N/A,TRUE,"Fund III BV ";#N/A,#N/A,TRUE,"Fund III MV ";#N/A,#N/A,TRUE,"Beacon";#N/A,#N/A,TRUE,"CII";#N/A,#N/A,TRUE,"MCA";#N/A,#N/A,TRUE,"Elm";#N/A,#N/A,TRUE,"Tharco";#N/A,#N/A,TRUE,"Dee H";#N/A,#N/A,TRUE,"Globe";#N/A,#N/A,TRUE,"Hunt Valve";#N/A,#N/A,TRUE,"KBA";#N/A,#N/A,TRUE,"Glassmaster";#N/A,#N/A,TRUE,"MLS";#N/A,#N/A,TRUE,"CBSA";#N/A,#N/A,TRUE,"ACE";#N/A,#N/A,TRUE,"United Central";#N/A,#N/A,TRUE,"Jakel";#N/A,#N/A,TRUE,"Lake City ";#N/A,#N/A,TRUE,"FD IV Portfolio Summary ";#N/A,#N/A,TRUE,"BV Valuation";#N/A,#N/A,TRUE,"Western";#N/A,#N/A,TRUE,"Kranson";#N/A,#N/A,TRUE,"ARC";#N/A,#N/A,TRUE,"Precise"}</definedName>
    <definedName name="wrn.WEEK3.">{#N/A,#N/A,FALSE,"WEEK (2)"}</definedName>
    <definedName name="wrn.week4">{#N/A,#N/A,FALSE,"WEEK (2)"}</definedName>
    <definedName name="wrn.weekly.">#REF!</definedName>
    <definedName name="wrn.Weekly._.Package.">{#N/A,#N/A,TRUE,"WKLY PACK";#N/A,#N/A,TRUE,"YC &amp; SPICED";#N/A,#N/A,TRUE,"YF PEACH";#N/A,#N/A,TRUE,"PEARS &amp; CHERRIES";#N/A,#N/A,TRUE,"COTS &amp; COCKTAIL";#N/A,#N/A,TRUE,"FRUIT CUPS"}</definedName>
    <definedName name="wrn.Weekly._.Rxs.">{#N/A,#N/A,TRUE,"Cover";#N/A,#N/A,TRUE,"WNRX Topline";#N/A,#N/A,TRUE,"WTRX Topline";#N/A,#N/A,TRUE,"CEDAX NRx";#N/A,#N/A,TRUE,"Key NRX";#N/A,#N/A,TRUE,"Key TRX"}</definedName>
    <definedName name="wrn.Weekly._.Scrap._.Report.">#REF!</definedName>
    <definedName name="wrn.weekly._.scrap._.report...">#REF!</definedName>
    <definedName name="wrn.weekly._.scrap._.report..._1">#REF!</definedName>
    <definedName name="wrn.Weekly._.Scrap._.Report._1">#REF!</definedName>
    <definedName name="wrn.Weekly._.Transaction.">{#N/A,#N/A,FALSE,"Spread";#N/A,#N/A,FALSE,"Weekly TD#1";#N/A,#N/A,FALSE,"Weekly TD#2";#N/A,#N/A,FALSE,"Weekly STB#1";#N/A,#N/A,FALSE,"Tickler";#N/A,#N/A,FALSE,"Weekly Report";#N/A,#N/A,FALSE,"Int@180"}</definedName>
    <definedName name="wrn.Weekly._.volumes.">#REF!</definedName>
    <definedName name="wrn.WEEKLY_REPORTS.">{#N/A,#N/A,FALSE,"ORDER BOOK";#N/A,#N/A,FALSE,"SALES SUMMARY";#N/A,#N/A,FALSE,"WEEKLY SALES REPORT"}</definedName>
    <definedName name="wrn.WeeklyReport.">{#N/A,#N/A,FALSE,"Week 2002";#N/A,#N/A,FALSE,"YTD 2002";#N/A,#N/A,FALSE,"Quarterly Trend(Q3)"}</definedName>
    <definedName name="wrn.weeks._.1._.to._.52.">#REF!</definedName>
    <definedName name="wrn.WESTBURY.">{"P AND L (WESTBURY)",#N/A,FALSE,"WESTBURY";"CASHFLOW (WESTBURY)",#N/A,FALSE,"WESTBURY";"VALUATION (WESTBURY)",#N/A,FALSE,"WESTBURY";"ASSETVAL (WESTBURY)",#N/A,FALSE,"WESTBURY";"MODELS (WESTBURY)",#N/A,FALSE,"WESTBURY"}</definedName>
    <definedName name="wrn.Western._.District._.1997._.Capital._.Budget.">{#N/A,#N/A,FALSE,"EXP97"}</definedName>
    <definedName name="wrn.Western._.Metal.">{#N/A,#N/A,FALSE,"Western";#N/A,#N/A,FALSE,"Inc. St.";#N/A,#N/A,FALSE,"Hist.";#N/A,#N/A,FALSE,"SalesLabor";#N/A,#N/A,FALSE,"Labor";#N/A,#N/A,FALSE,"Manuf.";#N/A,#N/A,FALSE,"Repairs";#N/A,#N/A,FALSE,"G&amp;A";#N/A,#N/A,FALSE,"Inv.";#N/A,#N/A,FALSE,"Cap. X"}</definedName>
    <definedName name="wrn.western._.metal.2004">{#N/A,#N/A,FALSE,"Western";#N/A,#N/A,FALSE,"Inc. St.";#N/A,#N/A,FALSE,"Hist.";#N/A,#N/A,FALSE,"SalesLabor";#N/A,#N/A,FALSE,"Labor";#N/A,#N/A,FALSE,"Manuf.";#N/A,#N/A,FALSE,"Repairs";#N/A,#N/A,FALSE,"G&amp;A";#N/A,#N/A,FALSE,"Inv.";#N/A,#N/A,FALSE,"Cap. X"}</definedName>
    <definedName name="wrn.Whitebk.">{#N/A,#N/A,FALSE,"ROTARY";#N/A,#N/A,FALSE,"CHARTS"}</definedName>
    <definedName name="wrn.WHOLE.">{#N/A,#N/A,FALSE,"assumptions";#N/A,#N/A,FALSE,"contrib_annual";#N/A,#N/A,FALSE,"historic";#N/A,#N/A,FALSE,"Proforma";#N/A,#N/A,FALSE,"CALENDARIZED";#N/A,#N/A,FALSE,"Has_gets";#N/A,#N/A,FALSE,"DILUTION"}</definedName>
    <definedName name="wrn.whole._.document.">{"page 1",#N/A,FALSE,"A";"page 2",#N/A,FALSE,"A";"page 3",#N/A,FALSE,"A";"page 4",#N/A,FALSE,"A";"page 5",#N/A,FALSE,"A";"page 6",#N/A,FALSE,"A";"page 7",#N/A,FALSE,"A";"page 8",#N/A,FALSE,"A";"page 9",#N/A,FALSE,"A";"page 10",#N/A,FALSE,"A";"page 11",#N/A,FALSE,"A";"page 12",#N/A,FALSE,"A";"page 13",#N/A,FALSE,"A";"page 14",#N/A,FALSE,"A"}</definedName>
    <definedName name="wrn.Whole._.Pack.">{"Board Income Statement",#N/A,FALSE,"Board Summary";"Board Balance Sheet",#N/A,FALSE,"Board Summary";"Board Cash Flow",#N/A,FALSE,"Board Summary";"Op Cap Startup",#N/A,FALSE,"Operating-Startup Expense (2)";"Total Salary",#N/A,FALSE,"Operating-Startup Expense (2)";"Op Salary",#N/A,FALSE,"Operating-Startup Expense (2)";"Cap Salary",#N/A,FALSE,"Operating-Startup Expense (2)";"Startup Salary",#N/A,FALSE,"Operating-Startup Expense (2)";#N/A,#N/A,FALSE,"Advertising &amp; Promotion (2)";#N/A,#N/A,FALSE,"G&amp;A (2)";#N/A,#N/A,FALSE,"Billings (2)";#N/A,#N/A,FALSE,"Travel (2)";#N/A,#N/A,FALSE,"Comms Cost (2)";#N/A,#N/A,FALSE,"CAPEX (3)";#N/A,#N/A,FALSE,"CAPEX (2)"}</definedName>
    <definedName name="wrn.Whole._.Report.">{#N/A,#N/A,FALSE,"Audience Assumptions";#N/A,#N/A,FALSE,"Assumptions";#N/A,#N/A,FALSE,"Summary";#N/A,#N/A,FALSE,"Forecast with CC";#N/A,#N/A,FALSE,"FCF";#N/A,#N/A,FALSE,"MATRIX"}</definedName>
    <definedName name="wrn.WholeModel.">{#N/A,#N/A,TRUE,"Initial";#N/A,#N/A,TRUE,"CFs_P&amp;L_B&amp;S";#N/A,#N/A,TRUE,"Inv&amp;Fin";#N/A,#N/A,TRUE,"Depreciation";#N/A,#N/A,TRUE,"Energy";#N/A,#N/A,TRUE,"Index";#N/A,#N/A,TRUE,"Graphs";#N/A,#N/A,TRUE,"T_Contest"}</definedName>
    <definedName name="wrn.WholeShabang.">{"QIncStmt",#N/A,FALSE,"Quarter Inc St";"QGrthNMrgn",#N/A,FALSE,"Quarter Inc St";"SummIncStmt",#N/A,FALSE,"Income Statement";"BalanceSheet",#N/A,FALSE,"Balance Sheet";"SumCashFlow",#N/A,FALSE,"Sum Cash Flow";"DCFProjections",#N/A,FALSE,"DCF Projections";"CalcWorksheet",#N/A,FALSE,"Calc Wksht New";"DCFPresent Value",#N/A,FALSE,"DCF1";"FutureSharePrices",#N/A,FALSE,"Future Share Prices";"AVP",#N/A,FALSE,"AVP";"PV of Future Prices",#N/A,FALSE,"Fut Share Price - New EPS"}</definedName>
    <definedName name="wrn.wicor.">{#N/A,#N/A,FALSE,"FACTSHEETS";#N/A,#N/A,FALSE,"pump";#N/A,#N/A,FALSE,"filter"}</definedName>
    <definedName name="wrn.wicor._1">#REF!</definedName>
    <definedName name="wrn.wicor._1_1">{#N/A,#N/A,FALSE,"FACTSHEETS";#N/A,#N/A,FALSE,"pump";#N/A,#N/A,FALSE,"filter"}</definedName>
    <definedName name="wrn.wicor._1_2">{#N/A,#N/A,FALSE,"FACTSHEETS";#N/A,#N/A,FALSE,"pump";#N/A,#N/A,FALSE,"filter"}</definedName>
    <definedName name="wrn.wicor._1_3">{#N/A,#N/A,FALSE,"FACTSHEETS";#N/A,#N/A,FALSE,"pump";#N/A,#N/A,FALSE,"filter"}</definedName>
    <definedName name="wrn.wicor._1_4">{#N/A,#N/A,FALSE,"FACTSHEETS";#N/A,#N/A,FALSE,"pump";#N/A,#N/A,FALSE,"filter"}</definedName>
    <definedName name="wrn.wicor._1_5">{#N/A,#N/A,FALSE,"FACTSHEETS";#N/A,#N/A,FALSE,"pump";#N/A,#N/A,FALSE,"filter"}</definedName>
    <definedName name="wrn.wicor._2">{#N/A,#N/A,FALSE,"FACTSHEETS";#N/A,#N/A,FALSE,"pump";#N/A,#N/A,FALSE,"filter"}</definedName>
    <definedName name="wrn.wicor._2_1">{#N/A,#N/A,FALSE,"FACTSHEETS";#N/A,#N/A,FALSE,"pump";#N/A,#N/A,FALSE,"filter"}</definedName>
    <definedName name="wrn.wicor._2_2">{#N/A,#N/A,FALSE,"FACTSHEETS";#N/A,#N/A,FALSE,"pump";#N/A,#N/A,FALSE,"filter"}</definedName>
    <definedName name="wrn.wicor._2_3">{#N/A,#N/A,FALSE,"FACTSHEETS";#N/A,#N/A,FALSE,"pump";#N/A,#N/A,FALSE,"filter"}</definedName>
    <definedName name="wrn.wicor._2_4">{#N/A,#N/A,FALSE,"FACTSHEETS";#N/A,#N/A,FALSE,"pump";#N/A,#N/A,FALSE,"filter"}</definedName>
    <definedName name="wrn.wicor._2_5">{#N/A,#N/A,FALSE,"FACTSHEETS";#N/A,#N/A,FALSE,"pump";#N/A,#N/A,FALSE,"filter"}</definedName>
    <definedName name="wrn.wicor._3">{#N/A,#N/A,FALSE,"FACTSHEETS";#N/A,#N/A,FALSE,"pump";#N/A,#N/A,FALSE,"filter"}</definedName>
    <definedName name="wrn.wicor._3_1">{#N/A,#N/A,FALSE,"FACTSHEETS";#N/A,#N/A,FALSE,"pump";#N/A,#N/A,FALSE,"filter"}</definedName>
    <definedName name="wrn.wicor._3_2">{#N/A,#N/A,FALSE,"FACTSHEETS";#N/A,#N/A,FALSE,"pump";#N/A,#N/A,FALSE,"filter"}</definedName>
    <definedName name="wrn.wicor._3_3">{#N/A,#N/A,FALSE,"FACTSHEETS";#N/A,#N/A,FALSE,"pump";#N/A,#N/A,FALSE,"filter"}</definedName>
    <definedName name="wrn.wicor._3_4">{#N/A,#N/A,FALSE,"FACTSHEETS";#N/A,#N/A,FALSE,"pump";#N/A,#N/A,FALSE,"filter"}</definedName>
    <definedName name="wrn.wicor._3_5">{#N/A,#N/A,FALSE,"FACTSHEETS";#N/A,#N/A,FALSE,"pump";#N/A,#N/A,FALSE,"filter"}</definedName>
    <definedName name="wrn.wicor._4">{#N/A,#N/A,FALSE,"FACTSHEETS";#N/A,#N/A,FALSE,"pump";#N/A,#N/A,FALSE,"filter"}</definedName>
    <definedName name="wrn.wicor._4_1">{#N/A,#N/A,FALSE,"FACTSHEETS";#N/A,#N/A,FALSE,"pump";#N/A,#N/A,FALSE,"filter"}</definedName>
    <definedName name="wrn.wicor._4_2">{#N/A,#N/A,FALSE,"FACTSHEETS";#N/A,#N/A,FALSE,"pump";#N/A,#N/A,FALSE,"filter"}</definedName>
    <definedName name="wrn.wicor._4_3">{#N/A,#N/A,FALSE,"FACTSHEETS";#N/A,#N/A,FALSE,"pump";#N/A,#N/A,FALSE,"filter"}</definedName>
    <definedName name="wrn.wicor._4_4">{#N/A,#N/A,FALSE,"FACTSHEETS";#N/A,#N/A,FALSE,"pump";#N/A,#N/A,FALSE,"filter"}</definedName>
    <definedName name="wrn.wicor._4_5">{#N/A,#N/A,FALSE,"FACTSHEETS";#N/A,#N/A,FALSE,"pump";#N/A,#N/A,FALSE,"filter"}</definedName>
    <definedName name="wrn.wicor._5">{#N/A,#N/A,FALSE,"FACTSHEETS";#N/A,#N/A,FALSE,"pump";#N/A,#N/A,FALSE,"filter"}</definedName>
    <definedName name="wrn.wicor._5_1">{#N/A,#N/A,FALSE,"FACTSHEETS";#N/A,#N/A,FALSE,"pump";#N/A,#N/A,FALSE,"filter"}</definedName>
    <definedName name="wrn.wicor._5_2">{#N/A,#N/A,FALSE,"FACTSHEETS";#N/A,#N/A,FALSE,"pump";#N/A,#N/A,FALSE,"filter"}</definedName>
    <definedName name="wrn.wicor._5_3">{#N/A,#N/A,FALSE,"FACTSHEETS";#N/A,#N/A,FALSE,"pump";#N/A,#N/A,FALSE,"filter"}</definedName>
    <definedName name="wrn.wicor._5_4">{#N/A,#N/A,FALSE,"FACTSHEETS";#N/A,#N/A,FALSE,"pump";#N/A,#N/A,FALSE,"filter"}</definedName>
    <definedName name="wrn.wicor._5_5">{#N/A,#N/A,FALSE,"FACTSHEETS";#N/A,#N/A,FALSE,"pump";#N/A,#N/A,FALSE,"filter"}</definedName>
    <definedName name="wrn.WILCON.">{"FRONT (WILCON)",#N/A,TRUE,"COSTAIN";"PANDL (WILCON)",#N/A,TRUE,"COSTAIN";"CASHMODEL (WILCON)",#N/A,TRUE,"COSTAIN";"VALUATION (WILCON)",#N/A,TRUE,"COSTAIN";"ASSETVAL (WILCON)",#N/A,TRUE,"COSTAIN"}</definedName>
    <definedName name="wrn.WILSON._.B.">{"FRONT (WILSON B)",#N/A,TRUE,"WILSON B";"P AND L (WILSON B)",#N/A,TRUE,"WILSON B";"CASH AND MODEL (WILSON B)",#N/A,TRUE,"WILSON B";"VALUATION (WILSON B)",#N/A,TRUE,"WILSON B";"ASSETVAL (WILSON B)",#N/A,TRUE,"WILSON B";"MODELS (WILSON B)",#N/A,TRUE,"WILSON B";"MATRIX (WILSON B)",#N/A,TRUE,"WILSON B";"TRENCH (WILSON B)",#N/A,TRUE,"WILSON B"}</definedName>
    <definedName name="wrn.WIMPEY.">{"FRONT (WIMPEY)",#N/A,TRUE,"WIMPEY";"P AND L (WIMPEY)",#N/A,TRUE,"WIMPEY";"CASH AND VAL (WIMPEY)",#N/A,TRUE,"WIMPEY";"MODELS (WIMPEY)",#N/A,TRUE,"WIMPEY";"MODELS2 (WIMPEY)",#N/A,TRUE,"WIMPEY";"MODELS3 (WIMPEY)",#N/A,TRUE,"WIMPEY";"MODELS3A (WIMPEY)",#N/A,TRUE,"WIMPEY";"ASSET VAL (WIMPEY)",#N/A,TRUE,"WIMPEY"}</definedName>
    <definedName name="wrn.WineSpirits.">#REF!</definedName>
    <definedName name="wrn.Wireless.">{#N/A,#N/A,TRUE,"Monthly Wireless";#N/A,#N/A,TRUE,"Qrt Wireless";#N/A,#N/A,TRUE,"FY Wireless";#N/A,#N/A,TRUE,"1Q Wireless";#N/A,#N/A,TRUE,"2Q Wireless";#N/A,#N/A,TRUE,"3Q Wireless";#N/A,#N/A,TRUE,"4Q Wireless"}</definedName>
    <definedName name="wrn.without._.sub._.detail.">{#N/A,#N/A,FALSE,"Consolidated ";#N/A,#N/A,FALSE,"Cons Ratios";#N/A,#N/A,FALSE,"CONSOLIDATE STATEMENTS FINAL";#N/A,#N/A,FALSE,"Parent";#N/A,#N/A,FALSE,"Parent Ratios"}</definedName>
    <definedName name="wrn.without._.Wireless._.All._.Periods.">{#N/A,#N/A,TRUE,"Monthly w|o Wireless";#N/A,#N/A,TRUE,"Qrt w|o Wireless";#N/A,#N/A,TRUE,"FY w|o Wireless";#N/A,#N/A,TRUE,"1Q w|o Wireless";#N/A,#N/A,TRUE,"2Q w|o Wireless";#N/A,#N/A,TRUE,"3Q w|o Wireless";#N/A,#N/A,TRUE,"4Q w|o Wireless"}</definedName>
    <definedName name="wrn.WKly._.Sales.">{#N/A,#N/A,TRUE,"Weekly Sales"}</definedName>
    <definedName name="wrn.WOLSELEY.">{"FRONT",#N/A,TRUE,"WOLSELEY";"P AND L",#N/A,TRUE,"WOLSELEY";"CASH AND VAL",#N/A,TRUE,"WOLSELEY";"VALUATION",#N/A,TRUE,"WOLSELEY";"MODELS",#N/A,TRUE,"WOLSELEY";"MODELS2",#N/A,TRUE,"WOLSELEY";"MODELS3",#N/A,TRUE,"WOLSELEY";"CASHFLOWVAL",#N/A,TRUE,"WOLSELEY"}</definedName>
    <definedName name="wrn.work._.paper._.shcedules.">{"summary1",#N/A,FALSE,"Summary of Values";"summary2",#N/A,FALSE,"Summary of Values";"weighted average returns",#N/A,FALSE,"WACC and WARA";"fixed asset detail",#N/A,FALSE,"Fixed Asset Detail"}</definedName>
    <definedName name="wrn.work._.paper._.shcedules._1">#REF!</definedName>
    <definedName name="wrn.Workbook.">{"Target DCF",#N/A,FALSE,"Target DCF";"Post-Target",#N/A,FALSE,"Post-Target";"Acquiring DCF",#N/A,FALSE,"Acquiring DCF";"Post-Woodbridge",#N/A,FALSE,"Post-Woodbridge";"Synergy Value",#N/A,FALSE,"Synergy Value";"Merger",#N/A,FALSE,"Merger";"Term Sheet",#N/A,FALSE,"Term Sheet";"Value Summary",#N/A,FALSE,"Value Sum";"Debt Coverage",#N/A,FALSE,"Debt Coverage"}</definedName>
    <definedName name="wrn.Workbook._1">{"Target DCF",#N/A,FALSE,"Target DCF";"Post-Target",#N/A,FALSE,"Post-Target";"Acquiring DCF",#N/A,FALSE,"Acquiring DCF";"Post-Woodbridge",#N/A,FALSE,"Post-Woodbridge";"Synergy Value",#N/A,FALSE,"Synergy Value";"Merger",#N/A,FALSE,"Merger";"Term Sheet",#N/A,FALSE,"Term Sheet";"Value Summary",#N/A,FALSE,"Value Sum";"Debt Coverage",#N/A,FALSE,"Debt Coverage"}</definedName>
    <definedName name="wrn.Workbook._1_1">{"Target DCF",#N/A,FALSE,"Target DCF";"Post-Target",#N/A,FALSE,"Post-Target";"Acquiring DCF",#N/A,FALSE,"Acquiring DCF";"Post-Woodbridge",#N/A,FALSE,"Post-Woodbridge";"Synergy Value",#N/A,FALSE,"Synergy Value";"Merger",#N/A,FALSE,"Merger";"Term Sheet",#N/A,FALSE,"Term Sheet";"Value Summary",#N/A,FALSE,"Value Sum";"Debt Coverage",#N/A,FALSE,"Debt Coverage"}</definedName>
    <definedName name="wrn.Workbook._1_2">{"Target DCF",#N/A,FALSE,"Target DCF";"Post-Target",#N/A,FALSE,"Post-Target";"Acquiring DCF",#N/A,FALSE,"Acquiring DCF";"Post-Woodbridge",#N/A,FALSE,"Post-Woodbridge";"Synergy Value",#N/A,FALSE,"Synergy Value";"Merger",#N/A,FALSE,"Merger";"Term Sheet",#N/A,FALSE,"Term Sheet";"Value Summary",#N/A,FALSE,"Value Sum";"Debt Coverage",#N/A,FALSE,"Debt Coverage"}</definedName>
    <definedName name="wrn.Workbook._1_3">{"Target DCF",#N/A,FALSE,"Target DCF";"Post-Target",#N/A,FALSE,"Post-Target";"Acquiring DCF",#N/A,FALSE,"Acquiring DCF";"Post-Woodbridge",#N/A,FALSE,"Post-Woodbridge";"Synergy Value",#N/A,FALSE,"Synergy Value";"Merger",#N/A,FALSE,"Merger";"Term Sheet",#N/A,FALSE,"Term Sheet";"Value Summary",#N/A,FALSE,"Value Sum";"Debt Coverage",#N/A,FALSE,"Debt Coverage"}</definedName>
    <definedName name="wrn.Workbook._1_4">{"Target DCF",#N/A,FALSE,"Target DCF";"Post-Target",#N/A,FALSE,"Post-Target";"Acquiring DCF",#N/A,FALSE,"Acquiring DCF";"Post-Woodbridge",#N/A,FALSE,"Post-Woodbridge";"Synergy Value",#N/A,FALSE,"Synergy Value";"Merger",#N/A,FALSE,"Merger";"Term Sheet",#N/A,FALSE,"Term Sheet";"Value Summary",#N/A,FALSE,"Value Sum";"Debt Coverage",#N/A,FALSE,"Debt Coverage"}</definedName>
    <definedName name="wrn.Workbook._1_5">{"Target DCF",#N/A,FALSE,"Target DCF";"Post-Target",#N/A,FALSE,"Post-Target";"Acquiring DCF",#N/A,FALSE,"Acquiring DCF";"Post-Woodbridge",#N/A,FALSE,"Post-Woodbridge";"Synergy Value",#N/A,FALSE,"Synergy Value";"Merger",#N/A,FALSE,"Merger";"Term Sheet",#N/A,FALSE,"Term Sheet";"Value Summary",#N/A,FALSE,"Value Sum";"Debt Coverage",#N/A,FALSE,"Debt Coverage"}</definedName>
    <definedName name="wrn.Workbook._2">{"Target DCF",#N/A,FALSE,"Target DCF";"Post-Target",#N/A,FALSE,"Post-Target";"Acquiring DCF",#N/A,FALSE,"Acquiring DCF";"Post-Woodbridge",#N/A,FALSE,"Post-Woodbridge";"Synergy Value",#N/A,FALSE,"Synergy Value";"Merger",#N/A,FALSE,"Merger";"Term Sheet",#N/A,FALSE,"Term Sheet";"Value Summary",#N/A,FALSE,"Value Sum";"Debt Coverage",#N/A,FALSE,"Debt Coverage"}</definedName>
    <definedName name="wrn.Workbook._2_1">{"Target DCF",#N/A,FALSE,"Target DCF";"Post-Target",#N/A,FALSE,"Post-Target";"Acquiring DCF",#N/A,FALSE,"Acquiring DCF";"Post-Woodbridge",#N/A,FALSE,"Post-Woodbridge";"Synergy Value",#N/A,FALSE,"Synergy Value";"Merger",#N/A,FALSE,"Merger";"Term Sheet",#N/A,FALSE,"Term Sheet";"Value Summary",#N/A,FALSE,"Value Sum";"Debt Coverage",#N/A,FALSE,"Debt Coverage"}</definedName>
    <definedName name="wrn.Workbook._2_2">{"Target DCF",#N/A,FALSE,"Target DCF";"Post-Target",#N/A,FALSE,"Post-Target";"Acquiring DCF",#N/A,FALSE,"Acquiring DCF";"Post-Woodbridge",#N/A,FALSE,"Post-Woodbridge";"Synergy Value",#N/A,FALSE,"Synergy Value";"Merger",#N/A,FALSE,"Merger";"Term Sheet",#N/A,FALSE,"Term Sheet";"Value Summary",#N/A,FALSE,"Value Sum";"Debt Coverage",#N/A,FALSE,"Debt Coverage"}</definedName>
    <definedName name="wrn.Workbook._2_3">{"Target DCF",#N/A,FALSE,"Target DCF";"Post-Target",#N/A,FALSE,"Post-Target";"Acquiring DCF",#N/A,FALSE,"Acquiring DCF";"Post-Woodbridge",#N/A,FALSE,"Post-Woodbridge";"Synergy Value",#N/A,FALSE,"Synergy Value";"Merger",#N/A,FALSE,"Merger";"Term Sheet",#N/A,FALSE,"Term Sheet";"Value Summary",#N/A,FALSE,"Value Sum";"Debt Coverage",#N/A,FALSE,"Debt Coverage"}</definedName>
    <definedName name="wrn.Workbook._2_4">{"Target DCF",#N/A,FALSE,"Target DCF";"Post-Target",#N/A,FALSE,"Post-Target";"Acquiring DCF",#N/A,FALSE,"Acquiring DCF";"Post-Woodbridge",#N/A,FALSE,"Post-Woodbridge";"Synergy Value",#N/A,FALSE,"Synergy Value";"Merger",#N/A,FALSE,"Merger";"Term Sheet",#N/A,FALSE,"Term Sheet";"Value Summary",#N/A,FALSE,"Value Sum";"Debt Coverage",#N/A,FALSE,"Debt Coverage"}</definedName>
    <definedName name="wrn.Workbook._2_5">{"Target DCF",#N/A,FALSE,"Target DCF";"Post-Target",#N/A,FALSE,"Post-Target";"Acquiring DCF",#N/A,FALSE,"Acquiring DCF";"Post-Woodbridge",#N/A,FALSE,"Post-Woodbridge";"Synergy Value",#N/A,FALSE,"Synergy Value";"Merger",#N/A,FALSE,"Merger";"Term Sheet",#N/A,FALSE,"Term Sheet";"Value Summary",#N/A,FALSE,"Value Sum";"Debt Coverage",#N/A,FALSE,"Debt Coverage"}</definedName>
    <definedName name="wrn.Workbook._3">{"Target DCF",#N/A,FALSE,"Target DCF";"Post-Target",#N/A,FALSE,"Post-Target";"Acquiring DCF",#N/A,FALSE,"Acquiring DCF";"Post-Woodbridge",#N/A,FALSE,"Post-Woodbridge";"Synergy Value",#N/A,FALSE,"Synergy Value";"Merger",#N/A,FALSE,"Merger";"Term Sheet",#N/A,FALSE,"Term Sheet";"Value Summary",#N/A,FALSE,"Value Sum";"Debt Coverage",#N/A,FALSE,"Debt Coverage"}</definedName>
    <definedName name="wrn.Workbook._3_1">{"Target DCF",#N/A,FALSE,"Target DCF";"Post-Target",#N/A,FALSE,"Post-Target";"Acquiring DCF",#N/A,FALSE,"Acquiring DCF";"Post-Woodbridge",#N/A,FALSE,"Post-Woodbridge";"Synergy Value",#N/A,FALSE,"Synergy Value";"Merger",#N/A,FALSE,"Merger";"Term Sheet",#N/A,FALSE,"Term Sheet";"Value Summary",#N/A,FALSE,"Value Sum";"Debt Coverage",#N/A,FALSE,"Debt Coverage"}</definedName>
    <definedName name="wrn.Workbook._3_2">{"Target DCF",#N/A,FALSE,"Target DCF";"Post-Target",#N/A,FALSE,"Post-Target";"Acquiring DCF",#N/A,FALSE,"Acquiring DCF";"Post-Woodbridge",#N/A,FALSE,"Post-Woodbridge";"Synergy Value",#N/A,FALSE,"Synergy Value";"Merger",#N/A,FALSE,"Merger";"Term Sheet",#N/A,FALSE,"Term Sheet";"Value Summary",#N/A,FALSE,"Value Sum";"Debt Coverage",#N/A,FALSE,"Debt Coverage"}</definedName>
    <definedName name="wrn.Workbook._3_3">{"Target DCF",#N/A,FALSE,"Target DCF";"Post-Target",#N/A,FALSE,"Post-Target";"Acquiring DCF",#N/A,FALSE,"Acquiring DCF";"Post-Woodbridge",#N/A,FALSE,"Post-Woodbridge";"Synergy Value",#N/A,FALSE,"Synergy Value";"Merger",#N/A,FALSE,"Merger";"Term Sheet",#N/A,FALSE,"Term Sheet";"Value Summary",#N/A,FALSE,"Value Sum";"Debt Coverage",#N/A,FALSE,"Debt Coverage"}</definedName>
    <definedName name="wrn.Workbook._3_4">{"Target DCF",#N/A,FALSE,"Target DCF";"Post-Target",#N/A,FALSE,"Post-Target";"Acquiring DCF",#N/A,FALSE,"Acquiring DCF";"Post-Woodbridge",#N/A,FALSE,"Post-Woodbridge";"Synergy Value",#N/A,FALSE,"Synergy Value";"Merger",#N/A,FALSE,"Merger";"Term Sheet",#N/A,FALSE,"Term Sheet";"Value Summary",#N/A,FALSE,"Value Sum";"Debt Coverage",#N/A,FALSE,"Debt Coverage"}</definedName>
    <definedName name="wrn.Workbook._3_5">{"Target DCF",#N/A,FALSE,"Target DCF";"Post-Target",#N/A,FALSE,"Post-Target";"Acquiring DCF",#N/A,FALSE,"Acquiring DCF";"Post-Woodbridge",#N/A,FALSE,"Post-Woodbridge";"Synergy Value",#N/A,FALSE,"Synergy Value";"Merger",#N/A,FALSE,"Merger";"Term Sheet",#N/A,FALSE,"Term Sheet";"Value Summary",#N/A,FALSE,"Value Sum";"Debt Coverage",#N/A,FALSE,"Debt Coverage"}</definedName>
    <definedName name="wrn.Workbook._4">{"Target DCF",#N/A,FALSE,"Target DCF";"Post-Target",#N/A,FALSE,"Post-Target";"Acquiring DCF",#N/A,FALSE,"Acquiring DCF";"Post-Woodbridge",#N/A,FALSE,"Post-Woodbridge";"Synergy Value",#N/A,FALSE,"Synergy Value";"Merger",#N/A,FALSE,"Merger";"Term Sheet",#N/A,FALSE,"Term Sheet";"Value Summary",#N/A,FALSE,"Value Sum";"Debt Coverage",#N/A,FALSE,"Debt Coverage"}</definedName>
    <definedName name="wrn.Workbook._4_1">{"Target DCF",#N/A,FALSE,"Target DCF";"Post-Target",#N/A,FALSE,"Post-Target";"Acquiring DCF",#N/A,FALSE,"Acquiring DCF";"Post-Woodbridge",#N/A,FALSE,"Post-Woodbridge";"Synergy Value",#N/A,FALSE,"Synergy Value";"Merger",#N/A,FALSE,"Merger";"Term Sheet",#N/A,FALSE,"Term Sheet";"Value Summary",#N/A,FALSE,"Value Sum";"Debt Coverage",#N/A,FALSE,"Debt Coverage"}</definedName>
    <definedName name="wrn.Workbook._4_2">{"Target DCF",#N/A,FALSE,"Target DCF";"Post-Target",#N/A,FALSE,"Post-Target";"Acquiring DCF",#N/A,FALSE,"Acquiring DCF";"Post-Woodbridge",#N/A,FALSE,"Post-Woodbridge";"Synergy Value",#N/A,FALSE,"Synergy Value";"Merger",#N/A,FALSE,"Merger";"Term Sheet",#N/A,FALSE,"Term Sheet";"Value Summary",#N/A,FALSE,"Value Sum";"Debt Coverage",#N/A,FALSE,"Debt Coverage"}</definedName>
    <definedName name="wrn.Workbook._4_3">{"Target DCF",#N/A,FALSE,"Target DCF";"Post-Target",#N/A,FALSE,"Post-Target";"Acquiring DCF",#N/A,FALSE,"Acquiring DCF";"Post-Woodbridge",#N/A,FALSE,"Post-Woodbridge";"Synergy Value",#N/A,FALSE,"Synergy Value";"Merger",#N/A,FALSE,"Merger";"Term Sheet",#N/A,FALSE,"Term Sheet";"Value Summary",#N/A,FALSE,"Value Sum";"Debt Coverage",#N/A,FALSE,"Debt Coverage"}</definedName>
    <definedName name="wrn.Workbook._4_4">{"Target DCF",#N/A,FALSE,"Target DCF";"Post-Target",#N/A,FALSE,"Post-Target";"Acquiring DCF",#N/A,FALSE,"Acquiring DCF";"Post-Woodbridge",#N/A,FALSE,"Post-Woodbridge";"Synergy Value",#N/A,FALSE,"Synergy Value";"Merger",#N/A,FALSE,"Merger";"Term Sheet",#N/A,FALSE,"Term Sheet";"Value Summary",#N/A,FALSE,"Value Sum";"Debt Coverage",#N/A,FALSE,"Debt Coverage"}</definedName>
    <definedName name="wrn.Workbook._4_5">{"Target DCF",#N/A,FALSE,"Target DCF";"Post-Target",#N/A,FALSE,"Post-Target";"Acquiring DCF",#N/A,FALSE,"Acquiring DCF";"Post-Woodbridge",#N/A,FALSE,"Post-Woodbridge";"Synergy Value",#N/A,FALSE,"Synergy Value";"Merger",#N/A,FALSE,"Merger";"Term Sheet",#N/A,FALSE,"Term Sheet";"Value Summary",#N/A,FALSE,"Value Sum";"Debt Coverage",#N/A,FALSE,"Debt Coverage"}</definedName>
    <definedName name="wrn.Workbook._5">{"Target DCF",#N/A,FALSE,"Target DCF";"Post-Target",#N/A,FALSE,"Post-Target";"Acquiring DCF",#N/A,FALSE,"Acquiring DCF";"Post-Woodbridge",#N/A,FALSE,"Post-Woodbridge";"Synergy Value",#N/A,FALSE,"Synergy Value";"Merger",#N/A,FALSE,"Merger";"Term Sheet",#N/A,FALSE,"Term Sheet";"Value Summary",#N/A,FALSE,"Value Sum";"Debt Coverage",#N/A,FALSE,"Debt Coverage"}</definedName>
    <definedName name="wrn.Workbook._5_1">{"Target DCF",#N/A,FALSE,"Target DCF";"Post-Target",#N/A,FALSE,"Post-Target";"Acquiring DCF",#N/A,FALSE,"Acquiring DCF";"Post-Woodbridge",#N/A,FALSE,"Post-Woodbridge";"Synergy Value",#N/A,FALSE,"Synergy Value";"Merger",#N/A,FALSE,"Merger";"Term Sheet",#N/A,FALSE,"Term Sheet";"Value Summary",#N/A,FALSE,"Value Sum";"Debt Coverage",#N/A,FALSE,"Debt Coverage"}</definedName>
    <definedName name="wrn.Workbook._5_2">{"Target DCF",#N/A,FALSE,"Target DCF";"Post-Target",#N/A,FALSE,"Post-Target";"Acquiring DCF",#N/A,FALSE,"Acquiring DCF";"Post-Woodbridge",#N/A,FALSE,"Post-Woodbridge";"Synergy Value",#N/A,FALSE,"Synergy Value";"Merger",#N/A,FALSE,"Merger";"Term Sheet",#N/A,FALSE,"Term Sheet";"Value Summary",#N/A,FALSE,"Value Sum";"Debt Coverage",#N/A,FALSE,"Debt Coverage"}</definedName>
    <definedName name="wrn.Workbook._5_3">{"Target DCF",#N/A,FALSE,"Target DCF";"Post-Target",#N/A,FALSE,"Post-Target";"Acquiring DCF",#N/A,FALSE,"Acquiring DCF";"Post-Woodbridge",#N/A,FALSE,"Post-Woodbridge";"Synergy Value",#N/A,FALSE,"Synergy Value";"Merger",#N/A,FALSE,"Merger";"Term Sheet",#N/A,FALSE,"Term Sheet";"Value Summary",#N/A,FALSE,"Value Sum";"Debt Coverage",#N/A,FALSE,"Debt Coverage"}</definedName>
    <definedName name="wrn.Workbook._5_4">{"Target DCF",#N/A,FALSE,"Target DCF";"Post-Target",#N/A,FALSE,"Post-Target";"Acquiring DCF",#N/A,FALSE,"Acquiring DCF";"Post-Woodbridge",#N/A,FALSE,"Post-Woodbridge";"Synergy Value",#N/A,FALSE,"Synergy Value";"Merger",#N/A,FALSE,"Merger";"Term Sheet",#N/A,FALSE,"Term Sheet";"Value Summary",#N/A,FALSE,"Value Sum";"Debt Coverage",#N/A,FALSE,"Debt Coverage"}</definedName>
    <definedName name="wrn.Workbook._5_5">{"Target DCF",#N/A,FALSE,"Target DCF";"Post-Target",#N/A,FALSE,"Post-Target";"Acquiring DCF",#N/A,FALSE,"Acquiring DCF";"Post-Woodbridge",#N/A,FALSE,"Post-Woodbridge";"Synergy Value",#N/A,FALSE,"Synergy Value";"Merger",#N/A,FALSE,"Merger";"Term Sheet",#N/A,FALSE,"Term Sheet";"Value Summary",#N/A,FALSE,"Value Sum";"Debt Coverage",#N/A,FALSE,"Debt Coverage"}</definedName>
    <definedName name="wrn.Working._.Capital.">{#N/A,#N/A,FALSE,"Gesamt";#N/A,#N/A,FALSE,"Ree KG";#N/A,#N/A,FALSE,"Ree Inter";#N/A,#N/A,FALSE,"BTM";#N/A,#N/A,FALSE,"GmbH";#N/A,#N/A,FALSE,"Sonstige"}</definedName>
    <definedName name="wrn.Working._.Party._.List.">{#N/A,#N/A,FALSE,"Working List"}</definedName>
    <definedName name="wrn.Working._.Version.">{"Working View with Notes2",#N/A,TRUE,"Hilight_YTD";"Working View with Notes2",#N/A,TRUE,"BridgeP";"Working View with Notes2",#N/A,TRUE,"Bridge00";"Working View with Notes2",#N/A,TRUE,"cnsoled_IS";"Working View with Notes2",#N/A,TRUE,"cnsol_incYTD v plan";"Working View with Notes2",#N/A,TRUE,"cnsol_incYTD v PY";"Working View with Notes2",#N/A,TRUE,"Fcst1 qtrly";"Working View with Notes2",#N/A,TRUE,"Fcst1 Qtrly Earnings";"Working View with Notes2",#N/A,TRUE,"AR";"Working View with Notes2",#N/A,TRUE,"INV";"Working View with Notes2",#N/A,TRUE,"Inc Trend";"Working View with Notes2",#N/A,TRUE,"cnsol_inc v p";"Working View with Notes2",#N/A,TRUE,"cnsol_inc v PY";"Working View with Notes2",#N/A,TRUE,"F1 BS";"Working View with Notes2",#N/A,TRUE,"cash flow";"Working View with Notes2",#N/A,TRUE,"TITLE PF";"Working View with Notes2",#N/A,TRUE,"cnsol_incYTDpf v PYpf";"Working View with Notes2",#N/A,TRUE,"cnsol_inc v PYpf";"Working View with Notes2",#N/A,TRUE,"CapExPF";"Working View with Notes2",#N/A,TRUE,"Major Projects";"Working View with Notes2",#N/A,TRUE,"MAR"}</definedName>
    <definedName name="wrn.Workpapers.">{"Cash Flow Input - Legal",#N/A,FALSE,"Sep 98";"Net Income Adj - Legal",#N/A,FALSE,"Sep 98";"Working Cap Adj - Legal",#N/A,FALSE,"Sep 98";"Equity - Legal",#N/A,FALSE,"Sep 98"}</definedName>
    <definedName name="wrn.Workpapers._.Only.">{#N/A,#N/A,FALSE,"A-R Q&amp;A - WP";#N/A,#N/A,FALSE,"Inv Q&amp;A - WP";#N/A,#N/A,FALSE,"Collateral Reconciliations - WP";#N/A,#N/A,FALSE,"BBC Analysis - WP";#N/A,#N/A,FALSE,"ARAGING HISTORY - WP";#N/A,#N/A,FALSE,"A-R INELIGIBLES - TTL - WP";#N/A,#N/A,FALSE,"A-R INELIGIBLES (2) - WP";#N/A,#N/A,FALSE,"Proof of Delivery - WP";#N/A,#N/A,FALSE,"ARForeign - WP";#N/A,#N/A,FALSE,"CR Memo - WP";#N/A,#N/A,FALSE,"Inv Test - WP";#N/A,#N/A,FALSE,"GP TEST - WP";#N/A,#N/A,FALSE,"AP TEST - WP";#N/A,#N/A,FALSE,"Cash Activity - WP";#N/A,#N/A,FALSE,"BANK LIST - WP";#N/A,#N/A,FALSE,"CANCELLED CKS - WP";#N/A,#N/A,FALSE,"Tax1 - WP";#N/A,#N/A,FALSE,"Tax 2 - WP"}</definedName>
    <definedName name="wrn.Workpapers._1">{"Intro",#N/A,FALSE,"Intro";"Summary",#N/A,FALSE,"Summary";"Summary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wrn.Workpapers._1_1">{"Intro",#N/A,FALSE,"Intro";"Summary",#N/A,FALSE,"Summary";"Summary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wrn.Workpapers._1_2">{"Intro",#N/A,FALSE,"Intro";"Summary",#N/A,FALSE,"Summary";"Summary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wrn.Workpapers._1_3">{"Intro",#N/A,FALSE,"Intro";"Summary",#N/A,FALSE,"Summary";"Summary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wrn.Workpapers._1_4">{"Intro",#N/A,FALSE,"Intro";"Summary",#N/A,FALSE,"Summary";"Summary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wrn.Workpapers._1_5">{"Intro",#N/A,FALSE,"Intro";"Summary",#N/A,FALSE,"Summary";"Summary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wrn.Workpapers._2">{"Intro",#N/A,FALSE,"Intro";"Summary",#N/A,FALSE,"Summary";"Summary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wrn.Workpapers._2_1">{"Intro",#N/A,FALSE,"Intro";"Summary",#N/A,FALSE,"Summary";"Summary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wrn.Workpapers._2_2">{"Intro",#N/A,FALSE,"Intro";"Summary",#N/A,FALSE,"Summary";"Summary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wrn.Workpapers._2_3">{"Intro",#N/A,FALSE,"Intro";"Summary",#N/A,FALSE,"Summary";"Summary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wrn.Workpapers._2_4">{"Intro",#N/A,FALSE,"Intro";"Summary",#N/A,FALSE,"Summary";"Summary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wrn.Workpapers._2_5">{"Intro",#N/A,FALSE,"Intro";"Summary",#N/A,FALSE,"Summary";"Summary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wrn.Workpapers._3">{"Intro",#N/A,FALSE,"Intro";"Summary",#N/A,FALSE,"Summary";"Summary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wrn.Workpapers._3_1">{"Intro",#N/A,FALSE,"Intro";"Summary",#N/A,FALSE,"Summary";"Summary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wrn.Workpapers._3_2">{"Intro",#N/A,FALSE,"Intro";"Summary",#N/A,FALSE,"Summary";"Summary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wrn.Workpapers._3_3">{"Intro",#N/A,FALSE,"Intro";"Summary",#N/A,FALSE,"Summary";"Summary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wrn.Workpapers._3_4">{"Intro",#N/A,FALSE,"Intro";"Summary",#N/A,FALSE,"Summary";"Summary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wrn.Workpapers._3_5">{"Intro",#N/A,FALSE,"Intro";"Summary",#N/A,FALSE,"Summary";"Summary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wrn.Workpapers._4">{"Intro",#N/A,FALSE,"Intro";"Summary",#N/A,FALSE,"Summary";"Summary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wrn.Workpapers._4_1">{"Intro",#N/A,FALSE,"Intro";"Summary",#N/A,FALSE,"Summary";"Summary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wrn.Workpapers._4_2">{"Intro",#N/A,FALSE,"Intro";"Summary",#N/A,FALSE,"Summary";"Summary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wrn.Workpapers._4_3">{"Intro",#N/A,FALSE,"Intro";"Summary",#N/A,FALSE,"Summary";"Summary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wrn.Workpapers._4_4">{"Intro",#N/A,FALSE,"Intro";"Summary",#N/A,FALSE,"Summary";"Summary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wrn.Workpapers._4_5">{"Intro",#N/A,FALSE,"Intro";"Summary",#N/A,FALSE,"Summary";"Summary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wrn.Workpapers._5">{"Intro",#N/A,FALSE,"Intro";"Summary",#N/A,FALSE,"Summary";"Summary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wrn.Workpapers._5_1">{"Intro",#N/A,FALSE,"Intro";"Summary",#N/A,FALSE,"Summary";"Summary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wrn.Workpapers._5_2">{"Intro",#N/A,FALSE,"Intro";"Summary",#N/A,FALSE,"Summary";"Summary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wrn.Workpapers._5_3">{"Intro",#N/A,FALSE,"Intro";"Summary",#N/A,FALSE,"Summary";"Summary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wrn.Workpapers._5_4">{"Intro",#N/A,FALSE,"Intro";"Summary",#N/A,FALSE,"Summary";"Summary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wrn.Workpapers._5_5">{"Intro",#N/A,FALSE,"Intro";"Summary",#N/A,FALSE,"Summary";"Summary Diagnotics",#N/A,FALSE,"Summary";"Reported Loss Development Method",#N/A,FALSE,"Dev B-F";"Reported Loss Triangle",#N/A,FALSE,"Reported Loss";"Reported Loss Dev Factors",#N/A,FALSE,"Reported Loss";"Paid Loss Development Method",#N/A,FALSE,"Dev B-F";"Paid Loss Triangle",#N/A,FALSE,"Paid Loss";"Paid Development Factors",#N/A,FALSE,"Paid Loss";"Reported Claim Development Method",#N/A,FALSE,"Dev B-F";"Reported Claim Triangle",#N/A,FALSE,"Reported Claims";"Reported Claim Dev Factors",#N/A,FALSE,"Reported Claims";"Closed Claim Triangle",#N/A,FALSE,"Closed Claims";"Frequency Trend Analysis",#N/A,FALSE,"Trend";"Frequency Graph",#N/A,FALSE,"Trend";"Loss Cost Method",#N/A,FALSE,"Trend Methods";"Loss Cost Trend Analysis",#N/A,FALSE,"Trend";"Loss Cost Graph",#N/A,FALSE,"Trend";"Average Severity Method",#N/A,FALSE,"Trend Methods";"Severity Trend Analysis",#N/A,FALSE,"Trend";"Severity Trend Graph",#N/A,FALSE,"Trend";"Case Development Method",#N/A,FALSE,"Dev B-F";"Incremental Paid Method",#N/A,FALSE,"Dev B-F";"Case Reserves",#N/A,FALSE,"Diagnostics";"Implied Outstanding Loss",#N/A,FALSE,"Diagnostics";"Paid Loss By Reported Loss",#N/A,FALSE,"Diagnostics";"Paid Loss By Closed Claims",#N/A,FALSE,"Diagnostics";"Reported Loss By Exposure",#N/A,FALSE,"Diagnostics";"Reported Claims By Exposure",#N/A,FALSE,"Diagnostics";"Graphs",#N/A,FALSE,"Trend Methods"}</definedName>
    <definedName name="wrn.Worksheets.">{#N/A,#N/A,FALSE,"Base Materials";#N/A,#N/A,FALSE,"Construction";#N/A,#N/A,FALSE,"Packaging";#N/A,#N/A,FALSE,"Transportation"}</definedName>
    <definedName name="wrn.worksheets._.that._.change.">{#N/A,#N/A,FALSE,"ws trial balance sheet";#N/A,#N/A,FALSE,"ws trial bal. p &amp; l";#N/A,#N/A,FALSE,"ws cashflow"}</definedName>
    <definedName name="wrn.worksheets._.using._.unadjusted._.no.s.">{#N/A,#N/A,FALSE,"ws equity";#N/A,#N/A,FALSE,"analytical review";#N/A,#N/A,FALSE,"syndication";#N/A,#N/A,FALSE,"relocation"}</definedName>
    <definedName name="wrn.workshets">{#N/A,#N/A,FALSE,"ws equity";#N/A,#N/A,FALSE,"analytical review";#N/A,#N/A,FALSE,"syndication";#N/A,#N/A,FALSE,"relocation"}</definedName>
    <definedName name="wrn.WPAPERS.">{#N/A,#N/A,FALSE,"ATIVO";#N/A,#N/A,FALSE,"PASSIVO";#N/A,#N/A,FALSE,"L&amp;P";#N/A,#N/A,FALSE,"INTEREST";#N/A,#N/A,FALSE,"IRDIFERIDO"}</definedName>
    <definedName name="wrn.wpoall.">{"wpocash",#N/A,FALSE,"WPOALLT";"wpoinc",#N/A,FALSE,"WPOALLT";"wpoexcl",#N/A,FALSE,"WPOALLT";"wpocable",#N/A,FALSE,"WPOALLT";"wpobroad",#N/A,FALSE,"WPOALLT";"wpopost",#N/A,FALSE,"WPOALLT";"wponwsweek",#N/A,FALSE,"WPOALLT"}</definedName>
    <definedName name="wrn.WSTS._.Trade._.Statistics.">{#N/A,#N/A,FALSE,"Table of Contents";#N/A,#N/A,FALSE,"Overview";#N/A,#N/A,FALSE,"Data"}</definedName>
    <definedName name="wrn.WWY.">#REF!</definedName>
    <definedName name="wrn.X140.">{"page1",#N/A,FALSE,"X140withReclasses";"page2",#N/A,FALSE,"X140withReclasses";"page3",#N/A,FALSE,"X140withReclasses"}</definedName>
    <definedName name="wrn.xrates.">#REF!</definedName>
    <definedName name="wrn.xren.">#REF!</definedName>
    <definedName name="wrn.xx.">{"sarhist",#N/A,FALSE,"Sheet2";"sarhist",#N/A,FALSE,"Sheet2"}</definedName>
    <definedName name="wrn.Yahoo.">#REF!</definedName>
    <definedName name="wrn.Year._.End._.Reporting._.Pkg..">{#N/A,#N/A,FALSE,"Front Cover";#N/A,#N/A,FALSE,"Index";#N/A,#N/A,FALSE,"A.1 Performance Measures";#N/A,#N/A,FALSE,"A.2 Perf Measures Data";#N/A,#N/A,FALSE,"B.1 Bal. Sheet";#N/A,#N/A,FALSE,"B.2 Income and Ret. Erngs.";#N/A,#N/A,FALSE,"B.3 Cash Flows";#N/A,#N/A,FALSE,"C.1 Sup Sch 1";#N/A,#N/A,FALSE,"C.2 Sup Sch 2";#N/A,#N/A,FALSE,"C.3 Sup Sch 3";#N/A,#N/A,FALSE,"C.4 Sup Sch 4";#N/A,#N/A,FALSE,"C.5 Sup Sch 5";#N/A,#N/A,FALSE,"C.6 Sup Sch 6";#N/A,#N/A,FALSE,"C.7 Sup Sch 7";#N/A,#N/A,FALSE,"C.8 Sup Sch 8";#N/A,#N/A,FALSE,"C.9 Sup Sch 9";#N/A,#N/A,FALSE,"C.10 Sup Sch 10";#N/A,#N/A,FALSE,"C.11 Sup Sch 11";#N/A,#N/A,FALSE,"C.12 Sup Sch 12";#N/A,#N/A,FALSE,"C.13 Sup Sch 13";#N/A,#N/A,FALSE,"C.14 Sup Sch 14";#N/A,#N/A,FALSE,"C.15 Sup Sch 15";#N/A,#N/A,FALSE,"C.16 Other Supp. Info.";#N/A,#N/A,FALSE,"C.17 SCF Proof";#N/A,#N/A,FALSE,"C.18 Income Tax Information"}</definedName>
    <definedName name="wrn.Year._.to._.date._.income._.statement.">{"Page 1 ytd",#N/A,FALSE,"Year to date";"Page 2",#N/A,FALSE,"Year to date";"Page 3 ytd",#N/A,FALSE,"Year to date"}</definedName>
    <definedName name="wrn.YearEnd.">{"Factors Pages 1-2",#N/A,FALSE,"Variables";"Factors Page 3",#N/A,FALSE,"Variables";"Factors Page 4",#N/A,FALSE,"Variables";"Factors Page 5",#N/A,FALSE,"Variables";"YE Pages 7-26",#N/A,FALSE,"Variables"}</definedName>
    <definedName name="wrn.YearInCountry.">{#N/A,#N/A,FALSE,"IC Plan - HC Sum";#N/A,#N/A,FALSE,"IC Plan - Trty Cost Sum";#N/A,#N/A,FALSE,"IC Plan - Element of Cost Sum";#N/A,#N/A,FALSE,"IC Plan - Italy";#N/A,#N/A,FALSE,"IC Plan - GAC";#N/A,#N/A,FALSE,"IC Plan - Canada";#N/A,#N/A,FALSE,"IC Plan - Mexico";#N/A,#N/A,FALSE,"IC Plan - Brazil";#N/A,#N/A,FALSE,"IC Plan - GUSA";#N/A,#N/A,FALSE,"IC Plan - France";#N/A,#N/A,FALSE,"IC Plan - Argentina";#N/A,#N/A,FALSE,"IC Plan - Venezuela";#N/A,#N/A,FALSE,"IC Plan - Peru";#N/A,#N/A,FALSE,"IC Plan - Turkey"}</definedName>
    <definedName name="wrn.YearInGLP.">{#N/A,#N/A,FALSE,"GLP - HC Sum";#N/A,#N/A,FALSE,"GLP - Org Cost Sum";#N/A,#N/A,FALSE,"GLP - Element of Cost Sum";#N/A,#N/A,FALSE,"GLP - NW Operations";#N/A,#N/A,FALSE,"GLP - Space";#N/A,#N/A,FALSE,"GLP - Ground";#N/A,#N/A,FALSE,"GLP - Engg";#N/A,#N/A,FALSE,"GLP - IS";#N/A,#N/A,FALSE,"GLP - S&amp;M";#N/A,#N/A,FALSE,"GLP - Bill &amp; CC";#N/A,#N/A,FALSE,"GLP - G&amp;A";#N/A,#N/A,FALSE,"GLP - President";#N/A,#N/A,FALSE,"GLP - Bus Dev";#N/A,#N/A,FALSE,"GLP - Fin &amp; Act";#N/A,#N/A,FALSE,"GLP - HR";#N/A,#N/A,FALSE,"GLP - Legal";#N/A,#N/A,FALSE,"GLP - Other"}</definedName>
    <definedName name="wrn.YearInRegional.">{#N/A,#N/A,FALSE,"Reg Plan - HC Sum";#N/A,#N/A,FALSE,"Reg Plan - Org Cost Sum";#N/A,#N/A,FALSE,"Reg Plan - Element of Cost Sum";#N/A,#N/A,FALSE,"Reg Plan - N. Amer";#N/A,#N/A,FALSE,"Reg Plan - S. Amer";#N/A,#N/A,FALSE,"Reg Plan - Euro"}</definedName>
    <definedName name="wrn.Yield.">{"Yield",#N/A,FALSE,"YIELD"}</definedName>
    <definedName name="wrn.YTD.">{"YTD",#N/A,FALSE,"SUM"}</definedName>
    <definedName name="wrn.YTD._.CON._.VS._.BUD.">{"YTD CON VS BUD IS",#N/A,FALSE,"Consol vs Budget";"YTD CON VS BUD BS",#N/A,FALSE,"Consol vs Budget";"YTD CON VS BUD CF",#N/A,FALSE,"Consol vs Budget";"YTD CON VS BUD COGS",#N/A,FALSE,"Consol vs Budget";"YTD CON VS BUD SGA",#N/A,FALSE,"Consol vs Budget"}</definedName>
    <definedName name="wrn.YTD._.CONSOL._.STMTS.">{"YTD CONSOL IS",#N/A,FALSE,"CONSOL";"MTD CONSOL BS",#N/A,FALSE,"CONSOL";"YTD CONSOL CF",#N/A,FALSE,"CONSOL";"YTD CONSOL COGS",#N/A,FALSE,"CONSOL";"YTD CONSOL SGA",#N/A,FALSE,"CONSOL"}</definedName>
    <definedName name="wrn.YTD._.CTT._.STMTS.">{"YTD CTT IS",#N/A,FALSE,"CTT";"MTD CTT BS",#N/A,FALSE,"CTT";"YTD CTT CF",#N/A,FALSE,"CTT";"YTD CTT COGS",#N/A,FALSE,"CTT";"YTD CTT SGA",#N/A,FALSE,"CTT"}</definedName>
    <definedName name="wrn.YTD._.CTT._.VS._.BUD.">{"YTD CTT IS",#N/A,FALSE,"CTT VS BUDGET";"MTD CTT VS BUD BS",#N/A,FALSE,"CTT VS BUDGET";"YTD CTT CF",#N/A,FALSE,"CTT VS BUDGET";"YTD CTT COGS",#N/A,FALSE,"CTT VS BUDGET";"YTD CTT SGA",#N/A,FALSE,"CTT VS BUDGET"}</definedName>
    <definedName name="wrn.YTD._.Income._.Statement.">{#N/A,#N/A,FALSE,"Stmt"}</definedName>
    <definedName name="wrn.YTD._.Income._.Statement._1">{#N/A,#N/A,FALSE,"Stmt"}</definedName>
    <definedName name="wrn.YTD._.Income._.Statement._1_1">{#N/A,#N/A,FALSE,"Stmt"}</definedName>
    <definedName name="wrn.YTD._.Income._.Statement._1_2">{#N/A,#N/A,FALSE,"Stmt"}</definedName>
    <definedName name="wrn.YTD._.Income._.Statement._1_3">{#N/A,#N/A,FALSE,"Stmt"}</definedName>
    <definedName name="wrn.YTD._.Income._.Statement._1_4">{#N/A,#N/A,FALSE,"Stmt"}</definedName>
    <definedName name="wrn.YTD._.Income._.Statement._1_5">{#N/A,#N/A,FALSE,"Stmt"}</definedName>
    <definedName name="wrn.YTD._.Income._.Statement._2">{#N/A,#N/A,FALSE,"Stmt"}</definedName>
    <definedName name="wrn.YTD._.Income._.Statement._2_1">{#N/A,#N/A,FALSE,"Stmt"}</definedName>
    <definedName name="wrn.YTD._.Income._.Statement._2_2">{#N/A,#N/A,FALSE,"Stmt"}</definedName>
    <definedName name="wrn.YTD._.Income._.Statement._2_3">{#N/A,#N/A,FALSE,"Stmt"}</definedName>
    <definedName name="wrn.YTD._.Income._.Statement._2_4">{#N/A,#N/A,FALSE,"Stmt"}</definedName>
    <definedName name="wrn.YTD._.Income._.Statement._2_5">{#N/A,#N/A,FALSE,"Stmt"}</definedName>
    <definedName name="wrn.YTD._.Income._.Statement._3">{#N/A,#N/A,FALSE,"Stmt"}</definedName>
    <definedName name="wrn.YTD._.Income._.Statement._3_1">{#N/A,#N/A,FALSE,"Stmt"}</definedName>
    <definedName name="wrn.YTD._.Income._.Statement._3_2">{#N/A,#N/A,FALSE,"Stmt"}</definedName>
    <definedName name="wrn.YTD._.Income._.Statement._3_3">{#N/A,#N/A,FALSE,"Stmt"}</definedName>
    <definedName name="wrn.YTD._.Income._.Statement._3_4">{#N/A,#N/A,FALSE,"Stmt"}</definedName>
    <definedName name="wrn.YTD._.Income._.Statement._3_5">{#N/A,#N/A,FALSE,"Stmt"}</definedName>
    <definedName name="wrn.YTD._.Income._.Statement._4">{#N/A,#N/A,FALSE,"Stmt"}</definedName>
    <definedName name="wrn.YTD._.Income._.Statement._4_1">{#N/A,#N/A,FALSE,"Stmt"}</definedName>
    <definedName name="wrn.YTD._.Income._.Statement._4_2">{#N/A,#N/A,FALSE,"Stmt"}</definedName>
    <definedName name="wrn.YTD._.Income._.Statement._4_3">{#N/A,#N/A,FALSE,"Stmt"}</definedName>
    <definedName name="wrn.YTD._.Income._.Statement._4_4">{#N/A,#N/A,FALSE,"Stmt"}</definedName>
    <definedName name="wrn.YTD._.Income._.Statement._4_5">{#N/A,#N/A,FALSE,"Stmt"}</definedName>
    <definedName name="wrn.YTD._.Income._.Statement._5">{#N/A,#N/A,FALSE,"Stmt"}</definedName>
    <definedName name="wrn.YTD._.Income._.Statement._5_1">{#N/A,#N/A,FALSE,"Stmt"}</definedName>
    <definedName name="wrn.YTD._.Income._.Statement._5_2">{#N/A,#N/A,FALSE,"Stmt"}</definedName>
    <definedName name="wrn.YTD._.Income._.Statement._5_3">{#N/A,#N/A,FALSE,"Stmt"}</definedName>
    <definedName name="wrn.YTD._.Income._.Statement._5_4">{#N/A,#N/A,FALSE,"Stmt"}</definedName>
    <definedName name="wrn.YTD._.Income._.Statement._5_5">{#N/A,#N/A,FALSE,"Stmt"}</definedName>
    <definedName name="wrn.YTD._.PACKAGE.">{"YD PACKAGE",#N/A,FALSE,"YTD"}</definedName>
    <definedName name="wrn.YTD._.PRS.">{"YD PRS",#N/A,FALSE,"YTD"}</definedName>
    <definedName name="wrn.YTD._.Results.">{#N/A,#N/A,TRUE,"Report Cover";#N/A,#N/A,TRUE,"WW Gross Margin";#N/A,#N/A,TRUE,"Overhead";#N/A,#N/A,TRUE,"Mfg Variances";#N/A,#N/A,TRUE,"Prod Line $";#N/A,#N/A,TRUE,"Warranty Reserve";#N/A,#N/A,TRUE,"Inv by Loc";#N/A,#N/A,TRUE,"Consol Inv";#N/A,#N/A,TRUE,"Inv Reserves";#N/A,#N/A,TRUE,"E&amp;O";#N/A,#N/A,TRUE,"Inv Recon";#N/A,#N/A,TRUE,"Inv Accruals";#N/A,#N/A,TRUE,"Turns"}</definedName>
    <definedName name="wrn.YTD._.WLLC._.STMTS.">{"YTDIS",#N/A,FALSE,"WLLC";"MTDBS",#N/A,FALSE,"WLLC";"YTDCF",#N/A,FALSE,"WLLC";"YTDCOGS",#N/A,FALSE,"WLLC";"YTDSGA",#N/A,FALSE,"WLLC"}</definedName>
    <definedName name="wrn.YTD._.WLLC._.VS._.BUDG.">{"YTD WLLC VS BUDG IS",#N/A,FALSE,"WLLC VS BUDGET";"YTD WLLC VS BUDG BS",#N/A,FALSE,"WLLC VS BUDGET";"YTD WLLC VS BUDG CF",#N/A,FALSE,"WLLC VS BUDGET";"YTD WLLC VS BUDG COGS",#N/A,FALSE,"WLLC VS BUDGET";"YTD WLLC VS BUDG SGA",#N/A,FALSE,"WLLC VS BUDGET"}</definedName>
    <definedName name="wrn.YTD_ALL.">{"YD LAPO2",#N/A,FALSE,"YTD";"YD LPH2",#N/A,FALSE,"YTD";"YD LOUISIANA",#N/A,FALSE,"YTD";"YD GENERALH2",#N/A,FALSE,"YTD";"YD PRS",#N/A,FALSE,"YTD";"YD PACKAGE",#N/A,FALSE,"YTD";"YD OTHER",#N/A,FALSE,"YTD"}</definedName>
    <definedName name="wrn.YTD_GENERALH2.">{"YD GENERALH2",#N/A,FALSE,"YTD"}</definedName>
    <definedName name="wrn.YTD_LAPORTE_O2N2.">{"YD LAPO2",#N/A,FALSE,"YTD"}</definedName>
    <definedName name="wrn.YTD_LOUISIANA.">{"YD LOUISIANA",#N/A,FALSE,"YTD"}</definedName>
    <definedName name="wrn.YTD_OTHER.">{"YD OTHER",#N/A,FALSE,"YTD"}</definedName>
    <definedName name="wrn.YTD_TEXAS._.HYCO.">{"YD LPH2",#N/A,FALSE,"YTD"}</definedName>
    <definedName name="wrn.YTDvsBud.">{"Pg1",#N/A,FALSE,"OpExYTDvsBud";"Pg2",#N/A,FALSE,"OpExYTDvsBud"}</definedName>
    <definedName name="wrn.YTDvsPY.">{"Pa1",#N/A,FALSE,"OpExYTDvsPY";"Pa2",#N/A,FALSE,"OpExYTDvsPY"}</definedName>
    <definedName name="wrn.YTS._.Business._.Plan._.0796.">{"a96 Oper Forecast Monthly",#N/A,FALSE,"BPMON 7-96";"a96 Bal Sheet Monthly",#N/A,FALSE,"BPMON 7-96";"a96 Capital Expend Monthly",#N/A,FALSE,"BPMON 7-96";"a96 Cash Flow Monthly",#N/A,FALSE,"BPMON 7-96";"a96 Oper Forecast Qtrly",#N/A,FALSE,"BPMON 7-96";"a96 Bal Sheet Qtrly",#N/A,FALSE,"BPMON 7-96";"a96 Capital Expend Qtrly",#N/A,FALSE,"BPMON 7-96";"a96 Cash Flow Qtrly",#N/A,FALSE,"BPMON 7-96";"a97 Oper Forecast Monthly",#N/A,FALSE,"BPMON 7-96";"a97 Bal Sheet Monthly",#N/A,FALSE,"BPMON 7-96";"a97 Capital Expend Monthly",#N/A,FALSE,"BPMON 7-96";"a97 Cash Flow Monthly",#N/A,FALSE,"BPMON 7-96";"a97 Oper Forecast Qtrly",#N/A,FALSE,"BPMON 7-96";"a97 Bal Sheet Qtrly",#N/A,FALSE,"BPMON 7-96";"a97 Capital Expend Qtrly",#N/A,FALSE,"BPMON 7-96";"a97 Cash Flow Qtrly",#N/A,FALSE,"BPMON 7-96";"a98 99 Oper Forecast Annual",#N/A,FALSE,"BPMON 7-96";"a98 99 Bal Sheet Annual",#N/A,FALSE,"BPMON 7-96";"a98 99 Capital Expend Annual",#N/A,FALSE,"BPMON 7-96";"a98 99 Cash Flow Annual",#N/A,FALSE,"BPMON 7-96"}</definedName>
    <definedName name="wrn.YTS._.Business._.Plan._.07962">{"a96 Oper Forecast Monthly",#N/A,FALSE,"BPMON 7-96";"a96 Bal Sheet Monthly",#N/A,FALSE,"BPMON 7-96";"a96 Capital Expend Monthly",#N/A,FALSE,"BPMON 7-96";"a96 Cash Flow Monthly",#N/A,FALSE,"BPMON 7-96";"a96 Oper Forecast Qtrly",#N/A,FALSE,"BPMON 7-96";"a96 Bal Sheet Qtrly",#N/A,FALSE,"BPMON 7-96";"a96 Capital Expend Qtrly",#N/A,FALSE,"BPMON 7-96";"a96 Cash Flow Qtrly",#N/A,FALSE,"BPMON 7-96";"a97 Oper Forecast Monthly",#N/A,FALSE,"BPMON 7-96";"a97 Bal Sheet Monthly",#N/A,FALSE,"BPMON 7-96";"a97 Capital Expend Monthly",#N/A,FALSE,"BPMON 7-96";"a97 Cash Flow Monthly",#N/A,FALSE,"BPMON 7-96";"a97 Oper Forecast Qtrly",#N/A,FALSE,"BPMON 7-96";"a97 Bal Sheet Qtrly",#N/A,FALSE,"BPMON 7-96";"a97 Capital Expend Qtrly",#N/A,FALSE,"BPMON 7-96";"a97 Cash Flow Qtrly",#N/A,FALSE,"BPMON 7-96";"a98 99 Oper Forecast Annual",#N/A,FALSE,"BPMON 7-96";"a98 99 Bal Sheet Annual",#N/A,FALSE,"BPMON 7-96";"a98 99 Capital Expend Annual",#N/A,FALSE,"BPMON 7-96";"a98 99 Cash Flow Annual",#N/A,FALSE,"BPMON 7-96"}</definedName>
    <definedName name="wrn.YTS._.Business._.Plan._.0896">{"a96 Oper Forecast Monthly",#N/A,FALSE,"BPMON 8-96";"a96 Bal Sheet Monthly",#N/A,FALSE,"BPMON 8-96";"a96 Capital Expend Monthly",#N/A,FALSE,"BPMON 8-96";"a96 Cash Flow Monthly",#N/A,FALSE,"BPMON 8-96";"a96 Oper Forecast Qtrly",#N/A,FALSE,"BPMON 8-96";"a96 Bal Sheet Qtrly",#N/A,FALSE,"BPMON 8-96";"a96 Capital Expend Qtrly",#N/A,FALSE,"BPMON 8-96";"a96 Cash Flow Qtrly",#N/A,FALSE,"BPMON 8-96";"a97 Oper Forecast Monthly",#N/A,FALSE,"BPMON 8-96";"a97 Bal Sheet Monthly",#N/A,FALSE,"BPMON 8-96";"a97 Capital Expend Monthly",#N/A,FALSE,"BPMON 8-96";"a97 Cash Flow Monthly",#N/A,FALSE,"BPMON 8-96";"a97 Oper Forecast Qtrly",#N/A,FALSE,"BPMON 8-96";"a97 Bal Sheet Qtrly",#N/A,FALSE,"BPMON 8-96";"a97 Capital Expend Qtrly",#N/A,FALSE,"BPMON 8-96";"a97 Cash Flow Qtrly",#N/A,FALSE,"BPMON 8-96";"a98 99 Oper Forecast Annual",#N/A,FALSE,"BPMON 8-96";"a98 99 Bal Sheet Annual",#N/A,FALSE,"BPMON 8-96";"a98 99 Capital Expend Annual",#N/A,FALSE,"BPMON 8-96";"a98 99 Cash Flow Annual",#N/A,FALSE,"BPMON 8-96"}</definedName>
    <definedName name="wrn.YTS._.Business._.Plan._.0896.">{"a96 Oper Forecast Monthly",#N/A,FALSE,"BPMON 8-96";"a96 Bal Sheet Monthly",#N/A,FALSE,"BPMON 8-96";"a96 Capital Expend Monthly",#N/A,FALSE,"BPMON 8-96";"a96 Cash Flow Monthly",#N/A,FALSE,"BPMON 8-96";"a96 Oper Forecast Qtrly",#N/A,FALSE,"BPMON 8-96";"a96 Bal Sheet Qtrly",#N/A,FALSE,"BPMON 8-96";"a96 Capital Expend Qtrly",#N/A,FALSE,"BPMON 8-96";"a96 Cash Flow Qtrly",#N/A,FALSE,"BPMON 8-96";"a97 Oper Forecast Monthly",#N/A,FALSE,"BPMON 8-96";"a97 Bal Sheet Monthly",#N/A,FALSE,"BPMON 8-96";"a97 Capital Expend Monthly",#N/A,FALSE,"BPMON 8-96";"a97 Cash Flow Monthly",#N/A,FALSE,"BPMON 8-96";"a97 Oper Forecast Qtrly",#N/A,FALSE,"BPMON 8-96";"a97 Bal Sheet Qtrly",#N/A,FALSE,"BPMON 8-96";"a97 Capital Expend Qtrly",#N/A,FALSE,"BPMON 8-96";"a97 Cash Flow Qtrly",#N/A,FALSE,"BPMON 8-96";"a98 99 Oper Forecast Annual",#N/A,FALSE,"BPMON 8-96";"a98 99 Bal Sheet Annual",#N/A,FALSE,"BPMON 8-96";"a98 99 Capital Expend Annual",#N/A,FALSE,"BPMON 8-96";"a98 99 Cash Flow Annual",#N/A,FALSE,"BPMON 8-96"}</definedName>
    <definedName name="wrn.YTS._.Business._.Plan._.0996.">{"a96 Oper Forecast Monthly",#N/A,TRUE,"BPMON 9-96";"a96 Bal Sheet Monthly",#N/A,TRUE,"BPMON 9-96";"a96 Capital Expend Monthly",#N/A,TRUE,"BPMON 9-96";"a96 Cash Flow Monthly",#N/A,TRUE,"BPMON 9-96";"a96 Oper Forecast Qtrly",#N/A,TRUE,"BPMON 9-96";"a96 Bal Sheet Qtrly",#N/A,TRUE,"BPMON 9-96";"a96 Capital Expend Qtrly",#N/A,TRUE,"BPMON 9-96";"a96 Cash Flow Qtrly",#N/A,TRUE,"BPMON 9-96";"a97 Oper Forecast Monthly",#N/A,TRUE,"BPMON 9-96";"a97 Bal Sheet Monthly",#N/A,TRUE,"BPMON 9-96";"a97 Capital Expend Monthly",#N/A,TRUE,"BPMON 9-96";"a97 Cash Flow Monthly",#N/A,TRUE,"BPMON 9-96";"a97 Oper Forecast Qtrly",#N/A,TRUE,"BPMON 9-96";"a97 Bal Sheet Qtrly",#N/A,TRUE,"BPMON 9-96";"a97 Capital Expend Qtrly",#N/A,TRUE,"BPMON 9-96";"a97 Cash Flow Qtrly",#N/A,TRUE,"BPMON 9-96";"a98 99 Oper Forecast Annual",#N/A,TRUE,"BPMON 9-96";"a98 99 Bal Sheet Annual",#N/A,TRUE,"BPMON 9-96";"a98 99 Capital Expend Annual",#N/A,TRUE,"BPMON 9-96";"a98 99 Cash Flow Annual",#N/A,TRUE,"BPMON 9-96"}</definedName>
    <definedName name="wrn.YTS._.Business._.Plan._.09962">{"a96 Oper Forecast Monthly",#N/A,TRUE,"BPMON 9-96";"a96 Bal Sheet Monthly",#N/A,TRUE,"BPMON 9-96";"a96 Capital Expend Monthly",#N/A,TRUE,"BPMON 9-96";"a96 Cash Flow Monthly",#N/A,TRUE,"BPMON 9-96";"a96 Oper Forecast Qtrly",#N/A,TRUE,"BPMON 9-96";"a96 Bal Sheet Qtrly",#N/A,TRUE,"BPMON 9-96";"a96 Capital Expend Qtrly",#N/A,TRUE,"BPMON 9-96";"a96 Cash Flow Qtrly",#N/A,TRUE,"BPMON 9-96";"a97 Oper Forecast Monthly",#N/A,TRUE,"BPMON 9-96";"a97 Bal Sheet Monthly",#N/A,TRUE,"BPMON 9-96";"a97 Capital Expend Monthly",#N/A,TRUE,"BPMON 9-96";"a97 Cash Flow Monthly",#N/A,TRUE,"BPMON 9-96";"a97 Oper Forecast Qtrly",#N/A,TRUE,"BPMON 9-96";"a97 Bal Sheet Qtrly",#N/A,TRUE,"BPMON 9-96";"a97 Capital Expend Qtrly",#N/A,TRUE,"BPMON 9-96";"a97 Cash Flow Qtrly",#N/A,TRUE,"BPMON 9-96";"a98 99 Oper Forecast Annual",#N/A,TRUE,"BPMON 9-96";"a98 99 Bal Sheet Annual",#N/A,TRUE,"BPMON 9-96";"a98 99 Capital Expend Annual",#N/A,TRUE,"BPMON 9-96";"a98 99 Cash Flow Annual",#N/A,TRUE,"BPMON 9-96"}</definedName>
    <definedName name="wrn.z_ALL.">{"a_Acquiror Assumptions",#N/A,FALSE,"Financials";"b_Acquiror Income Statement",#N/A,FALSE,"Financials";"c_Acquiror Balance Sheet",#N/A,FALSE,"Financials";"d_Acquiror Cashflow Statement",#N/A,FALSE,"Financials";"e_Target Assumptions",#N/A,FALSE,"Financials";"f_Target Income Statement",#N/A,FALSE,"Financials";"g_Target Balance Sheet",#N/A,FALSE,"Financials";"h_Target Cashflow Statement",#N/A,FALSE,"Financials";"i_Pro Forma Opening B.S.",#N/A,FALSE,"Financials";"j_Pro Forma Assumptions",#N/A,FALSE,"Financials";"k_Pro Forma Income Statement",#N/A,FALSE,"Financials";"l_Pro Forma Balance Sheet",#N/A,FALSE,"Financials";"m_Pro Forma Cashflow Statement",#N/A,FALSE,"Financials";"n_Pro Forma Depreciation Schedule",#N/A,FALSE,"Financials"}</definedName>
    <definedName name="wrn.Zocor_forecast.">{#N/A,#N/A,FALSE,"Sales forecast for 1995";#N/A,#N/A,FALSE,"Forecast pr. 9.05 (Uke)";#N/A,#N/A,FALSE,"Forecast pr. 9.05 (Dag)";#N/A,#N/A,FALSE,"Forecast pr. 9.05 (Uke) 3MMA"}</definedName>
    <definedName name="wrn.zolfo._.package.">#REF!</definedName>
    <definedName name="wrn.апрель.">{#N/A,#N/A,TRUE,"Итоги";#N/A,#N/A,TRUE,"Источники";#N/A,#N/A,TRUE,"Налоги";#N/A,#N/A,TRUE,"Зарплата";#N/A,#N/A,TRUE,"ЭНЕРГИЯ";#N/A,#N/A,TRUE,"СЫРЬЕ";#N/A,#N/A,TRUE,"Коммерция";#N/A,#N/A,TRUE,"РЕМОНТЫ";#N/A,#N/A,TRUE,"УСО&amp;УРС";#N/A,#N/A,TRUE,"Фин.операции";#N/A,#N/A,TRUE,"Прочие "}</definedName>
    <definedName name="wrn.ку.">{#N/A,#N/A,TRUE,"Лист2"}</definedName>
    <definedName name="wrn.Модель._.Интенсивника.">{"Страница 1",#N/A,FALSE,"Модель Интенсивника";"Страница 2",#N/A,FALSE,"Модель Интенсивника";"Страница 3",#N/A,FALSE,"Модель Интенсивника"}</definedName>
    <definedName name="wrn.Модель._.Интенсивника._.стр._.1._.и._.3.">{"Страница 1",#N/A,FALSE,"Модель Интенсивника";"Страница 3",#N/A,FALSE,"Модель Интенсивника"}</definedName>
    <definedName name="wrn.Отчет.">{#N/A,#N/A,TRUE,"Итоги";#N/A,#N/A,TRUE,"Источники";#N/A,#N/A,TRUE,"Налоги";#N/A,#N/A,TRUE,"Зарплата";#N/A,#N/A,TRUE,"ЭНЕРГИЯ";#N/A,#N/A,TRUE,"СЫРЬЕ";#N/A,#N/A,TRUE,"Коммерция";#N/A,#N/A,TRUE,"РЕМОНТЫ";#N/A,#N/A,TRUE,"УСО&amp;УРС";#N/A,#N/A,TRUE,"Фин.операции";#N/A,#N/A,TRUE,"Прочие "}</definedName>
    <definedName name="wrn.Потери.">{#N/A,#N/A,TRUE,"ИсхМстржд";#N/A,#N/A,TRUE,"Исх-Центр";#N/A,#N/A,TRUE,"Исх-2рт ";#N/A,#N/A,TRUE,"Исх-2рт ";#N/A,#N/A,TRUE,"Исх-3рт";#N/A,#N/A,TRUE,"Вар1";#N/A,#N/A,TRUE,"Вар2";#N/A,#N/A,TRUE,"Вар2-блоки";#N/A,#N/A,TRUE,"В3-Центр";#N/A,#N/A,TRUE,"В3-2рт";#N/A,#N/A,TRUE,"В3-3рт"}</definedName>
    <definedName name="wrn.справка">{#N/A,#N/A,TRUE,"Итоги";#N/A,#N/A,TRUE,"Источники";#N/A,#N/A,TRUE,"Налоги";#N/A,#N/A,TRUE,"Зарплата";#N/A,#N/A,TRUE,"ЭНЕРГИЯ";#N/A,#N/A,TRUE,"СЫРЬЕ";#N/A,#N/A,TRUE,"Коммерция";#N/A,#N/A,TRUE,"РЕМОНТЫ";#N/A,#N/A,TRUE,"УСО&amp;УРС";#N/A,#N/A,TRUE,"Фин.операции";#N/A,#N/A,TRUE,"Прочие "}</definedName>
    <definedName name="wrn.ФП_КМК.">{#N/A,#N/A,FALSE,"Титул_ОСН";#N/A,#N/A,FALSE,"Итоги";#N/A,#N/A,FALSE,"Источники";#N/A,#N/A,FALSE,"ПрочПродажи";#N/A,#N/A,FALSE,"ЗП";#N/A,#N/A,FALSE,"Налоги";#N/A,#N/A,FALSE,"Энерго";#N/A,#N/A,FALSE,"Сырьё";#N/A,#N/A,FALSE,"Снабжение";#N/A,#N/A,FALSE,"Оборудование";#N/A,#N/A,FALSE,"Транспорт";#N/A,#N/A,FALSE,"Коммерция";#N/A,#N/A,FALSE,"ТЕК_РЕМ";#N/A,#N/A,FALSE,"КАП_РЕМ";#N/A,#N/A,FALSE,"КАП_СТР";#N/A,#N/A,FALSE,"НИОКР";#N/A,#N/A,FALSE,"Кадры";#N/A,#N/A,FALSE,"СОЦ";#N/A,#N/A,FALSE,"НепромПр";#N/A,#N/A,FALSE,"ФИНАНСЫ";#N/A,#N/A,FALSE,"Прочие";#N/A,#N/A,FALSE,"Гаш_кредит";#N/A,#N/A,FALSE,"ФП"}</definedName>
    <definedName name="wrn.דוח_מרכז.">{"רווח והפסד",#N/A,FALSE,"תכנית לבנק (2)";"באור_ראשון",#N/A,FALSE,"תכנית לבנק (2)";"באור_שני",#N/A,FALSE,"תכנית לבנק (2)";"מכירות",#N/A,FALSE,"SALES"}</definedName>
    <definedName name="wrn.הערות._.רבעון._.3.">{"הערות",#N/A,FALSE,"תקציב מול ביצוע (2)"}</definedName>
    <definedName name="wrn.השקעות.">{"השקעות",#N/A,FALSE,"investments";"מפעל חדש",#N/A,FALSE,"nf"}</definedName>
    <definedName name="wrn.טבלאות_עזר.">{"ניסוי_אירופה",#N/A,FALSE,"ct-eu";"ניסוי_ארהב",#N/A,FALSE,"ct-us";"רמות",#N/A,FALSE,"RAMOT";"יועצי_מופ",#N/A,FALSE,"r&amp;d_consultants";"יועצים",#N/A,FALSE,"r&amp;d_subcontractors";"הוצאות_רכב",#N/A,FALSE,"car+phone"}</definedName>
    <definedName name="wrn.מאזן.">{"מאזן",#N/A,FALSE,"מאזן בוחן"}</definedName>
    <definedName name="wrn.מאזן_בוחן_כללי.">{#N/A,#N/A,FALSE,"מאזן בוחן";"כל_מאזן_בוחן",#N/A,FALSE,"מאזן בוחן"}</definedName>
    <definedName name="wrn.מופ.">{"באור_מופ",#N/A,FALSE,"R&amp;D";"מופ_לפי_מוצרים",#N/A,FALSE,"R&amp;D"}</definedName>
    <definedName name="wrn.סעיפי_מאזן_בוחן.">{"מזומנים",#N/A,FALSE,"מאזן בוחן";"חיבים_ויתרות_חובה",#N/A,FALSE,"מאזן בוחן";"רכוש_קבוע",#N/A,FALSE,"מאזן בוחן";"השקעה_זק",#N/A,FALSE,"מאזן בוחן";"השקעה_במוחזקות",#N/A,FALSE,"מאזן בוחן";"השקעה_אחרות",#N/A,FALSE,"מאזן בוחן";"זכאים_ויתרות_זכות",#N/A,FALSE,"מאזן בוחן";"הלוואות_בעמנ_ובנקים",#N/A,FALSE,"מאזן בוחן";"עתודה_לפצויים_והון",#N/A,FALSE,"מאזן בוחן";"הכנסות",#N/A,FALSE,"מאזן בוחן";"הוצאות_הנהלה_וכלליות",#N/A,FALSE,"מאזן בוחן";"הוצאות_מימון",#N/A,FALSE,"מאזן בוחן";"אקוויטי_ובדיקת_השקעו",#N/A,FALSE,"מאזן בוחן"}</definedName>
    <definedName name="wrn.רווה.">{"רווה",#N/A,FALSE,"מאזן בוחן"}</definedName>
    <definedName name="wrn.רווה_לפי_מוצרים.">{"ossix",#N/A,FALSE,"ossix";"דרמיקול",#N/A,FALSE,"dermicol";"reflux",#N/A,FALSE,"reflux";"מופ_לפי_מוצרים",#N/A,FALSE,"R&amp;D"}</definedName>
    <definedName name="wrn.שכר_כולל.">{"שכר_כללי",#N/A,FALSE,"sal_total";"שכר_ייצור1",#N/A,FALSE,"operation_sal";"שכר_ייצור2",#N/A,FALSE,"operation_sal";"שכר_מופ1",#N/A,FALSE,"r&amp;d_sal";"שכר_מופ2",#N/A,FALSE,"r&amp;d_sal";"שכר_שיווק",#N/A,FALSE,"s&amp;m_sal";"שכר_הנהלה",#N/A,FALSE,"G&amp;A_SAL"}</definedName>
    <definedName name="wrn.תזרים.">{"תזרים",#N/A,FALSE,"cf"}</definedName>
    <definedName name="wrn.손익보고.">{#N/A,#N/A,FALSE,"손익표지";#N/A,#N/A,FALSE,"손익계산";#N/A,#N/A,FALSE,"일반관리비";#N/A,#N/A,FALSE,"영업외수익";#N/A,#N/A,FALSE,"영업외비용";#N/A,#N/A,FALSE,"매출액";#N/A,#N/A,FALSE,"요약손익";#N/A,#N/A,FALSE,"요약대차";#N/A,#N/A,FALSE,"매출채권현황";#N/A,#N/A,FALSE,"매출채권명세"}</definedName>
    <definedName name="wrn.자판정비._.월간회의자료.">#REF!</definedName>
    <definedName name="wrn.주가동율.">#REF!</definedName>
    <definedName name="wrn.土地.">{"土地",#N/A,FALSE,"土地建物"}</definedName>
    <definedName name="wrn.建物.">{"建物",#N/A,FALSE,"土地建物"}</definedName>
    <definedName name="wrn_1">#REF!</definedName>
    <definedName name="wrn_1fug">{#N/A,#N/A,TRUE,"Trading";#N/A,#N/A,TRUE,"Cashflow";#N/A,#N/A,TRUE,"MOS-Cons";#N/A,#N/A,TRUE,"MOS-MGM";#N/A,#N/A,TRUE,"Reefton Summary";#N/A,#N/A,TRUE,"MOS-GPM";#N/A,#N/A,TRUE,"MOS-BGM";#N/A,#N/A,TRUE,"Tax";#N/A,#N/A,TRUE,"GeneralInformation";#N/A,#N/A,TRUE,"Change Reconciliation";#N/A,#N/A,TRUE,"Asset Recon";#N/A,#N/A,TRUE,"P&amp;L-Cashflow Rec"}</definedName>
    <definedName name="wrn_eva">{"EVA",#N/A,FALSE,"EVA";"WACC",#N/A,FALSE,"WACC"}</definedName>
    <definedName name="wrn_otpt">{"DCF","UPSIDE CASE",FALSE,"Sheet1";"DCF","BASE CASE",FALSE,"Sheet1";"DCF","DOWNSIDE CASE",FALSE,"Sheet1"}</definedName>
    <definedName name="wrn_ufugc">{#N/A,#N/A,TRUE,"Trading";#N/A,#N/A,TRUE,"Cashflow";#N/A,#N/A,TRUE,"MOS-Cons";#N/A,#N/A,TRUE,"MOS-MGM";#N/A,#N/A,TRUE,"Reefton Summary";#N/A,#N/A,TRUE,"MOS-GPM";#N/A,#N/A,TRUE,"MOS-BGM";#N/A,#N/A,TRUE,"Tax";#N/A,#N/A,TRUE,"GeneralInformation";#N/A,#N/A,TRUE,"Change Reconciliation";#N/A,#N/A,TRUE,"Asset Recon";#N/A,#N/A,TRUE,"P&amp;L-Cashflow Rec"}</definedName>
    <definedName name="wrn1.1.1">{#N/A,#N/A,FALSE,"Calc";#N/A,#N/A,FALSE,"Sensitivity";#N/A,#N/A,FALSE,"LT Earn.Dil.";#N/A,#N/A,FALSE,"Dil. AVP"}</definedName>
    <definedName name="wrn1.all">#REF!</definedName>
    <definedName name="wrn1.Bewegungsbilanz">#REF!</definedName>
    <definedName name="wrn1.bst">{#N/A,#N/A,FALSE,"ASSUMP";#N/A,#N/A,FALSE,"PEN-NPV";#N/A,#N/A,FALSE,"LL-NPV";#N/A,#N/A,FALSE,"CAP-NPV";#N/A,#N/A,FALSE,"SUM-TOTAL";#N/A,#N/A,FALSE,"SUM-SS";#N/A,#N/A,FALSE,"SUM-H";#N/A,#N/A,FALSE,"SUM-H"}</definedName>
    <definedName name="wrn1.cashflow">#REF!</definedName>
    <definedName name="wrn1.CCM">{#N/A,#N/A,FALSE,"600606";#N/A,#N/A,FALSE,"600604";#N/A,#N/A,FALSE,"601302";#N/A,#N/A,FALSE,"346B0001046";#N/A,#N/A,FALSE,"231B0000146";#N/A,#N/A,FALSE,"221B0001040";#N/A,#N/A,FALSE,"3081300";#N/A,#N/A,FALSE,"813B0000546";#N/A,#N/A,FALSE,"3082800";#N/A,#N/A,FALSE,"828B0000546";#N/A,#N/A,FALSE,"838B0000544";#N/A,#N/A,FALSE,"714A0000206";#N/A,#N/A,FALSE,"3071400";#N/A,#N/A,FALSE,"3071500";#N/A,#N/A,FALSE,"715A0000206";#N/A,#N/A,FALSE,"3074100";#N/A,#N/A,FALSE,"3074150";#N/A,#N/A,FALSE,"741A0000346";#N/A,#N/A,FALSE,"3056030";#N/A,#N/A,FALSE,"3156058";#N/A,#N/A,FALSE,"356058";#N/A,#N/A,FALSE,"351201";#N/A,#N/A,FALSE,"351115"}</definedName>
    <definedName name="wrn1.cg">{#N/A,#N/A,FALSE,"ASSUMP";#N/A,#N/A,FALSE,"PEN-NPV";#N/A,#N/A,FALSE,"LL-NPV";#N/A,#N/A,FALSE,"CAP-NPV";#N/A,#N/A,FALSE,"SUM-TOTAL";#N/A,#N/A,FALSE,"SUM-SS";#N/A,#N/A,FALSE,"SUM-H";#N/A,#N/A,FALSE,"SUM-H"}</definedName>
    <definedName name="wrn1.Current._.Month._.Everything">{"Month Summary",#N/A,FALSE,"Summary";"Total Details",#N/A,FALSE,"Current Yr";"Polymers Details",#N/A,FALSE,"Current Yr";"Performance Details",#N/A,FALSE,"Current Yr";"ICD Details",#N/A,FALSE,"Current Yr";"Total Chem",#N/A,FALSE,"Budget";"Polymer Details",#N/A,FALSE,"Budget";"Performance Details",#N/A,FALSE,"Budget";"ICD Details",#N/A,FALSE,"Budget";"Total Chem",#N/A,FALSE,"Prior Year";"Polymer Details",#N/A,FALSE,"Prior Year";"Performance Details",#N/A,FALSE,"Prior Year";"ICD Details",#N/A,FALSE,"Prior Year"}</definedName>
    <definedName name="wrn1.Final._.Report">{#N/A,#N/A,FALSE,"Revised '98 Report";#N/A,#N/A,FALSE,"Chgs";#N/A,#N/A,FALSE,"DB1Report"}</definedName>
    <definedName name="wrn1.george">{#N/A,#N/A,FALSE,"ASSUMP";#N/A,#N/A,FALSE,"SUM-TOTAL";#N/A,#N/A,FALSE,"REV &amp; COST-TOT";#N/A,#N/A,FALSE,"SUM-SS";#N/A,#N/A,FALSE,"REV &amp; COST-SS";#N/A,#N/A,FALSE,"DEMAND-SS";#N/A,#N/A,FALSE,"SUM-H";#N/A,#N/A,FALSE,"REV &amp; COST-H";#N/A,#N/A,FALSE,"DEMAND-H";#N/A,#N/A,FALSE,"CAPITAL";#N/A,#N/A,FALSE,"inside_wire";#N/A,#N/A,FALSE,"svcprov"}</definedName>
    <definedName name="wrn1.gl">{#N/A,#N/A,TRUE,"1315";#N/A,#N/A,TRUE,"1400";#N/A,#N/A,TRUE,"1510";#N/A,#N/A,TRUE,"1590"}</definedName>
    <definedName name="wrn1.history">{#N/A,#N/A,FALSE,"model"}</definedName>
    <definedName name="wrn1.manacs98">#REF!</definedName>
    <definedName name="wrn1.PRINT.">{"DOWNLOAD",#N/A,FALSE,"GLDownload";"UPLOAD",#N/A,FALSE,"GLUpload"}</definedName>
    <definedName name="wrn1.Print._.Disk.">{#N/A,#N/A,FALSE,"Intro";#N/A,#N/A,FALSE,"General Assumptions";#N/A,#N/A,FALSE,"Specific Assumptions";#N/A,#N/A,FALSE,"Value Growth";#N/A,#N/A,FALSE,"Dividend Yield";#N/A,#N/A,FALSE,"C Corporation Equivalent Yield";#N/A,#N/A,FALSE,"Dividend Growth";#N/A,#N/A,FALSE,"Holding Period";#N/A,#N/A,FALSE,"Required Return";#N/A,#N/A,FALSE,"Analysis of Prospective Returns";#N/A,#N/A,FALSE,"Multiple Scenario Analysis";#N/A,#N/A,FALSE,"Base QMDM";#N/A,#N/A,FALSE,"Tables";#N/A,#N/A,FALSE,"Special";#N/A,#N/A,FALSE,"Chart Data";#N/A,#N/A,FALSE,"QMDM-Analysis";#N/A,#N/A,FALSE,"QMDM-Components";#N/A,#N/A,FALSE,"Multi-Scenario QMDM";#N/A,#N/A,FALSE,"Scenario #1";#N/A,#N/A,FALSE,"Scenario #2"}</definedName>
    <definedName name="wrn1.repot">#REF!</definedName>
    <definedName name="wrn1.repot_1">#REF!</definedName>
    <definedName name="wrn1.summary">#REF!</definedName>
    <definedName name="wrn1.summary..">#REF!</definedName>
    <definedName name="wrn1.summary.._1">#REF!</definedName>
    <definedName name="wrn1.summary_1">#REF!</definedName>
    <definedName name="wrn1.supp.">{#N/A,#N/A,FALSE,"COVER PAGE";#N/A,#N/A,FALSE,"TABLE OF CONTENTS";#N/A,#N/A,FALSE,"INCSTAT";#N/A,#N/A,FALSE,"SBU TRENDS";#N/A,#N/A,FALSE,"ASSETS";#N/A,#N/A,FALSE,"LIABILITIES";#N/A,#N/A,FALSE,"P &amp; L CURRENT";#N/A,#N/A,FALSE,"CASH FLOW";#N/A,#N/A,FALSE,"AGING";#N/A,#N/A,FALSE,"TOPTEN";#N/A,#N/A,FALSE,"LINE OF CREDIT";#N/A,#N/A,FALSE,"RV VAR P&amp;L";#N/A,#N/A,FALSE,"SUM LOCATION";#N/A,#N/A,FALSE,"HEADCOUNT";#N/A,#N/A,FALSE,"RV TRENDED";#N/A,#N/A,FALSE,"MV TRENDED";#N/A,#N/A,FALSE,"SG&amp;A TREND";#N/A,#N/A,FALSE,"SG&amp;A PLAN VS ACT";#N/A,#N/A,FALSE,"ADM SYS ACTUAL";#N/A,#N/A,FALSE,"SALES &amp; SBU ACTUAL";#N/A,#N/A,FALSE,"ADM SYS VAR";#N/A,#N/A,FALSE,"SALES &amp; SBU VAR"}</definedName>
    <definedName name="wrn2.All">#REF!</definedName>
    <definedName name="wrn2.All.">{#N/A,#N/A,FALSE,"Structure";#N/A,#N/A,FALSE,"Shares";#N/A,#N/A,FALSE,"Market";#N/A,#N/A,FALSE,"Proj-Cal";#N/A,#N/A,FALSE,"Margins - GrossR&amp;D";#N/A,#N/A,FALSE,"Margins - sg&amp;a";#N/A,#N/A,FALSE,"Margins - Oper-net";#N/A,#N/A,FALSE,"Rev Grwth";#N/A,#N/A,FALSE,"Op Inc Grwth";#N/A,#N/A,FALSE,"Net Grwth";#N/A,#N/A,FALSE,"EPS Growth";#N/A,#N/A,FALSE,"Balance";#N/A,#N/A,FALSE,"TDFX";#N/A,#N/A,FALSE,"CUBE";#N/A,#N/A,FALSE,"TDDDF";#N/A,#N/A,FALSE,"DIMD";#N/A,#N/A,FALSE,"ELNT";#N/A,#N/A,FALSE,"ZRAN";#N/A,#N/A,FALSE,"FDJA";#N/A,#N/A,FALSE,"GNMC"}</definedName>
    <definedName name="wrn2.Basic">#REF!</definedName>
    <definedName name="wrn2.Basic.">#REF!</definedName>
    <definedName name="wrn2.Bplan.">#REF!</definedName>
    <definedName name="wrn2.COMPs._.only.">#REF!</definedName>
    <definedName name="wrn2.dcf">{"mgmt forecast",#N/A,FALSE,"Mgmt Forecast";"dcf table",#N/A,FALSE,"Mgmt Forecast";"sensitivity",#N/A,FALSE,"Mgmt Forecast";"table inputs",#N/A,FALSE,"Mgmt Forecast";"calculations",#N/A,FALSE,"Mgmt Forecast"}</definedName>
    <definedName name="WRN2.Document">{"consolidated",#N/A,FALSE,"Sheet1";"cms",#N/A,FALSE,"Sheet1";"fse",#N/A,FALSE,"Sheet1"}</definedName>
    <definedName name="wrn2.financials">{#N/A,#N/A,FALSE,"fs activities";#N/A,#N/A,FALSE,"fs finposition";#N/A,#N/A,FALSE,"fs expenses";#N/A,#N/A,FALSE,"fs cashflows";#N/A,#N/A,FALSE,"fs fed awards"}</definedName>
    <definedName name="wrn2.Handout">{#N/A,#N/A,FALSE,"Output";#N/A,#N/A,FALSE,"Cover Sheet";#N/A,#N/A,FALSE,"Current Mkt. Projections"}</definedName>
    <definedName name="wrn2.is">{#N/A,#N/A,FALSE,"EPDCCon"}</definedName>
    <definedName name="wrn2.isNew">{#N/A,#N/A,FALSE,"EPDCCon"}</definedName>
    <definedName name="wrn2.model">{#N/A,#N/A,TRUE,"Header";#N/A,#N/A,TRUE,"Value";#N/A,#N/A,TRUE,"Assumptions";#N/A,#N/A,TRUE,"Pecs";#N/A,#N/A,TRUE,"Mines";#N/A,#N/A,TRUE,"Komloi"}</definedName>
    <definedName name="wrn2.print.">#REF!</definedName>
    <definedName name="wrn2.print._1">#REF!</definedName>
    <definedName name="wrn2.standard">#REF!</definedName>
    <definedName name="wrn3.ALL.">#REF!</definedName>
    <definedName name="wrn3.bst">{#N/A,#N/A,FALSE,"ASSUMP";#N/A,#N/A,FALSE,"PEN-NPV";#N/A,#N/A,FALSE,"LL-NPV";#N/A,#N/A,FALSE,"CAP-NPV";#N/A,#N/A,FALSE,"SUM-TOTAL";#N/A,#N/A,FALSE,"SUM-SS";#N/A,#N/A,FALSE,"SUM-H";#N/A,#N/A,FALSE,"SUM-H"}</definedName>
    <definedName name="wrn3.cg">{#N/A,#N/A,FALSE,"ASSUMP";#N/A,#N/A,FALSE,"PEN-NPV";#N/A,#N/A,FALSE,"LL-NPV";#N/A,#N/A,FALSE,"CAP-NPV";#N/A,#N/A,FALSE,"SUM-TOTAL";#N/A,#N/A,FALSE,"SUM-SS";#N/A,#N/A,FALSE,"SUM-H";#N/A,#N/A,FALSE,"SUM-H"}</definedName>
    <definedName name="wrn3.dcf">{"mgmt forecast",#N/A,FALSE,"Mgmt Forecast";"dcf table",#N/A,FALSE,"Mgmt Forecast";"sensitivity",#N/A,FALSE,"Mgmt Forecast";"table inputs",#N/A,FALSE,"Mgmt Forecast";"calculations",#N/A,FALSE,"Mgmt Forecast"}</definedName>
    <definedName name="wrn3.Final._.Report">{#N/A,#N/A,FALSE,"Revised '98 Report";#N/A,#N/A,FALSE,"Chgs";#N/A,#N/A,FALSE,"DB1Report"}</definedName>
    <definedName name="wrn3.george">{#N/A,#N/A,FALSE,"ASSUMP";#N/A,#N/A,FALSE,"SUM-TOTAL";#N/A,#N/A,FALSE,"REV &amp; COST-TOT";#N/A,#N/A,FALSE,"SUM-SS";#N/A,#N/A,FALSE,"REV &amp; COST-SS";#N/A,#N/A,FALSE,"DEMAND-SS";#N/A,#N/A,FALSE,"SUM-H";#N/A,#N/A,FALSE,"REV &amp; COST-H";#N/A,#N/A,FALSE,"DEMAND-H";#N/A,#N/A,FALSE,"CAPITAL";#N/A,#N/A,FALSE,"inside_wire";#N/A,#N/A,FALSE,"svcprov"}</definedName>
    <definedName name="wrn3.histroic">{#N/A,#N/A,FALSE,"model"}</definedName>
    <definedName name="wrn4.manacs98">#REF!</definedName>
    <definedName name="wrn5._.Pagers.5">{"Cover",#N/A,FALSE,"Cover";"Summary",#N/A,FALSE,"Summarpage"}</definedName>
    <definedName name="wrn5_1fug">{#N/A,#N/A,TRUE,"Trading";#N/A,#N/A,TRUE,"Cashflow";#N/A,#N/A,TRUE,"MOS-Cons";#N/A,#N/A,TRUE,"MOS-MGM";#N/A,#N/A,TRUE,"Reefton Summary";#N/A,#N/A,TRUE,"MOS-GPM";#N/A,#N/A,TRUE,"MOS-BGM";#N/A,#N/A,TRUE,"Tax";#N/A,#N/A,TRUE,"GeneralInformation";#N/A,#N/A,TRUE,"Change Reconciliation";#N/A,#N/A,TRUE,"Asset Recon";#N/A,#N/A,TRUE,"P&amp;L-Cashflow Rec"}</definedName>
    <definedName name="wrn5_ufugc">{#N/A,#N/A,TRUE,"Trading";#N/A,#N/A,TRUE,"Cashflow";#N/A,#N/A,TRUE,"MOS-Cons";#N/A,#N/A,TRUE,"MOS-MGM";#N/A,#N/A,TRUE,"Reefton Summary";#N/A,#N/A,TRUE,"MOS-GPM";#N/A,#N/A,TRUE,"MOS-BGM";#N/A,#N/A,TRUE,"Tax";#N/A,#N/A,TRUE,"GeneralInformation";#N/A,#N/A,TRUE,"Change Reconciliation";#N/A,#N/A,TRUE,"Asset Recon";#N/A,#N/A,TRUE,"P&amp;L-Cashflow Rec"}</definedName>
    <definedName name="wrna.prod">{#N/A,#N/A,FALSE,"1";#N/A,#N/A,FALSE,"2";#N/A,#N/A,FALSE,"16 - 17";#N/A,#N/A,FALSE,"18 - 19";#N/A,#N/A,FALSE,"26";#N/A,#N/A,FALSE,"27";#N/A,#N/A,FALSE,"28"}</definedName>
    <definedName name="wrna.prod_1">#REF!</definedName>
    <definedName name="wrna.prod_2">{#N/A,#N/A,FALSE,"1";#N/A,#N/A,FALSE,"2";#N/A,#N/A,FALSE,"16 - 17";#N/A,#N/A,FALSE,"18 - 19";#N/A,#N/A,FALSE,"26";#N/A,#N/A,FALSE,"27";#N/A,#N/A,FALSE,"28"}</definedName>
    <definedName name="wrna.prod_3">{#N/A,#N/A,FALSE,"1";#N/A,#N/A,FALSE,"2";#N/A,#N/A,FALSE,"16 - 17";#N/A,#N/A,FALSE,"18 - 19";#N/A,#N/A,FALSE,"26";#N/A,#N/A,FALSE,"27";#N/A,#N/A,FALSE,"28"}</definedName>
    <definedName name="wrna.prod_4">{#N/A,#N/A,FALSE,"1";#N/A,#N/A,FALSE,"2";#N/A,#N/A,FALSE,"16 - 17";#N/A,#N/A,FALSE,"18 - 19";#N/A,#N/A,FALSE,"26";#N/A,#N/A,FALSE,"27";#N/A,#N/A,FALSE,"28"}</definedName>
    <definedName name="wrnaboth">{"detail",#N/A,FALSE,"mfg";"summary",#N/A,FALSE,"mfg"}</definedName>
    <definedName name="wrnats">{#N/A,"PURADD",FALSE,"Business Analysis";#N/A,"PURSPP",FALSE,"Business Analysis";#N/A,"CTGIND",FALSE,"Business Analysis";#N/A,"PURCHM",FALSE,"Business Analysis";#N/A,"SPADD",FALSE,"Business Analysis";#N/A,"EPOXY",FALSE,"Business Analysis";#N/A,"PURPER",FALSE,"Business Analysis"}</definedName>
    <definedName name="wrnavboth">{"detail",#N/A,FALSE,"mfg";"summary",#N/A,FALSE,"mfg"}</definedName>
    <definedName name="wrnavpucspadd">{#N/A,"PURCHM",FALSE,"Business Analysis";#N/A,"SPADD",FALSE,"Business Analysis"}</definedName>
    <definedName name="wrnb213">{"detail",#N/A,FALSE,"mfg";"summary",#N/A,FALSE,"mfg"}</definedName>
    <definedName name="wrnb412">{"detail",#N/A,FALSE,"mfg";"summary",#N/A,FALSE,"mfg"}</definedName>
    <definedName name="wrnboth14a">{"detail",#N/A,FALSE,"mfg";"summary",#N/A,FALSE,"mfg"}</definedName>
    <definedName name="wrncsc4.">{#N/A,#N/A,FALSE,"ORIX CSC"}</definedName>
    <definedName name="wrnfy97">#REF!</definedName>
    <definedName name="wrnn">{#N/A,#N/A,FALSE,"PERSONAL";#N/A,#N/A,FALSE,"explotación";#N/A,#N/A,FALSE,"generales"}</definedName>
    <definedName name="WRNNEW">{#N/A,#N/A,FALSE,"Availability";#N/A,#N/A,FALSE,"Loan Stats";#N/A,#N/A,FALSE,"Clltrl Ln Smmry";#N/A,#N/A,FALSE,"AR Stats";#N/A,#N/A,FALSE,"AR Sum";#N/A,#N/A,FALSE,"Recs";#N/A,#N/A,FALSE,"Ship,CM Rev"}</definedName>
    <definedName name="WRNP41">{#N/A,"PURCHM",FALSE,"Business Analysis";#N/A,"SPADD",FALSE,"Business Analysis"}</definedName>
    <definedName name="wrnp61">{#N/A,"PURCHM",FALSE,"Business Analysis";#N/A,"SPADD",FALSE,"Business Analysis"}</definedName>
    <definedName name="wrnpav">{#N/A,"PURCHM",FALSE,"Business Analysis";#N/A,"SPADD",FALSE,"Business Analysis"}</definedName>
    <definedName name="wrnpr5">{#N/A,#N/A,FALSE,"Financial";#N/A,#N/A,FALSE,"Balance Sheet";#N/A,#N/A,FALSE,"Income stmt";#N/A,#N/A,FALSE,"Ratio"}</definedName>
    <definedName name="wrnpuc213">{#N/A,"PURCHM",FALSE,"Business Analysis";#N/A,"SPADD",FALSE,"Business Analysis"}</definedName>
    <definedName name="wrnpuc2412">{#N/A,"PURCHM",FALSE,"Business Analysis";#N/A,"SPADD",FALSE,"Business Analysis"}</definedName>
    <definedName name="wrnpuc412">{#N/A,"PURCHM",FALSE,"Business Analysis";#N/A,"SPADD",FALSE,"Business Analysis"}</definedName>
    <definedName name="wrnpucs213">{#N/A,"PURCHM",FALSE,"Business Analysis";#N/A,"SPADD",FALSE,"Business Analysis"}</definedName>
    <definedName name="wrnpucspadd32">{#N/A,"PURCHM",FALSE,"Business Analysis";#N/A,"SPADD",FALSE,"Business Analysis"}</definedName>
    <definedName name="wrnpucspaddza103">{#N/A,"PURCHM",FALSE,"Business Analysis";#N/A,"SPADD",FALSE,"Business Analysis"}</definedName>
    <definedName name="wrnpucspvd">{#N/A,"PURCHM",FALSE,"Business Analysis";#N/A,"SPADD",FALSE,"Business Analysis"}</definedName>
    <definedName name="wrnpvcs">{#N/A,"PURCHM",FALSE,"Business Analysis";#N/A,"SPADD",FALSE,"Business Analysis"}</definedName>
    <definedName name="wrnrep">{"summary",#N/A,FALSE,"3 yr average";"comps",#N/A,FALSE,"3 yr average"}</definedName>
    <definedName name="wrnt51">{#N/A,"PURADD",FALSE,"Business Analysis";#N/A,"PURSPP",FALSE,"Business Analysis";#N/A,"CTGIND",FALSE,"Business Analysis";#N/A,"PURCHM",FALSE,"Business Analysis";#N/A,"SPADD",FALSE,"Business Analysis";#N/A,"EPOXY",FALSE,"Business Analysis";#N/A,"PURPER",FALSE,"Business Analysis"}</definedName>
    <definedName name="wrnt61">{#N/A,"PURADD",FALSE,"Business Analysis";#N/A,"PURSPP",FALSE,"Business Analysis";#N/A,"CTGIND",FALSE,"Business Analysis";#N/A,"PURCHM",FALSE,"Business Analysis";#N/A,"SPADD",FALSE,"Business Analysis";#N/A,"EPOXY",FALSE,"Business Analysis";#N/A,"PURPER",FALSE,"Business Analysis"}</definedName>
    <definedName name="wrnt71">{#N/A,"PURADD",FALSE,"Business Analysis";#N/A,"PURSPP",FALSE,"Business Analysis";#N/A,"CTGIND",FALSE,"Business Analysis";#N/A,"PURCHM",FALSE,"Business Analysis";#N/A,"SPADD",FALSE,"Business Analysis";#N/A,"EPOXY",FALSE,"Business Analysis";#N/A,"PURPER",FALSE,"Business Analysis"}</definedName>
    <definedName name="WRNTOT41">{#N/A,"PURADD",FALSE,"Business Analysis";#N/A,"PURSPP",FALSE,"Business Analysis";#N/A,"CTGIND",FALSE,"Business Analysis";#N/A,"PURCHM",FALSE,"Business Analysis";#N/A,"SPADD",FALSE,"Business Analysis";#N/A,"EPOXY",FALSE,"Business Analysis";#N/A,"PURPER",FALSE,"Business Analysis"}</definedName>
    <definedName name="wrntot412">{#N/A,"PURADD",FALSE,"Business Analysis";#N/A,"PURSPP",FALSE,"Business Analysis";#N/A,"CTGIND",FALSE,"Business Analysis";#N/A,"PURCHM",FALSE,"Business Analysis";#N/A,"SPADD",FALSE,"Business Analysis";#N/A,"EPOXY",FALSE,"Business Analysis";#N/A,"PURPER",FALSE,"Business Analysis"}</definedName>
    <definedName name="wrntotal213">{#N/A,"PURADD",FALSE,"Business Analysis";#N/A,"PURSPP",FALSE,"Business Analysis";#N/A,"CTGIND",FALSE,"Business Analysis";#N/A,"PURCHM",FALSE,"Business Analysis";#N/A,"SPADD",FALSE,"Business Analysis";#N/A,"EPOXY",FALSE,"Business Analysis";#N/A,"PURPER",FALSE,"Business Analysis"}</definedName>
    <definedName name="wrntotax">{#N/A,"PURADD",FALSE,"Business Analysis";#N/A,"PURSPP",FALSE,"Business Analysis";#N/A,"CTGIND",FALSE,"Business Analysis";#N/A,"PURCHM",FALSE,"Business Analysis";#N/A,"SPADD",FALSE,"Business Analysis";#N/A,"EPOXY",FALSE,"Business Analysis";#N/A,"PURPER",FALSE,"Business Analysis"}</definedName>
    <definedName name="wrntotdiv213">{#N/A,"PURADD",FALSE,"Business Analysis";#N/A,"PURSPP",FALSE,"Business Analysis";#N/A,"CTGIND",FALSE,"Business Analysis";#N/A,"PURCHM",FALSE,"Business Analysis";#N/A,"SPADD",FALSE,"Business Analysis";#N/A,"EPOXY",FALSE,"Business Analysis";#N/A,"PURPER",FALSE,"Business Analysis"}</definedName>
    <definedName name="wrntotdiv412">{#N/A,"PURADD",FALSE,"Business Analysis";#N/A,"PURSPP",FALSE,"Business Analysis";#N/A,"CTGIND",FALSE,"Business Analysis";#N/A,"PURCHM",FALSE,"Business Analysis";#N/A,"SPADD",FALSE,"Business Analysis";#N/A,"EPOXY",FALSE,"Business Analysis";#N/A,"PURPER",FALSE,"Business Analysis"}</definedName>
    <definedName name="wro.model">{"main",#N/A,FALSE,"Variables";"target",#N/A,FALSE,"finstmts - target";"target base",#N/A,FALSE,"finstmts - target - base";"offer price",#N/A,FALSE,"Offer Price"}</definedName>
    <definedName name="WRR">{#N/A,#N/A,FALSE,"Pharm";#N/A,#N/A,FALSE,"WWCM"}</definedName>
    <definedName name="WRR_1">#REF!</definedName>
    <definedName name="WRR_2">{#N/A,#N/A,FALSE,"Pharm";#N/A,#N/A,FALSE,"WWCM"}</definedName>
    <definedName name="WRR_3">{#N/A,#N/A,FALSE,"Pharm";#N/A,#N/A,FALSE,"WWCM"}</definedName>
    <definedName name="WRR_4">{#N/A,#N/A,FALSE,"Pharm";#N/A,#N/A,FALSE,"WWCM"}</definedName>
    <definedName name="wrre">{"Cover",#N/A,FALSE,"Cover";"Key Issues",#N/A,FALSE,"Key Issues";"External Trends",#N/A,FALSE,"External Trends";"Internal Trends",#N/A,FALSE,"Internal Trends";"Scorecard",#N/A,FALSE,"Scorecard V2";"Action Plans 1",#N/A,FALSE,"Action Plan Summary";"Action Plans 2",#N/A,FALSE,"Action Plan Summary";"FullPL",#N/A,FALSE,"Profit &amp; Loss Statement";"splitpl",#N/A,FALSE,"Profit &amp; Loss Statement";"Summary Capex",#N/A,FALSE,"summary capex";"Capex Detail",#N/A,FALSE,"capex detail";"Riskopps",#N/A,FALSE,"Risks&amp;Opps";"Major Factors",#N/A,FALSE,"Major Factors (2)"}</definedName>
    <definedName name="wrrrrr">{#N/A,#N/A,FALSE,"REPORT"}</definedName>
    <definedName name="wrrrrr_1">#REF!</definedName>
    <definedName name="wrrrrr_2">{#N/A,#N/A,FALSE,"REPORT"}</definedName>
    <definedName name="wrrrrr_3">{#N/A,#N/A,FALSE,"REPORT"}</definedName>
    <definedName name="wrrrrr_4">{#N/A,#N/A,FALSE,"REPORT"}</definedName>
    <definedName name="wrt">{#N/A,#N/A,FALSE,"Carga General";#N/A,#N/A,FALSE,"Carga Carbon Cesar";#N/A,#N/A,FALSE,"Inv. Equipo ";#N/A,#N/A,FALSE,"Inv. Equipo ";#N/A,#N/A,FALSE,"CF Carga";#N/A,#N/A,FALSE,"Drummond";#N/A,#N/A,FALSE,"Deuda";#N/A,#N/A,FALSE,"Consolidacion"}</definedName>
    <definedName name="wrtdesc">#REF!</definedName>
    <definedName name="wrte">{"'Sheet1'!$A$2:$R$54"}</definedName>
    <definedName name="wrty">{#N/A,#N/A,FALSE,"Front Page";#N/A,#N/A,FALSE,"Mfg Var";#N/A,#N/A,FALSE,"Family Unit Cost Graphs";#N/A,#N/A,FALSE,"Product Cost Graphs";#N/A,#N/A,FALSE,"Unit Cost Setup";#N/A,#N/A,FALSE,"Yields";#N/A,#N/A,FALSE,"Emery";#N/A,#N/A,FALSE,"GI Pricing";#N/A,#N/A,FALSE,"Actuals";#N/A,#N/A,FALSE,"Forecast"}</definedName>
    <definedName name="wru.actual._.data._ent">{#N/A,#N/A,FALSE,"Sales"}</definedName>
    <definedName name="wru.prn5">{#N/A,#N/A,FALSE,"Sales"}</definedName>
    <definedName name="wrvg">{#N/A,#N/A,TRUE,"Pivots-Employee";#N/A,"Scenerio2",TRUE,"Assumptions Summary"}</definedName>
    <definedName name="wrwer">{#N/A,#N/A,FALSE,"Umsatz 99";#N/A,#N/A,FALSE,"ER 99 "}</definedName>
    <definedName name="wrxave">{#N/A,"PURADD",FALSE,"Business Analysis";#N/A,"PURSPP",FALSE,"Business Analysis";#N/A,"CTGIND",FALSE,"Business Analysis";#N/A,"PURCHM",FALSE,"Business Analysis";#N/A,"SPADD",FALSE,"Business Analysis";#N/A,"EPOXY",FALSE,"Business Analysis";#N/A,"PURPER",FALSE,"Business Analysis"}</definedName>
    <definedName name="wry">{"YD LAPO2",#N/A,FALSE,"YTD"}</definedName>
    <definedName name="wryt">{"'Sheet1'!$A$1:$AI$34","'Sheet1'!$A$1:$AI$31","'Sheet1'!$B$2:$AM$25"}</definedName>
    <definedName name="wrytyt">{"'1-TheatreBkgs'!$A$1:$L$102"}</definedName>
    <definedName name="ws">#REF!</definedName>
    <definedName name="ws_1">#REF!</definedName>
    <definedName name="wsed">{#N/A,#N/A,FALSE,"Total";#N/A,#N/A,FALSE,"Sew";#N/A,#N/A,FALSE,"Finish";#N/A,#N/A,FALSE,"CUT";#N/A,#N/A,FALSE,"Mill 5";#N/A,#N/A,FALSE,"Mill 6";#N/A,#N/A,FALSE,"Mill 8";#N/A,#N/A,FALSE,"Mill 9";#N/A,#N/A,FALSE,"Mill 10";#N/A,#N/A,FALSE,"Mill 12";#N/A,#N/A,FALSE,"Mill 15";#N/A,#N/A,FALSE,"Mill 17"}</definedName>
    <definedName name="wsedr">{#N/A,#N/A,FALSE,"Total";#N/A,#N/A,FALSE,"Sew";#N/A,#N/A,FALSE,"Finish";#N/A,#N/A,FALSE,"CUT";#N/A,#N/A,FALSE,"Mill 5";#N/A,#N/A,FALSE,"Mill 6";#N/A,#N/A,FALSE,"Mill 8";#N/A,#N/A,FALSE,"Mill 9";#N/A,#N/A,FALSE,"Mill 10";#N/A,#N/A,FALSE,"Mill 12";#N/A,#N/A,FALSE,"Mill 15";#N/A,#N/A,FALSE,"Mill 17"}</definedName>
    <definedName name="wsfdsf">{"'Sheet1'!$A$2:$R$54"}</definedName>
    <definedName name="wsn.orm.">{#N/A,#N/A,FALSE,"ORM-1";#N/A,#N/A,FALSE,"ORM-2";"ORM-3",#N/A,FALSE,"FR-2 &amp; ORM-3";#N/A,#N/A,FALSE,"ORM-4";#N/A,#N/A,FALSE,"ORM-5";#N/A,#N/A,FALSE,"ORM-6";#N/A,#N/A,FALSE,"ORM-7";#N/A,#N/A,FALSE,"ORM - 8";#N/A,#N/A,FALSE,"ORM-9-A";#N/A,#N/A,FALSE,"ORM-10-A";#N/A,#N/A,FALSE,"ORM-11-A";#N/A,#N/A,FALSE,"ORM-12-A";#N/A,#N/A,FALSE,"ORM-13-A";#N/A,#N/A,FALSE,"ORM-14-A";#N/A,#N/A,FALSE,"ORM - 15-A";#N/A,#N/A,FALSE,"ORM - 16-A";#N/A,#N/A,FALSE,"ORM - 17-A";#N/A,#N/A,FALSE,"ORM -18-A";#N/A,#N/A,FALSE,"ORM -19-A"}</definedName>
    <definedName name="wss">#REF!</definedName>
    <definedName name="wt">#REF!</definedName>
    <definedName name="wtaverage">#REF!,#REF!,#REF!,#REF!</definedName>
    <definedName name="WTWEWETWETWETWET">#REF!</definedName>
    <definedName name="wtx">{"a96 Oper Forecast Monthly",#N/A,FALSE,"BPMON 8-96";"a96 Bal Sheet Monthly",#N/A,FALSE,"BPMON 8-96";"a96 Capital Expend Monthly",#N/A,FALSE,"BPMON 8-96";"a96 Cash Flow Monthly",#N/A,FALSE,"BPMON 8-96";"a96 Oper Forecast Qtrly",#N/A,FALSE,"BPMON 8-96";"a96 Bal Sheet Qtrly",#N/A,FALSE,"BPMON 8-96";"a96 Capital Expend Qtrly",#N/A,FALSE,"BPMON 8-96";"a96 Cash Flow Qtrly",#N/A,FALSE,"BPMON 8-96";"a97 Oper Forecast Monthly",#N/A,FALSE,"BPMON 8-96";"a97 Bal Sheet Monthly",#N/A,FALSE,"BPMON 8-96";"a97 Capital Expend Monthly",#N/A,FALSE,"BPMON 8-96";"a97 Cash Flow Monthly",#N/A,FALSE,"BPMON 8-96";"a97 Oper Forecast Qtrly",#N/A,FALSE,"BPMON 8-96";"a97 Bal Sheet Qtrly",#N/A,FALSE,"BPMON 8-96";"a97 Capital Expend Qtrly",#N/A,FALSE,"BPMON 8-96";"a97 Cash Flow Qtrly",#N/A,FALSE,"BPMON 8-96";"a98 99 Oper Forecast Annual",#N/A,FALSE,"BPMON 8-96";"a98 99 Bal Sheet Annual",#N/A,FALSE,"BPMON 8-96";"a98 99 Capital Expend Annual",#N/A,FALSE,"BPMON 8-96";"a98 99 Cash Flow Annual",#N/A,FALSE,"BPMON 8-96"}</definedName>
    <definedName name="wv">{#N/A,#N/A,FALSE,"Pharm";#N/A,#N/A,FALSE,"WWCM"}</definedName>
    <definedName name="wv_1">#REF!</definedName>
    <definedName name="wv_2">{#N/A,#N/A,FALSE,"Pharm";#N/A,#N/A,FALSE,"WWCM"}</definedName>
    <definedName name="wv_3">{#N/A,#N/A,FALSE,"Pharm";#N/A,#N/A,FALSE,"WWCM"}</definedName>
    <definedName name="wv_4">{#N/A,#N/A,FALSE,"Pharm";#N/A,#N/A,FALSE,"WWCM"}</definedName>
    <definedName name="wvbub">{TRUE,TRUE,-2.75,-17,604.5,293.25,FALSE,TRUE,TRUE,TRUE,0,1,#N/A,106,#N/A,12.3541666666667,22.4375,1,FALSE,FALSE,3,TRUE,1,FALSE,75,"Swvu.busarea.","ACwvu.busarea.",#N/A,FALSE,FALSE,0.75,0.75,1,1,2,"","&amp;L&amp;F&amp;A&amp;CPage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ebusarea2132">{TRUE,TRUE,-2.75,-17,604.5,293.25,FALSE,TRUE,TRUE,TRUE,0,1,#N/A,106,#N/A,12.3541666666667,22.4375,1,FALSE,FALSE,3,TRUE,1,FALSE,75,"Swvu.busarea.","ACwvu.busarea.",#N/A,FALSE,FALSE,0.75,0.75,1,1,2,"","&amp;L&amp;F&amp;A&amp;CPage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t.busarea34">{TRUE,TRUE,-2.75,-17,604.5,293.25,FALSE,TRUE,TRUE,TRUE,0,1,#N/A,106,#N/A,12.3541666666667,22.4375,1,FALSE,FALSE,3,TRUE,1,FALSE,75,"Swvu.busarea.","ACwvu.busarea.",#N/A,FALSE,FALSE,0.75,0.75,1,1,2,"","&amp;L&amp;F&amp;A&amp;CPage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ACC.">{TRUE,TRUE,-1.25,-15.5,484.5,278.25,FALSE,FALSE,TRUE,FALSE,0,1,#N/A,452,#N/A,5.92592592592593,22.5714285714286,1,FALSE,FALSE,3,TRUE,1,FALSE,100,"Swvu.ACC.","ACwvu.ACC.",#N/A,FALSE,FALSE,0,0,0,0,2,"","",FALSE,FALSE,FALSE,FALSE,1,90,#N/A,#N/A,"=R1C1:R650C11",FALSE,#N/A,#N/A,FALSE,FALSE,FALSE,1,65532,65532,FALSE,FALSE,TRUE,TRUE,TRUE}</definedName>
    <definedName name="wvu.accum.">{TRUE,TRUE,-0.8,-17,598.8,277.8,FALSE,TRUE,TRUE,TRUE,0,1,#N/A,1,#N/A,11.1875,17.4090909090909,1,FALSE,FALSE,3,TRUE,1,FALSE,100,"Swvu.accum.","ACwvu.accum.",#N/A,FALSE,FALSE,0.75,0.75,1,1,1,"","",TRUE,FALSE,FALSE,FALSE,1,#N/A,2,1,"=R1C1:R163C5","=R1:R9","Rwvu.accum.","Cwvu.accum.",FALSE,FALSE,FALSE,1,#N/A,#N/A,FALSE,FALSE,TRUE,TRUE,TRUE}</definedName>
    <definedName name="wvu.ADD._.GRAN._.USAGE.">{TRUE,TRUE,0.25,-14,481.5,276.75,FALSE,FALSE,TRUE,FALSE,0,1,2,53,54,1,1,4,TRUE,TRUE,3,TRUE,1,TRUE,75,"Swvu.ADD._.GRAN._.USAGE.","ACwvu.ADD._.GRAN._.USAGE.",1,FALSE,FALSE,0.5,0.5,1,1,2,"","&amp;L&amp;D&amp;C&amp;F   Page &amp;p of &amp;n&amp;R&amp;T",TRUE,FALSE,FALSE,FALSE,2,100,#N/A,#N/A,"=R53C1:R79C15",FALSE,#N/A,#N/A,FALSE,FALSE}</definedName>
    <definedName name="wvu.ADDITIVES._.IN.">{TRUE,TRUE,0.25,-14,481.5,276.75,FALSE,FALSE,TRUE,FALSE,0,1,3,1,3,2,2,4,TRUE,TRUE,3,TRUE,1,TRUE,75,"Swvu.ADDITIVES._.IN.","ACwvu.ADDITIVES._.IN.",1,FALSE,FALSE,0.5,0.5,1,1,2,"","&amp;L&amp;D&amp;C&amp;F   Page &amp;p of &amp;n&amp;R&amp;T",TRUE,FALSE,FALSE,FALSE,2,100,#N/A,#N/A,"=R2C4:R51C25","=C1:C3",#N/A,#N/A,FALSE,FALSE}</definedName>
    <definedName name="wvu.AFAC.">{TRUE,TRUE,-1.25,-15.5,484.5,278.25,FALSE,FALSE,TRUE,FALSE,0,1,#N/A,551,#N/A,5.92592592592593,22.5714285714286,1,FALSE,FALSE,3,TRUE,1,FALSE,100,"Swvu.AFAC.","ACwvu.AFAC.",#N/A,FALSE,FALSE,0,0,0,0,2,"","",FALSE,FALSE,FALSE,FALSE,1,90,#N/A,#N/A,"=R1C1:R650C11",FALSE,#N/A,#N/A,FALSE,FALSE,FALSE,1,65532,65532,FALSE,FALSE,TRUE,TRUE,TRUE}</definedName>
    <definedName name="wvu.All.">{TRUE,TRUE,-1.25,-15.5,964.5,699.75,FALSE,TRUE,TRUE,TRUE,0,1,2,168,#N/A,1,51,2,TRUE,FALSE,3,TRUE,1,TRUE,100,"Swvu.All.","ACwvu.All.",#N/A,FALSE,FALSE,0.75,0.75,0.75,0.75,2,"","&amp;LBy Steve Abel&amp;C&amp;F  &amp;A&amp;R&amp;D  &amp;T",TRUE,FALSE,FALSE,FALSE,1,61,#N/A,#N/A,"=R1C1:R206C15","=R1:R5",#N/A,#N/A,FALSE,FALSE,TRUE,1,300,300,FALSE,FALSE,TRUE,TRUE,TRUE}</definedName>
    <definedName name="wvu.annual.">{TRUE,TRUE,-0.8,-17,598.8,277.8,FALSE,TRUE,TRUE,TRUE,0,1,#N/A,1,#N/A,11.1875,103.409090909091,1,FALSE,FALSE,3,TRUE,1,FALSE,100,"Swvu.annual.","ACwvu.annual.",#N/A,FALSE,FALSE,0.75,0.75,1,1,1,"","",TRUE,FALSE,FALSE,FALSE,1,#N/A,2,1,"=R1C1:R163C8","=R1:R9","Rwvu.annual.","Cwvu.annual.",FALSE,FALSE,FALSE,1,#N/A,#N/A,FALSE,FALSE,TRUE,TRUE,TRUE}</definedName>
    <definedName name="wvu.BAL._.ONLY.">{TRUE,TRUE,31.75,28.75,446.25,227.25,FALSE,FALSE,TRUE,TRUE,0,10,#N/A,146,#N/A,8.5,14.1764705882353,1,FALSE,FALSE,1,TRUE,1,FALSE,100,"Swvu.BAL._.ONLY.","ACwvu.BAL._.ONLY.",1,FALSE,FALSE,0.75,0.75,0.5,0.5,2,"","",FALSE,FALSE,FALSE,FALSE,1,#N/A,1,4,"=R1C1:R191C15","=R1:R3",#N/A,#N/A,FALSE,FALSE}</definedName>
    <definedName name="wvu.BS.">#REF!</definedName>
    <definedName name="wvu.busarea.">{TRUE,TRUE,-2.75,-17,604.5,293.25,FALSE,TRUE,TRUE,TRUE,0,1,#N/A,106,#N/A,12.3541666666667,22.4375,1,FALSE,FALSE,3,TRUE,1,FALSE,75,"Swvu.busarea.","ACwvu.busarea.",#N/A,FALSE,FALSE,0.75,0.75,1,1,2,"","&amp;L&amp;F&amp;A&amp;CPage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usarea.2">{TRUE,TRUE,-2.75,-17,604.5,293.25,FALSE,TRUE,TRUE,TRUE,0,1,#N/A,106,#N/A,12.3541666666667,22.4375,1,FALSE,FALSE,3,TRUE,1,FALSE,75,"Swvu.busarea.","ACwvu.busarea.",#N/A,FALSE,FALSE,0.75,0.75,1,1,2,"","&amp;L&amp;F&amp;A&amp;CPage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usareab2">{TRUE,TRUE,-2.75,-17,604.5,293.25,FALSE,TRUE,TRUE,TRUE,0,1,#N/A,106,#N/A,12.3541666666667,22.4375,1,FALSE,FALSE,3,TRUE,1,FALSE,75,"Swvu.busarea.","ACwvu.busarea.",#N/A,FALSE,FALSE,0.75,0.75,1,1,2,"","&amp;L&amp;F&amp;A&amp;CPage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CapersView.">{TRUE,TRUE,-2.75,-17,772.5,449.25,FALSE,TRUE,TRUE,TRUE,0,19,#N/A,30,#N/A,7.04065040650407,10.9795918367347,1,FALSE,FALSE,3,FALSE,1,FALSE,100,"Swvu.CapersView.","ACwvu.CapersView.",#N/A,FALSE,FALSE,0,0,0,0,2,"","&amp;R&amp;""Arial,Bold Italic""&amp;8&amp;F&amp;A&amp;D",TRUE,TRUE,FALSE,FALSE,1,#N/A,1,1,"=R1C1:R123C107",FALSE,"Rwvu.CapersView.","Cwvu.CapersView.",FALSE,FALSE,FALSE,262,600,600,FALSE,FALSE,TRUE,TRUE,TRUE}</definedName>
    <definedName name="wvu.cash.">{TRUE,TRUE,-1.25,-15.5,456.75,279.75,FALSE,FALSE,TRUE,TRUE,0,1,18,1,199,6,3,4,TRUE,TRUE,3,TRUE,1,TRUE,100,"Swvu.cash.","ACwvu.cash.",1,FALSE,FALSE,0.511811023622047,0.511811023622047,0.511811023622047,0.511811023622047,1,"","",FALSE,FALSE,FALSE,FALSE,1,#N/A,1,1,#DIV/0!,FALSE,"Rwvu.cash.",#N/A,FALSE,FALSE}</definedName>
    <definedName name="wvu.CREWING.">{TRUE,TRUE,0.25,-14,481.5,276.75,FALSE,FALSE,TRUE,FALSE,0,1,12,123,124,3,1,4,TRUE,TRUE,3,TRUE,1,TRUE,75,"Swvu.CREWING.","ACwvu.CREWING.",1,FALSE,FALSE,0.5,0.5,1,1,2,"","&amp;L&amp;D&amp;C&amp;F   Page &amp;p of &amp;n&amp;R&amp;T",TRUE,FALSE,FALSE,FALSE,1,100,#N/A,#N/A,"=R123C4:R136C25","=C1:C3",#N/A,#N/A,FALSE,FALSE}</definedName>
    <definedName name="wvu.cum92.">{TRUE,TRUE,-1.25,-15.5,772.5,474,FALSE,FALSE,TRUE,TRUE,0,18,#N/A,83,#N/A,44.2203389830508,47.1666666666667,1,FALSE,FALSE,3,TRUE,1,FALSE,100,"Swvu.cum92.","ACwvu.cum92.",1,FALSE,FALSE,0.1,0.1,0.2,0.1,2,"","",TRUE,TRUE,FALSE,FALSE,1,#N/A,1,6,"=R1C1:R60C26,R67C1:R105C26,R106C1:R147C26",FALSE,"Rwvu.cum92.","Cwvu.cum92.",FALSE,FALSE,FALSE,1,4294967292,4294967292,FALSE,FALSE,TRUE,TRUE,TRUE}</definedName>
    <definedName name="wvu.cum95.">{TRUE,TRUE,-1.25,-15.5,772.5,474,FALSE,FALSE,TRUE,TRUE,0,1,#N/A,83,#N/A,57.3389830508475,47.1666666666667,1,FALSE,FALSE,3,TRUE,1,FALSE,100,"Swvu.cum95.","ACwvu.cum95.",1,FALSE,FALSE,0.1,0.1,0.2,0.1,2,"","",TRUE,TRUE,FALSE,FALSE,1,#N/A,1,6,"=R1C1:R60C36,R67C1:R105C36,R106C1:R147C36",FALSE,"Rwvu.cum95.","Cwvu.cum95.",FALSE,FALSE,FALSE,1,4294967292,4294967292,FALSE,FALSE,TRUE,TRUE,TRUE}</definedName>
    <definedName name="wvu.cum97.">{TRUE,TRUE,-1.25,-15.5,772.5,517.5,FALSE,FALSE,TRUE,TRUE,0,1,37,1,112,35,4,4,TRUE,TRUE,3,TRUE,1,TRUE,100,"Swvu.cum97.","ACwvu.cum97.",1,FALSE,FALSE,0.1,0.1,0.2,0.1,2,"","",TRUE,TRUE,FALSE,FALSE,1,#N/A,1,6,#DIV/0!,FALSE,"Rwvu.cum97.","Cwvu.cum97.",FALSE,FALSE,FALSE,1,4294967292,4294967292,FALSE,FALSE,TRUE,TRUE,TRUE}</definedName>
    <definedName name="wvu.ELIMLUCRO.">{TRUE,TRUE,-1.25,-15.5,484.5,278.25,FALSE,FALSE,TRUE,FALSE,0,3,#N/A,574,#N/A,6.75,22.5714285714286,1,FALSE,FALSE,3,TRUE,1,FALSE,100,"Swvu.ELIMLUCRO.","ACwvu.ELIMLUCRO.",#N/A,FALSE,FALSE,0,0,0,0,2,"","",FALSE,FALSE,FALSE,FALSE,1,90,#N/A,#N/A,"=R1C1:R650C11",FALSE,#N/A,#N/A,FALSE,FALSE,FALSE,1,65532,65532,FALSE,FALSE,TRUE,TRUE,TRUE}</definedName>
    <definedName name="wvu.ESTOQUES.">{TRUE,TRUE,-1.25,-15.5,484.5,278.25,FALSE,FALSE,TRUE,FALSE,0,1,#N/A,183,#N/A,5.92592592592593,22.5714285714286,1,FALSE,FALSE,3,TRUE,1,FALSE,100,"Swvu.ESTOQUES.","ACwvu.ESTOQUES.",#N/A,FALSE,FALSE,0,0,0,0,2,"","",FALSE,FALSE,FALSE,FALSE,1,90,#N/A,#N/A,"=R1C1:R650C11",FALSE,#N/A,#N/A,FALSE,FALSE,FALSE,1,65532,65532,FALSE,FALSE,TRUE,TRUE,TRUE}</definedName>
    <definedName name="wvu.Fabio.">{TRUE,TRUE,-1.25,-15.5,484.5,276.75,FALSE,FALSE,TRUE,TRUE,0,2,3,6,469,1,1,4,TRUE,TRUE,3,TRUE,1,TRUE,100,"Swvu.Fabio.","ACwvu.Fabio.",#N/A,FALSE,FALSE,0,0,0.393700787401575,0.393700787401575,2,"","&amp;C&amp;""Times New Roman,Bold Italic""&amp;P",TRUE,FALSE,FALSE,FALSE,1,67,#N/A,#N/A,"=R1C2:R497C25","=R1:R7",#N/A,#N/A,FALSE,FALSE,FALSE,1,65532,65532,FALSE,FALSE,TRUE,TRUE,TRUE}</definedName>
    <definedName name="wvu.FIXED._.COSTS.">{TRUE,TRUE,0.25,-14,481.5,276.75,FALSE,FALSE,TRUE,FALSE,0,1,2,210,213,1,3,4,TRUE,TRUE,3,TRUE,1,TRUE,75,"Swvu.FIXED._.COSTS.","ACwvu.FIXED._.COSTS.",1,FALSE,FALSE,0.5,0.5,1,1,2,"","&amp;L&amp;D&amp;C&amp;F   Page &amp;p of &amp;n&amp;R&amp;T",TRUE,FALSE,FALSE,FALSE,1,100,#N/A,#N/A,"=R210C1:R302C14",FALSE,#N/A,#N/A,FALSE,FALSE}</definedName>
    <definedName name="wvu.FRP_BACKLOG1.">{TRUE,TRUE,4.75,-2,591,327,FALSE,TRUE,TRUE,TRUE,0,1,#N/A,1,#N/A,12.7454545454545,25.0666666666667,1,FALSE,FALSE,1,TRUE,1,FALSE,100,"Swvu.FRP_BACKLOG1.","ACwvu.FRP_BACKLOG1.",#N/A,FALSE,FALSE,1,1,1,0.75,2,"","&amp;L&amp;F&amp;C&amp;A&amp;R&amp;D",FALSE,FALSE,FALSE,FALSE,1,75,#N/A,#N/A,"=R1C1:R61C18","=C1:C4",#N/A,#N/A,FALSE,FALSE,TRUE,1,4294967292,300,FALSE,FALSE,TRUE,TRUE,TRUE}</definedName>
    <definedName name="wvu.FRP_backlog2.">{TRUE,TRUE,4.75,-2,591,327,FALSE,TRUE,TRUE,TRUE,0,26,#N/A,1,#N/A,13.6909090909091,25.0666666666667,1,FALSE,FALSE,1,TRUE,1,FALSE,100,"Swvu.FRP_backlog2.","ACwvu.FRP_backlog2.",#N/A,FALSE,FALSE,1,1,1,0.75,2,"","&amp;L&amp;F&amp;C&amp;A&amp;R&amp;D",FALSE,FALSE,FALSE,FALSE,1,75,#N/A,#N/A,"=R1C1:R61C33","=C1:C4","Rwvu.FRP_backlog2.",#N/A,FALSE,FALSE,TRUE,1,4294967292,300,FALSE,FALSE,TRUE,TRUE,TRUE}</definedName>
    <definedName name="wvu.FULL.">{TRUE,TRUE,-2.75,-17,604.5,359.25,FALSE,TRUE,TRUE,TRUE,0,1,#N/A,1,#N/A,9.75384615384615,32.2307692307692,1,FALSE,FALSE,3,TRUE,1,FALSE,75,"Swvu.FULL.","ACwvu.FULL.",#N/A,FALSE,FALSE,0.75,0.75,1,1,2,"&amp;A","Page &amp;P",FALSE,FALSE,FALSE,TRUE,1,#N/A,1,1,FALSE,FALSE,#N/A,#N/A,FALSE,FALSE,FALSE,5,600,600,FALSE,FALSE,TRUE,TRUE,TRUE}</definedName>
    <definedName name="wvu.IMSD._.Only.">{TRUE,TRUE,-1.25,-15.5,964.5,699.75,FALSE,TRUE,TRUE,TRUE,0,1,2,19,#N/A,1,133,2,TRUE,FALSE,3,TRUE,1,TRUE,100,"Swvu.IMSD._.Only.","ACwvu.IMSD._.Only.",#N/A,FALSE,FALSE,0.75,0.75,0.75,0.75,2,"","&amp;LBy Steve Abel&amp;C&amp;F  &amp;A&amp;R&amp;D  &amp;T",TRUE,FALSE,FALSE,FALSE,1,61,#N/A,#N/A,"=R1C1:R206C15","=R1:R5",#N/A,"Cwvu.IMSD._.Only.",FALSE,FALSE,TRUE,1,300,300,FALSE,FALSE,TRUE,TRUE,TRUE}</definedName>
    <definedName name="wvu.inputs._.raw._.data.">{TRUE,TRUE,-1.25,-15.5,604.5,369,FALSE,FALSE,TRUE,TRUE,0,1,83,1,38,4,5,4,TRUE,TRUE,3,TRUE,1,TRUE,75,"Swvu.inputs._.raw._.data.","ACwvu.inputs._.raw._.data.",#N/A,FALSE,FALSE,0.5,0.5,0.5,0.5,2,"&amp;F","&amp;A&amp;RPage &amp;P",FALSE,FALSE,FALSE,FALSE,1,60,#N/A,#N/A,"=R1C61:R53C89","=C1:C5",#N/A,#N/A,FALSE,FALSE,FALSE,1,600,600,FALSE,FALSE,TRUE,TRUE,TRUE}</definedName>
    <definedName name="wvu.inputs._.raw._.data.1">{TRUE,TRUE,-1.25,-15.5,604.5,369,FALSE,FALSE,TRUE,TRUE,0,1,83,1,38,4,5,4,TRUE,TRUE,3,TRUE,1,TRUE,75,"Swvu.inputs._.raw._.data.","ACwvu.inputs._.raw._.data.",#N/A,FALSE,FALSE,0.5,0.5,0.5,0.5,2,"&amp;F","&amp;A&amp;RPage &amp;P",FALSE,FALSE,FALSE,FALSE,1,60,#N/A,#N/A,"=R1C61:R53C89","=C1:C5",#N/A,#N/A,FALSE,FALSE,FALSE,1,600,600,FALSE,FALSE,TRUE,TRUE,TRUE}</definedName>
    <definedName name="wvu.Japan_Capers_Ed_Pub.">{TRUE,TRUE,-2.75,-17,772.5,449.25,FALSE,TRUE,TRUE,TRUE,0,18,#N/A,1,#N/A,80.75,104.2,1,FALSE,FALSE,3,FALSE,1,FALSE,10,"Swvu.Japan_Capers_Ed_Pub.","ACwvu.Japan_Capers_Ed_Pub.",#N/A,FALSE,FALSE,0,0,0,0,2,"","&amp;R&amp;""Arial,Bold Italic""&amp;8&amp;F&amp;A&amp;D",TRUE,TRUE,FALSE,FALSE,1,#N/A,1,1,"=R1C18:R297C107",FALSE,"Rwvu.Japan_Capers_Ed_Pub.","Cwvu.Japan_Capers_Ed_Pub.",FALSE,FALSE,FALSE,262,600,600,FALSE,FALSE,TRUE,TRUE,TRUE}</definedName>
    <definedName name="wvu.KJP_CC.">{TRUE,TRUE,-2.75,-17,964.5,641.25,FALSE,TRUE,TRUE,TRUE,0,18,#N/A,11,#N/A,22.5227272727273,72.25,1,FALSE,FALSE,3,TRUE,1,FALSE,40,"Swvu.KJP_CC.","ACwvu.KJP_CC.",#N/A,FALSE,FALSE,0,0,0,0,2,"&amp;C&amp;""Arial,Bold""&amp;72Actual Production vs. Projected ","&amp;R&amp;""Arial,Bold Italic""&amp;8&amp;F&amp;A&amp;D",TRUE,TRUE,FALSE,FALSE,1,#N/A,1,1,"=R13C18:R168C107",FALSE,"Rwvu.KJP_CC.","Cwvu.KJP_CC.",FALSE,FALSE,FALSE,263,600,600,FALSE,FALSE,TRUE,TRUE,TRUE}</definedName>
    <definedName name="wvu.LPERDAS.">{TRUE,TRUE,-1.25,-15.5,484.5,278.25,FALSE,FALSE,TRUE,FALSE,0,5,#N/A,63,#N/A,7.47457627118644,22.5714285714286,1,FALSE,FALSE,3,TRUE,1,FALSE,100,"Swvu.LPERDAS.","ACwvu.LPERDAS.",#N/A,FALSE,FALSE,0,0,0,0,2,"","",FALSE,FALSE,FALSE,FALSE,1,90,#N/A,#N/A,"=R1C1:R650C11",FALSE,#N/A,#N/A,FALSE,FALSE,FALSE,1,65532,65532,FALSE,FALSE,TRUE,TRUE,TRUE}</definedName>
    <definedName name="wvu.MAC.">{TRUE,TRUE,-2.75,-17,604.5,359.25,FALSE,TRUE,TRUE,TRUE,0,1,#N/A,163,#N/A,9.75384615384615,32,1,FALSE,FALSE,3,TRUE,1,FALSE,75,"Swvu.MAC.","ACwvu.MAC.",#N/A,FALSE,FALSE,0.75,0.75,1,1,2,"&amp;A","Page &amp;P",FALSE,FALSE,FALSE,TRUE,1,#N/A,1,1,FALSE,FALSE,#N/A,"Cwvu.MAC.",FALSE,FALSE,FALSE,5,600,600,FALSE,FALSE,TRUE,TRUE,TRUE}</definedName>
    <definedName name="wvu.MAIN.">{TRUE,TRUE,31.75,28.75,446.25,227.25,FALSE,FALSE,TRUE,TRUE,0,1,#N/A,1,#N/A,9,11.7647058823529,1,FALSE,FALSE,1,TRUE,1,FALSE,100,"Swvu.MAIN.","ACwvu.MAIN.",1,FALSE,FALSE,0.75,0.75,0.5,0.5,2,"","",FALSE,FALSE,FALSE,FALSE,1,#N/A,1,4,"=R7C1:R197C15","=R4:R6",#N/A,#N/A,FALSE,FALSE,FALSE,1,65532,65532,FALSE,FALSE,TRUE,TRUE,TRUE}</definedName>
    <definedName name="wvu.NW.">{TRUE,TRUE,31.75,28.75,446.25,227.25,FALSE,FALSE,TRUE,TRUE,0,1,#N/A,186,#N/A,9,14.4117647058824,1,FALSE,FALSE,1,TRUE,1,FALSE,100,"Swvu.NW.","ACwvu.NW.",1,FALSE,FALSE,0.75,0.75,0.5,0.5,2,"","",FALSE,FALSE,FALSE,FALSE,1,#N/A,1,4,"=R186C1:R222C15",FALSE,#N/A,#N/A,FALSE,FALSE}</definedName>
    <definedName name="wvu.nwex.">{TRUE,TRUE,-1.25,-15.5,484.5,276.75,FALSE,FALSE,TRUE,TRUE,0,12,#N/A,241,#N/A,9.34375,17.6923076923077,1,FALSE,FALSE,3,TRUE,1,FALSE,100,"Swvu.nwex.","ACwvu.nwex.",1,FALSE,FALSE,0.75,0.75,0.5,0.5,2,"","",FALSE,FALSE,FALSE,FALSE,1,#N/A,1,4,"=R186C1:R222C15","=R4:R6",#N/A,#N/A,FALSE,FALSE,FALSE,1,65532,65532,FALSE,FALSE,TRUE,TRUE,TRUE}</definedName>
    <definedName name="wvu.Page1.">{TRUE,TRUE,-2,-16.25,774,494.25,FALSE,TRUE,TRUE,TRUE,0,1,#N/A,1,#N/A,27.1,63.6451612903226,1,FALSE,FALSE,3,TRUE,1,FALSE,75,"Swvu.Page1.","ACwvu.Page1.",#N/A,FALSE,FALSE,0.236220472440945,0.275590551181102,0.236220472440945,0.275590551181102,2,"","",TRUE,TRUE,FALSE,FALSE,1,83,#N/A,#N/A,"=R4C1:R64C22",FALSE,"Rwvu.Page1.","Cwvu.Page1.",FALSE,FALSE,TRUE,1,#N/A,#N/A,FALSE,FALSE,TRUE,TRUE,TRUE}</definedName>
    <definedName name="wvu.Page2.">{TRUE,TRUE,-2,-16.25,774,494.25,FALSE,TRUE,TRUE,TRUE,0,6,#N/A,1,#N/A,33.1333333333333,63.6451612903226,1,FALSE,FALSE,3,TRUE,1,FALSE,75,"Swvu.Page2.","ACwvu.Page2.",#N/A,FALSE,FALSE,0.236220472440945,0.275590551181102,0.236220472440945,0.275590551181102,2,"","",TRUE,TRUE,FALSE,FALSE,1,83,#N/A,#N/A,"=R4C25:R64C47",FALSE,"Rwvu.Page2.","Cwvu.Page2.",FALSE,FALSE,TRUE,1,#N/A,#N/A,FALSE,FALSE,TRUE,TRUE,TRUE}</definedName>
    <definedName name="wvu.Page3.">{TRUE,TRUE,-2,-16.25,774,494.25,FALSE,TRUE,TRUE,TRUE,0,32,#N/A,1,#N/A,31.0666666666667,63.6451612903226,1,FALSE,FALSE,3,TRUE,1,FALSE,75,"Swvu.Page3.","ACwvu.Page3.",#N/A,FALSE,FALSE,0.236220472440945,0.275590551181102,0.236220472440945,0.275590551181102,2,"","",TRUE,TRUE,FALSE,FALSE,1,83,#N/A,#N/A,"=R4C48:R64C71",FALSE,"Rwvu.Page3.","Cwvu.Page3.",FALSE,FALSE,TRUE,1,#N/A,#N/A,FALSE,FALSE,TRUE,TRUE,TRUE}</definedName>
    <definedName name="wvu.Page4.">{TRUE,TRUE,-2,-16.25,774,494.25,FALSE,TRUE,TRUE,TRUE,0,70,#N/A,1,#N/A,28.5666666666667,63.6451612903226,1,FALSE,FALSE,3,TRUE,1,FALSE,75,"Swvu.Page4.","ACwvu.Page4.",#N/A,FALSE,FALSE,0.236220472440945,0.275590551181102,0.236220472440945,0.275590551181102,2,"","",TRUE,TRUE,FALSE,FALSE,1,83,#N/A,#N/A,"=R4C72:R64C94",FALSE,"Rwvu.Page4.","Cwvu.Page4.",FALSE,FALSE,TRUE,1,#N/A,#N/A,FALSE,FALSE,TRUE,TRUE,TRUE}</definedName>
    <definedName name="wvu.PLANILHA2.">{TRUE,TRUE,-1.25,-15.5,604.5,366.75,FALSE,FALSE,TRUE,TRUE,0,1,#N/A,1,#N/A,9.0125,24.4117647058824,1,FALSE,FALSE,3,TRUE,1,FALSE,100,"Swvu.PLANILHA2.","ACwvu.PLANILHA2.",#N/A,FALSE,FALSE,0.787401575,0.34,0.46,0.5,1,"","",FALSE,FALSE,FALSE,FALSE,1,#N/A,1,1,FALSE,FALSE,#N/A,#N/A,FALSE,FALSE,FALSE,9,65532,65532,FALSE,FALSE,TRUE,TRUE,TRUE}</definedName>
    <definedName name="wvu.PROC_TECH_SUPPLIES.">{TRUE,TRUE,0.25,-14,481.5,276.75,FALSE,FALSE,TRUE,FALSE,0,1,2,138,139,1,1,4,TRUE,TRUE,3,TRUE,1,TRUE,75,"Swvu.PROC_TECH_SUPPLIES.","ACwvu.PROC_TECH_SUPPLIES.",1,FALSE,FALSE,0.5,0.5,1,1,2,"","&amp;L&amp;D&amp;C&amp;F   Page &amp;p of &amp;n&amp;R&amp;T",TRUE,FALSE,FALSE,FALSE,1,100,#N/A,#N/A,"=R138C1:R178C15",FALSE,#N/A,#N/A,FALSE,FALSE}</definedName>
    <definedName name="wvu.profits.">{TRUE,TRUE,-1.25,-15.5,456.75,279.75,FALSE,FALSE,TRUE,TRUE,0,1,21,1,127,6,3,4,TRUE,TRUE,3,TRUE,1,TRUE,100,"Swvu.profits.","ACwvu.profits.",1,FALSE,FALSE,0.511811023622047,0.511811023622047,0.511811023622047,0.511811023622047,1,"","",FALSE,FALSE,FALSE,FALSE,1,#N/A,1,1,#DIV/0!,FALSE,"Rwvu.profits.",#N/A,FALSE,FALSE}</definedName>
    <definedName name="wvu.Quarterly.">{TRUE,TRUE,-1.25,-15.5,772.5,495.75,FALSE,FALSE,TRUE,TRUE,0,1,3,1,23,2,4,4,TRUE,TRUE,3,TRUE,1,TRUE,75,"Swvu.Quarterly.","ACwvu.Quarterly.",#N/A,FALSE,FALSE,0.75,0.75,1,1,2,"","&amp;L&amp;D&amp;T",FALSE,FALSE,FALSE,FALSE,1,70,#N/A,#N/A,"=R1C1:R53C23",FALSE,#N/A,#N/A,FALSE,FALSE,FALSE,1,300,300,FALSE,FALSE,TRUE,TRUE,TRUE}</definedName>
    <definedName name="wvu.Quarterlycompare.">{TRUE,TRUE,-1.25,-15.5,772.5,495.75,FALSE,FALSE,TRUE,TRUE,0,1,22,1,5,2,4,4,TRUE,TRUE,3,TRUE,1,TRUE,75,"Swvu.Quarterlycompare.","ACwvu.Quarterlycompare.",#N/A,FALSE,FALSE,0.75,0.75,1,1,2,"","&amp;L&amp;D&amp;T",FALSE,FALSE,FALSE,FALSE,1,80,#N/A,#N/A,"=R1C23:R46C39",FALSE,#N/A,#N/A,FALSE,FALSE,FALSE,1,300,300,FALSE,FALSE,TRUE,TRUE,TRUE}</definedName>
    <definedName name="wvu.REGULAR.">{TRUE,TRUE,0.25,-14,481.5,255,FALSE,FALSE,TRUE,TRUE,0,1,14,1,2,1,1,4,TRUE,TRUE,3,FALSE,1,TRUE,100,"Swvu.REGULAR.","ACwvu.REGULAR.",1,FALSE,FALSE,0.1,0.1,1,1,2,"","&amp;L&amp;D&amp;C&amp;F   Page &amp;p of &amp;n&amp;R&amp;T",TRUE,FALSE,FALSE,FALSE,1,#N/A,1,1,"=R1C1:R43C19",FALSE,"Rwvu.REGULAR.",#N/A,FALSE,FALSE}</definedName>
    <definedName name="wvu.RES432.">{TRUE,TRUE,-1.25,-15.5,484.5,278.25,FALSE,FALSE,TRUE,FALSE,0,5,#N/A,593,#N/A,7.47457627118644,22.5714285714286,1,FALSE,FALSE,3,TRUE,1,FALSE,100,"Swvu.RES432.","ACwvu.RES432.",#N/A,FALSE,FALSE,0,0,0,0,2,"","",FALSE,FALSE,FALSE,FALSE,1,90,#N/A,#N/A,"=R1C1:R650C11",FALSE,#N/A,#N/A,FALSE,FALSE,FALSE,1,65532,65532,FALSE,FALSE,TRUE,TRUE,TRUE}</definedName>
    <definedName name="wvu.SB.">{TRUE,TRUE,-2.75,-17,604.5,359.25,FALSE,TRUE,TRUE,TRUE,0,1,#N/A,56,#N/A,9.75384615384615,32.2307692307692,1,FALSE,FALSE,3,TRUE,1,FALSE,75,"Swvu.SB.","ACwvu.SB.",#N/A,FALSE,FALSE,0.75,0.75,1,1,2,"&amp;A","Page &amp;P",FALSE,FALSE,FALSE,TRUE,1,#N/A,1,1,FALSE,FALSE,#N/A,"Cwvu.SB.",FALSE,FALSE,FALSE,5,600,600,FALSE,FALSE,TRUE,TRUE,TRUE}</definedName>
    <definedName name="wvu.SBH.">{TRUE,TRUE,-2.75,-17,604.5,359.25,FALSE,TRUE,TRUE,TRUE,0,1,#N/A,112,#N/A,9.75384615384615,32.3846153846154,1,FALSE,FALSE,3,TRUE,1,FALSE,75,"Swvu.SBH.","ACwvu.SBH.",#N/A,FALSE,FALSE,0.75,0.75,1,1,2,"&amp;A","Page &amp;P",FALSE,FALSE,FALSE,TRUE,1,#N/A,1,1,FALSE,FALSE,#N/A,"Cwvu.SBH.",FALSE,FALSE,FALSE,5,600,600,FALSE,FALSE,TRUE,TRUE,TRUE}</definedName>
    <definedName name="wvu.sum.">{TRUE,TRUE,31.75,28.75,446.25,227.25,FALSE,FALSE,TRUE,TRUE,0,8,#N/A,250,#N/A,8.640625,13.6470588235294,1,FALSE,FALSE,1,TRUE,1,FALSE,100,"Swvu.sum.","ACwvu.sum.",1,FALSE,FALSE,0.75,0.75,0.5,0.5,2,"","",FALSE,FALSE,FALSE,FALSE,1,#N/A,1,4,"=R1C1:R175C15","=R1:R3",#N/A,#N/A,FALSE,FALSE,FALSE,1,65532,65532,FALSE,FALSE,TRUE,TRUE,TRUE}</definedName>
    <definedName name="wvu.summary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1.1">{TRUE,TRUE,-1.25,-15.5,604.5,369,FALSE,FALSE,TRUE,TRUE,0,1,#N/A,1,#N/A,20.5555555555556,28.9285714285714,1,FALSE,FALSE,3,TRUE,1,FALSE,80,"Swvu.summary1.","ACwvu.summary1.",#N/A,FALSE,FALSE,0.5,0.5,0.5,0.5,2,"&amp;F","&amp;L&amp;D&amp;C&amp;A&amp;RPage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2.">{TRUE,TRUE,-1.25,-15.5,604.5,369,FALSE,FALSE,TRUE,TRUE,0,1,#N/A,41,#N/A,20.5555555555556,27.0714285714286,1,FALSE,FALSE,3,TRUE,1,FALSE,80,"Swvu.summary2.","ACwvu.summary2.",#N/A,FALSE,FALSE,0.5,0.5,0.5,0.5,2,"&amp;F","&amp;A&amp;RPage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2.1">{TRUE,TRUE,-1.25,-15.5,604.5,369,FALSE,FALSE,TRUE,TRUE,0,1,#N/A,41,#N/A,20.5555555555556,27.0714285714286,1,FALSE,FALSE,3,TRUE,1,FALSE,80,"Swvu.summary2.","ACwvu.summary2.",#N/A,FALSE,FALSE,0.5,0.5,0.5,0.5,2,"&amp;F","&amp;A&amp;RPage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summary3.">{TRUE,TRUE,-1.25,-15.5,604.5,369,FALSE,FALSE,TRUE,TRUE,0,1,#N/A,91,#N/A,20.5555555555556,24.8571428571429,1,FALSE,FALSE,3,TRUE,1,FALSE,80,"Swvu.summary3.","ACwvu.summary3.",#N/A,FALSE,FALSE,0.5,0.5,0.5,0.5,2,"&amp;F","&amp;A&amp;RPage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3.1">{TRUE,TRUE,-1.25,-15.5,604.5,369,FALSE,FALSE,TRUE,TRUE,0,1,#N/A,91,#N/A,20.5555555555556,24.8571428571429,1,FALSE,FALSE,3,TRUE,1,FALSE,80,"Swvu.summary3.","ACwvu.summary3.",#N/A,FALSE,FALSE,0.5,0.5,0.5,0.5,2,"&amp;F","&amp;A&amp;RPage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wvu.summary4">#REF!</definedName>
    <definedName name="wvu.summary4.">{TRUE,TRUE,-1.25,-15.5,604.5,369,FALSE,FALSE,TRUE,TRUE,0,1,#N/A,1,#N/A,20.5555555555556,28.9285714285714,1,FALSE,FALSE,3,TRUE,1,FALSE,80,"Swvu.summary1.","ACwvu.summary1.",#N/A,FALSE,FALSE,0.5,0.5,0.5,0.5,2,"&amp;F","&amp;L&amp;D&amp;C&amp;A&amp;RPage &amp;P",TRUE,FALSE,FALSE,FALSE,1,50,#N/A,#N/A,"=R1C1:R55C31",FALSE,#N/A,#N/A,FALSE,FALSE,TRUE,1,600,600,FALSE,FALSE,TRUE,TRUE,TRUE}</definedName>
    <definedName name="wvu.summary6">{TRUE,TRUE,-1.25,-15.5,604.5,369,FALSE,FALSE,TRUE,TRUE,0,1,#N/A,41,#N/A,20.5555555555556,27.0714285714286,1,FALSE,FALSE,3,TRUE,1,FALSE,80,"Swvu.summary2.","ACwvu.summary2.",#N/A,FALSE,FALSE,0.5,0.5,0.5,0.5,2,"&amp;F","&amp;A&amp;RPage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wvu.THRU_PROD_OPDAYS.">{TRUE,TRUE,0.25,-14,481.5,276.75,FALSE,FALSE,TRUE,FALSE,0,1,2,81,82,1,1,4,TRUE,TRUE,3,TRUE,1,TRUE,75,"Swvu.THRU_PROD_OPDAYS.","ACwvu.THRU_PROD_OPDAYS.",1,FALSE,FALSE,0.5,0.5,1,1,2,"","&amp;L&amp;D&amp;C&amp;F   Page &amp;p of &amp;n&amp;R&amp;T",TRUE,FALSE,FALSE,FALSE,1,100,#N/A,#N/A,"=R81C1:R120C14",FALSE,#N/A,#N/A,FALSE,FALSE}</definedName>
    <definedName name="wvu.turnover.">{TRUE,TRUE,-1.25,-15.5,456.75,279.75,FALSE,FALSE,TRUE,TRUE,0,1,8,1,4,6,3,4,TRUE,TRUE,3,TRUE,1,TRUE,100,"Swvu.turnover.","ACwvu.turnover.",1,FALSE,FALSE,0.511811023622047,0.511811023622047,0.511811023622047,0.511811023622047,1,"","",FALSE,FALSE,FALSE,FALSE,1,#N/A,1,1,#DIV/0!,FALSE,"Rwvu.turnover.",#N/A,FALSE,FALSE}</definedName>
    <definedName name="wvu.UTILITIES.">{TRUE,TRUE,0.25,-14,481.5,276.75,FALSE,FALSE,TRUE,FALSE,0,1,2,181,183,1,2,4,TRUE,TRUE,3,TRUE,1,TRUE,75,"Swvu.UTILITIES.","ACwvu.UTILITIES.",1,FALSE,FALSE,0.5,0.5,1,1,2,"","&amp;L&amp;D&amp;C&amp;F   Page &amp;p of &amp;n&amp;R&amp;T",TRUE,FALSE,FALSE,FALSE,1,100,#N/A,#N/A,"=R181C1:R208C15",FALSE,#N/A,#N/A,FALSE,FALSE}</definedName>
    <definedName name="wvu.VERLUCRO.">{FALSE,FALSE,-1.25,-15.5,484.5,278.25,FALSE,FALSE,TRUE,FALSE,0,1,#N/A,1106,#N/A,12.4059405940594,23.2666666666667,1,FALSE,FALSE,3,TRUE,1,FALSE,100,"Swvu.VERLUCRO.","ACwvu.VERLUCRO.",#N/A,FALSE,FALSE,0,0,0,0,1,"","",TRUE,FALSE,FALSE,FALSE,1,95,#N/A,#N/A,FALSE,FALSE,FALSE,FALSE,FALSE,FALSE,FALSE,1,65532,65532,FALSE,FALSE,TRUE,TRUE,TRUE}</definedName>
    <definedName name="wvu.vuehypo.">#REF!</definedName>
    <definedName name="wvub412">{TRUE,TRUE,-2.75,-17,604.5,293.25,FALSE,TRUE,TRUE,TRUE,0,1,#N/A,106,#N/A,12.3541666666667,22.4375,1,FALSE,FALSE,3,TRUE,1,FALSE,75,"Swvu.busarea.","ACwvu.busarea.",#N/A,FALSE,FALSE,0.75,0.75,1,1,2,"","&amp;L&amp;F&amp;A&amp;CPage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71">{TRUE,TRUE,-2.75,-17,604.5,293.25,FALSE,TRUE,TRUE,TRUE,0,1,#N/A,106,#N/A,12.3541666666667,22.4375,1,FALSE,FALSE,3,TRUE,1,FALSE,75,"Swvu.busarea.","ACwvu.busarea.",#N/A,FALSE,FALSE,0.75,0.75,1,1,2,"","&amp;L&amp;F&amp;A&amp;CPage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u412">{TRUE,TRUE,-2.75,-17,604.5,293.25,FALSE,TRUE,TRUE,TRUE,0,1,#N/A,106,#N/A,12.3541666666667,22.4375,1,FALSE,FALSE,3,TRUE,1,FALSE,75,"Swvu.busarea.","ACwvu.busarea.",#N/A,FALSE,FALSE,0.75,0.75,1,1,2,"","&amp;L&amp;F&amp;A&amp;CPage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usarea213">{TRUE,TRUE,-2.75,-17,604.5,293.25,FALSE,TRUE,TRUE,TRUE,0,1,#N/A,106,#N/A,12.3541666666667,22.4375,1,FALSE,FALSE,3,TRUE,1,FALSE,75,"Swvu.busarea.","ACwvu.busarea.",#N/A,FALSE,FALSE,0.75,0.75,1,1,2,"","&amp;L&amp;F&amp;A&amp;CPage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vubusarea35">{TRUE,TRUE,-2.75,-17,604.5,293.25,FALSE,TRUE,TRUE,TRUE,0,1,#N/A,106,#N/A,12.3541666666667,22.4375,1,FALSE,FALSE,3,TRUE,1,FALSE,75,"Swvu.busarea.","ACwvu.busarea.",#N/A,FALSE,FALSE,0.75,0.75,1,1,2,"","&amp;L&amp;F&amp;A&amp;CPage &amp;P&amp;R&amp;D",TRUE,TRUE,FALSE,FALSE,1,79,#N/A,#N/A,"=R117C1:R139C9","=R1:R9",#N/A,"Cwvu.busarea.",FALSE,FALSE,TRUE,1,600,600,FALSE,FALSE,TRUE,TRUE,TRUE}</definedName>
    <definedName name="ww">{#N/A,#N/A,FALSE,"Pharm";#N/A,#N/A,FALSE,"WWCM"}</definedName>
    <definedName name="ww.augflsh">{"PG1",#N/A,FALSE,"AugFlashTemplate";"PG2",#N/A,FALSE,"AugFlashTemplate"}</definedName>
    <definedName name="ww.Rele">{#N/A,#N/A,FALSE,"Title Page";#N/A,#N/A,FALSE,"Conclusions";#N/A,#N/A,FALSE,"Assum.";#N/A,#N/A,FALSE,"Sun  DCF-WC-Dep";#N/A,#N/A,FALSE,"MarketValue";#N/A,#N/A,FALSE,"BalSheet";#N/A,#N/A,FALSE,"WACC";#N/A,#N/A,FALSE,"PC+ Info.";#N/A,#N/A,FALSE,"PC+Info_2"}</definedName>
    <definedName name="ww_1">#REF!</definedName>
    <definedName name="ww_2">{#N/A,#N/A,FALSE,"Pharm";#N/A,#N/A,FALSE,"WWCM"}</definedName>
    <definedName name="ww_3">{#N/A,#N/A,FALSE,"Pharm";#N/A,#N/A,FALSE,"WWCM"}</definedName>
    <definedName name="ww_4">{#N/A,#N/A,FALSE,"Pharm";#N/A,#N/A,FALSE,"WWCM"}</definedName>
    <definedName name="wwc">{#N/A,#N/A,FALSE,"Aging Summary";#N/A,#N/A,FALSE,"Ratio Analysis";#N/A,#N/A,FALSE,"Test 120 Day Accts";#N/A,#N/A,FALSE,"Tickmarks"}</definedName>
    <definedName name="wwe">{"graph",#N/A,FALSE,"WWJU";"graph",#N/A,FALSE,"WWSEM";"graph",#N/A,FALSE,"GOMJU";"graph",#N/A,FALSE,"GOMSEM";"graph",#N/A,FALSE,"NSJU";"graph",#N/A,FALSE,"NSSEM";"graph",#N/A,FALSE,"WAJU";"graph",#N/A,FALSE,"STOCKPRI";"graph",#N/A,FALSE,"CFTEV";"graph",#N/A,FALSE,"NAV-RCV";"graph",#N/A,FALSE,"CRUDEWW"}</definedName>
    <definedName name="wwe.kkjk">{#N/A,#N/A,FALSE,"Umsatz CH";#N/A,#N/A,FALSE,"ER CH";#N/A,#N/A,FALSE,"EA CH (2) ";#N/A,#N/A,FALSE,"EA CH";#N/A,#N/A,FALSE,"EA CH (3) ";#N/A,#N/A,FALSE,"EA CH (4)";#N/A,#N/A,FALSE,"KA CH";#N/A,#N/A,FALSE,"KA CH  (2)";#N/A,#N/A,FALSE,"KA CH  (3)";#N/A,#N/A,FALSE,"KA CH (4)"}</definedName>
    <definedName name="wwew">#REF!</definedName>
    <definedName name="WWMarineList">#REF!</definedName>
    <definedName name="wwn.infocib">{#N/A,#N/A,FALSE,"VOL695";#N/A,#N/A,FALSE,"anexo1";#N/A,#N/A,FALSE,"anexo2";#N/A,#N/A,FALSE,"anexo3";#N/A,#N/A,FALSE,"anexo4";#N/A,#N/A,FALSE,"anexo5a";#N/A,#N/A,FALSE,"anexo5b";#N/A,#N/A,FALSE,"anexo6a";#N/A,#N/A,FALSE,"anexo6a";#N/A,#N/A,FALSE,"anexo6c";#N/A,#N/A,FALSE,"anexo7a";#N/A,#N/A,FALSE,"anexo7b";#N/A,#N/A,FALSE,"anexo7c"}</definedName>
    <definedName name="wwold">#REF!</definedName>
    <definedName name="wwold_1">#REF!</definedName>
    <definedName name="Wwpl_Corp_Grp_Code16">#REF!</definedName>
    <definedName name="WWQ">#REF!</definedName>
    <definedName name="WWQ_1">#REF!</definedName>
    <definedName name="wwt">{"YD LAPO2",#N/A,FALSE,"YTD"}</definedName>
    <definedName name="www">{#N/A,#N/A,FALSE,"Bakersfield PCs";#N/A,#N/A,FALSE,"Bremer PCs";#N/A,#N/A,FALSE,"Bakersfield Notebooks"}</definedName>
    <definedName name="www.cc">{"qtrs",#N/A,FALSE,"External Mnth-Qtr-Ytd (EBITDA)";"months",#N/A,FALSE,"External Mnth-Qtr-Ytd (EBITDA)";"qtrs",#N/A,FALSE,"External Mnth-Qtr-Ytd (EBIT)";"monthsl",#N/A,FALSE,"External Mnth-Qtr-Ytd (EBIT)";"qtrs",#N/A,FALSE,"Internal Mth-Qtr-Ytd";"months",#N/A,FALSE,"Internal Mth-Qtr-Ytd"}</definedName>
    <definedName name="www.REGULAR">{TRUE,TRUE,0.25,-14,481.5,255,FALSE,FALSE,TRUE,TRUE,0,1,14,1,2,1,1,4,TRUE,TRUE,3,FALSE,1,TRUE,100,"Swvu.REGULAR.","ACwvu.REGULAR.",1,FALSE,FALSE,0.1,0.1,1,1,2,"","&amp;L&amp;D&amp;C&amp;F   Page &amp;p of &amp;n&amp;R&amp;T",TRUE,FALSE,FALSE,FALSE,1,#N/A,1,1,"=R1C1:R43C19",FALSE,"Rwvu.REGULAR.",#N/A,FALSE,FALSE}</definedName>
    <definedName name="www.reve.">{"rev_summary2",#N/A,FALSE,"historical min us";"rev_summary1",#N/A,FALSE,"historical min us";"rev_perMinuteSummary",#N/A,FALSE,"hist rev per minute summary";"rev_worldwide_rev",#N/A,FALSE,"historical min us";"rev_worldwide_minutes",#N/A,FALSE,"historical min us";"rev_rev_ROW",#N/A,FALSE,"historical min us";"rev_other",#N/A,FALSE,"historical min us"}</definedName>
    <definedName name="wwww">{#N/A,#N/A,FALSE,"Produkte Erw.";#N/A,#N/A,FALSE,"Produkte Plan";#N/A,#N/A,FALSE,"Leistungen Erw.";#N/A,#N/A,FALSE,"Leistungen Plan";#N/A,#N/A,FALSE,"KA Allg.Kosten (2)";#N/A,#N/A,FALSE,"KA All.Kosten"}</definedName>
    <definedName name="wwww_1">#REF!</definedName>
    <definedName name="wwwww">#REF!</definedName>
    <definedName name="wwwww_1">{#N/A,#N/A,FALSE,"Naming &amp; Assumptions";#N/A,#N/A,FALSE,"Summary";#N/A,#N/A,FALSE,"Equity Summary";#N/A,#N/A,FALSE,"Price Summary";#N/A,#N/A,FALSE,"DCF";#N/A,#N/A,FALSE,"IRR";#N/A,#N/A,FALSE,"Ratios";#N/A,#N/A,FALSE,"Debt Paydown";#N/A,#N/A,FALSE,"JAII Amort. Schedule";#N/A,#N/A,FALSE,"JAII Assumptions";#N/A,#N/A,FALSE,"JAII Income";#N/A,#N/A,FALSE,"JAII Balance";#N/A,#N/A,FALSE,"JAII Cashflow";#N/A,#N/A,FALSE,"JAC";#N/A,#N/A,FALSE,"JAC Buildup";#N/A,#N/A,FALSE,"JAC%";#N/A,#N/A,FALSE,"Bostrom";#N/A,#N/A,FALSE,"Fabco";#N/A,#N/A,FALSE,"Brillion";#N/A,#N/A,FALSE,"Gunite";#N/A,#N/A,FALSE,"Interco";#N/A,#N/A,FALSE,"JAIX"}</definedName>
    <definedName name="wwwww_2">{#N/A,#N/A,FALSE,"Naming &amp; Assumptions";#N/A,#N/A,FALSE,"Summary";#N/A,#N/A,FALSE,"Equity Summary";#N/A,#N/A,FALSE,"Price Summary";#N/A,#N/A,FALSE,"DCF";#N/A,#N/A,FALSE,"IRR";#N/A,#N/A,FALSE,"Ratios";#N/A,#N/A,FALSE,"Debt Paydown";#N/A,#N/A,FALSE,"JAII Amort. Schedule";#N/A,#N/A,FALSE,"JAII Assumptions";#N/A,#N/A,FALSE,"JAII Income";#N/A,#N/A,FALSE,"JAII Balance";#N/A,#N/A,FALSE,"JAII Cashflow";#N/A,#N/A,FALSE,"JAC";#N/A,#N/A,FALSE,"JAC Buildup";#N/A,#N/A,FALSE,"JAC%";#N/A,#N/A,FALSE,"Bostrom";#N/A,#N/A,FALSE,"Fabco";#N/A,#N/A,FALSE,"Brillion";#N/A,#N/A,FALSE,"Gunite";#N/A,#N/A,FALSE,"Interco";#N/A,#N/A,FALSE,"JAIX"}</definedName>
    <definedName name="wwwwwww">{#N/A,#N/A,FALSE,"OUT  AREC"}</definedName>
    <definedName name="wwwwwwww">{"SUMMARY",#N/A,TRUE,"RIGGIN INCR";"SUMMARY",#N/A,TRUE,"DEAN";"SUMMARY",#N/A,TRUE,"GAWRYS";"SUMMARY",#N/A,TRUE,"RUSSO GBVS";"SUMMARY",#N/A,TRUE,"RUSSO WW";"SUMMARY",#N/A,TRUE,"RUSSO TOTAL ";"SUMMARY",#N/A,TRUE,"BOUCHARD";"SUMMARY",#N/A,TRUE,"ZECCA";"SUMMARY",#N/A,TRUE,"RIGGIN TOTAL";"SUMMARY",#N/A,TRUE,"REGLI INCR";"SUMMARY",#N/A,TRUE,"SUSKI";"SUMMARY",#N/A,TRUE,"JOHNSON";"SUMMARY",#N/A,TRUE,"CONN";"SUMMARY",#N/A,TRUE,"REGLI TOTAL";"SUMMARY",#N/A,TRUE,"BROWN";"SUMMARY",#N/A,TRUE,"DENIGRIS INC";"SUMMARY",#N/A,TRUE,"DeNIGRIS TOTAL";"IS",#N/A,TRUE,"INC ST"}</definedName>
    <definedName name="wwwwwwwww">{"YTD",#N/A,FALSE,"SUM"}</definedName>
    <definedName name="wwwwwwwwww">#REF!</definedName>
    <definedName name="wwwwwwwwwww">{"YD PACKAGE",#N/A,FALSE,"YTD"}</definedName>
    <definedName name="wwwwwwwwwwwwww">{"detail",#N/A,FALSE,"mfg";"summary",#N/A,FALSE,"mfg"}</definedName>
    <definedName name="wwwwwwwwwwwwwwww">{"LBO Summary",#N/A,FALSE,"Summary"}</definedName>
    <definedName name="wwwwwwwwwwwwwwwwwwwwwwww">{"CHARTPRINT",#N/A,FALSE,"Sch5a"}</definedName>
    <definedName name="wwwwwwwwwwwwwwwwwwwwwwwww">{#N/A,#N/A,FALSE,"Operating";#N/A,#N/A,FALSE,"Sales"}</definedName>
    <definedName name="wx">{#N/A,#N/A,FALSE,"Pharm";#N/A,#N/A,FALSE,"WWCM"}</definedName>
    <definedName name="wx_1">#REF!</definedName>
    <definedName name="wx_2">{#N/A,#N/A,FALSE,"Pharm";#N/A,#N/A,FALSE,"WWCM"}</definedName>
    <definedName name="wx_3">{#N/A,#N/A,FALSE,"Pharm";#N/A,#N/A,FALSE,"WWCM"}</definedName>
    <definedName name="wx_4">{#N/A,#N/A,FALSE,"Pharm";#N/A,#N/A,FALSE,"WWCM"}</definedName>
    <definedName name="wyh">{#N/A,#N/A,FALSE,"Summary";#N/A,#N/A,FALSE,"Fed.State Prov";#N/A,#N/A,FALSE,"Foreign Prov";#N/A,#N/A,FALSE,"Thera Fgrn";#N/A,#N/A,FALSE,"CCD Fgrn";#N/A,#N/A,FALSE,"Biocine Fgrn";#N/A,#N/A,FALSE,"Vision Fgrn";#N/A,#N/A,FALSE,"Frgn vs Dom"}</definedName>
    <definedName name="wyn">{#N/A,#N/A,FALSE,"Contents";#N/A,#N/A,FALSE,"Stmt Ops-Curr 1-2";#N/A,#N/A,FALSE,"Stmt Ops-YTD 1-3";#N/A,#N/A,FALSE,"Stmt Ops-LOB 1-4";#N/A,#N/A,FALSE,"Stmt Ops-ABR 1-5";#N/A,#N/A,FALSE,"Stmt Ops-LSP 1-6";#N/A,#N/A,FALSE,"Forecast 1-7";#N/A,#N/A,FALSE,"Bal Sht-YTD 1-8";#N/A,#N/A,FALSE,"Cash Flow 1-9";#N/A,#N/A,FALSE,"ABR_Dt 2-2";#N/A,#N/A,FALSE,"AR_ AGING 2-4";#N/A,#N/A,FALSE,"2-5";#N/A,#N/A,FALSE,"LSPREV 2-6";#N/A,#N/A,FALSE,"S, G &amp; A 3-1";#N/A,#N/A,FALSE,"SGA Detail 3-2";#N/A,#N/A,FALSE,"S, G &amp; A 3-3";#N/A,#N/A,FALSE,"Empl Sum 3-4";#N/A,#N/A,FALSE,"Consult 3-7";#N/A,#N/A,FALSE,"FA 3-8";#N/A,#N/A,FALSE,"ABR INV  BY CLT 4-4"}</definedName>
    <definedName name="WYTQTE">{#N/A,#N/A,FALSE,"Umsatz 99";#N/A,#N/A,FALSE,"ER 99 "}</definedName>
    <definedName name="WYTQTE_1">{#N/A,#N/A,FALSE,"Umsatz 99";#N/A,#N/A,FALSE,"ER 99 "}</definedName>
    <definedName name="WYTQTE_1_1">{#N/A,#N/A,FALSE,"Umsatz 99";#N/A,#N/A,FALSE,"ER 99 "}</definedName>
    <definedName name="WYTQTE_1_2">{#N/A,#N/A,FALSE,"Umsatz 99";#N/A,#N/A,FALSE,"ER 99 "}</definedName>
    <definedName name="WYTQTE_1_3">{#N/A,#N/A,FALSE,"Umsatz 99";#N/A,#N/A,FALSE,"ER 99 "}</definedName>
    <definedName name="WYTQTE_1_4">{#N/A,#N/A,FALSE,"Umsatz 99";#N/A,#N/A,FALSE,"ER 99 "}</definedName>
    <definedName name="WYTQTE_1_5">{#N/A,#N/A,FALSE,"Umsatz 99";#N/A,#N/A,FALSE,"ER 99 "}</definedName>
    <definedName name="WYTQTE_2">{#N/A,#N/A,FALSE,"Umsatz 99";#N/A,#N/A,FALSE,"ER 99 "}</definedName>
    <definedName name="WYTQTE_2_1">{#N/A,#N/A,FALSE,"Umsatz 99";#N/A,#N/A,FALSE,"ER 99 "}</definedName>
    <definedName name="WYTQTE_2_2">{#N/A,#N/A,FALSE,"Umsatz 99";#N/A,#N/A,FALSE,"ER 99 "}</definedName>
    <definedName name="WYTQTE_2_3">{#N/A,#N/A,FALSE,"Umsatz 99";#N/A,#N/A,FALSE,"ER 99 "}</definedName>
    <definedName name="WYTQTE_2_4">{#N/A,#N/A,FALSE,"Umsatz 99";#N/A,#N/A,FALSE,"ER 99 "}</definedName>
    <definedName name="WYTQTE_2_5">{#N/A,#N/A,FALSE,"Umsatz 99";#N/A,#N/A,FALSE,"ER 99 "}</definedName>
    <definedName name="WYTQTE_3">{#N/A,#N/A,FALSE,"Umsatz 99";#N/A,#N/A,FALSE,"ER 99 "}</definedName>
    <definedName name="WYTQTE_3_1">{#N/A,#N/A,FALSE,"Umsatz 99";#N/A,#N/A,FALSE,"ER 99 "}</definedName>
    <definedName name="WYTQTE_3_2">{#N/A,#N/A,FALSE,"Umsatz 99";#N/A,#N/A,FALSE,"ER 99 "}</definedName>
    <definedName name="WYTQTE_3_3">{#N/A,#N/A,FALSE,"Umsatz 99";#N/A,#N/A,FALSE,"ER 99 "}</definedName>
    <definedName name="WYTQTE_3_4">{#N/A,#N/A,FALSE,"Umsatz 99";#N/A,#N/A,FALSE,"ER 99 "}</definedName>
    <definedName name="WYTQTE_3_5">{#N/A,#N/A,FALSE,"Umsatz 99";#N/A,#N/A,FALSE,"ER 99 "}</definedName>
    <definedName name="WYTQTE_4">{#N/A,#N/A,FALSE,"Umsatz 99";#N/A,#N/A,FALSE,"ER 99 "}</definedName>
    <definedName name="WYTQTE_4_1">{#N/A,#N/A,FALSE,"Umsatz 99";#N/A,#N/A,FALSE,"ER 99 "}</definedName>
    <definedName name="WYTQTE_4_2">{#N/A,#N/A,FALSE,"Umsatz 99";#N/A,#N/A,FALSE,"ER 99 "}</definedName>
    <definedName name="WYTQTE_4_3">{#N/A,#N/A,FALSE,"Umsatz 99";#N/A,#N/A,FALSE,"ER 99 "}</definedName>
    <definedName name="WYTQTE_4_4">{#N/A,#N/A,FALSE,"Umsatz 99";#N/A,#N/A,FALSE,"ER 99 "}</definedName>
    <definedName name="WYTQTE_4_5">{#N/A,#N/A,FALSE,"Umsatz 99";#N/A,#N/A,FALSE,"ER 99 "}</definedName>
    <definedName name="WYTQTE_5">{#N/A,#N/A,FALSE,"Umsatz 99";#N/A,#N/A,FALSE,"ER 99 "}</definedName>
    <definedName name="WYTQTE_5_1">{#N/A,#N/A,FALSE,"Umsatz 99";#N/A,#N/A,FALSE,"ER 99 "}</definedName>
    <definedName name="WYTQTE_5_2">{#N/A,#N/A,FALSE,"Umsatz 99";#N/A,#N/A,FALSE,"ER 99 "}</definedName>
    <definedName name="WYTQTE_5_3">{#N/A,#N/A,FALSE,"Umsatz 99";#N/A,#N/A,FALSE,"ER 99 "}</definedName>
    <definedName name="WYTQTE_5_4">{#N/A,#N/A,FALSE,"Umsatz 99";#N/A,#N/A,FALSE,"ER 99 "}</definedName>
    <definedName name="WYTQTE_5_5">{#N/A,#N/A,FALSE,"Umsatz 99";#N/A,#N/A,FALSE,"ER 99 "}</definedName>
    <definedName name="x">{#N/A,#N/A,FALSE,"REPORT"}</definedName>
    <definedName name="x_1">{#N/A,#N/A,FALSE,"REPORT"}</definedName>
    <definedName name="x_2">{#N/A,#N/A,FALSE,"REPORT"}</definedName>
    <definedName name="x_3">{#N/A,#N/A,FALSE,"REPORT"}</definedName>
    <definedName name="x_4">{#N/A,#N/A,FALSE,"REPORT"}</definedName>
    <definedName name="xa">{#N/A,#N/A,FALSE,"Aging Summary";#N/A,#N/A,FALSE,"Ratio Analysis";#N/A,#N/A,FALSE,"Test 120 Day Accts";#N/A,#N/A,FALSE,"Tickmarks"}</definedName>
    <definedName name="XAxisIncr">#REF!</definedName>
    <definedName name="xb">{"BA detail",#N/A,FALSE,"Q3YTD "}</definedName>
    <definedName name="xc">{#N/A,#N/A,TRUE,"BS";#N/A,#N/A,TRUE,"PL_10K";#N/A,#N/A,TRUE,"SOE";#N/A,#N/A,TRUE,"SCF";#N/A,#N/A,TRUE,"SFD 5 YRS 10k";#N/A,#N/A,TRUE,"Table 1 Annual 10K";#N/A,#N/A,TRUE,"Tables 2 to 3 PL";#N/A,#N/A,TRUE,"Table 4";#N/A,#N/A,TRUE,"Table 5";#N/A,#N/A,TRUE,"Table 6 to 7 - Liab Cap";#N/A,#N/A,TRUE,"Tables 8  LNS TO 10 ALLL";#N/A,#N/A,TRUE,"Tables 11 to 12 non performing ";#N/A,#N/A,TRUE,"Table 13 10K SFD by Quarter"}</definedName>
    <definedName name="XCCT">0.5</definedName>
    <definedName name="xccvbcbvcb">#REF!</definedName>
    <definedName name="xcv">{#N/A,#N/A,FALSE,"Pharm";#N/A,#N/A,FALSE,"WWCM"}</definedName>
    <definedName name="xcv_1">#REF!</definedName>
    <definedName name="xcv_2">{#N/A,#N/A,FALSE,"Pharm";#N/A,#N/A,FALSE,"WWCM"}</definedName>
    <definedName name="xcv_3">{#N/A,#N/A,FALSE,"Pharm";#N/A,#N/A,FALSE,"WWCM"}</definedName>
    <definedName name="xcv_4">{#N/A,#N/A,FALSE,"Pharm";#N/A,#N/A,FALSE,"WWCM"}</definedName>
    <definedName name="xcvbdzfasfnmnm">{#N/A,#N/A,FALSE,"Sheet1"}</definedName>
    <definedName name="xcvbnm">{"cash_tes",#N/A,FALSE,"dec95cr.xls"}</definedName>
    <definedName name="xcvbxcvbcx">{#N/A,#N/A,FALSE,"Umsatz EO BP";#N/A,#N/A,FALSE,"Umsatz EO OP";#N/A,#N/A,FALSE,"ER EO BP";#N/A,#N/A,FALSE,"ER EO OP";#N/A,#N/A,FALSE,"EA EO (2)";#N/A,#N/A,FALSE,"EA EO";#N/A,#N/A,FALSE,"EA EO (3)";#N/A,#N/A,FALSE,"EA EO (4)";#N/A,#N/A,FALSE,"KA EO  (2)";#N/A,#N/A,FALSE,"KA EO";#N/A,#N/A,FALSE,"KA EO  (3)";#N/A,#N/A,FALSE,"KA EO (4)"}</definedName>
    <definedName name="xcxc">{"QTR_ACT",#N/A,FALSE,"PROP_PBIT_DEV_Q3";"QTR_BUD",#N/A,FALSE,"PROP_PBIT_DEV_Q3";"YTD_BUD",#N/A,FALSE,"PROP_PBIT_DEV_Q3";"YTD_ACT",#N/A,FALSE,"PROP_PBIT_DEV_Q3";"FY95 SNAP3",#N/A,FALSE,"PROP_PBIT_DEV_Q3";"FY95_BUD",#N/A,FALSE,"PROP_PBIT_DEV_Q3";"FY96_BUD",#N/A,FALSE,"PROP_PBIT_DEV_Q3"}</definedName>
    <definedName name="XCXCX">{#N/A,#N/A,FALSE,"Aging Summary";#N/A,#N/A,FALSE,"Ratio Analysis";#N/A,#N/A,FALSE,"Test 120 Day Accts";#N/A,#N/A,FALSE,"Tickmarks"}</definedName>
    <definedName name="xcxzc">#REF!</definedName>
    <definedName name="xddd">{#N/A,#N/A,FALSE,"Presentation by Unit";#N/A,#N/A,FALSE,"Presentation by BD";#N/A,#N/A,FALSE,"Presentation Split by Biggest U";#N/A,#N/A,FALSE,"Presentation Split by Area";#N/A,#N/A,FALSE,"Presentation Split by BD"}</definedName>
    <definedName name="xdf">{#N/A,#N/A,FALSE,"Aging Summary";#N/A,#N/A,FALSE,"Ratio Analysis";#N/A,#N/A,FALSE,"Test 120 Day Accts";#N/A,#N/A,FALSE,"Tickmarks"}</definedName>
    <definedName name="xdfsd">#REF!</definedName>
    <definedName name="xdfsd_1">#REF!</definedName>
    <definedName name="xdgh">{TRUE,TRUE,-1.25,-15.5,604.5,369,FALSE,FALSE,TRUE,TRUE,0,1,#N/A,91,#N/A,20.5555555555556,24.8571428571429,1,FALSE,FALSE,3,TRUE,1,FALSE,80,"Swvu.summary3.","ACwvu.summary3.",#N/A,FALSE,FALSE,0.5,0.5,0.5,0.5,2,"&amp;F","&amp;A&amp;RPage &amp;P",TRUE,FALSE,FALSE,FALSE,1,50,#N/A,#N/A,"=R104C1:R153C31",FALSE,#N/A,#N/A,FALSE,FALSE,TRUE,1,600,600,FALSE,FALSE,TRUE,TRUE,TRUE}</definedName>
    <definedName name="xdh">{"'Sheet1'!$A$2:$R$54"}</definedName>
    <definedName name="xdhxtxtfdgxjd">{"1",#N/A,FALSE,"Presentation Sheet";"2",#N/A,FALSE,"Presentation Sheet";"3",#N/A,FALSE,"Presentation Sheet";"4",#N/A,FALSE,"Presentation Sheet";"5",#N/A,FALSE,"Presentation Sheet";"6",#N/A,FALSE,"Presentation Sheet";"7",#N/A,FALSE,"Presentation Sheet";"8",#N/A,FALSE,"Presentation Sheet";"9",#N/A,FALSE,"Presentation Sheet";"10",#N/A,FALSE,"Presentation Sheet";"11",#N/A,FALSE,"Presentation Sheet";"12",#N/A,FALSE,"Presentation Sheet";"13",#N/A,FALSE,"Presentation Sheet";"14",#N/A,FALSE,"Presentation Sheet"}</definedName>
    <definedName name="xdif_RefreshIncludeLists">FALSE</definedName>
    <definedName name="xfdxvcxfdxzddytrxgc">{"Recap",#N/A,TRUE,"POS";"Monthly",#N/A,TRUE,"POS";"YTD",#N/A,TRUE,"POS"}</definedName>
    <definedName name="xfgnxc">{#N/A,#N/A,FALSE,"Contribution Analysis"}</definedName>
    <definedName name="xgdb">{"Area1",#N/A,FALSE,"OREWACC";"Area2",#N/A,FALSE,"OREWACC"}</definedName>
    <definedName name="xgfn">#REF!</definedName>
    <definedName name="xgg">{TRUE,TRUE,-1.25,-15.5,604.5,369,FALSE,FALSE,TRUE,TRUE,0,1,#N/A,41,#N/A,20.5555555555556,27.0714285714286,1,FALSE,FALSE,3,TRUE,1,FALSE,80,"Swvu.summary2.","ACwvu.summary2.",#N/A,FALSE,FALSE,0.5,0.5,0.5,0.5,2,"&amp;F","&amp;A&amp;RPage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xjey1">#REF!</definedName>
    <definedName name="XLDW_UID">"us318357"</definedName>
    <definedName name="XLDW_VER">"Office 2000 2.0 with Query Builder"</definedName>
    <definedName name="XLIA_GLTransaction_Temp1">#REF!</definedName>
    <definedName name="XLIA_GLTransaction_Temp2">#REF!</definedName>
    <definedName name="XLIA_GLTransaction_Temp3">#REF!</definedName>
    <definedName name="XLIA_GLTransaction_Temp4">#REF!</definedName>
    <definedName name="XLIA_GLTransaction_Temp5">#REF!</definedName>
    <definedName name="XLOPTvec">"12 14 1 125 1 0 1 1 1 1 1 2 0 0 1 0 0 0 0 0"</definedName>
    <definedName name="xlx">{#N/A,#N/A,FALSE,"PMW Gruppe 99_98";#N/A,#N/A,FALSE,"PMW KG 98_99";#N/A,#N/A,FALSE,"PMW Inc. 99_98";#N/A,#N/A,FALSE,"PMW VTECH 99_98";#N/A,#N/A,FALSE,"PMW Thail. 99_98";#N/A,#N/A,FALSE,"PMW Canada 99_98";#N/A,#N/A,FALSE,"Währungsabw. 99_98"}</definedName>
    <definedName name="xn">{"oct_res_comm",#N/A,FALSE,"VarToBud"}</definedName>
    <definedName name="XNN">#REF!</definedName>
    <definedName name="xpr">#REF!</definedName>
    <definedName name="XRe">#REF!</definedName>
    <definedName name="XRef">#REF!</definedName>
    <definedName name="XREF_COLUMN_1">#REF!</definedName>
    <definedName name="XREF_COLUMN_10">#REF!</definedName>
    <definedName name="XREF_COLUMN_11">#REF!</definedName>
    <definedName name="XREF_COLUMN_12">#REF!</definedName>
    <definedName name="XREF_COLUMN_13">#REF!</definedName>
    <definedName name="XREF_COLUMN_14">#REF!</definedName>
    <definedName name="XREF_COLUMN_15">#REF!</definedName>
    <definedName name="XREF_COLUMN_16">#REF!</definedName>
    <definedName name="XREF_COLUMN_17">#REF!</definedName>
    <definedName name="XREF_COLUMN_18">#REF!</definedName>
    <definedName name="XREF_COLUMN_19">#REF!</definedName>
    <definedName name="XREF_COLUMN_2">#REF!</definedName>
    <definedName name="XREF_COLUMN_20">#REF!</definedName>
    <definedName name="XREF_COLUMN_21">#REF!</definedName>
    <definedName name="XREF_COLUMN_22">#REF!</definedName>
    <definedName name="XREF_COLUMN_23">#REF!</definedName>
    <definedName name="XREF_COLUMN_24">#REF!</definedName>
    <definedName name="XREF_COLUMN_25">#REF!</definedName>
    <definedName name="XREF_COLUMN_26">#REF!</definedName>
    <definedName name="XREF_COLUMN_27">#REF!</definedName>
    <definedName name="XREF_COLUMN_28">#REF!</definedName>
    <definedName name="XREF_COLUMN_29">#REF!</definedName>
    <definedName name="XREF_COLUMN_3">#REF!</definedName>
    <definedName name="XREF_COLUMN_30">#REF!</definedName>
    <definedName name="XREF_COLUMN_31">#REF!</definedName>
    <definedName name="XREF_COLUMN_32">#REF!</definedName>
    <definedName name="XREF_COLUMN_33">#REF!</definedName>
    <definedName name="XREF_COLUMN_34">#REF!</definedName>
    <definedName name="XREF_COLUMN_35">#REF!</definedName>
    <definedName name="XREF_COLUMN_36">#REF!</definedName>
    <definedName name="XREF_COLUMN_37">#REF!</definedName>
    <definedName name="XREF_COLUMN_38">#REF!</definedName>
    <definedName name="XREF_COLUMN_39">#REF!</definedName>
    <definedName name="XREF_COLUMN_4">#REF!</definedName>
    <definedName name="XREF_COLUMN_40">#REF!</definedName>
    <definedName name="XREF_COLUMN_41">#REF!</definedName>
    <definedName name="XREF_COLUMN_42">#REF!</definedName>
    <definedName name="XREF_COLUMN_48">#REF!</definedName>
    <definedName name="XREF_COLUMN_5">#REF!</definedName>
    <definedName name="XREF_COLUMN_50">#REF!</definedName>
    <definedName name="XREF_COLUMN_51">#REF!</definedName>
    <definedName name="XREF_COLUMN_6">#REF!</definedName>
    <definedName name="XREF_COLUMN_7">#REF!</definedName>
    <definedName name="XREF_COLUMN_8">#REF!</definedName>
    <definedName name="XREF_COLUMN_9">#REF!</definedName>
    <definedName name="XRefActiveRow">#REF!</definedName>
    <definedName name="XRefColumnsCount">5</definedName>
    <definedName name="XRefCopy1">#REF!</definedName>
    <definedName name="XRefCopy10">#REF!</definedName>
    <definedName name="XRefCopy100">#REF!</definedName>
    <definedName name="XRefCopy100Row">#REF!</definedName>
    <definedName name="XRefCopy101">#REF!</definedName>
    <definedName name="XRefCopy101Row">#REF!</definedName>
    <definedName name="XRefCopy105">#REF!</definedName>
    <definedName name="XRefCopy10Row">#REF!</definedName>
    <definedName name="XRefCopy11">#REF!</definedName>
    <definedName name="XRefCopy112">#REF!</definedName>
    <definedName name="XRefCopy114">#REF!</definedName>
    <definedName name="XRefCopy11Row">#REF!</definedName>
    <definedName name="XRefCopy12">#REF!</definedName>
    <definedName name="XRefCopy12Row">#REF!</definedName>
    <definedName name="XRefCopy13">#REF!</definedName>
    <definedName name="XRefCopy13Row">#REF!</definedName>
    <definedName name="XRefCopy14">#REF!</definedName>
    <definedName name="XRefCopy14Row">#REF!</definedName>
    <definedName name="XRefCopy15">#REF!</definedName>
    <definedName name="XRefCopy15Row">#REF!</definedName>
    <definedName name="XRefCopy16">#REF!</definedName>
    <definedName name="XRefCopy16Row">#REF!</definedName>
    <definedName name="XRefCopy17">#REF!</definedName>
    <definedName name="XRefCopy17Row">#REF!</definedName>
    <definedName name="XRefCopy18">#REF!</definedName>
    <definedName name="XRefCopy18Row">#REF!</definedName>
    <definedName name="XRefCopy19">#REF!</definedName>
    <definedName name="XRefCopy19Row">#REF!</definedName>
    <definedName name="XRefCopy1Row">#REF!</definedName>
    <definedName name="XRefCopy2">#REF!</definedName>
    <definedName name="XRefCopy20">#REF!</definedName>
    <definedName name="XRefCopy20Row">#REF!</definedName>
    <definedName name="XRefCopy21">#REF!</definedName>
    <definedName name="XRefCopy21Row">#REF!</definedName>
    <definedName name="XRefCopy22">#REF!</definedName>
    <definedName name="XRefCopy22Row">#REF!</definedName>
    <definedName name="XRefCopy23">#REF!</definedName>
    <definedName name="XRefCopy23Row">#REF!</definedName>
    <definedName name="XRefCopy24">#REF!</definedName>
    <definedName name="XRefCopy24Row">#REF!</definedName>
    <definedName name="XRefCopy25">#REF!</definedName>
    <definedName name="XRefCopy25Row">#REF!</definedName>
    <definedName name="XRefCopy26">#REF!</definedName>
    <definedName name="XRefCopy26Row">#REF!</definedName>
    <definedName name="XRefCopy27">#REF!</definedName>
    <definedName name="XRefCopy27Row">#REF!</definedName>
    <definedName name="XRefCopy28">#REF!</definedName>
    <definedName name="XRefCopy28Row">#REF!</definedName>
    <definedName name="XRefCopy29">#REF!</definedName>
    <definedName name="XRefCopy29Row">#REF!</definedName>
    <definedName name="XRefCopy2Row">#REF!</definedName>
    <definedName name="XRefCopy3">#REF!</definedName>
    <definedName name="XRefCopy30">#REF!</definedName>
    <definedName name="XRefCopy30Row">#REF!</definedName>
    <definedName name="XRefCopy31">#REF!</definedName>
    <definedName name="XRefCopy31Row">#REF!</definedName>
    <definedName name="XRefCopy32">#REF!</definedName>
    <definedName name="XRefCopy32Row">#REF!</definedName>
    <definedName name="XRefCopy33">#REF!</definedName>
    <definedName name="XRefCopy33Row">#REF!</definedName>
    <definedName name="XRefCopy34">#REF!</definedName>
    <definedName name="XRefCopy34Row">#REF!</definedName>
    <definedName name="XRefCopy35">#REF!</definedName>
    <definedName name="XRefCopy35Row">#REF!</definedName>
    <definedName name="XRefCopy36">#REF!</definedName>
    <definedName name="XRefCopy36Row">#REF!</definedName>
    <definedName name="XRefCopy37">#REF!</definedName>
    <definedName name="XRefCopy37Row">#REF!</definedName>
    <definedName name="XRefCopy38">#REF!</definedName>
    <definedName name="XRefCopy38Row">#REF!</definedName>
    <definedName name="XRefCopy39">#REF!</definedName>
    <definedName name="XRefCopy39Row">#REF!</definedName>
    <definedName name="XRefCopy3Row">#REF!</definedName>
    <definedName name="XRefCopy4">#REF!</definedName>
    <definedName name="XRefCopy40">#REF!</definedName>
    <definedName name="XRefCopy40Row">#REF!</definedName>
    <definedName name="XRefCopy41">#REF!</definedName>
    <definedName name="XRefCopy41Row">#REF!</definedName>
    <definedName name="XRefCopy42">#REF!</definedName>
    <definedName name="XRefCopy42Row">#REF!</definedName>
    <definedName name="XRefCopy43">#REF!</definedName>
    <definedName name="XRefCopy43Row">#REF!</definedName>
    <definedName name="XRefCopy44">#REF!</definedName>
    <definedName name="XRefCopy44Row">#REF!</definedName>
    <definedName name="XRefCopy45">#REF!</definedName>
    <definedName name="XRefCopy45Row">#REF!</definedName>
    <definedName name="XRefCopy46">#REF!</definedName>
    <definedName name="XRefCopy46Row">#REF!</definedName>
    <definedName name="XRefCopy47">#REF!</definedName>
    <definedName name="XRefCopy47Row">#REF!</definedName>
    <definedName name="XRefCopy48">#REF!</definedName>
    <definedName name="XRefCopy48Row">#REF!</definedName>
    <definedName name="XRefCopy49">#REF!</definedName>
    <definedName name="XRefCopy49Row">#REF!</definedName>
    <definedName name="XRefCopy4Row">#REF!</definedName>
    <definedName name="XRefCopy5">#REF!</definedName>
    <definedName name="XRefCopy50">#REF!</definedName>
    <definedName name="XRefCopy50Row">#REF!</definedName>
    <definedName name="XRefCopy51">#REF!</definedName>
    <definedName name="XRefCopy51Row">#REF!</definedName>
    <definedName name="XRefCopy52">#REF!</definedName>
    <definedName name="XRefCopy52Row">#REF!</definedName>
    <definedName name="XRefCopy53">#REF!</definedName>
    <definedName name="XRefCopy53Row">#REF!</definedName>
    <definedName name="XRefCopy54">#REF!</definedName>
    <definedName name="XRefCopy55">#REF!</definedName>
    <definedName name="XRefCopy55Row">#REF!</definedName>
    <definedName name="XRefCopy56">#REF!</definedName>
    <definedName name="XRefCopy56Row">#REF!</definedName>
    <definedName name="XRefCopy57Row">#REF!</definedName>
    <definedName name="XRefCopy58">#REF!</definedName>
    <definedName name="XRefCopy58Row">#REF!</definedName>
    <definedName name="XRefCopy59">#REF!</definedName>
    <definedName name="XRefCopy59Row">#REF!</definedName>
    <definedName name="XRefCopy5Row">#REF!</definedName>
    <definedName name="XRefCopy6">#REF!</definedName>
    <definedName name="XRefCopy60">#REF!</definedName>
    <definedName name="XRefCopy60Row">#REF!</definedName>
    <definedName name="XRefCopy61">#REF!</definedName>
    <definedName name="XRefCopy61Row">#REF!</definedName>
    <definedName name="XRefCopy62">#REF!</definedName>
    <definedName name="XRefCopy62Row">#REF!</definedName>
    <definedName name="XRefCopy63">#REF!</definedName>
    <definedName name="XRefCopy63Row">#REF!</definedName>
    <definedName name="XRefCopy64">#REF!</definedName>
    <definedName name="XRefCopy64Row">#REF!</definedName>
    <definedName name="XRefCopy65">#REF!</definedName>
    <definedName name="XRefCopy65Row">#REF!</definedName>
    <definedName name="XRefCopy66">#REF!</definedName>
    <definedName name="XRefCopy66Row">#REF!</definedName>
    <definedName name="XRefCopy67">#REF!</definedName>
    <definedName name="XRefCopy67Row">#REF!</definedName>
    <definedName name="XRefCopy68">#REF!</definedName>
    <definedName name="XRefCopy68Row">#REF!</definedName>
    <definedName name="XRefCopy69">#REF!</definedName>
    <definedName name="XRefCopy69Row">#REF!</definedName>
    <definedName name="XRefCopy6Row">#REF!</definedName>
    <definedName name="XRefCopy7">#REF!</definedName>
    <definedName name="XRefCopy70">#REF!</definedName>
    <definedName name="XRefCopy70Row">#REF!</definedName>
    <definedName name="XRefCopy71">#REF!</definedName>
    <definedName name="XRefCopy71Row">#REF!</definedName>
    <definedName name="XRefCopy72">#REF!</definedName>
    <definedName name="XRefCopy72Row">#REF!</definedName>
    <definedName name="XRefCopy73">#REF!</definedName>
    <definedName name="XRefCopy73Row">#REF!</definedName>
    <definedName name="XRefCopy74">#REF!</definedName>
    <definedName name="XRefCopy74Row">#REF!</definedName>
    <definedName name="XRefCopy75">#REF!</definedName>
    <definedName name="XRefCopy75Row">#REF!</definedName>
    <definedName name="XRefCopy76">#REF!</definedName>
    <definedName name="XRefCopy76Row">#REF!</definedName>
    <definedName name="XRefCopy77">#REF!</definedName>
    <definedName name="XRefCopy77Row">#REF!</definedName>
    <definedName name="XRefCopy78">#REF!</definedName>
    <definedName name="XRefCopy78Row">#REF!</definedName>
    <definedName name="XRefCopy79">#REF!</definedName>
    <definedName name="XRefCopy79Row">#REF!</definedName>
    <definedName name="XRefCopy7Row">#REF!</definedName>
    <definedName name="XRefCopy8">#REF!</definedName>
    <definedName name="XRefCopy80">#REF!</definedName>
    <definedName name="XRefCopy80Row">#REF!</definedName>
    <definedName name="XRefCopy81">#REF!</definedName>
    <definedName name="XRefCopy81Row">#REF!</definedName>
    <definedName name="XRefCopy82">#REF!</definedName>
    <definedName name="XRefCopy82Row">#REF!</definedName>
    <definedName name="XRefCopy83">#REF!</definedName>
    <definedName name="XRefCopy83Row">#REF!</definedName>
    <definedName name="XRefCopy84">#REF!</definedName>
    <definedName name="XRefCopy84Row">#REF!</definedName>
    <definedName name="XRefCopy85">#REF!</definedName>
    <definedName name="XRefCopy85Row">#REF!</definedName>
    <definedName name="XRefCopy86">#REF!</definedName>
    <definedName name="XRefCopy86Row">#REF!</definedName>
    <definedName name="XRefCopy87">#REF!</definedName>
    <definedName name="XRefCopy87Row">#REF!</definedName>
    <definedName name="XRefCopy88">#REF!</definedName>
    <definedName name="XRefCopy88Row">#REF!</definedName>
    <definedName name="XRefCopy89">#REF!</definedName>
    <definedName name="XRefCopy89Row">#REF!</definedName>
    <definedName name="XRefCopy8Row">#REF!</definedName>
    <definedName name="XRefCopy9">#REF!</definedName>
    <definedName name="XRefCopy90">#REF!</definedName>
    <definedName name="XRefCopy90Row">#REF!</definedName>
    <definedName name="XRefCopy91">#REF!</definedName>
    <definedName name="XRefCopy91Row">#REF!</definedName>
    <definedName name="XRefCopy92">#REF!</definedName>
    <definedName name="XRefCopy92Row">#REF!</definedName>
    <definedName name="XRefCopy93">#REF!</definedName>
    <definedName name="XRefCopy93Row">#REF!</definedName>
    <definedName name="XRefCopy94">#REF!</definedName>
    <definedName name="XRefCopy94Row">#REF!</definedName>
    <definedName name="XRefCopy95">#REF!</definedName>
    <definedName name="XRefCopy95Row">#REF!</definedName>
    <definedName name="XRefCopy96">#REF!</definedName>
    <definedName name="XRefCopy96Row">#REF!</definedName>
    <definedName name="XRefCopy97">#REF!</definedName>
    <definedName name="XRefCopy98">#REF!</definedName>
    <definedName name="XRefCopy98Row">#REF!</definedName>
    <definedName name="XRefCopy99">#REF!</definedName>
    <definedName name="XRefCopy99Row">#REF!</definedName>
    <definedName name="XRefCopy9Row">#REF!</definedName>
    <definedName name="XRefCopyRangeCount">18</definedName>
    <definedName name="XRefCopyRangeCount2">6</definedName>
    <definedName name="XRefPaste1">#REF!</definedName>
    <definedName name="XRefPaste10">#REF!</definedName>
    <definedName name="XRefPaste10Row">#REF!</definedName>
    <definedName name="XRefPaste11">#REF!</definedName>
    <definedName name="XRefPaste11Row">#REF!</definedName>
    <definedName name="XRefPaste12">#REF!</definedName>
    <definedName name="XRefPaste12Row">#REF!</definedName>
    <definedName name="XRefPaste13">#REF!</definedName>
    <definedName name="XRefPaste13Row">#REF!</definedName>
    <definedName name="XRefPaste14">#REF!</definedName>
    <definedName name="XRefPaste14Row">#REF!</definedName>
    <definedName name="XRefPaste15">#REF!</definedName>
    <definedName name="XRefPaste15Row">#REF!</definedName>
    <definedName name="XRefPaste16">#REF!</definedName>
    <definedName name="XRefPaste16Row">#REF!</definedName>
    <definedName name="XRefPaste17">#REF!</definedName>
    <definedName name="XRefPaste17Row">#REF!</definedName>
    <definedName name="XRefPaste18">#REF!</definedName>
    <definedName name="XRefPaste18Row">#REF!</definedName>
    <definedName name="XRefPaste19">#REF!</definedName>
    <definedName name="XRefPaste19Row">#REF!</definedName>
    <definedName name="XRefPaste1Row">#REF!</definedName>
    <definedName name="XRefPaste2">#REF!</definedName>
    <definedName name="XRefPaste20">#REF!</definedName>
    <definedName name="XRefPaste20Row">#REF!</definedName>
    <definedName name="XRefPaste21">#REF!</definedName>
    <definedName name="XRefPaste21Row">#REF!</definedName>
    <definedName name="XRefPaste22">#REF!</definedName>
    <definedName name="XRefPaste22Row">#REF!</definedName>
    <definedName name="XRefPaste23">#REF!</definedName>
    <definedName name="XRefPaste23Row">#REF!</definedName>
    <definedName name="XRefPaste24">#REF!</definedName>
    <definedName name="XRefPaste24Row">#REF!</definedName>
    <definedName name="XRefPaste25">#REF!</definedName>
    <definedName name="XRefPaste25Row">#REF!</definedName>
    <definedName name="XRefPaste26">#REF!</definedName>
    <definedName name="XRefPaste26Row">#REF!</definedName>
    <definedName name="XRefPaste27">#REF!</definedName>
    <definedName name="XRefPaste27Row">#REF!</definedName>
    <definedName name="XRefPaste28">#REF!</definedName>
    <definedName name="XRefPaste28Row">#REF!</definedName>
    <definedName name="XRefPaste29">#REF!</definedName>
    <definedName name="XRefPaste29Row">#REF!</definedName>
    <definedName name="XRefPaste2Row">#REF!</definedName>
    <definedName name="XRefPaste3">#REF!</definedName>
    <definedName name="XRefPaste30">#REF!</definedName>
    <definedName name="XRefPaste30Row">#REF!</definedName>
    <definedName name="XRefPaste31">#REF!</definedName>
    <definedName name="XRefPaste31Row">#REF!</definedName>
    <definedName name="XRefPaste32">#REF!</definedName>
    <definedName name="XRefPaste32Row">#REF!</definedName>
    <definedName name="XRefPaste33">#REF!</definedName>
    <definedName name="XRefPaste33Row">#REF!</definedName>
    <definedName name="XRefPaste34">#REF!</definedName>
    <definedName name="XRefPaste34Row">#REF!</definedName>
    <definedName name="XRefPaste35">#REF!</definedName>
    <definedName name="XRefPaste35Row">#REF!</definedName>
    <definedName name="XRefPaste36">#REF!</definedName>
    <definedName name="XRefPaste36Row">#REF!</definedName>
    <definedName name="XRefPaste37">#REF!</definedName>
    <definedName name="XRefPaste37Row">#REF!</definedName>
    <definedName name="XRefPaste38">#REF!</definedName>
    <definedName name="XRefPaste38Row">#REF!</definedName>
    <definedName name="XRefPaste39">#REF!</definedName>
    <definedName name="XRefPaste39Row">#REF!</definedName>
    <definedName name="XRefPaste3Row">#REF!</definedName>
    <definedName name="XRefPaste4">#REF!</definedName>
    <definedName name="XRefPaste40">#REF!</definedName>
    <definedName name="XRefPaste40Row">#REF!</definedName>
    <definedName name="XRefPaste41">#REF!</definedName>
    <definedName name="XRefPaste41Row">#REF!</definedName>
    <definedName name="XRefPaste42">#REF!</definedName>
    <definedName name="XRefPaste42Row">#REF!</definedName>
    <definedName name="XRefPaste43">#REF!</definedName>
    <definedName name="XRefPaste43Row">#REF!</definedName>
    <definedName name="XRefPaste44">#REF!</definedName>
    <definedName name="XRefPaste44Row">#REF!</definedName>
    <definedName name="XRefPaste45">#REF!</definedName>
    <definedName name="XRefPaste45Row">#REF!</definedName>
    <definedName name="XRefPaste46">#REF!</definedName>
    <definedName name="XRefPaste46Row">#REF!</definedName>
    <definedName name="XRefPaste47">#REF!</definedName>
    <definedName name="XRefPaste47Row">#REF!</definedName>
    <definedName name="XRefPaste48">#REF!</definedName>
    <definedName name="XRefPaste48Row">#REF!</definedName>
    <definedName name="XRefPaste49">#REF!</definedName>
    <definedName name="XRefPaste49Row">#REF!</definedName>
    <definedName name="XRefPaste4Row">#REF!</definedName>
    <definedName name="XRefPaste5">#REF!</definedName>
    <definedName name="XRefPaste50">#REF!</definedName>
    <definedName name="XRefPaste50Row">#REF!</definedName>
    <definedName name="XRefPaste51">#REF!</definedName>
    <definedName name="XRefPaste51Row">#REF!</definedName>
    <definedName name="XRefPaste52">#REF!</definedName>
    <definedName name="XRefPaste52Row">#REF!</definedName>
    <definedName name="XRefPaste53">#REF!</definedName>
    <definedName name="XRefPaste53Row">#REF!</definedName>
    <definedName name="XRefPaste54">#REF!</definedName>
    <definedName name="XRefPaste54Row">#REF!</definedName>
    <definedName name="XRefPaste56">#REF!</definedName>
    <definedName name="XRefPaste56Row">#REF!</definedName>
    <definedName name="XRefPaste57">#REF!</definedName>
    <definedName name="XRefPaste57Row">#REF!</definedName>
    <definedName name="XRefPaste58">#REF!</definedName>
    <definedName name="XRefPaste58Row">#REF!</definedName>
    <definedName name="XRefPaste59">#REF!</definedName>
    <definedName name="XRefPaste59Row">#REF!</definedName>
    <definedName name="XRefPaste5Row">#REF!</definedName>
    <definedName name="XRefPaste6">#REF!</definedName>
    <definedName name="XRefPaste60">#REF!</definedName>
    <definedName name="XRefPaste60Row">#REF!</definedName>
    <definedName name="XRefPaste61">#REF!</definedName>
    <definedName name="XRefPaste61Row">#REF!</definedName>
    <definedName name="XRefPaste62">#REF!</definedName>
    <definedName name="XRefPaste62Row">#REF!</definedName>
    <definedName name="XRefPaste63">#REF!</definedName>
    <definedName name="XRefPaste63Row">#REF!</definedName>
    <definedName name="XRefPaste64">#REF!</definedName>
    <definedName name="XRefPaste64Row">#REF!</definedName>
    <definedName name="XRefPaste65">#REF!</definedName>
    <definedName name="XRefPaste65Row">#REF!</definedName>
    <definedName name="XRefPaste66">#REF!</definedName>
    <definedName name="XRefPaste66Row">#REF!</definedName>
    <definedName name="XRefPaste67">#REF!</definedName>
    <definedName name="XRefPaste67Row">#REF!</definedName>
    <definedName name="XRefPaste68">#REF!</definedName>
    <definedName name="XRefPaste68Row">#REF!</definedName>
    <definedName name="XRefPaste69">#REF!</definedName>
    <definedName name="XRefPaste69Row">#REF!</definedName>
    <definedName name="XRefPaste6Row">#REF!</definedName>
    <definedName name="XRefPaste7">#REF!</definedName>
    <definedName name="XRefPaste70">#REF!</definedName>
    <definedName name="XRefPaste70Row">#REF!</definedName>
    <definedName name="XRefPaste71">#REF!</definedName>
    <definedName name="XRefPaste71Row">#REF!</definedName>
    <definedName name="XRefPaste72">#REF!</definedName>
    <definedName name="XRefPaste72Row">#REF!</definedName>
    <definedName name="XRefPaste73">#REF!</definedName>
    <definedName name="XRefPaste73Row">#REF!</definedName>
    <definedName name="XRefPaste74">#REF!</definedName>
    <definedName name="XRefPaste74Row">#REF!</definedName>
    <definedName name="XRefPaste75">#REF!</definedName>
    <definedName name="XRefPaste75Row">#REF!</definedName>
    <definedName name="XRefPaste76">#REF!</definedName>
    <definedName name="XRefPaste76Row">#REF!</definedName>
    <definedName name="XRefPaste77">#REF!</definedName>
    <definedName name="XRefPaste77Row">#REF!</definedName>
    <definedName name="XRefPaste78">#REF!</definedName>
    <definedName name="XRefPaste78Row">#REF!</definedName>
    <definedName name="XRefPaste79">#REF!</definedName>
    <definedName name="XRefPaste79Row">#REF!</definedName>
    <definedName name="XRefPaste7Row">#REF!</definedName>
    <definedName name="XRefPaste8">#REF!</definedName>
    <definedName name="XRefPaste80">#REF!</definedName>
    <definedName name="XRefPaste80Row">#REF!</definedName>
    <definedName name="XRefPaste81">#REF!</definedName>
    <definedName name="XRefPaste81Row">#REF!</definedName>
    <definedName name="XRefPaste82">#REF!</definedName>
    <definedName name="XRefPaste82Row">#REF!</definedName>
    <definedName name="XRefPaste83">#REF!</definedName>
    <definedName name="XRefPaste83Row">#REF!</definedName>
    <definedName name="XRefPaste84">#REF!</definedName>
    <definedName name="XRefPaste84Row">#REF!</definedName>
    <definedName name="XRefPaste85">#REF!</definedName>
    <definedName name="XRefPaste85Row">#REF!</definedName>
    <definedName name="XRefPaste86">#REF!</definedName>
    <definedName name="XRefPaste86Row">#REF!</definedName>
    <definedName name="XRefPaste8Row">#REF!</definedName>
    <definedName name="XRefPaste9">#REF!</definedName>
    <definedName name="XRefPaste91">#REF!</definedName>
    <definedName name="XRefPaste95">#REF!</definedName>
    <definedName name="XRefPaste96">#REF!</definedName>
    <definedName name="XRefPaste9Row">#REF!</definedName>
    <definedName name="XRefPasteRangeCount">26</definedName>
    <definedName name="xRng_0160c202c3d546daa86318b9cb977a63">#REF!</definedName>
    <definedName name="xRng_018a1643be754c98b9612bce3fda1420">#REF!</definedName>
    <definedName name="xRng_023a7b2a9ed54630907f38ab0d284787">#REF!</definedName>
    <definedName name="xRng_0461a5f8e4504c3d8b92306831af646d">#REF!</definedName>
    <definedName name="xRng_05b37e9caec34c7c8a6a2c772228dde9">#REF!</definedName>
    <definedName name="xRng_06043c5108b24cd58ad89ffa3db1f472">#REF!</definedName>
    <definedName name="xRng_09865ecb4cf541f3814ae7836a314588">#REF!</definedName>
    <definedName name="xRng_0a30d55a81da4510896649d3b33fad3b">#REF!</definedName>
    <definedName name="xRng_0bc69ffe9d3143bab847291e9594dae9">#REF!</definedName>
    <definedName name="xRng_0cc89427242449368091372c8ece8c47">#REF!</definedName>
    <definedName name="xRng_0e5274cdebc94e05842042f8bc9682cd">#REF!</definedName>
    <definedName name="xRng_0eacc7d7cc47446cb4c8bf5fd93ed0e5">#REF!</definedName>
    <definedName name="xRng_12571726ff364d88853548f5a8575ea5">#REF!</definedName>
    <definedName name="xRng_152499399e554a7daad3e65687ac2e93">#REF!</definedName>
    <definedName name="xRng_15b9dd8b2b2c469da6a7ea65b0558d87">#REF!</definedName>
    <definedName name="xRng_15dc2cdb2ef6460bb46f30c9edf7ee37">#REF!</definedName>
    <definedName name="xRng_169a3d1f9b4e4fe0a7c60ebceedb955d">#REF!</definedName>
    <definedName name="xRng_1a5fd0d1293e4a828c22fc61340c7fb4">#REF!</definedName>
    <definedName name="xRng_1cef47b20cc2422eb2dcc46c04ebf5c4">#REF!</definedName>
    <definedName name="xRng_1fdc7da223c74c28adb24554b0cf9a6c">#REF!</definedName>
    <definedName name="xRng_204d2e41c1204894a22876a0d8e9eab6">#REF!</definedName>
    <definedName name="xRng_2179e12b0cf14928a065ae4e68b46564">#REF!</definedName>
    <definedName name="xRng_21944988a7d24cc1b9947191262bb40d">#REF!</definedName>
    <definedName name="xRng_219981d7dbc542238286a18666d6ea47">#REF!</definedName>
    <definedName name="xRng_293193fb2baa4b93a3822bdb38011b72">#REF!</definedName>
    <definedName name="xRng_30a974ec18fb4c19a6e641d3f10de100">#REF!</definedName>
    <definedName name="xRng_313575a3628e41c9966aa82752312bea">#REF!</definedName>
    <definedName name="xRng_33251e8a4bfe4fd7a8e0543b45405719">#REF!</definedName>
    <definedName name="xRng_33595f5c915249a9ac4ffe633ecc60cd">#REF!</definedName>
    <definedName name="xRng_336a954dd69c444e9011f7d109cfaaef">#REF!</definedName>
    <definedName name="xRng_36a68608ec8f40e5b5954ea3b3d88803">#REF!</definedName>
    <definedName name="xRng_37b005ff3640492c817571bbb6f42d29">#REF!</definedName>
    <definedName name="xRng_40e5ef9a1d744294bee9cabc14def234">#REF!</definedName>
    <definedName name="xRng_4320957fd6144f9f991bca13da468b0f">#REF!</definedName>
    <definedName name="xRng_43c47872018c44bc97eae3b2a86f5d67">#REF!</definedName>
    <definedName name="xRng_44ac0d0910224dc087604e9554508793">#REF!</definedName>
    <definedName name="xRng_44e92293a0fb48bc9f34f24960b07a4c">#REF!</definedName>
    <definedName name="xRng_4734803b3cb3414d85240472f56cf4d7">#REF!</definedName>
    <definedName name="xRng_4a69be996fb44c358519552abe528833">#REF!</definedName>
    <definedName name="xRng_4a969e0dd36744398e27a58b1ae5d6b1">#REF!</definedName>
    <definedName name="xRng_4b1a3e6d54ca43008d921e0b7cabd500">#REF!</definedName>
    <definedName name="xRng_4f3d6fb0558f4168808d438110b4d805">#REF!</definedName>
    <definedName name="xRng_525c85894ce54dd99fde5c1b3bfbb92f">#REF!</definedName>
    <definedName name="xRng_5290fd4061d249df9929b3c5f2304028">#REF!</definedName>
    <definedName name="xRng_5490a18fa5c742e79b0eaa243d992f17">#REF!</definedName>
    <definedName name="xRng_5614a513cc3a46ba9453b0fc0a4e7262">#REF!</definedName>
    <definedName name="xRng_56220fdd19414b4ab87068fe1eda9f22">#REF!</definedName>
    <definedName name="xRng_5a0715e55f7f4c629b6526685d17fb84">#REF!</definedName>
    <definedName name="xRng_5c73b9ee62bf4b26ba507e9058207339">#REF!</definedName>
    <definedName name="xRng_5d1066643a3a4be692adf64c2927af32">#REF!</definedName>
    <definedName name="xRng_5eca096171114ea19fee93f22f79bc60">#REF!</definedName>
    <definedName name="xRng_62821b3170ee4f63a6d6e1acd5cd4283">#REF!</definedName>
    <definedName name="xRng_641ffee0e38f45e9ac6c664956c7ab06">#REF!</definedName>
    <definedName name="xRng_65d886462b6d4e4090b0bd63e8ebff96">#REF!</definedName>
    <definedName name="xRng_6659739efa5a440b9539a8f07e07d18d">#REF!</definedName>
    <definedName name="xRng_6b181dc158d24a0a80f05645cdbe0319">#REF!</definedName>
    <definedName name="xRng_6d643155f9044add826b1a4f480e3264">#REF!</definedName>
    <definedName name="xRng_703be742df9945359bb65a8f9e4942c5">#REF!</definedName>
    <definedName name="xRng_75a7ae12eedf4a5d84f7521eefa532ad">#REF!</definedName>
    <definedName name="xRng_7b2e45e272f14b4db804ef18b93ae165">#REF!</definedName>
    <definedName name="xRng_7b58e619ff844200b941ddac79bc5c6b">#REF!</definedName>
    <definedName name="xRng_7d10892f3c464588935c6d427a87093f">#REF!</definedName>
    <definedName name="xRng_7efe64f66dd543a69bf0108f9a29ba63">#REF!</definedName>
    <definedName name="xRng_81ad0bc826ba4d37b2e2cc2992042c64">#REF!</definedName>
    <definedName name="xRng_8920ed445cb3485e9d4c382005caf470">#REF!</definedName>
    <definedName name="xRng_8b286b07c36e432ea0e643f0f8c59fb2">#REF!</definedName>
    <definedName name="xRng_92cc6816605d47d899d45f6573fa0ca9">#REF!</definedName>
    <definedName name="xRng_934126ad235f434e8992d37044f6cc2a">#REF!</definedName>
    <definedName name="xRng_96a3c8a6b5ed4e53b149cddc7f1ddac3">#REF!</definedName>
    <definedName name="xRng_9c3485d4babc42939cb943e6db8bac8a">#REF!</definedName>
    <definedName name="xRng_9cd4111445db4444885abb1af88c2e40">#REF!</definedName>
    <definedName name="xRng_9d802b5e78f847c1bf740b08a5d93b4d">#REF!</definedName>
    <definedName name="xRng_9fc84bbba6a94508ad0e8105ff16a93e">#REF!</definedName>
    <definedName name="xRng_a1f960c7746b4aaab8b5a1f6536fbe07">#REF!</definedName>
    <definedName name="xRng_a6d290ae91e44cb89e2aea80b2c479e7">#REF!</definedName>
    <definedName name="xRng_a8204ba8ed86470785422881e174b38b">#REF!</definedName>
    <definedName name="xRng_aa7b287610a140c39a0ac8577b9a93b1">#REF!</definedName>
    <definedName name="xRng_b683eac438d94be39c4a6cdd95697246">#REF!</definedName>
    <definedName name="xRng_ba66814d499945b7bcb07f69b2d22c32">#REF!</definedName>
    <definedName name="xRng_bc2faef6fb9d4bc5b7980a08317bd819">#REF!</definedName>
    <definedName name="xRng_bf1de5f7db3a48a5b7ec49a09485e2c1">#REF!</definedName>
    <definedName name="xRng_c454bcc409954cc1b6a36f022942d486">#REF!</definedName>
    <definedName name="xRng_c4604b22395c451391c1fe71451f5809">#REF!</definedName>
    <definedName name="xRng_d111be2cad484a198141880ff9f033f1">#REF!</definedName>
    <definedName name="xRng_da12aefad26b47ceb2f69e917903290b">#REF!</definedName>
    <definedName name="xRng_dccd4ec9a5ab469c8f0d2bbac2b2fea6">#REF!</definedName>
    <definedName name="xRng_ddc597ed4e5241659de9202e584bbbbf">#REF!</definedName>
    <definedName name="xRng_e1122936e6f544ad95f3b9c37eb4d298">#REF!</definedName>
    <definedName name="xRng_e1bbdfef50cf4c35a7e066af6bdfab0f">#REF!</definedName>
    <definedName name="xRng_e92d43d8b31148e7b43b5c20d257292d">#REF!</definedName>
    <definedName name="xRng_e9d91bb4d49c4304926e1d9fcdda50ff">#REF!</definedName>
    <definedName name="xRng_e9fdbb56547c4dcc8e821bf4055441f6">#REF!</definedName>
    <definedName name="xRng_ed19df3488b44eb5aca12824a33aa92b">#REF!</definedName>
    <definedName name="xRng_efd3ba3a3e8c461f8e423e2f39567916">#REF!</definedName>
    <definedName name="xRng_f0abb1e5c73546c481cc99f1cc54a300">#REF!</definedName>
    <definedName name="xRng_f3267a1905984825af3d4886a8996645">#REF!</definedName>
    <definedName name="xRng_f34fadeda10e436d9945d21d5e767ceb">#REF!</definedName>
    <definedName name="xRng_fa269456b43d491d94b21977bbe6e892">#REF!</definedName>
    <definedName name="xRng_fa3576035b054e23a5012086943363bf">#REF!</definedName>
    <definedName name="xRng_fd5d9c839dda4259b5f19ba88c5165cb">#REF!</definedName>
    <definedName name="xRng_ff3c5d8e1cb345089a9d84596d27b92e">#REF!</definedName>
    <definedName name="xrttd">{"Total",#N/A,FALSE,"Total Proved + Probable";"PDP",#N/A,FALSE,"Total Proved + Probable";"PNP",#N/A,FALSE,"Total Proved + Probable";"PUD",#N/A,FALSE,"Total Proved + Probable";"Prob",#N/A,FALSE,"Total Proved + Probable"}</definedName>
    <definedName name="xs">{#N/A,"PURCHM",FALSE,"Business Analysis";#N/A,"SPADD",FALSE,"Business Analysis"}</definedName>
    <definedName name="xsd">{"detail",#N/A,FALSE,"mfg";"summary",#N/A,FALSE,"mfg"}</definedName>
    <definedName name="xsort2">#REF!</definedName>
    <definedName name="XSW">{#N/A,#N/A,TRUE,"1842CWN0"}</definedName>
    <definedName name="xsx">#REF!</definedName>
    <definedName name="xt">{#N/A,"PURADD",FALSE,"Business Analysis";#N/A,"PURSPP",FALSE,"Business Analysis";#N/A,"CTGIND",FALSE,"Business Analysis";#N/A,"PURCHM",FALSE,"Business Analysis";#N/A,"SPADD",FALSE,"Business Analysis";#N/A,"EPOXY",FALSE,"Business Analysis";#N/A,"PURPER",FALSE,"Business Analysis"}</definedName>
    <definedName name="xuan">{#N/A,#N/A,FALSE,"QTD";#N/A,#N/A,FALSE,"Lic Fees";#N/A,#N/A,FALSE,"Unapproved";#N/A,#N/A,FALSE,"Wkly Notes"}</definedName>
    <definedName name="xv">{"'DIFPRE'!$A$2:$M$54"}</definedName>
    <definedName name="XValStatER">#REF!</definedName>
    <definedName name="XValStatFR">#REF!</definedName>
    <definedName name="xvc">{"FCB_ALL",#N/A,FALSE,"FCB"}</definedName>
    <definedName name="XVCWXV">#REF!</definedName>
    <definedName name="xvfsd">{TRUE,TRUE,-1.25,-15.5,604.5,369,FALSE,FALSE,TRUE,TRUE,0,1,#N/A,41,#N/A,20.5555555555556,27.0714285714286,1,FALSE,FALSE,3,TRUE,1,FALSE,80,"Swvu.summary2.","ACwvu.summary2.",#N/A,FALSE,FALSE,0.5,0.5,0.5,0.5,2,"&amp;F","&amp;A&amp;RPage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xvxv">{#N/A,#N/A,FALSE,"QTD";#N/A,#N/A,FALSE,"Lic Fees";#N/A,#N/A,FALSE,"Unapproved";#N/A,#N/A,FALSE,"Wkly Notes"}</definedName>
    <definedName name="xw">{#N/A,#N/A,FALSE,"FCF Corporate Services";#N/A,#N/A,FALSE,"FCF Assum Corporate Services";#N/A,#N/A,FALSE,"DCF Corp. Services Sensitivity";#N/A,#N/A,FALSE,"AVP Corporate Services";"FCF in percent",#N/A,FALSE,"FCF Corporate Services"}</definedName>
    <definedName name="xx">{#N/A,#N/A,FALSE,"REPORT"}</definedName>
    <definedName name="xx_1">#REF!</definedName>
    <definedName name="xx_1_1">{#N/A,#N/A,FALSE,"²Ä1­Ó¤ë"}</definedName>
    <definedName name="xx_1_2">{#N/A,#N/A,FALSE,"²Ä1­Ó¤ë"}</definedName>
    <definedName name="xx_1_3">{#N/A,#N/A,FALSE,"²Ä1­Ó¤ë"}</definedName>
    <definedName name="xx_1_4">{#N/A,#N/A,FALSE,"²Ä1­Ó¤ë"}</definedName>
    <definedName name="xx_1_5">{#N/A,#N/A,FALSE,"²Ä1­Ó¤ë"}</definedName>
    <definedName name="xx_102">{#N/A,#N/A,FALSE,"Umsatz 99";#N/A,#N/A,FALSE,"ER 99 "}</definedName>
    <definedName name="xx_2">{#N/A,#N/A,FALSE,"²Ä1­Ó¤ë"}</definedName>
    <definedName name="xx_2_1">{#N/A,#N/A,FALSE,"²Ä1­Ó¤ë"}</definedName>
    <definedName name="xx_2_2">{#N/A,#N/A,FALSE,"²Ä1­Ó¤ë"}</definedName>
    <definedName name="xx_2_3">{#N/A,#N/A,FALSE,"²Ä1­Ó¤ë"}</definedName>
    <definedName name="xx_2_4">{#N/A,#N/A,FALSE,"²Ä1­Ó¤ë"}</definedName>
    <definedName name="xx_2_5">{#N/A,#N/A,FALSE,"²Ä1­Ó¤ë"}</definedName>
    <definedName name="xx_3">{#N/A,#N/A,FALSE,"²Ä1­Ó¤ë"}</definedName>
    <definedName name="xx_3_1">{#N/A,#N/A,FALSE,"²Ä1­Ó¤ë"}</definedName>
    <definedName name="xx_3_2">{#N/A,#N/A,FALSE,"²Ä1­Ó¤ë"}</definedName>
    <definedName name="xx_3_3">{#N/A,#N/A,FALSE,"²Ä1­Ó¤ë"}</definedName>
    <definedName name="xx_3_4">{#N/A,#N/A,FALSE,"²Ä1­Ó¤ë"}</definedName>
    <definedName name="xx_3_5">{#N/A,#N/A,FALSE,"²Ä1­Ó¤ë"}</definedName>
    <definedName name="xx_4">{#N/A,#N/A,FALSE,"²Ä1­Ó¤ë"}</definedName>
    <definedName name="xx_4_1">{#N/A,#N/A,FALSE,"²Ä1­Ó¤ë"}</definedName>
    <definedName name="xx_4_2">{#N/A,#N/A,FALSE,"²Ä1­Ó¤ë"}</definedName>
    <definedName name="xx_4_3">{#N/A,#N/A,FALSE,"²Ä1­Ó¤ë"}</definedName>
    <definedName name="xx_4_4">{#N/A,#N/A,FALSE,"²Ä1­Ó¤ë"}</definedName>
    <definedName name="xx_4_5">{#N/A,#N/A,FALSE,"²Ä1­Ó¤ë"}</definedName>
    <definedName name="xx_5">{#N/A,#N/A,FALSE,"²Ä1­Ó¤ë"}</definedName>
    <definedName name="xx_5_1">{#N/A,#N/A,FALSE,"²Ä1­Ó¤ë"}</definedName>
    <definedName name="xx_5_2">{#N/A,#N/A,FALSE,"²Ä1­Ó¤ë"}</definedName>
    <definedName name="xx_5_3">{#N/A,#N/A,FALSE,"²Ä1­Ó¤ë"}</definedName>
    <definedName name="xx_5_4">{#N/A,#N/A,FALSE,"²Ä1­Ó¤ë"}</definedName>
    <definedName name="xx_5_5">{#N/A,#N/A,FALSE,"²Ä1­Ó¤ë"}</definedName>
    <definedName name="xxcxc">{#N/A,#N/A,FALSE,"Umsatz CH";#N/A,#N/A,FALSE,"ER CH";#N/A,#N/A,FALSE,"EA CH (2) ";#N/A,#N/A,FALSE,"EA CH";#N/A,#N/A,FALSE,"EA CH (3) ";#N/A,#N/A,FALSE,"EA CH (4)";#N/A,#N/A,FALSE,"KA CH";#N/A,#N/A,FALSE,"KA CH  (2)";#N/A,#N/A,FALSE,"KA CH  (3)";#N/A,#N/A,FALSE,"KA CH (4)"}</definedName>
    <definedName name="xxsdf3">#REF!</definedName>
    <definedName name="xxx">{#N/A,#N/A,FALSE,"0700 Interest Expense";#N/A,#N/A,FALSE,"0700-1 Summary of Interest Earn"}</definedName>
    <definedName name="xxx.detail">{"detail305",#N/A,FALSE,"BI-305"}</definedName>
    <definedName name="xxx.directory">{"summary",#N/A,FALSE,"PCR DIRECTORY"}</definedName>
    <definedName name="xxx.gb._Hm.">{#N/A,#N/A,FALSE,"Umsatz HM";#N/A,#N/A,FALSE,"ER HM";#N/A,#N/A,FALSE,"EA HM  (2)";#N/A,#N/A,FALSE,"EA HM ";#N/A,#N/A,FALSE,"EA HM  (4)";#N/A,#N/A,FALSE,"EA HM  (3)";#N/A,#N/A,FALSE,"KA HM  (2)";#N/A,#N/A,FALSE,"KA HM";#N/A,#N/A,FALSE,"KA HM  (3)";#N/A,#N/A,FALSE,"KA HM (4)"}</definedName>
    <definedName name="XXX_1">{#N/A,#N/A,FALSE,"Other";#N/A,#N/A,FALSE,"Ace";#N/A,#N/A,FALSE,"Derm"}</definedName>
    <definedName name="XXX_2">{#N/A,#N/A,FALSE,"Other";#N/A,#N/A,FALSE,"Ace";#N/A,#N/A,FALSE,"Derm"}</definedName>
    <definedName name="XXX_3">{#N/A,#N/A,FALSE,"Other";#N/A,#N/A,FALSE,"Ace";#N/A,#N/A,FALSE,"Derm"}</definedName>
    <definedName name="XXX_4">{#N/A,#N/A,FALSE,"Other";#N/A,#N/A,FALSE,"Ace";#N/A,#N/A,FALSE,"Derm"}</definedName>
    <definedName name="xxxx">{"'SIVA Pricing Model'!$A$1:$F$39"}</definedName>
    <definedName name="xxxx_1">#REF!</definedName>
    <definedName name="xxxxx">{#N/A,#N/A,FALSE,"Pharm";#N/A,#N/A,FALSE,"WWCM"}</definedName>
    <definedName name="xxxxx_1">#REF!</definedName>
    <definedName name="xxxxx_2">{#N/A,#N/A,FALSE,"Pharm";#N/A,#N/A,FALSE,"WWCM"}</definedName>
    <definedName name="xxxxx_3">{#N/A,#N/A,FALSE,"Pharm";#N/A,#N/A,FALSE,"WWCM"}</definedName>
    <definedName name="xxxxx_4">{#N/A,#N/A,FALSE,"Pharm";#N/A,#N/A,FALSE,"WWCM"}</definedName>
    <definedName name="xxxxxx">{#N/A,#N/A,FALSE,"Aging Summary";#N/A,#N/A,FALSE,"Ratio Analysis";#N/A,#N/A,FALSE,"Test 120 Day Accts";#N/A,#N/A,FALSE,"Tickmarks"}</definedName>
    <definedName name="xxxxxxx">{#N/A,#N/A,FALSE,"Aging Summary";#N/A,#N/A,FALSE,"Ratio Analysis";#N/A,#N/A,FALSE,"Test 120 Day Accts";#N/A,#N/A,FALSE,"Tickmarks"}</definedName>
    <definedName name="xxxxxxx_1">#REF!</definedName>
    <definedName name="xxxxxxxx">{"var_page",#N/A,FALSE,"template"}</definedName>
    <definedName name="XXXXXXXXXX">#REF!</definedName>
    <definedName name="xxxxxxxxxx_1">{"SBU Summ",#N/A,FALSE,"MgmtSum";"Sls GM Summ",#N/A,FALSE,"MgmtChg";"TOT SBU",#N/A,FALSE,"SumSBU";"Prime",#N/A,FALSE,"PrimeYTD";"Alka",#N/A,FALSE,"AlkaYTD";"CZ",#N/A,FALSE,"CZYTD";"Spec",#N/A,FALSE,"SpecialtyYTD";"Prime2",#N/A,FALSE,"PrimeYTD";"Mini1",#N/A,FALSE,"MinYTD";"Mini",#N/A,FALSE,"MinYTD";"Rech",#N/A,FALSE,"RechgYTD";"Rech2",#N/A,FALSE,"RechgYTD";"Light",#N/A,FALSE,"LightsYTD";"Light2",#N/A,FALSE,"LightsYTD";"AreaTot",#N/A,FALSE,"SumArea";"Asia",#N/A,FALSE,"Asia";"Europe",#N/A,FALSE,"Europe";"Noram",#N/A,FALSE,"NorAm";"Panam",#N/A,FALSE,"PanAm";"Sonca",#N/A,FALSE,"Sonca";"EPS",#N/A,FALSE,"EPS"}</definedName>
    <definedName name="xxxxxxxxxx_2">{"SBU Summ",#N/A,FALSE,"MgmtSum";"Sls GM Summ",#N/A,FALSE,"MgmtChg";"TOT SBU",#N/A,FALSE,"SumSBU";"Prime",#N/A,FALSE,"PrimeYTD";"Alka",#N/A,FALSE,"AlkaYTD";"CZ",#N/A,FALSE,"CZYTD";"Spec",#N/A,FALSE,"SpecialtyYTD";"Prime2",#N/A,FALSE,"PrimeYTD";"Mini1",#N/A,FALSE,"MinYTD";"Mini",#N/A,FALSE,"MinYTD";"Rech",#N/A,FALSE,"RechgYTD";"Rech2",#N/A,FALSE,"RechgYTD";"Light",#N/A,FALSE,"LightsYTD";"Light2",#N/A,FALSE,"LightsYTD";"AreaTot",#N/A,FALSE,"SumArea";"Asia",#N/A,FALSE,"Asia";"Europe",#N/A,FALSE,"Europe";"Noram",#N/A,FALSE,"NorAm";"Panam",#N/A,FALSE,"PanAm";"Sonca",#N/A,FALSE,"Sonca";"EPS",#N/A,FALSE,"EPS"}</definedName>
    <definedName name="xxxxxxxxxxx">{#N/A,#N/A,FALSE,"Costi per Gruppo ";#N/A,#N/A,FALSE,"New-RegularBevel";#N/A,#N/A,FALSE,"Optiva-Optiva2";#N/A,#N/A,FALSE,"Cathlon-Monoblok";#N/A,#N/A,FALSE,"Stylets";#N/A,#N/A,FALSE,"Totali"}</definedName>
    <definedName name="xxxxxxxxxxxxx">{#N/A,#N/A,FALSE,"Aging Summary";#N/A,#N/A,FALSE,"Ratio Analysis";#N/A,#N/A,FALSE,"Test 120 Day Accts";#N/A,#N/A,FALSE,"Tickmarks"}</definedName>
    <definedName name="xxy">{#N/A,#N/A,FALSE,"FFCXOUT3"}</definedName>
    <definedName name="xyxyx">#REF!</definedName>
    <definedName name="xyz">{#N/A,#N/A,TRUE,"Total";#N/A,#N/A,TRUE,"U.S. Devl.";#N/A,#N/A,TRUE,"U.S. Headcount"}</definedName>
    <definedName name="xzcvdgertertgv">{"1",#N/A,FALSE,"Presentation Sheet";"2",#N/A,FALSE,"Presentation Sheet";"3",#N/A,FALSE,"Presentation Sheet";"4",#N/A,FALSE,"Presentation Sheet";"5",#N/A,FALSE,"Presentation Sheet";"6",#N/A,FALSE,"Presentation Sheet";"7",#N/A,FALSE,"Presentation Sheet";"8",#N/A,FALSE,"Presentation Sheet";"9",#N/A,FALSE,"Presentation Sheet";"10",#N/A,FALSE,"Presentation Sheet";"11",#N/A,FALSE,"Presentation Sheet";"12",#N/A,FALSE,"Presentation Sheet";"13",#N/A,FALSE,"Presentation Sheet";"14",#N/A,FALSE,"Presentation Sheet"}</definedName>
    <definedName name="xzf">{"incomemth",#N/A,TRUE,"forecast01";"incpercentmth",#N/A,TRUE,"forecast01";"balancemth",#N/A,TRUE,"forecast01";"cashmth",#N/A,TRUE,"forecast01";"cov2mth",#N/A,TRUE,"forecast01";"prbexp",#N/A,TRUE,"forecast01";"prbcap",#N/A,TRUE,"forecast01";"coalconsultants",#N/A,TRUE,"forecast01";"prbsum",#N/A,TRUE,"forecast01"}</definedName>
    <definedName name="xzxc">{"coverall",#N/A,FALSE,"Definitions";"cover1",#N/A,FALSE,"Definitions";"cover2",#N/A,FALSE,"Definitions";"cover3",#N/A,FALSE,"Definitions";"cover4",#N/A,FALSE,"Definitions";"cover5",#N/A,FALSE,"Definitions";"blank",#N/A,FALSE,"Definitions"}</definedName>
    <definedName name="xzxz">{#N/A,"PURCHM",FALSE,"Business Analysis";#N/A,"SPADD",FALSE,"Business Analysis"}</definedName>
    <definedName name="y">{#N/A,#N/A,FALSE,"Pharm";#N/A,#N/A,FALSE,"WWCM"}</definedName>
    <definedName name="y_1">{#N/A,#N/A,FALSE,"Pharm";#N/A,#N/A,FALSE,"WWCM"}</definedName>
    <definedName name="y_2">{#N/A,#N/A,FALSE,"Pharm";#N/A,#N/A,FALSE,"WWCM"}</definedName>
    <definedName name="y_3">{#N/A,#N/A,FALSE,"Pharm";#N/A,#N/A,FALSE,"WWCM"}</definedName>
    <definedName name="y_4">{#N/A,#N/A,FALSE,"Pharm";#N/A,#N/A,FALSE,"WWCM"}</definedName>
    <definedName name="Y_N">#REF!</definedName>
    <definedName name="Y2K">#REF!</definedName>
    <definedName name="y6y">{#N/A,#N/A,FALSE,"Contribution Analysis"}</definedName>
    <definedName name="ya">{#N/A,#N/A,FALSE,"OUT  AREC"}</definedName>
    <definedName name="Yahoo">#REF!</definedName>
    <definedName name="yale">{"Opsys",#N/A,FALSE,"NPV_OPsys";"NT",#N/A,FALSE,"NPV_NT";"DevP",#N/A,FALSE,"NPV_DevPdt";"Office",#N/A,FALSE,"NPV_Office"}</definedName>
    <definedName name="YAPPP_94">#REF!</definedName>
    <definedName name="YAPPP_95">#REF!</definedName>
    <definedName name="Yash">#REF!</definedName>
    <definedName name="YAxisIncr">#REF!</definedName>
    <definedName name="YAxisMax">#REF!</definedName>
    <definedName name="YAxisMin">#REF!</definedName>
    <definedName name="yayaya">{#N/A,#N/A,FALSE,"s1 WG by Prod Family";#N/A,#N/A,FALSE,"s2 Access Fam BSP";#N/A,#N/A,FALSE,"s3 Qtr Book by Theatre";#N/A,#N/A,FALSE,"s4.Theatre Summary";#N/A,#N/A,FALSE,"s5 WW Book by Family";#N/A,#N/A,FALSE,"s6 VAR Overlap";#N/A,#N/A,FALSE,"s7.Avg Daily POS";#N/A,#N/A,FALSE,"s8 Access Ship vs POS Fam";#N/A,#N/A,FALSE,"s9 Access Ship vs POS 2500";#N/A,#N/A,FALSE,"s10 WG Ship vs POS family";#N/A,#N/A,FALSE,"s11 WG Stk Rotate"}</definedName>
    <definedName name="ydfjs">{"Month End Performance",#N/A,FALSE,"Report";"Site Talk Times",#N/A,FALSE,"Report"}</definedName>
    <definedName name="YEAH">#REF!</definedName>
    <definedName name="YEAHRIGHT">#REF!</definedName>
    <definedName name="YEAR">#REF!</definedName>
    <definedName name="YEAR_END">#REF!</definedName>
    <definedName name="Year_ID">" "</definedName>
    <definedName name="Year00">#REF!</definedName>
    <definedName name="Year1">#REF!</definedName>
    <definedName name="Year10">#REF!</definedName>
    <definedName name="Year11">#REF!</definedName>
    <definedName name="Year1stub">#REF!</definedName>
    <definedName name="Year2">#REF!</definedName>
    <definedName name="year2000">#REF!</definedName>
    <definedName name="year2001">#REF!</definedName>
    <definedName name="Year3">#REF!</definedName>
    <definedName name="Year4">#REF!</definedName>
    <definedName name="Year5">#REF!</definedName>
    <definedName name="Year6">#REF!</definedName>
    <definedName name="Year7">#REF!</definedName>
    <definedName name="Year8">#REF!</definedName>
    <definedName name="Year9">#REF!</definedName>
    <definedName name="Yearend">#REF!</definedName>
    <definedName name="YearEndMonth">#REF!</definedName>
    <definedName name="YEARHIGH">"YEARHIGH"</definedName>
    <definedName name="YEARLOW">"YEARLOW"</definedName>
    <definedName name="Years">#REF!</definedName>
    <definedName name="YearsModelLife">#REF!</definedName>
    <definedName name="YearStart1">#REF!</definedName>
    <definedName name="Yearstart10">#REF!</definedName>
    <definedName name="YearStart13">#REF!</definedName>
    <definedName name="YearStart2">#REF!</definedName>
    <definedName name="YearStart20">#REF!</definedName>
    <definedName name="YearStart21">#REF!</definedName>
    <definedName name="YearStart3">#REF!</definedName>
    <definedName name="YearStart31">#REF!</definedName>
    <definedName name="YearStart32">#REF!</definedName>
    <definedName name="YearStart4">#REF!</definedName>
    <definedName name="YearStart5">#REF!</definedName>
    <definedName name="YearStart55">#REF!</definedName>
    <definedName name="YearStart6">#REF!</definedName>
    <definedName name="YearStart7">#REF!</definedName>
    <definedName name="yearstartx">#REF!</definedName>
    <definedName name="Yend">#REF!</definedName>
    <definedName name="YENY">{#N/A,#N/A,FALSE,"Aging Summary";#N/A,#N/A,FALSE,"Ratio Analysis";#N/A,#N/A,FALSE,"Test 120 Day Accts";#N/A,#N/A,FALSE,"Tickmarks"}</definedName>
    <definedName name="yes">{"PAGE 1",#N/A,FALSE,"WEST_OT"}</definedName>
    <definedName name="yesno">#REF!</definedName>
    <definedName name="yestrdxx">{#N/A,#N/A,FALSE,"Sheet1"}</definedName>
    <definedName name="yfj">#REF!</definedName>
    <definedName name="yfj_1">{#N/A,#N/A,TRUE,"Cover sheet";#N/A,#N/A,TRUE,"INPUTS";#N/A,#N/A,TRUE,"OUTPUTS";#N/A,#N/A,TRUE,"VALUATION"}</definedName>
    <definedName name="yfj_2">{#N/A,#N/A,TRUE,"Cover sheet";#N/A,#N/A,TRUE,"INPUTS";#N/A,#N/A,TRUE,"OUTPUTS";#N/A,#N/A,TRUE,"VALUATION"}</definedName>
    <definedName name="yg">{"Polymers Details",#N/A,FALSE,"Current Yr";"Polymer Details",#N/A,FALSE,"Budget";"Polymer Details",#N/A,FALSE,"Prior Year"}</definedName>
    <definedName name="YGJ">{TRUE,TRUE,-1.25,-15.5,604.5,369,FALSE,FALSE,TRUE,TRUE,0,1,83,1,38,4,5,4,TRUE,TRUE,3,TRUE,1,TRUE,75,"Swvu.inputs._.raw._.data.","ACwvu.inputs._.raw._.data.",#N/A,FALSE,FALSE,0.5,0.5,0.5,0.5,2,"&amp;F","&amp;A&amp;RPage &amp;P",FALSE,FALSE,FALSE,FALSE,1,60,#N/A,#N/A,"=R1C61:R53C89","=C1:C5",#N/A,#N/A,FALSE,FALSE,FALSE,1,600,600,FALSE,FALSE,TRUE,TRUE,TRUE}</definedName>
    <definedName name="ygjv">{"cap_structure",#N/A,FALSE,"Graph-Mkt Cap";"price",#N/A,FALSE,"Graph-Price";"ebit",#N/A,FALSE,"Graph-EBITDA";"ebitda",#N/A,FALSE,"Graph-EBITDA"}</definedName>
    <definedName name="ygyg">#REF!</definedName>
    <definedName name="ygyg_1">#REF!</definedName>
    <definedName name="yh">{"Data Worksheet",#N/A,FALSE,"CAREY97"}</definedName>
    <definedName name="yhg">2</definedName>
    <definedName name="yhi">#REF!</definedName>
    <definedName name="yhjhj">{"cred comp",#N/A,FALSE,"Comparable Credit Analysis";"IS",#N/A,FALSE,"IS";"Sensitivity",#N/A,FALSE,"Sensitivity";"BS",#N/A,FALSE,"BS";"Bond Summary",#N/A,FALSE,"B Summary";"AD",#N/A,FALSE,"Accretion";"NAV",#N/A,FALSE,"NAV";"SU",#N/A,FALSE,"S&amp;U";"acq. study",#N/A,FALSE,"Acq. Study";"F Charges",#N/A,FALSE,"Fixed Charges"}</definedName>
    <definedName name="yhjkhdfhset">{#N/A,#N/A,TRUE,"Tar-Ass";#N/A,#N/A,TRUE,"Tar-Ass LBO";#N/A,#N/A,TRUE,"LBO Ret";#N/A,#N/A,TRUE,"Tar-BS LBO";#N/A,#N/A,TRUE,"Tar-IS LBO";#N/A,#N/A,TRUE,"Tar-CF LBO";#N/A,#N/A,TRUE,"Tar-Debt LBO";#N/A,#N/A,TRUE,"Tar-Int LBO";#N/A,#N/A,TRUE,"Tar-Taxes LBO";#N/A,#N/A,TRUE,"Tar-Val LBO"}</definedName>
    <definedName name="yhn">{"detail",#N/A,FALSE,"mfg";"summary",#N/A,FALSE,"mfg"}</definedName>
    <definedName name="yiciytciycyc">{"1",#N/A,FALSE,"Presentation Sheet";"2",#N/A,FALSE,"Presentation Sheet";"3",#N/A,FALSE,"Presentation Sheet";"4",#N/A,FALSE,"Presentation Sheet";"5",#N/A,FALSE,"Presentation Sheet";"6",#N/A,FALSE,"Presentation Sheet";"7",#N/A,FALSE,"Presentation Sheet";"8",#N/A,FALSE,"Presentation Sheet";"9",#N/A,FALSE,"Presentation Sheet";"10",#N/A,FALSE,"Presentation Sheet";"11",#N/A,FALSE,"Presentation Sheet";"12",#N/A,FALSE,"Presentation Sheet";"13",#N/A,FALSE,"Presentation Sheet";"14",#N/A,FALSE,"Presentation Sheet"}</definedName>
    <definedName name="yiopy">{"EVA",#N/A,FALSE,"EVA";"WACC",#N/A,FALSE,"WACC"}</definedName>
    <definedName name="yioyi">{#N/A,#N/A,TRUE,"1Q BCG";#N/A,#N/A,TRUE,"1Q w|o Wireless";#N/A,#N/A,TRUE,"1Q Wireless"}</definedName>
    <definedName name="yiuyviugv">{"Recap",#N/A,TRUE,"POS";"Monthly",#N/A,TRUE,"POS";"YTD",#N/A,TRUE,"POS"}</definedName>
    <definedName name="yjetj">#REF!</definedName>
    <definedName name="yjetj_1">#REF!</definedName>
    <definedName name="yjhfdh">#REF!</definedName>
    <definedName name="yjhfdh_1">#REF!</definedName>
    <definedName name="yjhgj">{TRUE,TRUE,-1.25,-15.5,604.5,369,FALSE,FALSE,TRUE,TRUE,0,1,#N/A,41,#N/A,20.5555555555556,27.0714285714286,1,FALSE,FALSE,3,TRUE,1,FALSE,80,"Swvu.summary2.","ACwvu.summary2.",#N/A,FALSE,FALSE,0.5,0.5,0.5,0.5,2,"&amp;F","&amp;A&amp;RPage &amp;P",TRUE,FALSE,FALSE,FALSE,1,50,#N/A,#N/A,"=R56C1:R103C31",FALSE,#N/A,#N/A,FALSE,FALSE,TRUE,1,600,600,FALSE,FALSE,TRUE,TRUE,TRUE}</definedName>
    <definedName name="yjtydvjn">{"Reported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yjtydvjn_1">{"Reported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yjtydvjn_1_1">{"Reported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yjtydvjn_1_2">{"Reported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yjtydvjn_1_3">{"Reported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yjtydvjn_1_4">{"Reported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yjtydvjn_1_5">{"Reported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yjtydvjn_2">{"Reported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yjtydvjn_2_1">{"Reported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yjtydvjn_2_2">{"Reported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yjtydvjn_2_3">{"Reported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yjtydvjn_2_4">{"Reported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yjtydvjn_2_5">{"Reported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yjtydvjn_3">{"Reported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yjtydvjn_3_1">{"Reported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yjtydvjn_3_2">{"Reported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yjtydvjn_3_3">{"Reported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yjtydvjn_3_4">{"Reported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yjtydvjn_3_5">{"Reported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yjtydvjn_4">{"Reported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yjtydvjn_4_1">{"Reported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yjtydvjn_4_2">{"Reported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yjtydvjn_4_3">{"Reported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yjtydvjn_4_4">{"Reported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yjtydvjn_4_5">{"Reported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yjtydvjn_5">{"Reported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yjtydvjn_5_1">{"Reported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yjtydvjn_5_2">{"Reported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yjtydvjn_5_3">{"Reported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yjtydvjn_5_4">{"Reported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yjtydvjn_5_5">{"Reported Loss Development Method",#N/A,FALSE,"Dev B-F";"Paid Loss Development Method",#N/A,FALSE,"Dev B-F";"Reported Claim Development Method",#N/A,FALSE,"Dev B-F";"Case Development Method",#N/A,FALSE,"Dev B-F";"Incremental Paid Method",#N/A,FALSE,"Dev B-F";"Loss Cost Method",#N/A,FALSE,"Trend Methods";"Average Severity Method",#N/A,FALSE,"Trend Methods"}</definedName>
    <definedName name="ylyil">#REF!</definedName>
    <definedName name="ylyil_1">#REF!</definedName>
    <definedName name="ym">{#N/A,"PURCHM",FALSE,"Business Analysis";#N/A,"SPADD",FALSE,"Business Analysis"}</definedName>
    <definedName name="yn">{"AS REP",#N/A,FALSE,"EEFSNAP2";"PROP",#N/A,FALSE,"EEFSNAP2";"RISKS",#N/A,FALSE,"EEFSNAP2";"VIEW ALL",#N/A,FALSE,"EEFSNAP2"}</definedName>
    <definedName name="ynkim">{#N/A,#N/A,TRUE,"Basic";#N/A,#N/A,TRUE,"EXT-TABLE";#N/A,#N/A,TRUE,"STEEL";#N/A,#N/A,TRUE,"INT-Table";#N/A,#N/A,TRUE,"STEEL";#N/A,#N/A,TRUE,"Door"}</definedName>
    <definedName name="ynrtd">{#N/A,#N/A,FALSE,"PERSONAL";#N/A,#N/A,FALSE,"explotación";#N/A,#N/A,FALSE,"generales"}</definedName>
    <definedName name="yoi">{"sales",#N/A,FALSE,"Sales";"sales existing",#N/A,FALSE,"Sales";"sales rd1",#N/A,FALSE,"Sales";"sales rd2",#N/A,FALSE,"Sales"}</definedName>
    <definedName name="yold">{"'100'!$A$1:$M$83"}</definedName>
    <definedName name="yop">{"vi1",#N/A,FALSE,"Financial Statements";"vi2",#N/A,FALSE,"Financial Statements";#N/A,#N/A,FALSE,"DCF"}</definedName>
    <definedName name="you">{#N/A,#N/A,FALSE,"S1 Theatre Sum";#N/A,#N/A,FALSE,"S2 U.S. B.S.POS";#N/A,#N/A,FALSE,"S3 US POS";#N/A,#N/A,FALSE,"S4 Family POS";#N/A,#N/A,FALSE,"S5 Ship vs POS";#N/A,#N/A,FALSE,"S6 Top VAR"}</definedName>
    <definedName name="youh">{#N/A,#N/A,FALSE,"AD_Purchase";#N/A,#N/A,FALSE,"Credit";#N/A,#N/A,FALSE,"PF Acquisition";#N/A,#N/A,FALSE,"PF Offering"}</definedName>
    <definedName name="youh_1">#REF!</definedName>
    <definedName name="yp">{#N/A,"PURADD",FALSE,"Business Analysis";#N/A,"PURSPP",FALSE,"Business Analysis";#N/A,"CTGIND",FALSE,"Business Analysis";#N/A,"PURCHM",FALSE,"Business Analysis";#N/A,"SPADD",FALSE,"Business Analysis";#N/A,"EPOXY",FALSE,"Business Analysis";#N/A,"PURPER",FALSE,"Business Analysis"}</definedName>
    <definedName name="yq">{"QTR_ACT",#N/A,FALSE,"PROP_PBIT_DEV_Q3";"QTR_BUD",#N/A,FALSE,"PROP_PBIT_DEV_Q3";"YTD_BUD",#N/A,FALSE,"PROP_PBIT_DEV_Q3";"YTD_ACT",#N/A,FALSE,"PROP_PBIT_DEV_Q3";"FY95 SNAP3",#N/A,FALSE,"PROP_PBIT_DEV_Q3";"FY95_BUD",#N/A,FALSE,"PROP_PBIT_DEV_Q3";"FY96_BUD",#N/A,FALSE,"PROP_PBIT_DEV_Q3"}</definedName>
    <definedName name="yr_1_mths">#REF!</definedName>
    <definedName name="YR_BEG">#REF!</definedName>
    <definedName name="YR_PROJ">#REF!</definedName>
    <definedName name="Yr10CashInt">#REF!</definedName>
    <definedName name="Yr10ODInt">#REF!</definedName>
    <definedName name="Yr1bill">#REF!</definedName>
    <definedName name="Yr1CashInt">#REF!</definedName>
    <definedName name="Yr1ODInt">#REF!</definedName>
    <definedName name="Yr2CashInt">#REF!</definedName>
    <definedName name="Yr2ODInt">#REF!</definedName>
    <definedName name="Yr3CashInt">#REF!</definedName>
    <definedName name="Yr3ODInt">#REF!</definedName>
    <definedName name="Yr4CashInt">#REF!</definedName>
    <definedName name="Yr4ODInt">#REF!</definedName>
    <definedName name="Yr5CashInt">#REF!</definedName>
    <definedName name="Yr5ODInt">#REF!</definedName>
    <definedName name="Yr6CashInt">#REF!</definedName>
    <definedName name="Yr6ODInt">#REF!</definedName>
    <definedName name="Yr7CashInt">#REF!</definedName>
    <definedName name="Yr7ODInt">#REF!</definedName>
    <definedName name="Yr8CashInt">#REF!</definedName>
    <definedName name="Yr8ODInt">#REF!</definedName>
    <definedName name="Yr9CashInt">#REF!</definedName>
    <definedName name="Yr9ODInt">#REF!</definedName>
    <definedName name="yrd">{"PAGE 1",#N/A,FALSE,"WEST_OT"}</definedName>
    <definedName name="yre">{#N/A,#N/A,FALSE,"Aging Summary";#N/A,#N/A,FALSE,"Ratio Analysis";#N/A,#N/A,FALSE,"Test 120 Day Accts";#N/A,#N/A,FALSE,"Tickmarks"}</definedName>
    <definedName name="yrh">{#N/A,#N/A,FALSE,"Aging Summary";#N/A,#N/A,FALSE,"Ratio Analysis";#N/A,#N/A,FALSE,"Test 120 Day Accts";#N/A,#N/A,FALSE,"Tickmarks"}</definedName>
    <definedName name="yrh_1">#REF!</definedName>
    <definedName name="yrha">{#N/A,#N/A,FALSE,"Aging Summary";#N/A,#N/A,FALSE,"Ratio Analysis";#N/A,#N/A,FALSE,"Test 120 Day Accts";#N/A,#N/A,FALSE,"Tickmarks"}</definedName>
    <definedName name="yrnc">{"BUDGET BY MONTH",#N/A,FALSE,"Member Svs Total";"BUDGET BY QUARTER",#N/A,FALSE,"Member Svs Total";"BUDGET BY MONTH",#N/A,FALSE,"Dept 220";"BUDGET BY QUARTER",#N/A,FALSE,"Dept 220";"BUDGET BY MONTH",#N/A,FALSE,"Dept 300";"BUDGET BY QUARTER",#N/A,FALSE,"Dept 300";"BUDGET BY MONTH",#N/A,FALSE,"Dept 302";"BUDGET BY QUARTER",#N/A,FALSE,"Dept 302";"BUDGET BY MONTH",#N/A,FALSE,"Dept 305";"BUDGET BY QUARTER",#N/A,FALSE,"Dept 305";"BUDGET BY MONTH",#N/A,FALSE,"Dept 306";"BUDGET BY QUARTER",#N/A,FALSE,"Dept 306";"BUDGET BY MONTH",#N/A,FALSE,"Dept 307";"BUDGET BY QUARTER",#N/A,FALSE,"Dept 307";"BUDGET BY MONTH",#N/A,FALSE,"Dept 308";"BUDGET BY QUARTER",#N/A,FALSE,"Dept 308";"BUDGET BY MONTH",#N/A,FALSE,"Dept 309";"BUDGET BY QUARTER",#N/A,FALSE,"Dept 309";"BUDGET BY MONTH",#N/A,FALSE,"Dept 311";"BUDGET BY MONTH",#N/A,FALSE,"Dept 311";"BUDGET BY MONTH",#N/A,FALSE,"Dept 312";"BUDGET BY QUARTER",#N/A,FALSE,"Dept 312";"BUDGET BY MONTH",#N/A,FALSE,"Dept 313";"BUDGET BY QUARTER",#N/A,FALSE,"Dept 313";"BUDGET BY MONTH",#N/A,FALSE,"Dept 321";"BUDGET BY QUARTER",#N/A,FALSE,"Dept 321";"BUDGET BY MONTH",#N/A,FALSE,"Dept 322";"BUDGET BY QUARTER",#N/A,FALSE,"Dept 322";"BUDGET BY MONTH",#N/A,FALSE,"Dept 323";"BUDGET BY QUARTER",#N/A,FALSE,"Dept 323";"BUDGET BY MONTH",#N/A,FALSE,"Dept 331";"BUDGET BY QUARTER",#N/A,FALSE,"Dept 331";"BUDGET BY MONTH",#N/A,FALSE,"Dept 332";"BUDGET BY QUARTER",#N/A,FALSE,"Dept 332";"BUDGET BY MONTH",#N/A,FALSE,"Dept 381";"BUDGET BY QUARTER",#N/A,FALSE,"Dept 381";"BUDGET BY MONTH",#N/A,FALSE,"Dept 382";"BUDGET BY QUARTER",#N/A,FALSE,"Dept 382";"BUDGET BY MONTH",#N/A,FALSE,"Dept 383";"BUDGET BY QUARTER",#N/A,FALSE,"Dept 383";"BUDGET BY MONTH",#N/A,FALSE,"Dept 384";"BUDGET BY QUARTER",#N/A,FALSE,"Dept 384";"BUDGET BY MONTH",#N/A,FALSE,"ABQ DS";"BUDGET BY QUARTER",#N/A,FALSE,"ABQ DS";"BUDGET BY MONTH",#N/A,FALSE,"ABQ Del";"BUDGET BY QUARTER",#N/A,FALSE,"ABQ Del";"BUDGET BY MONTH",#N/A,FALSE,"Del Startup";"BUDGET BY QUARTER",#N/A,FALSE,"Del Startup"}</definedName>
    <definedName name="yrtrrt">{"'TG'!$A$1:$L$37"}</definedName>
    <definedName name="yrty">#REF!</definedName>
    <definedName name="yry">{"consolidated",#N/A,FALSE,"Sheet1";"cms",#N/A,FALSE,"Sheet1";"fse",#N/A,FALSE,"Sheet1"}</definedName>
    <definedName name="YT">#REF!</definedName>
    <definedName name="YTD">#REF!</definedName>
    <definedName name="Ytd_Actv_Amt17">#REF!</definedName>
    <definedName name="Ytd_Actv_Amt19">#REF!</definedName>
    <definedName name="Ytd_Actv_Amt20">#REF!</definedName>
    <definedName name="Ytd_Actv_Amt21">#REF!</definedName>
    <definedName name="YTDACT">7</definedName>
    <definedName name="YTDBGT">8</definedName>
    <definedName name="YTDD_Country">#REF!</definedName>
    <definedName name="YTDLY">13</definedName>
    <definedName name="YTDMargin">#REF!</definedName>
    <definedName name="YTDsummary">#REF!</definedName>
    <definedName name="ytej">#REF!</definedName>
    <definedName name="ytej_1">#REF!</definedName>
    <definedName name="ytjdyfhfgdfh">{"histincome",#N/A,FALSE,"hyfins";"closing balance",#N/A,FALSE,"hyfins"}</definedName>
    <definedName name="ytr">{#N/A,#N/A,FALSE,"Aging Summary";#N/A,#N/A,FALSE,"Ratio Analysis";#N/A,#N/A,FALSE,"Test 120 Day Accts";#N/A,#N/A,FALSE,"Tickmarks"}</definedName>
    <definedName name="ytre">{"overview",#N/A,FALSE,"summary";"net assets",#N/A,FALSE,"summary";"asset turnover",#N/A,FALSE,"summary";"orona",#N/A,FALSE,"summary"}</definedName>
    <definedName name="ytus">{TRUE,TRUE,-2,-16.25,774,494.25,FALSE,TRUE,TRUE,TRUE,0,1,#N/A,1,#N/A,27.1,63.6451612903226,1,FALSE,FALSE,3,TRUE,1,FALSE,75,"Swvu.Page1.","ACwvu.Page1.",#N/A,FALSE,FALSE,0.236220472440945,0.275590551181102,0.236220472440945,0.275590551181102,2,"","",TRUE,TRUE,FALSE,FALSE,1,83,#N/A,#N/A,"=R4C1:R64C22",FALSE,"Rwvu.Page1.","Cwvu.Page1.",FALSE,FALSE,TRUE,1,#N/A,#N/A,FALSE,FALSE,TRUE,TRUE,TRUE}</definedName>
    <definedName name="ytut">{#N/A,#N/A,FALSE,"Aging Summary";#N/A,#N/A,FALSE,"Ratio Analysis";#N/A,#N/A,FALSE,"Test 120 Day Accts";#N/A,#N/A,FALSE,"Tickmarks"}</definedName>
    <definedName name="YTY">{#N/A,#N/A,FALSE,"TABLE_1 YTD";#N/A,#N/A,FALSE,"TABLE_1A QTD";#N/A,#N/A,FALSE,"NORMAL_SPREAD_QTD";#N/A,#N/A,FALSE,"NORMAL_SPREAD_YTD";#N/A,#N/A,FALSE,"TAX_EQV";#N/A,#N/A,FALSE,"TAX EQUIV_INPUT";#N/A,#N/A,FALSE,"NET FROM FER";#N/A,#N/A,FALSE,"COVER"}</definedName>
    <definedName name="ytyt">#REF!</definedName>
    <definedName name="ytytyt">{"'TG'!$A$1:$L$37"}</definedName>
    <definedName name="ytyyyyyyy">{"'TG'!$A$1:$L$37"}</definedName>
    <definedName name="yu">{#N/A,"PURADD",FALSE,"Business Analysis";#N/A,"PURSPP",FALSE,"Business Analysis";#N/A,"CTGIND",FALSE,"Business Analysis";#N/A,"PURCHM",FALSE,"Business Analysis";#N/A,"SPADD",FALSE,"Business Analysis";#N/A,"EPOXY",FALSE,"Business Analysis";#N/A,"PURPER",FALSE,"Business Analysis"}</definedName>
    <definedName name="yue">{"targetdcf",#N/A,FALSE,"Merger consequences";"TARGETASSU",#N/A,FALSE,"Merger consequences";"TERMINAL VALUE",#N/A,FALSE,"Merger consequences"}</definedName>
    <definedName name="yui">{"Commentary",#N/A,FALSE,"May"}</definedName>
    <definedName name="yuio">{"oct_res_comm",#N/A,FALSE,"VarToBud"}</definedName>
    <definedName name="yuk">{"Draft",#N/A,FALSE,"Feb-96"}</definedName>
    <definedName name="yukt">{0,#N/A,FALSE,0}</definedName>
    <definedName name="yuoi">{"'1-TheatreBkgs'!$A$1:$L$102"}</definedName>
    <definedName name="yuoiyu">{"'1-TheatreBkgs'!$A$1:$L$102"}</definedName>
    <definedName name="yuop">{"OTHER",#N/A,FALSE,"CM"}</definedName>
    <definedName name="yuoto">{"'1-TheatreBkgs'!$A$1:$L$102"}</definedName>
    <definedName name="yus">{"qchm_dcf",#N/A,FALSE,"QCHMDCF2";"qchm_terminal",#N/A,FALSE,"QCHMDCF2"}</definedName>
    <definedName name="YUTREFSF">{#N/A,#N/A,FALSE,"PERSONAL"}</definedName>
    <definedName name="yuu">{"rawdata",#N/A,TRUE,"HKT";"in",#N/A,TRUE,"HKT";"rawdata",#N/A,TRUE,"PTInd";"in",#N/A,TRUE,"PTInd";"rawdata",#N/A,TRUE,"NTT";"in",#N/A,TRUE,"NTT";"rawdata",#N/A,TRUE,"PLD";"in",#N/A,TRUE,"PLD";"rawdata",#N/A,TRUE,"PTTelk";"in",#N/A,TRUE,"PTTelk";"rawdata",#N/A,TRUE,"ST ";"in",#N/A,TRUE,"ST ";"rawdata",#N/A,TRUE,"TAsia";"in",#N/A,TRUE,"TAsia";"rawdata",#N/A,TRUE,"TNZ";"in",#N/A,TRUE,"TNZ";"rawdata",#N/A,TRUE,"TMal";"in",#N/A,TRUE,"TMal";"rawdata",#N/A,TRUE,"TTT";"in",#N/A,TRUE,"TTT";"rawdata",#N/A,TRUE,"Telst";"in",#N/A,TRUE,"Telst"}</definedName>
    <definedName name="yuutu">{"definitions",#N/A,TRUE,"Definitions";"out1",#N/A,TRUE,"Valuation";"out2",#N/A,TRUE,"Valuation";"out3",#N/A,TRUE,"Valuation";"out4",#N/A,TRUE,"Valuation";"out",#N/A,TRUE,"Efficiency";"out1",#N/A,TRUE,"Growth,Margin,Rev Split";"out2",#N/A,TRUE,"Growth,Margin,Rev Split";"out1",#N/A,TRUE,"Financial Ratios";"out2",#N/A,TRUE,"Financial Ratios";"outeg",#N/A,TRUE,"Efficiency";"test1",#N/A,TRUE,"Prices";"test2",#N/A,TRUE,"Prices";"test3",#N/A,TRUE,"Prices";"test1",#N/A,TRUE,"Segments";"test2",#N/A,TRUE,"Segments";"in",#N/A,TRUE,"Country";"in",#N/A,TRUE,"Housekeeping"}</definedName>
    <definedName name="yuuuuuuu">#REF!</definedName>
    <definedName name="yuy">{"Str Model",#N/A,TRUE,"Store Model";"RevProj By QTR",#N/A,TRUE,"Rev Proj";"RevProj By Yr",#N/A,TRUE,"Rev Proj";"Qtr Model",#N/A,TRUE,"Model";"Bal Sheet",#N/A,TRUE,"Bal Sheet";"Cash Flow",#N/A,TRUE,"Cash Flow";"Yrly Model",#N/A,TRUE,"Income Year"}</definedName>
    <definedName name="yuytu">{#N/A,#N/A,FALSE,"Contribution Analysis"}</definedName>
    <definedName name="yv">{"sales growth",#N/A,FALSE,"summary";"oper income",#N/A,FALSE,"summary";"oros rank",#N/A,FALSE,"summary";"net assets",#N/A,FALSE,"summary";"asset turnover",#N/A,FALSE,"summary";"orona",#N/A,FALSE,"summary"}</definedName>
    <definedName name="yx">{"overview",#N/A,FALSE,"summary";"net assets",#N/A,FALSE,"summary";"asset turnover",#N/A,FALSE,"summary";"orona",#N/A,FALSE,"summary"}</definedName>
    <definedName name="yxc">{#N/A,#N/A,FALSE,"1998_SK_DB2";#N/A,#N/A,FALSE,"1999_SK_DB2";#N/A,#N/A,FALSE,"2000_SK_DB2";#N/A,#N/A,FALSE,"SK_VE";#N/A,#N/A,FALSE,"1998_CZ_DB2";#N/A,#N/A,FALSE,"1999_CZ_DB2";#N/A,#N/A,FALSE,"2000_CZ_DB2";#N/A,#N/A,FALSE,"CZ_VE";#N/A,#N/A,FALSE,"1998_XX_DB2";#N/A,#N/A,FALSE,"1999_XX_DB2";#N/A,#N/A,FALSE,"2000_XX_DB2";#N/A,#N/A,FALSE,"XX_VE";#N/A,#N/A,FALSE,"SoKo";#N/A,#N/A,FALSE,"SoErg";#N/A,#N/A,FALSE,"Kon"}</definedName>
    <definedName name="yxcxycxy">{#N/A,#N/A,FALSE,"Umsatz 99";#N/A,#N/A,FALSE,"ER 99 "}</definedName>
    <definedName name="yy">{#N/A,#N/A,FALSE,"COVER";#N/A,#N/A,FALSE,"Index";#N/A,#N/A,FALSE,"Summ_Products_Rec.97-98";#N/A,#N/A,FALSE,"QTR_Comp.";#N/A,#N/A,FALSE,"Summ_Detail_Rec.97-98";#N/A,#N/A,FALSE,"Summ_Agencies_Rec.97-98"}</definedName>
    <definedName name="yy.7">{#N/A,#N/A,FALSE,"PMW Gruppe 00_99";#N/A,#N/A,FALSE,"PMW KG 00_99";#N/A,#N/A,FALSE,"PMW Inc. 00_99";#N/A,#N/A,FALSE,"PMW VTECH 00_99";#N/A,#N/A,FALSE,"PMW Thail. 00_99";#N/A,#N/A,FALSE,"PMW Canada 00_99";#N/A,#N/A,FALSE,"Währungsabw. 00_99"}</definedName>
    <definedName name="yy_1">#REF!</definedName>
    <definedName name="YYPP">#REF!</definedName>
    <definedName name="yytt">#REF!</definedName>
    <definedName name="yyy">{#N/A,#N/A,FALSE,"Other";#N/A,#N/A,FALSE,"Ace";#N/A,#N/A,FALSE,"Derm"}</definedName>
    <definedName name="yyy_1">#REF!</definedName>
    <definedName name="yyy_2">{#N/A,#N/A,FALSE,"Other";#N/A,#N/A,FALSE,"Ace";#N/A,#N/A,FALSE,"Derm"}</definedName>
    <definedName name="yyy_3">{#N/A,#N/A,FALSE,"Other";#N/A,#N/A,FALSE,"Ace";#N/A,#N/A,FALSE,"Derm"}</definedName>
    <definedName name="yyy_4">{#N/A,#N/A,FALSE,"Other";#N/A,#N/A,FALSE,"Ace";#N/A,#N/A,FALSE,"Derm"}</definedName>
    <definedName name="yyyhnbh">{#N/A,#N/A,FALSE,"COVER";#N/A,#N/A,FALSE,"SUMP&amp;L";#N/A,#N/A,FALSE,"SUBSP&amp;L";#N/A,#N/A,FALSE,"SALESANAL"}</definedName>
    <definedName name="yyyy">{#N/A,#N/A,FALSE,"Bakersfield PCs";#N/A,#N/A,FALSE,"Bremer PCs";#N/A,#N/A,FALSE,"Bakersfield Notebooks"}</definedName>
    <definedName name="yyyy_1">#REF!</definedName>
    <definedName name="yyyyw">{#N/A,#N/A,FALSE,"Bakersfield PCs";#N/A,#N/A,FALSE,"Bremer PCs";#N/A,#N/A,FALSE,"Bakersfield Notebooks"}</definedName>
    <definedName name="yyyyy">{"Fecha_Outubro",#N/A,FALSE,"FECHAMENTO-2002 ";"Defer_Outubro",#N/A,FALSE,"DIFERIDO";"Pis_Outubro",#N/A,FALSE,"PIS COFINS";"Iss_Outubro",#N/A,FALSE,"ISS"}</definedName>
    <definedName name="yyyyy_1">#REF!</definedName>
    <definedName name="yyyyyy">{"Fecha_Setembro",#N/A,FALSE,"FECHAMENTO-2002 ";"Defer_Setembro",#N/A,FALSE,"DIFERIDO";"Pis_Setembro",#N/A,FALSE,"PIS COFINS";"Iss_Setembro",#N/A,FALSE,"ISS"}</definedName>
    <definedName name="yyyyyyy">{#N/A,#N/A,FALSE,"HONORÁRIOS"}</definedName>
    <definedName name="yyyyyyyy">{"Fecha_Dezembro",#N/A,FALSE,"FECHAMENTO-2002 ";"Defer_Dezermbro",#N/A,FALSE,"DIFERIDO";"Pis_Dezembro",#N/A,FALSE,"PIS COFINS";"Iss_Dezembro",#N/A,FALSE,"ISS"}</definedName>
    <definedName name="yyyyyyyyyyy">{"'TG'!$A$1:$L$37"}</definedName>
    <definedName name="yyyyyyyyyyyyyyyy">{"Fecha_Dezembro",#N/A,FALSE,"FECHAMENTO-2002 ";"Defer_Dezermbro",#N/A,FALSE,"DIFERIDO";"Pis_Dezembro",#N/A,FALSE,"PIS COFINS";"Iss_Dezembro",#N/A,FALSE,"ISS"}</definedName>
    <definedName name="yyyyyyyyyyyyyyyyyyy">{"Fecha_Dezembro",#N/A,FALSE,"FECHAMENTO-2002 ";"Defer_Dezermbro",#N/A,FALSE,"DIFERIDO";"Pis_Dezembro",#N/A,FALSE,"PIS COFINS";"Iss_Dezembro",#N/A,FALSE,"ISS"}</definedName>
    <definedName name="z">#REF!</definedName>
    <definedName name="ｚ">{"'下期集計（10.27迄・速報値）'!$Q$16"}</definedName>
    <definedName name="z.l">{#N/A,#N/A,FALSE,"KA CH  (2)"}</definedName>
    <definedName name="Z_01844156_6462_4A28_9785_1A86F4D0C834_.wvu.PrintTitles">#REF!</definedName>
    <definedName name="Z_035E25D4_205E_4647_B464_38A725102510_.wvu.Rows">#REF!</definedName>
    <definedName name="Z_06AC9F35_FA76_11D3_94DD_00C04FA0B046_.wvu.PrintArea">#REF!</definedName>
    <definedName name="Z_06AF62AE_3F63_11D3_8C95_000000000000_.wvu.PrintArea">#REF!</definedName>
    <definedName name="Z_090E95BF_3048_11D2_8509_00A0246D366B_.wvu.PrintArea">#REF!</definedName>
    <definedName name="Z_090E95C1_3048_11D2_8509_00A0246D366B_.wvu.PrintArea">#REF!</definedName>
    <definedName name="Z_090E95C3_3048_11D2_8509_00A0246D366B_.wvu.PrintArea">#REF!</definedName>
    <definedName name="Z_0B432A8C_F278_11D2_9169_0060B01A6EB2_.wvu.PrintArea">#REF!</definedName>
    <definedName name="Z_0B432DE3_F278_11D2_9169_0060B01A6EB2_.wvu.PrintArea">#REF!</definedName>
    <definedName name="Z_0B432F66_F278_11D2_9169_0060B01A6EB2_.wvu.PrintArea">#REF!</definedName>
    <definedName name="Z_0E86059D_B79D_11D3_94E0_00C04F602AEF_.wvu.PrintArea">#REF!</definedName>
    <definedName name="Z_0EF37FB7_DAF6_11D3_94D7_00C04FA0B046_.wvu.Print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A9" i="18" l="1"/>
  <c r="V71" i="21"/>
  <c r="U71" i="21"/>
  <c r="T71" i="21"/>
  <c r="S71" i="21"/>
  <c r="N37" i="21"/>
  <c r="N60" i="21"/>
  <c r="N74" i="34" l="1"/>
  <c r="B75" i="34"/>
  <c r="C75" i="34"/>
  <c r="D75" i="34"/>
  <c r="E75" i="34"/>
  <c r="F75" i="34"/>
  <c r="G75" i="34"/>
  <c r="H75" i="34"/>
  <c r="I75" i="34"/>
  <c r="J75" i="34"/>
  <c r="K75" i="34"/>
  <c r="L75" i="34"/>
  <c r="M75" i="34"/>
  <c r="M20" i="4"/>
  <c r="C20" i="4"/>
  <c r="C12" i="35" l="1"/>
  <c r="D12" i="35"/>
  <c r="E12" i="35"/>
  <c r="F12" i="35"/>
  <c r="G12" i="35"/>
  <c r="G13" i="35" s="1"/>
  <c r="H12" i="35"/>
  <c r="H13" i="35" s="1"/>
  <c r="I12" i="35"/>
  <c r="I13" i="35" s="1"/>
  <c r="J12" i="35"/>
  <c r="J13" i="35" s="1"/>
  <c r="K12" i="35"/>
  <c r="K13" i="35" s="1"/>
  <c r="L12" i="35"/>
  <c r="L13" i="35" s="1"/>
  <c r="M12" i="35"/>
  <c r="N12" i="35"/>
  <c r="C13" i="35"/>
  <c r="D13" i="35"/>
  <c r="E13" i="35"/>
  <c r="F13" i="35"/>
  <c r="M13" i="35"/>
  <c r="N13" i="35"/>
  <c r="C21" i="35"/>
  <c r="D21" i="35"/>
  <c r="E21" i="35"/>
  <c r="F21" i="35"/>
  <c r="G21" i="35"/>
  <c r="H21" i="35"/>
  <c r="I21" i="35"/>
  <c r="J21" i="35"/>
  <c r="K21" i="35"/>
  <c r="L21" i="35"/>
  <c r="M21" i="35"/>
  <c r="N21" i="35"/>
  <c r="C30" i="35"/>
  <c r="D30" i="35"/>
  <c r="E30" i="35"/>
  <c r="F30" i="35"/>
  <c r="G30" i="35"/>
  <c r="G31" i="35" s="1"/>
  <c r="H30" i="35"/>
  <c r="H31" i="35" s="1"/>
  <c r="I30" i="35"/>
  <c r="I31" i="35" s="1"/>
  <c r="J30" i="35"/>
  <c r="J31" i="35" s="1"/>
  <c r="K30" i="35"/>
  <c r="K31" i="35" s="1"/>
  <c r="L30" i="35"/>
  <c r="L31" i="35" s="1"/>
  <c r="M30" i="35"/>
  <c r="M31" i="35" s="1"/>
  <c r="N30" i="35"/>
  <c r="N31" i="35" s="1"/>
  <c r="C31" i="35"/>
  <c r="D31" i="35"/>
  <c r="E31" i="35"/>
  <c r="F31" i="35"/>
  <c r="C37" i="35"/>
  <c r="D37" i="35"/>
  <c r="E37" i="35"/>
  <c r="F37" i="35"/>
  <c r="G37" i="35"/>
  <c r="H37" i="35"/>
  <c r="H38" i="35" s="1"/>
  <c r="I37" i="35"/>
  <c r="I38" i="35" s="1"/>
  <c r="J37" i="35"/>
  <c r="J38" i="35" s="1"/>
  <c r="K37" i="35"/>
  <c r="K38" i="35" s="1"/>
  <c r="L37" i="35"/>
  <c r="L38" i="35" s="1"/>
  <c r="M37" i="35"/>
  <c r="M38" i="35" s="1"/>
  <c r="N37" i="35"/>
  <c r="N38" i="35" s="1"/>
  <c r="C38" i="35"/>
  <c r="D38" i="35"/>
  <c r="E38" i="35"/>
  <c r="F38" i="35"/>
  <c r="G38" i="35"/>
  <c r="C44" i="35"/>
  <c r="D44" i="35"/>
  <c r="E44" i="35"/>
  <c r="F44" i="35"/>
  <c r="G44" i="35"/>
  <c r="H44" i="35"/>
  <c r="I44" i="35"/>
  <c r="J44" i="35"/>
  <c r="K44" i="35"/>
  <c r="L44" i="35"/>
  <c r="M44" i="35"/>
  <c r="N44" i="35"/>
  <c r="C52" i="35"/>
  <c r="D52" i="35"/>
  <c r="E52" i="35"/>
  <c r="E60" i="35" s="1"/>
  <c r="F52" i="35"/>
  <c r="G52" i="35"/>
  <c r="H52" i="35"/>
  <c r="I52" i="35"/>
  <c r="J52" i="35"/>
  <c r="K52" i="35"/>
  <c r="L52" i="35"/>
  <c r="M52" i="35"/>
  <c r="N52" i="35"/>
  <c r="C58" i="35"/>
  <c r="D58" i="35"/>
  <c r="E58" i="35"/>
  <c r="F58" i="35"/>
  <c r="G58" i="35"/>
  <c r="G59" i="35" s="1"/>
  <c r="H58" i="35"/>
  <c r="H59" i="35" s="1"/>
  <c r="I58" i="35"/>
  <c r="I59" i="35" s="1"/>
  <c r="J58" i="35"/>
  <c r="J59" i="35" s="1"/>
  <c r="K58" i="35"/>
  <c r="L58" i="35"/>
  <c r="M58" i="35"/>
  <c r="N58" i="35"/>
  <c r="C59" i="35"/>
  <c r="D59" i="35"/>
  <c r="E59" i="35"/>
  <c r="F59" i="35"/>
  <c r="C60" i="35"/>
  <c r="D60" i="35"/>
  <c r="F60" i="35"/>
  <c r="G60" i="35"/>
  <c r="I60" i="35"/>
  <c r="Y45" i="5"/>
  <c r="N88" i="28"/>
  <c r="N21" i="28"/>
  <c r="N66" i="28"/>
  <c r="K94" i="28"/>
  <c r="K90" i="28"/>
  <c r="K52" i="28"/>
  <c r="K19" i="28"/>
  <c r="K15" i="28"/>
  <c r="F32" i="35" l="1"/>
  <c r="E32" i="35"/>
  <c r="D32" i="35"/>
  <c r="D61" i="35" s="1"/>
  <c r="C32" i="35"/>
  <c r="C61" i="35" s="1"/>
  <c r="N32" i="35"/>
  <c r="K32" i="35"/>
  <c r="J32" i="35"/>
  <c r="I32" i="35"/>
  <c r="M32" i="35"/>
  <c r="L32" i="35"/>
  <c r="H32" i="35"/>
  <c r="G32" i="35"/>
  <c r="E61" i="35"/>
  <c r="I61" i="35"/>
  <c r="G61" i="35"/>
  <c r="F61" i="35"/>
  <c r="J60" i="35"/>
  <c r="H60" i="35"/>
  <c r="M60" i="35"/>
  <c r="K60" i="35"/>
  <c r="N60" i="35"/>
  <c r="L60" i="35"/>
  <c r="M59" i="35"/>
  <c r="N59" i="35"/>
  <c r="L59" i="35"/>
  <c r="K59" i="35"/>
  <c r="M25" i="34"/>
  <c r="L29" i="34"/>
  <c r="M29" i="34"/>
  <c r="L33" i="34"/>
  <c r="K54" i="34"/>
  <c r="L54" i="34"/>
  <c r="K81" i="34"/>
  <c r="N61" i="35" l="1"/>
  <c r="K61" i="35"/>
  <c r="H61" i="35"/>
  <c r="J61" i="35"/>
  <c r="L61" i="35"/>
  <c r="M61" i="35"/>
  <c r="L81" i="34"/>
  <c r="M33" i="34"/>
  <c r="K33" i="34"/>
  <c r="L47" i="34"/>
  <c r="L25" i="34"/>
  <c r="L51" i="34"/>
  <c r="K51" i="34"/>
  <c r="K29" i="34"/>
  <c r="K89" i="34"/>
  <c r="K47" i="34"/>
  <c r="K25" i="34"/>
  <c r="K56" i="34" l="1"/>
  <c r="L56" i="34"/>
  <c r="N32" i="34" l="1"/>
  <c r="M9" i="34"/>
  <c r="M14" i="34"/>
  <c r="P47" i="16"/>
  <c r="O18" i="15"/>
  <c r="O40" i="15"/>
  <c r="N73" i="34"/>
  <c r="M15" i="34" l="1"/>
  <c r="M21" i="34" s="1"/>
  <c r="M112" i="35"/>
  <c r="E49" i="16"/>
  <c r="F49" i="16"/>
  <c r="G49" i="16"/>
  <c r="H49" i="16"/>
  <c r="I49" i="16"/>
  <c r="J49" i="16"/>
  <c r="K49" i="16"/>
  <c r="L49" i="16"/>
  <c r="M49" i="16"/>
  <c r="N49" i="16"/>
  <c r="O49" i="16"/>
  <c r="P49" i="16"/>
  <c r="N72" i="34"/>
  <c r="N142" i="34"/>
  <c r="N122" i="34"/>
  <c r="N121" i="34"/>
  <c r="N93" i="34"/>
  <c r="N92" i="34"/>
  <c r="N61" i="34"/>
  <c r="O24" i="16" l="1"/>
  <c r="N40" i="15" l="1"/>
  <c r="N18" i="15"/>
  <c r="K139" i="28" l="1"/>
  <c r="K10" i="28"/>
  <c r="K20" i="28" s="1"/>
  <c r="K38" i="28"/>
  <c r="K42" i="28"/>
  <c r="K81" i="28"/>
  <c r="K148" i="28" l="1"/>
  <c r="K98" i="28"/>
  <c r="K166" i="28"/>
  <c r="K155" i="28"/>
  <c r="K127" i="28"/>
  <c r="K26" i="28"/>
  <c r="K67" i="28"/>
  <c r="K74" i="28" s="1"/>
  <c r="K133" i="28"/>
  <c r="K56" i="28"/>
  <c r="K30" i="28"/>
  <c r="K112" i="28"/>
  <c r="K113" i="28" s="1"/>
  <c r="K59" i="28"/>
  <c r="K61" i="28" s="1"/>
  <c r="K34" i="28"/>
  <c r="K174" i="28"/>
  <c r="K84" i="28"/>
  <c r="K167" i="28" l="1"/>
  <c r="K39" i="28"/>
  <c r="K45" i="28" s="1"/>
  <c r="K46" i="28" s="1"/>
  <c r="K150" i="28"/>
  <c r="K151" i="28" l="1"/>
  <c r="K168" i="28" s="1"/>
  <c r="L112" i="35"/>
  <c r="L104" i="35"/>
  <c r="L100" i="35"/>
  <c r="L105" i="35" s="1"/>
  <c r="L93" i="35"/>
  <c r="L86" i="35"/>
  <c r="L72" i="35"/>
  <c r="L69" i="35"/>
  <c r="L5" i="35"/>
  <c r="L94" i="35" l="1"/>
  <c r="L95" i="35" s="1"/>
  <c r="L106" i="35" s="1"/>
  <c r="L113" i="35" s="1"/>
  <c r="L115" i="35" l="1"/>
  <c r="K9" i="34"/>
  <c r="K14" i="34" s="1"/>
  <c r="K15" i="34" l="1"/>
  <c r="K21" i="34" s="1"/>
  <c r="K36" i="34" s="1"/>
  <c r="K37" i="34" s="1"/>
  <c r="K40" i="34" l="1"/>
  <c r="K41" i="34"/>
  <c r="N24" i="16"/>
  <c r="M40" i="15"/>
  <c r="M18" i="15"/>
  <c r="K62" i="34" l="1"/>
  <c r="K68" i="34"/>
  <c r="K22" i="16"/>
  <c r="L22" i="16"/>
  <c r="K72" i="35" l="1"/>
  <c r="K69" i="35"/>
  <c r="J157" i="34" l="1"/>
  <c r="I157" i="34"/>
  <c r="N144" i="34"/>
  <c r="N143" i="34"/>
  <c r="J9" i="34"/>
  <c r="J14" i="34" s="1"/>
  <c r="J15" i="34" l="1"/>
  <c r="J21" i="34" s="1"/>
  <c r="J25" i="34" l="1"/>
  <c r="J29" i="34" s="1"/>
  <c r="L18" i="15"/>
  <c r="L40" i="15"/>
  <c r="AZ34" i="23"/>
  <c r="BA34" i="23"/>
  <c r="BB34" i="23"/>
  <c r="BC34" i="23"/>
  <c r="BD34" i="23"/>
  <c r="BE34" i="23"/>
  <c r="BF34" i="23"/>
  <c r="BG34" i="23"/>
  <c r="BH34" i="23"/>
  <c r="BI34" i="23"/>
  <c r="BJ34" i="23"/>
  <c r="BK34" i="23"/>
  <c r="AZ33" i="23"/>
  <c r="BA33" i="23"/>
  <c r="BB33" i="23"/>
  <c r="BC33" i="23"/>
  <c r="BD33" i="23"/>
  <c r="BE33" i="23"/>
  <c r="BF33" i="23"/>
  <c r="BG33" i="23"/>
  <c r="BH33" i="23"/>
  <c r="BI33" i="23"/>
  <c r="BJ33" i="23"/>
  <c r="BK33" i="23"/>
  <c r="AZ32" i="23"/>
  <c r="BA32" i="23"/>
  <c r="BB32" i="23"/>
  <c r="BC32" i="23"/>
  <c r="BD32" i="23"/>
  <c r="BE32" i="23"/>
  <c r="BF32" i="23"/>
  <c r="BG32" i="23"/>
  <c r="BH32" i="23"/>
  <c r="BI32" i="23"/>
  <c r="BJ32" i="23"/>
  <c r="BK32" i="23"/>
  <c r="AZ30" i="23"/>
  <c r="BA30" i="23"/>
  <c r="BB30" i="23"/>
  <c r="BC30" i="23"/>
  <c r="BD30" i="23"/>
  <c r="BE30" i="23"/>
  <c r="BF30" i="23"/>
  <c r="BG30" i="23"/>
  <c r="BH30" i="23"/>
  <c r="BI30" i="23"/>
  <c r="BJ30" i="23"/>
  <c r="BK30" i="23"/>
  <c r="AZ29" i="23"/>
  <c r="BA29" i="23"/>
  <c r="BB29" i="23"/>
  <c r="BC29" i="23"/>
  <c r="BD29" i="23"/>
  <c r="BE29" i="23"/>
  <c r="BF29" i="23"/>
  <c r="BG29" i="23"/>
  <c r="BH29" i="23"/>
  <c r="BI29" i="23"/>
  <c r="BJ29" i="23"/>
  <c r="BK29" i="23"/>
  <c r="F8" i="10"/>
  <c r="F9" i="10"/>
  <c r="F10" i="10"/>
  <c r="F11" i="10"/>
  <c r="F13" i="10"/>
  <c r="F14" i="10"/>
  <c r="F15" i="10"/>
  <c r="F16" i="10"/>
  <c r="F17" i="10"/>
  <c r="F20" i="10"/>
  <c r="F21" i="10"/>
  <c r="F22" i="10"/>
  <c r="F23" i="10"/>
  <c r="F24" i="10"/>
  <c r="F25" i="10"/>
  <c r="F29" i="10"/>
  <c r="F30" i="10"/>
  <c r="F31" i="10"/>
  <c r="F32" i="10"/>
  <c r="F33" i="10"/>
  <c r="F34" i="10"/>
  <c r="F37" i="10"/>
  <c r="F38" i="10"/>
  <c r="F39" i="10"/>
  <c r="F40" i="10"/>
  <c r="F41" i="10"/>
  <c r="F42" i="10"/>
  <c r="F43" i="10"/>
  <c r="F44" i="10"/>
  <c r="F45" i="10"/>
  <c r="F46" i="10"/>
  <c r="F47" i="10"/>
  <c r="F48" i="10"/>
  <c r="F49" i="10"/>
  <c r="F50" i="10"/>
  <c r="F51" i="10"/>
  <c r="F52" i="10"/>
  <c r="F53" i="10"/>
  <c r="F54" i="10"/>
  <c r="F55" i="10"/>
  <c r="F56" i="10"/>
  <c r="F58" i="10"/>
  <c r="F59" i="10"/>
  <c r="F62" i="10"/>
  <c r="F63" i="10"/>
  <c r="F64" i="10"/>
  <c r="F65" i="10"/>
  <c r="F66" i="10"/>
  <c r="F67" i="10"/>
  <c r="F68" i="10"/>
  <c r="F69" i="10"/>
  <c r="F70" i="10"/>
  <c r="F72" i="10"/>
  <c r="F73" i="10"/>
  <c r="F74" i="10"/>
  <c r="F76" i="10"/>
  <c r="F77" i="10"/>
  <c r="F80" i="10"/>
  <c r="F81" i="10"/>
  <c r="F82" i="10"/>
  <c r="F83" i="10"/>
  <c r="F84" i="10"/>
  <c r="F85" i="10"/>
  <c r="F86" i="10"/>
  <c r="F87" i="10"/>
  <c r="F88" i="10"/>
  <c r="F89" i="10"/>
  <c r="F90" i="10"/>
  <c r="F91" i="10"/>
  <c r="F92" i="10"/>
  <c r="F94" i="10"/>
  <c r="F95" i="10"/>
  <c r="F97" i="10"/>
  <c r="F99" i="10"/>
  <c r="F100" i="10"/>
  <c r="F8" i="9"/>
  <c r="F9" i="9"/>
  <c r="F10" i="9"/>
  <c r="F11" i="9"/>
  <c r="F13" i="9"/>
  <c r="F14" i="9"/>
  <c r="F15" i="9"/>
  <c r="F16" i="9"/>
  <c r="F17" i="9"/>
  <c r="F20" i="9"/>
  <c r="F21" i="9"/>
  <c r="F22" i="9"/>
  <c r="F23" i="9"/>
  <c r="F24" i="9"/>
  <c r="F25" i="9"/>
  <c r="F29" i="9"/>
  <c r="F30" i="9"/>
  <c r="F31" i="9"/>
  <c r="F32" i="9"/>
  <c r="F33" i="9"/>
  <c r="F34" i="9"/>
  <c r="F37" i="9"/>
  <c r="F38" i="9"/>
  <c r="F39" i="9"/>
  <c r="F40" i="9"/>
  <c r="F41" i="9"/>
  <c r="F42" i="9"/>
  <c r="F43" i="9"/>
  <c r="F44" i="9"/>
  <c r="F45" i="9"/>
  <c r="F46" i="9"/>
  <c r="F47" i="9"/>
  <c r="F48" i="9"/>
  <c r="F49" i="9"/>
  <c r="F50" i="9"/>
  <c r="F51" i="9"/>
  <c r="F52" i="9"/>
  <c r="F53" i="9"/>
  <c r="F54" i="9"/>
  <c r="F55" i="9"/>
  <c r="F56" i="9"/>
  <c r="F58" i="9"/>
  <c r="F59" i="9"/>
  <c r="F62" i="9"/>
  <c r="F63" i="9"/>
  <c r="F64" i="9"/>
  <c r="F65" i="9"/>
  <c r="F66" i="9"/>
  <c r="F67" i="9"/>
  <c r="F68" i="9"/>
  <c r="F69" i="9"/>
  <c r="F70" i="9"/>
  <c r="F72" i="9"/>
  <c r="F73" i="9"/>
  <c r="F74" i="9"/>
  <c r="F76" i="9"/>
  <c r="F77" i="9"/>
  <c r="F80" i="9"/>
  <c r="F81" i="9"/>
  <c r="F82" i="9"/>
  <c r="F83" i="9"/>
  <c r="F84" i="9"/>
  <c r="F85" i="9"/>
  <c r="F86" i="9"/>
  <c r="F87" i="9"/>
  <c r="F88" i="9"/>
  <c r="F89" i="9"/>
  <c r="F90" i="9"/>
  <c r="F91" i="9"/>
  <c r="F92" i="9"/>
  <c r="F94" i="9"/>
  <c r="F95" i="9"/>
  <c r="F97" i="9"/>
  <c r="F99" i="9"/>
  <c r="F100" i="9"/>
  <c r="F8" i="6"/>
  <c r="F9" i="6"/>
  <c r="F10" i="6"/>
  <c r="F11" i="6"/>
  <c r="F13" i="6"/>
  <c r="F14" i="6"/>
  <c r="F15" i="6"/>
  <c r="F16" i="6"/>
  <c r="F17" i="6"/>
  <c r="F20" i="6"/>
  <c r="F21" i="6"/>
  <c r="F22" i="6"/>
  <c r="F23" i="6"/>
  <c r="F25" i="6"/>
  <c r="F26" i="6"/>
  <c r="F27" i="6"/>
  <c r="F28" i="6"/>
  <c r="F30" i="6"/>
  <c r="F31" i="6"/>
  <c r="F32" i="6"/>
  <c r="F33" i="6"/>
  <c r="F34" i="6"/>
  <c r="F35" i="6"/>
  <c r="F38" i="6"/>
  <c r="F39" i="6"/>
  <c r="F40" i="6"/>
  <c r="F41" i="6"/>
  <c r="F42" i="6"/>
  <c r="F43" i="6"/>
  <c r="F44" i="6"/>
  <c r="F45" i="6"/>
  <c r="F46" i="6"/>
  <c r="F47" i="6"/>
  <c r="F48" i="6"/>
  <c r="F52" i="6"/>
  <c r="F53" i="6"/>
  <c r="F54" i="6"/>
  <c r="F55" i="6"/>
  <c r="F56" i="6"/>
  <c r="F57" i="6"/>
  <c r="F58" i="6"/>
  <c r="F59" i="6"/>
  <c r="F60" i="6"/>
  <c r="F61" i="6"/>
  <c r="F62" i="6"/>
  <c r="F63" i="6"/>
  <c r="F64" i="6"/>
  <c r="F66" i="6"/>
  <c r="F67" i="6"/>
  <c r="F70" i="6"/>
  <c r="F71" i="6"/>
  <c r="F72" i="6"/>
  <c r="F73" i="6"/>
  <c r="F74" i="6"/>
  <c r="F75" i="6"/>
  <c r="F76" i="6"/>
  <c r="F77" i="6"/>
  <c r="F78" i="6"/>
  <c r="F79" i="6"/>
  <c r="F80" i="6"/>
  <c r="F81" i="6"/>
  <c r="F82" i="6"/>
  <c r="F83" i="6"/>
  <c r="F84" i="6"/>
  <c r="F85" i="6"/>
  <c r="F88" i="6"/>
  <c r="F90" i="6"/>
  <c r="F91" i="6"/>
  <c r="F94" i="6"/>
  <c r="F95" i="6"/>
  <c r="F96" i="6"/>
  <c r="F97" i="6"/>
  <c r="F98" i="6"/>
  <c r="F99" i="6"/>
  <c r="F100" i="6"/>
  <c r="F88" i="7"/>
  <c r="F90" i="7"/>
  <c r="F91" i="7"/>
  <c r="F94" i="7"/>
  <c r="F95" i="7"/>
  <c r="F96" i="7"/>
  <c r="F97" i="7"/>
  <c r="F98" i="7"/>
  <c r="F99" i="7"/>
  <c r="F100" i="7"/>
  <c r="F52" i="7"/>
  <c r="F53" i="7"/>
  <c r="F54" i="7"/>
  <c r="F55" i="7"/>
  <c r="F56" i="7"/>
  <c r="F57" i="7"/>
  <c r="F58" i="7"/>
  <c r="F59" i="7"/>
  <c r="F60" i="7"/>
  <c r="F62" i="7"/>
  <c r="F63" i="7"/>
  <c r="F64" i="7"/>
  <c r="F66" i="7"/>
  <c r="F67" i="7"/>
  <c r="F70" i="7"/>
  <c r="F71" i="7"/>
  <c r="F72" i="7"/>
  <c r="F73" i="7"/>
  <c r="F74" i="7"/>
  <c r="F75" i="7"/>
  <c r="F76" i="7"/>
  <c r="F77" i="7"/>
  <c r="F78" i="7"/>
  <c r="F79" i="7"/>
  <c r="F80" i="7"/>
  <c r="F81" i="7"/>
  <c r="F82" i="7"/>
  <c r="F84" i="7"/>
  <c r="F85" i="7"/>
  <c r="F48" i="7"/>
  <c r="F47" i="7"/>
  <c r="F46" i="7"/>
  <c r="F45" i="7"/>
  <c r="F44" i="7"/>
  <c r="F43" i="7"/>
  <c r="F42" i="7"/>
  <c r="F41" i="7"/>
  <c r="F40" i="7"/>
  <c r="F39" i="7"/>
  <c r="F38" i="7"/>
  <c r="F35" i="7"/>
  <c r="F34" i="7"/>
  <c r="F33" i="7"/>
  <c r="F32" i="7"/>
  <c r="F31" i="7"/>
  <c r="F30" i="7"/>
  <c r="F28" i="7"/>
  <c r="F27" i="7"/>
  <c r="F26" i="7"/>
  <c r="F25" i="7"/>
  <c r="F23" i="7"/>
  <c r="F22" i="7"/>
  <c r="F21" i="7"/>
  <c r="F20" i="7"/>
  <c r="F17" i="7"/>
  <c r="F16" i="7"/>
  <c r="F15" i="7"/>
  <c r="F14" i="7"/>
  <c r="F13" i="7"/>
  <c r="F11" i="7"/>
  <c r="F10" i="7"/>
  <c r="F9" i="7"/>
  <c r="F8" i="7"/>
  <c r="J33" i="34" l="1"/>
  <c r="V45" i="6"/>
  <c r="J36" i="34" l="1"/>
  <c r="J37" i="34" s="1"/>
  <c r="J40" i="34" s="1"/>
  <c r="L24" i="16"/>
  <c r="J41" i="34" l="1"/>
  <c r="J47" i="34" s="1"/>
  <c r="J51" i="34" s="1"/>
  <c r="K40" i="15"/>
  <c r="J54" i="34" l="1"/>
  <c r="J101" i="29"/>
  <c r="J56" i="34" l="1"/>
  <c r="H157" i="34"/>
  <c r="H9" i="34"/>
  <c r="J62" i="34" l="1"/>
  <c r="R75" i="14"/>
  <c r="J68" i="34" l="1"/>
  <c r="J40" i="15"/>
  <c r="J81" i="34" l="1"/>
  <c r="J85" i="34" l="1"/>
  <c r="I231" i="13"/>
  <c r="AZ22" i="18"/>
  <c r="BA22" i="18"/>
  <c r="BB22" i="18"/>
  <c r="BC22" i="18"/>
  <c r="BD22" i="18"/>
  <c r="BE22" i="18"/>
  <c r="BF22" i="18"/>
  <c r="BG22" i="18"/>
  <c r="BH22" i="18"/>
  <c r="BI22" i="18"/>
  <c r="BJ22" i="18"/>
  <c r="BK22" i="18"/>
  <c r="BK26" i="18"/>
  <c r="BJ26" i="18"/>
  <c r="BI26" i="18"/>
  <c r="BH26" i="18"/>
  <c r="BG26" i="18"/>
  <c r="BF26" i="18"/>
  <c r="BE26" i="18"/>
  <c r="BD26" i="18"/>
  <c r="BC26" i="18"/>
  <c r="BB26" i="18"/>
  <c r="BA26" i="18"/>
  <c r="AZ26" i="18"/>
  <c r="AZ22" i="23"/>
  <c r="BA22" i="23"/>
  <c r="BB22" i="23"/>
  <c r="BC22" i="23"/>
  <c r="BD22" i="23"/>
  <c r="BE22" i="23"/>
  <c r="BF22" i="23"/>
  <c r="BG22" i="23"/>
  <c r="BH22" i="23"/>
  <c r="BI22" i="23"/>
  <c r="BJ22" i="23"/>
  <c r="BK22" i="23"/>
  <c r="AZ26" i="23"/>
  <c r="BA26" i="23"/>
  <c r="BB26" i="23"/>
  <c r="BC26" i="23"/>
  <c r="BD26" i="23"/>
  <c r="BE26" i="23"/>
  <c r="BF26" i="23"/>
  <c r="BG26" i="23"/>
  <c r="BH26" i="23"/>
  <c r="BI26" i="23"/>
  <c r="BJ26" i="23"/>
  <c r="BK26" i="23"/>
  <c r="J89" i="34" l="1"/>
  <c r="F48" i="18"/>
  <c r="G59" i="21"/>
  <c r="G60" i="21"/>
  <c r="J99" i="34" l="1"/>
  <c r="J112" i="34"/>
  <c r="F67" i="28"/>
  <c r="G67" i="28"/>
  <c r="H67" i="28"/>
  <c r="I67" i="28"/>
  <c r="J67" i="28"/>
  <c r="L67" i="28"/>
  <c r="M67" i="28"/>
  <c r="B67" i="28"/>
  <c r="C67" i="28"/>
  <c r="D67" i="28"/>
  <c r="E67" i="28"/>
  <c r="BK65" i="20" l="1"/>
  <c r="E101" i="29" l="1"/>
  <c r="E10" i="28" l="1"/>
  <c r="F114" i="29"/>
  <c r="F101" i="29"/>
  <c r="F103" i="29" s="1"/>
  <c r="G114" i="29"/>
  <c r="H114" i="29"/>
  <c r="I114" i="29"/>
  <c r="J114" i="29"/>
  <c r="K114" i="29"/>
  <c r="L114" i="29"/>
  <c r="M114" i="29"/>
  <c r="N114" i="29"/>
  <c r="B114" i="29"/>
  <c r="C114" i="29"/>
  <c r="D114" i="29"/>
  <c r="E114" i="29"/>
  <c r="B138" i="29"/>
  <c r="C120" i="29"/>
  <c r="D120" i="29"/>
  <c r="E120" i="29"/>
  <c r="F120" i="29"/>
  <c r="G120" i="29"/>
  <c r="H120" i="29"/>
  <c r="I120" i="29"/>
  <c r="J120" i="29"/>
  <c r="K120" i="29"/>
  <c r="L120" i="29"/>
  <c r="M120" i="29"/>
  <c r="N120" i="29"/>
  <c r="B120" i="29"/>
  <c r="F40" i="15"/>
  <c r="F28" i="15"/>
  <c r="F18" i="15"/>
  <c r="G29" i="26" l="1"/>
  <c r="H29" i="26"/>
  <c r="I29" i="26"/>
  <c r="J29" i="26"/>
  <c r="K29" i="26"/>
  <c r="L29" i="26"/>
  <c r="M29" i="26"/>
  <c r="N29" i="26"/>
  <c r="O29" i="26"/>
  <c r="D29" i="26"/>
  <c r="E29" i="26"/>
  <c r="N76" i="14" l="1"/>
  <c r="N45" i="14" l="1"/>
  <c r="B101" i="29" l="1"/>
  <c r="B103" i="29" s="1"/>
  <c r="E103" i="29"/>
  <c r="R17" i="14" l="1"/>
  <c r="S17" i="14"/>
  <c r="T17" i="14"/>
  <c r="U17" i="14"/>
  <c r="V17" i="14"/>
  <c r="W17" i="14"/>
  <c r="E46" i="15"/>
  <c r="E40" i="15"/>
  <c r="E25" i="15"/>
  <c r="E18" i="15"/>
  <c r="L12" i="14"/>
  <c r="M12" i="14"/>
  <c r="N12" i="14"/>
  <c r="O12" i="14"/>
  <c r="P12" i="14"/>
  <c r="Q12" i="14"/>
  <c r="R12" i="14"/>
  <c r="S12" i="14"/>
  <c r="T12" i="14"/>
  <c r="U12" i="14"/>
  <c r="V12" i="14"/>
  <c r="W12" i="14"/>
  <c r="L13" i="14"/>
  <c r="M13" i="14"/>
  <c r="N13" i="14"/>
  <c r="O13" i="14"/>
  <c r="P13" i="14"/>
  <c r="Q13" i="14"/>
  <c r="R13" i="14"/>
  <c r="S13" i="14"/>
  <c r="T13" i="14"/>
  <c r="U13" i="14"/>
  <c r="V13" i="14"/>
  <c r="W13" i="14"/>
  <c r="L14" i="14"/>
  <c r="M14" i="14"/>
  <c r="N14" i="14"/>
  <c r="O14" i="14"/>
  <c r="P14" i="14"/>
  <c r="Q14" i="14"/>
  <c r="R14" i="14"/>
  <c r="S14" i="14"/>
  <c r="T14" i="14"/>
  <c r="U14" i="14"/>
  <c r="V14" i="14"/>
  <c r="W14" i="14"/>
  <c r="L15" i="14"/>
  <c r="M15" i="14"/>
  <c r="N15" i="14"/>
  <c r="O15" i="14"/>
  <c r="P15" i="14"/>
  <c r="Q15" i="14"/>
  <c r="R15" i="14"/>
  <c r="S15" i="14"/>
  <c r="T15" i="14"/>
  <c r="U15" i="14"/>
  <c r="V15" i="14"/>
  <c r="W15" i="14"/>
  <c r="L16" i="14"/>
  <c r="M16" i="14"/>
  <c r="N16" i="14"/>
  <c r="O16" i="14"/>
  <c r="P16" i="14"/>
  <c r="Q16" i="14"/>
  <c r="R16" i="14"/>
  <c r="S16" i="14"/>
  <c r="T16" i="14"/>
  <c r="U16" i="14"/>
  <c r="V16" i="14"/>
  <c r="W16" i="14"/>
  <c r="L17" i="14"/>
  <c r="N17" i="14"/>
  <c r="O17" i="14"/>
  <c r="P17" i="14"/>
  <c r="Q17" i="14"/>
  <c r="L18" i="14"/>
  <c r="M18" i="14"/>
  <c r="N18" i="14"/>
  <c r="O18" i="14"/>
  <c r="P18" i="14"/>
  <c r="Q18" i="14"/>
  <c r="R18" i="14"/>
  <c r="S18" i="14"/>
  <c r="T18" i="14"/>
  <c r="U18" i="14"/>
  <c r="V18" i="14"/>
  <c r="W18" i="14"/>
  <c r="L19" i="14"/>
  <c r="M19" i="14"/>
  <c r="N19" i="14"/>
  <c r="O19" i="14"/>
  <c r="P19" i="14"/>
  <c r="Q19" i="14"/>
  <c r="R19" i="14"/>
  <c r="S19" i="14"/>
  <c r="T19" i="14"/>
  <c r="U19" i="14"/>
  <c r="V19" i="14"/>
  <c r="W19" i="14"/>
  <c r="R58" i="16"/>
  <c r="S58" i="16"/>
  <c r="T58" i="16"/>
  <c r="U58" i="16"/>
  <c r="V58" i="16"/>
  <c r="W58" i="16"/>
  <c r="X58" i="16"/>
  <c r="Y58" i="16"/>
  <c r="Z58" i="16"/>
  <c r="AA58" i="16"/>
  <c r="AB58" i="16"/>
  <c r="AC58" i="16"/>
  <c r="E45" i="16" l="1"/>
  <c r="C10" i="21" l="1"/>
  <c r="AB68" i="26"/>
  <c r="AG68" i="26"/>
  <c r="AF68" i="26"/>
  <c r="AE68" i="26"/>
  <c r="AD68" i="26"/>
  <c r="AI68" i="26"/>
  <c r="AJ68" i="26"/>
  <c r="AK68" i="26"/>
  <c r="AL68" i="26"/>
  <c r="AM68" i="26"/>
  <c r="AN68" i="26"/>
  <c r="AO68" i="26"/>
  <c r="AP68" i="26"/>
  <c r="AQ68" i="26"/>
  <c r="AR68" i="26"/>
  <c r="AS68" i="26"/>
  <c r="AT68" i="26"/>
  <c r="AU68" i="26"/>
  <c r="AB68" i="21"/>
  <c r="AD68" i="21"/>
  <c r="AE68" i="21"/>
  <c r="AF68" i="21"/>
  <c r="AG68" i="21"/>
  <c r="AI68" i="21"/>
  <c r="AJ68" i="21"/>
  <c r="AK68" i="21"/>
  <c r="AL68" i="21"/>
  <c r="AM68" i="21"/>
  <c r="AN68" i="21"/>
  <c r="AO68" i="21"/>
  <c r="AP68" i="21"/>
  <c r="AQ68" i="21"/>
  <c r="AR68" i="21"/>
  <c r="AS68" i="21"/>
  <c r="AT68" i="21"/>
  <c r="AU68" i="21"/>
  <c r="AU64" i="20"/>
  <c r="AT64" i="20"/>
  <c r="AS64" i="20"/>
  <c r="AR64" i="20"/>
  <c r="AQ64" i="20"/>
  <c r="AP64" i="20"/>
  <c r="AO64" i="20"/>
  <c r="AN64" i="20"/>
  <c r="AM64" i="20"/>
  <c r="AL64" i="20"/>
  <c r="AK64" i="20"/>
  <c r="AJ64" i="20"/>
  <c r="AI64" i="20"/>
  <c r="AG64" i="20"/>
  <c r="AF64" i="20"/>
  <c r="AE64" i="20"/>
  <c r="AD64" i="20"/>
  <c r="AB64" i="20"/>
  <c r="D10" i="26"/>
  <c r="D11" i="26"/>
  <c r="D12" i="26"/>
  <c r="C19" i="26"/>
  <c r="C30" i="26"/>
  <c r="C43" i="26"/>
  <c r="C44" i="26" s="1"/>
  <c r="C46" i="26" s="1"/>
  <c r="C56" i="26"/>
  <c r="C65" i="26"/>
  <c r="C62" i="26"/>
  <c r="C8" i="26"/>
  <c r="C10" i="26"/>
  <c r="C11" i="26"/>
  <c r="C12" i="26"/>
  <c r="C13" i="26"/>
  <c r="C14" i="26"/>
  <c r="C15" i="26"/>
  <c r="C16" i="26"/>
  <c r="C17" i="26"/>
  <c r="C18" i="26"/>
  <c r="C23" i="26"/>
  <c r="C24" i="26"/>
  <c r="C25" i="26"/>
  <c r="C26" i="26"/>
  <c r="C27" i="26"/>
  <c r="C28" i="26"/>
  <c r="C29" i="26"/>
  <c r="C33" i="26"/>
  <c r="C34" i="26"/>
  <c r="C35" i="26"/>
  <c r="C36" i="26"/>
  <c r="C37" i="26"/>
  <c r="C38" i="26"/>
  <c r="C39" i="26"/>
  <c r="C40" i="26"/>
  <c r="C41" i="26"/>
  <c r="C42" i="26"/>
  <c r="C49" i="26"/>
  <c r="C50" i="26"/>
  <c r="C51" i="26"/>
  <c r="C52" i="26"/>
  <c r="C53" i="26"/>
  <c r="C54" i="26"/>
  <c r="C55" i="26"/>
  <c r="C59" i="26"/>
  <c r="C60" i="26"/>
  <c r="C61" i="26"/>
  <c r="C60" i="25"/>
  <c r="C62" i="25" s="1"/>
  <c r="C54" i="25"/>
  <c r="C46" i="25"/>
  <c r="C32" i="25"/>
  <c r="C65" i="21"/>
  <c r="C61" i="21"/>
  <c r="C60" i="21"/>
  <c r="C59" i="21"/>
  <c r="C62" i="21" s="1"/>
  <c r="C55" i="21"/>
  <c r="C54" i="21"/>
  <c r="C53" i="21"/>
  <c r="C52" i="21"/>
  <c r="C51" i="21"/>
  <c r="C50" i="21"/>
  <c r="C49" i="21"/>
  <c r="C42" i="21"/>
  <c r="C41" i="21"/>
  <c r="C40" i="21"/>
  <c r="C39" i="21"/>
  <c r="C38" i="21"/>
  <c r="C37" i="21"/>
  <c r="C36" i="21"/>
  <c r="C35" i="21"/>
  <c r="C34" i="21"/>
  <c r="C33" i="21"/>
  <c r="C29" i="21"/>
  <c r="C28" i="21"/>
  <c r="C27" i="21"/>
  <c r="C26" i="21"/>
  <c r="C25" i="21"/>
  <c r="C24" i="21"/>
  <c r="C23" i="21"/>
  <c r="C30" i="21" s="1"/>
  <c r="C18" i="21"/>
  <c r="C17" i="21"/>
  <c r="C16" i="21"/>
  <c r="C15" i="21"/>
  <c r="C14" i="21"/>
  <c r="C13" i="21"/>
  <c r="C12" i="21"/>
  <c r="C11" i="21"/>
  <c r="C8" i="21"/>
  <c r="C43" i="21" l="1"/>
  <c r="C56" i="21"/>
  <c r="C19" i="21"/>
  <c r="C44" i="21"/>
  <c r="C46" i="21" s="1"/>
  <c r="C64" i="21" s="1"/>
  <c r="C66" i="21" s="1"/>
  <c r="C64" i="26"/>
  <c r="C66" i="26" s="1"/>
  <c r="AH11" i="14"/>
  <c r="AC11" i="14" l="1"/>
  <c r="AA11" i="14" s="1"/>
  <c r="AH12" i="14"/>
  <c r="AI12" i="14"/>
  <c r="AJ12" i="14"/>
  <c r="AK12" i="14"/>
  <c r="AL12" i="14"/>
  <c r="AM12" i="14"/>
  <c r="AN12" i="14"/>
  <c r="AO12" i="14"/>
  <c r="AP12" i="14"/>
  <c r="AQ12" i="14"/>
  <c r="AR12" i="14"/>
  <c r="AS12" i="14"/>
  <c r="AH13" i="14"/>
  <c r="AI13" i="14"/>
  <c r="AJ13" i="14"/>
  <c r="AK13" i="14"/>
  <c r="AL13" i="14"/>
  <c r="AM13" i="14"/>
  <c r="AN13" i="14"/>
  <c r="AO13" i="14"/>
  <c r="AP13" i="14"/>
  <c r="AQ13" i="14"/>
  <c r="AR13" i="14"/>
  <c r="AS13" i="14"/>
  <c r="AH14" i="14"/>
  <c r="AI14" i="14"/>
  <c r="AJ14" i="14"/>
  <c r="AK14" i="14"/>
  <c r="AL14" i="14"/>
  <c r="AM14" i="14"/>
  <c r="AN14" i="14"/>
  <c r="AO14" i="14"/>
  <c r="AP14" i="14"/>
  <c r="AQ14" i="14"/>
  <c r="AR14" i="14"/>
  <c r="AS14" i="14"/>
  <c r="AH15" i="14"/>
  <c r="AI15" i="14"/>
  <c r="AJ15" i="14"/>
  <c r="AK15" i="14"/>
  <c r="AL15" i="14"/>
  <c r="AM15" i="14"/>
  <c r="AN15" i="14"/>
  <c r="AO15" i="14"/>
  <c r="AP15" i="14"/>
  <c r="AQ15" i="14"/>
  <c r="AR15" i="14"/>
  <c r="AS15" i="14"/>
  <c r="AH16" i="14"/>
  <c r="AI16" i="14"/>
  <c r="AJ16" i="14"/>
  <c r="AK16" i="14"/>
  <c r="AL16" i="14"/>
  <c r="AM16" i="14"/>
  <c r="AN16" i="14"/>
  <c r="AO16" i="14"/>
  <c r="AP16" i="14"/>
  <c r="AQ16" i="14"/>
  <c r="AR16" i="14"/>
  <c r="AS16" i="14"/>
  <c r="AH17" i="14"/>
  <c r="AI17" i="14"/>
  <c r="AJ17" i="14"/>
  <c r="AK17" i="14"/>
  <c r="AL17" i="14"/>
  <c r="AM17" i="14"/>
  <c r="AN17" i="14"/>
  <c r="AO17" i="14"/>
  <c r="AP17" i="14"/>
  <c r="AQ17" i="14"/>
  <c r="AR17" i="14"/>
  <c r="AS17" i="14"/>
  <c r="AH18" i="14"/>
  <c r="AI18" i="14"/>
  <c r="AJ18" i="14"/>
  <c r="AK18" i="14"/>
  <c r="AL18" i="14"/>
  <c r="AM18" i="14"/>
  <c r="AN18" i="14"/>
  <c r="AO18" i="14"/>
  <c r="AP18" i="14"/>
  <c r="AQ18" i="14"/>
  <c r="AR18" i="14"/>
  <c r="AS18" i="14"/>
  <c r="AH19" i="14"/>
  <c r="AI19" i="14"/>
  <c r="AJ19" i="14"/>
  <c r="AK19" i="14"/>
  <c r="AL19" i="14"/>
  <c r="AM19" i="14"/>
  <c r="AN19" i="14"/>
  <c r="AO19" i="14"/>
  <c r="AP19" i="14"/>
  <c r="AQ19" i="14"/>
  <c r="AR19" i="14"/>
  <c r="AS19" i="14"/>
  <c r="AH25" i="14" l="1"/>
  <c r="AH24" i="14"/>
  <c r="AH31" i="14"/>
  <c r="AH26" i="14"/>
  <c r="AH29" i="14"/>
  <c r="AH20" i="14"/>
  <c r="AI11" i="14" s="1"/>
  <c r="AI24" i="14" s="1"/>
  <c r="AH30" i="14"/>
  <c r="AI30" i="14" l="1"/>
  <c r="AI31" i="14"/>
  <c r="AI25" i="14"/>
  <c r="AI20" i="14"/>
  <c r="AJ11" i="14" s="1"/>
  <c r="AJ25" i="14" s="1"/>
  <c r="AI29" i="14"/>
  <c r="AI26" i="14"/>
  <c r="AJ20" i="14"/>
  <c r="AK11" i="14" s="1"/>
  <c r="AJ29" i="14" l="1"/>
  <c r="AJ24" i="14"/>
  <c r="AJ31" i="14"/>
  <c r="AJ26" i="14"/>
  <c r="AJ30" i="14"/>
  <c r="AK20" i="14"/>
  <c r="AL11" i="14" s="1"/>
  <c r="AK26" i="14"/>
  <c r="AK24" i="14"/>
  <c r="AK31" i="14"/>
  <c r="AK29" i="14"/>
  <c r="AK30" i="14"/>
  <c r="AK25" i="14"/>
  <c r="AL20" i="14" l="1"/>
  <c r="AM11" i="14" s="1"/>
  <c r="AL25" i="14"/>
  <c r="AL29" i="14"/>
  <c r="AL30" i="14"/>
  <c r="AL24" i="14"/>
  <c r="AL31" i="14"/>
  <c r="AL26" i="14"/>
  <c r="AM24" i="14" l="1"/>
  <c r="AM29" i="14"/>
  <c r="AM30" i="14"/>
  <c r="AM20" i="14"/>
  <c r="AN11" i="14" s="1"/>
  <c r="AM25" i="14"/>
  <c r="AM31" i="14"/>
  <c r="AM26" i="14"/>
  <c r="AN25" i="14" l="1"/>
  <c r="AN29" i="14"/>
  <c r="AN24" i="14"/>
  <c r="AN20" i="14"/>
  <c r="AO11" i="14" s="1"/>
  <c r="AN30" i="14"/>
  <c r="AN31" i="14"/>
  <c r="AN26" i="14"/>
  <c r="AO25" i="14" l="1"/>
  <c r="AO30" i="14"/>
  <c r="AO29" i="14"/>
  <c r="AO24" i="14"/>
  <c r="AO20" i="14"/>
  <c r="AP11" i="14" s="1"/>
  <c r="AO31" i="14"/>
  <c r="AO26" i="14"/>
  <c r="AP24" i="14" l="1"/>
  <c r="AP26" i="14"/>
  <c r="AP29" i="14"/>
  <c r="AP31" i="14"/>
  <c r="AP20" i="14"/>
  <c r="AQ11" i="14" s="1"/>
  <c r="AP25" i="14"/>
  <c r="AP30" i="14"/>
  <c r="AQ24" i="14" l="1"/>
  <c r="AQ20" i="14"/>
  <c r="AR11" i="14" s="1"/>
  <c r="AQ30" i="14"/>
  <c r="AQ31" i="14"/>
  <c r="AQ25" i="14"/>
  <c r="AQ26" i="14"/>
  <c r="AQ29" i="14"/>
  <c r="AR24" i="14" l="1"/>
  <c r="AR20" i="14"/>
  <c r="AS11" i="14" s="1"/>
  <c r="AR25" i="14"/>
  <c r="AR26" i="14"/>
  <c r="AR29" i="14"/>
  <c r="AR30" i="14"/>
  <c r="AR31" i="14"/>
  <c r="AS24" i="14" l="1"/>
  <c r="AS20" i="14"/>
  <c r="AS26" i="14"/>
  <c r="AS31" i="14"/>
  <c r="AS25" i="14"/>
  <c r="AS29" i="14"/>
  <c r="AS30" i="14"/>
  <c r="H181" i="37" l="1"/>
  <c r="H180" i="37"/>
  <c r="H179" i="37"/>
  <c r="H178" i="37"/>
  <c r="H177" i="37"/>
  <c r="H176" i="37"/>
  <c r="H175" i="37"/>
  <c r="H174" i="37"/>
  <c r="H173" i="37"/>
  <c r="H172" i="37"/>
  <c r="H171" i="37"/>
  <c r="H170" i="37"/>
  <c r="H169" i="37"/>
  <c r="H168" i="37"/>
  <c r="H167" i="37"/>
  <c r="H166" i="37"/>
  <c r="H165" i="37"/>
  <c r="H164" i="37"/>
  <c r="H163" i="37"/>
  <c r="H162" i="37"/>
  <c r="H161" i="37"/>
  <c r="H160" i="37"/>
  <c r="H159" i="37"/>
  <c r="H158" i="37"/>
  <c r="H157" i="37"/>
  <c r="H156" i="37"/>
  <c r="H155" i="37"/>
  <c r="H154" i="37"/>
  <c r="H153" i="37"/>
  <c r="H152" i="37"/>
  <c r="H151" i="37"/>
  <c r="H150" i="37"/>
  <c r="H149" i="37"/>
  <c r="H148" i="37"/>
  <c r="H147" i="37"/>
  <c r="H146" i="37"/>
  <c r="H145" i="37"/>
  <c r="H144" i="37"/>
  <c r="H143" i="37"/>
  <c r="H142" i="37"/>
  <c r="H141" i="37"/>
  <c r="H140" i="37"/>
  <c r="H139" i="37"/>
  <c r="H138" i="37"/>
  <c r="H137" i="37"/>
  <c r="H136" i="37"/>
  <c r="H135" i="37"/>
  <c r="H134" i="37"/>
  <c r="G33" i="37"/>
  <c r="C15" i="37"/>
  <c r="F14" i="37"/>
  <c r="D14" i="37"/>
  <c r="C14" i="37"/>
  <c r="F13" i="37"/>
  <c r="E13" i="37"/>
  <c r="D13" i="37"/>
  <c r="G11" i="37"/>
  <c r="N112" i="35"/>
  <c r="K112" i="35"/>
  <c r="J112" i="35"/>
  <c r="I112" i="35"/>
  <c r="H112" i="35"/>
  <c r="G112" i="35"/>
  <c r="F112" i="35"/>
  <c r="E112" i="35"/>
  <c r="D112" i="35"/>
  <c r="C112" i="35"/>
  <c r="B112" i="35"/>
  <c r="N104" i="35"/>
  <c r="M104" i="35"/>
  <c r="K104" i="35"/>
  <c r="J104" i="35"/>
  <c r="I104" i="35"/>
  <c r="H104" i="35"/>
  <c r="G104" i="35"/>
  <c r="F104" i="35"/>
  <c r="E104" i="35"/>
  <c r="D104" i="35"/>
  <c r="C104" i="35"/>
  <c r="B104" i="35"/>
  <c r="N100" i="35"/>
  <c r="N105" i="35" s="1"/>
  <c r="M100" i="35"/>
  <c r="M105" i="35" s="1"/>
  <c r="K100" i="35"/>
  <c r="K105" i="35" s="1"/>
  <c r="J100" i="35"/>
  <c r="J105" i="35" s="1"/>
  <c r="I100" i="35"/>
  <c r="I105" i="35" s="1"/>
  <c r="H100" i="35"/>
  <c r="H105" i="35" s="1"/>
  <c r="G100" i="35"/>
  <c r="G105" i="35" s="1"/>
  <c r="F100" i="35"/>
  <c r="F105" i="35" s="1"/>
  <c r="E100" i="35"/>
  <c r="E105" i="35" s="1"/>
  <c r="D100" i="35"/>
  <c r="D105" i="35" s="1"/>
  <c r="C100" i="35"/>
  <c r="C105" i="35" s="1"/>
  <c r="B100" i="35"/>
  <c r="B105" i="35" s="1"/>
  <c r="N93" i="35"/>
  <c r="M93" i="35"/>
  <c r="K93" i="35"/>
  <c r="J93" i="35"/>
  <c r="I93" i="35"/>
  <c r="H93" i="35"/>
  <c r="G93" i="35"/>
  <c r="F93" i="35"/>
  <c r="E93" i="35"/>
  <c r="D93" i="35"/>
  <c r="C93" i="35"/>
  <c r="B93" i="35"/>
  <c r="J86" i="35"/>
  <c r="D86" i="35"/>
  <c r="B86" i="35"/>
  <c r="N72" i="35"/>
  <c r="N86" i="35" s="1"/>
  <c r="M72" i="35"/>
  <c r="M86" i="35" s="1"/>
  <c r="K86" i="35"/>
  <c r="J72" i="35"/>
  <c r="I72" i="35"/>
  <c r="I86" i="35" s="1"/>
  <c r="H72" i="35"/>
  <c r="H86" i="35" s="1"/>
  <c r="G72" i="35"/>
  <c r="G86" i="35" s="1"/>
  <c r="F72" i="35"/>
  <c r="F86" i="35" s="1"/>
  <c r="E72" i="35"/>
  <c r="E86" i="35" s="1"/>
  <c r="D72" i="35"/>
  <c r="C72" i="35"/>
  <c r="C86" i="35" s="1"/>
  <c r="B72" i="35"/>
  <c r="N69" i="35"/>
  <c r="M69" i="35"/>
  <c r="J69" i="35"/>
  <c r="I69" i="35"/>
  <c r="H69" i="35"/>
  <c r="G69" i="35"/>
  <c r="F69" i="35"/>
  <c r="E69" i="35"/>
  <c r="D69" i="35"/>
  <c r="C69" i="35"/>
  <c r="B69" i="35"/>
  <c r="B12" i="35"/>
  <c r="A3" i="35"/>
  <c r="M157" i="34"/>
  <c r="L157" i="34"/>
  <c r="K157" i="34"/>
  <c r="G157" i="34"/>
  <c r="F157" i="34"/>
  <c r="E157" i="34"/>
  <c r="D157" i="34"/>
  <c r="C157" i="34"/>
  <c r="B157" i="34"/>
  <c r="N148" i="34"/>
  <c r="N147" i="34"/>
  <c r="N146" i="34"/>
  <c r="N145" i="34"/>
  <c r="N141" i="34"/>
  <c r="N138" i="34"/>
  <c r="N137" i="34"/>
  <c r="N133" i="34"/>
  <c r="N131" i="34"/>
  <c r="N130" i="34"/>
  <c r="N129" i="34"/>
  <c r="N128" i="34"/>
  <c r="N127" i="34"/>
  <c r="N126" i="34"/>
  <c r="N125" i="34"/>
  <c r="N120" i="34"/>
  <c r="J118" i="34"/>
  <c r="N117" i="34"/>
  <c r="N116" i="34"/>
  <c r="N115" i="34"/>
  <c r="N114" i="34"/>
  <c r="N111" i="34"/>
  <c r="N110" i="34"/>
  <c r="N109" i="34"/>
  <c r="N108" i="34"/>
  <c r="N107" i="34"/>
  <c r="N106" i="34"/>
  <c r="N105" i="34"/>
  <c r="N104" i="34"/>
  <c r="N103" i="34"/>
  <c r="N102" i="34"/>
  <c r="N101" i="34"/>
  <c r="N98" i="34"/>
  <c r="N97" i="34"/>
  <c r="N96" i="34"/>
  <c r="N95" i="34"/>
  <c r="N94" i="34"/>
  <c r="N91" i="34"/>
  <c r="N88" i="34"/>
  <c r="N87" i="34"/>
  <c r="N86" i="34"/>
  <c r="K85" i="34"/>
  <c r="N84" i="34"/>
  <c r="N83" i="34"/>
  <c r="N82" i="34"/>
  <c r="N80" i="34"/>
  <c r="N79" i="34"/>
  <c r="N78" i="34"/>
  <c r="N77" i="34"/>
  <c r="N71" i="34"/>
  <c r="N70" i="34"/>
  <c r="N67" i="34"/>
  <c r="N66" i="34"/>
  <c r="N65" i="34"/>
  <c r="N64" i="34"/>
  <c r="N63" i="34"/>
  <c r="N60" i="34"/>
  <c r="N59" i="34"/>
  <c r="N58" i="34"/>
  <c r="N55" i="34"/>
  <c r="N53" i="34"/>
  <c r="N50" i="34"/>
  <c r="N49" i="34"/>
  <c r="N48" i="34"/>
  <c r="N46" i="34"/>
  <c r="N45" i="34"/>
  <c r="N44" i="34"/>
  <c r="N39" i="34"/>
  <c r="N38" i="34"/>
  <c r="M36" i="34"/>
  <c r="N35" i="34"/>
  <c r="N31" i="34"/>
  <c r="N30" i="34"/>
  <c r="N28" i="34"/>
  <c r="N27" i="34"/>
  <c r="N26" i="34"/>
  <c r="N24" i="34"/>
  <c r="N23" i="34"/>
  <c r="N22" i="34"/>
  <c r="N20" i="34"/>
  <c r="N19" i="34"/>
  <c r="N18" i="34"/>
  <c r="L14" i="34"/>
  <c r="I14" i="34"/>
  <c r="H14" i="34"/>
  <c r="B14" i="34"/>
  <c r="N13" i="34"/>
  <c r="N12" i="34"/>
  <c r="N11" i="34"/>
  <c r="L9" i="34"/>
  <c r="I9" i="34"/>
  <c r="G9" i="34"/>
  <c r="G14" i="34" s="1"/>
  <c r="F9" i="34"/>
  <c r="F14" i="34" s="1"/>
  <c r="E9" i="34"/>
  <c r="E14" i="34" s="1"/>
  <c r="D9" i="34"/>
  <c r="D14" i="34" s="1"/>
  <c r="C9" i="34"/>
  <c r="C14" i="34" s="1"/>
  <c r="B9" i="34"/>
  <c r="N8" i="34"/>
  <c r="B5" i="34"/>
  <c r="K25" i="32"/>
  <c r="Q14" i="32"/>
  <c r="I14" i="32"/>
  <c r="H14" i="32"/>
  <c r="G14" i="32"/>
  <c r="F14" i="32"/>
  <c r="R13" i="32"/>
  <c r="Q13" i="32"/>
  <c r="L13" i="32"/>
  <c r="I13" i="32"/>
  <c r="H13" i="32"/>
  <c r="G13" i="32"/>
  <c r="F13" i="32"/>
  <c r="E13" i="32"/>
  <c r="D13" i="32"/>
  <c r="R11" i="32"/>
  <c r="Q11" i="32"/>
  <c r="P11" i="32"/>
  <c r="O11" i="32"/>
  <c r="M11" i="32"/>
  <c r="L11" i="32"/>
  <c r="N138" i="29"/>
  <c r="M138" i="29"/>
  <c r="L138" i="29"/>
  <c r="K138" i="29"/>
  <c r="J138" i="29"/>
  <c r="I138" i="29"/>
  <c r="H138" i="29"/>
  <c r="G138" i="29"/>
  <c r="F138" i="29"/>
  <c r="E138" i="29"/>
  <c r="D138" i="29"/>
  <c r="C138" i="29"/>
  <c r="N124" i="29"/>
  <c r="M124" i="29"/>
  <c r="L124" i="29"/>
  <c r="K124" i="29"/>
  <c r="J124" i="29"/>
  <c r="I124" i="29"/>
  <c r="H124" i="29"/>
  <c r="G124" i="29"/>
  <c r="F124" i="29"/>
  <c r="E124" i="29"/>
  <c r="D124" i="29"/>
  <c r="C124" i="29"/>
  <c r="B124" i="29"/>
  <c r="N108" i="29"/>
  <c r="M108" i="29"/>
  <c r="L108" i="29"/>
  <c r="K108" i="29"/>
  <c r="J108" i="29"/>
  <c r="I108" i="29"/>
  <c r="H108" i="29"/>
  <c r="G108" i="29"/>
  <c r="F108" i="29"/>
  <c r="E108" i="29"/>
  <c r="D108" i="29"/>
  <c r="C108" i="29"/>
  <c r="B108" i="29"/>
  <c r="N101" i="29"/>
  <c r="N103" i="29" s="1"/>
  <c r="M101" i="29"/>
  <c r="M103" i="29" s="1"/>
  <c r="L101" i="29"/>
  <c r="L103" i="29" s="1"/>
  <c r="K101" i="29"/>
  <c r="K103" i="29" s="1"/>
  <c r="J103" i="29"/>
  <c r="I101" i="29"/>
  <c r="I103" i="29" s="1"/>
  <c r="H101" i="29"/>
  <c r="H103" i="29" s="1"/>
  <c r="G101" i="29"/>
  <c r="G103" i="29" s="1"/>
  <c r="D101" i="29"/>
  <c r="D103" i="29" s="1"/>
  <c r="C101" i="29"/>
  <c r="C103" i="29" s="1"/>
  <c r="N82" i="29"/>
  <c r="N83" i="29" s="1"/>
  <c r="M82" i="29"/>
  <c r="M83" i="29" s="1"/>
  <c r="L82" i="29"/>
  <c r="L83" i="29" s="1"/>
  <c r="K82" i="29"/>
  <c r="K83" i="29" s="1"/>
  <c r="J82" i="29"/>
  <c r="J83" i="29" s="1"/>
  <c r="I82" i="29"/>
  <c r="I83" i="29" s="1"/>
  <c r="H82" i="29"/>
  <c r="H83" i="29" s="1"/>
  <c r="G82" i="29"/>
  <c r="G83" i="29" s="1"/>
  <c r="F82" i="29"/>
  <c r="F83" i="29" s="1"/>
  <c r="E82" i="29"/>
  <c r="E83" i="29" s="1"/>
  <c r="D82" i="29"/>
  <c r="D83" i="29" s="1"/>
  <c r="C82" i="29"/>
  <c r="C83" i="29" s="1"/>
  <c r="B82" i="29"/>
  <c r="B83" i="29" s="1"/>
  <c r="N72" i="29"/>
  <c r="M72" i="29"/>
  <c r="L72" i="29"/>
  <c r="K72" i="29"/>
  <c r="J72" i="29"/>
  <c r="I72" i="29"/>
  <c r="H72" i="29"/>
  <c r="G72" i="29"/>
  <c r="F72" i="29"/>
  <c r="E72" i="29"/>
  <c r="D72" i="29"/>
  <c r="C72" i="29"/>
  <c r="B72" i="29"/>
  <c r="N61" i="29"/>
  <c r="N63" i="29" s="1"/>
  <c r="M61" i="29"/>
  <c r="M63" i="29" s="1"/>
  <c r="L61" i="29"/>
  <c r="L63" i="29" s="1"/>
  <c r="K61" i="29"/>
  <c r="K63" i="29" s="1"/>
  <c r="J61" i="29"/>
  <c r="J63" i="29" s="1"/>
  <c r="I61" i="29"/>
  <c r="I63" i="29" s="1"/>
  <c r="H61" i="29"/>
  <c r="H63" i="29" s="1"/>
  <c r="G61" i="29"/>
  <c r="G63" i="29" s="1"/>
  <c r="F61" i="29"/>
  <c r="F63" i="29" s="1"/>
  <c r="E61" i="29"/>
  <c r="E63" i="29" s="1"/>
  <c r="D61" i="29"/>
  <c r="D63" i="29" s="1"/>
  <c r="C61" i="29"/>
  <c r="C63" i="29" s="1"/>
  <c r="B61" i="29"/>
  <c r="B63" i="29" s="1"/>
  <c r="N54" i="29"/>
  <c r="M54" i="29"/>
  <c r="L54" i="29"/>
  <c r="K54" i="29"/>
  <c r="J54" i="29"/>
  <c r="I54" i="29"/>
  <c r="H54" i="29"/>
  <c r="G54" i="29"/>
  <c r="F54" i="29"/>
  <c r="E54" i="29"/>
  <c r="D54" i="29"/>
  <c r="C54" i="29"/>
  <c r="B54" i="29"/>
  <c r="N47" i="29"/>
  <c r="M47" i="29"/>
  <c r="L47" i="29"/>
  <c r="K47" i="29"/>
  <c r="J47" i="29"/>
  <c r="I47" i="29"/>
  <c r="H47" i="29"/>
  <c r="G47" i="29"/>
  <c r="F47" i="29"/>
  <c r="E47" i="29"/>
  <c r="D47" i="29"/>
  <c r="C47" i="29"/>
  <c r="B47" i="29"/>
  <c r="N39" i="29"/>
  <c r="M39" i="29"/>
  <c r="L39" i="29"/>
  <c r="K39" i="29"/>
  <c r="J39" i="29"/>
  <c r="I39" i="29"/>
  <c r="H39" i="29"/>
  <c r="G39" i="29"/>
  <c r="F39" i="29"/>
  <c r="E39" i="29"/>
  <c r="D39" i="29"/>
  <c r="C39" i="29"/>
  <c r="B39" i="29"/>
  <c r="N30" i="29"/>
  <c r="N32" i="29" s="1"/>
  <c r="M30" i="29"/>
  <c r="M32" i="29" s="1"/>
  <c r="L30" i="29"/>
  <c r="L32" i="29" s="1"/>
  <c r="K30" i="29"/>
  <c r="K32" i="29" s="1"/>
  <c r="J30" i="29"/>
  <c r="J32" i="29" s="1"/>
  <c r="I30" i="29"/>
  <c r="I32" i="29" s="1"/>
  <c r="H30" i="29"/>
  <c r="H32" i="29" s="1"/>
  <c r="G30" i="29"/>
  <c r="G32" i="29" s="1"/>
  <c r="F30" i="29"/>
  <c r="F32" i="29" s="1"/>
  <c r="E30" i="29"/>
  <c r="E32" i="29" s="1"/>
  <c r="D30" i="29"/>
  <c r="D32" i="29" s="1"/>
  <c r="C30" i="29"/>
  <c r="C32" i="29" s="1"/>
  <c r="B30" i="29"/>
  <c r="B32" i="29" s="1"/>
  <c r="N20" i="29"/>
  <c r="M20" i="29"/>
  <c r="L20" i="29"/>
  <c r="K20" i="29"/>
  <c r="J20" i="29"/>
  <c r="I20" i="29"/>
  <c r="H20" i="29"/>
  <c r="G20" i="29"/>
  <c r="F20" i="29"/>
  <c r="E20" i="29"/>
  <c r="D20" i="29"/>
  <c r="C20" i="29"/>
  <c r="B20" i="29"/>
  <c r="N16" i="29"/>
  <c r="N17" i="29" s="1"/>
  <c r="M16" i="29"/>
  <c r="M17" i="29" s="1"/>
  <c r="L16" i="29"/>
  <c r="L17" i="29" s="1"/>
  <c r="K16" i="29"/>
  <c r="K17" i="29" s="1"/>
  <c r="J16" i="29"/>
  <c r="J17" i="29" s="1"/>
  <c r="I16" i="29"/>
  <c r="I17" i="29" s="1"/>
  <c r="H16" i="29"/>
  <c r="H17" i="29" s="1"/>
  <c r="G16" i="29"/>
  <c r="G17" i="29" s="1"/>
  <c r="F16" i="29"/>
  <c r="F17" i="29" s="1"/>
  <c r="E16" i="29"/>
  <c r="E17" i="29" s="1"/>
  <c r="D16" i="29"/>
  <c r="D17" i="29" s="1"/>
  <c r="C16" i="29"/>
  <c r="C17" i="29" s="1"/>
  <c r="B16" i="29"/>
  <c r="C68" i="21" s="1"/>
  <c r="A3" i="29"/>
  <c r="M174" i="28"/>
  <c r="L174" i="28"/>
  <c r="J174" i="28"/>
  <c r="I174" i="28"/>
  <c r="H174" i="28"/>
  <c r="G174" i="28"/>
  <c r="F174" i="28"/>
  <c r="E174" i="28"/>
  <c r="D174" i="28"/>
  <c r="C174" i="28"/>
  <c r="B174" i="28"/>
  <c r="M166" i="28"/>
  <c r="L166" i="28"/>
  <c r="J166" i="28"/>
  <c r="I166" i="28"/>
  <c r="H166" i="28"/>
  <c r="G166" i="28"/>
  <c r="F166" i="28"/>
  <c r="E166" i="28"/>
  <c r="D166" i="28"/>
  <c r="C166" i="28"/>
  <c r="B166" i="28"/>
  <c r="V165" i="28"/>
  <c r="N165" i="28"/>
  <c r="V164" i="28"/>
  <c r="N164" i="28"/>
  <c r="V163" i="28"/>
  <c r="N163" i="28"/>
  <c r="V162" i="28"/>
  <c r="N162" i="28"/>
  <c r="V161" i="28"/>
  <c r="N161" i="28"/>
  <c r="V160" i="28"/>
  <c r="N160" i="28"/>
  <c r="N159" i="28"/>
  <c r="N158" i="28"/>
  <c r="V157" i="28"/>
  <c r="N157" i="28"/>
  <c r="V156" i="28"/>
  <c r="M155" i="28"/>
  <c r="L155" i="28"/>
  <c r="J155" i="28"/>
  <c r="I155" i="28"/>
  <c r="H155" i="28"/>
  <c r="G155" i="28"/>
  <c r="F155" i="28"/>
  <c r="E155" i="28"/>
  <c r="D155" i="28"/>
  <c r="C155" i="28"/>
  <c r="B155" i="28"/>
  <c r="V154" i="28"/>
  <c r="N154" i="28"/>
  <c r="V153" i="28"/>
  <c r="N153" i="28"/>
  <c r="V152" i="28"/>
  <c r="V149" i="28"/>
  <c r="N149" i="28"/>
  <c r="M148" i="28"/>
  <c r="L148" i="28"/>
  <c r="J148" i="28"/>
  <c r="I148" i="28"/>
  <c r="H148" i="28"/>
  <c r="G148" i="28"/>
  <c r="F148" i="28"/>
  <c r="E148" i="28"/>
  <c r="D148" i="28"/>
  <c r="C148" i="28"/>
  <c r="B148" i="28"/>
  <c r="V147" i="28"/>
  <c r="N147" i="28"/>
  <c r="V146" i="28"/>
  <c r="N146" i="28"/>
  <c r="V145" i="28"/>
  <c r="N145" i="28"/>
  <c r="V144" i="28"/>
  <c r="N144" i="28"/>
  <c r="V143" i="28"/>
  <c r="N143" i="28"/>
  <c r="V142" i="28"/>
  <c r="N142" i="28"/>
  <c r="V141" i="28"/>
  <c r="N141" i="28"/>
  <c r="V140" i="28"/>
  <c r="N140" i="28"/>
  <c r="M139" i="28"/>
  <c r="L139" i="28"/>
  <c r="J139" i="28"/>
  <c r="I139" i="28"/>
  <c r="H139" i="28"/>
  <c r="G139" i="28"/>
  <c r="F139" i="28"/>
  <c r="E139" i="28"/>
  <c r="D139" i="28"/>
  <c r="C139" i="28"/>
  <c r="B139" i="28"/>
  <c r="V138" i="28"/>
  <c r="N138" i="28"/>
  <c r="V137" i="28"/>
  <c r="N137" i="28"/>
  <c r="V136" i="28"/>
  <c r="N136" i="28"/>
  <c r="V135" i="28"/>
  <c r="N135" i="28"/>
  <c r="V134" i="28"/>
  <c r="N134" i="28"/>
  <c r="M133" i="28"/>
  <c r="L133" i="28"/>
  <c r="J133" i="28"/>
  <c r="I133" i="28"/>
  <c r="H133" i="28"/>
  <c r="G133" i="28"/>
  <c r="F133" i="28"/>
  <c r="E133" i="28"/>
  <c r="D133" i="28"/>
  <c r="C133" i="28"/>
  <c r="B133" i="28"/>
  <c r="V132" i="28"/>
  <c r="N132" i="28"/>
  <c r="V131" i="28"/>
  <c r="N131" i="28"/>
  <c r="V130" i="28"/>
  <c r="N130" i="28"/>
  <c r="V129" i="28"/>
  <c r="N129" i="28"/>
  <c r="V128" i="28"/>
  <c r="N128" i="28"/>
  <c r="M127" i="28"/>
  <c r="L127" i="28"/>
  <c r="J127" i="28"/>
  <c r="I127" i="28"/>
  <c r="H127" i="28"/>
  <c r="G127" i="28"/>
  <c r="F127" i="28"/>
  <c r="E127" i="28"/>
  <c r="D127" i="28"/>
  <c r="C127" i="28"/>
  <c r="B127" i="28"/>
  <c r="V126" i="28"/>
  <c r="N126" i="28"/>
  <c r="V125" i="28"/>
  <c r="N125" i="28"/>
  <c r="V124" i="28"/>
  <c r="N124" i="28"/>
  <c r="V123" i="28"/>
  <c r="N123" i="28"/>
  <c r="V122" i="28"/>
  <c r="N122" i="28"/>
  <c r="V121" i="28"/>
  <c r="N121" i="28"/>
  <c r="V120" i="28"/>
  <c r="N120" i="28"/>
  <c r="V119" i="28"/>
  <c r="N119" i="28"/>
  <c r="V118" i="28"/>
  <c r="N118" i="28"/>
  <c r="V117" i="28"/>
  <c r="N117" i="28"/>
  <c r="V116" i="28"/>
  <c r="N116" i="28"/>
  <c r="V115" i="28"/>
  <c r="N115" i="28"/>
  <c r="V114" i="28"/>
  <c r="N114" i="28"/>
  <c r="M112" i="28"/>
  <c r="L112" i="28"/>
  <c r="J112" i="28"/>
  <c r="I112" i="28"/>
  <c r="H112" i="28"/>
  <c r="G112" i="28"/>
  <c r="F112" i="28"/>
  <c r="E112" i="28"/>
  <c r="D112" i="28"/>
  <c r="C112" i="28"/>
  <c r="B112" i="28"/>
  <c r="V111" i="28"/>
  <c r="N111" i="28"/>
  <c r="V110" i="28"/>
  <c r="N110" i="28"/>
  <c r="V109" i="28"/>
  <c r="N109" i="28"/>
  <c r="V108" i="28"/>
  <c r="N108" i="28"/>
  <c r="V107" i="28"/>
  <c r="N107" i="28"/>
  <c r="V106" i="28"/>
  <c r="N106" i="28"/>
  <c r="V105" i="28"/>
  <c r="N105" i="28"/>
  <c r="V104" i="28"/>
  <c r="N104" i="28"/>
  <c r="V103" i="28"/>
  <c r="N103" i="28"/>
  <c r="V102" i="28"/>
  <c r="N102" i="28"/>
  <c r="V101" i="28"/>
  <c r="N101" i="28"/>
  <c r="V100" i="28"/>
  <c r="N100" i="28"/>
  <c r="V99" i="28"/>
  <c r="N99" i="28"/>
  <c r="M98" i="28"/>
  <c r="L98" i="28"/>
  <c r="J98" i="28"/>
  <c r="I98" i="28"/>
  <c r="H98" i="28"/>
  <c r="G98" i="28"/>
  <c r="F98" i="28"/>
  <c r="E98" i="28"/>
  <c r="D98" i="28"/>
  <c r="C98" i="28"/>
  <c r="B98" i="28"/>
  <c r="V97" i="28"/>
  <c r="N97" i="28"/>
  <c r="V96" i="28"/>
  <c r="N96" i="28"/>
  <c r="V95" i="28"/>
  <c r="N95" i="28"/>
  <c r="M94" i="28"/>
  <c r="L94" i="28"/>
  <c r="J94" i="28"/>
  <c r="I94" i="28"/>
  <c r="H94" i="28"/>
  <c r="G94" i="28"/>
  <c r="F94" i="28"/>
  <c r="E94" i="28"/>
  <c r="D94" i="28"/>
  <c r="C94" i="28"/>
  <c r="B94" i="28"/>
  <c r="V93" i="28"/>
  <c r="N93" i="28"/>
  <c r="V92" i="28"/>
  <c r="N92" i="28"/>
  <c r="V91" i="28"/>
  <c r="N91" i="28"/>
  <c r="M90" i="28"/>
  <c r="L90" i="28"/>
  <c r="J90" i="28"/>
  <c r="I90" i="28"/>
  <c r="H90" i="28"/>
  <c r="G90" i="28"/>
  <c r="F90" i="28"/>
  <c r="E90" i="28"/>
  <c r="D90" i="28"/>
  <c r="C90" i="28"/>
  <c r="B90" i="28"/>
  <c r="V89" i="28"/>
  <c r="N89" i="28"/>
  <c r="V87" i="28"/>
  <c r="N87" i="28"/>
  <c r="V86" i="28"/>
  <c r="N86" i="28"/>
  <c r="V85" i="28"/>
  <c r="N85" i="28"/>
  <c r="V83" i="28"/>
  <c r="N83" i="28"/>
  <c r="N82" i="28"/>
  <c r="M81" i="28"/>
  <c r="M84" i="28" s="1"/>
  <c r="L81" i="28"/>
  <c r="L84" i="28" s="1"/>
  <c r="J81" i="28"/>
  <c r="J84" i="28" s="1"/>
  <c r="I81" i="28"/>
  <c r="I84" i="28" s="1"/>
  <c r="H81" i="28"/>
  <c r="H84" i="28" s="1"/>
  <c r="G81" i="28"/>
  <c r="G84" i="28" s="1"/>
  <c r="F81" i="28"/>
  <c r="F84" i="28" s="1"/>
  <c r="E81" i="28"/>
  <c r="E84" i="28" s="1"/>
  <c r="D81" i="28"/>
  <c r="D84" i="28" s="1"/>
  <c r="C81" i="28"/>
  <c r="C84" i="28" s="1"/>
  <c r="B81" i="28"/>
  <c r="N80" i="28"/>
  <c r="N79" i="28"/>
  <c r="N78" i="28"/>
  <c r="N77" i="28"/>
  <c r="N76" i="28"/>
  <c r="N75" i="28"/>
  <c r="N73" i="28"/>
  <c r="N72" i="28"/>
  <c r="N71" i="28"/>
  <c r="N70" i="28"/>
  <c r="N69" i="28"/>
  <c r="N68" i="28"/>
  <c r="M74" i="28"/>
  <c r="J74" i="28"/>
  <c r="I74" i="28"/>
  <c r="H74" i="28"/>
  <c r="G74" i="28"/>
  <c r="F74" i="28"/>
  <c r="E74" i="28"/>
  <c r="D74" i="28"/>
  <c r="C74" i="28"/>
  <c r="B74" i="28"/>
  <c r="N65" i="28"/>
  <c r="N64" i="28"/>
  <c r="N63" i="28"/>
  <c r="N62" i="28"/>
  <c r="N60" i="28"/>
  <c r="M59" i="28"/>
  <c r="L59" i="28"/>
  <c r="J59" i="28"/>
  <c r="I59" i="28"/>
  <c r="H59" i="28"/>
  <c r="G59" i="28"/>
  <c r="F59" i="28"/>
  <c r="E59" i="28"/>
  <c r="D59" i="28"/>
  <c r="C59" i="28"/>
  <c r="B59" i="28"/>
  <c r="N58" i="28"/>
  <c r="N57" i="28"/>
  <c r="M56" i="28"/>
  <c r="L56" i="28"/>
  <c r="J56" i="28"/>
  <c r="I56" i="28"/>
  <c r="H56" i="28"/>
  <c r="G56" i="28"/>
  <c r="F56" i="28"/>
  <c r="E56" i="28"/>
  <c r="D56" i="28"/>
  <c r="C56" i="28"/>
  <c r="B56" i="28"/>
  <c r="N55" i="28"/>
  <c r="N54" i="28"/>
  <c r="N53" i="28"/>
  <c r="M52" i="28"/>
  <c r="L52" i="28"/>
  <c r="J52" i="28"/>
  <c r="I52" i="28"/>
  <c r="H52" i="28"/>
  <c r="G52" i="28"/>
  <c r="F52" i="28"/>
  <c r="E52" i="28"/>
  <c r="D52" i="28"/>
  <c r="C52" i="28"/>
  <c r="B52" i="28"/>
  <c r="N51" i="28"/>
  <c r="N50" i="28"/>
  <c r="N49" i="28"/>
  <c r="N48" i="28"/>
  <c r="N44" i="28"/>
  <c r="N43" i="28"/>
  <c r="M42" i="28"/>
  <c r="L42" i="28"/>
  <c r="J42" i="28"/>
  <c r="I42" i="28"/>
  <c r="H42" i="28"/>
  <c r="G42" i="28"/>
  <c r="F42" i="28"/>
  <c r="E42" i="28"/>
  <c r="D42" i="28"/>
  <c r="C42" i="28"/>
  <c r="B42" i="28"/>
  <c r="N41" i="28"/>
  <c r="N40" i="28"/>
  <c r="M38" i="28"/>
  <c r="L38" i="28"/>
  <c r="J38" i="28"/>
  <c r="I38" i="28"/>
  <c r="H38" i="28"/>
  <c r="G38" i="28"/>
  <c r="F38" i="28"/>
  <c r="E38" i="28"/>
  <c r="D38" i="28"/>
  <c r="C38" i="28"/>
  <c r="B38" i="28"/>
  <c r="N37" i="28"/>
  <c r="N36" i="28"/>
  <c r="N35" i="28"/>
  <c r="M34" i="28"/>
  <c r="L34" i="28"/>
  <c r="J34" i="28"/>
  <c r="I34" i="28"/>
  <c r="H34" i="28"/>
  <c r="G34" i="28"/>
  <c r="F34" i="28"/>
  <c r="E34" i="28"/>
  <c r="D34" i="28"/>
  <c r="C34" i="28"/>
  <c r="B34" i="28"/>
  <c r="N33" i="28"/>
  <c r="N32" i="28"/>
  <c r="N31" i="28"/>
  <c r="M30" i="28"/>
  <c r="L30" i="28"/>
  <c r="J30" i="28"/>
  <c r="I30" i="28"/>
  <c r="H30" i="28"/>
  <c r="G30" i="28"/>
  <c r="F30" i="28"/>
  <c r="E30" i="28"/>
  <c r="D30" i="28"/>
  <c r="C30" i="28"/>
  <c r="B30" i="28"/>
  <c r="N29" i="28"/>
  <c r="N28" i="28"/>
  <c r="N27" i="28"/>
  <c r="M26" i="28"/>
  <c r="L26" i="28"/>
  <c r="J26" i="28"/>
  <c r="I26" i="28"/>
  <c r="H26" i="28"/>
  <c r="G26" i="28"/>
  <c r="F26" i="28"/>
  <c r="E26" i="28"/>
  <c r="D26" i="28"/>
  <c r="C26" i="28"/>
  <c r="B26" i="28"/>
  <c r="N25" i="28"/>
  <c r="N24" i="28"/>
  <c r="N23" i="28"/>
  <c r="N22" i="28"/>
  <c r="M19" i="28"/>
  <c r="L19" i="28"/>
  <c r="J19" i="28"/>
  <c r="I19" i="28"/>
  <c r="H19" i="28"/>
  <c r="G19" i="28"/>
  <c r="F19" i="28"/>
  <c r="E19" i="28"/>
  <c r="D19" i="28"/>
  <c r="C19" i="28"/>
  <c r="B19" i="28"/>
  <c r="N18" i="28"/>
  <c r="N17" i="28"/>
  <c r="N16" i="28"/>
  <c r="M15" i="28"/>
  <c r="L15" i="28"/>
  <c r="J15" i="28"/>
  <c r="I15" i="28"/>
  <c r="H15" i="28"/>
  <c r="G15" i="28"/>
  <c r="F15" i="28"/>
  <c r="E15" i="28"/>
  <c r="D15" i="28"/>
  <c r="C15" i="28"/>
  <c r="B15" i="28"/>
  <c r="N14" i="28"/>
  <c r="N13" i="28"/>
  <c r="N12" i="28"/>
  <c r="M10" i="28"/>
  <c r="L10" i="28"/>
  <c r="J10" i="28"/>
  <c r="I10" i="28"/>
  <c r="H10" i="28"/>
  <c r="G10" i="28"/>
  <c r="F10" i="28"/>
  <c r="D10" i="28"/>
  <c r="C10" i="28"/>
  <c r="B10" i="28"/>
  <c r="N9" i="28"/>
  <c r="N8" i="28"/>
  <c r="B5" i="28"/>
  <c r="BL68" i="26"/>
  <c r="BK68" i="26"/>
  <c r="BJ68" i="26"/>
  <c r="BI68" i="26"/>
  <c r="BH68" i="26"/>
  <c r="BG68" i="26"/>
  <c r="BF68" i="26"/>
  <c r="BE68" i="26"/>
  <c r="BD68" i="26"/>
  <c r="BC68" i="26"/>
  <c r="BB68" i="26"/>
  <c r="BA68" i="26"/>
  <c r="AZ68" i="26"/>
  <c r="C68" i="26"/>
  <c r="D65" i="26"/>
  <c r="O61" i="26"/>
  <c r="N61" i="26"/>
  <c r="M61" i="26"/>
  <c r="L61" i="26"/>
  <c r="K61" i="26"/>
  <c r="J61" i="26"/>
  <c r="I61" i="26"/>
  <c r="H61" i="26"/>
  <c r="G61" i="26"/>
  <c r="F61" i="26"/>
  <c r="E61" i="26"/>
  <c r="D61" i="26"/>
  <c r="O60" i="26"/>
  <c r="N60" i="26"/>
  <c r="M60" i="26"/>
  <c r="L60" i="26"/>
  <c r="K60" i="26"/>
  <c r="J60" i="26"/>
  <c r="I60" i="26"/>
  <c r="H60" i="26"/>
  <c r="G60" i="26"/>
  <c r="F60" i="26"/>
  <c r="E60" i="26"/>
  <c r="D60" i="26"/>
  <c r="O59" i="26"/>
  <c r="N59" i="26"/>
  <c r="M59" i="26"/>
  <c r="L59" i="26"/>
  <c r="K59" i="26"/>
  <c r="J59" i="26"/>
  <c r="I59" i="26"/>
  <c r="H59" i="26"/>
  <c r="G59" i="26"/>
  <c r="F59" i="26"/>
  <c r="E59" i="26"/>
  <c r="D59" i="26"/>
  <c r="O55" i="26"/>
  <c r="N55" i="26"/>
  <c r="M55" i="26"/>
  <c r="L55" i="26"/>
  <c r="K55" i="26"/>
  <c r="J55" i="26"/>
  <c r="I55" i="26"/>
  <c r="H55" i="26"/>
  <c r="G55" i="26"/>
  <c r="F55" i="26"/>
  <c r="E55" i="26"/>
  <c r="D55" i="26"/>
  <c r="O54" i="26"/>
  <c r="N54" i="26"/>
  <c r="M54" i="26"/>
  <c r="L54" i="26"/>
  <c r="K54" i="26"/>
  <c r="J54" i="26"/>
  <c r="I54" i="26"/>
  <c r="H54" i="26"/>
  <c r="G54" i="26"/>
  <c r="F54" i="26"/>
  <c r="E54" i="26"/>
  <c r="D54" i="26"/>
  <c r="O53" i="26"/>
  <c r="N53" i="26"/>
  <c r="M53" i="26"/>
  <c r="L53" i="26"/>
  <c r="K53" i="26"/>
  <c r="J53" i="26"/>
  <c r="I53" i="26"/>
  <c r="H53" i="26"/>
  <c r="G53" i="26"/>
  <c r="F53" i="26"/>
  <c r="E53" i="26"/>
  <c r="D53" i="26"/>
  <c r="O52" i="26"/>
  <c r="N52" i="26"/>
  <c r="M52" i="26"/>
  <c r="L52" i="26"/>
  <c r="K52" i="26"/>
  <c r="J52" i="26"/>
  <c r="I52" i="26"/>
  <c r="H52" i="26"/>
  <c r="G52" i="26"/>
  <c r="F52" i="26"/>
  <c r="E52" i="26"/>
  <c r="D52" i="26"/>
  <c r="O51" i="26"/>
  <c r="N51" i="26"/>
  <c r="M51" i="26"/>
  <c r="L51" i="26"/>
  <c r="K51" i="26"/>
  <c r="J51" i="26"/>
  <c r="I51" i="26"/>
  <c r="H51" i="26"/>
  <c r="G51" i="26"/>
  <c r="F51" i="26"/>
  <c r="E51" i="26"/>
  <c r="D51" i="26"/>
  <c r="O50" i="26"/>
  <c r="N50" i="26"/>
  <c r="M50" i="26"/>
  <c r="L50" i="26"/>
  <c r="K50" i="26"/>
  <c r="J50" i="26"/>
  <c r="I50" i="26"/>
  <c r="H50" i="26"/>
  <c r="G50" i="26"/>
  <c r="F50" i="26"/>
  <c r="E50" i="26"/>
  <c r="D50" i="26"/>
  <c r="O49" i="26"/>
  <c r="N49" i="26"/>
  <c r="M49" i="26"/>
  <c r="L49" i="26"/>
  <c r="K49" i="26"/>
  <c r="J49" i="26"/>
  <c r="I49" i="26"/>
  <c r="H49" i="26"/>
  <c r="G49" i="26"/>
  <c r="F49" i="26"/>
  <c r="E49" i="26"/>
  <c r="D49" i="26"/>
  <c r="O42" i="26"/>
  <c r="N42" i="26"/>
  <c r="M42" i="26"/>
  <c r="L42" i="26"/>
  <c r="K42" i="26"/>
  <c r="J42" i="26"/>
  <c r="I42" i="26"/>
  <c r="H42" i="26"/>
  <c r="G42" i="26"/>
  <c r="F42" i="26"/>
  <c r="E42" i="26"/>
  <c r="D42" i="26"/>
  <c r="O41" i="26"/>
  <c r="N41" i="26"/>
  <c r="M41" i="26"/>
  <c r="L41" i="26"/>
  <c r="K41" i="26"/>
  <c r="J41" i="26"/>
  <c r="I41" i="26"/>
  <c r="H41" i="26"/>
  <c r="G41" i="26"/>
  <c r="F41" i="26"/>
  <c r="E41" i="26"/>
  <c r="D41" i="26"/>
  <c r="O40" i="26"/>
  <c r="N40" i="26"/>
  <c r="M40" i="26"/>
  <c r="L40" i="26"/>
  <c r="K40" i="26"/>
  <c r="J40" i="26"/>
  <c r="I40" i="26"/>
  <c r="H40" i="26"/>
  <c r="G40" i="26"/>
  <c r="F40" i="26"/>
  <c r="E40" i="26"/>
  <c r="D40" i="26"/>
  <c r="O39" i="26"/>
  <c r="N39" i="26"/>
  <c r="M39" i="26"/>
  <c r="L39" i="26"/>
  <c r="K39" i="26"/>
  <c r="J39" i="26"/>
  <c r="I39" i="26"/>
  <c r="H39" i="26"/>
  <c r="G39" i="26"/>
  <c r="F39" i="26"/>
  <c r="E39" i="26"/>
  <c r="D39" i="26"/>
  <c r="O38" i="26"/>
  <c r="N38" i="26"/>
  <c r="M38" i="26"/>
  <c r="L38" i="26"/>
  <c r="K38" i="26"/>
  <c r="J38" i="26"/>
  <c r="I38" i="26"/>
  <c r="H38" i="26"/>
  <c r="G38" i="26"/>
  <c r="F38" i="26"/>
  <c r="E38" i="26"/>
  <c r="D38" i="26"/>
  <c r="O37" i="26"/>
  <c r="N37" i="26"/>
  <c r="M37" i="26"/>
  <c r="L37" i="26"/>
  <c r="K37" i="26"/>
  <c r="J37" i="26"/>
  <c r="I37" i="26"/>
  <c r="H37" i="26"/>
  <c r="G37" i="26"/>
  <c r="F37" i="26"/>
  <c r="E37" i="26"/>
  <c r="D37" i="26"/>
  <c r="O36" i="26"/>
  <c r="N36" i="26"/>
  <c r="M36" i="26"/>
  <c r="L36" i="26"/>
  <c r="K36" i="26"/>
  <c r="J36" i="26"/>
  <c r="I36" i="26"/>
  <c r="H36" i="26"/>
  <c r="G36" i="26"/>
  <c r="F36" i="26"/>
  <c r="E36" i="26"/>
  <c r="D36" i="26"/>
  <c r="O35" i="26"/>
  <c r="N35" i="26"/>
  <c r="M35" i="26"/>
  <c r="L35" i="26"/>
  <c r="K35" i="26"/>
  <c r="J35" i="26"/>
  <c r="I35" i="26"/>
  <c r="H35" i="26"/>
  <c r="G35" i="26"/>
  <c r="F35" i="26"/>
  <c r="E35" i="26"/>
  <c r="D35" i="26"/>
  <c r="O34" i="26"/>
  <c r="N34" i="26"/>
  <c r="M34" i="26"/>
  <c r="L34" i="26"/>
  <c r="K34" i="26"/>
  <c r="J34" i="26"/>
  <c r="I34" i="26"/>
  <c r="H34" i="26"/>
  <c r="G34" i="26"/>
  <c r="F34" i="26"/>
  <c r="E34" i="26"/>
  <c r="D34" i="26"/>
  <c r="O33" i="26"/>
  <c r="N33" i="26"/>
  <c r="M33" i="26"/>
  <c r="L33" i="26"/>
  <c r="K33" i="26"/>
  <c r="J33" i="26"/>
  <c r="I33" i="26"/>
  <c r="H33" i="26"/>
  <c r="G33" i="26"/>
  <c r="F33" i="26"/>
  <c r="E33" i="26"/>
  <c r="D33" i="26"/>
  <c r="O28" i="26"/>
  <c r="N28" i="26"/>
  <c r="M28" i="26"/>
  <c r="L28" i="26"/>
  <c r="K28" i="26"/>
  <c r="J28" i="26"/>
  <c r="I28" i="26"/>
  <c r="H28" i="26"/>
  <c r="G28" i="26"/>
  <c r="F28" i="26"/>
  <c r="E28" i="26"/>
  <c r="D28" i="26"/>
  <c r="O27" i="26"/>
  <c r="N27" i="26"/>
  <c r="M27" i="26"/>
  <c r="L27" i="26"/>
  <c r="K27" i="26"/>
  <c r="J27" i="26"/>
  <c r="I27" i="26"/>
  <c r="H27" i="26"/>
  <c r="G27" i="26"/>
  <c r="F27" i="26"/>
  <c r="E27" i="26"/>
  <c r="D27" i="26"/>
  <c r="O26" i="26"/>
  <c r="N26" i="26"/>
  <c r="M26" i="26"/>
  <c r="L26" i="26"/>
  <c r="K26" i="26"/>
  <c r="J26" i="26"/>
  <c r="I26" i="26"/>
  <c r="H26" i="26"/>
  <c r="G26" i="26"/>
  <c r="F26" i="26"/>
  <c r="E26" i="26"/>
  <c r="D26" i="26"/>
  <c r="O25" i="26"/>
  <c r="N25" i="26"/>
  <c r="M25" i="26"/>
  <c r="L25" i="26"/>
  <c r="K25" i="26"/>
  <c r="J25" i="26"/>
  <c r="I25" i="26"/>
  <c r="H25" i="26"/>
  <c r="G25" i="26"/>
  <c r="F25" i="26"/>
  <c r="E25" i="26"/>
  <c r="D25" i="26"/>
  <c r="O24" i="26"/>
  <c r="N24" i="26"/>
  <c r="M24" i="26"/>
  <c r="L24" i="26"/>
  <c r="K24" i="26"/>
  <c r="J24" i="26"/>
  <c r="I24" i="26"/>
  <c r="H24" i="26"/>
  <c r="G24" i="26"/>
  <c r="F24" i="26"/>
  <c r="E24" i="26"/>
  <c r="D24" i="26"/>
  <c r="O23" i="26"/>
  <c r="N23" i="26"/>
  <c r="M23" i="26"/>
  <c r="L23" i="26"/>
  <c r="K23" i="26"/>
  <c r="J23" i="26"/>
  <c r="I23" i="26"/>
  <c r="H23" i="26"/>
  <c r="G23" i="26"/>
  <c r="F23" i="26"/>
  <c r="E23" i="26"/>
  <c r="D23" i="26"/>
  <c r="O18" i="26"/>
  <c r="N18" i="26"/>
  <c r="M18" i="26"/>
  <c r="L18" i="26"/>
  <c r="K18" i="26"/>
  <c r="J18" i="26"/>
  <c r="I18" i="26"/>
  <c r="H18" i="26"/>
  <c r="G18" i="26"/>
  <c r="F18" i="26"/>
  <c r="E18" i="26"/>
  <c r="D18" i="26"/>
  <c r="O17" i="26"/>
  <c r="N17" i="26"/>
  <c r="M17" i="26"/>
  <c r="L17" i="26"/>
  <c r="K17" i="26"/>
  <c r="J17" i="26"/>
  <c r="I17" i="26"/>
  <c r="H17" i="26"/>
  <c r="G17" i="26"/>
  <c r="F17" i="26"/>
  <c r="E17" i="26"/>
  <c r="D17" i="26"/>
  <c r="O16" i="26"/>
  <c r="N16" i="26"/>
  <c r="M16" i="26"/>
  <c r="L16" i="26"/>
  <c r="K16" i="26"/>
  <c r="J16" i="26"/>
  <c r="I16" i="26"/>
  <c r="H16" i="26"/>
  <c r="G16" i="26"/>
  <c r="F16" i="26"/>
  <c r="E16" i="26"/>
  <c r="D16" i="26"/>
  <c r="O15" i="26"/>
  <c r="N15" i="26"/>
  <c r="M15" i="26"/>
  <c r="L15" i="26"/>
  <c r="K15" i="26"/>
  <c r="J15" i="26"/>
  <c r="I15" i="26"/>
  <c r="H15" i="26"/>
  <c r="G15" i="26"/>
  <c r="E15" i="26"/>
  <c r="D15" i="26"/>
  <c r="O14" i="26"/>
  <c r="N14" i="26"/>
  <c r="M14" i="26"/>
  <c r="L14" i="26"/>
  <c r="K14" i="26"/>
  <c r="J14" i="26"/>
  <c r="I14" i="26"/>
  <c r="H14" i="26"/>
  <c r="G14" i="26"/>
  <c r="F14" i="26"/>
  <c r="E14" i="26"/>
  <c r="D14" i="26"/>
  <c r="O13" i="26"/>
  <c r="N13" i="26"/>
  <c r="M13" i="26"/>
  <c r="L13" i="26"/>
  <c r="K13" i="26"/>
  <c r="J13" i="26"/>
  <c r="I13" i="26"/>
  <c r="H13" i="26"/>
  <c r="G13" i="26"/>
  <c r="F13" i="26"/>
  <c r="E13" i="26"/>
  <c r="D13" i="26"/>
  <c r="O12" i="26"/>
  <c r="N12" i="26"/>
  <c r="M12" i="26"/>
  <c r="L12" i="26"/>
  <c r="K12" i="26"/>
  <c r="J12" i="26"/>
  <c r="I12" i="26"/>
  <c r="H12" i="26"/>
  <c r="G12" i="26"/>
  <c r="F12" i="26"/>
  <c r="E12" i="26"/>
  <c r="O11" i="26"/>
  <c r="N11" i="26"/>
  <c r="M11" i="26"/>
  <c r="L11" i="26"/>
  <c r="K11" i="26"/>
  <c r="J11" i="26"/>
  <c r="I11" i="26"/>
  <c r="H11" i="26"/>
  <c r="G11" i="26"/>
  <c r="F11" i="26"/>
  <c r="E11" i="26"/>
  <c r="O10" i="26"/>
  <c r="N10" i="26"/>
  <c r="M10" i="26"/>
  <c r="L10" i="26"/>
  <c r="K10" i="26"/>
  <c r="J10" i="26"/>
  <c r="I10" i="26"/>
  <c r="H10" i="26"/>
  <c r="G10" i="26"/>
  <c r="F10" i="26"/>
  <c r="E10" i="26"/>
  <c r="BM5" i="26"/>
  <c r="X5" i="26"/>
  <c r="Q5" i="26"/>
  <c r="Q3" i="26" s="1"/>
  <c r="D5" i="26"/>
  <c r="D4" i="26" s="1"/>
  <c r="BK64" i="25"/>
  <c r="BJ64" i="25"/>
  <c r="BI64" i="25"/>
  <c r="BH64" i="25"/>
  <c r="BG64" i="25"/>
  <c r="BF64" i="25"/>
  <c r="BE64" i="25"/>
  <c r="BD64" i="25"/>
  <c r="BC64" i="25"/>
  <c r="BB64" i="25"/>
  <c r="BA64" i="25"/>
  <c r="AZ64" i="25"/>
  <c r="AY64" i="25"/>
  <c r="AU64" i="25"/>
  <c r="AT64" i="25"/>
  <c r="AS64" i="25"/>
  <c r="AR64" i="25"/>
  <c r="AQ64" i="25"/>
  <c r="AP64" i="25"/>
  <c r="AO64" i="25"/>
  <c r="AN64" i="25"/>
  <c r="AM64" i="25"/>
  <c r="AL64" i="25"/>
  <c r="AK64" i="25"/>
  <c r="AJ64" i="25"/>
  <c r="AI64" i="25"/>
  <c r="AG64" i="25"/>
  <c r="AF64" i="25"/>
  <c r="AE64" i="25"/>
  <c r="AD64" i="25"/>
  <c r="AB64" i="25"/>
  <c r="O59" i="25"/>
  <c r="N59" i="25"/>
  <c r="M59" i="25"/>
  <c r="L59" i="25"/>
  <c r="K59" i="25"/>
  <c r="J59" i="25"/>
  <c r="I59" i="25"/>
  <c r="H59" i="25"/>
  <c r="G59" i="25"/>
  <c r="F59" i="25"/>
  <c r="E59" i="25"/>
  <c r="D59" i="25"/>
  <c r="C59" i="25"/>
  <c r="O58" i="25"/>
  <c r="N58" i="25"/>
  <c r="M58" i="25"/>
  <c r="L58" i="25"/>
  <c r="K58" i="25"/>
  <c r="J58" i="25"/>
  <c r="I58" i="25"/>
  <c r="H58" i="25"/>
  <c r="G58" i="25"/>
  <c r="F58" i="25"/>
  <c r="E58" i="25"/>
  <c r="D58" i="25"/>
  <c r="C58" i="25"/>
  <c r="O57" i="25"/>
  <c r="N57" i="25"/>
  <c r="M57" i="25"/>
  <c r="L57" i="25"/>
  <c r="K57" i="25"/>
  <c r="J57" i="25"/>
  <c r="I57" i="25"/>
  <c r="H57" i="25"/>
  <c r="G57" i="25"/>
  <c r="F57" i="25"/>
  <c r="E57" i="25"/>
  <c r="D57" i="25"/>
  <c r="C57" i="25"/>
  <c r="O53" i="25"/>
  <c r="N53" i="25"/>
  <c r="M53" i="25"/>
  <c r="L53" i="25"/>
  <c r="K53" i="25"/>
  <c r="J53" i="25"/>
  <c r="I53" i="25"/>
  <c r="H53" i="25"/>
  <c r="G53" i="25"/>
  <c r="F53" i="25"/>
  <c r="E53" i="25"/>
  <c r="D53" i="25"/>
  <c r="C53" i="25"/>
  <c r="O52" i="25"/>
  <c r="N52" i="25"/>
  <c r="M52" i="25"/>
  <c r="L52" i="25"/>
  <c r="K52" i="25"/>
  <c r="J52" i="25"/>
  <c r="I52" i="25"/>
  <c r="H52" i="25"/>
  <c r="G52" i="25"/>
  <c r="F52" i="25"/>
  <c r="E52" i="25"/>
  <c r="D52" i="25"/>
  <c r="C52" i="25"/>
  <c r="O51" i="25"/>
  <c r="N51" i="25"/>
  <c r="M51" i="25"/>
  <c r="L51" i="25"/>
  <c r="K51" i="25"/>
  <c r="J51" i="25"/>
  <c r="I51" i="25"/>
  <c r="H51" i="25"/>
  <c r="G51" i="25"/>
  <c r="F51" i="25"/>
  <c r="E51" i="25"/>
  <c r="D51" i="25"/>
  <c r="C51" i="25"/>
  <c r="O50" i="25"/>
  <c r="N50" i="25"/>
  <c r="M50" i="25"/>
  <c r="L50" i="25"/>
  <c r="K50" i="25"/>
  <c r="J50" i="25"/>
  <c r="I50" i="25"/>
  <c r="H50" i="25"/>
  <c r="G50" i="25"/>
  <c r="F50" i="25"/>
  <c r="E50" i="25"/>
  <c r="D50" i="25"/>
  <c r="C50" i="25"/>
  <c r="O49" i="25"/>
  <c r="N49" i="25"/>
  <c r="M49" i="25"/>
  <c r="L49" i="25"/>
  <c r="K49" i="25"/>
  <c r="J49" i="25"/>
  <c r="I49" i="25"/>
  <c r="H49" i="25"/>
  <c r="G49" i="25"/>
  <c r="F49" i="25"/>
  <c r="E49" i="25"/>
  <c r="D49" i="25"/>
  <c r="C49" i="25"/>
  <c r="O45" i="25"/>
  <c r="N45" i="25"/>
  <c r="M45" i="25"/>
  <c r="L45" i="25"/>
  <c r="K45" i="25"/>
  <c r="J45" i="25"/>
  <c r="I45" i="25"/>
  <c r="H45" i="25"/>
  <c r="G45" i="25"/>
  <c r="F45" i="25"/>
  <c r="E45" i="25"/>
  <c r="D45" i="25"/>
  <c r="C45" i="25"/>
  <c r="O44" i="25"/>
  <c r="N44" i="25"/>
  <c r="M44" i="25"/>
  <c r="L44" i="25"/>
  <c r="K44" i="25"/>
  <c r="J44" i="25"/>
  <c r="I44" i="25"/>
  <c r="H44" i="25"/>
  <c r="G44" i="25"/>
  <c r="F44" i="25"/>
  <c r="E44" i="25"/>
  <c r="D44" i="25"/>
  <c r="C44" i="25"/>
  <c r="O43" i="25"/>
  <c r="N43" i="25"/>
  <c r="M43" i="25"/>
  <c r="L43" i="25"/>
  <c r="K43" i="25"/>
  <c r="J43" i="25"/>
  <c r="I43" i="25"/>
  <c r="H43" i="25"/>
  <c r="G43" i="25"/>
  <c r="F43" i="25"/>
  <c r="E43" i="25"/>
  <c r="D43" i="25"/>
  <c r="C43" i="25"/>
  <c r="O42" i="25"/>
  <c r="N42" i="25"/>
  <c r="M42" i="25"/>
  <c r="L42" i="25"/>
  <c r="K42" i="25"/>
  <c r="J42" i="25"/>
  <c r="I42" i="25"/>
  <c r="H42" i="25"/>
  <c r="G42" i="25"/>
  <c r="F42" i="25"/>
  <c r="E42" i="25"/>
  <c r="D42" i="25"/>
  <c r="C42" i="25"/>
  <c r="O41" i="25"/>
  <c r="N41" i="25"/>
  <c r="M41" i="25"/>
  <c r="L41" i="25"/>
  <c r="K41" i="25"/>
  <c r="J41" i="25"/>
  <c r="I41" i="25"/>
  <c r="H41" i="25"/>
  <c r="G41" i="25"/>
  <c r="F41" i="25"/>
  <c r="E41" i="25"/>
  <c r="D41" i="25"/>
  <c r="C41" i="25"/>
  <c r="O40" i="25"/>
  <c r="N40" i="25"/>
  <c r="M40" i="25"/>
  <c r="L40" i="25"/>
  <c r="K40" i="25"/>
  <c r="J40" i="25"/>
  <c r="I40" i="25"/>
  <c r="H40" i="25"/>
  <c r="G40" i="25"/>
  <c r="F40" i="25"/>
  <c r="E40" i="25"/>
  <c r="D40" i="25"/>
  <c r="C40" i="25"/>
  <c r="O39" i="25"/>
  <c r="N39" i="25"/>
  <c r="M39" i="25"/>
  <c r="L39" i="25"/>
  <c r="K39" i="25"/>
  <c r="J39" i="25"/>
  <c r="I39" i="25"/>
  <c r="H39" i="25"/>
  <c r="G39" i="25"/>
  <c r="F39" i="25"/>
  <c r="E39" i="25"/>
  <c r="D39" i="25"/>
  <c r="C39" i="25"/>
  <c r="O38" i="25"/>
  <c r="N38" i="25"/>
  <c r="M38" i="25"/>
  <c r="L38" i="25"/>
  <c r="K38" i="25"/>
  <c r="J38" i="25"/>
  <c r="I38" i="25"/>
  <c r="H38" i="25"/>
  <c r="G38" i="25"/>
  <c r="F38" i="25"/>
  <c r="E38" i="25"/>
  <c r="D38" i="25"/>
  <c r="C38" i="25"/>
  <c r="O31" i="25"/>
  <c r="N31" i="25"/>
  <c r="M31" i="25"/>
  <c r="L31" i="25"/>
  <c r="K31" i="25"/>
  <c r="J31" i="25"/>
  <c r="I31" i="25"/>
  <c r="H31" i="25"/>
  <c r="G31" i="25"/>
  <c r="F31" i="25"/>
  <c r="E31" i="25"/>
  <c r="D31" i="25"/>
  <c r="C31" i="25"/>
  <c r="O30" i="25"/>
  <c r="N30" i="25"/>
  <c r="M30" i="25"/>
  <c r="L30" i="25"/>
  <c r="K30" i="25"/>
  <c r="J30" i="25"/>
  <c r="I30" i="25"/>
  <c r="H30" i="25"/>
  <c r="G30" i="25"/>
  <c r="F30" i="25"/>
  <c r="E30" i="25"/>
  <c r="D30" i="25"/>
  <c r="C30" i="25"/>
  <c r="O29" i="25"/>
  <c r="N29" i="25"/>
  <c r="M29" i="25"/>
  <c r="L29" i="25"/>
  <c r="K29" i="25"/>
  <c r="J29" i="25"/>
  <c r="I29" i="25"/>
  <c r="H29" i="25"/>
  <c r="G29" i="25"/>
  <c r="F29" i="25"/>
  <c r="E29" i="25"/>
  <c r="D29" i="25"/>
  <c r="C29" i="25"/>
  <c r="O28" i="25"/>
  <c r="N28" i="25"/>
  <c r="M28" i="25"/>
  <c r="L28" i="25"/>
  <c r="K28" i="25"/>
  <c r="J28" i="25"/>
  <c r="I28" i="25"/>
  <c r="H28" i="25"/>
  <c r="G28" i="25"/>
  <c r="F28" i="25"/>
  <c r="E28" i="25"/>
  <c r="D28" i="25"/>
  <c r="C28" i="25"/>
  <c r="O27" i="25"/>
  <c r="N27" i="25"/>
  <c r="M27" i="25"/>
  <c r="L27" i="25"/>
  <c r="K27" i="25"/>
  <c r="J27" i="25"/>
  <c r="I27" i="25"/>
  <c r="H27" i="25"/>
  <c r="G27" i="25"/>
  <c r="F27" i="25"/>
  <c r="E27" i="25"/>
  <c r="D27" i="25"/>
  <c r="C27" i="25"/>
  <c r="O26" i="25"/>
  <c r="N26" i="25"/>
  <c r="M26" i="25"/>
  <c r="L26" i="25"/>
  <c r="K26" i="25"/>
  <c r="J26" i="25"/>
  <c r="I26" i="25"/>
  <c r="H26" i="25"/>
  <c r="G26" i="25"/>
  <c r="F26" i="25"/>
  <c r="E26" i="25"/>
  <c r="D26" i="25"/>
  <c r="C26" i="25"/>
  <c r="O25" i="25"/>
  <c r="N25" i="25"/>
  <c r="M25" i="25"/>
  <c r="L25" i="25"/>
  <c r="K25" i="25"/>
  <c r="J25" i="25"/>
  <c r="I25" i="25"/>
  <c r="H25" i="25"/>
  <c r="G25" i="25"/>
  <c r="F25" i="25"/>
  <c r="E25" i="25"/>
  <c r="D25" i="25"/>
  <c r="C25" i="25"/>
  <c r="O24" i="25"/>
  <c r="N24" i="25"/>
  <c r="M24" i="25"/>
  <c r="L24" i="25"/>
  <c r="K24" i="25"/>
  <c r="J24" i="25"/>
  <c r="I24" i="25"/>
  <c r="H24" i="25"/>
  <c r="G24" i="25"/>
  <c r="F24" i="25"/>
  <c r="E24" i="25"/>
  <c r="D24" i="25"/>
  <c r="C24" i="25"/>
  <c r="O23" i="25"/>
  <c r="N23" i="25"/>
  <c r="M23" i="25"/>
  <c r="L23" i="25"/>
  <c r="K23" i="25"/>
  <c r="J23" i="25"/>
  <c r="I23" i="25"/>
  <c r="H23" i="25"/>
  <c r="G23" i="25"/>
  <c r="F23" i="25"/>
  <c r="E23" i="25"/>
  <c r="D23" i="25"/>
  <c r="C23" i="25"/>
  <c r="O22" i="25"/>
  <c r="N22" i="25"/>
  <c r="M22" i="25"/>
  <c r="L22" i="25"/>
  <c r="K22" i="25"/>
  <c r="J22" i="25"/>
  <c r="I22" i="25"/>
  <c r="H22" i="25"/>
  <c r="G22" i="25"/>
  <c r="F22" i="25"/>
  <c r="E22" i="25"/>
  <c r="D22" i="25"/>
  <c r="C22" i="25"/>
  <c r="O21" i="25"/>
  <c r="N21" i="25"/>
  <c r="M21" i="25"/>
  <c r="L21" i="25"/>
  <c r="K21" i="25"/>
  <c r="J21" i="25"/>
  <c r="I21" i="25"/>
  <c r="H21" i="25"/>
  <c r="G21" i="25"/>
  <c r="F21" i="25"/>
  <c r="E21" i="25"/>
  <c r="D21" i="25"/>
  <c r="C21" i="25"/>
  <c r="O17" i="25"/>
  <c r="N17" i="25"/>
  <c r="M17" i="25"/>
  <c r="L17" i="25"/>
  <c r="K17" i="25"/>
  <c r="J17" i="25"/>
  <c r="I17" i="25"/>
  <c r="H17" i="25"/>
  <c r="G17" i="25"/>
  <c r="F17" i="25"/>
  <c r="E17" i="25"/>
  <c r="D17" i="25"/>
  <c r="C17" i="25"/>
  <c r="O16" i="25"/>
  <c r="N16" i="25"/>
  <c r="M16" i="25"/>
  <c r="L16" i="25"/>
  <c r="K16" i="25"/>
  <c r="J16" i="25"/>
  <c r="I16" i="25"/>
  <c r="H16" i="25"/>
  <c r="G16" i="25"/>
  <c r="F16" i="25"/>
  <c r="E16" i="25"/>
  <c r="D16" i="25"/>
  <c r="C16" i="25"/>
  <c r="O15" i="25"/>
  <c r="N15" i="25"/>
  <c r="M15" i="25"/>
  <c r="L15" i="25"/>
  <c r="K15" i="25"/>
  <c r="J15" i="25"/>
  <c r="I15" i="25"/>
  <c r="H15" i="25"/>
  <c r="G15" i="25"/>
  <c r="F15" i="25"/>
  <c r="E15" i="25"/>
  <c r="D15" i="25"/>
  <c r="C15" i="25"/>
  <c r="O12" i="25"/>
  <c r="P54" i="16" s="1"/>
  <c r="N12" i="25"/>
  <c r="O54" i="16" s="1"/>
  <c r="M12" i="25"/>
  <c r="N54" i="16" s="1"/>
  <c r="L12" i="25"/>
  <c r="M54" i="16" s="1"/>
  <c r="K12" i="25"/>
  <c r="L54" i="16" s="1"/>
  <c r="J12" i="25"/>
  <c r="K54" i="16" s="1"/>
  <c r="I12" i="25"/>
  <c r="J54" i="16" s="1"/>
  <c r="H12" i="25"/>
  <c r="I54" i="16" s="1"/>
  <c r="G12" i="25"/>
  <c r="H54" i="16" s="1"/>
  <c r="F12" i="25"/>
  <c r="G54" i="16" s="1"/>
  <c r="E12" i="25"/>
  <c r="F54" i="16" s="1"/>
  <c r="D12" i="25"/>
  <c r="E54" i="16" s="1"/>
  <c r="C12" i="25"/>
  <c r="O11" i="25"/>
  <c r="P53" i="16" s="1"/>
  <c r="N11" i="25"/>
  <c r="O53" i="16" s="1"/>
  <c r="M11" i="25"/>
  <c r="N53" i="16" s="1"/>
  <c r="L11" i="25"/>
  <c r="M53" i="16" s="1"/>
  <c r="K11" i="25"/>
  <c r="L53" i="16" s="1"/>
  <c r="J11" i="25"/>
  <c r="K53" i="16" s="1"/>
  <c r="I11" i="25"/>
  <c r="J53" i="16" s="1"/>
  <c r="H11" i="25"/>
  <c r="I53" i="16" s="1"/>
  <c r="G11" i="25"/>
  <c r="H53" i="16" s="1"/>
  <c r="F11" i="25"/>
  <c r="G53" i="16" s="1"/>
  <c r="E11" i="25"/>
  <c r="F53" i="16" s="1"/>
  <c r="D11" i="25"/>
  <c r="E53" i="16" s="1"/>
  <c r="C11" i="25"/>
  <c r="O10" i="25"/>
  <c r="N10" i="25"/>
  <c r="M10" i="25"/>
  <c r="L10" i="25"/>
  <c r="K10" i="25"/>
  <c r="J10" i="25"/>
  <c r="I10" i="25"/>
  <c r="H10" i="25"/>
  <c r="G10" i="25"/>
  <c r="F10" i="25"/>
  <c r="E10" i="25"/>
  <c r="D10" i="25"/>
  <c r="C10" i="25"/>
  <c r="C13" i="25" s="1"/>
  <c r="C18" i="25" s="1"/>
  <c r="C34" i="25" s="1"/>
  <c r="C64" i="25" s="1"/>
  <c r="O8" i="25"/>
  <c r="N8" i="25"/>
  <c r="M8" i="25"/>
  <c r="L8" i="25"/>
  <c r="K8" i="25"/>
  <c r="J8" i="25"/>
  <c r="I8" i="25"/>
  <c r="H8" i="25"/>
  <c r="G8" i="25"/>
  <c r="F8" i="25"/>
  <c r="E8" i="25"/>
  <c r="D8" i="25"/>
  <c r="C8" i="25"/>
  <c r="BM5" i="25"/>
  <c r="X5" i="25"/>
  <c r="X3" i="25" s="1"/>
  <c r="Q5" i="25"/>
  <c r="O96" i="24"/>
  <c r="N96" i="24"/>
  <c r="M96" i="24"/>
  <c r="L96" i="24"/>
  <c r="K96" i="24"/>
  <c r="J96" i="24"/>
  <c r="I96" i="24"/>
  <c r="H96" i="24"/>
  <c r="G96" i="24"/>
  <c r="F96" i="24"/>
  <c r="E96" i="24"/>
  <c r="D96" i="24"/>
  <c r="O72" i="24"/>
  <c r="N72" i="24"/>
  <c r="M72" i="24"/>
  <c r="L72" i="24"/>
  <c r="K72" i="24"/>
  <c r="J72" i="24"/>
  <c r="I72" i="24"/>
  <c r="I87" i="24" s="1"/>
  <c r="H72" i="24"/>
  <c r="H87" i="24" s="1"/>
  <c r="G72" i="24"/>
  <c r="G87" i="24" s="1"/>
  <c r="F72" i="24"/>
  <c r="F87" i="24" s="1"/>
  <c r="E72" i="24"/>
  <c r="E87" i="24" s="1"/>
  <c r="D72" i="24"/>
  <c r="D87" i="24" s="1"/>
  <c r="O68" i="24"/>
  <c r="O86" i="24" s="1"/>
  <c r="N68" i="24"/>
  <c r="M68" i="24"/>
  <c r="M86" i="24" s="1"/>
  <c r="L68" i="24"/>
  <c r="L86" i="24" s="1"/>
  <c r="K68" i="24"/>
  <c r="K86" i="24" s="1"/>
  <c r="J68" i="24"/>
  <c r="J86" i="24" s="1"/>
  <c r="I68" i="24"/>
  <c r="I86" i="24" s="1"/>
  <c r="H68" i="24"/>
  <c r="H86" i="24" s="1"/>
  <c r="G68" i="24"/>
  <c r="G86" i="24" s="1"/>
  <c r="F68" i="24"/>
  <c r="F86" i="24" s="1"/>
  <c r="E68" i="24"/>
  <c r="E86" i="24" s="1"/>
  <c r="D68" i="24"/>
  <c r="D86" i="24" s="1"/>
  <c r="O67" i="24"/>
  <c r="O85" i="24" s="1"/>
  <c r="N67" i="24"/>
  <c r="N85" i="24" s="1"/>
  <c r="M67" i="24"/>
  <c r="M85" i="24" s="1"/>
  <c r="L67" i="24"/>
  <c r="L85" i="24" s="1"/>
  <c r="K67" i="24"/>
  <c r="K85" i="24" s="1"/>
  <c r="J67" i="24"/>
  <c r="J85" i="24" s="1"/>
  <c r="I67" i="24"/>
  <c r="I85" i="24" s="1"/>
  <c r="H67" i="24"/>
  <c r="H85" i="24" s="1"/>
  <c r="G67" i="24"/>
  <c r="G85" i="24" s="1"/>
  <c r="F67" i="24"/>
  <c r="F85" i="24" s="1"/>
  <c r="E67" i="24"/>
  <c r="E85" i="24" s="1"/>
  <c r="D67" i="24"/>
  <c r="D85" i="24" s="1"/>
  <c r="O66" i="24"/>
  <c r="O84" i="24" s="1"/>
  <c r="N66" i="24"/>
  <c r="N84" i="24" s="1"/>
  <c r="M66" i="24"/>
  <c r="M84" i="24" s="1"/>
  <c r="L66" i="24"/>
  <c r="L84" i="24" s="1"/>
  <c r="K66" i="24"/>
  <c r="K84" i="24" s="1"/>
  <c r="J66" i="24"/>
  <c r="J84" i="24" s="1"/>
  <c r="I66" i="24"/>
  <c r="I84" i="24" s="1"/>
  <c r="H66" i="24"/>
  <c r="H84" i="24" s="1"/>
  <c r="G66" i="24"/>
  <c r="G84" i="24" s="1"/>
  <c r="F66" i="24"/>
  <c r="F84" i="24" s="1"/>
  <c r="E66" i="24"/>
  <c r="E84" i="24" s="1"/>
  <c r="D66" i="24"/>
  <c r="D84" i="24" s="1"/>
  <c r="O65" i="24"/>
  <c r="O83" i="24" s="1"/>
  <c r="N65" i="24"/>
  <c r="N83" i="24" s="1"/>
  <c r="M65" i="24"/>
  <c r="L65" i="24"/>
  <c r="L83" i="24" s="1"/>
  <c r="K65" i="24"/>
  <c r="K83" i="24" s="1"/>
  <c r="J65" i="24"/>
  <c r="J83" i="24" s="1"/>
  <c r="I65" i="24"/>
  <c r="I83" i="24" s="1"/>
  <c r="H65" i="24"/>
  <c r="H83" i="24" s="1"/>
  <c r="G65" i="24"/>
  <c r="G83" i="24" s="1"/>
  <c r="F65" i="24"/>
  <c r="F83" i="24" s="1"/>
  <c r="E65" i="24"/>
  <c r="E83" i="24" s="1"/>
  <c r="D65" i="24"/>
  <c r="D83" i="24" s="1"/>
  <c r="O64" i="24"/>
  <c r="O82" i="24" s="1"/>
  <c r="N64" i="24"/>
  <c r="N82" i="24" s="1"/>
  <c r="M64" i="24"/>
  <c r="M82" i="24" s="1"/>
  <c r="L64" i="24"/>
  <c r="L82" i="24" s="1"/>
  <c r="K64" i="24"/>
  <c r="K82" i="24" s="1"/>
  <c r="J64" i="24"/>
  <c r="J82" i="24" s="1"/>
  <c r="I64" i="24"/>
  <c r="I82" i="24" s="1"/>
  <c r="H64" i="24"/>
  <c r="H82" i="24" s="1"/>
  <c r="G64" i="24"/>
  <c r="G82" i="24" s="1"/>
  <c r="F64" i="24"/>
  <c r="F82" i="24" s="1"/>
  <c r="E64" i="24"/>
  <c r="E82" i="24" s="1"/>
  <c r="D64" i="24"/>
  <c r="D82" i="24" s="1"/>
  <c r="O63" i="24"/>
  <c r="O81" i="24" s="1"/>
  <c r="N63" i="24"/>
  <c r="N81" i="24" s="1"/>
  <c r="M63" i="24"/>
  <c r="M81" i="24" s="1"/>
  <c r="L63" i="24"/>
  <c r="L81" i="24" s="1"/>
  <c r="K63" i="24"/>
  <c r="K81" i="24" s="1"/>
  <c r="J63" i="24"/>
  <c r="J81" i="24" s="1"/>
  <c r="I63" i="24"/>
  <c r="I81" i="24" s="1"/>
  <c r="H63" i="24"/>
  <c r="H81" i="24" s="1"/>
  <c r="G63" i="24"/>
  <c r="G81" i="24" s="1"/>
  <c r="F63" i="24"/>
  <c r="F81" i="24" s="1"/>
  <c r="E63" i="24"/>
  <c r="E81" i="24" s="1"/>
  <c r="D63" i="24"/>
  <c r="D81" i="24" s="1"/>
  <c r="O62" i="24"/>
  <c r="O80" i="24" s="1"/>
  <c r="N62" i="24"/>
  <c r="N80" i="24" s="1"/>
  <c r="M62" i="24"/>
  <c r="M80" i="24" s="1"/>
  <c r="L62" i="24"/>
  <c r="L80" i="24" s="1"/>
  <c r="K62" i="24"/>
  <c r="K80" i="24" s="1"/>
  <c r="J62" i="24"/>
  <c r="J80" i="24" s="1"/>
  <c r="I62" i="24"/>
  <c r="I80" i="24" s="1"/>
  <c r="H62" i="24"/>
  <c r="H80" i="24" s="1"/>
  <c r="G62" i="24"/>
  <c r="G80" i="24" s="1"/>
  <c r="F62" i="24"/>
  <c r="E62" i="24"/>
  <c r="E80" i="24" s="1"/>
  <c r="D62" i="24"/>
  <c r="D80" i="24" s="1"/>
  <c r="O61" i="24"/>
  <c r="O79" i="24" s="1"/>
  <c r="N61" i="24"/>
  <c r="N79" i="24" s="1"/>
  <c r="M61" i="24"/>
  <c r="M79" i="24" s="1"/>
  <c r="L61" i="24"/>
  <c r="K61" i="24"/>
  <c r="J61" i="24"/>
  <c r="I61" i="24"/>
  <c r="I79" i="24" s="1"/>
  <c r="H61" i="24"/>
  <c r="G61" i="24"/>
  <c r="F61" i="24"/>
  <c r="F79" i="24" s="1"/>
  <c r="E61" i="24"/>
  <c r="D61" i="24"/>
  <c r="D79" i="24" s="1"/>
  <c r="O49" i="24"/>
  <c r="N49" i="24"/>
  <c r="M49" i="24"/>
  <c r="M89" i="24" s="1"/>
  <c r="M79" i="23" s="1"/>
  <c r="L49" i="24"/>
  <c r="L89" i="24" s="1"/>
  <c r="L79" i="23" s="1"/>
  <c r="K49" i="24"/>
  <c r="K89" i="24" s="1"/>
  <c r="K79" i="23" s="1"/>
  <c r="J49" i="24"/>
  <c r="J89" i="24" s="1"/>
  <c r="J79" i="23" s="1"/>
  <c r="I49" i="24"/>
  <c r="I89" i="24" s="1"/>
  <c r="I79" i="23" s="1"/>
  <c r="H49" i="24"/>
  <c r="H89" i="24" s="1"/>
  <c r="H79" i="23" s="1"/>
  <c r="G49" i="24"/>
  <c r="G89" i="24" s="1"/>
  <c r="G79" i="23" s="1"/>
  <c r="F49" i="24"/>
  <c r="F89" i="24" s="1"/>
  <c r="F79" i="23" s="1"/>
  <c r="E49" i="24"/>
  <c r="E89" i="24" s="1"/>
  <c r="E79" i="23" s="1"/>
  <c r="D49" i="24"/>
  <c r="D89" i="24" s="1"/>
  <c r="D79" i="23" s="1"/>
  <c r="O48" i="24"/>
  <c r="O88" i="24" s="1"/>
  <c r="O78" i="23" s="1"/>
  <c r="N48" i="24"/>
  <c r="N88" i="24" s="1"/>
  <c r="N78" i="23" s="1"/>
  <c r="M48" i="24"/>
  <c r="M88" i="24" s="1"/>
  <c r="M78" i="23" s="1"/>
  <c r="L48" i="24"/>
  <c r="L88" i="24" s="1"/>
  <c r="L78" i="23" s="1"/>
  <c r="K48" i="24"/>
  <c r="K88" i="24" s="1"/>
  <c r="K78" i="23" s="1"/>
  <c r="J48" i="24"/>
  <c r="J88" i="24" s="1"/>
  <c r="J78" i="23" s="1"/>
  <c r="I48" i="24"/>
  <c r="I88" i="24" s="1"/>
  <c r="I78" i="23" s="1"/>
  <c r="H48" i="24"/>
  <c r="H88" i="24" s="1"/>
  <c r="H78" i="23" s="1"/>
  <c r="G48" i="24"/>
  <c r="G88" i="24" s="1"/>
  <c r="G78" i="23" s="1"/>
  <c r="F48" i="24"/>
  <c r="E48" i="24"/>
  <c r="E88" i="24" s="1"/>
  <c r="E78" i="23" s="1"/>
  <c r="D48" i="24"/>
  <c r="O47" i="24"/>
  <c r="N47" i="24"/>
  <c r="M47" i="24"/>
  <c r="L47" i="24"/>
  <c r="K47" i="24"/>
  <c r="J47" i="24"/>
  <c r="I47" i="24"/>
  <c r="H47" i="24"/>
  <c r="G47" i="24"/>
  <c r="F47" i="24"/>
  <c r="E47" i="24"/>
  <c r="D47" i="24"/>
  <c r="O46" i="24"/>
  <c r="N46" i="24"/>
  <c r="M46" i="24"/>
  <c r="L46" i="24"/>
  <c r="K46" i="24"/>
  <c r="J46" i="24"/>
  <c r="I46" i="24"/>
  <c r="H46" i="24"/>
  <c r="G46" i="24"/>
  <c r="F46" i="24"/>
  <c r="E46" i="24"/>
  <c r="D46" i="24"/>
  <c r="O45" i="24"/>
  <c r="N45" i="24"/>
  <c r="M45" i="24"/>
  <c r="L45" i="24"/>
  <c r="K45" i="24"/>
  <c r="J45" i="24"/>
  <c r="I45" i="24"/>
  <c r="H45" i="24"/>
  <c r="G45" i="24"/>
  <c r="F45" i="24"/>
  <c r="E45" i="24"/>
  <c r="D45" i="24"/>
  <c r="O44" i="24"/>
  <c r="N44" i="24"/>
  <c r="M44" i="24"/>
  <c r="L44" i="24"/>
  <c r="K44" i="24"/>
  <c r="J44" i="24"/>
  <c r="I44" i="24"/>
  <c r="H44" i="24"/>
  <c r="G44" i="24"/>
  <c r="F44" i="24"/>
  <c r="E44" i="24"/>
  <c r="D44" i="24"/>
  <c r="O43" i="24"/>
  <c r="N43" i="24"/>
  <c r="M43" i="24"/>
  <c r="L43" i="24"/>
  <c r="K43" i="24"/>
  <c r="J43" i="24"/>
  <c r="I43" i="24"/>
  <c r="H43" i="24"/>
  <c r="G43" i="24"/>
  <c r="F43" i="24"/>
  <c r="E43" i="24"/>
  <c r="D43" i="24"/>
  <c r="O42" i="24"/>
  <c r="N42" i="24"/>
  <c r="M42" i="24"/>
  <c r="L42" i="24"/>
  <c r="K42" i="24"/>
  <c r="J42" i="24"/>
  <c r="I42" i="24"/>
  <c r="H42" i="24"/>
  <c r="G42" i="24"/>
  <c r="F42" i="24"/>
  <c r="E42" i="24"/>
  <c r="D42" i="24"/>
  <c r="O41" i="24"/>
  <c r="N41" i="24"/>
  <c r="M41" i="24"/>
  <c r="L41" i="24"/>
  <c r="K41" i="24"/>
  <c r="J41" i="24"/>
  <c r="I41" i="24"/>
  <c r="H41" i="24"/>
  <c r="G41" i="24"/>
  <c r="F41" i="24"/>
  <c r="E41" i="24"/>
  <c r="D41" i="24"/>
  <c r="O40" i="24"/>
  <c r="N40" i="24"/>
  <c r="M40" i="24"/>
  <c r="L40" i="24"/>
  <c r="K40" i="24"/>
  <c r="J40" i="24"/>
  <c r="I40" i="24"/>
  <c r="H40" i="24"/>
  <c r="G40" i="24"/>
  <c r="F40" i="24"/>
  <c r="E40" i="24"/>
  <c r="D40" i="24"/>
  <c r="O39" i="24"/>
  <c r="N39" i="24"/>
  <c r="M39" i="24"/>
  <c r="L39" i="24"/>
  <c r="K39" i="24"/>
  <c r="J39" i="24"/>
  <c r="I39" i="24"/>
  <c r="H39" i="24"/>
  <c r="G39" i="24"/>
  <c r="F39" i="24"/>
  <c r="E39" i="24"/>
  <c r="D39" i="24"/>
  <c r="O38" i="24"/>
  <c r="N38" i="24"/>
  <c r="M38" i="24"/>
  <c r="L38" i="24"/>
  <c r="K38" i="24"/>
  <c r="J38" i="24"/>
  <c r="I38" i="24"/>
  <c r="H38" i="24"/>
  <c r="G38" i="24"/>
  <c r="F38" i="24"/>
  <c r="E38" i="24"/>
  <c r="D38" i="24"/>
  <c r="O37" i="24"/>
  <c r="N37" i="24"/>
  <c r="M37" i="24"/>
  <c r="L37" i="24"/>
  <c r="K37" i="24"/>
  <c r="J37" i="24"/>
  <c r="I37" i="24"/>
  <c r="H37" i="24"/>
  <c r="G37" i="24"/>
  <c r="F37" i="24"/>
  <c r="E37" i="24"/>
  <c r="D37" i="24"/>
  <c r="O36" i="24"/>
  <c r="N36" i="24"/>
  <c r="M36" i="24"/>
  <c r="L36" i="24"/>
  <c r="K36" i="24"/>
  <c r="J36" i="24"/>
  <c r="I36" i="24"/>
  <c r="H36" i="24"/>
  <c r="G36" i="24"/>
  <c r="F36" i="24"/>
  <c r="E36" i="24"/>
  <c r="D36" i="24"/>
  <c r="M32" i="24"/>
  <c r="L32" i="24"/>
  <c r="O31" i="24"/>
  <c r="N31" i="24"/>
  <c r="M31" i="24"/>
  <c r="L31" i="24"/>
  <c r="K31" i="24"/>
  <c r="J31" i="24"/>
  <c r="I31" i="24"/>
  <c r="H31" i="24"/>
  <c r="G31" i="24"/>
  <c r="F31" i="24"/>
  <c r="E31" i="24"/>
  <c r="D31" i="24"/>
  <c r="O30" i="24"/>
  <c r="N30" i="24"/>
  <c r="M30" i="24"/>
  <c r="L30" i="24"/>
  <c r="K30" i="24"/>
  <c r="J30" i="24"/>
  <c r="I30" i="24"/>
  <c r="H30" i="24"/>
  <c r="G30" i="24"/>
  <c r="F30" i="24"/>
  <c r="E30" i="24"/>
  <c r="D30" i="24"/>
  <c r="O29" i="24"/>
  <c r="N29" i="24"/>
  <c r="M29" i="24"/>
  <c r="L29" i="24"/>
  <c r="K29" i="24"/>
  <c r="J29" i="24"/>
  <c r="I29" i="24"/>
  <c r="H29" i="24"/>
  <c r="G29" i="24"/>
  <c r="F29" i="24"/>
  <c r="E29" i="24"/>
  <c r="D29" i="24"/>
  <c r="O28" i="24"/>
  <c r="N28" i="24"/>
  <c r="M28" i="24"/>
  <c r="L28" i="24"/>
  <c r="K28" i="24"/>
  <c r="J28" i="24"/>
  <c r="I28" i="24"/>
  <c r="H28" i="24"/>
  <c r="G28" i="24"/>
  <c r="F28" i="24"/>
  <c r="E28" i="24"/>
  <c r="D28" i="24"/>
  <c r="O21" i="24"/>
  <c r="N21" i="24"/>
  <c r="M21" i="24"/>
  <c r="L21" i="24"/>
  <c r="K21" i="24"/>
  <c r="J21" i="24"/>
  <c r="I21" i="24"/>
  <c r="H21" i="24"/>
  <c r="G21" i="24"/>
  <c r="F21" i="24"/>
  <c r="E21" i="24"/>
  <c r="D21" i="24"/>
  <c r="O20" i="24"/>
  <c r="N20" i="24"/>
  <c r="M20" i="24"/>
  <c r="L20" i="24"/>
  <c r="K20" i="24"/>
  <c r="J20" i="24"/>
  <c r="I20" i="24"/>
  <c r="H20" i="24"/>
  <c r="G20" i="24"/>
  <c r="F20" i="24"/>
  <c r="E20" i="24"/>
  <c r="D20" i="24"/>
  <c r="O19" i="24"/>
  <c r="N19" i="24"/>
  <c r="M19" i="24"/>
  <c r="L19" i="24"/>
  <c r="K19" i="24"/>
  <c r="J19" i="24"/>
  <c r="I19" i="24"/>
  <c r="H19" i="24"/>
  <c r="G19" i="24"/>
  <c r="F19" i="24"/>
  <c r="E19" i="24"/>
  <c r="D19" i="24"/>
  <c r="O13" i="24"/>
  <c r="N13" i="24"/>
  <c r="M13" i="24"/>
  <c r="L13" i="24"/>
  <c r="K13" i="24"/>
  <c r="J13" i="24"/>
  <c r="I13" i="24"/>
  <c r="H13" i="24"/>
  <c r="G13" i="24"/>
  <c r="F13" i="24"/>
  <c r="E13" i="24"/>
  <c r="D13" i="24"/>
  <c r="O12" i="24"/>
  <c r="N12" i="24"/>
  <c r="M12" i="24"/>
  <c r="L12" i="24"/>
  <c r="K12" i="24"/>
  <c r="J12" i="24"/>
  <c r="I12" i="24"/>
  <c r="H12" i="24"/>
  <c r="G12" i="24"/>
  <c r="F12" i="24"/>
  <c r="E12" i="24"/>
  <c r="D12" i="24"/>
  <c r="O9" i="24"/>
  <c r="N9" i="24"/>
  <c r="M9" i="24"/>
  <c r="L9" i="24"/>
  <c r="K9" i="24"/>
  <c r="J9" i="24"/>
  <c r="I9" i="24"/>
  <c r="H9" i="24"/>
  <c r="G9" i="24"/>
  <c r="F9" i="24"/>
  <c r="E9" i="24"/>
  <c r="D9" i="24"/>
  <c r="O8" i="24"/>
  <c r="N8" i="24"/>
  <c r="M8" i="24"/>
  <c r="L8" i="24"/>
  <c r="K8" i="24"/>
  <c r="J8" i="24"/>
  <c r="I8" i="24"/>
  <c r="H8" i="24"/>
  <c r="G8" i="24"/>
  <c r="F8" i="24"/>
  <c r="E8" i="24"/>
  <c r="D8" i="24"/>
  <c r="O7" i="24"/>
  <c r="N7" i="24"/>
  <c r="M7" i="24"/>
  <c r="L7" i="24"/>
  <c r="K7" i="24"/>
  <c r="J7" i="24"/>
  <c r="I7" i="24"/>
  <c r="H7" i="24"/>
  <c r="G7" i="24"/>
  <c r="F7" i="24"/>
  <c r="E7" i="24"/>
  <c r="D7" i="24"/>
  <c r="BT5" i="24"/>
  <c r="BT3" i="24" s="1"/>
  <c r="BM5" i="24"/>
  <c r="BM3" i="24" s="1"/>
  <c r="AV5" i="24"/>
  <c r="X5" i="24"/>
  <c r="Q5" i="24"/>
  <c r="O98" i="23"/>
  <c r="N98" i="23"/>
  <c r="M98" i="23"/>
  <c r="L98" i="23"/>
  <c r="K98" i="23"/>
  <c r="J98" i="23"/>
  <c r="I98" i="23"/>
  <c r="H98" i="23"/>
  <c r="G98" i="23"/>
  <c r="F98" i="23"/>
  <c r="E98" i="23"/>
  <c r="D98" i="23"/>
  <c r="O97" i="23"/>
  <c r="N97" i="23"/>
  <c r="M97" i="23"/>
  <c r="L97" i="23"/>
  <c r="K97" i="23"/>
  <c r="J97" i="23"/>
  <c r="I97" i="23"/>
  <c r="H97" i="23"/>
  <c r="G97" i="23"/>
  <c r="F97" i="23"/>
  <c r="E97" i="23"/>
  <c r="D97" i="23"/>
  <c r="O96" i="23"/>
  <c r="N96" i="23"/>
  <c r="M96" i="23"/>
  <c r="L96" i="23"/>
  <c r="K96" i="23"/>
  <c r="J96" i="23"/>
  <c r="I96" i="23"/>
  <c r="H96" i="23"/>
  <c r="G96" i="23"/>
  <c r="F96" i="23"/>
  <c r="E96" i="23"/>
  <c r="D96" i="23"/>
  <c r="O95" i="23"/>
  <c r="N95" i="23"/>
  <c r="M95" i="23"/>
  <c r="L95" i="23"/>
  <c r="K95" i="23"/>
  <c r="J95" i="23"/>
  <c r="I95" i="23"/>
  <c r="H95" i="23"/>
  <c r="G95" i="23"/>
  <c r="F95" i="23"/>
  <c r="E95" i="23"/>
  <c r="D95" i="23"/>
  <c r="O94" i="23"/>
  <c r="N94" i="23"/>
  <c r="M94" i="23"/>
  <c r="L94" i="23"/>
  <c r="K94" i="23"/>
  <c r="J94" i="23"/>
  <c r="I94" i="23"/>
  <c r="H94" i="23"/>
  <c r="G94" i="23"/>
  <c r="F94" i="23"/>
  <c r="E94" i="23"/>
  <c r="D94" i="23"/>
  <c r="O93" i="23"/>
  <c r="N93" i="23"/>
  <c r="M93" i="23"/>
  <c r="L93" i="23"/>
  <c r="K93" i="23"/>
  <c r="J93" i="23"/>
  <c r="I93" i="23"/>
  <c r="H93" i="23"/>
  <c r="G93" i="23"/>
  <c r="F93" i="23"/>
  <c r="E93" i="23"/>
  <c r="D93" i="23"/>
  <c r="O87" i="23"/>
  <c r="N87" i="23"/>
  <c r="M87" i="23"/>
  <c r="L87" i="23"/>
  <c r="K87" i="23"/>
  <c r="J87" i="23"/>
  <c r="I87" i="23"/>
  <c r="H87" i="23"/>
  <c r="G87" i="23"/>
  <c r="F87" i="23"/>
  <c r="E87" i="23"/>
  <c r="D87" i="23"/>
  <c r="X85" i="23"/>
  <c r="Q85" i="23"/>
  <c r="O85" i="23"/>
  <c r="N85" i="23"/>
  <c r="M85" i="23"/>
  <c r="L85" i="23"/>
  <c r="K85" i="23"/>
  <c r="J85" i="23"/>
  <c r="I85" i="23"/>
  <c r="H85" i="23"/>
  <c r="G85" i="23"/>
  <c r="F85" i="23"/>
  <c r="E85" i="23"/>
  <c r="D85" i="23"/>
  <c r="O77" i="23"/>
  <c r="N77" i="23"/>
  <c r="M77" i="23"/>
  <c r="L77" i="23"/>
  <c r="K77" i="23"/>
  <c r="J77" i="23"/>
  <c r="I77" i="23"/>
  <c r="H77" i="23"/>
  <c r="G77" i="23"/>
  <c r="F77" i="23"/>
  <c r="E77" i="23"/>
  <c r="D77" i="23"/>
  <c r="O58" i="23"/>
  <c r="O76" i="23" s="1"/>
  <c r="N58" i="23"/>
  <c r="N76" i="23" s="1"/>
  <c r="M58" i="23"/>
  <c r="M76" i="23" s="1"/>
  <c r="L58" i="23"/>
  <c r="L76" i="23" s="1"/>
  <c r="K58" i="23"/>
  <c r="K76" i="23" s="1"/>
  <c r="J58" i="23"/>
  <c r="J76" i="23" s="1"/>
  <c r="I58" i="23"/>
  <c r="I76" i="23" s="1"/>
  <c r="H58" i="23"/>
  <c r="H76" i="23" s="1"/>
  <c r="G58" i="23"/>
  <c r="G76" i="23" s="1"/>
  <c r="F58" i="23"/>
  <c r="F76" i="23" s="1"/>
  <c r="E58" i="23"/>
  <c r="E76" i="23" s="1"/>
  <c r="D58" i="23"/>
  <c r="D76" i="23" s="1"/>
  <c r="O57" i="23"/>
  <c r="O75" i="23" s="1"/>
  <c r="N57" i="23"/>
  <c r="M57" i="23"/>
  <c r="L57" i="23"/>
  <c r="K57" i="23"/>
  <c r="K75" i="23" s="1"/>
  <c r="J57" i="23"/>
  <c r="J75" i="23" s="1"/>
  <c r="I57" i="23"/>
  <c r="I75" i="23" s="1"/>
  <c r="H57" i="23"/>
  <c r="H75" i="23" s="1"/>
  <c r="G57" i="23"/>
  <c r="G75" i="23" s="1"/>
  <c r="F57" i="23"/>
  <c r="F75" i="23" s="1"/>
  <c r="E57" i="23"/>
  <c r="E75" i="23" s="1"/>
  <c r="D57" i="23"/>
  <c r="D75" i="23" s="1"/>
  <c r="O56" i="23"/>
  <c r="N56" i="23"/>
  <c r="N74" i="23" s="1"/>
  <c r="M56" i="23"/>
  <c r="M74" i="23" s="1"/>
  <c r="L56" i="23"/>
  <c r="L74" i="23" s="1"/>
  <c r="K56" i="23"/>
  <c r="K74" i="23" s="1"/>
  <c r="J56" i="23"/>
  <c r="J74" i="23" s="1"/>
  <c r="I56" i="23"/>
  <c r="I74" i="23" s="1"/>
  <c r="H56" i="23"/>
  <c r="H74" i="23" s="1"/>
  <c r="G56" i="23"/>
  <c r="G74" i="23" s="1"/>
  <c r="F56" i="23"/>
  <c r="F74" i="23" s="1"/>
  <c r="E56" i="23"/>
  <c r="E74" i="23" s="1"/>
  <c r="D56" i="23"/>
  <c r="O55" i="23"/>
  <c r="O73" i="23" s="1"/>
  <c r="N55" i="23"/>
  <c r="N73" i="23" s="1"/>
  <c r="M55" i="23"/>
  <c r="M73" i="23" s="1"/>
  <c r="L55" i="23"/>
  <c r="L73" i="23" s="1"/>
  <c r="K55" i="23"/>
  <c r="K73" i="23" s="1"/>
  <c r="J55" i="23"/>
  <c r="J73" i="23" s="1"/>
  <c r="I55" i="23"/>
  <c r="I73" i="23" s="1"/>
  <c r="H55" i="23"/>
  <c r="H73" i="23" s="1"/>
  <c r="G55" i="23"/>
  <c r="G73" i="23" s="1"/>
  <c r="F55" i="23"/>
  <c r="F73" i="23" s="1"/>
  <c r="E55" i="23"/>
  <c r="E73" i="23" s="1"/>
  <c r="D55" i="23"/>
  <c r="D73" i="23" s="1"/>
  <c r="O54" i="23"/>
  <c r="O72" i="23" s="1"/>
  <c r="N54" i="23"/>
  <c r="N72" i="23" s="1"/>
  <c r="M54" i="23"/>
  <c r="M72" i="23" s="1"/>
  <c r="L54" i="23"/>
  <c r="L72" i="23" s="1"/>
  <c r="K54" i="23"/>
  <c r="K72" i="23" s="1"/>
  <c r="J54" i="23"/>
  <c r="J72" i="23" s="1"/>
  <c r="I54" i="23"/>
  <c r="I72" i="23" s="1"/>
  <c r="H54" i="23"/>
  <c r="H72" i="23" s="1"/>
  <c r="G54" i="23"/>
  <c r="G72" i="23" s="1"/>
  <c r="F54" i="23"/>
  <c r="F72" i="23" s="1"/>
  <c r="E54" i="23"/>
  <c r="E72" i="23" s="1"/>
  <c r="D54" i="23"/>
  <c r="O53" i="23"/>
  <c r="O71" i="23" s="1"/>
  <c r="N53" i="23"/>
  <c r="N71" i="23" s="1"/>
  <c r="M53" i="23"/>
  <c r="M71" i="23" s="1"/>
  <c r="L53" i="23"/>
  <c r="L71" i="23" s="1"/>
  <c r="K53" i="23"/>
  <c r="K71" i="23" s="1"/>
  <c r="J53" i="23"/>
  <c r="J71" i="23" s="1"/>
  <c r="I53" i="23"/>
  <c r="H53" i="23"/>
  <c r="H71" i="23" s="1"/>
  <c r="G53" i="23"/>
  <c r="G71" i="23" s="1"/>
  <c r="F53" i="23"/>
  <c r="F71" i="23" s="1"/>
  <c r="E53" i="23"/>
  <c r="E71" i="23" s="1"/>
  <c r="D53" i="23"/>
  <c r="D71" i="23" s="1"/>
  <c r="O52" i="23"/>
  <c r="O70" i="23" s="1"/>
  <c r="N52" i="23"/>
  <c r="N70" i="23" s="1"/>
  <c r="M52" i="23"/>
  <c r="M70" i="23" s="1"/>
  <c r="L52" i="23"/>
  <c r="L70" i="23" s="1"/>
  <c r="K52" i="23"/>
  <c r="K70" i="23" s="1"/>
  <c r="J52" i="23"/>
  <c r="J70" i="23" s="1"/>
  <c r="I52" i="23"/>
  <c r="I70" i="23" s="1"/>
  <c r="H52" i="23"/>
  <c r="H70" i="23" s="1"/>
  <c r="G52" i="23"/>
  <c r="G70" i="23" s="1"/>
  <c r="F52" i="23"/>
  <c r="F70" i="23" s="1"/>
  <c r="E52" i="23"/>
  <c r="E70" i="23" s="1"/>
  <c r="D52" i="23"/>
  <c r="D70" i="23" s="1"/>
  <c r="O51" i="23"/>
  <c r="O69" i="23" s="1"/>
  <c r="N51" i="23"/>
  <c r="N69" i="23" s="1"/>
  <c r="M51" i="23"/>
  <c r="M69" i="23" s="1"/>
  <c r="L51" i="23"/>
  <c r="L69" i="23" s="1"/>
  <c r="K51" i="23"/>
  <c r="K69" i="23" s="1"/>
  <c r="J51" i="23"/>
  <c r="I51" i="23"/>
  <c r="I69" i="23" s="1"/>
  <c r="H51" i="23"/>
  <c r="H69" i="23" s="1"/>
  <c r="G51" i="23"/>
  <c r="F51" i="23"/>
  <c r="E51" i="23"/>
  <c r="D51" i="23"/>
  <c r="D69" i="23" s="1"/>
  <c r="O48" i="23"/>
  <c r="N48" i="23"/>
  <c r="M48" i="23"/>
  <c r="L48" i="23"/>
  <c r="K48" i="23"/>
  <c r="J48" i="23"/>
  <c r="I48" i="23"/>
  <c r="H48" i="23"/>
  <c r="G48" i="23"/>
  <c r="F48" i="23"/>
  <c r="E48" i="23"/>
  <c r="D48" i="23"/>
  <c r="M41" i="23"/>
  <c r="L41" i="23"/>
  <c r="O40" i="23"/>
  <c r="N40" i="23"/>
  <c r="M40" i="23"/>
  <c r="L40" i="23"/>
  <c r="K40" i="23"/>
  <c r="J40" i="23"/>
  <c r="I40" i="23"/>
  <c r="H40" i="23"/>
  <c r="G40" i="23"/>
  <c r="F40" i="23"/>
  <c r="E40" i="23"/>
  <c r="D40" i="23"/>
  <c r="O39" i="23"/>
  <c r="N39" i="23"/>
  <c r="M39" i="23"/>
  <c r="L39" i="23"/>
  <c r="K39" i="23"/>
  <c r="J39" i="23"/>
  <c r="I39" i="23"/>
  <c r="H39" i="23"/>
  <c r="G39" i="23"/>
  <c r="F39" i="23"/>
  <c r="E39" i="23"/>
  <c r="D39" i="23"/>
  <c r="O38" i="23"/>
  <c r="N38" i="23"/>
  <c r="M38" i="23"/>
  <c r="L38" i="23"/>
  <c r="K38" i="23"/>
  <c r="J38" i="23"/>
  <c r="I38" i="23"/>
  <c r="H38" i="23"/>
  <c r="G38" i="23"/>
  <c r="F38" i="23"/>
  <c r="E38" i="23"/>
  <c r="D38" i="23"/>
  <c r="O37" i="23"/>
  <c r="N37" i="23"/>
  <c r="M37" i="23"/>
  <c r="L37" i="23"/>
  <c r="K37" i="23"/>
  <c r="J37" i="23"/>
  <c r="I37" i="23"/>
  <c r="H37" i="23"/>
  <c r="G37" i="23"/>
  <c r="F37" i="23"/>
  <c r="E37" i="23"/>
  <c r="D37" i="23"/>
  <c r="O25" i="23"/>
  <c r="N25" i="23"/>
  <c r="M25" i="23"/>
  <c r="L25" i="23"/>
  <c r="K25" i="23"/>
  <c r="J25" i="23"/>
  <c r="I25" i="23"/>
  <c r="H25" i="23"/>
  <c r="G25" i="23"/>
  <c r="F25" i="23"/>
  <c r="E25" i="23"/>
  <c r="D25" i="23"/>
  <c r="O21" i="23"/>
  <c r="N21" i="23"/>
  <c r="M21" i="23"/>
  <c r="L21" i="23"/>
  <c r="K21" i="23"/>
  <c r="J21" i="23"/>
  <c r="I21" i="23"/>
  <c r="H21" i="23"/>
  <c r="G21" i="23"/>
  <c r="F21" i="23"/>
  <c r="E21" i="23"/>
  <c r="D21" i="23"/>
  <c r="O20" i="23"/>
  <c r="N20" i="23"/>
  <c r="M20" i="23"/>
  <c r="L20" i="23"/>
  <c r="K20" i="23"/>
  <c r="J20" i="23"/>
  <c r="I20" i="23"/>
  <c r="H20" i="23"/>
  <c r="G20" i="23"/>
  <c r="F20" i="23"/>
  <c r="E20" i="23"/>
  <c r="D20" i="23"/>
  <c r="O24" i="23"/>
  <c r="N24" i="23"/>
  <c r="M24" i="23"/>
  <c r="L24" i="23"/>
  <c r="K24" i="23"/>
  <c r="J24" i="23"/>
  <c r="I24" i="23"/>
  <c r="H24" i="23"/>
  <c r="G24" i="23"/>
  <c r="F24" i="23"/>
  <c r="E24" i="23"/>
  <c r="D24" i="23"/>
  <c r="O19" i="23"/>
  <c r="N19" i="23"/>
  <c r="M19" i="23"/>
  <c r="L19" i="23"/>
  <c r="K19" i="23"/>
  <c r="J19" i="23"/>
  <c r="I19" i="23"/>
  <c r="H19" i="23"/>
  <c r="G19" i="23"/>
  <c r="F19" i="23"/>
  <c r="E19" i="23"/>
  <c r="D19" i="23"/>
  <c r="O13" i="23"/>
  <c r="N13" i="23"/>
  <c r="M13" i="23"/>
  <c r="L13" i="23"/>
  <c r="K13" i="23"/>
  <c r="J13" i="23"/>
  <c r="I13" i="23"/>
  <c r="H13" i="23"/>
  <c r="G13" i="23"/>
  <c r="F13" i="23"/>
  <c r="E13" i="23"/>
  <c r="D13" i="23"/>
  <c r="O12" i="23"/>
  <c r="N12" i="23"/>
  <c r="M12" i="23"/>
  <c r="L12" i="23"/>
  <c r="K12" i="23"/>
  <c r="J12" i="23"/>
  <c r="I12" i="23"/>
  <c r="H12" i="23"/>
  <c r="G12" i="23"/>
  <c r="F12" i="23"/>
  <c r="E12" i="23"/>
  <c r="D12" i="23"/>
  <c r="O9" i="23"/>
  <c r="N9" i="23"/>
  <c r="M9" i="23"/>
  <c r="L9" i="23"/>
  <c r="K9" i="23"/>
  <c r="J9" i="23"/>
  <c r="I9" i="23"/>
  <c r="H9" i="23"/>
  <c r="G9" i="23"/>
  <c r="F9" i="23"/>
  <c r="E9" i="23"/>
  <c r="D9" i="23"/>
  <c r="O8" i="23"/>
  <c r="N8" i="23"/>
  <c r="M8" i="23"/>
  <c r="L8" i="23"/>
  <c r="K8" i="23"/>
  <c r="J8" i="23"/>
  <c r="I8" i="23"/>
  <c r="H8" i="23"/>
  <c r="G8" i="23"/>
  <c r="F8" i="23"/>
  <c r="E8" i="23"/>
  <c r="D8" i="23"/>
  <c r="O7" i="23"/>
  <c r="N7" i="23"/>
  <c r="M7" i="23"/>
  <c r="L7" i="23"/>
  <c r="K7" i="23"/>
  <c r="J7" i="23"/>
  <c r="I7" i="23"/>
  <c r="H7" i="23"/>
  <c r="G7" i="23"/>
  <c r="F7" i="23"/>
  <c r="E7" i="23"/>
  <c r="D7" i="23"/>
  <c r="BT5" i="23"/>
  <c r="BM5" i="23"/>
  <c r="AZ5" i="23"/>
  <c r="BA5" i="23" s="1"/>
  <c r="AV5" i="23"/>
  <c r="AV12" i="23" s="1"/>
  <c r="X5" i="23"/>
  <c r="X3" i="23" s="1"/>
  <c r="Q5" i="23"/>
  <c r="Q3" i="23" s="1"/>
  <c r="D5" i="23"/>
  <c r="BJ68" i="21"/>
  <c r="BI68" i="21"/>
  <c r="BH68" i="21"/>
  <c r="BG68" i="21"/>
  <c r="BF68" i="21"/>
  <c r="BE68" i="21"/>
  <c r="BD68" i="21"/>
  <c r="BC68" i="21"/>
  <c r="BB68" i="21"/>
  <c r="BA68" i="21"/>
  <c r="AZ68" i="21"/>
  <c r="D65" i="21"/>
  <c r="O61" i="21"/>
  <c r="N61" i="21"/>
  <c r="M61" i="21"/>
  <c r="L61" i="21"/>
  <c r="K61" i="21"/>
  <c r="J61" i="21"/>
  <c r="I61" i="21"/>
  <c r="H61" i="21"/>
  <c r="G61" i="21"/>
  <c r="F61" i="21"/>
  <c r="E61" i="21"/>
  <c r="D61" i="21"/>
  <c r="O60" i="21"/>
  <c r="M60" i="21"/>
  <c r="L60" i="21"/>
  <c r="K60" i="21"/>
  <c r="J60" i="21"/>
  <c r="I60" i="21"/>
  <c r="H60" i="21"/>
  <c r="F60" i="21"/>
  <c r="E60" i="21"/>
  <c r="D60" i="21"/>
  <c r="O59" i="21"/>
  <c r="N59" i="21"/>
  <c r="M59" i="21"/>
  <c r="L59" i="21"/>
  <c r="K59" i="21"/>
  <c r="J59" i="21"/>
  <c r="I59" i="21"/>
  <c r="H59" i="21"/>
  <c r="F59" i="21"/>
  <c r="E59" i="21"/>
  <c r="D59" i="21"/>
  <c r="O55" i="21"/>
  <c r="N55" i="21"/>
  <c r="M55" i="21"/>
  <c r="L55" i="21"/>
  <c r="K55" i="21"/>
  <c r="J55" i="21"/>
  <c r="I55" i="21"/>
  <c r="H55" i="21"/>
  <c r="G55" i="21"/>
  <c r="F55" i="21"/>
  <c r="E55" i="21"/>
  <c r="D55" i="21"/>
  <c r="O54" i="21"/>
  <c r="N54" i="21"/>
  <c r="M54" i="21"/>
  <c r="L54" i="21"/>
  <c r="K54" i="21"/>
  <c r="J54" i="21"/>
  <c r="I54" i="21"/>
  <c r="H54" i="21"/>
  <c r="G54" i="21"/>
  <c r="F54" i="21"/>
  <c r="E54" i="21"/>
  <c r="D54" i="21"/>
  <c r="O53" i="21"/>
  <c r="N53" i="21"/>
  <c r="M53" i="21"/>
  <c r="L53" i="21"/>
  <c r="K53" i="21"/>
  <c r="J53" i="21"/>
  <c r="I53" i="21"/>
  <c r="H53" i="21"/>
  <c r="G53" i="21"/>
  <c r="F53" i="21"/>
  <c r="E53" i="21"/>
  <c r="D53" i="21"/>
  <c r="O52" i="21"/>
  <c r="N52" i="21"/>
  <c r="M52" i="21"/>
  <c r="L52" i="21"/>
  <c r="K52" i="21"/>
  <c r="J52" i="21"/>
  <c r="I52" i="21"/>
  <c r="H52" i="21"/>
  <c r="G52" i="21"/>
  <c r="F52" i="21"/>
  <c r="E52" i="21"/>
  <c r="D52" i="21"/>
  <c r="O51" i="21"/>
  <c r="N51" i="21"/>
  <c r="M51" i="21"/>
  <c r="L51" i="21"/>
  <c r="K51" i="21"/>
  <c r="J51" i="21"/>
  <c r="I51" i="21"/>
  <c r="H51" i="21"/>
  <c r="G51" i="21"/>
  <c r="F51" i="21"/>
  <c r="E51" i="21"/>
  <c r="D51" i="21"/>
  <c r="O50" i="21"/>
  <c r="N50" i="21"/>
  <c r="M50" i="21"/>
  <c r="L50" i="21"/>
  <c r="K50" i="21"/>
  <c r="J50" i="21"/>
  <c r="I50" i="21"/>
  <c r="H50" i="21"/>
  <c r="G50" i="21"/>
  <c r="F50" i="21"/>
  <c r="E50" i="21"/>
  <c r="D50" i="21"/>
  <c r="O49" i="21"/>
  <c r="N49" i="21"/>
  <c r="M49" i="21"/>
  <c r="L49" i="21"/>
  <c r="K49" i="21"/>
  <c r="J49" i="21"/>
  <c r="I49" i="21"/>
  <c r="H49" i="21"/>
  <c r="G49" i="21"/>
  <c r="F49" i="21"/>
  <c r="E49" i="21"/>
  <c r="D49" i="21"/>
  <c r="O42" i="21"/>
  <c r="N42" i="21"/>
  <c r="M42" i="21"/>
  <c r="L42" i="21"/>
  <c r="K42" i="21"/>
  <c r="J42" i="21"/>
  <c r="I42" i="21"/>
  <c r="H42" i="21"/>
  <c r="G42" i="21"/>
  <c r="F42" i="21"/>
  <c r="E42" i="21"/>
  <c r="D42" i="21"/>
  <c r="O41" i="21"/>
  <c r="N41" i="21"/>
  <c r="M41" i="21"/>
  <c r="L41" i="21"/>
  <c r="K41" i="21"/>
  <c r="J41" i="21"/>
  <c r="I41" i="21"/>
  <c r="H41" i="21"/>
  <c r="G41" i="21"/>
  <c r="F41" i="21"/>
  <c r="E41" i="21"/>
  <c r="D41" i="21"/>
  <c r="O40" i="21"/>
  <c r="N40" i="21"/>
  <c r="M40" i="21"/>
  <c r="L40" i="21"/>
  <c r="K40" i="21"/>
  <c r="J40" i="21"/>
  <c r="I40" i="21"/>
  <c r="H40" i="21"/>
  <c r="G40" i="21"/>
  <c r="F40" i="21"/>
  <c r="E40" i="21"/>
  <c r="D40" i="21"/>
  <c r="O39" i="21"/>
  <c r="N39" i="21"/>
  <c r="M39" i="21"/>
  <c r="L39" i="21"/>
  <c r="K39" i="21"/>
  <c r="J39" i="21"/>
  <c r="I39" i="21"/>
  <c r="H39" i="21"/>
  <c r="G39" i="21"/>
  <c r="F39" i="21"/>
  <c r="E39" i="21"/>
  <c r="D39" i="21"/>
  <c r="O38" i="21"/>
  <c r="N38" i="21"/>
  <c r="M38" i="21"/>
  <c r="L38" i="21"/>
  <c r="K38" i="21"/>
  <c r="J38" i="21"/>
  <c r="I38" i="21"/>
  <c r="H38" i="21"/>
  <c r="G38" i="21"/>
  <c r="F38" i="21"/>
  <c r="E38" i="21"/>
  <c r="D38" i="21"/>
  <c r="O37" i="21"/>
  <c r="M37" i="21"/>
  <c r="L37" i="21"/>
  <c r="K37" i="21"/>
  <c r="J37" i="21"/>
  <c r="I37" i="21"/>
  <c r="H37" i="21"/>
  <c r="G37" i="21"/>
  <c r="F37" i="21"/>
  <c r="E37" i="21"/>
  <c r="D37" i="21"/>
  <c r="O36" i="21"/>
  <c r="N36" i="21"/>
  <c r="M36" i="21"/>
  <c r="L36" i="21"/>
  <c r="K36" i="21"/>
  <c r="J36" i="21"/>
  <c r="I36" i="21"/>
  <c r="H36" i="21"/>
  <c r="G36" i="21"/>
  <c r="F36" i="21"/>
  <c r="E36" i="21"/>
  <c r="D36" i="21"/>
  <c r="O35" i="21"/>
  <c r="N35" i="21"/>
  <c r="M35" i="21"/>
  <c r="L35" i="21"/>
  <c r="K35" i="21"/>
  <c r="J35" i="21"/>
  <c r="I35" i="21"/>
  <c r="H35" i="21"/>
  <c r="G35" i="21"/>
  <c r="F35" i="21"/>
  <c r="E35" i="21"/>
  <c r="D35" i="21"/>
  <c r="O34" i="21"/>
  <c r="N34" i="21"/>
  <c r="M34" i="21"/>
  <c r="L34" i="21"/>
  <c r="K34" i="21"/>
  <c r="J34" i="21"/>
  <c r="I34" i="21"/>
  <c r="H34" i="21"/>
  <c r="G34" i="21"/>
  <c r="F34" i="21"/>
  <c r="E34" i="21"/>
  <c r="D34" i="21"/>
  <c r="O33" i="21"/>
  <c r="N33" i="21"/>
  <c r="M33" i="21"/>
  <c r="L33" i="21"/>
  <c r="K33" i="21"/>
  <c r="J33" i="21"/>
  <c r="I33" i="21"/>
  <c r="H33" i="21"/>
  <c r="G33" i="21"/>
  <c r="F33" i="21"/>
  <c r="E33" i="21"/>
  <c r="D33" i="21"/>
  <c r="O29" i="21"/>
  <c r="N29" i="21"/>
  <c r="M29" i="21"/>
  <c r="L29" i="21"/>
  <c r="K29" i="21"/>
  <c r="J29" i="21"/>
  <c r="I29" i="21"/>
  <c r="H29" i="21"/>
  <c r="G29" i="21"/>
  <c r="F29" i="21"/>
  <c r="E29" i="21"/>
  <c r="D29" i="21"/>
  <c r="O28" i="21"/>
  <c r="N28" i="21"/>
  <c r="M28" i="21"/>
  <c r="L28" i="21"/>
  <c r="K28" i="21"/>
  <c r="J28" i="21"/>
  <c r="I28" i="21"/>
  <c r="H28" i="21"/>
  <c r="G28" i="21"/>
  <c r="F28" i="21"/>
  <c r="E28" i="21"/>
  <c r="D28" i="21"/>
  <c r="O27" i="21"/>
  <c r="N27" i="21"/>
  <c r="M27" i="21"/>
  <c r="L27" i="21"/>
  <c r="K27" i="21"/>
  <c r="J27" i="21"/>
  <c r="I27" i="21"/>
  <c r="H27" i="21"/>
  <c r="G27" i="21"/>
  <c r="F27" i="21"/>
  <c r="E27" i="21"/>
  <c r="D27" i="21"/>
  <c r="O26" i="21"/>
  <c r="N26" i="21"/>
  <c r="M26" i="21"/>
  <c r="L26" i="21"/>
  <c r="K26" i="21"/>
  <c r="J26" i="21"/>
  <c r="I26" i="21"/>
  <c r="H26" i="21"/>
  <c r="G26" i="21"/>
  <c r="F26" i="21"/>
  <c r="E26" i="21"/>
  <c r="D26" i="21"/>
  <c r="O25" i="21"/>
  <c r="N25" i="21"/>
  <c r="M25" i="21"/>
  <c r="L25" i="21"/>
  <c r="K25" i="21"/>
  <c r="J25" i="21"/>
  <c r="I25" i="21"/>
  <c r="H25" i="21"/>
  <c r="G25" i="21"/>
  <c r="F25" i="21"/>
  <c r="E25" i="21"/>
  <c r="D25" i="21"/>
  <c r="O24" i="21"/>
  <c r="N24" i="21"/>
  <c r="M24" i="21"/>
  <c r="L24" i="21"/>
  <c r="K24" i="21"/>
  <c r="J24" i="21"/>
  <c r="I24" i="21"/>
  <c r="H24" i="21"/>
  <c r="G24" i="21"/>
  <c r="F24" i="21"/>
  <c r="E24" i="21"/>
  <c r="D24" i="21"/>
  <c r="O23" i="21"/>
  <c r="N23" i="21"/>
  <c r="M23" i="21"/>
  <c r="L23" i="21"/>
  <c r="K23" i="21"/>
  <c r="J23" i="21"/>
  <c r="I23" i="21"/>
  <c r="H23" i="21"/>
  <c r="G23" i="21"/>
  <c r="F23" i="21"/>
  <c r="E23" i="21"/>
  <c r="D23" i="21"/>
  <c r="O18" i="21"/>
  <c r="N18" i="21"/>
  <c r="M18" i="21"/>
  <c r="L18" i="21"/>
  <c r="K18" i="21"/>
  <c r="J18" i="21"/>
  <c r="I18" i="21"/>
  <c r="H18" i="21"/>
  <c r="G18" i="21"/>
  <c r="F18" i="21"/>
  <c r="E18" i="21"/>
  <c r="D18" i="21"/>
  <c r="O17" i="21"/>
  <c r="N17" i="21"/>
  <c r="M17" i="21"/>
  <c r="L17" i="21"/>
  <c r="K17" i="21"/>
  <c r="J17" i="21"/>
  <c r="I17" i="21"/>
  <c r="H17" i="21"/>
  <c r="G17" i="21"/>
  <c r="F17" i="21"/>
  <c r="E17" i="21"/>
  <c r="D17" i="21"/>
  <c r="O16" i="21"/>
  <c r="N16" i="21"/>
  <c r="M16" i="21"/>
  <c r="L16" i="21"/>
  <c r="K16" i="21"/>
  <c r="J16" i="21"/>
  <c r="I16" i="21"/>
  <c r="H16" i="21"/>
  <c r="G16" i="21"/>
  <c r="F16" i="21"/>
  <c r="E16" i="21"/>
  <c r="D16" i="21"/>
  <c r="O15" i="21"/>
  <c r="N15" i="21"/>
  <c r="M15" i="21"/>
  <c r="L15" i="21"/>
  <c r="K15" i="21"/>
  <c r="J15" i="21"/>
  <c r="I15" i="21"/>
  <c r="H15" i="21"/>
  <c r="G15" i="21"/>
  <c r="F15" i="21"/>
  <c r="E15" i="21"/>
  <c r="D15" i="21"/>
  <c r="O14" i="21"/>
  <c r="N14" i="21"/>
  <c r="M14" i="21"/>
  <c r="L14" i="21"/>
  <c r="K14" i="21"/>
  <c r="J14" i="21"/>
  <c r="I14" i="21"/>
  <c r="H14" i="21"/>
  <c r="G14" i="21"/>
  <c r="F14" i="21"/>
  <c r="E14" i="21"/>
  <c r="D14" i="21"/>
  <c r="O13" i="21"/>
  <c r="N13" i="21"/>
  <c r="M13" i="21"/>
  <c r="L13" i="21"/>
  <c r="K13" i="21"/>
  <c r="J13" i="21"/>
  <c r="I13" i="21"/>
  <c r="H13" i="21"/>
  <c r="G13" i="21"/>
  <c r="F13" i="21"/>
  <c r="E13" i="21"/>
  <c r="D13" i="21"/>
  <c r="O12" i="21"/>
  <c r="N12" i="21"/>
  <c r="M12" i="21"/>
  <c r="L12" i="21"/>
  <c r="K12" i="21"/>
  <c r="J12" i="21"/>
  <c r="I12" i="21"/>
  <c r="H12" i="21"/>
  <c r="G12" i="21"/>
  <c r="F12" i="21"/>
  <c r="E12" i="21"/>
  <c r="D12" i="21"/>
  <c r="O11" i="21"/>
  <c r="N11" i="21"/>
  <c r="M11" i="21"/>
  <c r="L11" i="21"/>
  <c r="K11" i="21"/>
  <c r="J11" i="21"/>
  <c r="I11" i="21"/>
  <c r="H11" i="21"/>
  <c r="G11" i="21"/>
  <c r="F11" i="21"/>
  <c r="E11" i="21"/>
  <c r="D11" i="21"/>
  <c r="BM5" i="21"/>
  <c r="BM27" i="21" s="1"/>
  <c r="J28" i="12" s="1"/>
  <c r="X5" i="21"/>
  <c r="X3" i="21" s="1"/>
  <c r="Q5" i="21"/>
  <c r="D5" i="21"/>
  <c r="C5" i="21"/>
  <c r="C3" i="21" s="1"/>
  <c r="D4" i="21"/>
  <c r="C4" i="21"/>
  <c r="BJ65" i="20"/>
  <c r="BI65" i="20"/>
  <c r="BH65" i="20"/>
  <c r="BG65" i="20"/>
  <c r="BF65" i="20"/>
  <c r="BE65" i="20"/>
  <c r="BD65" i="20"/>
  <c r="BC65" i="20"/>
  <c r="BB65" i="20"/>
  <c r="BA65" i="20"/>
  <c r="AZ65" i="20"/>
  <c r="BJ64" i="20"/>
  <c r="BI64" i="20"/>
  <c r="BH64" i="20"/>
  <c r="BG64" i="20"/>
  <c r="BF64" i="20"/>
  <c r="BE64" i="20"/>
  <c r="BD64" i="20"/>
  <c r="BC64" i="20"/>
  <c r="BB64" i="20"/>
  <c r="BA64" i="20"/>
  <c r="AZ64" i="20"/>
  <c r="AY64" i="20"/>
  <c r="C62" i="20"/>
  <c r="C60" i="20"/>
  <c r="O59" i="20"/>
  <c r="N59" i="20"/>
  <c r="M59" i="20"/>
  <c r="L59" i="20"/>
  <c r="K59" i="20"/>
  <c r="J59" i="20"/>
  <c r="I59" i="20"/>
  <c r="H59" i="20"/>
  <c r="G59" i="20"/>
  <c r="F59" i="20"/>
  <c r="E59" i="20"/>
  <c r="D59" i="20"/>
  <c r="C59" i="20"/>
  <c r="O58" i="20"/>
  <c r="N58" i="20"/>
  <c r="M58" i="20"/>
  <c r="L58" i="20"/>
  <c r="K58" i="20"/>
  <c r="J58" i="20"/>
  <c r="I58" i="20"/>
  <c r="H58" i="20"/>
  <c r="G58" i="20"/>
  <c r="F58" i="20"/>
  <c r="E58" i="20"/>
  <c r="D58" i="20"/>
  <c r="C58" i="20"/>
  <c r="O57" i="20"/>
  <c r="N57" i="20"/>
  <c r="M57" i="20"/>
  <c r="L57" i="20"/>
  <c r="K57" i="20"/>
  <c r="J57" i="20"/>
  <c r="I57" i="20"/>
  <c r="H57" i="20"/>
  <c r="G57" i="20"/>
  <c r="F57" i="20"/>
  <c r="E57" i="20"/>
  <c r="D57" i="20"/>
  <c r="C57" i="20"/>
  <c r="C54" i="20"/>
  <c r="O53" i="20"/>
  <c r="N53" i="20"/>
  <c r="M53" i="20"/>
  <c r="L53" i="20"/>
  <c r="K53" i="20"/>
  <c r="J53" i="20"/>
  <c r="I53" i="20"/>
  <c r="H53" i="20"/>
  <c r="G53" i="20"/>
  <c r="F53" i="20"/>
  <c r="E53" i="20"/>
  <c r="D53" i="20"/>
  <c r="C53" i="20"/>
  <c r="O52" i="20"/>
  <c r="N52" i="20"/>
  <c r="M52" i="20"/>
  <c r="L52" i="20"/>
  <c r="K52" i="20"/>
  <c r="J52" i="20"/>
  <c r="I52" i="20"/>
  <c r="H52" i="20"/>
  <c r="G52" i="20"/>
  <c r="F52" i="20"/>
  <c r="E52" i="20"/>
  <c r="D52" i="20"/>
  <c r="C52" i="20"/>
  <c r="O51" i="20"/>
  <c r="N51" i="20"/>
  <c r="M51" i="20"/>
  <c r="L51" i="20"/>
  <c r="K51" i="20"/>
  <c r="J51" i="20"/>
  <c r="I51" i="20"/>
  <c r="H51" i="20"/>
  <c r="G51" i="20"/>
  <c r="F51" i="20"/>
  <c r="E51" i="20"/>
  <c r="D51" i="20"/>
  <c r="C51" i="20"/>
  <c r="O50" i="20"/>
  <c r="N50" i="20"/>
  <c r="M50" i="20"/>
  <c r="L50" i="20"/>
  <c r="K50" i="20"/>
  <c r="J50" i="20"/>
  <c r="I50" i="20"/>
  <c r="H50" i="20"/>
  <c r="G50" i="20"/>
  <c r="F50" i="20"/>
  <c r="E50" i="20"/>
  <c r="D50" i="20"/>
  <c r="C50" i="20"/>
  <c r="O49" i="20"/>
  <c r="N49" i="20"/>
  <c r="M49" i="20"/>
  <c r="L49" i="20"/>
  <c r="K49" i="20"/>
  <c r="J49" i="20"/>
  <c r="I49" i="20"/>
  <c r="H49" i="20"/>
  <c r="G49" i="20"/>
  <c r="F49" i="20"/>
  <c r="E49" i="20"/>
  <c r="D49" i="20"/>
  <c r="C49" i="20"/>
  <c r="C46" i="20"/>
  <c r="O45" i="20"/>
  <c r="N45" i="20"/>
  <c r="M45" i="20"/>
  <c r="L45" i="20"/>
  <c r="K45" i="20"/>
  <c r="J45" i="20"/>
  <c r="I45" i="20"/>
  <c r="H45" i="20"/>
  <c r="G45" i="20"/>
  <c r="F45" i="20"/>
  <c r="E45" i="20"/>
  <c r="D45" i="20"/>
  <c r="C45" i="20"/>
  <c r="O44" i="20"/>
  <c r="N44" i="20"/>
  <c r="M44" i="20"/>
  <c r="L44" i="20"/>
  <c r="K44" i="20"/>
  <c r="J44" i="20"/>
  <c r="I44" i="20"/>
  <c r="H44" i="20"/>
  <c r="G44" i="20"/>
  <c r="F44" i="20"/>
  <c r="E44" i="20"/>
  <c r="D44" i="20"/>
  <c r="C44" i="20"/>
  <c r="O43" i="20"/>
  <c r="N43" i="20"/>
  <c r="M43" i="20"/>
  <c r="L43" i="20"/>
  <c r="K43" i="20"/>
  <c r="J43" i="20"/>
  <c r="I43" i="20"/>
  <c r="H43" i="20"/>
  <c r="G43" i="20"/>
  <c r="F43" i="20"/>
  <c r="E43" i="20"/>
  <c r="D43" i="20"/>
  <c r="C43" i="20"/>
  <c r="O42" i="20"/>
  <c r="N42" i="20"/>
  <c r="M42" i="20"/>
  <c r="L42" i="20"/>
  <c r="K42" i="20"/>
  <c r="J42" i="20"/>
  <c r="I42" i="20"/>
  <c r="H42" i="20"/>
  <c r="G42" i="20"/>
  <c r="F42" i="20"/>
  <c r="E42" i="20"/>
  <c r="D42" i="20"/>
  <c r="C42" i="20"/>
  <c r="O41" i="20"/>
  <c r="N41" i="20"/>
  <c r="M41" i="20"/>
  <c r="L41" i="20"/>
  <c r="K41" i="20"/>
  <c r="J41" i="20"/>
  <c r="I41" i="20"/>
  <c r="H41" i="20"/>
  <c r="G41" i="20"/>
  <c r="F41" i="20"/>
  <c r="E41" i="20"/>
  <c r="D41" i="20"/>
  <c r="C41" i="20"/>
  <c r="O40" i="20"/>
  <c r="N40" i="20"/>
  <c r="M40" i="20"/>
  <c r="L40" i="20"/>
  <c r="K40" i="20"/>
  <c r="J40" i="20"/>
  <c r="I40" i="20"/>
  <c r="H40" i="20"/>
  <c r="G40" i="20"/>
  <c r="F40" i="20"/>
  <c r="E40" i="20"/>
  <c r="D40" i="20"/>
  <c r="C40" i="20"/>
  <c r="O39" i="20"/>
  <c r="N39" i="20"/>
  <c r="M39" i="20"/>
  <c r="L39" i="20"/>
  <c r="K39" i="20"/>
  <c r="J39" i="20"/>
  <c r="I39" i="20"/>
  <c r="H39" i="20"/>
  <c r="G39" i="20"/>
  <c r="F39" i="20"/>
  <c r="E39" i="20"/>
  <c r="D39" i="20"/>
  <c r="C39" i="20"/>
  <c r="O38" i="20"/>
  <c r="N38" i="20"/>
  <c r="M38" i="20"/>
  <c r="L38" i="20"/>
  <c r="K38" i="20"/>
  <c r="J38" i="20"/>
  <c r="I38" i="20"/>
  <c r="H38" i="20"/>
  <c r="G38" i="20"/>
  <c r="F38" i="20"/>
  <c r="E38" i="20"/>
  <c r="D38" i="20"/>
  <c r="C38" i="20"/>
  <c r="C34" i="20"/>
  <c r="C64" i="20" s="1"/>
  <c r="C32" i="20"/>
  <c r="O31" i="20"/>
  <c r="N31" i="20"/>
  <c r="M31" i="20"/>
  <c r="L31" i="20"/>
  <c r="K31" i="20"/>
  <c r="J31" i="20"/>
  <c r="I31" i="20"/>
  <c r="H31" i="20"/>
  <c r="G31" i="20"/>
  <c r="F31" i="20"/>
  <c r="E31" i="20"/>
  <c r="D31" i="20"/>
  <c r="C31" i="20"/>
  <c r="O30" i="20"/>
  <c r="N30" i="20"/>
  <c r="M30" i="20"/>
  <c r="L30" i="20"/>
  <c r="K30" i="20"/>
  <c r="J30" i="20"/>
  <c r="I30" i="20"/>
  <c r="H30" i="20"/>
  <c r="G30" i="20"/>
  <c r="F30" i="20"/>
  <c r="E30" i="20"/>
  <c r="D30" i="20"/>
  <c r="C30" i="20"/>
  <c r="O29" i="20"/>
  <c r="N29" i="20"/>
  <c r="M29" i="20"/>
  <c r="L29" i="20"/>
  <c r="K29" i="20"/>
  <c r="J29" i="20"/>
  <c r="I29" i="20"/>
  <c r="H29" i="20"/>
  <c r="G29" i="20"/>
  <c r="F29" i="20"/>
  <c r="E29" i="20"/>
  <c r="D29" i="20"/>
  <c r="C29" i="20"/>
  <c r="O28" i="20"/>
  <c r="N28" i="20"/>
  <c r="M28" i="20"/>
  <c r="L28" i="20"/>
  <c r="K28" i="20"/>
  <c r="J28" i="20"/>
  <c r="I28" i="20"/>
  <c r="H28" i="20"/>
  <c r="G28" i="20"/>
  <c r="F28" i="20"/>
  <c r="E28" i="20"/>
  <c r="D28" i="20"/>
  <c r="C28" i="20"/>
  <c r="O27" i="20"/>
  <c r="N27" i="20"/>
  <c r="M27" i="20"/>
  <c r="L27" i="20"/>
  <c r="K27" i="20"/>
  <c r="J27" i="20"/>
  <c r="I27" i="20"/>
  <c r="H27" i="20"/>
  <c r="G27" i="20"/>
  <c r="F27" i="20"/>
  <c r="E27" i="20"/>
  <c r="D27" i="20"/>
  <c r="C27" i="20"/>
  <c r="O26" i="20"/>
  <c r="N26" i="20"/>
  <c r="M26" i="20"/>
  <c r="L26" i="20"/>
  <c r="K26" i="20"/>
  <c r="J26" i="20"/>
  <c r="I26" i="20"/>
  <c r="H26" i="20"/>
  <c r="G26" i="20"/>
  <c r="F26" i="20"/>
  <c r="E26" i="20"/>
  <c r="D26" i="20"/>
  <c r="C26" i="20"/>
  <c r="O25" i="20"/>
  <c r="N25" i="20"/>
  <c r="M25" i="20"/>
  <c r="L25" i="20"/>
  <c r="K25" i="20"/>
  <c r="J25" i="20"/>
  <c r="I25" i="20"/>
  <c r="H25" i="20"/>
  <c r="G25" i="20"/>
  <c r="F25" i="20"/>
  <c r="E25" i="20"/>
  <c r="D25" i="20"/>
  <c r="C25" i="20"/>
  <c r="O24" i="20"/>
  <c r="N24" i="20"/>
  <c r="M24" i="20"/>
  <c r="L24" i="20"/>
  <c r="K24" i="20"/>
  <c r="J24" i="20"/>
  <c r="I24" i="20"/>
  <c r="H24" i="20"/>
  <c r="G24" i="20"/>
  <c r="F24" i="20"/>
  <c r="E24" i="20"/>
  <c r="D24" i="20"/>
  <c r="C24" i="20"/>
  <c r="O23" i="20"/>
  <c r="N23" i="20"/>
  <c r="M23" i="20"/>
  <c r="L23" i="20"/>
  <c r="K23" i="20"/>
  <c r="J23" i="20"/>
  <c r="I23" i="20"/>
  <c r="H23" i="20"/>
  <c r="G23" i="20"/>
  <c r="F23" i="20"/>
  <c r="E23" i="20"/>
  <c r="D23" i="20"/>
  <c r="C23" i="20"/>
  <c r="O22" i="20"/>
  <c r="N22" i="20"/>
  <c r="M22" i="20"/>
  <c r="L22" i="20"/>
  <c r="K22" i="20"/>
  <c r="J22" i="20"/>
  <c r="I22" i="20"/>
  <c r="H22" i="20"/>
  <c r="G22" i="20"/>
  <c r="F22" i="20"/>
  <c r="E22" i="20"/>
  <c r="D22" i="20"/>
  <c r="C22" i="20"/>
  <c r="O21" i="20"/>
  <c r="N21" i="20"/>
  <c r="M21" i="20"/>
  <c r="L21" i="20"/>
  <c r="K21" i="20"/>
  <c r="J21" i="20"/>
  <c r="I21" i="20"/>
  <c r="H21" i="20"/>
  <c r="G21" i="20"/>
  <c r="F21" i="20"/>
  <c r="E21" i="20"/>
  <c r="D21" i="20"/>
  <c r="C21" i="20"/>
  <c r="C18" i="20"/>
  <c r="O17" i="20"/>
  <c r="N17" i="20"/>
  <c r="M17" i="20"/>
  <c r="L17" i="20"/>
  <c r="K17" i="20"/>
  <c r="J17" i="20"/>
  <c r="I17" i="20"/>
  <c r="H17" i="20"/>
  <c r="G17" i="20"/>
  <c r="F17" i="20"/>
  <c r="E17" i="20"/>
  <c r="D17" i="20"/>
  <c r="C17" i="20"/>
  <c r="O16" i="20"/>
  <c r="N16" i="20"/>
  <c r="M16" i="20"/>
  <c r="L16" i="20"/>
  <c r="K16" i="20"/>
  <c r="J16" i="20"/>
  <c r="I16" i="20"/>
  <c r="H16" i="20"/>
  <c r="G16" i="20"/>
  <c r="F16" i="20"/>
  <c r="E16" i="20"/>
  <c r="D16" i="20"/>
  <c r="C16" i="20"/>
  <c r="O15" i="20"/>
  <c r="N15" i="20"/>
  <c r="M15" i="20"/>
  <c r="L15" i="20"/>
  <c r="K15" i="20"/>
  <c r="J15" i="20"/>
  <c r="I15" i="20"/>
  <c r="H15" i="20"/>
  <c r="G15" i="20"/>
  <c r="F15" i="20"/>
  <c r="E15" i="20"/>
  <c r="D15" i="20"/>
  <c r="C15" i="20"/>
  <c r="C13" i="20"/>
  <c r="O12" i="20"/>
  <c r="P29" i="16" s="1"/>
  <c r="N12" i="20"/>
  <c r="O29" i="16" s="1"/>
  <c r="M12" i="20"/>
  <c r="N29" i="16" s="1"/>
  <c r="L12" i="20"/>
  <c r="M29" i="16" s="1"/>
  <c r="K12" i="20"/>
  <c r="L29" i="16" s="1"/>
  <c r="J12" i="20"/>
  <c r="K29" i="16" s="1"/>
  <c r="I12" i="20"/>
  <c r="J29" i="16" s="1"/>
  <c r="H12" i="20"/>
  <c r="G12" i="20"/>
  <c r="H29" i="16" s="1"/>
  <c r="F12" i="20"/>
  <c r="G29" i="16" s="1"/>
  <c r="E12" i="20"/>
  <c r="F29" i="16" s="1"/>
  <c r="D12" i="20"/>
  <c r="E29" i="16" s="1"/>
  <c r="C12" i="20"/>
  <c r="O11" i="20"/>
  <c r="P28" i="16" s="1"/>
  <c r="N11" i="20"/>
  <c r="O28" i="16" s="1"/>
  <c r="M11" i="20"/>
  <c r="N28" i="16" s="1"/>
  <c r="L11" i="20"/>
  <c r="K11" i="20"/>
  <c r="L28" i="16" s="1"/>
  <c r="J11" i="20"/>
  <c r="K28" i="16" s="1"/>
  <c r="I11" i="20"/>
  <c r="J28" i="16" s="1"/>
  <c r="H11" i="20"/>
  <c r="I28" i="16" s="1"/>
  <c r="G11" i="20"/>
  <c r="F11" i="20"/>
  <c r="G28" i="16" s="1"/>
  <c r="E11" i="20"/>
  <c r="D11" i="20"/>
  <c r="E28" i="16" s="1"/>
  <c r="C11" i="20"/>
  <c r="O10" i="20"/>
  <c r="N10" i="20"/>
  <c r="M10" i="20"/>
  <c r="L10" i="20"/>
  <c r="K10" i="20"/>
  <c r="J10" i="20"/>
  <c r="I10" i="20"/>
  <c r="H10" i="20"/>
  <c r="G10" i="20"/>
  <c r="F10" i="20"/>
  <c r="E10" i="20"/>
  <c r="D10" i="20"/>
  <c r="C10" i="20"/>
  <c r="O8" i="20"/>
  <c r="N8" i="20"/>
  <c r="M8" i="20"/>
  <c r="L8" i="20"/>
  <c r="K8" i="20"/>
  <c r="J8" i="20"/>
  <c r="I8" i="20"/>
  <c r="H8" i="20"/>
  <c r="G8" i="20"/>
  <c r="F8" i="20"/>
  <c r="E8" i="20"/>
  <c r="D8" i="20"/>
  <c r="C8" i="20"/>
  <c r="BM5" i="20"/>
  <c r="X5" i="20"/>
  <c r="X3" i="20" s="1"/>
  <c r="Q5" i="20"/>
  <c r="Q3" i="20" s="1"/>
  <c r="D5" i="20"/>
  <c r="O96" i="19"/>
  <c r="N96" i="19"/>
  <c r="M96" i="19"/>
  <c r="L96" i="19"/>
  <c r="K96" i="19"/>
  <c r="J96" i="19"/>
  <c r="I96" i="19"/>
  <c r="H96" i="19"/>
  <c r="G96" i="19"/>
  <c r="F96" i="19"/>
  <c r="E96" i="19"/>
  <c r="D96" i="19"/>
  <c r="O72" i="19"/>
  <c r="N72" i="19"/>
  <c r="N87" i="19" s="1"/>
  <c r="M72" i="19"/>
  <c r="M87" i="19" s="1"/>
  <c r="L72" i="19"/>
  <c r="L87" i="19" s="1"/>
  <c r="K72" i="19"/>
  <c r="K87" i="19" s="1"/>
  <c r="J72" i="19"/>
  <c r="J87" i="19" s="1"/>
  <c r="I72" i="19"/>
  <c r="I87" i="19" s="1"/>
  <c r="H72" i="19"/>
  <c r="H87" i="19" s="1"/>
  <c r="G72" i="19"/>
  <c r="F72" i="19"/>
  <c r="F87" i="19" s="1"/>
  <c r="E72" i="19"/>
  <c r="D72" i="19"/>
  <c r="O68" i="19"/>
  <c r="O86" i="19" s="1"/>
  <c r="N68" i="19"/>
  <c r="N86" i="19" s="1"/>
  <c r="M68" i="19"/>
  <c r="M86" i="19" s="1"/>
  <c r="L68" i="19"/>
  <c r="L86" i="19" s="1"/>
  <c r="K68" i="19"/>
  <c r="K86" i="19" s="1"/>
  <c r="J68" i="19"/>
  <c r="J86" i="19" s="1"/>
  <c r="I68" i="19"/>
  <c r="I86" i="19" s="1"/>
  <c r="H68" i="19"/>
  <c r="H86" i="19" s="1"/>
  <c r="G68" i="19"/>
  <c r="G86" i="19" s="1"/>
  <c r="F68" i="19"/>
  <c r="F86" i="19" s="1"/>
  <c r="E68" i="19"/>
  <c r="E86" i="19" s="1"/>
  <c r="D68" i="19"/>
  <c r="D86" i="19" s="1"/>
  <c r="O67" i="19"/>
  <c r="O85" i="19" s="1"/>
  <c r="N67" i="19"/>
  <c r="N85" i="19" s="1"/>
  <c r="M67" i="19"/>
  <c r="M85" i="19" s="1"/>
  <c r="L67" i="19"/>
  <c r="L85" i="19" s="1"/>
  <c r="K67" i="19"/>
  <c r="K85" i="19" s="1"/>
  <c r="J67" i="19"/>
  <c r="J85" i="19" s="1"/>
  <c r="I67" i="19"/>
  <c r="I85" i="19" s="1"/>
  <c r="H67" i="19"/>
  <c r="H85" i="19" s="1"/>
  <c r="G67" i="19"/>
  <c r="G85" i="19" s="1"/>
  <c r="F67" i="19"/>
  <c r="F85" i="19" s="1"/>
  <c r="E67" i="19"/>
  <c r="E85" i="19" s="1"/>
  <c r="D67" i="19"/>
  <c r="D85" i="19" s="1"/>
  <c r="O66" i="19"/>
  <c r="O84" i="19" s="1"/>
  <c r="N66" i="19"/>
  <c r="N84" i="19" s="1"/>
  <c r="M66" i="19"/>
  <c r="M84" i="19" s="1"/>
  <c r="L66" i="19"/>
  <c r="L84" i="19" s="1"/>
  <c r="K66" i="19"/>
  <c r="K84" i="19" s="1"/>
  <c r="J66" i="19"/>
  <c r="J84" i="19" s="1"/>
  <c r="I66" i="19"/>
  <c r="I84" i="19" s="1"/>
  <c r="H66" i="19"/>
  <c r="H84" i="19" s="1"/>
  <c r="G66" i="19"/>
  <c r="G84" i="19" s="1"/>
  <c r="F66" i="19"/>
  <c r="F84" i="19" s="1"/>
  <c r="E66" i="19"/>
  <c r="E84" i="19" s="1"/>
  <c r="D66" i="19"/>
  <c r="O65" i="19"/>
  <c r="O83" i="19" s="1"/>
  <c r="N65" i="19"/>
  <c r="N83" i="19" s="1"/>
  <c r="M65" i="19"/>
  <c r="M83" i="19" s="1"/>
  <c r="L65" i="19"/>
  <c r="L83" i="19" s="1"/>
  <c r="K65" i="19"/>
  <c r="K83" i="19" s="1"/>
  <c r="J65" i="19"/>
  <c r="J83" i="19" s="1"/>
  <c r="I65" i="19"/>
  <c r="I83" i="19" s="1"/>
  <c r="H65" i="19"/>
  <c r="H83" i="19" s="1"/>
  <c r="G65" i="19"/>
  <c r="G83" i="19" s="1"/>
  <c r="F65" i="19"/>
  <c r="F83" i="19" s="1"/>
  <c r="E65" i="19"/>
  <c r="E83" i="19" s="1"/>
  <c r="D65" i="19"/>
  <c r="D83" i="19" s="1"/>
  <c r="O64" i="19"/>
  <c r="O82" i="19" s="1"/>
  <c r="N64" i="19"/>
  <c r="N82" i="19" s="1"/>
  <c r="M64" i="19"/>
  <c r="M82" i="19" s="1"/>
  <c r="L64" i="19"/>
  <c r="L82" i="19" s="1"/>
  <c r="K64" i="19"/>
  <c r="J64" i="19"/>
  <c r="J82" i="19" s="1"/>
  <c r="I64" i="19"/>
  <c r="I82" i="19" s="1"/>
  <c r="H64" i="19"/>
  <c r="H82" i="19" s="1"/>
  <c r="G64" i="19"/>
  <c r="G82" i="19" s="1"/>
  <c r="F64" i="19"/>
  <c r="F82" i="19" s="1"/>
  <c r="E64" i="19"/>
  <c r="E82" i="19" s="1"/>
  <c r="D64" i="19"/>
  <c r="D82" i="19" s="1"/>
  <c r="O63" i="19"/>
  <c r="O81" i="19" s="1"/>
  <c r="N63" i="19"/>
  <c r="N81" i="19" s="1"/>
  <c r="M63" i="19"/>
  <c r="M81" i="19" s="1"/>
  <c r="L63" i="19"/>
  <c r="K63" i="19"/>
  <c r="K81" i="19" s="1"/>
  <c r="J63" i="19"/>
  <c r="J81" i="19" s="1"/>
  <c r="I63" i="19"/>
  <c r="I81" i="19" s="1"/>
  <c r="H63" i="19"/>
  <c r="H81" i="19" s="1"/>
  <c r="G63" i="19"/>
  <c r="G81" i="19" s="1"/>
  <c r="F63" i="19"/>
  <c r="F81" i="19" s="1"/>
  <c r="E63" i="19"/>
  <c r="E81" i="19" s="1"/>
  <c r="D63" i="19"/>
  <c r="O62" i="19"/>
  <c r="N62" i="19"/>
  <c r="M62" i="19"/>
  <c r="L62" i="19"/>
  <c r="L80" i="19" s="1"/>
  <c r="K62" i="19"/>
  <c r="K80" i="19" s="1"/>
  <c r="J62" i="19"/>
  <c r="J80" i="19" s="1"/>
  <c r="I62" i="19"/>
  <c r="I80" i="19" s="1"/>
  <c r="H62" i="19"/>
  <c r="H80" i="19" s="1"/>
  <c r="G62" i="19"/>
  <c r="G80" i="19" s="1"/>
  <c r="F62" i="19"/>
  <c r="F80" i="19" s="1"/>
  <c r="E62" i="19"/>
  <c r="E80" i="19" s="1"/>
  <c r="D62" i="19"/>
  <c r="O61" i="19"/>
  <c r="O79" i="19" s="1"/>
  <c r="N61" i="19"/>
  <c r="N79" i="19" s="1"/>
  <c r="M61" i="19"/>
  <c r="M79" i="19" s="1"/>
  <c r="L61" i="19"/>
  <c r="L79" i="19" s="1"/>
  <c r="K61" i="19"/>
  <c r="K79" i="19" s="1"/>
  <c r="J61" i="19"/>
  <c r="I61" i="19"/>
  <c r="I79" i="19" s="1"/>
  <c r="H61" i="19"/>
  <c r="H79" i="19" s="1"/>
  <c r="G61" i="19"/>
  <c r="F61" i="19"/>
  <c r="F79" i="19" s="1"/>
  <c r="E61" i="19"/>
  <c r="E79" i="19" s="1"/>
  <c r="D61" i="19"/>
  <c r="D79" i="19" s="1"/>
  <c r="O49" i="19"/>
  <c r="O89" i="19" s="1"/>
  <c r="N49" i="19"/>
  <c r="N89" i="19" s="1"/>
  <c r="M49" i="19"/>
  <c r="M89" i="19" s="1"/>
  <c r="L49" i="19"/>
  <c r="L89" i="19" s="1"/>
  <c r="K49" i="19"/>
  <c r="K89" i="19" s="1"/>
  <c r="J49" i="19"/>
  <c r="J89" i="19" s="1"/>
  <c r="I49" i="19"/>
  <c r="I89" i="19" s="1"/>
  <c r="I79" i="18" s="1"/>
  <c r="H49" i="19"/>
  <c r="H89" i="19" s="1"/>
  <c r="H79" i="18" s="1"/>
  <c r="G49" i="19"/>
  <c r="G89" i="19" s="1"/>
  <c r="F49" i="19"/>
  <c r="F89" i="19" s="1"/>
  <c r="E49" i="19"/>
  <c r="E89" i="19" s="1"/>
  <c r="D49" i="19"/>
  <c r="D89" i="19" s="1"/>
  <c r="O48" i="19"/>
  <c r="O88" i="19" s="1"/>
  <c r="O78" i="18" s="1"/>
  <c r="N48" i="19"/>
  <c r="N88" i="19" s="1"/>
  <c r="N78" i="18" s="1"/>
  <c r="M48" i="19"/>
  <c r="M88" i="19" s="1"/>
  <c r="M78" i="18" s="1"/>
  <c r="L48" i="19"/>
  <c r="L88" i="19" s="1"/>
  <c r="L78" i="18" s="1"/>
  <c r="K48" i="19"/>
  <c r="K88" i="19" s="1"/>
  <c r="K78" i="18" s="1"/>
  <c r="J48" i="19"/>
  <c r="J88" i="19" s="1"/>
  <c r="J78" i="18" s="1"/>
  <c r="I48" i="19"/>
  <c r="I88" i="19" s="1"/>
  <c r="I78" i="18" s="1"/>
  <c r="H48" i="19"/>
  <c r="H88" i="19" s="1"/>
  <c r="H78" i="18" s="1"/>
  <c r="G48" i="19"/>
  <c r="G88" i="19" s="1"/>
  <c r="G78" i="18" s="1"/>
  <c r="F48" i="19"/>
  <c r="F88" i="19" s="1"/>
  <c r="F78" i="18" s="1"/>
  <c r="E48" i="19"/>
  <c r="E88" i="19" s="1"/>
  <c r="E78" i="18" s="1"/>
  <c r="D48" i="19"/>
  <c r="D88" i="19" s="1"/>
  <c r="O47" i="19"/>
  <c r="N47" i="19"/>
  <c r="M47" i="19"/>
  <c r="L47" i="19"/>
  <c r="K47" i="19"/>
  <c r="J47" i="19"/>
  <c r="I47" i="19"/>
  <c r="H47" i="19"/>
  <c r="G47" i="19"/>
  <c r="F47" i="19"/>
  <c r="E47" i="19"/>
  <c r="D47" i="19"/>
  <c r="O46" i="19"/>
  <c r="N46" i="19"/>
  <c r="M46" i="19"/>
  <c r="L46" i="19"/>
  <c r="K46" i="19"/>
  <c r="J46" i="19"/>
  <c r="I46" i="19"/>
  <c r="H46" i="19"/>
  <c r="G46" i="19"/>
  <c r="F46" i="19"/>
  <c r="E46" i="19"/>
  <c r="D46" i="19"/>
  <c r="O45" i="19"/>
  <c r="N45" i="19"/>
  <c r="M45" i="19"/>
  <c r="L45" i="19"/>
  <c r="K45" i="19"/>
  <c r="J45" i="19"/>
  <c r="I45" i="19"/>
  <c r="H45" i="19"/>
  <c r="G45" i="19"/>
  <c r="F45" i="19"/>
  <c r="E45" i="19"/>
  <c r="D45" i="19"/>
  <c r="O44" i="19"/>
  <c r="N44" i="19"/>
  <c r="M44" i="19"/>
  <c r="L44" i="19"/>
  <c r="K44" i="19"/>
  <c r="J44" i="19"/>
  <c r="I44" i="19"/>
  <c r="H44" i="19"/>
  <c r="G44" i="19"/>
  <c r="F44" i="19"/>
  <c r="E44" i="19"/>
  <c r="D44" i="19"/>
  <c r="O43" i="19"/>
  <c r="N43" i="19"/>
  <c r="M43" i="19"/>
  <c r="L43" i="19"/>
  <c r="K43" i="19"/>
  <c r="J43" i="19"/>
  <c r="I43" i="19"/>
  <c r="H43" i="19"/>
  <c r="G43" i="19"/>
  <c r="F43" i="19"/>
  <c r="E43" i="19"/>
  <c r="D43" i="19"/>
  <c r="O42" i="19"/>
  <c r="N42" i="19"/>
  <c r="M42" i="19"/>
  <c r="L42" i="19"/>
  <c r="K42" i="19"/>
  <c r="J42" i="19"/>
  <c r="I42" i="19"/>
  <c r="H42" i="19"/>
  <c r="G42" i="19"/>
  <c r="F42" i="19"/>
  <c r="E42" i="19"/>
  <c r="D42" i="19"/>
  <c r="O41" i="19"/>
  <c r="N41" i="19"/>
  <c r="M41" i="19"/>
  <c r="L41" i="19"/>
  <c r="K41" i="19"/>
  <c r="J41" i="19"/>
  <c r="I41" i="19"/>
  <c r="H41" i="19"/>
  <c r="G41" i="19"/>
  <c r="F41" i="19"/>
  <c r="E41" i="19"/>
  <c r="D41" i="19"/>
  <c r="O40" i="19"/>
  <c r="N40" i="19"/>
  <c r="M40" i="19"/>
  <c r="L40" i="19"/>
  <c r="K40" i="19"/>
  <c r="J40" i="19"/>
  <c r="I40" i="19"/>
  <c r="H40" i="19"/>
  <c r="G40" i="19"/>
  <c r="F40" i="19"/>
  <c r="E40" i="19"/>
  <c r="D40" i="19"/>
  <c r="O39" i="19"/>
  <c r="N39" i="19"/>
  <c r="M39" i="19"/>
  <c r="L39" i="19"/>
  <c r="K39" i="19"/>
  <c r="J39" i="19"/>
  <c r="I39" i="19"/>
  <c r="H39" i="19"/>
  <c r="G39" i="19"/>
  <c r="F39" i="19"/>
  <c r="E39" i="19"/>
  <c r="D39" i="19"/>
  <c r="O38" i="19"/>
  <c r="N38" i="19"/>
  <c r="M38" i="19"/>
  <c r="L38" i="19"/>
  <c r="K38" i="19"/>
  <c r="J38" i="19"/>
  <c r="I38" i="19"/>
  <c r="H38" i="19"/>
  <c r="G38" i="19"/>
  <c r="F38" i="19"/>
  <c r="E38" i="19"/>
  <c r="D38" i="19"/>
  <c r="O37" i="19"/>
  <c r="N37" i="19"/>
  <c r="M37" i="19"/>
  <c r="L37" i="19"/>
  <c r="K37" i="19"/>
  <c r="J37" i="19"/>
  <c r="I37" i="19"/>
  <c r="H37" i="19"/>
  <c r="G37" i="19"/>
  <c r="F37" i="19"/>
  <c r="E37" i="19"/>
  <c r="D37" i="19"/>
  <c r="O36" i="19"/>
  <c r="N36" i="19"/>
  <c r="M36" i="19"/>
  <c r="L36" i="19"/>
  <c r="K36" i="19"/>
  <c r="J36" i="19"/>
  <c r="I36" i="19"/>
  <c r="H36" i="19"/>
  <c r="G36" i="19"/>
  <c r="F36" i="19"/>
  <c r="E36" i="19"/>
  <c r="D36" i="19"/>
  <c r="O32" i="19"/>
  <c r="N32" i="19"/>
  <c r="M32" i="19"/>
  <c r="L32" i="19"/>
  <c r="K32" i="19"/>
  <c r="J32" i="19"/>
  <c r="I32" i="19"/>
  <c r="H32" i="19"/>
  <c r="G32" i="19"/>
  <c r="F32" i="19"/>
  <c r="E32" i="19"/>
  <c r="D32" i="19"/>
  <c r="O31" i="19"/>
  <c r="N31" i="19"/>
  <c r="M31" i="19"/>
  <c r="L31" i="19"/>
  <c r="K31" i="19"/>
  <c r="J31" i="19"/>
  <c r="I31" i="19"/>
  <c r="H31" i="19"/>
  <c r="G31" i="19"/>
  <c r="F31" i="19"/>
  <c r="E31" i="19"/>
  <c r="D31" i="19"/>
  <c r="O30" i="19"/>
  <c r="N30" i="19"/>
  <c r="M30" i="19"/>
  <c r="L30" i="19"/>
  <c r="K30" i="19"/>
  <c r="J30" i="19"/>
  <c r="I30" i="19"/>
  <c r="H30" i="19"/>
  <c r="G30" i="19"/>
  <c r="F30" i="19"/>
  <c r="E30" i="19"/>
  <c r="D30" i="19"/>
  <c r="O29" i="19"/>
  <c r="N29" i="19"/>
  <c r="M29" i="19"/>
  <c r="L29" i="19"/>
  <c r="K29" i="19"/>
  <c r="J29" i="19"/>
  <c r="I29" i="19"/>
  <c r="H29" i="19"/>
  <c r="G29" i="19"/>
  <c r="F29" i="19"/>
  <c r="E29" i="19"/>
  <c r="D29" i="19"/>
  <c r="O28" i="19"/>
  <c r="N28" i="19"/>
  <c r="M28" i="19"/>
  <c r="L28" i="19"/>
  <c r="K28" i="19"/>
  <c r="J28" i="19"/>
  <c r="I28" i="19"/>
  <c r="H28" i="19"/>
  <c r="G28" i="19"/>
  <c r="F28" i="19"/>
  <c r="E28" i="19"/>
  <c r="D28" i="19"/>
  <c r="O21" i="19"/>
  <c r="N21" i="19"/>
  <c r="M21" i="19"/>
  <c r="L21" i="19"/>
  <c r="K21" i="19"/>
  <c r="J21" i="19"/>
  <c r="I21" i="19"/>
  <c r="H21" i="19"/>
  <c r="G21" i="19"/>
  <c r="F21" i="19"/>
  <c r="E21" i="19"/>
  <c r="D21" i="19"/>
  <c r="O20" i="19"/>
  <c r="N20" i="19"/>
  <c r="M20" i="19"/>
  <c r="L20" i="19"/>
  <c r="K20" i="19"/>
  <c r="J20" i="19"/>
  <c r="I20" i="19"/>
  <c r="H20" i="19"/>
  <c r="G20" i="19"/>
  <c r="F20" i="19"/>
  <c r="E20" i="19"/>
  <c r="D20" i="19"/>
  <c r="O19" i="19"/>
  <c r="N19" i="19"/>
  <c r="M19" i="19"/>
  <c r="L19" i="19"/>
  <c r="K19" i="19"/>
  <c r="J19" i="19"/>
  <c r="I19" i="19"/>
  <c r="H19" i="19"/>
  <c r="G19" i="19"/>
  <c r="F19" i="19"/>
  <c r="E19" i="19"/>
  <c r="D19" i="19"/>
  <c r="O13" i="19"/>
  <c r="N13" i="19"/>
  <c r="M13" i="19"/>
  <c r="L13" i="19"/>
  <c r="K13" i="19"/>
  <c r="J13" i="19"/>
  <c r="I13" i="19"/>
  <c r="H13" i="19"/>
  <c r="G13" i="19"/>
  <c r="F13" i="19"/>
  <c r="E13" i="19"/>
  <c r="D13" i="19"/>
  <c r="O12" i="19"/>
  <c r="N12" i="19"/>
  <c r="M12" i="19"/>
  <c r="L12" i="19"/>
  <c r="K12" i="19"/>
  <c r="J12" i="19"/>
  <c r="I12" i="19"/>
  <c r="H12" i="19"/>
  <c r="G12" i="19"/>
  <c r="F12" i="19"/>
  <c r="E12" i="19"/>
  <c r="D12" i="19"/>
  <c r="O9" i="19"/>
  <c r="N9" i="19"/>
  <c r="M9" i="19"/>
  <c r="L9" i="19"/>
  <c r="K9" i="19"/>
  <c r="J9" i="19"/>
  <c r="I9" i="19"/>
  <c r="H9" i="19"/>
  <c r="G9" i="19"/>
  <c r="F9" i="19"/>
  <c r="E9" i="19"/>
  <c r="D9" i="19"/>
  <c r="O8" i="19"/>
  <c r="N8" i="19"/>
  <c r="M8" i="19"/>
  <c r="L8" i="19"/>
  <c r="K8" i="19"/>
  <c r="J8" i="19"/>
  <c r="I8" i="19"/>
  <c r="H8" i="19"/>
  <c r="G8" i="19"/>
  <c r="F8" i="19"/>
  <c r="E8" i="19"/>
  <c r="D8" i="19"/>
  <c r="O7" i="19"/>
  <c r="N7" i="19"/>
  <c r="M7" i="19"/>
  <c r="L7" i="19"/>
  <c r="K7" i="19"/>
  <c r="J7" i="19"/>
  <c r="I7" i="19"/>
  <c r="H7" i="19"/>
  <c r="G7" i="19"/>
  <c r="F7" i="19"/>
  <c r="E7" i="19"/>
  <c r="D7" i="19"/>
  <c r="BT5" i="19"/>
  <c r="BT3" i="19" s="1"/>
  <c r="BM5" i="19"/>
  <c r="BM3" i="19" s="1"/>
  <c r="AV5" i="19"/>
  <c r="X5" i="19"/>
  <c r="X3" i="19" s="1"/>
  <c r="Q5" i="19"/>
  <c r="Q3" i="19" s="1"/>
  <c r="D5" i="19"/>
  <c r="D4" i="19" s="1"/>
  <c r="D3" i="19"/>
  <c r="BT85" i="18"/>
  <c r="BM85" i="18"/>
  <c r="X85" i="18"/>
  <c r="Q85" i="18"/>
  <c r="O77" i="18"/>
  <c r="N77" i="18"/>
  <c r="M77" i="18"/>
  <c r="L77" i="18"/>
  <c r="K77" i="18"/>
  <c r="J77" i="18"/>
  <c r="I77" i="18"/>
  <c r="H77" i="18"/>
  <c r="G77" i="18"/>
  <c r="F77" i="18"/>
  <c r="E77" i="18"/>
  <c r="D77" i="18"/>
  <c r="O58" i="18"/>
  <c r="O76" i="18" s="1"/>
  <c r="N58" i="18"/>
  <c r="N76" i="18" s="1"/>
  <c r="M58" i="18"/>
  <c r="M76" i="18" s="1"/>
  <c r="L58" i="18"/>
  <c r="L76" i="18" s="1"/>
  <c r="K58" i="18"/>
  <c r="K76" i="18" s="1"/>
  <c r="J58" i="18"/>
  <c r="J76" i="18" s="1"/>
  <c r="I58" i="18"/>
  <c r="I76" i="18" s="1"/>
  <c r="H58" i="18"/>
  <c r="H76" i="18" s="1"/>
  <c r="G58" i="18"/>
  <c r="G76" i="18" s="1"/>
  <c r="F58" i="18"/>
  <c r="F76" i="18" s="1"/>
  <c r="E58" i="18"/>
  <c r="E76" i="18" s="1"/>
  <c r="D58" i="18"/>
  <c r="D76" i="18" s="1"/>
  <c r="O57" i="18"/>
  <c r="O75" i="18" s="1"/>
  <c r="N57" i="18"/>
  <c r="N75" i="18" s="1"/>
  <c r="M57" i="18"/>
  <c r="M75" i="18" s="1"/>
  <c r="L57" i="18"/>
  <c r="L75" i="18" s="1"/>
  <c r="K57" i="18"/>
  <c r="K75" i="18" s="1"/>
  <c r="J57" i="18"/>
  <c r="J75" i="18" s="1"/>
  <c r="I57" i="18"/>
  <c r="I75" i="18" s="1"/>
  <c r="H57" i="18"/>
  <c r="H75" i="18" s="1"/>
  <c r="G57" i="18"/>
  <c r="G75" i="18" s="1"/>
  <c r="F57" i="18"/>
  <c r="F75" i="18" s="1"/>
  <c r="E57" i="18"/>
  <c r="E75" i="18" s="1"/>
  <c r="D57" i="18"/>
  <c r="D75" i="18" s="1"/>
  <c r="O56" i="18"/>
  <c r="O74" i="18" s="1"/>
  <c r="N56" i="18"/>
  <c r="N74" i="18" s="1"/>
  <c r="M56" i="18"/>
  <c r="M74" i="18" s="1"/>
  <c r="L56" i="18"/>
  <c r="L74" i="18" s="1"/>
  <c r="K56" i="18"/>
  <c r="K74" i="18" s="1"/>
  <c r="J56" i="18"/>
  <c r="J74" i="18" s="1"/>
  <c r="I56" i="18"/>
  <c r="I74" i="18" s="1"/>
  <c r="H56" i="18"/>
  <c r="H74" i="18" s="1"/>
  <c r="G56" i="18"/>
  <c r="G74" i="18" s="1"/>
  <c r="F56" i="18"/>
  <c r="F74" i="18" s="1"/>
  <c r="E56" i="18"/>
  <c r="E74" i="18" s="1"/>
  <c r="D56" i="18"/>
  <c r="D74" i="18" s="1"/>
  <c r="O55" i="18"/>
  <c r="O73" i="18" s="1"/>
  <c r="N55" i="18"/>
  <c r="N73" i="18" s="1"/>
  <c r="M55" i="18"/>
  <c r="M73" i="18" s="1"/>
  <c r="L55" i="18"/>
  <c r="L73" i="18" s="1"/>
  <c r="K55" i="18"/>
  <c r="K73" i="18" s="1"/>
  <c r="J55" i="18"/>
  <c r="J73" i="18" s="1"/>
  <c r="I55" i="18"/>
  <c r="I73" i="18" s="1"/>
  <c r="H55" i="18"/>
  <c r="H73" i="18" s="1"/>
  <c r="G55" i="18"/>
  <c r="G73" i="18" s="1"/>
  <c r="F55" i="18"/>
  <c r="F73" i="18" s="1"/>
  <c r="E55" i="18"/>
  <c r="E73" i="18" s="1"/>
  <c r="D55" i="18"/>
  <c r="D73" i="18" s="1"/>
  <c r="O54" i="18"/>
  <c r="N54" i="18"/>
  <c r="N72" i="18" s="1"/>
  <c r="M54" i="18"/>
  <c r="M72" i="18" s="1"/>
  <c r="L54" i="18"/>
  <c r="L72" i="18" s="1"/>
  <c r="K54" i="18"/>
  <c r="K72" i="18" s="1"/>
  <c r="J54" i="18"/>
  <c r="J72" i="18" s="1"/>
  <c r="I54" i="18"/>
  <c r="I72" i="18" s="1"/>
  <c r="H54" i="18"/>
  <c r="H72" i="18" s="1"/>
  <c r="G54" i="18"/>
  <c r="G72" i="18" s="1"/>
  <c r="F54" i="18"/>
  <c r="F72" i="18" s="1"/>
  <c r="E54" i="18"/>
  <c r="E72" i="18" s="1"/>
  <c r="D54" i="18"/>
  <c r="D72" i="18" s="1"/>
  <c r="O53" i="18"/>
  <c r="O71" i="18" s="1"/>
  <c r="N53" i="18"/>
  <c r="N71" i="18" s="1"/>
  <c r="M53" i="18"/>
  <c r="M71" i="18" s="1"/>
  <c r="L53" i="18"/>
  <c r="L71" i="18" s="1"/>
  <c r="K53" i="18"/>
  <c r="K71" i="18" s="1"/>
  <c r="J53" i="18"/>
  <c r="J71" i="18" s="1"/>
  <c r="I53" i="18"/>
  <c r="I71" i="18" s="1"/>
  <c r="H53" i="18"/>
  <c r="H71" i="18" s="1"/>
  <c r="G53" i="18"/>
  <c r="G71" i="18" s="1"/>
  <c r="F53" i="18"/>
  <c r="F71" i="18" s="1"/>
  <c r="E53" i="18"/>
  <c r="E71" i="18" s="1"/>
  <c r="D53" i="18"/>
  <c r="D71" i="18" s="1"/>
  <c r="O52" i="18"/>
  <c r="O70" i="18" s="1"/>
  <c r="N52" i="18"/>
  <c r="N70" i="18" s="1"/>
  <c r="M52" i="18"/>
  <c r="M70" i="18" s="1"/>
  <c r="L52" i="18"/>
  <c r="K52" i="18"/>
  <c r="J52" i="18"/>
  <c r="J70" i="18" s="1"/>
  <c r="I52" i="18"/>
  <c r="I70" i="18" s="1"/>
  <c r="H52" i="18"/>
  <c r="H70" i="18" s="1"/>
  <c r="G52" i="18"/>
  <c r="G70" i="18" s="1"/>
  <c r="F52" i="18"/>
  <c r="F70" i="18" s="1"/>
  <c r="E52" i="18"/>
  <c r="E70" i="18" s="1"/>
  <c r="D52" i="18"/>
  <c r="D70" i="18" s="1"/>
  <c r="O51" i="18"/>
  <c r="O69" i="18" s="1"/>
  <c r="N51" i="18"/>
  <c r="M51" i="18"/>
  <c r="L51" i="18"/>
  <c r="L69" i="18" s="1"/>
  <c r="K51" i="18"/>
  <c r="K69" i="18" s="1"/>
  <c r="J51" i="18"/>
  <c r="J69" i="18" s="1"/>
  <c r="I51" i="18"/>
  <c r="I69" i="18" s="1"/>
  <c r="H51" i="18"/>
  <c r="G51" i="18"/>
  <c r="G69" i="18" s="1"/>
  <c r="F51" i="18"/>
  <c r="E51" i="18"/>
  <c r="E69" i="18" s="1"/>
  <c r="D51" i="18"/>
  <c r="O48" i="18"/>
  <c r="N48" i="18"/>
  <c r="M48" i="18"/>
  <c r="L48" i="18"/>
  <c r="K48" i="18"/>
  <c r="J48" i="18"/>
  <c r="I48" i="18"/>
  <c r="H48" i="18"/>
  <c r="G48" i="18"/>
  <c r="E48" i="18"/>
  <c r="D48" i="18"/>
  <c r="O42" i="18"/>
  <c r="N42" i="18"/>
  <c r="M42" i="18"/>
  <c r="L42" i="18"/>
  <c r="K42" i="18"/>
  <c r="J42" i="18"/>
  <c r="I42" i="18"/>
  <c r="H42" i="18"/>
  <c r="G42" i="18"/>
  <c r="F42" i="18"/>
  <c r="E42" i="18"/>
  <c r="D42" i="18"/>
  <c r="O41" i="18"/>
  <c r="N41" i="18"/>
  <c r="M41" i="18"/>
  <c r="L41" i="18"/>
  <c r="K41" i="18"/>
  <c r="J41" i="18"/>
  <c r="I41" i="18"/>
  <c r="H41" i="18"/>
  <c r="G41" i="18"/>
  <c r="F41" i="18"/>
  <c r="E41" i="18"/>
  <c r="D41" i="18"/>
  <c r="O40" i="18"/>
  <c r="N40" i="18"/>
  <c r="M40" i="18"/>
  <c r="L40" i="18"/>
  <c r="K40" i="18"/>
  <c r="J40" i="18"/>
  <c r="I40" i="18"/>
  <c r="H40" i="18"/>
  <c r="G40" i="18"/>
  <c r="F40" i="18"/>
  <c r="E40" i="18"/>
  <c r="D40" i="18"/>
  <c r="O39" i="18"/>
  <c r="N39" i="18"/>
  <c r="M39" i="18"/>
  <c r="L39" i="18"/>
  <c r="K39" i="18"/>
  <c r="J39" i="18"/>
  <c r="I39" i="18"/>
  <c r="H39" i="18"/>
  <c r="G39" i="18"/>
  <c r="F39" i="18"/>
  <c r="E39" i="18"/>
  <c r="D39" i="18"/>
  <c r="O38" i="18"/>
  <c r="N38" i="18"/>
  <c r="M38" i="18"/>
  <c r="L38" i="18"/>
  <c r="K38" i="18"/>
  <c r="J38" i="18"/>
  <c r="I38" i="18"/>
  <c r="H38" i="18"/>
  <c r="G38" i="18"/>
  <c r="F38" i="18"/>
  <c r="E38" i="18"/>
  <c r="D38" i="18"/>
  <c r="O37" i="18"/>
  <c r="N37" i="18"/>
  <c r="M37" i="18"/>
  <c r="L37" i="18"/>
  <c r="K37" i="18"/>
  <c r="J37" i="18"/>
  <c r="I37" i="18"/>
  <c r="H37" i="18"/>
  <c r="G37" i="18"/>
  <c r="F37" i="18"/>
  <c r="E37" i="18"/>
  <c r="D37" i="18"/>
  <c r="O25" i="18"/>
  <c r="N25" i="18"/>
  <c r="M25" i="18"/>
  <c r="L25" i="18"/>
  <c r="K25" i="18"/>
  <c r="J25" i="18"/>
  <c r="I25" i="18"/>
  <c r="H25" i="18"/>
  <c r="G25" i="18"/>
  <c r="F25" i="18"/>
  <c r="E25" i="18"/>
  <c r="D25" i="18"/>
  <c r="O21" i="18"/>
  <c r="N21" i="18"/>
  <c r="M21" i="18"/>
  <c r="L21" i="18"/>
  <c r="K21" i="18"/>
  <c r="J21" i="18"/>
  <c r="I21" i="18"/>
  <c r="H21" i="18"/>
  <c r="G21" i="18"/>
  <c r="F21" i="18"/>
  <c r="E21" i="18"/>
  <c r="D21" i="18"/>
  <c r="O20" i="18"/>
  <c r="N20" i="18"/>
  <c r="M20" i="18"/>
  <c r="L20" i="18"/>
  <c r="K20" i="18"/>
  <c r="J20" i="18"/>
  <c r="I20" i="18"/>
  <c r="H20" i="18"/>
  <c r="G20" i="18"/>
  <c r="F20" i="18"/>
  <c r="E20" i="18"/>
  <c r="D20" i="18"/>
  <c r="O24" i="18"/>
  <c r="N24" i="18"/>
  <c r="M24" i="18"/>
  <c r="L24" i="18"/>
  <c r="K24" i="18"/>
  <c r="J24" i="18"/>
  <c r="I24" i="18"/>
  <c r="H24" i="18"/>
  <c r="G24" i="18"/>
  <c r="F24" i="18"/>
  <c r="E24" i="18"/>
  <c r="D24" i="18"/>
  <c r="O19" i="18"/>
  <c r="N19" i="18"/>
  <c r="M19" i="18"/>
  <c r="L19" i="18"/>
  <c r="K19" i="18"/>
  <c r="J19" i="18"/>
  <c r="I19" i="18"/>
  <c r="H19" i="18"/>
  <c r="G19" i="18"/>
  <c r="F19" i="18"/>
  <c r="E19" i="18"/>
  <c r="D19" i="18"/>
  <c r="O13" i="18"/>
  <c r="N13" i="18"/>
  <c r="M13" i="18"/>
  <c r="L13" i="18"/>
  <c r="K13" i="18"/>
  <c r="J13" i="18"/>
  <c r="I13" i="18"/>
  <c r="H13" i="18"/>
  <c r="G13" i="18"/>
  <c r="F13" i="18"/>
  <c r="E13" i="18"/>
  <c r="D13" i="18"/>
  <c r="O12" i="18"/>
  <c r="N12" i="18"/>
  <c r="M12" i="18"/>
  <c r="L12" i="18"/>
  <c r="K12" i="18"/>
  <c r="J12" i="18"/>
  <c r="I12" i="18"/>
  <c r="H12" i="18"/>
  <c r="G12" i="18"/>
  <c r="F12" i="18"/>
  <c r="E12" i="18"/>
  <c r="D12" i="18"/>
  <c r="O9" i="18"/>
  <c r="N9" i="18"/>
  <c r="M9" i="18"/>
  <c r="L9" i="18"/>
  <c r="K9" i="18"/>
  <c r="J9" i="18"/>
  <c r="I9" i="18"/>
  <c r="H9" i="18"/>
  <c r="G9" i="18"/>
  <c r="F9" i="18"/>
  <c r="E9" i="18"/>
  <c r="D9" i="18"/>
  <c r="O8" i="18"/>
  <c r="N8" i="18"/>
  <c r="M8" i="18"/>
  <c r="L8" i="18"/>
  <c r="K8" i="18"/>
  <c r="J8" i="18"/>
  <c r="I8" i="18"/>
  <c r="H8" i="18"/>
  <c r="G8" i="18"/>
  <c r="F8" i="18"/>
  <c r="E8" i="18"/>
  <c r="D8" i="18"/>
  <c r="O7" i="18"/>
  <c r="N7" i="18"/>
  <c r="M7" i="18"/>
  <c r="L7" i="18"/>
  <c r="K7" i="18"/>
  <c r="J7" i="18"/>
  <c r="I7" i="18"/>
  <c r="H7" i="18"/>
  <c r="G7" i="18"/>
  <c r="F7" i="18"/>
  <c r="E7" i="18"/>
  <c r="D7" i="18"/>
  <c r="BT5" i="18"/>
  <c r="BM5" i="18"/>
  <c r="AZ5" i="18"/>
  <c r="AZ3" i="18" s="1"/>
  <c r="AV5" i="18"/>
  <c r="X5" i="18"/>
  <c r="S5" i="18"/>
  <c r="S3" i="18" s="1"/>
  <c r="Q5" i="18"/>
  <c r="E5" i="18"/>
  <c r="D4" i="18"/>
  <c r="D3" i="18"/>
  <c r="AC47" i="16"/>
  <c r="AC51" i="16" s="1"/>
  <c r="AB47" i="16"/>
  <c r="AB51" i="16" s="1"/>
  <c r="AA47" i="16"/>
  <c r="AA51" i="16" s="1"/>
  <c r="Z47" i="16"/>
  <c r="Z51" i="16" s="1"/>
  <c r="Y47" i="16"/>
  <c r="Y51" i="16" s="1"/>
  <c r="X47" i="16"/>
  <c r="X51" i="16" s="1"/>
  <c r="W47" i="16"/>
  <c r="W51" i="16" s="1"/>
  <c r="W56" i="16" s="1"/>
  <c r="V47" i="16"/>
  <c r="V51" i="16" s="1"/>
  <c r="V56" i="16" s="1"/>
  <c r="U47" i="16"/>
  <c r="U51" i="16" s="1"/>
  <c r="T47" i="16"/>
  <c r="T51" i="16" s="1"/>
  <c r="S47" i="16"/>
  <c r="S51" i="16" s="1"/>
  <c r="S56" i="16" s="1"/>
  <c r="R47" i="16"/>
  <c r="R51" i="16" s="1"/>
  <c r="R56" i="16" s="1"/>
  <c r="P51" i="16"/>
  <c r="O47" i="16"/>
  <c r="O51" i="16" s="1"/>
  <c r="N47" i="16"/>
  <c r="N51" i="16" s="1"/>
  <c r="M47" i="16"/>
  <c r="M51" i="16" s="1"/>
  <c r="L47" i="16"/>
  <c r="L51" i="16" s="1"/>
  <c r="K47" i="16"/>
  <c r="K51" i="16" s="1"/>
  <c r="J47" i="16"/>
  <c r="J51" i="16" s="1"/>
  <c r="I47" i="16"/>
  <c r="I51" i="16" s="1"/>
  <c r="H47" i="16"/>
  <c r="H51" i="16" s="1"/>
  <c r="G47" i="16"/>
  <c r="G51" i="16" s="1"/>
  <c r="F47" i="16"/>
  <c r="F51" i="16" s="1"/>
  <c r="E47" i="16"/>
  <c r="E51" i="16" s="1"/>
  <c r="Y26" i="16"/>
  <c r="Y31" i="16" s="1"/>
  <c r="Y33" i="16" s="1"/>
  <c r="X26" i="16"/>
  <c r="X31" i="16" s="1"/>
  <c r="X33" i="16" s="1"/>
  <c r="W26" i="16"/>
  <c r="W31" i="16" s="1"/>
  <c r="W33" i="16" s="1"/>
  <c r="U26" i="16"/>
  <c r="U31" i="16" s="1"/>
  <c r="P24" i="16"/>
  <c r="M24" i="16"/>
  <c r="K24" i="16"/>
  <c r="J24" i="16"/>
  <c r="I24" i="16"/>
  <c r="H24" i="16"/>
  <c r="G24" i="16"/>
  <c r="F24" i="16"/>
  <c r="E24" i="16"/>
  <c r="AC22" i="16"/>
  <c r="AC26" i="16" s="1"/>
  <c r="AC31" i="16" s="1"/>
  <c r="AC33" i="16" s="1"/>
  <c r="AB22" i="16"/>
  <c r="AB26" i="16" s="1"/>
  <c r="AB31" i="16" s="1"/>
  <c r="AB33" i="16" s="1"/>
  <c r="AA22" i="16"/>
  <c r="AA26" i="16" s="1"/>
  <c r="AA31" i="16" s="1"/>
  <c r="Z22" i="16"/>
  <c r="Z26" i="16" s="1"/>
  <c r="Z31" i="16" s="1"/>
  <c r="Y22" i="16"/>
  <c r="X22" i="16"/>
  <c r="W22" i="16"/>
  <c r="V22" i="16"/>
  <c r="V26" i="16" s="1"/>
  <c r="V31" i="16" s="1"/>
  <c r="V33" i="16" s="1"/>
  <c r="U22" i="16"/>
  <c r="T22" i="16"/>
  <c r="T26" i="16" s="1"/>
  <c r="T31" i="16" s="1"/>
  <c r="S22" i="16"/>
  <c r="S26" i="16" s="1"/>
  <c r="S31" i="16" s="1"/>
  <c r="S33" i="16" s="1"/>
  <c r="R22" i="16"/>
  <c r="R26" i="16" s="1"/>
  <c r="R31" i="16" s="1"/>
  <c r="R33" i="16" s="1"/>
  <c r="P22" i="16"/>
  <c r="O22" i="16"/>
  <c r="N22" i="16"/>
  <c r="M22" i="16"/>
  <c r="L26" i="16"/>
  <c r="J22" i="16"/>
  <c r="I22" i="16"/>
  <c r="H22" i="16"/>
  <c r="G22" i="16"/>
  <c r="F22" i="16"/>
  <c r="E22" i="16"/>
  <c r="E8" i="16"/>
  <c r="E7" i="16"/>
  <c r="E5" i="16"/>
  <c r="U55" i="15"/>
  <c r="T55" i="15"/>
  <c r="W51" i="15"/>
  <c r="R51" i="15"/>
  <c r="Q51" i="15"/>
  <c r="D51" i="15"/>
  <c r="D52" i="15" s="1"/>
  <c r="AB49" i="15"/>
  <c r="AA49" i="15"/>
  <c r="Z49" i="15"/>
  <c r="Z51" i="15" s="1"/>
  <c r="Y49" i="15"/>
  <c r="Y51" i="15" s="1"/>
  <c r="X49" i="15"/>
  <c r="X51" i="15" s="1"/>
  <c r="W49" i="15"/>
  <c r="V49" i="15"/>
  <c r="V51" i="15" s="1"/>
  <c r="U49" i="15"/>
  <c r="U51" i="15" s="1"/>
  <c r="T49" i="15"/>
  <c r="T51" i="15" s="1"/>
  <c r="S49" i="15"/>
  <c r="S51" i="15" s="1"/>
  <c r="R49" i="15"/>
  <c r="Q49" i="15"/>
  <c r="O49" i="15"/>
  <c r="O51" i="15" s="1"/>
  <c r="O52" i="15" s="1"/>
  <c r="N49" i="15"/>
  <c r="N51" i="15" s="1"/>
  <c r="N55" i="15" s="1"/>
  <c r="M49" i="15"/>
  <c r="M51" i="15" s="1"/>
  <c r="M52" i="15" s="1"/>
  <c r="L49" i="15"/>
  <c r="K49" i="15"/>
  <c r="K51" i="15" s="1"/>
  <c r="K52" i="15" s="1"/>
  <c r="J49" i="15"/>
  <c r="I49" i="15"/>
  <c r="H49" i="15"/>
  <c r="H51" i="15" s="1"/>
  <c r="G49" i="15"/>
  <c r="F49" i="15"/>
  <c r="F51" i="15" s="1"/>
  <c r="F52" i="15" s="1"/>
  <c r="E49" i="15"/>
  <c r="E51" i="15" s="1"/>
  <c r="E52" i="15" s="1"/>
  <c r="D46" i="15"/>
  <c r="D49" i="15" s="1"/>
  <c r="AB40" i="15"/>
  <c r="AB51" i="15" s="1"/>
  <c r="AA40" i="15"/>
  <c r="Z40" i="15"/>
  <c r="Y40" i="15"/>
  <c r="X40" i="15"/>
  <c r="W40" i="15"/>
  <c r="V40" i="15"/>
  <c r="U40" i="15"/>
  <c r="T40" i="15"/>
  <c r="S40" i="15"/>
  <c r="R40" i="15"/>
  <c r="Q40" i="15"/>
  <c r="J51" i="15"/>
  <c r="J52" i="15" s="1"/>
  <c r="I40" i="15"/>
  <c r="H40" i="15"/>
  <c r="G40" i="15"/>
  <c r="D40" i="15"/>
  <c r="D31" i="15"/>
  <c r="X30" i="15"/>
  <c r="X55" i="15" s="1"/>
  <c r="U30" i="15"/>
  <c r="E30" i="15"/>
  <c r="AB28" i="15"/>
  <c r="AB30" i="15" s="1"/>
  <c r="AB55" i="15" s="1"/>
  <c r="AA28" i="15"/>
  <c r="AA30" i="15" s="1"/>
  <c r="Z28" i="15"/>
  <c r="Z30" i="15" s="1"/>
  <c r="Z55" i="15" s="1"/>
  <c r="Y28" i="15"/>
  <c r="X28" i="15"/>
  <c r="W28" i="15"/>
  <c r="W30" i="15" s="1"/>
  <c r="W55" i="15" s="1"/>
  <c r="V28" i="15"/>
  <c r="U28" i="15"/>
  <c r="T28" i="15"/>
  <c r="S28" i="15"/>
  <c r="R28" i="15"/>
  <c r="Q28" i="15"/>
  <c r="Q30" i="15" s="1"/>
  <c r="Q55" i="15" s="1"/>
  <c r="O28" i="15"/>
  <c r="O30" i="15" s="1"/>
  <c r="N28" i="15"/>
  <c r="N30" i="15" s="1"/>
  <c r="M28" i="15"/>
  <c r="M30" i="15" s="1"/>
  <c r="L28" i="15"/>
  <c r="L30" i="15" s="1"/>
  <c r="K28" i="15"/>
  <c r="J28" i="15"/>
  <c r="I28" i="15"/>
  <c r="H28" i="15"/>
  <c r="G28" i="15"/>
  <c r="F30" i="15"/>
  <c r="E28" i="15"/>
  <c r="D25" i="15"/>
  <c r="D28" i="15" s="1"/>
  <c r="D30" i="15" s="1"/>
  <c r="AB18" i="15"/>
  <c r="AA18" i="15"/>
  <c r="Z18" i="15"/>
  <c r="Y18" i="15"/>
  <c r="X18" i="15"/>
  <c r="W18" i="15"/>
  <c r="V18" i="15"/>
  <c r="V30" i="15" s="1"/>
  <c r="U18" i="15"/>
  <c r="T18" i="15"/>
  <c r="T30" i="15" s="1"/>
  <c r="S18" i="15"/>
  <c r="S30" i="15" s="1"/>
  <c r="S55" i="15" s="1"/>
  <c r="R18" i="15"/>
  <c r="R30" i="15" s="1"/>
  <c r="R55" i="15" s="1"/>
  <c r="Q18" i="15"/>
  <c r="K18" i="15"/>
  <c r="J18" i="15"/>
  <c r="I18" i="15"/>
  <c r="H18" i="15"/>
  <c r="H30" i="15" s="1"/>
  <c r="H31" i="15" s="1"/>
  <c r="G18" i="15"/>
  <c r="D18" i="15"/>
  <c r="D8" i="15"/>
  <c r="D7" i="15" s="1"/>
  <c r="Q7" i="15" s="1"/>
  <c r="L98" i="14"/>
  <c r="AH95" i="14"/>
  <c r="AC95" i="14" s="1"/>
  <c r="AA95" i="14" s="1"/>
  <c r="M95" i="14"/>
  <c r="M98" i="14" s="1"/>
  <c r="N95" i="14" s="1"/>
  <c r="N98" i="14" s="1"/>
  <c r="O95" i="14" s="1"/>
  <c r="O98" i="14" s="1"/>
  <c r="P95" i="14" s="1"/>
  <c r="P98" i="14" s="1"/>
  <c r="Q95" i="14" s="1"/>
  <c r="Q98" i="14" s="1"/>
  <c r="R95" i="14" s="1"/>
  <c r="R98" i="14" s="1"/>
  <c r="S95" i="14" s="1"/>
  <c r="S98" i="14" s="1"/>
  <c r="T95" i="14" s="1"/>
  <c r="T98" i="14" s="1"/>
  <c r="U95" i="14" s="1"/>
  <c r="U98" i="14" s="1"/>
  <c r="V95" i="14" s="1"/>
  <c r="V98" i="14" s="1"/>
  <c r="W95" i="14" s="1"/>
  <c r="W98" i="14" s="1"/>
  <c r="G95" i="14"/>
  <c r="E95" i="14" s="1"/>
  <c r="L92" i="14"/>
  <c r="L91" i="14"/>
  <c r="L90" i="14"/>
  <c r="L87" i="14"/>
  <c r="L86" i="14"/>
  <c r="L85" i="14"/>
  <c r="L73" i="14"/>
  <c r="G72" i="14"/>
  <c r="E72" i="14" s="1"/>
  <c r="L68" i="14"/>
  <c r="M65" i="14" s="1"/>
  <c r="M68" i="14" s="1"/>
  <c r="N65" i="14" s="1"/>
  <c r="N68" i="14" s="1"/>
  <c r="O65" i="14" s="1"/>
  <c r="O68" i="14" s="1"/>
  <c r="P65" i="14" s="1"/>
  <c r="P68" i="14" s="1"/>
  <c r="Q65" i="14" s="1"/>
  <c r="Q68" i="14" s="1"/>
  <c r="R65" i="14" s="1"/>
  <c r="R68" i="14" s="1"/>
  <c r="S65" i="14" s="1"/>
  <c r="S68" i="14" s="1"/>
  <c r="T65" i="14" s="1"/>
  <c r="T68" i="14" s="1"/>
  <c r="U65" i="14" s="1"/>
  <c r="U68" i="14" s="1"/>
  <c r="V65" i="14" s="1"/>
  <c r="V68" i="14" s="1"/>
  <c r="W65" i="14" s="1"/>
  <c r="W68" i="14" s="1"/>
  <c r="AH65" i="14"/>
  <c r="AH68" i="14" s="1"/>
  <c r="AI65" i="14" s="1"/>
  <c r="G65" i="14"/>
  <c r="E65" i="14" s="1"/>
  <c r="L62" i="14"/>
  <c r="L61" i="14"/>
  <c r="L60" i="14"/>
  <c r="L57" i="14"/>
  <c r="L56" i="14"/>
  <c r="L55" i="14"/>
  <c r="L51" i="14"/>
  <c r="M42" i="14" s="1"/>
  <c r="G42" i="14"/>
  <c r="E42" i="14"/>
  <c r="AS36" i="14"/>
  <c r="AR36" i="14"/>
  <c r="AQ36" i="14"/>
  <c r="AP36" i="14"/>
  <c r="AO36" i="14"/>
  <c r="AN36" i="14"/>
  <c r="AM36" i="14"/>
  <c r="AL36" i="14"/>
  <c r="AK36" i="14"/>
  <c r="AJ36" i="14"/>
  <c r="AI36" i="14"/>
  <c r="AH36" i="14"/>
  <c r="W36" i="14"/>
  <c r="V36" i="14"/>
  <c r="U36" i="14"/>
  <c r="T36" i="14"/>
  <c r="S36" i="14"/>
  <c r="R36" i="14"/>
  <c r="Q36" i="14"/>
  <c r="P36" i="14"/>
  <c r="O36" i="14"/>
  <c r="N36" i="14"/>
  <c r="M36" i="14"/>
  <c r="L36" i="14"/>
  <c r="AS35" i="14"/>
  <c r="AR35" i="14"/>
  <c r="AQ35" i="14"/>
  <c r="AP35" i="14"/>
  <c r="AO35" i="14"/>
  <c r="AN35" i="14"/>
  <c r="AM35" i="14"/>
  <c r="AL35" i="14"/>
  <c r="AK35" i="14"/>
  <c r="AJ35" i="14"/>
  <c r="AI35" i="14"/>
  <c r="AH35" i="14"/>
  <c r="W35" i="14"/>
  <c r="V35" i="14"/>
  <c r="U35" i="14"/>
  <c r="T35" i="14"/>
  <c r="S35" i="14"/>
  <c r="R35" i="14"/>
  <c r="Q35" i="14"/>
  <c r="P35" i="14"/>
  <c r="O35" i="14"/>
  <c r="N35" i="14"/>
  <c r="M35" i="14"/>
  <c r="L35" i="14"/>
  <c r="L34" i="14"/>
  <c r="U22" i="14"/>
  <c r="T22" i="14"/>
  <c r="L30" i="14"/>
  <c r="L11" i="14"/>
  <c r="G11" i="14"/>
  <c r="E11" i="14" s="1"/>
  <c r="L8" i="14"/>
  <c r="L6" i="14" s="1"/>
  <c r="AH6" i="14" s="1"/>
  <c r="AA7" i="14"/>
  <c r="C2" i="14"/>
  <c r="H230" i="13"/>
  <c r="I229" i="13"/>
  <c r="H229" i="13"/>
  <c r="B78" i="13"/>
  <c r="N74" i="13"/>
  <c r="M74" i="13"/>
  <c r="L74" i="13"/>
  <c r="K74" i="13"/>
  <c r="J74" i="13"/>
  <c r="I74" i="13"/>
  <c r="H74" i="13"/>
  <c r="G74" i="13"/>
  <c r="F74" i="13"/>
  <c r="E74" i="13"/>
  <c r="D74" i="13"/>
  <c r="C74" i="13"/>
  <c r="N69" i="13"/>
  <c r="M29" i="13" s="1"/>
  <c r="N64" i="13"/>
  <c r="M64" i="13"/>
  <c r="L64" i="13"/>
  <c r="K64" i="13"/>
  <c r="J64" i="13"/>
  <c r="I64" i="13"/>
  <c r="H64" i="13"/>
  <c r="G64" i="13"/>
  <c r="F64" i="13"/>
  <c r="E64" i="13"/>
  <c r="D64" i="13"/>
  <c r="C64" i="13"/>
  <c r="C38" i="13"/>
  <c r="P30" i="13"/>
  <c r="P29" i="13"/>
  <c r="P28" i="13"/>
  <c r="R27" i="13"/>
  <c r="P27" i="13"/>
  <c r="O26" i="13"/>
  <c r="L26" i="13"/>
  <c r="I26" i="13"/>
  <c r="F26" i="13"/>
  <c r="C26" i="13"/>
  <c r="P21" i="13"/>
  <c r="P20" i="13"/>
  <c r="P19" i="13"/>
  <c r="R18" i="13"/>
  <c r="P18" i="13"/>
  <c r="O17" i="13"/>
  <c r="L17" i="13"/>
  <c r="I17" i="13"/>
  <c r="F17" i="13"/>
  <c r="C17" i="13"/>
  <c r="R8" i="13"/>
  <c r="P8" i="13"/>
  <c r="O7" i="13"/>
  <c r="L7" i="13"/>
  <c r="I7" i="13"/>
  <c r="F7" i="13"/>
  <c r="C7" i="13"/>
  <c r="B3" i="13"/>
  <c r="B65" i="12"/>
  <c r="E5" i="12"/>
  <c r="O5" i="12" s="1"/>
  <c r="P5" i="12" s="1"/>
  <c r="Q5" i="12" s="1"/>
  <c r="M5" i="11"/>
  <c r="N5" i="11" s="1"/>
  <c r="O5" i="11" s="1"/>
  <c r="E5" i="11"/>
  <c r="F5" i="11" s="1"/>
  <c r="E6" i="10"/>
  <c r="J6" i="10" s="1"/>
  <c r="O6" i="10" s="1"/>
  <c r="P6" i="10" s="1"/>
  <c r="E6" i="9"/>
  <c r="J6" i="9" s="1"/>
  <c r="O6" i="9" s="1"/>
  <c r="P6" i="9" s="1"/>
  <c r="E6" i="8"/>
  <c r="J6" i="8" s="1"/>
  <c r="O6" i="8" s="1"/>
  <c r="P6" i="8" s="1"/>
  <c r="E6" i="7"/>
  <c r="P6" i="7" s="1"/>
  <c r="K49" i="6"/>
  <c r="E6" i="6"/>
  <c r="P6" i="6" s="1"/>
  <c r="E6" i="5"/>
  <c r="P6" i="5" s="1"/>
  <c r="AC25" i="4"/>
  <c r="W25" i="4"/>
  <c r="U25" i="4"/>
  <c r="T25" i="4"/>
  <c r="K25" i="4"/>
  <c r="J25" i="4"/>
  <c r="AC24" i="4"/>
  <c r="Y24" i="4"/>
  <c r="W24" i="4"/>
  <c r="U24" i="4"/>
  <c r="T24" i="4"/>
  <c r="Q24" i="4"/>
  <c r="P24" i="4"/>
  <c r="K24" i="4"/>
  <c r="J24" i="4"/>
  <c r="G24" i="4"/>
  <c r="F24" i="4"/>
  <c r="AC4" i="4"/>
  <c r="Y4" i="4"/>
  <c r="S4" i="4"/>
  <c r="O4" i="4"/>
  <c r="I4" i="4"/>
  <c r="E4" i="4"/>
  <c r="W3" i="4"/>
  <c r="M3" i="4"/>
  <c r="C3" i="4"/>
  <c r="B3" i="3"/>
  <c r="C17" i="2"/>
  <c r="K38" i="16" l="1"/>
  <c r="J123" i="34"/>
  <c r="J132" i="34"/>
  <c r="J134" i="34" s="1"/>
  <c r="J135" i="34" s="1"/>
  <c r="J139" i="34" s="1"/>
  <c r="K99" i="34"/>
  <c r="K112" i="34"/>
  <c r="O38" i="16"/>
  <c r="D26" i="18"/>
  <c r="E26" i="18"/>
  <c r="E125" i="29"/>
  <c r="AH98" i="14"/>
  <c r="AI95" i="14" s="1"/>
  <c r="AI98" i="14" s="1"/>
  <c r="AJ95" i="14" s="1"/>
  <c r="AJ98" i="14" s="1"/>
  <c r="AK95" i="14" s="1"/>
  <c r="AK98" i="14" s="1"/>
  <c r="AL95" i="14" s="1"/>
  <c r="AL98" i="14" s="1"/>
  <c r="AM95" i="14" s="1"/>
  <c r="AM98" i="14" s="1"/>
  <c r="AN95" i="14" s="1"/>
  <c r="AN98" i="14" s="1"/>
  <c r="AO95" i="14" s="1"/>
  <c r="AO98" i="14" s="1"/>
  <c r="AP95" i="14" s="1"/>
  <c r="AP98" i="14" s="1"/>
  <c r="AQ95" i="14" s="1"/>
  <c r="AQ98" i="14" s="1"/>
  <c r="AR95" i="14" s="1"/>
  <c r="AR98" i="14" s="1"/>
  <c r="AS95" i="14" s="1"/>
  <c r="AS98" i="14" s="1"/>
  <c r="L38" i="14"/>
  <c r="M34" i="14" s="1"/>
  <c r="AH34" i="14"/>
  <c r="AC65" i="14"/>
  <c r="AA65" i="14" s="1"/>
  <c r="F26" i="23"/>
  <c r="B13" i="35"/>
  <c r="B21" i="35"/>
  <c r="L51" i="15"/>
  <c r="L52" i="15" s="1"/>
  <c r="B64" i="29"/>
  <c r="M64" i="29"/>
  <c r="K26" i="16"/>
  <c r="K31" i="16" s="1"/>
  <c r="K60" i="16" s="1"/>
  <c r="K30" i="15"/>
  <c r="J48" i="29"/>
  <c r="D26" i="23"/>
  <c r="L26" i="23"/>
  <c r="E26" i="23"/>
  <c r="M26" i="23"/>
  <c r="N26" i="23"/>
  <c r="O26" i="23"/>
  <c r="K26" i="23"/>
  <c r="B125" i="29"/>
  <c r="E104" i="29"/>
  <c r="M26" i="18"/>
  <c r="F26" i="18"/>
  <c r="J30" i="15"/>
  <c r="J55" i="15" s="1"/>
  <c r="L26" i="18"/>
  <c r="K26" i="18"/>
  <c r="G26" i="18"/>
  <c r="H26" i="18"/>
  <c r="J26" i="18"/>
  <c r="I26" i="18"/>
  <c r="N26" i="18"/>
  <c r="O26" i="18"/>
  <c r="I15" i="34"/>
  <c r="I21" i="34" s="1"/>
  <c r="H15" i="34"/>
  <c r="H21" i="34" s="1"/>
  <c r="G15" i="34"/>
  <c r="G21" i="34" s="1"/>
  <c r="N67" i="28"/>
  <c r="I51" i="15"/>
  <c r="I52" i="15" s="1"/>
  <c r="I30" i="15"/>
  <c r="G26" i="23"/>
  <c r="H26" i="23"/>
  <c r="I26" i="23"/>
  <c r="J26" i="23"/>
  <c r="I14" i="23"/>
  <c r="H52" i="15"/>
  <c r="H55" i="15"/>
  <c r="H14" i="23"/>
  <c r="H10" i="23"/>
  <c r="H104" i="23" s="1"/>
  <c r="C5" i="28"/>
  <c r="D5" i="28" s="1"/>
  <c r="E5" i="28" s="1"/>
  <c r="F5" i="28" s="1"/>
  <c r="M38" i="14"/>
  <c r="N34" i="14" s="1"/>
  <c r="N38" i="14" s="1"/>
  <c r="O34" i="14" s="1"/>
  <c r="O38" i="14" s="1"/>
  <c r="P34" i="14" s="1"/>
  <c r="P38" i="14" s="1"/>
  <c r="Q34" i="14" s="1"/>
  <c r="Q38" i="14" s="1"/>
  <c r="R34" i="14" s="1"/>
  <c r="R38" i="14" s="1"/>
  <c r="S34" i="14" s="1"/>
  <c r="S38" i="14" s="1"/>
  <c r="T34" i="14" s="1"/>
  <c r="T38" i="14" s="1"/>
  <c r="U34" i="14" s="1"/>
  <c r="U38" i="14" s="1"/>
  <c r="V34" i="14" s="1"/>
  <c r="V38" i="14" s="1"/>
  <c r="W34" i="14" s="1"/>
  <c r="W38" i="14" s="1"/>
  <c r="H10" i="24"/>
  <c r="J10" i="24"/>
  <c r="N22" i="24"/>
  <c r="O22" i="24"/>
  <c r="D14" i="24"/>
  <c r="L14" i="23"/>
  <c r="N14" i="23"/>
  <c r="BT3" i="18"/>
  <c r="O14" i="24"/>
  <c r="Q8" i="15"/>
  <c r="Q5" i="15" s="1"/>
  <c r="S5" i="26"/>
  <c r="S3" i="26" s="1"/>
  <c r="AZ5" i="19"/>
  <c r="AZ3" i="19" s="1"/>
  <c r="AZ3" i="23"/>
  <c r="D6" i="15"/>
  <c r="Q6" i="15" s="1"/>
  <c r="AZ4" i="23"/>
  <c r="D3" i="26"/>
  <c r="E8" i="15"/>
  <c r="F8" i="15" s="1"/>
  <c r="D5" i="15"/>
  <c r="E5" i="19"/>
  <c r="E4" i="19" s="1"/>
  <c r="BO5" i="23"/>
  <c r="BO3" i="23" s="1"/>
  <c r="S5" i="19"/>
  <c r="S3" i="19" s="1"/>
  <c r="AZ5" i="20"/>
  <c r="BO5" i="20" s="1"/>
  <c r="AZ5" i="26"/>
  <c r="BA5" i="26" s="1"/>
  <c r="BO5" i="18"/>
  <c r="BO3" i="18" s="1"/>
  <c r="D4" i="23"/>
  <c r="BB5" i="23"/>
  <c r="BA3" i="23"/>
  <c r="BA4" i="23"/>
  <c r="BP5" i="23"/>
  <c r="BP3" i="23" s="1"/>
  <c r="E5" i="23"/>
  <c r="T5" i="23" s="1"/>
  <c r="T3" i="23" s="1"/>
  <c r="S5" i="23"/>
  <c r="S3" i="23" s="1"/>
  <c r="D3" i="23"/>
  <c r="G30" i="15"/>
  <c r="G51" i="15"/>
  <c r="G52" i="15" s="1"/>
  <c r="H22" i="23"/>
  <c r="I22" i="23"/>
  <c r="K10" i="24"/>
  <c r="M22" i="24"/>
  <c r="M33" i="24"/>
  <c r="I14" i="24"/>
  <c r="G10" i="24"/>
  <c r="G10" i="23"/>
  <c r="K69" i="24"/>
  <c r="I48" i="29"/>
  <c r="H26" i="16"/>
  <c r="H48" i="29"/>
  <c r="I26" i="16"/>
  <c r="I33" i="29"/>
  <c r="C64" i="29"/>
  <c r="L48" i="29"/>
  <c r="J125" i="29"/>
  <c r="G48" i="29"/>
  <c r="K48" i="29"/>
  <c r="H64" i="29"/>
  <c r="J33" i="29"/>
  <c r="I125" i="29"/>
  <c r="B48" i="29"/>
  <c r="K125" i="29"/>
  <c r="F64" i="29"/>
  <c r="G64" i="29"/>
  <c r="L33" i="29"/>
  <c r="C48" i="29"/>
  <c r="J6" i="5"/>
  <c r="O6" i="5" s="1"/>
  <c r="M10" i="18"/>
  <c r="M104" i="18" s="1"/>
  <c r="H14" i="18"/>
  <c r="M33" i="19"/>
  <c r="I14" i="18"/>
  <c r="N33" i="19"/>
  <c r="O10" i="19"/>
  <c r="D22" i="19"/>
  <c r="L14" i="18"/>
  <c r="K22" i="18"/>
  <c r="D14" i="19"/>
  <c r="L22" i="19"/>
  <c r="G22" i="18"/>
  <c r="L22" i="18"/>
  <c r="J10" i="19"/>
  <c r="G22" i="19"/>
  <c r="K22" i="19"/>
  <c r="D14" i="18"/>
  <c r="D30" i="18" s="1"/>
  <c r="K10" i="19"/>
  <c r="O22" i="19"/>
  <c r="G14" i="18"/>
  <c r="L10" i="19"/>
  <c r="J14" i="19"/>
  <c r="I33" i="19"/>
  <c r="J22" i="18"/>
  <c r="K10" i="18"/>
  <c r="K104" i="18" s="1"/>
  <c r="L10" i="18"/>
  <c r="L104" i="18" s="1"/>
  <c r="K14" i="18"/>
  <c r="V112" i="28"/>
  <c r="V133" i="28"/>
  <c r="H14" i="19"/>
  <c r="N112" i="28"/>
  <c r="L33" i="24"/>
  <c r="J10" i="23"/>
  <c r="J104" i="23" s="1"/>
  <c r="L10" i="24"/>
  <c r="M14" i="23"/>
  <c r="N14" i="24"/>
  <c r="D10" i="24"/>
  <c r="O10" i="18"/>
  <c r="O104" i="18" s="1"/>
  <c r="M22" i="19"/>
  <c r="M14" i="18"/>
  <c r="N59" i="18"/>
  <c r="J10" i="18"/>
  <c r="J104" i="18" s="1"/>
  <c r="N69" i="18"/>
  <c r="M43" i="18"/>
  <c r="M44" i="18" s="1"/>
  <c r="O43" i="18"/>
  <c r="O44" i="18" s="1"/>
  <c r="E20" i="28"/>
  <c r="E167" i="28"/>
  <c r="N10" i="18"/>
  <c r="N104" i="18" s="1"/>
  <c r="D10" i="18"/>
  <c r="N14" i="19"/>
  <c r="F167" i="28"/>
  <c r="K14" i="19"/>
  <c r="J62" i="26"/>
  <c r="G14" i="19"/>
  <c r="H10" i="19"/>
  <c r="I43" i="18"/>
  <c r="I44" i="18" s="1"/>
  <c r="F61" i="28"/>
  <c r="V94" i="28"/>
  <c r="E61" i="28"/>
  <c r="V98" i="28"/>
  <c r="G10" i="21"/>
  <c r="G19" i="21" s="1"/>
  <c r="G79" i="18"/>
  <c r="J14" i="18"/>
  <c r="I10" i="19"/>
  <c r="B61" i="28"/>
  <c r="L167" i="28"/>
  <c r="M61" i="28"/>
  <c r="V139" i="28"/>
  <c r="M167" i="28"/>
  <c r="M10" i="19"/>
  <c r="M39" i="28"/>
  <c r="M45" i="28" s="1"/>
  <c r="H113" i="28"/>
  <c r="H167" i="28"/>
  <c r="I20" i="28"/>
  <c r="I167" i="28"/>
  <c r="D167" i="28"/>
  <c r="O14" i="18"/>
  <c r="G113" i="28"/>
  <c r="G167" i="28"/>
  <c r="M20" i="28"/>
  <c r="J167" i="28"/>
  <c r="J43" i="18"/>
  <c r="J44" i="18" s="1"/>
  <c r="F22" i="19"/>
  <c r="V84" i="28"/>
  <c r="L10" i="21"/>
  <c r="L19" i="21" s="1"/>
  <c r="L79" i="18"/>
  <c r="M10" i="21"/>
  <c r="M19" i="21" s="1"/>
  <c r="M79" i="18"/>
  <c r="O79" i="18"/>
  <c r="O10" i="21"/>
  <c r="O19" i="21" s="1"/>
  <c r="D113" i="28"/>
  <c r="N10" i="19"/>
  <c r="H22" i="19"/>
  <c r="F20" i="28"/>
  <c r="L20" i="28"/>
  <c r="H61" i="28"/>
  <c r="V148" i="28"/>
  <c r="I22" i="19"/>
  <c r="M14" i="19"/>
  <c r="G33" i="19"/>
  <c r="H20" i="28"/>
  <c r="B20" i="28"/>
  <c r="F39" i="28"/>
  <c r="F45" i="28" s="1"/>
  <c r="N22" i="19"/>
  <c r="K43" i="18"/>
  <c r="K44" i="18" s="1"/>
  <c r="H22" i="18"/>
  <c r="I22" i="18"/>
  <c r="N14" i="18"/>
  <c r="L14" i="19"/>
  <c r="H33" i="19"/>
  <c r="V155" i="28"/>
  <c r="K33" i="19"/>
  <c r="J69" i="19"/>
  <c r="I14" i="19"/>
  <c r="N19" i="28"/>
  <c r="N43" i="18"/>
  <c r="N44" i="18" s="1"/>
  <c r="G43" i="18"/>
  <c r="G44" i="18" s="1"/>
  <c r="O14" i="19"/>
  <c r="H39" i="28"/>
  <c r="H45" i="28" s="1"/>
  <c r="H43" i="18"/>
  <c r="H44" i="18" s="1"/>
  <c r="L39" i="28"/>
  <c r="L45" i="28" s="1"/>
  <c r="I39" i="28"/>
  <c r="I45" i="28" s="1"/>
  <c r="N10" i="23"/>
  <c r="N104" i="23" s="1"/>
  <c r="J59" i="23"/>
  <c r="M10" i="23"/>
  <c r="U82" i="14" s="1"/>
  <c r="G14" i="24"/>
  <c r="D15" i="34"/>
  <c r="D21" i="34" s="1"/>
  <c r="I10" i="24"/>
  <c r="O14" i="23"/>
  <c r="N99" i="23"/>
  <c r="D10" i="23"/>
  <c r="L82" i="14" s="1"/>
  <c r="G22" i="24"/>
  <c r="F14" i="23"/>
  <c r="D14" i="23"/>
  <c r="H62" i="26"/>
  <c r="I99" i="23"/>
  <c r="L22" i="24"/>
  <c r="J69" i="23"/>
  <c r="F56" i="16"/>
  <c r="E56" i="16"/>
  <c r="M14" i="24"/>
  <c r="F10" i="24"/>
  <c r="L14" i="24"/>
  <c r="I62" i="26"/>
  <c r="P56" i="16"/>
  <c r="O99" i="23"/>
  <c r="J14" i="24"/>
  <c r="I10" i="23"/>
  <c r="I104" i="23" s="1"/>
  <c r="L10" i="23"/>
  <c r="K56" i="16"/>
  <c r="M37" i="34"/>
  <c r="M40" i="34" s="1"/>
  <c r="H56" i="16"/>
  <c r="N10" i="24"/>
  <c r="D22" i="24"/>
  <c r="K14" i="23"/>
  <c r="L56" i="16"/>
  <c r="M56" i="16"/>
  <c r="N56" i="16"/>
  <c r="K59" i="23"/>
  <c r="B15" i="34"/>
  <c r="B21" i="34" s="1"/>
  <c r="H14" i="24"/>
  <c r="M10" i="24"/>
  <c r="J99" i="23"/>
  <c r="J22" i="23"/>
  <c r="L99" i="23"/>
  <c r="O56" i="16"/>
  <c r="D99" i="23"/>
  <c r="L15" i="34"/>
  <c r="L21" i="34" s="1"/>
  <c r="I56" i="16"/>
  <c r="J56" i="16"/>
  <c r="K99" i="23"/>
  <c r="O10" i="23"/>
  <c r="O104" i="23" s="1"/>
  <c r="G56" i="16"/>
  <c r="F22" i="24"/>
  <c r="F22" i="23"/>
  <c r="F99" i="23"/>
  <c r="F14" i="24"/>
  <c r="D60" i="20"/>
  <c r="C125" i="29"/>
  <c r="D46" i="20"/>
  <c r="B17" i="29"/>
  <c r="B33" i="29" s="1"/>
  <c r="M48" i="29"/>
  <c r="I104" i="29"/>
  <c r="H104" i="29"/>
  <c r="H125" i="29"/>
  <c r="F125" i="29"/>
  <c r="H33" i="29"/>
  <c r="C33" i="29"/>
  <c r="J104" i="29"/>
  <c r="D13" i="20"/>
  <c r="D18" i="20" s="1"/>
  <c r="K104" i="29"/>
  <c r="F48" i="29"/>
  <c r="N64" i="29"/>
  <c r="B104" i="29"/>
  <c r="L104" i="29"/>
  <c r="E64" i="29"/>
  <c r="E48" i="29"/>
  <c r="N155" i="28"/>
  <c r="D61" i="28"/>
  <c r="F14" i="19"/>
  <c r="D39" i="28"/>
  <c r="D45" i="28" s="1"/>
  <c r="F14" i="18"/>
  <c r="F10" i="21"/>
  <c r="F19" i="21" s="1"/>
  <c r="F79" i="18"/>
  <c r="F43" i="18"/>
  <c r="F44" i="18" s="1"/>
  <c r="F10" i="18"/>
  <c r="BM3" i="20"/>
  <c r="F5" i="12"/>
  <c r="I5" i="12" s="1"/>
  <c r="J5" i="12" s="1"/>
  <c r="K5" i="12" s="1"/>
  <c r="M48" i="14"/>
  <c r="M17" i="14" s="1"/>
  <c r="P11" i="13"/>
  <c r="C41" i="13"/>
  <c r="C39" i="13"/>
  <c r="L26" i="14"/>
  <c r="X56" i="16"/>
  <c r="Y56" i="16"/>
  <c r="E26" i="16"/>
  <c r="E31" i="16" s="1"/>
  <c r="Z56" i="16"/>
  <c r="F26" i="16"/>
  <c r="AA56" i="16"/>
  <c r="G26" i="16"/>
  <c r="G31" i="16" s="1"/>
  <c r="G60" i="16" s="1"/>
  <c r="AB56" i="16"/>
  <c r="AC56" i="16"/>
  <c r="J26" i="16"/>
  <c r="J31" i="16" s="1"/>
  <c r="U56" i="16"/>
  <c r="T56" i="16"/>
  <c r="M56" i="14"/>
  <c r="M61" i="14"/>
  <c r="D125" i="29"/>
  <c r="D48" i="29"/>
  <c r="C167" i="28"/>
  <c r="N94" i="28"/>
  <c r="O56" i="21"/>
  <c r="C113" i="28"/>
  <c r="I13" i="20"/>
  <c r="I18" i="20" s="1"/>
  <c r="E60" i="20"/>
  <c r="C61" i="28"/>
  <c r="E10" i="18"/>
  <c r="E104" i="18" s="1"/>
  <c r="J30" i="21"/>
  <c r="C39" i="28"/>
  <c r="C45" i="28" s="1"/>
  <c r="H62" i="21"/>
  <c r="K62" i="21"/>
  <c r="H60" i="20"/>
  <c r="H13" i="20"/>
  <c r="H18" i="20" s="1"/>
  <c r="L60" i="20"/>
  <c r="E14" i="19"/>
  <c r="K13" i="20"/>
  <c r="K18" i="20" s="1"/>
  <c r="G60" i="20"/>
  <c r="O60" i="20"/>
  <c r="I30" i="21"/>
  <c r="J13" i="20"/>
  <c r="J18" i="20" s="1"/>
  <c r="F60" i="20"/>
  <c r="O54" i="20"/>
  <c r="M13" i="20"/>
  <c r="M18" i="20" s="1"/>
  <c r="L46" i="20"/>
  <c r="E46" i="20"/>
  <c r="K54" i="20"/>
  <c r="M43" i="21"/>
  <c r="E56" i="21"/>
  <c r="E62" i="21"/>
  <c r="J54" i="20"/>
  <c r="N32" i="20"/>
  <c r="L32" i="20"/>
  <c r="F62" i="21"/>
  <c r="O13" i="20"/>
  <c r="O18" i="20" s="1"/>
  <c r="K56" i="21"/>
  <c r="E33" i="19"/>
  <c r="N13" i="20"/>
  <c r="N18" i="20" s="1"/>
  <c r="J60" i="20"/>
  <c r="N62" i="21"/>
  <c r="I29" i="16"/>
  <c r="F54" i="20"/>
  <c r="L30" i="21"/>
  <c r="I62" i="21"/>
  <c r="L31" i="16"/>
  <c r="E14" i="18"/>
  <c r="E30" i="18" s="1"/>
  <c r="E33" i="18" s="1"/>
  <c r="N30" i="21"/>
  <c r="G62" i="21"/>
  <c r="M46" i="20"/>
  <c r="L54" i="20"/>
  <c r="O46" i="20"/>
  <c r="L56" i="21"/>
  <c r="C20" i="28"/>
  <c r="O43" i="21"/>
  <c r="M32" i="20"/>
  <c r="I54" i="20"/>
  <c r="G30" i="21"/>
  <c r="I43" i="21"/>
  <c r="E43" i="18"/>
  <c r="E44" i="18" s="1"/>
  <c r="G46" i="20"/>
  <c r="N56" i="21"/>
  <c r="E22" i="18"/>
  <c r="E27" i="18" s="1"/>
  <c r="E22" i="19"/>
  <c r="O32" i="20"/>
  <c r="G54" i="20"/>
  <c r="K60" i="20"/>
  <c r="I60" i="20"/>
  <c r="E30" i="21"/>
  <c r="M30" i="21"/>
  <c r="J62" i="21"/>
  <c r="M30" i="26"/>
  <c r="M62" i="26"/>
  <c r="I60" i="25"/>
  <c r="J56" i="26"/>
  <c r="O30" i="26"/>
  <c r="K56" i="26"/>
  <c r="N13" i="25"/>
  <c r="N18" i="25" s="1"/>
  <c r="I13" i="25"/>
  <c r="I18" i="25" s="1"/>
  <c r="J32" i="25"/>
  <c r="L19" i="26"/>
  <c r="K62" i="26"/>
  <c r="H60" i="25"/>
  <c r="N60" i="25"/>
  <c r="M13" i="25"/>
  <c r="M18" i="25" s="1"/>
  <c r="G32" i="25"/>
  <c r="G60" i="25"/>
  <c r="O13" i="25"/>
  <c r="O18" i="25" s="1"/>
  <c r="J13" i="25"/>
  <c r="G54" i="25"/>
  <c r="F60" i="25"/>
  <c r="N56" i="26"/>
  <c r="L62" i="26"/>
  <c r="I32" i="25"/>
  <c r="H46" i="25"/>
  <c r="K46" i="25"/>
  <c r="L30" i="26"/>
  <c r="L46" i="25"/>
  <c r="I54" i="25"/>
  <c r="J54" i="25"/>
  <c r="L43" i="26"/>
  <c r="N62" i="26"/>
  <c r="M54" i="25"/>
  <c r="M43" i="26"/>
  <c r="I43" i="26"/>
  <c r="I56" i="26"/>
  <c r="O62" i="26"/>
  <c r="K13" i="25"/>
  <c r="K18" i="25" s="1"/>
  <c r="I46" i="25"/>
  <c r="G13" i="25"/>
  <c r="G18" i="25" s="1"/>
  <c r="H32" i="25"/>
  <c r="K19" i="26"/>
  <c r="K43" i="26"/>
  <c r="L56" i="26"/>
  <c r="D60" i="25"/>
  <c r="D46" i="25"/>
  <c r="D54" i="25"/>
  <c r="D13" i="25"/>
  <c r="D19" i="26"/>
  <c r="D62" i="26"/>
  <c r="D30" i="26"/>
  <c r="F32" i="25"/>
  <c r="G62" i="26"/>
  <c r="G19" i="26"/>
  <c r="G43" i="26"/>
  <c r="F13" i="25"/>
  <c r="F18" i="25" s="1"/>
  <c r="F54" i="25"/>
  <c r="E62" i="26"/>
  <c r="E14" i="24"/>
  <c r="F62" i="26"/>
  <c r="F30" i="26"/>
  <c r="E10" i="24"/>
  <c r="E22" i="24"/>
  <c r="E22" i="23"/>
  <c r="E10" i="23"/>
  <c r="E99" i="23"/>
  <c r="E46" i="25"/>
  <c r="F43" i="26"/>
  <c r="E14" i="23"/>
  <c r="E54" i="25"/>
  <c r="E60" i="25"/>
  <c r="F19" i="26"/>
  <c r="AE25" i="4"/>
  <c r="AE24" i="4"/>
  <c r="W20" i="4"/>
  <c r="BT5" i="20"/>
  <c r="J6" i="7"/>
  <c r="O6" i="7" s="1"/>
  <c r="AA33" i="16"/>
  <c r="AA60" i="16"/>
  <c r="AH38" i="14"/>
  <c r="AI68" i="14"/>
  <c r="AJ65" i="14" s="1"/>
  <c r="AJ34" i="14" s="1"/>
  <c r="AJ38" i="14" s="1"/>
  <c r="AI34" i="14"/>
  <c r="AI38" i="14" s="1"/>
  <c r="C36" i="13"/>
  <c r="C58" i="13" s="1"/>
  <c r="C37" i="13"/>
  <c r="C59" i="13" s="1"/>
  <c r="P31" i="13"/>
  <c r="C50" i="13"/>
  <c r="P9" i="13"/>
  <c r="C43" i="13"/>
  <c r="C49" i="13"/>
  <c r="D29" i="13"/>
  <c r="H232" i="13"/>
  <c r="I234" i="13" s="1"/>
  <c r="J29" i="13"/>
  <c r="C51" i="13"/>
  <c r="I232" i="13"/>
  <c r="C60" i="13"/>
  <c r="D38" i="13"/>
  <c r="O72" i="18"/>
  <c r="O59" i="18"/>
  <c r="T60" i="16"/>
  <c r="T33" i="16"/>
  <c r="E3" i="18"/>
  <c r="F5" i="18"/>
  <c r="T5" i="18"/>
  <c r="T3" i="18" s="1"/>
  <c r="E4" i="18"/>
  <c r="J10" i="21"/>
  <c r="J19" i="21" s="1"/>
  <c r="J79" i="18"/>
  <c r="K10" i="21"/>
  <c r="K19" i="21" s="1"/>
  <c r="K79" i="18"/>
  <c r="L13" i="20"/>
  <c r="L18" i="20" s="1"/>
  <c r="M28" i="16"/>
  <c r="O30" i="21"/>
  <c r="Z33" i="16"/>
  <c r="Z60" i="16"/>
  <c r="K59" i="18"/>
  <c r="K70" i="18"/>
  <c r="AA24" i="4"/>
  <c r="AD24" i="4"/>
  <c r="Z24" i="4"/>
  <c r="R60" i="16"/>
  <c r="L70" i="18"/>
  <c r="L59" i="18"/>
  <c r="D10" i="19"/>
  <c r="M69" i="18"/>
  <c r="M59" i="18"/>
  <c r="M69" i="19"/>
  <c r="M80" i="19"/>
  <c r="I5" i="11"/>
  <c r="G5" i="11"/>
  <c r="L31" i="14"/>
  <c r="F22" i="18"/>
  <c r="F55" i="15"/>
  <c r="F31" i="15"/>
  <c r="V60" i="16"/>
  <c r="F88" i="24"/>
  <c r="F78" i="23" s="1"/>
  <c r="N87" i="24"/>
  <c r="AD25" i="4"/>
  <c r="L7" i="14"/>
  <c r="AH7" i="14" s="1"/>
  <c r="AH8" i="14"/>
  <c r="U33" i="16"/>
  <c r="U60" i="16"/>
  <c r="D74" i="23"/>
  <c r="S60" i="16"/>
  <c r="M8" i="14"/>
  <c r="L81" i="14"/>
  <c r="L20" i="14"/>
  <c r="M11" i="14" s="1"/>
  <c r="BM3" i="18"/>
  <c r="L29" i="14"/>
  <c r="L25" i="14"/>
  <c r="L24" i="14"/>
  <c r="L75" i="23"/>
  <c r="L59" i="23"/>
  <c r="J30" i="13"/>
  <c r="G29" i="13"/>
  <c r="D28" i="13"/>
  <c r="D30" i="13"/>
  <c r="M28" i="13"/>
  <c r="M31" i="13" s="1"/>
  <c r="J28" i="13"/>
  <c r="M30" i="13"/>
  <c r="G28" i="13"/>
  <c r="G30" i="13"/>
  <c r="AB60" i="16"/>
  <c r="D72" i="23"/>
  <c r="D59" i="23"/>
  <c r="AC60" i="16"/>
  <c r="D59" i="18"/>
  <c r="D69" i="18"/>
  <c r="E10" i="21"/>
  <c r="E19" i="21" s="1"/>
  <c r="E79" i="18"/>
  <c r="F8" i="16"/>
  <c r="R8" i="16"/>
  <c r="R5" i="16" s="1"/>
  <c r="E6" i="16"/>
  <c r="N80" i="19"/>
  <c r="N69" i="19"/>
  <c r="L55" i="15"/>
  <c r="E55" i="15"/>
  <c r="E31" i="15"/>
  <c r="H10" i="18"/>
  <c r="E10" i="19"/>
  <c r="D32" i="20"/>
  <c r="H10" i="21"/>
  <c r="H19" i="21" s="1"/>
  <c r="BM3" i="23"/>
  <c r="J6" i="6"/>
  <c r="O6" i="6" s="1"/>
  <c r="V55" i="15"/>
  <c r="M55" i="15"/>
  <c r="M31" i="15"/>
  <c r="X60" i="16"/>
  <c r="I10" i="18"/>
  <c r="E32" i="20"/>
  <c r="I10" i="21"/>
  <c r="I19" i="21" s="1"/>
  <c r="M55" i="14"/>
  <c r="M60" i="14"/>
  <c r="N31" i="15"/>
  <c r="G31" i="15"/>
  <c r="G55" i="15"/>
  <c r="Y60" i="16"/>
  <c r="D81" i="19"/>
  <c r="AJ68" i="14"/>
  <c r="AK65" i="14" s="1"/>
  <c r="O55" i="15"/>
  <c r="O31" i="15"/>
  <c r="P10" i="13"/>
  <c r="P22" i="13"/>
  <c r="D22" i="18"/>
  <c r="C48" i="13"/>
  <c r="C40" i="13"/>
  <c r="D80" i="19"/>
  <c r="O87" i="19"/>
  <c r="D78" i="18"/>
  <c r="O87" i="24"/>
  <c r="D62" i="21"/>
  <c r="M26" i="16"/>
  <c r="D33" i="19"/>
  <c r="K82" i="19"/>
  <c r="K69" i="19"/>
  <c r="I46" i="20"/>
  <c r="M54" i="20"/>
  <c r="Q3" i="18"/>
  <c r="K32" i="20"/>
  <c r="N19" i="26"/>
  <c r="AC34" i="14"/>
  <c r="G34" i="14"/>
  <c r="O26" i="16"/>
  <c r="O31" i="16" s="1"/>
  <c r="M22" i="18"/>
  <c r="J59" i="18"/>
  <c r="H69" i="19"/>
  <c r="D84" i="19"/>
  <c r="L43" i="21"/>
  <c r="D55" i="15"/>
  <c r="P26" i="16"/>
  <c r="P31" i="16" s="1"/>
  <c r="G69" i="19"/>
  <c r="G79" i="19"/>
  <c r="C53" i="13"/>
  <c r="AA51" i="15"/>
  <c r="AA55" i="15" s="1"/>
  <c r="X3" i="18"/>
  <c r="G10" i="18"/>
  <c r="O22" i="18"/>
  <c r="L81" i="19"/>
  <c r="L69" i="19"/>
  <c r="D10" i="21"/>
  <c r="D19" i="21" s="1"/>
  <c r="D79" i="18"/>
  <c r="H28" i="16"/>
  <c r="G13" i="20"/>
  <c r="G18" i="20" s="1"/>
  <c r="D54" i="20"/>
  <c r="K30" i="21"/>
  <c r="BC5" i="23"/>
  <c r="BB4" i="23"/>
  <c r="BQ5" i="23"/>
  <c r="BQ3" i="23" s="1"/>
  <c r="E59" i="18"/>
  <c r="F33" i="19"/>
  <c r="O80" i="19"/>
  <c r="O69" i="19"/>
  <c r="M59" i="23"/>
  <c r="M75" i="23"/>
  <c r="Y30" i="15"/>
  <c r="F59" i="18"/>
  <c r="F69" i="18"/>
  <c r="F69" i="19"/>
  <c r="D87" i="19"/>
  <c r="H32" i="20"/>
  <c r="H43" i="21"/>
  <c r="G22" i="23"/>
  <c r="N75" i="23"/>
  <c r="N59" i="23"/>
  <c r="G59" i="18"/>
  <c r="D69" i="19"/>
  <c r="E87" i="19"/>
  <c r="J56" i="21"/>
  <c r="O74" i="23"/>
  <c r="O59" i="23"/>
  <c r="D43" i="18"/>
  <c r="D44" i="18" s="1"/>
  <c r="E69" i="19"/>
  <c r="N46" i="20"/>
  <c r="H79" i="24"/>
  <c r="H69" i="24"/>
  <c r="I59" i="18"/>
  <c r="G87" i="19"/>
  <c r="BT5" i="21"/>
  <c r="BM3" i="21"/>
  <c r="M87" i="24"/>
  <c r="H69" i="18"/>
  <c r="H59" i="18"/>
  <c r="J22" i="19"/>
  <c r="L33" i="19"/>
  <c r="I69" i="19"/>
  <c r="F28" i="16"/>
  <c r="E13" i="20"/>
  <c r="E18" i="20" s="1"/>
  <c r="F32" i="20"/>
  <c r="G14" i="23"/>
  <c r="N26" i="16"/>
  <c r="N31" i="16" s="1"/>
  <c r="W60" i="16"/>
  <c r="L43" i="18"/>
  <c r="L44" i="18" s="1"/>
  <c r="F10" i="19"/>
  <c r="O33" i="19"/>
  <c r="E5" i="20"/>
  <c r="S5" i="20"/>
  <c r="D4" i="20"/>
  <c r="C5" i="20"/>
  <c r="D3" i="20"/>
  <c r="Q3" i="21"/>
  <c r="M56" i="21"/>
  <c r="K10" i="23"/>
  <c r="J14" i="23"/>
  <c r="G10" i="19"/>
  <c r="N10" i="21"/>
  <c r="N19" i="21" s="1"/>
  <c r="N79" i="18"/>
  <c r="D22" i="23"/>
  <c r="Q3" i="25"/>
  <c r="M56" i="26"/>
  <c r="F30" i="21"/>
  <c r="H46" i="20"/>
  <c r="O62" i="21"/>
  <c r="O10" i="24"/>
  <c r="G32" i="20"/>
  <c r="D30" i="21"/>
  <c r="F69" i="23"/>
  <c r="F59" i="23"/>
  <c r="G79" i="24"/>
  <c r="G69" i="24"/>
  <c r="N86" i="24"/>
  <c r="N69" i="24"/>
  <c r="AZ5" i="25"/>
  <c r="AZ5" i="24"/>
  <c r="BA5" i="18"/>
  <c r="AZ4" i="18"/>
  <c r="F43" i="21"/>
  <c r="F56" i="21"/>
  <c r="X3" i="24"/>
  <c r="M83" i="24"/>
  <c r="M69" i="24"/>
  <c r="F46" i="25"/>
  <c r="P13" i="32"/>
  <c r="E14" i="32"/>
  <c r="N22" i="18"/>
  <c r="J32" i="20"/>
  <c r="G43" i="21"/>
  <c r="K22" i="23"/>
  <c r="J69" i="24"/>
  <c r="J79" i="24"/>
  <c r="N30" i="26"/>
  <c r="N54" i="20"/>
  <c r="H30" i="21"/>
  <c r="D43" i="21"/>
  <c r="H56" i="21"/>
  <c r="I59" i="23"/>
  <c r="I71" i="23"/>
  <c r="E43" i="21"/>
  <c r="I56" i="21"/>
  <c r="M22" i="23"/>
  <c r="D88" i="24"/>
  <c r="F46" i="20"/>
  <c r="L87" i="24"/>
  <c r="E54" i="20"/>
  <c r="G56" i="21"/>
  <c r="L22" i="23"/>
  <c r="M99" i="23"/>
  <c r="O19" i="26"/>
  <c r="F113" i="28"/>
  <c r="V90" i="28"/>
  <c r="N90" i="28"/>
  <c r="J79" i="19"/>
  <c r="J46" i="20"/>
  <c r="H54" i="20"/>
  <c r="O22" i="23"/>
  <c r="N89" i="24"/>
  <c r="E13" i="25"/>
  <c r="O56" i="26"/>
  <c r="F13" i="20"/>
  <c r="F18" i="20" s="1"/>
  <c r="I32" i="20"/>
  <c r="K46" i="20"/>
  <c r="O89" i="24"/>
  <c r="O79" i="23" s="1"/>
  <c r="F69" i="24"/>
  <c r="D32" i="25"/>
  <c r="E32" i="25"/>
  <c r="M46" i="25"/>
  <c r="L62" i="21"/>
  <c r="J33" i="19"/>
  <c r="M62" i="21"/>
  <c r="F10" i="23"/>
  <c r="F80" i="24"/>
  <c r="N42" i="28"/>
  <c r="N127" i="28"/>
  <c r="E69" i="23"/>
  <c r="E59" i="23"/>
  <c r="I69" i="24"/>
  <c r="X3" i="26"/>
  <c r="E19" i="26"/>
  <c r="N133" i="28"/>
  <c r="M60" i="20"/>
  <c r="J43" i="21"/>
  <c r="G69" i="23"/>
  <c r="G59" i="23"/>
  <c r="K79" i="24"/>
  <c r="K32" i="25"/>
  <c r="N60" i="20"/>
  <c r="K43" i="21"/>
  <c r="D56" i="21"/>
  <c r="H22" i="24"/>
  <c r="L69" i="24"/>
  <c r="L79" i="24"/>
  <c r="O69" i="24"/>
  <c r="L32" i="25"/>
  <c r="I22" i="24"/>
  <c r="H13" i="25"/>
  <c r="N32" i="25"/>
  <c r="D3" i="21"/>
  <c r="S5" i="21"/>
  <c r="BT3" i="23"/>
  <c r="N22" i="23"/>
  <c r="H59" i="23"/>
  <c r="J22" i="24"/>
  <c r="AZ3" i="26"/>
  <c r="BO5" i="26"/>
  <c r="E5" i="21"/>
  <c r="AZ5" i="21"/>
  <c r="N43" i="21"/>
  <c r="D5" i="24"/>
  <c r="D5" i="25"/>
  <c r="K22" i="24"/>
  <c r="BM3" i="26"/>
  <c r="BT5" i="26"/>
  <c r="BT5" i="25"/>
  <c r="L13" i="25"/>
  <c r="G39" i="28"/>
  <c r="G45" i="28" s="1"/>
  <c r="B113" i="28"/>
  <c r="N98" i="28"/>
  <c r="K33" i="29"/>
  <c r="M32" i="25"/>
  <c r="K54" i="25"/>
  <c r="E43" i="26"/>
  <c r="N166" i="28"/>
  <c r="B167" i="28"/>
  <c r="E15" i="34"/>
  <c r="E21" i="34" s="1"/>
  <c r="N14" i="34"/>
  <c r="G99" i="23"/>
  <c r="K14" i="24"/>
  <c r="BM3" i="25"/>
  <c r="L54" i="25"/>
  <c r="K60" i="25"/>
  <c r="I19" i="26"/>
  <c r="L113" i="28"/>
  <c r="N33" i="29"/>
  <c r="H99" i="23"/>
  <c r="O32" i="25"/>
  <c r="J87" i="24"/>
  <c r="N54" i="25"/>
  <c r="J19" i="26"/>
  <c r="N52" i="28"/>
  <c r="D64" i="29"/>
  <c r="Q3" i="24"/>
  <c r="E69" i="24"/>
  <c r="K87" i="24"/>
  <c r="J20" i="28"/>
  <c r="N139" i="28"/>
  <c r="V166" i="28"/>
  <c r="E30" i="26"/>
  <c r="H19" i="26"/>
  <c r="G30" i="26"/>
  <c r="L74" i="28"/>
  <c r="N74" i="28" s="1"/>
  <c r="C104" i="29"/>
  <c r="L14" i="32"/>
  <c r="H15" i="32"/>
  <c r="R14" i="32"/>
  <c r="E79" i="24"/>
  <c r="C5" i="26"/>
  <c r="H30" i="26"/>
  <c r="D20" i="28"/>
  <c r="N15" i="28"/>
  <c r="D104" i="29"/>
  <c r="N157" i="34"/>
  <c r="O54" i="25"/>
  <c r="H54" i="25"/>
  <c r="L60" i="25"/>
  <c r="I30" i="26"/>
  <c r="D43" i="26"/>
  <c r="G20" i="28"/>
  <c r="N10" i="28"/>
  <c r="N34" i="28"/>
  <c r="I113" i="28"/>
  <c r="D69" i="24"/>
  <c r="N46" i="25"/>
  <c r="E5" i="26"/>
  <c r="J30" i="26"/>
  <c r="J113" i="28"/>
  <c r="F104" i="29"/>
  <c r="O46" i="25"/>
  <c r="K30" i="26"/>
  <c r="G104" i="29"/>
  <c r="K27" i="32"/>
  <c r="K28" i="32"/>
  <c r="K26" i="32"/>
  <c r="N26" i="28"/>
  <c r="B39" i="28"/>
  <c r="M113" i="28"/>
  <c r="D56" i="26"/>
  <c r="E39" i="28"/>
  <c r="E45" i="28" s="1"/>
  <c r="G61" i="28"/>
  <c r="N56" i="28"/>
  <c r="I15" i="32"/>
  <c r="H43" i="26"/>
  <c r="M33" i="29"/>
  <c r="J60" i="25"/>
  <c r="N59" i="28"/>
  <c r="G46" i="25"/>
  <c r="M19" i="26"/>
  <c r="J43" i="26"/>
  <c r="O13" i="32"/>
  <c r="M13" i="32"/>
  <c r="D14" i="32"/>
  <c r="F56" i="26"/>
  <c r="I61" i="28"/>
  <c r="I64" i="29"/>
  <c r="G125" i="29"/>
  <c r="J46" i="25"/>
  <c r="M60" i="25"/>
  <c r="L61" i="28"/>
  <c r="N148" i="28"/>
  <c r="J64" i="29"/>
  <c r="N43" i="26"/>
  <c r="N30" i="28"/>
  <c r="N38" i="28"/>
  <c r="F33" i="29"/>
  <c r="N48" i="29"/>
  <c r="K64" i="29"/>
  <c r="O60" i="25"/>
  <c r="O43" i="26"/>
  <c r="G33" i="29"/>
  <c r="L64" i="29"/>
  <c r="F15" i="32"/>
  <c r="C5" i="34"/>
  <c r="V127" i="28"/>
  <c r="G15" i="32"/>
  <c r="F16" i="37"/>
  <c r="E56" i="26"/>
  <c r="N174" i="28"/>
  <c r="N81" i="28"/>
  <c r="B84" i="28"/>
  <c r="N9" i="34"/>
  <c r="C15" i="34"/>
  <c r="C21" i="34" s="1"/>
  <c r="M104" i="29"/>
  <c r="L125" i="29"/>
  <c r="G56" i="26"/>
  <c r="J61" i="28"/>
  <c r="D33" i="29"/>
  <c r="N104" i="29"/>
  <c r="M125" i="29"/>
  <c r="H56" i="26"/>
  <c r="J39" i="28"/>
  <c r="J45" i="28" s="1"/>
  <c r="E113" i="28"/>
  <c r="E33" i="29"/>
  <c r="N125" i="29"/>
  <c r="D15" i="37"/>
  <c r="G43" i="37"/>
  <c r="H11" i="37"/>
  <c r="G44" i="37"/>
  <c r="F15" i="34"/>
  <c r="F21" i="34" s="1"/>
  <c r="C16" i="37"/>
  <c r="F15" i="37"/>
  <c r="E14" i="37"/>
  <c r="F17" i="37"/>
  <c r="D16" i="37"/>
  <c r="H13" i="37"/>
  <c r="I25" i="34" l="1"/>
  <c r="B25" i="34"/>
  <c r="D25" i="34"/>
  <c r="D29" i="34" s="1"/>
  <c r="E25" i="34"/>
  <c r="E29" i="34" s="1"/>
  <c r="L36" i="34"/>
  <c r="C25" i="34"/>
  <c r="C29" i="34" s="1"/>
  <c r="F25" i="34"/>
  <c r="F33" i="34" s="1"/>
  <c r="F36" i="34" s="1"/>
  <c r="F29" i="34"/>
  <c r="N21" i="34"/>
  <c r="G25" i="34"/>
  <c r="K118" i="34"/>
  <c r="J149" i="34"/>
  <c r="J150" i="34" s="1"/>
  <c r="J151" i="34" s="1"/>
  <c r="H25" i="34"/>
  <c r="H29" i="34" s="1"/>
  <c r="N27" i="23"/>
  <c r="E27" i="23"/>
  <c r="E30" i="23"/>
  <c r="E33" i="23" s="1"/>
  <c r="M104" i="23"/>
  <c r="F30" i="23"/>
  <c r="F33" i="23" s="1"/>
  <c r="F27" i="23"/>
  <c r="L30" i="23"/>
  <c r="L33" i="23" s="1"/>
  <c r="F27" i="18"/>
  <c r="B37" i="35"/>
  <c r="B38" i="35" s="1"/>
  <c r="B30" i="35"/>
  <c r="B31" i="35" s="1"/>
  <c r="B32" i="35" s="1"/>
  <c r="D30" i="23"/>
  <c r="D33" i="23" s="1"/>
  <c r="D27" i="23"/>
  <c r="B126" i="29"/>
  <c r="B139" i="29" s="1"/>
  <c r="K55" i="15"/>
  <c r="K31" i="15"/>
  <c r="K27" i="18"/>
  <c r="K27" i="23"/>
  <c r="K30" i="23"/>
  <c r="K33" i="23" s="1"/>
  <c r="M30" i="23"/>
  <c r="M33" i="23" s="1"/>
  <c r="N30" i="23"/>
  <c r="N33" i="23" s="1"/>
  <c r="O30" i="23"/>
  <c r="O33" i="23" s="1"/>
  <c r="K30" i="18"/>
  <c r="K33" i="18" s="1"/>
  <c r="F30" i="18"/>
  <c r="F33" i="18" s="1"/>
  <c r="J27" i="23"/>
  <c r="J30" i="23"/>
  <c r="J33" i="23" s="1"/>
  <c r="H27" i="18"/>
  <c r="L30" i="18"/>
  <c r="L33" i="18" s="1"/>
  <c r="G30" i="18"/>
  <c r="G33" i="18" s="1"/>
  <c r="G27" i="18"/>
  <c r="L27" i="18"/>
  <c r="J31" i="15"/>
  <c r="J30" i="18"/>
  <c r="J33" i="18" s="1"/>
  <c r="I27" i="18"/>
  <c r="J27" i="18"/>
  <c r="H30" i="18"/>
  <c r="H33" i="18" s="1"/>
  <c r="I30" i="18"/>
  <c r="I33" i="18" s="1"/>
  <c r="O27" i="18"/>
  <c r="G27" i="23"/>
  <c r="G30" i="23"/>
  <c r="G33" i="23" s="1"/>
  <c r="H30" i="23"/>
  <c r="H33" i="23" s="1"/>
  <c r="H27" i="23"/>
  <c r="I30" i="23"/>
  <c r="I33" i="23" s="1"/>
  <c r="I27" i="23"/>
  <c r="I55" i="15"/>
  <c r="I31" i="15"/>
  <c r="H15" i="23"/>
  <c r="H16" i="23" s="1"/>
  <c r="M82" i="14"/>
  <c r="H15" i="24"/>
  <c r="H23" i="24" s="1"/>
  <c r="L15" i="23"/>
  <c r="L16" i="23" s="1"/>
  <c r="J15" i="24"/>
  <c r="J16" i="24" s="1"/>
  <c r="D15" i="24"/>
  <c r="D23" i="24" s="1"/>
  <c r="D24" i="24" s="1"/>
  <c r="D104" i="18"/>
  <c r="L52" i="14"/>
  <c r="I15" i="24"/>
  <c r="I16" i="24" s="1"/>
  <c r="F5" i="19"/>
  <c r="BO5" i="19"/>
  <c r="BO3" i="19" s="1"/>
  <c r="T5" i="19"/>
  <c r="T3" i="19" s="1"/>
  <c r="BM29" i="23"/>
  <c r="BM8" i="23"/>
  <c r="P9" i="7" s="1"/>
  <c r="AY5" i="26"/>
  <c r="AZ4" i="26"/>
  <c r="BB3" i="23"/>
  <c r="BA5" i="20"/>
  <c r="AY5" i="20"/>
  <c r="AZ4" i="20"/>
  <c r="AZ3" i="20"/>
  <c r="BA5" i="19"/>
  <c r="BP5" i="19" s="1"/>
  <c r="BP3" i="19" s="1"/>
  <c r="BM7" i="23"/>
  <c r="BM87" i="23" a="1"/>
  <c r="BM87" i="23" s="1"/>
  <c r="P88" i="7" s="1"/>
  <c r="E6" i="15"/>
  <c r="R6" i="15" s="1"/>
  <c r="E7" i="15"/>
  <c r="R7" i="15" s="1"/>
  <c r="R8" i="15"/>
  <c r="E3" i="19"/>
  <c r="BM69" i="23"/>
  <c r="P70" i="7" s="1"/>
  <c r="AZ4" i="19"/>
  <c r="K15" i="19"/>
  <c r="K23" i="19" s="1"/>
  <c r="J15" i="19"/>
  <c r="J16" i="19" s="1"/>
  <c r="M15" i="18"/>
  <c r="M16" i="18" s="1"/>
  <c r="E3" i="23"/>
  <c r="F5" i="23"/>
  <c r="H29" i="23"/>
  <c r="H32" i="23" s="1"/>
  <c r="BM62" i="23" a="1"/>
  <c r="BM62" i="23" s="1"/>
  <c r="P63" i="7" s="1"/>
  <c r="G104" i="23"/>
  <c r="BM51" i="23"/>
  <c r="P52" i="7" s="1"/>
  <c r="BM41" i="23"/>
  <c r="P42" i="7" s="1"/>
  <c r="BM39" i="23"/>
  <c r="P40" i="7" s="1"/>
  <c r="E4" i="23"/>
  <c r="K15" i="24"/>
  <c r="G15" i="24"/>
  <c r="G16" i="24" s="1"/>
  <c r="N15" i="23"/>
  <c r="N16" i="23" s="1"/>
  <c r="N15" i="24"/>
  <c r="N23" i="24" s="1"/>
  <c r="N24" i="24" s="1"/>
  <c r="H31" i="16"/>
  <c r="H60" i="16" s="1"/>
  <c r="I65" i="29"/>
  <c r="I31" i="16"/>
  <c r="I33" i="16" s="1"/>
  <c r="C65" i="29"/>
  <c r="J65" i="29"/>
  <c r="J126" i="29"/>
  <c r="J139" i="29" s="1"/>
  <c r="H65" i="29"/>
  <c r="B65" i="29"/>
  <c r="K126" i="29"/>
  <c r="K139" i="29" s="1"/>
  <c r="F65" i="29"/>
  <c r="L65" i="29"/>
  <c r="G65" i="29"/>
  <c r="I126" i="29"/>
  <c r="I139" i="29" s="1"/>
  <c r="N126" i="29"/>
  <c r="N139" i="29" s="1"/>
  <c r="C126" i="29"/>
  <c r="C139" i="29" s="1"/>
  <c r="D65" i="29"/>
  <c r="D126" i="29"/>
  <c r="D139" i="29" s="1"/>
  <c r="L126" i="29"/>
  <c r="L139" i="29" s="1"/>
  <c r="M126" i="29"/>
  <c r="M139" i="29" s="1"/>
  <c r="M65" i="29"/>
  <c r="G5" i="12"/>
  <c r="BT3" i="20"/>
  <c r="L15" i="18"/>
  <c r="L16" i="18" s="1"/>
  <c r="O15" i="19"/>
  <c r="O23" i="19" s="1"/>
  <c r="L29" i="18"/>
  <c r="L15" i="19"/>
  <c r="L23" i="19" s="1"/>
  <c r="L24" i="19" s="1"/>
  <c r="M30" i="18"/>
  <c r="M33" i="18" s="1"/>
  <c r="D29" i="18"/>
  <c r="K15" i="18"/>
  <c r="K16" i="18" s="1"/>
  <c r="K29" i="18"/>
  <c r="K32" i="18" s="1"/>
  <c r="D15" i="18"/>
  <c r="D16" i="18" s="1"/>
  <c r="O15" i="18"/>
  <c r="O16" i="18" s="1"/>
  <c r="H15" i="19"/>
  <c r="H16" i="19" s="1"/>
  <c r="N15" i="19"/>
  <c r="N16" i="19" s="1"/>
  <c r="M15" i="23"/>
  <c r="M16" i="23" s="1"/>
  <c r="L15" i="24"/>
  <c r="L16" i="24" s="1"/>
  <c r="G34" i="25"/>
  <c r="O30" i="18"/>
  <c r="O33" i="18" s="1"/>
  <c r="H46" i="28"/>
  <c r="J29" i="18"/>
  <c r="J32" i="18" s="1"/>
  <c r="V167" i="28"/>
  <c r="E46" i="28"/>
  <c r="J15" i="18"/>
  <c r="J16" i="18" s="1"/>
  <c r="M15" i="19"/>
  <c r="M23" i="19" s="1"/>
  <c r="N15" i="18"/>
  <c r="N16" i="18" s="1"/>
  <c r="H150" i="28"/>
  <c r="M46" i="28"/>
  <c r="M150" i="28"/>
  <c r="F15" i="18"/>
  <c r="F16" i="18" s="1"/>
  <c r="I46" i="28"/>
  <c r="E150" i="28"/>
  <c r="I15" i="19"/>
  <c r="I23" i="19" s="1"/>
  <c r="I24" i="19" s="1"/>
  <c r="N30" i="18"/>
  <c r="N33" i="18" s="1"/>
  <c r="Q3" i="28"/>
  <c r="G98" i="18" s="1"/>
  <c r="D62" i="20"/>
  <c r="F46" i="28"/>
  <c r="G150" i="28"/>
  <c r="D150" i="28"/>
  <c r="J150" i="28"/>
  <c r="O29" i="18"/>
  <c r="M57" i="14"/>
  <c r="M31" i="14"/>
  <c r="M51" i="14"/>
  <c r="M52" i="14" s="1"/>
  <c r="L46" i="28"/>
  <c r="D15" i="23"/>
  <c r="D16" i="23" s="1"/>
  <c r="D104" i="23"/>
  <c r="F15" i="24"/>
  <c r="F23" i="24" s="1"/>
  <c r="F24" i="24" s="1"/>
  <c r="M15" i="24"/>
  <c r="M23" i="24" s="1"/>
  <c r="M24" i="24" s="1"/>
  <c r="F58" i="16"/>
  <c r="I58" i="16"/>
  <c r="O58" i="16"/>
  <c r="L104" i="23"/>
  <c r="G29" i="23"/>
  <c r="G32" i="23" s="1"/>
  <c r="H58" i="16"/>
  <c r="N34" i="25"/>
  <c r="I15" i="23"/>
  <c r="I16" i="23" s="1"/>
  <c r="N58" i="16"/>
  <c r="I29" i="23"/>
  <c r="M58" i="16"/>
  <c r="L58" i="16"/>
  <c r="E58" i="16"/>
  <c r="M44" i="26"/>
  <c r="D29" i="23"/>
  <c r="D32" i="23" s="1"/>
  <c r="J58" i="16"/>
  <c r="G15" i="23"/>
  <c r="G16" i="23" s="1"/>
  <c r="O15" i="23"/>
  <c r="O16" i="23" s="1"/>
  <c r="M41" i="34"/>
  <c r="M47" i="34" s="1"/>
  <c r="M51" i="34" s="1"/>
  <c r="M54" i="34" s="1"/>
  <c r="K58" i="16"/>
  <c r="J15" i="23"/>
  <c r="J16" i="23" s="1"/>
  <c r="J29" i="23"/>
  <c r="J32" i="23" s="1"/>
  <c r="O34" i="25"/>
  <c r="P58" i="16"/>
  <c r="G58" i="16"/>
  <c r="D34" i="20"/>
  <c r="E33" i="16"/>
  <c r="H126" i="29"/>
  <c r="H139" i="29" s="1"/>
  <c r="E65" i="29"/>
  <c r="F126" i="29"/>
  <c r="F139" i="29" s="1"/>
  <c r="N65" i="29"/>
  <c r="F104" i="18"/>
  <c r="F29" i="18"/>
  <c r="M62" i="14"/>
  <c r="D31" i="13"/>
  <c r="D37" i="13"/>
  <c r="D59" i="13" s="1"/>
  <c r="D49" i="13"/>
  <c r="F31" i="16"/>
  <c r="F33" i="16" s="1"/>
  <c r="M25" i="14"/>
  <c r="C150" i="28"/>
  <c r="C46" i="28"/>
  <c r="J44" i="21"/>
  <c r="L44" i="21"/>
  <c r="M44" i="21"/>
  <c r="E62" i="20"/>
  <c r="E44" i="21"/>
  <c r="I44" i="21"/>
  <c r="L33" i="16"/>
  <c r="O34" i="20"/>
  <c r="M34" i="20"/>
  <c r="H34" i="20"/>
  <c r="F62" i="20"/>
  <c r="M62" i="20"/>
  <c r="K33" i="16"/>
  <c r="E29" i="18"/>
  <c r="N33" i="16"/>
  <c r="L62" i="20"/>
  <c r="O62" i="20"/>
  <c r="N34" i="20"/>
  <c r="P33" i="16"/>
  <c r="J62" i="20"/>
  <c r="N60" i="16"/>
  <c r="G44" i="21"/>
  <c r="L34" i="20"/>
  <c r="P60" i="16"/>
  <c r="O44" i="21"/>
  <c r="O33" i="16"/>
  <c r="N44" i="21"/>
  <c r="G34" i="20"/>
  <c r="K34" i="20"/>
  <c r="K44" i="21"/>
  <c r="K62" i="20"/>
  <c r="E15" i="18"/>
  <c r="E16" i="18" s="1"/>
  <c r="I62" i="20"/>
  <c r="L60" i="16"/>
  <c r="F34" i="20"/>
  <c r="F44" i="21"/>
  <c r="H62" i="20"/>
  <c r="O60" i="16"/>
  <c r="G62" i="20"/>
  <c r="I62" i="25"/>
  <c r="H18" i="25"/>
  <c r="H34" i="25" s="1"/>
  <c r="O44" i="26"/>
  <c r="L44" i="26"/>
  <c r="G62" i="25"/>
  <c r="F62" i="25"/>
  <c r="I44" i="26"/>
  <c r="K44" i="26"/>
  <c r="H44" i="26"/>
  <c r="H62" i="25"/>
  <c r="I34" i="25"/>
  <c r="K62" i="25"/>
  <c r="N44" i="26"/>
  <c r="J18" i="25"/>
  <c r="J34" i="25" s="1"/>
  <c r="F34" i="25"/>
  <c r="L62" i="25"/>
  <c r="E15" i="24"/>
  <c r="E16" i="24" s="1"/>
  <c r="G44" i="26"/>
  <c r="D18" i="25"/>
  <c r="D34" i="25" s="1"/>
  <c r="D44" i="26"/>
  <c r="D62" i="25"/>
  <c r="F44" i="26"/>
  <c r="E15" i="23"/>
  <c r="E16" i="23" s="1"/>
  <c r="E62" i="25"/>
  <c r="E29" i="23"/>
  <c r="E32" i="23" s="1"/>
  <c r="E104" i="23"/>
  <c r="M29" i="14"/>
  <c r="M24" i="14"/>
  <c r="C52" i="13"/>
  <c r="P12" i="13"/>
  <c r="D51" i="13"/>
  <c r="D40" i="13"/>
  <c r="D60" i="13"/>
  <c r="J31" i="13"/>
  <c r="D39" i="13"/>
  <c r="D36" i="13"/>
  <c r="D58" i="13" s="1"/>
  <c r="E38" i="13"/>
  <c r="F38" i="13" s="1"/>
  <c r="G31" i="13"/>
  <c r="D41" i="13"/>
  <c r="D43" i="13"/>
  <c r="D50" i="13"/>
  <c r="D53" i="13"/>
  <c r="E15" i="37"/>
  <c r="E18" i="25"/>
  <c r="E34" i="25" s="1"/>
  <c r="N79" i="23"/>
  <c r="L31" i="15"/>
  <c r="Y55" i="15"/>
  <c r="N39" i="28"/>
  <c r="B45" i="28"/>
  <c r="N167" i="28"/>
  <c r="C17" i="37"/>
  <c r="D44" i="21"/>
  <c r="F5" i="26"/>
  <c r="E4" i="26"/>
  <c r="E3" i="26"/>
  <c r="T5" i="26"/>
  <c r="D78" i="23"/>
  <c r="D5" i="34"/>
  <c r="N84" i="28"/>
  <c r="B150" i="28"/>
  <c r="O14" i="32"/>
  <c r="M14" i="32"/>
  <c r="D15" i="32"/>
  <c r="N62" i="25"/>
  <c r="C5" i="25"/>
  <c r="S5" i="25"/>
  <c r="E5" i="25"/>
  <c r="D4" i="25"/>
  <c r="D3" i="25"/>
  <c r="D3" i="24"/>
  <c r="E5" i="24"/>
  <c r="D4" i="24"/>
  <c r="S5" i="24"/>
  <c r="S3" i="24" s="1"/>
  <c r="G15" i="19"/>
  <c r="G45" i="37"/>
  <c r="Q15" i="32"/>
  <c r="G16" i="32"/>
  <c r="G46" i="37"/>
  <c r="H14" i="37"/>
  <c r="J62" i="25"/>
  <c r="F16" i="32"/>
  <c r="N15" i="34"/>
  <c r="D17" i="32"/>
  <c r="J46" i="28"/>
  <c r="BT3" i="25"/>
  <c r="M27" i="18"/>
  <c r="M29" i="18"/>
  <c r="J33" i="16"/>
  <c r="J60" i="16"/>
  <c r="BA5" i="25"/>
  <c r="BO5" i="25"/>
  <c r="AZ3" i="25"/>
  <c r="AY5" i="25"/>
  <c r="AZ4" i="25"/>
  <c r="D17" i="37"/>
  <c r="I16" i="32"/>
  <c r="I17" i="32"/>
  <c r="R15" i="32"/>
  <c r="L15" i="32"/>
  <c r="H16" i="32"/>
  <c r="G8" i="15"/>
  <c r="F6" i="15"/>
  <c r="S6" i="15" s="1"/>
  <c r="S8" i="15"/>
  <c r="F7" i="15"/>
  <c r="S7" i="15" s="1"/>
  <c r="BT3" i="26"/>
  <c r="I150" i="28"/>
  <c r="D16" i="32"/>
  <c r="G126" i="29"/>
  <c r="G139" i="29" s="1"/>
  <c r="M62" i="25"/>
  <c r="E15" i="32"/>
  <c r="N62" i="20"/>
  <c r="E126" i="29"/>
  <c r="E139" i="29" s="1"/>
  <c r="D46" i="28"/>
  <c r="N20" i="28"/>
  <c r="K65" i="29"/>
  <c r="V113" i="28"/>
  <c r="F150" i="28"/>
  <c r="P14" i="32"/>
  <c r="BO5" i="24"/>
  <c r="BO3" i="24" s="1"/>
  <c r="AZ4" i="24"/>
  <c r="BA5" i="24"/>
  <c r="AZ3" i="24"/>
  <c r="F18" i="37"/>
  <c r="L150" i="28"/>
  <c r="E3" i="20"/>
  <c r="T5" i="20"/>
  <c r="E4" i="20"/>
  <c r="F5" i="20"/>
  <c r="H29" i="18"/>
  <c r="H15" i="18"/>
  <c r="H16" i="18" s="1"/>
  <c r="H104" i="18"/>
  <c r="E44" i="26"/>
  <c r="C42" i="13"/>
  <c r="K29" i="32"/>
  <c r="G46" i="28"/>
  <c r="G5" i="28"/>
  <c r="O62" i="25"/>
  <c r="L18" i="25"/>
  <c r="L34" i="25" s="1"/>
  <c r="AY5" i="21"/>
  <c r="AZ3" i="21"/>
  <c r="BO5" i="21"/>
  <c r="BA5" i="21"/>
  <c r="AZ4" i="21"/>
  <c r="F104" i="23"/>
  <c r="F15" i="23"/>
  <c r="F16" i="23" s="1"/>
  <c r="F29" i="23"/>
  <c r="L27" i="23"/>
  <c r="L29" i="23"/>
  <c r="N29" i="23"/>
  <c r="T5" i="21"/>
  <c r="E4" i="21"/>
  <c r="E3" i="21"/>
  <c r="F5" i="21"/>
  <c r="K104" i="23"/>
  <c r="K15" i="23"/>
  <c r="K16" i="23" s="1"/>
  <c r="K29" i="23"/>
  <c r="C70" i="13"/>
  <c r="C46" i="13"/>
  <c r="D48" i="13"/>
  <c r="R13" i="16"/>
  <c r="R7" i="16"/>
  <c r="R6" i="16"/>
  <c r="R38" i="16"/>
  <c r="E34" i="20"/>
  <c r="O27" i="23"/>
  <c r="O29" i="23"/>
  <c r="M27" i="23"/>
  <c r="M29" i="23"/>
  <c r="E60" i="16"/>
  <c r="N113" i="28"/>
  <c r="N27" i="18"/>
  <c r="N29" i="18"/>
  <c r="S3" i="21"/>
  <c r="BB5" i="18"/>
  <c r="BA4" i="18"/>
  <c r="BP5" i="18"/>
  <c r="BP3" i="18" s="1"/>
  <c r="BA3" i="18"/>
  <c r="E15" i="19"/>
  <c r="E23" i="19" s="1"/>
  <c r="F6" i="16"/>
  <c r="S8" i="16"/>
  <c r="F7" i="16"/>
  <c r="F38" i="16"/>
  <c r="G8" i="16"/>
  <c r="F13" i="16"/>
  <c r="M20" i="14"/>
  <c r="N11" i="14" s="1"/>
  <c r="M26" i="14"/>
  <c r="M30" i="14"/>
  <c r="D15" i="19"/>
  <c r="M72" i="14"/>
  <c r="AI8" i="14"/>
  <c r="M6" i="14"/>
  <c r="AI6" i="14" s="1"/>
  <c r="M7" i="14"/>
  <c r="AI7" i="14" s="1"/>
  <c r="N8" i="14"/>
  <c r="H44" i="21"/>
  <c r="BC4" i="23"/>
  <c r="BD5" i="23"/>
  <c r="BM75" i="23" s="1"/>
  <c r="P76" i="7" s="1"/>
  <c r="BC3" i="23"/>
  <c r="BR5" i="23"/>
  <c r="BR3" i="23" s="1"/>
  <c r="E34" i="14"/>
  <c r="BO3" i="20"/>
  <c r="AA34" i="14"/>
  <c r="K34" i="25"/>
  <c r="G5" i="18"/>
  <c r="U5" i="18"/>
  <c r="U3" i="18" s="1"/>
  <c r="F3" i="18"/>
  <c r="F4" i="18"/>
  <c r="M34" i="25"/>
  <c r="BT3" i="21"/>
  <c r="J34" i="20"/>
  <c r="H15" i="37"/>
  <c r="J44" i="26"/>
  <c r="C4" i="26"/>
  <c r="C3" i="26"/>
  <c r="BO3" i="26"/>
  <c r="N61" i="28"/>
  <c r="G104" i="18"/>
  <c r="G15" i="18"/>
  <c r="G16" i="18" s="1"/>
  <c r="G29" i="18"/>
  <c r="O15" i="24"/>
  <c r="O23" i="24" s="1"/>
  <c r="C3" i="20"/>
  <c r="D27" i="18"/>
  <c r="AK68" i="14"/>
  <c r="AL65" i="14" s="1"/>
  <c r="AK34" i="14"/>
  <c r="AK38" i="14" s="1"/>
  <c r="I15" i="18"/>
  <c r="I16" i="18" s="1"/>
  <c r="I29" i="18"/>
  <c r="I104" i="18"/>
  <c r="N52" i="15"/>
  <c r="D33" i="18"/>
  <c r="BB5" i="26"/>
  <c r="BA4" i="26"/>
  <c r="BA3" i="26"/>
  <c r="BP5" i="26"/>
  <c r="F15" i="19"/>
  <c r="F23" i="19" s="1"/>
  <c r="S3" i="20"/>
  <c r="S41" i="20"/>
  <c r="S12" i="20"/>
  <c r="M31" i="16"/>
  <c r="G33" i="16"/>
  <c r="I34" i="20"/>
  <c r="F37" i="34" l="1"/>
  <c r="F40" i="34" s="1"/>
  <c r="L37" i="34"/>
  <c r="L40" i="34" s="1"/>
  <c r="F41" i="34"/>
  <c r="F47" i="34" s="1"/>
  <c r="F51" i="34" s="1"/>
  <c r="L41" i="34"/>
  <c r="D33" i="34"/>
  <c r="D36" i="34" s="1"/>
  <c r="D37" i="34" s="1"/>
  <c r="D40" i="34" s="1"/>
  <c r="H33" i="34"/>
  <c r="H36" i="34" s="1"/>
  <c r="H37" i="34" s="1"/>
  <c r="H40" i="34" s="1"/>
  <c r="K123" i="34"/>
  <c r="E33" i="34"/>
  <c r="E36" i="34" s="1"/>
  <c r="E37" i="34" s="1"/>
  <c r="E40" i="34" s="1"/>
  <c r="G29" i="34"/>
  <c r="N25" i="34"/>
  <c r="B29" i="34"/>
  <c r="B33" i="34" s="1"/>
  <c r="I29" i="34"/>
  <c r="I33" i="34" s="1"/>
  <c r="I36" i="34" s="1"/>
  <c r="I37" i="34" s="1"/>
  <c r="I40" i="34" s="1"/>
  <c r="C33" i="34"/>
  <c r="C36" i="34" s="1"/>
  <c r="C37" i="34" s="1"/>
  <c r="C40" i="34" s="1"/>
  <c r="M62" i="34"/>
  <c r="M56" i="34"/>
  <c r="F31" i="18"/>
  <c r="F34" i="18" s="1"/>
  <c r="I31" i="23"/>
  <c r="B44" i="35"/>
  <c r="J141" i="29"/>
  <c r="L31" i="18"/>
  <c r="L34" i="18" s="1"/>
  <c r="D16" i="24"/>
  <c r="I141" i="29"/>
  <c r="J23" i="19"/>
  <c r="J24" i="19" s="1"/>
  <c r="K116" i="35"/>
  <c r="J23" i="24"/>
  <c r="J24" i="24" s="1"/>
  <c r="H141" i="29"/>
  <c r="Q20" i="18"/>
  <c r="E21" i="6" s="1"/>
  <c r="O21" i="6" s="1"/>
  <c r="S23" i="20"/>
  <c r="S43" i="20"/>
  <c r="S53" i="20"/>
  <c r="S16" i="20"/>
  <c r="BM19" i="23"/>
  <c r="P20" i="7" s="1"/>
  <c r="S31" i="20"/>
  <c r="S22" i="20"/>
  <c r="S62" i="20"/>
  <c r="BM79" i="23"/>
  <c r="P80" i="7" s="1"/>
  <c r="S46" i="20"/>
  <c r="S52" i="20"/>
  <c r="BM72" i="23"/>
  <c r="P73" i="7" s="1"/>
  <c r="BM77" i="23"/>
  <c r="P78" i="7" s="1"/>
  <c r="BM54" i="23"/>
  <c r="P55" i="7" s="1"/>
  <c r="BM73" i="23"/>
  <c r="P74" i="7" s="1"/>
  <c r="BM25" i="23" a="1"/>
  <c r="BM25" i="23" s="1"/>
  <c r="BM58" i="23"/>
  <c r="P59" i="7" s="1"/>
  <c r="BM94" i="23"/>
  <c r="P95" i="7" s="1"/>
  <c r="BM74" i="23"/>
  <c r="P75" i="7" s="1"/>
  <c r="BM76" i="23"/>
  <c r="P77" i="7" s="1"/>
  <c r="BM70" i="23"/>
  <c r="P71" i="7" s="1"/>
  <c r="BM13" i="23"/>
  <c r="P14" i="7" s="1"/>
  <c r="BM78" i="23"/>
  <c r="P79" i="7" s="1"/>
  <c r="BM93" i="23"/>
  <c r="P94" i="7" s="1"/>
  <c r="BM37" i="23"/>
  <c r="P38" i="7" s="1"/>
  <c r="BM55" i="23"/>
  <c r="P56" i="7" s="1"/>
  <c r="BM38" i="23"/>
  <c r="P39" i="7" s="1"/>
  <c r="BM20" i="23"/>
  <c r="P21" i="7" s="1"/>
  <c r="BM40" i="23"/>
  <c r="P41" i="7" s="1"/>
  <c r="BM56" i="23"/>
  <c r="P57" i="7" s="1"/>
  <c r="BM57" i="23"/>
  <c r="P58" i="7" s="1"/>
  <c r="BM53" i="23"/>
  <c r="P54" i="7" s="1"/>
  <c r="BM97" i="23"/>
  <c r="P98" i="7" s="1"/>
  <c r="BM24" i="23"/>
  <c r="BM52" i="23"/>
  <c r="P53" i="7" s="1"/>
  <c r="BM42" i="23"/>
  <c r="P43" i="7" s="1"/>
  <c r="BM98" i="23"/>
  <c r="P99" i="7" s="1"/>
  <c r="BM96" i="23"/>
  <c r="P97" i="7" s="1"/>
  <c r="BM9" i="23"/>
  <c r="P10" i="7" s="1"/>
  <c r="BM71" i="23"/>
  <c r="P72" i="7" s="1"/>
  <c r="BM80" i="23"/>
  <c r="P81" i="7" s="1"/>
  <c r="BM12" i="23"/>
  <c r="P13" i="7" s="1"/>
  <c r="BM95" i="23"/>
  <c r="P96" i="7" s="1"/>
  <c r="BM21" i="23"/>
  <c r="P22" i="7" s="1"/>
  <c r="BM30" i="23"/>
  <c r="P31" i="7" s="1"/>
  <c r="H16" i="24"/>
  <c r="H31" i="23"/>
  <c r="H34" i="23" s="1"/>
  <c r="D16" i="19"/>
  <c r="D23" i="19"/>
  <c r="N16" i="24"/>
  <c r="D32" i="18"/>
  <c r="D31" i="18"/>
  <c r="D46" i="18" s="1"/>
  <c r="C141" i="29"/>
  <c r="I23" i="24"/>
  <c r="I24" i="24" s="1"/>
  <c r="K16" i="19"/>
  <c r="P8" i="7"/>
  <c r="P30" i="7"/>
  <c r="F3" i="19"/>
  <c r="U5" i="19"/>
  <c r="U3" i="19" s="1"/>
  <c r="F4" i="19"/>
  <c r="G5" i="19"/>
  <c r="G4" i="19" s="1"/>
  <c r="Q25" i="18" a="1"/>
  <c r="Q25" i="18" s="1"/>
  <c r="Q40" i="18"/>
  <c r="E41" i="6" s="1"/>
  <c r="O41" i="6" s="1"/>
  <c r="Q37" i="18"/>
  <c r="Q24" i="18"/>
  <c r="Q41" i="18"/>
  <c r="E42" i="6" s="1"/>
  <c r="O42" i="6" s="1"/>
  <c r="Q57" i="18"/>
  <c r="E58" i="6" s="1"/>
  <c r="O58" i="6" s="1"/>
  <c r="Q8" i="18"/>
  <c r="E9" i="6" s="1"/>
  <c r="O9" i="6" s="1"/>
  <c r="Q70" i="18"/>
  <c r="E71" i="6" s="1"/>
  <c r="O71" i="6" s="1"/>
  <c r="Q12" i="18"/>
  <c r="Q9" i="18"/>
  <c r="E10" i="6" s="1"/>
  <c r="O10" i="6" s="1"/>
  <c r="Q72" i="18"/>
  <c r="E73" i="6" s="1"/>
  <c r="O73" i="6" s="1"/>
  <c r="Q55" i="18"/>
  <c r="E56" i="6" s="1"/>
  <c r="O56" i="6" s="1"/>
  <c r="Q73" i="18"/>
  <c r="E74" i="6" s="1"/>
  <c r="O74" i="6" s="1"/>
  <c r="Q62" i="18" a="1"/>
  <c r="Q62" i="18" s="1"/>
  <c r="E63" i="6" s="1"/>
  <c r="O63" i="6" s="1"/>
  <c r="Q19" i="18"/>
  <c r="Q58" i="18"/>
  <c r="E59" i="6" s="1"/>
  <c r="O59" i="6" s="1"/>
  <c r="Q38" i="18"/>
  <c r="E39" i="6" s="1"/>
  <c r="O39" i="6" s="1"/>
  <c r="Q69" i="18"/>
  <c r="E70" i="6" s="1"/>
  <c r="Q78" i="18"/>
  <c r="E79" i="6" s="1"/>
  <c r="O79" i="6" s="1"/>
  <c r="Q13" i="18"/>
  <c r="E14" i="6" s="1"/>
  <c r="O14" i="6" s="1"/>
  <c r="Q76" i="18"/>
  <c r="E77" i="6" s="1"/>
  <c r="O77" i="6" s="1"/>
  <c r="Q51" i="18"/>
  <c r="Q54" i="18"/>
  <c r="E55" i="6" s="1"/>
  <c r="O55" i="6" s="1"/>
  <c r="Q77" i="18"/>
  <c r="E78" i="6" s="1"/>
  <c r="O78" i="6" s="1"/>
  <c r="Q42" i="18"/>
  <c r="E43" i="6" s="1"/>
  <c r="O43" i="6" s="1"/>
  <c r="Q30" i="18"/>
  <c r="S21" i="20"/>
  <c r="S26" i="20"/>
  <c r="S18" i="20"/>
  <c r="S51" i="20"/>
  <c r="S11" i="20"/>
  <c r="S30" i="20"/>
  <c r="S29" i="20"/>
  <c r="BA3" i="19"/>
  <c r="S54" i="20"/>
  <c r="S28" i="20"/>
  <c r="S27" i="20"/>
  <c r="S59" i="20"/>
  <c r="S15" i="20"/>
  <c r="S8" i="20"/>
  <c r="S24" i="20"/>
  <c r="S13" i="20"/>
  <c r="S25" i="20"/>
  <c r="S44" i="20"/>
  <c r="S49" i="20"/>
  <c r="S50" i="20"/>
  <c r="K16" i="24"/>
  <c r="K23" i="24"/>
  <c r="K24" i="24" s="1"/>
  <c r="S32" i="20"/>
  <c r="G23" i="24"/>
  <c r="G24" i="24" s="1"/>
  <c r="S42" i="20"/>
  <c r="S10" i="20"/>
  <c r="BB5" i="19"/>
  <c r="BQ5" i="19" s="1"/>
  <c r="BQ3" i="19" s="1"/>
  <c r="S58" i="20"/>
  <c r="S38" i="20"/>
  <c r="S45" i="20"/>
  <c r="BA4" i="19"/>
  <c r="AY3" i="20"/>
  <c r="AY3" i="26"/>
  <c r="AY4" i="26"/>
  <c r="BP5" i="20"/>
  <c r="BP3" i="20" s="1"/>
  <c r="BB5" i="20"/>
  <c r="BA4" i="20"/>
  <c r="BA3" i="20"/>
  <c r="BO18" i="20"/>
  <c r="BO60" i="20"/>
  <c r="H5" i="19"/>
  <c r="J31" i="18"/>
  <c r="J46" i="18" s="1"/>
  <c r="O16" i="19"/>
  <c r="I60" i="16"/>
  <c r="U5" i="23"/>
  <c r="U3" i="23" s="1"/>
  <c r="G5" i="23"/>
  <c r="F3" i="23"/>
  <c r="F4" i="23"/>
  <c r="L23" i="24"/>
  <c r="L24" i="24" s="1"/>
  <c r="G64" i="25"/>
  <c r="E151" i="28"/>
  <c r="E168" i="28" s="1"/>
  <c r="M141" i="29"/>
  <c r="H33" i="16"/>
  <c r="F141" i="29"/>
  <c r="G141" i="29"/>
  <c r="K141" i="29"/>
  <c r="D141" i="29"/>
  <c r="B141" i="29"/>
  <c r="L141" i="29"/>
  <c r="N141" i="29"/>
  <c r="E141" i="29"/>
  <c r="L16" i="19"/>
  <c r="L32" i="18"/>
  <c r="N23" i="19"/>
  <c r="N24" i="19" s="1"/>
  <c r="M87" i="18"/>
  <c r="H23" i="19"/>
  <c r="H24" i="19" s="1"/>
  <c r="K31" i="18"/>
  <c r="K46" i="18" s="1"/>
  <c r="L98" i="18"/>
  <c r="G93" i="18"/>
  <c r="O93" i="18"/>
  <c r="N94" i="18"/>
  <c r="K97" i="18"/>
  <c r="H93" i="18"/>
  <c r="E95" i="18"/>
  <c r="N98" i="18"/>
  <c r="O31" i="18"/>
  <c r="O46" i="18" s="1"/>
  <c r="M151" i="28"/>
  <c r="M168" i="28" s="1"/>
  <c r="D151" i="28"/>
  <c r="D168" i="28" s="1"/>
  <c r="H151" i="28"/>
  <c r="H168" i="28" s="1"/>
  <c r="J94" i="18"/>
  <c r="O16" i="24"/>
  <c r="D96" i="18"/>
  <c r="D108" i="18" s="1"/>
  <c r="G97" i="18"/>
  <c r="K87" i="18"/>
  <c r="N97" i="18"/>
  <c r="F98" i="18"/>
  <c r="D85" i="18"/>
  <c r="J98" i="18"/>
  <c r="J87" i="18"/>
  <c r="E87" i="18"/>
  <c r="N93" i="18"/>
  <c r="I96" i="18"/>
  <c r="I108" i="18" s="1"/>
  <c r="L96" i="18"/>
  <c r="E98" i="18"/>
  <c r="O96" i="18"/>
  <c r="J93" i="18"/>
  <c r="E94" i="18"/>
  <c r="M16" i="19"/>
  <c r="G85" i="18"/>
  <c r="H94" i="18"/>
  <c r="C151" i="28"/>
  <c r="C168" i="28" s="1"/>
  <c r="J151" i="28"/>
  <c r="J168" i="28" s="1"/>
  <c r="H87" i="18"/>
  <c r="G95" i="18"/>
  <c r="M95" i="18"/>
  <c r="E96" i="18"/>
  <c r="E108" i="18" s="1"/>
  <c r="I151" i="28"/>
  <c r="I168" i="28" s="1"/>
  <c r="N85" i="18"/>
  <c r="E97" i="18"/>
  <c r="F85" i="18"/>
  <c r="G96" i="18"/>
  <c r="G108" i="18" s="1"/>
  <c r="I85" i="18"/>
  <c r="D97" i="18"/>
  <c r="H98" i="18"/>
  <c r="N87" i="18"/>
  <c r="F95" i="18"/>
  <c r="F93" i="18"/>
  <c r="M93" i="18"/>
  <c r="I93" i="18"/>
  <c r="L93" i="18"/>
  <c r="J85" i="18"/>
  <c r="L85" i="18"/>
  <c r="M96" i="18"/>
  <c r="I87" i="18"/>
  <c r="J97" i="18"/>
  <c r="L87" i="18"/>
  <c r="H96" i="18"/>
  <c r="H108" i="18" s="1"/>
  <c r="K94" i="18"/>
  <c r="K95" i="18"/>
  <c r="O94" i="18"/>
  <c r="I95" i="18"/>
  <c r="D95" i="18"/>
  <c r="N95" i="18"/>
  <c r="E85" i="18"/>
  <c r="N96" i="18"/>
  <c r="H97" i="18"/>
  <c r="I98" i="18"/>
  <c r="K96" i="18"/>
  <c r="M98" i="18"/>
  <c r="D98" i="18"/>
  <c r="F96" i="18"/>
  <c r="F108" i="18" s="1"/>
  <c r="G94" i="18"/>
  <c r="O98" i="18"/>
  <c r="F87" i="18"/>
  <c r="E93" i="18"/>
  <c r="J95" i="18"/>
  <c r="I16" i="19"/>
  <c r="L94" i="18"/>
  <c r="F97" i="18"/>
  <c r="L97" i="18"/>
  <c r="O95" i="18"/>
  <c r="K98" i="18"/>
  <c r="O85" i="18"/>
  <c r="D93" i="18"/>
  <c r="I97" i="18"/>
  <c r="M85" i="18"/>
  <c r="K85" i="18"/>
  <c r="O97" i="18"/>
  <c r="G151" i="28"/>
  <c r="G168" i="28" s="1"/>
  <c r="M97" i="18"/>
  <c r="L95" i="18"/>
  <c r="D87" i="18"/>
  <c r="H95" i="18"/>
  <c r="I94" i="18"/>
  <c r="D94" i="18"/>
  <c r="J96" i="18"/>
  <c r="M94" i="18"/>
  <c r="O87" i="18"/>
  <c r="F94" i="18"/>
  <c r="H85" i="18"/>
  <c r="G87" i="18"/>
  <c r="K93" i="18"/>
  <c r="V150" i="28"/>
  <c r="D64" i="20"/>
  <c r="F151" i="28"/>
  <c r="F168" i="28" s="1"/>
  <c r="O32" i="18"/>
  <c r="F32" i="18"/>
  <c r="Q29" i="18"/>
  <c r="E30" i="6" s="1"/>
  <c r="O30" i="6" s="1"/>
  <c r="L151" i="28"/>
  <c r="L168" i="28" s="1"/>
  <c r="N42" i="14"/>
  <c r="N60" i="14" s="1"/>
  <c r="F16" i="24"/>
  <c r="I32" i="23"/>
  <c r="M16" i="24"/>
  <c r="G31" i="23"/>
  <c r="G34" i="23" s="1"/>
  <c r="M64" i="25"/>
  <c r="E31" i="23"/>
  <c r="E34" i="23" s="1"/>
  <c r="L64" i="25"/>
  <c r="D31" i="23"/>
  <c r="D34" i="23" s="1"/>
  <c r="O64" i="25"/>
  <c r="N64" i="25"/>
  <c r="J31" i="23"/>
  <c r="J34" i="23" s="1"/>
  <c r="F60" i="16"/>
  <c r="E64" i="20"/>
  <c r="F64" i="20"/>
  <c r="M64" i="20"/>
  <c r="O64" i="20"/>
  <c r="H64" i="20"/>
  <c r="E32" i="18"/>
  <c r="J64" i="20"/>
  <c r="E31" i="18"/>
  <c r="E46" i="18" s="1"/>
  <c r="L64" i="20"/>
  <c r="N64" i="20"/>
  <c r="E16" i="19"/>
  <c r="G64" i="20"/>
  <c r="I64" i="20"/>
  <c r="K64" i="20"/>
  <c r="D52" i="13"/>
  <c r="I64" i="25"/>
  <c r="H64" i="25"/>
  <c r="F64" i="25"/>
  <c r="K64" i="25"/>
  <c r="D64" i="25"/>
  <c r="J64" i="25"/>
  <c r="E23" i="24"/>
  <c r="E24" i="24" s="1"/>
  <c r="E64" i="25"/>
  <c r="E60" i="13"/>
  <c r="E43" i="13"/>
  <c r="E41" i="13"/>
  <c r="E53" i="13"/>
  <c r="C32" i="13" s="1"/>
  <c r="E50" i="13"/>
  <c r="C29" i="13" s="1"/>
  <c r="E29" i="13" s="1"/>
  <c r="E39" i="13"/>
  <c r="E49" i="13"/>
  <c r="E51" i="13"/>
  <c r="C30" i="13" s="1"/>
  <c r="E30" i="13" s="1"/>
  <c r="D42" i="13"/>
  <c r="E37" i="13"/>
  <c r="E59" i="13" s="1"/>
  <c r="E36" i="13"/>
  <c r="E58" i="13" s="1"/>
  <c r="E40" i="13"/>
  <c r="AL34" i="14"/>
  <c r="AL38" i="14" s="1"/>
  <c r="AL68" i="14"/>
  <c r="AM65" i="14" s="1"/>
  <c r="F5" i="24"/>
  <c r="E4" i="24"/>
  <c r="E3" i="24"/>
  <c r="T5" i="24"/>
  <c r="T3" i="24" s="1"/>
  <c r="C18" i="37"/>
  <c r="S7" i="16"/>
  <c r="S6" i="16"/>
  <c r="M32" i="18"/>
  <c r="M31" i="18"/>
  <c r="I31" i="18"/>
  <c r="I32" i="18"/>
  <c r="T3" i="21"/>
  <c r="M24" i="19"/>
  <c r="BO3" i="21"/>
  <c r="D19" i="37"/>
  <c r="D18" i="37"/>
  <c r="BO3" i="25"/>
  <c r="D70" i="13"/>
  <c r="C68" i="13"/>
  <c r="BP5" i="21"/>
  <c r="BB5" i="21"/>
  <c r="BA3" i="21"/>
  <c r="BA4" i="21"/>
  <c r="H32" i="18"/>
  <c r="H31" i="18"/>
  <c r="F24" i="19"/>
  <c r="BP3" i="26"/>
  <c r="U5" i="20"/>
  <c r="F4" i="20"/>
  <c r="G5" i="20"/>
  <c r="X32" i="20" s="1"/>
  <c r="N33" i="11" s="1"/>
  <c r="F3" i="20"/>
  <c r="S57" i="20"/>
  <c r="S39" i="20"/>
  <c r="S17" i="20"/>
  <c r="S40" i="20"/>
  <c r="S34" i="20"/>
  <c r="S60" i="20"/>
  <c r="BA3" i="25"/>
  <c r="BP5" i="25"/>
  <c r="BA4" i="25"/>
  <c r="BB5" i="25"/>
  <c r="G47" i="37"/>
  <c r="O24" i="19"/>
  <c r="F51" i="13"/>
  <c r="F40" i="13"/>
  <c r="F36" i="13"/>
  <c r="F58" i="13" s="1"/>
  <c r="F43" i="13"/>
  <c r="G38" i="13"/>
  <c r="F60" i="13"/>
  <c r="F37" i="13"/>
  <c r="F39" i="13"/>
  <c r="F50" i="13"/>
  <c r="F49" i="13"/>
  <c r="F41" i="13"/>
  <c r="F53" i="13"/>
  <c r="AY3" i="25"/>
  <c r="M33" i="16"/>
  <c r="M60" i="16"/>
  <c r="F16" i="19"/>
  <c r="H24" i="24"/>
  <c r="AY3" i="21"/>
  <c r="AY4" i="21"/>
  <c r="N150" i="28"/>
  <c r="P15" i="32"/>
  <c r="E16" i="32"/>
  <c r="E17" i="32"/>
  <c r="BC5" i="18"/>
  <c r="BB4" i="18"/>
  <c r="BB3" i="18"/>
  <c r="BQ5" i="18"/>
  <c r="BQ3" i="18" s="1"/>
  <c r="K32" i="23"/>
  <c r="K31" i="23"/>
  <c r="T3" i="20"/>
  <c r="F17" i="32"/>
  <c r="Q16" i="32"/>
  <c r="Q17" i="32" s="1"/>
  <c r="G19" i="32"/>
  <c r="G18" i="32"/>
  <c r="G17" i="32"/>
  <c r="BC5" i="26"/>
  <c r="BB3" i="26"/>
  <c r="BQ5" i="26"/>
  <c r="BB4" i="26"/>
  <c r="G32" i="18"/>
  <c r="G31" i="18"/>
  <c r="O24" i="24"/>
  <c r="N20" i="14"/>
  <c r="O11" i="14" s="1"/>
  <c r="N26" i="14"/>
  <c r="N30" i="14"/>
  <c r="N25" i="14"/>
  <c r="N24" i="14"/>
  <c r="N29" i="14"/>
  <c r="N31" i="14"/>
  <c r="G20" i="32"/>
  <c r="T5" i="25"/>
  <c r="E4" i="25"/>
  <c r="E3" i="25"/>
  <c r="F5" i="25"/>
  <c r="S54" i="25" s="1"/>
  <c r="G23" i="19"/>
  <c r="G16" i="19"/>
  <c r="S49" i="25"/>
  <c r="S3" i="25"/>
  <c r="T3" i="26"/>
  <c r="H5" i="18"/>
  <c r="Q39" i="18" s="1"/>
  <c r="E40" i="6" s="1"/>
  <c r="O40" i="6" s="1"/>
  <c r="V5" i="18"/>
  <c r="V3" i="18" s="1"/>
  <c r="G3" i="18"/>
  <c r="G4" i="18"/>
  <c r="E24" i="19"/>
  <c r="U5" i="21"/>
  <c r="F4" i="21"/>
  <c r="G5" i="21"/>
  <c r="F3" i="21"/>
  <c r="N32" i="23"/>
  <c r="N31" i="23"/>
  <c r="K30" i="32"/>
  <c r="I18" i="32"/>
  <c r="O8" i="14"/>
  <c r="N6" i="14"/>
  <c r="AJ6" i="14" s="1"/>
  <c r="AJ8" i="14"/>
  <c r="N7" i="14"/>
  <c r="AJ7" i="14" s="1"/>
  <c r="G8" i="14"/>
  <c r="M31" i="23"/>
  <c r="M32" i="23"/>
  <c r="O15" i="32"/>
  <c r="O17" i="32" s="1"/>
  <c r="M15" i="32"/>
  <c r="D18" i="32"/>
  <c r="F19" i="37"/>
  <c r="I34" i="23"/>
  <c r="O31" i="23"/>
  <c r="O32" i="23"/>
  <c r="H5" i="28"/>
  <c r="BP5" i="24"/>
  <c r="BP3" i="24" s="1"/>
  <c r="BA4" i="24"/>
  <c r="BB5" i="24"/>
  <c r="BA3" i="24"/>
  <c r="R16" i="32"/>
  <c r="R17" i="32" s="1"/>
  <c r="L16" i="32"/>
  <c r="H17" i="32"/>
  <c r="E5" i="34"/>
  <c r="BD4" i="23"/>
  <c r="BD3" i="23"/>
  <c r="BE5" i="23"/>
  <c r="M87" i="14"/>
  <c r="M85" i="14"/>
  <c r="M81" i="14"/>
  <c r="M91" i="14"/>
  <c r="M86" i="14"/>
  <c r="M92" i="14"/>
  <c r="M90" i="14"/>
  <c r="L32" i="23"/>
  <c r="L31" i="23"/>
  <c r="F3" i="26"/>
  <c r="G5" i="26"/>
  <c r="F4" i="26"/>
  <c r="U5" i="26"/>
  <c r="E16" i="37"/>
  <c r="G7" i="16"/>
  <c r="G13" i="16"/>
  <c r="G38" i="16"/>
  <c r="H8" i="16"/>
  <c r="T8" i="16"/>
  <c r="G6" i="16"/>
  <c r="K24" i="19"/>
  <c r="O16" i="32"/>
  <c r="M16" i="32"/>
  <c r="G6" i="15"/>
  <c r="T6" i="15" s="1"/>
  <c r="H8" i="15"/>
  <c r="G7" i="15"/>
  <c r="T7" i="15" s="1"/>
  <c r="T8" i="15"/>
  <c r="I19" i="32"/>
  <c r="N45" i="28"/>
  <c r="B46" i="28"/>
  <c r="N31" i="18"/>
  <c r="N32" i="18"/>
  <c r="D46" i="13"/>
  <c r="E48" i="13"/>
  <c r="F32" i="23"/>
  <c r="F31" i="23"/>
  <c r="F46" i="18" l="1"/>
  <c r="B36" i="34"/>
  <c r="I41" i="34"/>
  <c r="I47" i="34" s="1"/>
  <c r="I51" i="34" s="1"/>
  <c r="B37" i="34"/>
  <c r="B40" i="34" s="1"/>
  <c r="C41" i="34"/>
  <c r="C47" i="34" s="1"/>
  <c r="C51" i="34" s="1"/>
  <c r="D41" i="34"/>
  <c r="D47" i="34" s="1"/>
  <c r="N29" i="34"/>
  <c r="E41" i="34"/>
  <c r="E47" i="34" s="1"/>
  <c r="F54" i="34"/>
  <c r="K149" i="34"/>
  <c r="K132" i="34"/>
  <c r="K134" i="34" s="1"/>
  <c r="K135" i="34" s="1"/>
  <c r="K139" i="34" s="1"/>
  <c r="M68" i="34"/>
  <c r="H41" i="34"/>
  <c r="H47" i="34" s="1"/>
  <c r="H51" i="34" s="1"/>
  <c r="G33" i="34"/>
  <c r="G36" i="34" s="1"/>
  <c r="G37" i="34" s="1"/>
  <c r="G40" i="34" s="1"/>
  <c r="L46" i="18"/>
  <c r="L47" i="18" s="1"/>
  <c r="B52" i="35"/>
  <c r="D94" i="35"/>
  <c r="D95" i="35" s="1"/>
  <c r="D106" i="35" s="1"/>
  <c r="D113" i="35" s="1"/>
  <c r="C94" i="35"/>
  <c r="C95" i="35" s="1"/>
  <c r="C106" i="35" s="1"/>
  <c r="C113" i="35" s="1"/>
  <c r="C115" i="35" s="1"/>
  <c r="BM10" i="23"/>
  <c r="BM32" i="23" s="1"/>
  <c r="P33" i="7" s="1"/>
  <c r="S64" i="20"/>
  <c r="BM22" i="23"/>
  <c r="P23" i="7" s="1"/>
  <c r="AB23" i="7" s="1"/>
  <c r="E25" i="6"/>
  <c r="O25" i="6" s="1"/>
  <c r="Q26" i="18"/>
  <c r="E27" i="6" s="1"/>
  <c r="BM31" i="23"/>
  <c r="P32" i="7" s="1"/>
  <c r="S11" i="4" s="1"/>
  <c r="X26" i="20"/>
  <c r="N27" i="11" s="1"/>
  <c r="X53" i="20"/>
  <c r="N54" i="11" s="1"/>
  <c r="X60" i="20"/>
  <c r="N61" i="11" s="1"/>
  <c r="X11" i="20"/>
  <c r="N12" i="11" s="1"/>
  <c r="X52" i="20"/>
  <c r="N53" i="11" s="1"/>
  <c r="X45" i="20"/>
  <c r="N46" i="11" s="1"/>
  <c r="Q21" i="18"/>
  <c r="E22" i="6" s="1"/>
  <c r="O22" i="6" s="1"/>
  <c r="Q74" i="18"/>
  <c r="E75" i="6" s="1"/>
  <c r="O75" i="6" s="1"/>
  <c r="X30" i="20"/>
  <c r="N31" i="11" s="1"/>
  <c r="X44" i="20"/>
  <c r="N45" i="11" s="1"/>
  <c r="P25" i="7"/>
  <c r="BM26" i="23"/>
  <c r="P27" i="7" s="1"/>
  <c r="X51" i="20"/>
  <c r="N52" i="11" s="1"/>
  <c r="X50" i="20"/>
  <c r="N51" i="11" s="1"/>
  <c r="X54" i="20"/>
  <c r="N55" i="11" s="1"/>
  <c r="X43" i="20"/>
  <c r="N44" i="11" s="1"/>
  <c r="Q56" i="18"/>
  <c r="E57" i="6" s="1"/>
  <c r="O57" i="6" s="1"/>
  <c r="Q7" i="18"/>
  <c r="E8" i="6" s="1"/>
  <c r="X21" i="20"/>
  <c r="N22" i="11" s="1"/>
  <c r="X24" i="20"/>
  <c r="N25" i="11" s="1"/>
  <c r="X31" i="20"/>
  <c r="N32" i="11" s="1"/>
  <c r="X23" i="20"/>
  <c r="N24" i="11" s="1"/>
  <c r="X22" i="20"/>
  <c r="N23" i="11" s="1"/>
  <c r="Q79" i="18"/>
  <c r="E80" i="6" s="1"/>
  <c r="O80" i="6" s="1"/>
  <c r="Q53" i="18"/>
  <c r="E54" i="6" s="1"/>
  <c r="O54" i="6" s="1"/>
  <c r="X49" i="20"/>
  <c r="N50" i="11" s="1"/>
  <c r="X27" i="20"/>
  <c r="N28" i="11" s="1"/>
  <c r="X42" i="20"/>
  <c r="N43" i="11" s="1"/>
  <c r="X38" i="20"/>
  <c r="N39" i="11" s="1"/>
  <c r="X57" i="20"/>
  <c r="N58" i="11" s="1"/>
  <c r="M58" i="11" s="1"/>
  <c r="BM81" i="23"/>
  <c r="P82" i="7" s="1"/>
  <c r="AB82" i="7" s="1"/>
  <c r="X39" i="20"/>
  <c r="N40" i="11" s="1"/>
  <c r="BM52" i="18"/>
  <c r="P53" i="6" s="1"/>
  <c r="P53" i="5" s="1"/>
  <c r="X59" i="20"/>
  <c r="N60" i="11" s="1"/>
  <c r="X17" i="20"/>
  <c r="N18" i="11" s="1"/>
  <c r="G3" i="19"/>
  <c r="X40" i="20"/>
  <c r="N41" i="11" s="1"/>
  <c r="V5" i="19"/>
  <c r="V3" i="19" s="1"/>
  <c r="X46" i="20"/>
  <c r="N47" i="11" s="1"/>
  <c r="X13" i="20"/>
  <c r="N14" i="11" s="1"/>
  <c r="X62" i="20" a="1"/>
  <c r="X62" i="20" s="1"/>
  <c r="N63" i="11" s="1"/>
  <c r="X58" i="20"/>
  <c r="N59" i="11" s="1"/>
  <c r="X41" i="20"/>
  <c r="N42" i="11" s="1"/>
  <c r="X15" i="20"/>
  <c r="N16" i="11" s="1"/>
  <c r="BO42" i="20"/>
  <c r="X8" i="20" a="1"/>
  <c r="X8" i="20" s="1"/>
  <c r="N9" i="11" s="1"/>
  <c r="X29" i="20"/>
  <c r="N30" i="11" s="1"/>
  <c r="BM99" i="23"/>
  <c r="P100" i="7" s="1"/>
  <c r="P103" i="7" s="1"/>
  <c r="Q71" i="18"/>
  <c r="E72" i="6" s="1"/>
  <c r="O72" i="6" s="1"/>
  <c r="Q52" i="18"/>
  <c r="E53" i="6" s="1"/>
  <c r="O53" i="6" s="1"/>
  <c r="X28" i="20"/>
  <c r="N29" i="11" s="1"/>
  <c r="X12" i="20"/>
  <c r="N13" i="11" s="1"/>
  <c r="X18" i="20"/>
  <c r="N19" i="11" s="1"/>
  <c r="BT40" i="25"/>
  <c r="X34" i="20" a="1"/>
  <c r="X34" i="20" s="1"/>
  <c r="N35" i="11" s="1"/>
  <c r="X25" i="20"/>
  <c r="N26" i="11" s="1"/>
  <c r="Q75" i="18"/>
  <c r="E76" i="6" s="1"/>
  <c r="O76" i="6" s="1"/>
  <c r="X16" i="20"/>
  <c r="N17" i="11" s="1"/>
  <c r="X10" i="20"/>
  <c r="N11" i="11" s="1"/>
  <c r="S40" i="25"/>
  <c r="S29" i="25"/>
  <c r="S17" i="25"/>
  <c r="S60" i="25"/>
  <c r="BM43" i="23"/>
  <c r="BM59" i="23"/>
  <c r="P60" i="7" s="1"/>
  <c r="AB60" i="7" s="1"/>
  <c r="X53" i="25"/>
  <c r="O54" i="11" s="1"/>
  <c r="S51" i="25"/>
  <c r="S12" i="25"/>
  <c r="S8" i="25"/>
  <c r="S24" i="25"/>
  <c r="S42" i="25"/>
  <c r="S26" i="25"/>
  <c r="P26" i="7"/>
  <c r="BM14" i="23"/>
  <c r="BM33" i="23" s="1"/>
  <c r="P34" i="7" s="1"/>
  <c r="X32" i="25"/>
  <c r="O33" i="11" s="1"/>
  <c r="S44" i="25"/>
  <c r="Q98" i="18"/>
  <c r="E99" i="6" s="1"/>
  <c r="O99" i="6" s="1"/>
  <c r="BT49" i="25"/>
  <c r="BT23" i="25"/>
  <c r="BO44" i="20"/>
  <c r="BO59" i="20"/>
  <c r="BT21" i="25"/>
  <c r="Q51" i="20"/>
  <c r="F52" i="11" s="1"/>
  <c r="BT13" i="25"/>
  <c r="BO10" i="20"/>
  <c r="BT30" i="25"/>
  <c r="BT32" i="25"/>
  <c r="BO11" i="20"/>
  <c r="BO29" i="20"/>
  <c r="BO52" i="20"/>
  <c r="BO62" i="20"/>
  <c r="S25" i="25"/>
  <c r="S34" i="25"/>
  <c r="BT60" i="25"/>
  <c r="BT45" i="25"/>
  <c r="BO16" i="20"/>
  <c r="BO21" i="20"/>
  <c r="BO24" i="20"/>
  <c r="BO26" i="20"/>
  <c r="BM62" i="18" a="1"/>
  <c r="BM62" i="18" s="1"/>
  <c r="P63" i="6" s="1"/>
  <c r="P63" i="5" s="1"/>
  <c r="BM21" i="18"/>
  <c r="P22" i="6" s="1"/>
  <c r="P22" i="5" s="1"/>
  <c r="BM57" i="18"/>
  <c r="P58" i="6" s="1"/>
  <c r="BM77" i="18"/>
  <c r="P78" i="6" s="1"/>
  <c r="P78" i="5" s="1"/>
  <c r="BM71" i="18"/>
  <c r="P72" i="6" s="1"/>
  <c r="P72" i="5" s="1"/>
  <c r="BM9" i="18"/>
  <c r="P10" i="6" s="1"/>
  <c r="P10" i="5" s="1"/>
  <c r="BM55" i="18"/>
  <c r="P56" i="6" s="1"/>
  <c r="P56" i="5" s="1"/>
  <c r="BM69" i="18"/>
  <c r="BM70" i="18"/>
  <c r="P71" i="6" s="1"/>
  <c r="BM76" i="18"/>
  <c r="P77" i="6" s="1"/>
  <c r="R77" i="6" s="1"/>
  <c r="BM7" i="18"/>
  <c r="BM51" i="18"/>
  <c r="BM97" i="18"/>
  <c r="P98" i="6" s="1"/>
  <c r="P98" i="5" s="1"/>
  <c r="BM39" i="18"/>
  <c r="P40" i="6" s="1"/>
  <c r="BM24" i="18"/>
  <c r="BM93" i="18"/>
  <c r="BM13" i="18"/>
  <c r="P14" i="6" s="1"/>
  <c r="BM42" i="18"/>
  <c r="P43" i="6" s="1"/>
  <c r="P43" i="5" s="1"/>
  <c r="BM12" i="18"/>
  <c r="BM72" i="18"/>
  <c r="P73" i="6" s="1"/>
  <c r="BM75" i="18"/>
  <c r="P76" i="6" s="1"/>
  <c r="P76" i="5" s="1"/>
  <c r="BM79" i="18"/>
  <c r="P80" i="6" s="1"/>
  <c r="P80" i="5" s="1"/>
  <c r="BM58" i="18"/>
  <c r="P59" i="6" s="1"/>
  <c r="P59" i="5" s="1"/>
  <c r="BM29" i="18"/>
  <c r="BM56" i="18"/>
  <c r="P57" i="6" s="1"/>
  <c r="P57" i="5" s="1"/>
  <c r="BM80" i="18"/>
  <c r="P81" i="6" s="1"/>
  <c r="P81" i="5" s="1"/>
  <c r="BM19" i="18"/>
  <c r="BM87" i="18" a="1"/>
  <c r="BM87" i="18" s="1"/>
  <c r="P88" i="6" s="1"/>
  <c r="P88" i="5" s="1"/>
  <c r="BM38" i="18"/>
  <c r="P39" i="6" s="1"/>
  <c r="P39" i="5" s="1"/>
  <c r="BM96" i="18"/>
  <c r="P97" i="6" s="1"/>
  <c r="P97" i="5" s="1"/>
  <c r="S21" i="25"/>
  <c r="E38" i="6"/>
  <c r="O38" i="6" s="1"/>
  <c r="Q43" i="18"/>
  <c r="S28" i="25"/>
  <c r="S46" i="25"/>
  <c r="BT34" i="25" a="1"/>
  <c r="BT34" i="25" s="1"/>
  <c r="BT57" i="25"/>
  <c r="BT39" i="25"/>
  <c r="BT44" i="25"/>
  <c r="BO28" i="20"/>
  <c r="E13" i="6"/>
  <c r="Q14" i="18"/>
  <c r="E15" i="6" s="1"/>
  <c r="E31" i="6"/>
  <c r="O31" i="6" s="1"/>
  <c r="S58" i="25"/>
  <c r="Q16" i="20"/>
  <c r="F17" i="11" s="1"/>
  <c r="S43" i="25"/>
  <c r="BC5" i="19"/>
  <c r="BR5" i="19" s="1"/>
  <c r="BR3" i="19" s="1"/>
  <c r="X42" i="25"/>
  <c r="O43" i="11" s="1"/>
  <c r="X60" i="25"/>
  <c r="O61" i="11" s="1"/>
  <c r="X25" i="25"/>
  <c r="O26" i="11" s="1"/>
  <c r="S57" i="25"/>
  <c r="S16" i="25"/>
  <c r="BT29" i="25"/>
  <c r="BT24" i="25"/>
  <c r="BT12" i="25"/>
  <c r="BT18" i="25"/>
  <c r="BO25" i="20"/>
  <c r="BO32" i="20"/>
  <c r="BO22" i="20"/>
  <c r="BO54" i="20"/>
  <c r="BO34" i="20"/>
  <c r="BO17" i="20"/>
  <c r="BT29" i="20"/>
  <c r="BT53" i="20"/>
  <c r="BO23" i="20"/>
  <c r="BT54" i="20"/>
  <c r="BO8" i="20"/>
  <c r="BO45" i="20"/>
  <c r="BO53" i="20"/>
  <c r="BO50" i="20"/>
  <c r="BO51" i="20"/>
  <c r="BT45" i="20"/>
  <c r="BO57" i="20"/>
  <c r="BT21" i="20"/>
  <c r="BO39" i="20"/>
  <c r="BT12" i="20"/>
  <c r="BT16" i="20"/>
  <c r="BO12" i="20"/>
  <c r="BO30" i="20"/>
  <c r="BO58" i="20"/>
  <c r="BO40" i="20"/>
  <c r="BO13" i="20"/>
  <c r="BQ5" i="20"/>
  <c r="BQ3" i="20" s="1"/>
  <c r="BT34" i="20" a="1"/>
  <c r="BT34" i="20" s="1"/>
  <c r="BB3" i="20"/>
  <c r="BT17" i="20"/>
  <c r="BO43" i="20"/>
  <c r="BT58" i="20"/>
  <c r="BO38" i="20"/>
  <c r="BO49" i="20"/>
  <c r="BO31" i="20"/>
  <c r="BO27" i="20"/>
  <c r="BO15" i="20"/>
  <c r="BO46" i="20"/>
  <c r="BC5" i="20"/>
  <c r="BT10" i="20" s="1"/>
  <c r="BB4" i="20"/>
  <c r="BO41" i="20"/>
  <c r="E26" i="6"/>
  <c r="O26" i="6" s="1"/>
  <c r="E52" i="6"/>
  <c r="E20" i="6"/>
  <c r="O20" i="6" s="1"/>
  <c r="X17" i="25"/>
  <c r="O18" i="11" s="1"/>
  <c r="X11" i="25"/>
  <c r="O12" i="11" s="1"/>
  <c r="S39" i="25"/>
  <c r="J34" i="18"/>
  <c r="S38" i="25"/>
  <c r="BO15" i="25"/>
  <c r="BT25" i="25"/>
  <c r="BT17" i="25"/>
  <c r="BT42" i="25"/>
  <c r="BT27" i="25"/>
  <c r="BB3" i="19"/>
  <c r="BB4" i="19"/>
  <c r="X46" i="25"/>
  <c r="O47" i="11" s="1"/>
  <c r="S10" i="25"/>
  <c r="S18" i="25"/>
  <c r="BT38" i="25"/>
  <c r="BT22" i="25"/>
  <c r="I5" i="19"/>
  <c r="H4" i="19"/>
  <c r="H3" i="19"/>
  <c r="K34" i="18"/>
  <c r="D34" i="18"/>
  <c r="G4" i="23"/>
  <c r="V5" i="23"/>
  <c r="V3" i="23" s="1"/>
  <c r="H5" i="23"/>
  <c r="Q13" i="23" s="1"/>
  <c r="E14" i="7" s="1"/>
  <c r="E14" i="5" s="1"/>
  <c r="G3" i="23"/>
  <c r="S31" i="25"/>
  <c r="S15" i="25"/>
  <c r="S22" i="25"/>
  <c r="Q95" i="18"/>
  <c r="E96" i="6" s="1"/>
  <c r="O96" i="6" s="1"/>
  <c r="Q97" i="18"/>
  <c r="E98" i="6" s="1"/>
  <c r="O98" i="6" s="1"/>
  <c r="Q93" i="18"/>
  <c r="E94" i="6" s="1"/>
  <c r="Q94" i="18"/>
  <c r="E95" i="6" s="1"/>
  <c r="O95" i="6" s="1"/>
  <c r="Q87" i="18" a="1"/>
  <c r="Q87" i="18" s="1"/>
  <c r="E88" i="6" s="1"/>
  <c r="Q96" i="18"/>
  <c r="E97" i="6" s="1"/>
  <c r="O34" i="18"/>
  <c r="E99" i="18"/>
  <c r="N99" i="18"/>
  <c r="L99" i="18"/>
  <c r="K99" i="18"/>
  <c r="H99" i="18"/>
  <c r="N61" i="14"/>
  <c r="J99" i="18"/>
  <c r="I99" i="18"/>
  <c r="D99" i="18"/>
  <c r="M99" i="18"/>
  <c r="N51" i="14"/>
  <c r="N52" i="14" s="1"/>
  <c r="N56" i="14"/>
  <c r="N55" i="14"/>
  <c r="O99" i="18"/>
  <c r="G99" i="18"/>
  <c r="F99" i="18"/>
  <c r="V151" i="28"/>
  <c r="Q31" i="18"/>
  <c r="N62" i="14"/>
  <c r="N57" i="14"/>
  <c r="E34" i="18"/>
  <c r="E52" i="13"/>
  <c r="C28" i="13"/>
  <c r="E28" i="13" s="1"/>
  <c r="E42" i="13"/>
  <c r="E46" i="13"/>
  <c r="F48" i="13"/>
  <c r="K61" i="18"/>
  <c r="K47" i="18"/>
  <c r="F5" i="34"/>
  <c r="N34" i="23"/>
  <c r="BQ5" i="24"/>
  <c r="BQ3" i="24" s="1"/>
  <c r="BB4" i="24"/>
  <c r="BB3" i="24"/>
  <c r="BC5" i="24"/>
  <c r="F34" i="23"/>
  <c r="O20" i="14"/>
  <c r="P11" i="14" s="1"/>
  <c r="O31" i="14"/>
  <c r="O25" i="14"/>
  <c r="O30" i="14"/>
  <c r="O29" i="14"/>
  <c r="O24" i="14"/>
  <c r="O26" i="14"/>
  <c r="G48" i="37"/>
  <c r="BO22" i="25"/>
  <c r="T3" i="25"/>
  <c r="D47" i="18"/>
  <c r="D61" i="18"/>
  <c r="BO50" i="25"/>
  <c r="E70" i="13"/>
  <c r="D68" i="13"/>
  <c r="F42" i="13"/>
  <c r="BQ5" i="25"/>
  <c r="BB3" i="25"/>
  <c r="BB4" i="25"/>
  <c r="BC5" i="25"/>
  <c r="BT52" i="25" s="1"/>
  <c r="BO62" i="25"/>
  <c r="BO44" i="25"/>
  <c r="BO26" i="25"/>
  <c r="BO31" i="25"/>
  <c r="BO28" i="25"/>
  <c r="BO8" i="25"/>
  <c r="BO29" i="25"/>
  <c r="BO51" i="25"/>
  <c r="BO53" i="25"/>
  <c r="BO58" i="25"/>
  <c r="BO32" i="25"/>
  <c r="BO49" i="25"/>
  <c r="BO25" i="25"/>
  <c r="BO21" i="25"/>
  <c r="BO59" i="25"/>
  <c r="BO17" i="25"/>
  <c r="BO42" i="25"/>
  <c r="BO12" i="25"/>
  <c r="BO60" i="25"/>
  <c r="BO10" i="25"/>
  <c r="BO18" i="25"/>
  <c r="BO38" i="25"/>
  <c r="BO54" i="25"/>
  <c r="BO23" i="25"/>
  <c r="BO27" i="25"/>
  <c r="BO41" i="25"/>
  <c r="I5" i="28"/>
  <c r="BO34" i="25"/>
  <c r="BO52" i="25"/>
  <c r="BP3" i="25"/>
  <c r="U3" i="26"/>
  <c r="M34" i="23"/>
  <c r="BO24" i="25"/>
  <c r="BO40" i="25"/>
  <c r="N72" i="14"/>
  <c r="BC4" i="19"/>
  <c r="G4" i="26"/>
  <c r="H5" i="26"/>
  <c r="V5" i="26"/>
  <c r="G3" i="26"/>
  <c r="D19" i="32"/>
  <c r="BO39" i="25"/>
  <c r="BO46" i="25"/>
  <c r="BO45" i="25"/>
  <c r="G49" i="37"/>
  <c r="BO30" i="25"/>
  <c r="BO57" i="25"/>
  <c r="G46" i="18"/>
  <c r="G34" i="18"/>
  <c r="B151" i="28"/>
  <c r="N46" i="28"/>
  <c r="H6" i="15"/>
  <c r="U6" i="15" s="1"/>
  <c r="H7" i="15"/>
  <c r="U7" i="15" s="1"/>
  <c r="I8" i="15"/>
  <c r="U8" i="15"/>
  <c r="BE3" i="23"/>
  <c r="BE4" i="23"/>
  <c r="BF5" i="23"/>
  <c r="F18" i="32"/>
  <c r="M17" i="32"/>
  <c r="I34" i="18"/>
  <c r="I46" i="18"/>
  <c r="BO13" i="25"/>
  <c r="BO11" i="25"/>
  <c r="AM34" i="14"/>
  <c r="AM38" i="14" s="1"/>
  <c r="AM68" i="14"/>
  <c r="AN65" i="14" s="1"/>
  <c r="F19" i="32"/>
  <c r="G4" i="20"/>
  <c r="G3" i="20"/>
  <c r="H5" i="20"/>
  <c r="Q32" i="20" s="1"/>
  <c r="F33" i="11" s="1"/>
  <c r="V5" i="20"/>
  <c r="BO16" i="25"/>
  <c r="E61" i="18"/>
  <c r="E47" i="18"/>
  <c r="C19" i="37"/>
  <c r="N34" i="18"/>
  <c r="N46" i="18"/>
  <c r="E17" i="37"/>
  <c r="H16" i="37"/>
  <c r="I5" i="18"/>
  <c r="H3" i="18"/>
  <c r="H4" i="18"/>
  <c r="S27" i="25"/>
  <c r="S52" i="25"/>
  <c r="S32" i="25"/>
  <c r="U3" i="20"/>
  <c r="D20" i="37"/>
  <c r="S13" i="25"/>
  <c r="S41" i="25"/>
  <c r="S59" i="25"/>
  <c r="BQ3" i="26"/>
  <c r="P16" i="32"/>
  <c r="P17" i="32" s="1"/>
  <c r="O70" i="6"/>
  <c r="BQ5" i="21"/>
  <c r="BB3" i="21"/>
  <c r="BB4" i="21"/>
  <c r="BC5" i="21"/>
  <c r="D24" i="19"/>
  <c r="M46" i="18"/>
  <c r="M34" i="18"/>
  <c r="T6" i="16"/>
  <c r="T7" i="16"/>
  <c r="I20" i="32"/>
  <c r="S50" i="25"/>
  <c r="S11" i="25"/>
  <c r="K34" i="23"/>
  <c r="BP3" i="21"/>
  <c r="H7" i="16"/>
  <c r="H13" i="16"/>
  <c r="H6" i="16"/>
  <c r="U8" i="16"/>
  <c r="H38" i="16"/>
  <c r="I8" i="16"/>
  <c r="K31" i="32"/>
  <c r="V5" i="21"/>
  <c r="G4" i="21"/>
  <c r="H5" i="21"/>
  <c r="G3" i="21"/>
  <c r="S62" i="25"/>
  <c r="S53" i="25"/>
  <c r="S30" i="25"/>
  <c r="BD5" i="26"/>
  <c r="BR5" i="26"/>
  <c r="BC4" i="26"/>
  <c r="BC3" i="26"/>
  <c r="G21" i="32"/>
  <c r="F52" i="13"/>
  <c r="H46" i="18"/>
  <c r="H34" i="18"/>
  <c r="G5" i="24"/>
  <c r="U5" i="24"/>
  <c r="U3" i="24" s="1"/>
  <c r="F4" i="24"/>
  <c r="F3" i="24"/>
  <c r="L34" i="23"/>
  <c r="O34" i="23"/>
  <c r="AC8" i="14"/>
  <c r="G7" i="14"/>
  <c r="AC7" i="14" s="1"/>
  <c r="H8" i="14"/>
  <c r="G6" i="14"/>
  <c r="AC6" i="14" s="1"/>
  <c r="S23" i="25"/>
  <c r="S45" i="25"/>
  <c r="E19" i="32"/>
  <c r="L17" i="32"/>
  <c r="H18" i="32"/>
  <c r="U3" i="21"/>
  <c r="BC4" i="18"/>
  <c r="BD5" i="18"/>
  <c r="BM41" i="18" s="1"/>
  <c r="P42" i="6" s="1"/>
  <c r="P42" i="5" s="1"/>
  <c r="BC3" i="18"/>
  <c r="BR5" i="18"/>
  <c r="BR3" i="18" s="1"/>
  <c r="E18" i="32"/>
  <c r="F59" i="13"/>
  <c r="F61" i="18"/>
  <c r="F47" i="18"/>
  <c r="F20" i="37"/>
  <c r="O47" i="18"/>
  <c r="O61" i="18"/>
  <c r="J61" i="18"/>
  <c r="J47" i="18"/>
  <c r="F4" i="25"/>
  <c r="U5" i="25"/>
  <c r="F3" i="25"/>
  <c r="G5" i="25"/>
  <c r="X34" i="25" s="1" a="1"/>
  <c r="X34" i="25" s="1"/>
  <c r="O35" i="11" s="1"/>
  <c r="G41" i="13"/>
  <c r="G37" i="13"/>
  <c r="G43" i="13"/>
  <c r="H38" i="13"/>
  <c r="G60" i="13"/>
  <c r="G40" i="13"/>
  <c r="G50" i="13"/>
  <c r="G51" i="13"/>
  <c r="G39" i="13"/>
  <c r="G36" i="13"/>
  <c r="G58" i="13" s="1"/>
  <c r="G49" i="13"/>
  <c r="G53" i="13"/>
  <c r="P8" i="14"/>
  <c r="O6" i="14"/>
  <c r="AK6" i="14" s="1"/>
  <c r="O7" i="14"/>
  <c r="AK7" i="14" s="1"/>
  <c r="AK8" i="14"/>
  <c r="G24" i="19"/>
  <c r="L61" i="18" l="1"/>
  <c r="N33" i="34"/>
  <c r="K150" i="34"/>
  <c r="K151" i="34" s="1"/>
  <c r="F56" i="34"/>
  <c r="D51" i="34"/>
  <c r="E51" i="34"/>
  <c r="C54" i="34"/>
  <c r="G41" i="34"/>
  <c r="G47" i="34" s="1"/>
  <c r="G51" i="34" s="1"/>
  <c r="B41" i="34"/>
  <c r="N40" i="34"/>
  <c r="N36" i="34"/>
  <c r="H54" i="34"/>
  <c r="N37" i="34"/>
  <c r="L62" i="34"/>
  <c r="I54" i="34"/>
  <c r="P11" i="7"/>
  <c r="AB11" i="7" s="1"/>
  <c r="D115" i="35"/>
  <c r="B58" i="35"/>
  <c r="BM46" i="23"/>
  <c r="P47" i="7" s="1"/>
  <c r="M54" i="11"/>
  <c r="Q53" i="6"/>
  <c r="R53" i="6"/>
  <c r="Y63" i="11"/>
  <c r="Y14" i="11"/>
  <c r="Y19" i="11"/>
  <c r="M18" i="11"/>
  <c r="Y61" i="11"/>
  <c r="M12" i="11"/>
  <c r="Q10" i="18"/>
  <c r="Q32" i="18" s="1"/>
  <c r="E33" i="6" s="1"/>
  <c r="O33" i="6" s="1"/>
  <c r="Y33" i="11"/>
  <c r="N67" i="11"/>
  <c r="Y47" i="11"/>
  <c r="Y55" i="11"/>
  <c r="Y35" i="11"/>
  <c r="P25" i="6"/>
  <c r="P25" i="5" s="1"/>
  <c r="AB100" i="7"/>
  <c r="Q76" i="6"/>
  <c r="Q38" i="23"/>
  <c r="E39" i="7" s="1"/>
  <c r="O39" i="7" s="1"/>
  <c r="Q25" i="20"/>
  <c r="F26" i="11" s="1"/>
  <c r="Q39" i="23"/>
  <c r="E40" i="7" s="1"/>
  <c r="E40" i="5" s="1"/>
  <c r="BT15" i="20"/>
  <c r="BT59" i="20"/>
  <c r="Q12" i="23"/>
  <c r="E13" i="7" s="1"/>
  <c r="BT8" i="20" a="1"/>
  <c r="BT8" i="20" s="1"/>
  <c r="Q56" i="23"/>
  <c r="E57" i="7" s="1"/>
  <c r="E57" i="5" s="1"/>
  <c r="M43" i="11"/>
  <c r="BT16" i="25"/>
  <c r="BT11" i="25"/>
  <c r="Q29" i="23"/>
  <c r="E30" i="7" s="1"/>
  <c r="E30" i="5" s="1"/>
  <c r="Q97" i="23"/>
  <c r="E98" i="7" s="1"/>
  <c r="O98" i="7" s="1"/>
  <c r="Q98" i="7" s="1"/>
  <c r="Q25" i="23" a="1"/>
  <c r="Q25" i="23" s="1"/>
  <c r="E26" i="7" s="1"/>
  <c r="Q40" i="23"/>
  <c r="E41" i="7" s="1"/>
  <c r="E41" i="5" s="1"/>
  <c r="X15" i="25"/>
  <c r="O16" i="11" s="1"/>
  <c r="M16" i="11" s="1"/>
  <c r="X52" i="25"/>
  <c r="O53" i="11" s="1"/>
  <c r="M53" i="11" s="1"/>
  <c r="BT44" i="20"/>
  <c r="X26" i="25"/>
  <c r="O27" i="11" s="1"/>
  <c r="M27" i="11" s="1"/>
  <c r="BM20" i="18"/>
  <c r="P21" i="6" s="1"/>
  <c r="R21" i="6" s="1"/>
  <c r="BM98" i="18"/>
  <c r="P99" i="6" s="1"/>
  <c r="P99" i="5" s="1"/>
  <c r="BM95" i="18"/>
  <c r="P96" i="6" s="1"/>
  <c r="P96" i="5" s="1"/>
  <c r="BT46" i="25"/>
  <c r="Q8" i="23"/>
  <c r="E9" i="7" s="1"/>
  <c r="O9" i="7" s="1"/>
  <c r="Q29" i="20"/>
  <c r="F30" i="11" s="1"/>
  <c r="Q12" i="20"/>
  <c r="F13" i="11" s="1"/>
  <c r="BM57" i="20"/>
  <c r="I58" i="11" s="1"/>
  <c r="BT41" i="20"/>
  <c r="BT18" i="20"/>
  <c r="BT25" i="20"/>
  <c r="BT31" i="20"/>
  <c r="BT57" i="20"/>
  <c r="BT50" i="20"/>
  <c r="BT11" i="20"/>
  <c r="BT24" i="20"/>
  <c r="BT28" i="20"/>
  <c r="BT40" i="20"/>
  <c r="BT39" i="20"/>
  <c r="Q60" i="20"/>
  <c r="F61" i="11" s="1"/>
  <c r="BM49" i="25"/>
  <c r="BT58" i="25"/>
  <c r="BT62" i="25" a="1"/>
  <c r="BT62" i="25" s="1"/>
  <c r="BT64" i="25" s="1"/>
  <c r="BT15" i="25"/>
  <c r="BT31" i="25"/>
  <c r="BT41" i="25"/>
  <c r="BT10" i="25"/>
  <c r="Q93" i="23"/>
  <c r="E94" i="7" s="1"/>
  <c r="E94" i="5" s="1"/>
  <c r="BT27" i="20"/>
  <c r="Q75" i="23"/>
  <c r="E76" i="7" s="1"/>
  <c r="O76" i="7" s="1"/>
  <c r="Q37" i="23"/>
  <c r="E38" i="7" s="1"/>
  <c r="O38" i="7" s="1"/>
  <c r="Q24" i="23"/>
  <c r="Q57" i="23"/>
  <c r="E58" i="7" s="1"/>
  <c r="O58" i="7" s="1"/>
  <c r="Q22" i="18"/>
  <c r="Q27" i="18" s="1"/>
  <c r="E28" i="6" s="1"/>
  <c r="BT52" i="20"/>
  <c r="BT26" i="20"/>
  <c r="BT43" i="20"/>
  <c r="Q44" i="20"/>
  <c r="F45" i="11" s="1"/>
  <c r="Q23" i="20"/>
  <c r="F24" i="11" s="1"/>
  <c r="BM37" i="18"/>
  <c r="BM8" i="18"/>
  <c r="P9" i="6" s="1"/>
  <c r="P9" i="5" s="1"/>
  <c r="BM25" i="18" a="1"/>
  <c r="BM25" i="18" s="1"/>
  <c r="P26" i="6" s="1"/>
  <c r="BT50" i="25"/>
  <c r="BT54" i="25"/>
  <c r="Q27" i="20"/>
  <c r="F28" i="11" s="1"/>
  <c r="X28" i="25"/>
  <c r="O29" i="11" s="1"/>
  <c r="M29" i="11" s="1"/>
  <c r="BT32" i="20"/>
  <c r="Q79" i="23"/>
  <c r="E80" i="7" s="1"/>
  <c r="O80" i="7" s="1"/>
  <c r="Q45" i="20"/>
  <c r="F46" i="11" s="1"/>
  <c r="Q51" i="23"/>
  <c r="Q72" i="23"/>
  <c r="E73" i="7" s="1"/>
  <c r="O73" i="7" s="1"/>
  <c r="Q58" i="20"/>
  <c r="F59" i="11" s="1"/>
  <c r="Q19" i="23"/>
  <c r="Q30" i="20"/>
  <c r="F31" i="11" s="1"/>
  <c r="Q30" i="23"/>
  <c r="E31" i="7" s="1"/>
  <c r="Q62" i="23" a="1"/>
  <c r="Q62" i="23" s="1"/>
  <c r="E63" i="7" s="1"/>
  <c r="E63" i="5" s="1"/>
  <c r="Q39" i="20"/>
  <c r="F40" i="11" s="1"/>
  <c r="Q74" i="23"/>
  <c r="E75" i="7" s="1"/>
  <c r="O75" i="7" s="1"/>
  <c r="BT46" i="20"/>
  <c r="BT22" i="20"/>
  <c r="BT30" i="20"/>
  <c r="Q28" i="20"/>
  <c r="F29" i="11" s="1"/>
  <c r="X13" i="25"/>
  <c r="O14" i="11" s="1"/>
  <c r="M14" i="11" s="1"/>
  <c r="BM54" i="18"/>
  <c r="P55" i="6" s="1"/>
  <c r="P55" i="5" s="1"/>
  <c r="BM94" i="18"/>
  <c r="P95" i="6" s="1"/>
  <c r="P95" i="5" s="1"/>
  <c r="BM74" i="18"/>
  <c r="P75" i="6" s="1"/>
  <c r="P75" i="5" s="1"/>
  <c r="BT26" i="25"/>
  <c r="Q38" i="20"/>
  <c r="F39" i="11" s="1"/>
  <c r="BT28" i="25"/>
  <c r="Q69" i="23"/>
  <c r="E70" i="7" s="1"/>
  <c r="O70" i="7" s="1"/>
  <c r="O70" i="5" s="1"/>
  <c r="Q17" i="20"/>
  <c r="F18" i="11" s="1"/>
  <c r="Q87" i="23" a="1"/>
  <c r="Q87" i="23" s="1"/>
  <c r="E88" i="7" s="1"/>
  <c r="O88" i="7" s="1"/>
  <c r="R88" i="7" s="1"/>
  <c r="Q46" i="20"/>
  <c r="F47" i="11" s="1"/>
  <c r="Q26" i="20"/>
  <c r="F27" i="11" s="1"/>
  <c r="Q50" i="20"/>
  <c r="F51" i="11" s="1"/>
  <c r="Q95" i="23"/>
  <c r="E96" i="7" s="1"/>
  <c r="O96" i="7" s="1"/>
  <c r="O96" i="5" s="1"/>
  <c r="Q18" i="20"/>
  <c r="F19" i="11" s="1"/>
  <c r="Q59" i="20"/>
  <c r="F60" i="11" s="1"/>
  <c r="Q77" i="23"/>
  <c r="E78" i="7" s="1"/>
  <c r="O78" i="7" s="1"/>
  <c r="Q40" i="20"/>
  <c r="F41" i="11" s="1"/>
  <c r="Q34" i="20" a="1"/>
  <c r="Q34" i="20" s="1"/>
  <c r="F35" i="11" s="1"/>
  <c r="Q8" i="20" a="1"/>
  <c r="Q8" i="20" s="1"/>
  <c r="C17" i="4" s="1"/>
  <c r="Q54" i="20"/>
  <c r="F55" i="11" s="1"/>
  <c r="BT51" i="20"/>
  <c r="Q41" i="20"/>
  <c r="F42" i="11" s="1"/>
  <c r="Q42" i="20"/>
  <c r="F43" i="11" s="1"/>
  <c r="BT42" i="20"/>
  <c r="Q70" i="23"/>
  <c r="E71" i="7" s="1"/>
  <c r="E71" i="5" s="1"/>
  <c r="BT53" i="25"/>
  <c r="Q13" i="20"/>
  <c r="F14" i="11" s="1"/>
  <c r="Q57" i="20"/>
  <c r="F58" i="11" s="1"/>
  <c r="E58" i="11" s="1"/>
  <c r="P58" i="11" s="1"/>
  <c r="Q94" i="23"/>
  <c r="E95" i="7" s="1"/>
  <c r="O95" i="7" s="1"/>
  <c r="R95" i="7" s="1"/>
  <c r="Q31" i="20"/>
  <c r="F32" i="11" s="1"/>
  <c r="Q59" i="18"/>
  <c r="E60" i="6" s="1"/>
  <c r="O60" i="6" s="1"/>
  <c r="BT49" i="20"/>
  <c r="BT13" i="20"/>
  <c r="BT23" i="20"/>
  <c r="Q49" i="20"/>
  <c r="F50" i="11" s="1"/>
  <c r="Q21" i="20"/>
  <c r="F22" i="11" s="1"/>
  <c r="BM53" i="18"/>
  <c r="P54" i="6" s="1"/>
  <c r="P54" i="5" s="1"/>
  <c r="BM30" i="18"/>
  <c r="BM31" i="18" s="1"/>
  <c r="BM73" i="18"/>
  <c r="P74" i="6" s="1"/>
  <c r="P74" i="5" s="1"/>
  <c r="BT59" i="25"/>
  <c r="Q24" i="20"/>
  <c r="F25" i="11" s="1"/>
  <c r="BT51" i="25"/>
  <c r="AB27" i="7"/>
  <c r="Q22" i="20"/>
  <c r="F23" i="11" s="1"/>
  <c r="Q52" i="20"/>
  <c r="F53" i="11" s="1"/>
  <c r="Q43" i="20"/>
  <c r="F44" i="11" s="1"/>
  <c r="Q58" i="23"/>
  <c r="E59" i="7" s="1"/>
  <c r="O59" i="7" s="1"/>
  <c r="M26" i="11"/>
  <c r="Q10" i="20"/>
  <c r="F11" i="11" s="1"/>
  <c r="Q15" i="20"/>
  <c r="F16" i="11" s="1"/>
  <c r="BT62" i="20" a="1"/>
  <c r="BT62" i="20" s="1"/>
  <c r="BT64" i="20" s="1"/>
  <c r="BT60" i="20"/>
  <c r="X64" i="20"/>
  <c r="Q53" i="23"/>
  <c r="E54" i="7" s="1"/>
  <c r="E54" i="5" s="1"/>
  <c r="BT8" i="25" a="1"/>
  <c r="BT8" i="25" s="1"/>
  <c r="Q62" i="20" a="1"/>
  <c r="Q62" i="20" s="1"/>
  <c r="F63" i="11" s="1"/>
  <c r="Q53" i="20"/>
  <c r="F54" i="11" s="1"/>
  <c r="BT38" i="20"/>
  <c r="BM78" i="18"/>
  <c r="P79" i="6" s="1"/>
  <c r="P79" i="5" s="1"/>
  <c r="BM40" i="18"/>
  <c r="P41" i="6" s="1"/>
  <c r="P41" i="5" s="1"/>
  <c r="Q11" i="20"/>
  <c r="F12" i="11" s="1"/>
  <c r="X50" i="25"/>
  <c r="O51" i="11" s="1"/>
  <c r="M51" i="11" s="1"/>
  <c r="X29" i="25"/>
  <c r="O30" i="11" s="1"/>
  <c r="M30" i="11" s="1"/>
  <c r="X45" i="25"/>
  <c r="O46" i="11" s="1"/>
  <c r="M46" i="11" s="1"/>
  <c r="X31" i="25"/>
  <c r="O32" i="11" s="1"/>
  <c r="M32" i="11" s="1"/>
  <c r="BM61" i="23"/>
  <c r="BM65" i="23" s="1"/>
  <c r="X16" i="25"/>
  <c r="O17" i="11" s="1"/>
  <c r="M17" i="11" s="1"/>
  <c r="BM44" i="23"/>
  <c r="P45" i="7" s="1"/>
  <c r="X23" i="25"/>
  <c r="O24" i="11" s="1"/>
  <c r="M24" i="11" s="1"/>
  <c r="Q52" i="23"/>
  <c r="E53" i="7" s="1"/>
  <c r="O53" i="7" s="1"/>
  <c r="Q73" i="23"/>
  <c r="E74" i="7" s="1"/>
  <c r="E74" i="5" s="1"/>
  <c r="Q20" i="23"/>
  <c r="E21" i="7" s="1"/>
  <c r="E21" i="5" s="1"/>
  <c r="P15" i="7"/>
  <c r="X62" i="25" a="1"/>
  <c r="X62" i="25" s="1"/>
  <c r="O63" i="11" s="1"/>
  <c r="O67" i="11" s="1"/>
  <c r="X22" i="25"/>
  <c r="O23" i="11" s="1"/>
  <c r="M23" i="11" s="1"/>
  <c r="X57" i="25"/>
  <c r="O58" i="11" s="1"/>
  <c r="M28" i="11" s="1"/>
  <c r="Q78" i="23"/>
  <c r="E79" i="7" s="1"/>
  <c r="E79" i="5" s="1"/>
  <c r="Q54" i="23"/>
  <c r="E55" i="7" s="1"/>
  <c r="O55" i="7" s="1"/>
  <c r="Q21" i="23"/>
  <c r="E22" i="7" s="1"/>
  <c r="E22" i="5" s="1"/>
  <c r="X27" i="25"/>
  <c r="O28" i="11" s="1"/>
  <c r="X43" i="25"/>
  <c r="O44" i="11" s="1"/>
  <c r="M44" i="11" s="1"/>
  <c r="X12" i="25"/>
  <c r="O13" i="11" s="1"/>
  <c r="M13" i="11" s="1"/>
  <c r="X59" i="25"/>
  <c r="O60" i="11" s="1"/>
  <c r="M60" i="11" s="1"/>
  <c r="X41" i="25"/>
  <c r="O42" i="11" s="1"/>
  <c r="M42" i="11" s="1"/>
  <c r="X10" i="25"/>
  <c r="O11" i="11" s="1"/>
  <c r="M11" i="11" s="1"/>
  <c r="P44" i="7"/>
  <c r="AB44" i="7" s="1"/>
  <c r="X24" i="25"/>
  <c r="O25" i="11" s="1"/>
  <c r="M25" i="11" s="1"/>
  <c r="Q7" i="23"/>
  <c r="E8" i="7" s="1"/>
  <c r="Q76" i="23"/>
  <c r="E77" i="7" s="1"/>
  <c r="E77" i="5" s="1"/>
  <c r="Q55" i="23"/>
  <c r="E56" i="7" s="1"/>
  <c r="E56" i="5" s="1"/>
  <c r="BM15" i="23"/>
  <c r="BM16" i="23" s="1"/>
  <c r="P17" i="7" s="1"/>
  <c r="X38" i="25"/>
  <c r="O39" i="11" s="1"/>
  <c r="M39" i="11" s="1"/>
  <c r="BM27" i="23"/>
  <c r="P28" i="7" s="1"/>
  <c r="AB28" i="7" s="1"/>
  <c r="X54" i="25"/>
  <c r="O55" i="11" s="1"/>
  <c r="X39" i="25"/>
  <c r="O40" i="11" s="1"/>
  <c r="M40" i="11" s="1"/>
  <c r="Q71" i="23"/>
  <c r="E72" i="7" s="1"/>
  <c r="E72" i="5" s="1"/>
  <c r="Q96" i="23"/>
  <c r="E97" i="7" s="1"/>
  <c r="O97" i="7" s="1"/>
  <c r="R97" i="7" s="1"/>
  <c r="Q9" i="23"/>
  <c r="E10" i="7" s="1"/>
  <c r="E10" i="5" s="1"/>
  <c r="X44" i="25"/>
  <c r="O45" i="11" s="1"/>
  <c r="M45" i="11" s="1"/>
  <c r="X51" i="25"/>
  <c r="O52" i="11" s="1"/>
  <c r="M52" i="11" s="1"/>
  <c r="X40" i="25"/>
  <c r="O41" i="11" s="1"/>
  <c r="M41" i="11" s="1"/>
  <c r="X49" i="25"/>
  <c r="O50" i="11" s="1"/>
  <c r="M50" i="11" s="1"/>
  <c r="Q98" i="23"/>
  <c r="E99" i="7" s="1"/>
  <c r="O99" i="7" s="1"/>
  <c r="Q99" i="7" s="1"/>
  <c r="X18" i="25"/>
  <c r="O19" i="11" s="1"/>
  <c r="X8" i="25" a="1"/>
  <c r="X8" i="25" s="1"/>
  <c r="O9" i="11" s="1"/>
  <c r="M9" i="11" s="1"/>
  <c r="X21" i="25"/>
  <c r="O22" i="11" s="1"/>
  <c r="M22" i="11" s="1"/>
  <c r="X30" i="25"/>
  <c r="O31" i="11" s="1"/>
  <c r="M31" i="11" s="1"/>
  <c r="X58" i="25"/>
  <c r="O59" i="11" s="1"/>
  <c r="M59" i="11" s="1"/>
  <c r="S64" i="25"/>
  <c r="R76" i="6"/>
  <c r="O14" i="7"/>
  <c r="Q14" i="7" s="1"/>
  <c r="BM46" i="25"/>
  <c r="Q63" i="6"/>
  <c r="R63" i="6"/>
  <c r="S6" i="4"/>
  <c r="S22" i="4" s="1"/>
  <c r="E22" i="4"/>
  <c r="BM11" i="25"/>
  <c r="BM41" i="25"/>
  <c r="BO64" i="20"/>
  <c r="R80" i="6"/>
  <c r="R56" i="6"/>
  <c r="R39" i="6"/>
  <c r="Q56" i="6"/>
  <c r="Q42" i="6"/>
  <c r="Q39" i="6"/>
  <c r="R57" i="6"/>
  <c r="R43" i="6"/>
  <c r="Q57" i="6"/>
  <c r="Q43" i="6"/>
  <c r="R22" i="6"/>
  <c r="Q22" i="6"/>
  <c r="R42" i="6"/>
  <c r="O52" i="6"/>
  <c r="R72" i="6"/>
  <c r="BC3" i="19"/>
  <c r="BM16" i="25"/>
  <c r="P94" i="6"/>
  <c r="P94" i="5" s="1"/>
  <c r="P71" i="5"/>
  <c r="Q71" i="6"/>
  <c r="R71" i="6"/>
  <c r="P40" i="5"/>
  <c r="R40" i="6"/>
  <c r="Q40" i="6"/>
  <c r="BM39" i="20"/>
  <c r="BM29" i="20"/>
  <c r="BM41" i="20"/>
  <c r="BC3" i="20"/>
  <c r="BM21" i="20"/>
  <c r="BM18" i="20"/>
  <c r="BR5" i="20"/>
  <c r="BR3" i="20" s="1"/>
  <c r="BC4" i="20"/>
  <c r="BD5" i="20"/>
  <c r="BM30" i="20" s="1"/>
  <c r="BM26" i="20"/>
  <c r="BM10" i="20"/>
  <c r="BM38" i="20"/>
  <c r="BM13" i="20"/>
  <c r="BM11" i="20"/>
  <c r="BM44" i="20"/>
  <c r="P30" i="6"/>
  <c r="Q78" i="6"/>
  <c r="BM59" i="20"/>
  <c r="Q44" i="18"/>
  <c r="E45" i="6" s="1"/>
  <c r="O45" i="6" s="1"/>
  <c r="E44" i="6"/>
  <c r="R78" i="6"/>
  <c r="Q46" i="18"/>
  <c r="R10" i="6"/>
  <c r="BM14" i="18"/>
  <c r="P15" i="6" s="1"/>
  <c r="P13" i="6"/>
  <c r="P13" i="5" s="1"/>
  <c r="P52" i="6"/>
  <c r="P52" i="5" s="1"/>
  <c r="BM62" i="20" a="1"/>
  <c r="BM62" i="20" s="1"/>
  <c r="P20" i="6"/>
  <c r="P20" i="5" s="1"/>
  <c r="BM60" i="20"/>
  <c r="P14" i="5"/>
  <c r="R14" i="6"/>
  <c r="Q14" i="6"/>
  <c r="P77" i="5"/>
  <c r="Q77" i="6"/>
  <c r="R59" i="6"/>
  <c r="P70" i="6"/>
  <c r="P70" i="5" s="1"/>
  <c r="O8" i="6"/>
  <c r="C7" i="4"/>
  <c r="O15" i="6"/>
  <c r="O13" i="6"/>
  <c r="U15" i="6"/>
  <c r="O27" i="6"/>
  <c r="U27" i="6"/>
  <c r="P58" i="5"/>
  <c r="Q58" i="6"/>
  <c r="R58" i="6"/>
  <c r="P73" i="5"/>
  <c r="R73" i="6"/>
  <c r="Q73" i="6"/>
  <c r="Q33" i="18"/>
  <c r="E34" i="6" s="1"/>
  <c r="O34" i="6" s="1"/>
  <c r="BM40" i="25"/>
  <c r="BM51" i="25"/>
  <c r="BM28" i="25"/>
  <c r="BM39" i="25"/>
  <c r="BM8" i="25" a="1"/>
  <c r="BM8" i="25" s="1"/>
  <c r="BM13" i="25"/>
  <c r="BM34" i="25" a="1"/>
  <c r="BM34" i="25" s="1"/>
  <c r="BM32" i="25"/>
  <c r="BM62" i="25" a="1"/>
  <c r="BM62" i="25" s="1"/>
  <c r="BM52" i="25"/>
  <c r="BM54" i="25"/>
  <c r="BM12" i="25"/>
  <c r="BM10" i="25"/>
  <c r="BM31" i="25"/>
  <c r="BM59" i="25"/>
  <c r="BM42" i="25"/>
  <c r="BM44" i="25"/>
  <c r="BM57" i="25"/>
  <c r="BM60" i="25"/>
  <c r="BM22" i="25"/>
  <c r="BM30" i="25"/>
  <c r="BM17" i="25"/>
  <c r="Q72" i="6"/>
  <c r="Q10" i="6"/>
  <c r="P8" i="6"/>
  <c r="P8" i="5" s="1"/>
  <c r="Q59" i="6"/>
  <c r="BM53" i="25"/>
  <c r="BD5" i="19"/>
  <c r="BE5" i="19" s="1"/>
  <c r="Q80" i="6"/>
  <c r="BM18" i="25"/>
  <c r="I4" i="19"/>
  <c r="I3" i="19"/>
  <c r="J5" i="19"/>
  <c r="Q12" i="25"/>
  <c r="G13" i="11" s="1"/>
  <c r="Q25" i="25"/>
  <c r="G26" i="11" s="1"/>
  <c r="Q18" i="25"/>
  <c r="G19" i="11" s="1"/>
  <c r="Q60" i="25"/>
  <c r="G61" i="11" s="1"/>
  <c r="Q31" i="25"/>
  <c r="G32" i="11" s="1"/>
  <c r="Q10" i="25"/>
  <c r="G11" i="11" s="1"/>
  <c r="Q39" i="25"/>
  <c r="G40" i="11" s="1"/>
  <c r="Q40" i="25"/>
  <c r="G41" i="11" s="1"/>
  <c r="Q53" i="25"/>
  <c r="G54" i="11" s="1"/>
  <c r="Q30" i="25"/>
  <c r="G31" i="11" s="1"/>
  <c r="Q42" i="25"/>
  <c r="G43" i="11" s="1"/>
  <c r="Q8" i="25" a="1"/>
  <c r="Q8" i="25" s="1"/>
  <c r="Q59" i="25"/>
  <c r="G60" i="11" s="1"/>
  <c r="Q24" i="25"/>
  <c r="G25" i="11" s="1"/>
  <c r="Q32" i="25"/>
  <c r="G33" i="11" s="1"/>
  <c r="Q26" i="25"/>
  <c r="G27" i="11" s="1"/>
  <c r="Q51" i="25"/>
  <c r="G52" i="11" s="1"/>
  <c r="E52" i="11" s="1"/>
  <c r="H4" i="23"/>
  <c r="H3" i="23"/>
  <c r="I5" i="23"/>
  <c r="O88" i="6"/>
  <c r="Q88" i="6" s="1"/>
  <c r="O97" i="6"/>
  <c r="Q97" i="6" s="1"/>
  <c r="Q99" i="18"/>
  <c r="E100" i="6" s="1"/>
  <c r="U100" i="6" s="1"/>
  <c r="O42" i="14"/>
  <c r="O55" i="14" s="1"/>
  <c r="E32" i="6"/>
  <c r="O32" i="6" s="1"/>
  <c r="C31" i="13"/>
  <c r="E31" i="13" s="1"/>
  <c r="G42" i="13"/>
  <c r="V3" i="21"/>
  <c r="I38" i="13"/>
  <c r="H49" i="13"/>
  <c r="F28" i="13" s="1"/>
  <c r="H43" i="13"/>
  <c r="H40" i="13"/>
  <c r="H60" i="13"/>
  <c r="H36" i="13"/>
  <c r="H58" i="13" s="1"/>
  <c r="H51" i="13"/>
  <c r="F30" i="13" s="1"/>
  <c r="H30" i="13" s="1"/>
  <c r="H39" i="13"/>
  <c r="H53" i="13"/>
  <c r="F32" i="13" s="1"/>
  <c r="H41" i="13"/>
  <c r="H50" i="13"/>
  <c r="H37" i="13"/>
  <c r="O65" i="18"/>
  <c r="O63" i="18"/>
  <c r="BF3" i="23"/>
  <c r="BG5" i="23"/>
  <c r="BF4" i="23"/>
  <c r="G52" i="13"/>
  <c r="U3" i="25"/>
  <c r="D21" i="37"/>
  <c r="AL8" i="14"/>
  <c r="O22" i="4" s="1"/>
  <c r="P7" i="14"/>
  <c r="AL7" i="14" s="1"/>
  <c r="P6" i="14"/>
  <c r="AL6" i="14" s="1"/>
  <c r="Q8" i="14"/>
  <c r="G50" i="37"/>
  <c r="J10" i="32"/>
  <c r="J21" i="32" s="1"/>
  <c r="I21" i="32"/>
  <c r="V8" i="15"/>
  <c r="J8" i="15"/>
  <c r="I6" i="15"/>
  <c r="V6" i="15" s="1"/>
  <c r="I7" i="15"/>
  <c r="V7" i="15" s="1"/>
  <c r="V5" i="24"/>
  <c r="V3" i="24" s="1"/>
  <c r="G3" i="24"/>
  <c r="G4" i="24"/>
  <c r="H5" i="24"/>
  <c r="L65" i="18"/>
  <c r="L63" i="18"/>
  <c r="BD4" i="18"/>
  <c r="BE5" i="18"/>
  <c r="BD3" i="18"/>
  <c r="G59" i="13"/>
  <c r="BE5" i="26"/>
  <c r="BD3" i="26"/>
  <c r="BD4" i="26"/>
  <c r="V5" i="25"/>
  <c r="G3" i="25"/>
  <c r="G4" i="25"/>
  <c r="H5" i="25"/>
  <c r="Q11" i="25" s="1"/>
  <c r="G12" i="11" s="1"/>
  <c r="F63" i="18"/>
  <c r="F65" i="18"/>
  <c r="K33" i="32"/>
  <c r="K32" i="32"/>
  <c r="BR3" i="26"/>
  <c r="BQ3" i="21"/>
  <c r="I4" i="18"/>
  <c r="J5" i="18"/>
  <c r="I3" i="18"/>
  <c r="O94" i="6"/>
  <c r="L18" i="32"/>
  <c r="H19" i="32"/>
  <c r="G22" i="32"/>
  <c r="U6" i="16"/>
  <c r="U7" i="16"/>
  <c r="F70" i="13"/>
  <c r="E68" i="13"/>
  <c r="P20" i="14"/>
  <c r="Q11" i="14" s="1"/>
  <c r="P30" i="14"/>
  <c r="P25" i="14"/>
  <c r="P29" i="14"/>
  <c r="P31" i="14"/>
  <c r="P26" i="14"/>
  <c r="P24" i="14"/>
  <c r="J65" i="18"/>
  <c r="J63" i="18"/>
  <c r="F21" i="37"/>
  <c r="E21" i="32"/>
  <c r="E20" i="32"/>
  <c r="M18" i="32"/>
  <c r="H17" i="37"/>
  <c r="E18" i="37"/>
  <c r="V3" i="20"/>
  <c r="AN34" i="14"/>
  <c r="AN38" i="14" s="1"/>
  <c r="AN68" i="14"/>
  <c r="AO65" i="14" s="1"/>
  <c r="H3" i="20"/>
  <c r="I5" i="20"/>
  <c r="T15" i="20" s="1"/>
  <c r="H4" i="20"/>
  <c r="BD5" i="25"/>
  <c r="BM45" i="25" s="1"/>
  <c r="BC4" i="25"/>
  <c r="BR5" i="25"/>
  <c r="BC3" i="25"/>
  <c r="H61" i="18"/>
  <c r="H47" i="18"/>
  <c r="I61" i="18"/>
  <c r="I47" i="18"/>
  <c r="AD8" i="14"/>
  <c r="H6" i="14"/>
  <c r="AD6" i="14" s="1"/>
  <c r="H7" i="14"/>
  <c r="AD7" i="14" s="1"/>
  <c r="I8" i="14"/>
  <c r="C20" i="37"/>
  <c r="R98" i="6"/>
  <c r="Q98" i="6"/>
  <c r="H4" i="21"/>
  <c r="I5" i="21"/>
  <c r="H3" i="21"/>
  <c r="N61" i="18"/>
  <c r="N47" i="18"/>
  <c r="I13" i="16"/>
  <c r="I7" i="16"/>
  <c r="I6" i="16"/>
  <c r="I38" i="16"/>
  <c r="V8" i="16"/>
  <c r="J8" i="16"/>
  <c r="M61" i="18"/>
  <c r="M47" i="18"/>
  <c r="BR5" i="21"/>
  <c r="BC3" i="21"/>
  <c r="BC4" i="21"/>
  <c r="BD5" i="21"/>
  <c r="N81" i="14"/>
  <c r="N82" i="14" s="1"/>
  <c r="N91" i="14"/>
  <c r="N92" i="14"/>
  <c r="N90" i="14"/>
  <c r="N86" i="14"/>
  <c r="N87" i="14"/>
  <c r="N85" i="14"/>
  <c r="F46" i="13"/>
  <c r="G48" i="13"/>
  <c r="D65" i="18"/>
  <c r="D63" i="18"/>
  <c r="B168" i="28"/>
  <c r="N151" i="28"/>
  <c r="J5" i="28"/>
  <c r="K5" i="28" s="1"/>
  <c r="G5" i="34"/>
  <c r="BQ3" i="25"/>
  <c r="E63" i="18"/>
  <c r="E65" i="18"/>
  <c r="G61" i="18"/>
  <c r="G47" i="18"/>
  <c r="BC4" i="24"/>
  <c r="BR5" i="24"/>
  <c r="BR3" i="24" s="1"/>
  <c r="BC3" i="24"/>
  <c r="BD5" i="24"/>
  <c r="F20" i="32"/>
  <c r="D20" i="32"/>
  <c r="BO64" i="25"/>
  <c r="V3" i="26"/>
  <c r="K65" i="18"/>
  <c r="K63" i="18"/>
  <c r="I5" i="26"/>
  <c r="H3" i="26"/>
  <c r="H4" i="26"/>
  <c r="J142" i="29" l="1"/>
  <c r="L116" i="35"/>
  <c r="G54" i="34"/>
  <c r="L68" i="34"/>
  <c r="I56" i="34"/>
  <c r="C62" i="34"/>
  <c r="C56" i="34"/>
  <c r="E54" i="34"/>
  <c r="H56" i="34"/>
  <c r="D54" i="34"/>
  <c r="B47" i="34"/>
  <c r="N41" i="34"/>
  <c r="F62" i="34"/>
  <c r="M81" i="34"/>
  <c r="B59" i="35"/>
  <c r="B94" i="35" s="1"/>
  <c r="B95" i="35" s="1"/>
  <c r="B106" i="35" s="1"/>
  <c r="B113" i="35" s="1"/>
  <c r="B60" i="35"/>
  <c r="B61" i="35" s="1"/>
  <c r="F29" i="13"/>
  <c r="H29" i="13" s="1"/>
  <c r="H52" i="13"/>
  <c r="Q99" i="6"/>
  <c r="R99" i="6"/>
  <c r="P21" i="5"/>
  <c r="BM63" i="23"/>
  <c r="P64" i="7" s="1"/>
  <c r="BM43" i="18"/>
  <c r="P44" i="6" s="1"/>
  <c r="Q95" i="6"/>
  <c r="BM22" i="18"/>
  <c r="R95" i="6"/>
  <c r="Q41" i="6"/>
  <c r="R41" i="6"/>
  <c r="P62" i="7"/>
  <c r="AB62" i="7" s="1"/>
  <c r="Q21" i="6"/>
  <c r="R25" i="6"/>
  <c r="Q25" i="6"/>
  <c r="R55" i="6"/>
  <c r="R96" i="6"/>
  <c r="E59" i="5"/>
  <c r="O40" i="7"/>
  <c r="R40" i="7" s="1"/>
  <c r="O41" i="7"/>
  <c r="R41" i="7" s="1"/>
  <c r="E76" i="5"/>
  <c r="Q14" i="23"/>
  <c r="E15" i="7" s="1"/>
  <c r="U15" i="7" s="1"/>
  <c r="E73" i="5"/>
  <c r="Q95" i="7"/>
  <c r="Q96" i="7"/>
  <c r="O95" i="5"/>
  <c r="R95" i="5" s="1"/>
  <c r="E55" i="5"/>
  <c r="E58" i="5"/>
  <c r="E95" i="5"/>
  <c r="Q22" i="23"/>
  <c r="E23" i="7" s="1"/>
  <c r="O10" i="7"/>
  <c r="R10" i="7" s="1"/>
  <c r="E41" i="11"/>
  <c r="Q41" i="11" s="1"/>
  <c r="E23" i="6"/>
  <c r="O23" i="6" s="1"/>
  <c r="AA23" i="6" s="1"/>
  <c r="E26" i="11"/>
  <c r="Q26" i="11" s="1"/>
  <c r="E40" i="11"/>
  <c r="Q40" i="11" s="1"/>
  <c r="Q15" i="18"/>
  <c r="Q34" i="18" s="1"/>
  <c r="E35" i="6" s="1"/>
  <c r="O35" i="6" s="1"/>
  <c r="E11" i="6"/>
  <c r="U11" i="6" s="1"/>
  <c r="F67" i="11"/>
  <c r="E60" i="11"/>
  <c r="M61" i="11"/>
  <c r="E32" i="11"/>
  <c r="Q32" i="11" s="1"/>
  <c r="E27" i="11"/>
  <c r="P27" i="11" s="1"/>
  <c r="C18" i="4"/>
  <c r="W18" i="4" s="1"/>
  <c r="E12" i="11"/>
  <c r="P12" i="11" s="1"/>
  <c r="R96" i="7"/>
  <c r="Q61" i="18"/>
  <c r="Q65" i="18" s="1"/>
  <c r="Q58" i="11"/>
  <c r="F9" i="11"/>
  <c r="Q55" i="6"/>
  <c r="E78" i="5"/>
  <c r="O72" i="7"/>
  <c r="Q72" i="7" s="1"/>
  <c r="U60" i="6"/>
  <c r="U55" i="11"/>
  <c r="Q59" i="23"/>
  <c r="E60" i="7" s="1"/>
  <c r="E60" i="5" s="1"/>
  <c r="U47" i="11"/>
  <c r="BM26" i="18"/>
  <c r="P27" i="6" s="1"/>
  <c r="AB27" i="6" s="1"/>
  <c r="E39" i="5"/>
  <c r="O22" i="7"/>
  <c r="O22" i="5" s="1"/>
  <c r="K58" i="11"/>
  <c r="M19" i="11"/>
  <c r="E96" i="5"/>
  <c r="E11" i="11"/>
  <c r="Q11" i="11" s="1"/>
  <c r="BM59" i="18"/>
  <c r="P60" i="6" s="1"/>
  <c r="R60" i="6" s="1"/>
  <c r="E38" i="5"/>
  <c r="P31" i="6"/>
  <c r="M55" i="11"/>
  <c r="BM99" i="18"/>
  <c r="P100" i="6" s="1"/>
  <c r="P103" i="6" s="1"/>
  <c r="E25" i="7"/>
  <c r="Q26" i="23"/>
  <c r="E27" i="7" s="1"/>
  <c r="O27" i="7" s="1"/>
  <c r="J58" i="11"/>
  <c r="E9" i="5"/>
  <c r="Q97" i="7"/>
  <c r="E53" i="5"/>
  <c r="R70" i="7"/>
  <c r="Q70" i="7"/>
  <c r="E80" i="5"/>
  <c r="O54" i="7"/>
  <c r="Q54" i="7" s="1"/>
  <c r="Q9" i="6"/>
  <c r="R79" i="6"/>
  <c r="Q74" i="6"/>
  <c r="Q79" i="6"/>
  <c r="R54" i="6"/>
  <c r="E98" i="5"/>
  <c r="E43" i="11"/>
  <c r="Q43" i="11" s="1"/>
  <c r="BM51" i="20"/>
  <c r="I52" i="11" s="1"/>
  <c r="K52" i="11" s="1"/>
  <c r="E13" i="11"/>
  <c r="Q13" i="11" s="1"/>
  <c r="BM25" i="20"/>
  <c r="E20" i="7"/>
  <c r="E20" i="5" s="1"/>
  <c r="BM24" i="20"/>
  <c r="BM53" i="20"/>
  <c r="I54" i="11" s="1"/>
  <c r="O77" i="7"/>
  <c r="R77" i="7" s="1"/>
  <c r="Q13" i="25"/>
  <c r="G14" i="11" s="1"/>
  <c r="E97" i="5"/>
  <c r="BM23" i="20"/>
  <c r="E70" i="5"/>
  <c r="E52" i="7"/>
  <c r="O52" i="7" s="1"/>
  <c r="R98" i="7"/>
  <c r="Q15" i="25"/>
  <c r="G16" i="11" s="1"/>
  <c r="E16" i="11" s="1"/>
  <c r="Q16" i="11" s="1"/>
  <c r="E99" i="5"/>
  <c r="BM25" i="25"/>
  <c r="BM50" i="25"/>
  <c r="BM15" i="20"/>
  <c r="BM34" i="20" a="1"/>
  <c r="BM34" i="20" s="1"/>
  <c r="BM64" i="20" s="1"/>
  <c r="BM8" i="20" a="1"/>
  <c r="BM8" i="20" s="1"/>
  <c r="I9" i="11" s="1"/>
  <c r="Y22" i="4"/>
  <c r="Q31" i="23"/>
  <c r="E32" i="7" s="1"/>
  <c r="E32" i="5" s="1"/>
  <c r="P38" i="6"/>
  <c r="P38" i="5" s="1"/>
  <c r="O98" i="5"/>
  <c r="Q98" i="5" s="1"/>
  <c r="O63" i="7"/>
  <c r="R63" i="7" s="1"/>
  <c r="Q10" i="23"/>
  <c r="E11" i="7" s="1"/>
  <c r="Q54" i="25"/>
  <c r="G55" i="11" s="1"/>
  <c r="BM42" i="20"/>
  <c r="I43" i="11" s="1"/>
  <c r="BM10" i="18"/>
  <c r="P11" i="6" s="1"/>
  <c r="BM54" i="20"/>
  <c r="Q21" i="25"/>
  <c r="G22" i="11" s="1"/>
  <c r="E22" i="11" s="1"/>
  <c r="P22" i="11" s="1"/>
  <c r="E88" i="5"/>
  <c r="BM23" i="25"/>
  <c r="Q75" i="6"/>
  <c r="BM32" i="20"/>
  <c r="BM52" i="20"/>
  <c r="I53" i="11" s="1"/>
  <c r="BM22" i="20"/>
  <c r="I23" i="11" s="1"/>
  <c r="R74" i="6"/>
  <c r="BM15" i="25"/>
  <c r="E25" i="11"/>
  <c r="P25" i="11" s="1"/>
  <c r="E75" i="5"/>
  <c r="BM40" i="20"/>
  <c r="I41" i="11" s="1"/>
  <c r="R9" i="6"/>
  <c r="BM43" i="20"/>
  <c r="I44" i="11" s="1"/>
  <c r="O21" i="7"/>
  <c r="Q21" i="7" s="1"/>
  <c r="BM12" i="20"/>
  <c r="I13" i="11" s="1"/>
  <c r="BM27" i="20"/>
  <c r="O57" i="7"/>
  <c r="O57" i="5" s="1"/>
  <c r="Q57" i="5" s="1"/>
  <c r="Q99" i="23"/>
  <c r="E100" i="7" s="1"/>
  <c r="E103" i="7" s="1"/>
  <c r="BM46" i="20"/>
  <c r="Q54" i="6"/>
  <c r="Q88" i="7"/>
  <c r="O71" i="7"/>
  <c r="Q71" i="7" s="1"/>
  <c r="Q62" i="25" a="1"/>
  <c r="Q62" i="25" s="1"/>
  <c r="G63" i="11" s="1"/>
  <c r="Q28" i="25"/>
  <c r="G29" i="11" s="1"/>
  <c r="E29" i="11" s="1"/>
  <c r="Q29" i="11" s="1"/>
  <c r="BM38" i="25"/>
  <c r="I39" i="11" s="1"/>
  <c r="BM26" i="25"/>
  <c r="I27" i="11" s="1"/>
  <c r="R75" i="6"/>
  <c r="BM45" i="20"/>
  <c r="I46" i="11" s="1"/>
  <c r="BM17" i="20"/>
  <c r="I18" i="11" s="1"/>
  <c r="BM50" i="20"/>
  <c r="M47" i="11"/>
  <c r="I42" i="11"/>
  <c r="Q64" i="20"/>
  <c r="E31" i="11"/>
  <c r="Q31" i="11" s="1"/>
  <c r="BM16" i="20"/>
  <c r="I17" i="11" s="1"/>
  <c r="O30" i="7"/>
  <c r="O30" i="5" s="1"/>
  <c r="Q49" i="25"/>
  <c r="G50" i="11" s="1"/>
  <c r="E50" i="11" s="1"/>
  <c r="Q58" i="25"/>
  <c r="G59" i="11" s="1"/>
  <c r="E59" i="11" s="1"/>
  <c r="P59" i="11" s="1"/>
  <c r="BM27" i="25"/>
  <c r="I28" i="11" s="1"/>
  <c r="BM21" i="25"/>
  <c r="I22" i="11" s="1"/>
  <c r="BM49" i="20"/>
  <c r="I50" i="11" s="1"/>
  <c r="I18" i="4" s="1"/>
  <c r="BM28" i="20"/>
  <c r="I29" i="11" s="1"/>
  <c r="BM24" i="25"/>
  <c r="BM81" i="18"/>
  <c r="P82" i="6" s="1"/>
  <c r="P82" i="5" s="1"/>
  <c r="AB82" i="5" s="1"/>
  <c r="BM31" i="20"/>
  <c r="I32" i="11" s="1"/>
  <c r="BM58" i="20"/>
  <c r="E54" i="11"/>
  <c r="P54" i="11" s="1"/>
  <c r="Q96" i="6"/>
  <c r="Q57" i="25"/>
  <c r="G58" i="11" s="1"/>
  <c r="E28" i="11" s="1"/>
  <c r="P28" i="11" s="1"/>
  <c r="Q41" i="25"/>
  <c r="G42" i="11" s="1"/>
  <c r="E42" i="11" s="1"/>
  <c r="P42" i="11" s="1"/>
  <c r="BM29" i="25"/>
  <c r="I30" i="11" s="1"/>
  <c r="BM58" i="25"/>
  <c r="M33" i="11"/>
  <c r="AB47" i="7"/>
  <c r="O56" i="7"/>
  <c r="Q56" i="7" s="1"/>
  <c r="O74" i="7"/>
  <c r="Q74" i="7" s="1"/>
  <c r="Q16" i="25"/>
  <c r="G17" i="11" s="1"/>
  <c r="E17" i="11" s="1"/>
  <c r="P17" i="11" s="1"/>
  <c r="Q27" i="25"/>
  <c r="G28" i="11" s="1"/>
  <c r="Q45" i="25"/>
  <c r="G46" i="11" s="1"/>
  <c r="E46" i="11" s="1"/>
  <c r="Q46" i="11" s="1"/>
  <c r="O99" i="5"/>
  <c r="Q99" i="5" s="1"/>
  <c r="R99" i="7"/>
  <c r="Q52" i="25"/>
  <c r="G53" i="11" s="1"/>
  <c r="E53" i="11" s="1"/>
  <c r="P53" i="11" s="1"/>
  <c r="Q17" i="25"/>
  <c r="G18" i="11" s="1"/>
  <c r="E18" i="11" s="1"/>
  <c r="Q18" i="11" s="1"/>
  <c r="Q38" i="25"/>
  <c r="G39" i="11" s="1"/>
  <c r="E39" i="11" s="1"/>
  <c r="P39" i="11" s="1"/>
  <c r="P16" i="7"/>
  <c r="S7" i="4"/>
  <c r="S8" i="4" s="1"/>
  <c r="AB15" i="7"/>
  <c r="X64" i="25"/>
  <c r="Q46" i="25"/>
  <c r="G47" i="11" s="1"/>
  <c r="Q34" i="25" a="1"/>
  <c r="Q34" i="25" s="1"/>
  <c r="G35" i="11" s="1"/>
  <c r="Q44" i="25"/>
  <c r="G45" i="11" s="1"/>
  <c r="E45" i="11" s="1"/>
  <c r="P45" i="11" s="1"/>
  <c r="BM34" i="23"/>
  <c r="P35" i="7" s="1"/>
  <c r="Q29" i="25"/>
  <c r="G30" i="11" s="1"/>
  <c r="E30" i="11" s="1"/>
  <c r="P30" i="11" s="1"/>
  <c r="Q50" i="25"/>
  <c r="G51" i="11" s="1"/>
  <c r="E51" i="11" s="1"/>
  <c r="Q43" i="25"/>
  <c r="G44" i="11" s="1"/>
  <c r="E44" i="11" s="1"/>
  <c r="BM47" i="23"/>
  <c r="P48" i="7" s="1"/>
  <c r="O79" i="7"/>
  <c r="Q79" i="7" s="1"/>
  <c r="Q23" i="25"/>
  <c r="G24" i="11" s="1"/>
  <c r="E24" i="11" s="1"/>
  <c r="P24" i="11" s="1"/>
  <c r="Q22" i="25"/>
  <c r="G23" i="11" s="1"/>
  <c r="E23" i="11" s="1"/>
  <c r="Q23" i="11" s="1"/>
  <c r="AB45" i="7"/>
  <c r="R14" i="7"/>
  <c r="O14" i="5"/>
  <c r="R14" i="5" s="1"/>
  <c r="I40" i="11"/>
  <c r="T54" i="20"/>
  <c r="I12" i="11"/>
  <c r="T41" i="20"/>
  <c r="T31" i="20"/>
  <c r="T8" i="20"/>
  <c r="T17" i="20"/>
  <c r="T49" i="20"/>
  <c r="BD4" i="19"/>
  <c r="BD3" i="19"/>
  <c r="R70" i="6"/>
  <c r="Q70" i="6"/>
  <c r="I45" i="11"/>
  <c r="I60" i="11"/>
  <c r="I11" i="11"/>
  <c r="E47" i="6"/>
  <c r="O47" i="6" s="1"/>
  <c r="R20" i="6"/>
  <c r="Q15" i="6"/>
  <c r="R15" i="6"/>
  <c r="P30" i="5"/>
  <c r="R30" i="6"/>
  <c r="Q30" i="6"/>
  <c r="AA27" i="6"/>
  <c r="Q8" i="6"/>
  <c r="R8" i="6"/>
  <c r="BM15" i="18"/>
  <c r="P16" i="6" s="1"/>
  <c r="Q20" i="6"/>
  <c r="Q52" i="6"/>
  <c r="AA60" i="6"/>
  <c r="R52" i="6"/>
  <c r="BM64" i="25"/>
  <c r="P32" i="6"/>
  <c r="R32" i="6" s="1"/>
  <c r="AB15" i="6"/>
  <c r="I7" i="4"/>
  <c r="K7" i="4" s="1"/>
  <c r="P15" i="5"/>
  <c r="AB15" i="5" s="1"/>
  <c r="U44" i="6"/>
  <c r="O44" i="6"/>
  <c r="BD3" i="20"/>
  <c r="BE5" i="20"/>
  <c r="BP23" i="20" s="1"/>
  <c r="BD4" i="20"/>
  <c r="I31" i="11"/>
  <c r="P26" i="5"/>
  <c r="Q26" i="6"/>
  <c r="R26" i="6"/>
  <c r="R13" i="6"/>
  <c r="Q13" i="6"/>
  <c r="AA15" i="6"/>
  <c r="BM33" i="18"/>
  <c r="P34" i="6" s="1"/>
  <c r="Q34" i="6" s="1"/>
  <c r="O28" i="6"/>
  <c r="J3" i="19"/>
  <c r="K5" i="19"/>
  <c r="J4" i="19"/>
  <c r="O60" i="14"/>
  <c r="O51" i="14"/>
  <c r="O88" i="5"/>
  <c r="R88" i="5" s="1"/>
  <c r="R88" i="6"/>
  <c r="O62" i="14"/>
  <c r="O57" i="14"/>
  <c r="O56" i="14"/>
  <c r="O61" i="14"/>
  <c r="M17" i="4"/>
  <c r="G9" i="11"/>
  <c r="R9" i="7"/>
  <c r="Q9" i="7"/>
  <c r="O9" i="5"/>
  <c r="R38" i="7"/>
  <c r="Q38" i="7"/>
  <c r="O38" i="5"/>
  <c r="R80" i="7"/>
  <c r="Q80" i="7"/>
  <c r="O80" i="5"/>
  <c r="E26" i="5"/>
  <c r="O26" i="7"/>
  <c r="R58" i="7"/>
  <c r="Q58" i="7"/>
  <c r="O58" i="5"/>
  <c r="R39" i="7"/>
  <c r="Q39" i="7"/>
  <c r="O39" i="5"/>
  <c r="O73" i="5"/>
  <c r="R73" i="7"/>
  <c r="Q73" i="7"/>
  <c r="O75" i="5"/>
  <c r="Q75" i="7"/>
  <c r="R75" i="7"/>
  <c r="O94" i="7"/>
  <c r="O94" i="5" s="1"/>
  <c r="O8" i="7"/>
  <c r="E8" i="5"/>
  <c r="P52" i="11"/>
  <c r="Q52" i="11"/>
  <c r="Q55" i="7"/>
  <c r="O55" i="5"/>
  <c r="R55" i="7"/>
  <c r="O31" i="7"/>
  <c r="E31" i="5"/>
  <c r="O13" i="7"/>
  <c r="E13" i="5"/>
  <c r="R59" i="7"/>
  <c r="Q59" i="7"/>
  <c r="O59" i="5"/>
  <c r="R76" i="7"/>
  <c r="O76" i="5"/>
  <c r="Q76" i="7"/>
  <c r="R53" i="7"/>
  <c r="O53" i="5"/>
  <c r="Q53" i="7"/>
  <c r="Q78" i="7"/>
  <c r="R78" i="7"/>
  <c r="O78" i="5"/>
  <c r="J5" i="23"/>
  <c r="I3" i="23"/>
  <c r="I4" i="23"/>
  <c r="E103" i="6"/>
  <c r="R97" i="6"/>
  <c r="O97" i="5"/>
  <c r="R97" i="5" s="1"/>
  <c r="O100" i="6"/>
  <c r="C11" i="4"/>
  <c r="H42" i="13"/>
  <c r="F21" i="32"/>
  <c r="T34" i="20"/>
  <c r="G46" i="13"/>
  <c r="H48" i="13"/>
  <c r="H3" i="25"/>
  <c r="H4" i="25"/>
  <c r="I5" i="25"/>
  <c r="T41" i="25" s="1"/>
  <c r="G70" i="13"/>
  <c r="F68" i="13"/>
  <c r="BR3" i="21"/>
  <c r="I3" i="20"/>
  <c r="J5" i="20"/>
  <c r="I4" i="20"/>
  <c r="T51" i="20"/>
  <c r="T10" i="20"/>
  <c r="T60" i="20"/>
  <c r="T26" i="20"/>
  <c r="T46" i="20"/>
  <c r="T28" i="20"/>
  <c r="T32" i="20"/>
  <c r="T62" i="20"/>
  <c r="T18" i="20"/>
  <c r="T11" i="20"/>
  <c r="T13" i="20"/>
  <c r="T25" i="20"/>
  <c r="T29" i="20"/>
  <c r="T27" i="20"/>
  <c r="T12" i="20"/>
  <c r="T42" i="20"/>
  <c r="T44" i="20"/>
  <c r="T38" i="20"/>
  <c r="T43" i="20"/>
  <c r="T30" i="20"/>
  <c r="T53" i="20"/>
  <c r="T22" i="20"/>
  <c r="T57" i="20"/>
  <c r="T52" i="20"/>
  <c r="T50" i="20"/>
  <c r="T23" i="20"/>
  <c r="T45" i="20"/>
  <c r="T16" i="20"/>
  <c r="T21" i="20"/>
  <c r="T24" i="20"/>
  <c r="T58" i="20"/>
  <c r="T39" i="20"/>
  <c r="J8" i="21"/>
  <c r="J46" i="21" s="1"/>
  <c r="J64" i="21" s="1"/>
  <c r="J66" i="18"/>
  <c r="J101" i="18"/>
  <c r="V3" i="25"/>
  <c r="BH5" i="23"/>
  <c r="BG4" i="23"/>
  <c r="BG3" i="23"/>
  <c r="G65" i="18"/>
  <c r="G63" i="18"/>
  <c r="J22" i="32"/>
  <c r="J23" i="32"/>
  <c r="D66" i="18"/>
  <c r="D8" i="21"/>
  <c r="D101" i="18"/>
  <c r="E102" i="18"/>
  <c r="D102" i="18"/>
  <c r="F102" i="18"/>
  <c r="I4" i="21"/>
  <c r="I3" i="21"/>
  <c r="J5" i="21"/>
  <c r="H65" i="18"/>
  <c r="H63" i="18"/>
  <c r="D22" i="37"/>
  <c r="I65" i="18"/>
  <c r="I63" i="18"/>
  <c r="BD4" i="24"/>
  <c r="BD3" i="24"/>
  <c r="BE5" i="24"/>
  <c r="C21" i="37"/>
  <c r="T59" i="20"/>
  <c r="H28" i="13"/>
  <c r="J3" i="18"/>
  <c r="J4" i="18"/>
  <c r="K5" i="18"/>
  <c r="I51" i="13"/>
  <c r="I49" i="13"/>
  <c r="I60" i="13"/>
  <c r="I40" i="13"/>
  <c r="J38" i="13"/>
  <c r="I36" i="13"/>
  <c r="I58" i="13" s="1"/>
  <c r="I50" i="13"/>
  <c r="I39" i="13"/>
  <c r="I43" i="13"/>
  <c r="I41" i="13"/>
  <c r="I37" i="13"/>
  <c r="I53" i="13"/>
  <c r="BD3" i="21"/>
  <c r="BD4" i="21"/>
  <c r="BE5" i="21"/>
  <c r="D21" i="32"/>
  <c r="D22" i="32"/>
  <c r="T40" i="20"/>
  <c r="E23" i="32"/>
  <c r="L8" i="21"/>
  <c r="L46" i="21" s="1"/>
  <c r="L64" i="21" s="1"/>
  <c r="L66" i="18"/>
  <c r="L101" i="18"/>
  <c r="O101" i="18"/>
  <c r="O8" i="21"/>
  <c r="O46" i="21" s="1"/>
  <c r="O64" i="21" s="1"/>
  <c r="O66" i="18"/>
  <c r="O72" i="14"/>
  <c r="M65" i="18"/>
  <c r="M63" i="18"/>
  <c r="I4" i="26"/>
  <c r="I3" i="26"/>
  <c r="J5" i="26"/>
  <c r="K8" i="21"/>
  <c r="K46" i="21" s="1"/>
  <c r="K64" i="21" s="1"/>
  <c r="K101" i="18"/>
  <c r="K66" i="18"/>
  <c r="N65" i="18"/>
  <c r="N63" i="18"/>
  <c r="G23" i="32"/>
  <c r="E22" i="32"/>
  <c r="L19" i="32"/>
  <c r="H20" i="32"/>
  <c r="H5" i="34"/>
  <c r="BR3" i="25"/>
  <c r="R70" i="5"/>
  <c r="Q70" i="5"/>
  <c r="W8" i="15"/>
  <c r="J7" i="15"/>
  <c r="W7" i="15" s="1"/>
  <c r="K8" i="15"/>
  <c r="J6" i="15"/>
  <c r="W6" i="15" s="1"/>
  <c r="H59" i="13"/>
  <c r="BF5" i="26"/>
  <c r="BE4" i="26"/>
  <c r="BE3" i="26"/>
  <c r="M19" i="32"/>
  <c r="BF5" i="19"/>
  <c r="BE3" i="19"/>
  <c r="BE4" i="19"/>
  <c r="BM83" i="23"/>
  <c r="BM66" i="23"/>
  <c r="P67" i="7" s="1"/>
  <c r="P66" i="7"/>
  <c r="I22" i="32"/>
  <c r="E8" i="21"/>
  <c r="E46" i="21" s="1"/>
  <c r="E64" i="21" s="1"/>
  <c r="E101" i="18"/>
  <c r="E66" i="18"/>
  <c r="BD3" i="25"/>
  <c r="BD4" i="25"/>
  <c r="BE5" i="25"/>
  <c r="BP30" i="25" s="1"/>
  <c r="BP34" i="25"/>
  <c r="F101" i="18"/>
  <c r="F66" i="18"/>
  <c r="F8" i="21"/>
  <c r="F46" i="21" s="1"/>
  <c r="F64" i="21" s="1"/>
  <c r="E19" i="37"/>
  <c r="H18" i="37"/>
  <c r="E21" i="37"/>
  <c r="E20" i="37"/>
  <c r="H20" i="37" s="1"/>
  <c r="W8" i="16"/>
  <c r="J7" i="16"/>
  <c r="J6" i="16"/>
  <c r="J38" i="16"/>
  <c r="K8" i="16"/>
  <c r="J13" i="16"/>
  <c r="J8" i="14"/>
  <c r="I6" i="14"/>
  <c r="AE6" i="14" s="1"/>
  <c r="AE8" i="14"/>
  <c r="I7" i="14"/>
  <c r="AE7" i="14" s="1"/>
  <c r="AO68" i="14"/>
  <c r="AP65" i="14" s="1"/>
  <c r="AO34" i="14"/>
  <c r="AO38" i="14" s="1"/>
  <c r="N142" i="29"/>
  <c r="M142" i="29"/>
  <c r="L142" i="29"/>
  <c r="F142" i="29"/>
  <c r="E142" i="29"/>
  <c r="D142" i="29"/>
  <c r="C142" i="29"/>
  <c r="K142" i="29"/>
  <c r="I142" i="29"/>
  <c r="H142" i="29"/>
  <c r="G142" i="29"/>
  <c r="N168" i="28"/>
  <c r="V6" i="16"/>
  <c r="V7" i="16"/>
  <c r="F22" i="37"/>
  <c r="K34" i="32"/>
  <c r="H3" i="24"/>
  <c r="H4" i="24"/>
  <c r="I5" i="24"/>
  <c r="Q96" i="5"/>
  <c r="R96" i="5"/>
  <c r="R94" i="6"/>
  <c r="Q94" i="6"/>
  <c r="BE4" i="18"/>
  <c r="BE3" i="18"/>
  <c r="BF5" i="18"/>
  <c r="Q20" i="14"/>
  <c r="R11" i="14" s="1"/>
  <c r="Q29" i="14"/>
  <c r="Q31" i="14"/>
  <c r="Q26" i="14"/>
  <c r="Q24" i="14"/>
  <c r="Q30" i="14"/>
  <c r="Q25" i="14"/>
  <c r="G51" i="37"/>
  <c r="Q6" i="14"/>
  <c r="AM6" i="14" s="1"/>
  <c r="R8" i="14"/>
  <c r="AM8" i="14"/>
  <c r="Q7" i="14"/>
  <c r="AM7" i="14" s="1"/>
  <c r="E56" i="34" l="1"/>
  <c r="C68" i="34"/>
  <c r="L85" i="34"/>
  <c r="F68" i="34"/>
  <c r="I62" i="34"/>
  <c r="B51" i="34"/>
  <c r="N47" i="34"/>
  <c r="G56" i="34"/>
  <c r="D56" i="34"/>
  <c r="M85" i="34"/>
  <c r="H62" i="34"/>
  <c r="P100" i="5"/>
  <c r="B115" i="35"/>
  <c r="F31" i="13"/>
  <c r="H31" i="13" s="1"/>
  <c r="I24" i="11"/>
  <c r="BM44" i="18"/>
  <c r="P45" i="6" s="1"/>
  <c r="P45" i="5" s="1"/>
  <c r="BM46" i="18"/>
  <c r="BM61" i="18" s="1"/>
  <c r="I26" i="11"/>
  <c r="K26" i="11" s="1"/>
  <c r="BM27" i="18"/>
  <c r="P28" i="6" s="1"/>
  <c r="P28" i="5" s="1"/>
  <c r="P23" i="6"/>
  <c r="R23" i="6" s="1"/>
  <c r="J52" i="11"/>
  <c r="O41" i="5"/>
  <c r="Q41" i="5" s="1"/>
  <c r="AB66" i="7"/>
  <c r="AB60" i="6"/>
  <c r="P27" i="5"/>
  <c r="AB27" i="5" s="1"/>
  <c r="AB100" i="6"/>
  <c r="BM32" i="18"/>
  <c r="P33" i="6" s="1"/>
  <c r="Q33" i="6" s="1"/>
  <c r="I51" i="11"/>
  <c r="J51" i="11" s="1"/>
  <c r="I59" i="11"/>
  <c r="K59" i="11" s="1"/>
  <c r="O40" i="5"/>
  <c r="Q40" i="5" s="1"/>
  <c r="K44" i="11"/>
  <c r="I25" i="11"/>
  <c r="J25" i="11" s="1"/>
  <c r="J60" i="11"/>
  <c r="Q41" i="7"/>
  <c r="Q27" i="6"/>
  <c r="R27" i="6"/>
  <c r="U28" i="6"/>
  <c r="U23" i="6"/>
  <c r="Q40" i="7"/>
  <c r="Q33" i="23"/>
  <c r="E34" i="7" s="1"/>
  <c r="O34" i="7" s="1"/>
  <c r="Q34" i="7" s="1"/>
  <c r="R21" i="7"/>
  <c r="R30" i="7"/>
  <c r="E15" i="5"/>
  <c r="U15" i="5" s="1"/>
  <c r="O15" i="7"/>
  <c r="R15" i="7" s="1"/>
  <c r="M7" i="4"/>
  <c r="U7" i="4" s="1"/>
  <c r="Q32" i="23"/>
  <c r="E33" i="7" s="1"/>
  <c r="O33" i="7" s="1"/>
  <c r="Q33" i="7" s="1"/>
  <c r="Q95" i="5"/>
  <c r="P26" i="11"/>
  <c r="R22" i="7"/>
  <c r="Q22" i="7"/>
  <c r="O21" i="5"/>
  <c r="Q21" i="5" s="1"/>
  <c r="O10" i="5"/>
  <c r="Q10" i="5" s="1"/>
  <c r="R74" i="7"/>
  <c r="R54" i="7"/>
  <c r="Q30" i="7"/>
  <c r="Q10" i="7"/>
  <c r="O20" i="7"/>
  <c r="O20" i="5" s="1"/>
  <c r="O71" i="5"/>
  <c r="R71" i="5" s="1"/>
  <c r="O60" i="7"/>
  <c r="R60" i="7" s="1"/>
  <c r="O74" i="5"/>
  <c r="Q74" i="5" s="1"/>
  <c r="O54" i="5"/>
  <c r="Q54" i="5" s="1"/>
  <c r="U60" i="7"/>
  <c r="U100" i="7"/>
  <c r="O77" i="5"/>
  <c r="R77" i="5" s="1"/>
  <c r="J40" i="11"/>
  <c r="J41" i="11"/>
  <c r="P41" i="11"/>
  <c r="E16" i="6"/>
  <c r="U35" i="6" s="1"/>
  <c r="Q47" i="18"/>
  <c r="E48" i="6" s="1"/>
  <c r="O48" i="6" s="1"/>
  <c r="Q16" i="18"/>
  <c r="E17" i="6" s="1"/>
  <c r="O17" i="6" s="1"/>
  <c r="C6" i="4"/>
  <c r="C8" i="4" s="1"/>
  <c r="C12" i="4" s="1"/>
  <c r="J12" i="11"/>
  <c r="J32" i="11"/>
  <c r="P40" i="11"/>
  <c r="O11" i="6"/>
  <c r="R11" i="6" s="1"/>
  <c r="Q60" i="11"/>
  <c r="P32" i="11"/>
  <c r="Q66" i="18"/>
  <c r="E67" i="6" s="1"/>
  <c r="O67" i="6" s="1"/>
  <c r="P60" i="11"/>
  <c r="Q22" i="11"/>
  <c r="M35" i="11"/>
  <c r="K60" i="11"/>
  <c r="K45" i="11"/>
  <c r="K30" i="11"/>
  <c r="K28" i="11"/>
  <c r="E66" i="6"/>
  <c r="O66" i="6" s="1"/>
  <c r="Q28" i="11"/>
  <c r="M63" i="11"/>
  <c r="J42" i="11"/>
  <c r="K42" i="11"/>
  <c r="K27" i="11"/>
  <c r="Q12" i="11"/>
  <c r="Q27" i="11"/>
  <c r="Q25" i="11"/>
  <c r="K29" i="11"/>
  <c r="P31" i="11"/>
  <c r="K39" i="11"/>
  <c r="Q39" i="11"/>
  <c r="P43" i="11"/>
  <c r="Q63" i="18"/>
  <c r="E64" i="6" s="1"/>
  <c r="O64" i="6" s="1"/>
  <c r="E9" i="11"/>
  <c r="Q9" i="11" s="1"/>
  <c r="J28" i="11"/>
  <c r="P13" i="11"/>
  <c r="Q54" i="11"/>
  <c r="P11" i="11"/>
  <c r="K13" i="11"/>
  <c r="E14" i="11"/>
  <c r="Q14" i="11" s="1"/>
  <c r="Q24" i="11"/>
  <c r="J11" i="11"/>
  <c r="E62" i="6"/>
  <c r="J43" i="11"/>
  <c r="K54" i="11"/>
  <c r="Q104" i="18"/>
  <c r="Q60" i="6"/>
  <c r="P31" i="5"/>
  <c r="P34" i="5" s="1"/>
  <c r="Q31" i="6"/>
  <c r="R31" i="6"/>
  <c r="P60" i="5"/>
  <c r="AB60" i="5" s="1"/>
  <c r="R72" i="7"/>
  <c r="P16" i="11"/>
  <c r="K23" i="11"/>
  <c r="O63" i="5"/>
  <c r="R63" i="5" s="1"/>
  <c r="O72" i="5"/>
  <c r="Q72" i="5" s="1"/>
  <c r="Q63" i="7"/>
  <c r="E47" i="11"/>
  <c r="Q47" i="11" s="1"/>
  <c r="BM34" i="18"/>
  <c r="P35" i="6" s="1"/>
  <c r="Q35" i="6" s="1"/>
  <c r="J39" i="11"/>
  <c r="E100" i="5"/>
  <c r="U100" i="5" s="1"/>
  <c r="O100" i="7"/>
  <c r="AA100" i="7" s="1"/>
  <c r="E55" i="11"/>
  <c r="P55" i="11" s="1"/>
  <c r="R71" i="7"/>
  <c r="O56" i="5"/>
  <c r="R56" i="5" s="1"/>
  <c r="K12" i="11"/>
  <c r="K17" i="11"/>
  <c r="G67" i="11"/>
  <c r="O25" i="7"/>
  <c r="E25" i="5"/>
  <c r="R79" i="7"/>
  <c r="R57" i="5"/>
  <c r="R57" i="7"/>
  <c r="Q57" i="7"/>
  <c r="R98" i="5"/>
  <c r="U27" i="7"/>
  <c r="E27" i="5"/>
  <c r="Q104" i="23"/>
  <c r="Q27" i="23"/>
  <c r="E28" i="7" s="1"/>
  <c r="E28" i="5" s="1"/>
  <c r="R56" i="7"/>
  <c r="Q77" i="7"/>
  <c r="Q45" i="11"/>
  <c r="Q38" i="6"/>
  <c r="M11" i="4"/>
  <c r="W11" i="4" s="1"/>
  <c r="O32" i="7"/>
  <c r="Q42" i="11"/>
  <c r="R38" i="6"/>
  <c r="AB82" i="6"/>
  <c r="K40" i="11"/>
  <c r="P46" i="11"/>
  <c r="K32" i="11"/>
  <c r="P44" i="11"/>
  <c r="Q59" i="11"/>
  <c r="J13" i="11"/>
  <c r="I16" i="11"/>
  <c r="J46" i="11"/>
  <c r="J44" i="11"/>
  <c r="R99" i="5"/>
  <c r="Q64" i="25"/>
  <c r="K46" i="11"/>
  <c r="Q44" i="11"/>
  <c r="E61" i="11"/>
  <c r="U61" i="11" s="1"/>
  <c r="BP54" i="20"/>
  <c r="BP50" i="20"/>
  <c r="Q15" i="23"/>
  <c r="Q16" i="23" s="1"/>
  <c r="E17" i="7" s="1"/>
  <c r="O17" i="7" s="1"/>
  <c r="Q17" i="7" s="1"/>
  <c r="Q51" i="11"/>
  <c r="E52" i="5"/>
  <c r="U60" i="5" s="1"/>
  <c r="P29" i="11"/>
  <c r="Q30" i="11"/>
  <c r="K31" i="11"/>
  <c r="Q17" i="11"/>
  <c r="K25" i="11"/>
  <c r="J30" i="11"/>
  <c r="R30" i="5"/>
  <c r="P51" i="11"/>
  <c r="S12" i="4"/>
  <c r="S9" i="4"/>
  <c r="AB32" i="7"/>
  <c r="AB48" i="7"/>
  <c r="AB35" i="7"/>
  <c r="AB16" i="7"/>
  <c r="K24" i="11"/>
  <c r="E33" i="11"/>
  <c r="Q33" i="11" s="1"/>
  <c r="O79" i="5"/>
  <c r="R79" i="5" s="1"/>
  <c r="K18" i="11"/>
  <c r="AB17" i="7"/>
  <c r="Q53" i="11"/>
  <c r="P18" i="11"/>
  <c r="P23" i="11"/>
  <c r="K53" i="11"/>
  <c r="K50" i="11"/>
  <c r="Q50" i="11"/>
  <c r="P50" i="11"/>
  <c r="J50" i="11"/>
  <c r="Q14" i="5"/>
  <c r="J24" i="11"/>
  <c r="J18" i="11"/>
  <c r="J45" i="11"/>
  <c r="BP46" i="25"/>
  <c r="J53" i="11"/>
  <c r="BP45" i="25"/>
  <c r="K11" i="11"/>
  <c r="J31" i="11"/>
  <c r="I14" i="11"/>
  <c r="O52" i="14"/>
  <c r="K43" i="11"/>
  <c r="I47" i="11"/>
  <c r="J54" i="11"/>
  <c r="J23" i="11"/>
  <c r="J17" i="11"/>
  <c r="J27" i="11"/>
  <c r="U47" i="6"/>
  <c r="K41" i="11"/>
  <c r="J29" i="11"/>
  <c r="K22" i="11"/>
  <c r="Q32" i="6"/>
  <c r="Q30" i="5"/>
  <c r="BP27" i="25"/>
  <c r="P44" i="5"/>
  <c r="AB44" i="6"/>
  <c r="AC18" i="4"/>
  <c r="K18" i="4"/>
  <c r="J18" i="4"/>
  <c r="BP44" i="25"/>
  <c r="BP18" i="20"/>
  <c r="BP11" i="20"/>
  <c r="BP10" i="20"/>
  <c r="BP13" i="20"/>
  <c r="BP57" i="20"/>
  <c r="BP41" i="20"/>
  <c r="BF5" i="20"/>
  <c r="BP28" i="20"/>
  <c r="BP49" i="20"/>
  <c r="BP40" i="20"/>
  <c r="BP34" i="20"/>
  <c r="BP31" i="20"/>
  <c r="BP15" i="20"/>
  <c r="BP46" i="20"/>
  <c r="BP44" i="20"/>
  <c r="BE4" i="20"/>
  <c r="BP29" i="20"/>
  <c r="BP59" i="20"/>
  <c r="BP27" i="20"/>
  <c r="BP32" i="20"/>
  <c r="BP26" i="20"/>
  <c r="BP39" i="20"/>
  <c r="BP21" i="20"/>
  <c r="BP42" i="20"/>
  <c r="BP38" i="20"/>
  <c r="BP51" i="20"/>
  <c r="BE3" i="20"/>
  <c r="BP52" i="20"/>
  <c r="BP26" i="25"/>
  <c r="BP62" i="20"/>
  <c r="P32" i="5"/>
  <c r="I11" i="4"/>
  <c r="J11" i="4" s="1"/>
  <c r="BP15" i="25"/>
  <c r="BP60" i="20"/>
  <c r="AA44" i="6"/>
  <c r="Q44" i="6"/>
  <c r="R44" i="6"/>
  <c r="BM47" i="18"/>
  <c r="P48" i="6" s="1"/>
  <c r="P23" i="5"/>
  <c r="AB23" i="5" s="1"/>
  <c r="BP38" i="25"/>
  <c r="BP12" i="25"/>
  <c r="BP58" i="20"/>
  <c r="BP12" i="20"/>
  <c r="P11" i="5"/>
  <c r="P33" i="5" s="1"/>
  <c r="I6" i="4"/>
  <c r="AB11" i="6"/>
  <c r="J7" i="4"/>
  <c r="AC7" i="4"/>
  <c r="BP57" i="25"/>
  <c r="BP24" i="20"/>
  <c r="BP45" i="20"/>
  <c r="BP11" i="25"/>
  <c r="BP49" i="25"/>
  <c r="BP30" i="20"/>
  <c r="BP53" i="20"/>
  <c r="BP21" i="25"/>
  <c r="BP8" i="20"/>
  <c r="BP17" i="20"/>
  <c r="BP31" i="25"/>
  <c r="BP39" i="25"/>
  <c r="AA47" i="6"/>
  <c r="BP22" i="25"/>
  <c r="BP23" i="25"/>
  <c r="J22" i="11"/>
  <c r="BP43" i="20"/>
  <c r="BM16" i="18"/>
  <c r="P17" i="6" s="1"/>
  <c r="I17" i="4"/>
  <c r="S17" i="4"/>
  <c r="U17" i="4" s="1"/>
  <c r="BP54" i="25"/>
  <c r="R45" i="6"/>
  <c r="BP42" i="25"/>
  <c r="BP16" i="25"/>
  <c r="AA28" i="6"/>
  <c r="BP16" i="20"/>
  <c r="BP13" i="25"/>
  <c r="BP60" i="25"/>
  <c r="BP41" i="25"/>
  <c r="BP8" i="25"/>
  <c r="BP40" i="25"/>
  <c r="BP22" i="20"/>
  <c r="P103" i="5"/>
  <c r="AB100" i="5"/>
  <c r="AB16" i="6"/>
  <c r="P16" i="5"/>
  <c r="BP25" i="20"/>
  <c r="L5" i="19"/>
  <c r="K4" i="19"/>
  <c r="K3" i="19"/>
  <c r="P42" i="14"/>
  <c r="P56" i="14" s="1"/>
  <c r="Q88" i="5"/>
  <c r="O8" i="5"/>
  <c r="R8" i="7"/>
  <c r="Q8" i="7"/>
  <c r="T29" i="25"/>
  <c r="Q55" i="5"/>
  <c r="R55" i="5"/>
  <c r="R94" i="7"/>
  <c r="Q94" i="7"/>
  <c r="W17" i="4"/>
  <c r="T43" i="25"/>
  <c r="E11" i="5"/>
  <c r="U11" i="7"/>
  <c r="O11" i="7"/>
  <c r="M6" i="4"/>
  <c r="Q59" i="5"/>
  <c r="R59" i="5"/>
  <c r="O31" i="5"/>
  <c r="R31" i="7"/>
  <c r="Q31" i="7"/>
  <c r="U23" i="7"/>
  <c r="O23" i="7"/>
  <c r="E23" i="5"/>
  <c r="U23" i="5" s="1"/>
  <c r="Q73" i="5"/>
  <c r="R73" i="5"/>
  <c r="R22" i="5"/>
  <c r="Q22" i="5"/>
  <c r="R26" i="7"/>
  <c r="Q26" i="7"/>
  <c r="O26" i="5"/>
  <c r="K5" i="23"/>
  <c r="J4" i="23"/>
  <c r="J3" i="23"/>
  <c r="R76" i="5"/>
  <c r="Q76" i="5"/>
  <c r="Q39" i="5"/>
  <c r="R39" i="5"/>
  <c r="R53" i="5"/>
  <c r="Q53" i="5"/>
  <c r="R75" i="5"/>
  <c r="Q75" i="5"/>
  <c r="Q27" i="7"/>
  <c r="AA27" i="7"/>
  <c r="R27" i="7"/>
  <c r="O27" i="5"/>
  <c r="Q9" i="5"/>
  <c r="R9" i="5"/>
  <c r="R52" i="7"/>
  <c r="Q52" i="7"/>
  <c r="O52" i="5"/>
  <c r="Q58" i="5"/>
  <c r="R58" i="5"/>
  <c r="O13" i="5"/>
  <c r="Q13" i="7"/>
  <c r="R13" i="7"/>
  <c r="R78" i="5"/>
  <c r="Q78" i="5"/>
  <c r="R80" i="5"/>
  <c r="Q80" i="5"/>
  <c r="Q38" i="5"/>
  <c r="R38" i="5"/>
  <c r="R100" i="6"/>
  <c r="Q97" i="5"/>
  <c r="Q100" i="6"/>
  <c r="AA100" i="6"/>
  <c r="K102" i="18"/>
  <c r="L102" i="18"/>
  <c r="M102" i="18"/>
  <c r="J102" i="18"/>
  <c r="H102" i="18"/>
  <c r="I102" i="18"/>
  <c r="I48" i="13"/>
  <c r="H46" i="13"/>
  <c r="E23" i="37"/>
  <c r="E22" i="37"/>
  <c r="H21" i="37"/>
  <c r="J5" i="25"/>
  <c r="I3" i="25"/>
  <c r="I4" i="25"/>
  <c r="T30" i="25"/>
  <c r="T27" i="25"/>
  <c r="T24" i="25"/>
  <c r="T22" i="25"/>
  <c r="T54" i="25"/>
  <c r="T13" i="25"/>
  <c r="T40" i="25"/>
  <c r="T31" i="25"/>
  <c r="T46" i="25"/>
  <c r="T26" i="25"/>
  <c r="T59" i="25"/>
  <c r="T52" i="25"/>
  <c r="T8" i="25"/>
  <c r="T34" i="25"/>
  <c r="T23" i="25"/>
  <c r="T45" i="25"/>
  <c r="T18" i="25"/>
  <c r="T12" i="25"/>
  <c r="T39" i="25"/>
  <c r="T51" i="25"/>
  <c r="T16" i="25"/>
  <c r="T21" i="25"/>
  <c r="T17" i="25"/>
  <c r="T10" i="25"/>
  <c r="T58" i="25"/>
  <c r="T50" i="25"/>
  <c r="T42" i="25"/>
  <c r="T28" i="25"/>
  <c r="T15" i="25"/>
  <c r="T62" i="25"/>
  <c r="T25" i="25"/>
  <c r="T57" i="25"/>
  <c r="T53" i="25"/>
  <c r="T32" i="25"/>
  <c r="T44" i="25"/>
  <c r="T60" i="25"/>
  <c r="T38" i="25"/>
  <c r="T49" i="25"/>
  <c r="T11" i="25"/>
  <c r="L20" i="32"/>
  <c r="H21" i="32"/>
  <c r="M20" i="32"/>
  <c r="AN8" i="14"/>
  <c r="S8" i="14"/>
  <c r="R7" i="14"/>
  <c r="AN7" i="14" s="1"/>
  <c r="R6" i="14"/>
  <c r="AN6" i="14" s="1"/>
  <c r="D23" i="32"/>
  <c r="R20" i="14"/>
  <c r="S11" i="14" s="1"/>
  <c r="R30" i="14"/>
  <c r="R31" i="14"/>
  <c r="R24" i="14"/>
  <c r="R29" i="14"/>
  <c r="R26" i="14"/>
  <c r="R25" i="14"/>
  <c r="J4" i="21"/>
  <c r="J3" i="21"/>
  <c r="K5" i="21"/>
  <c r="I3" i="24"/>
  <c r="J5" i="24"/>
  <c r="I4" i="24"/>
  <c r="BG5" i="26"/>
  <c r="BF4" i="26"/>
  <c r="BF3" i="26"/>
  <c r="X8" i="15"/>
  <c r="K7" i="15"/>
  <c r="X7" i="15" s="1"/>
  <c r="K6" i="15"/>
  <c r="X6" i="15" s="1"/>
  <c r="L8" i="15"/>
  <c r="N8" i="21"/>
  <c r="N46" i="21" s="1"/>
  <c r="N64" i="21" s="1"/>
  <c r="N101" i="18"/>
  <c r="N66" i="18"/>
  <c r="BE3" i="21"/>
  <c r="BE4" i="21"/>
  <c r="BF5" i="21"/>
  <c r="J25" i="32"/>
  <c r="H70" i="13"/>
  <c r="G68" i="13"/>
  <c r="E24" i="32"/>
  <c r="M21" i="32"/>
  <c r="I59" i="13"/>
  <c r="G101" i="18"/>
  <c r="G8" i="21"/>
  <c r="G66" i="18"/>
  <c r="J3" i="20"/>
  <c r="J4" i="20"/>
  <c r="K5" i="20"/>
  <c r="F22" i="32"/>
  <c r="AP34" i="14"/>
  <c r="AP38" i="14" s="1"/>
  <c r="AP68" i="14"/>
  <c r="AQ65" i="14" s="1"/>
  <c r="G24" i="32"/>
  <c r="G25" i="32"/>
  <c r="K4" i="18"/>
  <c r="L5" i="18"/>
  <c r="K3" i="18"/>
  <c r="C22" i="37"/>
  <c r="J24" i="32"/>
  <c r="K6" i="16"/>
  <c r="K13" i="16"/>
  <c r="K7" i="16"/>
  <c r="X8" i="16"/>
  <c r="L8" i="16"/>
  <c r="J4" i="26"/>
  <c r="J3" i="26"/>
  <c r="K5" i="26"/>
  <c r="T64" i="20"/>
  <c r="D46" i="21"/>
  <c r="D64" i="21" s="1"/>
  <c r="H19" i="37"/>
  <c r="BM84" i="23"/>
  <c r="P85" i="7" s="1"/>
  <c r="BM89" i="23"/>
  <c r="P84" i="7"/>
  <c r="I52" i="13"/>
  <c r="H101" i="18"/>
  <c r="H66" i="18"/>
  <c r="H8" i="21"/>
  <c r="H46" i="21" s="1"/>
  <c r="H64" i="21" s="1"/>
  <c r="G102" i="18"/>
  <c r="BH3" i="23"/>
  <c r="BH4" i="23"/>
  <c r="BI5" i="23"/>
  <c r="K35" i="32"/>
  <c r="BF3" i="19"/>
  <c r="BG5" i="19"/>
  <c r="BF4" i="19"/>
  <c r="G52" i="37"/>
  <c r="W6" i="16"/>
  <c r="W7" i="16"/>
  <c r="BF5" i="25"/>
  <c r="BE3" i="25"/>
  <c r="BE4" i="25"/>
  <c r="BP62" i="25"/>
  <c r="BP64" i="25" s="1"/>
  <c r="BP51" i="25"/>
  <c r="BP24" i="25"/>
  <c r="BP29" i="25"/>
  <c r="BP32" i="25"/>
  <c r="BP10" i="25"/>
  <c r="BP18" i="25"/>
  <c r="BP28" i="25"/>
  <c r="BP58" i="25"/>
  <c r="BP17" i="25"/>
  <c r="BP50" i="25"/>
  <c r="BP59" i="25"/>
  <c r="BP53" i="25"/>
  <c r="BP25" i="25"/>
  <c r="BP52" i="25"/>
  <c r="M8" i="21"/>
  <c r="M46" i="21" s="1"/>
  <c r="M64" i="21" s="1"/>
  <c r="M66" i="18"/>
  <c r="M101" i="18"/>
  <c r="BE3" i="24"/>
  <c r="BE4" i="24"/>
  <c r="BF5" i="24"/>
  <c r="I8" i="21"/>
  <c r="I46" i="21" s="1"/>
  <c r="I64" i="21" s="1"/>
  <c r="I101" i="18"/>
  <c r="I66" i="18"/>
  <c r="N102" i="18"/>
  <c r="F23" i="37"/>
  <c r="I23" i="32"/>
  <c r="AB67" i="7"/>
  <c r="BF4" i="18"/>
  <c r="BF3" i="18"/>
  <c r="BG5" i="18"/>
  <c r="L5" i="28"/>
  <c r="I5" i="34"/>
  <c r="J60" i="13"/>
  <c r="J41" i="13"/>
  <c r="J37" i="13"/>
  <c r="J49" i="13"/>
  <c r="J40" i="13"/>
  <c r="K38" i="13"/>
  <c r="K40" i="13" s="1"/>
  <c r="J36" i="13"/>
  <c r="J58" i="13" s="1"/>
  <c r="J50" i="13"/>
  <c r="J39" i="13"/>
  <c r="J51" i="13"/>
  <c r="J53" i="13"/>
  <c r="J43" i="13"/>
  <c r="D23" i="37"/>
  <c r="R94" i="5"/>
  <c r="Q94" i="5"/>
  <c r="J7" i="14"/>
  <c r="AF7" i="14" s="1"/>
  <c r="J6" i="14"/>
  <c r="AF6" i="14" s="1"/>
  <c r="E8" i="14"/>
  <c r="AF8" i="14"/>
  <c r="O91" i="14"/>
  <c r="O90" i="14"/>
  <c r="O81" i="14"/>
  <c r="O82" i="14" s="1"/>
  <c r="O86" i="14"/>
  <c r="O92" i="14"/>
  <c r="O85" i="14"/>
  <c r="O87" i="14"/>
  <c r="I42" i="13"/>
  <c r="O102" i="18"/>
  <c r="U27" i="5" l="1"/>
  <c r="I68" i="34"/>
  <c r="D62" i="34"/>
  <c r="D68" i="34" s="1"/>
  <c r="F81" i="34"/>
  <c r="G62" i="34"/>
  <c r="L112" i="34"/>
  <c r="C81" i="34"/>
  <c r="B54" i="34"/>
  <c r="N51" i="34"/>
  <c r="H68" i="34"/>
  <c r="E62" i="34"/>
  <c r="E68" i="34" s="1"/>
  <c r="L89" i="34"/>
  <c r="M89" i="34"/>
  <c r="AB45" i="6"/>
  <c r="Q23" i="6"/>
  <c r="Q45" i="6"/>
  <c r="AB32" i="6"/>
  <c r="J59" i="11"/>
  <c r="I61" i="11"/>
  <c r="W61" i="11" s="1"/>
  <c r="AB23" i="6"/>
  <c r="R40" i="5"/>
  <c r="P47" i="6"/>
  <c r="AB47" i="6" s="1"/>
  <c r="I33" i="11"/>
  <c r="W33" i="11" s="1"/>
  <c r="J26" i="11"/>
  <c r="Q28" i="6"/>
  <c r="AB28" i="6"/>
  <c r="R28" i="6"/>
  <c r="K51" i="11"/>
  <c r="I55" i="11"/>
  <c r="W55" i="11" s="1"/>
  <c r="U32" i="6"/>
  <c r="U17" i="6"/>
  <c r="U48" i="6"/>
  <c r="R41" i="5"/>
  <c r="AB35" i="6"/>
  <c r="AA15" i="7"/>
  <c r="Q17" i="6"/>
  <c r="O16" i="6"/>
  <c r="AA35" i="6" s="1"/>
  <c r="Q48" i="6"/>
  <c r="U16" i="6"/>
  <c r="Q63" i="5"/>
  <c r="W7" i="4"/>
  <c r="AE7" i="4" s="1"/>
  <c r="E34" i="5"/>
  <c r="O15" i="5"/>
  <c r="Q15" i="5" s="1"/>
  <c r="T7" i="4"/>
  <c r="Q15" i="7"/>
  <c r="R21" i="5"/>
  <c r="E16" i="7"/>
  <c r="U16" i="7" s="1"/>
  <c r="R10" i="5"/>
  <c r="Q77" i="5"/>
  <c r="Q20" i="7"/>
  <c r="Q71" i="5"/>
  <c r="R20" i="7"/>
  <c r="R74" i="5"/>
  <c r="O100" i="5"/>
  <c r="AA100" i="5" s="1"/>
  <c r="Q60" i="7"/>
  <c r="O60" i="5"/>
  <c r="R60" i="5" s="1"/>
  <c r="AA60" i="7"/>
  <c r="R54" i="5"/>
  <c r="R100" i="7"/>
  <c r="Q100" i="7"/>
  <c r="AA11" i="6"/>
  <c r="J6" i="4"/>
  <c r="U66" i="6"/>
  <c r="Q11" i="6"/>
  <c r="J9" i="11"/>
  <c r="P9" i="11"/>
  <c r="M67" i="11"/>
  <c r="U67" i="6"/>
  <c r="O62" i="6"/>
  <c r="AA62" i="6" s="1"/>
  <c r="U62" i="6"/>
  <c r="K9" i="11"/>
  <c r="U14" i="11"/>
  <c r="E103" i="5"/>
  <c r="E19" i="11"/>
  <c r="E35" i="11" s="1"/>
  <c r="J14" i="11"/>
  <c r="P47" i="11"/>
  <c r="Q56" i="5"/>
  <c r="E63" i="11"/>
  <c r="U63" i="11" s="1"/>
  <c r="Q61" i="11"/>
  <c r="P14" i="11"/>
  <c r="P61" i="11"/>
  <c r="P33" i="11"/>
  <c r="Q55" i="11"/>
  <c r="R72" i="5"/>
  <c r="K47" i="11"/>
  <c r="Q25" i="7"/>
  <c r="R25" i="7"/>
  <c r="O25" i="5"/>
  <c r="AA27" i="5" s="1"/>
  <c r="U28" i="7"/>
  <c r="O28" i="7"/>
  <c r="O28" i="5" s="1"/>
  <c r="W47" i="11"/>
  <c r="Q32" i="7"/>
  <c r="R32" i="7"/>
  <c r="O32" i="5"/>
  <c r="R32" i="5" s="1"/>
  <c r="J47" i="11"/>
  <c r="K16" i="11"/>
  <c r="J16" i="11"/>
  <c r="U11" i="4"/>
  <c r="T11" i="4"/>
  <c r="Q34" i="23"/>
  <c r="E35" i="7" s="1"/>
  <c r="O35" i="7" s="1"/>
  <c r="Q35" i="7" s="1"/>
  <c r="Q79" i="5"/>
  <c r="U33" i="11"/>
  <c r="I19" i="11"/>
  <c r="W19" i="11" s="1"/>
  <c r="W14" i="11"/>
  <c r="K14" i="11"/>
  <c r="K11" i="4"/>
  <c r="P60" i="14"/>
  <c r="P57" i="14"/>
  <c r="P55" i="14"/>
  <c r="P62" i="14"/>
  <c r="P35" i="5"/>
  <c r="AB35" i="5" s="1"/>
  <c r="AB17" i="6"/>
  <c r="BF3" i="20"/>
  <c r="BF4" i="20"/>
  <c r="BG5" i="20"/>
  <c r="AB45" i="5"/>
  <c r="AB44" i="5"/>
  <c r="AC17" i="4"/>
  <c r="AE17" i="4" s="1"/>
  <c r="J17" i="4"/>
  <c r="K17" i="4"/>
  <c r="K6" i="4"/>
  <c r="AC6" i="4"/>
  <c r="AC8" i="4" s="1"/>
  <c r="AC9" i="4" s="1"/>
  <c r="I22" i="4"/>
  <c r="I8" i="4"/>
  <c r="I9" i="4" s="1"/>
  <c r="AB28" i="5"/>
  <c r="C9" i="4"/>
  <c r="P61" i="14"/>
  <c r="T17" i="4"/>
  <c r="AB11" i="5"/>
  <c r="AB16" i="5"/>
  <c r="P17" i="5"/>
  <c r="AB17" i="5" s="1"/>
  <c r="P62" i="6"/>
  <c r="AB62" i="6" s="1"/>
  <c r="BM65" i="18"/>
  <c r="BM63" i="18"/>
  <c r="P64" i="6" s="1"/>
  <c r="AE18" i="4"/>
  <c r="AD18" i="4"/>
  <c r="AB32" i="5"/>
  <c r="P51" i="14"/>
  <c r="BP64" i="20"/>
  <c r="AC11" i="4"/>
  <c r="AE11" i="4" s="1"/>
  <c r="M5" i="19"/>
  <c r="L4" i="19"/>
  <c r="L3" i="19"/>
  <c r="U28" i="5"/>
  <c r="W6" i="4"/>
  <c r="T6" i="4"/>
  <c r="M8" i="4"/>
  <c r="M9" i="4" s="1"/>
  <c r="U6" i="4"/>
  <c r="U11" i="5"/>
  <c r="E33" i="5"/>
  <c r="Q52" i="5"/>
  <c r="R52" i="5"/>
  <c r="R13" i="5"/>
  <c r="Q13" i="5"/>
  <c r="R11" i="7"/>
  <c r="Q11" i="7"/>
  <c r="AA11" i="7"/>
  <c r="O11" i="5"/>
  <c r="R31" i="5"/>
  <c r="Q31" i="5"/>
  <c r="Q8" i="5"/>
  <c r="R8" i="5"/>
  <c r="R26" i="5"/>
  <c r="Q26" i="5"/>
  <c r="K4" i="23"/>
  <c r="K3" i="23"/>
  <c r="L5" i="23"/>
  <c r="Q27" i="5"/>
  <c r="R27" i="5"/>
  <c r="AA23" i="7"/>
  <c r="R23" i="7"/>
  <c r="Q23" i="7"/>
  <c r="O23" i="5"/>
  <c r="R20" i="5"/>
  <c r="Q20" i="5"/>
  <c r="T64" i="25"/>
  <c r="J52" i="13"/>
  <c r="BF4" i="25"/>
  <c r="BF3" i="25"/>
  <c r="BG5" i="25"/>
  <c r="L13" i="16"/>
  <c r="Y8" i="16"/>
  <c r="L6" i="16"/>
  <c r="M8" i="16"/>
  <c r="L7" i="16"/>
  <c r="L38" i="16"/>
  <c r="G53" i="37"/>
  <c r="G54" i="37" s="1"/>
  <c r="G55" i="37" s="1"/>
  <c r="G56" i="37" s="1"/>
  <c r="G57" i="37" s="1"/>
  <c r="G58" i="37" s="1"/>
  <c r="G59" i="37" s="1"/>
  <c r="G60" i="37" s="1"/>
  <c r="G61" i="37" s="1"/>
  <c r="G62" i="37" s="1"/>
  <c r="G63" i="37" s="1"/>
  <c r="G64" i="37" s="1"/>
  <c r="G65" i="37" s="1"/>
  <c r="G66" i="37" s="1"/>
  <c r="G67" i="37" s="1"/>
  <c r="G68" i="37" s="1"/>
  <c r="G69" i="37" s="1"/>
  <c r="G70" i="37" s="1"/>
  <c r="G71" i="37" s="1"/>
  <c r="G72" i="37" s="1"/>
  <c r="G73" i="37" s="1"/>
  <c r="G74" i="37" s="1"/>
  <c r="G75" i="37" s="1"/>
  <c r="G76" i="37" s="1"/>
  <c r="G77" i="37" s="1"/>
  <c r="G78" i="37" s="1"/>
  <c r="G79" i="37" s="1"/>
  <c r="G80" i="37" s="1"/>
  <c r="G81" i="37" s="1"/>
  <c r="G82" i="37" s="1"/>
  <c r="G83" i="37" s="1"/>
  <c r="G84" i="37" s="1"/>
  <c r="G85" i="37" s="1"/>
  <c r="G86" i="37" s="1"/>
  <c r="G87" i="37" s="1"/>
  <c r="G88" i="37" s="1"/>
  <c r="G89" i="37" s="1"/>
  <c r="G90" i="37" s="1"/>
  <c r="G91" i="37" s="1"/>
  <c r="G92" i="37" s="1"/>
  <c r="G93" i="37" s="1"/>
  <c r="G94" i="37" s="1"/>
  <c r="G95" i="37" s="1"/>
  <c r="G96" i="37" s="1"/>
  <c r="G97" i="37" s="1"/>
  <c r="G98" i="37" s="1"/>
  <c r="G99" i="37" s="1"/>
  <c r="G100" i="37" s="1"/>
  <c r="G101" i="37" s="1"/>
  <c r="G102" i="37" s="1"/>
  <c r="G103" i="37" s="1"/>
  <c r="G104" i="37" s="1"/>
  <c r="G105" i="37" s="1"/>
  <c r="G106" i="37" s="1"/>
  <c r="G107" i="37" s="1"/>
  <c r="G108" i="37" s="1"/>
  <c r="G109" i="37" s="1"/>
  <c r="G110" i="37" s="1"/>
  <c r="G46" i="21"/>
  <c r="M5" i="28"/>
  <c r="V66" i="28" s="1" a="1"/>
  <c r="V66" i="28" s="1"/>
  <c r="J3" i="24"/>
  <c r="K5" i="24"/>
  <c r="J4" i="24"/>
  <c r="E24" i="37"/>
  <c r="AQ34" i="14"/>
  <c r="AQ38" i="14" s="1"/>
  <c r="AQ68" i="14"/>
  <c r="AR65" i="14" s="1"/>
  <c r="E25" i="32"/>
  <c r="BH5" i="19"/>
  <c r="BG3" i="19"/>
  <c r="BG4" i="19"/>
  <c r="BH5" i="26"/>
  <c r="BG3" i="26"/>
  <c r="BG4" i="26"/>
  <c r="K4" i="21"/>
  <c r="K3" i="21"/>
  <c r="L5" i="21"/>
  <c r="C23" i="37"/>
  <c r="E27" i="37"/>
  <c r="E28" i="37" s="1"/>
  <c r="E29" i="37" s="1"/>
  <c r="E30" i="37" s="1"/>
  <c r="E31" i="37" s="1"/>
  <c r="E32" i="37" s="1"/>
  <c r="E33" i="37" s="1"/>
  <c r="E25" i="37"/>
  <c r="E26" i="37" s="1"/>
  <c r="H23" i="37"/>
  <c r="D26" i="37"/>
  <c r="L4" i="18"/>
  <c r="M5" i="18"/>
  <c r="L3" i="18"/>
  <c r="K4" i="20"/>
  <c r="L5" i="20"/>
  <c r="U32" i="20" s="1"/>
  <c r="K3" i="20"/>
  <c r="U38" i="20"/>
  <c r="U34" i="20"/>
  <c r="U44" i="20"/>
  <c r="U50" i="20"/>
  <c r="U21" i="20"/>
  <c r="U15" i="20"/>
  <c r="D24" i="32"/>
  <c r="F24" i="37"/>
  <c r="F25" i="37" s="1"/>
  <c r="F26" i="37" s="1"/>
  <c r="F27" i="37" s="1"/>
  <c r="F28" i="37" s="1"/>
  <c r="F29" i="37" s="1"/>
  <c r="F30" i="37" s="1"/>
  <c r="F31" i="37" s="1"/>
  <c r="F32" i="37" s="1"/>
  <c r="F33" i="37" s="1"/>
  <c r="F34" i="37" s="1"/>
  <c r="F35" i="37" s="1"/>
  <c r="F36" i="37" s="1"/>
  <c r="F37" i="37" s="1"/>
  <c r="F38" i="37" s="1"/>
  <c r="F39" i="37" s="1"/>
  <c r="F40" i="37" s="1"/>
  <c r="F41" i="37" s="1"/>
  <c r="F42" i="37" s="1"/>
  <c r="F43" i="37" s="1"/>
  <c r="F44" i="37" s="1"/>
  <c r="F45" i="37" s="1"/>
  <c r="F46" i="37" s="1"/>
  <c r="F47" i="37" s="1"/>
  <c r="F48" i="37" s="1"/>
  <c r="F49" i="37" s="1"/>
  <c r="F50" i="37" s="1"/>
  <c r="F51" i="37" s="1"/>
  <c r="F52" i="37" s="1"/>
  <c r="F53" i="37" s="1"/>
  <c r="F54" i="37" s="1"/>
  <c r="F55" i="37" s="1"/>
  <c r="F56" i="37" s="1"/>
  <c r="F57" i="37" s="1"/>
  <c r="F58" i="37" s="1"/>
  <c r="F59" i="37" s="1"/>
  <c r="F60" i="37" s="1"/>
  <c r="F61" i="37" s="1"/>
  <c r="F62" i="37" s="1"/>
  <c r="F63" i="37" s="1"/>
  <c r="F64" i="37" s="1"/>
  <c r="J48" i="13"/>
  <c r="I46" i="13"/>
  <c r="J59" i="13"/>
  <c r="BF3" i="24"/>
  <c r="BG5" i="24"/>
  <c r="BF4" i="24"/>
  <c r="K3" i="26"/>
  <c r="L5" i="26"/>
  <c r="K4" i="26"/>
  <c r="G26" i="32"/>
  <c r="S20" i="14"/>
  <c r="T11" i="14" s="1"/>
  <c r="S30" i="14"/>
  <c r="S24" i="14"/>
  <c r="S25" i="14"/>
  <c r="S26" i="14"/>
  <c r="S29" i="14"/>
  <c r="S31" i="14"/>
  <c r="BI3" i="23"/>
  <c r="BJ5" i="23"/>
  <c r="BI4" i="23"/>
  <c r="P72" i="14"/>
  <c r="D25" i="37"/>
  <c r="D24" i="37"/>
  <c r="H24" i="37" s="1"/>
  <c r="AA8" i="14"/>
  <c r="Z4" i="14" s="1"/>
  <c r="E4" i="14"/>
  <c r="E6" i="14"/>
  <c r="AA6" i="14" s="1"/>
  <c r="BF3" i="21"/>
  <c r="BF4" i="21"/>
  <c r="BG5" i="21"/>
  <c r="Y8" i="15"/>
  <c r="L7" i="15"/>
  <c r="Y7" i="15" s="1"/>
  <c r="M8" i="15"/>
  <c r="L6" i="15"/>
  <c r="Y6" i="15" s="1"/>
  <c r="J3" i="25"/>
  <c r="J4" i="25"/>
  <c r="K5" i="25"/>
  <c r="I24" i="32"/>
  <c r="I25" i="32" s="1"/>
  <c r="I26" i="32" s="1"/>
  <c r="I27" i="32" s="1"/>
  <c r="I28" i="32" s="1"/>
  <c r="I29" i="32" s="1"/>
  <c r="I30" i="32" s="1"/>
  <c r="I31" i="32" s="1"/>
  <c r="I32" i="32" s="1"/>
  <c r="I33" i="32" s="1"/>
  <c r="I34" i="32" s="1"/>
  <c r="I35" i="32" s="1"/>
  <c r="I36" i="32" s="1"/>
  <c r="I37" i="32" s="1"/>
  <c r="I38" i="32" s="1"/>
  <c r="I39" i="32" s="1"/>
  <c r="I40" i="32" s="1"/>
  <c r="I41" i="32" s="1"/>
  <c r="I42" i="32" s="1"/>
  <c r="I43" i="32" s="1"/>
  <c r="I44" i="32" s="1"/>
  <c r="I45" i="32" s="1"/>
  <c r="I46" i="32" s="1"/>
  <c r="I47" i="32" s="1"/>
  <c r="I48" i="32" s="1"/>
  <c r="I49" i="32" s="1"/>
  <c r="I50" i="32" s="1"/>
  <c r="I51" i="32" s="1"/>
  <c r="I52" i="32" s="1"/>
  <c r="I53" i="32" s="1"/>
  <c r="I54" i="32" s="1"/>
  <c r="I55" i="32" s="1"/>
  <c r="I56" i="32" s="1"/>
  <c r="I57" i="32" s="1"/>
  <c r="I58" i="32" s="1"/>
  <c r="I59" i="32" s="1"/>
  <c r="I60" i="32" s="1"/>
  <c r="I61" i="32" s="1"/>
  <c r="I62" i="32" s="1"/>
  <c r="I63" i="32" s="1"/>
  <c r="I64" i="32" s="1"/>
  <c r="I65" i="32" s="1"/>
  <c r="I66" i="32" s="1"/>
  <c r="I67" i="32" s="1"/>
  <c r="I68" i="32" s="1"/>
  <c r="I69" i="32" s="1"/>
  <c r="I70" i="32" s="1"/>
  <c r="I71" i="32" s="1"/>
  <c r="I72" i="32" s="1"/>
  <c r="I73" i="32" s="1"/>
  <c r="I74" i="32" s="1"/>
  <c r="I75" i="32" s="1"/>
  <c r="I76" i="32" s="1"/>
  <c r="I77" i="32" s="1"/>
  <c r="I78" i="32" s="1"/>
  <c r="I79" i="32" s="1"/>
  <c r="I80" i="32" s="1"/>
  <c r="I81" i="32" s="1"/>
  <c r="I82" i="32" s="1"/>
  <c r="I83" i="32" s="1"/>
  <c r="I84" i="32" s="1"/>
  <c r="I85" i="32" s="1"/>
  <c r="I86" i="32" s="1"/>
  <c r="I87" i="32" s="1"/>
  <c r="I88" i="32" s="1"/>
  <c r="I89" i="32" s="1"/>
  <c r="I90" i="32" s="1"/>
  <c r="I91" i="32" s="1"/>
  <c r="I92" i="32" s="1"/>
  <c r="I93" i="32" s="1"/>
  <c r="I94" i="32" s="1"/>
  <c r="I95" i="32" s="1"/>
  <c r="I96" i="32" s="1"/>
  <c r="I97" i="32" s="1"/>
  <c r="I98" i="32" s="1"/>
  <c r="I99" i="32" s="1"/>
  <c r="I100" i="32" s="1"/>
  <c r="I101" i="32" s="1"/>
  <c r="I102" i="32" s="1"/>
  <c r="I103" i="32" s="1"/>
  <c r="I104" i="32" s="1"/>
  <c r="I105" i="32" s="1"/>
  <c r="I106" i="32" s="1"/>
  <c r="I107" i="32" s="1"/>
  <c r="I108" i="32" s="1"/>
  <c r="I109" i="32" s="1"/>
  <c r="I110" i="32" s="1"/>
  <c r="I111" i="32" s="1"/>
  <c r="I112" i="32" s="1"/>
  <c r="I113" i="32" s="1"/>
  <c r="I114" i="32" s="1"/>
  <c r="I115" i="32" s="1"/>
  <c r="I116" i="32" s="1"/>
  <c r="I117" i="32" s="1"/>
  <c r="I118" i="32" s="1"/>
  <c r="I119" i="32" s="1"/>
  <c r="I120" i="32" s="1"/>
  <c r="I121" i="32" s="1"/>
  <c r="I122" i="32" s="1"/>
  <c r="I123" i="32" s="1"/>
  <c r="I124" i="32" s="1"/>
  <c r="I125" i="32" s="1"/>
  <c r="I126" i="32" s="1"/>
  <c r="I127" i="32" s="1"/>
  <c r="I128" i="32" s="1"/>
  <c r="I129" i="32" s="1"/>
  <c r="I130" i="32" s="1"/>
  <c r="I131" i="32" s="1"/>
  <c r="I132" i="32" s="1"/>
  <c r="I133" i="32" s="1"/>
  <c r="I183" i="32" s="1"/>
  <c r="AB85" i="7"/>
  <c r="S14" i="4"/>
  <c r="S15" i="4" s="1"/>
  <c r="F23" i="32"/>
  <c r="K36" i="32"/>
  <c r="K37" i="32" s="1"/>
  <c r="K38" i="32" s="1"/>
  <c r="K39" i="32" s="1"/>
  <c r="K40" i="32" s="1"/>
  <c r="K41" i="32" s="1"/>
  <c r="K42" i="32" s="1"/>
  <c r="K43" i="32" s="1"/>
  <c r="K44" i="32" s="1"/>
  <c r="K45" i="32" s="1"/>
  <c r="K46" i="32" s="1"/>
  <c r="K47" i="32" s="1"/>
  <c r="K48" i="32" s="1"/>
  <c r="H22" i="37"/>
  <c r="X7" i="16"/>
  <c r="X6" i="16"/>
  <c r="BM90" i="23"/>
  <c r="P91" i="7" s="1"/>
  <c r="P90" i="7"/>
  <c r="J26" i="32"/>
  <c r="BH5" i="18"/>
  <c r="BG3" i="18"/>
  <c r="BG4" i="18"/>
  <c r="K41" i="13"/>
  <c r="K60" i="13"/>
  <c r="L38" i="13"/>
  <c r="L40" i="13" s="1"/>
  <c r="K36" i="13"/>
  <c r="K58" i="13" s="1"/>
  <c r="K50" i="13"/>
  <c r="K43" i="13"/>
  <c r="K51" i="13"/>
  <c r="I30" i="13" s="1"/>
  <c r="K30" i="13" s="1"/>
  <c r="K53" i="13"/>
  <c r="I32" i="13" s="1"/>
  <c r="K39" i="13"/>
  <c r="K49" i="13"/>
  <c r="I28" i="13" s="1"/>
  <c r="K37" i="13"/>
  <c r="K59" i="13" s="1"/>
  <c r="J42" i="13"/>
  <c r="J5" i="34"/>
  <c r="D25" i="32"/>
  <c r="AB84" i="7"/>
  <c r="H68" i="13"/>
  <c r="I70" i="13"/>
  <c r="S7" i="14"/>
  <c r="AO7" i="14" s="1"/>
  <c r="S6" i="14"/>
  <c r="AO6" i="14" s="1"/>
  <c r="AO8" i="14"/>
  <c r="T8" i="14"/>
  <c r="L21" i="32"/>
  <c r="H22" i="32"/>
  <c r="V61" i="28" l="1" a="1"/>
  <c r="V61" i="28" s="1"/>
  <c r="U60" i="28" a="1"/>
  <c r="U60" i="28" s="1"/>
  <c r="U139" i="28" a="1"/>
  <c r="U139" i="28" s="1"/>
  <c r="U160" i="28" a="1"/>
  <c r="U160" i="28" s="1"/>
  <c r="U74" i="28" a="1"/>
  <c r="U74" i="28" s="1"/>
  <c r="U32" i="28" a="1"/>
  <c r="U32" i="28" s="1"/>
  <c r="V78" i="28" a="1"/>
  <c r="V78" i="28" s="1"/>
  <c r="U6" i="28" a="1"/>
  <c r="U6" i="28" s="1"/>
  <c r="U151" i="28" a="1"/>
  <c r="U151" i="28" s="1"/>
  <c r="V32" i="28" a="1"/>
  <c r="V32" i="28" s="1"/>
  <c r="U135" i="28" a="1"/>
  <c r="U135" i="28" s="1"/>
  <c r="U149" i="28" a="1"/>
  <c r="U149" i="28" s="1"/>
  <c r="U26" i="28" a="1"/>
  <c r="U26" i="28" s="1"/>
  <c r="U22" i="28" a="1"/>
  <c r="U22" i="28" s="1"/>
  <c r="V76" i="28" a="1"/>
  <c r="V76" i="28" s="1"/>
  <c r="V63" i="28" a="1"/>
  <c r="V63" i="28" s="1"/>
  <c r="U162" i="28" a="1"/>
  <c r="U162" i="28" s="1"/>
  <c r="V80" i="28" a="1"/>
  <c r="V80" i="28" s="1"/>
  <c r="U144" i="28" a="1"/>
  <c r="U144" i="28" s="1"/>
  <c r="U39" i="28" a="1"/>
  <c r="U39" i="28" s="1"/>
  <c r="V34" i="28" a="1"/>
  <c r="V34" i="28" s="1"/>
  <c r="V16" i="28" a="1"/>
  <c r="V16" i="28" s="1"/>
  <c r="V39" i="28" a="1"/>
  <c r="V39" i="28" s="1"/>
  <c r="U95" i="28" a="1"/>
  <c r="U95" i="28" s="1"/>
  <c r="U54" i="28" a="1"/>
  <c r="U54" i="28" s="1"/>
  <c r="V82" i="28" a="1"/>
  <c r="V82" i="28" s="1"/>
  <c r="U28" i="28" a="1"/>
  <c r="U28" i="28" s="1"/>
  <c r="U137" i="28" a="1"/>
  <c r="U137" i="28" s="1"/>
  <c r="U109" i="28" a="1"/>
  <c r="U109" i="28" s="1"/>
  <c r="V64" i="28" a="1"/>
  <c r="V64" i="28" s="1"/>
  <c r="U147" i="28" a="1"/>
  <c r="U147" i="28" s="1"/>
  <c r="U134" i="28" a="1"/>
  <c r="U134" i="28" s="1"/>
  <c r="U58" i="28" a="1"/>
  <c r="U58" i="28" s="1"/>
  <c r="V59" i="28" a="1"/>
  <c r="V59" i="28" s="1"/>
  <c r="U27" i="28" a="1"/>
  <c r="U27" i="28" s="1"/>
  <c r="U57" i="28" a="1"/>
  <c r="U57" i="28" s="1"/>
  <c r="U111" i="28" a="1"/>
  <c r="U111" i="28" s="1"/>
  <c r="U40" i="28" a="1"/>
  <c r="U40" i="28" s="1"/>
  <c r="U141" i="28" a="1"/>
  <c r="U141" i="28" s="1"/>
  <c r="U56" i="28" a="1"/>
  <c r="U56" i="28" s="1"/>
  <c r="U123" i="28" a="1"/>
  <c r="U123" i="28" s="1"/>
  <c r="U67" i="28" a="1"/>
  <c r="U67" i="28" s="1"/>
  <c r="U96" i="28" a="1"/>
  <c r="U96" i="28" s="1"/>
  <c r="U36" i="28" a="1"/>
  <c r="U36" i="28" s="1"/>
  <c r="U7" i="28" a="1"/>
  <c r="U7" i="28" s="1"/>
  <c r="U52" i="28" a="1"/>
  <c r="U52" i="28" s="1"/>
  <c r="V17" i="28" a="1"/>
  <c r="V17" i="28" s="1"/>
  <c r="U13" i="28" a="1"/>
  <c r="U13" i="28" s="1"/>
  <c r="V13" i="28" a="1"/>
  <c r="V13" i="28" s="1"/>
  <c r="U166" i="28" a="1"/>
  <c r="U166" i="28" s="1"/>
  <c r="U122" i="28" a="1"/>
  <c r="U122" i="28" s="1"/>
  <c r="V37" i="28" a="1"/>
  <c r="V37" i="28" s="1"/>
  <c r="U131" i="28" a="1"/>
  <c r="U131" i="28" s="1"/>
  <c r="V51" i="28" a="1"/>
  <c r="V51" i="28" s="1"/>
  <c r="U121" i="28" a="1"/>
  <c r="U121" i="28" s="1"/>
  <c r="U37" i="28" a="1"/>
  <c r="U37" i="28" s="1"/>
  <c r="V33" i="28" a="1"/>
  <c r="V33" i="28" s="1"/>
  <c r="U129" i="28" a="1"/>
  <c r="U129" i="28" s="1"/>
  <c r="U79" i="28" a="1"/>
  <c r="U79" i="28" s="1"/>
  <c r="U91" i="28" a="1"/>
  <c r="U91" i="28" s="1"/>
  <c r="U76" i="28" a="1"/>
  <c r="U76" i="28" s="1"/>
  <c r="U120" i="28" a="1"/>
  <c r="U120" i="28" s="1"/>
  <c r="U99" i="28" a="1"/>
  <c r="U99" i="28" s="1"/>
  <c r="U150" i="28" a="1"/>
  <c r="U150" i="28" s="1"/>
  <c r="U49" i="28" a="1"/>
  <c r="U49" i="28" s="1"/>
  <c r="U55" i="28" a="1"/>
  <c r="U55" i="28" s="1"/>
  <c r="V19" i="28" a="1"/>
  <c r="V19" i="28" s="1"/>
  <c r="V47" i="28" a="1"/>
  <c r="V47" i="28" s="1"/>
  <c r="V45" i="28" a="1"/>
  <c r="V45" i="28" s="1"/>
  <c r="U24" i="28" a="1"/>
  <c r="U24" i="28" s="1"/>
  <c r="U10" i="28" a="1"/>
  <c r="U10" i="28" s="1"/>
  <c r="U148" i="28" a="1"/>
  <c r="U148" i="28" s="1"/>
  <c r="V22" i="28" a="1"/>
  <c r="V22" i="28" s="1"/>
  <c r="U132" i="28" a="1"/>
  <c r="U132" i="28" s="1"/>
  <c r="U70" i="28" a="1"/>
  <c r="U70" i="28" s="1"/>
  <c r="U87" i="28" a="1"/>
  <c r="U87" i="28" s="1"/>
  <c r="U53" i="28" a="1"/>
  <c r="U53" i="28" s="1"/>
  <c r="U156" i="28" a="1"/>
  <c r="U156" i="28" s="1"/>
  <c r="U23" i="28" a="1"/>
  <c r="U23" i="28" s="1"/>
  <c r="U21" i="28" a="1"/>
  <c r="U21" i="28" s="1"/>
  <c r="U103" i="28" a="1"/>
  <c r="U103" i="28" s="1"/>
  <c r="U45" i="28" a="1"/>
  <c r="U45" i="28" s="1"/>
  <c r="U152" i="28" a="1"/>
  <c r="U152" i="28" s="1"/>
  <c r="V7" i="28" a="1"/>
  <c r="V7" i="28" s="1"/>
  <c r="U62" i="28" a="1"/>
  <c r="U62" i="28" s="1"/>
  <c r="U167" i="28" a="1"/>
  <c r="U167" i="28" s="1"/>
  <c r="U82" i="28" a="1"/>
  <c r="U82" i="28" s="1"/>
  <c r="U107" i="28" a="1"/>
  <c r="U107" i="28" s="1"/>
  <c r="U108" i="28" a="1"/>
  <c r="U108" i="28" s="1"/>
  <c r="U73" i="28" a="1"/>
  <c r="U73" i="28" s="1"/>
  <c r="V43" i="28" a="1"/>
  <c r="V43" i="28" s="1"/>
  <c r="U142" i="28" a="1"/>
  <c r="U142" i="28" s="1"/>
  <c r="V31" i="28" a="1"/>
  <c r="V31" i="28" s="1"/>
  <c r="U119" i="28" a="1"/>
  <c r="U119" i="28" s="1"/>
  <c r="V48" i="28" a="1"/>
  <c r="V48" i="28" s="1"/>
  <c r="V30" i="28" a="1"/>
  <c r="V30" i="28" s="1"/>
  <c r="U25" i="28" a="1"/>
  <c r="U25" i="28" s="1"/>
  <c r="V50" i="28" a="1"/>
  <c r="V50" i="28" s="1"/>
  <c r="U161" i="28" a="1"/>
  <c r="U161" i="28" s="1"/>
  <c r="U100" i="28" a="1"/>
  <c r="U100" i="28" s="1"/>
  <c r="U89" i="28" a="1"/>
  <c r="U89" i="28" s="1"/>
  <c r="V49" i="28" a="1"/>
  <c r="V49" i="28" s="1"/>
  <c r="U128" i="28" a="1"/>
  <c r="U128" i="28" s="1"/>
  <c r="U165" i="28" a="1"/>
  <c r="U165" i="28" s="1"/>
  <c r="V29" i="28" a="1"/>
  <c r="V29" i="28" s="1"/>
  <c r="V60" i="28" a="1"/>
  <c r="V60" i="28" s="1"/>
  <c r="V44" i="28" a="1"/>
  <c r="V44" i="28" s="1"/>
  <c r="U86" i="28" a="1"/>
  <c r="U86" i="28" s="1"/>
  <c r="V6" i="28" a="1"/>
  <c r="V6" i="28" s="1"/>
  <c r="V68" i="28" a="1"/>
  <c r="V68" i="28" s="1"/>
  <c r="U114" i="28" a="1"/>
  <c r="U114" i="28" s="1"/>
  <c r="U69" i="28" a="1"/>
  <c r="U69" i="28" s="1"/>
  <c r="V58" i="28" a="1"/>
  <c r="V58" i="28" s="1"/>
  <c r="V65" i="28" a="1"/>
  <c r="V65" i="28" s="1"/>
  <c r="U17" i="28" a="1"/>
  <c r="U17" i="28" s="1"/>
  <c r="V20" i="28" a="1"/>
  <c r="V20" i="28" s="1"/>
  <c r="U83" i="28" a="1"/>
  <c r="U83" i="28" s="1"/>
  <c r="V54" i="28" a="1"/>
  <c r="V54" i="28" s="1"/>
  <c r="V35" i="28" a="1"/>
  <c r="V35" i="28" s="1"/>
  <c r="V9" i="28" a="1"/>
  <c r="V9" i="28" s="1"/>
  <c r="U125" i="28" a="1"/>
  <c r="U125" i="28" s="1"/>
  <c r="U116" i="28" a="1"/>
  <c r="U116" i="28" s="1"/>
  <c r="U81" i="28" a="1"/>
  <c r="U81" i="28" s="1"/>
  <c r="U101" i="28" a="1"/>
  <c r="U101" i="28" s="1"/>
  <c r="U38" i="28" a="1"/>
  <c r="U38" i="28" s="1"/>
  <c r="U146" i="28" a="1"/>
  <c r="U146" i="28" s="1"/>
  <c r="U43" i="28" a="1"/>
  <c r="U43" i="28" s="1"/>
  <c r="V53" i="28" a="1"/>
  <c r="V53" i="28" s="1"/>
  <c r="U124" i="28" a="1"/>
  <c r="U124" i="28" s="1"/>
  <c r="U16" i="28" a="1"/>
  <c r="U16" i="28" s="1"/>
  <c r="U94" i="28" a="1"/>
  <c r="U94" i="28" s="1"/>
  <c r="U98" i="28" a="1"/>
  <c r="U98" i="28" s="1"/>
  <c r="U44" i="28" a="1"/>
  <c r="U44" i="28" s="1"/>
  <c r="V71" i="28" a="1"/>
  <c r="V71" i="28" s="1"/>
  <c r="V14" i="28" a="1"/>
  <c r="V14" i="28" s="1"/>
  <c r="U47" i="28" a="1"/>
  <c r="U47" i="28" s="1"/>
  <c r="U75" i="28" a="1"/>
  <c r="U75" i="28" s="1"/>
  <c r="U29" i="28" a="1"/>
  <c r="U29" i="28" s="1"/>
  <c r="U31" i="28" a="1"/>
  <c r="U31" i="28" s="1"/>
  <c r="U106" i="28" a="1"/>
  <c r="U106" i="28" s="1"/>
  <c r="U48" i="28" a="1"/>
  <c r="U48" i="28" s="1"/>
  <c r="V21" i="28" a="1"/>
  <c r="V21" i="28" s="1"/>
  <c r="U41" i="28" a="1"/>
  <c r="U41" i="28" s="1"/>
  <c r="V52" i="28" a="1"/>
  <c r="V52" i="28" s="1"/>
  <c r="U15" i="28" a="1"/>
  <c r="U15" i="28" s="1"/>
  <c r="U97" i="28" a="1"/>
  <c r="U97" i="28" s="1"/>
  <c r="U8" i="28" a="1"/>
  <c r="U8" i="28" s="1"/>
  <c r="U68" i="28" a="1"/>
  <c r="U68" i="28" s="1"/>
  <c r="U127" i="28" a="1"/>
  <c r="U127" i="28" s="1"/>
  <c r="U50" i="28" a="1"/>
  <c r="U50" i="28" s="1"/>
  <c r="V77" i="28" a="1"/>
  <c r="V77" i="28" s="1"/>
  <c r="U93" i="28" a="1"/>
  <c r="U93" i="28" s="1"/>
  <c r="U20" i="28" a="1"/>
  <c r="U20" i="28" s="1"/>
  <c r="U113" i="28" a="1"/>
  <c r="U113" i="28" s="1"/>
  <c r="L99" i="34"/>
  <c r="B56" i="34"/>
  <c r="H81" i="34"/>
  <c r="M118" i="34"/>
  <c r="G68" i="34"/>
  <c r="D81" i="34"/>
  <c r="L118" i="34"/>
  <c r="F85" i="34"/>
  <c r="C85" i="34"/>
  <c r="K61" i="11"/>
  <c r="J61" i="11"/>
  <c r="R47" i="6"/>
  <c r="AB48" i="6"/>
  <c r="V46" i="28" a="1"/>
  <c r="V46" i="28" s="1"/>
  <c r="U66" i="28" a="1"/>
  <c r="U66" i="28" s="1"/>
  <c r="Q47" i="6"/>
  <c r="P47" i="5"/>
  <c r="J33" i="11"/>
  <c r="K33" i="11"/>
  <c r="K55" i="11"/>
  <c r="J55" i="11"/>
  <c r="Q16" i="6"/>
  <c r="I63" i="11"/>
  <c r="W63" i="11" s="1"/>
  <c r="AD7" i="4"/>
  <c r="AA32" i="6"/>
  <c r="AA48" i="6"/>
  <c r="R16" i="6"/>
  <c r="AA15" i="5"/>
  <c r="AA67" i="6"/>
  <c r="AA16" i="6"/>
  <c r="AA17" i="6"/>
  <c r="O34" i="5"/>
  <c r="Q34" i="5" s="1"/>
  <c r="R15" i="5"/>
  <c r="O16" i="7"/>
  <c r="AA17" i="7" s="1"/>
  <c r="R100" i="5"/>
  <c r="U17" i="7"/>
  <c r="E16" i="5"/>
  <c r="U16" i="5" s="1"/>
  <c r="U32" i="7"/>
  <c r="AA60" i="5"/>
  <c r="R28" i="7"/>
  <c r="Q60" i="5"/>
  <c r="Q100" i="5"/>
  <c r="AA28" i="7"/>
  <c r="Q28" i="7"/>
  <c r="AA66" i="6"/>
  <c r="U19" i="11"/>
  <c r="Q19" i="11"/>
  <c r="P19" i="11"/>
  <c r="Q63" i="11"/>
  <c r="P63" i="11"/>
  <c r="R25" i="5"/>
  <c r="Q25" i="5"/>
  <c r="Q32" i="5"/>
  <c r="U31" i="20"/>
  <c r="U35" i="7"/>
  <c r="U10" i="20"/>
  <c r="U16" i="20"/>
  <c r="U58" i="20"/>
  <c r="U51" i="20"/>
  <c r="J19" i="11"/>
  <c r="K19" i="11"/>
  <c r="Q42" i="14"/>
  <c r="Q60" i="14" s="1"/>
  <c r="P52" i="14"/>
  <c r="AB91" i="7"/>
  <c r="I35" i="11"/>
  <c r="K35" i="11" s="1"/>
  <c r="AD11" i="4"/>
  <c r="K8" i="4"/>
  <c r="U41" i="20"/>
  <c r="U29" i="20"/>
  <c r="J8" i="4"/>
  <c r="AD17" i="4"/>
  <c r="BQ34" i="20"/>
  <c r="BQ43" i="20"/>
  <c r="BQ49" i="20"/>
  <c r="P64" i="5"/>
  <c r="Q64" i="6"/>
  <c r="AB47" i="5"/>
  <c r="P48" i="5"/>
  <c r="AB48" i="5" s="1"/>
  <c r="AC22" i="4"/>
  <c r="I12" i="4"/>
  <c r="K12" i="4" s="1"/>
  <c r="P66" i="6"/>
  <c r="AB66" i="6" s="1"/>
  <c r="BM66" i="18"/>
  <c r="P67" i="6" s="1"/>
  <c r="Q67" i="6" s="1"/>
  <c r="BM83" i="18"/>
  <c r="BG4" i="20"/>
  <c r="BH5" i="20"/>
  <c r="BQ13" i="20" s="1"/>
  <c r="BG3" i="20"/>
  <c r="BQ53" i="20"/>
  <c r="U54" i="20"/>
  <c r="AC12" i="4"/>
  <c r="P62" i="5"/>
  <c r="R62" i="6"/>
  <c r="Q62" i="6"/>
  <c r="N5" i="19"/>
  <c r="M3" i="19"/>
  <c r="M4" i="19"/>
  <c r="Q23" i="5"/>
  <c r="R23" i="5"/>
  <c r="AA23" i="5"/>
  <c r="O33" i="5"/>
  <c r="Q33" i="5" s="1"/>
  <c r="R11" i="5"/>
  <c r="Q11" i="5"/>
  <c r="AA11" i="5"/>
  <c r="W8" i="4"/>
  <c r="AD6" i="4"/>
  <c r="AE6" i="4"/>
  <c r="L3" i="23"/>
  <c r="M5" i="23"/>
  <c r="L4" i="23"/>
  <c r="Q28" i="5"/>
  <c r="AA28" i="5"/>
  <c r="R28" i="5"/>
  <c r="M12" i="4"/>
  <c r="U12" i="4" s="1"/>
  <c r="U8" i="4"/>
  <c r="T8" i="4"/>
  <c r="U35" i="11"/>
  <c r="E67" i="11"/>
  <c r="P35" i="11"/>
  <c r="Q35" i="11"/>
  <c r="H110" i="37"/>
  <c r="G111" i="37"/>
  <c r="K28" i="13"/>
  <c r="D26" i="32"/>
  <c r="H26" i="37"/>
  <c r="D27" i="37"/>
  <c r="Y7" i="16"/>
  <c r="Y6" i="16"/>
  <c r="L22" i="32"/>
  <c r="H24" i="32"/>
  <c r="H23" i="32"/>
  <c r="K48" i="13"/>
  <c r="J46" i="13"/>
  <c r="BG4" i="25"/>
  <c r="BH5" i="25"/>
  <c r="BQ27" i="25" s="1"/>
  <c r="BG3" i="25"/>
  <c r="BQ42" i="25"/>
  <c r="BQ26" i="25"/>
  <c r="BQ31" i="25"/>
  <c r="BQ18" i="25"/>
  <c r="K4" i="25"/>
  <c r="L5" i="25"/>
  <c r="U39" i="25" s="1"/>
  <c r="K3" i="25"/>
  <c r="I68" i="13"/>
  <c r="J70" i="13"/>
  <c r="F24" i="32"/>
  <c r="F25" i="32" s="1"/>
  <c r="F26" i="32" s="1"/>
  <c r="F27" i="32" s="1"/>
  <c r="F28" i="32" s="1"/>
  <c r="F29" i="32" s="1"/>
  <c r="F30" i="32" s="1"/>
  <c r="F31" i="32" s="1"/>
  <c r="F32" i="32" s="1"/>
  <c r="F33" i="32" s="1"/>
  <c r="F34" i="32" s="1"/>
  <c r="F35" i="32" s="1"/>
  <c r="F36" i="32" s="1"/>
  <c r="F37" i="32" s="1"/>
  <c r="F38" i="32" s="1"/>
  <c r="F39" i="32" s="1"/>
  <c r="F40" i="32" s="1"/>
  <c r="F41" i="32" s="1"/>
  <c r="F42" i="32" s="1"/>
  <c r="F43" i="32" s="1"/>
  <c r="F44" i="32" s="1"/>
  <c r="F45" i="32" s="1"/>
  <c r="F46" i="32" s="1"/>
  <c r="F47" i="32" s="1"/>
  <c r="F48" i="32" s="1"/>
  <c r="F49" i="32" s="1"/>
  <c r="F50" i="32" s="1"/>
  <c r="F51" i="32" s="1"/>
  <c r="F52" i="32" s="1"/>
  <c r="F53" i="32" s="1"/>
  <c r="F54" i="32" s="1"/>
  <c r="F55" i="32" s="1"/>
  <c r="F56" i="32" s="1"/>
  <c r="F57" i="32" s="1"/>
  <c r="F58" i="32" s="1"/>
  <c r="F59" i="32" s="1"/>
  <c r="F60" i="32" s="1"/>
  <c r="F61" i="32" s="1"/>
  <c r="F62" i="32" s="1"/>
  <c r="F63" i="32" s="1"/>
  <c r="F64" i="32" s="1"/>
  <c r="F65" i="32" s="1"/>
  <c r="F66" i="32" s="1"/>
  <c r="F67" i="32" s="1"/>
  <c r="F68" i="32" s="1"/>
  <c r="F69" i="32" s="1"/>
  <c r="F70" i="32" s="1"/>
  <c r="F71" i="32" s="1"/>
  <c r="F72" i="32" s="1"/>
  <c r="F73" i="32" s="1"/>
  <c r="F74" i="32" s="1"/>
  <c r="F75" i="32" s="1"/>
  <c r="F76" i="32" s="1"/>
  <c r="F77" i="32" s="1"/>
  <c r="F78" i="32" s="1"/>
  <c r="F79" i="32" s="1"/>
  <c r="F80" i="32" s="1"/>
  <c r="F81" i="32"/>
  <c r="F82" i="32" s="1"/>
  <c r="F83" i="32" s="1"/>
  <c r="F84" i="32" s="1"/>
  <c r="F85" i="32" s="1"/>
  <c r="F86" i="32" s="1"/>
  <c r="F87" i="32" s="1"/>
  <c r="F88" i="32" s="1"/>
  <c r="F89" i="32" s="1"/>
  <c r="F90" i="32" s="1"/>
  <c r="F91" i="32" s="1"/>
  <c r="F92" i="32" s="1"/>
  <c r="F93" i="32" s="1"/>
  <c r="F94" i="32" s="1"/>
  <c r="F95" i="32" s="1"/>
  <c r="F96" i="32" s="1"/>
  <c r="F97" i="32" s="1"/>
  <c r="F98" i="32" s="1"/>
  <c r="F99" i="32" s="1"/>
  <c r="F100" i="32" s="1"/>
  <c r="F101" i="32" s="1"/>
  <c r="F102" i="32" s="1"/>
  <c r="F103" i="32" s="1"/>
  <c r="F104" i="32" s="1"/>
  <c r="F105" i="32" s="1"/>
  <c r="F106" i="32" s="1"/>
  <c r="F107" i="32" s="1"/>
  <c r="F108" i="32" s="1"/>
  <c r="F109" i="32" s="1"/>
  <c r="F110" i="32" s="1"/>
  <c r="F111" i="32" s="1"/>
  <c r="F112" i="32" s="1"/>
  <c r="F113" i="32" s="1"/>
  <c r="F114" i="32" s="1"/>
  <c r="F115" i="32" s="1"/>
  <c r="F116" i="32" s="1"/>
  <c r="F117" i="32" s="1"/>
  <c r="F118" i="32" s="1"/>
  <c r="F119" i="32" s="1"/>
  <c r="F120" i="32" s="1"/>
  <c r="F121" i="32" s="1"/>
  <c r="F122" i="32" s="1"/>
  <c r="F123" i="32" s="1"/>
  <c r="F124" i="32" s="1"/>
  <c r="F125" i="32" s="1"/>
  <c r="F126" i="32" s="1"/>
  <c r="F127" i="32" s="1"/>
  <c r="F128" i="32" s="1"/>
  <c r="F129" i="32" s="1"/>
  <c r="F130" i="32" s="1"/>
  <c r="F131" i="32" s="1"/>
  <c r="F132" i="32" s="1"/>
  <c r="F133" i="32" s="1"/>
  <c r="F134" i="32" s="1"/>
  <c r="F135" i="32" s="1"/>
  <c r="F136" i="32" s="1"/>
  <c r="F137" i="32" s="1"/>
  <c r="F138" i="32" s="1"/>
  <c r="F139" i="32" s="1"/>
  <c r="F140" i="32" s="1"/>
  <c r="F141" i="32" s="1"/>
  <c r="F142" i="32" s="1"/>
  <c r="F143" i="32" s="1"/>
  <c r="F144" i="32" s="1"/>
  <c r="F145" i="32" s="1"/>
  <c r="F146" i="32" s="1"/>
  <c r="F147" i="32" s="1"/>
  <c r="F148" i="32" s="1"/>
  <c r="F149" i="32" s="1"/>
  <c r="F150" i="32" s="1"/>
  <c r="F151" i="32" s="1"/>
  <c r="F152" i="32" s="1"/>
  <c r="F153" i="32" s="1"/>
  <c r="F154" i="32" s="1"/>
  <c r="F155" i="32" s="1"/>
  <c r="F156" i="32" s="1"/>
  <c r="F157" i="32" s="1"/>
  <c r="F158" i="32" s="1"/>
  <c r="F159" i="32" s="1"/>
  <c r="F160" i="32" s="1"/>
  <c r="F161" i="32" s="1"/>
  <c r="F162" i="32" s="1"/>
  <c r="F163" i="32" s="1"/>
  <c r="F164" i="32" s="1"/>
  <c r="F165" i="32" s="1"/>
  <c r="F166" i="32" s="1"/>
  <c r="F167" i="32" s="1"/>
  <c r="F168" i="32" s="1"/>
  <c r="F169" i="32" s="1"/>
  <c r="F170" i="32" s="1"/>
  <c r="F171" i="32" s="1"/>
  <c r="F172" i="32" s="1"/>
  <c r="F173" i="32" s="1"/>
  <c r="F174" i="32" s="1"/>
  <c r="F175" i="32" s="1"/>
  <c r="F176" i="32" s="1"/>
  <c r="F177" i="32" s="1"/>
  <c r="F178" i="32" s="1"/>
  <c r="F179" i="32" s="1"/>
  <c r="F180" i="32" s="1"/>
  <c r="F181" i="32" s="1"/>
  <c r="F183" i="32" s="1"/>
  <c r="H25" i="37"/>
  <c r="P92" i="14"/>
  <c r="P90" i="14"/>
  <c r="P91" i="14"/>
  <c r="P86" i="14"/>
  <c r="P81" i="14"/>
  <c r="P87" i="14"/>
  <c r="P85" i="14"/>
  <c r="T30" i="14"/>
  <c r="T20" i="14"/>
  <c r="U11" i="14" s="1"/>
  <c r="T25" i="14"/>
  <c r="T29" i="14"/>
  <c r="T24" i="14"/>
  <c r="T31" i="14"/>
  <c r="T26" i="14"/>
  <c r="G27" i="32"/>
  <c r="U49" i="20"/>
  <c r="U28" i="20"/>
  <c r="U53" i="20"/>
  <c r="U51" i="28" a="1"/>
  <c r="U51" i="28" s="1"/>
  <c r="U71" i="28" a="1"/>
  <c r="U71" i="28" s="1"/>
  <c r="V73" i="28" a="1"/>
  <c r="V73" i="28" s="1"/>
  <c r="U126" i="28" a="1"/>
  <c r="U126" i="28" s="1"/>
  <c r="V74" i="28" a="1"/>
  <c r="V74" i="28" s="1"/>
  <c r="U84" i="28" a="1"/>
  <c r="U84" i="28" s="1"/>
  <c r="U35" i="28" a="1"/>
  <c r="U35" i="28" s="1"/>
  <c r="U163" i="28" a="1"/>
  <c r="U163" i="28" s="1"/>
  <c r="V55" i="28" a="1"/>
  <c r="V55" i="28" s="1"/>
  <c r="U138" i="28" a="1"/>
  <c r="U138" i="28" s="1"/>
  <c r="C24" i="37"/>
  <c r="U45" i="20"/>
  <c r="U8" i="20"/>
  <c r="BH4" i="26"/>
  <c r="BH3" i="26"/>
  <c r="BI5" i="26"/>
  <c r="U143" i="28" a="1"/>
  <c r="U143" i="28" s="1"/>
  <c r="V36" i="28" a="1"/>
  <c r="V36" i="28" s="1"/>
  <c r="V28" i="28" a="1"/>
  <c r="V28" i="28" s="1"/>
  <c r="U155" i="28" a="1"/>
  <c r="U155" i="28" s="1"/>
  <c r="U115" i="28" a="1"/>
  <c r="U115" i="28" s="1"/>
  <c r="K4" i="24"/>
  <c r="K3" i="24"/>
  <c r="L5" i="24"/>
  <c r="J27" i="32"/>
  <c r="J28" i="32"/>
  <c r="K49" i="32"/>
  <c r="K50" i="32" s="1"/>
  <c r="K51" i="32" s="1"/>
  <c r="K52" i="32" s="1"/>
  <c r="K53" i="32" s="1"/>
  <c r="K54" i="32" s="1"/>
  <c r="K55" i="32" s="1"/>
  <c r="K56" i="32" s="1"/>
  <c r="K57" i="32" s="1"/>
  <c r="K58" i="32" s="1"/>
  <c r="K59" i="32" s="1"/>
  <c r="K60" i="32" s="1"/>
  <c r="K61" i="32" s="1"/>
  <c r="K62" i="32" s="1"/>
  <c r="K63" i="32" s="1"/>
  <c r="K64" i="32" s="1"/>
  <c r="K65" i="32" s="1"/>
  <c r="K66" i="32" s="1"/>
  <c r="K67" i="32" s="1"/>
  <c r="K68" i="32" s="1"/>
  <c r="K69" i="32" s="1"/>
  <c r="K70" i="32" s="1"/>
  <c r="K71" i="32" s="1"/>
  <c r="K72" i="32" s="1"/>
  <c r="K117" i="32"/>
  <c r="K118" i="32" s="1"/>
  <c r="K119" i="32" s="1"/>
  <c r="K120" i="32" s="1"/>
  <c r="K121" i="32" s="1"/>
  <c r="K122" i="32" s="1"/>
  <c r="K123" i="32" s="1"/>
  <c r="K124" i="32" s="1"/>
  <c r="K125" i="32" s="1"/>
  <c r="K126" i="32" s="1"/>
  <c r="K127" i="32" s="1"/>
  <c r="K128" i="32" s="1"/>
  <c r="K129" i="32" s="1"/>
  <c r="K130" i="32" s="1"/>
  <c r="K131" i="32" s="1"/>
  <c r="K132" i="32" s="1"/>
  <c r="K133" i="32" s="1"/>
  <c r="K134" i="32" s="1"/>
  <c r="K135" i="32" s="1"/>
  <c r="K136" i="32" s="1"/>
  <c r="K137" i="32" s="1"/>
  <c r="K138" i="32" s="1"/>
  <c r="K139" i="32" s="1"/>
  <c r="K140" i="32" s="1"/>
  <c r="K141" i="32" s="1"/>
  <c r="K142" i="32" s="1"/>
  <c r="K143" i="32" s="1"/>
  <c r="K144" i="32" s="1"/>
  <c r="K145" i="32" s="1"/>
  <c r="K146" i="32" s="1"/>
  <c r="K147" i="32" s="1"/>
  <c r="K148" i="32" s="1"/>
  <c r="K149" i="32" s="1"/>
  <c r="K150" i="32" s="1"/>
  <c r="K151" i="32" s="1"/>
  <c r="K152" i="32" s="1"/>
  <c r="K153" i="32" s="1"/>
  <c r="K154" i="32" s="1"/>
  <c r="K155" i="32" s="1"/>
  <c r="K156" i="32" s="1"/>
  <c r="K157" i="32" s="1"/>
  <c r="K158" i="32" s="1"/>
  <c r="K159" i="32" s="1"/>
  <c r="K160" i="32" s="1"/>
  <c r="K161" i="32" s="1"/>
  <c r="K162" i="32" s="1"/>
  <c r="K163" i="32" s="1"/>
  <c r="K164" i="32" s="1"/>
  <c r="K165" i="32" s="1"/>
  <c r="K166" i="32" s="1"/>
  <c r="K167" i="32" s="1"/>
  <c r="K168" i="32" s="1"/>
  <c r="K169" i="32" s="1"/>
  <c r="K170" i="32" s="1"/>
  <c r="K171" i="32" s="1"/>
  <c r="K172" i="32" s="1"/>
  <c r="K173" i="32" s="1"/>
  <c r="K174" i="32" s="1"/>
  <c r="K175" i="32" s="1"/>
  <c r="K176" i="32" s="1"/>
  <c r="K177" i="32" s="1"/>
  <c r="K178" i="32" s="1"/>
  <c r="K179" i="32" s="1"/>
  <c r="K180" i="32" s="1"/>
  <c r="K183" i="32" s="1"/>
  <c r="K73" i="32"/>
  <c r="K74" i="32" s="1"/>
  <c r="K75" i="32" s="1"/>
  <c r="K76" i="32" s="1"/>
  <c r="K77" i="32" s="1"/>
  <c r="K78" i="32" s="1"/>
  <c r="K79" i="32" s="1"/>
  <c r="K80" i="32" s="1"/>
  <c r="K81" i="32" s="1"/>
  <c r="K82" i="32" s="1"/>
  <c r="K83" i="32" s="1"/>
  <c r="K84" i="32" s="1"/>
  <c r="K85" i="32" s="1"/>
  <c r="K86" i="32" s="1"/>
  <c r="K87" i="32" s="1"/>
  <c r="K88" i="32" s="1"/>
  <c r="K89" i="32" s="1"/>
  <c r="K90" i="32" s="1"/>
  <c r="K91" i="32" s="1"/>
  <c r="K92" i="32" s="1"/>
  <c r="K93" i="32" s="1"/>
  <c r="K94" i="32" s="1"/>
  <c r="K95" i="32" s="1"/>
  <c r="K96" i="32" s="1"/>
  <c r="K97" i="32" s="1"/>
  <c r="K98" i="32" s="1"/>
  <c r="K99" i="32" s="1"/>
  <c r="K100" i="32" s="1"/>
  <c r="K101" i="32" s="1"/>
  <c r="K102" i="32" s="1"/>
  <c r="K103" i="32" s="1"/>
  <c r="K104" i="32" s="1"/>
  <c r="K105" i="32" s="1"/>
  <c r="K106" i="32" s="1"/>
  <c r="K107" i="32" s="1"/>
  <c r="K108" i="32" s="1"/>
  <c r="K109" i="32" s="1"/>
  <c r="K110" i="32" s="1"/>
  <c r="K111" i="32" s="1"/>
  <c r="K112" i="32" s="1"/>
  <c r="K113" i="32" s="1"/>
  <c r="K114" i="32" s="1"/>
  <c r="K115" i="32" s="1"/>
  <c r="K116" i="32" s="1"/>
  <c r="M5" i="26"/>
  <c r="L3" i="26"/>
  <c r="L4" i="26"/>
  <c r="U23" i="20"/>
  <c r="E26" i="32"/>
  <c r="E27" i="32" s="1"/>
  <c r="E28" i="32" s="1"/>
  <c r="E29" i="32" s="1"/>
  <c r="E30" i="32" s="1"/>
  <c r="E31" i="32" s="1"/>
  <c r="E32" i="32" s="1"/>
  <c r="E33" i="32" s="1"/>
  <c r="E34" i="32" s="1"/>
  <c r="E35" i="32" s="1"/>
  <c r="E36" i="32" s="1"/>
  <c r="E37" i="32" s="1"/>
  <c r="E38" i="32" s="1"/>
  <c r="E39" i="32" s="1"/>
  <c r="E40" i="32" s="1"/>
  <c r="E41" i="32" s="1"/>
  <c r="E42" i="32" s="1"/>
  <c r="E43" i="32" s="1"/>
  <c r="E44" i="32" s="1"/>
  <c r="E45" i="32" s="1"/>
  <c r="E46" i="32" s="1"/>
  <c r="E47" i="32" s="1"/>
  <c r="E48" i="32" s="1"/>
  <c r="E49" i="32" s="1"/>
  <c r="E50" i="32" s="1"/>
  <c r="E51" i="32" s="1"/>
  <c r="E52" i="32" s="1"/>
  <c r="E53" i="32" s="1"/>
  <c r="E54" i="32" s="1"/>
  <c r="E55" i="32" s="1"/>
  <c r="E56" i="32" s="1"/>
  <c r="E57" i="32" s="1"/>
  <c r="E58" i="32" s="1"/>
  <c r="E59" i="32" s="1"/>
  <c r="E60" i="32" s="1"/>
  <c r="E61" i="32" s="1"/>
  <c r="E62" i="32" s="1"/>
  <c r="E63" i="32" s="1"/>
  <c r="E64" i="32" s="1"/>
  <c r="E65" i="32" s="1"/>
  <c r="E66" i="32" s="1"/>
  <c r="E67" i="32" s="1"/>
  <c r="E68" i="32" s="1"/>
  <c r="E69" i="32" s="1"/>
  <c r="E70" i="32" s="1"/>
  <c r="E71" i="32" s="1"/>
  <c r="E72" i="32" s="1"/>
  <c r="E73" i="32" s="1"/>
  <c r="E74" i="32" s="1"/>
  <c r="E75" i="32" s="1"/>
  <c r="E76" i="32" s="1"/>
  <c r="E77" i="32" s="1"/>
  <c r="E78" i="32" s="1"/>
  <c r="E79" i="32" s="1"/>
  <c r="E80" i="32" s="1"/>
  <c r="E81" i="32" s="1"/>
  <c r="E82" i="32" s="1"/>
  <c r="E83" i="32" s="1"/>
  <c r="E84" i="32" s="1"/>
  <c r="E85" i="32" s="1"/>
  <c r="E86" i="32" s="1"/>
  <c r="E87" i="32" s="1"/>
  <c r="E88" i="32" s="1"/>
  <c r="E89" i="32" s="1"/>
  <c r="V70" i="28" a="1"/>
  <c r="V70" i="28" s="1"/>
  <c r="V24" i="28" a="1"/>
  <c r="V24" i="28" s="1"/>
  <c r="U136" i="28" a="1"/>
  <c r="U136" i="28" s="1"/>
  <c r="U46" i="28" a="1"/>
  <c r="U46" i="28" s="1"/>
  <c r="U65" i="28" a="1"/>
  <c r="U65" i="28" s="1"/>
  <c r="M24" i="32"/>
  <c r="F65" i="37"/>
  <c r="F66" i="37" s="1"/>
  <c r="F67" i="37" s="1"/>
  <c r="F68" i="37" s="1"/>
  <c r="F69" i="37" s="1"/>
  <c r="F70" i="37" s="1"/>
  <c r="F71" i="37" s="1"/>
  <c r="F72" i="37" s="1"/>
  <c r="F73" i="37" s="1"/>
  <c r="F74" i="37" s="1"/>
  <c r="F75" i="37" s="1"/>
  <c r="F76" i="37" s="1"/>
  <c r="F77" i="37" s="1"/>
  <c r="F78" i="37" s="1"/>
  <c r="F79" i="37" s="1"/>
  <c r="F80" i="37" s="1"/>
  <c r="F81" i="37" s="1"/>
  <c r="F82" i="37" s="1"/>
  <c r="F83" i="37" s="1"/>
  <c r="F84" i="37" s="1"/>
  <c r="F85" i="37" s="1"/>
  <c r="F183" i="37" s="1"/>
  <c r="E34" i="37"/>
  <c r="E35" i="37" s="1"/>
  <c r="E36" i="37" s="1"/>
  <c r="E37" i="37" s="1"/>
  <c r="E38" i="37" s="1"/>
  <c r="E39" i="37" s="1"/>
  <c r="E40" i="37" s="1"/>
  <c r="E41" i="37" s="1"/>
  <c r="E42" i="37" s="1"/>
  <c r="E43" i="37" s="1"/>
  <c r="E44" i="37" s="1"/>
  <c r="E45" i="37" s="1"/>
  <c r="E46" i="37" s="1"/>
  <c r="E47" i="37" s="1"/>
  <c r="E48" i="37" s="1"/>
  <c r="E49" i="37" s="1"/>
  <c r="E50" i="37" s="1"/>
  <c r="E51" i="37" s="1"/>
  <c r="E52" i="37" s="1"/>
  <c r="E53" i="37" s="1"/>
  <c r="E54" i="37" s="1"/>
  <c r="E55" i="37" s="1"/>
  <c r="E56" i="37" s="1"/>
  <c r="E57" i="37" s="1"/>
  <c r="E58" i="37" s="1"/>
  <c r="E59" i="37" s="1"/>
  <c r="E60" i="37" s="1"/>
  <c r="E61" i="37" s="1"/>
  <c r="E62" i="37" s="1"/>
  <c r="E63" i="37" s="1"/>
  <c r="E64" i="37" s="1"/>
  <c r="E65" i="37" s="1"/>
  <c r="E66" i="37" s="1"/>
  <c r="E67" i="37" s="1"/>
  <c r="E68" i="37" s="1"/>
  <c r="E69" i="37" s="1"/>
  <c r="E70" i="37" s="1"/>
  <c r="E71" i="37" s="1"/>
  <c r="E72" i="37" s="1"/>
  <c r="E73" i="37" s="1"/>
  <c r="E74" i="37" s="1"/>
  <c r="BH5" i="21"/>
  <c r="BG3" i="21"/>
  <c r="BG4" i="21"/>
  <c r="BK5" i="23"/>
  <c r="BJ4" i="23"/>
  <c r="BJ3" i="23"/>
  <c r="U12" i="20"/>
  <c r="AR34" i="14"/>
  <c r="AR38" i="14" s="1"/>
  <c r="AR68" i="14"/>
  <c r="AS65" i="14" s="1"/>
  <c r="V41" i="28" a="1"/>
  <c r="V41" i="28" s="1"/>
  <c r="G64" i="21"/>
  <c r="M7" i="15"/>
  <c r="Z7" i="15" s="1"/>
  <c r="Z8" i="15"/>
  <c r="N8" i="15"/>
  <c r="M6" i="15"/>
  <c r="Z6" i="15" s="1"/>
  <c r="L3" i="20"/>
  <c r="M5" i="20"/>
  <c r="L4" i="20"/>
  <c r="U39" i="20"/>
  <c r="U62" i="20"/>
  <c r="U64" i="20" s="1"/>
  <c r="U43" i="20"/>
  <c r="U13" i="20"/>
  <c r="U24" i="20"/>
  <c r="U17" i="20"/>
  <c r="U26" i="20"/>
  <c r="U11" i="20"/>
  <c r="U46" i="20"/>
  <c r="U59" i="20"/>
  <c r="U30" i="20"/>
  <c r="U42" i="20"/>
  <c r="U40" i="20"/>
  <c r="M4" i="18"/>
  <c r="N5" i="18"/>
  <c r="M3" i="18"/>
  <c r="BQ39" i="25"/>
  <c r="BQ49" i="25"/>
  <c r="BG3" i="24"/>
  <c r="BG4" i="24"/>
  <c r="BH5" i="24"/>
  <c r="U52" i="20"/>
  <c r="U34" i="28" a="1"/>
  <c r="U34" i="28" s="1"/>
  <c r="V57" i="28" a="1"/>
  <c r="V57" i="28" s="1"/>
  <c r="U61" i="28" a="1"/>
  <c r="U61" i="28" s="1"/>
  <c r="U117" i="28" a="1"/>
  <c r="U117" i="28" s="1"/>
  <c r="U64" i="28" a="1"/>
  <c r="U64" i="28" s="1"/>
  <c r="V15" i="28" a="1"/>
  <c r="V15" i="28" s="1"/>
  <c r="U153" i="28" a="1"/>
  <c r="U153" i="28" s="1"/>
  <c r="V10" i="28" a="1"/>
  <c r="V10" i="28" s="1"/>
  <c r="V56" i="28" a="1"/>
  <c r="V56" i="28" s="1"/>
  <c r="V27" i="28" a="1"/>
  <c r="V27" i="28" s="1"/>
  <c r="U30" i="28" a="1"/>
  <c r="U30" i="28" s="1"/>
  <c r="V8" i="28" a="1"/>
  <c r="V8" i="28" s="1"/>
  <c r="V18" i="28" a="1"/>
  <c r="V18" i="28" s="1"/>
  <c r="U80" i="28" a="1"/>
  <c r="U80" i="28" s="1"/>
  <c r="V79" i="28" a="1"/>
  <c r="V79" i="28" s="1"/>
  <c r="U157" i="28" a="1"/>
  <c r="U157" i="28" s="1"/>
  <c r="U112" i="28" a="1"/>
  <c r="U112" i="28" s="1"/>
  <c r="U42" i="28" a="1"/>
  <c r="U42" i="28" s="1"/>
  <c r="V42" i="28" a="1"/>
  <c r="V42" i="28" s="1"/>
  <c r="U90" i="28" a="1"/>
  <c r="U90" i="28" s="1"/>
  <c r="V81" i="28" a="1"/>
  <c r="V81" i="28" s="1"/>
  <c r="U133" i="28" a="1"/>
  <c r="U133" i="28" s="1"/>
  <c r="U78" i="28" a="1"/>
  <c r="U78" i="28" s="1"/>
  <c r="U92" i="28" a="1"/>
  <c r="U92" i="28" s="1"/>
  <c r="V67" i="28" a="1"/>
  <c r="V67" i="28" s="1"/>
  <c r="V69" i="28" a="1"/>
  <c r="V69" i="28" s="1"/>
  <c r="U164" i="28" a="1"/>
  <c r="U164" i="28" s="1"/>
  <c r="V23" i="28" a="1"/>
  <c r="V23" i="28" s="1"/>
  <c r="U145" i="28" a="1"/>
  <c r="U145" i="28" s="1"/>
  <c r="U85" i="28" a="1"/>
  <c r="U85" i="28" s="1"/>
  <c r="U104" i="28" a="1"/>
  <c r="U104" i="28" s="1"/>
  <c r="U102" i="28" a="1"/>
  <c r="U102" i="28" s="1"/>
  <c r="U154" i="28" a="1"/>
  <c r="U154" i="28" s="1"/>
  <c r="U77" i="28" a="1"/>
  <c r="U77" i="28" s="1"/>
  <c r="U118" i="28" a="1"/>
  <c r="U118" i="28" s="1"/>
  <c r="U14" i="28" a="1"/>
  <c r="U14" i="28" s="1"/>
  <c r="U33" i="28" a="1"/>
  <c r="U33" i="28" s="1"/>
  <c r="V40" i="28" a="1"/>
  <c r="V40" i="28" s="1"/>
  <c r="U63" i="28" a="1"/>
  <c r="U63" i="28" s="1"/>
  <c r="U140" i="28" a="1"/>
  <c r="U140" i="28" s="1"/>
  <c r="U105" i="28" a="1"/>
  <c r="U105" i="28" s="1"/>
  <c r="V38" i="28" a="1"/>
  <c r="V38" i="28" s="1"/>
  <c r="BQ52" i="25"/>
  <c r="BQ60" i="25"/>
  <c r="U60" i="20"/>
  <c r="U57" i="20"/>
  <c r="U27" i="20"/>
  <c r="M22" i="32"/>
  <c r="D66" i="21"/>
  <c r="K52" i="13"/>
  <c r="I29" i="13"/>
  <c r="K29" i="13" s="1"/>
  <c r="M38" i="13"/>
  <c r="L41" i="13"/>
  <c r="L36" i="13"/>
  <c r="L58" i="13" s="1"/>
  <c r="L50" i="13"/>
  <c r="L39" i="13"/>
  <c r="L42" i="13" s="1"/>
  <c r="L53" i="13"/>
  <c r="L60" i="13"/>
  <c r="L49" i="13"/>
  <c r="L37" i="13"/>
  <c r="L43" i="13"/>
  <c r="L51" i="13"/>
  <c r="K42" i="13"/>
  <c r="AB90" i="7"/>
  <c r="T6" i="14"/>
  <c r="AP6" i="14" s="1"/>
  <c r="U8" i="14"/>
  <c r="AP8" i="14"/>
  <c r="T7" i="14"/>
  <c r="AP7" i="14" s="1"/>
  <c r="U25" i="20"/>
  <c r="U18" i="20"/>
  <c r="BH3" i="19"/>
  <c r="BI5" i="19"/>
  <c r="BH4" i="19"/>
  <c r="U9" i="28" a="1"/>
  <c r="U9" i="28" s="1"/>
  <c r="V62" i="28" a="1"/>
  <c r="V62" i="28" s="1"/>
  <c r="U130" i="28" a="1"/>
  <c r="U130" i="28" s="1"/>
  <c r="V75" i="28" a="1"/>
  <c r="V75" i="28" s="1"/>
  <c r="V25" i="28" a="1"/>
  <c r="V25" i="28" s="1"/>
  <c r="U19" i="28" a="1"/>
  <c r="U19" i="28" s="1"/>
  <c r="U18" i="28" a="1"/>
  <c r="U18" i="28" s="1"/>
  <c r="U59" i="28" a="1"/>
  <c r="U59" i="28" s="1"/>
  <c r="V26" i="28" a="1"/>
  <c r="V26" i="28" s="1"/>
  <c r="U110" i="28" a="1"/>
  <c r="U110" i="28" s="1"/>
  <c r="M6" i="16"/>
  <c r="N8" i="16"/>
  <c r="M7" i="16"/>
  <c r="Z8" i="16"/>
  <c r="M38" i="16"/>
  <c r="M13" i="16"/>
  <c r="BQ38" i="25"/>
  <c r="K5" i="34"/>
  <c r="BH3" i="18"/>
  <c r="BI5" i="18"/>
  <c r="BH4" i="18"/>
  <c r="U22" i="20"/>
  <c r="L4" i="21"/>
  <c r="L3" i="21"/>
  <c r="M5" i="21"/>
  <c r="BQ17" i="25"/>
  <c r="BQ22" i="25"/>
  <c r="N41" i="23" l="1"/>
  <c r="N32" i="24"/>
  <c r="N33" i="24" s="1"/>
  <c r="O32" i="24"/>
  <c r="O33" i="24" s="1"/>
  <c r="O41" i="23"/>
  <c r="Q41" i="23" s="1"/>
  <c r="E42" i="7" s="1"/>
  <c r="M99" i="34"/>
  <c r="M112" i="34" s="1"/>
  <c r="G81" i="34"/>
  <c r="G85" i="34"/>
  <c r="H89" i="34"/>
  <c r="C89" i="34"/>
  <c r="I85" i="34"/>
  <c r="I81" i="34"/>
  <c r="L123" i="34"/>
  <c r="N56" i="34"/>
  <c r="M123" i="34"/>
  <c r="B62" i="34"/>
  <c r="E81" i="34"/>
  <c r="D85" i="34"/>
  <c r="D89" i="34" s="1"/>
  <c r="H85" i="34"/>
  <c r="F89" i="34"/>
  <c r="AB62" i="5"/>
  <c r="K63" i="11"/>
  <c r="I31" i="13"/>
  <c r="K31" i="13" s="1"/>
  <c r="J63" i="11"/>
  <c r="Q57" i="14"/>
  <c r="Q55" i="14"/>
  <c r="Q51" i="14"/>
  <c r="Q52" i="14" s="1"/>
  <c r="E35" i="5"/>
  <c r="U35" i="5" s="1"/>
  <c r="E17" i="5"/>
  <c r="U17" i="5" s="1"/>
  <c r="U32" i="5"/>
  <c r="O16" i="5"/>
  <c r="O17" i="5" s="1"/>
  <c r="Q17" i="5" s="1"/>
  <c r="AA35" i="7"/>
  <c r="AA16" i="7"/>
  <c r="AA32" i="7"/>
  <c r="Q16" i="7"/>
  <c r="R16" i="7"/>
  <c r="J35" i="11"/>
  <c r="BQ38" i="20"/>
  <c r="W35" i="11"/>
  <c r="BQ12" i="25"/>
  <c r="I67" i="11"/>
  <c r="BQ60" i="20"/>
  <c r="BQ45" i="25"/>
  <c r="BQ46" i="20"/>
  <c r="BQ28" i="20"/>
  <c r="BQ8" i="25"/>
  <c r="BQ10" i="25"/>
  <c r="BQ44" i="20"/>
  <c r="BQ13" i="25"/>
  <c r="BQ54" i="25"/>
  <c r="BQ29" i="25"/>
  <c r="BQ46" i="25"/>
  <c r="BQ29" i="20"/>
  <c r="P82" i="14"/>
  <c r="Q56" i="14"/>
  <c r="Q61" i="14"/>
  <c r="Q62" i="14"/>
  <c r="U34" i="25"/>
  <c r="U15" i="25"/>
  <c r="BQ59" i="25"/>
  <c r="BQ50" i="25"/>
  <c r="BQ53" i="25"/>
  <c r="BQ25" i="20"/>
  <c r="BQ32" i="25"/>
  <c r="BQ11" i="25"/>
  <c r="BQ30" i="25"/>
  <c r="BQ62" i="25"/>
  <c r="BQ16" i="25"/>
  <c r="U45" i="25"/>
  <c r="BQ8" i="20"/>
  <c r="BQ34" i="25"/>
  <c r="BQ41" i="25"/>
  <c r="BQ28" i="25"/>
  <c r="BQ23" i="25"/>
  <c r="BQ24" i="25"/>
  <c r="BQ18" i="20"/>
  <c r="P84" i="6"/>
  <c r="BM89" i="18"/>
  <c r="BM84" i="18"/>
  <c r="P85" i="6" s="1"/>
  <c r="U8" i="25"/>
  <c r="BQ52" i="20"/>
  <c r="BQ12" i="20"/>
  <c r="BQ24" i="20"/>
  <c r="BH4" i="20"/>
  <c r="BQ15" i="20"/>
  <c r="BQ26" i="20"/>
  <c r="BQ40" i="20"/>
  <c r="BQ62" i="20"/>
  <c r="BQ64" i="20" s="1"/>
  <c r="BQ17" i="20"/>
  <c r="BQ21" i="20"/>
  <c r="BI5" i="20"/>
  <c r="BQ30" i="20"/>
  <c r="BQ22" i="20"/>
  <c r="BQ27" i="20"/>
  <c r="BQ16" i="20"/>
  <c r="BQ32" i="20"/>
  <c r="BQ39" i="20"/>
  <c r="BQ58" i="20"/>
  <c r="BQ11" i="20"/>
  <c r="BQ31" i="20"/>
  <c r="BQ10" i="20"/>
  <c r="BH3" i="20"/>
  <c r="BQ45" i="20"/>
  <c r="BQ54" i="20"/>
  <c r="BQ59" i="20"/>
  <c r="BQ42" i="20"/>
  <c r="BQ50" i="20"/>
  <c r="AB67" i="6"/>
  <c r="P66" i="5"/>
  <c r="R66" i="6"/>
  <c r="Q66" i="6"/>
  <c r="BQ51" i="20"/>
  <c r="U44" i="25"/>
  <c r="U27" i="25"/>
  <c r="BQ23" i="20"/>
  <c r="BQ41" i="20"/>
  <c r="N4" i="19"/>
  <c r="N3" i="19"/>
  <c r="O5" i="19"/>
  <c r="Q44" i="19" s="1"/>
  <c r="E45" i="9" s="1"/>
  <c r="O45" i="9" s="1"/>
  <c r="M4" i="23"/>
  <c r="N5" i="23"/>
  <c r="M3" i="23"/>
  <c r="W9" i="4"/>
  <c r="AD8" i="4"/>
  <c r="AE8" i="4"/>
  <c r="W12" i="4"/>
  <c r="AE12" i="4" s="1"/>
  <c r="D53" i="19"/>
  <c r="E90" i="32"/>
  <c r="U28" i="25"/>
  <c r="U31" i="25"/>
  <c r="H27" i="37"/>
  <c r="D28" i="37"/>
  <c r="L24" i="32"/>
  <c r="H25" i="32"/>
  <c r="N38" i="16"/>
  <c r="N7" i="16"/>
  <c r="N6" i="16"/>
  <c r="O8" i="16"/>
  <c r="N13" i="16"/>
  <c r="AA8" i="16"/>
  <c r="BH3" i="24"/>
  <c r="BI5" i="24"/>
  <c r="BH4" i="24"/>
  <c r="M3" i="20"/>
  <c r="N5" i="20"/>
  <c r="M4" i="20"/>
  <c r="J68" i="13"/>
  <c r="K70" i="13"/>
  <c r="U57" i="25"/>
  <c r="U13" i="25"/>
  <c r="U12" i="25"/>
  <c r="U53" i="25"/>
  <c r="D27" i="32"/>
  <c r="J29" i="32"/>
  <c r="U41" i="25"/>
  <c r="U24" i="25"/>
  <c r="L48" i="13"/>
  <c r="K46" i="13"/>
  <c r="L52" i="13"/>
  <c r="U16" i="25"/>
  <c r="BI3" i="18"/>
  <c r="BI4" i="18"/>
  <c r="BJ5" i="18"/>
  <c r="AS34" i="14"/>
  <c r="AS38" i="14" s="1"/>
  <c r="AS68" i="14"/>
  <c r="BK4" i="23"/>
  <c r="BP37" i="23" s="1"/>
  <c r="BK3" i="23"/>
  <c r="BT8" i="23"/>
  <c r="BT76" i="23"/>
  <c r="BT21" i="23"/>
  <c r="BT29" i="23"/>
  <c r="BT75" i="23"/>
  <c r="BT9" i="23"/>
  <c r="BT40" i="23"/>
  <c r="BT95" i="23"/>
  <c r="BT56" i="23"/>
  <c r="BT70" i="23"/>
  <c r="BT51" i="23"/>
  <c r="BT42" i="23"/>
  <c r="BT25" i="23"/>
  <c r="BT73" i="23"/>
  <c r="BT37" i="23"/>
  <c r="BT79" i="23"/>
  <c r="BT55" i="23"/>
  <c r="BT30" i="23"/>
  <c r="BT7" i="23"/>
  <c r="BT98" i="23"/>
  <c r="BT78" i="23"/>
  <c r="BT97" i="23"/>
  <c r="BT87" i="23"/>
  <c r="BT72" i="23"/>
  <c r="BT24" i="23"/>
  <c r="BT52" i="23"/>
  <c r="BT20" i="23"/>
  <c r="BT69" i="23"/>
  <c r="BT62" i="23"/>
  <c r="BT80" i="23"/>
  <c r="BT58" i="23"/>
  <c r="BT39" i="23"/>
  <c r="BT13" i="23"/>
  <c r="BT94" i="23"/>
  <c r="BT54" i="23"/>
  <c r="BT96" i="23"/>
  <c r="BT71" i="23"/>
  <c r="BT77" i="23"/>
  <c r="BT41" i="23"/>
  <c r="BT57" i="23"/>
  <c r="BT93" i="23"/>
  <c r="BT74" i="23"/>
  <c r="BT53" i="23"/>
  <c r="BT19" i="23"/>
  <c r="BT38" i="23"/>
  <c r="BT12" i="23"/>
  <c r="U20" i="14"/>
  <c r="V11" i="14" s="1"/>
  <c r="U25" i="14"/>
  <c r="U29" i="14"/>
  <c r="U30" i="14"/>
  <c r="U24" i="14"/>
  <c r="U26" i="14"/>
  <c r="U31" i="14"/>
  <c r="U51" i="25"/>
  <c r="L5" i="34"/>
  <c r="U17" i="25"/>
  <c r="M4" i="26"/>
  <c r="N5" i="26"/>
  <c r="M3" i="26"/>
  <c r="U23" i="25"/>
  <c r="U49" i="25"/>
  <c r="U11" i="25"/>
  <c r="N7" i="15"/>
  <c r="AA7" i="15" s="1"/>
  <c r="AA8" i="15"/>
  <c r="O8" i="15"/>
  <c r="N6" i="15"/>
  <c r="AA6" i="15" s="1"/>
  <c r="N38" i="13"/>
  <c r="M36" i="13"/>
  <c r="M58" i="13" s="1"/>
  <c r="M50" i="13"/>
  <c r="M43" i="13"/>
  <c r="M53" i="13"/>
  <c r="M41" i="13"/>
  <c r="M40" i="13"/>
  <c r="M60" i="13"/>
  <c r="M39" i="13"/>
  <c r="M51" i="13"/>
  <c r="M49" i="13"/>
  <c r="M37" i="13"/>
  <c r="M59" i="13" s="1"/>
  <c r="U54" i="25"/>
  <c r="U60" i="25"/>
  <c r="U7" i="14"/>
  <c r="AQ7" i="14" s="1"/>
  <c r="U6" i="14"/>
  <c r="AQ6" i="14" s="1"/>
  <c r="V8" i="14"/>
  <c r="AQ8" i="14"/>
  <c r="D68" i="21"/>
  <c r="E65" i="21"/>
  <c r="E66" i="21" s="1"/>
  <c r="U42" i="25"/>
  <c r="L23" i="32"/>
  <c r="M23" i="32"/>
  <c r="J30" i="32"/>
  <c r="U43" i="25"/>
  <c r="G28" i="32"/>
  <c r="G29" i="32" s="1"/>
  <c r="G30" i="32" s="1"/>
  <c r="G31" i="32" s="1"/>
  <c r="G32" i="32" s="1"/>
  <c r="G33" i="32" s="1"/>
  <c r="G34" i="32" s="1"/>
  <c r="G35" i="32" s="1"/>
  <c r="G36" i="32" s="1"/>
  <c r="G37" i="32" s="1"/>
  <c r="G38" i="32" s="1"/>
  <c r="G39" i="32" s="1"/>
  <c r="G40" i="32" s="1"/>
  <c r="G41" i="32" s="1"/>
  <c r="G42" i="32" s="1"/>
  <c r="G43" i="32" s="1"/>
  <c r="G44" i="32" s="1"/>
  <c r="G45" i="32" s="1"/>
  <c r="G46" i="32" s="1"/>
  <c r="G47" i="32" s="1"/>
  <c r="G48" i="32" s="1"/>
  <c r="G49" i="32" s="1"/>
  <c r="G50" i="32" s="1"/>
  <c r="G51" i="32" s="1"/>
  <c r="G52" i="32" s="1"/>
  <c r="G53" i="32" s="1"/>
  <c r="G54" i="32" s="1"/>
  <c r="G55" i="32" s="1"/>
  <c r="G56" i="32" s="1"/>
  <c r="G57" i="32" s="1"/>
  <c r="G58" i="32" s="1"/>
  <c r="G59" i="32" s="1"/>
  <c r="G60" i="32" s="1"/>
  <c r="G61" i="32" s="1"/>
  <c r="G62" i="32" s="1"/>
  <c r="G63" i="32" s="1"/>
  <c r="G64" i="32"/>
  <c r="G65" i="32" s="1"/>
  <c r="G66" i="32" s="1"/>
  <c r="G67" i="32" s="1"/>
  <c r="G68" i="32" s="1"/>
  <c r="G69" i="32" s="1"/>
  <c r="G70" i="32" s="1"/>
  <c r="G71" i="32" s="1"/>
  <c r="G72" i="32" s="1"/>
  <c r="G73" i="32" s="1"/>
  <c r="G74" i="32" s="1"/>
  <c r="G75" i="32" s="1"/>
  <c r="G76" i="32" s="1"/>
  <c r="G77" i="32" s="1"/>
  <c r="G78" i="32" s="1"/>
  <c r="G79" i="32" s="1"/>
  <c r="G80" i="32" s="1"/>
  <c r="G81" i="32" s="1"/>
  <c r="G82" i="32" s="1"/>
  <c r="G83" i="32" s="1"/>
  <c r="G84" i="32" s="1"/>
  <c r="G85" i="32" s="1"/>
  <c r="G86" i="32" s="1"/>
  <c r="G87" i="32" s="1"/>
  <c r="G88" i="32" s="1"/>
  <c r="G89" i="32" s="1"/>
  <c r="Q72" i="14"/>
  <c r="N4" i="18"/>
  <c r="N3" i="18"/>
  <c r="O5" i="18"/>
  <c r="U46" i="25"/>
  <c r="U25" i="25"/>
  <c r="L59" i="13"/>
  <c r="L4" i="24"/>
  <c r="L3" i="24"/>
  <c r="M5" i="24"/>
  <c r="U40" i="25"/>
  <c r="Z7" i="16"/>
  <c r="Z6" i="16"/>
  <c r="H74" i="37"/>
  <c r="E75" i="37"/>
  <c r="U52" i="25"/>
  <c r="M4" i="21"/>
  <c r="M3" i="21"/>
  <c r="N5" i="21"/>
  <c r="BI5" i="21"/>
  <c r="BH3" i="21"/>
  <c r="BH4" i="21"/>
  <c r="U62" i="25"/>
  <c r="H111" i="37"/>
  <c r="G112" i="37"/>
  <c r="M5" i="25"/>
  <c r="L4" i="25"/>
  <c r="L3" i="25"/>
  <c r="U30" i="25"/>
  <c r="U10" i="25"/>
  <c r="BI3" i="19"/>
  <c r="BJ5" i="19"/>
  <c r="BI4" i="19"/>
  <c r="BI4" i="26"/>
  <c r="BI3" i="26"/>
  <c r="BJ5" i="26"/>
  <c r="C25" i="37"/>
  <c r="U32" i="25"/>
  <c r="U26" i="25"/>
  <c r="BH4" i="25"/>
  <c r="BI5" i="25"/>
  <c r="BH3" i="25"/>
  <c r="BQ40" i="25"/>
  <c r="BQ44" i="25"/>
  <c r="BQ57" i="25"/>
  <c r="BQ58" i="25"/>
  <c r="BQ51" i="25"/>
  <c r="BQ25" i="25"/>
  <c r="BQ21" i="25"/>
  <c r="BQ15" i="25"/>
  <c r="C99" i="34" l="1"/>
  <c r="O42" i="7"/>
  <c r="E42" i="5"/>
  <c r="H41" i="23"/>
  <c r="H32" i="24"/>
  <c r="H33" i="24" s="1"/>
  <c r="J41" i="23"/>
  <c r="J32" i="24"/>
  <c r="J33" i="24" s="1"/>
  <c r="H99" i="34"/>
  <c r="E89" i="34"/>
  <c r="N62" i="34"/>
  <c r="N68" i="34" s="1"/>
  <c r="B68" i="34"/>
  <c r="E85" i="34"/>
  <c r="C112" i="34"/>
  <c r="C118" i="34"/>
  <c r="F99" i="34"/>
  <c r="F112" i="34"/>
  <c r="G89" i="34"/>
  <c r="I89" i="34"/>
  <c r="M132" i="34"/>
  <c r="M134" i="34" s="1"/>
  <c r="M135" i="34" s="1"/>
  <c r="D112" i="34"/>
  <c r="D118" i="34" s="1"/>
  <c r="H112" i="34"/>
  <c r="L132" i="34"/>
  <c r="L134" i="34" s="1"/>
  <c r="L135" i="34" s="1"/>
  <c r="Q16" i="5"/>
  <c r="O35" i="5"/>
  <c r="Q35" i="5" s="1"/>
  <c r="AA32" i="5"/>
  <c r="R16" i="5"/>
  <c r="R42" i="14"/>
  <c r="AA16" i="5"/>
  <c r="BT22" i="23"/>
  <c r="AA17" i="5"/>
  <c r="BT26" i="23"/>
  <c r="U64" i="25"/>
  <c r="BQ64" i="25"/>
  <c r="Q84" i="19"/>
  <c r="E85" i="9" s="1"/>
  <c r="O85" i="9" s="1"/>
  <c r="Q10" i="19"/>
  <c r="E11" i="9" s="1"/>
  <c r="BI4" i="20"/>
  <c r="BJ5" i="20"/>
  <c r="BI3" i="20"/>
  <c r="AB66" i="5"/>
  <c r="P67" i="5"/>
  <c r="AB67" i="5" s="1"/>
  <c r="BM90" i="18"/>
  <c r="P91" i="6" s="1"/>
  <c r="P90" i="6"/>
  <c r="AB84" i="6"/>
  <c r="AB85" i="6"/>
  <c r="I14" i="4"/>
  <c r="P84" i="5"/>
  <c r="BR14" i="23"/>
  <c r="Q61" i="19"/>
  <c r="E62" i="9" s="1"/>
  <c r="O62" i="9" s="1"/>
  <c r="X42" i="19"/>
  <c r="J43" i="9" s="1"/>
  <c r="BP65" i="23"/>
  <c r="Q40" i="19"/>
  <c r="E41" i="9" s="1"/>
  <c r="O41" i="9" s="1"/>
  <c r="Q15" i="19"/>
  <c r="E16" i="9" s="1"/>
  <c r="O16" i="9" s="1"/>
  <c r="X22" i="19"/>
  <c r="J23" i="9" s="1"/>
  <c r="X38" i="19"/>
  <c r="J39" i="9" s="1"/>
  <c r="Q49" i="19"/>
  <c r="E50" i="9" s="1"/>
  <c r="O50" i="9" s="1"/>
  <c r="X64" i="19"/>
  <c r="J65" i="9" s="1"/>
  <c r="Q33" i="19"/>
  <c r="E34" i="9" s="1"/>
  <c r="O34" i="9" s="1"/>
  <c r="X85" i="19"/>
  <c r="J86" i="9" s="1"/>
  <c r="Q79" i="19"/>
  <c r="E80" i="9" s="1"/>
  <c r="O80" i="9" s="1"/>
  <c r="X43" i="19"/>
  <c r="J44" i="9" s="1"/>
  <c r="Q14" i="19"/>
  <c r="E15" i="9" s="1"/>
  <c r="O15" i="9" s="1"/>
  <c r="Q19" i="19"/>
  <c r="E20" i="9" s="1"/>
  <c r="X21" i="19"/>
  <c r="J22" i="9" s="1"/>
  <c r="X67" i="19"/>
  <c r="J68" i="9" s="1"/>
  <c r="Q66" i="19"/>
  <c r="E67" i="9" s="1"/>
  <c r="O67" i="9" s="1"/>
  <c r="X32" i="19"/>
  <c r="J33" i="9" s="1"/>
  <c r="Q68" i="19"/>
  <c r="E69" i="9" s="1"/>
  <c r="O69" i="9" s="1"/>
  <c r="X8" i="19"/>
  <c r="J9" i="9" s="1"/>
  <c r="Q32" i="19"/>
  <c r="E33" i="9" s="1"/>
  <c r="O33" i="9" s="1"/>
  <c r="O4" i="19"/>
  <c r="V89" i="19" s="1"/>
  <c r="X33" i="19"/>
  <c r="J34" i="9" s="1"/>
  <c r="Q83" i="19"/>
  <c r="E84" i="9" s="1"/>
  <c r="O84" i="9" s="1"/>
  <c r="X69" i="19"/>
  <c r="J70" i="9" s="1"/>
  <c r="Q28" i="19"/>
  <c r="E29" i="9" s="1"/>
  <c r="Q63" i="19"/>
  <c r="E64" i="9" s="1"/>
  <c r="O64" i="9" s="1"/>
  <c r="X48" i="19"/>
  <c r="J49" i="9" s="1"/>
  <c r="X13" i="19"/>
  <c r="J14" i="9" s="1"/>
  <c r="X66" i="19"/>
  <c r="J67" i="9" s="1"/>
  <c r="X87" i="19"/>
  <c r="J88" i="9" s="1"/>
  <c r="Q62" i="19"/>
  <c r="E63" i="9" s="1"/>
  <c r="O63" i="9" s="1"/>
  <c r="Q86" i="19"/>
  <c r="E87" i="9" s="1"/>
  <c r="O87" i="9" s="1"/>
  <c r="X20" i="19"/>
  <c r="J21" i="9" s="1"/>
  <c r="X10" i="19"/>
  <c r="Q13" i="19"/>
  <c r="E14" i="9" s="1"/>
  <c r="O14" i="9" s="1"/>
  <c r="Q43" i="19"/>
  <c r="E44" i="9" s="1"/>
  <c r="O44" i="9" s="1"/>
  <c r="X39" i="19"/>
  <c r="J40" i="9" s="1"/>
  <c r="Q21" i="19"/>
  <c r="E22" i="9" s="1"/>
  <c r="O22" i="9" s="1"/>
  <c r="X80" i="19"/>
  <c r="J81" i="9" s="1"/>
  <c r="Q82" i="19"/>
  <c r="E83" i="9" s="1"/>
  <c r="O83" i="9" s="1"/>
  <c r="Q81" i="19"/>
  <c r="E82" i="9" s="1"/>
  <c r="O82" i="9" s="1"/>
  <c r="X36" i="19"/>
  <c r="J37" i="9" s="1"/>
  <c r="X7" i="19"/>
  <c r="J8" i="9" s="1"/>
  <c r="Q89" i="19"/>
  <c r="E90" i="9" s="1"/>
  <c r="O90" i="9" s="1"/>
  <c r="X96" i="19"/>
  <c r="J97" i="9" s="1"/>
  <c r="X40" i="19"/>
  <c r="J41" i="9" s="1"/>
  <c r="Q20" i="19"/>
  <c r="E21" i="9" s="1"/>
  <c r="O21" i="9" s="1"/>
  <c r="Q8" i="19"/>
  <c r="E9" i="9" s="1"/>
  <c r="O9" i="9" s="1"/>
  <c r="X81" i="19"/>
  <c r="J82" i="9" s="1"/>
  <c r="X31" i="19"/>
  <c r="J32" i="9" s="1"/>
  <c r="Q12" i="19"/>
  <c r="E13" i="9" s="1"/>
  <c r="Q37" i="19"/>
  <c r="E38" i="9" s="1"/>
  <c r="O38" i="9" s="1"/>
  <c r="X19" i="19"/>
  <c r="J20" i="9" s="1"/>
  <c r="X82" i="19"/>
  <c r="J83" i="9" s="1"/>
  <c r="X61" i="19"/>
  <c r="J62" i="9" s="1"/>
  <c r="Q47" i="19"/>
  <c r="E48" i="9" s="1"/>
  <c r="O48" i="9" s="1"/>
  <c r="X29" i="19"/>
  <c r="J30" i="9" s="1"/>
  <c r="X62" i="19"/>
  <c r="J63" i="9" s="1"/>
  <c r="X83" i="19"/>
  <c r="J84" i="9" s="1"/>
  <c r="X12" i="19"/>
  <c r="J13" i="9" s="1"/>
  <c r="X84" i="19"/>
  <c r="J85" i="9" s="1"/>
  <c r="Q29" i="19"/>
  <c r="E30" i="9" s="1"/>
  <c r="O30" i="9" s="1"/>
  <c r="X88" i="19"/>
  <c r="J89" i="9" s="1"/>
  <c r="X14" i="19"/>
  <c r="J15" i="9" s="1"/>
  <c r="X65" i="19"/>
  <c r="J66" i="9" s="1"/>
  <c r="X45" i="19"/>
  <c r="J46" i="9" s="1"/>
  <c r="Q9" i="19"/>
  <c r="E10" i="9" s="1"/>
  <c r="O10" i="9" s="1"/>
  <c r="Q48" i="19"/>
  <c r="E49" i="9" s="1"/>
  <c r="O49" i="9" s="1"/>
  <c r="Q45" i="19"/>
  <c r="E46" i="9" s="1"/>
  <c r="O46" i="9" s="1"/>
  <c r="X37" i="19"/>
  <c r="J38" i="9" s="1"/>
  <c r="Q72" i="19"/>
  <c r="E73" i="9" s="1"/>
  <c r="O73" i="9" s="1"/>
  <c r="Q36" i="19"/>
  <c r="E37" i="9" s="1"/>
  <c r="O37" i="9" s="1"/>
  <c r="X30" i="19"/>
  <c r="J31" i="9" s="1"/>
  <c r="Q96" i="19"/>
  <c r="E97" i="9" s="1"/>
  <c r="O97" i="9" s="1"/>
  <c r="X41" i="19"/>
  <c r="J42" i="9" s="1"/>
  <c r="X63" i="19"/>
  <c r="J64" i="9" s="1"/>
  <c r="X46" i="19"/>
  <c r="J47" i="9" s="1"/>
  <c r="Q69" i="19"/>
  <c r="E70" i="9" s="1"/>
  <c r="O70" i="9" s="1"/>
  <c r="Q80" i="19"/>
  <c r="E81" i="9" s="1"/>
  <c r="O81" i="9" s="1"/>
  <c r="Q39" i="19"/>
  <c r="E40" i="9" s="1"/>
  <c r="O40" i="9" s="1"/>
  <c r="Q31" i="19"/>
  <c r="E32" i="9" s="1"/>
  <c r="O32" i="9" s="1"/>
  <c r="Q38" i="19"/>
  <c r="E39" i="9" s="1"/>
  <c r="O39" i="9" s="1"/>
  <c r="X28" i="19"/>
  <c r="J29" i="9" s="1"/>
  <c r="Q87" i="19"/>
  <c r="E88" i="9" s="1"/>
  <c r="O88" i="9" s="1"/>
  <c r="X9" i="19"/>
  <c r="J10" i="9" s="1"/>
  <c r="Q85" i="19"/>
  <c r="E86" i="9" s="1"/>
  <c r="O86" i="9" s="1"/>
  <c r="X49" i="19"/>
  <c r="J50" i="9" s="1"/>
  <c r="Q46" i="19"/>
  <c r="E47" i="9" s="1"/>
  <c r="O47" i="9" s="1"/>
  <c r="Q42" i="19"/>
  <c r="E43" i="9" s="1"/>
  <c r="O43" i="9" s="1"/>
  <c r="Q67" i="19"/>
  <c r="E68" i="9" s="1"/>
  <c r="O68" i="9" s="1"/>
  <c r="X15" i="19"/>
  <c r="J16" i="9" s="1"/>
  <c r="Q7" i="19"/>
  <c r="E8" i="9" s="1"/>
  <c r="X89" i="19"/>
  <c r="J90" i="9" s="1"/>
  <c r="X72" i="19"/>
  <c r="J73" i="9" s="1"/>
  <c r="Q88" i="19"/>
  <c r="E89" i="9" s="1"/>
  <c r="O89" i="9" s="1"/>
  <c r="Q30" i="19"/>
  <c r="E31" i="9" s="1"/>
  <c r="O31" i="9" s="1"/>
  <c r="Q41" i="19"/>
  <c r="E42" i="9" s="1"/>
  <c r="O42" i="9" s="1"/>
  <c r="Q64" i="19"/>
  <c r="E65" i="9" s="1"/>
  <c r="O65" i="9" s="1"/>
  <c r="X86" i="19"/>
  <c r="J87" i="9" s="1"/>
  <c r="Q23" i="19"/>
  <c r="X44" i="19"/>
  <c r="J45" i="9" s="1"/>
  <c r="O3" i="19"/>
  <c r="X47" i="19"/>
  <c r="J48" i="9" s="1"/>
  <c r="Q65" i="19"/>
  <c r="E66" i="9" s="1"/>
  <c r="O66" i="9" s="1"/>
  <c r="X23" i="19"/>
  <c r="X79" i="19"/>
  <c r="J80" i="9" s="1"/>
  <c r="Q22" i="19"/>
  <c r="E23" i="9" s="1"/>
  <c r="O23" i="9" s="1"/>
  <c r="X68" i="19"/>
  <c r="J69" i="9" s="1"/>
  <c r="BO71" i="23"/>
  <c r="BQ55" i="23"/>
  <c r="N3" i="23"/>
  <c r="O5" i="23"/>
  <c r="N4" i="23"/>
  <c r="BQ25" i="23"/>
  <c r="BR55" i="23"/>
  <c r="BT99" i="23"/>
  <c r="BT14" i="23"/>
  <c r="BT33" i="23" s="1"/>
  <c r="BT10" i="23"/>
  <c r="BT32" i="23" s="1"/>
  <c r="BT59" i="23"/>
  <c r="M52" i="13"/>
  <c r="M42" i="13"/>
  <c r="V6" i="14"/>
  <c r="AR6" i="14" s="1"/>
  <c r="W8" i="14"/>
  <c r="I66" i="14" s="1"/>
  <c r="V7" i="14"/>
  <c r="AR7" i="14" s="1"/>
  <c r="AR8" i="14"/>
  <c r="I37" i="14"/>
  <c r="I73" i="14"/>
  <c r="G37" i="14"/>
  <c r="I36" i="14"/>
  <c r="M48" i="13"/>
  <c r="L46" i="13"/>
  <c r="H48" i="14"/>
  <c r="H66" i="14"/>
  <c r="BQ57" i="20"/>
  <c r="H44" i="14"/>
  <c r="I74" i="14"/>
  <c r="J67" i="14"/>
  <c r="O7" i="15"/>
  <c r="AB7" i="15" s="1"/>
  <c r="O6" i="15"/>
  <c r="AB6" i="15" s="1"/>
  <c r="AB8" i="15"/>
  <c r="O5" i="26"/>
  <c r="N3" i="26"/>
  <c r="N4" i="26"/>
  <c r="BJ3" i="18"/>
  <c r="BJ4" i="18"/>
  <c r="BK5" i="18"/>
  <c r="BQ8" i="23"/>
  <c r="I13" i="14"/>
  <c r="H28" i="37"/>
  <c r="D29" i="37"/>
  <c r="BT81" i="23"/>
  <c r="C26" i="37"/>
  <c r="N53" i="13"/>
  <c r="O32" i="13" s="1"/>
  <c r="N49" i="13"/>
  <c r="L28" i="13" s="1"/>
  <c r="N39" i="13"/>
  <c r="O19" i="13" s="1"/>
  <c r="N50" i="13"/>
  <c r="N41" i="13"/>
  <c r="O21" i="13" s="1"/>
  <c r="N36" i="13"/>
  <c r="N58" i="13" s="1"/>
  <c r="N43" i="13"/>
  <c r="O23" i="13" s="1"/>
  <c r="N60" i="13"/>
  <c r="N40" i="13"/>
  <c r="N51" i="13"/>
  <c r="L30" i="13" s="1"/>
  <c r="N30" i="13" s="1"/>
  <c r="N37" i="13"/>
  <c r="M5" i="34"/>
  <c r="V61" i="34" s="1" a="1"/>
  <c r="V61" i="34" s="1"/>
  <c r="BO41" i="23"/>
  <c r="E68" i="21"/>
  <c r="F65" i="21"/>
  <c r="F66" i="21" s="1"/>
  <c r="V20" i="14"/>
  <c r="W11" i="14" s="1"/>
  <c r="V30" i="14"/>
  <c r="V29" i="14"/>
  <c r="V26" i="14"/>
  <c r="V25" i="14"/>
  <c r="V24" i="14"/>
  <c r="V31" i="14"/>
  <c r="H76" i="14"/>
  <c r="D28" i="32"/>
  <c r="L70" i="13"/>
  <c r="K68" i="13"/>
  <c r="M3" i="25"/>
  <c r="M4" i="25"/>
  <c r="N5" i="25"/>
  <c r="H75" i="37"/>
  <c r="E76" i="37"/>
  <c r="N4" i="21"/>
  <c r="N3" i="21"/>
  <c r="O5" i="21"/>
  <c r="Q64" i="21"/>
  <c r="F65" i="12" s="1"/>
  <c r="BT31" i="23"/>
  <c r="I50" i="14"/>
  <c r="H15" i="14"/>
  <c r="BI3" i="24"/>
  <c r="BI4" i="24"/>
  <c r="BJ5" i="24"/>
  <c r="AA6" i="16"/>
  <c r="AA7" i="16"/>
  <c r="BJ3" i="19"/>
  <c r="BJ4" i="19"/>
  <c r="BK5" i="19"/>
  <c r="BI4" i="25"/>
  <c r="BI3" i="25"/>
  <c r="BJ5" i="25"/>
  <c r="R57" i="14"/>
  <c r="R55" i="14"/>
  <c r="R60" i="14"/>
  <c r="L25" i="32"/>
  <c r="H26" i="32"/>
  <c r="Q91" i="14"/>
  <c r="Q81" i="14"/>
  <c r="Q86" i="14"/>
  <c r="Q92" i="14"/>
  <c r="Q90" i="14"/>
  <c r="Q85" i="14"/>
  <c r="Q87" i="14"/>
  <c r="J43" i="14"/>
  <c r="O6" i="16"/>
  <c r="P8" i="16"/>
  <c r="X38" i="16" s="1"/>
  <c r="O13" i="16"/>
  <c r="O7" i="16"/>
  <c r="AB8" i="16"/>
  <c r="H112" i="37"/>
  <c r="G113" i="37"/>
  <c r="J31" i="32"/>
  <c r="I97" i="14"/>
  <c r="M3" i="24"/>
  <c r="N5" i="24"/>
  <c r="M4" i="24"/>
  <c r="J78" i="14"/>
  <c r="N4" i="20"/>
  <c r="O5" i="20"/>
  <c r="V31" i="20" s="1"/>
  <c r="N3" i="20"/>
  <c r="D50" i="19"/>
  <c r="G90" i="32"/>
  <c r="M25" i="32"/>
  <c r="E53" i="19"/>
  <c r="E91" i="32"/>
  <c r="O3" i="18"/>
  <c r="O4" i="18"/>
  <c r="AB5" i="18"/>
  <c r="X40" i="18"/>
  <c r="J41" i="6" s="1"/>
  <c r="X20" i="18"/>
  <c r="J21" i="6" s="1"/>
  <c r="X13" i="18"/>
  <c r="J14" i="6" s="1"/>
  <c r="X76" i="18"/>
  <c r="J77" i="6" s="1"/>
  <c r="X71" i="18"/>
  <c r="J72" i="6" s="1"/>
  <c r="X9" i="18"/>
  <c r="X95" i="18"/>
  <c r="J96" i="6" s="1"/>
  <c r="X38" i="18"/>
  <c r="J39" i="6" s="1"/>
  <c r="X75" i="18"/>
  <c r="J76" i="6" s="1"/>
  <c r="X56" i="18"/>
  <c r="J57" i="6" s="1"/>
  <c r="X29" i="18"/>
  <c r="X37" i="18"/>
  <c r="X62" i="18"/>
  <c r="X12" i="18"/>
  <c r="X7" i="18"/>
  <c r="X25" i="18"/>
  <c r="X79" i="18"/>
  <c r="J80" i="6" s="1"/>
  <c r="X96" i="18"/>
  <c r="J97" i="6" s="1"/>
  <c r="X41" i="18"/>
  <c r="J42" i="6" s="1"/>
  <c r="X69" i="18"/>
  <c r="X57" i="18"/>
  <c r="J58" i="6" s="1"/>
  <c r="X51" i="18"/>
  <c r="X74" i="18"/>
  <c r="J75" i="6" s="1"/>
  <c r="X72" i="18"/>
  <c r="J73" i="6" s="1"/>
  <c r="X52" i="18"/>
  <c r="J53" i="6" s="1"/>
  <c r="X19" i="18"/>
  <c r="X21" i="18"/>
  <c r="J22" i="6" s="1"/>
  <c r="X55" i="18"/>
  <c r="J56" i="6" s="1"/>
  <c r="X30" i="18"/>
  <c r="X98" i="18"/>
  <c r="J99" i="6" s="1"/>
  <c r="X87" i="18"/>
  <c r="J88" i="6" s="1"/>
  <c r="X24" i="18"/>
  <c r="X8" i="18"/>
  <c r="J9" i="6" s="1"/>
  <c r="X58" i="18"/>
  <c r="J59" i="6" s="1"/>
  <c r="X70" i="18"/>
  <c r="J71" i="6" s="1"/>
  <c r="X54" i="18"/>
  <c r="J55" i="6" s="1"/>
  <c r="X53" i="18"/>
  <c r="J54" i="6" s="1"/>
  <c r="X73" i="18"/>
  <c r="J74" i="6" s="1"/>
  <c r="X77" i="18"/>
  <c r="J78" i="6" s="1"/>
  <c r="X78" i="18"/>
  <c r="J79" i="6" s="1"/>
  <c r="X93" i="18"/>
  <c r="X39" i="18"/>
  <c r="J40" i="6" s="1"/>
  <c r="X42" i="18"/>
  <c r="J43" i="6" s="1"/>
  <c r="X94" i="18"/>
  <c r="J95" i="6" s="1"/>
  <c r="X97" i="18"/>
  <c r="J98" i="6" s="1"/>
  <c r="BK5" i="26"/>
  <c r="BP65" i="26" s="1"/>
  <c r="BJ4" i="26"/>
  <c r="BJ3" i="26"/>
  <c r="H16" i="14"/>
  <c r="BI4" i="21"/>
  <c r="BJ5" i="21"/>
  <c r="BI3" i="21"/>
  <c r="J47" i="14"/>
  <c r="BT43" i="23"/>
  <c r="BT44" i="23" s="1"/>
  <c r="BP26" i="23"/>
  <c r="BP99" i="23"/>
  <c r="BR83" i="23"/>
  <c r="BO24" i="23"/>
  <c r="BR38" i="23"/>
  <c r="BR56" i="23"/>
  <c r="BQ21" i="23"/>
  <c r="BQ53" i="23"/>
  <c r="BQ78" i="23"/>
  <c r="BQ43" i="23"/>
  <c r="BQ37" i="23"/>
  <c r="BR13" i="23"/>
  <c r="BR58" i="23"/>
  <c r="BO73" i="23"/>
  <c r="BR77" i="23"/>
  <c r="BQ65" i="23"/>
  <c r="BO97" i="23"/>
  <c r="BO56" i="23"/>
  <c r="BP52" i="23"/>
  <c r="BQ22" i="23"/>
  <c r="BO22" i="23"/>
  <c r="BR98" i="23"/>
  <c r="BQ30" i="23"/>
  <c r="BR76" i="23"/>
  <c r="BQ74" i="23"/>
  <c r="BP79" i="23"/>
  <c r="BP30" i="23"/>
  <c r="BQ99" i="23"/>
  <c r="BP20" i="23"/>
  <c r="BR57" i="23"/>
  <c r="BP69" i="23"/>
  <c r="BR37" i="23"/>
  <c r="BQ24" i="23"/>
  <c r="BR71" i="23"/>
  <c r="BO29" i="23"/>
  <c r="BR65" i="23"/>
  <c r="BO54" i="23"/>
  <c r="BP21" i="23"/>
  <c r="BP74" i="23"/>
  <c r="BR7" i="23"/>
  <c r="BR41" i="23"/>
  <c r="BQ14" i="23"/>
  <c r="BP43" i="23"/>
  <c r="BO80" i="23"/>
  <c r="BO70" i="23"/>
  <c r="BQ57" i="23"/>
  <c r="BO62" i="23"/>
  <c r="BR53" i="23"/>
  <c r="BO9" i="23"/>
  <c r="BO99" i="23"/>
  <c r="BP24" i="23"/>
  <c r="BO19" i="23"/>
  <c r="BR9" i="23"/>
  <c r="BO30" i="23"/>
  <c r="BR46" i="23"/>
  <c r="BQ54" i="23"/>
  <c r="BQ15" i="23"/>
  <c r="BO25" i="23"/>
  <c r="BO69" i="23"/>
  <c r="BP59" i="23"/>
  <c r="BP14" i="23"/>
  <c r="BQ93" i="23"/>
  <c r="BO94" i="23"/>
  <c r="BR43" i="23"/>
  <c r="BR54" i="23"/>
  <c r="BQ38" i="23"/>
  <c r="BP71" i="23"/>
  <c r="BO20" i="23"/>
  <c r="BP44" i="23"/>
  <c r="BQ41" i="23"/>
  <c r="BP93" i="23"/>
  <c r="BO53" i="23"/>
  <c r="BO38" i="23"/>
  <c r="BQ97" i="23"/>
  <c r="BO79" i="23"/>
  <c r="BO43" i="23"/>
  <c r="BO26" i="23"/>
  <c r="BO8" i="23"/>
  <c r="BR39" i="23"/>
  <c r="BP75" i="23"/>
  <c r="BP81" i="23"/>
  <c r="BP94" i="23"/>
  <c r="BQ20" i="23"/>
  <c r="BR30" i="23"/>
  <c r="BO44" i="23"/>
  <c r="BO77" i="23"/>
  <c r="BR99" i="23"/>
  <c r="BQ83" i="23"/>
  <c r="BO61" i="23"/>
  <c r="BR15" i="23"/>
  <c r="BO87" i="23"/>
  <c r="BQ79" i="23"/>
  <c r="BR79" i="23"/>
  <c r="BR27" i="23"/>
  <c r="BP15" i="23"/>
  <c r="BQ73" i="23"/>
  <c r="BQ76" i="23"/>
  <c r="BR20" i="23"/>
  <c r="BQ75" i="23"/>
  <c r="BP83" i="23"/>
  <c r="BP76" i="23"/>
  <c r="BO57" i="23"/>
  <c r="BQ12" i="23"/>
  <c r="BQ7" i="23"/>
  <c r="BO65" i="23"/>
  <c r="BO55" i="23"/>
  <c r="BR70" i="23"/>
  <c r="BO7" i="23"/>
  <c r="BP73" i="23"/>
  <c r="BQ46" i="23"/>
  <c r="BP27" i="23"/>
  <c r="BO51" i="23"/>
  <c r="BR40" i="23"/>
  <c r="BP13" i="23"/>
  <c r="BO12" i="23"/>
  <c r="BO74" i="23"/>
  <c r="BR69" i="23"/>
  <c r="BR52" i="23"/>
  <c r="BP78" i="23"/>
  <c r="BQ9" i="23"/>
  <c r="BR8" i="23"/>
  <c r="BP57" i="23"/>
  <c r="BR97" i="23"/>
  <c r="BR73" i="23"/>
  <c r="BO98" i="23"/>
  <c r="BP77" i="23"/>
  <c r="BO13" i="23"/>
  <c r="BP87" i="23"/>
  <c r="BP53" i="23"/>
  <c r="BO39" i="23"/>
  <c r="BQ40" i="23"/>
  <c r="BQ96" i="23"/>
  <c r="BP22" i="23"/>
  <c r="BR81" i="23"/>
  <c r="BR74" i="23"/>
  <c r="BQ56" i="23"/>
  <c r="BQ62" i="23"/>
  <c r="BP38" i="23"/>
  <c r="BO96" i="23"/>
  <c r="BQ94" i="23"/>
  <c r="BQ29" i="23"/>
  <c r="BQ52" i="23"/>
  <c r="BP95" i="23"/>
  <c r="BO21" i="23"/>
  <c r="BR29" i="23"/>
  <c r="BR95" i="23"/>
  <c r="BQ13" i="23"/>
  <c r="BP46" i="23"/>
  <c r="BP97" i="23"/>
  <c r="BP89" i="23"/>
  <c r="BQ31" i="23"/>
  <c r="BR61" i="23"/>
  <c r="BR31" i="23"/>
  <c r="BP51" i="23"/>
  <c r="BO27" i="23"/>
  <c r="BP96" i="23"/>
  <c r="BQ81" i="23"/>
  <c r="BQ59" i="23"/>
  <c r="BQ70" i="23"/>
  <c r="BQ44" i="23"/>
  <c r="BO75" i="23"/>
  <c r="BQ69" i="23"/>
  <c r="BQ58" i="23"/>
  <c r="BQ27" i="23"/>
  <c r="BQ77" i="23"/>
  <c r="BP19" i="23"/>
  <c r="BP98" i="23"/>
  <c r="BO37" i="23"/>
  <c r="BR59" i="23"/>
  <c r="BO78" i="23"/>
  <c r="BO10" i="23"/>
  <c r="BR19" i="23"/>
  <c r="BQ98" i="23"/>
  <c r="BO15" i="23"/>
  <c r="BR78" i="23"/>
  <c r="BQ72" i="23"/>
  <c r="BR44" i="23"/>
  <c r="BR62" i="23"/>
  <c r="BP72" i="23"/>
  <c r="BQ10" i="23"/>
  <c r="BO59" i="23"/>
  <c r="BP31" i="23"/>
  <c r="BO93" i="23"/>
  <c r="BR10" i="23"/>
  <c r="BQ89" i="23"/>
  <c r="BO31" i="23"/>
  <c r="BO72" i="23"/>
  <c r="BP62" i="23"/>
  <c r="BQ80" i="23"/>
  <c r="BR42" i="23"/>
  <c r="BO95" i="23"/>
  <c r="BP12" i="23"/>
  <c r="BO46" i="23"/>
  <c r="BP10" i="23"/>
  <c r="BR87" i="23"/>
  <c r="BQ95" i="23"/>
  <c r="BP39" i="23"/>
  <c r="BO40" i="23"/>
  <c r="BP41" i="23"/>
  <c r="BQ51" i="23"/>
  <c r="BR93" i="23"/>
  <c r="BQ42" i="23"/>
  <c r="BP29" i="23"/>
  <c r="BO81" i="23"/>
  <c r="BO83" i="23"/>
  <c r="BO76" i="23"/>
  <c r="BQ39" i="23"/>
  <c r="BQ26" i="23"/>
  <c r="BQ87" i="23"/>
  <c r="BR12" i="23"/>
  <c r="BP7" i="23"/>
  <c r="BO52" i="23"/>
  <c r="BP56" i="23"/>
  <c r="BO14" i="23"/>
  <c r="BR22" i="23"/>
  <c r="BQ61" i="23"/>
  <c r="BP58" i="23"/>
  <c r="BR72" i="23"/>
  <c r="BP25" i="23"/>
  <c r="BP80" i="23"/>
  <c r="BQ19" i="23"/>
  <c r="BP61" i="23"/>
  <c r="BR21" i="23"/>
  <c r="BR26" i="23"/>
  <c r="BO58" i="23"/>
  <c r="BR51" i="23"/>
  <c r="BR80" i="23"/>
  <c r="BP55" i="23"/>
  <c r="BP8" i="23"/>
  <c r="BP42" i="23"/>
  <c r="BQ71" i="23"/>
  <c r="BR24" i="23"/>
  <c r="BP9" i="23"/>
  <c r="BO89" i="23"/>
  <c r="BR96" i="23"/>
  <c r="BO42" i="23"/>
  <c r="BP40" i="23"/>
  <c r="BP54" i="23"/>
  <c r="BR25" i="23"/>
  <c r="BR89" i="23"/>
  <c r="BP70" i="23"/>
  <c r="BR94" i="23"/>
  <c r="BR75" i="23"/>
  <c r="J10" i="6" l="1"/>
  <c r="Y9" i="18"/>
  <c r="F41" i="23"/>
  <c r="F32" i="24"/>
  <c r="F33" i="24" s="1"/>
  <c r="D99" i="34"/>
  <c r="Q42" i="7"/>
  <c r="R42" i="7"/>
  <c r="O42" i="5"/>
  <c r="G41" i="23"/>
  <c r="G32" i="24"/>
  <c r="G33" i="24" s="1"/>
  <c r="I41" i="23"/>
  <c r="I32" i="24"/>
  <c r="I33" i="24" s="1"/>
  <c r="U61" i="34" a="1"/>
  <c r="U61" i="34" s="1"/>
  <c r="E41" i="23"/>
  <c r="E32" i="24"/>
  <c r="E33" i="24" s="1"/>
  <c r="E99" i="34"/>
  <c r="O20" i="13"/>
  <c r="O22" i="13" s="1"/>
  <c r="N42" i="13"/>
  <c r="D123" i="34"/>
  <c r="L139" i="34"/>
  <c r="B81" i="34"/>
  <c r="M139" i="34"/>
  <c r="M149" i="34" s="1"/>
  <c r="M150" i="34" s="1"/>
  <c r="I118" i="34"/>
  <c r="L149" i="34"/>
  <c r="F118" i="34"/>
  <c r="H118" i="34"/>
  <c r="C123" i="34"/>
  <c r="I112" i="34"/>
  <c r="G99" i="34"/>
  <c r="G112" i="34"/>
  <c r="D132" i="34"/>
  <c r="D134" i="34" s="1"/>
  <c r="D135" i="34" s="1"/>
  <c r="B85" i="34"/>
  <c r="N85" i="34" s="1"/>
  <c r="N75" i="34"/>
  <c r="E112" i="34"/>
  <c r="E118" i="34" s="1"/>
  <c r="AA35" i="5"/>
  <c r="R56" i="14"/>
  <c r="R51" i="14"/>
  <c r="R52" i="14" s="1"/>
  <c r="R61" i="14"/>
  <c r="BT27" i="23"/>
  <c r="R62" i="14"/>
  <c r="Q82" i="14"/>
  <c r="J25" i="6"/>
  <c r="X26" i="18"/>
  <c r="J27" i="6" s="1"/>
  <c r="H67" i="14"/>
  <c r="J14" i="14"/>
  <c r="H97" i="14"/>
  <c r="T79" i="19"/>
  <c r="J76" i="14"/>
  <c r="J80" i="14"/>
  <c r="H45" i="14"/>
  <c r="I17" i="14"/>
  <c r="J17" i="14"/>
  <c r="H77" i="14"/>
  <c r="H75" i="14"/>
  <c r="H50" i="14"/>
  <c r="I46" i="14"/>
  <c r="H78" i="14"/>
  <c r="H36" i="14"/>
  <c r="J35" i="14"/>
  <c r="G43" i="14"/>
  <c r="I47" i="14"/>
  <c r="J77" i="14"/>
  <c r="I12" i="14"/>
  <c r="V43" i="20"/>
  <c r="J75" i="14"/>
  <c r="BP66" i="23"/>
  <c r="V41" i="20"/>
  <c r="G15" i="14"/>
  <c r="X78" i="23"/>
  <c r="J79" i="7" s="1"/>
  <c r="J79" i="5" s="1"/>
  <c r="V24" i="20"/>
  <c r="BR65" i="26"/>
  <c r="V53" i="20"/>
  <c r="H12" i="14"/>
  <c r="V42" i="20"/>
  <c r="Q16" i="19"/>
  <c r="E17" i="9" s="1"/>
  <c r="O17" i="9" s="1"/>
  <c r="V60" i="20"/>
  <c r="T61" i="19"/>
  <c r="V59" i="20"/>
  <c r="I77" i="14"/>
  <c r="J13" i="14"/>
  <c r="J49" i="14"/>
  <c r="J50" i="14"/>
  <c r="H18" i="14"/>
  <c r="H96" i="14"/>
  <c r="H17" i="14"/>
  <c r="J12" i="14"/>
  <c r="V50" i="20"/>
  <c r="V57" i="20"/>
  <c r="H74" i="14"/>
  <c r="J36" i="14"/>
  <c r="G77" i="14"/>
  <c r="BR90" i="23"/>
  <c r="BQ16" i="23"/>
  <c r="BR33" i="23"/>
  <c r="I16" i="14"/>
  <c r="H35" i="14"/>
  <c r="J15" i="14"/>
  <c r="I49" i="14"/>
  <c r="G75" i="14"/>
  <c r="H73" i="14"/>
  <c r="G48" i="14"/>
  <c r="AA69" i="9"/>
  <c r="BQ90" i="23"/>
  <c r="U63" i="19"/>
  <c r="BQ66" i="23"/>
  <c r="J45" i="14"/>
  <c r="I15" i="14"/>
  <c r="I78" i="14"/>
  <c r="I79" i="14"/>
  <c r="J79" i="14"/>
  <c r="J48" i="14"/>
  <c r="I45" i="14"/>
  <c r="H43" i="14"/>
  <c r="G47" i="14"/>
  <c r="I44" i="14"/>
  <c r="H47" i="14"/>
  <c r="U47" i="19"/>
  <c r="H14" i="14"/>
  <c r="T83" i="19"/>
  <c r="BO63" i="23"/>
  <c r="BQ33" i="23"/>
  <c r="J44" i="14"/>
  <c r="I19" i="14"/>
  <c r="J66" i="14"/>
  <c r="H49" i="14"/>
  <c r="J16" i="14"/>
  <c r="J19" i="14"/>
  <c r="I14" i="14"/>
  <c r="I18" i="14"/>
  <c r="J73" i="14"/>
  <c r="J37" i="14"/>
  <c r="G45" i="14"/>
  <c r="I96" i="14"/>
  <c r="V44" i="19"/>
  <c r="BQ34" i="23"/>
  <c r="V13" i="20"/>
  <c r="AB84" i="5"/>
  <c r="P85" i="5"/>
  <c r="AB85" i="5" s="1"/>
  <c r="BR16" i="23"/>
  <c r="BQ84" i="23"/>
  <c r="H46" i="14"/>
  <c r="J97" i="14"/>
  <c r="S48" i="19"/>
  <c r="I15" i="4"/>
  <c r="AC14" i="4"/>
  <c r="AC15" i="4" s="1"/>
  <c r="I43" i="14"/>
  <c r="J18" i="14"/>
  <c r="I67" i="14"/>
  <c r="U8" i="19"/>
  <c r="BJ4" i="20"/>
  <c r="BJ3" i="20"/>
  <c r="BK5" i="20"/>
  <c r="BR53" i="20"/>
  <c r="BQ47" i="23"/>
  <c r="J46" i="14"/>
  <c r="H19" i="14"/>
  <c r="I76" i="14"/>
  <c r="J96" i="14"/>
  <c r="H80" i="14"/>
  <c r="H79" i="14"/>
  <c r="I48" i="14"/>
  <c r="H13" i="14"/>
  <c r="I35" i="14"/>
  <c r="I80" i="14"/>
  <c r="J74" i="14"/>
  <c r="G97" i="14"/>
  <c r="T12" i="19"/>
  <c r="X15" i="9"/>
  <c r="AB90" i="6"/>
  <c r="AB91" i="6"/>
  <c r="P90" i="5"/>
  <c r="U34" i="9"/>
  <c r="O29" i="9"/>
  <c r="O11" i="9"/>
  <c r="U16" i="9"/>
  <c r="X24" i="19"/>
  <c r="J25" i="9" s="1"/>
  <c r="J24" i="9"/>
  <c r="T41" i="19"/>
  <c r="T9" i="19"/>
  <c r="S87" i="19"/>
  <c r="U46" i="19"/>
  <c r="T69" i="19"/>
  <c r="T23" i="19"/>
  <c r="V84" i="19"/>
  <c r="V46" i="19"/>
  <c r="T80" i="19"/>
  <c r="S63" i="19"/>
  <c r="U40" i="19"/>
  <c r="V88" i="19"/>
  <c r="U36" i="19"/>
  <c r="V19" i="19"/>
  <c r="T65" i="19"/>
  <c r="U15" i="19"/>
  <c r="S38" i="19"/>
  <c r="T82" i="19"/>
  <c r="S10" i="19"/>
  <c r="T39" i="19"/>
  <c r="V65" i="19"/>
  <c r="U13" i="19"/>
  <c r="S22" i="19"/>
  <c r="U62" i="19"/>
  <c r="T33" i="19"/>
  <c r="U64" i="19"/>
  <c r="U65" i="19"/>
  <c r="S61" i="19"/>
  <c r="V49" i="19"/>
  <c r="T20" i="19"/>
  <c r="U83" i="19"/>
  <c r="V72" i="19"/>
  <c r="S86" i="19"/>
  <c r="U12" i="19"/>
  <c r="S30" i="19"/>
  <c r="V20" i="19"/>
  <c r="V86" i="19"/>
  <c r="U23" i="19"/>
  <c r="U85" i="19"/>
  <c r="U69" i="19"/>
  <c r="V41" i="19"/>
  <c r="S28" i="19"/>
  <c r="U22" i="19"/>
  <c r="U30" i="19"/>
  <c r="T81" i="19"/>
  <c r="U72" i="19"/>
  <c r="T85" i="19"/>
  <c r="S7" i="19"/>
  <c r="S42" i="19"/>
  <c r="S21" i="19"/>
  <c r="U32" i="19"/>
  <c r="V23" i="19"/>
  <c r="U37" i="19"/>
  <c r="U21" i="19"/>
  <c r="U66" i="19"/>
  <c r="V80" i="19"/>
  <c r="U82" i="19"/>
  <c r="S15" i="19"/>
  <c r="V9" i="19"/>
  <c r="V48" i="19"/>
  <c r="S85" i="19"/>
  <c r="V37" i="19"/>
  <c r="S96" i="19"/>
  <c r="V66" i="19"/>
  <c r="V15" i="19"/>
  <c r="U84" i="19"/>
  <c r="S29" i="19"/>
  <c r="V79" i="19"/>
  <c r="U44" i="19"/>
  <c r="S72" i="19"/>
  <c r="S19" i="19"/>
  <c r="T46" i="19"/>
  <c r="V39" i="19"/>
  <c r="T86" i="19"/>
  <c r="T72" i="19"/>
  <c r="U39" i="19"/>
  <c r="T15" i="19"/>
  <c r="U20" i="19"/>
  <c r="T32" i="19"/>
  <c r="T48" i="19"/>
  <c r="S84" i="19"/>
  <c r="V61" i="19"/>
  <c r="U31" i="19"/>
  <c r="S67" i="19"/>
  <c r="U43" i="19"/>
  <c r="T29" i="19"/>
  <c r="S8" i="19"/>
  <c r="S36" i="19"/>
  <c r="V38" i="19"/>
  <c r="S47" i="19"/>
  <c r="V33" i="19"/>
  <c r="S12" i="19"/>
  <c r="V31" i="19"/>
  <c r="S37" i="19"/>
  <c r="V28" i="19"/>
  <c r="S64" i="19"/>
  <c r="U89" i="19"/>
  <c r="T38" i="19"/>
  <c r="S39" i="19"/>
  <c r="U45" i="19"/>
  <c r="V8" i="19"/>
  <c r="U87" i="19"/>
  <c r="U86" i="19"/>
  <c r="V40" i="19"/>
  <c r="T89" i="19"/>
  <c r="U49" i="19"/>
  <c r="S32" i="19"/>
  <c r="S80" i="19"/>
  <c r="T49" i="19"/>
  <c r="U96" i="19"/>
  <c r="T66" i="19"/>
  <c r="S13" i="19"/>
  <c r="S69" i="19"/>
  <c r="T30" i="19"/>
  <c r="V22" i="19"/>
  <c r="V42" i="19"/>
  <c r="T22" i="19"/>
  <c r="U33" i="19"/>
  <c r="T68" i="19"/>
  <c r="S89" i="19"/>
  <c r="V10" i="19"/>
  <c r="U10" i="19"/>
  <c r="U88" i="19"/>
  <c r="S79" i="19"/>
  <c r="S20" i="19"/>
  <c r="U41" i="19"/>
  <c r="T47" i="19"/>
  <c r="U19" i="19"/>
  <c r="S68" i="19"/>
  <c r="T67" i="19"/>
  <c r="U80" i="19"/>
  <c r="T8" i="19"/>
  <c r="V63" i="19"/>
  <c r="V68" i="19"/>
  <c r="V43" i="19"/>
  <c r="V36" i="19"/>
  <c r="V82" i="19"/>
  <c r="S83" i="19"/>
  <c r="T88" i="19"/>
  <c r="T31" i="19"/>
  <c r="T96" i="19"/>
  <c r="V87" i="19"/>
  <c r="S23" i="19"/>
  <c r="S88" i="19"/>
  <c r="S49" i="19"/>
  <c r="U48" i="19"/>
  <c r="U38" i="19"/>
  <c r="V96" i="19"/>
  <c r="V85" i="19"/>
  <c r="T10" i="19"/>
  <c r="S33" i="19"/>
  <c r="T64" i="19"/>
  <c r="T37" i="19"/>
  <c r="T63" i="19"/>
  <c r="V12" i="19"/>
  <c r="S65" i="19"/>
  <c r="S46" i="19"/>
  <c r="V45" i="19"/>
  <c r="S9" i="19"/>
  <c r="U42" i="19"/>
  <c r="T42" i="19"/>
  <c r="V29" i="19"/>
  <c r="T43" i="19"/>
  <c r="V47" i="19"/>
  <c r="S14" i="19"/>
  <c r="T7" i="19"/>
  <c r="S41" i="19"/>
  <c r="T36" i="19"/>
  <c r="U81" i="19"/>
  <c r="T19" i="19"/>
  <c r="S82" i="19"/>
  <c r="V13" i="19"/>
  <c r="U28" i="19"/>
  <c r="T14" i="19"/>
  <c r="U29" i="19"/>
  <c r="V7" i="19"/>
  <c r="V67" i="19"/>
  <c r="S81" i="19"/>
  <c r="V21" i="19"/>
  <c r="V69" i="19"/>
  <c r="V30" i="19"/>
  <c r="U67" i="19"/>
  <c r="S62" i="19"/>
  <c r="U14" i="19"/>
  <c r="T44" i="19"/>
  <c r="T45" i="19"/>
  <c r="V83" i="19"/>
  <c r="V32" i="19"/>
  <c r="V81" i="19"/>
  <c r="T40" i="19"/>
  <c r="S40" i="19"/>
  <c r="T84" i="19"/>
  <c r="S31" i="19"/>
  <c r="S45" i="19"/>
  <c r="V64" i="19"/>
  <c r="T28" i="19"/>
  <c r="S43" i="19"/>
  <c r="U7" i="19"/>
  <c r="T13" i="19"/>
  <c r="T21" i="19"/>
  <c r="S44" i="19"/>
  <c r="V62" i="19"/>
  <c r="T87" i="19"/>
  <c r="S66" i="19"/>
  <c r="U9" i="19"/>
  <c r="U61" i="19"/>
  <c r="T62" i="19"/>
  <c r="U68" i="19"/>
  <c r="U79" i="19"/>
  <c r="V14" i="19"/>
  <c r="U24" i="9"/>
  <c r="O20" i="9"/>
  <c r="AA24" i="9" s="1"/>
  <c r="X69" i="9"/>
  <c r="U69" i="9"/>
  <c r="O8" i="9"/>
  <c r="U11" i="9"/>
  <c r="U15" i="9"/>
  <c r="O13" i="9"/>
  <c r="AA15" i="9" s="1"/>
  <c r="X34" i="9"/>
  <c r="J11" i="9"/>
  <c r="X16" i="19"/>
  <c r="J17" i="9" s="1"/>
  <c r="X24" i="9"/>
  <c r="Q24" i="19"/>
  <c r="E25" i="9" s="1"/>
  <c r="O25" i="9" s="1"/>
  <c r="E24" i="9"/>
  <c r="BP32" i="23"/>
  <c r="X76" i="23"/>
  <c r="J77" i="7" s="1"/>
  <c r="J77" i="5" s="1"/>
  <c r="X12" i="23"/>
  <c r="X38" i="23"/>
  <c r="J39" i="7" s="1"/>
  <c r="J39" i="5" s="1"/>
  <c r="X96" i="23"/>
  <c r="J97" i="7" s="1"/>
  <c r="J97" i="5" s="1"/>
  <c r="X94" i="23"/>
  <c r="J95" i="7" s="1"/>
  <c r="J95" i="5" s="1"/>
  <c r="O3" i="23"/>
  <c r="X37" i="23"/>
  <c r="J38" i="7" s="1"/>
  <c r="X56" i="23"/>
  <c r="J57" i="7" s="1"/>
  <c r="J57" i="5" s="1"/>
  <c r="X21" i="23"/>
  <c r="J22" i="7" s="1"/>
  <c r="J22" i="5" s="1"/>
  <c r="X57" i="23"/>
  <c r="J58" i="7" s="1"/>
  <c r="J58" i="5" s="1"/>
  <c r="X25" i="23"/>
  <c r="X51" i="23"/>
  <c r="X40" i="23"/>
  <c r="J41" i="7" s="1"/>
  <c r="J41" i="5" s="1"/>
  <c r="X79" i="23"/>
  <c r="J80" i="7" s="1"/>
  <c r="J80" i="5" s="1"/>
  <c r="X30" i="23"/>
  <c r="J31" i="7" s="1"/>
  <c r="X19" i="23"/>
  <c r="X98" i="23"/>
  <c r="J99" i="7" s="1"/>
  <c r="J99" i="5" s="1"/>
  <c r="O4" i="23"/>
  <c r="S76" i="23" s="1"/>
  <c r="X62" i="23"/>
  <c r="J63" i="7" s="1"/>
  <c r="X29" i="23"/>
  <c r="X54" i="23"/>
  <c r="J55" i="7" s="1"/>
  <c r="J55" i="5" s="1"/>
  <c r="X58" i="23"/>
  <c r="J59" i="7" s="1"/>
  <c r="J59" i="5" s="1"/>
  <c r="X74" i="23"/>
  <c r="J75" i="7" s="1"/>
  <c r="J75" i="5" s="1"/>
  <c r="X87" i="23"/>
  <c r="J88" i="7" s="1"/>
  <c r="J88" i="5" s="1"/>
  <c r="X95" i="23"/>
  <c r="J96" i="7" s="1"/>
  <c r="J96" i="5" s="1"/>
  <c r="X97" i="23"/>
  <c r="J98" i="7" s="1"/>
  <c r="J98" i="5" s="1"/>
  <c r="X7" i="23"/>
  <c r="X73" i="23"/>
  <c r="J74" i="7" s="1"/>
  <c r="J74" i="5" s="1"/>
  <c r="X77" i="23"/>
  <c r="J78" i="7" s="1"/>
  <c r="J78" i="5" s="1"/>
  <c r="X72" i="23"/>
  <c r="J73" i="7" s="1"/>
  <c r="J73" i="5" s="1"/>
  <c r="X9" i="23"/>
  <c r="J10" i="7" s="1"/>
  <c r="J10" i="5" s="1"/>
  <c r="X8" i="23"/>
  <c r="J9" i="7" s="1"/>
  <c r="J9" i="5" s="1"/>
  <c r="X20" i="23"/>
  <c r="J21" i="7" s="1"/>
  <c r="J21" i="5" s="1"/>
  <c r="X71" i="23"/>
  <c r="J72" i="7" s="1"/>
  <c r="J72" i="5" s="1"/>
  <c r="X69" i="23"/>
  <c r="J70" i="7" s="1"/>
  <c r="X39" i="23"/>
  <c r="J40" i="7" s="1"/>
  <c r="J40" i="5" s="1"/>
  <c r="X70" i="23"/>
  <c r="J71" i="7" s="1"/>
  <c r="J71" i="5" s="1"/>
  <c r="X55" i="23"/>
  <c r="J56" i="7" s="1"/>
  <c r="J56" i="5" s="1"/>
  <c r="X24" i="23"/>
  <c r="X93" i="23"/>
  <c r="X13" i="23"/>
  <c r="J14" i="7" s="1"/>
  <c r="J14" i="5" s="1"/>
  <c r="X52" i="23"/>
  <c r="J53" i="7" s="1"/>
  <c r="J53" i="5" s="1"/>
  <c r="X75" i="23"/>
  <c r="J76" i="7" s="1"/>
  <c r="J76" i="5" s="1"/>
  <c r="X53" i="23"/>
  <c r="J54" i="7" s="1"/>
  <c r="J54" i="5" s="1"/>
  <c r="BQ32" i="23"/>
  <c r="U59" i="23"/>
  <c r="BR47" i="23"/>
  <c r="BT15" i="23"/>
  <c r="BT16" i="23" s="1"/>
  <c r="N52" i="13"/>
  <c r="O13" i="13"/>
  <c r="W20" i="14"/>
  <c r="W29" i="14"/>
  <c r="W26" i="14"/>
  <c r="W25" i="14"/>
  <c r="W24" i="14"/>
  <c r="W31" i="14"/>
  <c r="W30" i="14"/>
  <c r="BP63" i="23"/>
  <c r="BO90" i="23"/>
  <c r="BO34" i="23"/>
  <c r="L29" i="13"/>
  <c r="N29" i="13" s="1"/>
  <c r="BR34" i="23"/>
  <c r="BQ63" i="23"/>
  <c r="BO66" i="23"/>
  <c r="J26" i="6"/>
  <c r="AB5" i="26"/>
  <c r="AB5" i="24"/>
  <c r="AB5" i="23"/>
  <c r="AB5" i="21"/>
  <c r="AB5" i="19"/>
  <c r="AG5" i="18"/>
  <c r="AB5" i="25"/>
  <c r="AT5" i="18"/>
  <c r="AB3" i="18"/>
  <c r="AB5" i="20"/>
  <c r="O3" i="20"/>
  <c r="O4" i="20"/>
  <c r="X9" i="20"/>
  <c r="Q9" i="20"/>
  <c r="S9" i="20"/>
  <c r="T9" i="20"/>
  <c r="V23" i="20"/>
  <c r="V15" i="20"/>
  <c r="V18" i="20"/>
  <c r="V54" i="20"/>
  <c r="V8" i="20"/>
  <c r="V58" i="20"/>
  <c r="V22" i="20"/>
  <c r="V9" i="20"/>
  <c r="V25" i="20"/>
  <c r="V28" i="20"/>
  <c r="V34" i="20"/>
  <c r="V52" i="20"/>
  <c r="V51" i="20"/>
  <c r="V44" i="20"/>
  <c r="V40" i="20"/>
  <c r="V21" i="20"/>
  <c r="V12" i="20"/>
  <c r="V45" i="20"/>
  <c r="V30" i="20"/>
  <c r="V26" i="20"/>
  <c r="V17" i="20"/>
  <c r="U9" i="20"/>
  <c r="V27" i="20"/>
  <c r="V29" i="20"/>
  <c r="V39" i="20"/>
  <c r="V46" i="20"/>
  <c r="BT46" i="23"/>
  <c r="V38" i="20"/>
  <c r="N28" i="13"/>
  <c r="X59" i="18"/>
  <c r="J60" i="6" s="1"/>
  <c r="J52" i="6"/>
  <c r="H76" i="37"/>
  <c r="E77" i="37"/>
  <c r="BP33" i="23"/>
  <c r="BK3" i="19"/>
  <c r="BK4" i="19"/>
  <c r="BM85" i="19"/>
  <c r="P86" i="9" s="1"/>
  <c r="BM22" i="19"/>
  <c r="P23" i="9" s="1"/>
  <c r="BT37" i="19"/>
  <c r="BT93" i="19"/>
  <c r="BM15" i="19"/>
  <c r="P16" i="9" s="1"/>
  <c r="BM21" i="19"/>
  <c r="P22" i="9" s="1"/>
  <c r="BT42" i="19"/>
  <c r="BT68" i="19"/>
  <c r="BM79" i="19"/>
  <c r="P80" i="9" s="1"/>
  <c r="BT98" i="19"/>
  <c r="BT83" i="19"/>
  <c r="BT75" i="19"/>
  <c r="BT71" i="19"/>
  <c r="BT62" i="19"/>
  <c r="BT90" i="19"/>
  <c r="BM13" i="19"/>
  <c r="P14" i="9" s="1"/>
  <c r="BM55" i="19"/>
  <c r="P56" i="9" s="1"/>
  <c r="BM62" i="19"/>
  <c r="P63" i="9" s="1"/>
  <c r="BT96" i="19"/>
  <c r="BT9" i="19"/>
  <c r="BM67" i="19"/>
  <c r="P68" i="9" s="1"/>
  <c r="BM68" i="19"/>
  <c r="P69" i="9" s="1"/>
  <c r="BT79" i="19"/>
  <c r="BT44" i="19"/>
  <c r="BM63" i="19"/>
  <c r="P64" i="9" s="1"/>
  <c r="BM42" i="19"/>
  <c r="P43" i="9" s="1"/>
  <c r="BT87" i="19"/>
  <c r="BM28" i="19"/>
  <c r="P29" i="9" s="1"/>
  <c r="BM84" i="19"/>
  <c r="P85" i="9" s="1"/>
  <c r="BT82" i="19"/>
  <c r="BT32" i="19"/>
  <c r="BM23" i="19"/>
  <c r="BT54" i="19"/>
  <c r="BM9" i="19"/>
  <c r="P10" i="9" s="1"/>
  <c r="BM88" i="19"/>
  <c r="P89" i="9" s="1"/>
  <c r="BT67" i="19"/>
  <c r="BM37" i="19"/>
  <c r="P38" i="9" s="1"/>
  <c r="BT53" i="19"/>
  <c r="BM48" i="19"/>
  <c r="P49" i="9" s="1"/>
  <c r="BM43" i="19"/>
  <c r="P44" i="9" s="1"/>
  <c r="BT36" i="19"/>
  <c r="BM52" i="19"/>
  <c r="P53" i="9" s="1"/>
  <c r="BT8" i="19"/>
  <c r="BT41" i="19"/>
  <c r="BT86" i="19"/>
  <c r="BM10" i="19"/>
  <c r="BM41" i="19"/>
  <c r="P42" i="9" s="1"/>
  <c r="BM54" i="19"/>
  <c r="P55" i="9" s="1"/>
  <c r="BM47" i="19"/>
  <c r="P48" i="9" s="1"/>
  <c r="BT80" i="19"/>
  <c r="BT51" i="19"/>
  <c r="BT49" i="19"/>
  <c r="BM32" i="19"/>
  <c r="P33" i="9" s="1"/>
  <c r="BM80" i="19"/>
  <c r="P81" i="9" s="1"/>
  <c r="BM36" i="19"/>
  <c r="P37" i="9" s="1"/>
  <c r="BM44" i="19"/>
  <c r="P45" i="9" s="1"/>
  <c r="BT15" i="19"/>
  <c r="BT12" i="19"/>
  <c r="BM33" i="19"/>
  <c r="P34" i="9" s="1"/>
  <c r="BT31" i="19"/>
  <c r="BT43" i="19"/>
  <c r="BT61" i="19"/>
  <c r="BT73" i="19"/>
  <c r="BM45" i="19"/>
  <c r="P46" i="9" s="1"/>
  <c r="BT20" i="19"/>
  <c r="BM29" i="19"/>
  <c r="P30" i="9" s="1"/>
  <c r="BT19" i="19"/>
  <c r="BM30" i="19"/>
  <c r="P31" i="9" s="1"/>
  <c r="BM40" i="19"/>
  <c r="P41" i="9" s="1"/>
  <c r="BT10" i="19"/>
  <c r="BM82" i="19"/>
  <c r="P83" i="9" s="1"/>
  <c r="BM51" i="19"/>
  <c r="P52" i="9" s="1"/>
  <c r="BM57" i="19"/>
  <c r="BM65" i="19"/>
  <c r="P66" i="9" s="1"/>
  <c r="BT39" i="19"/>
  <c r="BM72" i="19"/>
  <c r="P73" i="9" s="1"/>
  <c r="BT63" i="19"/>
  <c r="BT88" i="19"/>
  <c r="BM31" i="19"/>
  <c r="P32" i="9" s="1"/>
  <c r="BT29" i="19"/>
  <c r="BM39" i="19"/>
  <c r="P40" i="9" s="1"/>
  <c r="BT28" i="19"/>
  <c r="BM46" i="19"/>
  <c r="P47" i="9" s="1"/>
  <c r="BT47" i="19"/>
  <c r="BM98" i="19"/>
  <c r="BM93" i="19"/>
  <c r="BM53" i="19"/>
  <c r="P54" i="9" s="1"/>
  <c r="BT46" i="19"/>
  <c r="BT52" i="19"/>
  <c r="BT38" i="19"/>
  <c r="BM91" i="19"/>
  <c r="P92" i="9" s="1"/>
  <c r="BM14" i="19"/>
  <c r="P15" i="9" s="1"/>
  <c r="BM19" i="19"/>
  <c r="P20" i="9" s="1"/>
  <c r="BM50" i="19"/>
  <c r="P51" i="9" s="1"/>
  <c r="BT64" i="19"/>
  <c r="BM89" i="19"/>
  <c r="P90" i="9" s="1"/>
  <c r="BT55" i="19"/>
  <c r="BT50" i="19"/>
  <c r="BM38" i="19"/>
  <c r="P39" i="9" s="1"/>
  <c r="BM81" i="19"/>
  <c r="P82" i="9" s="1"/>
  <c r="BM73" i="19"/>
  <c r="BT57" i="19"/>
  <c r="BM69" i="19"/>
  <c r="P70" i="9" s="1"/>
  <c r="BT84" i="19"/>
  <c r="BT72" i="19"/>
  <c r="BT14" i="19"/>
  <c r="BM87" i="19"/>
  <c r="P88" i="9" s="1"/>
  <c r="BT85" i="19"/>
  <c r="BT33" i="19"/>
  <c r="BM20" i="19"/>
  <c r="P21" i="9" s="1"/>
  <c r="BM12" i="19"/>
  <c r="P13" i="9" s="1"/>
  <c r="BT89" i="19"/>
  <c r="BM49" i="19"/>
  <c r="P50" i="9" s="1"/>
  <c r="BT81" i="19"/>
  <c r="BT45" i="19"/>
  <c r="BM64" i="19"/>
  <c r="P65" i="9" s="1"/>
  <c r="BM90" i="19"/>
  <c r="P91" i="9" s="1"/>
  <c r="BT22" i="19"/>
  <c r="BT65" i="19"/>
  <c r="BT66" i="19"/>
  <c r="BM86" i="19"/>
  <c r="P87" i="9" s="1"/>
  <c r="BM8" i="19"/>
  <c r="P9" i="9" s="1"/>
  <c r="BM61" i="19"/>
  <c r="P62" i="9" s="1"/>
  <c r="BM75" i="19"/>
  <c r="BT48" i="19"/>
  <c r="BT30" i="19"/>
  <c r="BM96" i="19"/>
  <c r="P97" i="9" s="1"/>
  <c r="BM7" i="19"/>
  <c r="P8" i="9" s="1"/>
  <c r="BM71" i="19"/>
  <c r="P72" i="9" s="1"/>
  <c r="BT40" i="19"/>
  <c r="BT69" i="19"/>
  <c r="BM66" i="19"/>
  <c r="P67" i="9" s="1"/>
  <c r="BM83" i="19"/>
  <c r="P84" i="9" s="1"/>
  <c r="BT91" i="19"/>
  <c r="BT21" i="19"/>
  <c r="BT23" i="19"/>
  <c r="BT7" i="19"/>
  <c r="BT13" i="19"/>
  <c r="BK3" i="18"/>
  <c r="BK4" i="18"/>
  <c r="BT62" i="18"/>
  <c r="BT80" i="18"/>
  <c r="BT79" i="18"/>
  <c r="BT40" i="18"/>
  <c r="BT42" i="18"/>
  <c r="BT93" i="18"/>
  <c r="BT74" i="18"/>
  <c r="BT56" i="18"/>
  <c r="BT72" i="18"/>
  <c r="BT95" i="18"/>
  <c r="BT76" i="18"/>
  <c r="BT96" i="18"/>
  <c r="BT8" i="18"/>
  <c r="BT73" i="18"/>
  <c r="BT13" i="18"/>
  <c r="BT9" i="18"/>
  <c r="BT94" i="18"/>
  <c r="BT25" i="18"/>
  <c r="BT51" i="18"/>
  <c r="BT37" i="18"/>
  <c r="BT53" i="18"/>
  <c r="BT75" i="18"/>
  <c r="BT52" i="18"/>
  <c r="BT58" i="18"/>
  <c r="BT30" i="18"/>
  <c r="BT7" i="18"/>
  <c r="BT98" i="18"/>
  <c r="BT24" i="18"/>
  <c r="BT20" i="18"/>
  <c r="BT12" i="18"/>
  <c r="BT71" i="18"/>
  <c r="BT21" i="18"/>
  <c r="BT78" i="18"/>
  <c r="BT55" i="18"/>
  <c r="BT54" i="18"/>
  <c r="BT70" i="18"/>
  <c r="BT29" i="18"/>
  <c r="BT69" i="18"/>
  <c r="BT87" i="18"/>
  <c r="BT57" i="18"/>
  <c r="BT19" i="18"/>
  <c r="BT39" i="18"/>
  <c r="BT97" i="18"/>
  <c r="BT77" i="18"/>
  <c r="BT41" i="18"/>
  <c r="BT38" i="18"/>
  <c r="L32" i="13"/>
  <c r="E50" i="19"/>
  <c r="G91" i="32"/>
  <c r="C27" i="37"/>
  <c r="X14" i="18"/>
  <c r="J15" i="6" s="1"/>
  <c r="J13" i="6"/>
  <c r="V16" i="20"/>
  <c r="Q8" i="21"/>
  <c r="F9" i="12" s="1"/>
  <c r="J32" i="32"/>
  <c r="V25" i="18"/>
  <c r="U53" i="18"/>
  <c r="S43" i="18"/>
  <c r="S69" i="18"/>
  <c r="U73" i="18"/>
  <c r="S79" i="18"/>
  <c r="S10" i="18"/>
  <c r="V8" i="18"/>
  <c r="S78" i="18"/>
  <c r="U74" i="18"/>
  <c r="T97" i="18"/>
  <c r="V7" i="18"/>
  <c r="S85" i="18"/>
  <c r="T76" i="18"/>
  <c r="T20" i="18"/>
  <c r="S13" i="18"/>
  <c r="S14" i="18"/>
  <c r="S27" i="18"/>
  <c r="V77" i="18"/>
  <c r="T37" i="18"/>
  <c r="U39" i="18"/>
  <c r="V15" i="18"/>
  <c r="S24" i="18"/>
  <c r="T15" i="18"/>
  <c r="V58" i="18"/>
  <c r="V20" i="18"/>
  <c r="V31" i="18"/>
  <c r="T27" i="18"/>
  <c r="U71" i="18"/>
  <c r="S19" i="18"/>
  <c r="U87" i="18"/>
  <c r="T44" i="18"/>
  <c r="U27" i="18"/>
  <c r="S73" i="18"/>
  <c r="T98" i="18"/>
  <c r="U43" i="18"/>
  <c r="S41" i="18"/>
  <c r="S62" i="18"/>
  <c r="V29" i="18"/>
  <c r="T12" i="18"/>
  <c r="V30" i="18"/>
  <c r="T96" i="18"/>
  <c r="T19" i="18"/>
  <c r="U37" i="18"/>
  <c r="T69" i="18"/>
  <c r="S75" i="18"/>
  <c r="T87" i="18"/>
  <c r="S29" i="18"/>
  <c r="U30" i="18"/>
  <c r="T21" i="18"/>
  <c r="S40" i="18"/>
  <c r="T73" i="18"/>
  <c r="V69" i="18"/>
  <c r="S26" i="18"/>
  <c r="V71" i="18"/>
  <c r="S52" i="18"/>
  <c r="S39" i="18"/>
  <c r="S44" i="18"/>
  <c r="V75" i="18"/>
  <c r="S55" i="18"/>
  <c r="V94" i="18"/>
  <c r="V61" i="18"/>
  <c r="T58" i="18"/>
  <c r="V54" i="18"/>
  <c r="T55" i="18"/>
  <c r="T41" i="18"/>
  <c r="V57" i="18"/>
  <c r="S77" i="18"/>
  <c r="U26" i="18"/>
  <c r="U77" i="18"/>
  <c r="T43" i="18"/>
  <c r="U62" i="18"/>
  <c r="U56" i="18"/>
  <c r="S9" i="18"/>
  <c r="S74" i="18"/>
  <c r="S57" i="18"/>
  <c r="V79" i="18"/>
  <c r="S25" i="18"/>
  <c r="V12" i="18"/>
  <c r="V62" i="18"/>
  <c r="V37" i="18"/>
  <c r="V98" i="18"/>
  <c r="U59" i="18"/>
  <c r="T8" i="18"/>
  <c r="T77" i="18"/>
  <c r="V93" i="18"/>
  <c r="U8" i="18"/>
  <c r="S12" i="18"/>
  <c r="T29" i="18"/>
  <c r="T95" i="18"/>
  <c r="V56" i="18"/>
  <c r="T78" i="18"/>
  <c r="V52" i="18"/>
  <c r="S70" i="18"/>
  <c r="U42" i="18"/>
  <c r="V72" i="18"/>
  <c r="U24" i="18"/>
  <c r="V40" i="18"/>
  <c r="V70" i="18"/>
  <c r="S42" i="18"/>
  <c r="U98" i="18"/>
  <c r="V22" i="18"/>
  <c r="S54" i="18"/>
  <c r="U14" i="18"/>
  <c r="V53" i="18"/>
  <c r="S76" i="18"/>
  <c r="U95" i="18"/>
  <c r="T25" i="18"/>
  <c r="T42" i="18"/>
  <c r="U61" i="18"/>
  <c r="T26" i="18"/>
  <c r="U70" i="18"/>
  <c r="V38" i="18"/>
  <c r="T9" i="18"/>
  <c r="V9" i="18"/>
  <c r="S98" i="18"/>
  <c r="U65" i="18"/>
  <c r="S51" i="18"/>
  <c r="U79" i="18"/>
  <c r="V99" i="18"/>
  <c r="U94" i="18"/>
  <c r="S59" i="18"/>
  <c r="T56" i="18"/>
  <c r="U76" i="18"/>
  <c r="T79" i="18"/>
  <c r="V87" i="18"/>
  <c r="U31" i="18"/>
  <c r="V96" i="18"/>
  <c r="V27" i="18"/>
  <c r="V26" i="18"/>
  <c r="U96" i="18"/>
  <c r="U7" i="18"/>
  <c r="U52" i="18"/>
  <c r="T22" i="18"/>
  <c r="U13" i="18"/>
  <c r="V13" i="18"/>
  <c r="V24" i="18"/>
  <c r="U78" i="18"/>
  <c r="U25" i="18"/>
  <c r="T51" i="18"/>
  <c r="T85" i="18"/>
  <c r="T57" i="18"/>
  <c r="V76" i="18"/>
  <c r="V46" i="18"/>
  <c r="V41" i="18"/>
  <c r="S31" i="18"/>
  <c r="U20" i="18"/>
  <c r="T93" i="18"/>
  <c r="T24" i="18"/>
  <c r="V73" i="18"/>
  <c r="S71" i="18"/>
  <c r="S53" i="18"/>
  <c r="U44" i="18"/>
  <c r="U41" i="18"/>
  <c r="U75" i="18"/>
  <c r="U10" i="18"/>
  <c r="T40" i="18"/>
  <c r="U72" i="18"/>
  <c r="S7" i="18"/>
  <c r="U58" i="18"/>
  <c r="U54" i="18"/>
  <c r="T52" i="18"/>
  <c r="S8" i="18"/>
  <c r="U22" i="18"/>
  <c r="U85" i="18"/>
  <c r="T62" i="18"/>
  <c r="T7" i="18"/>
  <c r="V39" i="18"/>
  <c r="V65" i="18"/>
  <c r="T13" i="18"/>
  <c r="V10" i="18"/>
  <c r="S99" i="18"/>
  <c r="V21" i="18"/>
  <c r="V51" i="18"/>
  <c r="U19" i="18"/>
  <c r="U69" i="18"/>
  <c r="T31" i="18"/>
  <c r="V59" i="18"/>
  <c r="T10" i="18"/>
  <c r="S38" i="18"/>
  <c r="U9" i="18"/>
  <c r="T39" i="18"/>
  <c r="V19" i="18"/>
  <c r="U40" i="18"/>
  <c r="S20" i="18"/>
  <c r="S94" i="18"/>
  <c r="T70" i="18"/>
  <c r="V74" i="18"/>
  <c r="S72" i="18"/>
  <c r="U38" i="18"/>
  <c r="U57" i="18"/>
  <c r="V97" i="18"/>
  <c r="S37" i="18"/>
  <c r="V85" i="18"/>
  <c r="S87" i="18"/>
  <c r="U97" i="18"/>
  <c r="V78" i="18"/>
  <c r="S30" i="18"/>
  <c r="T72" i="18"/>
  <c r="U12" i="18"/>
  <c r="T54" i="18"/>
  <c r="T71" i="18"/>
  <c r="T30" i="18"/>
  <c r="U21" i="18"/>
  <c r="T53" i="18"/>
  <c r="T94" i="18"/>
  <c r="V14" i="18"/>
  <c r="T75" i="18"/>
  <c r="U46" i="18"/>
  <c r="U15" i="18"/>
  <c r="T38" i="18"/>
  <c r="U29" i="18"/>
  <c r="S95" i="18"/>
  <c r="V44" i="18"/>
  <c r="S15" i="18"/>
  <c r="V95" i="18"/>
  <c r="S93" i="18"/>
  <c r="S56" i="18"/>
  <c r="S21" i="18"/>
  <c r="S96" i="18"/>
  <c r="V55" i="18"/>
  <c r="T46" i="18"/>
  <c r="T74" i="18"/>
  <c r="S58" i="18"/>
  <c r="U55" i="18"/>
  <c r="T99" i="18"/>
  <c r="T61" i="18"/>
  <c r="V42" i="18"/>
  <c r="S22" i="18"/>
  <c r="U99" i="18"/>
  <c r="V43" i="18"/>
  <c r="T14" i="18"/>
  <c r="S97" i="18"/>
  <c r="U51" i="18"/>
  <c r="U93" i="18"/>
  <c r="T65" i="18"/>
  <c r="T59" i="18"/>
  <c r="S46" i="18"/>
  <c r="S65" i="18"/>
  <c r="S61" i="18"/>
  <c r="BP90" i="23"/>
  <c r="BO33" i="23"/>
  <c r="J31" i="6"/>
  <c r="J63" i="6"/>
  <c r="O4" i="21"/>
  <c r="S8" i="21" s="1"/>
  <c r="O3" i="21"/>
  <c r="X19" i="21"/>
  <c r="P20" i="12" s="1"/>
  <c r="Q34" i="21"/>
  <c r="F35" i="12" s="1"/>
  <c r="X51" i="21"/>
  <c r="P52" i="12" s="1"/>
  <c r="Q14" i="21"/>
  <c r="F15" i="12" s="1"/>
  <c r="X46" i="21"/>
  <c r="P47" i="12" s="1"/>
  <c r="X24" i="21"/>
  <c r="P25" i="12" s="1"/>
  <c r="X18" i="21"/>
  <c r="P19" i="12" s="1"/>
  <c r="Q28" i="21"/>
  <c r="F29" i="12" s="1"/>
  <c r="Q19" i="21"/>
  <c r="F20" i="12" s="1"/>
  <c r="Q17" i="21"/>
  <c r="F18" i="12" s="1"/>
  <c r="Q27" i="21"/>
  <c r="F28" i="12" s="1"/>
  <c r="Q38" i="21"/>
  <c r="F39" i="12" s="1"/>
  <c r="X52" i="21"/>
  <c r="P53" i="12" s="1"/>
  <c r="X14" i="21"/>
  <c r="P15" i="12" s="1"/>
  <c r="X13" i="21"/>
  <c r="P14" i="12" s="1"/>
  <c r="Q54" i="21"/>
  <c r="F55" i="12" s="1"/>
  <c r="X59" i="21"/>
  <c r="P60" i="12" s="1"/>
  <c r="X28" i="21"/>
  <c r="P29" i="12" s="1"/>
  <c r="Q56" i="21"/>
  <c r="F57" i="12" s="1"/>
  <c r="Q62" i="21"/>
  <c r="X8" i="21"/>
  <c r="P9" i="12" s="1"/>
  <c r="X37" i="21"/>
  <c r="P38" i="12" s="1"/>
  <c r="Q10" i="21"/>
  <c r="F11" i="12" s="1"/>
  <c r="Q52" i="21"/>
  <c r="F53" i="12" s="1"/>
  <c r="X36" i="21"/>
  <c r="P37" i="12" s="1"/>
  <c r="X34" i="21"/>
  <c r="P35" i="12" s="1"/>
  <c r="Q39" i="21"/>
  <c r="F40" i="12" s="1"/>
  <c r="Q55" i="21"/>
  <c r="F56" i="12" s="1"/>
  <c r="Q61" i="21"/>
  <c r="F62" i="12" s="1"/>
  <c r="X44" i="21"/>
  <c r="P45" i="12" s="1"/>
  <c r="Q42" i="21"/>
  <c r="F43" i="12" s="1"/>
  <c r="X61" i="21"/>
  <c r="P62" i="12" s="1"/>
  <c r="Q35" i="21"/>
  <c r="F36" i="12" s="1"/>
  <c r="X30" i="21"/>
  <c r="P31" i="12" s="1"/>
  <c r="Q23" i="21"/>
  <c r="F24" i="12" s="1"/>
  <c r="X12" i="21"/>
  <c r="P13" i="12" s="1"/>
  <c r="X60" i="21"/>
  <c r="P61" i="12" s="1"/>
  <c r="X26" i="21"/>
  <c r="P27" i="12" s="1"/>
  <c r="X35" i="21"/>
  <c r="P36" i="12" s="1"/>
  <c r="X17" i="21"/>
  <c r="P18" i="12" s="1"/>
  <c r="Q36" i="21"/>
  <c r="F37" i="12" s="1"/>
  <c r="Q50" i="21"/>
  <c r="F51" i="12" s="1"/>
  <c r="X42" i="21"/>
  <c r="P43" i="12" s="1"/>
  <c r="Q26" i="21"/>
  <c r="F27" i="12" s="1"/>
  <c r="X33" i="21"/>
  <c r="P34" i="12" s="1"/>
  <c r="X54" i="21"/>
  <c r="P55" i="12" s="1"/>
  <c r="Q37" i="21"/>
  <c r="F38" i="12" s="1"/>
  <c r="Q11" i="21"/>
  <c r="F12" i="12" s="1"/>
  <c r="X43" i="21"/>
  <c r="P44" i="12" s="1"/>
  <c r="Q59" i="21"/>
  <c r="F60" i="12" s="1"/>
  <c r="Q15" i="21"/>
  <c r="F16" i="12" s="1"/>
  <c r="Q29" i="21"/>
  <c r="F30" i="12" s="1"/>
  <c r="Q18" i="21"/>
  <c r="F19" i="12" s="1"/>
  <c r="X53" i="21"/>
  <c r="P54" i="12" s="1"/>
  <c r="Q25" i="21"/>
  <c r="F26" i="12" s="1"/>
  <c r="Q44" i="21"/>
  <c r="F45" i="12" s="1"/>
  <c r="Q53" i="21"/>
  <c r="F54" i="12" s="1"/>
  <c r="Q41" i="21"/>
  <c r="F42" i="12" s="1"/>
  <c r="Q49" i="21"/>
  <c r="F50" i="12" s="1"/>
  <c r="X40" i="21"/>
  <c r="P41" i="12" s="1"/>
  <c r="Q40" i="21"/>
  <c r="F41" i="12" s="1"/>
  <c r="X11" i="21"/>
  <c r="P12" i="12" s="1"/>
  <c r="X62" i="21"/>
  <c r="X27" i="21"/>
  <c r="P28" i="12" s="1"/>
  <c r="Q24" i="21"/>
  <c r="F25" i="12" s="1"/>
  <c r="X64" i="21"/>
  <c r="P65" i="12" s="1"/>
  <c r="Q16" i="21"/>
  <c r="F17" i="12" s="1"/>
  <c r="X23" i="21"/>
  <c r="P24" i="12" s="1"/>
  <c r="X16" i="21"/>
  <c r="P17" i="12" s="1"/>
  <c r="X10" i="21"/>
  <c r="P11" i="12" s="1"/>
  <c r="Q60" i="21"/>
  <c r="F61" i="12" s="1"/>
  <c r="X41" i="21"/>
  <c r="P42" i="12" s="1"/>
  <c r="X29" i="21"/>
  <c r="P30" i="12" s="1"/>
  <c r="Q12" i="21"/>
  <c r="F13" i="12" s="1"/>
  <c r="Q30" i="21"/>
  <c r="F31" i="12" s="1"/>
  <c r="X25" i="21"/>
  <c r="P26" i="12" s="1"/>
  <c r="X39" i="21"/>
  <c r="P40" i="12" s="1"/>
  <c r="X49" i="21"/>
  <c r="P50" i="12" s="1"/>
  <c r="X15" i="21"/>
  <c r="P16" i="12" s="1"/>
  <c r="X50" i="21"/>
  <c r="P51" i="12" s="1"/>
  <c r="X56" i="21"/>
  <c r="P57" i="12" s="1"/>
  <c r="Q13" i="21"/>
  <c r="F14" i="12" s="1"/>
  <c r="X55" i="21"/>
  <c r="P56" i="12" s="1"/>
  <c r="Q51" i="21"/>
  <c r="F52" i="12" s="1"/>
  <c r="X38" i="21"/>
  <c r="P39" i="12" s="1"/>
  <c r="Q43" i="21"/>
  <c r="F44" i="12" s="1"/>
  <c r="Q46" i="21"/>
  <c r="F47" i="12" s="1"/>
  <c r="S65" i="21"/>
  <c r="Q33" i="21"/>
  <c r="F34" i="12" s="1"/>
  <c r="F68" i="21"/>
  <c r="G65" i="21"/>
  <c r="S66" i="21"/>
  <c r="L26" i="32"/>
  <c r="H27" i="32"/>
  <c r="M26" i="32"/>
  <c r="O5" i="24"/>
  <c r="N3" i="24"/>
  <c r="N4" i="24"/>
  <c r="BK3" i="26"/>
  <c r="BK4" i="26"/>
  <c r="BT51" i="26"/>
  <c r="BM16" i="26"/>
  <c r="K17" i="12" s="1"/>
  <c r="BM19" i="26"/>
  <c r="K20" i="12" s="1"/>
  <c r="BT33" i="26"/>
  <c r="BM24" i="26"/>
  <c r="K25" i="12" s="1"/>
  <c r="BT40" i="26"/>
  <c r="BT30" i="26"/>
  <c r="BM42" i="26"/>
  <c r="K43" i="12" s="1"/>
  <c r="BT16" i="26"/>
  <c r="BT17" i="26"/>
  <c r="BM40" i="26"/>
  <c r="K41" i="12" s="1"/>
  <c r="BM53" i="26"/>
  <c r="K54" i="12" s="1"/>
  <c r="BT66" i="26"/>
  <c r="BM61" i="26"/>
  <c r="K62" i="12" s="1"/>
  <c r="BT38" i="26"/>
  <c r="BT49" i="26"/>
  <c r="BM64" i="26"/>
  <c r="K65" i="12" s="1"/>
  <c r="BM55" i="26"/>
  <c r="K56" i="12" s="1"/>
  <c r="BT44" i="26"/>
  <c r="BT24" i="26"/>
  <c r="BT12" i="26"/>
  <c r="BM10" i="26"/>
  <c r="K11" i="12" s="1"/>
  <c r="BT54" i="26"/>
  <c r="BT50" i="26"/>
  <c r="BM66" i="26"/>
  <c r="BT60" i="26"/>
  <c r="BM25" i="26"/>
  <c r="K26" i="12" s="1"/>
  <c r="BM59" i="26"/>
  <c r="K60" i="12" s="1"/>
  <c r="BO65" i="26"/>
  <c r="BM37" i="26"/>
  <c r="K38" i="12" s="1"/>
  <c r="BM39" i="26"/>
  <c r="K40" i="12" s="1"/>
  <c r="BM11" i="26"/>
  <c r="K12" i="12" s="1"/>
  <c r="BT41" i="26"/>
  <c r="BM34" i="26"/>
  <c r="K35" i="12" s="1"/>
  <c r="BT59" i="26"/>
  <c r="BM13" i="26"/>
  <c r="K14" i="12" s="1"/>
  <c r="BT62" i="26"/>
  <c r="BM65" i="26"/>
  <c r="K66" i="12" s="1"/>
  <c r="BM54" i="26"/>
  <c r="K55" i="12" s="1"/>
  <c r="BT29" i="26"/>
  <c r="BM50" i="26"/>
  <c r="K51" i="12" s="1"/>
  <c r="BM29" i="26"/>
  <c r="K30" i="12" s="1"/>
  <c r="BM46" i="26"/>
  <c r="K47" i="12" s="1"/>
  <c r="BM56" i="26"/>
  <c r="K57" i="12" s="1"/>
  <c r="BT43" i="26"/>
  <c r="BM44" i="26"/>
  <c r="K45" i="12" s="1"/>
  <c r="BM28" i="26"/>
  <c r="K29" i="12" s="1"/>
  <c r="BT37" i="26"/>
  <c r="BM23" i="26"/>
  <c r="K24" i="12" s="1"/>
  <c r="BT13" i="26"/>
  <c r="BT19" i="26"/>
  <c r="BT56" i="26"/>
  <c r="BM43" i="26"/>
  <c r="K44" i="12" s="1"/>
  <c r="BT26" i="26"/>
  <c r="BM15" i="26"/>
  <c r="K16" i="12" s="1"/>
  <c r="BM18" i="26"/>
  <c r="K19" i="12" s="1"/>
  <c r="BT23" i="26"/>
  <c r="BT10" i="26"/>
  <c r="BT18" i="26"/>
  <c r="BM33" i="26"/>
  <c r="K34" i="12" s="1"/>
  <c r="BT42" i="26"/>
  <c r="BM60" i="26"/>
  <c r="K61" i="12" s="1"/>
  <c r="BT36" i="26"/>
  <c r="BT27" i="26"/>
  <c r="BM30" i="26"/>
  <c r="K31" i="12" s="1"/>
  <c r="BM36" i="26"/>
  <c r="K37" i="12" s="1"/>
  <c r="BM49" i="26"/>
  <c r="K50" i="12" s="1"/>
  <c r="BM14" i="26"/>
  <c r="K15" i="12" s="1"/>
  <c r="BT55" i="26"/>
  <c r="BT28" i="26"/>
  <c r="BM52" i="26"/>
  <c r="K53" i="12" s="1"/>
  <c r="BM51" i="26"/>
  <c r="K52" i="12" s="1"/>
  <c r="BT11" i="26"/>
  <c r="BM17" i="26"/>
  <c r="K18" i="12" s="1"/>
  <c r="BT53" i="26"/>
  <c r="BT8" i="26"/>
  <c r="BM8" i="26"/>
  <c r="K9" i="12" s="1"/>
  <c r="BO66" i="26"/>
  <c r="BT46" i="26"/>
  <c r="BM27" i="26"/>
  <c r="K28" i="12" s="1"/>
  <c r="I28" i="12" s="1"/>
  <c r="BM35" i="26"/>
  <c r="K36" i="12" s="1"/>
  <c r="BT39" i="26"/>
  <c r="BT52" i="26"/>
  <c r="BM62" i="26"/>
  <c r="K63" i="12" s="1"/>
  <c r="BT15" i="26"/>
  <c r="BT34" i="26"/>
  <c r="BM12" i="26"/>
  <c r="K13" i="12" s="1"/>
  <c r="BM26" i="26"/>
  <c r="K27" i="12" s="1"/>
  <c r="BT64" i="26"/>
  <c r="BT61" i="26"/>
  <c r="BT25" i="26"/>
  <c r="BT65" i="26"/>
  <c r="BM38" i="26"/>
  <c r="K39" i="12" s="1"/>
  <c r="BT14" i="26"/>
  <c r="BT35" i="26"/>
  <c r="BM41" i="26"/>
  <c r="K42" i="12" s="1"/>
  <c r="BQ66" i="26"/>
  <c r="BQ65" i="26"/>
  <c r="BP66" i="26"/>
  <c r="BR66" i="26"/>
  <c r="BP34" i="23"/>
  <c r="X43" i="18"/>
  <c r="J38" i="6"/>
  <c r="V32" i="20"/>
  <c r="D29" i="32"/>
  <c r="BP47" i="23"/>
  <c r="J33" i="32"/>
  <c r="J34" i="32" s="1"/>
  <c r="J35" i="32" s="1"/>
  <c r="AB7" i="16"/>
  <c r="AB13" i="16"/>
  <c r="AB38" i="16"/>
  <c r="AB6" i="16"/>
  <c r="R19" i="13"/>
  <c r="Q19" i="13"/>
  <c r="V62" i="20"/>
  <c r="O5" i="25"/>
  <c r="V39" i="25" s="1"/>
  <c r="N4" i="25"/>
  <c r="N3" i="25"/>
  <c r="BR66" i="23"/>
  <c r="X31" i="18"/>
  <c r="J30" i="6"/>
  <c r="BO32" i="23"/>
  <c r="BR84" i="23"/>
  <c r="BJ4" i="21"/>
  <c r="BJ3" i="21"/>
  <c r="BK5" i="21"/>
  <c r="J20" i="6"/>
  <c r="X22" i="18"/>
  <c r="R21" i="13"/>
  <c r="Q21" i="13"/>
  <c r="M46" i="13"/>
  <c r="N48" i="13"/>
  <c r="M70" i="13"/>
  <c r="M68" i="13" s="1"/>
  <c r="L68" i="13"/>
  <c r="J70" i="6"/>
  <c r="BP84" i="23"/>
  <c r="BP16" i="23"/>
  <c r="BR63" i="23"/>
  <c r="J94" i="6"/>
  <c r="X99" i="18"/>
  <c r="J100" i="6" s="1"/>
  <c r="BJ4" i="25"/>
  <c r="BK5" i="25"/>
  <c r="BR57" i="25" s="1"/>
  <c r="BJ3" i="25"/>
  <c r="AA38" i="16"/>
  <c r="N59" i="13"/>
  <c r="C23" i="13"/>
  <c r="C13" i="13" s="1"/>
  <c r="I19" i="13"/>
  <c r="L21" i="13"/>
  <c r="C19" i="13"/>
  <c r="C21" i="13"/>
  <c r="I21" i="13"/>
  <c r="F19" i="13"/>
  <c r="F23" i="13"/>
  <c r="F13" i="13" s="1"/>
  <c r="I23" i="13"/>
  <c r="I13" i="13" s="1"/>
  <c r="L20" i="13"/>
  <c r="L23" i="13"/>
  <c r="C20" i="13"/>
  <c r="L19" i="13"/>
  <c r="I20" i="13"/>
  <c r="F21" i="13"/>
  <c r="H29" i="37"/>
  <c r="D30" i="37"/>
  <c r="O3" i="26"/>
  <c r="O4" i="26"/>
  <c r="Q60" i="26"/>
  <c r="G61" i="12" s="1"/>
  <c r="Q34" i="26"/>
  <c r="G35" i="12" s="1"/>
  <c r="Q33" i="26"/>
  <c r="G34" i="12" s="1"/>
  <c r="X13" i="26"/>
  <c r="Q14" i="12" s="1"/>
  <c r="X53" i="26"/>
  <c r="Q54" i="12" s="1"/>
  <c r="Q25" i="26"/>
  <c r="G26" i="12" s="1"/>
  <c r="Q44" i="26"/>
  <c r="G45" i="12" s="1"/>
  <c r="Q37" i="26"/>
  <c r="G38" i="12" s="1"/>
  <c r="X50" i="26"/>
  <c r="Q51" i="12" s="1"/>
  <c r="Q56" i="26"/>
  <c r="G57" i="12" s="1"/>
  <c r="X28" i="26"/>
  <c r="Q29" i="12" s="1"/>
  <c r="Q43" i="26"/>
  <c r="G44" i="12" s="1"/>
  <c r="Q23" i="26"/>
  <c r="G24" i="12" s="1"/>
  <c r="X12" i="26"/>
  <c r="Q13" i="12" s="1"/>
  <c r="Q35" i="26"/>
  <c r="G36" i="12" s="1"/>
  <c r="X17" i="26"/>
  <c r="Q18" i="12" s="1"/>
  <c r="X43" i="26"/>
  <c r="Q44" i="12" s="1"/>
  <c r="X54" i="26"/>
  <c r="Q55" i="12" s="1"/>
  <c r="X62" i="26"/>
  <c r="Q49" i="26"/>
  <c r="G50" i="12" s="1"/>
  <c r="X19" i="26"/>
  <c r="Q20" i="12" s="1"/>
  <c r="Q27" i="26"/>
  <c r="G28" i="12" s="1"/>
  <c r="X38" i="26"/>
  <c r="Q39" i="12" s="1"/>
  <c r="Q16" i="26"/>
  <c r="G17" i="12" s="1"/>
  <c r="X49" i="26"/>
  <c r="Q50" i="12" s="1"/>
  <c r="X39" i="26"/>
  <c r="Q40" i="12" s="1"/>
  <c r="X41" i="26"/>
  <c r="Q42" i="12" s="1"/>
  <c r="Q17" i="26"/>
  <c r="G18" i="12" s="1"/>
  <c r="X56" i="26"/>
  <c r="Q57" i="12" s="1"/>
  <c r="X14" i="26"/>
  <c r="Q15" i="12" s="1"/>
  <c r="Q52" i="26"/>
  <c r="G53" i="12" s="1"/>
  <c r="Q29" i="26"/>
  <c r="G30" i="12" s="1"/>
  <c r="Q26" i="26"/>
  <c r="G27" i="12" s="1"/>
  <c r="X35" i="26"/>
  <c r="Q36" i="12" s="1"/>
  <c r="X42" i="26"/>
  <c r="Q43" i="12" s="1"/>
  <c r="X60" i="26"/>
  <c r="Q61" i="12" s="1"/>
  <c r="Q62" i="26"/>
  <c r="X16" i="26"/>
  <c r="Q17" i="12" s="1"/>
  <c r="X34" i="26"/>
  <c r="Q35" i="12" s="1"/>
  <c r="Q50" i="26"/>
  <c r="G51" i="12" s="1"/>
  <c r="Q54" i="26"/>
  <c r="G55" i="12" s="1"/>
  <c r="Q30" i="26"/>
  <c r="G31" i="12" s="1"/>
  <c r="Q59" i="26"/>
  <c r="G60" i="12" s="1"/>
  <c r="X52" i="26"/>
  <c r="Q53" i="12" s="1"/>
  <c r="X26" i="26"/>
  <c r="Q27" i="12" s="1"/>
  <c r="X33" i="26"/>
  <c r="Q34" i="12" s="1"/>
  <c r="Q28" i="26"/>
  <c r="G29" i="12" s="1"/>
  <c r="X27" i="26"/>
  <c r="Q28" i="12" s="1"/>
  <c r="X30" i="26"/>
  <c r="Q31" i="12" s="1"/>
  <c r="X40" i="26"/>
  <c r="Q41" i="12" s="1"/>
  <c r="X59" i="26"/>
  <c r="Q60" i="12" s="1"/>
  <c r="Q42" i="26"/>
  <c r="G43" i="12" s="1"/>
  <c r="X18" i="26"/>
  <c r="Q19" i="12" s="1"/>
  <c r="Q39" i="26"/>
  <c r="G40" i="12" s="1"/>
  <c r="S65" i="26"/>
  <c r="X10" i="26"/>
  <c r="Q11" i="12" s="1"/>
  <c r="X37" i="26"/>
  <c r="Q38" i="12" s="1"/>
  <c r="X25" i="26"/>
  <c r="Q26" i="12" s="1"/>
  <c r="X55" i="26"/>
  <c r="Q56" i="12" s="1"/>
  <c r="Q51" i="26"/>
  <c r="G52" i="12" s="1"/>
  <c r="X44" i="26"/>
  <c r="Q45" i="12" s="1"/>
  <c r="X15" i="26"/>
  <c r="Q16" i="12" s="1"/>
  <c r="Q15" i="26"/>
  <c r="G16" i="12" s="1"/>
  <c r="Q13" i="26"/>
  <c r="G14" i="12" s="1"/>
  <c r="Q61" i="26"/>
  <c r="G62" i="12" s="1"/>
  <c r="Q53" i="26"/>
  <c r="G54" i="12" s="1"/>
  <c r="X36" i="26"/>
  <c r="Q37" i="12" s="1"/>
  <c r="Q40" i="26"/>
  <c r="G41" i="12" s="1"/>
  <c r="X29" i="26"/>
  <c r="Q30" i="12" s="1"/>
  <c r="Q55" i="26"/>
  <c r="G56" i="12" s="1"/>
  <c r="X11" i="26"/>
  <c r="Q12" i="12" s="1"/>
  <c r="Q24" i="26"/>
  <c r="G25" i="12" s="1"/>
  <c r="Q10" i="26"/>
  <c r="G11" i="12" s="1"/>
  <c r="X23" i="26"/>
  <c r="Q24" i="12" s="1"/>
  <c r="Q38" i="26"/>
  <c r="G39" i="12" s="1"/>
  <c r="Q11" i="26"/>
  <c r="G12" i="12" s="1"/>
  <c r="Q36" i="26"/>
  <c r="G37" i="12" s="1"/>
  <c r="Q41" i="26"/>
  <c r="G42" i="12" s="1"/>
  <c r="X51" i="26"/>
  <c r="Q52" i="12" s="1"/>
  <c r="Q12" i="26"/>
  <c r="G13" i="12" s="1"/>
  <c r="X24" i="26"/>
  <c r="Q25" i="12" s="1"/>
  <c r="X61" i="26"/>
  <c r="Q62" i="12" s="1"/>
  <c r="Q14" i="26"/>
  <c r="G15" i="12" s="1"/>
  <c r="Q19" i="26"/>
  <c r="G20" i="12" s="1"/>
  <c r="Q18" i="26"/>
  <c r="G19" i="12" s="1"/>
  <c r="BO84" i="23"/>
  <c r="R72" i="14"/>
  <c r="BR32" i="23"/>
  <c r="AA13" i="16"/>
  <c r="V10" i="20"/>
  <c r="W6" i="14"/>
  <c r="AS6" i="14" s="1"/>
  <c r="W7" i="14"/>
  <c r="AS7" i="14" s="1"/>
  <c r="AS8" i="14"/>
  <c r="AE17" i="14" s="1"/>
  <c r="G46" i="14"/>
  <c r="G49" i="14"/>
  <c r="G80" i="14"/>
  <c r="G66" i="14"/>
  <c r="G78" i="14"/>
  <c r="G79" i="14"/>
  <c r="G74" i="14"/>
  <c r="G12" i="14"/>
  <c r="G14" i="14"/>
  <c r="G36" i="14"/>
  <c r="G73" i="14"/>
  <c r="G13" i="14"/>
  <c r="G50" i="14"/>
  <c r="I75" i="14"/>
  <c r="G16" i="14"/>
  <c r="G67" i="14"/>
  <c r="G44" i="14"/>
  <c r="G35" i="14"/>
  <c r="G96" i="14"/>
  <c r="G19" i="14"/>
  <c r="G18" i="14"/>
  <c r="G76" i="14"/>
  <c r="H37" i="14"/>
  <c r="G17" i="14"/>
  <c r="F53" i="19"/>
  <c r="S53" i="19" s="1"/>
  <c r="E92" i="32"/>
  <c r="V27" i="34" a="1"/>
  <c r="V27" i="34" s="1"/>
  <c r="U80" i="34" a="1"/>
  <c r="U80" i="34" s="1"/>
  <c r="V8" i="34" a="1"/>
  <c r="V8" i="34" s="1"/>
  <c r="V130" i="34" a="1"/>
  <c r="V130" i="34" s="1"/>
  <c r="U73" i="34" a="1"/>
  <c r="U73" i="34" s="1"/>
  <c r="V67" i="34" a="1"/>
  <c r="V67" i="34" s="1"/>
  <c r="V81" i="34" a="1"/>
  <c r="V81" i="34" s="1"/>
  <c r="U14" i="34" a="1"/>
  <c r="U14" i="34" s="1"/>
  <c r="U108" i="34" a="1"/>
  <c r="U108" i="34" s="1"/>
  <c r="V11" i="34" a="1"/>
  <c r="V11" i="34" s="1"/>
  <c r="V99" i="34" a="1"/>
  <c r="V99" i="34" s="1"/>
  <c r="V104" i="34" a="1"/>
  <c r="V104" i="34" s="1"/>
  <c r="U112" i="34" a="1"/>
  <c r="U112" i="34" s="1"/>
  <c r="U109" i="34" a="1"/>
  <c r="U109" i="34" s="1"/>
  <c r="V94" i="34" a="1"/>
  <c r="V94" i="34" s="1"/>
  <c r="U115" i="34" a="1"/>
  <c r="U115" i="34" s="1"/>
  <c r="V19" i="34" a="1"/>
  <c r="V19" i="34" s="1"/>
  <c r="V129" i="34" a="1"/>
  <c r="V129" i="34" s="1"/>
  <c r="V26" i="34" a="1"/>
  <c r="V26" i="34" s="1"/>
  <c r="V21" i="34" a="1"/>
  <c r="V21" i="34" s="1"/>
  <c r="V125" i="34" a="1"/>
  <c r="V125" i="34" s="1"/>
  <c r="U68" i="34" a="1"/>
  <c r="U68" i="34" s="1"/>
  <c r="U9" i="34" a="1"/>
  <c r="U9" i="34" s="1"/>
  <c r="U35" i="34" a="1"/>
  <c r="U35" i="34" s="1"/>
  <c r="V123" i="34" a="1"/>
  <c r="V123" i="34" s="1"/>
  <c r="V101" i="34" a="1"/>
  <c r="V101" i="34" s="1"/>
  <c r="V63" i="34" a="1"/>
  <c r="V63" i="34" s="1"/>
  <c r="V132" i="34" a="1"/>
  <c r="V132" i="34" s="1"/>
  <c r="U56" i="34" a="1"/>
  <c r="U56" i="34" s="1"/>
  <c r="U63" i="34" a="1"/>
  <c r="U63" i="34" s="1"/>
  <c r="V147" i="34" a="1"/>
  <c r="V147" i="34" s="1"/>
  <c r="U60" i="34" a="1"/>
  <c r="U60" i="34" s="1"/>
  <c r="U65" i="34" a="1"/>
  <c r="U65" i="34" s="1"/>
  <c r="V59" i="34" a="1"/>
  <c r="V59" i="34" s="1"/>
  <c r="U91" i="34" a="1"/>
  <c r="U91" i="34" s="1"/>
  <c r="U42" i="34" a="1"/>
  <c r="U42" i="34" s="1"/>
  <c r="U140" i="34" a="1"/>
  <c r="U140" i="34" s="1"/>
  <c r="U18" i="34" a="1"/>
  <c r="U18" i="34" s="1"/>
  <c r="V126" i="34" a="1"/>
  <c r="V126" i="34" s="1"/>
  <c r="U36" i="34" a="1"/>
  <c r="U36" i="34" s="1"/>
  <c r="V48" i="34" a="1"/>
  <c r="V48" i="34" s="1"/>
  <c r="V46" i="34" a="1"/>
  <c r="V46" i="34" s="1"/>
  <c r="U128" i="34" a="1"/>
  <c r="U128" i="34" s="1"/>
  <c r="V70" i="34" a="1"/>
  <c r="V70" i="34" s="1"/>
  <c r="U17" i="34" a="1"/>
  <c r="U17" i="34" s="1"/>
  <c r="V39" i="34" a="1"/>
  <c r="V39" i="34" s="1"/>
  <c r="V109" i="34" a="1"/>
  <c r="V109" i="34" s="1"/>
  <c r="U99" i="34" a="1"/>
  <c r="U99" i="34" s="1"/>
  <c r="U86" i="34" a="1"/>
  <c r="U86" i="34" s="1"/>
  <c r="U7" i="34" a="1"/>
  <c r="U7" i="34" s="1"/>
  <c r="V131" i="34" a="1"/>
  <c r="V131" i="34" s="1"/>
  <c r="V52" i="34" a="1"/>
  <c r="V52" i="34" s="1"/>
  <c r="V51" i="34" a="1"/>
  <c r="V51" i="34" s="1"/>
  <c r="U38" i="34" a="1"/>
  <c r="U38" i="34" s="1"/>
  <c r="U62" i="34" a="1"/>
  <c r="U62" i="34" s="1"/>
  <c r="U8" i="34" a="1"/>
  <c r="U8" i="34" s="1"/>
  <c r="V9" i="34" a="1"/>
  <c r="V9" i="34" s="1"/>
  <c r="V58" i="34" a="1"/>
  <c r="V58" i="34" s="1"/>
  <c r="V128" i="34" a="1"/>
  <c r="V128" i="34" s="1"/>
  <c r="V56" i="34" a="1"/>
  <c r="V56" i="34" s="1"/>
  <c r="U129" i="34" a="1"/>
  <c r="U129" i="34" s="1"/>
  <c r="U57" i="34" a="1"/>
  <c r="U57" i="34" s="1"/>
  <c r="U49" i="34" a="1"/>
  <c r="U49" i="34" s="1"/>
  <c r="U89" i="34" a="1"/>
  <c r="U89" i="34" s="1"/>
  <c r="V16" i="34" a="1"/>
  <c r="V16" i="34" s="1"/>
  <c r="V64" i="34" a="1"/>
  <c r="V64" i="34" s="1"/>
  <c r="V141" i="34" a="1"/>
  <c r="V141" i="34" s="1"/>
  <c r="U100" i="34" a="1"/>
  <c r="U100" i="34" s="1"/>
  <c r="V145" i="34" a="1"/>
  <c r="V145" i="34" s="1"/>
  <c r="V12" i="34" a="1"/>
  <c r="V12" i="34" s="1"/>
  <c r="U148" i="34" a="1"/>
  <c r="U148" i="34" s="1"/>
  <c r="V71" i="34" a="1"/>
  <c r="V71" i="34" s="1"/>
  <c r="U101" i="34" a="1"/>
  <c r="U101" i="34" s="1"/>
  <c r="U21" i="34" a="1"/>
  <c r="U21" i="34" s="1"/>
  <c r="U11" i="34" a="1"/>
  <c r="U11" i="34" s="1"/>
  <c r="U87" i="34" a="1"/>
  <c r="U87" i="34" s="1"/>
  <c r="U116" i="34" a="1"/>
  <c r="U116" i="34" s="1"/>
  <c r="U88" i="34" a="1"/>
  <c r="U88" i="34" s="1"/>
  <c r="V96" i="34" a="1"/>
  <c r="V96" i="34" s="1"/>
  <c r="U59" i="34" a="1"/>
  <c r="U59" i="34" s="1"/>
  <c r="U19" i="34" a="1"/>
  <c r="U19" i="34" s="1"/>
  <c r="V146" i="34" a="1"/>
  <c r="V146" i="34" s="1"/>
  <c r="V49" i="34" a="1"/>
  <c r="V49" i="34" s="1"/>
  <c r="V86" i="34" a="1"/>
  <c r="V86" i="34" s="1"/>
  <c r="U53" i="34" a="1"/>
  <c r="U53" i="34" s="1"/>
  <c r="U117" i="34" a="1"/>
  <c r="U117" i="34" s="1"/>
  <c r="V75" i="34" a="1"/>
  <c r="V75" i="34" s="1"/>
  <c r="V124" i="34" a="1"/>
  <c r="V124" i="34" s="1"/>
  <c r="V136" i="34" a="1"/>
  <c r="V136" i="34" s="1"/>
  <c r="U118" i="34" a="1"/>
  <c r="U118" i="34" s="1"/>
  <c r="V35" i="34" a="1"/>
  <c r="V35" i="34" s="1"/>
  <c r="U71" i="34" a="1"/>
  <c r="U71" i="34" s="1"/>
  <c r="V77" i="34" a="1"/>
  <c r="V77" i="34" s="1"/>
  <c r="U103" i="34" a="1"/>
  <c r="U103" i="34" s="1"/>
  <c r="V45" i="34" a="1"/>
  <c r="V45" i="34" s="1"/>
  <c r="U37" i="34" a="1"/>
  <c r="U37" i="34" s="1"/>
  <c r="V43" i="34" a="1"/>
  <c r="V43" i="34" s="1"/>
  <c r="V29" i="34" a="1"/>
  <c r="V29" i="34" s="1"/>
  <c r="V100" i="34" a="1"/>
  <c r="V100" i="34" s="1"/>
  <c r="U43" i="34" a="1"/>
  <c r="U43" i="34" s="1"/>
  <c r="V14" i="34" a="1"/>
  <c r="V14" i="34" s="1"/>
  <c r="V112" i="34" a="1"/>
  <c r="V112" i="34" s="1"/>
  <c r="U130" i="34" a="1"/>
  <c r="U130" i="34" s="1"/>
  <c r="U52" i="34" a="1"/>
  <c r="U52" i="34" s="1"/>
  <c r="U54" i="34" a="1"/>
  <c r="U54" i="34" s="1"/>
  <c r="V88" i="34" a="1"/>
  <c r="V88" i="34" s="1"/>
  <c r="V68" i="34" a="1"/>
  <c r="V68" i="34" s="1"/>
  <c r="V76" i="34" a="1"/>
  <c r="V76" i="34" s="1"/>
  <c r="U28" i="34" a="1"/>
  <c r="U28" i="34" s="1"/>
  <c r="U132" i="34" a="1"/>
  <c r="U132" i="34" s="1"/>
  <c r="U20" i="34" a="1"/>
  <c r="U20" i="34" s="1"/>
  <c r="V97" i="34" a="1"/>
  <c r="V97" i="34" s="1"/>
  <c r="V91" i="34" a="1"/>
  <c r="V91" i="34" s="1"/>
  <c r="U145" i="34" a="1"/>
  <c r="U145" i="34" s="1"/>
  <c r="U55" i="34" a="1"/>
  <c r="U55" i="34" s="1"/>
  <c r="U6" i="34" a="1"/>
  <c r="U6" i="34" s="1"/>
  <c r="U45" i="34" a="1"/>
  <c r="U45" i="34" s="1"/>
  <c r="V110" i="34" a="1"/>
  <c r="V110" i="34" s="1"/>
  <c r="U29" i="34" a="1"/>
  <c r="U29" i="34" s="1"/>
  <c r="U75" i="34" a="1"/>
  <c r="U75" i="34" s="1"/>
  <c r="V90" i="34" a="1"/>
  <c r="V90" i="34" s="1"/>
  <c r="U70" i="34" a="1"/>
  <c r="U70" i="34" s="1"/>
  <c r="V85" i="34" a="1"/>
  <c r="V85" i="34" s="1"/>
  <c r="V115" i="34" a="1"/>
  <c r="V115" i="34" s="1"/>
  <c r="V62" i="34" a="1"/>
  <c r="V62" i="34" s="1"/>
  <c r="V108" i="34" a="1"/>
  <c r="V108" i="34" s="1"/>
  <c r="V42" i="34" a="1"/>
  <c r="V42" i="34" s="1"/>
  <c r="U51" i="34" a="1"/>
  <c r="U51" i="34" s="1"/>
  <c r="V80" i="34" a="1"/>
  <c r="V80" i="34" s="1"/>
  <c r="V44" i="34" a="1"/>
  <c r="V44" i="34" s="1"/>
  <c r="V120" i="34" a="1"/>
  <c r="V120" i="34" s="1"/>
  <c r="U110" i="34" a="1"/>
  <c r="U110" i="34" s="1"/>
  <c r="V38" i="34" a="1"/>
  <c r="V38" i="34" s="1"/>
  <c r="V17" i="34" a="1"/>
  <c r="V17" i="34" s="1"/>
  <c r="U146" i="34" a="1"/>
  <c r="U146" i="34" s="1"/>
  <c r="V54" i="34" a="1"/>
  <c r="V54" i="34" s="1"/>
  <c r="V60" i="34" a="1"/>
  <c r="V60" i="34" s="1"/>
  <c r="U27" i="34" a="1"/>
  <c r="U27" i="34" s="1"/>
  <c r="U106" i="34" a="1"/>
  <c r="U106" i="34" s="1"/>
  <c r="U113" i="34" a="1"/>
  <c r="U113" i="34" s="1"/>
  <c r="V105" i="34" a="1"/>
  <c r="V105" i="34" s="1"/>
  <c r="V13" i="34" a="1"/>
  <c r="V13" i="34" s="1"/>
  <c r="U125" i="34" a="1"/>
  <c r="U125" i="34" s="1"/>
  <c r="U10" i="34" a="1"/>
  <c r="U10" i="34" s="1"/>
  <c r="U81" i="34" a="1"/>
  <c r="U81" i="34" s="1"/>
  <c r="V73" i="34" a="1"/>
  <c r="V73" i="34" s="1"/>
  <c r="V10" i="34" a="1"/>
  <c r="V10" i="34" s="1"/>
  <c r="V148" i="34" a="1"/>
  <c r="V148" i="34" s="1"/>
  <c r="V28" i="34" a="1"/>
  <c r="V28" i="34" s="1"/>
  <c r="U77" i="34" a="1"/>
  <c r="U77" i="34" s="1"/>
  <c r="U127" i="34" a="1"/>
  <c r="U127" i="34" s="1"/>
  <c r="V78" i="34" a="1"/>
  <c r="V78" i="34" s="1"/>
  <c r="U90" i="34" a="1"/>
  <c r="U90" i="34" s="1"/>
  <c r="U15" i="34" a="1"/>
  <c r="U15" i="34" s="1"/>
  <c r="U94" i="34" a="1"/>
  <c r="U94" i="34" s="1"/>
  <c r="U123" i="34" a="1"/>
  <c r="U123" i="34" s="1"/>
  <c r="U82" i="34" a="1"/>
  <c r="U82" i="34" s="1"/>
  <c r="U78" i="34" a="1"/>
  <c r="U78" i="34" s="1"/>
  <c r="V140" i="34" a="1"/>
  <c r="V140" i="34" s="1"/>
  <c r="U16" i="34" a="1"/>
  <c r="U16" i="34" s="1"/>
  <c r="V106" i="34" a="1"/>
  <c r="V106" i="34" s="1"/>
  <c r="U84" i="34" a="1"/>
  <c r="U84" i="34" s="1"/>
  <c r="V36" i="34" a="1"/>
  <c r="V36" i="34" s="1"/>
  <c r="U47" i="34" a="1"/>
  <c r="U47" i="34" s="1"/>
  <c r="V50" i="34" a="1"/>
  <c r="V50" i="34" s="1"/>
  <c r="U104" i="34" a="1"/>
  <c r="U104" i="34" s="1"/>
  <c r="V53" i="34" a="1"/>
  <c r="V53" i="34" s="1"/>
  <c r="U13" i="34" a="1"/>
  <c r="U13" i="34" s="1"/>
  <c r="U136" i="34" a="1"/>
  <c r="U136" i="34" s="1"/>
  <c r="V103" i="34" a="1"/>
  <c r="V103" i="34" s="1"/>
  <c r="V82" i="34" a="1"/>
  <c r="V82" i="34" s="1"/>
  <c r="V79" i="34" a="1"/>
  <c r="V79" i="34" s="1"/>
  <c r="U26" i="34" a="1"/>
  <c r="U26" i="34" s="1"/>
  <c r="V7" i="34" a="1"/>
  <c r="V7" i="34" s="1"/>
  <c r="V20" i="34" a="1"/>
  <c r="V20" i="34" s="1"/>
  <c r="U67" i="34" a="1"/>
  <c r="U67" i="34" s="1"/>
  <c r="V55" i="34" a="1"/>
  <c r="V55" i="34" s="1"/>
  <c r="U126" i="34" a="1"/>
  <c r="U126" i="34" s="1"/>
  <c r="V15" i="34" a="1"/>
  <c r="V15" i="34" s="1"/>
  <c r="V65" i="34" a="1"/>
  <c r="V65" i="34" s="1"/>
  <c r="U44" i="34" a="1"/>
  <c r="U44" i="34" s="1"/>
  <c r="V87" i="34" a="1"/>
  <c r="V87" i="34" s="1"/>
  <c r="U131" i="34" a="1"/>
  <c r="U131" i="34" s="1"/>
  <c r="U85" i="34" a="1"/>
  <c r="U85" i="34" s="1"/>
  <c r="V116" i="34" a="1"/>
  <c r="V116" i="34" s="1"/>
  <c r="V118" i="34" a="1"/>
  <c r="V118" i="34" s="1"/>
  <c r="V134" i="34" a="1"/>
  <c r="V134" i="34" s="1"/>
  <c r="U83" i="34" a="1"/>
  <c r="U83" i="34" s="1"/>
  <c r="U147" i="34" a="1"/>
  <c r="U147" i="34" s="1"/>
  <c r="V6" i="34" a="1"/>
  <c r="V6" i="34" s="1"/>
  <c r="V84" i="34" a="1"/>
  <c r="V84" i="34" s="1"/>
  <c r="V138" i="34" a="1"/>
  <c r="V138" i="34" s="1"/>
  <c r="U66" i="34" a="1"/>
  <c r="U66" i="34" s="1"/>
  <c r="U69" i="34" a="1"/>
  <c r="U69" i="34" s="1"/>
  <c r="U120" i="34" a="1"/>
  <c r="U120" i="34" s="1"/>
  <c r="U119" i="34" a="1"/>
  <c r="U119" i="34" s="1"/>
  <c r="U34" i="34" a="1"/>
  <c r="U34" i="34" s="1"/>
  <c r="U96" i="34" a="1"/>
  <c r="U96" i="34" s="1"/>
  <c r="V89" i="34" a="1"/>
  <c r="V89" i="34" s="1"/>
  <c r="U97" i="34" a="1"/>
  <c r="U97" i="34" s="1"/>
  <c r="V127" i="34" a="1"/>
  <c r="V127" i="34" s="1"/>
  <c r="V47" i="34" a="1"/>
  <c r="V47" i="34" s="1"/>
  <c r="U111" i="34" a="1"/>
  <c r="U111" i="34" s="1"/>
  <c r="V113" i="34" a="1"/>
  <c r="V113" i="34" s="1"/>
  <c r="V37" i="34" a="1"/>
  <c r="V37" i="34" s="1"/>
  <c r="U134" i="34" a="1"/>
  <c r="U134" i="34" s="1"/>
  <c r="U105" i="34" a="1"/>
  <c r="U105" i="34" s="1"/>
  <c r="V18" i="34" a="1"/>
  <c r="V18" i="34" s="1"/>
  <c r="V98" i="34" a="1"/>
  <c r="V98" i="34" s="1"/>
  <c r="V69" i="34" a="1"/>
  <c r="V69" i="34" s="1"/>
  <c r="V83" i="34" a="1"/>
  <c r="V83" i="34" s="1"/>
  <c r="U58" i="34" a="1"/>
  <c r="U58" i="34" s="1"/>
  <c r="V111" i="34" a="1"/>
  <c r="V111" i="34" s="1"/>
  <c r="V135" i="34" a="1"/>
  <c r="V135" i="34" s="1"/>
  <c r="V66" i="34" a="1"/>
  <c r="V66" i="34" s="1"/>
  <c r="U76" i="34" a="1"/>
  <c r="U76" i="34" s="1"/>
  <c r="U12" i="34" a="1"/>
  <c r="U12" i="34" s="1"/>
  <c r="U79" i="34" a="1"/>
  <c r="U79" i="34" s="1"/>
  <c r="U64" i="34" a="1"/>
  <c r="U64" i="34" s="1"/>
  <c r="U50" i="34" a="1"/>
  <c r="U50" i="34" s="1"/>
  <c r="U141" i="34" a="1"/>
  <c r="U141" i="34" s="1"/>
  <c r="V41" i="34" a="1"/>
  <c r="V41" i="34" s="1"/>
  <c r="V117" i="34" a="1"/>
  <c r="V117" i="34" s="1"/>
  <c r="V57" i="34" a="1"/>
  <c r="V57" i="34" s="1"/>
  <c r="U41" i="34" a="1"/>
  <c r="U41" i="34" s="1"/>
  <c r="U139" i="34" a="1"/>
  <c r="U139" i="34" s="1"/>
  <c r="U39" i="34" a="1"/>
  <c r="U39" i="34" s="1"/>
  <c r="U40" i="34" a="1"/>
  <c r="U40" i="34" s="1"/>
  <c r="U138" i="34" a="1"/>
  <c r="U138" i="34" s="1"/>
  <c r="V119" i="34" a="1"/>
  <c r="V119" i="34" s="1"/>
  <c r="V34" i="34" a="1"/>
  <c r="V34" i="34" s="1"/>
  <c r="V40" i="34" a="1"/>
  <c r="V40" i="34" s="1"/>
  <c r="U98" i="34" a="1"/>
  <c r="U98" i="34" s="1"/>
  <c r="U124" i="34" a="1"/>
  <c r="U124" i="34" s="1"/>
  <c r="U48" i="34" a="1"/>
  <c r="U48" i="34" s="1"/>
  <c r="U46" i="34" a="1"/>
  <c r="U46" i="34" s="1"/>
  <c r="U135" i="34" a="1"/>
  <c r="U135" i="34" s="1"/>
  <c r="BO16" i="23"/>
  <c r="X10" i="18"/>
  <c r="J8" i="6"/>
  <c r="BO47" i="23"/>
  <c r="H113" i="37"/>
  <c r="G114" i="37"/>
  <c r="AC8" i="16"/>
  <c r="P13" i="16"/>
  <c r="P7" i="16"/>
  <c r="P6" i="16"/>
  <c r="P38" i="16"/>
  <c r="Y38" i="16"/>
  <c r="V38" i="16"/>
  <c r="W38" i="16"/>
  <c r="W13" i="16"/>
  <c r="Z13" i="16"/>
  <c r="V13" i="16"/>
  <c r="Y13" i="16"/>
  <c r="Z38" i="16"/>
  <c r="X13" i="16"/>
  <c r="BJ3" i="24"/>
  <c r="BK5" i="24"/>
  <c r="BJ4" i="24"/>
  <c r="V49" i="20"/>
  <c r="V11" i="20"/>
  <c r="F20" i="13"/>
  <c r="L150" i="34" l="1"/>
  <c r="L151" i="34" s="1"/>
  <c r="R42" i="5"/>
  <c r="Q42" i="5"/>
  <c r="K41" i="23"/>
  <c r="K32" i="24"/>
  <c r="K33" i="24" s="1"/>
  <c r="I99" i="34"/>
  <c r="E38" i="12"/>
  <c r="E61" i="12"/>
  <c r="Q20" i="13"/>
  <c r="R20" i="13"/>
  <c r="V150" i="34" a="1"/>
  <c r="V150" i="34" s="1"/>
  <c r="E123" i="34"/>
  <c r="M116" i="35"/>
  <c r="H123" i="34"/>
  <c r="U149" i="34" a="1"/>
  <c r="U149" i="34" s="1"/>
  <c r="F123" i="34"/>
  <c r="I123" i="34"/>
  <c r="N112" i="34"/>
  <c r="I132" i="34"/>
  <c r="U150" i="34" a="1"/>
  <c r="U150" i="34" s="1"/>
  <c r="D139" i="34"/>
  <c r="D149" i="34" s="1"/>
  <c r="D150" i="34" s="1"/>
  <c r="D151" i="34" s="1"/>
  <c r="M151" i="34"/>
  <c r="V139" i="34" a="1"/>
  <c r="V139" i="34" s="1"/>
  <c r="B89" i="34"/>
  <c r="N81" i="34"/>
  <c r="G118" i="34"/>
  <c r="E132" i="34"/>
  <c r="H132" i="34"/>
  <c r="V149" i="34" a="1"/>
  <c r="V149" i="34" s="1"/>
  <c r="C132" i="34"/>
  <c r="C134" i="34" s="1"/>
  <c r="C135" i="34" s="1"/>
  <c r="S42" i="14"/>
  <c r="S51" i="14" s="1"/>
  <c r="BM68" i="26"/>
  <c r="K67" i="12"/>
  <c r="J25" i="7"/>
  <c r="J25" i="5" s="1"/>
  <c r="X26" i="23"/>
  <c r="J27" i="7" s="1"/>
  <c r="J27" i="5" s="1"/>
  <c r="BT26" i="18"/>
  <c r="AF14" i="14"/>
  <c r="AE14" i="14"/>
  <c r="AF15" i="14"/>
  <c r="V18" i="25"/>
  <c r="V41" i="23"/>
  <c r="AC16" i="14"/>
  <c r="E78" i="14"/>
  <c r="V50" i="25"/>
  <c r="AD19" i="14"/>
  <c r="BR62" i="25"/>
  <c r="E47" i="14"/>
  <c r="E45" i="14"/>
  <c r="S85" i="23"/>
  <c r="V94" i="23"/>
  <c r="U24" i="23"/>
  <c r="AF13" i="14"/>
  <c r="AF19" i="14"/>
  <c r="U38" i="23"/>
  <c r="T8" i="23"/>
  <c r="S7" i="23"/>
  <c r="V87" i="23"/>
  <c r="T25" i="23"/>
  <c r="U29" i="23"/>
  <c r="V76" i="23"/>
  <c r="V12" i="23"/>
  <c r="E15" i="14"/>
  <c r="V51" i="25"/>
  <c r="T9" i="23"/>
  <c r="S12" i="23"/>
  <c r="T21" i="23"/>
  <c r="S13" i="23"/>
  <c r="E97" i="14"/>
  <c r="T26" i="23"/>
  <c r="V53" i="23"/>
  <c r="S93" i="23"/>
  <c r="E46" i="14"/>
  <c r="T39" i="23"/>
  <c r="V57" i="23"/>
  <c r="V51" i="23"/>
  <c r="S99" i="23"/>
  <c r="T57" i="23"/>
  <c r="T13" i="23"/>
  <c r="U78" i="23"/>
  <c r="T62" i="23"/>
  <c r="S72" i="23"/>
  <c r="U7" i="23"/>
  <c r="U37" i="23"/>
  <c r="E48" i="14"/>
  <c r="E43" i="14"/>
  <c r="E44" i="14"/>
  <c r="E16" i="14"/>
  <c r="E80" i="14"/>
  <c r="E77" i="14"/>
  <c r="AA11" i="9"/>
  <c r="S24" i="19"/>
  <c r="U17" i="9"/>
  <c r="T16" i="19"/>
  <c r="AA34" i="9"/>
  <c r="BK3" i="20"/>
  <c r="BQ9" i="20"/>
  <c r="BR28" i="20"/>
  <c r="BR40" i="20"/>
  <c r="BR22" i="20"/>
  <c r="BR16" i="20"/>
  <c r="BR42" i="20"/>
  <c r="BK4" i="20"/>
  <c r="BR9" i="20"/>
  <c r="BR34" i="20"/>
  <c r="BR31" i="20"/>
  <c r="BR8" i="20"/>
  <c r="BR13" i="20"/>
  <c r="BR32" i="20"/>
  <c r="BR15" i="20"/>
  <c r="BR39" i="20"/>
  <c r="BR23" i="20"/>
  <c r="BR46" i="20"/>
  <c r="BR45" i="20"/>
  <c r="BR18" i="20"/>
  <c r="BR59" i="20"/>
  <c r="BR41" i="20"/>
  <c r="BR12" i="20"/>
  <c r="BR50" i="20"/>
  <c r="BR38" i="20"/>
  <c r="BR54" i="20"/>
  <c r="E67" i="14"/>
  <c r="V24" i="19"/>
  <c r="BR51" i="20"/>
  <c r="BO9" i="20"/>
  <c r="BM9" i="20"/>
  <c r="E75" i="14"/>
  <c r="U16" i="19"/>
  <c r="BT9" i="20"/>
  <c r="V16" i="19"/>
  <c r="BP9" i="20"/>
  <c r="E13" i="14"/>
  <c r="AE36" i="14"/>
  <c r="AC15" i="14"/>
  <c r="AF18" i="14"/>
  <c r="AC18" i="14"/>
  <c r="AD16" i="14"/>
  <c r="AF16" i="14"/>
  <c r="AE16" i="14"/>
  <c r="AC14" i="14"/>
  <c r="AC17" i="14"/>
  <c r="AC12" i="14"/>
  <c r="AC13" i="14"/>
  <c r="AD13" i="14"/>
  <c r="AD17" i="14"/>
  <c r="AE19" i="14"/>
  <c r="AD15" i="14"/>
  <c r="AE15" i="14"/>
  <c r="BR15" i="25"/>
  <c r="U58" i="23"/>
  <c r="BR58" i="20"/>
  <c r="S54" i="23"/>
  <c r="S30" i="23"/>
  <c r="U62" i="23"/>
  <c r="BR27" i="20"/>
  <c r="BR52" i="20"/>
  <c r="AE18" i="14"/>
  <c r="E36" i="14"/>
  <c r="BR40" i="25"/>
  <c r="T94" i="23"/>
  <c r="U15" i="23"/>
  <c r="BR26" i="20"/>
  <c r="E14" i="14"/>
  <c r="BR52" i="25"/>
  <c r="T20" i="23"/>
  <c r="U40" i="23"/>
  <c r="U93" i="23"/>
  <c r="T53" i="23"/>
  <c r="T14" i="23"/>
  <c r="BR62" i="20"/>
  <c r="BR29" i="20"/>
  <c r="AF12" i="14"/>
  <c r="BR60" i="20"/>
  <c r="AB90" i="5"/>
  <c r="P91" i="5"/>
  <c r="AB91" i="5" s="1"/>
  <c r="BR38" i="25"/>
  <c r="BR44" i="20"/>
  <c r="BR49" i="20"/>
  <c r="U24" i="19"/>
  <c r="BR30" i="20"/>
  <c r="BR43" i="20"/>
  <c r="BR17" i="20"/>
  <c r="E50" i="14"/>
  <c r="BR25" i="20"/>
  <c r="E17" i="14"/>
  <c r="S20" i="23"/>
  <c r="AD18" i="14"/>
  <c r="AD12" i="14"/>
  <c r="E37" i="14"/>
  <c r="BR54" i="25"/>
  <c r="V59" i="23"/>
  <c r="U41" i="23"/>
  <c r="AD14" i="14"/>
  <c r="E76" i="14"/>
  <c r="U31" i="23"/>
  <c r="S15" i="23"/>
  <c r="S95" i="23"/>
  <c r="AC19" i="14"/>
  <c r="BR57" i="20"/>
  <c r="BR10" i="20"/>
  <c r="E19" i="14"/>
  <c r="BR12" i="25"/>
  <c r="T58" i="23"/>
  <c r="V14" i="23"/>
  <c r="S74" i="23"/>
  <c r="S53" i="23"/>
  <c r="AE13" i="14"/>
  <c r="AF17" i="14"/>
  <c r="AE12" i="14"/>
  <c r="E74" i="14"/>
  <c r="BR28" i="25"/>
  <c r="V15" i="23"/>
  <c r="T77" i="23"/>
  <c r="T29" i="23"/>
  <c r="V78" i="23"/>
  <c r="BR11" i="20"/>
  <c r="BR21" i="20"/>
  <c r="BR24" i="20"/>
  <c r="AA17" i="9"/>
  <c r="AA16" i="9"/>
  <c r="U26" i="9"/>
  <c r="O24" i="9"/>
  <c r="S16" i="19"/>
  <c r="U25" i="9"/>
  <c r="T24" i="19"/>
  <c r="X25" i="9"/>
  <c r="X26" i="9"/>
  <c r="X16" i="9"/>
  <c r="X17" i="9"/>
  <c r="X11" i="9"/>
  <c r="V16" i="25"/>
  <c r="V34" i="25"/>
  <c r="X14" i="23"/>
  <c r="J13" i="7"/>
  <c r="J13" i="5" s="1"/>
  <c r="V19" i="23"/>
  <c r="U85" i="23"/>
  <c r="S39" i="23"/>
  <c r="V27" i="25"/>
  <c r="V22" i="25"/>
  <c r="S37" i="23"/>
  <c r="S31" i="23"/>
  <c r="V69" i="23"/>
  <c r="S21" i="23"/>
  <c r="V74" i="23"/>
  <c r="X59" i="23"/>
  <c r="J60" i="7" s="1"/>
  <c r="J60" i="5" s="1"/>
  <c r="J52" i="7"/>
  <c r="J52" i="5" s="1"/>
  <c r="S77" i="23"/>
  <c r="U57" i="23"/>
  <c r="J26" i="7"/>
  <c r="J26" i="5" s="1"/>
  <c r="V17" i="25"/>
  <c r="S78" i="23"/>
  <c r="U75" i="23"/>
  <c r="T70" i="23"/>
  <c r="U71" i="23"/>
  <c r="U55" i="23"/>
  <c r="V54" i="23"/>
  <c r="S40" i="23"/>
  <c r="V71" i="23"/>
  <c r="S87" i="23"/>
  <c r="U9" i="23"/>
  <c r="S96" i="23"/>
  <c r="V9" i="23"/>
  <c r="T79" i="23"/>
  <c r="U26" i="23"/>
  <c r="S19" i="23"/>
  <c r="S55" i="23"/>
  <c r="T19" i="23"/>
  <c r="U73" i="23"/>
  <c r="T24" i="23"/>
  <c r="S56" i="23"/>
  <c r="V98" i="23"/>
  <c r="T73" i="23"/>
  <c r="S14" i="23"/>
  <c r="U70" i="23"/>
  <c r="V99" i="23"/>
  <c r="V40" i="23"/>
  <c r="T51" i="23"/>
  <c r="V52" i="23"/>
  <c r="T96" i="23"/>
  <c r="S94" i="23"/>
  <c r="V75" i="23"/>
  <c r="V55" i="23"/>
  <c r="T52" i="23"/>
  <c r="V93" i="23"/>
  <c r="U76" i="23"/>
  <c r="T97" i="23"/>
  <c r="T85" i="23"/>
  <c r="V73" i="23"/>
  <c r="U79" i="23"/>
  <c r="U72" i="23"/>
  <c r="U69" i="23"/>
  <c r="U98" i="23"/>
  <c r="V96" i="23"/>
  <c r="T30" i="23"/>
  <c r="T71" i="23"/>
  <c r="V62" i="23"/>
  <c r="S97" i="23"/>
  <c r="V31" i="23"/>
  <c r="V72" i="23"/>
  <c r="U14" i="23"/>
  <c r="V29" i="23"/>
  <c r="S98" i="23"/>
  <c r="U19" i="23"/>
  <c r="T37" i="23"/>
  <c r="S59" i="23"/>
  <c r="T55" i="23"/>
  <c r="U12" i="23"/>
  <c r="U30" i="23"/>
  <c r="T38" i="23"/>
  <c r="U8" i="23"/>
  <c r="U51" i="23"/>
  <c r="S25" i="23"/>
  <c r="T78" i="23"/>
  <c r="V7" i="23"/>
  <c r="T56" i="23"/>
  <c r="V79" i="23"/>
  <c r="S10" i="23"/>
  <c r="S52" i="23"/>
  <c r="V22" i="23"/>
  <c r="V26" i="23"/>
  <c r="S69" i="23"/>
  <c r="S29" i="23"/>
  <c r="T75" i="23"/>
  <c r="U87" i="23"/>
  <c r="S73" i="23"/>
  <c r="U52" i="23"/>
  <c r="V85" i="23"/>
  <c r="U54" i="23"/>
  <c r="T74" i="23"/>
  <c r="V56" i="23"/>
  <c r="V13" i="23"/>
  <c r="T59" i="23"/>
  <c r="V70" i="23"/>
  <c r="V25" i="23"/>
  <c r="U39" i="23"/>
  <c r="T10" i="23"/>
  <c r="S58" i="23"/>
  <c r="V24" i="23"/>
  <c r="T95" i="23"/>
  <c r="S71" i="23"/>
  <c r="V37" i="23"/>
  <c r="S79" i="23"/>
  <c r="U25" i="23"/>
  <c r="S9" i="23"/>
  <c r="S26" i="23"/>
  <c r="S22" i="23"/>
  <c r="V20" i="23"/>
  <c r="S24" i="23"/>
  <c r="T87" i="23"/>
  <c r="U56" i="23"/>
  <c r="T69" i="23"/>
  <c r="U95" i="23"/>
  <c r="U74" i="23"/>
  <c r="U99" i="23"/>
  <c r="T7" i="23"/>
  <c r="U10" i="23"/>
  <c r="S27" i="23"/>
  <c r="V77" i="23"/>
  <c r="V39" i="23"/>
  <c r="S38" i="23"/>
  <c r="V10" i="23"/>
  <c r="U22" i="23"/>
  <c r="U77" i="23"/>
  <c r="S8" i="23"/>
  <c r="T40" i="23"/>
  <c r="T54" i="23"/>
  <c r="S75" i="23"/>
  <c r="T98" i="23"/>
  <c r="V38" i="23"/>
  <c r="U97" i="23"/>
  <c r="V31" i="25"/>
  <c r="V25" i="25"/>
  <c r="T22" i="23"/>
  <c r="T99" i="23"/>
  <c r="V21" i="23"/>
  <c r="T27" i="23"/>
  <c r="U53" i="23"/>
  <c r="J94" i="7"/>
  <c r="X99" i="23"/>
  <c r="J100" i="7" s="1"/>
  <c r="J103" i="7" s="1"/>
  <c r="J20" i="7"/>
  <c r="J20" i="5" s="1"/>
  <c r="X22" i="23"/>
  <c r="U21" i="23"/>
  <c r="S62" i="23"/>
  <c r="T41" i="23"/>
  <c r="U94" i="23"/>
  <c r="V58" i="23"/>
  <c r="V52" i="25"/>
  <c r="U13" i="23"/>
  <c r="U96" i="23"/>
  <c r="V27" i="23"/>
  <c r="S51" i="23"/>
  <c r="S57" i="23"/>
  <c r="X10" i="23"/>
  <c r="J8" i="7"/>
  <c r="J8" i="5" s="1"/>
  <c r="V30" i="23"/>
  <c r="V8" i="23"/>
  <c r="S70" i="23"/>
  <c r="U20" i="23"/>
  <c r="X31" i="23"/>
  <c r="J32" i="7" s="1"/>
  <c r="J30" i="7"/>
  <c r="J30" i="5" s="1"/>
  <c r="BT34" i="23"/>
  <c r="V43" i="25"/>
  <c r="V59" i="25"/>
  <c r="U27" i="23"/>
  <c r="T12" i="23"/>
  <c r="V97" i="23"/>
  <c r="T31" i="23"/>
  <c r="T15" i="23"/>
  <c r="V95" i="23"/>
  <c r="T93" i="23"/>
  <c r="T72" i="23"/>
  <c r="T76" i="23"/>
  <c r="E54" i="12"/>
  <c r="E50" i="12"/>
  <c r="E28" i="12"/>
  <c r="E34" i="12"/>
  <c r="E62" i="12"/>
  <c r="E40" i="12"/>
  <c r="E51" i="12"/>
  <c r="E13" i="12"/>
  <c r="E42" i="12"/>
  <c r="E27" i="12"/>
  <c r="E56" i="12"/>
  <c r="E39" i="12"/>
  <c r="E26" i="12"/>
  <c r="E37" i="12"/>
  <c r="E18" i="12"/>
  <c r="E53" i="12"/>
  <c r="E29" i="12"/>
  <c r="E19" i="12"/>
  <c r="E11" i="12"/>
  <c r="E52" i="12"/>
  <c r="E17" i="12"/>
  <c r="E30" i="12"/>
  <c r="E14" i="12"/>
  <c r="E16" i="12"/>
  <c r="E15" i="12"/>
  <c r="E25" i="12"/>
  <c r="E24" i="12"/>
  <c r="E60" i="12"/>
  <c r="E36" i="12"/>
  <c r="E35" i="12"/>
  <c r="E12" i="12"/>
  <c r="E55" i="12"/>
  <c r="E41" i="12"/>
  <c r="E43" i="12"/>
  <c r="U32" i="18"/>
  <c r="BT24" i="19"/>
  <c r="V33" i="18"/>
  <c r="T33" i="18"/>
  <c r="V34" i="18"/>
  <c r="X33" i="18"/>
  <c r="J34" i="6" s="1"/>
  <c r="U63" i="18"/>
  <c r="T32" i="18"/>
  <c r="V32" i="18"/>
  <c r="S33" i="18"/>
  <c r="T63" i="18"/>
  <c r="S63" i="18"/>
  <c r="U66" i="18"/>
  <c r="L31" i="13"/>
  <c r="N31" i="13" s="1"/>
  <c r="BT76" i="19"/>
  <c r="BT94" i="19"/>
  <c r="BT99" i="19"/>
  <c r="BT58" i="19"/>
  <c r="BT16" i="19"/>
  <c r="Q63" i="12"/>
  <c r="O40" i="12"/>
  <c r="O26" i="12"/>
  <c r="O55" i="12"/>
  <c r="O15" i="12"/>
  <c r="O34" i="12"/>
  <c r="O53" i="12"/>
  <c r="O30" i="12"/>
  <c r="O42" i="12"/>
  <c r="O35" i="12"/>
  <c r="W31" i="12"/>
  <c r="AA45" i="12"/>
  <c r="L13" i="13"/>
  <c r="J36" i="32"/>
  <c r="J37" i="32" s="1"/>
  <c r="L9" i="13"/>
  <c r="L22" i="13"/>
  <c r="R16" i="9"/>
  <c r="Q16" i="9"/>
  <c r="AT5" i="24"/>
  <c r="AB3" i="24"/>
  <c r="AG5" i="24"/>
  <c r="R67" i="9"/>
  <c r="Q67" i="9"/>
  <c r="BT47" i="23"/>
  <c r="BT61" i="23"/>
  <c r="AG5" i="26"/>
  <c r="AB3" i="26"/>
  <c r="AU5" i="26"/>
  <c r="G51" i="14"/>
  <c r="H42" i="14" s="1"/>
  <c r="BR27" i="25"/>
  <c r="BR59" i="25"/>
  <c r="W47" i="12"/>
  <c r="O37" i="12"/>
  <c r="W20" i="12"/>
  <c r="S16" i="18"/>
  <c r="BT14" i="18"/>
  <c r="BT33" i="18" s="1"/>
  <c r="R39" i="9"/>
  <c r="Q39" i="9"/>
  <c r="R47" i="9"/>
  <c r="Q47" i="9"/>
  <c r="R89" i="9"/>
  <c r="Q89" i="9"/>
  <c r="X27" i="6"/>
  <c r="R90" i="14"/>
  <c r="R81" i="14"/>
  <c r="R91" i="14"/>
  <c r="R86" i="14"/>
  <c r="R87" i="14"/>
  <c r="R85" i="14"/>
  <c r="R92" i="14"/>
  <c r="X100" i="6"/>
  <c r="J103" i="6"/>
  <c r="BT59" i="18"/>
  <c r="AC36" i="14"/>
  <c r="AC66" i="14"/>
  <c r="AC96" i="14"/>
  <c r="AC67" i="14"/>
  <c r="AD97" i="14"/>
  <c r="AD37" i="14"/>
  <c r="AC35" i="14"/>
  <c r="AC97" i="14"/>
  <c r="AD67" i="14"/>
  <c r="AD96" i="14"/>
  <c r="AD36" i="14"/>
  <c r="AF37" i="14"/>
  <c r="AD66" i="14"/>
  <c r="AF67" i="14"/>
  <c r="AE66" i="14"/>
  <c r="AE97" i="14"/>
  <c r="AD35" i="14"/>
  <c r="AC37" i="14"/>
  <c r="AF36" i="14"/>
  <c r="AB69" i="9"/>
  <c r="R70" i="9"/>
  <c r="Q70" i="9"/>
  <c r="BM94" i="19"/>
  <c r="P95" i="9" s="1"/>
  <c r="P94" i="9"/>
  <c r="R22" i="9"/>
  <c r="Q22" i="9"/>
  <c r="R41" i="9"/>
  <c r="Q41" i="9"/>
  <c r="R38" i="9"/>
  <c r="Q38" i="9"/>
  <c r="J11" i="6"/>
  <c r="X15" i="18"/>
  <c r="J16" i="6" s="1"/>
  <c r="W45" i="12"/>
  <c r="T16" i="18"/>
  <c r="Q82" i="9"/>
  <c r="R82" i="9"/>
  <c r="R31" i="9"/>
  <c r="Q31" i="9"/>
  <c r="E73" i="14"/>
  <c r="G81" i="14"/>
  <c r="H72" i="14" s="1"/>
  <c r="S44" i="26"/>
  <c r="S34" i="26"/>
  <c r="T33" i="26"/>
  <c r="S38" i="26"/>
  <c r="T36" i="26"/>
  <c r="S42" i="26"/>
  <c r="U17" i="26"/>
  <c r="S29" i="26"/>
  <c r="S28" i="26"/>
  <c r="T24" i="26"/>
  <c r="T53" i="26"/>
  <c r="S36" i="26"/>
  <c r="V50" i="26"/>
  <c r="T42" i="26"/>
  <c r="V27" i="26"/>
  <c r="V19" i="26"/>
  <c r="S14" i="26"/>
  <c r="U15" i="26"/>
  <c r="V11" i="26"/>
  <c r="V56" i="26"/>
  <c r="U43" i="26"/>
  <c r="V38" i="26"/>
  <c r="U27" i="26"/>
  <c r="S15" i="26"/>
  <c r="U42" i="26"/>
  <c r="T61" i="26"/>
  <c r="U35" i="26"/>
  <c r="T29" i="26"/>
  <c r="U40" i="26"/>
  <c r="U24" i="26"/>
  <c r="V14" i="26"/>
  <c r="T38" i="26"/>
  <c r="S50" i="26"/>
  <c r="V54" i="26"/>
  <c r="S59" i="26"/>
  <c r="S41" i="26"/>
  <c r="S55" i="26"/>
  <c r="T62" i="26"/>
  <c r="V28" i="26"/>
  <c r="S19" i="26"/>
  <c r="T59" i="26"/>
  <c r="U62" i="26"/>
  <c r="U52" i="26"/>
  <c r="U53" i="26"/>
  <c r="T41" i="26"/>
  <c r="V33" i="26"/>
  <c r="V39" i="26"/>
  <c r="V43" i="26"/>
  <c r="V15" i="26"/>
  <c r="T40" i="26"/>
  <c r="S24" i="26"/>
  <c r="T19" i="26"/>
  <c r="V12" i="26"/>
  <c r="U59" i="26"/>
  <c r="T13" i="26"/>
  <c r="S11" i="26"/>
  <c r="T44" i="26"/>
  <c r="U38" i="26"/>
  <c r="V61" i="26"/>
  <c r="U25" i="26"/>
  <c r="T35" i="26"/>
  <c r="T26" i="26"/>
  <c r="S49" i="26"/>
  <c r="S25" i="26"/>
  <c r="U60" i="26"/>
  <c r="U41" i="26"/>
  <c r="V62" i="26"/>
  <c r="T43" i="26"/>
  <c r="T27" i="26"/>
  <c r="U39" i="26"/>
  <c r="U49" i="26"/>
  <c r="S13" i="26"/>
  <c r="U55" i="26"/>
  <c r="V34" i="26"/>
  <c r="T28" i="26"/>
  <c r="U30" i="26"/>
  <c r="S17" i="26"/>
  <c r="S40" i="26"/>
  <c r="S27" i="26"/>
  <c r="S23" i="26"/>
  <c r="V51" i="26"/>
  <c r="V40" i="26"/>
  <c r="U10" i="26"/>
  <c r="V23" i="26"/>
  <c r="S51" i="26"/>
  <c r="U23" i="26"/>
  <c r="V13" i="26"/>
  <c r="T25" i="26"/>
  <c r="S52" i="26"/>
  <c r="S30" i="26"/>
  <c r="T60" i="26"/>
  <c r="S39" i="26"/>
  <c r="V44" i="26"/>
  <c r="S26" i="26"/>
  <c r="U18" i="26"/>
  <c r="U29" i="26"/>
  <c r="U54" i="26"/>
  <c r="T12" i="26"/>
  <c r="S18" i="26"/>
  <c r="S33" i="26"/>
  <c r="T18" i="26"/>
  <c r="T51" i="26"/>
  <c r="U51" i="26"/>
  <c r="V35" i="26"/>
  <c r="U34" i="26"/>
  <c r="U13" i="26"/>
  <c r="V25" i="26"/>
  <c r="S53" i="26"/>
  <c r="S54" i="26"/>
  <c r="T37" i="26"/>
  <c r="V55" i="26"/>
  <c r="S43" i="26"/>
  <c r="V17" i="26"/>
  <c r="U44" i="26"/>
  <c r="V30" i="26"/>
  <c r="T52" i="26"/>
  <c r="T10" i="26"/>
  <c r="V26" i="26"/>
  <c r="T11" i="26"/>
  <c r="U33" i="26"/>
  <c r="S37" i="26"/>
  <c r="V60" i="26"/>
  <c r="U56" i="26"/>
  <c r="V37" i="26"/>
  <c r="U26" i="26"/>
  <c r="T39" i="26"/>
  <c r="U37" i="26"/>
  <c r="V53" i="26"/>
  <c r="U11" i="26"/>
  <c r="S60" i="26"/>
  <c r="U61" i="26"/>
  <c r="V59" i="26"/>
  <c r="S12" i="26"/>
  <c r="V29" i="26"/>
  <c r="S61" i="26"/>
  <c r="U14" i="26"/>
  <c r="T34" i="26"/>
  <c r="S62" i="26"/>
  <c r="T23" i="26"/>
  <c r="S35" i="26"/>
  <c r="V49" i="26"/>
  <c r="V52" i="26"/>
  <c r="V16" i="26"/>
  <c r="T54" i="26"/>
  <c r="S16" i="26"/>
  <c r="V36" i="26"/>
  <c r="T16" i="26"/>
  <c r="T50" i="26"/>
  <c r="U12" i="26"/>
  <c r="U36" i="26"/>
  <c r="V24" i="26"/>
  <c r="V18" i="26"/>
  <c r="T15" i="26"/>
  <c r="T55" i="26"/>
  <c r="S56" i="26"/>
  <c r="T14" i="26"/>
  <c r="V10" i="26"/>
  <c r="T56" i="26"/>
  <c r="T49" i="26"/>
  <c r="T30" i="26"/>
  <c r="U19" i="26"/>
  <c r="V41" i="26"/>
  <c r="U50" i="26"/>
  <c r="T17" i="26"/>
  <c r="V42" i="26"/>
  <c r="S10" i="26"/>
  <c r="U28" i="26"/>
  <c r="U16" i="26"/>
  <c r="F9" i="13"/>
  <c r="F22" i="13"/>
  <c r="BR50" i="25"/>
  <c r="X27" i="18"/>
  <c r="J28" i="6" s="1"/>
  <c r="J23" i="6"/>
  <c r="V21" i="25"/>
  <c r="J38" i="32"/>
  <c r="J39" i="32" s="1"/>
  <c r="J40" i="32" s="1"/>
  <c r="J41" i="32" s="1"/>
  <c r="J42" i="32" s="1"/>
  <c r="J43" i="32" s="1"/>
  <c r="J44" i="32" s="1"/>
  <c r="J45" i="32" s="1"/>
  <c r="J46" i="32" s="1"/>
  <c r="J47" i="32" s="1"/>
  <c r="J48" i="32" s="1"/>
  <c r="J49" i="32" s="1"/>
  <c r="J50" i="32" s="1"/>
  <c r="J51" i="32" s="1"/>
  <c r="J52" i="32" s="1"/>
  <c r="J53" i="32" s="1"/>
  <c r="J54" i="32" s="1"/>
  <c r="J55" i="32" s="1"/>
  <c r="J56" i="32" s="1"/>
  <c r="J57" i="32" s="1"/>
  <c r="J58" i="32" s="1"/>
  <c r="J59" i="32" s="1"/>
  <c r="J60" i="32" s="1"/>
  <c r="J61" i="32" s="1"/>
  <c r="J62" i="32" s="1"/>
  <c r="J63" i="32" s="1"/>
  <c r="J64" i="32" s="1"/>
  <c r="J65" i="32" s="1"/>
  <c r="J66" i="32" s="1"/>
  <c r="J67" i="32" s="1"/>
  <c r="J68" i="32" s="1"/>
  <c r="J69" i="32" s="1"/>
  <c r="J70" i="32" s="1"/>
  <c r="J71" i="32" s="1"/>
  <c r="J72" i="32" s="1"/>
  <c r="J73" i="32" s="1"/>
  <c r="J74" i="32" s="1"/>
  <c r="J75" i="32" s="1"/>
  <c r="J76" i="32" s="1"/>
  <c r="J77" i="32" s="1"/>
  <c r="J78" i="32" s="1"/>
  <c r="J79" i="32" s="1"/>
  <c r="J80" i="32" s="1"/>
  <c r="J81" i="32" s="1"/>
  <c r="J82" i="32" s="1"/>
  <c r="J83" i="32" s="1"/>
  <c r="J84" i="32" s="1"/>
  <c r="J85" i="32" s="1"/>
  <c r="J86" i="32" s="1"/>
  <c r="J87" i="32" s="1"/>
  <c r="J88" i="32" s="1"/>
  <c r="J89" i="32" s="1"/>
  <c r="J90" i="32" s="1"/>
  <c r="J91" i="32" s="1"/>
  <c r="J92" i="32" s="1"/>
  <c r="J93" i="32" s="1"/>
  <c r="J94" i="32" s="1"/>
  <c r="J95" i="32" s="1"/>
  <c r="J96" i="32" s="1"/>
  <c r="J97" i="32" s="1"/>
  <c r="J98" i="32" s="1"/>
  <c r="J99" i="32" s="1"/>
  <c r="J100" i="32" s="1"/>
  <c r="J101" i="32" s="1"/>
  <c r="J102" i="32" s="1"/>
  <c r="J103" i="32" s="1"/>
  <c r="J104" i="32" s="1"/>
  <c r="J105" i="32" s="1"/>
  <c r="J106" i="32" s="1"/>
  <c r="J107" i="32" s="1"/>
  <c r="J108" i="32" s="1"/>
  <c r="J109" i="32" s="1"/>
  <c r="J110" i="32" s="1"/>
  <c r="J111" i="32" s="1"/>
  <c r="J112" i="32" s="1"/>
  <c r="J113" i="32" s="1"/>
  <c r="J114" i="32" s="1"/>
  <c r="J115" i="32" s="1"/>
  <c r="J116" i="32" s="1"/>
  <c r="J117" i="32" s="1"/>
  <c r="J118" i="32" s="1"/>
  <c r="J119" i="32" s="1"/>
  <c r="J120" i="32" s="1"/>
  <c r="J121" i="32" s="1"/>
  <c r="J122" i="32" s="1"/>
  <c r="J123" i="32" s="1"/>
  <c r="J124" i="32" s="1"/>
  <c r="J125" i="32" s="1"/>
  <c r="J126" i="32" s="1"/>
  <c r="J127" i="32" s="1"/>
  <c r="J128" i="32" s="1"/>
  <c r="J129" i="32" s="1"/>
  <c r="J130" i="32" s="1"/>
  <c r="J131" i="32" s="1"/>
  <c r="J132" i="32" s="1"/>
  <c r="J133" i="32" s="1"/>
  <c r="J134" i="32" s="1"/>
  <c r="W44" i="12"/>
  <c r="O11" i="12"/>
  <c r="O54" i="12"/>
  <c r="O18" i="12"/>
  <c r="S66" i="18"/>
  <c r="U47" i="18"/>
  <c r="T34" i="18"/>
  <c r="S34" i="18"/>
  <c r="R30" i="9"/>
  <c r="Q30" i="9"/>
  <c r="Q10" i="9"/>
  <c r="R10" i="9"/>
  <c r="Q63" i="9"/>
  <c r="R63" i="9"/>
  <c r="AB24" i="9"/>
  <c r="Q23" i="9"/>
  <c r="R23" i="9"/>
  <c r="BR13" i="25"/>
  <c r="O41" i="12"/>
  <c r="Q45" i="9"/>
  <c r="R45" i="9"/>
  <c r="AC13" i="16"/>
  <c r="AC6" i="16"/>
  <c r="AC38" i="16"/>
  <c r="AC7" i="16"/>
  <c r="E38" i="16"/>
  <c r="S38" i="16"/>
  <c r="T38" i="16"/>
  <c r="U38" i="16"/>
  <c r="T13" i="16"/>
  <c r="S13" i="16"/>
  <c r="E13" i="16"/>
  <c r="U13" i="16"/>
  <c r="AF66" i="14"/>
  <c r="R81" i="9"/>
  <c r="Q81" i="9"/>
  <c r="P74" i="8"/>
  <c r="P74" i="9"/>
  <c r="R68" i="9"/>
  <c r="Q68" i="9"/>
  <c r="R65" i="9"/>
  <c r="Q65" i="9"/>
  <c r="X60" i="6"/>
  <c r="G53" i="19"/>
  <c r="E93" i="32"/>
  <c r="I11" i="13"/>
  <c r="BR10" i="25"/>
  <c r="J70" i="5"/>
  <c r="J32" i="6"/>
  <c r="X46" i="18"/>
  <c r="O4" i="24"/>
  <c r="O3" i="24"/>
  <c r="Q19" i="24"/>
  <c r="E20" i="10" s="1"/>
  <c r="Q62" i="24"/>
  <c r="E63" i="10" s="1"/>
  <c r="X72" i="24"/>
  <c r="J73" i="10" s="1"/>
  <c r="X9" i="24"/>
  <c r="J10" i="10" s="1"/>
  <c r="X37" i="24"/>
  <c r="J38" i="10" s="1"/>
  <c r="X85" i="24"/>
  <c r="J86" i="10" s="1"/>
  <c r="Q42" i="24"/>
  <c r="E43" i="10" s="1"/>
  <c r="Q69" i="24"/>
  <c r="E70" i="10" s="1"/>
  <c r="X23" i="24"/>
  <c r="Q13" i="24"/>
  <c r="E14" i="10" s="1"/>
  <c r="X63" i="24"/>
  <c r="J64" i="10" s="1"/>
  <c r="X31" i="24"/>
  <c r="J32" i="10" s="1"/>
  <c r="X65" i="24"/>
  <c r="J66" i="10" s="1"/>
  <c r="X68" i="24"/>
  <c r="J69" i="10" s="1"/>
  <c r="Q36" i="24"/>
  <c r="E37" i="10" s="1"/>
  <c r="X46" i="24"/>
  <c r="J47" i="10" s="1"/>
  <c r="Q48" i="24"/>
  <c r="E49" i="10" s="1"/>
  <c r="X82" i="24"/>
  <c r="J83" i="10" s="1"/>
  <c r="Q29" i="24"/>
  <c r="E30" i="10" s="1"/>
  <c r="Q80" i="24"/>
  <c r="E81" i="10" s="1"/>
  <c r="X22" i="24"/>
  <c r="J23" i="10" s="1"/>
  <c r="X61" i="24"/>
  <c r="J62" i="10" s="1"/>
  <c r="X81" i="24"/>
  <c r="J82" i="10" s="1"/>
  <c r="X8" i="24"/>
  <c r="J9" i="10" s="1"/>
  <c r="X42" i="24"/>
  <c r="J43" i="10" s="1"/>
  <c r="X40" i="24"/>
  <c r="J41" i="10" s="1"/>
  <c r="Q63" i="24"/>
  <c r="E64" i="10" s="1"/>
  <c r="X88" i="24"/>
  <c r="J89" i="10" s="1"/>
  <c r="X21" i="24"/>
  <c r="J22" i="10" s="1"/>
  <c r="Q7" i="24"/>
  <c r="E8" i="10" s="1"/>
  <c r="Q44" i="24"/>
  <c r="E45" i="10" s="1"/>
  <c r="X28" i="24"/>
  <c r="J29" i="10" s="1"/>
  <c r="X67" i="24"/>
  <c r="J68" i="10" s="1"/>
  <c r="Q82" i="24"/>
  <c r="E83" i="10" s="1"/>
  <c r="Q21" i="24"/>
  <c r="E22" i="10" s="1"/>
  <c r="X30" i="24"/>
  <c r="J31" i="10" s="1"/>
  <c r="X41" i="24"/>
  <c r="J42" i="10" s="1"/>
  <c r="X86" i="24"/>
  <c r="J87" i="10" s="1"/>
  <c r="Q47" i="24"/>
  <c r="E48" i="10" s="1"/>
  <c r="X14" i="24"/>
  <c r="J15" i="10" s="1"/>
  <c r="Q40" i="24"/>
  <c r="E41" i="10" s="1"/>
  <c r="X84" i="24"/>
  <c r="J85" i="10" s="1"/>
  <c r="Q23" i="24"/>
  <c r="Q72" i="24"/>
  <c r="E73" i="10" s="1"/>
  <c r="X13" i="24"/>
  <c r="J14" i="10" s="1"/>
  <c r="X87" i="24"/>
  <c r="J88" i="10" s="1"/>
  <c r="X43" i="24"/>
  <c r="J44" i="10" s="1"/>
  <c r="X44" i="24"/>
  <c r="J45" i="10" s="1"/>
  <c r="Q33" i="24"/>
  <c r="E34" i="10" s="1"/>
  <c r="Q38" i="24"/>
  <c r="E39" i="10" s="1"/>
  <c r="Q37" i="24"/>
  <c r="E38" i="10" s="1"/>
  <c r="Q61" i="24"/>
  <c r="E62" i="10" s="1"/>
  <c r="Q96" i="24"/>
  <c r="E97" i="10" s="1"/>
  <c r="Q66" i="24"/>
  <c r="E67" i="10" s="1"/>
  <c r="Q46" i="24"/>
  <c r="E47" i="10" s="1"/>
  <c r="X49" i="24"/>
  <c r="J50" i="10" s="1"/>
  <c r="X38" i="24"/>
  <c r="J39" i="10" s="1"/>
  <c r="Q65" i="24"/>
  <c r="E66" i="10" s="1"/>
  <c r="X15" i="24"/>
  <c r="J16" i="10" s="1"/>
  <c r="Q81" i="24"/>
  <c r="E82" i="10" s="1"/>
  <c r="Q79" i="24"/>
  <c r="E80" i="10" s="1"/>
  <c r="X83" i="24"/>
  <c r="J84" i="10" s="1"/>
  <c r="Q64" i="24"/>
  <c r="E65" i="10" s="1"/>
  <c r="Q20" i="24"/>
  <c r="E21" i="10" s="1"/>
  <c r="X48" i="24"/>
  <c r="J49" i="10" s="1"/>
  <c r="X47" i="24"/>
  <c r="J48" i="10" s="1"/>
  <c r="X79" i="24"/>
  <c r="J80" i="10" s="1"/>
  <c r="X39" i="24"/>
  <c r="J40" i="10" s="1"/>
  <c r="X29" i="24"/>
  <c r="J30" i="10" s="1"/>
  <c r="Q86" i="24"/>
  <c r="E87" i="10" s="1"/>
  <c r="X96" i="24"/>
  <c r="J97" i="10" s="1"/>
  <c r="Q15" i="24"/>
  <c r="E16" i="10" s="1"/>
  <c r="Q68" i="24"/>
  <c r="E69" i="10" s="1"/>
  <c r="X66" i="24"/>
  <c r="J67" i="10" s="1"/>
  <c r="X69" i="24"/>
  <c r="J70" i="10" s="1"/>
  <c r="Q9" i="24"/>
  <c r="E10" i="10" s="1"/>
  <c r="X80" i="24"/>
  <c r="J81" i="10" s="1"/>
  <c r="Q84" i="24"/>
  <c r="E85" i="10" s="1"/>
  <c r="Q89" i="24"/>
  <c r="E90" i="10" s="1"/>
  <c r="Q10" i="24"/>
  <c r="X36" i="24"/>
  <c r="J37" i="10" s="1"/>
  <c r="Q83" i="24"/>
  <c r="E84" i="10" s="1"/>
  <c r="Q32" i="24"/>
  <c r="E33" i="10" s="1"/>
  <c r="X20" i="24"/>
  <c r="J21" i="10" s="1"/>
  <c r="X62" i="24"/>
  <c r="J63" i="10" s="1"/>
  <c r="X7" i="24"/>
  <c r="J8" i="10" s="1"/>
  <c r="Q67" i="24"/>
  <c r="E68" i="10" s="1"/>
  <c r="Q39" i="24"/>
  <c r="E40" i="10" s="1"/>
  <c r="X10" i="24"/>
  <c r="Q49" i="24"/>
  <c r="E50" i="10" s="1"/>
  <c r="Q31" i="24"/>
  <c r="E32" i="10" s="1"/>
  <c r="Q85" i="24"/>
  <c r="E86" i="10" s="1"/>
  <c r="Q14" i="24"/>
  <c r="E15" i="10" s="1"/>
  <c r="Q30" i="24"/>
  <c r="E31" i="10" s="1"/>
  <c r="Q41" i="24"/>
  <c r="E42" i="10" s="1"/>
  <c r="X12" i="24"/>
  <c r="J13" i="10" s="1"/>
  <c r="Q43" i="24"/>
  <c r="E44" i="10" s="1"/>
  <c r="Q45" i="24"/>
  <c r="E46" i="10" s="1"/>
  <c r="Q8" i="24"/>
  <c r="E9" i="10" s="1"/>
  <c r="Q87" i="24"/>
  <c r="E88" i="10" s="1"/>
  <c r="X19" i="24"/>
  <c r="J20" i="10" s="1"/>
  <c r="X89" i="24"/>
  <c r="J90" i="10" s="1"/>
  <c r="Q28" i="24"/>
  <c r="E29" i="10" s="1"/>
  <c r="Q22" i="24"/>
  <c r="E23" i="10" s="1"/>
  <c r="X45" i="24"/>
  <c r="J46" i="10" s="1"/>
  <c r="Q88" i="24"/>
  <c r="E89" i="10" s="1"/>
  <c r="X64" i="24"/>
  <c r="J65" i="10" s="1"/>
  <c r="Q12" i="24"/>
  <c r="E13" i="10" s="1"/>
  <c r="O39" i="12"/>
  <c r="O17" i="12"/>
  <c r="O36" i="12"/>
  <c r="O19" i="12"/>
  <c r="S47" i="18"/>
  <c r="R50" i="9"/>
  <c r="Q50" i="9"/>
  <c r="R40" i="9"/>
  <c r="Q40" i="9"/>
  <c r="Q48" i="9"/>
  <c r="R48" i="9"/>
  <c r="Q86" i="9"/>
  <c r="R86" i="9"/>
  <c r="H114" i="37"/>
  <c r="G115" i="37"/>
  <c r="Q22" i="13"/>
  <c r="R22" i="13"/>
  <c r="AT5" i="23"/>
  <c r="AB3" i="23"/>
  <c r="AG5" i="23"/>
  <c r="G63" i="12"/>
  <c r="H30" i="37"/>
  <c r="D31" i="37"/>
  <c r="C11" i="13"/>
  <c r="X32" i="18"/>
  <c r="J33" i="6" s="1"/>
  <c r="O24" i="12"/>
  <c r="O27" i="12"/>
  <c r="O38" i="12"/>
  <c r="O25" i="12"/>
  <c r="V47" i="18"/>
  <c r="F50" i="19"/>
  <c r="G92" i="32"/>
  <c r="R8" i="9"/>
  <c r="Q8" i="9"/>
  <c r="Q90" i="9"/>
  <c r="R90" i="9"/>
  <c r="R46" i="9"/>
  <c r="Q46" i="9"/>
  <c r="AB55" i="9"/>
  <c r="BM24" i="19"/>
  <c r="P25" i="9" s="1"/>
  <c r="Q25" i="9" s="1"/>
  <c r="P24" i="9"/>
  <c r="Q14" i="9"/>
  <c r="R14" i="9"/>
  <c r="BQ10" i="19"/>
  <c r="BQ90" i="19"/>
  <c r="BO75" i="19"/>
  <c r="BO62" i="19"/>
  <c r="BQ85" i="19"/>
  <c r="BO80" i="19"/>
  <c r="BO69" i="19"/>
  <c r="BR67" i="19"/>
  <c r="BR13" i="19"/>
  <c r="BP82" i="19"/>
  <c r="BP84" i="19"/>
  <c r="BR71" i="19"/>
  <c r="BP54" i="19"/>
  <c r="BO90" i="19"/>
  <c r="BO96" i="19"/>
  <c r="BO66" i="19"/>
  <c r="BP28" i="19"/>
  <c r="BQ22" i="19"/>
  <c r="BP31" i="19"/>
  <c r="BQ21" i="19"/>
  <c r="BQ71" i="19"/>
  <c r="BP47" i="19"/>
  <c r="BO41" i="19"/>
  <c r="BP29" i="19"/>
  <c r="BO83" i="19"/>
  <c r="BP21" i="19"/>
  <c r="BP57" i="19"/>
  <c r="BQ61" i="19"/>
  <c r="BQ8" i="19"/>
  <c r="BO12" i="19"/>
  <c r="BP51" i="19"/>
  <c r="BP53" i="19"/>
  <c r="BQ19" i="19"/>
  <c r="BR90" i="19"/>
  <c r="BP93" i="19"/>
  <c r="BP87" i="19"/>
  <c r="BP65" i="19"/>
  <c r="BQ31" i="19"/>
  <c r="BO29" i="19"/>
  <c r="BR57" i="19"/>
  <c r="BO54" i="19"/>
  <c r="BR98" i="19"/>
  <c r="BO91" i="19"/>
  <c r="BO13" i="19"/>
  <c r="BR65" i="19"/>
  <c r="BQ86" i="19"/>
  <c r="BP49" i="19"/>
  <c r="BP85" i="19"/>
  <c r="BQ67" i="19"/>
  <c r="BQ45" i="19"/>
  <c r="BO81" i="19"/>
  <c r="BR63" i="19"/>
  <c r="BQ13" i="19"/>
  <c r="BP80" i="19"/>
  <c r="BR14" i="19"/>
  <c r="BQ49" i="19"/>
  <c r="BR61" i="19"/>
  <c r="BR50" i="19"/>
  <c r="BO63" i="19"/>
  <c r="BP7" i="19"/>
  <c r="BR7" i="19"/>
  <c r="BQ48" i="19"/>
  <c r="BO67" i="19"/>
  <c r="BQ14" i="19"/>
  <c r="BP15" i="19"/>
  <c r="BO64" i="19"/>
  <c r="BP83" i="19"/>
  <c r="BP14" i="19"/>
  <c r="BP42" i="19"/>
  <c r="BO36" i="19"/>
  <c r="BP81" i="19"/>
  <c r="BQ30" i="19"/>
  <c r="BP63" i="19"/>
  <c r="BP62" i="19"/>
  <c r="BQ32" i="19"/>
  <c r="BP20" i="19"/>
  <c r="BR89" i="19"/>
  <c r="BO51" i="19"/>
  <c r="BP9" i="19"/>
  <c r="BQ42" i="19"/>
  <c r="BO8" i="19"/>
  <c r="BR81" i="19"/>
  <c r="BP48" i="19"/>
  <c r="BQ47" i="19"/>
  <c r="BR45" i="19"/>
  <c r="BQ62" i="19"/>
  <c r="BO10" i="19"/>
  <c r="BR69" i="19"/>
  <c r="BR88" i="19"/>
  <c r="BO32" i="19"/>
  <c r="BR28" i="19"/>
  <c r="BO82" i="19"/>
  <c r="BP91" i="19"/>
  <c r="BO52" i="19"/>
  <c r="BQ41" i="19"/>
  <c r="BR36" i="19"/>
  <c r="BR48" i="19"/>
  <c r="BP19" i="19"/>
  <c r="BO57" i="19"/>
  <c r="BQ7" i="19"/>
  <c r="BO33" i="19"/>
  <c r="BR80" i="19"/>
  <c r="BQ52" i="19"/>
  <c r="BO61" i="19"/>
  <c r="BR30" i="19"/>
  <c r="BR23" i="19"/>
  <c r="BQ84" i="19"/>
  <c r="BQ36" i="19"/>
  <c r="BO42" i="19"/>
  <c r="BO72" i="19"/>
  <c r="BQ75" i="19"/>
  <c r="BQ46" i="19"/>
  <c r="BR64" i="19"/>
  <c r="BP72" i="19"/>
  <c r="BR91" i="19"/>
  <c r="BP40" i="19"/>
  <c r="BR39" i="19"/>
  <c r="BQ80" i="19"/>
  <c r="BR82" i="19"/>
  <c r="BR40" i="19"/>
  <c r="BR42" i="19"/>
  <c r="BO23" i="19"/>
  <c r="BO40" i="19"/>
  <c r="BP43" i="19"/>
  <c r="BP38" i="19"/>
  <c r="BR22" i="19"/>
  <c r="BQ66" i="19"/>
  <c r="BO98" i="19"/>
  <c r="BP32" i="19"/>
  <c r="BP67" i="19"/>
  <c r="BO38" i="19"/>
  <c r="BR87" i="19"/>
  <c r="BQ54" i="19"/>
  <c r="BR19" i="19"/>
  <c r="BO14" i="19"/>
  <c r="BQ83" i="19"/>
  <c r="BQ72" i="19"/>
  <c r="BR79" i="19"/>
  <c r="BR29" i="19"/>
  <c r="BR33" i="19"/>
  <c r="BP37" i="19"/>
  <c r="BP44" i="19"/>
  <c r="BR15" i="19"/>
  <c r="BR31" i="19"/>
  <c r="BQ28" i="19"/>
  <c r="BP52" i="19"/>
  <c r="BO84" i="19"/>
  <c r="BP13" i="19"/>
  <c r="BP41" i="19"/>
  <c r="BO20" i="19"/>
  <c r="BP96" i="19"/>
  <c r="BO45" i="19"/>
  <c r="BR43" i="19"/>
  <c r="BQ15" i="19"/>
  <c r="BQ38" i="19"/>
  <c r="BR51" i="19"/>
  <c r="BO39" i="19"/>
  <c r="BR12" i="19"/>
  <c r="BP22" i="19"/>
  <c r="BQ93" i="19"/>
  <c r="BO86" i="19"/>
  <c r="BO19" i="19"/>
  <c r="BP55" i="19"/>
  <c r="BR96" i="19"/>
  <c r="BR55" i="19"/>
  <c r="BR93" i="19"/>
  <c r="BP39" i="19"/>
  <c r="BP98" i="19"/>
  <c r="BP12" i="19"/>
  <c r="BO93" i="19"/>
  <c r="BO87" i="19"/>
  <c r="BO65" i="19"/>
  <c r="BQ43" i="19"/>
  <c r="BR41" i="19"/>
  <c r="BP33" i="19"/>
  <c r="BO53" i="19"/>
  <c r="BR62" i="19"/>
  <c r="BQ96" i="19"/>
  <c r="BR83" i="19"/>
  <c r="BO46" i="19"/>
  <c r="BQ81" i="19"/>
  <c r="BO79" i="19"/>
  <c r="BQ68" i="19"/>
  <c r="BO15" i="19"/>
  <c r="BP66" i="19"/>
  <c r="BR38" i="19"/>
  <c r="BP64" i="19"/>
  <c r="BO28" i="19"/>
  <c r="BQ37" i="19"/>
  <c r="BO47" i="19"/>
  <c r="BR21" i="19"/>
  <c r="BR66" i="19"/>
  <c r="BO21" i="19"/>
  <c r="BR9" i="19"/>
  <c r="BO31" i="19"/>
  <c r="BQ89" i="19"/>
  <c r="BP36" i="19"/>
  <c r="BR8" i="19"/>
  <c r="BP10" i="19"/>
  <c r="BQ39" i="19"/>
  <c r="BO49" i="19"/>
  <c r="BQ50" i="19"/>
  <c r="BO71" i="19"/>
  <c r="BP68" i="19"/>
  <c r="BR44" i="19"/>
  <c r="BP69" i="19"/>
  <c r="BR68" i="19"/>
  <c r="BP75" i="19"/>
  <c r="BR37" i="19"/>
  <c r="BQ79" i="19"/>
  <c r="BP23" i="19"/>
  <c r="BQ57" i="19"/>
  <c r="BQ33" i="19"/>
  <c r="BO89" i="19"/>
  <c r="BQ88" i="19"/>
  <c r="BQ9" i="19"/>
  <c r="BQ44" i="19"/>
  <c r="BP90" i="19"/>
  <c r="BO30" i="19"/>
  <c r="BO43" i="19"/>
  <c r="BO85" i="19"/>
  <c r="BP8" i="19"/>
  <c r="BP30" i="19"/>
  <c r="BP79" i="19"/>
  <c r="BR84" i="19"/>
  <c r="BR20" i="19"/>
  <c r="BP86" i="19"/>
  <c r="BR32" i="19"/>
  <c r="BR46" i="19"/>
  <c r="BR85" i="19"/>
  <c r="BQ63" i="19"/>
  <c r="BO68" i="19"/>
  <c r="BP46" i="19"/>
  <c r="BQ65" i="19"/>
  <c r="BQ20" i="19"/>
  <c r="BR75" i="19"/>
  <c r="BQ69" i="19"/>
  <c r="BR49" i="19"/>
  <c r="BQ23" i="19"/>
  <c r="BO9" i="19"/>
  <c r="BP50" i="19"/>
  <c r="BR72" i="19"/>
  <c r="BQ29" i="19"/>
  <c r="BO55" i="19"/>
  <c r="BR54" i="19"/>
  <c r="BO7" i="19"/>
  <c r="BO22" i="19"/>
  <c r="BQ51" i="19"/>
  <c r="BQ98" i="19"/>
  <c r="BP71" i="19"/>
  <c r="BR86" i="19"/>
  <c r="BR10" i="19"/>
  <c r="BP89" i="19"/>
  <c r="BQ87" i="19"/>
  <c r="BP61" i="19"/>
  <c r="BQ40" i="19"/>
  <c r="BQ91" i="19"/>
  <c r="BO88" i="19"/>
  <c r="BO50" i="19"/>
  <c r="BR52" i="19"/>
  <c r="BP88" i="19"/>
  <c r="BQ64" i="19"/>
  <c r="BP45" i="19"/>
  <c r="BO48" i="19"/>
  <c r="BQ82" i="19"/>
  <c r="BO37" i="19"/>
  <c r="BR47" i="19"/>
  <c r="BQ53" i="19"/>
  <c r="BR53" i="19"/>
  <c r="BQ55" i="19"/>
  <c r="BQ12" i="19"/>
  <c r="BO44" i="19"/>
  <c r="R44" i="9"/>
  <c r="Q44" i="9"/>
  <c r="N46" i="13"/>
  <c r="N68" i="13" s="1"/>
  <c r="N70" i="13"/>
  <c r="O28" i="13"/>
  <c r="O29" i="13"/>
  <c r="O30" i="13"/>
  <c r="Q37" i="9"/>
  <c r="R37" i="9"/>
  <c r="AU5" i="21"/>
  <c r="AG5" i="21"/>
  <c r="AB3" i="21"/>
  <c r="Q69" i="9"/>
  <c r="R69" i="9"/>
  <c r="Q84" i="9"/>
  <c r="R84" i="9"/>
  <c r="BM99" i="19"/>
  <c r="P100" i="9" s="1"/>
  <c r="P99" i="9"/>
  <c r="Q33" i="9"/>
  <c r="R33" i="9"/>
  <c r="C9" i="13"/>
  <c r="C22" i="13"/>
  <c r="AE35" i="14"/>
  <c r="O56" i="12"/>
  <c r="O61" i="12"/>
  <c r="AA47" i="12"/>
  <c r="J63" i="5"/>
  <c r="T66" i="18"/>
  <c r="T47" i="18"/>
  <c r="U33" i="18"/>
  <c r="BT10" i="18"/>
  <c r="BT32" i="18" s="1"/>
  <c r="Q97" i="9"/>
  <c r="R97" i="9"/>
  <c r="R13" i="9"/>
  <c r="Q13" i="9"/>
  <c r="Q32" i="9"/>
  <c r="R32" i="9"/>
  <c r="R42" i="9"/>
  <c r="Q42" i="9"/>
  <c r="U29" i="21"/>
  <c r="S30" i="21"/>
  <c r="V53" i="21"/>
  <c r="S50" i="21"/>
  <c r="S56" i="21"/>
  <c r="S43" i="21"/>
  <c r="S12" i="21"/>
  <c r="T53" i="21"/>
  <c r="T51" i="21"/>
  <c r="S34" i="21"/>
  <c r="V37" i="21"/>
  <c r="U13" i="21"/>
  <c r="V28" i="21"/>
  <c r="S61" i="21"/>
  <c r="T56" i="21"/>
  <c r="S19" i="21"/>
  <c r="V38" i="21"/>
  <c r="V33" i="21"/>
  <c r="V34" i="21"/>
  <c r="V43" i="21"/>
  <c r="U41" i="21"/>
  <c r="U23" i="21"/>
  <c r="S51" i="21"/>
  <c r="S44" i="21"/>
  <c r="V35" i="21"/>
  <c r="U42" i="21"/>
  <c r="T41" i="21"/>
  <c r="S62" i="21"/>
  <c r="V29" i="21"/>
  <c r="T60" i="21"/>
  <c r="V64" i="21"/>
  <c r="V27" i="21"/>
  <c r="S54" i="21"/>
  <c r="V54" i="21"/>
  <c r="T27" i="21"/>
  <c r="V46" i="21"/>
  <c r="T59" i="21"/>
  <c r="V56" i="21"/>
  <c r="V17" i="21"/>
  <c r="T26" i="21"/>
  <c r="T12" i="21"/>
  <c r="T40" i="21"/>
  <c r="V13" i="21"/>
  <c r="U12" i="21"/>
  <c r="S36" i="21"/>
  <c r="V11" i="21"/>
  <c r="V50" i="21"/>
  <c r="V59" i="21"/>
  <c r="T61" i="21"/>
  <c r="T10" i="21"/>
  <c r="U49" i="21"/>
  <c r="S27" i="21"/>
  <c r="V15" i="21"/>
  <c r="U27" i="21"/>
  <c r="T33" i="21"/>
  <c r="U54" i="21"/>
  <c r="U39" i="21"/>
  <c r="V36" i="21"/>
  <c r="S42" i="21"/>
  <c r="S53" i="21"/>
  <c r="U55" i="21"/>
  <c r="U17" i="21"/>
  <c r="S52" i="21"/>
  <c r="T34" i="21"/>
  <c r="V25" i="21"/>
  <c r="U18" i="21"/>
  <c r="U61" i="21"/>
  <c r="V51" i="21"/>
  <c r="U15" i="21"/>
  <c r="S49" i="21"/>
  <c r="U64" i="21"/>
  <c r="S23" i="21"/>
  <c r="S60" i="21"/>
  <c r="V26" i="21"/>
  <c r="V16" i="21"/>
  <c r="S11" i="21"/>
  <c r="T14" i="21"/>
  <c r="U43" i="21"/>
  <c r="S17" i="21"/>
  <c r="T44" i="21"/>
  <c r="U36" i="21"/>
  <c r="V23" i="21"/>
  <c r="S18" i="21"/>
  <c r="T23" i="21"/>
  <c r="S41" i="21"/>
  <c r="U11" i="21"/>
  <c r="S33" i="21"/>
  <c r="V41" i="21"/>
  <c r="U28" i="21"/>
  <c r="U46" i="21"/>
  <c r="T54" i="21"/>
  <c r="S25" i="21"/>
  <c r="V42" i="21"/>
  <c r="U26" i="21"/>
  <c r="T39" i="21"/>
  <c r="V12" i="21"/>
  <c r="V40" i="21"/>
  <c r="T11" i="21"/>
  <c r="T28" i="21"/>
  <c r="T25" i="21"/>
  <c r="S55" i="21"/>
  <c r="T17" i="21"/>
  <c r="S59" i="21"/>
  <c r="T19" i="21"/>
  <c r="T16" i="21"/>
  <c r="T37" i="21"/>
  <c r="U25" i="21"/>
  <c r="V44" i="21"/>
  <c r="V30" i="21"/>
  <c r="S28" i="21"/>
  <c r="V49" i="21"/>
  <c r="U40" i="21"/>
  <c r="U10" i="21"/>
  <c r="V8" i="21"/>
  <c r="V62" i="21"/>
  <c r="U51" i="21"/>
  <c r="T35" i="21"/>
  <c r="U30" i="21"/>
  <c r="S38" i="21"/>
  <c r="T43" i="21"/>
  <c r="V19" i="21"/>
  <c r="S40" i="21"/>
  <c r="V55" i="21"/>
  <c r="V61" i="21"/>
  <c r="V18" i="21"/>
  <c r="T42" i="21"/>
  <c r="U35" i="21"/>
  <c r="S24" i="21"/>
  <c r="T50" i="21"/>
  <c r="U38" i="21"/>
  <c r="S29" i="21"/>
  <c r="T52" i="21"/>
  <c r="T55" i="21"/>
  <c r="U34" i="21"/>
  <c r="U37" i="21"/>
  <c r="T49" i="21"/>
  <c r="T18" i="21"/>
  <c r="U8" i="21"/>
  <c r="T8" i="21"/>
  <c r="U44" i="21"/>
  <c r="T15" i="21"/>
  <c r="U53" i="21"/>
  <c r="U50" i="21"/>
  <c r="S37" i="21"/>
  <c r="T30" i="21"/>
  <c r="S39" i="21"/>
  <c r="U33" i="21"/>
  <c r="S10" i="21"/>
  <c r="U52" i="21"/>
  <c r="V10" i="21"/>
  <c r="T29" i="21"/>
  <c r="T62" i="21"/>
  <c r="U62" i="21"/>
  <c r="V52" i="21"/>
  <c r="S26" i="21"/>
  <c r="U56" i="21"/>
  <c r="U59" i="21"/>
  <c r="S35" i="21"/>
  <c r="T24" i="21"/>
  <c r="T36" i="21"/>
  <c r="S13" i="21"/>
  <c r="V24" i="21"/>
  <c r="T13" i="21"/>
  <c r="V14" i="21"/>
  <c r="S15" i="21"/>
  <c r="U60" i="21"/>
  <c r="V39" i="21"/>
  <c r="V60" i="21"/>
  <c r="U14" i="21"/>
  <c r="T46" i="21"/>
  <c r="T38" i="21"/>
  <c r="U19" i="21"/>
  <c r="S14" i="21"/>
  <c r="S64" i="21"/>
  <c r="S68" i="21" s="1"/>
  <c r="U24" i="21"/>
  <c r="T64" i="21"/>
  <c r="U16" i="21"/>
  <c r="S16" i="21"/>
  <c r="S46" i="21"/>
  <c r="L11" i="13"/>
  <c r="AE67" i="14"/>
  <c r="L27" i="32"/>
  <c r="H28" i="32"/>
  <c r="M27" i="32"/>
  <c r="O13" i="12"/>
  <c r="U34" i="18"/>
  <c r="V63" i="18"/>
  <c r="S32" i="18"/>
  <c r="BT22" i="18"/>
  <c r="R21" i="9"/>
  <c r="Q21" i="9"/>
  <c r="BM16" i="19"/>
  <c r="P17" i="9" s="1"/>
  <c r="Q17" i="9" s="1"/>
  <c r="P11" i="9"/>
  <c r="H77" i="37"/>
  <c r="E78" i="37"/>
  <c r="V64" i="20"/>
  <c r="AT5" i="19"/>
  <c r="AB3" i="19"/>
  <c r="AG5" i="19"/>
  <c r="BO20" i="18"/>
  <c r="BQ15" i="18"/>
  <c r="BQ76" i="18"/>
  <c r="BR70" i="18"/>
  <c r="BP81" i="18"/>
  <c r="BP87" i="18"/>
  <c r="BP38" i="18"/>
  <c r="BR10" i="18"/>
  <c r="V104" i="18" s="1"/>
  <c r="BR37" i="18"/>
  <c r="BQ57" i="18"/>
  <c r="BQ10" i="18"/>
  <c r="U104" i="18" s="1"/>
  <c r="BQ24" i="18"/>
  <c r="BO31" i="18"/>
  <c r="BQ12" i="18"/>
  <c r="BP15" i="18"/>
  <c r="BR8" i="18"/>
  <c r="BO13" i="18"/>
  <c r="BO53" i="18"/>
  <c r="BR19" i="18"/>
  <c r="BQ29" i="18"/>
  <c r="BO83" i="18"/>
  <c r="BR57" i="18"/>
  <c r="BQ62" i="18"/>
  <c r="BR72" i="18"/>
  <c r="BO39" i="18"/>
  <c r="BP69" i="18"/>
  <c r="BP74" i="18"/>
  <c r="BR51" i="18"/>
  <c r="BR65" i="18"/>
  <c r="BO57" i="18"/>
  <c r="BO9" i="18"/>
  <c r="BP83" i="18"/>
  <c r="BP71" i="18"/>
  <c r="BP42" i="18"/>
  <c r="BR39" i="18"/>
  <c r="BO7" i="18"/>
  <c r="BO14" i="18"/>
  <c r="BQ25" i="18"/>
  <c r="BR71" i="18"/>
  <c r="BP95" i="18"/>
  <c r="BP93" i="18"/>
  <c r="BO71" i="18"/>
  <c r="BP62" i="18"/>
  <c r="BP65" i="18"/>
  <c r="BQ83" i="18"/>
  <c r="BP39" i="18"/>
  <c r="BR7" i="18"/>
  <c r="BO73" i="18"/>
  <c r="BO85" i="18"/>
  <c r="BQ81" i="18"/>
  <c r="BO54" i="18"/>
  <c r="BR22" i="18"/>
  <c r="BO87" i="18"/>
  <c r="BP98" i="18"/>
  <c r="BQ14" i="18"/>
  <c r="BR74" i="18"/>
  <c r="BO65" i="18"/>
  <c r="BR24" i="18"/>
  <c r="BQ20" i="18"/>
  <c r="BP75" i="18"/>
  <c r="BP78" i="18"/>
  <c r="BQ42" i="18"/>
  <c r="BR96" i="18"/>
  <c r="BP59" i="18"/>
  <c r="BR85" i="18"/>
  <c r="BP89" i="18"/>
  <c r="BQ58" i="18"/>
  <c r="BQ99" i="18"/>
  <c r="BP77" i="18"/>
  <c r="BR61" i="18"/>
  <c r="BR25" i="18"/>
  <c r="BP30" i="18"/>
  <c r="BO55" i="18"/>
  <c r="BP9" i="18"/>
  <c r="BO22" i="18"/>
  <c r="BR44" i="18"/>
  <c r="BO29" i="18"/>
  <c r="BP99" i="18"/>
  <c r="BO40" i="18"/>
  <c r="BQ65" i="18"/>
  <c r="BR15" i="18"/>
  <c r="BO81" i="18"/>
  <c r="BP53" i="18"/>
  <c r="BQ51" i="18"/>
  <c r="BP80" i="18"/>
  <c r="BQ39" i="18"/>
  <c r="BR80" i="18"/>
  <c r="BO69" i="18"/>
  <c r="BQ87" i="18"/>
  <c r="BO27" i="18"/>
  <c r="BQ94" i="18"/>
  <c r="BO61" i="18"/>
  <c r="BQ8" i="18"/>
  <c r="BR73" i="18"/>
  <c r="BQ61" i="18"/>
  <c r="BR62" i="18"/>
  <c r="BQ85" i="18"/>
  <c r="BQ96" i="18"/>
  <c r="BQ46" i="18"/>
  <c r="BQ47" i="18" s="1"/>
  <c r="BP10" i="18"/>
  <c r="BP56" i="18"/>
  <c r="BR41" i="18"/>
  <c r="BP96" i="18"/>
  <c r="BO15" i="18"/>
  <c r="BO38" i="18"/>
  <c r="BR87" i="18"/>
  <c r="BQ38" i="18"/>
  <c r="BR31" i="18"/>
  <c r="BR26" i="18"/>
  <c r="BP85" i="18"/>
  <c r="BQ93" i="18"/>
  <c r="BP22" i="18"/>
  <c r="BQ19" i="18"/>
  <c r="BQ26" i="18"/>
  <c r="BO76" i="18"/>
  <c r="BO10" i="18"/>
  <c r="BO16" i="18" s="1"/>
  <c r="BP57" i="18"/>
  <c r="BP26" i="18"/>
  <c r="BQ56" i="18"/>
  <c r="BR76" i="18"/>
  <c r="BP24" i="18"/>
  <c r="BO43" i="18"/>
  <c r="BP19" i="18"/>
  <c r="BP72" i="18"/>
  <c r="BP54" i="18"/>
  <c r="BQ22" i="18"/>
  <c r="BP97" i="18"/>
  <c r="BO12" i="18"/>
  <c r="BR97" i="18"/>
  <c r="BR20" i="18"/>
  <c r="BP7" i="18"/>
  <c r="BR30" i="18"/>
  <c r="BO75" i="18"/>
  <c r="BQ69" i="18"/>
  <c r="BO74" i="18"/>
  <c r="BQ53" i="18"/>
  <c r="BR14" i="18"/>
  <c r="BR38" i="18"/>
  <c r="BO19" i="18"/>
  <c r="BR12" i="18"/>
  <c r="BO51" i="18"/>
  <c r="BQ44" i="18"/>
  <c r="BQ7" i="18"/>
  <c r="BP94" i="18"/>
  <c r="BR94" i="18"/>
  <c r="BP14" i="18"/>
  <c r="BP61" i="18"/>
  <c r="BP37" i="18"/>
  <c r="BO30" i="18"/>
  <c r="BQ55" i="18"/>
  <c r="BO44" i="18"/>
  <c r="BR54" i="18"/>
  <c r="BP41" i="18"/>
  <c r="BR13" i="18"/>
  <c r="BR43" i="18"/>
  <c r="BQ30" i="18"/>
  <c r="BR95" i="18"/>
  <c r="BP44" i="18"/>
  <c r="BR75" i="18"/>
  <c r="BR59" i="18"/>
  <c r="BR46" i="18"/>
  <c r="BR53" i="18"/>
  <c r="BR27" i="18"/>
  <c r="BR56" i="18"/>
  <c r="BO26" i="18"/>
  <c r="BQ40" i="18"/>
  <c r="BP13" i="18"/>
  <c r="BO95" i="18"/>
  <c r="BP70" i="18"/>
  <c r="BP29" i="18"/>
  <c r="BP21" i="18"/>
  <c r="BP31" i="18"/>
  <c r="BR52" i="18"/>
  <c r="BR9" i="18"/>
  <c r="BR78" i="18"/>
  <c r="BO79" i="18"/>
  <c r="BP43" i="18"/>
  <c r="BO42" i="18"/>
  <c r="BQ37" i="18"/>
  <c r="BQ9" i="18"/>
  <c r="BO52" i="18"/>
  <c r="BO77" i="18"/>
  <c r="BO78" i="18"/>
  <c r="BR29" i="18"/>
  <c r="BR69" i="18"/>
  <c r="BQ13" i="18"/>
  <c r="BQ97" i="18"/>
  <c r="BO89" i="18"/>
  <c r="BO90" i="18" s="1"/>
  <c r="BO70" i="18"/>
  <c r="BO93" i="18"/>
  <c r="BR81" i="18"/>
  <c r="BO25" i="18"/>
  <c r="BO46" i="18"/>
  <c r="BO47" i="18" s="1"/>
  <c r="BQ98" i="18"/>
  <c r="BO97" i="18"/>
  <c r="BP27" i="18"/>
  <c r="BP12" i="18"/>
  <c r="BR77" i="18"/>
  <c r="BP20" i="18"/>
  <c r="BR79" i="18"/>
  <c r="BQ21" i="18"/>
  <c r="BP8" i="18"/>
  <c r="BP76" i="18"/>
  <c r="BQ79" i="18"/>
  <c r="BO24" i="18"/>
  <c r="BQ54" i="18"/>
  <c r="BO62" i="18"/>
  <c r="BP52" i="18"/>
  <c r="BP25" i="18"/>
  <c r="BQ27" i="18"/>
  <c r="BR89" i="18"/>
  <c r="BP46" i="18"/>
  <c r="BR21" i="18"/>
  <c r="BP40" i="18"/>
  <c r="BP58" i="18"/>
  <c r="BO72" i="18"/>
  <c r="BO96" i="18"/>
  <c r="BR55" i="18"/>
  <c r="BQ70" i="18"/>
  <c r="BO80" i="18"/>
  <c r="BQ74" i="18"/>
  <c r="BO8" i="18"/>
  <c r="BO98" i="18"/>
  <c r="BQ72" i="18"/>
  <c r="BO41" i="18"/>
  <c r="BP79" i="18"/>
  <c r="BR40" i="18"/>
  <c r="BQ77" i="18"/>
  <c r="BQ75" i="18"/>
  <c r="BQ41" i="18"/>
  <c r="BQ80" i="18"/>
  <c r="BO94" i="18"/>
  <c r="BR99" i="18"/>
  <c r="BP73" i="18"/>
  <c r="BQ31" i="18"/>
  <c r="BQ78" i="18"/>
  <c r="BO59" i="18"/>
  <c r="BO37" i="18"/>
  <c r="BP55" i="18"/>
  <c r="BQ71" i="18"/>
  <c r="BQ95" i="18"/>
  <c r="BO99" i="18"/>
  <c r="BR98" i="18"/>
  <c r="BR58" i="18"/>
  <c r="BO21" i="18"/>
  <c r="BO58" i="18"/>
  <c r="BQ52" i="18"/>
  <c r="BQ89" i="18"/>
  <c r="BQ43" i="18"/>
  <c r="BO56" i="18"/>
  <c r="BP51" i="18"/>
  <c r="BR93" i="18"/>
  <c r="BQ59" i="18"/>
  <c r="BQ73" i="18"/>
  <c r="BR83" i="18"/>
  <c r="BR42" i="18"/>
  <c r="F10" i="13"/>
  <c r="G92" i="14"/>
  <c r="G91" i="14"/>
  <c r="G90" i="14"/>
  <c r="G87" i="14"/>
  <c r="G86" i="14"/>
  <c r="G85" i="14"/>
  <c r="E79" i="14"/>
  <c r="I9" i="13"/>
  <c r="I22" i="13"/>
  <c r="BK4" i="25"/>
  <c r="BK3" i="25"/>
  <c r="BR21" i="25"/>
  <c r="BR42" i="25"/>
  <c r="BR29" i="25"/>
  <c r="BR49" i="25"/>
  <c r="BR53" i="25"/>
  <c r="BR17" i="25"/>
  <c r="BR51" i="25"/>
  <c r="BR8" i="25"/>
  <c r="BR23" i="25"/>
  <c r="BR22" i="25"/>
  <c r="BR30" i="25"/>
  <c r="BR60" i="25"/>
  <c r="BR18" i="25"/>
  <c r="BR16" i="25"/>
  <c r="BR26" i="25"/>
  <c r="BR25" i="25"/>
  <c r="BR31" i="25"/>
  <c r="BR58" i="25"/>
  <c r="BR41" i="25"/>
  <c r="BR44" i="25"/>
  <c r="BR32" i="25"/>
  <c r="BR45" i="25"/>
  <c r="BR39" i="25"/>
  <c r="BR46" i="25"/>
  <c r="BR11" i="25"/>
  <c r="BR24" i="25"/>
  <c r="AF35" i="14"/>
  <c r="BK4" i="21"/>
  <c r="BK3" i="21"/>
  <c r="BM26" i="21"/>
  <c r="J27" i="12" s="1"/>
  <c r="I27" i="12" s="1"/>
  <c r="BM55" i="21"/>
  <c r="J56" i="12" s="1"/>
  <c r="I56" i="12" s="1"/>
  <c r="BM46" i="21"/>
  <c r="J47" i="12" s="1"/>
  <c r="BT14" i="21"/>
  <c r="BM62" i="21"/>
  <c r="J63" i="12" s="1"/>
  <c r="BM33" i="21"/>
  <c r="J34" i="12" s="1"/>
  <c r="I34" i="12" s="1"/>
  <c r="BM19" i="21"/>
  <c r="J20" i="12" s="1"/>
  <c r="BM43" i="21"/>
  <c r="J44" i="12" s="1"/>
  <c r="BM24" i="21"/>
  <c r="J25" i="12" s="1"/>
  <c r="I25" i="12" s="1"/>
  <c r="BM35" i="21"/>
  <c r="J36" i="12" s="1"/>
  <c r="I36" i="12" s="1"/>
  <c r="BM17" i="21"/>
  <c r="J18" i="12" s="1"/>
  <c r="I18" i="12" s="1"/>
  <c r="BM38" i="21"/>
  <c r="J39" i="12" s="1"/>
  <c r="I39" i="12" s="1"/>
  <c r="BM54" i="21"/>
  <c r="J55" i="12" s="1"/>
  <c r="I55" i="12" s="1"/>
  <c r="BM39" i="21"/>
  <c r="J40" i="12" s="1"/>
  <c r="I40" i="12" s="1"/>
  <c r="BM64" i="21"/>
  <c r="J65" i="12" s="1"/>
  <c r="BM52" i="21"/>
  <c r="J53" i="12" s="1"/>
  <c r="I53" i="12" s="1"/>
  <c r="BM41" i="21"/>
  <c r="J42" i="12" s="1"/>
  <c r="I42" i="12" s="1"/>
  <c r="BM44" i="21"/>
  <c r="J45" i="12" s="1"/>
  <c r="BM29" i="21"/>
  <c r="J30" i="12" s="1"/>
  <c r="I30" i="12" s="1"/>
  <c r="BM49" i="21"/>
  <c r="J50" i="12" s="1"/>
  <c r="I50" i="12" s="1"/>
  <c r="BM15" i="21"/>
  <c r="J16" i="12" s="1"/>
  <c r="I16" i="12" s="1"/>
  <c r="BM40" i="21"/>
  <c r="J41" i="12" s="1"/>
  <c r="I41" i="12" s="1"/>
  <c r="BM34" i="21"/>
  <c r="J35" i="12" s="1"/>
  <c r="I35" i="12" s="1"/>
  <c r="BM13" i="21"/>
  <c r="J14" i="12" s="1"/>
  <c r="I14" i="12" s="1"/>
  <c r="BM30" i="21"/>
  <c r="J31" i="12" s="1"/>
  <c r="BM37" i="21"/>
  <c r="J38" i="12" s="1"/>
  <c r="I38" i="12" s="1"/>
  <c r="BM42" i="21"/>
  <c r="J43" i="12" s="1"/>
  <c r="I43" i="12" s="1"/>
  <c r="BM12" i="21"/>
  <c r="J13" i="12" s="1"/>
  <c r="I13" i="12" s="1"/>
  <c r="BM14" i="21"/>
  <c r="J15" i="12" s="1"/>
  <c r="I15" i="12" s="1"/>
  <c r="BM18" i="21"/>
  <c r="J19" i="12" s="1"/>
  <c r="I19" i="12" s="1"/>
  <c r="BM65" i="21"/>
  <c r="J66" i="12" s="1"/>
  <c r="I66" i="12" s="1"/>
  <c r="BM61" i="21"/>
  <c r="J62" i="12" s="1"/>
  <c r="I62" i="12" s="1"/>
  <c r="BM51" i="21"/>
  <c r="J52" i="12" s="1"/>
  <c r="I52" i="12" s="1"/>
  <c r="BT61" i="21"/>
  <c r="BT52" i="21"/>
  <c r="BM60" i="21"/>
  <c r="J61" i="12" s="1"/>
  <c r="I61" i="12" s="1"/>
  <c r="BT29" i="21"/>
  <c r="BT26" i="21"/>
  <c r="BT54" i="21"/>
  <c r="BM36" i="21"/>
  <c r="J37" i="12" s="1"/>
  <c r="I37" i="12" s="1"/>
  <c r="BM56" i="21"/>
  <c r="J57" i="12" s="1"/>
  <c r="BT42" i="21"/>
  <c r="BT16" i="21"/>
  <c r="BM50" i="21"/>
  <c r="J51" i="12" s="1"/>
  <c r="I51" i="12" s="1"/>
  <c r="BT19" i="21"/>
  <c r="BT60" i="21"/>
  <c r="BT30" i="21"/>
  <c r="BM10" i="21"/>
  <c r="J11" i="12" s="1"/>
  <c r="I11" i="12" s="1"/>
  <c r="BT56" i="21"/>
  <c r="BT50" i="21"/>
  <c r="BT28" i="21"/>
  <c r="BT43" i="21"/>
  <c r="BM53" i="21"/>
  <c r="J54" i="12" s="1"/>
  <c r="I54" i="12" s="1"/>
  <c r="BT24" i="21"/>
  <c r="BT12" i="21"/>
  <c r="BM16" i="21"/>
  <c r="J17" i="12" s="1"/>
  <c r="I17" i="12" s="1"/>
  <c r="BT39" i="21"/>
  <c r="BM8" i="21"/>
  <c r="J9" i="12" s="1"/>
  <c r="I9" i="12" s="1"/>
  <c r="BT51" i="21"/>
  <c r="BT34" i="21"/>
  <c r="BT59" i="21"/>
  <c r="BM66" i="21"/>
  <c r="J67" i="12" s="1"/>
  <c r="BT36" i="21"/>
  <c r="BM23" i="21"/>
  <c r="J24" i="12" s="1"/>
  <c r="I24" i="12" s="1"/>
  <c r="BT11" i="21"/>
  <c r="BT18" i="21"/>
  <c r="BT40" i="21"/>
  <c r="BT17" i="21"/>
  <c r="BT37" i="21"/>
  <c r="BM11" i="21"/>
  <c r="J12" i="12" s="1"/>
  <c r="I12" i="12" s="1"/>
  <c r="BT62" i="21"/>
  <c r="BM25" i="21"/>
  <c r="J26" i="12" s="1"/>
  <c r="I26" i="12" s="1"/>
  <c r="BT10" i="21"/>
  <c r="BT65" i="21"/>
  <c r="BT64" i="21"/>
  <c r="BT8" i="21"/>
  <c r="BT44" i="21"/>
  <c r="BT66" i="21"/>
  <c r="BO65" i="21"/>
  <c r="BT53" i="21"/>
  <c r="BT35" i="21"/>
  <c r="BT46" i="21"/>
  <c r="BT49" i="21"/>
  <c r="BT38" i="21"/>
  <c r="BT33" i="21"/>
  <c r="BM59" i="21"/>
  <c r="J60" i="12" s="1"/>
  <c r="I60" i="12" s="1"/>
  <c r="BT23" i="21"/>
  <c r="BT55" i="21"/>
  <c r="BT25" i="21"/>
  <c r="BT15" i="21"/>
  <c r="BO66" i="21"/>
  <c r="BT41" i="21"/>
  <c r="BM28" i="21"/>
  <c r="J29" i="12" s="1"/>
  <c r="I29" i="12" s="1"/>
  <c r="BT13" i="21"/>
  <c r="BR65" i="21"/>
  <c r="BQ66" i="21"/>
  <c r="BP66" i="21"/>
  <c r="BR66" i="21"/>
  <c r="BQ65" i="21"/>
  <c r="BP65" i="21"/>
  <c r="BR17" i="26"/>
  <c r="BR60" i="26"/>
  <c r="BP27" i="26"/>
  <c r="BP34" i="26"/>
  <c r="BP33" i="26"/>
  <c r="BP38" i="26"/>
  <c r="BQ49" i="26"/>
  <c r="BP56" i="26"/>
  <c r="BQ50" i="26"/>
  <c r="BQ64" i="26"/>
  <c r="BP46" i="26"/>
  <c r="BQ37" i="26"/>
  <c r="BP41" i="26"/>
  <c r="BQ36" i="26"/>
  <c r="BR51" i="26"/>
  <c r="BR52" i="26"/>
  <c r="BO25" i="26"/>
  <c r="BR30" i="26"/>
  <c r="BR11" i="26"/>
  <c r="BR53" i="26"/>
  <c r="BO37" i="26"/>
  <c r="BQ33" i="26"/>
  <c r="BQ24" i="26"/>
  <c r="BR62" i="26"/>
  <c r="BP35" i="26"/>
  <c r="BR64" i="26"/>
  <c r="BR40" i="26"/>
  <c r="BQ17" i="26"/>
  <c r="BP62" i="26"/>
  <c r="BQ44" i="26"/>
  <c r="BP61" i="26"/>
  <c r="BO11" i="26"/>
  <c r="BO38" i="26"/>
  <c r="BP19" i="26"/>
  <c r="BO55" i="26"/>
  <c r="BO8" i="26"/>
  <c r="BR42" i="26"/>
  <c r="BO26" i="26"/>
  <c r="BQ53" i="26"/>
  <c r="BR18" i="26"/>
  <c r="BR59" i="26"/>
  <c r="BP50" i="26"/>
  <c r="BP49" i="26"/>
  <c r="BR50" i="26"/>
  <c r="BQ14" i="26"/>
  <c r="BQ35" i="26"/>
  <c r="BR15" i="26"/>
  <c r="BQ55" i="26"/>
  <c r="BR29" i="26"/>
  <c r="BR43" i="26"/>
  <c r="BP42" i="26"/>
  <c r="BP8" i="26"/>
  <c r="BR41" i="26"/>
  <c r="BQ16" i="26"/>
  <c r="BQ59" i="26"/>
  <c r="BP53" i="26"/>
  <c r="BO15" i="26"/>
  <c r="BO17" i="26"/>
  <c r="BR25" i="26"/>
  <c r="BO19" i="26"/>
  <c r="BR13" i="26"/>
  <c r="BQ26" i="26"/>
  <c r="BP23" i="26"/>
  <c r="BP28" i="26"/>
  <c r="BO10" i="26"/>
  <c r="BR33" i="26"/>
  <c r="BR37" i="26"/>
  <c r="BP15" i="26"/>
  <c r="BQ39" i="26"/>
  <c r="BQ11" i="26"/>
  <c r="BP36" i="26"/>
  <c r="BR61" i="26"/>
  <c r="BQ34" i="26"/>
  <c r="BO28" i="26"/>
  <c r="BO12" i="26"/>
  <c r="BP59" i="26"/>
  <c r="BO40" i="26"/>
  <c r="BQ27" i="26"/>
  <c r="BO59" i="26"/>
  <c r="BO43" i="26"/>
  <c r="BO56" i="26"/>
  <c r="BP12" i="26"/>
  <c r="BP54" i="26"/>
  <c r="BR27" i="26"/>
  <c r="BO53" i="26"/>
  <c r="BR38" i="26"/>
  <c r="BP40" i="26"/>
  <c r="BP24" i="26"/>
  <c r="BP51" i="26"/>
  <c r="BO42" i="26"/>
  <c r="BP60" i="26"/>
  <c r="BQ40" i="26"/>
  <c r="BO41" i="26"/>
  <c r="BR49" i="26"/>
  <c r="BP44" i="26"/>
  <c r="BO50" i="26"/>
  <c r="BP43" i="26"/>
  <c r="BO33" i="26"/>
  <c r="BP29" i="26"/>
  <c r="BO44" i="26"/>
  <c r="BO36" i="26"/>
  <c r="BR56" i="26"/>
  <c r="BR28" i="26"/>
  <c r="BR35" i="26"/>
  <c r="BO49" i="26"/>
  <c r="BO39" i="26"/>
  <c r="BQ38" i="26"/>
  <c r="BP55" i="26"/>
  <c r="BO64" i="26"/>
  <c r="BO30" i="26"/>
  <c r="BR23" i="26"/>
  <c r="BO27" i="26"/>
  <c r="BP16" i="26"/>
  <c r="BQ61" i="26"/>
  <c r="BQ18" i="26"/>
  <c r="BQ54" i="26"/>
  <c r="BQ51" i="26"/>
  <c r="BR24" i="26"/>
  <c r="BQ10" i="26"/>
  <c r="BP17" i="26"/>
  <c r="BR16" i="26"/>
  <c r="BR39" i="26"/>
  <c r="BP10" i="26"/>
  <c r="BO16" i="26"/>
  <c r="BO54" i="26"/>
  <c r="BO52" i="26"/>
  <c r="BP26" i="26"/>
  <c r="BQ42" i="26"/>
  <c r="BP14" i="26"/>
  <c r="BQ23" i="26"/>
  <c r="BQ62" i="26"/>
  <c r="BR44" i="26"/>
  <c r="BO35" i="26"/>
  <c r="BQ60" i="26"/>
  <c r="BO51" i="26"/>
  <c r="BP52" i="26"/>
  <c r="BR54" i="26"/>
  <c r="BR8" i="26"/>
  <c r="BQ56" i="26"/>
  <c r="BQ12" i="26"/>
  <c r="BP64" i="26"/>
  <c r="BR19" i="26"/>
  <c r="BR14" i="26"/>
  <c r="BR55" i="26"/>
  <c r="BP30" i="26"/>
  <c r="BO23" i="26"/>
  <c r="BR10" i="26"/>
  <c r="BO13" i="26"/>
  <c r="BR34" i="26"/>
  <c r="BP11" i="26"/>
  <c r="BO46" i="26"/>
  <c r="BR12" i="26"/>
  <c r="BO24" i="26"/>
  <c r="BQ28" i="26"/>
  <c r="BO29" i="26"/>
  <c r="BQ46" i="26"/>
  <c r="BO61" i="26"/>
  <c r="BQ29" i="26"/>
  <c r="BR36" i="26"/>
  <c r="BO14" i="26"/>
  <c r="BO18" i="26"/>
  <c r="BP25" i="26"/>
  <c r="BP18" i="26"/>
  <c r="BP39" i="26"/>
  <c r="BQ8" i="26"/>
  <c r="BR46" i="26"/>
  <c r="BQ30" i="26"/>
  <c r="BQ19" i="26"/>
  <c r="BO34" i="26"/>
  <c r="BP37" i="26"/>
  <c r="BQ41" i="26"/>
  <c r="BP13" i="26"/>
  <c r="BQ52" i="26"/>
  <c r="BO62" i="26"/>
  <c r="BQ15" i="26"/>
  <c r="BQ25" i="26"/>
  <c r="BO60" i="26"/>
  <c r="BQ13" i="26"/>
  <c r="BQ43" i="26"/>
  <c r="BR26" i="26"/>
  <c r="AA57" i="12"/>
  <c r="W57" i="12"/>
  <c r="O52" i="12"/>
  <c r="J31" i="5"/>
  <c r="Q20" i="9"/>
  <c r="R20" i="9"/>
  <c r="R85" i="9"/>
  <c r="Q85" i="9"/>
  <c r="AB3" i="20"/>
  <c r="AU5" i="20"/>
  <c r="AG5" i="20"/>
  <c r="C10" i="13"/>
  <c r="G31" i="14"/>
  <c r="G30" i="14"/>
  <c r="G25" i="14"/>
  <c r="E18" i="14"/>
  <c r="G29" i="14"/>
  <c r="G26" i="14"/>
  <c r="G24" i="14"/>
  <c r="O4" i="25"/>
  <c r="O3" i="25"/>
  <c r="U58" i="25"/>
  <c r="V15" i="25"/>
  <c r="U18" i="25"/>
  <c r="U59" i="25"/>
  <c r="U50" i="25"/>
  <c r="U21" i="25"/>
  <c r="U22" i="25"/>
  <c r="U38" i="25"/>
  <c r="U29" i="25"/>
  <c r="V38" i="25"/>
  <c r="V41" i="25"/>
  <c r="V8" i="25"/>
  <c r="V58" i="25"/>
  <c r="V46" i="25"/>
  <c r="V30" i="25"/>
  <c r="V26" i="25"/>
  <c r="V44" i="25"/>
  <c r="V13" i="25"/>
  <c r="V54" i="25"/>
  <c r="V28" i="25"/>
  <c r="V23" i="25"/>
  <c r="V57" i="25"/>
  <c r="V32" i="25"/>
  <c r="V53" i="25"/>
  <c r="V60" i="25"/>
  <c r="V62" i="25"/>
  <c r="V12" i="25"/>
  <c r="V11" i="25"/>
  <c r="V10" i="25"/>
  <c r="V24" i="25"/>
  <c r="V42" i="25"/>
  <c r="V29" i="25"/>
  <c r="V49" i="25"/>
  <c r="V45" i="25"/>
  <c r="V40" i="25"/>
  <c r="O51" i="12"/>
  <c r="O28" i="12"/>
  <c r="F63" i="12"/>
  <c r="W65" i="12" s="1"/>
  <c r="AA31" i="12"/>
  <c r="O29" i="12"/>
  <c r="V16" i="18"/>
  <c r="U16" i="18"/>
  <c r="BM76" i="19"/>
  <c r="P77" i="9" s="1"/>
  <c r="P76" i="9"/>
  <c r="AB76" i="9" s="1"/>
  <c r="AB15" i="9"/>
  <c r="R15" i="9"/>
  <c r="Q15" i="9"/>
  <c r="Q73" i="9"/>
  <c r="R73" i="9"/>
  <c r="Q29" i="9"/>
  <c r="R29" i="9"/>
  <c r="BK4" i="24"/>
  <c r="BK3" i="24"/>
  <c r="BT49" i="24"/>
  <c r="BM88" i="24"/>
  <c r="P89" i="10" s="1"/>
  <c r="P89" i="8" s="1"/>
  <c r="BT89" i="24"/>
  <c r="BT64" i="24"/>
  <c r="BT13" i="24"/>
  <c r="BT19" i="24"/>
  <c r="BM98" i="24"/>
  <c r="BT68" i="24"/>
  <c r="BT53" i="24"/>
  <c r="BM81" i="24"/>
  <c r="P82" i="10" s="1"/>
  <c r="P82" i="8" s="1"/>
  <c r="BT30" i="24"/>
  <c r="BM43" i="24"/>
  <c r="P44" i="10" s="1"/>
  <c r="P44" i="8" s="1"/>
  <c r="BT39" i="24"/>
  <c r="BM90" i="24"/>
  <c r="P91" i="10" s="1"/>
  <c r="P91" i="8" s="1"/>
  <c r="BM87" i="24"/>
  <c r="P88" i="10" s="1"/>
  <c r="P88" i="8" s="1"/>
  <c r="BT46" i="24"/>
  <c r="BM61" i="24"/>
  <c r="P62" i="10" s="1"/>
  <c r="P62" i="8" s="1"/>
  <c r="BM55" i="24"/>
  <c r="P56" i="10" s="1"/>
  <c r="P56" i="8" s="1"/>
  <c r="BT96" i="24"/>
  <c r="BT88" i="24"/>
  <c r="BT21" i="24"/>
  <c r="BT42" i="24"/>
  <c r="BM22" i="24"/>
  <c r="P23" i="10" s="1"/>
  <c r="P23" i="8" s="1"/>
  <c r="BT12" i="24"/>
  <c r="BT72" i="24"/>
  <c r="BT91" i="24"/>
  <c r="BT41" i="24"/>
  <c r="BM49" i="24"/>
  <c r="P50" i="10" s="1"/>
  <c r="P50" i="8" s="1"/>
  <c r="BM9" i="24"/>
  <c r="P10" i="10" s="1"/>
  <c r="P10" i="8" s="1"/>
  <c r="BM28" i="24"/>
  <c r="P29" i="10" s="1"/>
  <c r="P29" i="8" s="1"/>
  <c r="BM12" i="24"/>
  <c r="P13" i="10" s="1"/>
  <c r="P13" i="8" s="1"/>
  <c r="BT23" i="24"/>
  <c r="BT40" i="24"/>
  <c r="BT9" i="24"/>
  <c r="BM83" i="24"/>
  <c r="P84" i="10" s="1"/>
  <c r="P84" i="8" s="1"/>
  <c r="BM51" i="24"/>
  <c r="P52" i="10" s="1"/>
  <c r="P52" i="8" s="1"/>
  <c r="BT29" i="24"/>
  <c r="BT73" i="24"/>
  <c r="BM47" i="24"/>
  <c r="P48" i="10" s="1"/>
  <c r="P48" i="8" s="1"/>
  <c r="BT31" i="24"/>
  <c r="BM64" i="24"/>
  <c r="P65" i="10" s="1"/>
  <c r="P65" i="8" s="1"/>
  <c r="BT83" i="24"/>
  <c r="BM84" i="24"/>
  <c r="P85" i="10" s="1"/>
  <c r="P85" i="8" s="1"/>
  <c r="BT33" i="24"/>
  <c r="BT55" i="24"/>
  <c r="BM45" i="24"/>
  <c r="P46" i="10" s="1"/>
  <c r="P46" i="8" s="1"/>
  <c r="BT28" i="24"/>
  <c r="BT80" i="24"/>
  <c r="BM68" i="24"/>
  <c r="P69" i="10" s="1"/>
  <c r="P69" i="8" s="1"/>
  <c r="BM63" i="24"/>
  <c r="P64" i="10" s="1"/>
  <c r="P64" i="8" s="1"/>
  <c r="BM44" i="24"/>
  <c r="P45" i="10" s="1"/>
  <c r="P45" i="8" s="1"/>
  <c r="BT65" i="24"/>
  <c r="BM79" i="24"/>
  <c r="P80" i="10" s="1"/>
  <c r="P80" i="8" s="1"/>
  <c r="BT71" i="24"/>
  <c r="BT66" i="24"/>
  <c r="BM29" i="24"/>
  <c r="P30" i="10" s="1"/>
  <c r="P30" i="8" s="1"/>
  <c r="BM53" i="24"/>
  <c r="P54" i="10" s="1"/>
  <c r="P54" i="8" s="1"/>
  <c r="BM50" i="24"/>
  <c r="P51" i="10" s="1"/>
  <c r="P51" i="8" s="1"/>
  <c r="BT10" i="24"/>
  <c r="BM85" i="24"/>
  <c r="P86" i="10" s="1"/>
  <c r="P86" i="8" s="1"/>
  <c r="BT61" i="24"/>
  <c r="BT57" i="24"/>
  <c r="BM80" i="24"/>
  <c r="P81" i="10" s="1"/>
  <c r="P81" i="8" s="1"/>
  <c r="BM46" i="24"/>
  <c r="P47" i="10" s="1"/>
  <c r="P47" i="8" s="1"/>
  <c r="BM62" i="24"/>
  <c r="P63" i="10" s="1"/>
  <c r="P63" i="8" s="1"/>
  <c r="BT37" i="24"/>
  <c r="BM14" i="24"/>
  <c r="P15" i="10" s="1"/>
  <c r="BT75" i="24"/>
  <c r="BM8" i="24"/>
  <c r="P9" i="10" s="1"/>
  <c r="P9" i="8" s="1"/>
  <c r="BM52" i="24"/>
  <c r="P53" i="10" s="1"/>
  <c r="P53" i="8" s="1"/>
  <c r="BT87" i="24"/>
  <c r="BT85" i="24"/>
  <c r="BM72" i="24"/>
  <c r="P73" i="10" s="1"/>
  <c r="P73" i="8" s="1"/>
  <c r="BT98" i="24"/>
  <c r="BT67" i="24"/>
  <c r="BT84" i="24"/>
  <c r="BM41" i="24"/>
  <c r="P42" i="10" s="1"/>
  <c r="P42" i="8" s="1"/>
  <c r="BT48" i="24"/>
  <c r="BT47" i="24"/>
  <c r="BT36" i="24"/>
  <c r="BM19" i="24"/>
  <c r="P20" i="10" s="1"/>
  <c r="P20" i="8" s="1"/>
  <c r="BM13" i="24"/>
  <c r="P14" i="10" s="1"/>
  <c r="P14" i="8" s="1"/>
  <c r="BT8" i="24"/>
  <c r="BM39" i="24"/>
  <c r="P40" i="10" s="1"/>
  <c r="P40" i="8" s="1"/>
  <c r="BT93" i="24"/>
  <c r="BT15" i="24"/>
  <c r="BM86" i="24"/>
  <c r="P87" i="10" s="1"/>
  <c r="P87" i="8" s="1"/>
  <c r="BT14" i="24"/>
  <c r="BM75" i="24"/>
  <c r="BM40" i="24"/>
  <c r="P41" i="10" s="1"/>
  <c r="P41" i="8" s="1"/>
  <c r="BT69" i="24"/>
  <c r="BT45" i="24"/>
  <c r="BM54" i="24"/>
  <c r="P55" i="10" s="1"/>
  <c r="P55" i="8" s="1"/>
  <c r="BM66" i="24"/>
  <c r="P67" i="10" s="1"/>
  <c r="P67" i="8" s="1"/>
  <c r="BT54" i="24"/>
  <c r="BT44" i="24"/>
  <c r="BM67" i="24"/>
  <c r="P68" i="10" s="1"/>
  <c r="P68" i="8" s="1"/>
  <c r="BM48" i="24"/>
  <c r="P49" i="10" s="1"/>
  <c r="P49" i="8" s="1"/>
  <c r="BM30" i="24"/>
  <c r="P31" i="10" s="1"/>
  <c r="P31" i="8" s="1"/>
  <c r="BT52" i="24"/>
  <c r="BT62" i="24"/>
  <c r="BM23" i="24"/>
  <c r="BT82" i="24"/>
  <c r="BM20" i="24"/>
  <c r="P21" i="10" s="1"/>
  <c r="P21" i="8" s="1"/>
  <c r="BM15" i="24"/>
  <c r="P16" i="10" s="1"/>
  <c r="BT63" i="24"/>
  <c r="BM21" i="24"/>
  <c r="P22" i="10" s="1"/>
  <c r="P22" i="8" s="1"/>
  <c r="BM82" i="24"/>
  <c r="P83" i="10" s="1"/>
  <c r="P83" i="8" s="1"/>
  <c r="BM32" i="24"/>
  <c r="P33" i="10" s="1"/>
  <c r="P33" i="8" s="1"/>
  <c r="BT86" i="24"/>
  <c r="BM69" i="24"/>
  <c r="P70" i="10" s="1"/>
  <c r="BT32" i="24"/>
  <c r="BT22" i="24"/>
  <c r="BM96" i="24"/>
  <c r="P97" i="10" s="1"/>
  <c r="P97" i="8" s="1"/>
  <c r="BT43" i="24"/>
  <c r="BM73" i="24"/>
  <c r="P74" i="10" s="1"/>
  <c r="BT50" i="24"/>
  <c r="BM42" i="24"/>
  <c r="P43" i="10" s="1"/>
  <c r="P43" i="8" s="1"/>
  <c r="BM33" i="24"/>
  <c r="P34" i="10" s="1"/>
  <c r="P34" i="8" s="1"/>
  <c r="BM71" i="24"/>
  <c r="P72" i="10" s="1"/>
  <c r="P72" i="8" s="1"/>
  <c r="BM91" i="24"/>
  <c r="P92" i="10" s="1"/>
  <c r="P92" i="8" s="1"/>
  <c r="BT20" i="24"/>
  <c r="BT51" i="24"/>
  <c r="BM89" i="24"/>
  <c r="P90" i="10" s="1"/>
  <c r="P90" i="8" s="1"/>
  <c r="BM36" i="24"/>
  <c r="P37" i="10" s="1"/>
  <c r="P37" i="8" s="1"/>
  <c r="BM93" i="24"/>
  <c r="BM31" i="24"/>
  <c r="P32" i="10" s="1"/>
  <c r="P32" i="8" s="1"/>
  <c r="BM37" i="24"/>
  <c r="P38" i="10" s="1"/>
  <c r="P38" i="8" s="1"/>
  <c r="BM7" i="24"/>
  <c r="P8" i="10" s="1"/>
  <c r="P8" i="8" s="1"/>
  <c r="BM38" i="24"/>
  <c r="P39" i="10" s="1"/>
  <c r="P39" i="8" s="1"/>
  <c r="BM57" i="24"/>
  <c r="BT38" i="24"/>
  <c r="BT79" i="24"/>
  <c r="BM65" i="24"/>
  <c r="P66" i="10" s="1"/>
  <c r="P66" i="8" s="1"/>
  <c r="BT90" i="24"/>
  <c r="BM10" i="24"/>
  <c r="BT81" i="24"/>
  <c r="BT7" i="24"/>
  <c r="L10" i="13"/>
  <c r="D21" i="13"/>
  <c r="D11" i="13" s="1"/>
  <c r="M20" i="13"/>
  <c r="M10" i="13" s="1"/>
  <c r="J20" i="13"/>
  <c r="J10" i="13" s="1"/>
  <c r="G20" i="13"/>
  <c r="G10" i="13" s="1"/>
  <c r="G19" i="13"/>
  <c r="H19" i="13" s="1"/>
  <c r="G21" i="13"/>
  <c r="G11" i="13" s="1"/>
  <c r="M21" i="13"/>
  <c r="M11" i="13" s="1"/>
  <c r="D20" i="13"/>
  <c r="D10" i="13" s="1"/>
  <c r="J21" i="13"/>
  <c r="J11" i="13" s="1"/>
  <c r="D19" i="13"/>
  <c r="E19" i="13" s="1"/>
  <c r="J19" i="13"/>
  <c r="K19" i="13" s="1"/>
  <c r="M19" i="13"/>
  <c r="N19" i="13" s="1"/>
  <c r="AF97" i="14"/>
  <c r="D30" i="32"/>
  <c r="O16" i="12"/>
  <c r="AA44" i="12"/>
  <c r="O60" i="12"/>
  <c r="P63" i="12"/>
  <c r="AA63" i="12" s="1"/>
  <c r="X15" i="6"/>
  <c r="BT81" i="18"/>
  <c r="BT99" i="18"/>
  <c r="Q62" i="9"/>
  <c r="R62" i="9"/>
  <c r="Q88" i="9"/>
  <c r="R88" i="9"/>
  <c r="AB92" i="9"/>
  <c r="AB56" i="9"/>
  <c r="AB34" i="9"/>
  <c r="R34" i="9"/>
  <c r="Q34" i="9"/>
  <c r="AS5" i="18"/>
  <c r="AT3" i="18"/>
  <c r="AE96" i="14"/>
  <c r="R83" i="9"/>
  <c r="Q83" i="9"/>
  <c r="Q49" i="9"/>
  <c r="R49" i="9"/>
  <c r="S62" i="14"/>
  <c r="S61" i="14"/>
  <c r="S56" i="14"/>
  <c r="S60" i="14"/>
  <c r="S55" i="14"/>
  <c r="S57" i="14"/>
  <c r="O43" i="12"/>
  <c r="E12" i="14"/>
  <c r="G20" i="14"/>
  <c r="H11" i="14" s="1"/>
  <c r="G68" i="14"/>
  <c r="H65" i="14" s="1"/>
  <c r="H68" i="14" s="1"/>
  <c r="I65" i="14" s="1"/>
  <c r="I68" i="14" s="1"/>
  <c r="J65" i="14" s="1"/>
  <c r="J68" i="14" s="1"/>
  <c r="E66" i="14"/>
  <c r="E96" i="14"/>
  <c r="G98" i="14"/>
  <c r="H95" i="14" s="1"/>
  <c r="H98" i="14" s="1"/>
  <c r="I95" i="14" s="1"/>
  <c r="I98" i="14" s="1"/>
  <c r="J95" i="14" s="1"/>
  <c r="J98" i="14" s="1"/>
  <c r="F11" i="13"/>
  <c r="AF96" i="14"/>
  <c r="AE37" i="14"/>
  <c r="J38" i="5"/>
  <c r="O50" i="12"/>
  <c r="O12" i="12"/>
  <c r="O62" i="12"/>
  <c r="AA20" i="12"/>
  <c r="V66" i="18"/>
  <c r="C28" i="37"/>
  <c r="BT31" i="18"/>
  <c r="R9" i="9"/>
  <c r="Q9" i="9"/>
  <c r="Q66" i="9"/>
  <c r="R66" i="9"/>
  <c r="R43" i="9"/>
  <c r="Q43" i="9"/>
  <c r="AG5" i="25"/>
  <c r="AU5" i="25"/>
  <c r="AB3" i="25"/>
  <c r="E35" i="14"/>
  <c r="G38" i="14"/>
  <c r="H34" i="14" s="1"/>
  <c r="H38" i="14" s="1"/>
  <c r="I34" i="14" s="1"/>
  <c r="I38" i="14" s="1"/>
  <c r="J34" i="14" s="1"/>
  <c r="J38" i="14" s="1"/>
  <c r="G55" i="14"/>
  <c r="G61" i="14"/>
  <c r="G57" i="14"/>
  <c r="G56" i="14"/>
  <c r="G62" i="14"/>
  <c r="G60" i="14"/>
  <c r="E49" i="14"/>
  <c r="I10" i="13"/>
  <c r="X44" i="18"/>
  <c r="J45" i="6" s="1"/>
  <c r="J44" i="6"/>
  <c r="T65" i="21"/>
  <c r="G66" i="21"/>
  <c r="O14" i="12"/>
  <c r="BT43" i="18"/>
  <c r="BT44" i="18" s="1"/>
  <c r="Q87" i="9"/>
  <c r="R87" i="9"/>
  <c r="BM58" i="19"/>
  <c r="P59" i="9" s="1"/>
  <c r="P58" i="9"/>
  <c r="R64" i="9"/>
  <c r="Q64" i="9"/>
  <c r="R80" i="9"/>
  <c r="Q80" i="9"/>
  <c r="AF5" i="18"/>
  <c r="AG3" i="18"/>
  <c r="BR34" i="25"/>
  <c r="E134" i="34" l="1"/>
  <c r="E135" i="34" s="1"/>
  <c r="N89" i="34"/>
  <c r="I134" i="34"/>
  <c r="I135" i="34" s="1"/>
  <c r="H134" i="34"/>
  <c r="H135" i="34" s="1"/>
  <c r="B99" i="34"/>
  <c r="E116" i="35"/>
  <c r="C139" i="34"/>
  <c r="C149" i="34"/>
  <c r="C150" i="34" s="1"/>
  <c r="C151" i="34" s="1"/>
  <c r="I139" i="34"/>
  <c r="N118" i="34"/>
  <c r="N123" i="34" s="1"/>
  <c r="E139" i="34"/>
  <c r="I149" i="34"/>
  <c r="B118" i="34"/>
  <c r="G123" i="34"/>
  <c r="H139" i="34"/>
  <c r="H149" i="34"/>
  <c r="B112" i="34"/>
  <c r="N116" i="35"/>
  <c r="V151" i="34" a="1"/>
  <c r="V151" i="34" s="1"/>
  <c r="U151" i="34" a="1"/>
  <c r="U151" i="34" s="1"/>
  <c r="F132" i="34"/>
  <c r="F134" i="34" s="1"/>
  <c r="F135" i="34" s="1"/>
  <c r="E149" i="34"/>
  <c r="X27" i="5"/>
  <c r="I57" i="12"/>
  <c r="I20" i="12"/>
  <c r="I31" i="12"/>
  <c r="I63" i="12"/>
  <c r="Y63" i="12" s="1"/>
  <c r="I44" i="12"/>
  <c r="S52" i="14"/>
  <c r="BT27" i="18"/>
  <c r="R82" i="14"/>
  <c r="BR64" i="20"/>
  <c r="AA19" i="14"/>
  <c r="BR64" i="25"/>
  <c r="V33" i="23"/>
  <c r="E98" i="14"/>
  <c r="BP24" i="19"/>
  <c r="BP16" i="19"/>
  <c r="AA16" i="14"/>
  <c r="U32" i="23"/>
  <c r="E51" i="14"/>
  <c r="E38" i="14"/>
  <c r="V64" i="25"/>
  <c r="BO63" i="18"/>
  <c r="T33" i="23"/>
  <c r="AE31" i="14"/>
  <c r="AA15" i="14"/>
  <c r="AA37" i="14"/>
  <c r="BR90" i="18"/>
  <c r="BP58" i="19"/>
  <c r="U34" i="23"/>
  <c r="AD26" i="14"/>
  <c r="AD29" i="14"/>
  <c r="AD24" i="14"/>
  <c r="AD25" i="14"/>
  <c r="AA13" i="14"/>
  <c r="BP90" i="18"/>
  <c r="BO94" i="19"/>
  <c r="BO24" i="19"/>
  <c r="V34" i="23"/>
  <c r="AC20" i="14"/>
  <c r="AD11" i="14" s="1"/>
  <c r="AD20" i="14" s="1"/>
  <c r="AE11" i="14" s="1"/>
  <c r="AE25" i="14" s="1"/>
  <c r="AA12" i="14"/>
  <c r="AC26" i="14"/>
  <c r="AC31" i="14"/>
  <c r="AC25" i="14"/>
  <c r="AC24" i="14"/>
  <c r="AC30" i="14"/>
  <c r="AC29" i="14"/>
  <c r="AA18" i="14"/>
  <c r="BO33" i="18"/>
  <c r="S33" i="23"/>
  <c r="S34" i="23"/>
  <c r="AA17" i="14"/>
  <c r="E68" i="14"/>
  <c r="BR32" i="18"/>
  <c r="BP16" i="18"/>
  <c r="BR16" i="19"/>
  <c r="BP99" i="19"/>
  <c r="AA14" i="14"/>
  <c r="AA26" i="9"/>
  <c r="AA25" i="9"/>
  <c r="J100" i="5"/>
  <c r="J103" i="5" s="1"/>
  <c r="X100" i="7"/>
  <c r="S11" i="23"/>
  <c r="S104" i="23"/>
  <c r="S16" i="23"/>
  <c r="X27" i="7"/>
  <c r="V16" i="23"/>
  <c r="V104" i="23"/>
  <c r="T34" i="23"/>
  <c r="T104" i="23"/>
  <c r="T16" i="23"/>
  <c r="S32" i="23"/>
  <c r="X60" i="7"/>
  <c r="X15" i="23"/>
  <c r="X104" i="23"/>
  <c r="J11" i="7"/>
  <c r="J11" i="5" s="1"/>
  <c r="J33" i="5" s="1"/>
  <c r="X27" i="23"/>
  <c r="J28" i="7" s="1"/>
  <c r="J28" i="5" s="1"/>
  <c r="J23" i="7"/>
  <c r="X23" i="7" s="1"/>
  <c r="T32" i="23"/>
  <c r="J94" i="5"/>
  <c r="U104" i="23"/>
  <c r="U16" i="23"/>
  <c r="U33" i="23"/>
  <c r="V32" i="23"/>
  <c r="J15" i="7"/>
  <c r="X33" i="23"/>
  <c r="J34" i="7" s="1"/>
  <c r="X32" i="23"/>
  <c r="J33" i="7" s="1"/>
  <c r="BP47" i="18"/>
  <c r="BQ32" i="18"/>
  <c r="BR94" i="19"/>
  <c r="BR24" i="19"/>
  <c r="BR76" i="19"/>
  <c r="BR99" i="19"/>
  <c r="BQ73" i="19"/>
  <c r="BR58" i="19"/>
  <c r="BO34" i="18"/>
  <c r="BR33" i="18"/>
  <c r="BO84" i="18"/>
  <c r="L28" i="12"/>
  <c r="M28" i="12" s="1"/>
  <c r="L43" i="12"/>
  <c r="M43" i="12" s="1"/>
  <c r="BT24" i="24"/>
  <c r="L38" i="12"/>
  <c r="M38" i="12" s="1"/>
  <c r="R43" i="12"/>
  <c r="S43" i="12" s="1"/>
  <c r="E20" i="14"/>
  <c r="L39" i="12"/>
  <c r="M39" i="12" s="1"/>
  <c r="R38" i="12"/>
  <c r="S38" i="12" s="1"/>
  <c r="L18" i="12"/>
  <c r="M18" i="12" s="1"/>
  <c r="R41" i="12"/>
  <c r="S41" i="12" s="1"/>
  <c r="L27" i="12"/>
  <c r="M27" i="12" s="1"/>
  <c r="L41" i="12"/>
  <c r="M41" i="12" s="1"/>
  <c r="R18" i="12"/>
  <c r="S18" i="12" s="1"/>
  <c r="BT99" i="24"/>
  <c r="BT58" i="24"/>
  <c r="BT94" i="24"/>
  <c r="BT76" i="24"/>
  <c r="R40" i="12"/>
  <c r="S40" i="12" s="1"/>
  <c r="AB15" i="10"/>
  <c r="BT16" i="24"/>
  <c r="R56" i="12"/>
  <c r="S56" i="12" s="1"/>
  <c r="L56" i="12"/>
  <c r="M56" i="12" s="1"/>
  <c r="L40" i="12"/>
  <c r="M40" i="12" s="1"/>
  <c r="L51" i="12"/>
  <c r="M51" i="12" s="1"/>
  <c r="R28" i="12"/>
  <c r="S28" i="12" s="1"/>
  <c r="R51" i="12"/>
  <c r="S51" i="12" s="1"/>
  <c r="R27" i="12"/>
  <c r="S27" i="12" s="1"/>
  <c r="R39" i="12"/>
  <c r="S39" i="12" s="1"/>
  <c r="O57" i="12"/>
  <c r="O44" i="12"/>
  <c r="K10" i="13"/>
  <c r="K20" i="13"/>
  <c r="N10" i="13"/>
  <c r="E20" i="13"/>
  <c r="K21" i="13"/>
  <c r="E10" i="13"/>
  <c r="K11" i="13"/>
  <c r="N20" i="13"/>
  <c r="H10" i="13"/>
  <c r="H20" i="13"/>
  <c r="H11" i="13"/>
  <c r="L134" i="32"/>
  <c r="J135" i="32"/>
  <c r="AB100" i="9"/>
  <c r="P103" i="9"/>
  <c r="R17" i="12"/>
  <c r="S17" i="12" s="1"/>
  <c r="L17" i="12"/>
  <c r="M17" i="12" s="1"/>
  <c r="J69" i="8"/>
  <c r="L29" i="12"/>
  <c r="M29" i="12" s="1"/>
  <c r="R29" i="12"/>
  <c r="S29" i="12" s="1"/>
  <c r="AB71" i="9"/>
  <c r="AB59" i="9"/>
  <c r="P49" i="6"/>
  <c r="Q24" i="24"/>
  <c r="E25" i="10" s="1"/>
  <c r="E24" i="10"/>
  <c r="U25" i="10" s="1"/>
  <c r="O64" i="10"/>
  <c r="E64" i="8"/>
  <c r="J64" i="8"/>
  <c r="H53" i="19"/>
  <c r="Q53" i="19" s="1"/>
  <c r="E54" i="9" s="1"/>
  <c r="O54" i="9" s="1"/>
  <c r="E94" i="32"/>
  <c r="E81" i="14"/>
  <c r="X11" i="6"/>
  <c r="X16" i="6"/>
  <c r="AB58" i="9"/>
  <c r="AB26" i="9"/>
  <c r="Q24" i="9"/>
  <c r="R24" i="9"/>
  <c r="AG3" i="23"/>
  <c r="AF5" i="23"/>
  <c r="J44" i="8"/>
  <c r="Q28" i="13"/>
  <c r="R28" i="13"/>
  <c r="O9" i="13"/>
  <c r="AS5" i="23"/>
  <c r="AT3" i="23"/>
  <c r="J14" i="8"/>
  <c r="AB69" i="10"/>
  <c r="X32" i="6"/>
  <c r="X16" i="24"/>
  <c r="J17" i="10" s="1"/>
  <c r="J11" i="10"/>
  <c r="AB92" i="8"/>
  <c r="AB55" i="10"/>
  <c r="BR63" i="18"/>
  <c r="BQ66" i="18"/>
  <c r="BP84" i="18"/>
  <c r="BO16" i="19"/>
  <c r="O23" i="10"/>
  <c r="U24" i="10"/>
  <c r="E23" i="8"/>
  <c r="O40" i="10"/>
  <c r="E40" i="8"/>
  <c r="O66" i="10"/>
  <c r="E66" i="8"/>
  <c r="J85" i="8"/>
  <c r="J41" i="8"/>
  <c r="O14" i="10"/>
  <c r="E14" i="8"/>
  <c r="X61" i="18"/>
  <c r="X47" i="18"/>
  <c r="J48" i="6" s="1"/>
  <c r="J47" i="6"/>
  <c r="X47" i="6" s="1"/>
  <c r="O20" i="12"/>
  <c r="X104" i="18"/>
  <c r="S72" i="14"/>
  <c r="BM58" i="24"/>
  <c r="P59" i="10" s="1"/>
  <c r="P58" i="10"/>
  <c r="P49" i="5" s="1"/>
  <c r="O85" i="10"/>
  <c r="E85" i="8"/>
  <c r="O32" i="10"/>
  <c r="E32" i="8"/>
  <c r="J22" i="8"/>
  <c r="X69" i="10"/>
  <c r="J70" i="8"/>
  <c r="BR47" i="18"/>
  <c r="J46" i="8"/>
  <c r="BR84" i="18"/>
  <c r="H115" i="37"/>
  <c r="G116" i="37"/>
  <c r="O29" i="10"/>
  <c r="E29" i="8"/>
  <c r="O68" i="10"/>
  <c r="E68" i="8"/>
  <c r="O69" i="10"/>
  <c r="E69" i="8"/>
  <c r="J39" i="8"/>
  <c r="O41" i="10"/>
  <c r="E41" i="8"/>
  <c r="J43" i="8"/>
  <c r="X24" i="24"/>
  <c r="J25" i="10" s="1"/>
  <c r="J24" i="10"/>
  <c r="J32" i="5"/>
  <c r="X60" i="5"/>
  <c r="X16" i="18"/>
  <c r="J17" i="6" s="1"/>
  <c r="AA97" i="14"/>
  <c r="AA36" i="14"/>
  <c r="L12" i="13"/>
  <c r="R30" i="13"/>
  <c r="Q30" i="13"/>
  <c r="O11" i="13"/>
  <c r="O37" i="10"/>
  <c r="E37" i="8"/>
  <c r="L53" i="12"/>
  <c r="M53" i="12" s="1"/>
  <c r="R53" i="12"/>
  <c r="S53" i="12" s="1"/>
  <c r="BQ99" i="19"/>
  <c r="O50" i="10"/>
  <c r="E50" i="8"/>
  <c r="R52" i="12"/>
  <c r="S52" i="12" s="1"/>
  <c r="L52" i="12"/>
  <c r="M52" i="12" s="1"/>
  <c r="H20" i="14"/>
  <c r="I11" i="14" s="1"/>
  <c r="H26" i="14"/>
  <c r="H24" i="14"/>
  <c r="H31" i="14"/>
  <c r="H25" i="14"/>
  <c r="H29" i="14"/>
  <c r="H30" i="14"/>
  <c r="O63" i="12"/>
  <c r="P15" i="8"/>
  <c r="AB15" i="8" s="1"/>
  <c r="E29" i="14"/>
  <c r="E31" i="14"/>
  <c r="E30" i="14"/>
  <c r="E25" i="14"/>
  <c r="E26" i="14"/>
  <c r="E24" i="14"/>
  <c r="AG3" i="19"/>
  <c r="AF5" i="19"/>
  <c r="N21" i="13"/>
  <c r="E21" i="13"/>
  <c r="J90" i="8"/>
  <c r="J8" i="8"/>
  <c r="O16" i="10"/>
  <c r="E16" i="8"/>
  <c r="J50" i="8"/>
  <c r="X15" i="10"/>
  <c r="J15" i="8"/>
  <c r="J9" i="8"/>
  <c r="U69" i="10"/>
  <c r="O70" i="10"/>
  <c r="E70" i="8"/>
  <c r="X34" i="18"/>
  <c r="J35" i="6" s="1"/>
  <c r="X35" i="6" s="1"/>
  <c r="AA35" i="14"/>
  <c r="AC38" i="14"/>
  <c r="AD34" i="14" s="1"/>
  <c r="AD38" i="14" s="1"/>
  <c r="AE34" i="14" s="1"/>
  <c r="AE38" i="14" s="1"/>
  <c r="AF34" i="14" s="1"/>
  <c r="AF38" i="14" s="1"/>
  <c r="AG3" i="24"/>
  <c r="AF5" i="24"/>
  <c r="O21" i="10"/>
  <c r="E21" i="8"/>
  <c r="L54" i="12"/>
  <c r="M54" i="12" s="1"/>
  <c r="R54" i="12"/>
  <c r="S54" i="12" s="1"/>
  <c r="R62" i="12"/>
  <c r="S62" i="12" s="1"/>
  <c r="L62" i="12"/>
  <c r="M62" i="12" s="1"/>
  <c r="O8" i="10"/>
  <c r="E8" i="8"/>
  <c r="O80" i="10"/>
  <c r="E80" i="8"/>
  <c r="J32" i="8"/>
  <c r="X44" i="6"/>
  <c r="J16" i="8"/>
  <c r="G22" i="13"/>
  <c r="H22" i="13" s="1"/>
  <c r="G9" i="13"/>
  <c r="G12" i="13" s="1"/>
  <c r="E31" i="12"/>
  <c r="R24" i="12"/>
  <c r="S24" i="12" s="1"/>
  <c r="L24" i="12"/>
  <c r="M24" i="12" s="1"/>
  <c r="BQ23" i="21"/>
  <c r="BR13" i="21"/>
  <c r="BQ19" i="21"/>
  <c r="BQ30" i="21"/>
  <c r="BR54" i="21"/>
  <c r="BR59" i="21"/>
  <c r="BO59" i="21"/>
  <c r="BR29" i="21"/>
  <c r="BO29" i="21"/>
  <c r="BQ36" i="21"/>
  <c r="BQ53" i="21"/>
  <c r="BR26" i="21"/>
  <c r="BQ41" i="21"/>
  <c r="BP46" i="21"/>
  <c r="BQ54" i="21"/>
  <c r="BR41" i="21"/>
  <c r="BP33" i="21"/>
  <c r="BP43" i="21"/>
  <c r="BO10" i="21"/>
  <c r="BR46" i="21"/>
  <c r="BQ12" i="21"/>
  <c r="BQ17" i="21"/>
  <c r="BQ14" i="21"/>
  <c r="BP8" i="21"/>
  <c r="BR62" i="21"/>
  <c r="BR11" i="21"/>
  <c r="BQ13" i="21"/>
  <c r="BP42" i="21"/>
  <c r="BQ42" i="21"/>
  <c r="BP41" i="21"/>
  <c r="BR15" i="21"/>
  <c r="BO26" i="21"/>
  <c r="BR23" i="21"/>
  <c r="BR50" i="21"/>
  <c r="BQ15" i="21"/>
  <c r="BO42" i="21"/>
  <c r="BR8" i="21"/>
  <c r="BP60" i="21"/>
  <c r="BO52" i="21"/>
  <c r="BQ10" i="21"/>
  <c r="BP16" i="21"/>
  <c r="BP12" i="21"/>
  <c r="BQ37" i="21"/>
  <c r="BO37" i="21"/>
  <c r="BO53" i="21"/>
  <c r="BO40" i="21"/>
  <c r="BR14" i="21"/>
  <c r="BQ44" i="21"/>
  <c r="BP30" i="21"/>
  <c r="BO56" i="21"/>
  <c r="BO61" i="21"/>
  <c r="BO55" i="21"/>
  <c r="BR49" i="21"/>
  <c r="BP10" i="21"/>
  <c r="BP54" i="21"/>
  <c r="BO49" i="21"/>
  <c r="BR34" i="21"/>
  <c r="BR51" i="21"/>
  <c r="BR42" i="21"/>
  <c r="BO8" i="21"/>
  <c r="BP24" i="21"/>
  <c r="BO33" i="21"/>
  <c r="BQ24" i="21"/>
  <c r="BO51" i="21"/>
  <c r="BP49" i="21"/>
  <c r="BP37" i="21"/>
  <c r="BQ59" i="21"/>
  <c r="BR33" i="21"/>
  <c r="BO28" i="21"/>
  <c r="BR30" i="21"/>
  <c r="BR38" i="21"/>
  <c r="BR17" i="21"/>
  <c r="BR37" i="21"/>
  <c r="BP50" i="21"/>
  <c r="BP13" i="21"/>
  <c r="BO13" i="21"/>
  <c r="BP14" i="21"/>
  <c r="BO60" i="21"/>
  <c r="BR52" i="21"/>
  <c r="BQ64" i="21"/>
  <c r="BP55" i="21"/>
  <c r="BP25" i="21"/>
  <c r="BO54" i="21"/>
  <c r="BP38" i="21"/>
  <c r="BQ16" i="21"/>
  <c r="BQ62" i="21"/>
  <c r="BQ55" i="21"/>
  <c r="BQ25" i="21"/>
  <c r="BP11" i="21"/>
  <c r="BR18" i="21"/>
  <c r="BP61" i="21"/>
  <c r="BQ51" i="21"/>
  <c r="BQ28" i="21"/>
  <c r="BO50" i="21"/>
  <c r="BO14" i="21"/>
  <c r="BQ39" i="21"/>
  <c r="BP52" i="21"/>
  <c r="BR60" i="21"/>
  <c r="BP34" i="21"/>
  <c r="BR24" i="21"/>
  <c r="BP17" i="21"/>
  <c r="BP29" i="21"/>
  <c r="BO41" i="21"/>
  <c r="BR16" i="21"/>
  <c r="BO64" i="21"/>
  <c r="BR43" i="21"/>
  <c r="BO35" i="21"/>
  <c r="BQ29" i="21"/>
  <c r="BQ38" i="21"/>
  <c r="BP26" i="21"/>
  <c r="BR36" i="21"/>
  <c r="BQ26" i="21"/>
  <c r="BR28" i="21"/>
  <c r="BO46" i="21"/>
  <c r="BR35" i="21"/>
  <c r="BR44" i="21"/>
  <c r="BQ46" i="21"/>
  <c r="BQ18" i="21"/>
  <c r="BO19" i="21"/>
  <c r="BQ52" i="21"/>
  <c r="BO25" i="21"/>
  <c r="BO11" i="21"/>
  <c r="BP23" i="21"/>
  <c r="BO44" i="21"/>
  <c r="BR12" i="21"/>
  <c r="BO62" i="21"/>
  <c r="BP28" i="21"/>
  <c r="BR25" i="21"/>
  <c r="BO30" i="21"/>
  <c r="BQ61" i="21"/>
  <c r="BP51" i="21"/>
  <c r="BQ40" i="21"/>
  <c r="BP64" i="21"/>
  <c r="BQ60" i="21"/>
  <c r="BQ11" i="21"/>
  <c r="BQ34" i="21"/>
  <c r="BP59" i="21"/>
  <c r="BR56" i="21"/>
  <c r="BO12" i="21"/>
  <c r="BO18" i="21"/>
  <c r="BR39" i="21"/>
  <c r="BP35" i="21"/>
  <c r="BO16" i="21"/>
  <c r="BR55" i="21"/>
  <c r="BP39" i="21"/>
  <c r="BO17" i="21"/>
  <c r="BO43" i="21"/>
  <c r="BP36" i="21"/>
  <c r="BO15" i="21"/>
  <c r="BO38" i="21"/>
  <c r="BQ50" i="21"/>
  <c r="BR61" i="21"/>
  <c r="BQ8" i="21"/>
  <c r="BP15" i="21"/>
  <c r="BO24" i="21"/>
  <c r="BR53" i="21"/>
  <c r="BR19" i="21"/>
  <c r="BP40" i="21"/>
  <c r="BQ56" i="21"/>
  <c r="BO39" i="21"/>
  <c r="BP62" i="21"/>
  <c r="BQ33" i="21"/>
  <c r="BR40" i="21"/>
  <c r="BP53" i="21"/>
  <c r="BP56" i="21"/>
  <c r="BP44" i="21"/>
  <c r="BR64" i="21"/>
  <c r="BO36" i="21"/>
  <c r="BR10" i="21"/>
  <c r="BQ49" i="21"/>
  <c r="BO23" i="21"/>
  <c r="BP19" i="21"/>
  <c r="BQ43" i="21"/>
  <c r="BP18" i="21"/>
  <c r="BO34" i="21"/>
  <c r="BQ35" i="21"/>
  <c r="BO32" i="18"/>
  <c r="BQ84" i="18"/>
  <c r="BR66" i="18"/>
  <c r="N11" i="13"/>
  <c r="C12" i="13"/>
  <c r="BQ58" i="19"/>
  <c r="E11" i="13"/>
  <c r="J20" i="8"/>
  <c r="J63" i="8"/>
  <c r="J97" i="8"/>
  <c r="O47" i="10"/>
  <c r="E47" i="8"/>
  <c r="O48" i="10"/>
  <c r="E48" i="8"/>
  <c r="J82" i="8"/>
  <c r="O43" i="10"/>
  <c r="E43" i="8"/>
  <c r="H51" i="14"/>
  <c r="I42" i="14" s="1"/>
  <c r="H62" i="14"/>
  <c r="H61" i="14"/>
  <c r="H60" i="14"/>
  <c r="H57" i="14"/>
  <c r="H56" i="14"/>
  <c r="H55" i="14"/>
  <c r="AS3" i="18"/>
  <c r="AR5" i="18"/>
  <c r="L28" i="32"/>
  <c r="H29" i="32"/>
  <c r="M28" i="32"/>
  <c r="O90" i="10"/>
  <c r="E90" i="8"/>
  <c r="L30" i="12"/>
  <c r="M30" i="12" s="1"/>
  <c r="R30" i="12"/>
  <c r="S30" i="12" s="1"/>
  <c r="U15" i="10"/>
  <c r="O15" i="10"/>
  <c r="E15" i="8"/>
  <c r="U84" i="24"/>
  <c r="U44" i="24"/>
  <c r="V66" i="24"/>
  <c r="U38" i="24"/>
  <c r="T30" i="24"/>
  <c r="U7" i="24"/>
  <c r="V96" i="24"/>
  <c r="U28" i="24"/>
  <c r="V64" i="24"/>
  <c r="V12" i="24"/>
  <c r="U33" i="24"/>
  <c r="V89" i="24"/>
  <c r="S43" i="24"/>
  <c r="T9" i="24"/>
  <c r="T63" i="24"/>
  <c r="V68" i="24"/>
  <c r="V69" i="24"/>
  <c r="S84" i="24"/>
  <c r="V13" i="24"/>
  <c r="T81" i="24"/>
  <c r="S29" i="24"/>
  <c r="S61" i="24"/>
  <c r="T48" i="24"/>
  <c r="T15" i="24"/>
  <c r="V31" i="24"/>
  <c r="V39" i="24"/>
  <c r="T65" i="24"/>
  <c r="U48" i="24"/>
  <c r="S65" i="24"/>
  <c r="U19" i="24"/>
  <c r="T7" i="24"/>
  <c r="S44" i="24"/>
  <c r="U72" i="24"/>
  <c r="U15" i="24"/>
  <c r="T8" i="24"/>
  <c r="T87" i="24"/>
  <c r="S64" i="24"/>
  <c r="T88" i="24"/>
  <c r="V80" i="24"/>
  <c r="T14" i="24"/>
  <c r="S8" i="24"/>
  <c r="S15" i="24"/>
  <c r="U62" i="24"/>
  <c r="S79" i="24"/>
  <c r="S9" i="24"/>
  <c r="U68" i="24"/>
  <c r="T39" i="24"/>
  <c r="T82" i="24"/>
  <c r="T28" i="24"/>
  <c r="U13" i="24"/>
  <c r="U81" i="24"/>
  <c r="U82" i="24"/>
  <c r="V49" i="24"/>
  <c r="U8" i="24"/>
  <c r="V88" i="24"/>
  <c r="U69" i="24"/>
  <c r="S46" i="24"/>
  <c r="V65" i="24"/>
  <c r="U46" i="24"/>
  <c r="T49" i="24"/>
  <c r="U79" i="24"/>
  <c r="T79" i="24"/>
  <c r="V33" i="24"/>
  <c r="V67" i="24"/>
  <c r="T68" i="24"/>
  <c r="U65" i="24"/>
  <c r="T46" i="24"/>
  <c r="S87" i="24"/>
  <c r="U64" i="24"/>
  <c r="S30" i="24"/>
  <c r="V8" i="24"/>
  <c r="S20" i="24"/>
  <c r="U20" i="24"/>
  <c r="U83" i="24"/>
  <c r="S72" i="24"/>
  <c r="T72" i="24"/>
  <c r="T67" i="24"/>
  <c r="T43" i="24"/>
  <c r="S22" i="24"/>
  <c r="S85" i="24"/>
  <c r="V87" i="24"/>
  <c r="V86" i="24"/>
  <c r="S96" i="24"/>
  <c r="U86" i="24"/>
  <c r="T19" i="24"/>
  <c r="U40" i="24"/>
  <c r="U85" i="24"/>
  <c r="T66" i="24"/>
  <c r="U23" i="24"/>
  <c r="T85" i="24"/>
  <c r="U39" i="24"/>
  <c r="T84" i="24"/>
  <c r="U87" i="24"/>
  <c r="S36" i="24"/>
  <c r="S31" i="24"/>
  <c r="S10" i="24"/>
  <c r="T12" i="24"/>
  <c r="S86" i="24"/>
  <c r="V32" i="24"/>
  <c r="S89" i="24"/>
  <c r="V9" i="24"/>
  <c r="U32" i="24"/>
  <c r="U37" i="24"/>
  <c r="S37" i="24"/>
  <c r="T22" i="24"/>
  <c r="T37" i="24"/>
  <c r="S69" i="24"/>
  <c r="V48" i="24"/>
  <c r="S82" i="24"/>
  <c r="T10" i="24"/>
  <c r="V21" i="24"/>
  <c r="S62" i="24"/>
  <c r="S48" i="24"/>
  <c r="V40" i="24"/>
  <c r="U10" i="24"/>
  <c r="V36" i="24"/>
  <c r="S14" i="24"/>
  <c r="U36" i="24"/>
  <c r="V15" i="24"/>
  <c r="U22" i="24"/>
  <c r="T21" i="24"/>
  <c r="U49" i="24"/>
  <c r="T44" i="24"/>
  <c r="V81" i="24"/>
  <c r="S42" i="24"/>
  <c r="T62" i="24"/>
  <c r="U41" i="24"/>
  <c r="V47" i="24"/>
  <c r="U42" i="24"/>
  <c r="S7" i="24"/>
  <c r="V23" i="24"/>
  <c r="T36" i="24"/>
  <c r="V7" i="24"/>
  <c r="U88" i="24"/>
  <c r="V20" i="24"/>
  <c r="V45" i="24"/>
  <c r="S38" i="24"/>
  <c r="V10" i="24"/>
  <c r="S66" i="24"/>
  <c r="V79" i="24"/>
  <c r="V22" i="24"/>
  <c r="T47" i="24"/>
  <c r="S80" i="24"/>
  <c r="S41" i="24"/>
  <c r="V28" i="24"/>
  <c r="V72" i="24"/>
  <c r="T38" i="24"/>
  <c r="T89" i="24"/>
  <c r="S28" i="24"/>
  <c r="T33" i="24"/>
  <c r="S23" i="24"/>
  <c r="T86" i="24"/>
  <c r="S68" i="24"/>
  <c r="U14" i="24"/>
  <c r="S63" i="24"/>
  <c r="V14" i="24"/>
  <c r="S49" i="24"/>
  <c r="S12" i="24"/>
  <c r="V29" i="24"/>
  <c r="T29" i="24"/>
  <c r="V83" i="24"/>
  <c r="U12" i="24"/>
  <c r="V44" i="24"/>
  <c r="U9" i="24"/>
  <c r="U29" i="24"/>
  <c r="S39" i="24"/>
  <c r="T64" i="24"/>
  <c r="S47" i="24"/>
  <c r="S88" i="24"/>
  <c r="U67" i="24"/>
  <c r="U89" i="24"/>
  <c r="T96" i="24"/>
  <c r="T69" i="24"/>
  <c r="S40" i="24"/>
  <c r="V62" i="24"/>
  <c r="T45" i="24"/>
  <c r="S81" i="24"/>
  <c r="U63" i="24"/>
  <c r="T32" i="24"/>
  <c r="V41" i="24"/>
  <c r="T42" i="24"/>
  <c r="V43" i="24"/>
  <c r="T20" i="24"/>
  <c r="V85" i="24"/>
  <c r="U66" i="24"/>
  <c r="V61" i="24"/>
  <c r="U96" i="24"/>
  <c r="V42" i="24"/>
  <c r="U21" i="24"/>
  <c r="T83" i="24"/>
  <c r="S13" i="24"/>
  <c r="S19" i="24"/>
  <c r="T13" i="24"/>
  <c r="T23" i="24"/>
  <c r="S45" i="24"/>
  <c r="U47" i="24"/>
  <c r="T80" i="24"/>
  <c r="S67" i="24"/>
  <c r="U61" i="24"/>
  <c r="V82" i="24"/>
  <c r="T61" i="24"/>
  <c r="V46" i="24"/>
  <c r="U31" i="24"/>
  <c r="T41" i="24"/>
  <c r="V63" i="24"/>
  <c r="V37" i="24"/>
  <c r="S21" i="24"/>
  <c r="V38" i="24"/>
  <c r="T31" i="24"/>
  <c r="T40" i="24"/>
  <c r="S83" i="24"/>
  <c r="U43" i="24"/>
  <c r="U45" i="24"/>
  <c r="V19" i="24"/>
  <c r="V30" i="24"/>
  <c r="V84" i="24"/>
  <c r="U30" i="24"/>
  <c r="U80" i="24"/>
  <c r="R36" i="12"/>
  <c r="S36" i="12" s="1"/>
  <c r="L36" i="12"/>
  <c r="M36" i="12" s="1"/>
  <c r="AB92" i="10"/>
  <c r="BM76" i="24"/>
  <c r="P77" i="10" s="1"/>
  <c r="P76" i="10"/>
  <c r="P76" i="8" s="1"/>
  <c r="AB94" i="9"/>
  <c r="AB77" i="9"/>
  <c r="E63" i="12"/>
  <c r="R60" i="12"/>
  <c r="S60" i="12" s="1"/>
  <c r="L60" i="12"/>
  <c r="M60" i="12" s="1"/>
  <c r="AG3" i="20"/>
  <c r="AF5" i="20"/>
  <c r="I12" i="13"/>
  <c r="BP34" i="18"/>
  <c r="BQ33" i="18"/>
  <c r="BR34" i="18"/>
  <c r="BP66" i="18"/>
  <c r="AT3" i="19"/>
  <c r="AS5" i="19"/>
  <c r="R15" i="12"/>
  <c r="S15" i="12" s="1"/>
  <c r="L15" i="12"/>
  <c r="M15" i="12" s="1"/>
  <c r="BO58" i="19"/>
  <c r="BP94" i="19"/>
  <c r="BO76" i="19"/>
  <c r="H31" i="37"/>
  <c r="D32" i="37"/>
  <c r="O88" i="10"/>
  <c r="E88" i="8"/>
  <c r="J21" i="8"/>
  <c r="O87" i="10"/>
  <c r="E87" i="8"/>
  <c r="O67" i="10"/>
  <c r="E67" i="8"/>
  <c r="J87" i="8"/>
  <c r="J62" i="8"/>
  <c r="J86" i="8"/>
  <c r="AS5" i="24"/>
  <c r="AT3" i="24"/>
  <c r="O31" i="10"/>
  <c r="E31" i="8"/>
  <c r="R37" i="12"/>
  <c r="S37" i="12" s="1"/>
  <c r="L37" i="12"/>
  <c r="M37" i="12" s="1"/>
  <c r="O65" i="10"/>
  <c r="E65" i="8"/>
  <c r="J81" i="8"/>
  <c r="O73" i="10"/>
  <c r="E73" i="8"/>
  <c r="AB23" i="8"/>
  <c r="N5" i="29"/>
  <c r="N5" i="35"/>
  <c r="AU3" i="20"/>
  <c r="AT5" i="20"/>
  <c r="BQ34" i="18"/>
  <c r="BP63" i="18"/>
  <c r="BQ16" i="18"/>
  <c r="BR73" i="19"/>
  <c r="BP73" i="19"/>
  <c r="O9" i="10"/>
  <c r="E9" i="8"/>
  <c r="J30" i="8"/>
  <c r="O97" i="10"/>
  <c r="E97" i="8"/>
  <c r="J42" i="8"/>
  <c r="X24" i="10"/>
  <c r="J23" i="8"/>
  <c r="J38" i="8"/>
  <c r="AT5" i="26"/>
  <c r="AU3" i="26"/>
  <c r="J29" i="8"/>
  <c r="Y20" i="12"/>
  <c r="R29" i="13"/>
  <c r="Q29" i="13"/>
  <c r="O31" i="13"/>
  <c r="O10" i="13"/>
  <c r="O13" i="10"/>
  <c r="E13" i="8"/>
  <c r="AA96" i="14"/>
  <c r="AA98" i="14" s="1"/>
  <c r="AC98" i="14"/>
  <c r="AD95" i="14" s="1"/>
  <c r="AD98" i="14" s="1"/>
  <c r="AE95" i="14" s="1"/>
  <c r="AE98" i="14" s="1"/>
  <c r="AF95" i="14" s="1"/>
  <c r="AF98" i="14" s="1"/>
  <c r="H65" i="21"/>
  <c r="G68" i="21"/>
  <c r="AA66" i="14"/>
  <c r="AC68" i="14"/>
  <c r="AD65" i="14" s="1"/>
  <c r="AD68" i="14" s="1"/>
  <c r="AE65" i="14" s="1"/>
  <c r="AE68" i="14" s="1"/>
  <c r="AF65" i="14" s="1"/>
  <c r="AF68" i="14" s="1"/>
  <c r="R13" i="12"/>
  <c r="S13" i="12" s="1"/>
  <c r="L13" i="12"/>
  <c r="M13" i="12" s="1"/>
  <c r="BR47" i="24"/>
  <c r="BP37" i="24"/>
  <c r="BQ13" i="24"/>
  <c r="BP69" i="24"/>
  <c r="BP90" i="24"/>
  <c r="BQ43" i="24"/>
  <c r="BO51" i="24"/>
  <c r="BP7" i="24"/>
  <c r="BO65" i="24"/>
  <c r="BQ38" i="24"/>
  <c r="BQ29" i="24"/>
  <c r="BO67" i="24"/>
  <c r="BO80" i="24"/>
  <c r="BP63" i="24"/>
  <c r="BQ85" i="24"/>
  <c r="BO96" i="24"/>
  <c r="BQ96" i="24"/>
  <c r="BP28" i="24"/>
  <c r="BQ51" i="24"/>
  <c r="BP9" i="24"/>
  <c r="BO66" i="24"/>
  <c r="BR84" i="24"/>
  <c r="BQ80" i="24"/>
  <c r="BO72" i="24"/>
  <c r="BP21" i="24"/>
  <c r="BO46" i="24"/>
  <c r="BP29" i="24"/>
  <c r="BQ89" i="24"/>
  <c r="BO20" i="24"/>
  <c r="BR28" i="24"/>
  <c r="BP81" i="24"/>
  <c r="BO43" i="24"/>
  <c r="BP45" i="24"/>
  <c r="BP62" i="24"/>
  <c r="BO61" i="24"/>
  <c r="BQ52" i="24"/>
  <c r="BQ87" i="24"/>
  <c r="BR30" i="24"/>
  <c r="BR32" i="24"/>
  <c r="BR96" i="24"/>
  <c r="BQ49" i="24"/>
  <c r="BO83" i="24"/>
  <c r="BO75" i="24"/>
  <c r="BO40" i="24"/>
  <c r="BO28" i="24"/>
  <c r="BP93" i="24"/>
  <c r="BO91" i="24"/>
  <c r="BP54" i="24"/>
  <c r="BQ98" i="24"/>
  <c r="BQ42" i="24"/>
  <c r="BQ79" i="24"/>
  <c r="BP47" i="24"/>
  <c r="BR54" i="24"/>
  <c r="BQ69" i="24"/>
  <c r="BO90" i="24"/>
  <c r="BR29" i="24"/>
  <c r="BO87" i="24"/>
  <c r="BR13" i="24"/>
  <c r="BP44" i="24"/>
  <c r="BO52" i="24"/>
  <c r="BR43" i="24"/>
  <c r="BO37" i="24"/>
  <c r="BO36" i="24"/>
  <c r="BP20" i="24"/>
  <c r="BQ23" i="24"/>
  <c r="BQ68" i="24"/>
  <c r="BO23" i="24"/>
  <c r="BQ45" i="24"/>
  <c r="BR42" i="24"/>
  <c r="BR52" i="24"/>
  <c r="BR88" i="24"/>
  <c r="BR9" i="24"/>
  <c r="BQ28" i="24"/>
  <c r="BP36" i="24"/>
  <c r="BP98" i="24"/>
  <c r="BP82" i="24"/>
  <c r="BQ12" i="24"/>
  <c r="BQ86" i="24"/>
  <c r="BO55" i="24"/>
  <c r="BO19" i="24"/>
  <c r="BQ75" i="24"/>
  <c r="BQ72" i="24"/>
  <c r="BR50" i="24"/>
  <c r="BP85" i="24"/>
  <c r="BP46" i="24"/>
  <c r="BP23" i="24"/>
  <c r="BO33" i="24"/>
  <c r="BQ41" i="24"/>
  <c r="BR55" i="24"/>
  <c r="BQ33" i="24"/>
  <c r="BR62" i="24"/>
  <c r="BP83" i="24"/>
  <c r="BP14" i="24"/>
  <c r="BR36" i="24"/>
  <c r="BO29" i="24"/>
  <c r="BO89" i="24"/>
  <c r="BP51" i="24"/>
  <c r="BO81" i="24"/>
  <c r="BQ82" i="24"/>
  <c r="BR37" i="24"/>
  <c r="BR15" i="24"/>
  <c r="BP42" i="24"/>
  <c r="BQ36" i="24"/>
  <c r="BO88" i="24"/>
  <c r="BP75" i="24"/>
  <c r="BP79" i="24"/>
  <c r="BR21" i="24"/>
  <c r="BR93" i="24"/>
  <c r="BO86" i="24"/>
  <c r="BR41" i="24"/>
  <c r="BP49" i="24"/>
  <c r="BP41" i="24"/>
  <c r="BP30" i="24"/>
  <c r="BP68" i="24"/>
  <c r="BO32" i="24"/>
  <c r="BQ48" i="24"/>
  <c r="BO53" i="24"/>
  <c r="BO21" i="24"/>
  <c r="BR57" i="24"/>
  <c r="BO15" i="24"/>
  <c r="BP88" i="24"/>
  <c r="BR61" i="24"/>
  <c r="BR91" i="24"/>
  <c r="BR44" i="24"/>
  <c r="BQ71" i="24"/>
  <c r="BP13" i="24"/>
  <c r="BR72" i="24"/>
  <c r="BQ65" i="24"/>
  <c r="BQ54" i="24"/>
  <c r="BQ40" i="24"/>
  <c r="BO79" i="24"/>
  <c r="BP38" i="24"/>
  <c r="BO13" i="24"/>
  <c r="BO63" i="24"/>
  <c r="BR98" i="24"/>
  <c r="BP87" i="24"/>
  <c r="BP57" i="24"/>
  <c r="BR31" i="24"/>
  <c r="BQ91" i="24"/>
  <c r="BR79" i="24"/>
  <c r="BO98" i="24"/>
  <c r="BQ15" i="24"/>
  <c r="BP64" i="24"/>
  <c r="BQ53" i="24"/>
  <c r="BO84" i="24"/>
  <c r="BR46" i="24"/>
  <c r="BQ64" i="24"/>
  <c r="BQ7" i="24"/>
  <c r="BP43" i="24"/>
  <c r="BR69" i="24"/>
  <c r="BR51" i="24"/>
  <c r="BR10" i="24"/>
  <c r="BR16" i="24" s="1"/>
  <c r="BQ10" i="24"/>
  <c r="BO31" i="24"/>
  <c r="BQ32" i="24"/>
  <c r="BQ50" i="24"/>
  <c r="BO47" i="24"/>
  <c r="BO8" i="24"/>
  <c r="BP39" i="24"/>
  <c r="BR65" i="24"/>
  <c r="BR68" i="24"/>
  <c r="BP61" i="24"/>
  <c r="BP72" i="24"/>
  <c r="BP12" i="24"/>
  <c r="BO30" i="24"/>
  <c r="BQ46" i="24"/>
  <c r="BQ67" i="24"/>
  <c r="BO14" i="24"/>
  <c r="BO50" i="24"/>
  <c r="BQ9" i="24"/>
  <c r="BQ21" i="24"/>
  <c r="BR38" i="24"/>
  <c r="BO62" i="24"/>
  <c r="BP55" i="24"/>
  <c r="BP52" i="24"/>
  <c r="BR87" i="24"/>
  <c r="BP33" i="24"/>
  <c r="BP53" i="24"/>
  <c r="BO49" i="24"/>
  <c r="BR53" i="24"/>
  <c r="BR33" i="24"/>
  <c r="BO82" i="24"/>
  <c r="BQ66" i="24"/>
  <c r="BO93" i="24"/>
  <c r="BP96" i="24"/>
  <c r="BO68" i="24"/>
  <c r="BO39" i="24"/>
  <c r="BQ30" i="24"/>
  <c r="BP71" i="24"/>
  <c r="BP40" i="24"/>
  <c r="BQ14" i="24"/>
  <c r="BR19" i="24"/>
  <c r="BR75" i="24"/>
  <c r="BO9" i="24"/>
  <c r="BO45" i="24"/>
  <c r="BQ83" i="24"/>
  <c r="BQ37" i="24"/>
  <c r="BP50" i="24"/>
  <c r="BQ47" i="24"/>
  <c r="BR67" i="24"/>
  <c r="BO22" i="24"/>
  <c r="BR85" i="24"/>
  <c r="BO44" i="24"/>
  <c r="BQ57" i="24"/>
  <c r="BR82" i="24"/>
  <c r="BP10" i="24"/>
  <c r="BR8" i="24"/>
  <c r="BR86" i="24"/>
  <c r="BQ61" i="24"/>
  <c r="BQ62" i="24"/>
  <c r="BQ19" i="24"/>
  <c r="BR12" i="24"/>
  <c r="BQ81" i="24"/>
  <c r="BR48" i="24"/>
  <c r="BQ20" i="24"/>
  <c r="BQ31" i="24"/>
  <c r="BO42" i="24"/>
  <c r="BO12" i="24"/>
  <c r="BQ44" i="24"/>
  <c r="BO38" i="24"/>
  <c r="BR80" i="24"/>
  <c r="BQ39" i="24"/>
  <c r="BR39" i="24"/>
  <c r="BO10" i="24"/>
  <c r="BP67" i="24"/>
  <c r="BO64" i="24"/>
  <c r="BP32" i="24"/>
  <c r="BR14" i="24"/>
  <c r="BP19" i="24"/>
  <c r="BQ90" i="24"/>
  <c r="BR64" i="24"/>
  <c r="BP89" i="24"/>
  <c r="BR23" i="24"/>
  <c r="BR24" i="24" s="1"/>
  <c r="BQ8" i="24"/>
  <c r="BR66" i="24"/>
  <c r="BR81" i="24"/>
  <c r="BR45" i="24"/>
  <c r="BO69" i="24"/>
  <c r="BR83" i="24"/>
  <c r="BO57" i="24"/>
  <c r="BQ22" i="24"/>
  <c r="BO85" i="24"/>
  <c r="BP86" i="24"/>
  <c r="BR49" i="24"/>
  <c r="BO48" i="24"/>
  <c r="BO7" i="24"/>
  <c r="BR40" i="24"/>
  <c r="BP8" i="24"/>
  <c r="BP15" i="24"/>
  <c r="BQ93" i="24"/>
  <c r="BQ55" i="24"/>
  <c r="BR63" i="24"/>
  <c r="BR20" i="24"/>
  <c r="BP91" i="24"/>
  <c r="BP84" i="24"/>
  <c r="BQ84" i="24"/>
  <c r="BP66" i="24"/>
  <c r="BO54" i="24"/>
  <c r="BP31" i="24"/>
  <c r="BP22" i="24"/>
  <c r="BQ63" i="24"/>
  <c r="BR71" i="24"/>
  <c r="BR22" i="24"/>
  <c r="BP65" i="24"/>
  <c r="BQ88" i="24"/>
  <c r="BR90" i="24"/>
  <c r="BO41" i="24"/>
  <c r="BP80" i="24"/>
  <c r="BP48" i="24"/>
  <c r="BO71" i="24"/>
  <c r="BR7" i="24"/>
  <c r="BR89" i="24"/>
  <c r="O82" i="10"/>
  <c r="E82" i="8"/>
  <c r="BM94" i="24"/>
  <c r="P95" i="10" s="1"/>
  <c r="P94" i="10"/>
  <c r="P86" i="5" s="1"/>
  <c r="AE5" i="18"/>
  <c r="AF3" i="18"/>
  <c r="E56" i="14"/>
  <c r="E55" i="14"/>
  <c r="E60" i="14"/>
  <c r="E61" i="14"/>
  <c r="E57" i="14"/>
  <c r="E62" i="14"/>
  <c r="BM99" i="24"/>
  <c r="P100" i="10" s="1"/>
  <c r="P99" i="10"/>
  <c r="P99" i="8" s="1"/>
  <c r="R25" i="12"/>
  <c r="S25" i="12" s="1"/>
  <c r="L25" i="12"/>
  <c r="M25" i="12" s="1"/>
  <c r="BP32" i="18"/>
  <c r="H78" i="37"/>
  <c r="E79" i="37"/>
  <c r="R16" i="12"/>
  <c r="S16" i="12" s="1"/>
  <c r="L16" i="12"/>
  <c r="M16" i="12" s="1"/>
  <c r="AF5" i="21"/>
  <c r="AG3" i="21"/>
  <c r="BQ16" i="19"/>
  <c r="O46" i="10"/>
  <c r="E46" i="8"/>
  <c r="O33" i="10"/>
  <c r="E33" i="8"/>
  <c r="J40" i="8"/>
  <c r="O62" i="10"/>
  <c r="E62" i="8"/>
  <c r="J31" i="8"/>
  <c r="O81" i="10"/>
  <c r="E81" i="8"/>
  <c r="J10" i="8"/>
  <c r="P70" i="8"/>
  <c r="AB69" i="8" s="1"/>
  <c r="J45" i="8"/>
  <c r="BT15" i="18"/>
  <c r="BT34" i="18" s="1"/>
  <c r="J88" i="8"/>
  <c r="F12" i="13"/>
  <c r="R42" i="12"/>
  <c r="S42" i="12" s="1"/>
  <c r="L42" i="12"/>
  <c r="M42" i="12" s="1"/>
  <c r="J89" i="8"/>
  <c r="AB95" i="9"/>
  <c r="AB99" i="9"/>
  <c r="P86" i="6"/>
  <c r="J67" i="8"/>
  <c r="L35" i="12"/>
  <c r="M35" i="12" s="1"/>
  <c r="R35" i="12"/>
  <c r="S35" i="12" s="1"/>
  <c r="C29" i="37"/>
  <c r="AB56" i="10"/>
  <c r="AB34" i="10"/>
  <c r="AB24" i="10"/>
  <c r="R55" i="12"/>
  <c r="S55" i="12" s="1"/>
  <c r="L55" i="12"/>
  <c r="M55" i="12" s="1"/>
  <c r="BM24" i="24"/>
  <c r="P25" i="10" s="1"/>
  <c r="P24" i="10"/>
  <c r="P24" i="8" s="1"/>
  <c r="E92" i="14"/>
  <c r="E91" i="14"/>
  <c r="E90" i="14"/>
  <c r="E87" i="14"/>
  <c r="E86" i="14"/>
  <c r="E85" i="14"/>
  <c r="BO66" i="18"/>
  <c r="AA65" i="12"/>
  <c r="AT5" i="21"/>
  <c r="AU3" i="21"/>
  <c r="BP76" i="19"/>
  <c r="BQ94" i="19"/>
  <c r="BO99" i="19"/>
  <c r="G50" i="19"/>
  <c r="G93" i="32"/>
  <c r="R11" i="12"/>
  <c r="S11" i="12" s="1"/>
  <c r="L11" i="12"/>
  <c r="M11" i="12" s="1"/>
  <c r="E20" i="12"/>
  <c r="O44" i="10"/>
  <c r="E44" i="8"/>
  <c r="O84" i="10"/>
  <c r="E84" i="8"/>
  <c r="J80" i="8"/>
  <c r="O38" i="10"/>
  <c r="E38" i="8"/>
  <c r="O22" i="10"/>
  <c r="E22" i="8"/>
  <c r="O30" i="10"/>
  <c r="E30" i="8"/>
  <c r="J73" i="8"/>
  <c r="X23" i="6"/>
  <c r="AA67" i="14"/>
  <c r="S104" i="18"/>
  <c r="AF5" i="26"/>
  <c r="AG3" i="26"/>
  <c r="AB25" i="9"/>
  <c r="R34" i="12"/>
  <c r="S34" i="12" s="1"/>
  <c r="E44" i="12"/>
  <c r="L34" i="12"/>
  <c r="M34" i="12" s="1"/>
  <c r="L26" i="12"/>
  <c r="M26" i="12" s="1"/>
  <c r="R26" i="12"/>
  <c r="S26" i="12" s="1"/>
  <c r="M9" i="13"/>
  <c r="M12" i="13" s="1"/>
  <c r="M22" i="13"/>
  <c r="N22" i="13" s="1"/>
  <c r="O86" i="10"/>
  <c r="E86" i="8"/>
  <c r="AB34" i="8"/>
  <c r="AB56" i="8"/>
  <c r="O10" i="10"/>
  <c r="E10" i="8"/>
  <c r="O31" i="12"/>
  <c r="BT46" i="18"/>
  <c r="BM16" i="24"/>
  <c r="P17" i="10" s="1"/>
  <c r="P11" i="10"/>
  <c r="P11" i="8" s="1"/>
  <c r="D31" i="32"/>
  <c r="AT5" i="25"/>
  <c r="AU3" i="25"/>
  <c r="H21" i="13"/>
  <c r="BQ90" i="18"/>
  <c r="BP33" i="18"/>
  <c r="BR16" i="18"/>
  <c r="AB17" i="9"/>
  <c r="AB16" i="9"/>
  <c r="AB11" i="9"/>
  <c r="R11" i="9"/>
  <c r="Q11" i="9"/>
  <c r="L14" i="12"/>
  <c r="M14" i="12" s="1"/>
  <c r="R14" i="12"/>
  <c r="S14" i="12" s="1"/>
  <c r="BQ24" i="19"/>
  <c r="BQ76" i="19"/>
  <c r="S50" i="19"/>
  <c r="J13" i="8"/>
  <c r="J37" i="8"/>
  <c r="J48" i="8"/>
  <c r="O39" i="10"/>
  <c r="E39" i="8"/>
  <c r="O83" i="10"/>
  <c r="E83" i="8"/>
  <c r="J83" i="8"/>
  <c r="O63" i="10"/>
  <c r="E63" i="8"/>
  <c r="X28" i="6"/>
  <c r="T104" i="18"/>
  <c r="L50" i="12"/>
  <c r="M50" i="12" s="1"/>
  <c r="R50" i="12"/>
  <c r="S50" i="12" s="1"/>
  <c r="E57" i="12"/>
  <c r="BT65" i="23"/>
  <c r="BT63" i="23"/>
  <c r="P16" i="8"/>
  <c r="J47" i="8"/>
  <c r="O45" i="10"/>
  <c r="E45" i="8"/>
  <c r="J84" i="8"/>
  <c r="L61" i="12"/>
  <c r="M61" i="12" s="1"/>
  <c r="R61" i="12"/>
  <c r="S61" i="12" s="1"/>
  <c r="J22" i="13"/>
  <c r="K22" i="13" s="1"/>
  <c r="J9" i="13"/>
  <c r="J12" i="13" s="1"/>
  <c r="AB55" i="8"/>
  <c r="J65" i="8"/>
  <c r="J66" i="8"/>
  <c r="D9" i="13"/>
  <c r="D12" i="13" s="1"/>
  <c r="D22" i="13"/>
  <c r="E22" i="13" s="1"/>
  <c r="O89" i="10"/>
  <c r="E89" i="8"/>
  <c r="H81" i="14"/>
  <c r="I72" i="14" s="1"/>
  <c r="H86" i="14"/>
  <c r="H90" i="14"/>
  <c r="H85" i="14"/>
  <c r="H92" i="14"/>
  <c r="H91" i="14"/>
  <c r="H87" i="14"/>
  <c r="AG3" i="25"/>
  <c r="AF5" i="25"/>
  <c r="L12" i="12"/>
  <c r="M12" i="12" s="1"/>
  <c r="R12" i="12"/>
  <c r="S12" i="12" s="1"/>
  <c r="T42" i="14"/>
  <c r="Y57" i="12"/>
  <c r="Y31" i="12"/>
  <c r="BQ63" i="18"/>
  <c r="BO73" i="19"/>
  <c r="L19" i="12"/>
  <c r="M19" i="12" s="1"/>
  <c r="R19" i="12"/>
  <c r="S19" i="12" s="1"/>
  <c r="O42" i="10"/>
  <c r="E42" i="8"/>
  <c r="Q16" i="24"/>
  <c r="E17" i="10" s="1"/>
  <c r="E11" i="10"/>
  <c r="J49" i="8"/>
  <c r="U34" i="10"/>
  <c r="O34" i="10"/>
  <c r="E34" i="8"/>
  <c r="J68" i="8"/>
  <c r="O49" i="10"/>
  <c r="E49" i="8"/>
  <c r="O20" i="10"/>
  <c r="E20" i="8"/>
  <c r="I45" i="12" l="1"/>
  <c r="I47" i="12" s="1"/>
  <c r="Y47" i="12" s="1"/>
  <c r="D32" i="24"/>
  <c r="D41" i="23"/>
  <c r="N90" i="34"/>
  <c r="N99" i="34" s="1"/>
  <c r="Y44" i="12"/>
  <c r="I150" i="34"/>
  <c r="I151" i="34" s="1"/>
  <c r="J116" i="35" s="1"/>
  <c r="H150" i="34"/>
  <c r="H151" i="34" s="1"/>
  <c r="I116" i="35" s="1"/>
  <c r="E150" i="34"/>
  <c r="E151" i="34" s="1"/>
  <c r="F116" i="35" s="1"/>
  <c r="D116" i="35"/>
  <c r="G132" i="34"/>
  <c r="G134" i="34" s="1"/>
  <c r="G135" i="34" s="1"/>
  <c r="F139" i="34"/>
  <c r="F149" i="34" s="1"/>
  <c r="F150" i="34" s="1"/>
  <c r="F151" i="34" s="1"/>
  <c r="B123" i="34"/>
  <c r="Y45" i="12"/>
  <c r="I65" i="12"/>
  <c r="R54" i="9"/>
  <c r="Q54" i="9"/>
  <c r="X53" i="19"/>
  <c r="J54" i="9" s="1"/>
  <c r="AE30" i="14"/>
  <c r="H66" i="21"/>
  <c r="I65" i="21" s="1"/>
  <c r="I66" i="21" s="1"/>
  <c r="AE29" i="14"/>
  <c r="AE24" i="14"/>
  <c r="AD30" i="14"/>
  <c r="BQ73" i="24"/>
  <c r="AB76" i="10"/>
  <c r="X100" i="5"/>
  <c r="J23" i="5"/>
  <c r="X28" i="5" s="1"/>
  <c r="AD31" i="14"/>
  <c r="AA24" i="14"/>
  <c r="AA29" i="14"/>
  <c r="AA30" i="14"/>
  <c r="AA25" i="14"/>
  <c r="AA26" i="14"/>
  <c r="AA31" i="14"/>
  <c r="AA20" i="14"/>
  <c r="AE26" i="14"/>
  <c r="AE20" i="14"/>
  <c r="AF11" i="14" s="1"/>
  <c r="X50" i="19"/>
  <c r="J51" i="9" s="1"/>
  <c r="X15" i="7"/>
  <c r="J15" i="5"/>
  <c r="X28" i="7"/>
  <c r="X11" i="7"/>
  <c r="J16" i="7"/>
  <c r="X16" i="23"/>
  <c r="J17" i="7" s="1"/>
  <c r="X34" i="23"/>
  <c r="J35" i="7" s="1"/>
  <c r="BQ16" i="24"/>
  <c r="BP73" i="24"/>
  <c r="BQ58" i="24"/>
  <c r="BO73" i="24"/>
  <c r="BR58" i="24"/>
  <c r="BR99" i="24"/>
  <c r="S24" i="24"/>
  <c r="S16" i="24"/>
  <c r="U16" i="24"/>
  <c r="V16" i="24"/>
  <c r="P58" i="8"/>
  <c r="AB58" i="8" s="1"/>
  <c r="O45" i="12"/>
  <c r="AA38" i="14"/>
  <c r="K12" i="13"/>
  <c r="E12" i="13"/>
  <c r="H12" i="13"/>
  <c r="H9" i="13"/>
  <c r="P17" i="8"/>
  <c r="AB17" i="8" s="1"/>
  <c r="AB16" i="8"/>
  <c r="AB11" i="8"/>
  <c r="P100" i="8"/>
  <c r="AB100" i="8" s="1"/>
  <c r="P103" i="8"/>
  <c r="Q50" i="10"/>
  <c r="R50" i="10"/>
  <c r="O50" i="8"/>
  <c r="Q41" i="10"/>
  <c r="R41" i="10"/>
  <c r="O41" i="8"/>
  <c r="BT16" i="18"/>
  <c r="M5" i="29"/>
  <c r="M5" i="35"/>
  <c r="AS5" i="20"/>
  <c r="AT3" i="20"/>
  <c r="U23" i="8"/>
  <c r="X17" i="10"/>
  <c r="X16" i="10"/>
  <c r="X11" i="10"/>
  <c r="J11" i="8"/>
  <c r="U34" i="8"/>
  <c r="Q45" i="10"/>
  <c r="R45" i="10"/>
  <c r="O45" i="8"/>
  <c r="R39" i="10"/>
  <c r="Q39" i="10"/>
  <c r="O39" i="8"/>
  <c r="O12" i="13"/>
  <c r="R10" i="13"/>
  <c r="Q10" i="13"/>
  <c r="X23" i="8"/>
  <c r="T16" i="24"/>
  <c r="R21" i="10"/>
  <c r="Q21" i="10"/>
  <c r="O21" i="8"/>
  <c r="X15" i="8"/>
  <c r="BP58" i="24"/>
  <c r="AB99" i="10"/>
  <c r="AB95" i="10"/>
  <c r="H79" i="37"/>
  <c r="E80" i="37"/>
  <c r="L29" i="32"/>
  <c r="H30" i="32"/>
  <c r="M29" i="32"/>
  <c r="R89" i="10"/>
  <c r="Q89" i="10"/>
  <c r="O89" i="8"/>
  <c r="AS5" i="25"/>
  <c r="AT3" i="25"/>
  <c r="H50" i="19"/>
  <c r="Q50" i="19" s="1"/>
  <c r="E51" i="9" s="1"/>
  <c r="O51" i="9" s="1"/>
  <c r="G94" i="32"/>
  <c r="R62" i="10"/>
  <c r="Q62" i="10"/>
  <c r="O62" i="8"/>
  <c r="Q90" i="10"/>
  <c r="R90" i="10"/>
  <c r="O90" i="8"/>
  <c r="R43" i="10"/>
  <c r="Q43" i="10"/>
  <c r="O43" i="8"/>
  <c r="R31" i="10"/>
  <c r="Q31" i="10"/>
  <c r="O31" i="8"/>
  <c r="L63" i="12"/>
  <c r="M63" i="12" s="1"/>
  <c r="W63" i="12"/>
  <c r="R63" i="12"/>
  <c r="S63" i="12" s="1"/>
  <c r="Q37" i="10"/>
  <c r="R37" i="10"/>
  <c r="O37" i="8"/>
  <c r="R32" i="10"/>
  <c r="Q32" i="10"/>
  <c r="O32" i="8"/>
  <c r="I53" i="19"/>
  <c r="E95" i="32"/>
  <c r="AF3" i="25"/>
  <c r="AE5" i="25"/>
  <c r="Q40" i="10"/>
  <c r="R40" i="10"/>
  <c r="O40" i="8"/>
  <c r="AB58" i="10"/>
  <c r="AB26" i="10"/>
  <c r="Q86" i="10"/>
  <c r="R86" i="10"/>
  <c r="O86" i="8"/>
  <c r="L44" i="12"/>
  <c r="M44" i="12" s="1"/>
  <c r="E45" i="12"/>
  <c r="R44" i="12"/>
  <c r="S44" i="12" s="1"/>
  <c r="AS5" i="21"/>
  <c r="AT3" i="21"/>
  <c r="Q33" i="10"/>
  <c r="R33" i="10"/>
  <c r="O33" i="8"/>
  <c r="Q82" i="10"/>
  <c r="R82" i="10"/>
  <c r="O82" i="8"/>
  <c r="BR76" i="24"/>
  <c r="BQ76" i="24"/>
  <c r="BQ24" i="24"/>
  <c r="BQ99" i="24"/>
  <c r="R9" i="10"/>
  <c r="Q9" i="10"/>
  <c r="O9" i="8"/>
  <c r="Q73" i="10"/>
  <c r="R73" i="10"/>
  <c r="O73" i="8"/>
  <c r="AR5" i="24"/>
  <c r="AS3" i="24"/>
  <c r="AQ5" i="18"/>
  <c r="AR3" i="18"/>
  <c r="AE5" i="24"/>
  <c r="AF3" i="24"/>
  <c r="R66" i="10"/>
  <c r="Q66" i="10"/>
  <c r="O66" i="8"/>
  <c r="AA24" i="10"/>
  <c r="Q23" i="10"/>
  <c r="R23" i="10"/>
  <c r="O23" i="8"/>
  <c r="AF3" i="23"/>
  <c r="AE5" i="23"/>
  <c r="Q64" i="10"/>
  <c r="R64" i="10"/>
  <c r="O64" i="8"/>
  <c r="R9" i="13"/>
  <c r="Q9" i="13"/>
  <c r="R38" i="10"/>
  <c r="Q38" i="10"/>
  <c r="O38" i="8"/>
  <c r="C30" i="37"/>
  <c r="P103" i="10"/>
  <c r="AB100" i="10"/>
  <c r="BO58" i="24"/>
  <c r="BO16" i="24"/>
  <c r="AR5" i="19"/>
  <c r="AS3" i="19"/>
  <c r="T24" i="24"/>
  <c r="L31" i="12"/>
  <c r="M31" i="12" s="1"/>
  <c r="R31" i="12"/>
  <c r="S31" i="12" s="1"/>
  <c r="AF3" i="19"/>
  <c r="AE5" i="19"/>
  <c r="I20" i="14"/>
  <c r="J11" i="14" s="1"/>
  <c r="I25" i="14"/>
  <c r="I29" i="14"/>
  <c r="I26" i="14"/>
  <c r="I30" i="14"/>
  <c r="I31" i="14"/>
  <c r="I24" i="14"/>
  <c r="Q69" i="10"/>
  <c r="R69" i="10"/>
  <c r="O69" i="8"/>
  <c r="H32" i="37"/>
  <c r="D33" i="37"/>
  <c r="R63" i="10"/>
  <c r="Q63" i="10"/>
  <c r="O63" i="8"/>
  <c r="AB25" i="10"/>
  <c r="AE5" i="26"/>
  <c r="AF3" i="26"/>
  <c r="R84" i="10"/>
  <c r="Q84" i="10"/>
  <c r="O84" i="8"/>
  <c r="BR73" i="24"/>
  <c r="R87" i="10"/>
  <c r="Q87" i="10"/>
  <c r="O87" i="8"/>
  <c r="P77" i="8"/>
  <c r="AB77" i="8" s="1"/>
  <c r="U15" i="8"/>
  <c r="R80" i="10"/>
  <c r="Q80" i="10"/>
  <c r="O80" i="8"/>
  <c r="Q11" i="13"/>
  <c r="R11" i="13"/>
  <c r="X26" i="10"/>
  <c r="J24" i="8"/>
  <c r="X24" i="8" s="1"/>
  <c r="X48" i="6"/>
  <c r="U26" i="10"/>
  <c r="O24" i="10"/>
  <c r="AA25" i="10" s="1"/>
  <c r="E24" i="8"/>
  <c r="U24" i="8" s="1"/>
  <c r="P25" i="8"/>
  <c r="AB25" i="8" s="1"/>
  <c r="AD5" i="18"/>
  <c r="AD3" i="18" s="1"/>
  <c r="AE3" i="18"/>
  <c r="AB11" i="10"/>
  <c r="AB16" i="10"/>
  <c r="AB17" i="10"/>
  <c r="R30" i="10"/>
  <c r="Q30" i="10"/>
  <c r="O30" i="8"/>
  <c r="BP16" i="24"/>
  <c r="BP94" i="24"/>
  <c r="AB77" i="10"/>
  <c r="AB94" i="10"/>
  <c r="U24" i="24"/>
  <c r="O25" i="10"/>
  <c r="Q25" i="10" s="1"/>
  <c r="Q49" i="10"/>
  <c r="R49" i="10"/>
  <c r="O49" i="8"/>
  <c r="H116" i="37"/>
  <c r="G117" i="37"/>
  <c r="S87" i="14"/>
  <c r="S81" i="14"/>
  <c r="S92" i="14"/>
  <c r="S85" i="14"/>
  <c r="S86" i="14"/>
  <c r="S91" i="14"/>
  <c r="S90" i="14"/>
  <c r="Q67" i="10"/>
  <c r="R67" i="10"/>
  <c r="O67" i="8"/>
  <c r="R34" i="10"/>
  <c r="Q34" i="10"/>
  <c r="AA34" i="10"/>
  <c r="O34" i="8"/>
  <c r="BT61" i="18"/>
  <c r="BT47" i="18"/>
  <c r="AB24" i="8"/>
  <c r="R81" i="10"/>
  <c r="Q81" i="10"/>
  <c r="O81" i="8"/>
  <c r="BO99" i="24"/>
  <c r="AA68" i="14"/>
  <c r="R15" i="10"/>
  <c r="Q15" i="10"/>
  <c r="AA15" i="10"/>
  <c r="O15" i="8"/>
  <c r="X65" i="18"/>
  <c r="J62" i="6"/>
  <c r="X62" i="6" s="1"/>
  <c r="X63" i="18"/>
  <c r="J64" i="6" s="1"/>
  <c r="X17" i="6"/>
  <c r="L135" i="32"/>
  <c r="J136" i="32"/>
  <c r="Q83" i="10"/>
  <c r="R83" i="10"/>
  <c r="O83" i="8"/>
  <c r="BO94" i="24"/>
  <c r="D32" i="32"/>
  <c r="AF3" i="20"/>
  <c r="AE5" i="20"/>
  <c r="BO24" i="24"/>
  <c r="R31" i="13"/>
  <c r="Q31" i="13"/>
  <c r="BT66" i="23"/>
  <c r="BT83" i="23"/>
  <c r="R22" i="10"/>
  <c r="Q22" i="10"/>
  <c r="O22" i="8"/>
  <c r="BR94" i="24"/>
  <c r="Q48" i="10"/>
  <c r="R48" i="10"/>
  <c r="O48" i="8"/>
  <c r="R8" i="10"/>
  <c r="Q8" i="10"/>
  <c r="O8" i="8"/>
  <c r="U69" i="8"/>
  <c r="N9" i="13"/>
  <c r="R68" i="10"/>
  <c r="Q68" i="10"/>
  <c r="O68" i="8"/>
  <c r="X69" i="8"/>
  <c r="R85" i="10"/>
  <c r="Q85" i="10"/>
  <c r="O85" i="8"/>
  <c r="X11" i="5"/>
  <c r="BP76" i="24"/>
  <c r="AB71" i="10"/>
  <c r="AB59" i="10"/>
  <c r="R42" i="10"/>
  <c r="Q42" i="10"/>
  <c r="O42" i="8"/>
  <c r="AE5" i="21"/>
  <c r="AF3" i="21"/>
  <c r="BP24" i="24"/>
  <c r="R13" i="10"/>
  <c r="Q13" i="10"/>
  <c r="O13" i="8"/>
  <c r="I81" i="14"/>
  <c r="J72" i="14" s="1"/>
  <c r="I92" i="14"/>
  <c r="I87" i="14"/>
  <c r="I86" i="14"/>
  <c r="I91" i="14"/>
  <c r="I90" i="14"/>
  <c r="I85" i="14"/>
  <c r="Q20" i="10"/>
  <c r="R20" i="10"/>
  <c r="O20" i="8"/>
  <c r="Q10" i="10"/>
  <c r="R10" i="10"/>
  <c r="O10" i="8"/>
  <c r="R44" i="10"/>
  <c r="Q44" i="10"/>
  <c r="O44" i="8"/>
  <c r="U17" i="10"/>
  <c r="U16" i="10"/>
  <c r="U11" i="10"/>
  <c r="O11" i="10"/>
  <c r="E11" i="8"/>
  <c r="T61" i="14"/>
  <c r="T57" i="14"/>
  <c r="T56" i="14"/>
  <c r="T60" i="14"/>
  <c r="T62" i="14"/>
  <c r="T55" i="14"/>
  <c r="T51" i="14"/>
  <c r="R46" i="10"/>
  <c r="Q46" i="10"/>
  <c r="O46" i="8"/>
  <c r="BP99" i="24"/>
  <c r="BO76" i="24"/>
  <c r="AS5" i="26"/>
  <c r="AT3" i="26"/>
  <c r="X25" i="10"/>
  <c r="N12" i="13"/>
  <c r="I51" i="14"/>
  <c r="J42" i="14" s="1"/>
  <c r="I62" i="14"/>
  <c r="I61" i="14"/>
  <c r="I60" i="14"/>
  <c r="I57" i="14"/>
  <c r="I56" i="14"/>
  <c r="I55" i="14"/>
  <c r="P94" i="8"/>
  <c r="AB94" i="8" s="1"/>
  <c r="O17" i="10"/>
  <c r="Q17" i="10" s="1"/>
  <c r="L57" i="12"/>
  <c r="M57" i="12" s="1"/>
  <c r="R57" i="12"/>
  <c r="S57" i="12" s="1"/>
  <c r="R20" i="12"/>
  <c r="S20" i="12" s="1"/>
  <c r="L20" i="12"/>
  <c r="M20" i="12" s="1"/>
  <c r="BQ94" i="24"/>
  <c r="Q97" i="10"/>
  <c r="R97" i="10"/>
  <c r="O97" i="8"/>
  <c r="Q65" i="10"/>
  <c r="R65" i="10"/>
  <c r="O65" i="8"/>
  <c r="R88" i="10"/>
  <c r="Q88" i="10"/>
  <c r="O88" i="8"/>
  <c r="K9" i="13"/>
  <c r="V24" i="24"/>
  <c r="Q47" i="10"/>
  <c r="R47" i="10"/>
  <c r="O47" i="8"/>
  <c r="E9" i="13"/>
  <c r="AA69" i="10"/>
  <c r="R70" i="10"/>
  <c r="Q70" i="10"/>
  <c r="O70" i="8"/>
  <c r="R16" i="10"/>
  <c r="Q16" i="10"/>
  <c r="O16" i="8"/>
  <c r="Q29" i="10"/>
  <c r="R29" i="10"/>
  <c r="O29" i="8"/>
  <c r="Q14" i="10"/>
  <c r="R14" i="10"/>
  <c r="O14" i="8"/>
  <c r="AS3" i="23"/>
  <c r="AR5" i="23"/>
  <c r="AB76" i="8"/>
  <c r="X41" i="23" l="1"/>
  <c r="J42" i="7" s="1"/>
  <c r="J42" i="5" s="1"/>
  <c r="S41" i="23"/>
  <c r="D33" i="24"/>
  <c r="X32" i="24"/>
  <c r="J33" i="10" s="1"/>
  <c r="S32" i="24"/>
  <c r="G116" i="35"/>
  <c r="G139" i="34"/>
  <c r="G149" i="34"/>
  <c r="B132" i="34"/>
  <c r="I67" i="12"/>
  <c r="Y65" i="12"/>
  <c r="T52" i="14"/>
  <c r="S82" i="14"/>
  <c r="R51" i="9"/>
  <c r="Q51" i="9"/>
  <c r="H68" i="21"/>
  <c r="X35" i="7"/>
  <c r="X17" i="7"/>
  <c r="X23" i="5"/>
  <c r="P59" i="8"/>
  <c r="AB59" i="8" s="1"/>
  <c r="AB71" i="8"/>
  <c r="AF20" i="14"/>
  <c r="AF26" i="14"/>
  <c r="AF24" i="14"/>
  <c r="AF30" i="14"/>
  <c r="AF29" i="14"/>
  <c r="AF25" i="14"/>
  <c r="AF31" i="14"/>
  <c r="X32" i="7"/>
  <c r="J16" i="5"/>
  <c r="X16" i="7"/>
  <c r="J34" i="5"/>
  <c r="X15" i="5"/>
  <c r="I68" i="21"/>
  <c r="J65" i="21"/>
  <c r="T66" i="21"/>
  <c r="T68" i="21" s="1"/>
  <c r="R84" i="8"/>
  <c r="Q84" i="8"/>
  <c r="Q64" i="8"/>
  <c r="R64" i="8"/>
  <c r="Q48" i="8"/>
  <c r="R48" i="8"/>
  <c r="Q16" i="8"/>
  <c r="R16" i="8"/>
  <c r="J81" i="14"/>
  <c r="J85" i="14"/>
  <c r="J87" i="14"/>
  <c r="J86" i="14"/>
  <c r="J92" i="14"/>
  <c r="J91" i="14"/>
  <c r="J90" i="14"/>
  <c r="Q65" i="8"/>
  <c r="R65" i="8"/>
  <c r="R82" i="8"/>
  <c r="Q82" i="8"/>
  <c r="R32" i="8"/>
  <c r="Q32" i="8"/>
  <c r="J20" i="14"/>
  <c r="J25" i="14"/>
  <c r="J24" i="14"/>
  <c r="J29" i="14"/>
  <c r="J31" i="14"/>
  <c r="J26" i="14"/>
  <c r="J30" i="14"/>
  <c r="AQ5" i="23"/>
  <c r="AR3" i="23"/>
  <c r="R13" i="8"/>
  <c r="Q13" i="8"/>
  <c r="E25" i="8"/>
  <c r="AD5" i="26"/>
  <c r="AD3" i="26" s="1"/>
  <c r="AE3" i="26"/>
  <c r="AD5" i="19"/>
  <c r="AD3" i="19" s="1"/>
  <c r="AE3" i="19"/>
  <c r="R31" i="8"/>
  <c r="Q31" i="8"/>
  <c r="X11" i="8"/>
  <c r="J17" i="8"/>
  <c r="X16" i="8"/>
  <c r="R67" i="8"/>
  <c r="Q67" i="8"/>
  <c r="R70" i="8"/>
  <c r="Q70" i="8"/>
  <c r="AA69" i="8"/>
  <c r="Q97" i="8"/>
  <c r="R97" i="8"/>
  <c r="L136" i="32"/>
  <c r="J137" i="32"/>
  <c r="Q87" i="8"/>
  <c r="R87" i="8"/>
  <c r="R69" i="8"/>
  <c r="Q69" i="8"/>
  <c r="AD5" i="23"/>
  <c r="AD3" i="23" s="1"/>
  <c r="AE3" i="23"/>
  <c r="AP5" i="18"/>
  <c r="AQ3" i="18"/>
  <c r="R33" i="8"/>
  <c r="Q33" i="8"/>
  <c r="R37" i="8"/>
  <c r="Q37" i="8"/>
  <c r="L5" i="29"/>
  <c r="AS3" i="20"/>
  <c r="AR5" i="20"/>
  <c r="Q38" i="8"/>
  <c r="R38" i="8"/>
  <c r="R20" i="8"/>
  <c r="Q20" i="8"/>
  <c r="Q68" i="8"/>
  <c r="R68" i="8"/>
  <c r="AA15" i="8"/>
  <c r="R15" i="8"/>
  <c r="Q15" i="8"/>
  <c r="R63" i="8"/>
  <c r="Q63" i="8"/>
  <c r="R45" i="12"/>
  <c r="S45" i="12" s="1"/>
  <c r="L45" i="12"/>
  <c r="M45" i="12" s="1"/>
  <c r="AE3" i="25"/>
  <c r="AD5" i="25"/>
  <c r="AD3" i="25" s="1"/>
  <c r="H33" i="37"/>
  <c r="D34" i="37"/>
  <c r="Q43" i="8"/>
  <c r="R43" i="8"/>
  <c r="Q39" i="8"/>
  <c r="R39" i="8"/>
  <c r="AD5" i="24"/>
  <c r="AD3" i="24" s="1"/>
  <c r="AE3" i="24"/>
  <c r="R42" i="8"/>
  <c r="Q42" i="8"/>
  <c r="Q21" i="8"/>
  <c r="R21" i="8"/>
  <c r="Q23" i="8"/>
  <c r="R23" i="8"/>
  <c r="AA23" i="8"/>
  <c r="Q73" i="8"/>
  <c r="R73" i="8"/>
  <c r="Q86" i="8"/>
  <c r="R86" i="8"/>
  <c r="J53" i="19"/>
  <c r="E96" i="32"/>
  <c r="I50" i="19"/>
  <c r="G95" i="32"/>
  <c r="R30" i="8"/>
  <c r="Q30" i="8"/>
  <c r="J51" i="14"/>
  <c r="J62" i="14"/>
  <c r="J61" i="14"/>
  <c r="J60" i="14"/>
  <c r="J55" i="14"/>
  <c r="J57" i="14"/>
  <c r="J56" i="14"/>
  <c r="R12" i="13"/>
  <c r="Q12" i="13"/>
  <c r="R40" i="8"/>
  <c r="Q40" i="8"/>
  <c r="Q83" i="8"/>
  <c r="R83" i="8"/>
  <c r="J25" i="8"/>
  <c r="X25" i="8" s="1"/>
  <c r="AB99" i="8"/>
  <c r="P95" i="8"/>
  <c r="AB95" i="8" s="1"/>
  <c r="AR3" i="24"/>
  <c r="AQ5" i="24"/>
  <c r="U42" i="14"/>
  <c r="U51" i="14" s="1"/>
  <c r="AE3" i="20"/>
  <c r="AD5" i="20"/>
  <c r="AD3" i="20" s="1"/>
  <c r="R80" i="8"/>
  <c r="Q80" i="8"/>
  <c r="Q85" i="8"/>
  <c r="R85" i="8"/>
  <c r="Q62" i="8"/>
  <c r="R62" i="8"/>
  <c r="R24" i="10"/>
  <c r="AA26" i="10"/>
  <c r="Q24" i="10"/>
  <c r="O24" i="8"/>
  <c r="R29" i="8"/>
  <c r="Q29" i="8"/>
  <c r="R47" i="8"/>
  <c r="Q47" i="8"/>
  <c r="Q22" i="8"/>
  <c r="R22" i="8"/>
  <c r="X66" i="18"/>
  <c r="J67" i="6" s="1"/>
  <c r="J66" i="6"/>
  <c r="X66" i="6" s="1"/>
  <c r="BT65" i="18"/>
  <c r="BT63" i="18"/>
  <c r="T72" i="14"/>
  <c r="C31" i="37"/>
  <c r="L30" i="32"/>
  <c r="H31" i="32"/>
  <c r="M30" i="32"/>
  <c r="R50" i="8"/>
  <c r="Q50" i="8"/>
  <c r="Q88" i="8"/>
  <c r="R88" i="8"/>
  <c r="U11" i="8"/>
  <c r="E17" i="8"/>
  <c r="U17" i="8" s="1"/>
  <c r="U16" i="8"/>
  <c r="R44" i="8"/>
  <c r="Q44" i="8"/>
  <c r="R34" i="8"/>
  <c r="AA34" i="8"/>
  <c r="Q34" i="8"/>
  <c r="R66" i="8"/>
  <c r="Q66" i="8"/>
  <c r="R9" i="8"/>
  <c r="Q9" i="8"/>
  <c r="AR5" i="21"/>
  <c r="AS3" i="21"/>
  <c r="AR5" i="25"/>
  <c r="AS3" i="25"/>
  <c r="R41" i="8"/>
  <c r="Q41" i="8"/>
  <c r="BT89" i="23"/>
  <c r="BT90" i="23" s="1"/>
  <c r="BT84" i="23"/>
  <c r="Q90" i="8"/>
  <c r="R90" i="8"/>
  <c r="R11" i="10"/>
  <c r="Q11" i="10"/>
  <c r="AA11" i="10"/>
  <c r="AA16" i="10"/>
  <c r="AA17" i="10"/>
  <c r="O11" i="8"/>
  <c r="AD5" i="21"/>
  <c r="AD3" i="21" s="1"/>
  <c r="AE3" i="21"/>
  <c r="Q10" i="8"/>
  <c r="R10" i="8"/>
  <c r="Q49" i="8"/>
  <c r="R49" i="8"/>
  <c r="R14" i="8"/>
  <c r="Q14" i="8"/>
  <c r="H117" i="37"/>
  <c r="G118" i="37"/>
  <c r="Q89" i="8"/>
  <c r="R89" i="8"/>
  <c r="H80" i="37"/>
  <c r="E81" i="37"/>
  <c r="R81" i="8"/>
  <c r="Q81" i="8"/>
  <c r="R46" i="8"/>
  <c r="Q46" i="8"/>
  <c r="D33" i="32"/>
  <c r="AS3" i="26"/>
  <c r="AR5" i="26"/>
  <c r="R8" i="8"/>
  <c r="Q8" i="8"/>
  <c r="AQ5" i="19"/>
  <c r="AR3" i="19"/>
  <c r="R45" i="8"/>
  <c r="Q45" i="8"/>
  <c r="G150" i="34" l="1"/>
  <c r="G151" i="34" s="1"/>
  <c r="J33" i="8"/>
  <c r="X33" i="24"/>
  <c r="J34" i="10" s="1"/>
  <c r="J34" i="8" s="1"/>
  <c r="S33" i="24"/>
  <c r="H116" i="35"/>
  <c r="N132" i="34"/>
  <c r="B134" i="34"/>
  <c r="I70" i="12"/>
  <c r="I71" i="12"/>
  <c r="J35" i="5"/>
  <c r="X35" i="5" s="1"/>
  <c r="X16" i="5"/>
  <c r="J17" i="5"/>
  <c r="X17" i="5" s="1"/>
  <c r="X32" i="5"/>
  <c r="T50" i="19"/>
  <c r="K53" i="19"/>
  <c r="E97" i="32"/>
  <c r="AR3" i="26"/>
  <c r="AQ5" i="26"/>
  <c r="T86" i="14"/>
  <c r="T81" i="14"/>
  <c r="T82" i="14" s="1"/>
  <c r="T91" i="14"/>
  <c r="T92" i="14"/>
  <c r="T85" i="14"/>
  <c r="T87" i="14"/>
  <c r="T90" i="14"/>
  <c r="U60" i="14"/>
  <c r="U57" i="14"/>
  <c r="U62" i="14"/>
  <c r="U56" i="14"/>
  <c r="U55" i="14"/>
  <c r="U61" i="14"/>
  <c r="X17" i="8"/>
  <c r="AP5" i="19"/>
  <c r="AQ3" i="19"/>
  <c r="AP5" i="23"/>
  <c r="AQ3" i="23"/>
  <c r="C32" i="37"/>
  <c r="H34" i="37"/>
  <c r="D35" i="37"/>
  <c r="K5" i="29"/>
  <c r="K5" i="35"/>
  <c r="AQ5" i="20"/>
  <c r="AR3" i="20"/>
  <c r="L137" i="32"/>
  <c r="J138" i="32"/>
  <c r="J50" i="19"/>
  <c r="G96" i="32"/>
  <c r="H118" i="37"/>
  <c r="G119" i="37"/>
  <c r="O25" i="8"/>
  <c r="Q25" i="8" s="1"/>
  <c r="Q24" i="8"/>
  <c r="R24" i="8"/>
  <c r="X67" i="6"/>
  <c r="AR3" i="21"/>
  <c r="AQ5" i="21"/>
  <c r="H81" i="37"/>
  <c r="E82" i="37"/>
  <c r="U65" i="21"/>
  <c r="J66" i="21"/>
  <c r="AP5" i="24"/>
  <c r="AQ3" i="24"/>
  <c r="AA24" i="8"/>
  <c r="L31" i="32"/>
  <c r="H32" i="32"/>
  <c r="M31" i="32"/>
  <c r="AP3" i="18"/>
  <c r="AO5" i="18"/>
  <c r="U25" i="8"/>
  <c r="D34" i="32"/>
  <c r="BT83" i="18"/>
  <c r="BT66" i="18"/>
  <c r="AQ5" i="25"/>
  <c r="AR3" i="25"/>
  <c r="R11" i="8"/>
  <c r="AA16" i="8"/>
  <c r="O17" i="8"/>
  <c r="Q17" i="8" s="1"/>
  <c r="Q11" i="8"/>
  <c r="AA11" i="8"/>
  <c r="X34" i="8" l="1"/>
  <c r="X34" i="10"/>
  <c r="N134" i="34"/>
  <c r="N135" i="34" s="1"/>
  <c r="B135" i="34"/>
  <c r="B139" i="34" s="1"/>
  <c r="N139" i="34" s="1"/>
  <c r="B149" i="34"/>
  <c r="U52" i="14"/>
  <c r="AA25" i="8"/>
  <c r="D35" i="32"/>
  <c r="K65" i="21"/>
  <c r="J68" i="21"/>
  <c r="AP3" i="19"/>
  <c r="AO5" i="19"/>
  <c r="AP5" i="26"/>
  <c r="AQ3" i="26"/>
  <c r="BT89" i="18"/>
  <c r="BT90" i="18" s="1"/>
  <c r="BT84" i="18"/>
  <c r="G97" i="32"/>
  <c r="K50" i="19"/>
  <c r="H82" i="37"/>
  <c r="E83" i="37"/>
  <c r="L32" i="32"/>
  <c r="H33" i="32"/>
  <c r="M32" i="32"/>
  <c r="J5" i="35"/>
  <c r="J5" i="29"/>
  <c r="AP5" i="20"/>
  <c r="AQ3" i="20"/>
  <c r="L53" i="19"/>
  <c r="E98" i="32"/>
  <c r="AP3" i="23"/>
  <c r="AO5" i="23"/>
  <c r="L138" i="32"/>
  <c r="J139" i="32"/>
  <c r="AP5" i="21"/>
  <c r="AQ3" i="21"/>
  <c r="AA17" i="8"/>
  <c r="V42" i="14"/>
  <c r="V51" i="14" s="1"/>
  <c r="U72" i="14"/>
  <c r="C33" i="37"/>
  <c r="AO3" i="18"/>
  <c r="AN5" i="18"/>
  <c r="AP5" i="25"/>
  <c r="AQ3" i="25"/>
  <c r="AP3" i="24"/>
  <c r="AO5" i="24"/>
  <c r="H35" i="37"/>
  <c r="D36" i="37"/>
  <c r="H119" i="37"/>
  <c r="G120" i="37"/>
  <c r="N149" i="34" l="1"/>
  <c r="B150" i="34"/>
  <c r="K66" i="21"/>
  <c r="H120" i="37"/>
  <c r="G121" i="37"/>
  <c r="AP3" i="26"/>
  <c r="AO5" i="26"/>
  <c r="AO5" i="21"/>
  <c r="AP3" i="21"/>
  <c r="AN3" i="18"/>
  <c r="AM5" i="18"/>
  <c r="I5" i="35"/>
  <c r="I5" i="29"/>
  <c r="AP3" i="20"/>
  <c r="AO5" i="20"/>
  <c r="L50" i="19"/>
  <c r="G98" i="32"/>
  <c r="H36" i="37"/>
  <c r="D37" i="37"/>
  <c r="AO3" i="19"/>
  <c r="AN5" i="19"/>
  <c r="AO3" i="24"/>
  <c r="AN5" i="24"/>
  <c r="C34" i="37"/>
  <c r="L139" i="32"/>
  <c r="J140" i="32"/>
  <c r="L33" i="32"/>
  <c r="H34" i="32"/>
  <c r="M33" i="32"/>
  <c r="AN5" i="23"/>
  <c r="AO3" i="23"/>
  <c r="AO5" i="25"/>
  <c r="AP3" i="25"/>
  <c r="H83" i="37"/>
  <c r="E84" i="37"/>
  <c r="D36" i="32"/>
  <c r="U85" i="14"/>
  <c r="U91" i="14"/>
  <c r="U92" i="14"/>
  <c r="U87" i="14"/>
  <c r="U81" i="14"/>
  <c r="U86" i="14"/>
  <c r="U90" i="14"/>
  <c r="V57" i="14"/>
  <c r="V62" i="14"/>
  <c r="V60" i="14"/>
  <c r="V56" i="14"/>
  <c r="V61" i="14"/>
  <c r="V55" i="14"/>
  <c r="E99" i="32"/>
  <c r="M53" i="19"/>
  <c r="N150" i="34" l="1"/>
  <c r="B151" i="34"/>
  <c r="C116" i="35" s="1"/>
  <c r="V52" i="14"/>
  <c r="L65" i="21"/>
  <c r="K68" i="21"/>
  <c r="H37" i="37"/>
  <c r="D38" i="37"/>
  <c r="H5" i="35"/>
  <c r="H5" i="29"/>
  <c r="AN5" i="20"/>
  <c r="AO3" i="20"/>
  <c r="H84" i="37"/>
  <c r="E85" i="37"/>
  <c r="AN5" i="25"/>
  <c r="AO3" i="25"/>
  <c r="AM3" i="18"/>
  <c r="AL5" i="18"/>
  <c r="U50" i="19"/>
  <c r="M50" i="19"/>
  <c r="G99" i="32"/>
  <c r="W42" i="14"/>
  <c r="C35" i="37"/>
  <c r="D37" i="32"/>
  <c r="AN5" i="21"/>
  <c r="AO3" i="21"/>
  <c r="L140" i="32"/>
  <c r="J141" i="32"/>
  <c r="AN3" i="24"/>
  <c r="AM5" i="24"/>
  <c r="AN5" i="26"/>
  <c r="AO3" i="26"/>
  <c r="E100" i="32"/>
  <c r="N53" i="19"/>
  <c r="AN3" i="23"/>
  <c r="AM5" i="23"/>
  <c r="V72" i="14"/>
  <c r="AM5" i="19"/>
  <c r="AN3" i="19"/>
  <c r="H121" i="37"/>
  <c r="G122" i="37"/>
  <c r="L34" i="32"/>
  <c r="H35" i="32"/>
  <c r="M34" i="32"/>
  <c r="N151" i="34" l="1"/>
  <c r="L66" i="21"/>
  <c r="V85" i="14"/>
  <c r="V92" i="14"/>
  <c r="V87" i="14"/>
  <c r="V81" i="14"/>
  <c r="V82" i="14" s="1"/>
  <c r="V91" i="14"/>
  <c r="V86" i="14"/>
  <c r="V90" i="14"/>
  <c r="AM3" i="23"/>
  <c r="AL5" i="23"/>
  <c r="AL3" i="18"/>
  <c r="AK5" i="18"/>
  <c r="AN3" i="25"/>
  <c r="AM5" i="25"/>
  <c r="AM5" i="26"/>
  <c r="AN3" i="26"/>
  <c r="H85" i="37"/>
  <c r="E86" i="37"/>
  <c r="AM3" i="24"/>
  <c r="AL5" i="24"/>
  <c r="L35" i="32"/>
  <c r="H36" i="32"/>
  <c r="M35" i="32"/>
  <c r="L141" i="32"/>
  <c r="J142" i="32"/>
  <c r="D38" i="32"/>
  <c r="H122" i="37"/>
  <c r="G123" i="37"/>
  <c r="G5" i="35"/>
  <c r="G5" i="29"/>
  <c r="AM5" i="20"/>
  <c r="AN3" i="20"/>
  <c r="C36" i="37"/>
  <c r="W56" i="14"/>
  <c r="W51" i="14"/>
  <c r="W62" i="14"/>
  <c r="W55" i="14"/>
  <c r="W57" i="14"/>
  <c r="W60" i="14"/>
  <c r="W61" i="14"/>
  <c r="E101" i="32"/>
  <c r="E102" i="32" s="1"/>
  <c r="E103" i="32" s="1"/>
  <c r="E104" i="32" s="1"/>
  <c r="E105" i="32" s="1"/>
  <c r="E106" i="32" s="1"/>
  <c r="E107" i="32" s="1"/>
  <c r="E108" i="32" s="1"/>
  <c r="E109" i="32" s="1"/>
  <c r="E110" i="32" s="1"/>
  <c r="E111" i="32" s="1"/>
  <c r="E112" i="32" s="1"/>
  <c r="E113" i="32" s="1"/>
  <c r="E114" i="32" s="1"/>
  <c r="E115" i="32" s="1"/>
  <c r="E116" i="32" s="1"/>
  <c r="E117" i="32" s="1"/>
  <c r="E118" i="32" s="1"/>
  <c r="E119" i="32" s="1"/>
  <c r="E120" i="32" s="1"/>
  <c r="E121" i="32" s="1"/>
  <c r="E122" i="32" s="1"/>
  <c r="E123" i="32" s="1"/>
  <c r="E124" i="32" s="1"/>
  <c r="E125" i="32" s="1"/>
  <c r="E126" i="32" s="1"/>
  <c r="E127" i="32" s="1"/>
  <c r="E128" i="32" s="1"/>
  <c r="E129" i="32" s="1"/>
  <c r="E130" i="32" s="1"/>
  <c r="E131" i="32" s="1"/>
  <c r="E132" i="32" s="1"/>
  <c r="E133" i="32" s="1"/>
  <c r="E134" i="32" s="1"/>
  <c r="E135" i="32" s="1"/>
  <c r="E136" i="32" s="1"/>
  <c r="E137" i="32" s="1"/>
  <c r="E138" i="32" s="1"/>
  <c r="E139" i="32" s="1"/>
  <c r="E140" i="32" s="1"/>
  <c r="E141" i="32" s="1"/>
  <c r="E142" i="32" s="1"/>
  <c r="E143" i="32" s="1"/>
  <c r="E144" i="32" s="1"/>
  <c r="E145" i="32" s="1"/>
  <c r="E146" i="32" s="1"/>
  <c r="E147" i="32" s="1"/>
  <c r="E148" i="32" s="1"/>
  <c r="E149" i="32" s="1"/>
  <c r="E150" i="32" s="1"/>
  <c r="E151" i="32" s="1"/>
  <c r="E152" i="32" s="1"/>
  <c r="E153" i="32" s="1"/>
  <c r="E154" i="32" s="1"/>
  <c r="E155" i="32" s="1"/>
  <c r="E156" i="32" s="1"/>
  <c r="E157" i="32" s="1"/>
  <c r="E158" i="32" s="1"/>
  <c r="E159" i="32" s="1"/>
  <c r="E160" i="32" s="1"/>
  <c r="E161" i="32" s="1"/>
  <c r="E162" i="32" s="1"/>
  <c r="E163" i="32" s="1"/>
  <c r="E164" i="32" s="1"/>
  <c r="E165" i="32" s="1"/>
  <c r="E166" i="32" s="1"/>
  <c r="E167" i="32" s="1"/>
  <c r="E168" i="32" s="1"/>
  <c r="E169" i="32" s="1"/>
  <c r="E170" i="32" s="1"/>
  <c r="E171" i="32" s="1"/>
  <c r="E172" i="32" s="1"/>
  <c r="E173" i="32" s="1"/>
  <c r="E174" i="32" s="1"/>
  <c r="E175" i="32" s="1"/>
  <c r="E176" i="32" s="1"/>
  <c r="E177" i="32" s="1"/>
  <c r="E178" i="32" s="1"/>
  <c r="E179" i="32" s="1"/>
  <c r="E180" i="32" s="1"/>
  <c r="E181" i="32" s="1"/>
  <c r="E183" i="32" s="1"/>
  <c r="O53" i="19"/>
  <c r="H38" i="37"/>
  <c r="D39" i="37"/>
  <c r="AM5" i="21"/>
  <c r="AN3" i="21"/>
  <c r="AM3" i="19"/>
  <c r="AL5" i="19"/>
  <c r="N50" i="19"/>
  <c r="G100" i="32"/>
  <c r="W52" i="14" l="1"/>
  <c r="C22" i="4"/>
  <c r="M65" i="21"/>
  <c r="L68" i="21"/>
  <c r="U66" i="21"/>
  <c r="U68" i="21" s="1"/>
  <c r="AL3" i="19"/>
  <c r="AK5" i="19"/>
  <c r="AM3" i="26"/>
  <c r="AL5" i="26"/>
  <c r="V53" i="19"/>
  <c r="T53" i="19"/>
  <c r="U53" i="19"/>
  <c r="AL3" i="23"/>
  <c r="AK5" i="23"/>
  <c r="AJ5" i="18"/>
  <c r="AK3" i="18"/>
  <c r="L142" i="32"/>
  <c r="J143" i="32"/>
  <c r="AM3" i="25"/>
  <c r="AL5" i="25"/>
  <c r="L36" i="32"/>
  <c r="H37" i="32"/>
  <c r="M36" i="32"/>
  <c r="W72" i="14"/>
  <c r="D39" i="32"/>
  <c r="AL3" i="24"/>
  <c r="AK5" i="24"/>
  <c r="H123" i="37"/>
  <c r="G124" i="37"/>
  <c r="C37" i="37"/>
  <c r="AM3" i="21"/>
  <c r="AL5" i="21"/>
  <c r="H39" i="37"/>
  <c r="D40" i="37"/>
  <c r="G101" i="32"/>
  <c r="G102" i="32" s="1"/>
  <c r="G103" i="32" s="1"/>
  <c r="G104" i="32" s="1"/>
  <c r="G105" i="32" s="1"/>
  <c r="G106" i="32" s="1"/>
  <c r="G107" i="32" s="1"/>
  <c r="G108" i="32" s="1"/>
  <c r="G109" i="32" s="1"/>
  <c r="G110" i="32" s="1"/>
  <c r="G111" i="32" s="1"/>
  <c r="G112" i="32" s="1"/>
  <c r="G113" i="32" s="1"/>
  <c r="G114" i="32" s="1"/>
  <c r="G115" i="32" s="1"/>
  <c r="G116" i="32" s="1"/>
  <c r="G117" i="32" s="1"/>
  <c r="G118" i="32" s="1"/>
  <c r="G119" i="32" s="1"/>
  <c r="G120" i="32" s="1"/>
  <c r="G121" i="32" s="1"/>
  <c r="G122" i="32" s="1"/>
  <c r="G123" i="32" s="1"/>
  <c r="G124" i="32" s="1"/>
  <c r="G125" i="32" s="1"/>
  <c r="G126" i="32" s="1"/>
  <c r="G127" i="32" s="1"/>
  <c r="G128" i="32" s="1"/>
  <c r="G129" i="32" s="1"/>
  <c r="G130" i="32" s="1"/>
  <c r="G131" i="32" s="1"/>
  <c r="G132" i="32" s="1"/>
  <c r="G133" i="32" s="1"/>
  <c r="G134" i="32" s="1"/>
  <c r="G135" i="32" s="1"/>
  <c r="G136" i="32" s="1"/>
  <c r="G137" i="32" s="1"/>
  <c r="G138" i="32" s="1"/>
  <c r="G139" i="32" s="1"/>
  <c r="G140" i="32" s="1"/>
  <c r="G141" i="32" s="1"/>
  <c r="G142" i="32" s="1"/>
  <c r="G143" i="32" s="1"/>
  <c r="G144" i="32" s="1"/>
  <c r="G145" i="32" s="1"/>
  <c r="G146" i="32" s="1"/>
  <c r="G147" i="32" s="1"/>
  <c r="G148" i="32" s="1"/>
  <c r="G149" i="32" s="1"/>
  <c r="G150" i="32" s="1"/>
  <c r="G151" i="32" s="1"/>
  <c r="G152" i="32" s="1"/>
  <c r="G153" i="32" s="1"/>
  <c r="G154" i="32" s="1"/>
  <c r="G155" i="32" s="1"/>
  <c r="G156" i="32" s="1"/>
  <c r="G157" i="32" s="1"/>
  <c r="G158" i="32" s="1"/>
  <c r="G159" i="32" s="1"/>
  <c r="G160" i="32" s="1"/>
  <c r="G161" i="32" s="1"/>
  <c r="G162" i="32" s="1"/>
  <c r="G163" i="32" s="1"/>
  <c r="G164" i="32" s="1"/>
  <c r="G165" i="32" s="1"/>
  <c r="G166" i="32" s="1"/>
  <c r="G167" i="32" s="1"/>
  <c r="G168" i="32" s="1"/>
  <c r="G169" i="32" s="1"/>
  <c r="G170" i="32" s="1"/>
  <c r="G171" i="32" s="1"/>
  <c r="G172" i="32" s="1"/>
  <c r="G173" i="32" s="1"/>
  <c r="G174" i="32" s="1"/>
  <c r="G175" i="32" s="1"/>
  <c r="G176" i="32" s="1"/>
  <c r="G177" i="32" s="1"/>
  <c r="G178" i="32" s="1"/>
  <c r="G179" i="32" s="1"/>
  <c r="G180" i="32" s="1"/>
  <c r="G181" i="32" s="1"/>
  <c r="G183" i="32" s="1"/>
  <c r="O50" i="19"/>
  <c r="H86" i="37"/>
  <c r="E87" i="37"/>
  <c r="F5" i="35"/>
  <c r="F5" i="29"/>
  <c r="AL5" i="20"/>
  <c r="AM3" i="20"/>
  <c r="F22" i="4" l="1"/>
  <c r="J22" i="4"/>
  <c r="K22" i="4"/>
  <c r="G22" i="4"/>
  <c r="M66" i="21"/>
  <c r="V65" i="21"/>
  <c r="AK5" i="25"/>
  <c r="AL3" i="25"/>
  <c r="E5" i="35"/>
  <c r="E5" i="29"/>
  <c r="AK5" i="20"/>
  <c r="AL3" i="20"/>
  <c r="H124" i="37"/>
  <c r="G125" i="37"/>
  <c r="AI5" i="18"/>
  <c r="AJ3" i="18"/>
  <c r="AK3" i="23"/>
  <c r="AJ5" i="23"/>
  <c r="H87" i="37"/>
  <c r="E88" i="37"/>
  <c r="AK3" i="24"/>
  <c r="AJ5" i="24"/>
  <c r="L143" i="32"/>
  <c r="J144" i="32"/>
  <c r="D40" i="32"/>
  <c r="V50" i="19"/>
  <c r="AK5" i="26"/>
  <c r="AL3" i="26"/>
  <c r="H40" i="37"/>
  <c r="D41" i="37"/>
  <c r="W92" i="14"/>
  <c r="W91" i="14"/>
  <c r="W87" i="14"/>
  <c r="W86" i="14"/>
  <c r="W90" i="14"/>
  <c r="W85" i="14"/>
  <c r="W81" i="14"/>
  <c r="W82" i="14" s="1"/>
  <c r="C38" i="37"/>
  <c r="AL3" i="21"/>
  <c r="AK5" i="21"/>
  <c r="AK3" i="19"/>
  <c r="AJ5" i="19"/>
  <c r="L37" i="32"/>
  <c r="H38" i="32"/>
  <c r="M37" i="32"/>
  <c r="M22" i="4" l="1" a="1"/>
  <c r="M22" i="4" s="1"/>
  <c r="N65" i="21"/>
  <c r="X65" i="21" s="1"/>
  <c r="P66" i="12" s="1"/>
  <c r="M68" i="21"/>
  <c r="AK3" i="26"/>
  <c r="AJ5" i="26"/>
  <c r="D41" i="32"/>
  <c r="AV53" i="18"/>
  <c r="K54" i="6" s="1"/>
  <c r="AV26" i="18"/>
  <c r="K27" i="6" s="1"/>
  <c r="AV72" i="18"/>
  <c r="K73" i="6" s="1"/>
  <c r="AV58" i="18"/>
  <c r="K59" i="6" s="1"/>
  <c r="AV95" i="18"/>
  <c r="K96" i="6" s="1"/>
  <c r="AV89" i="18"/>
  <c r="AV78" i="18"/>
  <c r="K79" i="6" s="1"/>
  <c r="AV70" i="18"/>
  <c r="K71" i="6" s="1"/>
  <c r="AV62" i="18"/>
  <c r="AV98" i="18"/>
  <c r="K99" i="6" s="1"/>
  <c r="AV37" i="18"/>
  <c r="K38" i="6" s="1"/>
  <c r="AI3" i="18"/>
  <c r="AV51" i="18"/>
  <c r="K52" i="6" s="1"/>
  <c r="AV46" i="18"/>
  <c r="AV79" i="18"/>
  <c r="K80" i="6" s="1"/>
  <c r="AV76" i="18"/>
  <c r="K77" i="6" s="1"/>
  <c r="AV29" i="18"/>
  <c r="AV8" i="18"/>
  <c r="K9" i="6" s="1"/>
  <c r="AV61" i="18"/>
  <c r="K62" i="6" s="1"/>
  <c r="AV38" i="18"/>
  <c r="K39" i="6" s="1"/>
  <c r="G67" i="6"/>
  <c r="F83" i="5" a="1"/>
  <c r="F83" i="5" s="1"/>
  <c r="AV93" i="18"/>
  <c r="K94" i="6" s="1"/>
  <c r="AV74" i="18"/>
  <c r="K75" i="6" s="1"/>
  <c r="AV41" i="18"/>
  <c r="K42" i="6" s="1"/>
  <c r="G33" i="6"/>
  <c r="F65" i="5" a="1"/>
  <c r="F65" i="5" s="1"/>
  <c r="AV22" i="18"/>
  <c r="K23" i="6" s="1"/>
  <c r="G35" i="6"/>
  <c r="AV75" i="18"/>
  <c r="K76" i="6" s="1"/>
  <c r="AV19" i="18"/>
  <c r="K20" i="6" s="1"/>
  <c r="AV20" i="18"/>
  <c r="K21" i="6" s="1"/>
  <c r="AV54" i="18"/>
  <c r="K55" i="6" s="1"/>
  <c r="AV85" i="18"/>
  <c r="K86" i="6" s="1"/>
  <c r="AV40" i="18"/>
  <c r="K41" i="6" s="1"/>
  <c r="AV99" i="18"/>
  <c r="K100" i="6" s="1"/>
  <c r="G48" i="6"/>
  <c r="G34" i="6"/>
  <c r="AV65" i="18"/>
  <c r="AV97" i="18"/>
  <c r="K98" i="6" s="1"/>
  <c r="AV15" i="18"/>
  <c r="K16" i="6" s="1"/>
  <c r="G17" i="6"/>
  <c r="AV39" i="18"/>
  <c r="K40" i="6" s="1"/>
  <c r="AV43" i="18"/>
  <c r="K44" i="6" s="1"/>
  <c r="AV14" i="18"/>
  <c r="K15" i="6" s="1"/>
  <c r="AV12" i="18"/>
  <c r="K13" i="6" s="1"/>
  <c r="AV9" i="18"/>
  <c r="K10" i="6" s="1"/>
  <c r="AV83" i="18"/>
  <c r="AV7" i="18"/>
  <c r="K8" i="6" s="1"/>
  <c r="AV55" i="18"/>
  <c r="K56" i="6" s="1"/>
  <c r="AV94" i="18"/>
  <c r="K95" i="6" s="1"/>
  <c r="AV69" i="18"/>
  <c r="K70" i="6" s="1"/>
  <c r="AV87" i="18"/>
  <c r="K88" i="6" s="1"/>
  <c r="AV52" i="18"/>
  <c r="K53" i="6" s="1"/>
  <c r="AV27" i="18"/>
  <c r="K28" i="6" s="1"/>
  <c r="AV96" i="18"/>
  <c r="K97" i="6" s="1"/>
  <c r="AV21" i="18"/>
  <c r="K22" i="6" s="1"/>
  <c r="AV81" i="18"/>
  <c r="K82" i="6" s="1"/>
  <c r="AV56" i="18"/>
  <c r="K57" i="6" s="1"/>
  <c r="AV73" i="18"/>
  <c r="K74" i="6" s="1"/>
  <c r="AV57" i="18"/>
  <c r="K58" i="6" s="1"/>
  <c r="AV31" i="18"/>
  <c r="AV13" i="18"/>
  <c r="K14" i="6" s="1"/>
  <c r="AV77" i="18"/>
  <c r="K78" i="6" s="1"/>
  <c r="AV25" i="18"/>
  <c r="K26" i="6" s="1"/>
  <c r="AV10" i="18"/>
  <c r="AV24" i="18"/>
  <c r="K25" i="6" s="1"/>
  <c r="AV80" i="18"/>
  <c r="K81" i="6" s="1"/>
  <c r="AV59" i="18"/>
  <c r="K60" i="6" s="1"/>
  <c r="AV71" i="18"/>
  <c r="K72" i="6" s="1"/>
  <c r="AV30" i="18"/>
  <c r="AV42" i="18"/>
  <c r="K43" i="6" s="1"/>
  <c r="AV44" i="18"/>
  <c r="K45" i="6" s="1"/>
  <c r="H125" i="37"/>
  <c r="G126" i="37"/>
  <c r="AJ3" i="19"/>
  <c r="AI5" i="19"/>
  <c r="L144" i="32"/>
  <c r="J145" i="32"/>
  <c r="D5" i="35"/>
  <c r="D5" i="29"/>
  <c r="AJ5" i="20"/>
  <c r="AK3" i="20"/>
  <c r="AJ3" i="24"/>
  <c r="AI5" i="24"/>
  <c r="AJ3" i="23"/>
  <c r="AI5" i="23"/>
  <c r="H88" i="37"/>
  <c r="E89" i="37"/>
  <c r="L38" i="32"/>
  <c r="H39" i="32"/>
  <c r="M38" i="32"/>
  <c r="AK3" i="25"/>
  <c r="AJ5" i="25"/>
  <c r="AK3" i="21"/>
  <c r="AJ5" i="21"/>
  <c r="C39" i="37"/>
  <c r="H41" i="37"/>
  <c r="D42" i="37"/>
  <c r="P22" i="4" l="1"/>
  <c r="T22" i="4"/>
  <c r="U22" i="4"/>
  <c r="W22" i="4"/>
  <c r="Q22" i="4"/>
  <c r="Y45" i="6"/>
  <c r="N66" i="21"/>
  <c r="X66" i="21" s="1"/>
  <c r="P67" i="12" s="1"/>
  <c r="P71" i="12" s="1"/>
  <c r="AV84" i="18"/>
  <c r="K85" i="6" s="1"/>
  <c r="K84" i="6"/>
  <c r="E8" i="4"/>
  <c r="V32" i="6"/>
  <c r="H16" i="6"/>
  <c r="G16" i="6"/>
  <c r="L59" i="6"/>
  <c r="M59" i="6"/>
  <c r="L94" i="6"/>
  <c r="M94" i="6"/>
  <c r="Y15" i="6"/>
  <c r="L15" i="6"/>
  <c r="M15" i="6"/>
  <c r="G56" i="6"/>
  <c r="H56" i="6"/>
  <c r="Y44" i="6"/>
  <c r="M44" i="6"/>
  <c r="L44" i="6"/>
  <c r="E7" i="4"/>
  <c r="V15" i="6"/>
  <c r="H15" i="6"/>
  <c r="G15" i="6"/>
  <c r="M52" i="6"/>
  <c r="L52" i="6"/>
  <c r="M57" i="6"/>
  <c r="L57" i="6"/>
  <c r="M40" i="6"/>
  <c r="L40" i="6"/>
  <c r="H9" i="6"/>
  <c r="G9" i="6"/>
  <c r="H95" i="6"/>
  <c r="G95" i="6"/>
  <c r="H30" i="6"/>
  <c r="G30" i="6"/>
  <c r="H55" i="6"/>
  <c r="G55" i="6"/>
  <c r="H80" i="6"/>
  <c r="G80" i="6"/>
  <c r="L39" i="32"/>
  <c r="H40" i="32"/>
  <c r="M39" i="32"/>
  <c r="L145" i="32"/>
  <c r="J146" i="32"/>
  <c r="V82" i="6"/>
  <c r="M13" i="6"/>
  <c r="L13" i="6"/>
  <c r="G43" i="6"/>
  <c r="H43" i="6"/>
  <c r="G98" i="6"/>
  <c r="H98" i="6"/>
  <c r="L54" i="6"/>
  <c r="M54" i="6"/>
  <c r="H126" i="37"/>
  <c r="G127" i="37"/>
  <c r="Y82" i="6"/>
  <c r="H79" i="6"/>
  <c r="G79" i="6"/>
  <c r="V62" i="6"/>
  <c r="V48" i="6"/>
  <c r="H47" i="6"/>
  <c r="G47" i="6"/>
  <c r="G63" i="6"/>
  <c r="H63" i="6"/>
  <c r="V27" i="6"/>
  <c r="H27" i="6"/>
  <c r="G27" i="6"/>
  <c r="V84" i="6"/>
  <c r="V67" i="6"/>
  <c r="G66" i="6"/>
  <c r="H66" i="6"/>
  <c r="H20" i="6"/>
  <c r="G20" i="6"/>
  <c r="G39" i="6"/>
  <c r="H39" i="6"/>
  <c r="H71" i="6"/>
  <c r="G71" i="6"/>
  <c r="AI3" i="23"/>
  <c r="AV98" i="23"/>
  <c r="K99" i="7" s="1"/>
  <c r="K99" i="5" s="1"/>
  <c r="AV93" i="23"/>
  <c r="K94" i="7" s="1"/>
  <c r="K94" i="5" s="1"/>
  <c r="AV97" i="23"/>
  <c r="K98" i="7" s="1"/>
  <c r="K98" i="5" s="1"/>
  <c r="AV85" i="23"/>
  <c r="AV13" i="23"/>
  <c r="K14" i="7" s="1"/>
  <c r="K14" i="5" s="1"/>
  <c r="K13" i="7"/>
  <c r="K13" i="5" s="1"/>
  <c r="AV42" i="23"/>
  <c r="K43" i="7" s="1"/>
  <c r="K43" i="5" s="1"/>
  <c r="AV37" i="23"/>
  <c r="K38" i="7" s="1"/>
  <c r="K38" i="5" s="1"/>
  <c r="AV15" i="23"/>
  <c r="K16" i="7" s="1"/>
  <c r="K16" i="5" s="1"/>
  <c r="AV29" i="23"/>
  <c r="F58" i="5"/>
  <c r="AV79" i="23"/>
  <c r="K80" i="7" s="1"/>
  <c r="K80" i="5" s="1"/>
  <c r="AV40" i="23"/>
  <c r="K41" i="7" s="1"/>
  <c r="K41" i="5" s="1"/>
  <c r="AV70" i="23"/>
  <c r="K71" i="7" s="1"/>
  <c r="AV9" i="23"/>
  <c r="K10" i="7" s="1"/>
  <c r="AV31" i="23"/>
  <c r="AV99" i="23"/>
  <c r="K100" i="7" s="1"/>
  <c r="K100" i="5" s="1"/>
  <c r="F80" i="5"/>
  <c r="AV77" i="23"/>
  <c r="K78" i="7" s="1"/>
  <c r="K78" i="5" s="1"/>
  <c r="AV51" i="23"/>
  <c r="K52" i="7" s="1"/>
  <c r="K52" i="5" s="1"/>
  <c r="AV54" i="23"/>
  <c r="K55" i="7" s="1"/>
  <c r="K55" i="5" s="1"/>
  <c r="F45" i="5"/>
  <c r="F39" i="5"/>
  <c r="F32" i="5"/>
  <c r="F16" i="5"/>
  <c r="AV20" i="23"/>
  <c r="K21" i="7" s="1"/>
  <c r="AV62" i="23"/>
  <c r="AV30" i="23"/>
  <c r="F44" i="5"/>
  <c r="F41" i="5"/>
  <c r="G33" i="7"/>
  <c r="F72" i="5"/>
  <c r="F26" i="5"/>
  <c r="F96" i="5"/>
  <c r="F14" i="5"/>
  <c r="F94" i="5"/>
  <c r="F53" i="5"/>
  <c r="F88" i="5"/>
  <c r="AV10" i="23"/>
  <c r="F77" i="5"/>
  <c r="F42" i="5"/>
  <c r="F30" i="5"/>
  <c r="F75" i="5"/>
  <c r="G46" i="7"/>
  <c r="F82" i="5"/>
  <c r="F70" i="5"/>
  <c r="F52" i="5"/>
  <c r="F22" i="5"/>
  <c r="F57" i="5"/>
  <c r="F98" i="5"/>
  <c r="F99" i="5"/>
  <c r="G34" i="7"/>
  <c r="F54" i="5"/>
  <c r="F31" i="5"/>
  <c r="F64" i="5"/>
  <c r="F100" i="5"/>
  <c r="G17" i="7"/>
  <c r="F81" i="5"/>
  <c r="F15" i="5"/>
  <c r="F73" i="5"/>
  <c r="F95" i="5"/>
  <c r="G35" i="7"/>
  <c r="F25" i="5"/>
  <c r="F78" i="5"/>
  <c r="F43" i="5"/>
  <c r="F90" i="5"/>
  <c r="F23" i="5"/>
  <c r="F40" i="5"/>
  <c r="F13" i="5"/>
  <c r="AV72" i="23"/>
  <c r="K73" i="7" s="1"/>
  <c r="K73" i="5" s="1"/>
  <c r="AV94" i="23"/>
  <c r="K95" i="7" s="1"/>
  <c r="K95" i="5" s="1"/>
  <c r="AV83" i="23"/>
  <c r="AV69" i="23"/>
  <c r="K70" i="7" s="1"/>
  <c r="K70" i="5" s="1"/>
  <c r="AV57" i="23"/>
  <c r="K58" i="7" s="1"/>
  <c r="K58" i="5" s="1"/>
  <c r="AV44" i="23"/>
  <c r="K45" i="7" s="1"/>
  <c r="K45" i="5" s="1"/>
  <c r="AV89" i="23"/>
  <c r="AV41" i="23"/>
  <c r="K42" i="7" s="1"/>
  <c r="K42" i="5" s="1"/>
  <c r="AV52" i="23"/>
  <c r="K53" i="7" s="1"/>
  <c r="K53" i="5" s="1"/>
  <c r="AV75" i="23"/>
  <c r="K76" i="7" s="1"/>
  <c r="K76" i="5" s="1"/>
  <c r="AV38" i="23"/>
  <c r="K39" i="7" s="1"/>
  <c r="K39" i="5" s="1"/>
  <c r="AV81" i="23"/>
  <c r="K82" i="7" s="1"/>
  <c r="AV19" i="23"/>
  <c r="K20" i="7" s="1"/>
  <c r="AV65" i="23"/>
  <c r="AV59" i="23"/>
  <c r="K60" i="7" s="1"/>
  <c r="K60" i="5" s="1"/>
  <c r="AV39" i="23"/>
  <c r="K40" i="7" s="1"/>
  <c r="K40" i="5" s="1"/>
  <c r="AV22" i="23"/>
  <c r="K23" i="7" s="1"/>
  <c r="K23" i="5" s="1"/>
  <c r="AV53" i="23"/>
  <c r="K54" i="7" s="1"/>
  <c r="K54" i="5" s="1"/>
  <c r="AV58" i="23"/>
  <c r="K59" i="7" s="1"/>
  <c r="K59" i="5" s="1"/>
  <c r="AV46" i="23"/>
  <c r="AV56" i="23"/>
  <c r="K57" i="7" s="1"/>
  <c r="AV26" i="23"/>
  <c r="K27" i="7" s="1"/>
  <c r="K27" i="5" s="1"/>
  <c r="AV61" i="23"/>
  <c r="K62" i="7" s="1"/>
  <c r="K62" i="5" s="1"/>
  <c r="AV73" i="23"/>
  <c r="K74" i="7" s="1"/>
  <c r="K74" i="5" s="1"/>
  <c r="AV55" i="23"/>
  <c r="K56" i="7" s="1"/>
  <c r="K56" i="5" s="1"/>
  <c r="AV74" i="23"/>
  <c r="K75" i="7" s="1"/>
  <c r="K75" i="5" s="1"/>
  <c r="AV87" i="23"/>
  <c r="K88" i="7" s="1"/>
  <c r="K88" i="5" s="1"/>
  <c r="AV96" i="23"/>
  <c r="K97" i="7" s="1"/>
  <c r="K97" i="5" s="1"/>
  <c r="AV21" i="23"/>
  <c r="K22" i="7" s="1"/>
  <c r="K22" i="5" s="1"/>
  <c r="AV7" i="23"/>
  <c r="K8" i="7" s="1"/>
  <c r="AV14" i="23"/>
  <c r="AV78" i="23"/>
  <c r="K79" i="7" s="1"/>
  <c r="K79" i="5" s="1"/>
  <c r="AV43" i="23"/>
  <c r="K44" i="7" s="1"/>
  <c r="K44" i="5" s="1"/>
  <c r="AV80" i="23"/>
  <c r="K81" i="7" s="1"/>
  <c r="K81" i="5" s="1"/>
  <c r="AV76" i="23"/>
  <c r="K77" i="7" s="1"/>
  <c r="K77" i="5" s="1"/>
  <c r="AV27" i="23"/>
  <c r="K28" i="7" s="1"/>
  <c r="K28" i="5" s="1"/>
  <c r="AV71" i="23"/>
  <c r="K72" i="7" s="1"/>
  <c r="K72" i="5" s="1"/>
  <c r="AV25" i="23"/>
  <c r="K26" i="7" s="1"/>
  <c r="K26" i="5" s="1"/>
  <c r="AV8" i="23"/>
  <c r="K9" i="7" s="1"/>
  <c r="K9" i="5" s="1"/>
  <c r="AV24" i="23"/>
  <c r="K25" i="7" s="1"/>
  <c r="K25" i="5" s="1"/>
  <c r="AV95" i="23"/>
  <c r="K96" i="7" s="1"/>
  <c r="K96" i="5" s="1"/>
  <c r="M45" i="6"/>
  <c r="L45" i="6"/>
  <c r="L22" i="6"/>
  <c r="M22" i="6"/>
  <c r="G8" i="6"/>
  <c r="H8" i="6"/>
  <c r="V11" i="6"/>
  <c r="V17" i="6"/>
  <c r="V16" i="6"/>
  <c r="E6" i="4"/>
  <c r="H11" i="6"/>
  <c r="G11" i="6"/>
  <c r="H54" i="6"/>
  <c r="G54" i="6"/>
  <c r="G58" i="6"/>
  <c r="H58" i="6"/>
  <c r="Y23" i="6"/>
  <c r="M23" i="6"/>
  <c r="L23" i="6"/>
  <c r="M43" i="6"/>
  <c r="L43" i="6"/>
  <c r="M97" i="6"/>
  <c r="L97" i="6"/>
  <c r="G57" i="6"/>
  <c r="H57" i="6"/>
  <c r="L16" i="6"/>
  <c r="M16" i="6"/>
  <c r="V60" i="6"/>
  <c r="H60" i="6"/>
  <c r="G60" i="6"/>
  <c r="V66" i="6"/>
  <c r="G62" i="6"/>
  <c r="H62" i="6"/>
  <c r="F38" i="5"/>
  <c r="H38" i="6"/>
  <c r="G38" i="6"/>
  <c r="H88" i="6"/>
  <c r="G88" i="6"/>
  <c r="H74" i="6"/>
  <c r="G74" i="6"/>
  <c r="M42" i="6"/>
  <c r="L42" i="6"/>
  <c r="H70" i="6"/>
  <c r="G70" i="6"/>
  <c r="Y27" i="6"/>
  <c r="L27" i="6"/>
  <c r="M27" i="6"/>
  <c r="H14" i="6"/>
  <c r="G14" i="6"/>
  <c r="C40" i="37"/>
  <c r="AV33" i="18"/>
  <c r="K34" i="6" s="1"/>
  <c r="L34" i="6" s="1"/>
  <c r="K31" i="6"/>
  <c r="Y28" i="6"/>
  <c r="L28" i="6"/>
  <c r="M28" i="6"/>
  <c r="V90" i="6"/>
  <c r="E14" i="4"/>
  <c r="V85" i="6"/>
  <c r="G22" i="6"/>
  <c r="H22" i="6"/>
  <c r="G75" i="6"/>
  <c r="H75" i="6"/>
  <c r="G64" i="6"/>
  <c r="G96" i="6"/>
  <c r="H96" i="6"/>
  <c r="L14" i="6"/>
  <c r="M14" i="6"/>
  <c r="L75" i="6"/>
  <c r="M75" i="6"/>
  <c r="M80" i="6"/>
  <c r="L80" i="6"/>
  <c r="G10" i="6"/>
  <c r="H10" i="6"/>
  <c r="AV47" i="18"/>
  <c r="K48" i="6" s="1"/>
  <c r="L48" i="6" s="1"/>
  <c r="K47" i="6"/>
  <c r="M74" i="6"/>
  <c r="L74" i="6"/>
  <c r="AJ3" i="21"/>
  <c r="AI5" i="21"/>
  <c r="E17" i="4" s="1"/>
  <c r="M72" i="6"/>
  <c r="L72" i="6"/>
  <c r="L53" i="6"/>
  <c r="M53" i="6"/>
  <c r="V28" i="6"/>
  <c r="H28" i="6"/>
  <c r="G28" i="6"/>
  <c r="H72" i="6"/>
  <c r="G72" i="6"/>
  <c r="V23" i="6"/>
  <c r="H23" i="6"/>
  <c r="G23" i="6"/>
  <c r="H21" i="6"/>
  <c r="G21" i="6"/>
  <c r="H73" i="6"/>
  <c r="G73" i="6"/>
  <c r="M38" i="6"/>
  <c r="L38" i="6"/>
  <c r="D42" i="32"/>
  <c r="H13" i="6"/>
  <c r="G13" i="6"/>
  <c r="H41" i="6"/>
  <c r="G41" i="6"/>
  <c r="L77" i="6"/>
  <c r="M77" i="6"/>
  <c r="K32" i="6"/>
  <c r="Y32" i="6" s="1"/>
  <c r="AV34" i="18"/>
  <c r="K35" i="6" s="1"/>
  <c r="L35" i="6" s="1"/>
  <c r="H52" i="6"/>
  <c r="G52" i="6"/>
  <c r="L58" i="6"/>
  <c r="M58" i="6"/>
  <c r="AV20" i="24"/>
  <c r="K21" i="10" s="1"/>
  <c r="AV30" i="24"/>
  <c r="K31" i="10" s="1"/>
  <c r="AV53" i="24"/>
  <c r="K54" i="10" s="1"/>
  <c r="AV37" i="24"/>
  <c r="K38" i="10" s="1"/>
  <c r="AV87" i="24"/>
  <c r="K88" i="10" s="1"/>
  <c r="AV82" i="24"/>
  <c r="K83" i="10" s="1"/>
  <c r="AV31" i="24"/>
  <c r="K32" i="10" s="1"/>
  <c r="AV15" i="24"/>
  <c r="K16" i="10" s="1"/>
  <c r="AV7" i="24"/>
  <c r="K8" i="10" s="1"/>
  <c r="AV84" i="24"/>
  <c r="K85" i="10" s="1"/>
  <c r="AV55" i="24"/>
  <c r="K56" i="10" s="1"/>
  <c r="AV14" i="24"/>
  <c r="K15" i="10" s="1"/>
  <c r="AV9" i="24"/>
  <c r="K10" i="10" s="1"/>
  <c r="AV89" i="24"/>
  <c r="K90" i="10" s="1"/>
  <c r="AV86" i="24"/>
  <c r="K87" i="10" s="1"/>
  <c r="AV90" i="24"/>
  <c r="K91" i="10" s="1"/>
  <c r="AV64" i="24"/>
  <c r="K65" i="10" s="1"/>
  <c r="AV46" i="24"/>
  <c r="K47" i="10" s="1"/>
  <c r="AV13" i="24"/>
  <c r="K14" i="10" s="1"/>
  <c r="AV62" i="24"/>
  <c r="K63" i="10" s="1"/>
  <c r="AV8" i="24"/>
  <c r="K9" i="10" s="1"/>
  <c r="AV29" i="24"/>
  <c r="K30" i="10" s="1"/>
  <c r="AV21" i="24"/>
  <c r="K22" i="10" s="1"/>
  <c r="AV51" i="24"/>
  <c r="K52" i="10" s="1"/>
  <c r="AV83" i="24"/>
  <c r="K84" i="10" s="1"/>
  <c r="AV19" i="24"/>
  <c r="K20" i="10" s="1"/>
  <c r="AV91" i="24"/>
  <c r="K92" i="10" s="1"/>
  <c r="AV44" i="24"/>
  <c r="K45" i="10" s="1"/>
  <c r="AV52" i="24"/>
  <c r="K53" i="10" s="1"/>
  <c r="AV48" i="24"/>
  <c r="K49" i="10" s="1"/>
  <c r="AV40" i="24"/>
  <c r="K41" i="10" s="1"/>
  <c r="AV39" i="24"/>
  <c r="K40" i="10" s="1"/>
  <c r="AV33" i="24"/>
  <c r="K34" i="10" s="1"/>
  <c r="AV36" i="24"/>
  <c r="K37" i="10" s="1"/>
  <c r="AV68" i="24"/>
  <c r="K69" i="10" s="1"/>
  <c r="AV22" i="24"/>
  <c r="K23" i="10" s="1"/>
  <c r="AV12" i="24"/>
  <c r="K13" i="10" s="1"/>
  <c r="AV96" i="24"/>
  <c r="K97" i="10" s="1"/>
  <c r="AV66" i="24"/>
  <c r="K67" i="10" s="1"/>
  <c r="AV50" i="24"/>
  <c r="K51" i="10" s="1"/>
  <c r="AV80" i="24"/>
  <c r="K81" i="10" s="1"/>
  <c r="AI3" i="24"/>
  <c r="AV93" i="24"/>
  <c r="AV23" i="24"/>
  <c r="AV71" i="24"/>
  <c r="K72" i="10" s="1"/>
  <c r="AV67" i="24"/>
  <c r="K68" i="10" s="1"/>
  <c r="AV42" i="24"/>
  <c r="K43" i="10" s="1"/>
  <c r="G17" i="10"/>
  <c r="G25" i="10"/>
  <c r="AV85" i="24"/>
  <c r="K86" i="10" s="1"/>
  <c r="AV98" i="24"/>
  <c r="AV41" i="24"/>
  <c r="K42" i="10" s="1"/>
  <c r="AV79" i="24"/>
  <c r="K80" i="10" s="1"/>
  <c r="AV43" i="24"/>
  <c r="K44" i="10" s="1"/>
  <c r="AV45" i="24"/>
  <c r="K46" i="10" s="1"/>
  <c r="AV69" i="24"/>
  <c r="K70" i="10" s="1"/>
  <c r="AV47" i="24"/>
  <c r="K48" i="10" s="1"/>
  <c r="AV72" i="24"/>
  <c r="K73" i="10" s="1"/>
  <c r="AV63" i="24"/>
  <c r="K64" i="10" s="1"/>
  <c r="AV81" i="24"/>
  <c r="K82" i="10" s="1"/>
  <c r="AV88" i="24"/>
  <c r="K89" i="10" s="1"/>
  <c r="AV32" i="24"/>
  <c r="K33" i="10" s="1"/>
  <c r="AV57" i="24"/>
  <c r="AV54" i="24"/>
  <c r="K55" i="10" s="1"/>
  <c r="AV38" i="24"/>
  <c r="K39" i="10" s="1"/>
  <c r="AV61" i="24"/>
  <c r="K62" i="10" s="1"/>
  <c r="AV65" i="24"/>
  <c r="K66" i="10" s="1"/>
  <c r="AV75" i="24"/>
  <c r="AV10" i="24"/>
  <c r="AV49" i="24"/>
  <c r="K50" i="10" s="1"/>
  <c r="AV28" i="24"/>
  <c r="K29" i="10" s="1"/>
  <c r="Y60" i="6"/>
  <c r="M60" i="6"/>
  <c r="L60" i="6"/>
  <c r="M88" i="6"/>
  <c r="L88" i="6"/>
  <c r="H45" i="6"/>
  <c r="G45" i="6"/>
  <c r="H76" i="6"/>
  <c r="G76" i="6"/>
  <c r="G99" i="6"/>
  <c r="H99" i="6"/>
  <c r="H77" i="6"/>
  <c r="G77" i="6"/>
  <c r="G40" i="6"/>
  <c r="H40" i="6"/>
  <c r="V91" i="6"/>
  <c r="L99" i="6"/>
  <c r="M99" i="6"/>
  <c r="K30" i="6"/>
  <c r="AV32" i="18"/>
  <c r="K33" i="6" s="1"/>
  <c r="L33" i="6" s="1"/>
  <c r="H42" i="6"/>
  <c r="G42" i="6"/>
  <c r="AV44" i="19"/>
  <c r="K45" i="9" s="1"/>
  <c r="AV42" i="19"/>
  <c r="K43" i="9" s="1"/>
  <c r="AV79" i="19"/>
  <c r="K80" i="9" s="1"/>
  <c r="AV88" i="19"/>
  <c r="K89" i="9" s="1"/>
  <c r="AV68" i="19"/>
  <c r="K69" i="9" s="1"/>
  <c r="AV14" i="19"/>
  <c r="K15" i="9" s="1"/>
  <c r="AV89" i="19"/>
  <c r="K90" i="9" s="1"/>
  <c r="AI3" i="19"/>
  <c r="AV67" i="19"/>
  <c r="K68" i="9" s="1"/>
  <c r="AV63" i="19"/>
  <c r="K64" i="9" s="1"/>
  <c r="AV57" i="19"/>
  <c r="AV43" i="19"/>
  <c r="K44" i="9" s="1"/>
  <c r="AV86" i="19"/>
  <c r="K87" i="9" s="1"/>
  <c r="AV75" i="19"/>
  <c r="AV64" i="19"/>
  <c r="K65" i="9" s="1"/>
  <c r="AV37" i="19"/>
  <c r="K38" i="9" s="1"/>
  <c r="AV31" i="19"/>
  <c r="K32" i="9" s="1"/>
  <c r="AV20" i="19"/>
  <c r="K21" i="9" s="1"/>
  <c r="AV54" i="19"/>
  <c r="K55" i="9" s="1"/>
  <c r="AV71" i="19"/>
  <c r="K72" i="9" s="1"/>
  <c r="AV49" i="19"/>
  <c r="K50" i="9" s="1"/>
  <c r="AV28" i="19"/>
  <c r="K29" i="9" s="1"/>
  <c r="AV93" i="19"/>
  <c r="AV29" i="19"/>
  <c r="K30" i="9" s="1"/>
  <c r="AV9" i="19"/>
  <c r="K10" i="9" s="1"/>
  <c r="AV36" i="19"/>
  <c r="K37" i="9" s="1"/>
  <c r="AV15" i="19"/>
  <c r="K16" i="9" s="1"/>
  <c r="AV81" i="19"/>
  <c r="K82" i="9" s="1"/>
  <c r="AV66" i="19"/>
  <c r="K67" i="9" s="1"/>
  <c r="AV65" i="19"/>
  <c r="K66" i="9" s="1"/>
  <c r="AV87" i="19"/>
  <c r="K88" i="9" s="1"/>
  <c r="AV38" i="19"/>
  <c r="K39" i="9" s="1"/>
  <c r="AV61" i="19"/>
  <c r="K62" i="9" s="1"/>
  <c r="AV23" i="19"/>
  <c r="AV85" i="19"/>
  <c r="K86" i="9" s="1"/>
  <c r="AV72" i="19"/>
  <c r="K73" i="9" s="1"/>
  <c r="AV62" i="19"/>
  <c r="K63" i="9" s="1"/>
  <c r="AV47" i="19"/>
  <c r="K48" i="9" s="1"/>
  <c r="AV45" i="19"/>
  <c r="K46" i="9" s="1"/>
  <c r="F86" i="6"/>
  <c r="AV32" i="19"/>
  <c r="K33" i="9" s="1"/>
  <c r="AV30" i="19"/>
  <c r="K31" i="9" s="1"/>
  <c r="AV22" i="19"/>
  <c r="K23" i="9" s="1"/>
  <c r="AV51" i="19"/>
  <c r="K52" i="9" s="1"/>
  <c r="AV41" i="19"/>
  <c r="K42" i="9" s="1"/>
  <c r="AV33" i="19"/>
  <c r="K34" i="9" s="1"/>
  <c r="AV69" i="19"/>
  <c r="K70" i="9" s="1"/>
  <c r="AV98" i="19"/>
  <c r="G17" i="9"/>
  <c r="AV83" i="19"/>
  <c r="K84" i="9" s="1"/>
  <c r="AV12" i="19"/>
  <c r="K13" i="9" s="1"/>
  <c r="AV53" i="19"/>
  <c r="K54" i="9" s="1"/>
  <c r="AV19" i="19"/>
  <c r="K20" i="9" s="1"/>
  <c r="G25" i="9"/>
  <c r="AV7" i="19"/>
  <c r="K8" i="9" s="1"/>
  <c r="AV90" i="19"/>
  <c r="K91" i="9" s="1"/>
  <c r="F49" i="6"/>
  <c r="F74" i="8" a="1"/>
  <c r="F74" i="8" s="1"/>
  <c r="AV48" i="19"/>
  <c r="K49" i="9" s="1"/>
  <c r="AV84" i="19"/>
  <c r="K85" i="9" s="1"/>
  <c r="AV50" i="19"/>
  <c r="K51" i="9" s="1"/>
  <c r="AV8" i="19"/>
  <c r="K9" i="9" s="1"/>
  <c r="AV82" i="19"/>
  <c r="K83" i="9" s="1"/>
  <c r="AV80" i="19"/>
  <c r="K81" i="9" s="1"/>
  <c r="AV91" i="19"/>
  <c r="K92" i="9" s="1"/>
  <c r="AV40" i="19"/>
  <c r="K41" i="9" s="1"/>
  <c r="AV52" i="19"/>
  <c r="K53" i="9" s="1"/>
  <c r="AV46" i="19"/>
  <c r="K47" i="9" s="1"/>
  <c r="AV10" i="19"/>
  <c r="AV55" i="19"/>
  <c r="K56" i="9" s="1"/>
  <c r="AV13" i="19"/>
  <c r="K14" i="9" s="1"/>
  <c r="AV21" i="19"/>
  <c r="K22" i="9" s="1"/>
  <c r="AV96" i="19"/>
  <c r="K97" i="9" s="1"/>
  <c r="AV39" i="19"/>
  <c r="K40" i="9" s="1"/>
  <c r="M98" i="6"/>
  <c r="L98" i="6"/>
  <c r="Y100" i="6"/>
  <c r="M100" i="6"/>
  <c r="L100" i="6"/>
  <c r="M55" i="6"/>
  <c r="L55" i="6"/>
  <c r="H53" i="6"/>
  <c r="G53" i="6"/>
  <c r="AV63" i="18"/>
  <c r="K64" i="6" s="1"/>
  <c r="K63" i="6"/>
  <c r="L78" i="6"/>
  <c r="M78" i="6"/>
  <c r="L96" i="6"/>
  <c r="M96" i="6"/>
  <c r="M10" i="6"/>
  <c r="L10" i="6"/>
  <c r="M73" i="6"/>
  <c r="L73" i="6"/>
  <c r="H89" i="37"/>
  <c r="E90" i="37"/>
  <c r="AV66" i="18"/>
  <c r="K67" i="6" s="1"/>
  <c r="L67" i="6" s="1"/>
  <c r="K66" i="6"/>
  <c r="H42" i="37"/>
  <c r="D43" i="37"/>
  <c r="AJ3" i="25"/>
  <c r="AI5" i="25"/>
  <c r="AI3" i="25" s="1"/>
  <c r="M70" i="6"/>
  <c r="L70" i="6"/>
  <c r="M25" i="6"/>
  <c r="L25" i="6"/>
  <c r="L95" i="6"/>
  <c r="M95" i="6"/>
  <c r="F59" i="5"/>
  <c r="G59" i="6"/>
  <c r="H59" i="6"/>
  <c r="H26" i="6"/>
  <c r="G26" i="6"/>
  <c r="L21" i="6"/>
  <c r="M21" i="6"/>
  <c r="G78" i="6"/>
  <c r="H78" i="6"/>
  <c r="L39" i="6"/>
  <c r="M39" i="6"/>
  <c r="L71" i="6"/>
  <c r="M71" i="6"/>
  <c r="AI5" i="26"/>
  <c r="O17" i="4" s="1"/>
  <c r="AJ3" i="26"/>
  <c r="C5" i="35"/>
  <c r="C5" i="29"/>
  <c r="AI5" i="20"/>
  <c r="E18" i="4" s="1"/>
  <c r="AJ3" i="20"/>
  <c r="AV16" i="18"/>
  <c r="K17" i="6" s="1"/>
  <c r="L17" i="6" s="1"/>
  <c r="AV104" i="18"/>
  <c r="K11" i="6"/>
  <c r="M56" i="6"/>
  <c r="L56" i="6"/>
  <c r="H31" i="6"/>
  <c r="G31" i="6"/>
  <c r="V44" i="6"/>
  <c r="H44" i="6"/>
  <c r="G44" i="6"/>
  <c r="M20" i="6"/>
  <c r="L20" i="6"/>
  <c r="G97" i="6"/>
  <c r="H97" i="6"/>
  <c r="L62" i="6"/>
  <c r="M62" i="6"/>
  <c r="M79" i="6"/>
  <c r="L79" i="6"/>
  <c r="L41" i="6"/>
  <c r="M41" i="6"/>
  <c r="M26" i="6"/>
  <c r="L26" i="6"/>
  <c r="M8" i="6"/>
  <c r="L8" i="6"/>
  <c r="H25" i="6"/>
  <c r="G25" i="6"/>
  <c r="V100" i="6"/>
  <c r="H100" i="6"/>
  <c r="G100" i="6"/>
  <c r="H94" i="6"/>
  <c r="G94" i="6"/>
  <c r="M76" i="6"/>
  <c r="L76" i="6"/>
  <c r="V47" i="6"/>
  <c r="E11" i="4"/>
  <c r="V35" i="6"/>
  <c r="G32" i="6"/>
  <c r="H32" i="6"/>
  <c r="M9" i="6"/>
  <c r="L9" i="6"/>
  <c r="K90" i="6"/>
  <c r="AV90" i="18"/>
  <c r="K91" i="6" s="1"/>
  <c r="AA22" i="4" l="1"/>
  <c r="AD22" i="4"/>
  <c r="Z22" i="4"/>
  <c r="AE22" i="4"/>
  <c r="P70" i="12"/>
  <c r="K15" i="7"/>
  <c r="K15" i="5" s="1"/>
  <c r="O65" i="21"/>
  <c r="N68" i="21"/>
  <c r="F49" i="7"/>
  <c r="F84" i="5"/>
  <c r="F86" i="7"/>
  <c r="F91" i="8"/>
  <c r="F56" i="8"/>
  <c r="F53" i="8"/>
  <c r="K91" i="8"/>
  <c r="K53" i="8"/>
  <c r="F52" i="8"/>
  <c r="V55" i="10"/>
  <c r="V100" i="10"/>
  <c r="V76" i="10"/>
  <c r="V66" i="7"/>
  <c r="V91" i="7"/>
  <c r="M59" i="5"/>
  <c r="L59" i="5"/>
  <c r="M54" i="5"/>
  <c r="L54" i="5"/>
  <c r="Y44" i="5"/>
  <c r="G80" i="5"/>
  <c r="H80" i="5"/>
  <c r="M40" i="5"/>
  <c r="L40" i="5"/>
  <c r="G98" i="5"/>
  <c r="H98" i="5"/>
  <c r="V15" i="5"/>
  <c r="H15" i="5"/>
  <c r="G15" i="5"/>
  <c r="G57" i="5"/>
  <c r="H57" i="5"/>
  <c r="G53" i="5"/>
  <c r="H53" i="5"/>
  <c r="L97" i="5"/>
  <c r="M97" i="5"/>
  <c r="H23" i="5"/>
  <c r="G23" i="5"/>
  <c r="L41" i="5"/>
  <c r="M41" i="5"/>
  <c r="L39" i="5"/>
  <c r="M39" i="5"/>
  <c r="H94" i="5"/>
  <c r="G94" i="5"/>
  <c r="H16" i="5"/>
  <c r="G16" i="5"/>
  <c r="H14" i="10"/>
  <c r="G14" i="10"/>
  <c r="H73" i="5"/>
  <c r="G73" i="5"/>
  <c r="V27" i="7"/>
  <c r="H27" i="7"/>
  <c r="G27" i="7"/>
  <c r="K16" i="8"/>
  <c r="L16" i="9"/>
  <c r="M16" i="9"/>
  <c r="H32" i="10"/>
  <c r="G32" i="10"/>
  <c r="M53" i="5"/>
  <c r="L53" i="5"/>
  <c r="L20" i="7"/>
  <c r="M20" i="7"/>
  <c r="M26" i="5"/>
  <c r="L26" i="5"/>
  <c r="V77" i="9"/>
  <c r="F76" i="8"/>
  <c r="V94" i="9"/>
  <c r="G22" i="5"/>
  <c r="H22" i="5"/>
  <c r="V60" i="7"/>
  <c r="G60" i="7"/>
  <c r="H60" i="7"/>
  <c r="L81" i="10"/>
  <c r="M81" i="10"/>
  <c r="M14" i="10"/>
  <c r="L14" i="10"/>
  <c r="H41" i="5"/>
  <c r="G41" i="5"/>
  <c r="AI3" i="21"/>
  <c r="E15" i="4"/>
  <c r="G38" i="5"/>
  <c r="H38" i="5"/>
  <c r="L96" i="7"/>
  <c r="M96" i="7"/>
  <c r="L56" i="7"/>
  <c r="M56" i="7"/>
  <c r="L53" i="7"/>
  <c r="M53" i="7"/>
  <c r="V100" i="7"/>
  <c r="H100" i="7"/>
  <c r="G100" i="7"/>
  <c r="H52" i="7"/>
  <c r="G52" i="7"/>
  <c r="H14" i="7"/>
  <c r="G14" i="7"/>
  <c r="G20" i="7"/>
  <c r="H20" i="7"/>
  <c r="G63" i="7"/>
  <c r="H63" i="7"/>
  <c r="F63" i="5"/>
  <c r="F7" i="4"/>
  <c r="G7" i="4"/>
  <c r="F48" i="8"/>
  <c r="H48" i="9"/>
  <c r="G48" i="9"/>
  <c r="F91" i="5"/>
  <c r="V91" i="5" s="1"/>
  <c r="AV24" i="24"/>
  <c r="K25" i="10" s="1"/>
  <c r="L25" i="10" s="1"/>
  <c r="K24" i="10"/>
  <c r="Y25" i="10" s="1"/>
  <c r="L21" i="7"/>
  <c r="M21" i="7"/>
  <c r="M22" i="10"/>
  <c r="L22" i="10"/>
  <c r="V48" i="7"/>
  <c r="V62" i="7"/>
  <c r="G97" i="7"/>
  <c r="H97" i="7"/>
  <c r="K9" i="8"/>
  <c r="M9" i="9"/>
  <c r="L9" i="9"/>
  <c r="V92" i="9"/>
  <c r="F92" i="8"/>
  <c r="V92" i="10"/>
  <c r="K30" i="8"/>
  <c r="M30" i="9"/>
  <c r="L30" i="9"/>
  <c r="H39" i="10"/>
  <c r="G39" i="10"/>
  <c r="V17" i="7"/>
  <c r="V16" i="7"/>
  <c r="V11" i="7"/>
  <c r="O6" i="4"/>
  <c r="H11" i="7"/>
  <c r="G11" i="7"/>
  <c r="M67" i="10"/>
  <c r="L67" i="10"/>
  <c r="F9" i="8"/>
  <c r="H9" i="9"/>
  <c r="G9" i="9"/>
  <c r="F81" i="8"/>
  <c r="H81" i="9"/>
  <c r="G81" i="9"/>
  <c r="F8" i="8"/>
  <c r="H8" i="9"/>
  <c r="G8" i="9"/>
  <c r="K63" i="8"/>
  <c r="M63" i="9"/>
  <c r="L63" i="9"/>
  <c r="K29" i="8"/>
  <c r="L29" i="9"/>
  <c r="M29" i="9"/>
  <c r="AV58" i="19"/>
  <c r="K59" i="9" s="1"/>
  <c r="K58" i="9"/>
  <c r="K43" i="8"/>
  <c r="L43" i="9"/>
  <c r="M43" i="9"/>
  <c r="M60" i="5"/>
  <c r="L60" i="5"/>
  <c r="L48" i="10"/>
  <c r="M48" i="10"/>
  <c r="H42" i="10"/>
  <c r="G42" i="10"/>
  <c r="G31" i="10"/>
  <c r="H31" i="10"/>
  <c r="G83" i="10"/>
  <c r="H83" i="10"/>
  <c r="G22" i="10"/>
  <c r="H22" i="10"/>
  <c r="M37" i="10"/>
  <c r="L37" i="10"/>
  <c r="L47" i="10"/>
  <c r="M47" i="10"/>
  <c r="L31" i="10"/>
  <c r="M31" i="10"/>
  <c r="Y27" i="5"/>
  <c r="M27" i="5"/>
  <c r="L27" i="5"/>
  <c r="M25" i="7"/>
  <c r="L25" i="7"/>
  <c r="M74" i="7"/>
  <c r="L74" i="7"/>
  <c r="M42" i="7"/>
  <c r="L42" i="7"/>
  <c r="H55" i="7"/>
  <c r="G55" i="7"/>
  <c r="H9" i="7"/>
  <c r="G9" i="7"/>
  <c r="H70" i="7"/>
  <c r="G70" i="7"/>
  <c r="H96" i="7"/>
  <c r="G96" i="7"/>
  <c r="V47" i="7"/>
  <c r="O11" i="4"/>
  <c r="Y11" i="4" s="1"/>
  <c r="V35" i="7"/>
  <c r="H32" i="7"/>
  <c r="G32" i="7"/>
  <c r="AV32" i="23"/>
  <c r="K33" i="7" s="1"/>
  <c r="L33" i="7" s="1"/>
  <c r="K30" i="7"/>
  <c r="K30" i="5" s="1"/>
  <c r="H39" i="5"/>
  <c r="G39" i="5"/>
  <c r="V28" i="7"/>
  <c r="H28" i="7"/>
  <c r="G28" i="7"/>
  <c r="L52" i="5"/>
  <c r="M52" i="5"/>
  <c r="F10" i="8"/>
  <c r="H10" i="9"/>
  <c r="G10" i="9"/>
  <c r="F15" i="8"/>
  <c r="V15" i="9"/>
  <c r="G15" i="9"/>
  <c r="H15" i="9"/>
  <c r="V34" i="9"/>
  <c r="F34" i="8"/>
  <c r="V56" i="9"/>
  <c r="H34" i="9"/>
  <c r="G34" i="9"/>
  <c r="V26" i="10"/>
  <c r="V58" i="10"/>
  <c r="G24" i="10"/>
  <c r="H24" i="10"/>
  <c r="M22" i="5"/>
  <c r="L22" i="5"/>
  <c r="M71" i="7"/>
  <c r="L71" i="7"/>
  <c r="K20" i="5"/>
  <c r="M96" i="5"/>
  <c r="L96" i="5"/>
  <c r="K42" i="8"/>
  <c r="L42" i="9"/>
  <c r="M42" i="9"/>
  <c r="F46" i="8"/>
  <c r="H46" i="9"/>
  <c r="G46" i="9"/>
  <c r="H69" i="10"/>
  <c r="G69" i="10"/>
  <c r="M77" i="5"/>
  <c r="L77" i="5"/>
  <c r="F27" i="5"/>
  <c r="M88" i="5"/>
  <c r="L88" i="5"/>
  <c r="K46" i="8"/>
  <c r="M46" i="9"/>
  <c r="L46" i="9"/>
  <c r="G40" i="5"/>
  <c r="H40" i="5"/>
  <c r="G20" i="10"/>
  <c r="H20" i="10"/>
  <c r="M75" i="5"/>
  <c r="L75" i="5"/>
  <c r="H56" i="7"/>
  <c r="G56" i="7"/>
  <c r="F85" i="8"/>
  <c r="H85" i="9"/>
  <c r="G85" i="9"/>
  <c r="H13" i="10"/>
  <c r="G13" i="10"/>
  <c r="K13" i="8"/>
  <c r="M13" i="9"/>
  <c r="L13" i="9"/>
  <c r="K73" i="8"/>
  <c r="L73" i="9"/>
  <c r="M73" i="9"/>
  <c r="K50" i="8"/>
  <c r="L50" i="9"/>
  <c r="M50" i="9"/>
  <c r="K64" i="8"/>
  <c r="M64" i="9"/>
  <c r="L64" i="9"/>
  <c r="K45" i="8"/>
  <c r="M45" i="9"/>
  <c r="L45" i="9"/>
  <c r="H77" i="5"/>
  <c r="G77" i="5"/>
  <c r="Y69" i="10"/>
  <c r="M70" i="10"/>
  <c r="L70" i="10"/>
  <c r="H29" i="10"/>
  <c r="G29" i="10"/>
  <c r="H47" i="10"/>
  <c r="G47" i="10"/>
  <c r="H63" i="10"/>
  <c r="G63" i="10"/>
  <c r="G30" i="10"/>
  <c r="H30" i="10"/>
  <c r="H49" i="10"/>
  <c r="G49" i="10"/>
  <c r="Y34" i="10"/>
  <c r="Y56" i="10"/>
  <c r="L34" i="10"/>
  <c r="M34" i="10"/>
  <c r="L65" i="10"/>
  <c r="M65" i="10"/>
  <c r="M21" i="10"/>
  <c r="L21" i="10"/>
  <c r="M14" i="5"/>
  <c r="L14" i="5"/>
  <c r="E9" i="4"/>
  <c r="G6" i="4"/>
  <c r="F6" i="4"/>
  <c r="L9" i="7"/>
  <c r="M9" i="7"/>
  <c r="AV90" i="23"/>
  <c r="K91" i="7" s="1"/>
  <c r="K90" i="7"/>
  <c r="K90" i="5" s="1"/>
  <c r="H78" i="7"/>
  <c r="G78" i="7"/>
  <c r="V82" i="7"/>
  <c r="G26" i="7"/>
  <c r="H26" i="7"/>
  <c r="G39" i="7"/>
  <c r="H39" i="7"/>
  <c r="M16" i="7"/>
  <c r="L16" i="7"/>
  <c r="L40" i="32"/>
  <c r="H41" i="32"/>
  <c r="M40" i="32"/>
  <c r="F9" i="5"/>
  <c r="K8" i="8"/>
  <c r="M8" i="9"/>
  <c r="L8" i="9"/>
  <c r="F20" i="8"/>
  <c r="G20" i="9"/>
  <c r="H20" i="9"/>
  <c r="F30" i="8"/>
  <c r="G30" i="9"/>
  <c r="H30" i="9"/>
  <c r="G9" i="10"/>
  <c r="H9" i="10"/>
  <c r="G90" i="10"/>
  <c r="H90" i="10"/>
  <c r="M10" i="7"/>
  <c r="L10" i="7"/>
  <c r="F54" i="8"/>
  <c r="H54" i="9"/>
  <c r="G54" i="9"/>
  <c r="B5" i="35"/>
  <c r="B5" i="29"/>
  <c r="AI3" i="20"/>
  <c r="K20" i="8"/>
  <c r="L20" i="9"/>
  <c r="M20" i="9"/>
  <c r="F90" i="8"/>
  <c r="H90" i="9"/>
  <c r="G90" i="9"/>
  <c r="M30" i="10"/>
  <c r="L30" i="10"/>
  <c r="K31" i="8"/>
  <c r="L31" i="9"/>
  <c r="M31" i="9"/>
  <c r="F49" i="8"/>
  <c r="H49" i="9"/>
  <c r="G49" i="9"/>
  <c r="M38" i="10"/>
  <c r="L38" i="10"/>
  <c r="G54" i="5"/>
  <c r="H54" i="5"/>
  <c r="Y34" i="9"/>
  <c r="Y56" i="9"/>
  <c r="K34" i="8"/>
  <c r="M34" i="9"/>
  <c r="L34" i="9"/>
  <c r="G50" i="10"/>
  <c r="H50" i="10"/>
  <c r="Y67" i="6"/>
  <c r="Y84" i="6"/>
  <c r="L66" i="6"/>
  <c r="M66" i="6"/>
  <c r="M63" i="6"/>
  <c r="L63" i="6"/>
  <c r="L64" i="6"/>
  <c r="M79" i="5"/>
  <c r="L79" i="5"/>
  <c r="H59" i="5"/>
  <c r="G59" i="5"/>
  <c r="H90" i="37"/>
  <c r="E91" i="37"/>
  <c r="K97" i="8"/>
  <c r="M97" i="9"/>
  <c r="L97" i="9"/>
  <c r="F99" i="8"/>
  <c r="V100" i="9"/>
  <c r="K84" i="8"/>
  <c r="L84" i="9"/>
  <c r="M84" i="9"/>
  <c r="K52" i="8"/>
  <c r="F40" i="8"/>
  <c r="G40" i="9"/>
  <c r="H40" i="9"/>
  <c r="K86" i="8"/>
  <c r="M86" i="9"/>
  <c r="L86" i="9"/>
  <c r="K72" i="8"/>
  <c r="K68" i="8"/>
  <c r="M68" i="9"/>
  <c r="L68" i="9"/>
  <c r="M29" i="10"/>
  <c r="L29" i="10"/>
  <c r="L46" i="10"/>
  <c r="M46" i="10"/>
  <c r="H37" i="10"/>
  <c r="G37" i="10"/>
  <c r="H86" i="10"/>
  <c r="G86" i="10"/>
  <c r="H40" i="10"/>
  <c r="G40" i="10"/>
  <c r="M40" i="10"/>
  <c r="L40" i="10"/>
  <c r="G13" i="5"/>
  <c r="H13" i="5"/>
  <c r="F62" i="5"/>
  <c r="F11" i="5"/>
  <c r="F33" i="5" s="1"/>
  <c r="G33" i="5" s="1"/>
  <c r="L26" i="7"/>
  <c r="M26" i="7"/>
  <c r="Y27" i="7"/>
  <c r="L27" i="7"/>
  <c r="M27" i="7"/>
  <c r="V90" i="7"/>
  <c r="V85" i="7"/>
  <c r="O14" i="4"/>
  <c r="Y14" i="4" s="1"/>
  <c r="H31" i="7"/>
  <c r="G31" i="7"/>
  <c r="G72" i="7"/>
  <c r="H72" i="7"/>
  <c r="M38" i="7"/>
  <c r="L38" i="7"/>
  <c r="F47" i="5"/>
  <c r="V47" i="5" s="1"/>
  <c r="Y100" i="5"/>
  <c r="M100" i="5"/>
  <c r="L100" i="5"/>
  <c r="F32" i="8"/>
  <c r="H32" i="9"/>
  <c r="G32" i="9"/>
  <c r="L16" i="10"/>
  <c r="M16" i="10"/>
  <c r="L70" i="5"/>
  <c r="M70" i="5"/>
  <c r="M32" i="10"/>
  <c r="L32" i="10"/>
  <c r="Y69" i="9"/>
  <c r="K70" i="8"/>
  <c r="L70" i="9"/>
  <c r="M70" i="9"/>
  <c r="F89" i="8"/>
  <c r="H89" i="9"/>
  <c r="G89" i="9"/>
  <c r="H80" i="10"/>
  <c r="G80" i="10"/>
  <c r="M88" i="7"/>
  <c r="L88" i="7"/>
  <c r="K51" i="8"/>
  <c r="M51" i="9"/>
  <c r="L51" i="9"/>
  <c r="L43" i="10"/>
  <c r="M43" i="10"/>
  <c r="H26" i="5"/>
  <c r="G26" i="5"/>
  <c r="K44" i="8"/>
  <c r="M44" i="9"/>
  <c r="L44" i="9"/>
  <c r="M44" i="10"/>
  <c r="L44" i="10"/>
  <c r="H62" i="10"/>
  <c r="G62" i="10"/>
  <c r="V25" i="10"/>
  <c r="H16" i="10"/>
  <c r="G16" i="10"/>
  <c r="G85" i="10"/>
  <c r="H85" i="10"/>
  <c r="L97" i="10"/>
  <c r="M97" i="10"/>
  <c r="L41" i="10"/>
  <c r="M41" i="10"/>
  <c r="M87" i="10"/>
  <c r="L87" i="10"/>
  <c r="D43" i="32"/>
  <c r="M74" i="5"/>
  <c r="L74" i="5"/>
  <c r="G70" i="5"/>
  <c r="H70" i="5"/>
  <c r="M72" i="7"/>
  <c r="L72" i="7"/>
  <c r="L57" i="7"/>
  <c r="M57" i="7"/>
  <c r="L58" i="7"/>
  <c r="M58" i="7"/>
  <c r="H25" i="7"/>
  <c r="G25" i="7"/>
  <c r="H75" i="7"/>
  <c r="G75" i="7"/>
  <c r="M55" i="7"/>
  <c r="L55" i="7"/>
  <c r="F20" i="5"/>
  <c r="AV66" i="23"/>
  <c r="K67" i="7" s="1"/>
  <c r="K66" i="7"/>
  <c r="K66" i="5" s="1"/>
  <c r="K81" i="8"/>
  <c r="L81" i="9"/>
  <c r="M81" i="9"/>
  <c r="AV94" i="24"/>
  <c r="K95" i="10" s="1"/>
  <c r="K94" i="10"/>
  <c r="M22" i="7"/>
  <c r="L22" i="7"/>
  <c r="M89" i="10"/>
  <c r="L89" i="10"/>
  <c r="H44" i="10"/>
  <c r="G44" i="10"/>
  <c r="G97" i="10"/>
  <c r="H97" i="10"/>
  <c r="H71" i="7"/>
  <c r="G71" i="7"/>
  <c r="K10" i="8"/>
  <c r="M10" i="9"/>
  <c r="L10" i="9"/>
  <c r="M9" i="10"/>
  <c r="L9" i="10"/>
  <c r="K54" i="8"/>
  <c r="M54" i="9"/>
  <c r="L54" i="9"/>
  <c r="Y24" i="10"/>
  <c r="M23" i="10"/>
  <c r="L23" i="10"/>
  <c r="L146" i="32"/>
  <c r="J147" i="32"/>
  <c r="F84" i="8"/>
  <c r="H84" i="9"/>
  <c r="G84" i="9"/>
  <c r="H82" i="10"/>
  <c r="G82" i="10"/>
  <c r="K49" i="8"/>
  <c r="L49" i="9"/>
  <c r="M49" i="9"/>
  <c r="F86" i="8"/>
  <c r="H86" i="9"/>
  <c r="G86" i="9"/>
  <c r="L9" i="5"/>
  <c r="M9" i="5"/>
  <c r="F38" i="8"/>
  <c r="H38" i="9"/>
  <c r="G38" i="9"/>
  <c r="L50" i="10"/>
  <c r="M50" i="10"/>
  <c r="F31" i="8"/>
  <c r="G31" i="9"/>
  <c r="H31" i="9"/>
  <c r="V69" i="9"/>
  <c r="F70" i="8"/>
  <c r="G70" i="9"/>
  <c r="H70" i="9"/>
  <c r="F43" i="8"/>
  <c r="H43" i="9"/>
  <c r="G43" i="9"/>
  <c r="K62" i="8"/>
  <c r="M62" i="9"/>
  <c r="L62" i="9"/>
  <c r="K21" i="8"/>
  <c r="L21" i="9"/>
  <c r="M21" i="9"/>
  <c r="K90" i="8"/>
  <c r="M90" i="9"/>
  <c r="L90" i="9"/>
  <c r="H42" i="5"/>
  <c r="G42" i="5"/>
  <c r="G99" i="5"/>
  <c r="H99" i="5"/>
  <c r="AV16" i="24"/>
  <c r="K17" i="10" s="1"/>
  <c r="L17" i="10" s="1"/>
  <c r="K11" i="10"/>
  <c r="M80" i="10"/>
  <c r="L80" i="10"/>
  <c r="G46" i="10"/>
  <c r="H46" i="10"/>
  <c r="G68" i="10"/>
  <c r="H68" i="10"/>
  <c r="G33" i="10"/>
  <c r="H33" i="10"/>
  <c r="G48" i="10"/>
  <c r="H48" i="10"/>
  <c r="L13" i="10"/>
  <c r="M13" i="10"/>
  <c r="L49" i="10"/>
  <c r="M49" i="10"/>
  <c r="M90" i="10"/>
  <c r="L90" i="10"/>
  <c r="M58" i="5"/>
  <c r="L58" i="5"/>
  <c r="H72" i="5"/>
  <c r="G72" i="5"/>
  <c r="Y62" i="6"/>
  <c r="Y48" i="6"/>
  <c r="M47" i="6"/>
  <c r="L47" i="6"/>
  <c r="H96" i="5"/>
  <c r="G96" i="5"/>
  <c r="Y28" i="5"/>
  <c r="M28" i="5"/>
  <c r="L28" i="5"/>
  <c r="Y28" i="7"/>
  <c r="M28" i="7"/>
  <c r="L28" i="7"/>
  <c r="AV47" i="23"/>
  <c r="K48" i="7" s="1"/>
  <c r="K47" i="7"/>
  <c r="M70" i="7"/>
  <c r="L70" i="7"/>
  <c r="G30" i="7"/>
  <c r="H30" i="7"/>
  <c r="G41" i="7"/>
  <c r="H41" i="7"/>
  <c r="L52" i="7"/>
  <c r="M52" i="7"/>
  <c r="M13" i="7"/>
  <c r="L13" i="7"/>
  <c r="F68" i="8"/>
  <c r="G68" i="9"/>
  <c r="H68" i="9"/>
  <c r="L33" i="10"/>
  <c r="M33" i="10"/>
  <c r="H57" i="7"/>
  <c r="G57" i="7"/>
  <c r="G30" i="5"/>
  <c r="H30" i="5"/>
  <c r="K21" i="5"/>
  <c r="Y82" i="7"/>
  <c r="F41" i="8"/>
  <c r="G41" i="9"/>
  <c r="H41" i="9"/>
  <c r="F29" i="8"/>
  <c r="G29" i="9"/>
  <c r="H29" i="9"/>
  <c r="F71" i="5"/>
  <c r="H43" i="37"/>
  <c r="D44" i="37"/>
  <c r="L64" i="10"/>
  <c r="M64" i="10"/>
  <c r="V15" i="10"/>
  <c r="H15" i="10"/>
  <c r="G15" i="10"/>
  <c r="M76" i="7"/>
  <c r="L76" i="7"/>
  <c r="L94" i="5"/>
  <c r="M94" i="5"/>
  <c r="L78" i="5"/>
  <c r="M78" i="5"/>
  <c r="AV94" i="19"/>
  <c r="K95" i="9" s="1"/>
  <c r="K94" i="9"/>
  <c r="H41" i="10"/>
  <c r="G41" i="10"/>
  <c r="AI3" i="26"/>
  <c r="K40" i="8"/>
  <c r="L40" i="9"/>
  <c r="M40" i="9"/>
  <c r="V58" i="9"/>
  <c r="V26" i="9"/>
  <c r="F24" i="8"/>
  <c r="H24" i="9"/>
  <c r="G24" i="9"/>
  <c r="K22" i="8"/>
  <c r="L22" i="9"/>
  <c r="M22" i="9"/>
  <c r="AV24" i="19"/>
  <c r="K25" i="9" s="1"/>
  <c r="L25" i="9" s="1"/>
  <c r="K24" i="9"/>
  <c r="Y25" i="9" s="1"/>
  <c r="F34" i="5"/>
  <c r="G34" i="5" s="1"/>
  <c r="G31" i="5"/>
  <c r="H31" i="5"/>
  <c r="K14" i="8"/>
  <c r="L14" i="9"/>
  <c r="M14" i="9"/>
  <c r="F67" i="8"/>
  <c r="H67" i="9"/>
  <c r="G67" i="9"/>
  <c r="F62" i="8"/>
  <c r="G62" i="9"/>
  <c r="H62" i="9"/>
  <c r="M95" i="5"/>
  <c r="L95" i="5"/>
  <c r="K56" i="8"/>
  <c r="F80" i="8"/>
  <c r="G80" i="9"/>
  <c r="H80" i="9"/>
  <c r="F39" i="8"/>
  <c r="H39" i="9"/>
  <c r="G39" i="9"/>
  <c r="F50" i="8"/>
  <c r="H50" i="9"/>
  <c r="G50" i="9"/>
  <c r="K39" i="8"/>
  <c r="L39" i="9"/>
  <c r="M39" i="9"/>
  <c r="K32" i="8"/>
  <c r="L32" i="9"/>
  <c r="M32" i="9"/>
  <c r="K15" i="8"/>
  <c r="Y15" i="9"/>
  <c r="L15" i="9"/>
  <c r="M15" i="9"/>
  <c r="AV76" i="24"/>
  <c r="K77" i="10" s="1"/>
  <c r="K76" i="10"/>
  <c r="M42" i="10"/>
  <c r="L42" i="10"/>
  <c r="H89" i="10"/>
  <c r="G89" i="10"/>
  <c r="H73" i="10"/>
  <c r="G73" i="10"/>
  <c r="H43" i="10"/>
  <c r="G43" i="10"/>
  <c r="V77" i="10"/>
  <c r="V94" i="10"/>
  <c r="V56" i="10"/>
  <c r="V34" i="10"/>
  <c r="G34" i="10"/>
  <c r="H34" i="10"/>
  <c r="L10" i="10"/>
  <c r="M10" i="10"/>
  <c r="C41" i="37"/>
  <c r="M77" i="7"/>
  <c r="L77" i="7"/>
  <c r="M59" i="7"/>
  <c r="L59" i="7"/>
  <c r="AV84" i="23"/>
  <c r="K85" i="7" s="1"/>
  <c r="K84" i="7"/>
  <c r="V84" i="7"/>
  <c r="V67" i="7"/>
  <c r="H54" i="7"/>
  <c r="G54" i="7"/>
  <c r="H42" i="7"/>
  <c r="G42" i="7"/>
  <c r="V45" i="7"/>
  <c r="V44" i="7"/>
  <c r="L78" i="7"/>
  <c r="M78" i="7"/>
  <c r="L14" i="7"/>
  <c r="M14" i="7"/>
  <c r="AV58" i="24"/>
  <c r="K59" i="10" s="1"/>
  <c r="K58" i="10"/>
  <c r="O7" i="4"/>
  <c r="Y7" i="4" s="1"/>
  <c r="V15" i="7"/>
  <c r="H15" i="7"/>
  <c r="G15" i="7"/>
  <c r="H65" i="10"/>
  <c r="G65" i="10"/>
  <c r="G14" i="5"/>
  <c r="H14" i="5"/>
  <c r="H127" i="37"/>
  <c r="G128" i="37"/>
  <c r="F44" i="8"/>
  <c r="G44" i="9"/>
  <c r="H44" i="9"/>
  <c r="M88" i="10"/>
  <c r="L88" i="10"/>
  <c r="H22" i="7"/>
  <c r="G22" i="7"/>
  <c r="F87" i="8"/>
  <c r="G87" i="9"/>
  <c r="H87" i="9"/>
  <c r="V32" i="7"/>
  <c r="O8" i="4"/>
  <c r="Y8" i="4" s="1"/>
  <c r="G16" i="7"/>
  <c r="H16" i="7"/>
  <c r="K33" i="8"/>
  <c r="L33" i="9"/>
  <c r="M33" i="9"/>
  <c r="M69" i="10"/>
  <c r="L69" i="10"/>
  <c r="Y91" i="6"/>
  <c r="F82" i="8"/>
  <c r="H82" i="9"/>
  <c r="G82" i="9"/>
  <c r="F23" i="8"/>
  <c r="V24" i="9"/>
  <c r="H23" i="9"/>
  <c r="G23" i="9"/>
  <c r="G100" i="5"/>
  <c r="H100" i="5"/>
  <c r="K71" i="5"/>
  <c r="F13" i="8"/>
  <c r="G13" i="9"/>
  <c r="H13" i="9"/>
  <c r="F63" i="8"/>
  <c r="H63" i="9"/>
  <c r="G63" i="9"/>
  <c r="Y55" i="9"/>
  <c r="K55" i="8"/>
  <c r="H25" i="5"/>
  <c r="G25" i="5"/>
  <c r="Y66" i="6"/>
  <c r="L73" i="5"/>
  <c r="M73" i="5"/>
  <c r="AV16" i="19"/>
  <c r="K17" i="9" s="1"/>
  <c r="L17" i="9" s="1"/>
  <c r="K11" i="9"/>
  <c r="V59" i="9"/>
  <c r="V71" i="9"/>
  <c r="F58" i="8"/>
  <c r="F22" i="8"/>
  <c r="G22" i="9"/>
  <c r="H22" i="9"/>
  <c r="F55" i="8"/>
  <c r="V55" i="9"/>
  <c r="F94" i="8"/>
  <c r="V99" i="9"/>
  <c r="V95" i="9"/>
  <c r="K88" i="8"/>
  <c r="M88" i="9"/>
  <c r="L88" i="9"/>
  <c r="K38" i="8"/>
  <c r="L38" i="9"/>
  <c r="M38" i="9"/>
  <c r="K69" i="8"/>
  <c r="M69" i="9"/>
  <c r="L69" i="9"/>
  <c r="M30" i="6"/>
  <c r="L30" i="6"/>
  <c r="L66" i="10"/>
  <c r="M66" i="10"/>
  <c r="AV99" i="24"/>
  <c r="K100" i="10" s="1"/>
  <c r="K99" i="10"/>
  <c r="V24" i="10"/>
  <c r="H23" i="10"/>
  <c r="G23" i="10"/>
  <c r="H10" i="10"/>
  <c r="G10" i="10"/>
  <c r="G88" i="10"/>
  <c r="H88" i="10"/>
  <c r="G38" i="10"/>
  <c r="H38" i="10"/>
  <c r="L45" i="10"/>
  <c r="M45" i="10"/>
  <c r="Y15" i="10"/>
  <c r="L15" i="10"/>
  <c r="M15" i="10"/>
  <c r="M31" i="6"/>
  <c r="L31" i="6"/>
  <c r="M42" i="5"/>
  <c r="L42" i="5"/>
  <c r="M54" i="7"/>
  <c r="L54" i="7"/>
  <c r="L95" i="7"/>
  <c r="M95" i="7"/>
  <c r="H38" i="7"/>
  <c r="G38" i="7"/>
  <c r="H77" i="7"/>
  <c r="G77" i="7"/>
  <c r="H59" i="7"/>
  <c r="G59" i="7"/>
  <c r="G8" i="4"/>
  <c r="F8" i="4"/>
  <c r="G8" i="10"/>
  <c r="H8" i="10"/>
  <c r="H21" i="7"/>
  <c r="G21" i="7"/>
  <c r="H58" i="5"/>
  <c r="G58" i="5"/>
  <c r="G76" i="7"/>
  <c r="H76" i="7"/>
  <c r="L13" i="5"/>
  <c r="M13" i="5"/>
  <c r="L76" i="5"/>
  <c r="M76" i="5"/>
  <c r="H88" i="5"/>
  <c r="G88" i="5"/>
  <c r="H94" i="7"/>
  <c r="G94" i="7"/>
  <c r="L63" i="10"/>
  <c r="M63" i="10"/>
  <c r="L72" i="5"/>
  <c r="M72" i="5"/>
  <c r="L75" i="7"/>
  <c r="M75" i="7"/>
  <c r="G10" i="7"/>
  <c r="H10" i="7"/>
  <c r="G95" i="5"/>
  <c r="H95" i="5"/>
  <c r="K48" i="8"/>
  <c r="L48" i="9"/>
  <c r="M48" i="9"/>
  <c r="K65" i="8"/>
  <c r="L65" i="9"/>
  <c r="M65" i="9"/>
  <c r="F76" i="5"/>
  <c r="M62" i="10"/>
  <c r="L62" i="10"/>
  <c r="M86" i="10"/>
  <c r="L86" i="10"/>
  <c r="V71" i="10"/>
  <c r="V59" i="10"/>
  <c r="M68" i="10"/>
  <c r="L68" i="10"/>
  <c r="G45" i="10"/>
  <c r="H45" i="10"/>
  <c r="Y92" i="10"/>
  <c r="G52" i="5"/>
  <c r="H52" i="5"/>
  <c r="L38" i="5"/>
  <c r="M38" i="5"/>
  <c r="F60" i="5"/>
  <c r="L23" i="5"/>
  <c r="M23" i="5"/>
  <c r="Y45" i="7"/>
  <c r="Y44" i="7"/>
  <c r="Y23" i="7"/>
  <c r="L23" i="7"/>
  <c r="M23" i="7"/>
  <c r="L73" i="7"/>
  <c r="M73" i="7"/>
  <c r="G95" i="7"/>
  <c r="H95" i="7"/>
  <c r="H74" i="7"/>
  <c r="G74" i="7"/>
  <c r="AV104" i="23"/>
  <c r="AV16" i="23"/>
  <c r="K17" i="7" s="1"/>
  <c r="L17" i="7" s="1"/>
  <c r="K11" i="7"/>
  <c r="K11" i="5" s="1"/>
  <c r="H80" i="7"/>
  <c r="G80" i="7"/>
  <c r="M98" i="7"/>
  <c r="L98" i="7"/>
  <c r="K57" i="5"/>
  <c r="F56" i="5"/>
  <c r="Y90" i="6"/>
  <c r="Y85" i="6"/>
  <c r="M8" i="7"/>
  <c r="L8" i="7"/>
  <c r="V25" i="9"/>
  <c r="F16" i="8"/>
  <c r="H16" i="9"/>
  <c r="G16" i="9"/>
  <c r="L80" i="5"/>
  <c r="M80" i="5"/>
  <c r="L16" i="5"/>
  <c r="M16" i="5"/>
  <c r="G53" i="7"/>
  <c r="H53" i="7"/>
  <c r="K83" i="8"/>
  <c r="M83" i="9"/>
  <c r="L83" i="9"/>
  <c r="K37" i="8"/>
  <c r="M37" i="9"/>
  <c r="L37" i="9"/>
  <c r="F21" i="8"/>
  <c r="H21" i="9"/>
  <c r="G21" i="9"/>
  <c r="M97" i="7"/>
  <c r="L97" i="7"/>
  <c r="V23" i="7"/>
  <c r="G23" i="7"/>
  <c r="H23" i="7"/>
  <c r="L41" i="7"/>
  <c r="M41" i="7"/>
  <c r="Y24" i="9"/>
  <c r="K23" i="8"/>
  <c r="M23" i="9"/>
  <c r="L23" i="9"/>
  <c r="M39" i="7"/>
  <c r="L39" i="7"/>
  <c r="G8" i="7"/>
  <c r="H8" i="7"/>
  <c r="M73" i="10"/>
  <c r="L73" i="10"/>
  <c r="E12" i="4"/>
  <c r="G12" i="4" s="1"/>
  <c r="G11" i="4"/>
  <c r="F11" i="4"/>
  <c r="L56" i="5"/>
  <c r="M56" i="5"/>
  <c r="L55" i="5"/>
  <c r="M55" i="5"/>
  <c r="F69" i="8"/>
  <c r="G69" i="9"/>
  <c r="H69" i="9"/>
  <c r="F47" i="8"/>
  <c r="G47" i="9"/>
  <c r="H47" i="9"/>
  <c r="F37" i="8"/>
  <c r="H37" i="9"/>
  <c r="G37" i="9"/>
  <c r="F65" i="8"/>
  <c r="H65" i="9"/>
  <c r="G65" i="9"/>
  <c r="K66" i="8"/>
  <c r="L66" i="9"/>
  <c r="M66" i="9"/>
  <c r="K89" i="8"/>
  <c r="L89" i="9"/>
  <c r="M89" i="9"/>
  <c r="F35" i="5"/>
  <c r="G35" i="5" s="1"/>
  <c r="H32" i="5"/>
  <c r="G32" i="5"/>
  <c r="Y11" i="6"/>
  <c r="Y17" i="6"/>
  <c r="Y16" i="6"/>
  <c r="L11" i="6"/>
  <c r="M11" i="6"/>
  <c r="M25" i="5"/>
  <c r="L25" i="5"/>
  <c r="F64" i="8"/>
  <c r="H64" i="9"/>
  <c r="G64" i="9"/>
  <c r="F97" i="8"/>
  <c r="H97" i="9"/>
  <c r="G97" i="9"/>
  <c r="F73" i="8"/>
  <c r="G73" i="9"/>
  <c r="H73" i="9"/>
  <c r="V76" i="9"/>
  <c r="F72" i="8"/>
  <c r="F42" i="8"/>
  <c r="H42" i="9"/>
  <c r="G42" i="9"/>
  <c r="K67" i="8"/>
  <c r="L67" i="9"/>
  <c r="M67" i="9"/>
  <c r="AV76" i="19"/>
  <c r="K77" i="9" s="1"/>
  <c r="K76" i="9"/>
  <c r="Y76" i="9" s="1"/>
  <c r="K80" i="8"/>
  <c r="M80" i="9"/>
  <c r="L80" i="9"/>
  <c r="M39" i="10"/>
  <c r="L39" i="10"/>
  <c r="H87" i="10"/>
  <c r="G87" i="10"/>
  <c r="V69" i="10"/>
  <c r="H70" i="10"/>
  <c r="G70" i="10"/>
  <c r="V17" i="10"/>
  <c r="V16" i="10"/>
  <c r="V11" i="10"/>
  <c r="G11" i="10"/>
  <c r="H11" i="10"/>
  <c r="H66" i="10"/>
  <c r="G66" i="10"/>
  <c r="M20" i="10"/>
  <c r="L20" i="10"/>
  <c r="M85" i="10"/>
  <c r="L85" i="10"/>
  <c r="F28" i="5"/>
  <c r="V32" i="5" s="1"/>
  <c r="F10" i="5"/>
  <c r="F8" i="5"/>
  <c r="M79" i="7"/>
  <c r="L79" i="7"/>
  <c r="L40" i="7"/>
  <c r="M40" i="7"/>
  <c r="H13" i="7"/>
  <c r="G13" i="7"/>
  <c r="H73" i="7"/>
  <c r="G73" i="7"/>
  <c r="G99" i="7"/>
  <c r="H99" i="7"/>
  <c r="G79" i="7"/>
  <c r="H79" i="7"/>
  <c r="AV33" i="23"/>
  <c r="K34" i="7" s="1"/>
  <c r="L34" i="7" s="1"/>
  <c r="K31" i="7"/>
  <c r="Y100" i="7"/>
  <c r="M100" i="7"/>
  <c r="L100" i="7"/>
  <c r="L94" i="7"/>
  <c r="M94" i="7"/>
  <c r="F66" i="5"/>
  <c r="F79" i="5"/>
  <c r="V45" i="5" s="1"/>
  <c r="F55" i="5"/>
  <c r="Y92" i="9"/>
  <c r="K92" i="8"/>
  <c r="AV99" i="19"/>
  <c r="K100" i="9" s="1"/>
  <c r="K99" i="9"/>
  <c r="F14" i="8"/>
  <c r="H14" i="9"/>
  <c r="G14" i="9"/>
  <c r="L83" i="10"/>
  <c r="M83" i="10"/>
  <c r="M82" i="10"/>
  <c r="L82" i="10"/>
  <c r="H81" i="10"/>
  <c r="G81" i="10"/>
  <c r="F21" i="5"/>
  <c r="L80" i="7"/>
  <c r="M80" i="7"/>
  <c r="L98" i="5"/>
  <c r="M98" i="5"/>
  <c r="V90" i="5"/>
  <c r="F85" i="5"/>
  <c r="V85" i="5" s="1"/>
  <c r="F86" i="5"/>
  <c r="H58" i="7"/>
  <c r="G58" i="7"/>
  <c r="V44" i="5"/>
  <c r="K85" i="8"/>
  <c r="M85" i="9"/>
  <c r="L85" i="9"/>
  <c r="F66" i="8"/>
  <c r="G66" i="9"/>
  <c r="H66" i="9"/>
  <c r="K47" i="8"/>
  <c r="L47" i="9"/>
  <c r="M47" i="9"/>
  <c r="F33" i="8"/>
  <c r="G33" i="9"/>
  <c r="H33" i="9"/>
  <c r="K8" i="5"/>
  <c r="F97" i="5"/>
  <c r="V100" i="5" s="1"/>
  <c r="AV105" i="18"/>
  <c r="H78" i="5"/>
  <c r="G78" i="5"/>
  <c r="K10" i="5"/>
  <c r="K41" i="8"/>
  <c r="M41" i="9"/>
  <c r="L41" i="9"/>
  <c r="F51" i="8"/>
  <c r="G51" i="9"/>
  <c r="H51" i="9"/>
  <c r="F88" i="8"/>
  <c r="G88" i="9"/>
  <c r="H88" i="9"/>
  <c r="F83" i="8"/>
  <c r="G83" i="9"/>
  <c r="H83" i="9"/>
  <c r="F45" i="8"/>
  <c r="G45" i="9"/>
  <c r="H45" i="9"/>
  <c r="K82" i="8"/>
  <c r="M82" i="9"/>
  <c r="L82" i="9"/>
  <c r="K87" i="8"/>
  <c r="L87" i="9"/>
  <c r="M87" i="9"/>
  <c r="V11" i="9"/>
  <c r="V17" i="9"/>
  <c r="V16" i="9"/>
  <c r="F11" i="8"/>
  <c r="G11" i="9"/>
  <c r="H11" i="9"/>
  <c r="M99" i="5"/>
  <c r="L99" i="5"/>
  <c r="Y55" i="10"/>
  <c r="H67" i="10"/>
  <c r="G67" i="10"/>
  <c r="G84" i="10"/>
  <c r="H84" i="10"/>
  <c r="V99" i="10"/>
  <c r="V95" i="10"/>
  <c r="G21" i="10"/>
  <c r="H21" i="10"/>
  <c r="H64" i="10"/>
  <c r="G64" i="10"/>
  <c r="L84" i="10"/>
  <c r="M84" i="10"/>
  <c r="L8" i="10"/>
  <c r="M8" i="10"/>
  <c r="Y47" i="6"/>
  <c r="Y35" i="6"/>
  <c r="M32" i="6"/>
  <c r="L32" i="6"/>
  <c r="H75" i="5"/>
  <c r="G75" i="5"/>
  <c r="F74" i="5"/>
  <c r="Y15" i="7"/>
  <c r="L15" i="7"/>
  <c r="M15" i="7"/>
  <c r="Y60" i="7"/>
  <c r="M60" i="7"/>
  <c r="L60" i="7"/>
  <c r="H40" i="7"/>
  <c r="G40" i="7"/>
  <c r="G98" i="7"/>
  <c r="H98" i="7"/>
  <c r="H88" i="7"/>
  <c r="G88" i="7"/>
  <c r="AV63" i="23"/>
  <c r="K64" i="7" s="1"/>
  <c r="K64" i="5" s="1"/>
  <c r="K63" i="7"/>
  <c r="AV34" i="23"/>
  <c r="K35" i="7" s="1"/>
  <c r="L35" i="7" s="1"/>
  <c r="K32" i="7"/>
  <c r="K32" i="5" s="1"/>
  <c r="M99" i="7"/>
  <c r="L99" i="7"/>
  <c r="K82" i="5"/>
  <c r="O66" i="21" l="1"/>
  <c r="Q66" i="21" s="1"/>
  <c r="F67" i="12" s="1"/>
  <c r="F71" i="12" s="1"/>
  <c r="Q65" i="21"/>
  <c r="F66" i="12" s="1"/>
  <c r="Y15" i="5"/>
  <c r="L15" i="5"/>
  <c r="M15" i="5"/>
  <c r="V66" i="21"/>
  <c r="V68" i="21" s="1"/>
  <c r="O68" i="21"/>
  <c r="K47" i="5"/>
  <c r="K49" i="7"/>
  <c r="K84" i="5"/>
  <c r="Y84" i="5" s="1"/>
  <c r="K86" i="7"/>
  <c r="Y66" i="7"/>
  <c r="Y82" i="5"/>
  <c r="Y15" i="4"/>
  <c r="K63" i="5"/>
  <c r="Y66" i="5" s="1"/>
  <c r="Y91" i="7"/>
  <c r="V66" i="5"/>
  <c r="V76" i="8"/>
  <c r="V82" i="5"/>
  <c r="K33" i="5"/>
  <c r="L33" i="5" s="1"/>
  <c r="L30" i="5"/>
  <c r="M30" i="5"/>
  <c r="AA7" i="4"/>
  <c r="Z7" i="4"/>
  <c r="M67" i="8"/>
  <c r="L67" i="8"/>
  <c r="G32" i="8"/>
  <c r="H32" i="8"/>
  <c r="L42" i="8"/>
  <c r="M42" i="8"/>
  <c r="L21" i="8"/>
  <c r="M21" i="8"/>
  <c r="F100" i="8"/>
  <c r="V100" i="8" s="1"/>
  <c r="Y48" i="7"/>
  <c r="Y62" i="7"/>
  <c r="Y69" i="8"/>
  <c r="L70" i="8"/>
  <c r="M70" i="8"/>
  <c r="L68" i="8"/>
  <c r="M68" i="8"/>
  <c r="K67" i="5"/>
  <c r="Y67" i="5" s="1"/>
  <c r="M8" i="8"/>
  <c r="L8" i="8"/>
  <c r="V15" i="8"/>
  <c r="H15" i="8"/>
  <c r="G15" i="8"/>
  <c r="O12" i="4"/>
  <c r="Q12" i="4" s="1"/>
  <c r="P11" i="4"/>
  <c r="Q11" i="4"/>
  <c r="M63" i="8"/>
  <c r="L63" i="8"/>
  <c r="H63" i="5"/>
  <c r="G63" i="5"/>
  <c r="K91" i="5"/>
  <c r="Y91" i="5" s="1"/>
  <c r="Y77" i="10"/>
  <c r="Y94" i="10"/>
  <c r="H44" i="8"/>
  <c r="G44" i="8"/>
  <c r="G80" i="8"/>
  <c r="H80" i="8"/>
  <c r="M16" i="8"/>
  <c r="L16" i="8"/>
  <c r="L48" i="8"/>
  <c r="M48" i="8"/>
  <c r="G63" i="8"/>
  <c r="H63" i="8"/>
  <c r="H39" i="8"/>
  <c r="G39" i="8"/>
  <c r="Y12" i="4"/>
  <c r="AA12" i="4" s="1"/>
  <c r="AA11" i="4"/>
  <c r="Z11" i="4"/>
  <c r="G14" i="8"/>
  <c r="H14" i="8"/>
  <c r="H37" i="8"/>
  <c r="G37" i="8"/>
  <c r="M71" i="5"/>
  <c r="L71" i="5"/>
  <c r="H128" i="37"/>
  <c r="G129" i="37"/>
  <c r="Y15" i="8"/>
  <c r="M15" i="8"/>
  <c r="L15" i="8"/>
  <c r="Y26" i="9"/>
  <c r="K24" i="8"/>
  <c r="Y24" i="8" s="1"/>
  <c r="Y58" i="9"/>
  <c r="M24" i="9"/>
  <c r="L24" i="9"/>
  <c r="H71" i="5"/>
  <c r="G71" i="5"/>
  <c r="Y17" i="10"/>
  <c r="Y11" i="10"/>
  <c r="Y16" i="10"/>
  <c r="M11" i="10"/>
  <c r="L11" i="10"/>
  <c r="H91" i="37"/>
  <c r="E92" i="37"/>
  <c r="M31" i="8"/>
  <c r="L31" i="8"/>
  <c r="V27" i="5"/>
  <c r="H27" i="5"/>
  <c r="G27" i="5"/>
  <c r="M82" i="8"/>
  <c r="L82" i="8"/>
  <c r="V56" i="8"/>
  <c r="V34" i="8"/>
  <c r="G34" i="8"/>
  <c r="H34" i="8"/>
  <c r="M30" i="7"/>
  <c r="L30" i="7"/>
  <c r="L85" i="8"/>
  <c r="M85" i="8"/>
  <c r="M83" i="8"/>
  <c r="L83" i="8"/>
  <c r="H84" i="8"/>
  <c r="G84" i="8"/>
  <c r="H42" i="8"/>
  <c r="G42" i="8"/>
  <c r="L40" i="8"/>
  <c r="M40" i="8"/>
  <c r="V11" i="5"/>
  <c r="F17" i="5"/>
  <c r="G17" i="5" s="1"/>
  <c r="V16" i="5"/>
  <c r="H11" i="5"/>
  <c r="G11" i="5"/>
  <c r="O9" i="4"/>
  <c r="P6" i="4"/>
  <c r="Q6" i="4"/>
  <c r="H38" i="8"/>
  <c r="G38" i="8"/>
  <c r="V71" i="8"/>
  <c r="F59" i="8"/>
  <c r="V59" i="8" s="1"/>
  <c r="M97" i="8"/>
  <c r="L97" i="8"/>
  <c r="V11" i="8"/>
  <c r="V16" i="8"/>
  <c r="F17" i="8"/>
  <c r="G17" i="8" s="1"/>
  <c r="H11" i="8"/>
  <c r="G11" i="8"/>
  <c r="H73" i="8"/>
  <c r="G73" i="8"/>
  <c r="Y17" i="9"/>
  <c r="K11" i="8"/>
  <c r="Y16" i="9"/>
  <c r="Y11" i="9"/>
  <c r="L11" i="9"/>
  <c r="M11" i="9"/>
  <c r="L33" i="8"/>
  <c r="M33" i="8"/>
  <c r="Y99" i="9"/>
  <c r="Y95" i="9"/>
  <c r="K94" i="8"/>
  <c r="G43" i="8"/>
  <c r="H43" i="8"/>
  <c r="L41" i="32"/>
  <c r="H42" i="32"/>
  <c r="M41" i="32"/>
  <c r="L45" i="8"/>
  <c r="M45" i="8"/>
  <c r="G10" i="8"/>
  <c r="H10" i="8"/>
  <c r="G8" i="8"/>
  <c r="H8" i="8"/>
  <c r="G82" i="8"/>
  <c r="H82" i="8"/>
  <c r="Y59" i="10"/>
  <c r="Y71" i="10"/>
  <c r="L84" i="8"/>
  <c r="M84" i="8"/>
  <c r="G89" i="8"/>
  <c r="H89" i="8"/>
  <c r="Y47" i="5"/>
  <c r="K35" i="5"/>
  <c r="L35" i="5" s="1"/>
  <c r="L32" i="5"/>
  <c r="M32" i="5"/>
  <c r="M8" i="5"/>
  <c r="L8" i="5"/>
  <c r="G83" i="8"/>
  <c r="H83" i="8"/>
  <c r="Y32" i="5"/>
  <c r="L57" i="5"/>
  <c r="M57" i="5"/>
  <c r="H88" i="8"/>
  <c r="G88" i="8"/>
  <c r="V35" i="5"/>
  <c r="L38" i="8"/>
  <c r="M38" i="8"/>
  <c r="H68" i="8"/>
  <c r="G68" i="8"/>
  <c r="H86" i="8"/>
  <c r="G86" i="8"/>
  <c r="Y99" i="10"/>
  <c r="Y95" i="10"/>
  <c r="H85" i="8"/>
  <c r="G85" i="8"/>
  <c r="F77" i="8"/>
  <c r="V77" i="8" s="1"/>
  <c r="V94" i="8"/>
  <c r="H20" i="5"/>
  <c r="G20" i="5"/>
  <c r="H8" i="5"/>
  <c r="G8" i="5"/>
  <c r="K48" i="5"/>
  <c r="Y48" i="5" s="1"/>
  <c r="K49" i="5"/>
  <c r="Y62" i="5"/>
  <c r="G65" i="8"/>
  <c r="H65" i="8"/>
  <c r="H22" i="8"/>
  <c r="G22" i="8"/>
  <c r="M44" i="8"/>
  <c r="L44" i="8"/>
  <c r="M20" i="5"/>
  <c r="L20" i="5"/>
  <c r="G56" i="5"/>
  <c r="H56" i="5"/>
  <c r="H44" i="37"/>
  <c r="D45" i="37"/>
  <c r="V28" i="5"/>
  <c r="H28" i="5"/>
  <c r="G28" i="5"/>
  <c r="H33" i="8"/>
  <c r="G33" i="8"/>
  <c r="K99" i="8"/>
  <c r="Y100" i="9"/>
  <c r="Y35" i="7"/>
  <c r="Y47" i="7"/>
  <c r="L32" i="7"/>
  <c r="M32" i="7"/>
  <c r="G74" i="5"/>
  <c r="H74" i="5"/>
  <c r="Y92" i="8"/>
  <c r="H47" i="8"/>
  <c r="G47" i="8"/>
  <c r="M32" i="8"/>
  <c r="L32" i="8"/>
  <c r="G29" i="8"/>
  <c r="H29" i="8"/>
  <c r="M86" i="8"/>
  <c r="L86" i="8"/>
  <c r="Y60" i="5"/>
  <c r="Y26" i="10"/>
  <c r="Y58" i="10"/>
  <c r="M24" i="10"/>
  <c r="L24" i="10"/>
  <c r="V23" i="5"/>
  <c r="L10" i="5"/>
  <c r="M10" i="5"/>
  <c r="Y23" i="8"/>
  <c r="M23" i="8"/>
  <c r="L23" i="8"/>
  <c r="G50" i="8"/>
  <c r="H50" i="8"/>
  <c r="V55" i="8"/>
  <c r="H97" i="5"/>
  <c r="G97" i="5"/>
  <c r="M31" i="7"/>
  <c r="L31" i="7"/>
  <c r="Y11" i="5"/>
  <c r="Y16" i="5"/>
  <c r="K17" i="5"/>
  <c r="L17" i="5" s="1"/>
  <c r="M11" i="5"/>
  <c r="L11" i="5"/>
  <c r="P17" i="4"/>
  <c r="Q17" i="4"/>
  <c r="M69" i="8"/>
  <c r="L69" i="8"/>
  <c r="H9" i="5"/>
  <c r="G9" i="5"/>
  <c r="L80" i="8"/>
  <c r="M80" i="8"/>
  <c r="H21" i="8"/>
  <c r="G21" i="8"/>
  <c r="V24" i="8"/>
  <c r="H16" i="8"/>
  <c r="G16" i="8"/>
  <c r="Y11" i="7"/>
  <c r="Y17" i="7"/>
  <c r="Y16" i="7"/>
  <c r="L11" i="7"/>
  <c r="M11" i="7"/>
  <c r="Y23" i="5"/>
  <c r="Q8" i="4"/>
  <c r="P8" i="4"/>
  <c r="M22" i="8"/>
  <c r="L22" i="8"/>
  <c r="V69" i="8"/>
  <c r="H70" i="8"/>
  <c r="G70" i="8"/>
  <c r="O15" i="4"/>
  <c r="Y56" i="8"/>
  <c r="Y34" i="8"/>
  <c r="L34" i="8"/>
  <c r="M34" i="8"/>
  <c r="M64" i="8"/>
  <c r="L64" i="8"/>
  <c r="H81" i="8"/>
  <c r="G81" i="8"/>
  <c r="L30" i="8"/>
  <c r="M30" i="8"/>
  <c r="Y17" i="4"/>
  <c r="G17" i="4"/>
  <c r="F17" i="4"/>
  <c r="Y18" i="4"/>
  <c r="F18" i="4"/>
  <c r="G18" i="4"/>
  <c r="L147" i="32"/>
  <c r="J148" i="32"/>
  <c r="F49" i="5"/>
  <c r="F48" i="5"/>
  <c r="V48" i="5" s="1"/>
  <c r="V62" i="5"/>
  <c r="M46" i="8"/>
  <c r="L46" i="8"/>
  <c r="M62" i="8"/>
  <c r="L62" i="8"/>
  <c r="G13" i="8"/>
  <c r="H13" i="8"/>
  <c r="M47" i="8"/>
  <c r="L47" i="8"/>
  <c r="H97" i="8"/>
  <c r="G97" i="8"/>
  <c r="M63" i="7"/>
  <c r="L63" i="7"/>
  <c r="H55" i="5"/>
  <c r="G55" i="5"/>
  <c r="K76" i="8"/>
  <c r="Y76" i="8" s="1"/>
  <c r="Y77" i="9"/>
  <c r="Y94" i="9"/>
  <c r="V60" i="5"/>
  <c r="G60" i="5"/>
  <c r="H60" i="5"/>
  <c r="G76" i="5"/>
  <c r="H76" i="5"/>
  <c r="M88" i="8"/>
  <c r="L88" i="8"/>
  <c r="L49" i="8"/>
  <c r="M49" i="8"/>
  <c r="H90" i="8"/>
  <c r="G90" i="8"/>
  <c r="Y32" i="7"/>
  <c r="Y6" i="4"/>
  <c r="P7" i="4"/>
  <c r="Q7" i="4"/>
  <c r="H49" i="8"/>
  <c r="G49" i="8"/>
  <c r="L13" i="8"/>
  <c r="M13" i="8"/>
  <c r="H10" i="5"/>
  <c r="G10" i="5"/>
  <c r="M87" i="8"/>
  <c r="L87" i="8"/>
  <c r="H79" i="5"/>
  <c r="G79" i="5"/>
  <c r="H69" i="8"/>
  <c r="G69" i="8"/>
  <c r="Y76" i="10"/>
  <c r="AV105" i="23"/>
  <c r="Y100" i="10"/>
  <c r="M39" i="8"/>
  <c r="L39" i="8"/>
  <c r="H62" i="8"/>
  <c r="G62" i="8"/>
  <c r="H41" i="8"/>
  <c r="G41" i="8"/>
  <c r="M81" i="8"/>
  <c r="L81" i="8"/>
  <c r="H40" i="8"/>
  <c r="G40" i="8"/>
  <c r="M43" i="8"/>
  <c r="L43" i="8"/>
  <c r="V92" i="8"/>
  <c r="G67" i="8"/>
  <c r="H67" i="8"/>
  <c r="H48" i="8"/>
  <c r="G48" i="8"/>
  <c r="M66" i="8"/>
  <c r="L66" i="8"/>
  <c r="D44" i="32"/>
  <c r="M9" i="8"/>
  <c r="L9" i="8"/>
  <c r="H20" i="8"/>
  <c r="G20" i="8"/>
  <c r="H45" i="8"/>
  <c r="G45" i="8"/>
  <c r="M14" i="8"/>
  <c r="L14" i="8"/>
  <c r="H66" i="8"/>
  <c r="G66" i="8"/>
  <c r="G21" i="5"/>
  <c r="H21" i="5"/>
  <c r="V84" i="5"/>
  <c r="F67" i="5"/>
  <c r="V67" i="5" s="1"/>
  <c r="H64" i="8"/>
  <c r="G64" i="8"/>
  <c r="M89" i="8"/>
  <c r="L89" i="8"/>
  <c r="M37" i="8"/>
  <c r="L37" i="8"/>
  <c r="K31" i="5"/>
  <c r="V23" i="8"/>
  <c r="G23" i="8"/>
  <c r="H23" i="8"/>
  <c r="C42" i="37"/>
  <c r="V58" i="8"/>
  <c r="F25" i="8"/>
  <c r="G25" i="8" s="1"/>
  <c r="G24" i="8"/>
  <c r="H24" i="8"/>
  <c r="M10" i="8"/>
  <c r="L10" i="8"/>
  <c r="Y84" i="7"/>
  <c r="Y67" i="7"/>
  <c r="M50" i="8"/>
  <c r="L50" i="8"/>
  <c r="H46" i="8"/>
  <c r="G46" i="8"/>
  <c r="Y59" i="9"/>
  <c r="Y71" i="9"/>
  <c r="K58" i="8"/>
  <c r="G9" i="8"/>
  <c r="H9" i="8"/>
  <c r="M73" i="8"/>
  <c r="L73" i="8"/>
  <c r="M29" i="8"/>
  <c r="L29" i="8"/>
  <c r="L41" i="8"/>
  <c r="M41" i="8"/>
  <c r="L65" i="8"/>
  <c r="M65" i="8"/>
  <c r="AA8" i="4"/>
  <c r="Z8" i="4"/>
  <c r="V99" i="8"/>
  <c r="F95" i="8"/>
  <c r="V95" i="8" s="1"/>
  <c r="Y55" i="8"/>
  <c r="H87" i="8"/>
  <c r="G87" i="8"/>
  <c r="Y90" i="7"/>
  <c r="Y85" i="7"/>
  <c r="M21" i="5"/>
  <c r="L21" i="5"/>
  <c r="M90" i="8"/>
  <c r="L90" i="8"/>
  <c r="H31" i="8"/>
  <c r="G31" i="8"/>
  <c r="M20" i="8"/>
  <c r="L20" i="8"/>
  <c r="H30" i="8"/>
  <c r="G30" i="8"/>
  <c r="F70" i="12" l="1"/>
  <c r="AR21" i="14"/>
  <c r="AS21" i="14"/>
  <c r="K85" i="5"/>
  <c r="Y85" i="5" s="1"/>
  <c r="K86" i="5"/>
  <c r="AP21" i="14"/>
  <c r="AP22" i="14" s="1"/>
  <c r="AQ21" i="14"/>
  <c r="AQ22" i="14" s="1"/>
  <c r="AN21" i="14"/>
  <c r="AO21" i="14"/>
  <c r="Y90" i="5"/>
  <c r="AL21" i="14"/>
  <c r="AM21" i="14"/>
  <c r="M63" i="5"/>
  <c r="AJ21" i="14"/>
  <c r="AK21" i="14"/>
  <c r="L63" i="5"/>
  <c r="AH21" i="14"/>
  <c r="AI21" i="14"/>
  <c r="V17" i="8"/>
  <c r="Y35" i="5"/>
  <c r="Y17" i="5"/>
  <c r="D45" i="32"/>
  <c r="V25" i="8"/>
  <c r="Y16" i="8"/>
  <c r="K17" i="8"/>
  <c r="L17" i="8" s="1"/>
  <c r="Y11" i="8"/>
  <c r="M11" i="8"/>
  <c r="L11" i="8"/>
  <c r="AA17" i="4"/>
  <c r="Z17" i="4"/>
  <c r="C43" i="37"/>
  <c r="H92" i="37"/>
  <c r="E93" i="37"/>
  <c r="Y58" i="8"/>
  <c r="K25" i="8"/>
  <c r="L25" i="8" s="1"/>
  <c r="M24" i="8"/>
  <c r="L24" i="8"/>
  <c r="K100" i="8"/>
  <c r="Y100" i="8" s="1"/>
  <c r="Y9" i="4"/>
  <c r="AA6" i="4"/>
  <c r="Z6" i="4"/>
  <c r="Y94" i="8"/>
  <c r="K77" i="8"/>
  <c r="Y77" i="8" s="1"/>
  <c r="H45" i="37"/>
  <c r="D46" i="37"/>
  <c r="L42" i="32"/>
  <c r="H43" i="32"/>
  <c r="M42" i="32"/>
  <c r="H129" i="37"/>
  <c r="G130" i="37"/>
  <c r="Y71" i="8"/>
  <c r="K59" i="8"/>
  <c r="Y59" i="8" s="1"/>
  <c r="K34" i="5"/>
  <c r="L34" i="5" s="1"/>
  <c r="L31" i="5"/>
  <c r="M31" i="5"/>
  <c r="AA18" i="4"/>
  <c r="Z18" i="4"/>
  <c r="L148" i="32"/>
  <c r="J149" i="32"/>
  <c r="Y99" i="8"/>
  <c r="K95" i="8"/>
  <c r="Y95" i="8" s="1"/>
  <c r="V17" i="5"/>
  <c r="Y25" i="8" l="1"/>
  <c r="H130" i="37"/>
  <c r="G131" i="37"/>
  <c r="H93" i="37"/>
  <c r="E94" i="37"/>
  <c r="H46" i="37"/>
  <c r="D47" i="37"/>
  <c r="Y17" i="8"/>
  <c r="L149" i="32"/>
  <c r="J150" i="32"/>
  <c r="C44" i="37"/>
  <c r="L43" i="32"/>
  <c r="H44" i="32"/>
  <c r="M43" i="32"/>
  <c r="D46" i="32"/>
  <c r="D47" i="32" l="1"/>
  <c r="H47" i="37"/>
  <c r="D48" i="37"/>
  <c r="H94" i="37"/>
  <c r="E95" i="37"/>
  <c r="C45" i="37"/>
  <c r="H131" i="37"/>
  <c r="G132" i="37"/>
  <c r="L150" i="32"/>
  <c r="J151" i="32"/>
  <c r="L44" i="32"/>
  <c r="H45" i="32"/>
  <c r="M44" i="32"/>
  <c r="L151" i="32" l="1"/>
  <c r="J152" i="32"/>
  <c r="D48" i="32"/>
  <c r="H132" i="37"/>
  <c r="G133" i="37"/>
  <c r="H133" i="37" s="1"/>
  <c r="H95" i="37"/>
  <c r="E96" i="37"/>
  <c r="H48" i="37"/>
  <c r="D49" i="37"/>
  <c r="L45" i="32"/>
  <c r="H46" i="32"/>
  <c r="M45" i="32"/>
  <c r="C46" i="37"/>
  <c r="L46" i="32" l="1"/>
  <c r="H47" i="32"/>
  <c r="M46" i="32"/>
  <c r="H96" i="37"/>
  <c r="E97" i="37"/>
  <c r="H49" i="37"/>
  <c r="D50" i="37"/>
  <c r="D49" i="32"/>
  <c r="L152" i="32"/>
  <c r="J153" i="32"/>
  <c r="C47" i="37"/>
  <c r="D50" i="32" l="1"/>
  <c r="L153" i="32"/>
  <c r="J154" i="32"/>
  <c r="H50" i="37"/>
  <c r="D51" i="37"/>
  <c r="C48" i="37"/>
  <c r="H97" i="37"/>
  <c r="E98" i="37"/>
  <c r="L47" i="32"/>
  <c r="H48" i="32"/>
  <c r="M47" i="32"/>
  <c r="H98" i="37" l="1"/>
  <c r="E99" i="37"/>
  <c r="L154" i="32"/>
  <c r="J155" i="32"/>
  <c r="D51" i="32"/>
  <c r="C49" i="37"/>
  <c r="H51" i="37"/>
  <c r="D52" i="37"/>
  <c r="L48" i="32"/>
  <c r="H49" i="32"/>
  <c r="M48" i="32"/>
  <c r="L155" i="32" l="1"/>
  <c r="J156" i="32"/>
  <c r="H99" i="37"/>
  <c r="E100" i="37"/>
  <c r="L49" i="32"/>
  <c r="H50" i="32"/>
  <c r="M49" i="32"/>
  <c r="D52" i="32"/>
  <c r="H52" i="37"/>
  <c r="D53" i="37"/>
  <c r="C50" i="37"/>
  <c r="C51" i="37" l="1"/>
  <c r="D53" i="32"/>
  <c r="L50" i="32"/>
  <c r="H51" i="32"/>
  <c r="M50" i="32"/>
  <c r="H100" i="37"/>
  <c r="E101" i="37"/>
  <c r="L156" i="32"/>
  <c r="J157" i="32"/>
  <c r="H53" i="37"/>
  <c r="D54" i="37"/>
  <c r="L51" i="32" l="1"/>
  <c r="H52" i="32"/>
  <c r="M51" i="32"/>
  <c r="H101" i="37"/>
  <c r="E102" i="37"/>
  <c r="L157" i="32"/>
  <c r="J158" i="32"/>
  <c r="D54" i="32"/>
  <c r="H54" i="37"/>
  <c r="D55" i="37"/>
  <c r="C52" i="37"/>
  <c r="L158" i="32" l="1"/>
  <c r="J159" i="32"/>
  <c r="H102" i="37"/>
  <c r="E103" i="37"/>
  <c r="D55" i="32"/>
  <c r="C53" i="37"/>
  <c r="L52" i="32"/>
  <c r="H53" i="32"/>
  <c r="M52" i="32"/>
  <c r="H55" i="37"/>
  <c r="D56" i="37"/>
  <c r="C54" i="37" l="1"/>
  <c r="D56" i="32"/>
  <c r="H56" i="37"/>
  <c r="D57" i="37"/>
  <c r="H103" i="37"/>
  <c r="E104" i="37"/>
  <c r="L53" i="32"/>
  <c r="H54" i="32"/>
  <c r="M53" i="32"/>
  <c r="L159" i="32"/>
  <c r="J160" i="32"/>
  <c r="H104" i="37" l="1"/>
  <c r="E105" i="37"/>
  <c r="H57" i="37"/>
  <c r="D58" i="37"/>
  <c r="C55" i="37"/>
  <c r="L54" i="32"/>
  <c r="H55" i="32"/>
  <c r="M54" i="32"/>
  <c r="D57" i="32"/>
  <c r="L160" i="32"/>
  <c r="J161" i="32"/>
  <c r="L55" i="32" l="1"/>
  <c r="H56" i="32"/>
  <c r="M55" i="32"/>
  <c r="C56" i="37"/>
  <c r="H58" i="37"/>
  <c r="D59" i="37"/>
  <c r="H105" i="37"/>
  <c r="E106" i="37"/>
  <c r="L161" i="32"/>
  <c r="J162" i="32"/>
  <c r="D58" i="32"/>
  <c r="C57" i="37" l="1"/>
  <c r="L162" i="32"/>
  <c r="J163" i="32"/>
  <c r="D59" i="32"/>
  <c r="H106" i="37"/>
  <c r="E107" i="37"/>
  <c r="L56" i="32"/>
  <c r="H57" i="32"/>
  <c r="M56" i="32"/>
  <c r="H59" i="37"/>
  <c r="D60" i="37"/>
  <c r="H107" i="37" l="1"/>
  <c r="E108" i="37"/>
  <c r="H60" i="37"/>
  <c r="D61" i="37"/>
  <c r="L163" i="32"/>
  <c r="J164" i="32"/>
  <c r="D60" i="32"/>
  <c r="L57" i="32"/>
  <c r="H58" i="32"/>
  <c r="M57" i="32"/>
  <c r="C58" i="37"/>
  <c r="D61" i="32" l="1"/>
  <c r="C59" i="37"/>
  <c r="L164" i="32"/>
  <c r="J165" i="32"/>
  <c r="H61" i="37"/>
  <c r="D62" i="37"/>
  <c r="H108" i="37"/>
  <c r="E109" i="37"/>
  <c r="L58" i="32"/>
  <c r="H59" i="32"/>
  <c r="M58" i="32"/>
  <c r="L165" i="32" l="1"/>
  <c r="J166" i="32"/>
  <c r="H62" i="37"/>
  <c r="D63" i="37"/>
  <c r="C60" i="37"/>
  <c r="D62" i="32"/>
  <c r="L59" i="32"/>
  <c r="H60" i="32"/>
  <c r="M59" i="32"/>
  <c r="H109" i="37"/>
  <c r="E183" i="37"/>
  <c r="C61" i="37" l="1"/>
  <c r="D63" i="32"/>
  <c r="H63" i="37"/>
  <c r="D64" i="37"/>
  <c r="L60" i="32"/>
  <c r="H61" i="32"/>
  <c r="M60" i="32"/>
  <c r="L166" i="32"/>
  <c r="J167" i="32"/>
  <c r="L61" i="32" l="1"/>
  <c r="H62" i="32"/>
  <c r="M61" i="32"/>
  <c r="D64" i="32"/>
  <c r="C62" i="37"/>
  <c r="L167" i="32"/>
  <c r="J168" i="32"/>
  <c r="H64" i="37"/>
  <c r="D65" i="37"/>
  <c r="C63" i="37" l="1"/>
  <c r="L168" i="32"/>
  <c r="J169" i="32"/>
  <c r="D65" i="32"/>
  <c r="H65" i="37"/>
  <c r="D66" i="37"/>
  <c r="L62" i="32"/>
  <c r="H63" i="32"/>
  <c r="M62" i="32"/>
  <c r="D66" i="32" l="1"/>
  <c r="H66" i="37"/>
  <c r="D67" i="37"/>
  <c r="L63" i="32"/>
  <c r="H64" i="32"/>
  <c r="M63" i="32"/>
  <c r="C64" i="37"/>
  <c r="L169" i="32"/>
  <c r="J170" i="32"/>
  <c r="C65" i="37" l="1"/>
  <c r="L64" i="32"/>
  <c r="H65" i="32"/>
  <c r="M64" i="32"/>
  <c r="H67" i="37"/>
  <c r="D68" i="37"/>
  <c r="L170" i="32"/>
  <c r="J171" i="32"/>
  <c r="D67" i="32"/>
  <c r="H68" i="37" l="1"/>
  <c r="D69" i="37"/>
  <c r="L171" i="32"/>
  <c r="J172" i="32"/>
  <c r="D68" i="32"/>
  <c r="C66" i="37"/>
  <c r="L65" i="32"/>
  <c r="H66" i="32"/>
  <c r="M65" i="32"/>
  <c r="C67" i="37" l="1"/>
  <c r="D69" i="32"/>
  <c r="L172" i="32"/>
  <c r="J173" i="32"/>
  <c r="H69" i="37"/>
  <c r="D70" i="37"/>
  <c r="L66" i="32"/>
  <c r="H67" i="32"/>
  <c r="M66" i="32"/>
  <c r="H70" i="37" l="1"/>
  <c r="D71" i="37"/>
  <c r="D70" i="32"/>
  <c r="L173" i="32"/>
  <c r="J174" i="32"/>
  <c r="L67" i="32"/>
  <c r="H68" i="32"/>
  <c r="M67" i="32"/>
  <c r="C68" i="37"/>
  <c r="C69" i="37" l="1"/>
  <c r="L68" i="32"/>
  <c r="H69" i="32"/>
  <c r="M68" i="32"/>
  <c r="L174" i="32"/>
  <c r="J175" i="32"/>
  <c r="D71" i="32"/>
  <c r="H71" i="37"/>
  <c r="D72" i="37"/>
  <c r="L69" i="32" l="1"/>
  <c r="H70" i="32"/>
  <c r="M69" i="32"/>
  <c r="D72" i="32"/>
  <c r="L175" i="32"/>
  <c r="J176" i="32"/>
  <c r="C70" i="37"/>
  <c r="H72" i="37"/>
  <c r="D73" i="37"/>
  <c r="C71" i="37" l="1"/>
  <c r="L176" i="32"/>
  <c r="J177" i="32"/>
  <c r="D73" i="32"/>
  <c r="L70" i="32"/>
  <c r="H71" i="32"/>
  <c r="M70" i="32"/>
  <c r="H73" i="37"/>
  <c r="H183" i="37" s="1"/>
  <c r="D183" i="37"/>
  <c r="L71" i="32" l="1"/>
  <c r="H72" i="32"/>
  <c r="M71" i="32"/>
  <c r="D74" i="32"/>
  <c r="L177" i="32"/>
  <c r="J178" i="32"/>
  <c r="C72" i="37"/>
  <c r="C73" i="37" l="1"/>
  <c r="L178" i="32"/>
  <c r="J179" i="32"/>
  <c r="D75" i="32"/>
  <c r="L72" i="32"/>
  <c r="H73" i="32"/>
  <c r="M72" i="32"/>
  <c r="L73" i="32" l="1"/>
  <c r="H74" i="32"/>
  <c r="M73" i="32"/>
  <c r="D76" i="32"/>
  <c r="L179" i="32"/>
  <c r="J180" i="32"/>
  <c r="C74" i="37"/>
  <c r="L180" i="32" l="1"/>
  <c r="J183" i="32"/>
  <c r="C75" i="37"/>
  <c r="D77" i="32"/>
  <c r="L74" i="32"/>
  <c r="H75" i="32"/>
  <c r="M74" i="32"/>
  <c r="C76" i="37" l="1"/>
  <c r="L75" i="32"/>
  <c r="H76" i="32"/>
  <c r="M75" i="32"/>
  <c r="D78" i="32"/>
  <c r="L76" i="32" l="1"/>
  <c r="H77" i="32"/>
  <c r="M76" i="32"/>
  <c r="D79" i="32"/>
  <c r="C77" i="37"/>
  <c r="C78" i="37" l="1"/>
  <c r="D80" i="32"/>
  <c r="L77" i="32"/>
  <c r="H78" i="32"/>
  <c r="M77" i="32"/>
  <c r="L78" i="32" l="1"/>
  <c r="H79" i="32"/>
  <c r="M78" i="32"/>
  <c r="D81" i="32"/>
  <c r="C79" i="37"/>
  <c r="C80" i="37" l="1"/>
  <c r="D82" i="32"/>
  <c r="L79" i="32"/>
  <c r="H80" i="32"/>
  <c r="M79" i="32"/>
  <c r="D83" i="32" l="1"/>
  <c r="L80" i="32"/>
  <c r="H81" i="32"/>
  <c r="M80" i="32"/>
  <c r="C81" i="37"/>
  <c r="C82" i="37" l="1"/>
  <c r="L81" i="32"/>
  <c r="H82" i="32"/>
  <c r="M81" i="32"/>
  <c r="D84" i="32"/>
  <c r="D85" i="32" l="1"/>
  <c r="C83" i="37"/>
  <c r="L82" i="32"/>
  <c r="H83" i="32"/>
  <c r="M82" i="32"/>
  <c r="C84" i="37" l="1"/>
  <c r="D86" i="32"/>
  <c r="L83" i="32"/>
  <c r="H84" i="32"/>
  <c r="M83" i="32"/>
  <c r="L84" i="32" l="1"/>
  <c r="H85" i="32"/>
  <c r="M84" i="32"/>
  <c r="D87" i="32"/>
  <c r="C85" i="37"/>
  <c r="C86" i="37" l="1"/>
  <c r="D88" i="32"/>
  <c r="L85" i="32"/>
  <c r="H86" i="32"/>
  <c r="M85" i="32"/>
  <c r="C87" i="37" l="1"/>
  <c r="D89" i="32"/>
  <c r="L86" i="32"/>
  <c r="H87" i="32"/>
  <c r="M86" i="32"/>
  <c r="L87" i="32" l="1"/>
  <c r="H88" i="32"/>
  <c r="M87" i="32"/>
  <c r="D51" i="19"/>
  <c r="D90" i="32"/>
  <c r="C88" i="37"/>
  <c r="C89" i="37" l="1"/>
  <c r="E51" i="19"/>
  <c r="D91" i="32"/>
  <c r="L88" i="32"/>
  <c r="H89" i="32"/>
  <c r="M88" i="32"/>
  <c r="F51" i="19" l="1"/>
  <c r="D92" i="32"/>
  <c r="L89" i="32"/>
  <c r="D52" i="19" s="1"/>
  <c r="H90" i="32"/>
  <c r="M89" i="32"/>
  <c r="C90" i="37"/>
  <c r="G51" i="19" l="1"/>
  <c r="D93" i="32"/>
  <c r="C91" i="37"/>
  <c r="S51" i="19"/>
  <c r="D54" i="19"/>
  <c r="D90" i="19"/>
  <c r="L90" i="32"/>
  <c r="E52" i="19" s="1"/>
  <c r="H91" i="32"/>
  <c r="M90" i="32"/>
  <c r="L91" i="32" l="1"/>
  <c r="F52" i="19" s="1"/>
  <c r="H92" i="32"/>
  <c r="M91" i="32"/>
  <c r="D80" i="18"/>
  <c r="D91" i="19"/>
  <c r="C92" i="37"/>
  <c r="H51" i="19"/>
  <c r="Q51" i="19" s="1"/>
  <c r="E52" i="9" s="1"/>
  <c r="D94" i="32"/>
  <c r="E54" i="19"/>
  <c r="E55" i="19" s="1"/>
  <c r="E57" i="19" s="1"/>
  <c r="E90" i="19"/>
  <c r="D55" i="19"/>
  <c r="O52" i="9" l="1"/>
  <c r="Q52" i="9" s="1"/>
  <c r="H52" i="9"/>
  <c r="G52" i="9"/>
  <c r="X51" i="19"/>
  <c r="J52" i="9" s="1"/>
  <c r="M52" i="9" s="1"/>
  <c r="S52" i="19"/>
  <c r="R52" i="9"/>
  <c r="C93" i="37"/>
  <c r="E80" i="18"/>
  <c r="E81" i="18" s="1"/>
  <c r="E83" i="18" s="1"/>
  <c r="E91" i="19"/>
  <c r="D81" i="18"/>
  <c r="E71" i="19"/>
  <c r="E58" i="19"/>
  <c r="D57" i="19"/>
  <c r="I51" i="19"/>
  <c r="D95" i="32"/>
  <c r="L92" i="32"/>
  <c r="G52" i="19" s="1"/>
  <c r="H93" i="32"/>
  <c r="M92" i="32"/>
  <c r="F90" i="19"/>
  <c r="F54" i="19"/>
  <c r="L52" i="9" l="1"/>
  <c r="E75" i="19"/>
  <c r="E73" i="19"/>
  <c r="D83" i="18"/>
  <c r="G90" i="19"/>
  <c r="G54" i="19"/>
  <c r="J51" i="19"/>
  <c r="D96" i="32"/>
  <c r="D58" i="19"/>
  <c r="D71" i="19"/>
  <c r="E84" i="18"/>
  <c r="E89" i="18"/>
  <c r="E90" i="18" s="1"/>
  <c r="E105" i="18" s="1"/>
  <c r="F80" i="18"/>
  <c r="F91" i="19"/>
  <c r="S91" i="19" s="1"/>
  <c r="S90" i="19"/>
  <c r="L93" i="32"/>
  <c r="H52" i="19" s="1"/>
  <c r="Q52" i="19" s="1"/>
  <c r="E53" i="9" s="1"/>
  <c r="H94" i="32"/>
  <c r="M93" i="32"/>
  <c r="T51" i="19"/>
  <c r="F55" i="19"/>
  <c r="S54" i="19"/>
  <c r="C94" i="37"/>
  <c r="O53" i="9" l="1"/>
  <c r="G53" i="9"/>
  <c r="H53" i="9"/>
  <c r="X52" i="19"/>
  <c r="J53" i="9" s="1"/>
  <c r="L53" i="9" s="1"/>
  <c r="G55" i="19"/>
  <c r="G57" i="19" s="1"/>
  <c r="Q53" i="9"/>
  <c r="R53" i="9"/>
  <c r="X90" i="19"/>
  <c r="J91" i="9" s="1"/>
  <c r="C95" i="37"/>
  <c r="G80" i="18"/>
  <c r="G91" i="19"/>
  <c r="D75" i="19"/>
  <c r="D101" i="19" s="1"/>
  <c r="D73" i="19"/>
  <c r="L94" i="32"/>
  <c r="I52" i="19" s="1"/>
  <c r="H95" i="32"/>
  <c r="M94" i="32"/>
  <c r="H54" i="19"/>
  <c r="H55" i="19" s="1"/>
  <c r="H57" i="19" s="1"/>
  <c r="H90" i="19"/>
  <c r="Q90" i="19" s="1"/>
  <c r="E91" i="9" s="1"/>
  <c r="D89" i="18"/>
  <c r="D84" i="18"/>
  <c r="F57" i="19"/>
  <c r="S55" i="19"/>
  <c r="F81" i="18"/>
  <c r="S80" i="18"/>
  <c r="K51" i="19"/>
  <c r="D97" i="32"/>
  <c r="E76" i="19"/>
  <c r="E93" i="19"/>
  <c r="E101" i="19"/>
  <c r="H91" i="9" l="1"/>
  <c r="G91" i="9"/>
  <c r="O91" i="9"/>
  <c r="R91" i="9" s="1"/>
  <c r="M53" i="9"/>
  <c r="M91" i="9"/>
  <c r="L91" i="9"/>
  <c r="Q91" i="9"/>
  <c r="I90" i="19"/>
  <c r="I54" i="19"/>
  <c r="F83" i="18"/>
  <c r="S81" i="18"/>
  <c r="H71" i="19"/>
  <c r="H58" i="19"/>
  <c r="C96" i="37"/>
  <c r="E102" i="19"/>
  <c r="D76" i="19"/>
  <c r="D102" i="19"/>
  <c r="D93" i="19"/>
  <c r="L51" i="19"/>
  <c r="D98" i="32"/>
  <c r="L95" i="32"/>
  <c r="J52" i="19" s="1"/>
  <c r="H96" i="32"/>
  <c r="M95" i="32"/>
  <c r="E94" i="19"/>
  <c r="E98" i="19"/>
  <c r="E99" i="19" s="1"/>
  <c r="F58" i="19"/>
  <c r="F71" i="19"/>
  <c r="S57" i="19"/>
  <c r="S58" i="19" s="1"/>
  <c r="D90" i="18"/>
  <c r="D105" i="18" s="1"/>
  <c r="H80" i="18"/>
  <c r="Q80" i="18" s="1"/>
  <c r="H91" i="19"/>
  <c r="G81" i="18"/>
  <c r="T52" i="19"/>
  <c r="E81" i="6" l="1"/>
  <c r="Q81" i="18"/>
  <c r="Q83" i="18" s="1"/>
  <c r="H81" i="18"/>
  <c r="H83" i="18" s="1"/>
  <c r="H89" i="18" s="1"/>
  <c r="H90" i="18" s="1"/>
  <c r="H105" i="18" s="1"/>
  <c r="X80" i="18"/>
  <c r="I55" i="19"/>
  <c r="T54" i="19"/>
  <c r="D99" i="32"/>
  <c r="M51" i="19"/>
  <c r="G83" i="18"/>
  <c r="I80" i="18"/>
  <c r="I91" i="19"/>
  <c r="G71" i="19"/>
  <c r="G58" i="19"/>
  <c r="F89" i="18"/>
  <c r="F84" i="18"/>
  <c r="S83" i="18"/>
  <c r="S84" i="18" s="1"/>
  <c r="F75" i="19"/>
  <c r="F73" i="19"/>
  <c r="S71" i="19"/>
  <c r="S73" i="19" s="1"/>
  <c r="C97" i="37"/>
  <c r="D98" i="19"/>
  <c r="D94" i="19"/>
  <c r="L96" i="32"/>
  <c r="K52" i="19" s="1"/>
  <c r="H97" i="32"/>
  <c r="M96" i="32"/>
  <c r="H75" i="19"/>
  <c r="H73" i="19"/>
  <c r="J90" i="19"/>
  <c r="J54" i="19"/>
  <c r="T90" i="19"/>
  <c r="G81" i="6" l="1"/>
  <c r="U45" i="6"/>
  <c r="H84" i="18"/>
  <c r="H81" i="6"/>
  <c r="O81" i="6"/>
  <c r="Q81" i="6" s="1"/>
  <c r="E82" i="6"/>
  <c r="H82" i="6" s="1"/>
  <c r="J81" i="6"/>
  <c r="X45" i="6" s="1"/>
  <c r="X81" i="18"/>
  <c r="Q89" i="18"/>
  <c r="Q84" i="18"/>
  <c r="E85" i="6" s="1"/>
  <c r="E84" i="6"/>
  <c r="F90" i="18"/>
  <c r="F105" i="18" s="1"/>
  <c r="S89" i="18"/>
  <c r="S90" i="18" s="1"/>
  <c r="S105" i="18" s="1"/>
  <c r="I81" i="18"/>
  <c r="I83" i="18" s="1"/>
  <c r="T83" i="18" s="1"/>
  <c r="T84" i="18" s="1"/>
  <c r="T80" i="18"/>
  <c r="C98" i="37"/>
  <c r="G84" i="18"/>
  <c r="G89" i="18"/>
  <c r="G75" i="19"/>
  <c r="G102" i="19" s="1"/>
  <c r="G73" i="19"/>
  <c r="J55" i="19"/>
  <c r="D100" i="32"/>
  <c r="N51" i="19"/>
  <c r="K54" i="19"/>
  <c r="K55" i="19" s="1"/>
  <c r="K57" i="19" s="1"/>
  <c r="K90" i="19"/>
  <c r="F76" i="19"/>
  <c r="F101" i="19"/>
  <c r="F93" i="19"/>
  <c r="F102" i="19"/>
  <c r="S75" i="19"/>
  <c r="S76" i="19" s="1"/>
  <c r="J80" i="18"/>
  <c r="J91" i="19"/>
  <c r="H93" i="19"/>
  <c r="H101" i="19"/>
  <c r="H76" i="19"/>
  <c r="L97" i="32"/>
  <c r="L52" i="19" s="1"/>
  <c r="H98" i="32"/>
  <c r="M97" i="32"/>
  <c r="D99" i="19"/>
  <c r="I57" i="19"/>
  <c r="T55" i="19"/>
  <c r="R81" i="6" l="1"/>
  <c r="AA45" i="6"/>
  <c r="O82" i="6"/>
  <c r="AA82" i="6" s="1"/>
  <c r="G82" i="6"/>
  <c r="U82" i="6"/>
  <c r="X83" i="18"/>
  <c r="J82" i="6"/>
  <c r="M81" i="6"/>
  <c r="L81" i="6"/>
  <c r="U84" i="6"/>
  <c r="U85" i="6"/>
  <c r="G84" i="6"/>
  <c r="C14" i="4"/>
  <c r="H84" i="6"/>
  <c r="O84" i="6"/>
  <c r="G85" i="6"/>
  <c r="O85" i="6"/>
  <c r="E90" i="6"/>
  <c r="Q90" i="18"/>
  <c r="H102" i="19"/>
  <c r="I71" i="19"/>
  <c r="I58" i="19"/>
  <c r="T57" i="19"/>
  <c r="T58" i="19" s="1"/>
  <c r="C99" i="37"/>
  <c r="K71" i="19"/>
  <c r="K58" i="19"/>
  <c r="L98" i="32"/>
  <c r="M52" i="19" s="1"/>
  <c r="H99" i="32"/>
  <c r="M98" i="32"/>
  <c r="L90" i="19"/>
  <c r="L54" i="19"/>
  <c r="G90" i="18"/>
  <c r="G105" i="18" s="1"/>
  <c r="D101" i="32"/>
  <c r="O51" i="19"/>
  <c r="H94" i="19"/>
  <c r="H98" i="19"/>
  <c r="H99" i="19" s="1"/>
  <c r="I89" i="18"/>
  <c r="I90" i="18" s="1"/>
  <c r="I105" i="18" s="1"/>
  <c r="I84" i="18"/>
  <c r="J57" i="19"/>
  <c r="J81" i="18"/>
  <c r="J83" i="18" s="1"/>
  <c r="K80" i="18"/>
  <c r="K81" i="18" s="1"/>
  <c r="K83" i="18" s="1"/>
  <c r="K91" i="19"/>
  <c r="F94" i="19"/>
  <c r="F98" i="19"/>
  <c r="S93" i="19"/>
  <c r="S94" i="19" s="1"/>
  <c r="G101" i="19"/>
  <c r="G76" i="19"/>
  <c r="G93" i="19"/>
  <c r="R82" i="6" l="1"/>
  <c r="Q82" i="6"/>
  <c r="L82" i="6"/>
  <c r="X82" i="6"/>
  <c r="M82" i="6"/>
  <c r="X84" i="18"/>
  <c r="J85" i="6" s="1"/>
  <c r="L85" i="6" s="1"/>
  <c r="X89" i="18"/>
  <c r="J84" i="6"/>
  <c r="U90" i="6"/>
  <c r="G90" i="6"/>
  <c r="H90" i="6"/>
  <c r="O90" i="6"/>
  <c r="AA84" i="6"/>
  <c r="AA85" i="6"/>
  <c r="R84" i="6"/>
  <c r="Q84" i="6"/>
  <c r="F14" i="4"/>
  <c r="J14" i="4"/>
  <c r="C15" i="4"/>
  <c r="G14" i="4"/>
  <c r="K14" i="4"/>
  <c r="Q105" i="18"/>
  <c r="E91" i="6"/>
  <c r="T89" i="18"/>
  <c r="T90" i="18" s="1"/>
  <c r="T105" i="18" s="1"/>
  <c r="D102" i="32"/>
  <c r="J89" i="18"/>
  <c r="J84" i="18"/>
  <c r="K75" i="19"/>
  <c r="K73" i="19"/>
  <c r="L55" i="19"/>
  <c r="U54" i="19"/>
  <c r="J71" i="19"/>
  <c r="J58" i="19"/>
  <c r="L80" i="18"/>
  <c r="L91" i="19"/>
  <c r="G94" i="19"/>
  <c r="G98" i="19"/>
  <c r="F99" i="19"/>
  <c r="S98" i="19"/>
  <c r="S99" i="19" s="1"/>
  <c r="C100" i="37"/>
  <c r="M54" i="19"/>
  <c r="M90" i="19"/>
  <c r="K89" i="18"/>
  <c r="K90" i="18" s="1"/>
  <c r="K105" i="18" s="1"/>
  <c r="K84" i="18"/>
  <c r="V51" i="19"/>
  <c r="U51" i="19"/>
  <c r="I75" i="19"/>
  <c r="I73" i="19"/>
  <c r="T71" i="19"/>
  <c r="T73" i="19" s="1"/>
  <c r="L99" i="32"/>
  <c r="N52" i="19" s="1"/>
  <c r="H100" i="32"/>
  <c r="M99" i="32"/>
  <c r="X85" i="6" l="1"/>
  <c r="X84" i="6"/>
  <c r="L84" i="6"/>
  <c r="M84" i="6"/>
  <c r="X90" i="18"/>
  <c r="J90" i="6"/>
  <c r="AA90" i="6"/>
  <c r="Q90" i="6"/>
  <c r="R90" i="6"/>
  <c r="U91" i="6"/>
  <c r="G91" i="6"/>
  <c r="O91" i="6"/>
  <c r="I101" i="19"/>
  <c r="I93" i="19"/>
  <c r="I76" i="19"/>
  <c r="I102" i="19"/>
  <c r="T75" i="19"/>
  <c r="T76" i="19" s="1"/>
  <c r="L57" i="19"/>
  <c r="U55" i="19"/>
  <c r="J90" i="18"/>
  <c r="J105" i="18" s="1"/>
  <c r="G99" i="19"/>
  <c r="J75" i="19"/>
  <c r="J102" i="19" s="1"/>
  <c r="J73" i="19"/>
  <c r="K93" i="19"/>
  <c r="K101" i="19"/>
  <c r="K76" i="19"/>
  <c r="M55" i="19"/>
  <c r="M57" i="19" s="1"/>
  <c r="C101" i="37"/>
  <c r="L81" i="18"/>
  <c r="L83" i="18" s="1"/>
  <c r="U80" i="18"/>
  <c r="D103" i="32"/>
  <c r="L100" i="32"/>
  <c r="O52" i="19" s="1"/>
  <c r="H101" i="32"/>
  <c r="M100" i="32"/>
  <c r="N90" i="19"/>
  <c r="N54" i="19"/>
  <c r="N55" i="19" s="1"/>
  <c r="N57" i="19" s="1"/>
  <c r="M80" i="18"/>
  <c r="M91" i="19"/>
  <c r="X90" i="6" l="1"/>
  <c r="M90" i="6"/>
  <c r="L90" i="6"/>
  <c r="J91" i="6"/>
  <c r="X105" i="18"/>
  <c r="Q91" i="6"/>
  <c r="AA91" i="6"/>
  <c r="L71" i="19"/>
  <c r="L58" i="19"/>
  <c r="U57" i="19"/>
  <c r="U58" i="19" s="1"/>
  <c r="L84" i="18"/>
  <c r="L89" i="18"/>
  <c r="U83" i="18"/>
  <c r="U84" i="18" s="1"/>
  <c r="J101" i="19"/>
  <c r="J76" i="19"/>
  <c r="J93" i="19"/>
  <c r="K102" i="19"/>
  <c r="D104" i="32"/>
  <c r="C102" i="37"/>
  <c r="I94" i="19"/>
  <c r="I98" i="19"/>
  <c r="T93" i="19"/>
  <c r="T94" i="19" s="1"/>
  <c r="U52" i="19"/>
  <c r="O90" i="19"/>
  <c r="O54" i="19"/>
  <c r="Q54" i="19" s="1"/>
  <c r="E55" i="9" s="1"/>
  <c r="H55" i="9" s="1"/>
  <c r="V52" i="19"/>
  <c r="M71" i="19"/>
  <c r="M58" i="19"/>
  <c r="L101" i="32"/>
  <c r="H102" i="32"/>
  <c r="M101" i="32"/>
  <c r="K98" i="19"/>
  <c r="K99" i="19" s="1"/>
  <c r="K94" i="19"/>
  <c r="M81" i="18"/>
  <c r="N71" i="19"/>
  <c r="N58" i="19"/>
  <c r="N80" i="18"/>
  <c r="N81" i="18" s="1"/>
  <c r="N83" i="18" s="1"/>
  <c r="N91" i="19"/>
  <c r="X54" i="19" l="1"/>
  <c r="J55" i="9" s="1"/>
  <c r="G55" i="9"/>
  <c r="O55" i="9"/>
  <c r="Q55" i="9" s="1"/>
  <c r="U55" i="9"/>
  <c r="L55" i="9"/>
  <c r="X55" i="9"/>
  <c r="M55" i="9"/>
  <c r="AA55" i="9"/>
  <c r="R55" i="9"/>
  <c r="L91" i="6"/>
  <c r="X91" i="6"/>
  <c r="N84" i="18"/>
  <c r="N89" i="18"/>
  <c r="N90" i="18" s="1"/>
  <c r="N105" i="18" s="1"/>
  <c r="I99" i="19"/>
  <c r="T98" i="19"/>
  <c r="T99" i="19" s="1"/>
  <c r="N75" i="19"/>
  <c r="N73" i="19"/>
  <c r="D105" i="32"/>
  <c r="L90" i="18"/>
  <c r="L105" i="18" s="1"/>
  <c r="U89" i="18"/>
  <c r="U90" i="18" s="1"/>
  <c r="U105" i="18" s="1"/>
  <c r="J98" i="19"/>
  <c r="J94" i="19"/>
  <c r="L102" i="32"/>
  <c r="H103" i="32"/>
  <c r="M102" i="32"/>
  <c r="M73" i="19"/>
  <c r="M75" i="19"/>
  <c r="M83" i="18"/>
  <c r="O80" i="18"/>
  <c r="O91" i="19"/>
  <c r="Q91" i="19" s="1"/>
  <c r="E92" i="9" s="1"/>
  <c r="V90" i="19"/>
  <c r="U90" i="19"/>
  <c r="L75" i="19"/>
  <c r="L73" i="19"/>
  <c r="O55" i="19"/>
  <c r="V54" i="19"/>
  <c r="C103" i="37"/>
  <c r="X91" i="19" l="1"/>
  <c r="J92" i="9" s="1"/>
  <c r="X92" i="9" s="1"/>
  <c r="H92" i="9"/>
  <c r="O92" i="9"/>
  <c r="U92" i="9"/>
  <c r="G92" i="9"/>
  <c r="Q55" i="19"/>
  <c r="E56" i="9" s="1"/>
  <c r="X55" i="19"/>
  <c r="J56" i="9" s="1"/>
  <c r="X56" i="9" s="1"/>
  <c r="L92" i="9"/>
  <c r="M92" i="9"/>
  <c r="L101" i="19"/>
  <c r="L93" i="19"/>
  <c r="L76" i="19"/>
  <c r="L102" i="19"/>
  <c r="U75" i="19"/>
  <c r="U76" i="19" s="1"/>
  <c r="M102" i="19"/>
  <c r="N102" i="19"/>
  <c r="D106" i="32"/>
  <c r="J99" i="19"/>
  <c r="V91" i="19"/>
  <c r="T91" i="19"/>
  <c r="U91" i="19"/>
  <c r="O81" i="18"/>
  <c r="V80" i="18"/>
  <c r="N101" i="19"/>
  <c r="N93" i="19"/>
  <c r="N76" i="19"/>
  <c r="M84" i="18"/>
  <c r="M89" i="18"/>
  <c r="O57" i="19"/>
  <c r="V55" i="19"/>
  <c r="M101" i="19"/>
  <c r="M93" i="19"/>
  <c r="M76" i="19"/>
  <c r="L103" i="32"/>
  <c r="H104" i="32"/>
  <c r="M103" i="32"/>
  <c r="C104" i="37"/>
  <c r="X57" i="19" l="1"/>
  <c r="Q57" i="19"/>
  <c r="L56" i="9"/>
  <c r="M56" i="9"/>
  <c r="AA92" i="9"/>
  <c r="R92" i="9"/>
  <c r="Q92" i="9"/>
  <c r="H56" i="9"/>
  <c r="G56" i="9"/>
  <c r="O56" i="9"/>
  <c r="U56" i="9"/>
  <c r="O71" i="19"/>
  <c r="O58" i="19"/>
  <c r="V57" i="19"/>
  <c r="V58" i="19" s="1"/>
  <c r="D107" i="32"/>
  <c r="M90" i="18"/>
  <c r="M105" i="18" s="1"/>
  <c r="C105" i="37"/>
  <c r="N98" i="19"/>
  <c r="N99" i="19" s="1"/>
  <c r="N94" i="19"/>
  <c r="L98" i="19"/>
  <c r="L94" i="19"/>
  <c r="U93" i="19"/>
  <c r="U94" i="19" s="1"/>
  <c r="L104" i="32"/>
  <c r="H105" i="32"/>
  <c r="M104" i="32"/>
  <c r="O83" i="18"/>
  <c r="U81" i="18"/>
  <c r="T81" i="18"/>
  <c r="V81" i="18"/>
  <c r="M98" i="19"/>
  <c r="M99" i="19" s="1"/>
  <c r="M94" i="19"/>
  <c r="Q58" i="19" l="1"/>
  <c r="E59" i="9" s="1"/>
  <c r="E58" i="9"/>
  <c r="X71" i="19"/>
  <c r="J72" i="9" s="1"/>
  <c r="Q71" i="19"/>
  <c r="E72" i="9" s="1"/>
  <c r="R56" i="9"/>
  <c r="Q56" i="9"/>
  <c r="AA56" i="9"/>
  <c r="J58" i="9"/>
  <c r="X58" i="19"/>
  <c r="J59" i="9" s="1"/>
  <c r="L59" i="9" s="1"/>
  <c r="L99" i="19"/>
  <c r="C106" i="37"/>
  <c r="O84" i="18"/>
  <c r="O89" i="18"/>
  <c r="V83" i="18"/>
  <c r="V84" i="18" s="1"/>
  <c r="L105" i="32"/>
  <c r="H106" i="32"/>
  <c r="M105" i="32"/>
  <c r="D108" i="32"/>
  <c r="O75" i="19"/>
  <c r="O73" i="19"/>
  <c r="V71" i="19"/>
  <c r="V73" i="19" s="1"/>
  <c r="U71" i="19"/>
  <c r="U73" i="19" s="1"/>
  <c r="J49" i="6" l="1"/>
  <c r="L58" i="9"/>
  <c r="X71" i="9"/>
  <c r="X59" i="9"/>
  <c r="M58" i="9"/>
  <c r="X58" i="9"/>
  <c r="Q75" i="19"/>
  <c r="X75" i="19"/>
  <c r="L72" i="9"/>
  <c r="M72" i="9"/>
  <c r="Q73" i="19"/>
  <c r="X73" i="19"/>
  <c r="AV73" i="19"/>
  <c r="O58" i="9"/>
  <c r="U58" i="9"/>
  <c r="E49" i="6"/>
  <c r="O49" i="6" s="1"/>
  <c r="U59" i="9"/>
  <c r="U71" i="9"/>
  <c r="H58" i="9"/>
  <c r="G58" i="9"/>
  <c r="O72" i="9"/>
  <c r="H72" i="9"/>
  <c r="G72" i="9"/>
  <c r="G59" i="9"/>
  <c r="O59" i="9"/>
  <c r="Q59" i="9" s="1"/>
  <c r="O93" i="19"/>
  <c r="O101" i="19"/>
  <c r="O76" i="19"/>
  <c r="V75" i="19"/>
  <c r="V76" i="19" s="1"/>
  <c r="O102" i="19"/>
  <c r="L106" i="32"/>
  <c r="H107" i="32"/>
  <c r="M106" i="32"/>
  <c r="O90" i="18"/>
  <c r="O105" i="18" s="1"/>
  <c r="V89" i="18"/>
  <c r="V90" i="18" s="1"/>
  <c r="V105" i="18" s="1"/>
  <c r="D109" i="32"/>
  <c r="C107" i="37"/>
  <c r="R58" i="9" l="1"/>
  <c r="AA59" i="9"/>
  <c r="AA71" i="9"/>
  <c r="Q58" i="9"/>
  <c r="AA58" i="9"/>
  <c r="J74" i="8"/>
  <c r="J74" i="9"/>
  <c r="Q93" i="19"/>
  <c r="X93" i="19"/>
  <c r="K74" i="9"/>
  <c r="K74" i="8"/>
  <c r="E74" i="8"/>
  <c r="E74" i="9"/>
  <c r="X76" i="19"/>
  <c r="J77" i="9" s="1"/>
  <c r="L77" i="9" s="1"/>
  <c r="J76" i="9"/>
  <c r="E76" i="9"/>
  <c r="Q76" i="19"/>
  <c r="E77" i="9" s="1"/>
  <c r="Q72" i="9"/>
  <c r="R72" i="9"/>
  <c r="D110" i="32"/>
  <c r="L107" i="32"/>
  <c r="H108" i="32"/>
  <c r="M107" i="32"/>
  <c r="C108" i="37"/>
  <c r="O94" i="19"/>
  <c r="O98" i="19"/>
  <c r="V93" i="19"/>
  <c r="V94" i="19" s="1"/>
  <c r="G74" i="9" l="1"/>
  <c r="O74" i="9"/>
  <c r="Q74" i="9" s="1"/>
  <c r="H76" i="9"/>
  <c r="G76" i="9"/>
  <c r="O76" i="9"/>
  <c r="U77" i="9"/>
  <c r="U76" i="9"/>
  <c r="U94" i="9"/>
  <c r="M76" i="9"/>
  <c r="X76" i="9"/>
  <c r="X77" i="9"/>
  <c r="L76" i="9"/>
  <c r="G74" i="8"/>
  <c r="O74" i="8"/>
  <c r="Q74" i="8" s="1"/>
  <c r="X94" i="19"/>
  <c r="J95" i="9" s="1"/>
  <c r="L95" i="9" s="1"/>
  <c r="J94" i="9"/>
  <c r="L74" i="8"/>
  <c r="X98" i="19"/>
  <c r="Q98" i="19"/>
  <c r="L74" i="9"/>
  <c r="E94" i="9"/>
  <c r="Q94" i="19"/>
  <c r="E95" i="9" s="1"/>
  <c r="O77" i="9"/>
  <c r="Q77" i="9" s="1"/>
  <c r="G77" i="9"/>
  <c r="L108" i="32"/>
  <c r="H109" i="32"/>
  <c r="M108" i="32"/>
  <c r="C109" i="37"/>
  <c r="D111" i="32"/>
  <c r="O99" i="19"/>
  <c r="V98" i="19"/>
  <c r="V99" i="19" s="1"/>
  <c r="U98" i="19"/>
  <c r="U99" i="19" s="1"/>
  <c r="X94" i="9" l="1"/>
  <c r="M94" i="9"/>
  <c r="J86" i="6"/>
  <c r="X95" i="9"/>
  <c r="L94" i="9"/>
  <c r="X99" i="19"/>
  <c r="J100" i="9" s="1"/>
  <c r="L100" i="9" s="1"/>
  <c r="J99" i="9"/>
  <c r="X99" i="9" s="1"/>
  <c r="O95" i="9"/>
  <c r="Q95" i="9" s="1"/>
  <c r="G95" i="9"/>
  <c r="U95" i="9"/>
  <c r="G94" i="9"/>
  <c r="H94" i="9"/>
  <c r="E86" i="6"/>
  <c r="O86" i="6" s="1"/>
  <c r="O94" i="9"/>
  <c r="U99" i="9"/>
  <c r="R76" i="9"/>
  <c r="AA77" i="9"/>
  <c r="AA76" i="9"/>
  <c r="Q76" i="9"/>
  <c r="E99" i="9"/>
  <c r="Q99" i="19"/>
  <c r="E100" i="9" s="1"/>
  <c r="L109" i="32"/>
  <c r="H110" i="32"/>
  <c r="M109" i="32"/>
  <c r="C110" i="37"/>
  <c r="D112" i="32"/>
  <c r="AA94" i="9" l="1"/>
  <c r="R94" i="9"/>
  <c r="AA95" i="9"/>
  <c r="Q94" i="9"/>
  <c r="X100" i="9"/>
  <c r="M99" i="9"/>
  <c r="J103" i="9"/>
  <c r="L99" i="9"/>
  <c r="G100" i="9"/>
  <c r="O100" i="9"/>
  <c r="Q100" i="9" s="1"/>
  <c r="G99" i="9"/>
  <c r="O99" i="9"/>
  <c r="H99" i="9"/>
  <c r="E103" i="9"/>
  <c r="U100" i="9"/>
  <c r="C111" i="37"/>
  <c r="L110" i="32"/>
  <c r="H111" i="32"/>
  <c r="M110" i="32"/>
  <c r="D113" i="32"/>
  <c r="AA100" i="9" l="1"/>
  <c r="Q99" i="9"/>
  <c r="R99" i="9"/>
  <c r="AA99" i="9"/>
  <c r="D114" i="32"/>
  <c r="L111" i="32"/>
  <c r="H112" i="32"/>
  <c r="M111" i="32"/>
  <c r="C112" i="37"/>
  <c r="C113" i="37" l="1"/>
  <c r="L112" i="32"/>
  <c r="H113" i="32"/>
  <c r="M112" i="32"/>
  <c r="D115" i="32"/>
  <c r="D116" i="32" l="1"/>
  <c r="L113" i="32"/>
  <c r="H114" i="32"/>
  <c r="M113" i="32"/>
  <c r="C114" i="37"/>
  <c r="C115" i="37" l="1"/>
  <c r="L114" i="32"/>
  <c r="H115" i="32"/>
  <c r="M114" i="32"/>
  <c r="D117" i="32"/>
  <c r="L115" i="32" l="1"/>
  <c r="H116" i="32"/>
  <c r="M115" i="32"/>
  <c r="D118" i="32"/>
  <c r="C116" i="37"/>
  <c r="C117" i="37" l="1"/>
  <c r="D119" i="32"/>
  <c r="L116" i="32"/>
  <c r="H117" i="32"/>
  <c r="M116" i="32"/>
  <c r="L117" i="32" l="1"/>
  <c r="H118" i="32"/>
  <c r="M117" i="32"/>
  <c r="D120" i="32"/>
  <c r="C118" i="37"/>
  <c r="C119" i="37" l="1"/>
  <c r="D121" i="32"/>
  <c r="L118" i="32"/>
  <c r="H119" i="32"/>
  <c r="M118" i="32"/>
  <c r="L119" i="32" l="1"/>
  <c r="H120" i="32"/>
  <c r="M119" i="32"/>
  <c r="D122" i="32"/>
  <c r="C120" i="37"/>
  <c r="C121" i="37" l="1"/>
  <c r="D123" i="32"/>
  <c r="L120" i="32"/>
  <c r="H121" i="32"/>
  <c r="M120" i="32"/>
  <c r="D124" i="32" l="1"/>
  <c r="L121" i="32"/>
  <c r="H122" i="32"/>
  <c r="M121" i="32"/>
  <c r="C122" i="37"/>
  <c r="C123" i="37" l="1"/>
  <c r="L122" i="32"/>
  <c r="H123" i="32"/>
  <c r="M122" i="32"/>
  <c r="D125" i="32"/>
  <c r="D126" i="32" l="1"/>
  <c r="C124" i="37"/>
  <c r="L123" i="32"/>
  <c r="H124" i="32"/>
  <c r="M123" i="32"/>
  <c r="L124" i="32" l="1"/>
  <c r="H125" i="32"/>
  <c r="M124" i="32"/>
  <c r="C125" i="37"/>
  <c r="D127" i="32"/>
  <c r="C126" i="37" l="1"/>
  <c r="D128" i="32"/>
  <c r="L125" i="32"/>
  <c r="H126" i="32"/>
  <c r="M125" i="32"/>
  <c r="L126" i="32" l="1"/>
  <c r="H127" i="32"/>
  <c r="M126" i="32"/>
  <c r="C127" i="37"/>
  <c r="D129" i="32"/>
  <c r="C128" i="37" l="1"/>
  <c r="D130" i="32"/>
  <c r="L127" i="32"/>
  <c r="H128" i="32"/>
  <c r="M127" i="32"/>
  <c r="D131" i="32" l="1"/>
  <c r="L128" i="32"/>
  <c r="H129" i="32"/>
  <c r="M128" i="32"/>
  <c r="C129" i="37"/>
  <c r="C130" i="37" l="1"/>
  <c r="L129" i="32"/>
  <c r="H130" i="32"/>
  <c r="M129" i="32"/>
  <c r="D132" i="32"/>
  <c r="C131" i="37" l="1"/>
  <c r="D133" i="32"/>
  <c r="L130" i="32"/>
  <c r="H131" i="32"/>
  <c r="M130" i="32"/>
  <c r="L131" i="32" l="1"/>
  <c r="H132" i="32"/>
  <c r="M131" i="32"/>
  <c r="D134" i="32"/>
  <c r="C132" i="37"/>
  <c r="C133" i="37" l="1"/>
  <c r="M134" i="32"/>
  <c r="D135" i="32"/>
  <c r="L132" i="32"/>
  <c r="H133" i="32"/>
  <c r="M132" i="32"/>
  <c r="M135" i="32" l="1"/>
  <c r="D136" i="32"/>
  <c r="L133" i="32"/>
  <c r="H183" i="32"/>
  <c r="M133" i="32"/>
  <c r="C134" i="37"/>
  <c r="C135" i="37" l="1"/>
  <c r="M136" i="32"/>
  <c r="D137" i="32"/>
  <c r="M137" i="32" l="1"/>
  <c r="D138" i="32"/>
  <c r="C136" i="37"/>
  <c r="C137" i="37" l="1"/>
  <c r="M138" i="32"/>
  <c r="D139" i="32"/>
  <c r="M139" i="32" l="1"/>
  <c r="D140" i="32"/>
  <c r="C138" i="37"/>
  <c r="C139" i="37" l="1"/>
  <c r="M140" i="32"/>
  <c r="D141" i="32"/>
  <c r="M141" i="32" l="1"/>
  <c r="D142" i="32"/>
  <c r="C140" i="37"/>
  <c r="C141" i="37" l="1"/>
  <c r="M142" i="32"/>
  <c r="D143" i="32"/>
  <c r="M143" i="32" l="1"/>
  <c r="D144" i="32"/>
  <c r="C142" i="37"/>
  <c r="C143" i="37" l="1"/>
  <c r="M144" i="32"/>
  <c r="D145" i="32"/>
  <c r="M145" i="32" l="1"/>
  <c r="D146" i="32"/>
  <c r="C144" i="37"/>
  <c r="C145" i="37" l="1"/>
  <c r="M146" i="32"/>
  <c r="D147" i="32"/>
  <c r="M147" i="32" l="1"/>
  <c r="D148" i="32"/>
  <c r="C146" i="37"/>
  <c r="C147" i="37" l="1"/>
  <c r="M148" i="32"/>
  <c r="D149" i="32"/>
  <c r="M149" i="32" l="1"/>
  <c r="D150" i="32"/>
  <c r="C148" i="37"/>
  <c r="C149" i="37" l="1"/>
  <c r="M150" i="32"/>
  <c r="D151" i="32"/>
  <c r="M151" i="32" l="1"/>
  <c r="D152" i="32"/>
  <c r="C150" i="37"/>
  <c r="C151" i="37" l="1"/>
  <c r="M152" i="32"/>
  <c r="D153" i="32"/>
  <c r="M153" i="32" l="1"/>
  <c r="D154" i="32"/>
  <c r="C152" i="37"/>
  <c r="C153" i="37" l="1"/>
  <c r="M154" i="32"/>
  <c r="D155" i="32"/>
  <c r="M155" i="32" l="1"/>
  <c r="D156" i="32"/>
  <c r="C154" i="37"/>
  <c r="C155" i="37" l="1"/>
  <c r="M156" i="32"/>
  <c r="D157" i="32"/>
  <c r="M157" i="32" l="1"/>
  <c r="D158" i="32"/>
  <c r="C156" i="37"/>
  <c r="C157" i="37" l="1"/>
  <c r="M158" i="32"/>
  <c r="D159" i="32"/>
  <c r="M159" i="32" l="1"/>
  <c r="D160" i="32"/>
  <c r="C158" i="37"/>
  <c r="C159" i="37" l="1"/>
  <c r="M160" i="32"/>
  <c r="D161" i="32"/>
  <c r="M161" i="32" l="1"/>
  <c r="D162" i="32"/>
  <c r="C160" i="37"/>
  <c r="C161" i="37" l="1"/>
  <c r="M162" i="32"/>
  <c r="D163" i="32"/>
  <c r="M163" i="32" l="1"/>
  <c r="D164" i="32"/>
  <c r="C162" i="37"/>
  <c r="C163" i="37" l="1"/>
  <c r="M164" i="32"/>
  <c r="D165" i="32"/>
  <c r="M165" i="32" l="1"/>
  <c r="D166" i="32"/>
  <c r="C164" i="37"/>
  <c r="C165" i="37" l="1"/>
  <c r="M166" i="32"/>
  <c r="D167" i="32"/>
  <c r="M167" i="32" l="1"/>
  <c r="D168" i="32"/>
  <c r="C166" i="37"/>
  <c r="C167" i="37" l="1"/>
  <c r="M168" i="32"/>
  <c r="D169" i="32"/>
  <c r="M169" i="32" l="1"/>
  <c r="D170" i="32"/>
  <c r="C168" i="37"/>
  <c r="C169" i="37" l="1"/>
  <c r="M170" i="32"/>
  <c r="D171" i="32"/>
  <c r="M171" i="32" l="1"/>
  <c r="D172" i="32"/>
  <c r="C170" i="37"/>
  <c r="C171" i="37" l="1"/>
  <c r="M172" i="32"/>
  <c r="D173" i="32"/>
  <c r="M173" i="32" l="1"/>
  <c r="D174" i="32"/>
  <c r="C172" i="37"/>
  <c r="C173" i="37" l="1"/>
  <c r="M174" i="32"/>
  <c r="D175" i="32"/>
  <c r="M175" i="32" l="1"/>
  <c r="D176" i="32"/>
  <c r="C174" i="37"/>
  <c r="C175" i="37" l="1"/>
  <c r="M176" i="32"/>
  <c r="D177" i="32"/>
  <c r="M177" i="32" l="1"/>
  <c r="D178" i="32"/>
  <c r="C176" i="37"/>
  <c r="C177" i="37" l="1"/>
  <c r="M178" i="32"/>
  <c r="D179" i="32"/>
  <c r="M179" i="32" l="1"/>
  <c r="D180" i="32"/>
  <c r="C178" i="37"/>
  <c r="C179" i="37" l="1"/>
  <c r="M180" i="32"/>
  <c r="D181" i="32"/>
  <c r="M181" i="32" l="1"/>
  <c r="M183" i="32" s="1"/>
  <c r="D183" i="32"/>
  <c r="C180" i="37"/>
  <c r="C181" i="37" l="1"/>
  <c r="M180" i="37"/>
  <c r="L180" i="37"/>
  <c r="K180" i="37"/>
  <c r="J180" i="37"/>
  <c r="L174" i="37"/>
  <c r="M178" i="37"/>
  <c r="K174" i="37"/>
  <c r="K172" i="37"/>
  <c r="L178" i="37"/>
  <c r="K178" i="37"/>
  <c r="K176" i="37"/>
  <c r="J178" i="37"/>
  <c r="J174" i="37"/>
  <c r="J176" i="37"/>
  <c r="M176" i="37"/>
  <c r="J172" i="37"/>
  <c r="L172" i="37"/>
  <c r="M174" i="37"/>
  <c r="M172" i="37"/>
  <c r="L176" i="37"/>
  <c r="M181" i="37" l="1"/>
  <c r="L181" i="37"/>
  <c r="K181" i="37"/>
  <c r="J181" i="37"/>
  <c r="M13" i="37"/>
  <c r="K16" i="37"/>
  <c r="L14" i="37"/>
  <c r="M15" i="37"/>
  <c r="J16" i="37"/>
  <c r="L15" i="37"/>
  <c r="J14" i="37"/>
  <c r="K13" i="37"/>
  <c r="M17" i="37"/>
  <c r="M16" i="37"/>
  <c r="J10" i="37"/>
  <c r="J15" i="37"/>
  <c r="D50" i="24"/>
  <c r="J13" i="37"/>
  <c r="D51" i="24"/>
  <c r="D52" i="24"/>
  <c r="E53" i="24"/>
  <c r="L18" i="37"/>
  <c r="L17" i="37"/>
  <c r="L16" i="37"/>
  <c r="K15" i="37"/>
  <c r="K14" i="37"/>
  <c r="D53" i="24"/>
  <c r="L13" i="37"/>
  <c r="M14" i="37"/>
  <c r="L10" i="37"/>
  <c r="J19" i="37"/>
  <c r="E51" i="24"/>
  <c r="E52" i="24"/>
  <c r="J17" i="37"/>
  <c r="K17" i="37"/>
  <c r="K20" i="37"/>
  <c r="G52" i="24"/>
  <c r="K18" i="37"/>
  <c r="J18" i="37"/>
  <c r="F51" i="24"/>
  <c r="L19" i="37"/>
  <c r="E50" i="24"/>
  <c r="K19" i="37"/>
  <c r="G51" i="24"/>
  <c r="F50" i="24"/>
  <c r="M18" i="37"/>
  <c r="M20" i="37"/>
  <c r="I50" i="24"/>
  <c r="J20" i="37"/>
  <c r="F53" i="24"/>
  <c r="G53" i="24"/>
  <c r="G50" i="24"/>
  <c r="F52" i="24"/>
  <c r="M19" i="37"/>
  <c r="I53" i="24"/>
  <c r="H50" i="24"/>
  <c r="I52" i="24"/>
  <c r="L20" i="37"/>
  <c r="L21" i="37"/>
  <c r="H53" i="24"/>
  <c r="H51" i="24"/>
  <c r="I51" i="24"/>
  <c r="J21" i="37"/>
  <c r="H52" i="24"/>
  <c r="L22" i="37"/>
  <c r="M22" i="37"/>
  <c r="M21" i="37"/>
  <c r="J53" i="24"/>
  <c r="J50" i="24"/>
  <c r="M24" i="37"/>
  <c r="J52" i="24"/>
  <c r="K21" i="37"/>
  <c r="J51" i="24"/>
  <c r="K50" i="24"/>
  <c r="J24" i="37"/>
  <c r="K22" i="37"/>
  <c r="J23" i="37"/>
  <c r="J22" i="37"/>
  <c r="L26" i="37"/>
  <c r="L23" i="37"/>
  <c r="M23" i="37"/>
  <c r="K53" i="24"/>
  <c r="M26" i="37"/>
  <c r="M53" i="24"/>
  <c r="K52" i="24"/>
  <c r="N52" i="24"/>
  <c r="J25" i="37"/>
  <c r="M52" i="24"/>
  <c r="L24" i="37"/>
  <c r="L51" i="24"/>
  <c r="L25" i="37"/>
  <c r="M28" i="37"/>
  <c r="K24" i="37"/>
  <c r="L50" i="24"/>
  <c r="L52" i="24"/>
  <c r="K23" i="37"/>
  <c r="M25" i="37"/>
  <c r="K25" i="37"/>
  <c r="L53" i="24"/>
  <c r="K51" i="24"/>
  <c r="M51" i="24"/>
  <c r="J26" i="37"/>
  <c r="O53" i="24"/>
  <c r="N51" i="24"/>
  <c r="K26" i="37"/>
  <c r="O52" i="24"/>
  <c r="N50" i="24"/>
  <c r="M50" i="24"/>
  <c r="J28" i="37"/>
  <c r="J27" i="37"/>
  <c r="N53" i="24"/>
  <c r="O50" i="24"/>
  <c r="L28" i="37"/>
  <c r="L27" i="37"/>
  <c r="M27" i="37"/>
  <c r="O51" i="24"/>
  <c r="K28" i="37"/>
  <c r="K27" i="37"/>
  <c r="M31" i="37"/>
  <c r="J30" i="37"/>
  <c r="L30" i="37"/>
  <c r="L29" i="37"/>
  <c r="M29" i="37"/>
  <c r="K29" i="37"/>
  <c r="J29" i="37"/>
  <c r="K31" i="37"/>
  <c r="K32" i="37"/>
  <c r="L31" i="37"/>
  <c r="M32" i="37"/>
  <c r="J31" i="37"/>
  <c r="K30" i="37"/>
  <c r="M34" i="37"/>
  <c r="M30" i="37"/>
  <c r="M33" i="37"/>
  <c r="M10" i="37" s="1"/>
  <c r="J34" i="37"/>
  <c r="J32" i="37"/>
  <c r="L32" i="37"/>
  <c r="K33" i="37"/>
  <c r="K10" i="37" s="1"/>
  <c r="L33" i="37"/>
  <c r="K34" i="37"/>
  <c r="L35" i="37"/>
  <c r="K35" i="37"/>
  <c r="L34" i="37"/>
  <c r="J33" i="37"/>
  <c r="M35" i="37"/>
  <c r="L36" i="37"/>
  <c r="L37" i="37"/>
  <c r="K36" i="37"/>
  <c r="K40" i="37"/>
  <c r="M36" i="37"/>
  <c r="J35" i="37"/>
  <c r="J36" i="37"/>
  <c r="M38" i="37"/>
  <c r="L38" i="37"/>
  <c r="J37" i="37"/>
  <c r="K37" i="37"/>
  <c r="M39" i="37"/>
  <c r="M37" i="37"/>
  <c r="K38" i="37"/>
  <c r="L39" i="37"/>
  <c r="J38" i="37"/>
  <c r="J40" i="37"/>
  <c r="K39" i="37"/>
  <c r="J39" i="37"/>
  <c r="L40" i="37"/>
  <c r="M40" i="37"/>
  <c r="K41" i="37"/>
  <c r="J41" i="37"/>
  <c r="M41" i="37"/>
  <c r="M42" i="37"/>
  <c r="J42" i="37"/>
  <c r="K44" i="37"/>
  <c r="K42" i="37"/>
  <c r="L41" i="37"/>
  <c r="K43" i="37"/>
  <c r="L42" i="37"/>
  <c r="J43" i="37"/>
  <c r="L43" i="37"/>
  <c r="M43" i="37"/>
  <c r="J46" i="37"/>
  <c r="J44" i="37"/>
  <c r="K45" i="37"/>
  <c r="L44" i="37"/>
  <c r="M44" i="37"/>
  <c r="L46" i="37"/>
  <c r="L45" i="37"/>
  <c r="J45" i="37"/>
  <c r="M45" i="37"/>
  <c r="K46" i="37"/>
  <c r="J47" i="37"/>
  <c r="M46" i="37"/>
  <c r="M47" i="37"/>
  <c r="L47" i="37"/>
  <c r="K47" i="37"/>
  <c r="K49" i="37"/>
  <c r="L48" i="37"/>
  <c r="L49" i="37"/>
  <c r="J49" i="37"/>
  <c r="J48" i="37"/>
  <c r="M48" i="37"/>
  <c r="K48" i="37"/>
  <c r="M49" i="37"/>
  <c r="L50" i="37"/>
  <c r="M50" i="37"/>
  <c r="J51" i="37"/>
  <c r="J50" i="37"/>
  <c r="M51" i="37"/>
  <c r="K50" i="37"/>
  <c r="J52" i="37"/>
  <c r="K52" i="37"/>
  <c r="L51" i="37"/>
  <c r="K51" i="37"/>
  <c r="L52" i="37"/>
  <c r="L53" i="37"/>
  <c r="J53" i="37"/>
  <c r="M52" i="37"/>
  <c r="K53" i="37"/>
  <c r="M53" i="37"/>
  <c r="K55" i="37"/>
  <c r="K54" i="37"/>
  <c r="L55" i="37"/>
  <c r="J55" i="37"/>
  <c r="L54" i="37"/>
  <c r="J54" i="37"/>
  <c r="M55" i="37"/>
  <c r="M54" i="37"/>
  <c r="M57" i="37"/>
  <c r="K56" i="37"/>
  <c r="M56" i="37"/>
  <c r="L57" i="37"/>
  <c r="L56" i="37"/>
  <c r="J56" i="37"/>
  <c r="J57" i="37"/>
  <c r="K57" i="37"/>
  <c r="K58" i="37"/>
  <c r="J58" i="37"/>
  <c r="L58" i="37"/>
  <c r="K59" i="37"/>
  <c r="M59" i="37"/>
  <c r="K60" i="37"/>
  <c r="M58" i="37"/>
  <c r="J59" i="37"/>
  <c r="L60" i="37"/>
  <c r="L59" i="37"/>
  <c r="J60" i="37"/>
  <c r="L63" i="37"/>
  <c r="L61" i="37"/>
  <c r="M60" i="37"/>
  <c r="M61" i="37"/>
  <c r="J61" i="37"/>
  <c r="K61" i="37"/>
  <c r="K62" i="37"/>
  <c r="J63" i="37"/>
  <c r="M62" i="37"/>
  <c r="J62" i="37"/>
  <c r="M63" i="37"/>
  <c r="L62" i="37"/>
  <c r="K63" i="37"/>
  <c r="J64" i="37"/>
  <c r="K65" i="37"/>
  <c r="K64" i="37"/>
  <c r="L65" i="37"/>
  <c r="M64" i="37"/>
  <c r="L64" i="37"/>
  <c r="J65" i="37"/>
  <c r="M65" i="37"/>
  <c r="K67" i="37"/>
  <c r="M67" i="37"/>
  <c r="K66" i="37"/>
  <c r="L67" i="37"/>
  <c r="J66" i="37"/>
  <c r="M66" i="37"/>
  <c r="J67" i="37"/>
  <c r="L66" i="37"/>
  <c r="M69" i="37"/>
  <c r="L68" i="37"/>
  <c r="K68" i="37"/>
  <c r="M68" i="37"/>
  <c r="J68" i="37"/>
  <c r="J69" i="37"/>
  <c r="K70" i="37"/>
  <c r="K69" i="37"/>
  <c r="L69" i="37"/>
  <c r="J70" i="37"/>
  <c r="M70" i="37"/>
  <c r="J71" i="37"/>
  <c r="L71" i="37"/>
  <c r="L70" i="37"/>
  <c r="K71" i="37"/>
  <c r="M71" i="37"/>
  <c r="L72" i="37"/>
  <c r="M72" i="37"/>
  <c r="L73" i="37"/>
  <c r="K72" i="37"/>
  <c r="J72" i="37"/>
  <c r="K73" i="37"/>
  <c r="J74" i="37"/>
  <c r="J76" i="37"/>
  <c r="M73" i="37"/>
  <c r="L74" i="37"/>
  <c r="K74" i="37"/>
  <c r="J73" i="37"/>
  <c r="M74" i="37"/>
  <c r="L75" i="37"/>
  <c r="J75" i="37"/>
  <c r="M76" i="37"/>
  <c r="K75" i="37"/>
  <c r="M75" i="37"/>
  <c r="K76" i="37"/>
  <c r="L76" i="37"/>
  <c r="M78" i="37"/>
  <c r="K78" i="37"/>
  <c r="J77" i="37"/>
  <c r="M77" i="37"/>
  <c r="L77" i="37"/>
  <c r="K77" i="37"/>
  <c r="J78" i="37"/>
  <c r="L78" i="37"/>
  <c r="K79" i="37"/>
  <c r="M79" i="37"/>
  <c r="J79" i="37"/>
  <c r="L79" i="37"/>
  <c r="K80" i="37"/>
  <c r="L80" i="37"/>
  <c r="L81" i="37"/>
  <c r="M80" i="37"/>
  <c r="J80" i="37"/>
  <c r="J81" i="37"/>
  <c r="J82" i="37"/>
  <c r="M81" i="37"/>
  <c r="L82" i="37"/>
  <c r="K81" i="37"/>
  <c r="M82" i="37"/>
  <c r="L83" i="37"/>
  <c r="K82" i="37"/>
  <c r="M83" i="37"/>
  <c r="K83" i="37"/>
  <c r="M87" i="37"/>
  <c r="J83" i="37"/>
  <c r="K84" i="37"/>
  <c r="J85" i="37"/>
  <c r="M85" i="37"/>
  <c r="L84" i="37"/>
  <c r="J84" i="37"/>
  <c r="M84" i="37"/>
  <c r="K85" i="37"/>
  <c r="L85" i="37"/>
  <c r="K87" i="37"/>
  <c r="L86" i="37"/>
  <c r="J86" i="37"/>
  <c r="M86" i="37"/>
  <c r="J87" i="37"/>
  <c r="L87" i="37"/>
  <c r="K86" i="37"/>
  <c r="K89" i="37"/>
  <c r="K88" i="37"/>
  <c r="M89" i="37"/>
  <c r="J88" i="37"/>
  <c r="L89" i="37"/>
  <c r="M88" i="37"/>
  <c r="L88" i="37"/>
  <c r="J89" i="37"/>
  <c r="K90" i="37"/>
  <c r="L91" i="37"/>
  <c r="L90" i="37"/>
  <c r="K91" i="37"/>
  <c r="J90" i="37"/>
  <c r="M90" i="37"/>
  <c r="J92" i="37"/>
  <c r="M91" i="37"/>
  <c r="J91" i="37"/>
  <c r="M95" i="37"/>
  <c r="K92" i="37"/>
  <c r="L93" i="37"/>
  <c r="J93" i="37"/>
  <c r="M93" i="37"/>
  <c r="L92" i="37"/>
  <c r="K93" i="37"/>
  <c r="M92" i="37"/>
  <c r="K94" i="37"/>
  <c r="L94" i="37"/>
  <c r="M94" i="37"/>
  <c r="L95" i="37"/>
  <c r="K95" i="37"/>
  <c r="J95" i="37"/>
  <c r="J94" i="37"/>
  <c r="L97" i="37"/>
  <c r="J97" i="37"/>
  <c r="M96" i="37"/>
  <c r="J96" i="37"/>
  <c r="M99" i="37"/>
  <c r="K96" i="37"/>
  <c r="L96" i="37"/>
  <c r="J100" i="37"/>
  <c r="K97" i="37"/>
  <c r="M98" i="37"/>
  <c r="M97" i="37"/>
  <c r="J98" i="37"/>
  <c r="K98" i="37"/>
  <c r="L100" i="37"/>
  <c r="L98" i="37"/>
  <c r="L99" i="37"/>
  <c r="K100" i="37"/>
  <c r="M100" i="37"/>
  <c r="K99" i="37"/>
  <c r="J99" i="37"/>
  <c r="K104" i="37"/>
  <c r="M101" i="37"/>
  <c r="J102" i="37"/>
  <c r="K101" i="37"/>
  <c r="J101" i="37"/>
  <c r="L101" i="37"/>
  <c r="M103" i="37"/>
  <c r="L103" i="37"/>
  <c r="M102" i="37"/>
  <c r="L102" i="37"/>
  <c r="K102" i="37"/>
  <c r="J103" i="37"/>
  <c r="M107" i="37"/>
  <c r="L104" i="37"/>
  <c r="M104" i="37"/>
  <c r="K103" i="37"/>
  <c r="L105" i="37"/>
  <c r="J104" i="37"/>
  <c r="M105" i="37"/>
  <c r="K105" i="37"/>
  <c r="J105" i="37"/>
  <c r="K107" i="37"/>
  <c r="J106" i="37"/>
  <c r="J107" i="37"/>
  <c r="K106" i="37"/>
  <c r="L106" i="37"/>
  <c r="M106" i="37"/>
  <c r="L107" i="37"/>
  <c r="J108" i="37"/>
  <c r="K108" i="37"/>
  <c r="L108" i="37"/>
  <c r="M108" i="37"/>
  <c r="M109" i="37"/>
  <c r="L109" i="37"/>
  <c r="J109" i="37"/>
  <c r="K109" i="37"/>
  <c r="K110" i="37"/>
  <c r="J110" i="37"/>
  <c r="M110" i="37"/>
  <c r="L110" i="37"/>
  <c r="M111" i="37"/>
  <c r="K111" i="37"/>
  <c r="J111" i="37"/>
  <c r="L111" i="37"/>
  <c r="L112" i="37"/>
  <c r="M112" i="37"/>
  <c r="L113" i="37"/>
  <c r="K112" i="37"/>
  <c r="J112" i="37"/>
  <c r="K113" i="37"/>
  <c r="M113" i="37"/>
  <c r="J113" i="37"/>
  <c r="K114" i="37"/>
  <c r="L114" i="37"/>
  <c r="J114" i="37"/>
  <c r="M114" i="37"/>
  <c r="M115" i="37"/>
  <c r="J115" i="37"/>
  <c r="L115" i="37"/>
  <c r="K115" i="37"/>
  <c r="J116" i="37"/>
  <c r="M116" i="37"/>
  <c r="K116" i="37"/>
  <c r="L116" i="37"/>
  <c r="J117" i="37"/>
  <c r="L117" i="37"/>
  <c r="K117" i="37"/>
  <c r="M117" i="37"/>
  <c r="M118" i="37"/>
  <c r="K118" i="37"/>
  <c r="L118" i="37"/>
  <c r="J118" i="37"/>
  <c r="K119" i="37"/>
  <c r="L119" i="37"/>
  <c r="J119" i="37"/>
  <c r="M119" i="37"/>
  <c r="K120" i="37"/>
  <c r="L120" i="37"/>
  <c r="M120" i="37"/>
  <c r="J120" i="37"/>
  <c r="M122" i="37"/>
  <c r="K122" i="37"/>
  <c r="M121" i="37"/>
  <c r="L121" i="37"/>
  <c r="J122" i="37"/>
  <c r="K121" i="37"/>
  <c r="J121" i="37"/>
  <c r="L122" i="37"/>
  <c r="L123" i="37"/>
  <c r="K123" i="37"/>
  <c r="M123" i="37"/>
  <c r="J123" i="37"/>
  <c r="K124" i="37"/>
  <c r="L124" i="37"/>
  <c r="J124" i="37"/>
  <c r="M124" i="37"/>
  <c r="M125" i="37"/>
  <c r="K125" i="37"/>
  <c r="J125" i="37"/>
  <c r="L125" i="37"/>
  <c r="M126" i="37"/>
  <c r="L126" i="37"/>
  <c r="K126" i="37"/>
  <c r="J126" i="37"/>
  <c r="L127" i="37"/>
  <c r="J127" i="37"/>
  <c r="K127" i="37"/>
  <c r="M127" i="37"/>
  <c r="K128" i="37"/>
  <c r="M128" i="37"/>
  <c r="L128" i="37"/>
  <c r="J128" i="37"/>
  <c r="J129" i="37"/>
  <c r="M129" i="37"/>
  <c r="K129" i="37"/>
  <c r="L129" i="37"/>
  <c r="M130" i="37"/>
  <c r="J130" i="37"/>
  <c r="K130" i="37"/>
  <c r="L130" i="37"/>
  <c r="L131" i="37"/>
  <c r="J131" i="37"/>
  <c r="K131" i="37"/>
  <c r="M131" i="37"/>
  <c r="K132" i="37"/>
  <c r="J132" i="37"/>
  <c r="M132" i="37"/>
  <c r="L132" i="37"/>
  <c r="K133" i="37"/>
  <c r="M133" i="37"/>
  <c r="J133" i="37"/>
  <c r="L133" i="37"/>
  <c r="J134" i="37"/>
  <c r="L134" i="37"/>
  <c r="M134" i="37"/>
  <c r="K134" i="37"/>
  <c r="J135" i="37"/>
  <c r="M135" i="37"/>
  <c r="K135" i="37"/>
  <c r="L135" i="37"/>
  <c r="J136" i="37"/>
  <c r="K136" i="37"/>
  <c r="M136" i="37"/>
  <c r="L137" i="37"/>
  <c r="L136" i="37"/>
  <c r="M137" i="37"/>
  <c r="J137" i="37"/>
  <c r="K137" i="37"/>
  <c r="M138" i="37"/>
  <c r="L138" i="37"/>
  <c r="K138" i="37"/>
  <c r="J138" i="37"/>
  <c r="J139" i="37"/>
  <c r="M139" i="37"/>
  <c r="K139" i="37"/>
  <c r="L139" i="37"/>
  <c r="J140" i="37"/>
  <c r="K140" i="37"/>
  <c r="M140" i="37"/>
  <c r="L140" i="37"/>
  <c r="K141" i="37"/>
  <c r="M141" i="37"/>
  <c r="L141" i="37"/>
  <c r="J141" i="37"/>
  <c r="M142" i="37"/>
  <c r="L142" i="37"/>
  <c r="K142" i="37"/>
  <c r="J142" i="37"/>
  <c r="J143" i="37"/>
  <c r="L143" i="37"/>
  <c r="K143" i="37"/>
  <c r="M143" i="37"/>
  <c r="M144" i="37"/>
  <c r="K144" i="37"/>
  <c r="J144" i="37"/>
  <c r="L144" i="37"/>
  <c r="L145" i="37"/>
  <c r="M145" i="37"/>
  <c r="J145" i="37"/>
  <c r="K145" i="37"/>
  <c r="K146" i="37"/>
  <c r="L146" i="37"/>
  <c r="J146" i="37"/>
  <c r="M146" i="37"/>
  <c r="M147" i="37"/>
  <c r="L147" i="37"/>
  <c r="K147" i="37"/>
  <c r="J147" i="37"/>
  <c r="L148" i="37"/>
  <c r="J148" i="37"/>
  <c r="M148" i="37"/>
  <c r="K148" i="37"/>
  <c r="M149" i="37"/>
  <c r="J149" i="37"/>
  <c r="K149" i="37"/>
  <c r="L149" i="37"/>
  <c r="J150" i="37"/>
  <c r="L150" i="37"/>
  <c r="M150" i="37"/>
  <c r="K150" i="37"/>
  <c r="L151" i="37"/>
  <c r="K151" i="37"/>
  <c r="M151" i="37"/>
  <c r="J151" i="37"/>
  <c r="J152" i="37"/>
  <c r="L152" i="37"/>
  <c r="K152" i="37"/>
  <c r="M152" i="37"/>
  <c r="L153" i="37"/>
  <c r="M153" i="37"/>
  <c r="J153" i="37"/>
  <c r="K153" i="37"/>
  <c r="K154" i="37"/>
  <c r="L154" i="37"/>
  <c r="M154" i="37"/>
  <c r="J154" i="37"/>
  <c r="L155" i="37"/>
  <c r="J155" i="37"/>
  <c r="M155" i="37"/>
  <c r="K155" i="37"/>
  <c r="L156" i="37"/>
  <c r="M156" i="37"/>
  <c r="J156" i="37"/>
  <c r="K156" i="37"/>
  <c r="K157" i="37"/>
  <c r="L157" i="37"/>
  <c r="M157" i="37"/>
  <c r="J157" i="37"/>
  <c r="K158" i="37"/>
  <c r="L158" i="37"/>
  <c r="M158" i="37"/>
  <c r="J158" i="37"/>
  <c r="M159" i="37"/>
  <c r="L159" i="37"/>
  <c r="K159" i="37"/>
  <c r="J159" i="37"/>
  <c r="L160" i="37"/>
  <c r="K160" i="37"/>
  <c r="J160" i="37"/>
  <c r="M160" i="37"/>
  <c r="J161" i="37"/>
  <c r="K161" i="37"/>
  <c r="L161" i="37"/>
  <c r="M161" i="37"/>
  <c r="K162" i="37"/>
  <c r="L162" i="37"/>
  <c r="M162" i="37"/>
  <c r="J162" i="37"/>
  <c r="M163" i="37"/>
  <c r="J163" i="37"/>
  <c r="L163" i="37"/>
  <c r="K163" i="37"/>
  <c r="J164" i="37"/>
  <c r="K164" i="37"/>
  <c r="L164" i="37"/>
  <c r="M164" i="37"/>
  <c r="M165" i="37"/>
  <c r="K165" i="37"/>
  <c r="L165" i="37"/>
  <c r="J165" i="37"/>
  <c r="K166" i="37"/>
  <c r="L166" i="37"/>
  <c r="M166" i="37"/>
  <c r="J166" i="37"/>
  <c r="M167" i="37"/>
  <c r="L167" i="37"/>
  <c r="J167" i="37"/>
  <c r="K167" i="37"/>
  <c r="K168" i="37"/>
  <c r="J168" i="37"/>
  <c r="L168" i="37"/>
  <c r="M168" i="37"/>
  <c r="J169" i="37"/>
  <c r="L169" i="37"/>
  <c r="M169" i="37"/>
  <c r="K169" i="37"/>
  <c r="L170" i="37"/>
  <c r="K170" i="37"/>
  <c r="J170" i="37"/>
  <c r="M170" i="37"/>
  <c r="L177" i="37"/>
  <c r="L175" i="37"/>
  <c r="J171" i="37"/>
  <c r="K177" i="37"/>
  <c r="J177" i="37"/>
  <c r="M179" i="37"/>
  <c r="J175" i="37"/>
  <c r="L179" i="37"/>
  <c r="M173" i="37"/>
  <c r="K179" i="37"/>
  <c r="L173" i="37"/>
  <c r="J179" i="37"/>
  <c r="M177" i="37"/>
  <c r="K173" i="37"/>
  <c r="J173" i="37"/>
  <c r="K175" i="37"/>
  <c r="L171" i="37"/>
  <c r="K171" i="37"/>
  <c r="M171" i="37"/>
  <c r="M175" i="37"/>
  <c r="V53" i="24" l="1"/>
  <c r="U52" i="24"/>
  <c r="V51" i="24"/>
  <c r="T51" i="24"/>
  <c r="K54" i="24"/>
  <c r="K55" i="24" s="1"/>
  <c r="K57" i="24" s="1"/>
  <c r="K90" i="24"/>
  <c r="K42" i="23"/>
  <c r="K43" i="23" s="1"/>
  <c r="E90" i="24"/>
  <c r="E42" i="23"/>
  <c r="E43" i="23" s="1"/>
  <c r="E54" i="24"/>
  <c r="E55" i="24" s="1"/>
  <c r="E57" i="24" s="1"/>
  <c r="V52" i="24"/>
  <c r="H90" i="24"/>
  <c r="H42" i="23"/>
  <c r="H43" i="23" s="1"/>
  <c r="H54" i="24"/>
  <c r="H55" i="24" s="1"/>
  <c r="H57" i="24" s="1"/>
  <c r="F90" i="24"/>
  <c r="F42" i="23"/>
  <c r="F43" i="23" s="1"/>
  <c r="F54" i="24"/>
  <c r="F55" i="24" s="1"/>
  <c r="F57" i="24" s="1"/>
  <c r="M42" i="23"/>
  <c r="M90" i="24"/>
  <c r="M54" i="24"/>
  <c r="V50" i="24"/>
  <c r="U53" i="24"/>
  <c r="Q53" i="24"/>
  <c r="E54" i="10" s="1"/>
  <c r="X53" i="24"/>
  <c r="J54" i="10" s="1"/>
  <c r="S53" i="24"/>
  <c r="J90" i="24"/>
  <c r="J54" i="24"/>
  <c r="J42" i="23"/>
  <c r="T52" i="24"/>
  <c r="U51" i="24"/>
  <c r="G90" i="24"/>
  <c r="G42" i="23"/>
  <c r="G54" i="24"/>
  <c r="T50" i="24"/>
  <c r="X52" i="24"/>
  <c r="J53" i="10" s="1"/>
  <c r="Q52" i="24"/>
  <c r="E53" i="10" s="1"/>
  <c r="S52" i="24"/>
  <c r="T53" i="24"/>
  <c r="X51" i="24"/>
  <c r="J52" i="10" s="1"/>
  <c r="Q51" i="24"/>
  <c r="E52" i="10" s="1"/>
  <c r="S51" i="24"/>
  <c r="L42" i="23"/>
  <c r="L43" i="23" s="1"/>
  <c r="L90" i="24"/>
  <c r="L54" i="24"/>
  <c r="L55" i="24" s="1"/>
  <c r="L57" i="24" s="1"/>
  <c r="N90" i="24"/>
  <c r="N42" i="23"/>
  <c r="N43" i="23" s="1"/>
  <c r="N54" i="24"/>
  <c r="N55" i="24" s="1"/>
  <c r="N57" i="24" s="1"/>
  <c r="O90" i="24"/>
  <c r="O54" i="24"/>
  <c r="O55" i="24" s="1"/>
  <c r="O57" i="24" s="1"/>
  <c r="O42" i="23"/>
  <c r="O43" i="23" s="1"/>
  <c r="U50" i="24"/>
  <c r="I90" i="24"/>
  <c r="I54" i="24"/>
  <c r="I55" i="24" s="1"/>
  <c r="I57" i="24" s="1"/>
  <c r="I42" i="23"/>
  <c r="I43" i="23" s="1"/>
  <c r="D90" i="24"/>
  <c r="D54" i="24"/>
  <c r="D42" i="23"/>
  <c r="X50" i="24"/>
  <c r="J51" i="10" s="1"/>
  <c r="Q50" i="24"/>
  <c r="E51" i="10" s="1"/>
  <c r="S50" i="24"/>
  <c r="M43" i="23" l="1"/>
  <c r="V42" i="23"/>
  <c r="G55" i="24"/>
  <c r="T54" i="24"/>
  <c r="O80" i="23"/>
  <c r="O91" i="24"/>
  <c r="U90" i="24"/>
  <c r="H71" i="24"/>
  <c r="H58" i="24"/>
  <c r="N80" i="23"/>
  <c r="N81" i="23" s="1"/>
  <c r="N91" i="24"/>
  <c r="H44" i="23"/>
  <c r="H46" i="23"/>
  <c r="F71" i="24"/>
  <c r="F58" i="24"/>
  <c r="L71" i="24"/>
  <c r="L58" i="24"/>
  <c r="J43" i="23"/>
  <c r="U43" i="23" s="1"/>
  <c r="U42" i="23"/>
  <c r="H80" i="23"/>
  <c r="H81" i="23" s="1"/>
  <c r="H91" i="24"/>
  <c r="M53" i="10"/>
  <c r="L53" i="10"/>
  <c r="J53" i="8"/>
  <c r="M80" i="23"/>
  <c r="M91" i="24"/>
  <c r="V90" i="24"/>
  <c r="G80" i="23"/>
  <c r="G91" i="24"/>
  <c r="T90" i="24"/>
  <c r="O51" i="10"/>
  <c r="H51" i="10"/>
  <c r="G51" i="10"/>
  <c r="E51" i="8"/>
  <c r="L80" i="23"/>
  <c r="L81" i="23" s="1"/>
  <c r="L91" i="24"/>
  <c r="J55" i="24"/>
  <c r="U54" i="24"/>
  <c r="F44" i="23"/>
  <c r="F46" i="23"/>
  <c r="M51" i="10"/>
  <c r="L51" i="10"/>
  <c r="J51" i="8"/>
  <c r="L44" i="23"/>
  <c r="L46" i="23"/>
  <c r="J80" i="23"/>
  <c r="J81" i="23" s="1"/>
  <c r="J91" i="24"/>
  <c r="E58" i="24"/>
  <c r="E71" i="24"/>
  <c r="O71" i="24"/>
  <c r="O58" i="24"/>
  <c r="E44" i="23"/>
  <c r="E46" i="23"/>
  <c r="G52" i="10"/>
  <c r="H52" i="10"/>
  <c r="O52" i="10"/>
  <c r="E52" i="8"/>
  <c r="E80" i="23"/>
  <c r="E81" i="23" s="1"/>
  <c r="E91" i="24"/>
  <c r="O54" i="10"/>
  <c r="G54" i="10"/>
  <c r="H54" i="10"/>
  <c r="E54" i="8"/>
  <c r="K44" i="23"/>
  <c r="K46" i="23"/>
  <c r="N44" i="23"/>
  <c r="N46" i="23"/>
  <c r="M54" i="10"/>
  <c r="L54" i="10"/>
  <c r="J54" i="8"/>
  <c r="D80" i="23"/>
  <c r="X90" i="24"/>
  <c r="J91" i="10" s="1"/>
  <c r="Q90" i="24"/>
  <c r="E91" i="10" s="1"/>
  <c r="D91" i="24"/>
  <c r="S90" i="24"/>
  <c r="K80" i="23"/>
  <c r="K81" i="23" s="1"/>
  <c r="K91" i="24"/>
  <c r="O44" i="23"/>
  <c r="O46" i="23"/>
  <c r="N71" i="24"/>
  <c r="N58" i="24"/>
  <c r="X42" i="23"/>
  <c r="D43" i="23"/>
  <c r="Q42" i="23"/>
  <c r="S42" i="23"/>
  <c r="L52" i="10"/>
  <c r="M52" i="10"/>
  <c r="J52" i="8"/>
  <c r="I44" i="23"/>
  <c r="I46" i="23"/>
  <c r="I58" i="24"/>
  <c r="I71" i="24"/>
  <c r="K58" i="24"/>
  <c r="K71" i="24"/>
  <c r="G43" i="23"/>
  <c r="T42" i="23"/>
  <c r="F80" i="23"/>
  <c r="F81" i="23" s="1"/>
  <c r="F91" i="24"/>
  <c r="D55" i="24"/>
  <c r="X54" i="24"/>
  <c r="J55" i="10" s="1"/>
  <c r="Q54" i="24"/>
  <c r="E55" i="10" s="1"/>
  <c r="S54" i="24"/>
  <c r="I80" i="23"/>
  <c r="I81" i="23" s="1"/>
  <c r="I91" i="24"/>
  <c r="G53" i="10"/>
  <c r="O53" i="10"/>
  <c r="H53" i="10"/>
  <c r="E53" i="8"/>
  <c r="M55" i="24"/>
  <c r="V54" i="24"/>
  <c r="U81" i="23" l="1"/>
  <c r="T91" i="24"/>
  <c r="M51" i="8"/>
  <c r="L51" i="8"/>
  <c r="M52" i="8"/>
  <c r="L52" i="8"/>
  <c r="G91" i="10"/>
  <c r="O91" i="10"/>
  <c r="H91" i="10"/>
  <c r="E91" i="8"/>
  <c r="H52" i="8"/>
  <c r="G52" i="8"/>
  <c r="V91" i="24"/>
  <c r="H54" i="8"/>
  <c r="G54" i="8"/>
  <c r="M91" i="10"/>
  <c r="L91" i="10"/>
  <c r="J91" i="8"/>
  <c r="R52" i="10"/>
  <c r="Q52" i="10"/>
  <c r="O52" i="8"/>
  <c r="M81" i="23"/>
  <c r="V80" i="23"/>
  <c r="K75" i="24"/>
  <c r="K73" i="24"/>
  <c r="L75" i="24"/>
  <c r="L73" i="24"/>
  <c r="I75" i="24"/>
  <c r="I73" i="24"/>
  <c r="F47" i="23"/>
  <c r="F61" i="23"/>
  <c r="M53" i="8"/>
  <c r="L53" i="8"/>
  <c r="H73" i="24"/>
  <c r="H75" i="24"/>
  <c r="G55" i="10"/>
  <c r="U55" i="10"/>
  <c r="O55" i="10"/>
  <c r="H55" i="10"/>
  <c r="E55" i="8"/>
  <c r="L54" i="8"/>
  <c r="M54" i="8"/>
  <c r="O61" i="23"/>
  <c r="O47" i="23"/>
  <c r="Q51" i="10"/>
  <c r="R51" i="10"/>
  <c r="O51" i="8"/>
  <c r="L61" i="23"/>
  <c r="L47" i="23"/>
  <c r="E43" i="7"/>
  <c r="Q43" i="23"/>
  <c r="U91" i="24"/>
  <c r="M57" i="24"/>
  <c r="V55" i="24"/>
  <c r="H53" i="8"/>
  <c r="G53" i="8"/>
  <c r="Q54" i="10"/>
  <c r="R54" i="10"/>
  <c r="O54" i="8"/>
  <c r="I47" i="23"/>
  <c r="I61" i="23"/>
  <c r="Q80" i="23"/>
  <c r="S80" i="23"/>
  <c r="X80" i="23"/>
  <c r="D81" i="23"/>
  <c r="S81" i="23" s="1"/>
  <c r="J57" i="24"/>
  <c r="U55" i="24"/>
  <c r="O81" i="23"/>
  <c r="U80" i="23"/>
  <c r="F75" i="24"/>
  <c r="F73" i="24"/>
  <c r="H61" i="23"/>
  <c r="H47" i="23"/>
  <c r="D44" i="23"/>
  <c r="S44" i="23" s="1"/>
  <c r="S43" i="23"/>
  <c r="D46" i="23"/>
  <c r="L55" i="10"/>
  <c r="M55" i="10"/>
  <c r="X55" i="10"/>
  <c r="J55" i="8"/>
  <c r="E47" i="23"/>
  <c r="E61" i="23"/>
  <c r="G57" i="24"/>
  <c r="T55" i="24"/>
  <c r="N47" i="23"/>
  <c r="N61" i="23"/>
  <c r="K61" i="23"/>
  <c r="K47" i="23"/>
  <c r="H51" i="8"/>
  <c r="G51" i="8"/>
  <c r="J44" i="23"/>
  <c r="U44" i="23" s="1"/>
  <c r="J46" i="23"/>
  <c r="R53" i="10"/>
  <c r="Q53" i="10"/>
  <c r="O53" i="8"/>
  <c r="G81" i="23"/>
  <c r="T81" i="23" s="1"/>
  <c r="T80" i="23"/>
  <c r="Q91" i="24"/>
  <c r="E92" i="10" s="1"/>
  <c r="X91" i="24"/>
  <c r="J92" i="10" s="1"/>
  <c r="S91" i="24"/>
  <c r="Q55" i="24"/>
  <c r="E56" i="10" s="1"/>
  <c r="D57" i="24"/>
  <c r="X55" i="24"/>
  <c r="J56" i="10" s="1"/>
  <c r="X56" i="10" s="1"/>
  <c r="S55" i="24"/>
  <c r="J43" i="7"/>
  <c r="X43" i="23"/>
  <c r="N75" i="24"/>
  <c r="N73" i="24"/>
  <c r="O75" i="24"/>
  <c r="O73" i="24"/>
  <c r="G44" i="23"/>
  <c r="T44" i="23" s="1"/>
  <c r="G46" i="23"/>
  <c r="T43" i="23"/>
  <c r="E75" i="24"/>
  <c r="E73" i="24"/>
  <c r="M44" i="23"/>
  <c r="V44" i="23" s="1"/>
  <c r="M46" i="23"/>
  <c r="V43" i="23"/>
  <c r="O43" i="7" l="1"/>
  <c r="H43" i="7"/>
  <c r="G43" i="7"/>
  <c r="E43" i="5"/>
  <c r="J81" i="7"/>
  <c r="X81" i="23"/>
  <c r="J82" i="7" s="1"/>
  <c r="O93" i="24"/>
  <c r="O101" i="24"/>
  <c r="O76" i="24"/>
  <c r="Q51" i="8"/>
  <c r="R51" i="8"/>
  <c r="M56" i="10"/>
  <c r="L56" i="10"/>
  <c r="J56" i="8"/>
  <c r="K65" i="23"/>
  <c r="K63" i="23"/>
  <c r="L93" i="24"/>
  <c r="L101" i="24"/>
  <c r="L76" i="24"/>
  <c r="H91" i="8"/>
  <c r="G91" i="8"/>
  <c r="O63" i="23"/>
  <c r="O65" i="23"/>
  <c r="M47" i="23"/>
  <c r="M61" i="23"/>
  <c r="V46" i="23"/>
  <c r="V47" i="23" s="1"/>
  <c r="D71" i="24"/>
  <c r="D58" i="24"/>
  <c r="X57" i="24"/>
  <c r="Q57" i="24"/>
  <c r="S57" i="24"/>
  <c r="S58" i="24" s="1"/>
  <c r="N65" i="23"/>
  <c r="N63" i="23"/>
  <c r="H63" i="23"/>
  <c r="H65" i="23"/>
  <c r="U55" i="8"/>
  <c r="H55" i="8"/>
  <c r="G55" i="8"/>
  <c r="J58" i="24"/>
  <c r="J71" i="24"/>
  <c r="U57" i="24"/>
  <c r="U58" i="24" s="1"/>
  <c r="L91" i="8"/>
  <c r="M91" i="8"/>
  <c r="I93" i="24"/>
  <c r="I101" i="24"/>
  <c r="I76" i="24"/>
  <c r="O56" i="10"/>
  <c r="AA56" i="10" s="1"/>
  <c r="H56" i="10"/>
  <c r="G56" i="10"/>
  <c r="E56" i="8"/>
  <c r="U56" i="8" s="1"/>
  <c r="U56" i="10"/>
  <c r="K93" i="24"/>
  <c r="K101" i="24"/>
  <c r="K76" i="24"/>
  <c r="R91" i="10"/>
  <c r="Q91" i="10"/>
  <c r="O91" i="8"/>
  <c r="L65" i="23"/>
  <c r="L63" i="23"/>
  <c r="I63" i="23"/>
  <c r="I65" i="23"/>
  <c r="R54" i="8"/>
  <c r="Q54" i="8"/>
  <c r="M55" i="8"/>
  <c r="L55" i="8"/>
  <c r="X55" i="8"/>
  <c r="J47" i="23"/>
  <c r="J61" i="23"/>
  <c r="U46" i="23"/>
  <c r="U47" i="23" s="1"/>
  <c r="F93" i="24"/>
  <c r="F76" i="24"/>
  <c r="F101" i="24"/>
  <c r="M92" i="10"/>
  <c r="L92" i="10"/>
  <c r="X92" i="10"/>
  <c r="J92" i="8"/>
  <c r="G58" i="24"/>
  <c r="G71" i="24"/>
  <c r="T57" i="24"/>
  <c r="T58" i="24" s="1"/>
  <c r="M71" i="24"/>
  <c r="M58" i="24"/>
  <c r="V57" i="24"/>
  <c r="V58" i="24" s="1"/>
  <c r="R55" i="10"/>
  <c r="AA55" i="10"/>
  <c r="Q55" i="10"/>
  <c r="O55" i="8"/>
  <c r="V81" i="23"/>
  <c r="R53" i="8"/>
  <c r="Q53" i="8"/>
  <c r="E81" i="7"/>
  <c r="Q81" i="23"/>
  <c r="E82" i="7" s="1"/>
  <c r="X44" i="23"/>
  <c r="J45" i="7" s="1"/>
  <c r="J44" i="7"/>
  <c r="X46" i="23"/>
  <c r="M43" i="7"/>
  <c r="L43" i="7"/>
  <c r="J43" i="5"/>
  <c r="E101" i="24"/>
  <c r="E93" i="24"/>
  <c r="E76" i="24"/>
  <c r="O92" i="10"/>
  <c r="H92" i="10"/>
  <c r="G92" i="10"/>
  <c r="U92" i="10"/>
  <c r="E92" i="8"/>
  <c r="E63" i="23"/>
  <c r="E65" i="23"/>
  <c r="Q52" i="8"/>
  <c r="R52" i="8"/>
  <c r="F65" i="23"/>
  <c r="F63" i="23"/>
  <c r="N101" i="24"/>
  <c r="N76" i="24"/>
  <c r="N93" i="24"/>
  <c r="D47" i="23"/>
  <c r="D61" i="23"/>
  <c r="S46" i="23"/>
  <c r="S47" i="23" s="1"/>
  <c r="G61" i="23"/>
  <c r="G47" i="23"/>
  <c r="T46" i="23"/>
  <c r="T47" i="23" s="1"/>
  <c r="Q44" i="23"/>
  <c r="E45" i="7" s="1"/>
  <c r="E44" i="7"/>
  <c r="Q46" i="23"/>
  <c r="H93" i="24"/>
  <c r="H76" i="24"/>
  <c r="H101" i="24"/>
  <c r="AA92" i="10" l="1"/>
  <c r="Q92" i="10"/>
  <c r="R92" i="10"/>
  <c r="O92" i="8"/>
  <c r="J65" i="23"/>
  <c r="J63" i="23"/>
  <c r="U61" i="23"/>
  <c r="U63" i="23" s="1"/>
  <c r="O8" i="26"/>
  <c r="O46" i="26" s="1"/>
  <c r="O64" i="26" s="1"/>
  <c r="O101" i="23"/>
  <c r="O83" i="23"/>
  <c r="O66" i="23"/>
  <c r="N94" i="24"/>
  <c r="N98" i="24"/>
  <c r="N99" i="24" s="1"/>
  <c r="K98" i="24"/>
  <c r="K99" i="24" s="1"/>
  <c r="K94" i="24"/>
  <c r="O45" i="7"/>
  <c r="H45" i="7"/>
  <c r="G45" i="7"/>
  <c r="E45" i="5"/>
  <c r="L8" i="26"/>
  <c r="L46" i="26" s="1"/>
  <c r="L64" i="26" s="1"/>
  <c r="L101" i="23"/>
  <c r="L66" i="23"/>
  <c r="L83" i="23"/>
  <c r="X58" i="24"/>
  <c r="J59" i="10" s="1"/>
  <c r="L59" i="10" s="1"/>
  <c r="J58" i="10"/>
  <c r="F94" i="24"/>
  <c r="F98" i="24"/>
  <c r="F99" i="24" s="1"/>
  <c r="H8" i="26"/>
  <c r="H46" i="26" s="1"/>
  <c r="H64" i="26" s="1"/>
  <c r="H66" i="23"/>
  <c r="H83" i="23"/>
  <c r="H101" i="23"/>
  <c r="M81" i="7"/>
  <c r="L81" i="7"/>
  <c r="J81" i="5"/>
  <c r="O81" i="7"/>
  <c r="G81" i="7"/>
  <c r="H81" i="7"/>
  <c r="E81" i="5"/>
  <c r="U92" i="8"/>
  <c r="H92" i="8"/>
  <c r="G92" i="8"/>
  <c r="J75" i="24"/>
  <c r="J73" i="24"/>
  <c r="U71" i="24"/>
  <c r="U73" i="24" s="1"/>
  <c r="M65" i="23"/>
  <c r="M63" i="23"/>
  <c r="V61" i="23"/>
  <c r="V63" i="23" s="1"/>
  <c r="O94" i="24"/>
  <c r="O98" i="24"/>
  <c r="H56" i="8"/>
  <c r="G56" i="8"/>
  <c r="F8" i="26"/>
  <c r="F46" i="26" s="1"/>
  <c r="F64" i="26" s="1"/>
  <c r="F83" i="23"/>
  <c r="F66" i="23"/>
  <c r="F101" i="23"/>
  <c r="G43" i="5"/>
  <c r="H43" i="5"/>
  <c r="H44" i="7"/>
  <c r="G44" i="7"/>
  <c r="U45" i="7"/>
  <c r="U44" i="7"/>
  <c r="O44" i="7"/>
  <c r="E44" i="5"/>
  <c r="R91" i="8"/>
  <c r="Q91" i="8"/>
  <c r="E94" i="24"/>
  <c r="E98" i="24"/>
  <c r="E99" i="24" s="1"/>
  <c r="X45" i="7"/>
  <c r="M44" i="7"/>
  <c r="L44" i="7"/>
  <c r="X44" i="7"/>
  <c r="J44" i="5"/>
  <c r="G75" i="24"/>
  <c r="G73" i="24"/>
  <c r="T71" i="24"/>
  <c r="T73" i="24" s="1"/>
  <c r="L94" i="24"/>
  <c r="L98" i="24"/>
  <c r="L99" i="24" s="1"/>
  <c r="M56" i="8"/>
  <c r="L56" i="8"/>
  <c r="I94" i="24"/>
  <c r="I98" i="24"/>
  <c r="I99" i="24" s="1"/>
  <c r="D75" i="24"/>
  <c r="D73" i="24"/>
  <c r="X71" i="24"/>
  <c r="J72" i="10" s="1"/>
  <c r="Q71" i="24"/>
  <c r="E72" i="10" s="1"/>
  <c r="S71" i="24"/>
  <c r="S73" i="24" s="1"/>
  <c r="G65" i="23"/>
  <c r="G101" i="23" s="1"/>
  <c r="G63" i="23"/>
  <c r="T61" i="23"/>
  <c r="T63" i="23" s="1"/>
  <c r="M82" i="7"/>
  <c r="L82" i="7"/>
  <c r="X82" i="7"/>
  <c r="J82" i="5"/>
  <c r="M75" i="24"/>
  <c r="M73" i="24"/>
  <c r="V71" i="24"/>
  <c r="V73" i="24" s="1"/>
  <c r="X61" i="23"/>
  <c r="X47" i="23"/>
  <c r="J48" i="7" s="1"/>
  <c r="L48" i="7" s="1"/>
  <c r="J47" i="7"/>
  <c r="H98" i="24"/>
  <c r="H99" i="24" s="1"/>
  <c r="H94" i="24"/>
  <c r="L45" i="7"/>
  <c r="M45" i="7"/>
  <c r="J45" i="5"/>
  <c r="Q56" i="10"/>
  <c r="R56" i="10"/>
  <c r="O56" i="8"/>
  <c r="AA56" i="8" s="1"/>
  <c r="N8" i="26"/>
  <c r="N46" i="26" s="1"/>
  <c r="N64" i="26" s="1"/>
  <c r="N66" i="23"/>
  <c r="N101" i="23"/>
  <c r="N83" i="23"/>
  <c r="Q58" i="24"/>
  <c r="E59" i="10" s="1"/>
  <c r="E58" i="10"/>
  <c r="R55" i="8"/>
  <c r="Q55" i="8"/>
  <c r="AA55" i="8"/>
  <c r="D63" i="23"/>
  <c r="S61" i="23"/>
  <c r="S63" i="23" s="1"/>
  <c r="D65" i="23"/>
  <c r="M43" i="5"/>
  <c r="L43" i="5"/>
  <c r="X56" i="8"/>
  <c r="Q61" i="23"/>
  <c r="Q47" i="23"/>
  <c r="E48" i="7" s="1"/>
  <c r="E47" i="7"/>
  <c r="E8" i="26"/>
  <c r="E83" i="23"/>
  <c r="E66" i="23"/>
  <c r="E101" i="23"/>
  <c r="O82" i="7"/>
  <c r="U82" i="7"/>
  <c r="H82" i="7"/>
  <c r="G82" i="7"/>
  <c r="E82" i="5"/>
  <c r="L92" i="8"/>
  <c r="M92" i="8"/>
  <c r="X92" i="8"/>
  <c r="I8" i="26"/>
  <c r="I46" i="26" s="1"/>
  <c r="I64" i="26" s="1"/>
  <c r="I66" i="23"/>
  <c r="I101" i="23"/>
  <c r="I83" i="23"/>
  <c r="K8" i="26"/>
  <c r="K46" i="26" s="1"/>
  <c r="K64" i="26" s="1"/>
  <c r="K66" i="23"/>
  <c r="K101" i="23"/>
  <c r="K83" i="23"/>
  <c r="R43" i="7"/>
  <c r="Q43" i="7"/>
  <c r="O43" i="5"/>
  <c r="E49" i="7" l="1"/>
  <c r="X47" i="7"/>
  <c r="J49" i="7"/>
  <c r="E46" i="26"/>
  <c r="E64" i="26" s="1"/>
  <c r="Q43" i="5"/>
  <c r="R43" i="5"/>
  <c r="G72" i="10"/>
  <c r="H72" i="10"/>
  <c r="O72" i="10"/>
  <c r="E72" i="8"/>
  <c r="J93" i="24"/>
  <c r="J76" i="24"/>
  <c r="J101" i="24"/>
  <c r="U75" i="24"/>
  <c r="U76" i="24" s="1"/>
  <c r="O89" i="23"/>
  <c r="O84" i="23"/>
  <c r="M72" i="10"/>
  <c r="L72" i="10"/>
  <c r="J72" i="8"/>
  <c r="X48" i="7"/>
  <c r="L47" i="7"/>
  <c r="M47" i="7"/>
  <c r="J47" i="5"/>
  <c r="X47" i="5" s="1"/>
  <c r="X73" i="24"/>
  <c r="J74" i="10" s="1"/>
  <c r="Q73" i="24"/>
  <c r="E74" i="10" s="1"/>
  <c r="AV73" i="24"/>
  <c r="K74" i="10" s="1"/>
  <c r="I102" i="24"/>
  <c r="F102" i="24"/>
  <c r="O102" i="24"/>
  <c r="M102" i="24"/>
  <c r="L102" i="24"/>
  <c r="K102" i="24"/>
  <c r="J102" i="24"/>
  <c r="H102" i="24"/>
  <c r="E102" i="24"/>
  <c r="D76" i="24"/>
  <c r="D101" i="24"/>
  <c r="D93" i="24"/>
  <c r="N102" i="24"/>
  <c r="D102" i="24"/>
  <c r="G102" i="24"/>
  <c r="X75" i="24"/>
  <c r="Q75" i="24"/>
  <c r="S75" i="24"/>
  <c r="S76" i="24" s="1"/>
  <c r="E89" i="23"/>
  <c r="E84" i="23"/>
  <c r="O59" i="10"/>
  <c r="Q59" i="10" s="1"/>
  <c r="G59" i="10"/>
  <c r="J62" i="7"/>
  <c r="X62" i="7" s="1"/>
  <c r="X65" i="23"/>
  <c r="X63" i="23"/>
  <c r="J64" i="7" s="1"/>
  <c r="G81" i="5"/>
  <c r="H81" i="5"/>
  <c r="X45" i="5"/>
  <c r="M44" i="5"/>
  <c r="L44" i="5"/>
  <c r="X44" i="5"/>
  <c r="L84" i="23"/>
  <c r="L89" i="23"/>
  <c r="N84" i="23"/>
  <c r="N89" i="23"/>
  <c r="J8" i="26"/>
  <c r="J66" i="23"/>
  <c r="J101" i="23"/>
  <c r="J83" i="23"/>
  <c r="U65" i="23"/>
  <c r="U66" i="23" s="1"/>
  <c r="G47" i="7"/>
  <c r="H47" i="7"/>
  <c r="U48" i="7"/>
  <c r="O47" i="7"/>
  <c r="E47" i="5"/>
  <c r="AA92" i="8"/>
  <c r="R92" i="8"/>
  <c r="Q92" i="8"/>
  <c r="R44" i="7"/>
  <c r="Q44" i="7"/>
  <c r="AA45" i="7"/>
  <c r="AA44" i="7"/>
  <c r="O44" i="5"/>
  <c r="H84" i="23"/>
  <c r="H89" i="23"/>
  <c r="G82" i="5"/>
  <c r="H82" i="5"/>
  <c r="U82" i="5"/>
  <c r="M45" i="5"/>
  <c r="L45" i="5"/>
  <c r="G8" i="26"/>
  <c r="G66" i="23"/>
  <c r="G83" i="23"/>
  <c r="T65" i="23"/>
  <c r="T66" i="23" s="1"/>
  <c r="R82" i="7"/>
  <c r="AA82" i="7"/>
  <c r="Q82" i="7"/>
  <c r="O82" i="5"/>
  <c r="K84" i="23"/>
  <c r="K89" i="23"/>
  <c r="I84" i="23"/>
  <c r="I89" i="23"/>
  <c r="O48" i="7"/>
  <c r="Q48" i="7" s="1"/>
  <c r="G48" i="7"/>
  <c r="M76" i="24"/>
  <c r="M93" i="24"/>
  <c r="M101" i="24"/>
  <c r="V75" i="24"/>
  <c r="V76" i="24" s="1"/>
  <c r="R81" i="7"/>
  <c r="Q81" i="7"/>
  <c r="O81" i="5"/>
  <c r="G45" i="5"/>
  <c r="H45" i="5"/>
  <c r="D8" i="26"/>
  <c r="D83" i="23"/>
  <c r="D66" i="23"/>
  <c r="D101" i="23"/>
  <c r="S65" i="23"/>
  <c r="S66" i="23" s="1"/>
  <c r="G93" i="24"/>
  <c r="G76" i="24"/>
  <c r="G101" i="24"/>
  <c r="T75" i="24"/>
  <c r="T76" i="24" s="1"/>
  <c r="M8" i="26"/>
  <c r="M66" i="23"/>
  <c r="M101" i="23"/>
  <c r="M83" i="23"/>
  <c r="V65" i="23"/>
  <c r="V66" i="23" s="1"/>
  <c r="X59" i="10"/>
  <c r="X71" i="10"/>
  <c r="M58" i="10"/>
  <c r="L58" i="10"/>
  <c r="J58" i="8"/>
  <c r="X58" i="10"/>
  <c r="O58" i="10"/>
  <c r="U71" i="10"/>
  <c r="H58" i="10"/>
  <c r="G58" i="10"/>
  <c r="U59" i="10"/>
  <c r="E58" i="8"/>
  <c r="U58" i="10"/>
  <c r="Q65" i="23"/>
  <c r="E62" i="7"/>
  <c r="U62" i="7" s="1"/>
  <c r="Q63" i="23"/>
  <c r="E64" i="7" s="1"/>
  <c r="U47" i="7"/>
  <c r="M81" i="5"/>
  <c r="L81" i="5"/>
  <c r="Q45" i="7"/>
  <c r="R45" i="7"/>
  <c r="O45" i="5"/>
  <c r="F84" i="23"/>
  <c r="F89" i="23"/>
  <c r="X82" i="5"/>
  <c r="M82" i="5"/>
  <c r="L82" i="5"/>
  <c r="Q56" i="8"/>
  <c r="R56" i="8"/>
  <c r="H44" i="5"/>
  <c r="G44" i="5"/>
  <c r="U45" i="5"/>
  <c r="U44" i="5"/>
  <c r="O99" i="24"/>
  <c r="X8" i="26" l="1"/>
  <c r="Q9" i="12" s="1"/>
  <c r="O9" i="12" s="1"/>
  <c r="O47" i="12" s="1"/>
  <c r="O65" i="12" s="1"/>
  <c r="M46" i="26"/>
  <c r="V8" i="26"/>
  <c r="M94" i="24"/>
  <c r="M98" i="24"/>
  <c r="V93" i="24"/>
  <c r="V94" i="24" s="1"/>
  <c r="X76" i="24"/>
  <c r="J77" i="10" s="1"/>
  <c r="L77" i="10" s="1"/>
  <c r="J76" i="10"/>
  <c r="R45" i="5"/>
  <c r="Q45" i="5"/>
  <c r="E49" i="5"/>
  <c r="G47" i="5"/>
  <c r="H47" i="5"/>
  <c r="E48" i="5"/>
  <c r="G48" i="5" s="1"/>
  <c r="O90" i="23"/>
  <c r="O105" i="23" s="1"/>
  <c r="O102" i="23"/>
  <c r="F102" i="23"/>
  <c r="F90" i="23"/>
  <c r="F105" i="23" s="1"/>
  <c r="H90" i="23"/>
  <c r="H105" i="23" s="1"/>
  <c r="H102" i="23"/>
  <c r="O74" i="10"/>
  <c r="Q74" i="10" s="1"/>
  <c r="G74" i="10"/>
  <c r="J98" i="24"/>
  <c r="J94" i="24"/>
  <c r="U93" i="24"/>
  <c r="U94" i="24" s="1"/>
  <c r="D89" i="23"/>
  <c r="D84" i="23"/>
  <c r="S83" i="23"/>
  <c r="S84" i="23" s="1"/>
  <c r="L74" i="10"/>
  <c r="H72" i="8"/>
  <c r="G72" i="8"/>
  <c r="Q72" i="10"/>
  <c r="R72" i="10"/>
  <c r="O72" i="8"/>
  <c r="I90" i="23"/>
  <c r="I105" i="23" s="1"/>
  <c r="I102" i="23"/>
  <c r="R44" i="5"/>
  <c r="Q44" i="5"/>
  <c r="AA45" i="5"/>
  <c r="AA44" i="5"/>
  <c r="J84" i="23"/>
  <c r="J89" i="23"/>
  <c r="U83" i="23"/>
  <c r="U84" i="23" s="1"/>
  <c r="AA48" i="7"/>
  <c r="Q47" i="7"/>
  <c r="R47" i="7"/>
  <c r="O47" i="5"/>
  <c r="AA47" i="5" s="1"/>
  <c r="D46" i="26"/>
  <c r="X46" i="26" s="1"/>
  <c r="Q47" i="12" s="1"/>
  <c r="S8" i="26"/>
  <c r="Q8" i="26"/>
  <c r="G9" i="12" s="1"/>
  <c r="AA47" i="7"/>
  <c r="D98" i="24"/>
  <c r="D94" i="24"/>
  <c r="X93" i="24"/>
  <c r="Q93" i="24"/>
  <c r="S93" i="24"/>
  <c r="S94" i="24" s="1"/>
  <c r="G46" i="26"/>
  <c r="T8" i="26"/>
  <c r="L90" i="23"/>
  <c r="L105" i="23" s="1"/>
  <c r="L102" i="23"/>
  <c r="O64" i="7"/>
  <c r="G64" i="7"/>
  <c r="E64" i="5"/>
  <c r="G64" i="5" s="1"/>
  <c r="H62" i="7"/>
  <c r="G62" i="7"/>
  <c r="O62" i="7"/>
  <c r="E62" i="5"/>
  <c r="J46" i="26"/>
  <c r="U8" i="26"/>
  <c r="X83" i="23"/>
  <c r="X66" i="23"/>
  <c r="J67" i="7" s="1"/>
  <c r="L67" i="7" s="1"/>
  <c r="J66" i="7"/>
  <c r="X66" i="7" s="1"/>
  <c r="G98" i="24"/>
  <c r="G94" i="24"/>
  <c r="T93" i="24"/>
  <c r="T94" i="24" s="1"/>
  <c r="J48" i="5"/>
  <c r="L48" i="5" s="1"/>
  <c r="M47" i="5"/>
  <c r="L47" i="5"/>
  <c r="J49" i="5"/>
  <c r="Q81" i="5"/>
  <c r="R81" i="5"/>
  <c r="L64" i="7"/>
  <c r="J64" i="5"/>
  <c r="L64" i="5" s="1"/>
  <c r="M89" i="23"/>
  <c r="M84" i="23"/>
  <c r="V83" i="23"/>
  <c r="V84" i="23" s="1"/>
  <c r="Q83" i="23"/>
  <c r="Q66" i="23"/>
  <c r="E67" i="7" s="1"/>
  <c r="E66" i="7"/>
  <c r="U66" i="7" s="1"/>
  <c r="N90" i="23"/>
  <c r="N105" i="23" s="1"/>
  <c r="N102" i="23"/>
  <c r="M62" i="7"/>
  <c r="L62" i="7"/>
  <c r="J62" i="5"/>
  <c r="M72" i="8"/>
  <c r="L72" i="8"/>
  <c r="G58" i="8"/>
  <c r="E59" i="8"/>
  <c r="G59" i="8" s="1"/>
  <c r="H58" i="8"/>
  <c r="U71" i="8"/>
  <c r="U58" i="8"/>
  <c r="E102" i="23"/>
  <c r="E90" i="23"/>
  <c r="E105" i="23" s="1"/>
  <c r="Q76" i="24"/>
  <c r="E77" i="10" s="1"/>
  <c r="E76" i="10"/>
  <c r="AA71" i="10"/>
  <c r="AA59" i="10"/>
  <c r="Q58" i="10"/>
  <c r="R58" i="10"/>
  <c r="O58" i="8"/>
  <c r="AA58" i="10"/>
  <c r="U47" i="5"/>
  <c r="M58" i="8"/>
  <c r="L58" i="8"/>
  <c r="J59" i="8"/>
  <c r="L59" i="8" s="1"/>
  <c r="X71" i="8"/>
  <c r="X58" i="8"/>
  <c r="K102" i="23"/>
  <c r="K90" i="23"/>
  <c r="K105" i="23" s="1"/>
  <c r="AA82" i="5"/>
  <c r="Q82" i="5"/>
  <c r="R82" i="5"/>
  <c r="G84" i="23"/>
  <c r="G89" i="23"/>
  <c r="T83" i="23"/>
  <c r="T84" i="23" s="1"/>
  <c r="E9" i="12" l="1"/>
  <c r="R9" i="12" s="1"/>
  <c r="S9" i="12" s="1"/>
  <c r="X48" i="5"/>
  <c r="Q89" i="23"/>
  <c r="Q84" i="23"/>
  <c r="E85" i="7" s="1"/>
  <c r="E84" i="7"/>
  <c r="M90" i="23"/>
  <c r="M105" i="23" s="1"/>
  <c r="M102" i="23"/>
  <c r="V89" i="23"/>
  <c r="V90" i="23" s="1"/>
  <c r="V105" i="23" s="1"/>
  <c r="D102" i="23"/>
  <c r="D90" i="23"/>
  <c r="D105" i="23" s="1"/>
  <c r="S89" i="23"/>
  <c r="S90" i="23" s="1"/>
  <c r="S105" i="23" s="1"/>
  <c r="U48" i="5"/>
  <c r="R58" i="8"/>
  <c r="Q58" i="8"/>
  <c r="AA71" i="8"/>
  <c r="O59" i="8"/>
  <c r="Q59" i="8" s="1"/>
  <c r="AA58" i="8"/>
  <c r="H62" i="5"/>
  <c r="G62" i="5"/>
  <c r="D99" i="24"/>
  <c r="Q98" i="24"/>
  <c r="X98" i="24"/>
  <c r="S98" i="24"/>
  <c r="S99" i="24" s="1"/>
  <c r="U62" i="5"/>
  <c r="Q94" i="24"/>
  <c r="E95" i="10" s="1"/>
  <c r="E94" i="10"/>
  <c r="M62" i="5"/>
  <c r="L62" i="5"/>
  <c r="X59" i="8"/>
  <c r="X89" i="23"/>
  <c r="X84" i="23"/>
  <c r="J85" i="7" s="1"/>
  <c r="L85" i="7" s="1"/>
  <c r="J84" i="7"/>
  <c r="X62" i="5"/>
  <c r="L76" i="10"/>
  <c r="X77" i="10"/>
  <c r="M76" i="10"/>
  <c r="J76" i="8"/>
  <c r="X76" i="10"/>
  <c r="D64" i="26"/>
  <c r="S46" i="26"/>
  <c r="Q46" i="26"/>
  <c r="G47" i="12" s="1"/>
  <c r="Q72" i="8"/>
  <c r="R72" i="8"/>
  <c r="J99" i="24"/>
  <c r="U98" i="24"/>
  <c r="U99" i="24" s="1"/>
  <c r="U59" i="8"/>
  <c r="J64" i="26"/>
  <c r="U46" i="26"/>
  <c r="R62" i="7"/>
  <c r="Q62" i="7"/>
  <c r="O62" i="5"/>
  <c r="O76" i="10"/>
  <c r="H76" i="10"/>
  <c r="G76" i="10"/>
  <c r="U77" i="10"/>
  <c r="E76" i="8"/>
  <c r="U76" i="10"/>
  <c r="O49" i="5"/>
  <c r="Q47" i="5"/>
  <c r="R47" i="5"/>
  <c r="O48" i="5"/>
  <c r="Q48" i="5" s="1"/>
  <c r="G77" i="10"/>
  <c r="O77" i="10"/>
  <c r="Q77" i="10" s="1"/>
  <c r="M99" i="24"/>
  <c r="V98" i="24"/>
  <c r="V99" i="24" s="1"/>
  <c r="X67" i="7"/>
  <c r="L66" i="7"/>
  <c r="M66" i="7"/>
  <c r="J66" i="5"/>
  <c r="X66" i="5" s="1"/>
  <c r="J90" i="23"/>
  <c r="J105" i="23" s="1"/>
  <c r="J102" i="23"/>
  <c r="X94" i="24"/>
  <c r="J95" i="10" s="1"/>
  <c r="L95" i="10" s="1"/>
  <c r="J94" i="10"/>
  <c r="X94" i="10" s="1"/>
  <c r="G90" i="23"/>
  <c r="G105" i="23" s="1"/>
  <c r="G102" i="23"/>
  <c r="T89" i="23"/>
  <c r="T90" i="23" s="1"/>
  <c r="T105" i="23" s="1"/>
  <c r="Q64" i="7"/>
  <c r="O64" i="5"/>
  <c r="Q64" i="5" s="1"/>
  <c r="G99" i="24"/>
  <c r="T98" i="24"/>
  <c r="T99" i="24" s="1"/>
  <c r="G64" i="26"/>
  <c r="T46" i="26"/>
  <c r="O66" i="7"/>
  <c r="AA66" i="7" s="1"/>
  <c r="H66" i="7"/>
  <c r="G66" i="7"/>
  <c r="U67" i="7"/>
  <c r="E66" i="5"/>
  <c r="AA62" i="7"/>
  <c r="U89" i="23"/>
  <c r="U90" i="23" s="1"/>
  <c r="U105" i="23" s="1"/>
  <c r="G67" i="7"/>
  <c r="O67" i="7"/>
  <c r="Q67" i="7" s="1"/>
  <c r="M64" i="26"/>
  <c r="V46" i="26"/>
  <c r="X64" i="26" l="1"/>
  <c r="Q65" i="12" s="1"/>
  <c r="X84" i="7"/>
  <c r="J86" i="7"/>
  <c r="U84" i="7"/>
  <c r="E86" i="7"/>
  <c r="L9" i="12"/>
  <c r="M9" i="12" s="1"/>
  <c r="E47" i="12"/>
  <c r="R47" i="12" s="1"/>
  <c r="S47" i="12" s="1"/>
  <c r="H94" i="10"/>
  <c r="G94" i="10"/>
  <c r="U95" i="10"/>
  <c r="O94" i="10"/>
  <c r="AA94" i="10" s="1"/>
  <c r="E94" i="8"/>
  <c r="U94" i="8" s="1"/>
  <c r="U94" i="10"/>
  <c r="V64" i="26"/>
  <c r="X99" i="24"/>
  <c r="J100" i="10" s="1"/>
  <c r="L100" i="10" s="1"/>
  <c r="J99" i="10"/>
  <c r="X99" i="10" s="1"/>
  <c r="T64" i="26"/>
  <c r="D66" i="26"/>
  <c r="S64" i="26"/>
  <c r="Q64" i="26"/>
  <c r="G65" i="12" s="1"/>
  <c r="U64" i="26"/>
  <c r="Q99" i="24"/>
  <c r="E100" i="10" s="1"/>
  <c r="E99" i="10"/>
  <c r="U99" i="10" s="1"/>
  <c r="AA59" i="8"/>
  <c r="Q76" i="10"/>
  <c r="R76" i="10"/>
  <c r="AA77" i="10"/>
  <c r="O76" i="8"/>
  <c r="AA76" i="10"/>
  <c r="Q62" i="5"/>
  <c r="R62" i="5"/>
  <c r="M94" i="10"/>
  <c r="L94" i="10"/>
  <c r="X95" i="10"/>
  <c r="J94" i="8"/>
  <c r="X94" i="8" s="1"/>
  <c r="M84" i="7"/>
  <c r="X85" i="7"/>
  <c r="L84" i="7"/>
  <c r="J84" i="5"/>
  <c r="Q66" i="7"/>
  <c r="R66" i="7"/>
  <c r="AA67" i="7"/>
  <c r="O66" i="5"/>
  <c r="AA66" i="5" s="1"/>
  <c r="AA62" i="5"/>
  <c r="AA48" i="5"/>
  <c r="O84" i="7"/>
  <c r="AA84" i="7" s="1"/>
  <c r="U85" i="7"/>
  <c r="H84" i="7"/>
  <c r="G84" i="7"/>
  <c r="M14" i="4"/>
  <c r="W14" i="4" s="1"/>
  <c r="E84" i="5"/>
  <c r="L76" i="8"/>
  <c r="M76" i="8"/>
  <c r="J77" i="8"/>
  <c r="L77" i="8" s="1"/>
  <c r="X76" i="8"/>
  <c r="X90" i="23"/>
  <c r="J90" i="7"/>
  <c r="X90" i="7" s="1"/>
  <c r="O85" i="7"/>
  <c r="G85" i="7"/>
  <c r="J67" i="5"/>
  <c r="L67" i="5" s="1"/>
  <c r="M66" i="5"/>
  <c r="L66" i="5"/>
  <c r="E77" i="8"/>
  <c r="G77" i="8" s="1"/>
  <c r="G76" i="8"/>
  <c r="H76" i="8"/>
  <c r="U76" i="8"/>
  <c r="O95" i="10"/>
  <c r="Q95" i="10" s="1"/>
  <c r="G95" i="10"/>
  <c r="H66" i="5"/>
  <c r="E67" i="5"/>
  <c r="G67" i="5" s="1"/>
  <c r="G66" i="5"/>
  <c r="U66" i="5"/>
  <c r="Q90" i="23"/>
  <c r="E90" i="7"/>
  <c r="L47" i="12" l="1"/>
  <c r="M47" i="12" s="1"/>
  <c r="E65" i="12"/>
  <c r="R65" i="12" s="1"/>
  <c r="S65" i="12" s="1"/>
  <c r="U77" i="8"/>
  <c r="X67" i="5"/>
  <c r="J103" i="10"/>
  <c r="L99" i="10"/>
  <c r="X100" i="10"/>
  <c r="M99" i="10"/>
  <c r="J99" i="8"/>
  <c r="X99" i="8" s="1"/>
  <c r="E86" i="5"/>
  <c r="E85" i="5"/>
  <c r="G85" i="5" s="1"/>
  <c r="H84" i="5"/>
  <c r="G84" i="5"/>
  <c r="M15" i="4"/>
  <c r="U14" i="4"/>
  <c r="T14" i="4"/>
  <c r="Q14" i="4"/>
  <c r="P14" i="4"/>
  <c r="Q76" i="8"/>
  <c r="O77" i="8"/>
  <c r="Q77" i="8" s="1"/>
  <c r="R76" i="8"/>
  <c r="AA76" i="8"/>
  <c r="H90" i="7"/>
  <c r="O90" i="7"/>
  <c r="AA90" i="7" s="1"/>
  <c r="G90" i="7"/>
  <c r="E90" i="5"/>
  <c r="U90" i="5" s="1"/>
  <c r="J86" i="5"/>
  <c r="J85" i="5"/>
  <c r="L85" i="5" s="1"/>
  <c r="M84" i="5"/>
  <c r="L84" i="5"/>
  <c r="M94" i="8"/>
  <c r="J95" i="8"/>
  <c r="L95" i="8" s="1"/>
  <c r="L94" i="8"/>
  <c r="E95" i="8"/>
  <c r="G95" i="8" s="1"/>
  <c r="H94" i="8"/>
  <c r="G94" i="8"/>
  <c r="AA95" i="10"/>
  <c r="R94" i="10"/>
  <c r="Q94" i="10"/>
  <c r="O94" i="8"/>
  <c r="AA94" i="8" s="1"/>
  <c r="J91" i="7"/>
  <c r="L91" i="7" s="1"/>
  <c r="X105" i="23"/>
  <c r="E65" i="26"/>
  <c r="D68" i="26"/>
  <c r="X77" i="8"/>
  <c r="E91" i="7"/>
  <c r="Q105" i="23"/>
  <c r="X84" i="5"/>
  <c r="U90" i="7"/>
  <c r="O99" i="10"/>
  <c r="AA99" i="10" s="1"/>
  <c r="E103" i="10"/>
  <c r="U100" i="10"/>
  <c r="H99" i="10"/>
  <c r="G99" i="10"/>
  <c r="E99" i="8"/>
  <c r="U99" i="8" s="1"/>
  <c r="O67" i="5"/>
  <c r="Q67" i="5" s="1"/>
  <c r="R66" i="5"/>
  <c r="Q66" i="5"/>
  <c r="R84" i="7"/>
  <c r="Q84" i="7"/>
  <c r="AA85" i="7"/>
  <c r="O84" i="5"/>
  <c r="AA84" i="5" s="1"/>
  <c r="O100" i="10"/>
  <c r="Q100" i="10" s="1"/>
  <c r="G100" i="10"/>
  <c r="U67" i="5"/>
  <c r="U84" i="5"/>
  <c r="M90" i="7"/>
  <c r="L90" i="7"/>
  <c r="J90" i="5"/>
  <c r="X90" i="5" s="1"/>
  <c r="L65" i="12" l="1"/>
  <c r="M65" i="12" s="1"/>
  <c r="E66" i="26"/>
  <c r="F65" i="26" s="1"/>
  <c r="F66" i="26" s="1"/>
  <c r="AA67" i="5"/>
  <c r="U95" i="8"/>
  <c r="X95" i="8"/>
  <c r="U85" i="5"/>
  <c r="O91" i="7"/>
  <c r="Q91" i="7" s="1"/>
  <c r="G91" i="7"/>
  <c r="R99" i="10"/>
  <c r="Q99" i="10"/>
  <c r="AA100" i="10"/>
  <c r="O99" i="8"/>
  <c r="X85" i="5"/>
  <c r="U91" i="7"/>
  <c r="H90" i="5"/>
  <c r="G90" i="5"/>
  <c r="E91" i="5"/>
  <c r="G91" i="5" s="1"/>
  <c r="AA77" i="8"/>
  <c r="J100" i="8"/>
  <c r="L100" i="8" s="1"/>
  <c r="J103" i="8"/>
  <c r="L99" i="8"/>
  <c r="M99" i="8"/>
  <c r="Q84" i="5"/>
  <c r="R84" i="5"/>
  <c r="O86" i="5"/>
  <c r="O85" i="5"/>
  <c r="AA85" i="5" s="1"/>
  <c r="R90" i="7"/>
  <c r="Q90" i="7"/>
  <c r="O90" i="5"/>
  <c r="AA90" i="5" s="1"/>
  <c r="E103" i="8"/>
  <c r="H99" i="8"/>
  <c r="E100" i="8"/>
  <c r="G100" i="8" s="1"/>
  <c r="G99" i="8"/>
  <c r="J91" i="5"/>
  <c r="L91" i="5" s="1"/>
  <c r="L90" i="5"/>
  <c r="M90" i="5"/>
  <c r="X91" i="7"/>
  <c r="O95" i="8"/>
  <c r="Q95" i="8" s="1"/>
  <c r="R94" i="8"/>
  <c r="Q94" i="8"/>
  <c r="AA14" i="4"/>
  <c r="AE14" i="4"/>
  <c r="AD14" i="4"/>
  <c r="Z14" i="4"/>
  <c r="W15" i="4"/>
  <c r="E68" i="26" l="1"/>
  <c r="AA91" i="7"/>
  <c r="X91" i="5"/>
  <c r="U100" i="8"/>
  <c r="X100" i="8"/>
  <c r="O100" i="8"/>
  <c r="Q100" i="8" s="1"/>
  <c r="R99" i="8"/>
  <c r="Q99" i="8"/>
  <c r="Q90" i="5"/>
  <c r="O91" i="5"/>
  <c r="Q91" i="5" s="1"/>
  <c r="R90" i="5"/>
  <c r="U91" i="5"/>
  <c r="F68" i="26"/>
  <c r="G65" i="26"/>
  <c r="S66" i="26"/>
  <c r="S68" i="26" s="1"/>
  <c r="AA95" i="8"/>
  <c r="AA99" i="8"/>
  <c r="AA91" i="5" l="1"/>
  <c r="T65" i="26"/>
  <c r="G66" i="26"/>
  <c r="AA100" i="8"/>
  <c r="H65" i="26" l="1"/>
  <c r="G68" i="26"/>
  <c r="H66" i="26" l="1"/>
  <c r="I65" i="26" l="1"/>
  <c r="H68" i="26"/>
  <c r="I66" i="26" l="1"/>
  <c r="T66" i="26" s="1"/>
  <c r="T68" i="26" s="1"/>
  <c r="I68" i="26" l="1"/>
  <c r="J65" i="26"/>
  <c r="U65" i="26" l="1"/>
  <c r="J66" i="26"/>
  <c r="K65" i="26" l="1"/>
  <c r="J68" i="26"/>
  <c r="K66" i="26" l="1"/>
  <c r="K68" i="26" l="1"/>
  <c r="L65" i="26"/>
  <c r="L66" i="26" l="1"/>
  <c r="U66" i="26" l="1"/>
  <c r="U68" i="26" s="1"/>
  <c r="M65" i="26"/>
  <c r="L68" i="26"/>
  <c r="V65" i="26" l="1"/>
  <c r="M66" i="26"/>
  <c r="N65" i="26" l="1"/>
  <c r="X65" i="26" s="1"/>
  <c r="Q66" i="12" s="1"/>
  <c r="O66" i="12" s="1"/>
  <c r="O67" i="12" s="1"/>
  <c r="M68" i="26"/>
  <c r="O71" i="12" l="1"/>
  <c r="O70" i="12"/>
  <c r="N66" i="26"/>
  <c r="F94" i="35"/>
  <c r="F95" i="35" s="1"/>
  <c r="F106" i="35" s="1"/>
  <c r="F113" i="35" s="1"/>
  <c r="G94" i="35"/>
  <c r="G95" i="35" s="1"/>
  <c r="G106" i="35" s="1"/>
  <c r="G113" i="35" s="1"/>
  <c r="I94" i="35"/>
  <c r="I95" i="35" s="1"/>
  <c r="I106" i="35" s="1"/>
  <c r="I113" i="35" s="1"/>
  <c r="J94" i="35"/>
  <c r="J95" i="35" s="1"/>
  <c r="J106" i="35" s="1"/>
  <c r="J113" i="35" s="1"/>
  <c r="N94" i="35"/>
  <c r="N95" i="35" s="1"/>
  <c r="N106" i="35" s="1"/>
  <c r="N113" i="35" s="1"/>
  <c r="H94" i="35"/>
  <c r="H95" i="35" s="1"/>
  <c r="H106" i="35" s="1"/>
  <c r="H113" i="35" s="1"/>
  <c r="M94" i="35"/>
  <c r="M95" i="35" s="1"/>
  <c r="M106" i="35" s="1"/>
  <c r="M113" i="35" s="1"/>
  <c r="K94" i="35"/>
  <c r="K95" i="35" s="1"/>
  <c r="K106" i="35" s="1"/>
  <c r="K113" i="35" s="1"/>
  <c r="K115" i="35" s="1"/>
  <c r="E94" i="35"/>
  <c r="E95" i="35" s="1"/>
  <c r="E106" i="35" s="1"/>
  <c r="E113" i="35" s="1"/>
  <c r="O65" i="26" l="1"/>
  <c r="X66" i="26"/>
  <c r="Q67" i="12" s="1"/>
  <c r="N68" i="26"/>
  <c r="N115" i="35"/>
  <c r="G115" i="35"/>
  <c r="H115" i="35" l="1"/>
  <c r="Q70" i="12"/>
  <c r="Q71" i="12"/>
  <c r="O66" i="26"/>
  <c r="Q65" i="26"/>
  <c r="G66" i="12" s="1"/>
  <c r="E66" i="12" s="1"/>
  <c r="F115" i="35"/>
  <c r="I115" i="35"/>
  <c r="J115" i="35"/>
  <c r="E115" i="35"/>
  <c r="M115" i="35"/>
  <c r="L66" i="12" l="1"/>
  <c r="M66" i="12" s="1"/>
  <c r="R66" i="12"/>
  <c r="S66" i="12" s="1"/>
  <c r="E67" i="12"/>
  <c r="O68" i="26"/>
  <c r="Q66" i="26"/>
  <c r="G67" i="12" s="1"/>
  <c r="V66" i="26"/>
  <c r="V68" i="26" s="1"/>
  <c r="G70" i="12" l="1"/>
  <c r="G71" i="12"/>
  <c r="L67" i="12"/>
  <c r="M67" i="12" s="1"/>
  <c r="R67" i="12"/>
  <c r="E70" i="12"/>
  <c r="E71" i="12"/>
  <c r="S67" i="12" l="1"/>
  <c r="R70" i="1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tc={B384488F-2CA9-41C9-B4DC-EF9E69772889}</author>
    <author>tc={DAE75B71-8012-4A78-AD0A-7FE3FF818572}</author>
    <author>tc={E6444844-680E-423C-AB21-A4BCDFAAD2AF}</author>
    <author>tc={6A853199-3A34-460F-8284-27AFE98BED30}</author>
    <author>tc={2A714275-11A3-4CF2-9FC1-186EE25C20F4}</author>
    <author>tc={BB0C384B-6282-4065-A37F-758FD5AAF4E4}</author>
    <author>tc={93BB3E7D-AABC-4618-8873-08152E938733}</author>
    <author>tc={C9916E0E-70A7-4D2F-BEF3-DEA182FCB4F0}</author>
    <author>tc={71931FD7-7D70-4C62-8DCD-C1EDB18B0F45}</author>
    <author>tc={5DBD0AFC-3DD3-4C8B-9551-237333341A6C}</author>
    <author>tc={80179F6F-70EE-42B7-86F1-D5EED86C4908}</author>
    <author>tc={872E4B46-AA6A-4E81-965B-8B56D4198677}</author>
    <author>tc={4DA4D669-BB2A-4FB0-B3D9-EB681CC2A6D4}</author>
    <author>tc={49C96F7B-9683-41B2-92C2-375331E240BF}</author>
    <author>tc={4DFE6839-E15A-44CF-9DC4-CA2DEF3FEACA}</author>
    <author>tc={E722A502-41DE-4902-88A8-6A2C27172A9B}</author>
    <author>tc={2A507491-930E-4032-BE89-9F62814CF1D3}</author>
    <author>tc={DFB28327-A6E0-479D-A2E1-ACE80CE28A10}</author>
    <author>tc={59DFA371-A4EE-49B5-8DEB-4F21268A1D25}</author>
    <author>tc={13569ABF-8E9F-4118-85FC-F6D8C4E550F0}</author>
    <author>tc={7D957E99-1C5F-4567-BFDD-D6E671CF61E0}</author>
    <author>tc={DA063AAE-4DED-4914-B28A-FF138D34657D}</author>
    <author>tc={1B8D7963-6111-469D-A0F0-6707B7E5FD2E}</author>
    <author>tc={268484E4-08AC-4AD8-BF35-92E7DA4364E7}</author>
    <author>tc={1FBF2C67-5292-41BE-A4BA-FF9420D1D837}</author>
    <author>tc={B2392F14-29DE-42D6-8372-3229BDEF13EB}</author>
    <author>tc={53CC6256-E292-47D4-BF41-CE844BA156A7}</author>
    <author>tc={D8864207-49D8-4A7C-A787-79C0D3633975}</author>
    <author>tc={1EBD11F9-4CB6-46EA-9058-98966D71F9C9}</author>
    <author>tc={81319166-EB78-4E65-86F3-320434BE5054}</author>
    <author>tc={01AD1469-6CBE-422E-9903-57A3E839B64D}</author>
    <author>tc={09FE3B7A-A914-48A5-AC52-9ED3DA213796}</author>
    <author>tc={FAC3A5B2-EA14-4CD4-B6C1-2F13698C0B26}</author>
    <author>tc={15E67A1D-096F-49D3-AE23-168246EBE081}</author>
    <author>tc={5DBE9871-B717-464D-8B96-EFA3108DC9CE}</author>
    <author>tc={6FB5C3C4-B123-4D95-AE9E-6090322F4996}</author>
    <author>tc={6227A3EB-11AB-4610-90DF-338135F04681}</author>
    <author>tc={F067F836-694D-4B9D-88C2-47162AB3DC6A}</author>
    <author>tc={AEBD3DF9-517D-450E-BD78-970021583F2B}</author>
    <author>tc={8EF24A70-0B85-4760-9D00-A3D43623889C}</author>
    <author>tc={82658243-B8DF-41C6-BAAD-4B79EF3C438D}</author>
    <author>tc={FAF7663F-872B-49A7-AEDD-FC3E899E598D}</author>
    <author>tc={BD3D5ED8-4B7B-474C-BC00-51B80CEC07AE}</author>
    <author>tc={222ACCA0-6967-4BC5-BC02-DE344AB39FA8}</author>
    <author>tc={FD784EBE-E7FA-4CBE-8F5E-1686AA578167}</author>
    <author>tc={2C4A09D7-616E-467B-87AB-3A0FDB4D50F5}</author>
    <author>tc={D4785FAB-B835-4288-9E2B-992BDD2CE178}</author>
    <author>tc={27F69255-E9F2-4253-8AEC-73A342036586}</author>
    <author>tc={F452CDBF-114B-4D9C-9511-93AC24EAE537}</author>
    <author>tc={7E561AE2-4BFC-4CD3-BA47-53A226D702F5}</author>
    <author>tc={0D754B69-9FED-4A2A-A408-2C94D611C5B0}</author>
    <author>tc={1A59C08F-C604-49AE-B392-B8F7CC097D0B}</author>
    <author>tc={E076E2C3-BBBA-4E2B-800F-6A5DFDA413A1}</author>
    <author>tc={4B042F8A-F0A9-4C59-8537-3A4804419A29}</author>
    <author>tc={EF42D90A-E76A-4853-9DBA-E13E7F62282D}</author>
    <author>tc={1D302679-AED2-45A7-B26E-7B6CF245772B}</author>
    <author>tc={5ACF1254-B772-4FFE-A96D-D0CD79B0CA43}</author>
    <author>tc={7AA5A2EC-81F2-4A8A-A2DC-10C02ED89867}</author>
    <author>tc={C269CA41-F2CF-44AA-A123-99CA74302CE2}</author>
    <author>tc={614D8919-9B68-43C7-9692-45548FD0EAC5}</author>
    <author>tc={702D2A7D-907B-4188-AB69-C7B3EDCC2A17}</author>
    <author>tc={2A67C781-2411-4D6E-9074-F84E58BC64A1}</author>
    <author>tc={EDCB9E57-EB31-444A-B0B8-2D49C2A3AA24}</author>
    <author>tc={69E0DEB3-1C33-41DA-A355-EDF4BBB8D242}</author>
    <author>tc={71F60E72-BC36-40B1-A3BD-748CD4CCC7F3}</author>
    <author>tc={47EEB1BE-6039-41F6-BDF7-A5EB05D55CC4}</author>
    <author>tc={16F11FC2-C2DE-4C21-8399-728E1F7ADA21}</author>
    <author>tc={47674B88-5018-4EA5-BF19-002A2B03285A}</author>
    <author>tc={B3139B9A-F19A-4EB5-A1B7-D814804FF3F8}</author>
    <author>tc={8965A29F-010F-4572-ADFF-D75C91E4C138}</author>
    <author>tc={0A1D750C-5F8A-4AA5-AEFA-1B5CE1C25823}</author>
    <author>tc={6BC1F7B4-348B-4B24-BA07-7A72E6FD6F02}</author>
    <author>tc={FE74FE01-D1DB-4B29-A74F-BE091301F653}</author>
    <author>tc={BA3D9A30-A03E-46DE-9E07-80F65F6BDD67}</author>
    <author>tc={4224EA90-6F40-4E4B-B017-8ECBBE89175A}</author>
    <author>tc={DF73A100-E770-44BC-8775-831427E1FD4E}</author>
    <author>tc={F7E6D75A-4406-42E3-A040-158F3CFB6CA0}</author>
    <author>tc={600662FB-3389-4442-B9FC-011F133C8392}</author>
    <author>tc={B385F35C-B65B-469B-AAEC-EB3C22731AED}</author>
    <author>tc={E932013F-7616-4565-80AA-CBE3727A32BA}</author>
    <author>tc={9BB71ADE-BE10-451D-B507-5F6D9B504731}</author>
    <author>tc={60A00326-0DD1-42EC-A5CC-676153C8D8A2}</author>
    <author>tc={EE9BC674-E2E1-4C03-B10B-56BC7FE3CCF0}</author>
    <author>tc={D08E8B14-C7AD-43E2-88A6-D68809659A1E}</author>
    <author>tc={2EBDADC4-BB4E-4564-92F0-DB486E1DEB30}</author>
    <author>tc={644EC4CF-BB9D-406E-8E84-A86D4C3672F7}</author>
    <author>tc={D67AE8C9-F647-44C3-A74F-94B18BE6EE34}</author>
    <author>tc={7C767F64-4FCA-4F70-A431-A9495CD7F49F}</author>
    <author>tc={F19ED4A3-A613-406E-B706-E6DD1DBE00AA}</author>
    <author>tc={B414259E-7D49-4D46-A223-500D4C877B69}</author>
    <author>tc={F4C50728-7A1B-4A81-A7A6-CF5DB1542526}</author>
    <author>tc={A681DDF4-1C96-4976-A523-6A8857F22181}</author>
    <author>tc={F2CBD9E2-ADE6-44FF-A6BB-F710016A2856}</author>
    <author>tc={1FEA7250-2B6C-4117-B0B8-577345F3CFF3}</author>
    <author>tc={314E6673-0293-49EE-A936-01F0105C79E8}</author>
    <author>tc={0A74B910-CAC9-481A-8B4D-F086472F8D8C}</author>
    <author>tc={41FCA022-AFA8-41D8-A635-D74936F9304F}</author>
    <author>tc={BDB0B325-499F-42B8-B1A1-1F67E3A59FD0}</author>
    <author>tc={5ADCAA7A-7A54-485C-8A3B-AA28EE68D4BD}</author>
  </authors>
  <commentList>
    <comment ref="P43" authorId="0" shapeId="0" xr:uid="{B384488F-2CA9-41C9-B4DC-EF9E69772889}">
      <text>
        <t>[Threaded comment]
Your version of Excel allows you to read this threaded comment; however, any edits to it will get removed if the file is opened in a newer version of Excel. Learn more: https://go.microsoft.com/fwlink/?linkid=870924
Comment:
    Assurant</t>
      </text>
    </comment>
    <comment ref="S43" authorId="1" shapeId="0" xr:uid="{DAE75B71-8012-4A78-AD0A-7FE3FF818572}">
      <text>
        <t>[Threaded comment]
Your version of Excel allows you to read this threaded comment; however, any edits to it will get removed if the file is opened in a newer version of Excel. Learn more: https://go.microsoft.com/fwlink/?linkid=870924
Comment:
    Lula</t>
      </text>
    </comment>
    <comment ref="U43" authorId="2" shapeId="0" xr:uid="{E6444844-680E-423C-AB21-A4BCDFAAD2AF}">
      <text>
        <t>[Threaded comment]
Your version of Excel allows you to read this threaded comment; however, any edits to it will get removed if the file is opened in a newer version of Excel. Learn more: https://go.microsoft.com/fwlink/?linkid=870924
Comment:
    Homeward $70K
Warranty Global Group $57K</t>
      </text>
    </comment>
    <comment ref="W44" authorId="3" shapeId="0" xr:uid="{6A853199-3A34-460F-8284-27AFE98BED30}">
      <text>
        <t>[Threaded comment]
Your version of Excel allows you to read this threaded comment; however, any edits to it will get removed if the file is opened in a newer version of Excel. Learn more: https://go.microsoft.com/fwlink/?linkid=870924
Comment:
    Clayton Youreka &lt;&gt; Guide swap</t>
      </text>
    </comment>
    <comment ref="L45" authorId="4" shapeId="0" xr:uid="{2A714275-11A3-4CF2-9FC1-186EE25C20F4}">
      <text>
        <t>[Threaded comment]
Your version of Excel allows you to read this threaded comment; however, any edits to it will get removed if the file is opened in a newer version of Excel. Learn more: https://go.microsoft.com/fwlink/?linkid=870924
Comment:
    3,500 Agilio, Inc.
44,000 Big Ass Fans
324 Bloomin Blinds
10,000 Elevate
42,000 Fidelity HW
48,000 Merry Maids
98,400 Super Hom</t>
      </text>
    </comment>
    <comment ref="N45" authorId="5" shapeId="0" xr:uid="{BB0C384B-6282-4065-A37F-758FD5AAF4E4}">
      <text>
        <t>[Threaded comment]
Your version of Excel allows you to read this threaded comment; however, any edits to it will get removed if the file is opened in a newer version of Excel. Learn more: https://go.microsoft.com/fwlink/?linkid=870924
Comment:
    Bloomin Blinds $1.2K 
Handyman Connection 1.8K</t>
      </text>
    </comment>
    <comment ref="O45" authorId="6" shapeId="0" xr:uid="{93BB3E7D-AABC-4618-8873-08152E938733}">
      <text>
        <t xml:space="preserve">[Threaded comment]
Your version of Excel allows you to read this threaded comment; however, any edits to it will get removed if the file is opened in a newer version of Excel. Learn more: https://go.microsoft.com/fwlink/?linkid=870924
Comment:
    EagleView	 $         71,000 
Handyman Con	 $            1,824 
Moxie Pest Co	 $            4,944 
Referral Hub	 $            5,950 
Stiltz	                 $         22,356 
The Maids	 $            9,480 
ZVN Properties	 $         24,000 
</t>
      </text>
    </comment>
    <comment ref="P45" authorId="7" shapeId="0" xr:uid="{C9916E0E-70A7-4D2F-BEF3-DEA182FCB4F0}">
      <text>
        <t xml:space="preserve">[Threaded comment]
Your version of Excel allows you to read this threaded comment; however, any edits to it will get removed if the file is opened in a newer version of Excel. Learn more: https://go.microsoft.com/fwlink/?linkid=870924
Comment:
    Aegis 	       $  8,755.00                                    
MPC	       $  4,944.00                                        
Select Home $ 23,000.00                                          
</t>
      </text>
    </comment>
    <comment ref="Q45" authorId="8" shapeId="0" xr:uid="{71931FD7-7D70-4C62-8DCD-C1EDB18B0F45}">
      <text>
        <t xml:space="preserve">[Threaded comment]
Your version of Excel allows you to read this threaded comment; however, any edits to it will get removed if the file is opened in a newer version of Excel. Learn more: https://go.microsoft.com/fwlink/?linkid=870924
Comment:
    Fidelity HW	                   17,310.00 
Handyman Connection	     3,648.00 
</t>
      </text>
    </comment>
    <comment ref="R45" authorId="9" shapeId="0" xr:uid="{5DBD0AFC-3DD3-4C8B-9551-237333341A6C}">
      <text>
        <t>[Threaded comment]
Your version of Excel allows you to read this threaded comment; however, any edits to it will get removed if the file is opened in a newer version of Excel. Learn more: https://go.microsoft.com/fwlink/?linkid=870924
Comment:
    Assurant $288,000
Handyman  $1,824</t>
      </text>
    </comment>
    <comment ref="S45" authorId="10" shapeId="0" xr:uid="{80179F6F-70EE-42B7-86F1-D5EED86C4908}">
      <text>
        <t>[Threaded comment]
Your version of Excel allows you to read this threaded comment; however, any edits to it will get removed if the file is opened in a newer version of Excel. Learn more: https://go.microsoft.com/fwlink/?linkid=870924
Comment:
    Clayton Homes, Elevate, Handyman, Home Depot</t>
      </text>
    </comment>
    <comment ref="T45" authorId="11" shapeId="0" xr:uid="{872E4B46-AA6A-4E81-965B-8B56D4198677}">
      <text>
        <t>[Threaded comment]
Your version of Excel allows you to read this threaded comment; however, any edits to it will get removed if the file is opened in a newer version of Excel. Learn more: https://go.microsoft.com/fwlink/?linkid=870924
Comment:
    Handyman Connection</t>
      </text>
    </comment>
    <comment ref="U45" authorId="12" shapeId="0" xr:uid="{4DA4D669-BB2A-4FB0-B3D9-EB681CC2A6D4}">
      <text>
        <t>[Threaded comment]
Your version of Excel allows you to read this threaded comment; however, any edits to it will get removed if the file is opened in a newer version of Excel. Learn more: https://go.microsoft.com/fwlink/?linkid=870924
Comment:
    Handyman additional locations ($543)
Stiltz additional locations ($47K)</t>
      </text>
    </comment>
    <comment ref="V45" authorId="13" shapeId="0" xr:uid="{49C96F7B-9683-41B2-92C2-375331E240BF}">
      <text>
        <t xml:space="preserve">[Threaded comment]
Your version of Excel allows you to read this threaded comment; however, any edits to it will get removed if the file is opened in a newer version of Excel. Learn more: https://go.microsoft.com/fwlink/?linkid=870924
Comment:
    Carrier - $10K upgraded API
Handyman - 973 (1 add'l loc)
Homeserve - $19K feature added
Stiltz - $2,628 (1 add’l loc)
</t>
      </text>
    </comment>
    <comment ref="W45" authorId="14" shapeId="0" xr:uid="{4DFE6839-E15A-44CF-9DC4-CA2DEF3FEACA}">
      <text>
        <t xml:space="preserve">[Threaded comment]
Your version of Excel allows you to read this threaded comment; however, any edits to it will get removed if the file is opened in a newer version of Excel. Learn more: https://go.microsoft.com/fwlink/?linkid=870924
Comment:
    Aegis
American Water
Carrier
Homeserve
Service Plus
</t>
      </text>
    </comment>
    <comment ref="L46" authorId="15" shapeId="0" xr:uid="{E722A502-41DE-4902-88A8-6A2C27172A9B}">
      <text>
        <t>[Threaded comment]
Your version of Excel allows you to read this threaded comment; however, any edits to it will get removed if the file is opened in a newer version of Excel. Learn more: https://go.microsoft.com/fwlink/?linkid=870924
Comment:
    8,700 Amarr
64,935 First American
21,848 Frontdoor (AHS)
7,504 Handyman Connection</t>
      </text>
    </comment>
    <comment ref="M46" authorId="16" shapeId="0" xr:uid="{2A507491-930E-4032-BE89-9F62814CF1D3}">
      <text>
        <t>[Threaded comment]
Your version of Excel allows you to read this threaded comment; however, any edits to it will get removed if the file is opened in a newer version of Excel. Learn more: https://go.microsoft.com/fwlink/?linkid=870924
Comment:
    16K Clayton 
5K Moxie</t>
      </text>
    </comment>
    <comment ref="O46" authorId="17" shapeId="0" xr:uid="{DFB28327-A6E0-479D-A2E1-ACE80CE28A10}">
      <text>
        <t xml:space="preserve">[Threaded comment]
Your version of Excel allows you to read this threaded comment; however, any edits to it will get removed if the file is opened in a newer version of Excel. Learn more: https://go.microsoft.com/fwlink/?linkid=870924
Comment:
    Mitsubishi	                 $  10,677.00 
Toyota Material Handling	 $  25,156.00 
</t>
      </text>
    </comment>
    <comment ref="P46" authorId="18" shapeId="0" xr:uid="{59DFA371-A4EE-49B5-8DEB-4F21268A1D25}">
      <text>
        <t>[Threaded comment]
Your version of Excel allows you to read this threaded comment; however, any edits to it will get removed if the file is opened in a newer version of Excel. Learn more: https://go.microsoft.com/fwlink/?linkid=870924
Comment:
    Trane</t>
      </text>
    </comment>
    <comment ref="Q46" authorId="19" shapeId="0" xr:uid="{13569ABF-8E9F-4118-85FC-F6D8C4E550F0}">
      <text>
        <t>[Threaded comment]
Your version of Excel allows you to read this threaded comment; however, any edits to it will get removed if the file is opened in a newer version of Excel. Learn more: https://go.microsoft.com/fwlink/?linkid=870924
Comment:
    Carrier</t>
      </text>
    </comment>
    <comment ref="R46" authorId="20" shapeId="0" xr:uid="{7D957E99-1C5F-4567-BFDD-D6E671CF61E0}">
      <text>
        <t xml:space="preserve">[Threaded comment]
Your version of Excel allows you to read this threaded comment; however, any edits to it will get removed if the file is opened in a newer version of Excel. Learn more: https://go.microsoft.com/fwlink/?linkid=870924
Comment:
    Referral Hub
</t>
      </text>
    </comment>
    <comment ref="T46" authorId="21" shapeId="0" xr:uid="{DA063AAE-4DED-4914-B28A-FF138D34657D}">
      <text>
        <t>[Threaded comment]
Your version of Excel allows you to read this threaded comment; however, any edits to it will get removed if the file is opened in a newer version of Excel. Learn more: https://go.microsoft.com/fwlink/?linkid=870924
Comment:
    Sub-Zero</t>
      </text>
    </comment>
    <comment ref="W46" authorId="22" shapeId="0" xr:uid="{1B8D7963-6111-469D-A0F0-6707B7E5FD2E}">
      <text>
        <t>[Threaded comment]
Your version of Excel allows you to read this threaded comment; however, any edits to it will get removed if the file is opened in a newer version of Excel. Learn more: https://go.microsoft.com/fwlink/?linkid=870924
Comment:
    JCI</t>
      </text>
    </comment>
    <comment ref="L47" authorId="23" shapeId="0" xr:uid="{268484E4-08AC-4AD8-BF35-92E7DA4364E7}">
      <text>
        <t>[Threaded comment]
Your version of Excel allows you to read this threaded comment; however, any edits to it will get removed if the file is opened in a newer version of Excel. Learn more: https://go.microsoft.com/fwlink/?linkid=870924
Comment:
    Roof Maxx - quarter-to-quarter volume based contract for 2025</t>
      </text>
    </comment>
    <comment ref="O47" authorId="24" shapeId="0" xr:uid="{1FBF2C67-5292-41BE-A4BA-FF9420D1D837}">
      <text>
        <t>[Threaded comment]
Your version of Excel allows you to read this threaded comment; however, any edits to it will get removed if the file is opened in a newer version of Excel. Learn more: https://go.microsoft.com/fwlink/?linkid=870924
Comment:
    RoofMaax</t>
      </text>
    </comment>
    <comment ref="R47" authorId="25" shapeId="0" xr:uid="{B2392F14-29DE-42D6-8372-3229BDEF13EB}">
      <text>
        <t xml:space="preserve">[Threaded comment]
Your version of Excel allows you to read this threaded comment; however, any edits to it will get removed if the file is opened in a newer version of Excel. Learn more: https://go.microsoft.com/fwlink/?linkid=870924
Comment:
    RoofMaxx
</t>
      </text>
    </comment>
    <comment ref="U47" authorId="26" shapeId="0" xr:uid="{53CC6256-E292-47D4-BF41-CE844BA156A7}">
      <text>
        <t>[Threaded comment]
Your version of Excel allows you to read this threaded comment; however, any edits to it will get removed if the file is opened in a newer version of Excel. Learn more: https://go.microsoft.com/fwlink/?linkid=870924
Comment:
    RMX reduction to beginning of year ARR</t>
      </text>
    </comment>
    <comment ref="L49" authorId="27" shapeId="0" xr:uid="{D8864207-49D8-4A7C-A787-79C0D3633975}">
      <text>
        <t>[Threaded comment]
Your version of Excel allows you to read this threaded comment; however, any edits to it will get removed if the file is opened in a newer version of Excel. Learn more: https://go.microsoft.com/fwlink/?linkid=870924
Comment:
    -53,988 Colorworld
-291,429 Jeld-Wen</t>
      </text>
    </comment>
    <comment ref="R49" authorId="28" shapeId="0" xr:uid="{1EBD11F9-4CB6-46EA-9058-98966D71F9C9}">
      <text>
        <t>[Threaded comment]
Your version of Excel allows you to read this threaded comment; however, any edits to it will get removed if the file is opened in a newer version of Excel. Learn more: https://go.microsoft.com/fwlink/?linkid=870924
Comment:
    All Dry  -$70,000
Invitation Homes  -$27,600</t>
      </text>
    </comment>
    <comment ref="U49" authorId="29" shapeId="0" xr:uid="{81319166-EB78-4E65-86F3-320434BE5054}">
      <text>
        <t>[Threaded comment]
Your version of Excel allows you to read this threaded comment; however, any edits to it will get removed if the file is opened in a newer version of Excel. Learn more: https://go.microsoft.com/fwlink/?linkid=870924
Comment:
    Pilot catastrophe</t>
      </text>
    </comment>
    <comment ref="V49" authorId="30" shapeId="0" xr:uid="{01AD1469-6CBE-422E-9903-57A3E839B64D}">
      <text>
        <t>[Threaded comment]
Your version of Excel allows you to read this threaded comment; however, any edits to it will get removed if the file is opened in a newer version of Excel. Learn more: https://go.microsoft.com/fwlink/?linkid=870924
Comment:
    Mike Holmes</t>
      </text>
    </comment>
    <comment ref="L50" authorId="31" shapeId="0" xr:uid="{09FE3B7A-A914-48A5-AC52-9ED3DA213796}">
      <text>
        <t>[Threaded comment]
Your version of Excel allows you to read this threaded comment; however, any edits to it will get removed if the file is opened in a newer version of Excel. Learn more: https://go.microsoft.com/fwlink/?linkid=870924
Comment:
    ACE</t>
      </text>
    </comment>
    <comment ref="N50" authorId="32" shapeId="0" xr:uid="{FAC3A5B2-EA14-4CD4-B6C1-2F13698C0B26}">
      <text>
        <t>[Threaded comment]
Your version of Excel allows you to read this threaded comment; however, any edits to it will get removed if the file is opened in a newer version of Excel. Learn more: https://go.microsoft.com/fwlink/?linkid=870924
Comment:
    MR Cool</t>
      </text>
    </comment>
    <comment ref="O50" authorId="33" shapeId="0" xr:uid="{15E67A1D-096F-49D3-AE23-168246EBE081}">
      <text>
        <t xml:space="preserve">[Threaded comment]
Your version of Excel allows you to read this threaded comment; however, any edits to it will get removed if the file is opened in a newer version of Excel. Learn more: https://go.microsoft.com/fwlink/?linkid=870924
Comment:
    Home Buyers </t>
      </text>
    </comment>
    <comment ref="U50" authorId="34" shapeId="0" xr:uid="{5DBE9871-B717-464D-8B96-EFA3108DC9CE}">
      <text>
        <t>[Threaded comment]
Your version of Excel allows you to read this threaded comment; however, any edits to it will get removed if the file is opened in a newer version of Excel. Learn more: https://go.microsoft.com/fwlink/?linkid=870924
Comment:
    RMX reduction below beginning of year ARR</t>
      </text>
    </comment>
    <comment ref="L52" authorId="35" shapeId="0" xr:uid="{6FB5C3C4-B123-4D95-AE9E-6090322F4996}">
      <text>
        <t>[Threaded comment]
Your version of Excel allows you to read this threaded comment; however, any edits to it will get removed if the file is opened in a newer version of Excel. Learn more: https://go.microsoft.com/fwlink/?linkid=870924
Comment:
    4K/month of ACE Handman Retroactive. Rev recognized in Feb</t>
      </text>
    </comment>
    <comment ref="M52" authorId="36" shapeId="0" xr:uid="{6227A3EB-11AB-4610-90DF-338135F04681}">
      <text>
        <t>[Threaded comment]
Your version of Excel allows you to read this threaded comment; however, any edits to it will get removed if the file is opened in a newer version of Excel. Learn more: https://go.microsoft.com/fwlink/?linkid=870924
Comment:
    4K/month of ACE Handman Retroactive. Rev recognized in Feb</t>
      </text>
    </comment>
    <comment ref="S52" authorId="37" shapeId="0" xr:uid="{F067F836-694D-4B9D-88C2-47162AB3DC6A}">
      <text>
        <t>[Threaded comment]
Your version of Excel allows you to read this threaded comment; however, any edits to it will get removed if the file is opened in a newer version of Excel. Learn more: https://go.microsoft.com/fwlink/?linkid=870924
Comment:
    Transposition in Elevate quarterly invoiced amount. S/b corrected in Sep</t>
      </text>
    </comment>
    <comment ref="T52" authorId="38" shapeId="0" xr:uid="{AEBD3DF9-517D-450E-BD78-970021583F2B}">
      <text>
        <t>[Threaded comment]
Your version of Excel allows you to read this threaded comment; however, any edits to it will get removed if the file is opened in a newer version of Excel. Learn more: https://go.microsoft.com/fwlink/?linkid=870924
Comment:
    Handyman proration for new locations</t>
      </text>
    </comment>
    <comment ref="U52" authorId="39" shapeId="0" xr:uid="{8EF24A70-0B85-4760-9D00-A3D43623889C}">
      <text>
        <t>[Threaded comment]
Your version of Excel allows you to read this threaded comment; however, any edits to it will get removed if the file is opened in a newer version of Excel. Learn more: https://go.microsoft.com/fwlink/?linkid=870924
Comment:
    Stiltz proration for two locations beginning 10/23/25</t>
      </text>
    </comment>
    <comment ref="V52" authorId="40" shapeId="0" xr:uid="{82658243-B8DF-41C6-BAAD-4B79EF3C438D}">
      <text>
        <t>[Threaded comment]
Your version of Excel allows you to read this threaded comment; however, any edits to it will get removed if the file is opened in a newer version of Excel. Learn more: https://go.microsoft.com/fwlink/?linkid=870924
Comment:
    - Stiltz proration for one location beginning 11/17/25
- recon rounding clean up</t>
      </text>
    </comment>
    <comment ref="L73" authorId="41" shapeId="0" xr:uid="{FAF7663F-872B-49A7-AEDD-FC3E899E598D}">
      <text>
        <t>[Threaded comment]
Your version of Excel allows you to read this threaded comment; however, any edits to it will get removed if the file is opened in a newer version of Excel. Learn more: https://go.microsoft.com/fwlink/?linkid=870924
Comment:
    1.19M ABB
22K Clever Device
5K Divi (revived)</t>
      </text>
    </comment>
    <comment ref="M73" authorId="42" shapeId="0" xr:uid="{BD3D5ED8-4B7B-474C-BC00-51B80CEC07AE}">
      <text>
        <t>[Threaded comment]
Your version of Excel allows you to read this threaded comment; however, any edits to it will get removed if the file is opened in a newer version of Excel. Learn more: https://go.microsoft.com/fwlink/?linkid=870924
Comment:
    CSWI</t>
      </text>
    </comment>
    <comment ref="N73" authorId="43" shapeId="0" xr:uid="{222ACCA0-6967-4BC5-BC02-DE344AB39FA8}">
      <text>
        <t>[Threaded comment]
Your version of Excel allows you to read this threaded comment; however, any edits to it will get removed if the file is opened in a newer version of Excel. Learn more: https://go.microsoft.com/fwlink/?linkid=870924
Comment:
    Dennis Family</t>
      </text>
    </comment>
    <comment ref="O73" authorId="44" shapeId="0" xr:uid="{FD784EBE-E7FA-4CBE-8F5E-1686AA578167}">
      <text>
        <t xml:space="preserve">[Threaded comment]
Your version of Excel allows you to read this threaded comment; however, any edits to it will get removed if the file is opened in a newer version of Excel. Learn more: https://go.microsoft.com/fwlink/?linkid=870924
Comment:
    Great American 	$13,200
WD-40	                $10,068
</t>
      </text>
    </comment>
    <comment ref="P73" authorId="45" shapeId="0" xr:uid="{2C4A09D7-616E-467B-87AB-3A0FDB4D50F5}">
      <text>
        <t>[Threaded comment]
Your version of Excel allows you to read this threaded comment; however, any edits to it will get removed if the file is opened in a newer version of Excel. Learn more: https://go.microsoft.com/fwlink/?linkid=870924
Comment:
    Enbridge</t>
      </text>
    </comment>
    <comment ref="Q73" authorId="46" shapeId="0" xr:uid="{D4785FAB-B835-4288-9E2B-992BDD2CE178}">
      <text>
        <t xml:space="preserve">[Threaded comment]
Your version of Excel allows you to read this threaded comment; however, any edits to it will get removed if the file is opened in a newer version of Excel. Learn more: https://go.microsoft.com/fwlink/?linkid=870924
Comment:
    Clew Pouches	   29,480.04 
Phillips 66	   16,636.00 
</t>
      </text>
    </comment>
    <comment ref="T73" authorId="47" shapeId="0" xr:uid="{27F69255-E9F2-4253-8AEC-73A342036586}">
      <text>
        <t>[Threaded comment]
Your version of Excel allows you to read this threaded comment; however, any edits to it will get removed if the file is opened in a newer version of Excel. Learn more: https://go.microsoft.com/fwlink/?linkid=870924
Comment:
    Marion Diversified</t>
      </text>
    </comment>
    <comment ref="U73" authorId="48" shapeId="0" xr:uid="{F452CDBF-114B-4D9C-9511-93AC24EAE537}">
      <text>
        <t>[Threaded comment]
Your version of Excel allows you to read this threaded comment; however, any edits to it will get removed if the file is opened in a newer version of Excel. Learn more: https://go.microsoft.com/fwlink/?linkid=870924
Comment:
    STIME</t>
      </text>
    </comment>
    <comment ref="V73" authorId="49" shapeId="0" xr:uid="{7E561AE2-4BFC-4CD3-BA47-53A226D702F5}">
      <text>
        <t>[Threaded comment]
Your version of Excel allows you to read this threaded comment; however, any edits to it will get removed if the file is opened in a newer version of Excel. Learn more: https://go.microsoft.com/fwlink/?linkid=870924
Comment:
    IEM - 132,756
Lyreco - 10,000</t>
      </text>
    </comment>
    <comment ref="W74" authorId="50" shapeId="0" xr:uid="{0D754B69-9FED-4A2A-A408-2C94D611C5B0}">
      <text>
        <t xml:space="preserve">[Threaded comment]
Your version of Excel allows you to read this threaded comment; however, any edits to it will get removed if the file is opened in a newer version of Excel. Learn more: https://go.microsoft.com/fwlink/?linkid=870924
Comment:
    Clyaton converted to Dispatch Direct Guide
</t>
      </text>
    </comment>
    <comment ref="L75" authorId="51" shapeId="0" xr:uid="{1A59C08F-C604-49AE-B392-B8F7CC097D0B}">
      <text>
        <t>[Threaded comment]
Your version of Excel allows you to read this threaded comment; however, any edits to it will get removed if the file is opened in a newer version of Excel. Learn more: https://go.microsoft.com/fwlink/?linkid=870924
Comment:
    5,490  Ametek Solidate 
720  Aquilini
30,000 JBT Corp
37,751 RINA Group
5,184 The Kansas City
18,000 Vortex Industries</t>
      </text>
    </comment>
    <comment ref="M75" authorId="52" shapeId="0" xr:uid="{E076E2C3-BBBA-4E2B-800F-6A5DFDA413A1}">
      <text>
        <t xml:space="preserve">[Threaded comment]
Your version of Excel allows you to read this threaded comment; however, any edits to it will get removed if the file is opened in a newer version of Excel. Learn more: https://go.microsoft.com/fwlink/?linkid=870924
Comment:
    ADP, LLC                          5,670.00 
American Equipment      2,880.00 
CMC Energy	         13,824.00 
CLEAResult	          28,682.40 
Flexco	                         17,880.00 
Genessee	           6,528.00 
Property Compliance      2,740.80 
Sauce Consulting	         16,137.84 
SCE	                         23,166.00 
Universal Medical               480.00 
Uponor, Inc.	              510.00 
Vortex Industries 	         27,000.00 
Weber Inc.	         11,434.00 
</t>
      </text>
    </comment>
    <comment ref="N75" authorId="53" shapeId="0" xr:uid="{4B042F8A-F0A9-4C59-8537-3A4804419A29}">
      <text>
        <t xml:space="preserve">[Threaded comment]
Your version of Excel allows you to read this threaded comment; however, any edits to it will get removed if the file is opened in a newer version of Excel. Learn more: https://go.microsoft.com/fwlink/?linkid=870924
Comment:
    American Equipment   5,610 
Diversey, Inc.	        1,920 
Novasyte	        7,184 
Siemens Corporati        11,952 
SCE            	       125,000 
</t>
      </text>
    </comment>
    <comment ref="O75" authorId="54" shapeId="0" xr:uid="{EF42D90A-E76A-4853-9DBA-E13E7F62282D}">
      <text>
        <t>[Threaded comment]
Your version of Excel allows you to read this threaded comment; however, any edits to it will get removed if the file is opened in a newer version of Excel. Learn more: https://go.microsoft.com/fwlink/?linkid=870924
Comment:
    Essential Energy	$23,791
Intuit	                $66,305
Metro Safety	$1,713
RINA Group	$143,701
Shaft Drillers In	$4,785</t>
      </text>
    </comment>
    <comment ref="P75" authorId="55" shapeId="0" xr:uid="{1D302679-AED2-45A7-B26E-7B6CF245772B}">
      <text>
        <t xml:space="preserve">[Threaded comment]
Your version of Excel allows you to read this threaded comment; however, any edits to it will get removed if the file is opened in a newer version of Excel. Learn more: https://go.microsoft.com/fwlink/?linkid=870924
Comment:
    American Equipment         $4,500
CLEAResult	               $7,752
NiSource	               $73,200
Novasyte	               $436.54
Ohio Department                 $14,256.08
Property Compliance           $1,454.4
Shaft Drillers International	 $6,576
WD-40	                                  $600
</t>
      </text>
    </comment>
    <comment ref="Q75" authorId="56" shapeId="0" xr:uid="{5ACF1254-B772-4FFE-A96D-D0CD79B0CA43}">
      <text>
        <t xml:space="preserve">[Threaded comment]
Your version of Excel allows you to read this threaded comment; however, any edits to it will get removed if the file is opened in a newer version of Excel. Learn more: https://go.microsoft.com/fwlink/?linkid=870924
Comment:
    American Equip	                    3,420.00 
American Leak Detection 	   19,338.72 
NiSource	                    27,999.96 
</t>
      </text>
    </comment>
    <comment ref="R75" authorId="57" shapeId="0" xr:uid="{7AA5A2EC-81F2-4A8A-A2DC-10C02ED89867}">
      <text>
        <t>[Threaded comment]
Your version of Excel allows you to read this threaded comment; however, any edits to it will get removed if the file is opened in a newer version of Excel. Learn more: https://go.microsoft.com/fwlink/?linkid=870924
Comment:
    Engie   $11,652
Lovre   $3,449
Shaft    $855</t>
      </text>
    </comment>
    <comment ref="S75" authorId="58" shapeId="0" xr:uid="{C269CA41-F2CF-44AA-A123-99CA74302CE2}">
      <text>
        <t>[Threaded comment]
Your version of Excel allows you to read this threaded comment; however, any edits to it will get removed if the file is opened in a newer version of Excel. Learn more: https://go.microsoft.com/fwlink/?linkid=870924
Comment:
    Enbridge, Gulfstream, Novasyte</t>
      </text>
    </comment>
    <comment ref="T75" authorId="59" shapeId="0" xr:uid="{614D8919-9B68-43C7-9692-45548FD0EAC5}">
      <text>
        <t>[Threaded comment]
Your version of Excel allows you to read this threaded comment; however, any edits to it will get removed if the file is opened in a newer version of Excel. Learn more: https://go.microsoft.com/fwlink/?linkid=870924
Comment:
    Clew Pouches $3,840
Invitation Homes $3,864</t>
      </text>
    </comment>
    <comment ref="U75" authorId="60" shapeId="0" xr:uid="{702D2A7D-907B-4188-AB69-C7B3EDCC2A17}">
      <text>
        <t>[Threaded comment]
Your version of Excel allows you to read this threaded comment; however, any edits to it will get removed if the file is opened in a newer version of Excel. Learn more: https://go.microsoft.com/fwlink/?linkid=870924
Comment:
    Engie $71,443
GAIG $4,320
Gulfstream $33,669
Super $272</t>
      </text>
    </comment>
    <comment ref="V75" authorId="61" shapeId="0" xr:uid="{2A67C781-2411-4D6E-9074-F84E58BC64A1}">
      <text>
        <t>[Threaded comment]
Your version of Excel allows you to read this threaded comment; however, any edits to it will get removed if the file is opened in a newer version of Excel. Learn more: https://go.microsoft.com/fwlink/?linkid=870924
Comment:
    Solenis - 173,760
BlackHills - 8,515
BusPatrol - 6,766
Flow Control - 26,736
Invitation Homes - 1,834
Meridian - 3,001
Mia - 1,800
PG&amp;E L&amp;E - 12,583
Weber - 2,592</t>
      </text>
    </comment>
    <comment ref="W75" authorId="62" shapeId="0" xr:uid="{EDCB9E57-EB31-444A-B0B8-2D49C2A3AA24}">
      <text>
        <t>[Threaded comment]
Your version of Excel allows you to read this threaded comment; however, any edits to it will get removed if the file is opened in a newer version of Excel. Learn more: https://go.microsoft.com/fwlink/?linkid=870924
Comment:
    BP Company
Marion Diversified
Solenis
Weber</t>
      </text>
    </comment>
    <comment ref="L76" authorId="63" shapeId="0" xr:uid="{69E0DEB3-1C33-41DA-A355-EDF4BBB8D242}">
      <text>
        <t>[Threaded comment]
Your version of Excel allows you to read this threaded comment; however, any edits to it will get removed if the file is opened in a newer version of Excel. Learn more: https://go.microsoft.com/fwlink/?linkid=870924
Comment:
     8,646 NHBC
6,503 Windows USA</t>
      </text>
    </comment>
    <comment ref="M76" authorId="64" shapeId="0" xr:uid="{71F60E72-BC36-40B1-A3BD-748CD4CCC7F3}">
      <text>
        <t xml:space="preserve">[Threaded comment]
Your version of Excel allows you to read this threaded comment; however, any edits to it will get removed if the file is opened in a newer version of Excel. Learn more: https://go.microsoft.com/fwlink/?linkid=870924
Comment:
    Heat and Control	               5188.62
Jack Henry &amp; Associates	1386.28
Midstates Petroleum 	  401.94
ProMach,Inc. 	                    873.6
SeLux Diagnostics Inc	   502.76
</t>
      </text>
    </comment>
    <comment ref="N76" authorId="65" shapeId="0" xr:uid="{47EEB1BE-6039-41F6-BDF7-A5EB05D55CC4}">
      <text>
        <t>[Threaded comment]
Your version of Excel allows you to read this threaded comment; however, any edits to it will get removed if the file is opened in a newer version of Excel. Learn more: https://go.microsoft.com/fwlink/?linkid=870924
Comment:
    Ryder 2K
Center Plan - 7.4K</t>
      </text>
    </comment>
    <comment ref="O76" authorId="66" shapeId="0" xr:uid="{16F11FC2-C2DE-4C21-8399-728E1F7ADA21}">
      <text>
        <t xml:space="preserve">[Threaded comment]
Your version of Excel allows you to read this threaded comment; however, any edits to it will get removed if the file is opened in a newer version of Excel. Learn more: https://go.microsoft.com/fwlink/?linkid=870924
Comment:
    MIA Aesthetics	               $4,380
The Kansas City Southern	$2,312
</t>
      </text>
    </comment>
    <comment ref="R76" authorId="67" shapeId="0" xr:uid="{47674B88-5018-4EA5-BF19-002A2B03285A}">
      <text>
        <t>[Threaded comment]
Your version of Excel allows you to read this threaded comment; however, any edits to it will get removed if the file is opened in a newer version of Excel. Learn more: https://go.microsoft.com/fwlink/?linkid=870924
Comment:
    Phoenix    $2,374
ProStar     $7,836
P&amp;G         $7,620</t>
      </text>
    </comment>
    <comment ref="T76" authorId="68" shapeId="0" xr:uid="{B3139B9A-F19A-4EB5-A1B7-D814804FF3F8}">
      <text>
        <t>[Threaded comment]
Your version of Excel allows you to read this threaded comment; however, any edits to it will get removed if the file is opened in a newer version of Excel. Learn more: https://go.microsoft.com/fwlink/?linkid=870924
Comment:
    Shaft Drillers</t>
      </text>
    </comment>
    <comment ref="L77" authorId="69" shapeId="0" xr:uid="{8965A29F-010F-4572-ADFF-D75C91E4C138}">
      <text>
        <t>[Threaded comment]
Your version of Excel allows you to read this threaded comment; however, any edits to it will get removed if the file is opened in a newer version of Excel. Learn more: https://go.microsoft.com/fwlink/?linkid=870924
Comment:
    Engie</t>
      </text>
    </comment>
    <comment ref="L79" authorId="70" shapeId="0" xr:uid="{0A1D750C-5F8A-4AA5-AEFA-1B5CE1C25823}">
      <text>
        <t>[Threaded comment]
Your version of Excel allows you to read this threaded comment; however, any edits to it will get removed if the file is opened in a newer version of Excel. Learn more: https://go.microsoft.com/fwlink/?linkid=870924
Comment:
    -30,000 Alight (Synapse)
-12,960 Homefree</t>
      </text>
    </comment>
    <comment ref="M79" authorId="71" shapeId="0" xr:uid="{6BC1F7B4-348B-4B24-BA07-7A72E6FD6F02}">
      <text>
        <t xml:space="preserve">[Threaded comment]
Your version of Excel allows you to read this threaded comment; however, any edits to it will get removed if the file is opened in a newer version of Excel. Learn more: https://go.microsoft.com/fwlink/?linkid=870924
Comment:
    Hunter Douglas	-11280
Hydroflow	-21900
</t>
      </text>
    </comment>
    <comment ref="O79" authorId="72" shapeId="0" xr:uid="{FE74FE01-D1DB-4B29-A74F-BE091301F653}">
      <text>
        <t>[Threaded comment]
Your version of Excel allows you to read this threaded comment; however, any edits to it will get removed if the file is opened in a newer version of Excel. Learn more: https://go.microsoft.com/fwlink/?linkid=870924
Comment:
    Airbus 10K 
Aquilini 8.5K</t>
      </text>
    </comment>
    <comment ref="P79" authorId="73" shapeId="0" xr:uid="{BA3D9A30-A03E-46DE-9E07-80F65F6BDD67}">
      <text>
        <t>[Threaded comment]
Your version of Excel allows you to read this threaded comment; however, any edits to it will get removed if the file is opened in a newer version of Excel. Learn more: https://go.microsoft.com/fwlink/?linkid=870924
Comment:
    Norco</t>
      </text>
    </comment>
    <comment ref="Q79" authorId="74" shapeId="0" xr:uid="{4224EA90-6F40-4E4B-B017-8ECBBE89175A}">
      <text>
        <t>[Threaded comment]
Your version of Excel allows you to read this threaded comment; however, any edits to it will get removed if the file is opened in a newer version of Excel. Learn more: https://go.microsoft.com/fwlink/?linkid=870924
Comment:
    Divi</t>
      </text>
    </comment>
    <comment ref="R79" authorId="75" shapeId="0" xr:uid="{DF73A100-E770-44BC-8775-831427E1FD4E}">
      <text>
        <t>[Threaded comment]
Your version of Excel allows you to read this threaded comment; however, any edits to it will get removed if the file is opened in a newer version of Excel. Learn more: https://go.microsoft.com/fwlink/?linkid=870924
Comment:
    Prospero</t>
      </text>
    </comment>
    <comment ref="S79" authorId="76" shapeId="0" xr:uid="{F7E6D75A-4406-42E3-A040-158F3CFB6CA0}">
      <text>
        <t xml:space="preserve">[Threaded comment]
Your version of Excel allows you to read this threaded comment; however, any edits to it will get removed if the file is opened in a newer version of Excel. Learn more: https://go.microsoft.com/fwlink/?linkid=870924
Comment:
    Envent
</t>
      </text>
    </comment>
    <comment ref="T79" authorId="77" shapeId="0" xr:uid="{600662FB-3389-4442-B9FC-011F133C8392}">
      <text>
        <t>[Threaded comment]
Your version of Excel allows you to read this threaded comment; however, any edits to it will get removed if the file is opened in a newer version of Excel. Learn more: https://go.microsoft.com/fwlink/?linkid=870924
Comment:
    Kubota $128,902
Selux $7,032</t>
      </text>
    </comment>
    <comment ref="U79" authorId="78" shapeId="0" xr:uid="{B385F35C-B65B-469B-AAEC-EB3C22731AED}">
      <text>
        <t>[Threaded comment]
Your version of Excel allows you to read this threaded comment; however, any edits to it will get removed if the file is opened in a newer version of Excel. Learn more: https://go.microsoft.com/fwlink/?linkid=870924
Comment:
    Acuity -$72,120
Lifespark -$32,400</t>
      </text>
    </comment>
    <comment ref="V79" authorId="79" shapeId="0" xr:uid="{E932013F-7616-4565-80AA-CBE3727A32BA}">
      <text>
        <t>[Threaded comment]
Your version of Excel allows you to read this threaded comment; however, any edits to it will get removed if the file is opened in a newer version of Excel. Learn more: https://go.microsoft.com/fwlink/?linkid=870924
Comment:
    Denali -54,133
Exxon - 55,900</t>
      </text>
    </comment>
    <comment ref="W79" authorId="80" shapeId="0" xr:uid="{9BB71ADE-BE10-451D-B507-5F6D9B504731}">
      <text>
        <t xml:space="preserve">[Threaded comment]
Your version of Excel allows you to read this threaded comment; however, any edits to it will get removed if the file is opened in a newer version of Excel. Learn more: https://go.microsoft.com/fwlink/?linkid=870924
Comment:
    CHN Partners
West Central Independent Living
</t>
      </text>
    </comment>
    <comment ref="M80" authorId="81" shapeId="0" xr:uid="{60A00326-0DD1-42EC-A5CC-676153C8D8A2}">
      <text>
        <t xml:space="preserve">[Threaded comment]
Your version of Excel allows you to read this threaded comment; however, any edits to it will get removed if the file is opened in a newer version of Excel. Learn more: https://go.microsoft.com/fwlink/?linkid=870924
Comment:
    Concept Housing Assoc   -3774
Shell -                                  -61,396.4
</t>
      </text>
    </comment>
    <comment ref="N80" authorId="82" shapeId="0" xr:uid="{EE9BC674-E2E1-4C03-B10B-56BC7FE3CCF0}">
      <text>
        <t>[Threaded comment]
Your version of Excel allows you to read this threaded comment; however, any edits to it will get removed if the file is opened in a newer version of Excel. Learn more: https://go.microsoft.com/fwlink/?linkid=870924
Comment:
    Cummins</t>
      </text>
    </comment>
    <comment ref="O80" authorId="83" shapeId="0" xr:uid="{D08E8B14-C7AD-43E2-88A6-D68809659A1E}">
      <text>
        <t>[Threaded comment]
Your version of Excel allows you to read this threaded comment; however, any edits to it will get removed if the file is opened in a newer version of Excel. Learn more: https://go.microsoft.com/fwlink/?linkid=870924
Comment:
    CMC Energy</t>
      </text>
    </comment>
    <comment ref="P80" authorId="84" shapeId="0" xr:uid="{2EBDADC4-BB4E-4564-92F0-DB486E1DEB30}">
      <text>
        <t>[Threaded comment]
Your version of Excel allows you to read this threaded comment; however, any edits to it will get removed if the file is opened in a newer version of Excel. Learn more: https://go.microsoft.com/fwlink/?linkid=870924
Comment:
    JBT</t>
      </text>
    </comment>
    <comment ref="R80" authorId="85" shapeId="0" xr:uid="{644EC4CF-BB9D-406E-8E84-A86D4C3672F7}">
      <text>
        <t xml:space="preserve">[Threaded comment]
Your version of Excel allows you to read this threaded comment; however, any edits to it will get removed if the file is opened in a newer version of Excel. Learn more: https://go.microsoft.com/fwlink/?linkid=870924
Comment:
    Novasyte
</t>
      </text>
    </comment>
    <comment ref="T80" authorId="86" shapeId="0" xr:uid="{D67AE8C9-F647-44C3-A74F-94B18BE6EE34}">
      <text>
        <t>[Threaded comment]
Your version of Excel allows you to read this threaded comment; however, any edits to it will get removed if the file is opened in a newer version of Excel. Learn more: https://go.microsoft.com/fwlink/?linkid=870924
Comment:
    Scottish Water $35,000
TSA $298,141</t>
      </text>
    </comment>
    <comment ref="L82" authorId="87" shapeId="0" xr:uid="{7C767F64-4FCA-4F70-A431-A9495CD7F49F}">
      <text>
        <t>[Threaded comment]
Your version of Excel allows you to read this threaded comment; however, any edits to it will get removed if the file is opened in a newer version of Excel. Learn more: https://go.microsoft.com/fwlink/?linkid=870924
Comment:
    Monthly rev recog. timing from various customers amounting to ~$1.9K</t>
      </text>
    </comment>
    <comment ref="M82" authorId="88" shapeId="0" xr:uid="{F19ED4A3-A613-406E-B706-E6DD1DBE00AA}">
      <text>
        <t>[Threaded comment]
Your version of Excel allows you to read this threaded comment; however, any edits to it will get removed if the file is opened in a newer version of Excel. Learn more: https://go.microsoft.com/fwlink/?linkid=870924
Comment:
    Monthly rev recog. timing from various customers amounting to ~$235/month</t>
      </text>
    </comment>
    <comment ref="N82" authorId="89" shapeId="0" xr:uid="{B414259E-7D49-4D46-A223-500D4C877B69}">
      <text>
        <t>[Threaded comment]
Your version of Excel allows you to read this threaded comment; however, any edits to it will get removed if the file is opened in a newer version of Excel. Learn more: https://go.microsoft.com/fwlink/?linkid=870924
Comment:
    Monthly rev recog. timing from various customers amounting to ~$20K/month (esp SCE two months catchup of 10K/month)</t>
      </text>
    </comment>
    <comment ref="O82" authorId="90" shapeId="0" xr:uid="{F4C50728-7A1B-4A81-A7A6-CF5DB1542526}">
      <text>
        <t>[Threaded comment]
Your version of Excel allows you to read this threaded comment; however, any edits to it will get removed if the file is opened in a newer version of Excel. Learn more: https://go.microsoft.com/fwlink/?linkid=870924
Comment:
    Monthly rev recog. timing from various customers amounting to ~$55/month</t>
      </text>
    </comment>
    <comment ref="P82" authorId="91" shapeId="0" xr:uid="{A681DDF4-1C96-4976-A523-6A8857F22181}">
      <text>
        <t>[Threaded comment]
Your version of Excel allows you to read this threaded comment; however, any edits to it will get removed if the file is opened in a newer version of Excel. Learn more: https://go.microsoft.com/fwlink/?linkid=870924
Comment:
    Monthly rev recog. timing from various customers amounting to ~$124/month</t>
      </text>
    </comment>
    <comment ref="Q82" authorId="92" shapeId="0" xr:uid="{F2CBD9E2-ADE6-44FF-A6BB-F710016A2856}">
      <text>
        <t>[Threaded comment]
Your version of Excel allows you to read this threaded comment; however, any edits to it will get removed if the file is opened in a newer version of Excel. Learn more: https://go.microsoft.com/fwlink/?linkid=870924
Comment:
    Monthly rev recog. timing from various customers amounting to ~$2,490/month</t>
      </text>
    </comment>
    <comment ref="R82" authorId="93" shapeId="0" xr:uid="{1FEA7250-2B6C-4117-B0B8-577345F3CFF3}">
      <text>
        <t>[Threaded comment]
Your version of Excel allows you to read this threaded comment; however, any edits to it will get removed if the file is opened in a newer version of Excel. Learn more: https://go.microsoft.com/fwlink/?linkid=870924
Comment:
    Shaft Drillers partial month rev rec</t>
      </text>
    </comment>
    <comment ref="S82" authorId="94" shapeId="0" xr:uid="{314E6673-0293-49EE-A936-01F0105C79E8}">
      <text>
        <t>[Threaded comment]
Your version of Excel allows you to read this threaded comment; however, any edits to it will get removed if the file is opened in a newer version of Excel. Learn more: https://go.microsoft.com/fwlink/?linkid=870924
Comment:
    Novasyte partial month rev rec</t>
      </text>
    </comment>
    <comment ref="T82" authorId="95" shapeId="0" xr:uid="{0A74B910-CAC9-481A-8B4D-F086472F8D8C}">
      <text>
        <t>[Threaded comment]
Your version of Excel allows you to read this threaded comment; however, any edits to it will get removed if the file is opened in a newer version of Excel. Learn more: https://go.microsoft.com/fwlink/?linkid=870924
Comment:
    Partial month rev recs</t>
      </text>
    </comment>
    <comment ref="U82" authorId="96" shapeId="0" xr:uid="{41FCA022-AFA8-41D8-A635-D74936F9304F}">
      <text>
        <t>[Threaded comment]
Your version of Excel allows you to read this threaded comment; however, any edits to it will get removed if the file is opened in a newer version of Excel. Learn more: https://go.microsoft.com/fwlink/?linkid=870924
Comment:
    Partial month rev recs</t>
      </text>
    </comment>
    <comment ref="W82" authorId="97" shapeId="0" xr:uid="{BDB0B325-499F-42B8-B1A1-1F67E3A59FD0}">
      <text>
        <t>[Threaded comment]
Your version of Excel allows you to read this threaded comment; however, any edits to it will get removed if the file is opened in a newer version of Excel. Learn more: https://go.microsoft.com/fwlink/?linkid=870924
Comment:
    $10K from Solenis true-up for November rev</t>
      </text>
    </comment>
    <comment ref="W97" authorId="98" shapeId="0" xr:uid="{5ADCAA7A-7A54-485C-8A3B-AA28EE68D4BD}">
      <text>
        <t>[Threaded comment]
Your version of Excel allows you to read this threaded comment; however, any edits to it will get removed if the file is opened in a newer version of Excel. Learn more: https://go.microsoft.com/fwlink/?linkid=870924
Comment:
    2 lost + Clayton now only a Dispatch customer</t>
      </text>
    </comment>
  </commentList>
  <extLst>
    <ext xmlns:r="http://schemas.openxmlformats.org/officeDocument/2006/relationships" uri="GoogleSheetsCustomDataVersion2">
      <go:sheetsCustomData xmlns:go="http://customooxmlschemas.google.com/" r:id="rId1" roundtripDataSignature="AMtx7miSVrRcAGUw2GeGLVh3I/b5BJcCZA=="/>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tc={E79BC8DA-CD3E-405F-9CAD-4F1D495A86E7}</author>
    <author>tc={28ED84B9-EE84-4F9D-B2D9-9B016C07F9A8}</author>
    <author>tc={B23E7BB5-F686-4BDC-8C79-43A4538C476E}</author>
    <author>tc={054E0F2D-380F-4093-A106-EFC9A82D9C06}</author>
  </authors>
  <commentList>
    <comment ref="N37" authorId="0" shapeId="0" xr:uid="{E79BC8DA-CD3E-405F-9CAD-4F1D495A86E7}">
      <text>
        <t>[Threaded comment]
Your version of Excel allows you to read this threaded comment; however, any edits to it will get removed if the file is opened in a newer version of Excel. Learn more: https://go.microsoft.com/fwlink/?linkid=870924
Comment:
    Reverse non-cash BS activity below</t>
      </text>
    </comment>
    <comment ref="G59" authorId="1" shapeId="0" xr:uid="{28ED84B9-EE84-4F9D-B2D9-9B016C07F9A8}">
      <text>
        <t>[Threaded comment]
Your version of Excel allows you to read this threaded comment; however, any edits to it will get removed if the file is opened in a newer version of Excel. Learn more: https://go.microsoft.com/fwlink/?linkid=870924
Comment:
    -$1.75M to offset 1:1 reclass between accounts</t>
      </text>
    </comment>
    <comment ref="G60" authorId="2" shapeId="0" xr:uid="{B23E7BB5-F686-4BDC-8C79-43A4538C476E}">
      <text>
        <t>[Threaded comment]
Your version of Excel allows you to read this threaded comment; however, any edits to it will get removed if the file is opened in a newer version of Excel. Learn more: https://go.microsoft.com/fwlink/?linkid=870924
Comment:
    +$1.75M to offset 1:1 reclass between accounts</t>
      </text>
    </comment>
    <comment ref="N60" authorId="3" shapeId="0" xr:uid="{054E0F2D-380F-4093-A106-EFC9A82D9C06}">
      <text>
        <t>[Threaded comment]
Your version of Excel allows you to read this threaded comment; however, any edits to it will get removed if the file is opened in a newer version of Excel. Learn more: https://go.microsoft.com/fwlink/?linkid=870924
Comment:
    Reverse non-cash BS activity below</t>
      </text>
    </comment>
  </commentList>
</comments>
</file>

<file path=xl/sharedStrings.xml><?xml version="1.0" encoding="utf-8"?>
<sst xmlns="http://schemas.openxmlformats.org/spreadsheetml/2006/main" count="5389" uniqueCount="1050">
  <si>
    <t>Current Month:</t>
  </si>
  <si>
    <t>Confidential</t>
  </si>
  <si>
    <t>Dispatch | Monthly Operating Narrative</t>
  </si>
  <si>
    <t>Dispatch Business Unit</t>
  </si>
  <si>
    <t>Youreka Business Unit</t>
  </si>
  <si>
    <t>Consolidated Company</t>
  </si>
  <si>
    <t>Actual vs Plan</t>
  </si>
  <si>
    <t>Year over Year</t>
  </si>
  <si>
    <t>Actual</t>
  </si>
  <si>
    <t>Diff($)</t>
  </si>
  <si>
    <t>Diff (%)</t>
  </si>
  <si>
    <t>Revenue</t>
  </si>
  <si>
    <t>Recurring</t>
  </si>
  <si>
    <t>Non-recurring</t>
  </si>
  <si>
    <t>Total</t>
  </si>
  <si>
    <t>% Reccurring Revenue</t>
  </si>
  <si>
    <t>Gross Profit ($)</t>
  </si>
  <si>
    <t>Gross Profit (%)</t>
  </si>
  <si>
    <t>EBITDA ($)</t>
  </si>
  <si>
    <t>EBITDA (%)</t>
  </si>
  <si>
    <t>Cash Balance</t>
  </si>
  <si>
    <t>Debt Balance</t>
  </si>
  <si>
    <t>Enterprise collections</t>
  </si>
  <si>
    <r>
      <rPr>
        <b/>
        <sz val="11"/>
        <color theme="1"/>
        <rFont val="Calibri"/>
        <family val="2"/>
      </rPr>
      <t>Live ARR</t>
    </r>
    <r>
      <rPr>
        <b/>
        <vertAlign val="superscript"/>
        <sz val="11"/>
        <color theme="1"/>
        <rFont val="Calibri"/>
        <family val="2"/>
      </rPr>
      <t>3</t>
    </r>
  </si>
  <si>
    <r>
      <rPr>
        <b/>
        <sz val="11"/>
        <color theme="1"/>
        <rFont val="Calibri"/>
        <family val="2"/>
      </rPr>
      <t xml:space="preserve">Max ARR </t>
    </r>
    <r>
      <rPr>
        <b/>
        <vertAlign val="superscript"/>
        <sz val="11"/>
        <color theme="1"/>
        <rFont val="Calibri"/>
        <family val="2"/>
      </rPr>
      <t>2</t>
    </r>
  </si>
  <si>
    <t>TBD</t>
  </si>
  <si>
    <r>
      <rPr>
        <vertAlign val="superscript"/>
        <sz val="11"/>
        <color theme="1"/>
        <rFont val="Calibri"/>
        <family val="2"/>
      </rPr>
      <t>1</t>
    </r>
    <r>
      <rPr>
        <sz val="11"/>
        <color theme="1"/>
        <rFont val="Calibri"/>
        <family val="2"/>
      </rPr>
      <t xml:space="preserve"> Contracted ARR scheduled to go live in the next 12 months</t>
    </r>
  </si>
  <si>
    <r>
      <rPr>
        <vertAlign val="superscript"/>
        <sz val="11"/>
        <color theme="1"/>
        <rFont val="Calibri"/>
        <family val="2"/>
      </rPr>
      <t>2</t>
    </r>
    <r>
      <rPr>
        <sz val="11"/>
        <color theme="1"/>
        <rFont val="Calibri"/>
        <family val="2"/>
      </rPr>
      <t xml:space="preserve"> Includes all contractual step ups, regardless of timing, and assumes 100% renewal rate</t>
    </r>
  </si>
  <si>
    <t>Dispatch | Monthly Profit &amp; Loss (Functional View)</t>
  </si>
  <si>
    <t>Current Month</t>
  </si>
  <si>
    <t>Year-to-Date</t>
  </si>
  <si>
    <t>Year-over-Year</t>
  </si>
  <si>
    <t>YTD</t>
  </si>
  <si>
    <t>YoY</t>
  </si>
  <si>
    <t>Budget</t>
  </si>
  <si>
    <t>Difference</t>
  </si>
  <si>
    <t>% Difference</t>
  </si>
  <si>
    <t>Checks</t>
  </si>
  <si>
    <t>Recurring Revenue</t>
  </si>
  <si>
    <t>Recurring Enterprise License Revenue</t>
  </si>
  <si>
    <t>Recurring Services Revenue</t>
  </si>
  <si>
    <t>Recurring Service Provider (SMB) Revenue</t>
  </si>
  <si>
    <t>Total Recurring Revenue</t>
  </si>
  <si>
    <t>Non-Recurring Revenue</t>
  </si>
  <si>
    <t>Non-Recurring Professional Services Revenue</t>
  </si>
  <si>
    <t>Other Non-Recurring Revenue</t>
  </si>
  <si>
    <t>Total Non-Recurring Revenue</t>
  </si>
  <si>
    <t>Total Revenue</t>
  </si>
  <si>
    <t>Recurring Cost of Sales - Functional</t>
  </si>
  <si>
    <t>Cost of Sales (Functional) - Direct Compensation (R)</t>
  </si>
  <si>
    <t>Cost of Sales (Functional) - Consultants &amp; Contractors</t>
  </si>
  <si>
    <t>Cost of Sales (Functional) - Hosting &amp; Infrastructure</t>
  </si>
  <si>
    <t>Cost of Sales (Functional) - Software &amp; Subscriptions</t>
  </si>
  <si>
    <t>Total Recurring Cost of Sales - Functional</t>
  </si>
  <si>
    <t>Non-recurring Cost of Sales - Functional</t>
  </si>
  <si>
    <t>Cost of Sales (Functional) - Direct Compensation (NR)</t>
  </si>
  <si>
    <t>Total Non-recurring Cost of Sales - Functional</t>
  </si>
  <si>
    <t>Total Cost of Sales - Functional</t>
  </si>
  <si>
    <t>Gross Profit - Functional</t>
  </si>
  <si>
    <t>Recurring Gross Profit - Functional</t>
  </si>
  <si>
    <t>Non-recurring Gross Profit - Functional</t>
  </si>
  <si>
    <t>Total Gross Profit - Functional</t>
  </si>
  <si>
    <t xml:space="preserve">Recurring Gross Profit Margin % - Functional </t>
  </si>
  <si>
    <t xml:space="preserve">Non-recurring Gross Profit Margin % - Functional </t>
  </si>
  <si>
    <t xml:space="preserve">Total Gross Profit Margin % - Functional </t>
  </si>
  <si>
    <t>Functional Operating Expenses</t>
  </si>
  <si>
    <t>Product &amp; Engineering Expense - Functional</t>
  </si>
  <si>
    <t>General &amp; Administrative Expense - Functional</t>
  </si>
  <si>
    <t>Human Resources - Functional</t>
  </si>
  <si>
    <t>Sales Expense - Functional</t>
  </si>
  <si>
    <t>Marketing Expense - Functional</t>
  </si>
  <si>
    <t>Other Functional Operating Expense (incl. D&amp;A)</t>
  </si>
  <si>
    <t>Total - Functional Operating Expenses</t>
  </si>
  <si>
    <t>w/o Depreciation, Amoritization, or Bad Debt</t>
  </si>
  <si>
    <t>Operating Margin</t>
  </si>
  <si>
    <t>Operating Margin %</t>
  </si>
  <si>
    <t>Operating Margin Check (F-N)</t>
  </si>
  <si>
    <t>Non-Operating Expenses / (Income)</t>
  </si>
  <si>
    <t>Interest Expense</t>
  </si>
  <si>
    <t>Interest Income</t>
  </si>
  <si>
    <t>Other Expense / (Income)</t>
  </si>
  <si>
    <t>Stock-Based Compensation</t>
  </si>
  <si>
    <t>Acquisition-Related Costs</t>
  </si>
  <si>
    <t>Deferred Revenue - Purchase Accounting Haircut</t>
  </si>
  <si>
    <t>Restructuring Fees and Expenses / Severance</t>
  </si>
  <si>
    <t>VEP &amp; VCG Expenses</t>
  </si>
  <si>
    <t>Total - Non-Operating Expenses / (Income)</t>
  </si>
  <si>
    <t>Pre-Tax Income</t>
  </si>
  <si>
    <t>Provision for Income Taxes</t>
  </si>
  <si>
    <t>Implied Tax Rate</t>
  </si>
  <si>
    <t>Net Income</t>
  </si>
  <si>
    <t>Net Income (% of Revenue)</t>
  </si>
  <si>
    <t>EBITDA Addbacks</t>
  </si>
  <si>
    <t>Other Expense / Income</t>
  </si>
  <si>
    <t>Bad Debt Expense</t>
  </si>
  <si>
    <t>Depreciation</t>
  </si>
  <si>
    <t>Amortization</t>
  </si>
  <si>
    <t>Total - EBITDA Addbacks</t>
  </si>
  <si>
    <t>EBITDA</t>
  </si>
  <si>
    <t>EBITDA Margin %</t>
  </si>
  <si>
    <t>EBITDA Check (F-N)</t>
  </si>
  <si>
    <t>Capitalized Software Costs</t>
  </si>
  <si>
    <t>EBITDAC</t>
  </si>
  <si>
    <t>EBITDAC Margin %</t>
  </si>
  <si>
    <t>Compensation by Function</t>
  </si>
  <si>
    <t>COS Compensation</t>
  </si>
  <si>
    <t>Product &amp; Engineering Compensation</t>
  </si>
  <si>
    <t>General &amp; Administrative Compensation</t>
  </si>
  <si>
    <t>Sales Compensation</t>
  </si>
  <si>
    <t>Marketing Compensation</t>
  </si>
  <si>
    <t>Payroll Fees</t>
  </si>
  <si>
    <t>Total - Compensation</t>
  </si>
  <si>
    <t>Youreka | Monthly Profit &amp; Loss (Functional View)</t>
  </si>
  <si>
    <t>Dispatch | Monthly Profit &amp; Loss (Natural View)</t>
  </si>
  <si>
    <t>Cost of Sales (Natural)</t>
  </si>
  <si>
    <t>Cost of Sales (Natural) - Consultants &amp; Contractors</t>
  </si>
  <si>
    <t>Cost of Sales (Natural) - Hosting &amp; Infrastructure</t>
  </si>
  <si>
    <t>Cost of Sales (Natural) - Software &amp; Subscriptions</t>
  </si>
  <si>
    <t>Total Cost of Sales - Natural</t>
  </si>
  <si>
    <t>Total Gross Profit - Natural</t>
  </si>
  <si>
    <t xml:space="preserve">Gross Profit Margin % - Natural </t>
  </si>
  <si>
    <t>Operating Expenses</t>
  </si>
  <si>
    <t>Compensation Expenses</t>
  </si>
  <si>
    <t>Salaries &amp; Wages</t>
  </si>
  <si>
    <t>Commission &amp; Bonus</t>
  </si>
  <si>
    <t>Taxes &amp; Benefits</t>
  </si>
  <si>
    <t>Consultants &amp; Contractors</t>
  </si>
  <si>
    <t>Total - Compensation Expenses</t>
  </si>
  <si>
    <t>Non-Compensation Expenses</t>
  </si>
  <si>
    <t>Travel &amp; Entertainment</t>
  </si>
  <si>
    <t>Facilities</t>
  </si>
  <si>
    <t>Marketing &amp; Advertising</t>
  </si>
  <si>
    <t>Computer Hardware / Software License &amp; Maintenance</t>
  </si>
  <si>
    <t>Telecommunications</t>
  </si>
  <si>
    <t>Dues / Subscriptions</t>
  </si>
  <si>
    <t>Professional Fees</t>
  </si>
  <si>
    <t>Recruiting</t>
  </si>
  <si>
    <t>Insurance</t>
  </si>
  <si>
    <t>General Office Expenses</t>
  </si>
  <si>
    <t>Other - Miscellaneous</t>
  </si>
  <si>
    <t>Other - Staff Related</t>
  </si>
  <si>
    <t>Bad Debt Expenses</t>
  </si>
  <si>
    <t>Amoritization - Developed Technology</t>
  </si>
  <si>
    <t>Amoritization - Trademarks</t>
  </si>
  <si>
    <t>Amoritization - Goodwill</t>
  </si>
  <si>
    <t>Amoritization - Customer Relationships</t>
  </si>
  <si>
    <t>Total - Non-Compensation Expenses</t>
  </si>
  <si>
    <t>Total Operating Expenses</t>
  </si>
  <si>
    <t>Amoritization</t>
  </si>
  <si>
    <t>Youreka | Monthly Profit &amp; Loss (Natural View)</t>
  </si>
  <si>
    <t>Dispatch | Monthly Balance Sheet</t>
  </si>
  <si>
    <t>Dispatch</t>
  </si>
  <si>
    <t>Youreka</t>
  </si>
  <si>
    <t>Month over Month</t>
  </si>
  <si>
    <t>Prior Year</t>
  </si>
  <si>
    <t>Prior Month</t>
  </si>
  <si>
    <t xml:space="preserve">Balance Sheet </t>
  </si>
  <si>
    <t>Assets</t>
  </si>
  <si>
    <t>Current Assets</t>
  </si>
  <si>
    <t>Cash</t>
  </si>
  <si>
    <t>Accounts Receiveable, net</t>
  </si>
  <si>
    <t>Accounts Receiveable - Invoiced, net</t>
  </si>
  <si>
    <t>Accounts Receiveable - Unbilled</t>
  </si>
  <si>
    <t>Accounts Receiveable - Other Non-trade</t>
  </si>
  <si>
    <t>Total Accounts Receivable, net</t>
  </si>
  <si>
    <t>Prepaid Expenses</t>
  </si>
  <si>
    <t>Short-term Deferred Contract Costs</t>
  </si>
  <si>
    <t>Other Current Assets</t>
  </si>
  <si>
    <t>Total Current Assets</t>
  </si>
  <si>
    <t>Non-Current Assets</t>
  </si>
  <si>
    <t>Fixed Assets, net</t>
  </si>
  <si>
    <t>Deposits</t>
  </si>
  <si>
    <t>Developed Technology, net</t>
  </si>
  <si>
    <t>Trademarks, net</t>
  </si>
  <si>
    <t>Goodwill, net</t>
  </si>
  <si>
    <t>Customer Relationships, net</t>
  </si>
  <si>
    <t>Investment in Youreka</t>
  </si>
  <si>
    <t>Intercompany - Youreka</t>
  </si>
  <si>
    <t>Right of Use - Office Lease</t>
  </si>
  <si>
    <t>Long-term Deferred Contract Costs</t>
  </si>
  <si>
    <t>Other Non-Current Assets</t>
  </si>
  <si>
    <t>Total Non-Current Assets</t>
  </si>
  <si>
    <t>Total Assets</t>
  </si>
  <si>
    <t>Liabilities &amp; Equity</t>
  </si>
  <si>
    <t>Current Liabilities</t>
  </si>
  <si>
    <t>Accounts Payable</t>
  </si>
  <si>
    <t>Credit Cards Payable</t>
  </si>
  <si>
    <t>Deferred Revenue</t>
  </si>
  <si>
    <t>Accrued Expenses &amp; Other Current Liabilities</t>
  </si>
  <si>
    <t>Short-Term Debt</t>
  </si>
  <si>
    <t xml:space="preserve">Accrued Interest - Short Term </t>
  </si>
  <si>
    <t>Sales &amp; Use Tax Payable</t>
  </si>
  <si>
    <t>Income Tax Payable</t>
  </si>
  <si>
    <t>Total Current Liabilities</t>
  </si>
  <si>
    <t>Non-Current Liabilities</t>
  </si>
  <si>
    <t>Long-Term Debt</t>
  </si>
  <si>
    <t xml:space="preserve">Accrued Interest - Long Term </t>
  </si>
  <si>
    <t>Deferred Issuance Costs</t>
  </si>
  <si>
    <t>Lease Liabilities</t>
  </si>
  <si>
    <t>Other</t>
  </si>
  <si>
    <t>Total Non-Current Liabilities</t>
  </si>
  <si>
    <t>Stockholders' Equity</t>
  </si>
  <si>
    <t>Retained Earnings</t>
  </si>
  <si>
    <t>YTD Net Income</t>
  </si>
  <si>
    <t>Total Stockholders' Equity</t>
  </si>
  <si>
    <t>Total Liabilities &amp; Equity</t>
  </si>
  <si>
    <t>Dispatch | Monthly Statement of Cash Flow</t>
  </si>
  <si>
    <t>Cash Flows</t>
  </si>
  <si>
    <t>Adjustments - Operating Activities</t>
  </si>
  <si>
    <t>Depreciation Expense</t>
  </si>
  <si>
    <t>Amoritization - Right of Use Asset</t>
  </si>
  <si>
    <t>Amoritization - Deferred Financing Fees</t>
  </si>
  <si>
    <t>Deferred Taxes</t>
  </si>
  <si>
    <t>Total Adjustments - Operating Activities</t>
  </si>
  <si>
    <t>Cash Flows from Working Capital</t>
  </si>
  <si>
    <t>Accounts Receivable, net</t>
  </si>
  <si>
    <t>Deferred Contract Costs</t>
  </si>
  <si>
    <t>Intercompany</t>
  </si>
  <si>
    <t>Total Cash Flows from Assets</t>
  </si>
  <si>
    <t>Liabilities</t>
  </si>
  <si>
    <t>Accrued Interest</t>
  </si>
  <si>
    <t>Revaluation of contingent consideration</t>
  </si>
  <si>
    <t>Other Liabilities</t>
  </si>
  <si>
    <t>Total Cash Flows from Liabilities</t>
  </si>
  <si>
    <t>Total Cash Flows from Working Capital</t>
  </si>
  <si>
    <t>Net Cash from Operations</t>
  </si>
  <si>
    <t>Investing Activities</t>
  </si>
  <si>
    <t>Investment in subsidiaries</t>
  </si>
  <si>
    <t>(Purchase)/Disposal of property &amp; equipment</t>
  </si>
  <si>
    <t>Adjustment to fair value of acquired intangible assets</t>
  </si>
  <si>
    <t>Adjustment to fair value of acquired goodwill</t>
  </si>
  <si>
    <t>Capitalized Software Development Costs</t>
  </si>
  <si>
    <t>Proceeds from sale of property &amp; equipment</t>
  </si>
  <si>
    <t>Other Investing Activities</t>
  </si>
  <si>
    <t>Total Cash Flows from Investing Activities</t>
  </si>
  <si>
    <t>Financing Activities</t>
  </si>
  <si>
    <t>Line of Credit</t>
  </si>
  <si>
    <t>Proceeds from issuance of common stock</t>
  </si>
  <si>
    <t>Total Cash Flows from Financing Activities</t>
  </si>
  <si>
    <t>Net Cash Increase/(Decrease) for Period</t>
  </si>
  <si>
    <t>Cash at Beginning of Period</t>
  </si>
  <si>
    <t>Cash at End of Period</t>
  </si>
  <si>
    <t>Dispatch | Bookings by Quarter</t>
  </si>
  <si>
    <r>
      <rPr>
        <b/>
        <i/>
        <sz val="10"/>
        <color theme="1"/>
        <rFont val="Calibri"/>
        <family val="2"/>
      </rPr>
      <t>Black</t>
    </r>
    <r>
      <rPr>
        <i/>
        <sz val="10"/>
        <color theme="1"/>
        <rFont val="Calibri"/>
        <family val="2"/>
      </rPr>
      <t xml:space="preserve"> - Calculation, </t>
    </r>
    <r>
      <rPr>
        <b/>
        <i/>
        <sz val="10"/>
        <color rgb="FF116F99"/>
        <rFont val="Calibri"/>
        <family val="2"/>
      </rPr>
      <t>Blue</t>
    </r>
    <r>
      <rPr>
        <i/>
        <sz val="10"/>
        <color theme="1"/>
        <rFont val="Calibri"/>
        <family val="2"/>
      </rPr>
      <t xml:space="preserve">- Plan, </t>
    </r>
    <r>
      <rPr>
        <b/>
        <i/>
        <sz val="10"/>
        <color rgb="FFC6FAD3"/>
        <rFont val="Calibri"/>
        <family val="2"/>
      </rPr>
      <t>Light Green</t>
    </r>
    <r>
      <rPr>
        <i/>
        <sz val="10"/>
        <color theme="1"/>
        <rFont val="Calibri"/>
        <family val="2"/>
      </rPr>
      <t xml:space="preserve"> highlighted cells- Inputs (Actuals)</t>
    </r>
  </si>
  <si>
    <t>Current Quarter</t>
  </si>
  <si>
    <t>Q1</t>
  </si>
  <si>
    <t>Q2</t>
  </si>
  <si>
    <t>Q3</t>
  </si>
  <si>
    <t>Q4</t>
  </si>
  <si>
    <t>Booking Metrics (Consolidated)</t>
  </si>
  <si>
    <t>QTD Actuals</t>
  </si>
  <si>
    <t>Target</t>
  </si>
  <si>
    <t>YTD Actuals</t>
  </si>
  <si>
    <t>New Logos ARR (Y1 ACV)</t>
  </si>
  <si>
    <t>Upsell / Expansion / Price Increase</t>
  </si>
  <si>
    <t>Service Revenue</t>
  </si>
  <si>
    <t>Total Bookings (Recurring Revenue)</t>
  </si>
  <si>
    <t>New ARR Accounts (Count)</t>
  </si>
  <si>
    <t>Booking Metrics (Dispatch)</t>
  </si>
  <si>
    <t>Booking Metrics (Youreka)</t>
  </si>
  <si>
    <t>By Month - Actuals (Dispatch)</t>
  </si>
  <si>
    <t>By Month - Actuals (Youreka)</t>
  </si>
  <si>
    <t>By Month - Dispatch Annual Operating Plan (As approved Feb-24)</t>
  </si>
  <si>
    <t>By Month - Youreka Annual Operating Plan (As approved Feb-24)</t>
  </si>
  <si>
    <t>Business Unit</t>
  </si>
  <si>
    <t>Customer</t>
  </si>
  <si>
    <t>Type</t>
  </si>
  <si>
    <t>Sign Date</t>
  </si>
  <si>
    <t>Exp. Go-Live</t>
  </si>
  <si>
    <t>Revenue Category</t>
  </si>
  <si>
    <t>Y1 - ACV</t>
  </si>
  <si>
    <t>Services</t>
  </si>
  <si>
    <t>Note</t>
  </si>
  <si>
    <t>SeLux</t>
  </si>
  <si>
    <t>Price Increase</t>
  </si>
  <si>
    <t>CPI Increase 7.7% (annual 01/31, invoice date 01/01)</t>
  </si>
  <si>
    <t>ProMach Inc</t>
  </si>
  <si>
    <t>CPI Increase 5% (annual 01/31, invoice date 01/01)</t>
  </si>
  <si>
    <t>Heat And Control</t>
  </si>
  <si>
    <t>CPI Increase 7.7% (annual 02/06, invoice date 01/07)</t>
  </si>
  <si>
    <t>Midstates Petroleum Company</t>
  </si>
  <si>
    <t>CPI Increase 7.7% (annual 02/02, invoice date 01/07)</t>
  </si>
  <si>
    <t>Kansas City Southern Railway</t>
  </si>
  <si>
    <t>Expansion</t>
  </si>
  <si>
    <t>15.2 month contract @ $432 per month</t>
  </si>
  <si>
    <t>Property Compliance Victoria</t>
  </si>
  <si>
    <t>12 month contract @ $183.4 per month increase</t>
  </si>
  <si>
    <t>Jack Henry</t>
  </si>
  <si>
    <t>CPI Increase 2.7% (annual 01/31, invoice date 01/01)</t>
  </si>
  <si>
    <t>American Equipment Holdings</t>
  </si>
  <si>
    <t>24.7 month contract @ $240 per month</t>
  </si>
  <si>
    <t>Uponor</t>
  </si>
  <si>
    <t>Upsell</t>
  </si>
  <si>
    <t>12 month contract @ $42.5 per month increase</t>
  </si>
  <si>
    <t>Sauce Consulting (NSW)</t>
  </si>
  <si>
    <t>12 month contract @ $1344.82 per month increase</t>
  </si>
  <si>
    <t>NHBC</t>
  </si>
  <si>
    <t>CPI increase 7.9% (quarterly 12/01, invoice date 1/29)</t>
  </si>
  <si>
    <t>CSWI</t>
  </si>
  <si>
    <t>New Logo</t>
  </si>
  <si>
    <t>36 month contract @ $750 per month</t>
  </si>
  <si>
    <t>Total New Logo</t>
  </si>
  <si>
    <t>Total Upsell/Expansion/Price Increase</t>
  </si>
  <si>
    <t>Total existing acct services</t>
  </si>
  <si>
    <t>Grand Total</t>
  </si>
  <si>
    <t>check s/b 0</t>
  </si>
  <si>
    <t>Dispatch |  ARR Snowball</t>
  </si>
  <si>
    <t>Combined</t>
  </si>
  <si>
    <t>Total Recurring Revenue (Worldwide)</t>
  </si>
  <si>
    <t>Beginning ARR $</t>
  </si>
  <si>
    <t>+ New Logo ARR</t>
  </si>
  <si>
    <t>+ New Logo Initial ARR</t>
  </si>
  <si>
    <t>+ Cross-sell</t>
  </si>
  <si>
    <t>+ Expansion/Upsell</t>
  </si>
  <si>
    <t>+ Price Increases</t>
  </si>
  <si>
    <t>+/- Usage Based Fluctuations, net</t>
  </si>
  <si>
    <t>+/- SMB Fluctuations, net</t>
  </si>
  <si>
    <t>- Cancellations</t>
  </si>
  <si>
    <t>- Reductions</t>
  </si>
  <si>
    <t>Ending Live ARR</t>
  </si>
  <si>
    <t>Monthly Total Retention</t>
  </si>
  <si>
    <t>% Retention (Cancellations &amp; Contractions)</t>
  </si>
  <si>
    <t>% Retention (Cancellations Only)</t>
  </si>
  <si>
    <t>Net Revenue Retention (Additions, Cancellations, Contractions)</t>
  </si>
  <si>
    <t>Annualized Total Retention</t>
  </si>
  <si>
    <t>Enterprise Customers (Live)</t>
  </si>
  <si>
    <t>Beginning</t>
  </si>
  <si>
    <t>New</t>
  </si>
  <si>
    <t>Cancellations</t>
  </si>
  <si>
    <t>Cross-sell offsets</t>
  </si>
  <si>
    <t>Ending</t>
  </si>
  <si>
    <t>Dispatch | Monthly Headcount by Department</t>
  </si>
  <si>
    <t>DISPATCH</t>
  </si>
  <si>
    <t xml:space="preserve">Department </t>
  </si>
  <si>
    <t>Costs of Sales</t>
  </si>
  <si>
    <t>Customer Experience</t>
  </si>
  <si>
    <t>Professional Services</t>
  </si>
  <si>
    <t>Customer Engagement / Enablement</t>
  </si>
  <si>
    <t>Customer Solutions</t>
  </si>
  <si>
    <t>General - Operating Expenses</t>
  </si>
  <si>
    <t>Engineering</t>
  </si>
  <si>
    <t>Product Management</t>
  </si>
  <si>
    <t>Corporate / Executive</t>
  </si>
  <si>
    <t>Corporate / Finance &amp; Operations (Non-Exec)</t>
  </si>
  <si>
    <t>Sales</t>
  </si>
  <si>
    <t>Marketing</t>
  </si>
  <si>
    <t>Customer Success</t>
  </si>
  <si>
    <t>Total Employees - Dispatch</t>
  </si>
  <si>
    <t>Difference to Plan</t>
  </si>
  <si>
    <t>YOUREKA</t>
  </si>
  <si>
    <t>G&amp;A</t>
  </si>
  <si>
    <t>Total Employees - Youreka</t>
  </si>
  <si>
    <t>Total Employees Combined</t>
  </si>
  <si>
    <t>Dispatch | Accounts Aging Summary</t>
  </si>
  <si>
    <t>Total Billings</t>
  </si>
  <si>
    <t>Days Sales Outstanding - Monthly</t>
  </si>
  <si>
    <t xml:space="preserve">Aging of Accounts Receivable </t>
  </si>
  <si>
    <t>Current (Not Due)</t>
  </si>
  <si>
    <t>1 to 30 Days Past Due</t>
  </si>
  <si>
    <t>31 to 60 Days Past Due</t>
  </si>
  <si>
    <t>61 to 90 Days Past Due</t>
  </si>
  <si>
    <t>91 to 120 Days Past Due</t>
  </si>
  <si>
    <t xml:space="preserve">121+ Days </t>
  </si>
  <si>
    <t>Total Billed Accounts Receivable, Gross</t>
  </si>
  <si>
    <t>Allowance for doubtful accounts &amp; sales reserves</t>
  </si>
  <si>
    <t>Total Billed Accounts Receivable, Net</t>
  </si>
  <si>
    <r>
      <rPr>
        <sz val="11"/>
        <color theme="1"/>
        <rFont val="Calibri"/>
        <family val="2"/>
      </rPr>
      <t xml:space="preserve">Unbilled Accounts Receivable Balance </t>
    </r>
    <r>
      <rPr>
        <sz val="11"/>
        <color rgb="FFFF0000"/>
        <rFont val="Calibri"/>
        <family val="2"/>
      </rPr>
      <t>*</t>
    </r>
  </si>
  <si>
    <t>Non-trade other receivables</t>
  </si>
  <si>
    <t>Total Accounts Receivable, Net - Dispatch</t>
  </si>
  <si>
    <t>check to B/S</t>
  </si>
  <si>
    <t>Days Sales Outstanding</t>
  </si>
  <si>
    <t>Total Accounts Receivable, Net - Youreka</t>
  </si>
  <si>
    <t>Total AR - Combined</t>
  </si>
  <si>
    <r>
      <rPr>
        <b/>
        <sz val="11"/>
        <color rgb="FFFF0000"/>
        <rFont val="Calibri"/>
        <family val="2"/>
      </rPr>
      <t>*</t>
    </r>
    <r>
      <rPr>
        <sz val="11"/>
        <color theme="1"/>
        <rFont val="Calibri"/>
        <family val="2"/>
      </rPr>
      <t xml:space="preserve"> Unbilled AR generally represents revenue recorded towards milestone-based billing of services, which is recognized as progress is completed. Invoices are issued as milestones are met and are recorded against the accumulated unbilled balance. As a practical expedient, invoices for services fees due upfront upon signature are also recorded to this account prior to the associated revenue being recognized, which may, from time to time, cause the balance of this account to appear negative. Negative balances in the unbilled account as of 12/31, are appropriately reclassed at the close of the fiscal year.</t>
    </r>
  </si>
  <si>
    <t>for Lkup</t>
  </si>
  <si>
    <t>Net income check</t>
  </si>
  <si>
    <t>check to QBO Balance Sheet</t>
  </si>
  <si>
    <t>Y/y recurring revenue growth</t>
  </si>
  <si>
    <t>Rule of 40</t>
  </si>
  <si>
    <t>check to QBO P&amp;L</t>
  </si>
  <si>
    <t>Check</t>
  </si>
  <si>
    <t>check</t>
  </si>
  <si>
    <t>&lt;-due to recording amortization in QBO in lump sum in Dec; nets to zero</t>
  </si>
  <si>
    <t>check EBITDA to Nat P&amp;L</t>
  </si>
  <si>
    <t>Adjusted</t>
  </si>
  <si>
    <t xml:space="preserve">Lease Liabilities - Long Term </t>
  </si>
  <si>
    <t>Dispatch Technologies, Inc.</t>
  </si>
  <si>
    <t>Profit and Loss</t>
  </si>
  <si>
    <t>January - December 2025</t>
  </si>
  <si>
    <t>P&amp;L (F) - Account Map</t>
  </si>
  <si>
    <t>P&amp;L (F) - Compensation Map</t>
  </si>
  <si>
    <t>P&amp;L (N) - Account Map</t>
  </si>
  <si>
    <t>Major Category</t>
  </si>
  <si>
    <t>$$</t>
  </si>
  <si>
    <t>%</t>
  </si>
  <si>
    <t>Income</t>
  </si>
  <si>
    <t/>
  </si>
  <si>
    <t xml:space="preserve">   30000 Non-recurring Revenue</t>
  </si>
  <si>
    <t xml:space="preserve">      30100 Pro Services</t>
  </si>
  <si>
    <t>One-time Services Revenue</t>
  </si>
  <si>
    <t xml:space="preserve">      30800 Cancellation Fees</t>
  </si>
  <si>
    <t xml:space="preserve">   Total 30000 Non-recurring Revenue</t>
  </si>
  <si>
    <t xml:space="preserve">   34000 Enterprise Recurring Revenue</t>
  </si>
  <si>
    <t xml:space="preserve">      34030 Recurring Maintenance and Services</t>
  </si>
  <si>
    <t xml:space="preserve">      34010 Enterprise License Revenue</t>
  </si>
  <si>
    <t xml:space="preserve">      34020 Franchise License Fees</t>
  </si>
  <si>
    <t xml:space="preserve">   Total 34000 Enterprise Recurring Revenue</t>
  </si>
  <si>
    <t xml:space="preserve">   35000 SMB Revenue</t>
  </si>
  <si>
    <t xml:space="preserve">      35040 Network SMB Saas Rev</t>
  </si>
  <si>
    <t xml:space="preserve">      35070 Payment Processing Rev</t>
  </si>
  <si>
    <t xml:space="preserve">   Total 35000 SMB Revenue</t>
  </si>
  <si>
    <t>Total Income</t>
  </si>
  <si>
    <t>Cost of Goods Sold</t>
  </si>
  <si>
    <t xml:space="preserve">   40000 COGS - Direct Compensation</t>
  </si>
  <si>
    <t xml:space="preserve">      40100 Customer Support - Wages</t>
  </si>
  <si>
    <t>Headcount &amp; Compensation (Cogs)</t>
  </si>
  <si>
    <t xml:space="preserve">         40110 Customer Support - Bonus</t>
  </si>
  <si>
    <t xml:space="preserve">         40120 Customer Support - Taxes and Benefits</t>
  </si>
  <si>
    <t xml:space="preserve">      Total 40100 Customer Success - Wages</t>
  </si>
  <si>
    <t xml:space="preserve">      40130 Contractor Engagement - Wages</t>
  </si>
  <si>
    <t xml:space="preserve">         40140 Contractor Engagement - Bonus/Commission</t>
  </si>
  <si>
    <t xml:space="preserve">         40150 Contractor Engagement - Taxes and Benefits</t>
  </si>
  <si>
    <t xml:space="preserve">      Total 40130 Contractor Engagement - Wages</t>
  </si>
  <si>
    <t xml:space="preserve">      40200 Pro Services - Wages</t>
  </si>
  <si>
    <t xml:space="preserve">         40210 Pro Services - Bonus</t>
  </si>
  <si>
    <t xml:space="preserve">         40220 Pro Services - Taxes and Benefits</t>
  </si>
  <si>
    <t xml:space="preserve">      Total 40200 Pro Services - Wages</t>
  </si>
  <si>
    <t xml:space="preserve">      40230 Customer Solutions - Wages</t>
  </si>
  <si>
    <t xml:space="preserve">         40240 Customer Solutions - Bonus</t>
  </si>
  <si>
    <t xml:space="preserve">         40250 Customer Solutions - Taxes and Benefits</t>
  </si>
  <si>
    <t xml:space="preserve">      Total 40230 TAM - Wages</t>
  </si>
  <si>
    <t xml:space="preserve">   Total 40000 COGS - Direct Compensation</t>
  </si>
  <si>
    <t xml:space="preserve">   40300 COGS - Consultants and Contractors</t>
  </si>
  <si>
    <t xml:space="preserve">      40315 Contractors</t>
  </si>
  <si>
    <t xml:space="preserve">   Total 40300 COGS - Consultants and Contractors</t>
  </si>
  <si>
    <t xml:space="preserve">   40400 COGS - Hosting/Data Center (AWS)</t>
  </si>
  <si>
    <t>Cost of Sales (Non-Comp)</t>
  </si>
  <si>
    <t xml:space="preserve">   40500 COGS - Software &amp; Subscriptions</t>
  </si>
  <si>
    <t>Total Cost of Goods Sold</t>
  </si>
  <si>
    <t>Gross Profit</t>
  </si>
  <si>
    <t>Expenses</t>
  </si>
  <si>
    <t xml:space="preserve">   50000 Product Development</t>
  </si>
  <si>
    <t xml:space="preserve">      50100 Engineering - Wages</t>
  </si>
  <si>
    <t>Headcount &amp; Compensation</t>
  </si>
  <si>
    <t xml:space="preserve">         50110 Engineering - Taxes and Benefits</t>
  </si>
  <si>
    <t xml:space="preserve">         50120 Engineering - Bonus</t>
  </si>
  <si>
    <t xml:space="preserve">      Total 50100 Engineering - Wages</t>
  </si>
  <si>
    <t xml:space="preserve">      50200 Product Dev - Wages</t>
  </si>
  <si>
    <t xml:space="preserve">         50210 Product Dev - Bonus</t>
  </si>
  <si>
    <t xml:space="preserve">         50220 Product Dev - Taxes and Benefits</t>
  </si>
  <si>
    <t xml:space="preserve">      Total 50200 Product Dev - Wages</t>
  </si>
  <si>
    <t xml:space="preserve">      50300 Consultants and Contractor</t>
  </si>
  <si>
    <t>Other OPEX (excl. bad debt)</t>
  </si>
  <si>
    <t xml:space="preserve">         50315 Contractors</t>
  </si>
  <si>
    <t xml:space="preserve">      Total 50300 Consultants and Contractor</t>
  </si>
  <si>
    <t xml:space="preserve">      50500 Prod Dev - Software &amp; Subscriptions</t>
  </si>
  <si>
    <t>Software (Non-COS)</t>
  </si>
  <si>
    <t xml:space="preserve">   Total 50000 Product Development</t>
  </si>
  <si>
    <t xml:space="preserve">   51000 Office/General Administrative Expenses</t>
  </si>
  <si>
    <t xml:space="preserve">      51100 Corp - Wages</t>
  </si>
  <si>
    <t xml:space="preserve">         51110 Corp - Bonus</t>
  </si>
  <si>
    <t xml:space="preserve">         51120 Corp - Taxes and Benefits</t>
  </si>
  <si>
    <t xml:space="preserve">      Total 51100 Corp - Wages</t>
  </si>
  <si>
    <t xml:space="preserve">      51200 Bank Fees and Merchant Charges</t>
  </si>
  <si>
    <t xml:space="preserve">      51250 Insurance - General</t>
  </si>
  <si>
    <t xml:space="preserve">      51255 Insurance - Health (to reallocate)</t>
  </si>
  <si>
    <t xml:space="preserve">      51260 Payroll and Outsourcing Fees</t>
  </si>
  <si>
    <t xml:space="preserve">      51300 Office/General - Software &amp; Subscriptions</t>
  </si>
  <si>
    <t xml:space="preserve">      59010 Charitable Contributions</t>
  </si>
  <si>
    <t xml:space="preserve">   Total 51000 Office/General Administrative Expenses</t>
  </si>
  <si>
    <t xml:space="preserve">   51400 Professional Fees</t>
  </si>
  <si>
    <t xml:space="preserve">      51410 Accounting</t>
  </si>
  <si>
    <t xml:space="preserve">      51415 IT Consulting Service</t>
  </si>
  <si>
    <t xml:space="preserve">      51416 Security &amp; Compliance</t>
  </si>
  <si>
    <t xml:space="preserve">      51420 Legal</t>
  </si>
  <si>
    <t xml:space="preserve">         51421 Legal - Vista</t>
  </si>
  <si>
    <t>VEP &amp; VCG</t>
  </si>
  <si>
    <t xml:space="preserve">      Total 51420 Legal</t>
  </si>
  <si>
    <t xml:space="preserve">      51430 Vista</t>
  </si>
  <si>
    <t xml:space="preserve">      51450 Other Pro Fees</t>
  </si>
  <si>
    <t xml:space="preserve">   Total 51400 Professional Fees</t>
  </si>
  <si>
    <t xml:space="preserve">   52000 Sales and Marketing</t>
  </si>
  <si>
    <t xml:space="preserve">      52100 Sales - Wages</t>
  </si>
  <si>
    <t xml:space="preserve">         52110 Sales - Bonus</t>
  </si>
  <si>
    <t xml:space="preserve">         52115 Sales - Commissions</t>
  </si>
  <si>
    <t xml:space="preserve">         52120 Sales - Taxes and Benefits</t>
  </si>
  <si>
    <t xml:space="preserve">      Total 52100 Sales - Wages</t>
  </si>
  <si>
    <t xml:space="preserve">      52130 Customer Success Mgmt - Wages</t>
  </si>
  <si>
    <t xml:space="preserve">         52140 Customer Success Mgmt - Bonus</t>
  </si>
  <si>
    <t xml:space="preserve">         52150 Customer Success Mgmt - Taxes and Benefits</t>
  </si>
  <si>
    <t xml:space="preserve">      Total 52130 Customer Success Mgmt - Wages</t>
  </si>
  <si>
    <t xml:space="preserve">      52200 Marketing - Wages</t>
  </si>
  <si>
    <t xml:space="preserve">         52210 Marketing - Bonus</t>
  </si>
  <si>
    <t xml:space="preserve">         52220 Marketing - Taxes and Benefits</t>
  </si>
  <si>
    <t xml:space="preserve">      Total 52200 Marketing - Wages</t>
  </si>
  <si>
    <t xml:space="preserve">      52300 Consultants and Contractors</t>
  </si>
  <si>
    <t>Sales &amp; Marketing (Discretionary)</t>
  </si>
  <si>
    <t xml:space="preserve">      52400 Referral Fees</t>
  </si>
  <si>
    <t xml:space="preserve">      52500 Sales - Software &amp; Subscriptions</t>
  </si>
  <si>
    <t xml:space="preserve">      52550 Meals - Sales/Marketing/Investor</t>
  </si>
  <si>
    <t xml:space="preserve">      52560 Gifts</t>
  </si>
  <si>
    <t xml:space="preserve">      52600 Printing and Promotional</t>
  </si>
  <si>
    <t xml:space="preserve">      52610 Social Media</t>
  </si>
  <si>
    <t xml:space="preserve">      52620 Tchotchke</t>
  </si>
  <si>
    <t xml:space="preserve">      52630 Tradeshow/Conference/Events</t>
  </si>
  <si>
    <t xml:space="preserve">      52640 Website Design</t>
  </si>
  <si>
    <t xml:space="preserve">      52650 Dues &amp; subscriptions</t>
  </si>
  <si>
    <t xml:space="preserve">      52700 Demand Gen</t>
  </si>
  <si>
    <t xml:space="preserve">         52710 Digital Advertising</t>
  </si>
  <si>
    <t xml:space="preserve">      Total 52700 Demand Gen</t>
  </si>
  <si>
    <t xml:space="preserve">   Total 52000 Sales and Marketing</t>
  </si>
  <si>
    <t xml:space="preserve">   54000 Human Resources</t>
  </si>
  <si>
    <t xml:space="preserve">      51425 Professional Development</t>
  </si>
  <si>
    <t>Employee Relations (groceries, meals, etc.)</t>
  </si>
  <si>
    <t xml:space="preserve">      53060 Books &amp; Periodicals</t>
  </si>
  <si>
    <t xml:space="preserve">      54010 Employee Relations/Morale</t>
  </si>
  <si>
    <t xml:space="preserve">      54011 Wellness Reimbursement</t>
  </si>
  <si>
    <t xml:space="preserve">      54012 Adventure Fund Reimbursement</t>
  </si>
  <si>
    <t xml:space="preserve">      54020 Groceries</t>
  </si>
  <si>
    <t xml:space="preserve">      54030 Meals - Employee/Management</t>
  </si>
  <si>
    <t xml:space="preserve">      54040 Recruiting/Background Services</t>
  </si>
  <si>
    <t xml:space="preserve">      54060 Consultants and Contractor</t>
  </si>
  <si>
    <t xml:space="preserve">      54070 HR - Software &amp; Subscriptions</t>
  </si>
  <si>
    <t xml:space="preserve">      54080 Team Events</t>
  </si>
  <si>
    <t xml:space="preserve">      54081 Team Trainings</t>
  </si>
  <si>
    <t xml:space="preserve">   Total 54000 Human Resources</t>
  </si>
  <si>
    <t xml:space="preserve">   56000 Office Expenses</t>
  </si>
  <si>
    <t xml:space="preserve">      56030 Office Supplies</t>
  </si>
  <si>
    <t xml:space="preserve">      56040 Postage and Delivery</t>
  </si>
  <si>
    <t xml:space="preserve">      56050 WiFi, Cell and Telecomm</t>
  </si>
  <si>
    <t xml:space="preserve">      59020 Computer Hardware (non cap)</t>
  </si>
  <si>
    <t xml:space="preserve">   Total 56000 Office Expenses</t>
  </si>
  <si>
    <t xml:space="preserve">   57000 Occupancy Costs</t>
  </si>
  <si>
    <t xml:space="preserve">      57020 Rent</t>
  </si>
  <si>
    <t xml:space="preserve">      57040 Repairs and Maintenance</t>
  </si>
  <si>
    <t xml:space="preserve">      57060 Utilities</t>
  </si>
  <si>
    <t xml:space="preserve">      57080 Furniture (non-cap)</t>
  </si>
  <si>
    <t xml:space="preserve">   Total 57000 Occupancy Costs</t>
  </si>
  <si>
    <t xml:space="preserve">   58000 Travel</t>
  </si>
  <si>
    <t xml:space="preserve">      58010 Air &amp; Rail &amp; Taxi</t>
  </si>
  <si>
    <t>Travel</t>
  </si>
  <si>
    <t xml:space="preserve">      58020 Auto Rental/Fuel</t>
  </si>
  <si>
    <t xml:space="preserve">      58030 Local Travel/Auto/Fuel</t>
  </si>
  <si>
    <t xml:space="preserve">      58040 Lodging</t>
  </si>
  <si>
    <t xml:space="preserve">      58050 Meals - Business Travel</t>
  </si>
  <si>
    <t xml:space="preserve">      58060 Parking and Tolls</t>
  </si>
  <si>
    <t xml:space="preserve">      58070 Other Travel Expense</t>
  </si>
  <si>
    <t xml:space="preserve">   Total 58000 Travel</t>
  </si>
  <si>
    <t xml:space="preserve">   59500 Bad Debt Expense</t>
  </si>
  <si>
    <t>Depreciation, Amortization, &amp; Bad Debt</t>
  </si>
  <si>
    <t>Total Expenses</t>
  </si>
  <si>
    <t>Net Operating Income</t>
  </si>
  <si>
    <t>Other Income</t>
  </si>
  <si>
    <t xml:space="preserve">   60500 Other Income</t>
  </si>
  <si>
    <t>Non-operating (Income) / Expense</t>
  </si>
  <si>
    <t xml:space="preserve">   60520 Gain/Loss on Asset Disposal</t>
  </si>
  <si>
    <t>Total Other Income</t>
  </si>
  <si>
    <t>Other Expenses</t>
  </si>
  <si>
    <t xml:space="preserve">   60510 Other Expense</t>
  </si>
  <si>
    <t xml:space="preserve">   59900 Stock Options Expense</t>
  </si>
  <si>
    <t xml:space="preserve">   59901 Stock Comp Expense - RSUs</t>
  </si>
  <si>
    <t xml:space="preserve">   61000 Amortization</t>
  </si>
  <si>
    <t xml:space="preserve">   61010 Depreciation</t>
  </si>
  <si>
    <t xml:space="preserve">   61020 Interest Expense</t>
  </si>
  <si>
    <t xml:space="preserve">   61030 Legal Settlement</t>
  </si>
  <si>
    <t xml:space="preserve">   61050 Corp Fees and Taxes</t>
  </si>
  <si>
    <t xml:space="preserve">   61060 Transactions Exp - Vista</t>
  </si>
  <si>
    <t>Total Other Expenses</t>
  </si>
  <si>
    <t>Net Other Income</t>
  </si>
  <si>
    <t>Salary Total</t>
  </si>
  <si>
    <t>Balance Sheet</t>
  </si>
  <si>
    <t>Rollup Mapping</t>
  </si>
  <si>
    <t>Cash Flow Mapping</t>
  </si>
  <si>
    <t>ASSETS</t>
  </si>
  <si>
    <t xml:space="preserve">   Current Assets</t>
  </si>
  <si>
    <t xml:space="preserve">      Bank Accounts</t>
  </si>
  <si>
    <t xml:space="preserve">         10000 Cash</t>
  </si>
  <si>
    <t xml:space="preserve">            10100 Silicon Valley Bank #4156</t>
  </si>
  <si>
    <t xml:space="preserve">            10110 MTB Commercial Checking (2827)</t>
  </si>
  <si>
    <t xml:space="preserve">            10200 Stripe Account</t>
  </si>
  <si>
    <t xml:space="preserve">            10320 Bill.com Money Out Clearing</t>
  </si>
  <si>
    <t xml:space="preserve">            10400 Paypal</t>
  </si>
  <si>
    <t xml:space="preserve">            10500 Petty Cash</t>
  </si>
  <si>
    <t xml:space="preserve">         Total 10000 Cash</t>
  </si>
  <si>
    <t xml:space="preserve">      Total Bank Accounts</t>
  </si>
  <si>
    <t xml:space="preserve">      Accounts Receivable</t>
  </si>
  <si>
    <t xml:space="preserve">         12000 Accounts Receivable</t>
  </si>
  <si>
    <t xml:space="preserve">      Total Accounts Receivable</t>
  </si>
  <si>
    <t xml:space="preserve">      Other Current Assets</t>
  </si>
  <si>
    <t xml:space="preserve">         12100 *Undeposited Funds</t>
  </si>
  <si>
    <t xml:space="preserve">         12200 Unbilled AR</t>
  </si>
  <si>
    <t xml:space="preserve">         12300 Other AR</t>
  </si>
  <si>
    <t xml:space="preserve">         12500 Allowance for Doubtful Accounts</t>
  </si>
  <si>
    <t xml:space="preserve">         13000 Other Current Assets</t>
  </si>
  <si>
    <t xml:space="preserve">            13200 Prepaid Expenses</t>
  </si>
  <si>
    <t xml:space="preserve">            13300 Stock Receivable</t>
  </si>
  <si>
    <t xml:space="preserve">            13400 Short-term Deferred Contract Costs</t>
  </si>
  <si>
    <t xml:space="preserve">         Total 13000 Other Current Assets</t>
  </si>
  <si>
    <t xml:space="preserve">         14000 Accrued Revenue</t>
  </si>
  <si>
    <t xml:space="preserve">      Total Other Current Assets</t>
  </si>
  <si>
    <t xml:space="preserve">   Total Current Assets</t>
  </si>
  <si>
    <t xml:space="preserve">   Fixed Assets</t>
  </si>
  <si>
    <t xml:space="preserve">      17000 Fixed Assets</t>
  </si>
  <si>
    <t xml:space="preserve">         17100 Computer Equipment &amp; Software</t>
  </si>
  <si>
    <t xml:space="preserve">         17200 Furniture &amp; Fixtures</t>
  </si>
  <si>
    <t xml:space="preserve">         18000 Acc. Depr-Comp Equip &amp; Software</t>
  </si>
  <si>
    <t xml:space="preserve">      Total 17000 Fixed Assets</t>
  </si>
  <si>
    <t xml:space="preserve">      17900 Intangible Assets</t>
  </si>
  <si>
    <t xml:space="preserve">         17910 Trademarks</t>
  </si>
  <si>
    <t xml:space="preserve">         17920 Customer Relationships</t>
  </si>
  <si>
    <t xml:space="preserve">         17930 Developed Technology</t>
  </si>
  <si>
    <t xml:space="preserve">         17970 Accumulated Amortization - Trademarks</t>
  </si>
  <si>
    <t xml:space="preserve">         17980 Accumulated Amortization - Customer Relationships</t>
  </si>
  <si>
    <t xml:space="preserve">         17990 Accumulated Amortization - Developed Technology</t>
  </si>
  <si>
    <t xml:space="preserve">      Total 17900 Intangible Assets</t>
  </si>
  <si>
    <t xml:space="preserve">   Total Fixed Assets</t>
  </si>
  <si>
    <t xml:space="preserve">   Other Assets</t>
  </si>
  <si>
    <t xml:space="preserve">      16500 Intercompany - Due from Youreka</t>
  </si>
  <si>
    <t xml:space="preserve">      17700 Right of Use Assets</t>
  </si>
  <si>
    <t xml:space="preserve">         17701 ROU - 27 School St</t>
  </si>
  <si>
    <t xml:space="preserve">         17799 Right of Use Amortization</t>
  </si>
  <si>
    <t xml:space="preserve">      Total 17700 Right of Use Assets</t>
  </si>
  <si>
    <t xml:space="preserve">      19000 Other Assets</t>
  </si>
  <si>
    <t xml:space="preserve">         19200 Long-term Deferred Contract Costs</t>
  </si>
  <si>
    <t xml:space="preserve">         19300 Deposits</t>
  </si>
  <si>
    <t xml:space="preserve">         19400 Security Deposits</t>
  </si>
  <si>
    <t xml:space="preserve">         19500 Goodwill</t>
  </si>
  <si>
    <t xml:space="preserve">            19550 Accumulated Amortization - Goodwill</t>
  </si>
  <si>
    <t xml:space="preserve">         Total 19500 Goodwill - Vista</t>
  </si>
  <si>
    <t xml:space="preserve">         19600 Investment in Youreka</t>
  </si>
  <si>
    <t xml:space="preserve">      Total 19000 Other Assets</t>
  </si>
  <si>
    <t xml:space="preserve">   Total Other Assets</t>
  </si>
  <si>
    <t>TOTAL ASSETS</t>
  </si>
  <si>
    <t>LIABILITIES AND EQUITY</t>
  </si>
  <si>
    <t xml:space="preserve">   Liabilities</t>
  </si>
  <si>
    <t xml:space="preserve">      Current Liabilities</t>
  </si>
  <si>
    <t xml:space="preserve">         Accounts Payable</t>
  </si>
  <si>
    <t xml:space="preserve">            21000 Accounts Payable</t>
  </si>
  <si>
    <t xml:space="preserve">            21010 Employee Reimbursements</t>
  </si>
  <si>
    <t xml:space="preserve">         Total Accounts Payable</t>
  </si>
  <si>
    <t xml:space="preserve">         Credit Cards</t>
  </si>
  <si>
    <t xml:space="preserve">            20100 SVB CC</t>
  </si>
  <si>
    <t xml:space="preserve">            20200 AMEX - Business Card Program</t>
  </si>
  <si>
    <t xml:space="preserve">            20300 AMEX - Corporate Card Program</t>
  </si>
  <si>
    <t xml:space="preserve">               20310 AMEX-51014 (D Morland)</t>
  </si>
  <si>
    <t xml:space="preserve">               20320 AMEX-51030 (P Burns)</t>
  </si>
  <si>
    <t xml:space="preserve">               20330 AMEX-51022 (A Goldberg)</t>
  </si>
  <si>
    <t xml:space="preserve">               20398 AMEX-01003 (Control Acct)</t>
  </si>
  <si>
    <t xml:space="preserve">               20399 AMEX-51006 (Central Billing)</t>
  </si>
  <si>
    <t xml:space="preserve">            Total 20300 AMEX - Corporate Card Program</t>
  </si>
  <si>
    <t xml:space="preserve">         Total Credit Cards</t>
  </si>
  <si>
    <t xml:space="preserve">         Other Current Liabilities</t>
  </si>
  <si>
    <t xml:space="preserve">            22010 Accrued Expenses</t>
  </si>
  <si>
    <t xml:space="preserve">            22015 Accrued Payables - Vista</t>
  </si>
  <si>
    <t xml:space="preserve">            22020 Accrued Payroll &amp; PR Taxes</t>
  </si>
  <si>
    <t xml:space="preserve">            22022 Accrued 401k</t>
  </si>
  <si>
    <t xml:space="preserve">            22025 COBRA Payable</t>
  </si>
  <si>
    <t xml:space="preserve">            22026 Employee Benefits Payable</t>
  </si>
  <si>
    <t xml:space="preserve">            22027 Support Payable</t>
  </si>
  <si>
    <t xml:space="preserve">            22028 Commuter Payable</t>
  </si>
  <si>
    <t xml:space="preserve">            22029 HSA Payable</t>
  </si>
  <si>
    <t xml:space="preserve">            22070 Sales Tax Payable</t>
  </si>
  <si>
    <t xml:space="preserve">            23000 Short-term Deferred Revenue</t>
  </si>
  <si>
    <t xml:space="preserve">               23001 Enterprise License Deferred Revenue</t>
  </si>
  <si>
    <t xml:space="preserve">               23002 SMB Rev Deferred</t>
  </si>
  <si>
    <t xml:space="preserve">               23003 Deferred Professional Services</t>
  </si>
  <si>
    <t xml:space="preserve">               23010 Fair Value Adjustment</t>
  </si>
  <si>
    <t xml:space="preserve">            Total 23000 Deferred Revenue</t>
  </si>
  <si>
    <t xml:space="preserve">            25099 PNC / Hercules Notes - Short-term</t>
  </si>
  <si>
    <t xml:space="preserve">         Total Other Current Liabilities</t>
  </si>
  <si>
    <t xml:space="preserve">      Total Current Liabilities</t>
  </si>
  <si>
    <t xml:space="preserve">      Long-Term Liabilities</t>
  </si>
  <si>
    <t xml:space="preserve">         23100 Long-term Deferred Revenue</t>
  </si>
  <si>
    <t xml:space="preserve">            23101 Long-term Enterprise License Deferred Revenue</t>
  </si>
  <si>
    <t xml:space="preserve">         Total 23100 Long-term Deferred Revenue</t>
  </si>
  <si>
    <t xml:space="preserve">         25100 PNC / Hercules Notes</t>
  </si>
  <si>
    <t xml:space="preserve">            25102 Accrued Interest - PNC / Hercules Notes</t>
  </si>
  <si>
    <t xml:space="preserve">         Total 25100 PNC / Hercules Notes</t>
  </si>
  <si>
    <t xml:space="preserve">         25200 Youreka Seller Note</t>
  </si>
  <si>
    <t xml:space="preserve">            25201 Youreka Seller Note - Accrued Interest</t>
  </si>
  <si>
    <t xml:space="preserve">            25202 Youreka Seller Note - Contingent Consideration</t>
  </si>
  <si>
    <t xml:space="preserve">            25203 Youreka Seller Note - NWC principal holdback</t>
  </si>
  <si>
    <t xml:space="preserve">         Total 25200 Youreka Seller Note</t>
  </si>
  <si>
    <t xml:space="preserve">         26100 Lease Liabilities</t>
  </si>
  <si>
    <t xml:space="preserve">            26101 Short-term Lease Liability - 27 School St</t>
  </si>
  <si>
    <t xml:space="preserve">            26102 Long-term Lease Liability - 27 School St</t>
  </si>
  <si>
    <t xml:space="preserve">         Total 26100 Lease Liabilities</t>
  </si>
  <si>
    <t xml:space="preserve">      Total Long-Term Liabilities</t>
  </si>
  <si>
    <t xml:space="preserve">   Total Liabilities</t>
  </si>
  <si>
    <t xml:space="preserve">   Equity</t>
  </si>
  <si>
    <t xml:space="preserve">      27100 Retained Earnings</t>
  </si>
  <si>
    <t xml:space="preserve">      29010 Common Stock</t>
  </si>
  <si>
    <t xml:space="preserve">      29040 New Equity 2018 - Vista</t>
  </si>
  <si>
    <t xml:space="preserve">      29041 Vista 2022 Youreka Add-on</t>
  </si>
  <si>
    <t xml:space="preserve">      29050 Rollover Equity Interest</t>
  </si>
  <si>
    <t xml:space="preserve">      29051 GrandBanks 2022 Youreka Add-on</t>
  </si>
  <si>
    <t xml:space="preserve">      29060 Youreka Rollover Equity</t>
  </si>
  <si>
    <t xml:space="preserve">      29090 APIC - Stock Options</t>
  </si>
  <si>
    <t xml:space="preserve">      29091 APIC - RSUs</t>
  </si>
  <si>
    <t xml:space="preserve">      Net Income</t>
  </si>
  <si>
    <t xml:space="preserve">   Total Equity</t>
  </si>
  <si>
    <t>TOTAL LIABILITIES AND EQUITY</t>
  </si>
  <si>
    <t>check total assets equal total liab + equity</t>
  </si>
  <si>
    <t>check net income to P+L</t>
  </si>
  <si>
    <t>Contractor Engagement</t>
  </si>
  <si>
    <t>Technical Account Management</t>
  </si>
  <si>
    <t>Transaction List by  Customer</t>
  </si>
  <si>
    <t>Date</t>
  </si>
  <si>
    <t>Transaction Type</t>
  </si>
  <si>
    <t>Payment Method</t>
  </si>
  <si>
    <t xml:space="preserve">Amount </t>
  </si>
  <si>
    <t>Payment</t>
  </si>
  <si>
    <t>Bloomin' Blinds</t>
  </si>
  <si>
    <t>Total for Payment</t>
  </si>
  <si>
    <t>Intangible Amortization Schedule</t>
  </si>
  <si>
    <t>Acquisition Date: 09/14/2018</t>
  </si>
  <si>
    <t>Transaction Date</t>
  </si>
  <si>
    <t>A</t>
  </si>
  <si>
    <t>Includes $7,908.57 post-closing adj. received in Jan-19.</t>
  </si>
  <si>
    <t>Intangible Asset</t>
  </si>
  <si>
    <t>Trade Names</t>
  </si>
  <si>
    <t>Customer Relationships - Ent</t>
  </si>
  <si>
    <t>Customer Relationships - SP</t>
  </si>
  <si>
    <t>Developed Technology</t>
  </si>
  <si>
    <t>Goodwill</t>
  </si>
  <si>
    <t>12/31/18 Ret Bns G/W Adj</t>
  </si>
  <si>
    <r>
      <rPr>
        <b/>
        <u/>
        <sz val="10"/>
        <color rgb="FF031521"/>
        <rFont val="Arial"/>
        <family val="2"/>
      </rPr>
      <t>5/31/19</t>
    </r>
    <r>
      <rPr>
        <sz val="10"/>
        <color theme="1"/>
        <rFont val="Arial"/>
        <family val="2"/>
      </rPr>
      <t xml:space="preserve"> </t>
    </r>
    <r>
      <rPr>
        <sz val="10"/>
        <color theme="1"/>
        <rFont val="Arial"/>
        <family val="2"/>
      </rPr>
      <t>Ret Bns G/W Adj</t>
    </r>
  </si>
  <si>
    <r>
      <rPr>
        <b/>
        <u/>
        <sz val="10"/>
        <color rgb="FF031521"/>
        <rFont val="Arial"/>
        <family val="2"/>
      </rPr>
      <t>9/14/19</t>
    </r>
    <r>
      <rPr>
        <sz val="10"/>
        <color theme="1"/>
        <rFont val="Arial"/>
        <family val="2"/>
      </rPr>
      <t xml:space="preserve"> </t>
    </r>
    <r>
      <rPr>
        <sz val="10"/>
        <color theme="1"/>
        <rFont val="Arial"/>
        <family val="2"/>
      </rPr>
      <t>Ret Bns G/W Adj</t>
    </r>
  </si>
  <si>
    <t>Total Goodwill</t>
  </si>
  <si>
    <t>GL Account</t>
  </si>
  <si>
    <t>Useful Life (Mos)</t>
  </si>
  <si>
    <t>12/31/18 Ending Net Balances</t>
  </si>
  <si>
    <t>Amount</t>
  </si>
  <si>
    <t>Month-End</t>
  </si>
  <si>
    <t>Youreka Labs, Inc.</t>
  </si>
  <si>
    <t xml:space="preserve">   30000 Service Revenue</t>
  </si>
  <si>
    <t xml:space="preserve">   Total 30000 Service Revenue</t>
  </si>
  <si>
    <t xml:space="preserve">      34011 Recurring Enterprise License Revenue</t>
  </si>
  <si>
    <t xml:space="preserve">      34012 Recurring Enterprise License Revenue - No ISV</t>
  </si>
  <si>
    <t xml:space="preserve">      40130 Customer Enablement - Wages</t>
  </si>
  <si>
    <t xml:space="preserve">         40140 Customer Enablement - Bonus</t>
  </si>
  <si>
    <t xml:space="preserve">         40150 Customer Enablement - Taxes and Benefits</t>
  </si>
  <si>
    <t xml:space="preserve">      Total 40130 Customer Enablement - Wages</t>
  </si>
  <si>
    <t xml:space="preserve">      Total 40230 Customer Solutions - Wages</t>
  </si>
  <si>
    <t xml:space="preserve">   40410 COGS - Partnership Fee/Data Center</t>
  </si>
  <si>
    <t xml:space="preserve">         52710 Digital advertising</t>
  </si>
  <si>
    <t xml:space="preserve">   60530 Sublease Income</t>
  </si>
  <si>
    <t xml:space="preserve">   Unrealized Gain or Loss</t>
  </si>
  <si>
    <t xml:space="preserve">   61020 Tax Expense/Credit</t>
  </si>
  <si>
    <t xml:space="preserve">   60541 Gain on FX Exhange</t>
  </si>
  <si>
    <t xml:space="preserve">   Transaction Expense</t>
  </si>
  <si>
    <t xml:space="preserve">            10111 M&amp;T Operating MTB Commercial Checking (1747)</t>
  </si>
  <si>
    <t xml:space="preserve">         12002 Accounts Receivable (A/R) - GBP-1</t>
  </si>
  <si>
    <t xml:space="preserve">         12003 Accounts Receivable (A/R) - EUR</t>
  </si>
  <si>
    <t xml:space="preserve">         12201 Accounts Receivable Due From Synaptic</t>
  </si>
  <si>
    <t xml:space="preserve">         12700 Unbilled sublease income</t>
  </si>
  <si>
    <t xml:space="preserve">         12600 Undeposited Funds</t>
  </si>
  <si>
    <t xml:space="preserve">            13210 Prepaid Tax - current</t>
  </si>
  <si>
    <t xml:space="preserve">      16500 Intercompany - Due from Dispatch</t>
  </si>
  <si>
    <t xml:space="preserve">         17702 ROU Asset - 1215 E. Fort Avenue</t>
  </si>
  <si>
    <t xml:space="preserve">      Total 19500 Goodwill</t>
  </si>
  <si>
    <t xml:space="preserve">            20100 Accounts Payable Due to Synaptic</t>
  </si>
  <si>
    <t xml:space="preserve">            22000 Brex Mastercard</t>
  </si>
  <si>
    <t xml:space="preserve">            22030 Accrued Bonus</t>
  </si>
  <si>
    <t xml:space="preserve">            22060 Uncategorized Liabililty</t>
  </si>
  <si>
    <t xml:space="preserve">            22080 Customer Overpayment</t>
  </si>
  <si>
    <t xml:space="preserve">            22090 Intercompany - Due to Dispatch</t>
  </si>
  <si>
    <t xml:space="preserve">            Unearned Income</t>
  </si>
  <si>
    <t xml:space="preserve">               Deferred Foundations Package</t>
  </si>
  <si>
    <t xml:space="preserve">               Deferred S-Docs License</t>
  </si>
  <si>
    <t xml:space="preserve">               Deferred Site License</t>
  </si>
  <si>
    <t xml:space="preserve">               Deferred Support Revenue</t>
  </si>
  <si>
    <t xml:space="preserve">            Total Unearned Income</t>
  </si>
  <si>
    <t xml:space="preserve">            23102 Long-term Deferred Support Revenue</t>
  </si>
  <si>
    <t xml:space="preserve">         26200 Lease Liabilities</t>
  </si>
  <si>
    <t xml:space="preserve">            26201 1215 E. Fort Avenue - Short Term</t>
  </si>
  <si>
    <t xml:space="preserve">            26202 1215 E. Fort Avenue - Long Term</t>
  </si>
  <si>
    <t xml:space="preserve">         Total 26200 Lease Liabilities</t>
  </si>
  <si>
    <t xml:space="preserve">      29011 2022 New Equity</t>
  </si>
  <si>
    <t xml:space="preserve">      29060 2022 Rollover Equity</t>
  </si>
  <si>
    <t>Acquisition Date: 04/18/2022</t>
  </si>
  <si>
    <t>Trademarks</t>
  </si>
  <si>
    <t>Customer Relationships</t>
  </si>
  <si>
    <t>NAV as of</t>
  </si>
  <si>
    <t>Customer Rel.</t>
  </si>
  <si>
    <t>Developed Tech</t>
  </si>
  <si>
    <t>Accumulated Amortization Rolling Account Balance</t>
  </si>
  <si>
    <t>Month</t>
  </si>
  <si>
    <t>Quarter</t>
  </si>
  <si>
    <t>Departments</t>
  </si>
  <si>
    <t>Customer Support</t>
  </si>
  <si>
    <t>HR / Talent</t>
  </si>
  <si>
    <t>Strategic Account Management</t>
  </si>
  <si>
    <t>S/U Tax</t>
  </si>
  <si>
    <t>ZVN Properties</t>
  </si>
  <si>
    <t>Roof Maxx Technologies LLC</t>
  </si>
  <si>
    <t>Vortex Industries</t>
  </si>
  <si>
    <t>Universal Medical</t>
  </si>
  <si>
    <t>Weber, Inc.</t>
  </si>
  <si>
    <t>ADP, LLC.</t>
  </si>
  <si>
    <t>Flexco</t>
  </si>
  <si>
    <t>Novasyte</t>
  </si>
  <si>
    <t>Solenis</t>
  </si>
  <si>
    <t>Dennis Family Corporation</t>
  </si>
  <si>
    <t>23.7 month contract @ $80 per month</t>
  </si>
  <si>
    <t>24 month renewal @ $952.87 per month increase</t>
  </si>
  <si>
    <t>17.2 month contract @ $472.5 per month</t>
  </si>
  <si>
    <t>20 month contract @ $1490 per month</t>
  </si>
  <si>
    <t>11 month contract @ $2250 per month</t>
  </si>
  <si>
    <t>23.8 month contract @ $467.5 per month</t>
  </si>
  <si>
    <t>4.2 month contract @ $598.7 per month</t>
  </si>
  <si>
    <t>8.2 month contract @ $160 per month</t>
  </si>
  <si>
    <t>24 month contract @ $856 per month</t>
  </si>
  <si>
    <t>Select Home Warranty</t>
  </si>
  <si>
    <t>Home Depot</t>
  </si>
  <si>
    <t>4th Amendment. 2 year renewal with Recruit</t>
  </si>
  <si>
    <t>2 year extension with Match and Route Optimization</t>
  </si>
  <si>
    <t>SOW - Secondary Technician Integration Changes</t>
  </si>
  <si>
    <t xml:space="preserve">Service </t>
  </si>
  <si>
    <r>
      <t xml:space="preserve">CARR </t>
    </r>
    <r>
      <rPr>
        <b/>
        <vertAlign val="superscript"/>
        <sz val="11"/>
        <color theme="1"/>
        <rFont val="Calibri"/>
        <family val="2"/>
      </rPr>
      <t>1</t>
    </r>
  </si>
  <si>
    <t xml:space="preserve">            22090 Intercompany - Due to Youreka</t>
  </si>
  <si>
    <t>Southern California Edison</t>
  </si>
  <si>
    <t>Centers Plan for Healthy Living</t>
  </si>
  <si>
    <t>Lula</t>
  </si>
  <si>
    <t>Eagle View</t>
  </si>
  <si>
    <t>Handyman Connection</t>
  </si>
  <si>
    <t>Moxie Pest control</t>
  </si>
  <si>
    <t>5th Amendment. Boost added</t>
  </si>
  <si>
    <t>1st Amendment. Communicate added</t>
  </si>
  <si>
    <t>1 Year Referral and Supply Agreement</t>
  </si>
  <si>
    <t>4th Amendment. 1 year renewal agreement with increased volume allotment</t>
  </si>
  <si>
    <t>5 additional locations in excess of allotment ($152/loc/month)</t>
  </si>
  <si>
    <t>1 additional location added in excess of allotment (30th location live as of 3/31)</t>
  </si>
  <si>
    <t>increase in users at certain location(s) + one additional location</t>
  </si>
  <si>
    <t>Stiltz</t>
  </si>
  <si>
    <t>Showroom Appointment SOW</t>
  </si>
  <si>
    <t>Oncourse Home Solutions</t>
  </si>
  <si>
    <t>Dispatch Implementation &amp; Enablement Services</t>
  </si>
  <si>
    <t>Siemens Corporation</t>
  </si>
  <si>
    <t>Essential Energy</t>
  </si>
  <si>
    <t>MIA Aesthetics</t>
  </si>
  <si>
    <t>Intuit</t>
  </si>
  <si>
    <t>Metro Safety</t>
  </si>
  <si>
    <t>Great American Insurance Group</t>
  </si>
  <si>
    <t>WD-40</t>
  </si>
  <si>
    <t>16.7 month contract @ $996 per month</t>
  </si>
  <si>
    <t>36 month renewal contract @ $1,982.62 increase per month</t>
  </si>
  <si>
    <t>CPI Increase 8.0% (annual 04/10, invoice date 03/11)</t>
  </si>
  <si>
    <t>12 month renewal contract @ $365 per month increase</t>
  </si>
  <si>
    <t>12 month renewal contract @ $623.56 per month increase. Invoice paid 3/20 but order form pending signature</t>
  </si>
  <si>
    <t>12 month contract @ $10,416.67 per month</t>
  </si>
  <si>
    <t>12 month contract @ $5,525.40 per month increase</t>
  </si>
  <si>
    <t>12 month renewal contract @ $142.75 per month increase</t>
  </si>
  <si>
    <t>12 month contract @ $1,100 per month</t>
  </si>
  <si>
    <t>12 month contract @ $839 per month</t>
  </si>
  <si>
    <t>Aegis Administration, LLC</t>
  </si>
  <si>
    <t>3rd Amendment. Boost added</t>
  </si>
  <si>
    <t>1 additional location added in excess of allotment (31st location live as of 04/28)</t>
  </si>
  <si>
    <t>Shaft Drillers International</t>
  </si>
  <si>
    <t>Fresenius Kabi</t>
  </si>
  <si>
    <t>Enbridge</t>
  </si>
  <si>
    <t>17.1 month contract @ $375 per month</t>
  </si>
  <si>
    <t>12 month renewal @ $287.35 per month increase</t>
  </si>
  <si>
    <t>16.7 month contract @ $23.74 per month</t>
  </si>
  <si>
    <t>2.3 month contract @ $36.38 per month</t>
  </si>
  <si>
    <t>16 month contract @ $548 per month</t>
  </si>
  <si>
    <t>24 month contract @ $8703 per month, ramps 3 months in</t>
  </si>
  <si>
    <t>11.3 month contract @ $50 per month</t>
  </si>
  <si>
    <t>Shaft Drillers</t>
  </si>
  <si>
    <t>14 professional service hours</t>
  </si>
  <si>
    <t>S-Docs and Form Clone SOW</t>
  </si>
  <si>
    <t xml:space="preserve">            25110 PNC / Hercules Notes - Term Loan</t>
  </si>
  <si>
    <t xml:space="preserve">            25120 PNC - Line of credit</t>
  </si>
  <si>
    <t xml:space="preserve">            25204 Deferred issuance costs - Seller Note</t>
  </si>
  <si>
    <t xml:space="preserve">            25101 Deferred Issuance Costs - PNC</t>
  </si>
  <si>
    <t xml:space="preserve">         51130 Corp - Severance</t>
  </si>
  <si>
    <t>Assurant</t>
  </si>
  <si>
    <t xml:space="preserve">2 year license agreement, including recruit + SOW Implementation </t>
  </si>
  <si>
    <t>NiSource</t>
  </si>
  <si>
    <t>Ohio Department of Natural Resources</t>
  </si>
  <si>
    <t>ProStar Energy</t>
  </si>
  <si>
    <t>23 month contract @ $6,100 per month</t>
  </si>
  <si>
    <t>12 month renewal @ $1,188.01 per month increase</t>
  </si>
  <si>
    <t>8.3 month contract @ $121.20 per month</t>
  </si>
  <si>
    <t>20.9 month contract @ $375 per month</t>
  </si>
  <si>
    <t>CPI Increase 7.3% (annual 06/30, invoice date 05/31)</t>
  </si>
  <si>
    <t>Flow Control Group</t>
  </si>
  <si>
    <t>JBT Corp.</t>
  </si>
  <si>
    <t>10 hours of consulting support SOW</t>
  </si>
  <si>
    <t>Enhancement SOW</t>
  </si>
  <si>
    <t>Recurring revenue</t>
  </si>
  <si>
    <t xml:space="preserve">Recurring revenue + Service </t>
  </si>
  <si>
    <t>1 additional locations in excess of allotment ($152/loc/month)</t>
  </si>
  <si>
    <t>Phoenix Wholesale and Distribution</t>
  </si>
  <si>
    <t>CLEW Pouches</t>
  </si>
  <si>
    <t>Phillips 66</t>
  </si>
  <si>
    <t>Procter &amp; Gamble</t>
  </si>
  <si>
    <t>American Leak Detection</t>
  </si>
  <si>
    <t>Louvre Hotels Group</t>
  </si>
  <si>
    <t>HomeServe</t>
  </si>
  <si>
    <t>5th Amendment. 3 year renewal starting 1/1 with increased job volume allotment</t>
  </si>
  <si>
    <t>Restaurant Technologies</t>
  </si>
  <si>
    <t>CPI Increase 7.3% (annual 06/19, invoice date 06/01)</t>
  </si>
  <si>
    <t>12 month contract @ $2,456.67 per month</t>
  </si>
  <si>
    <t>21.9 month contract @ $2,333.33 per month</t>
  </si>
  <si>
    <t>36 month contract @ $1,386.33 per month</t>
  </si>
  <si>
    <t>19.9 month contract @ $285 per month</t>
  </si>
  <si>
    <t>12.3 month contract @ $635 per month increase</t>
  </si>
  <si>
    <t>36 month contract @ $1,611.56 per month increase</t>
  </si>
  <si>
    <t>36 month contract @ $287.38 per month increase</t>
  </si>
  <si>
    <t>SOW - S-Docs template build</t>
  </si>
  <si>
    <t>Fidelity National Home Warranty Company</t>
  </si>
  <si>
    <t xml:space="preserve">3rd Amendment. 5 year renewal starting 6/1 </t>
  </si>
  <si>
    <t>SOW - Reporting Change Requests</t>
  </si>
  <si>
    <t>13.8 month contract @ $71.22 per month</t>
  </si>
  <si>
    <t>S-Docs and Form Clone SOW - 13 hours of overage</t>
  </si>
  <si>
    <t>Existing</t>
  </si>
  <si>
    <t xml:space="preserve">Flexco </t>
  </si>
  <si>
    <t>increase in users at certain location(s) -- catch up from Jan-25</t>
  </si>
  <si>
    <t>Transaction type</t>
  </si>
  <si>
    <t>Payment method</t>
  </si>
  <si>
    <t>Silco Fire &amp; Security</t>
  </si>
  <si>
    <t>Paid Pilot SOW</t>
  </si>
  <si>
    <t>Superior Glove</t>
  </si>
  <si>
    <t>CPI Increase 7.7% (annual 09/05, invoice date 08/06)</t>
  </si>
  <si>
    <t>22.6 month contract @ $95.5 per month</t>
  </si>
  <si>
    <t>12 month renewal contract @ $22.64 per month increase</t>
  </si>
  <si>
    <t>Homeward</t>
  </si>
  <si>
    <t>R&amp;R Plumbing (Clayton Homes)</t>
  </si>
  <si>
    <t>SOW 1 - Implementation</t>
  </si>
  <si>
    <t>Clayton Homes</t>
  </si>
  <si>
    <t>Sub Zero</t>
  </si>
  <si>
    <t>Warranty Global Group</t>
  </si>
  <si>
    <t>2 year license agreement</t>
  </si>
  <si>
    <t>4th Amendment. Dispatch access for R&amp;R Affiliate</t>
  </si>
  <si>
    <t>4th Amendment. 2 year renewal agreement.</t>
  </si>
  <si>
    <t>3 year license agreement - Dispatch Direct Edition</t>
  </si>
  <si>
    <t>Transaction List by Customer</t>
  </si>
  <si>
    <t>ABB Information Systems Ltd</t>
  </si>
  <si>
    <t>Marion Diversified Enterprises</t>
  </si>
  <si>
    <t>TOTAL</t>
  </si>
  <si>
    <t>6th Amendment. Appointment Confirmations feature added</t>
  </si>
  <si>
    <t>2 additional locations in excess of allotment ($152/loc/month)</t>
  </si>
  <si>
    <t>16 additional locations in excess of allotment</t>
  </si>
  <si>
    <t>Progress Residential</t>
  </si>
  <si>
    <t>SOW - Integration Modification for Appointment Object</t>
  </si>
  <si>
    <t>Clew Pouches</t>
  </si>
  <si>
    <t>Invitation Homes LP</t>
  </si>
  <si>
    <t>Pacific Gas &amp; Electric (L&amp;E)</t>
  </si>
  <si>
    <t>Gulfstream Aerospace</t>
  </si>
  <si>
    <t>Black Hills Corporation</t>
  </si>
  <si>
    <t>36 month contract @ $842.50 per month</t>
  </si>
  <si>
    <t>8.7 month contract @ $320 per month</t>
  </si>
  <si>
    <t>1.7 month contract @ $322 per month</t>
  </si>
  <si>
    <t>36 month renewal @ $$1,048.61 per month increase and fixed 5% increase each year</t>
  </si>
  <si>
    <t>10 month contract @ $2,815.78 per month</t>
  </si>
  <si>
    <t>12 month renewal @ $709.59 per month increase</t>
  </si>
  <si>
    <t>ABB</t>
  </si>
  <si>
    <t>Phase 2 SOW</t>
  </si>
  <si>
    <t>S-Docs and Form Clone SOW - 2 hours of overage</t>
  </si>
  <si>
    <t>STIME</t>
  </si>
  <si>
    <t>BusPatrol</t>
  </si>
  <si>
    <t>Meridian Wildlife LLC</t>
  </si>
  <si>
    <t>36 month contract @ $640 per month</t>
  </si>
  <si>
    <t>5.9 month contract @ $360 per month</t>
  </si>
  <si>
    <t>CPI Increase 7.9% (annual 11/11, invoice date 10/12)</t>
  </si>
  <si>
    <t>13.4 month contract @ $563.85 per month</t>
  </si>
  <si>
    <t>12 month contract @ $250.08 per month increase</t>
  </si>
  <si>
    <t>4.7 month contract @ $150.00 per month</t>
  </si>
  <si>
    <t>15.2 month contract @ $216 per month</t>
  </si>
  <si>
    <t>24 month contract @ $152.85 per month increase</t>
  </si>
  <si>
    <t>Sulzer</t>
  </si>
  <si>
    <t>POC SOW</t>
  </si>
  <si>
    <t>1 additional location in excess of allotment ($158/loc/month)</t>
  </si>
  <si>
    <t>2 additional locations in excess of allotment</t>
  </si>
  <si>
    <t>Carrier</t>
  </si>
  <si>
    <t>Upgraded API and Integration Support Annual Fee</t>
  </si>
  <si>
    <t>Carrier Connected Portal Integration Annual Fee</t>
  </si>
  <si>
    <t>1 additional location in excess of allotment</t>
  </si>
  <si>
    <t>SOW - Upgraded API and Integration Support</t>
  </si>
  <si>
    <t>SOW - Carrier Connected Portal</t>
  </si>
  <si>
    <t>10 professional service hours</t>
  </si>
  <si>
    <t>2026 Professional Services</t>
  </si>
  <si>
    <t>Virtek Vision</t>
  </si>
  <si>
    <t>IEM</t>
  </si>
  <si>
    <t>Genesee Health Plan</t>
  </si>
  <si>
    <t>CPI Increase 8.0% (annual 12/01, invoice date 11/01)</t>
  </si>
  <si>
    <t>CPI Increase 8.0% (annual 12/07, invoice date 11/07)</t>
  </si>
  <si>
    <t>36 month contract @ $11,063 per month</t>
  </si>
  <si>
    <t>33.1 month contract @ $4,014.33 per month that supercedes prior Order Form</t>
  </si>
  <si>
    <t>CPI Increase 8.0% (annual 12/13, invoice date 11/13)</t>
  </si>
  <si>
    <t>36 month contract @ $14,480 per month increase - partial booking as they have reduction option that can be exercised prior to 12/31/2025 - additional $126,360 to be booked if not exercised</t>
  </si>
  <si>
    <t>Handyman Connection (C)</t>
  </si>
  <si>
    <t>BusPatrol America LLC</t>
  </si>
  <si>
    <t>Lyreco UK LTD</t>
  </si>
  <si>
    <t>12 month contract @ $833.33 per month - Zenith Hygiene</t>
  </si>
  <si>
    <t>List</t>
  </si>
  <si>
    <t>First American</t>
  </si>
  <si>
    <t>Oncourse Home Solutions (AWR)</t>
  </si>
  <si>
    <t>Cinch Home Services, Inc.</t>
  </si>
  <si>
    <t>7th Amendment. Recruit added</t>
  </si>
  <si>
    <t>8th Amendment. Recruit added</t>
  </si>
  <si>
    <t>4th Amendment. 2 year extension with Guide</t>
  </si>
  <si>
    <t>Dispatch Data Transfer Annual Fee</t>
  </si>
  <si>
    <t>1 year license agreement - Dispatch Direct Edition - Nationwide Starter</t>
  </si>
  <si>
    <t>SOW - Data Lake</t>
  </si>
  <si>
    <t>SOW - Dispatch Data Transfer</t>
  </si>
  <si>
    <t>SOW - Brand Updates</t>
  </si>
  <si>
    <t>Phase 2 SOW - 40 additional hours</t>
  </si>
  <si>
    <t>Phase 2 SOW CO 1</t>
  </si>
  <si>
    <t>BP</t>
  </si>
  <si>
    <t>Centuri</t>
  </si>
  <si>
    <t>Windows USA</t>
  </si>
  <si>
    <t>Concept Housing</t>
  </si>
  <si>
    <t>BP Company - BP Pulse</t>
  </si>
  <si>
    <t>Remaining portion of renewal/expansion that had not been booked at signing due to License Reduction Option in contract</t>
  </si>
  <si>
    <t>36 month expansion contract with ramps in Years 1 &amp; 2. Superceedes prior contract(s)</t>
  </si>
  <si>
    <t>12 month contract @ $2,294.64 per month increase</t>
  </si>
  <si>
    <t>Agreed to waive CPI increase last year in exchange for fixed 3.5% upcharge for third and final year of current contract</t>
  </si>
  <si>
    <t>12 month renewal contract @ $417.41 per month increase</t>
  </si>
  <si>
    <t>10.5 month contract @ $172.65 per month</t>
  </si>
  <si>
    <t>33.1 month contract @ $90 per month</t>
  </si>
  <si>
    <t>CPI Increase 7.7% (annual 1/30, invoice date 12/31)</t>
  </si>
  <si>
    <t>CPI Increase 7.7% (annual 1/23, invoice date 12/24)</t>
  </si>
  <si>
    <t>CPI Increase - capped at 4% (annual 1/27, invoice date 12/31)</t>
  </si>
  <si>
    <t>12 month renewal contract @ $7 per month increase</t>
  </si>
  <si>
    <t>December 2025</t>
  </si>
  <si>
    <t>12/03/2025</t>
  </si>
  <si>
    <t>12/08/2025</t>
  </si>
  <si>
    <t>12/02/2025</t>
  </si>
  <si>
    <t>12/23/2025</t>
  </si>
  <si>
    <t>Phoenix Wholesale and Distribution Limited</t>
  </si>
  <si>
    <t>12/04/2025</t>
  </si>
  <si>
    <t>12/16/2025</t>
  </si>
  <si>
    <t>12/09/2025</t>
  </si>
  <si>
    <t>The Hancock Claims Consultants</t>
  </si>
  <si>
    <t>12/31/2025</t>
  </si>
  <si>
    <t>The Wonderful Company</t>
  </si>
  <si>
    <t>TSA</t>
  </si>
  <si>
    <t>Stiltz, Inc.</t>
  </si>
  <si>
    <t>Bloomin' Blinds:Bloomin' Blinds-Wholesale</t>
  </si>
  <si>
    <t>ServicePlus Home Warranty</t>
  </si>
  <si>
    <t>12/22/2025</t>
  </si>
  <si>
    <t>12/24/2025</t>
  </si>
  <si>
    <t>12/29/2025</t>
  </si>
  <si>
    <t>12/30/2025</t>
  </si>
  <si>
    <t>Tuesday, Jan 13, 2026 08:53:39 AM GMT-8</t>
  </si>
  <si>
    <t>Proceeds from / (Repayment of) long-term debt</t>
  </si>
  <si>
    <t>Non-cash activity:</t>
  </si>
  <si>
    <t>Apr 2025 Seller Note Amendment - Interest rolled into principal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</si>
</sst>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2">
    <numFmt numFmtId="6" formatCode="&quot;$&quot;#,##0_);[Red]\(&quot;$&quot;#,##0\)"/>
    <numFmt numFmtId="8" formatCode="&quot;$&quot;#,##0.00_);[Red]\(&quot;$&quot;#,##0.0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mmm\ yyyy"/>
    <numFmt numFmtId="165" formatCode="0.0%"/>
    <numFmt numFmtId="166" formatCode="_(&quot;$&quot;* #,##0_);_(&quot;$&quot;* \(#,##0\);_(&quot;$&quot;* &quot;-&quot;??_);_(@_)"/>
    <numFmt numFmtId="167" formatCode="[$-409]mmm\-yy"/>
    <numFmt numFmtId="168" formatCode="&quot;$&quot;#,##0"/>
    <numFmt numFmtId="169" formatCode="_(* #,##0_);_(* \(#,##0\);_(* &quot;-&quot;??_);_(@_)"/>
    <numFmt numFmtId="170" formatCode="[$-409]mmmm\-yy"/>
    <numFmt numFmtId="171" formatCode="0_);\(0\)"/>
    <numFmt numFmtId="172" formatCode="mmm\ yy"/>
    <numFmt numFmtId="173" formatCode="_(&quot;$&quot;* #,##0.00_);_(&quot;$&quot;* \(#,##0.00\);_(&quot;$&quot;* &quot;-&quot;_);_(@_)"/>
    <numFmt numFmtId="174" formatCode="0.0"/>
    <numFmt numFmtId="175" formatCode="_(&quot;$&quot;* #,##0.000_);_(&quot;$&quot;* \(#,##0.000\);_(&quot;$&quot;* &quot;-&quot;??_);_(@_)"/>
    <numFmt numFmtId="176" formatCode="#,##0.00\ _€"/>
    <numFmt numFmtId="177" formatCode="&quot;$&quot;* #,##0.00\ _€"/>
    <numFmt numFmtId="178" formatCode="#,##0.0"/>
    <numFmt numFmtId="179" formatCode="\$#,##0.00"/>
  </numFmts>
  <fonts count="100"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font>
    <font>
      <b/>
      <sz val="11"/>
      <color rgb="FF0000FF"/>
      <name val="Calibri"/>
      <family val="2"/>
    </font>
    <font>
      <sz val="11"/>
      <color theme="1"/>
      <name val="Calibri"/>
      <family val="2"/>
    </font>
    <font>
      <sz val="11"/>
      <color theme="1"/>
      <name val="Calibri"/>
      <family val="2"/>
      <scheme val="minor"/>
    </font>
    <font>
      <b/>
      <sz val="14"/>
      <color theme="1"/>
      <name val="Calibri"/>
      <family val="2"/>
    </font>
    <font>
      <b/>
      <sz val="10"/>
      <color theme="1"/>
      <name val="Calibri"/>
      <family val="2"/>
    </font>
    <font>
      <i/>
      <sz val="11"/>
      <color theme="1"/>
      <name val="Calibri"/>
      <family val="2"/>
    </font>
    <font>
      <sz val="11"/>
      <name val="Calibri"/>
      <family val="2"/>
    </font>
    <font>
      <b/>
      <sz val="11"/>
      <color theme="0"/>
      <name val="Calibri"/>
      <family val="2"/>
    </font>
    <font>
      <b/>
      <u/>
      <sz val="11"/>
      <color theme="1"/>
      <name val="Calibri"/>
      <family val="2"/>
    </font>
    <font>
      <i/>
      <sz val="9"/>
      <color theme="1"/>
      <name val="Calibri"/>
      <family val="2"/>
    </font>
    <font>
      <u/>
      <sz val="11"/>
      <color theme="10"/>
      <name val="Calibri"/>
      <family val="2"/>
    </font>
    <font>
      <sz val="10"/>
      <color theme="1"/>
      <name val="Calibri"/>
      <family val="2"/>
    </font>
    <font>
      <sz val="11"/>
      <color rgb="FFD8D8D8"/>
      <name val="Calibri"/>
      <family val="2"/>
    </font>
    <font>
      <i/>
      <sz val="10"/>
      <color theme="1"/>
      <name val="Calibri"/>
      <family val="2"/>
    </font>
    <font>
      <i/>
      <sz val="10"/>
      <color rgb="FFBFBFBF"/>
      <name val="Calibri"/>
      <family val="2"/>
    </font>
    <font>
      <sz val="10"/>
      <color rgb="FFD8D8D8"/>
      <name val="Calibri"/>
      <family val="2"/>
    </font>
    <font>
      <i/>
      <sz val="11"/>
      <color rgb="FFBFBFBF"/>
      <name val="Calibri"/>
      <family val="2"/>
    </font>
    <font>
      <sz val="10"/>
      <color rgb="FFBFBFBF"/>
      <name val="Calibri"/>
      <family val="2"/>
    </font>
    <font>
      <sz val="11"/>
      <color rgb="FFFFFFFF"/>
      <name val="Calibri"/>
      <family val="2"/>
    </font>
    <font>
      <sz val="11"/>
      <color rgb="FF031521"/>
      <name val="Calibri"/>
      <family val="2"/>
    </font>
    <font>
      <b/>
      <sz val="10"/>
      <color rgb="FFC00000"/>
      <name val="Calibri"/>
      <family val="2"/>
    </font>
    <font>
      <u/>
      <sz val="10"/>
      <color theme="1"/>
      <name val="Calibri"/>
      <family val="2"/>
    </font>
    <font>
      <b/>
      <sz val="11"/>
      <color rgb="FF000000"/>
      <name val="Calibri"/>
      <family val="2"/>
    </font>
    <font>
      <sz val="11"/>
      <color theme="0"/>
      <name val="Calibri"/>
      <family val="2"/>
    </font>
    <font>
      <sz val="11"/>
      <color rgb="FF000000"/>
      <name val="Calibri"/>
      <family val="2"/>
    </font>
    <font>
      <b/>
      <sz val="8"/>
      <color rgb="FF000000"/>
      <name val="Arial"/>
      <family val="2"/>
    </font>
    <font>
      <sz val="11"/>
      <color rgb="FF116F99"/>
      <name val="Calibri"/>
      <family val="2"/>
    </font>
    <font>
      <b/>
      <sz val="11"/>
      <color rgb="FF116F99"/>
      <name val="Calibri"/>
      <family val="2"/>
    </font>
    <font>
      <b/>
      <sz val="10"/>
      <color theme="0"/>
      <name val="Calibri"/>
      <family val="2"/>
    </font>
    <font>
      <i/>
      <sz val="11"/>
      <color rgb="FF116F99"/>
      <name val="Calibri"/>
      <family val="2"/>
    </font>
    <font>
      <b/>
      <sz val="11"/>
      <color rgb="FFFFFFFF"/>
      <name val="Calibri"/>
      <family val="2"/>
    </font>
    <font>
      <b/>
      <sz val="11"/>
      <color theme="6"/>
      <name val="Calibri"/>
      <family val="2"/>
    </font>
    <font>
      <sz val="10"/>
      <color rgb="FF031521"/>
      <name val="Calibri"/>
      <family val="2"/>
    </font>
    <font>
      <sz val="8"/>
      <color rgb="FFBFBFBF"/>
      <name val="Calibri"/>
      <family val="2"/>
    </font>
    <font>
      <sz val="8"/>
      <color rgb="FFFFFFFF"/>
      <name val="Calibri"/>
      <family val="2"/>
    </font>
    <font>
      <u/>
      <sz val="10"/>
      <color theme="1"/>
      <name val="Calibri"/>
      <family val="2"/>
    </font>
    <font>
      <i/>
      <sz val="10"/>
      <color rgb="FFFF8B8B"/>
      <name val="Calibri"/>
      <family val="2"/>
    </font>
    <font>
      <i/>
      <sz val="10"/>
      <color rgb="FFFF0000"/>
      <name val="Calibri"/>
      <family val="2"/>
    </font>
    <font>
      <sz val="8"/>
      <color theme="1"/>
      <name val="Calibri"/>
      <family val="2"/>
    </font>
    <font>
      <sz val="11"/>
      <color rgb="FF0000FF"/>
      <name val="Calibri"/>
      <family val="2"/>
    </font>
    <font>
      <b/>
      <sz val="11"/>
      <color rgb="FF7F7F7F"/>
      <name val="Calibri"/>
      <family val="2"/>
    </font>
    <font>
      <b/>
      <sz val="11"/>
      <color rgb="FFD8D8D8"/>
      <name val="Calibri"/>
      <family val="2"/>
    </font>
    <font>
      <b/>
      <sz val="11"/>
      <color rgb="FF031521"/>
      <name val="Calibri"/>
      <family val="2"/>
    </font>
    <font>
      <b/>
      <sz val="10"/>
      <color rgb="FFFFFFFF"/>
      <name val="Calibri"/>
      <family val="2"/>
    </font>
    <font>
      <b/>
      <sz val="11"/>
      <color theme="8"/>
      <name val="Calibri"/>
      <family val="2"/>
    </font>
    <font>
      <sz val="10"/>
      <color rgb="FF116F99"/>
      <name val="Calibri"/>
      <family val="2"/>
    </font>
    <font>
      <sz val="11"/>
      <color rgb="FFA5A5A5"/>
      <name val="Calibri"/>
      <family val="2"/>
    </font>
    <font>
      <b/>
      <sz val="11"/>
      <color rgb="FFA5A5A5"/>
      <name val="Calibri"/>
      <family val="2"/>
    </font>
    <font>
      <b/>
      <i/>
      <sz val="11"/>
      <color rgb="FFA5A5A5"/>
      <name val="Calibri"/>
      <family val="2"/>
    </font>
    <font>
      <sz val="10"/>
      <color rgb="FFFF0000"/>
      <name val="Calibri"/>
      <family val="2"/>
    </font>
    <font>
      <b/>
      <sz val="10"/>
      <color rgb="FFA5A5A5"/>
      <name val="Calibri"/>
      <family val="2"/>
    </font>
    <font>
      <b/>
      <sz val="14"/>
      <color rgb="FF000000"/>
      <name val="Arial"/>
      <family val="2"/>
    </font>
    <font>
      <b/>
      <sz val="10"/>
      <color rgb="FF000000"/>
      <name val="Arial"/>
      <family val="2"/>
    </font>
    <font>
      <b/>
      <sz val="9"/>
      <color rgb="FF000000"/>
      <name val="Arial"/>
      <family val="2"/>
    </font>
    <font>
      <sz val="8"/>
      <color rgb="FF000000"/>
      <name val="Arial"/>
      <family val="2"/>
    </font>
    <font>
      <sz val="11"/>
      <color rgb="FFFF0000"/>
      <name val="Calibri"/>
      <family val="2"/>
    </font>
    <font>
      <b/>
      <sz val="10"/>
      <color rgb="FFFFFFFF"/>
      <name val="Arial"/>
      <family val="2"/>
    </font>
    <font>
      <sz val="10"/>
      <color rgb="FFFFFFFF"/>
      <name val="Arial"/>
      <family val="2"/>
    </font>
    <font>
      <i/>
      <sz val="10"/>
      <color rgb="FFFFFFFF"/>
      <name val="Arial"/>
      <family val="2"/>
    </font>
    <font>
      <sz val="10"/>
      <color theme="1"/>
      <name val="Arial"/>
      <family val="2"/>
    </font>
    <font>
      <b/>
      <sz val="10"/>
      <color theme="1"/>
      <name val="Arial"/>
      <family val="2"/>
    </font>
    <font>
      <b/>
      <sz val="10"/>
      <color rgb="FFFF0000"/>
      <name val="Arial"/>
      <family val="2"/>
    </font>
    <font>
      <i/>
      <sz val="10"/>
      <color theme="1"/>
      <name val="Arial"/>
      <family val="2"/>
    </font>
    <font>
      <i/>
      <sz val="10"/>
      <color rgb="FFFF0000"/>
      <name val="Arial"/>
      <family val="2"/>
    </font>
    <font>
      <b/>
      <sz val="8"/>
      <color theme="1"/>
      <name val="Arial"/>
      <family val="2"/>
    </font>
    <font>
      <b/>
      <u/>
      <sz val="11"/>
      <color theme="1"/>
      <name val="Calibri"/>
      <family val="2"/>
    </font>
    <font>
      <b/>
      <vertAlign val="superscript"/>
      <sz val="11"/>
      <color theme="1"/>
      <name val="Calibri"/>
      <family val="2"/>
    </font>
    <font>
      <vertAlign val="superscript"/>
      <sz val="11"/>
      <color theme="1"/>
      <name val="Calibri"/>
      <family val="2"/>
    </font>
    <font>
      <b/>
      <i/>
      <sz val="10"/>
      <color theme="1"/>
      <name val="Calibri"/>
      <family val="2"/>
    </font>
    <font>
      <b/>
      <i/>
      <sz val="10"/>
      <color rgb="FF116F99"/>
      <name val="Calibri"/>
      <family val="2"/>
    </font>
    <font>
      <b/>
      <i/>
      <sz val="10"/>
      <color rgb="FFC6FAD3"/>
      <name val="Calibri"/>
      <family val="2"/>
    </font>
    <font>
      <b/>
      <sz val="11"/>
      <color rgb="FFFF0000"/>
      <name val="Calibri"/>
      <family val="2"/>
    </font>
    <font>
      <b/>
      <u/>
      <sz val="10"/>
      <color rgb="FF031521"/>
      <name val="Arial"/>
      <family val="2"/>
    </font>
    <font>
      <sz val="10"/>
      <color theme="1"/>
      <name val="Calibri"/>
      <family val="2"/>
    </font>
    <font>
      <b/>
      <sz val="10"/>
      <color theme="1"/>
      <name val="Calibri"/>
      <family val="2"/>
    </font>
    <font>
      <sz val="11"/>
      <color theme="1"/>
      <name val="Calibri"/>
      <family val="2"/>
      <scheme val="minor"/>
    </font>
    <font>
      <sz val="8"/>
      <color rgb="FFFF0000"/>
      <name val="Calibri"/>
      <family val="2"/>
    </font>
    <font>
      <u/>
      <sz val="11"/>
      <color theme="10"/>
      <name val="Calibri"/>
      <family val="2"/>
      <scheme val="minor"/>
    </font>
    <font>
      <b/>
      <sz val="8"/>
      <color indexed="8"/>
      <name val="Arial"/>
      <family val="2"/>
    </font>
    <font>
      <sz val="8"/>
      <color theme="1"/>
      <name val="Arial"/>
      <family val="2"/>
    </font>
    <font>
      <b/>
      <sz val="14"/>
      <color theme="1"/>
      <name val="Arial"/>
      <family val="2"/>
    </font>
    <font>
      <b/>
      <sz val="12"/>
      <color theme="1"/>
      <name val="Arial"/>
      <family val="2"/>
    </font>
    <font>
      <b/>
      <sz val="12"/>
      <color theme="1"/>
      <name val="Calibri"/>
      <family val="2"/>
      <scheme val="minor"/>
    </font>
    <font>
      <b/>
      <sz val="9"/>
      <color theme="1"/>
      <name val="Arial"/>
      <family val="2"/>
    </font>
    <font>
      <b/>
      <sz val="14"/>
      <color indexed="8"/>
      <name val="Arial"/>
      <family val="2"/>
    </font>
    <font>
      <b/>
      <sz val="10"/>
      <color indexed="8"/>
      <name val="Arial"/>
      <family val="2"/>
    </font>
    <font>
      <b/>
      <sz val="9"/>
      <color indexed="8"/>
      <name val="Arial"/>
      <family val="2"/>
    </font>
    <font>
      <sz val="8"/>
      <color indexed="8"/>
      <name val="Arial"/>
      <family val="2"/>
    </font>
    <font>
      <sz val="10"/>
      <color theme="1"/>
      <name val="Calibri"/>
      <family val="2"/>
      <scheme val="minor"/>
    </font>
    <font>
      <sz val="12"/>
      <color theme="1"/>
      <name val="Calibri"/>
      <family val="2"/>
      <scheme val="minor"/>
    </font>
    <font>
      <sz val="11"/>
      <color theme="1"/>
      <name val="Calibri"/>
      <family val="2"/>
      <scheme val="minor"/>
    </font>
    <font>
      <b/>
      <sz val="11"/>
      <color theme="1"/>
      <name val="Calibri"/>
      <family val="2"/>
      <scheme val="minor"/>
    </font>
    <font>
      <b/>
      <sz val="11"/>
      <name val="Calibri"/>
      <family val="2"/>
      <scheme val="minor"/>
    </font>
    <font>
      <b/>
      <u/>
      <sz val="11"/>
      <color theme="1"/>
      <name val="Calibri"/>
      <family val="2"/>
      <scheme val="minor"/>
    </font>
  </fonts>
  <fills count="29">
    <fill>
      <patternFill patternType="none"/>
    </fill>
    <fill>
      <patternFill patternType="gray125"/>
    </fill>
    <fill>
      <patternFill patternType="solid">
        <fgColor rgb="FFF2F2F2"/>
        <bgColor rgb="FFF2F2F2"/>
      </patternFill>
    </fill>
    <fill>
      <patternFill patternType="solid">
        <fgColor theme="7"/>
        <bgColor theme="7"/>
      </patternFill>
    </fill>
    <fill>
      <patternFill patternType="solid">
        <fgColor rgb="FFFFFF00"/>
        <bgColor rgb="FFFFFF00"/>
      </patternFill>
    </fill>
    <fill>
      <patternFill patternType="solid">
        <fgColor theme="9"/>
        <bgColor theme="9"/>
      </patternFill>
    </fill>
    <fill>
      <patternFill patternType="solid">
        <fgColor theme="5"/>
        <bgColor theme="5"/>
      </patternFill>
    </fill>
    <fill>
      <patternFill patternType="solid">
        <fgColor rgb="FFC6FAD3"/>
        <bgColor rgb="FFC6FAD3"/>
      </patternFill>
    </fill>
    <fill>
      <patternFill patternType="solid">
        <fgColor theme="1"/>
        <bgColor theme="1"/>
      </patternFill>
    </fill>
    <fill>
      <patternFill patternType="solid">
        <fgColor rgb="FFA5A5A5"/>
        <bgColor rgb="FFA5A5A5"/>
      </patternFill>
    </fill>
    <fill>
      <patternFill patternType="solid">
        <fgColor rgb="FF031521"/>
        <bgColor rgb="FF031521"/>
      </patternFill>
    </fill>
    <fill>
      <patternFill patternType="solid">
        <fgColor rgb="FF5DC3D1"/>
        <bgColor rgb="FF5DC3D1"/>
      </patternFill>
    </fill>
    <fill>
      <patternFill patternType="solid">
        <fgColor theme="4"/>
        <bgColor theme="4"/>
      </patternFill>
    </fill>
    <fill>
      <patternFill patternType="solid">
        <fgColor rgb="FFCCEBF9"/>
        <bgColor rgb="FFCCEBF9"/>
      </patternFill>
    </fill>
    <fill>
      <patternFill patternType="solid">
        <fgColor rgb="FFD8D8D8"/>
        <bgColor rgb="FFD8D8D8"/>
      </patternFill>
    </fill>
    <fill>
      <patternFill patternType="solid">
        <fgColor rgb="FF0B902B"/>
        <bgColor rgb="FF0B902B"/>
      </patternFill>
    </fill>
    <fill>
      <patternFill patternType="solid">
        <fgColor rgb="FF0FC13A"/>
        <bgColor rgb="FF0FC13A"/>
      </patternFill>
    </fill>
    <fill>
      <patternFill patternType="solid">
        <fgColor rgb="FFD5EBFA"/>
        <bgColor rgb="FFD5EBFA"/>
      </patternFill>
    </fill>
    <fill>
      <patternFill patternType="solid">
        <fgColor rgb="FF7F7F7F"/>
        <bgColor rgb="FF7F7F7F"/>
      </patternFill>
    </fill>
    <fill>
      <patternFill patternType="solid">
        <fgColor theme="8"/>
        <bgColor theme="8"/>
      </patternFill>
    </fill>
    <fill>
      <patternFill patternType="solid">
        <fgColor rgb="FFACD7F5"/>
        <bgColor rgb="FFACD7F5"/>
      </patternFill>
    </fill>
    <fill>
      <patternFill patternType="solid">
        <fgColor rgb="FF0E0631"/>
        <bgColor rgb="FF0E0631"/>
      </patternFill>
    </fill>
    <fill>
      <patternFill patternType="solid">
        <fgColor rgb="FF8EF6A7"/>
        <bgColor rgb="FF8EF6A7"/>
      </patternFill>
    </fill>
    <fill>
      <patternFill patternType="solid">
        <fgColor rgb="FF92D050"/>
        <bgColor rgb="FF92D050"/>
      </patternFill>
    </fill>
    <fill>
      <patternFill patternType="solid">
        <fgColor rgb="FFFFFF00"/>
        <bgColor indexed="64"/>
      </patternFill>
    </fill>
    <fill>
      <patternFill patternType="solid">
        <fgColor theme="6" tint="-0.14999847407452621"/>
        <bgColor indexed="64"/>
      </patternFill>
    </fill>
    <fill>
      <patternFill patternType="solid">
        <fgColor theme="8" tint="0.79998168889431442"/>
        <bgColor indexed="64"/>
      </patternFill>
    </fill>
    <fill>
      <patternFill patternType="solid">
        <fgColor theme="7" tint="0.79998168889431442"/>
        <bgColor rgb="FFC6FAD3"/>
      </patternFill>
    </fill>
    <fill>
      <patternFill patternType="solid">
        <fgColor theme="7" tint="0.79998168889431442"/>
        <bgColor indexed="64"/>
      </patternFill>
    </fill>
  </fills>
  <borders count="115">
    <border>
      <left/>
      <right/>
      <top/>
      <bottom/>
      <diagonal/>
    </border>
    <border>
      <left/>
      <right style="thin">
        <color rgb="FF000000"/>
      </right>
      <top style="thin">
        <color rgb="FF000000"/>
      </top>
      <bottom/>
      <diagonal/>
    </border>
    <border>
      <left/>
      <right style="thin">
        <color rgb="FF000000"/>
      </right>
      <top/>
      <bottom/>
      <diagonal/>
    </border>
    <border>
      <left/>
      <right style="thin">
        <color rgb="FF000000"/>
      </right>
      <top/>
      <bottom style="thin">
        <color rgb="FF000000"/>
      </bottom>
      <diagonal/>
    </border>
    <border>
      <left/>
      <right/>
      <top/>
      <bottom style="thin">
        <color rgb="FF000000"/>
      </bottom>
      <diagonal/>
    </border>
    <border>
      <left/>
      <right/>
      <top/>
      <bottom/>
      <diagonal/>
    </border>
    <border>
      <left/>
      <right/>
      <top/>
      <bottom/>
      <diagonal/>
    </border>
    <border>
      <left/>
      <right/>
      <top/>
      <bottom/>
      <diagonal/>
    </border>
    <border>
      <left/>
      <right/>
      <top/>
      <bottom/>
      <diagonal/>
    </border>
    <border>
      <left style="thin">
        <color rgb="FF000000"/>
      </left>
      <right/>
      <top/>
      <bottom/>
      <diagonal/>
    </border>
    <border>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right/>
      <top style="thin">
        <color rgb="FF000000"/>
      </top>
      <bottom/>
      <diagonal/>
    </border>
    <border>
      <left style="medium">
        <color rgb="FF000000"/>
      </left>
      <right style="medium">
        <color rgb="FF000000"/>
      </right>
      <top style="medium">
        <color rgb="FF000000"/>
      </top>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style="medium">
        <color rgb="FF000000"/>
      </right>
      <top/>
      <bottom/>
      <diagonal/>
    </border>
    <border>
      <left style="medium">
        <color rgb="FF000000"/>
      </left>
      <right/>
      <top style="thin">
        <color rgb="FF000000"/>
      </top>
      <bottom style="thin">
        <color rgb="FF000000"/>
      </bottom>
      <diagonal/>
    </border>
    <border>
      <left/>
      <right/>
      <top style="thin">
        <color rgb="FF000000"/>
      </top>
      <bottom style="thin">
        <color rgb="FF000000"/>
      </bottom>
      <diagonal/>
    </border>
    <border>
      <left/>
      <right style="medium">
        <color rgb="FF000000"/>
      </right>
      <top style="thin">
        <color rgb="FF000000"/>
      </top>
      <bottom style="thin">
        <color rgb="FF000000"/>
      </bottom>
      <diagonal/>
    </border>
    <border>
      <left style="medium">
        <color rgb="FF000000"/>
      </left>
      <right style="medium">
        <color rgb="FF000000"/>
      </right>
      <top/>
      <bottom style="medium">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top style="thin">
        <color rgb="FF000000"/>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bottom/>
      <diagonal/>
    </border>
    <border>
      <left style="medium">
        <color rgb="FF000000"/>
      </left>
      <right style="thin">
        <color rgb="FF000000"/>
      </right>
      <top/>
      <bottom/>
      <diagonal/>
    </border>
    <border>
      <left style="thin">
        <color rgb="FF000000"/>
      </left>
      <right style="thin">
        <color rgb="FF000000"/>
      </right>
      <top/>
      <bottom/>
      <diagonal/>
    </border>
    <border>
      <left style="thin">
        <color rgb="FF000000"/>
      </left>
      <right style="medium">
        <color rgb="FF000000"/>
      </right>
      <top/>
      <bottom/>
      <diagonal/>
    </border>
    <border>
      <left style="medium">
        <color rgb="FF000000"/>
      </left>
      <right/>
      <top/>
      <bottom/>
      <diagonal/>
    </border>
    <border>
      <left style="medium">
        <color rgb="FF000000"/>
      </left>
      <right style="medium">
        <color rgb="FF000000"/>
      </right>
      <top/>
      <bottom style="thin">
        <color rgb="FF000000"/>
      </bottom>
      <diagonal/>
    </border>
    <border>
      <left style="medium">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medium">
        <color rgb="FF000000"/>
      </left>
      <right/>
      <top/>
      <bottom style="thin">
        <color rgb="FF000000"/>
      </bottom>
      <diagonal/>
    </border>
    <border>
      <left style="medium">
        <color rgb="FF000000"/>
      </left>
      <right style="medium">
        <color rgb="FF000000"/>
      </right>
      <top/>
      <bottom style="medium">
        <color rgb="FF000000"/>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style="medium">
        <color rgb="FF000000"/>
      </left>
      <right/>
      <top/>
      <bottom style="medium">
        <color rgb="FF000000"/>
      </bottom>
      <diagonal/>
    </border>
    <border>
      <left style="thin">
        <color rgb="FF000000"/>
      </left>
      <right/>
      <top/>
      <bottom style="medium">
        <color rgb="FF000000"/>
      </bottom>
      <diagonal/>
    </border>
    <border>
      <left style="thin">
        <color rgb="FF000000"/>
      </left>
      <right/>
      <top style="thin">
        <color rgb="FF000000"/>
      </top>
      <bottom style="thin">
        <color rgb="FF000000"/>
      </bottom>
      <diagonal/>
    </border>
    <border>
      <left style="hair">
        <color rgb="FF000000"/>
      </left>
      <right style="hair">
        <color rgb="FF000000"/>
      </right>
      <top style="hair">
        <color rgb="FF000000"/>
      </top>
      <bottom style="medium">
        <color rgb="FF000000"/>
      </bottom>
      <diagonal/>
    </border>
    <border>
      <left style="hair">
        <color rgb="FF000000"/>
      </left>
      <right/>
      <top style="hair">
        <color rgb="FF000000"/>
      </top>
      <bottom style="medium">
        <color rgb="FF000000"/>
      </bottom>
      <diagonal/>
    </border>
    <border>
      <left/>
      <right/>
      <top style="hair">
        <color rgb="FF000000"/>
      </top>
      <bottom style="medium">
        <color rgb="FF000000"/>
      </bottom>
      <diagonal/>
    </border>
    <border>
      <left style="hair">
        <color rgb="FF000000"/>
      </left>
      <right style="hair">
        <color rgb="FF000000"/>
      </right>
      <top style="hair">
        <color rgb="FF000000"/>
      </top>
      <bottom style="hair">
        <color rgb="FF000000"/>
      </bottom>
      <diagonal/>
    </border>
    <border>
      <left style="hair">
        <color rgb="FF000000"/>
      </left>
      <right/>
      <top style="medium">
        <color rgb="FF000000"/>
      </top>
      <bottom style="hair">
        <color rgb="FF000000"/>
      </bottom>
      <diagonal/>
    </border>
    <border>
      <left/>
      <right/>
      <top style="medium">
        <color rgb="FF000000"/>
      </top>
      <bottom style="hair">
        <color rgb="FF000000"/>
      </bottom>
      <diagonal/>
    </border>
    <border>
      <left style="hair">
        <color rgb="FF000000"/>
      </left>
      <right/>
      <top style="hair">
        <color rgb="FF000000"/>
      </top>
      <bottom style="hair">
        <color rgb="FF000000"/>
      </bottom>
      <diagonal/>
    </border>
    <border>
      <left/>
      <right/>
      <top style="hair">
        <color rgb="FF000000"/>
      </top>
      <bottom style="hair">
        <color rgb="FF000000"/>
      </bottom>
      <diagonal/>
    </border>
    <border>
      <left/>
      <right/>
      <top/>
      <bottom style="medium">
        <color rgb="FF000000"/>
      </bottom>
      <diagonal/>
    </border>
    <border>
      <left/>
      <right/>
      <top/>
      <bottom style="medium">
        <color rgb="FF000000"/>
      </bottom>
      <diagonal/>
    </border>
    <border>
      <left/>
      <right style="thin">
        <color rgb="FF000000"/>
      </right>
      <top style="thin">
        <color rgb="FF000000"/>
      </top>
      <bottom style="thin">
        <color rgb="FF000000"/>
      </bottom>
      <diagonal/>
    </border>
    <border>
      <left/>
      <right/>
      <top style="medium">
        <color rgb="FF000000"/>
      </top>
      <bottom style="thin">
        <color rgb="FF000000"/>
      </bottom>
      <diagonal/>
    </border>
    <border>
      <left style="thin">
        <color rgb="FF000000"/>
      </left>
      <right style="hair">
        <color rgb="FF000000"/>
      </right>
      <top/>
      <bottom/>
      <diagonal/>
    </border>
    <border>
      <left style="medium">
        <color rgb="FF000000"/>
      </left>
      <right style="medium">
        <color rgb="FF000000"/>
      </right>
      <top style="medium">
        <color rgb="FF000000"/>
      </top>
      <bottom style="medium">
        <color rgb="FF000000"/>
      </bottom>
      <diagonal/>
    </border>
    <border>
      <left style="thin">
        <color rgb="FF000000"/>
      </left>
      <right style="thin">
        <color rgb="FF000000"/>
      </right>
      <top style="thin">
        <color rgb="FF000000"/>
      </top>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style="medium">
        <color rgb="FF000000"/>
      </right>
      <top style="medium">
        <color rgb="FF000000"/>
      </top>
      <bottom/>
      <diagonal/>
    </border>
    <border>
      <left style="thin">
        <color rgb="FF000000"/>
      </left>
      <right style="thin">
        <color rgb="FF000000"/>
      </right>
      <top/>
      <bottom/>
      <diagonal/>
    </border>
    <border>
      <left style="thin">
        <color rgb="FF000000"/>
      </left>
      <right style="medium">
        <color rgb="FF000000"/>
      </right>
      <top/>
      <bottom/>
      <diagonal/>
    </border>
    <border>
      <left style="thin">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right/>
      <top style="thin">
        <color rgb="FF000000"/>
      </top>
      <bottom style="double">
        <color rgb="FF000000"/>
      </bottom>
      <diagonal/>
    </border>
    <border>
      <left/>
      <right/>
      <top style="thin">
        <color rgb="FF000000"/>
      </top>
      <bottom style="thin">
        <color rgb="FF000000"/>
      </bottom>
      <diagonal/>
    </border>
    <border>
      <left style="medium">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style="hair">
        <color rgb="FF000000"/>
      </bottom>
      <diagonal/>
    </border>
    <border>
      <left/>
      <right/>
      <top style="medium">
        <color indexed="64"/>
      </top>
      <bottom style="hair">
        <color rgb="FF000000"/>
      </bottom>
      <diagonal/>
    </border>
    <border>
      <left/>
      <right style="medium">
        <color indexed="64"/>
      </right>
      <top style="medium">
        <color indexed="64"/>
      </top>
      <bottom style="hair">
        <color rgb="FF000000"/>
      </bottom>
      <diagonal/>
    </border>
    <border>
      <left style="medium">
        <color indexed="64"/>
      </left>
      <right style="hair">
        <color rgb="FF000000"/>
      </right>
      <top style="hair">
        <color rgb="FF000000"/>
      </top>
      <bottom style="medium">
        <color rgb="FF000000"/>
      </bottom>
      <diagonal/>
    </border>
    <border>
      <left/>
      <right style="medium">
        <color indexed="64"/>
      </right>
      <top style="hair">
        <color rgb="FF000000"/>
      </top>
      <bottom style="medium">
        <color rgb="FF000000"/>
      </bottom>
      <diagonal/>
    </border>
    <border>
      <left style="medium">
        <color indexed="64"/>
      </left>
      <right style="hair">
        <color rgb="FF000000"/>
      </right>
      <top style="hair">
        <color rgb="FF000000"/>
      </top>
      <bottom style="hair">
        <color rgb="FF000000"/>
      </bottom>
      <diagonal/>
    </border>
    <border>
      <left/>
      <right style="medium">
        <color indexed="64"/>
      </right>
      <top style="medium">
        <color rgb="FF000000"/>
      </top>
      <bottom style="hair">
        <color rgb="FF000000"/>
      </bottom>
      <diagonal/>
    </border>
    <border>
      <left/>
      <right style="medium">
        <color indexed="64"/>
      </right>
      <top style="hair">
        <color rgb="FF000000"/>
      </top>
      <bottom style="hair">
        <color rgb="FF000000"/>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thin">
        <color rgb="FF000000"/>
      </bottom>
      <diagonal/>
    </border>
    <border>
      <left/>
      <right/>
      <top style="medium">
        <color indexed="64"/>
      </top>
      <bottom style="thin">
        <color rgb="FF000000"/>
      </bottom>
      <diagonal/>
    </border>
    <border>
      <left/>
      <right style="medium">
        <color indexed="64"/>
      </right>
      <top style="medium">
        <color indexed="64"/>
      </top>
      <bottom style="thin">
        <color rgb="FF000000"/>
      </bottom>
      <diagonal/>
    </border>
    <border>
      <left/>
      <right style="medium">
        <color indexed="64"/>
      </right>
      <top/>
      <bottom style="thin">
        <color rgb="FF000000"/>
      </bottom>
      <diagonal/>
    </border>
    <border>
      <left style="medium">
        <color indexed="64"/>
      </left>
      <right/>
      <top style="thin">
        <color rgb="FF000000"/>
      </top>
      <bottom/>
      <diagonal/>
    </border>
    <border>
      <left style="medium">
        <color indexed="64"/>
      </left>
      <right/>
      <top/>
      <bottom style="medium">
        <color rgb="FF000000"/>
      </bottom>
      <diagonal/>
    </border>
    <border>
      <left/>
      <right style="medium">
        <color indexed="64"/>
      </right>
      <top/>
      <bottom style="medium">
        <color rgb="FF000000"/>
      </bottom>
      <diagonal/>
    </border>
    <border>
      <left style="medium">
        <color indexed="64"/>
      </left>
      <right/>
      <top/>
      <bottom style="thin">
        <color rgb="FF000000"/>
      </bottom>
      <diagonal/>
    </border>
    <border>
      <left style="medium">
        <color indexed="64"/>
      </left>
      <right/>
      <top style="medium">
        <color rgb="FF000000"/>
      </top>
      <bottom style="thin">
        <color rgb="FF000000"/>
      </bottom>
      <diagonal/>
    </border>
    <border>
      <left/>
      <right style="medium">
        <color indexed="64"/>
      </right>
      <top style="medium">
        <color rgb="FF000000"/>
      </top>
      <bottom style="thin">
        <color rgb="FF000000"/>
      </bottom>
      <diagonal/>
    </border>
    <border>
      <left style="thin">
        <color indexed="64"/>
      </left>
      <right/>
      <top style="thin">
        <color rgb="FF000000"/>
      </top>
      <bottom/>
      <diagonal/>
    </border>
    <border>
      <left/>
      <right style="thin">
        <color indexed="64"/>
      </right>
      <top style="thin">
        <color rgb="FF000000"/>
      </top>
      <bottom/>
      <diagonal/>
    </border>
    <border>
      <left/>
      <right/>
      <top style="thin">
        <color indexed="64"/>
      </top>
      <bottom style="thin">
        <color indexed="64"/>
      </bottom>
      <diagonal/>
    </border>
    <border>
      <left/>
      <right/>
      <top/>
      <bottom style="hair">
        <color auto="1"/>
      </bottom>
      <diagonal/>
    </border>
  </borders>
  <cellStyleXfs count="9">
    <xf numFmtId="0" fontId="0" fillId="0" borderId="0"/>
    <xf numFmtId="9" fontId="81" fillId="0" borderId="0" applyFont="0" applyFill="0" applyBorder="0" applyAlignment="0" applyProtection="0"/>
    <xf numFmtId="43" fontId="81" fillId="0" borderId="0" applyFont="0" applyFill="0" applyBorder="0" applyAlignment="0" applyProtection="0"/>
    <xf numFmtId="0" fontId="83" fillId="0" borderId="0" applyNumberFormat="0" applyFill="0" applyBorder="0" applyAlignment="0" applyProtection="0"/>
    <xf numFmtId="0" fontId="88" fillId="0" borderId="86"/>
    <xf numFmtId="0" fontId="95" fillId="0" borderId="8"/>
    <xf numFmtId="0" fontId="88" fillId="0" borderId="8"/>
    <xf numFmtId="0" fontId="88" fillId="0" borderId="81"/>
    <xf numFmtId="44" fontId="96" fillId="0" borderId="0" applyFont="0" applyFill="0" applyBorder="0" applyAlignment="0" applyProtection="0"/>
  </cellStyleXfs>
  <cellXfs count="710">
    <xf numFmtId="0" fontId="0" fillId="0" borderId="0" xfId="0"/>
    <xf numFmtId="0" fontId="8" fillId="0" borderId="0" xfId="0" applyFont="1"/>
    <xf numFmtId="0" fontId="10" fillId="0" borderId="4" xfId="0" applyFont="1" applyBorder="1"/>
    <xf numFmtId="0" fontId="7" fillId="0" borderId="4" xfId="0" applyFont="1" applyBorder="1"/>
    <xf numFmtId="0" fontId="11" fillId="0" borderId="0" xfId="0" applyFont="1"/>
    <xf numFmtId="0" fontId="13" fillId="6" borderId="8" xfId="0" applyFont="1" applyFill="1" applyBorder="1" applyAlignment="1">
      <alignment horizontal="center"/>
    </xf>
    <xf numFmtId="0" fontId="14" fillId="0" borderId="0" xfId="0" applyFont="1"/>
    <xf numFmtId="0" fontId="7" fillId="0" borderId="0" xfId="0" applyFont="1" applyAlignment="1">
      <alignment horizontal="left"/>
    </xf>
    <xf numFmtId="42" fontId="7" fillId="0" borderId="0" xfId="0" applyNumberFormat="1" applyFont="1"/>
    <xf numFmtId="41" fontId="7" fillId="0" borderId="0" xfId="0" applyNumberFormat="1" applyFont="1"/>
    <xf numFmtId="0" fontId="5" fillId="0" borderId="0" xfId="0" applyFont="1" applyAlignment="1">
      <alignment horizontal="left"/>
    </xf>
    <xf numFmtId="41" fontId="5" fillId="0" borderId="12" xfId="0" applyNumberFormat="1" applyFont="1" applyBorder="1"/>
    <xf numFmtId="0" fontId="15" fillId="0" borderId="0" xfId="0" applyFont="1" applyAlignment="1">
      <alignment vertical="top"/>
    </xf>
    <xf numFmtId="0" fontId="7" fillId="0" borderId="0" xfId="0" applyFont="1" applyAlignment="1">
      <alignment horizontal="right"/>
    </xf>
    <xf numFmtId="0" fontId="5" fillId="0" borderId="0" xfId="0" applyFont="1"/>
    <xf numFmtId="42" fontId="5" fillId="0" borderId="0" xfId="0" applyNumberFormat="1" applyFont="1"/>
    <xf numFmtId="0" fontId="7" fillId="0" borderId="8" xfId="0" applyFont="1" applyBorder="1"/>
    <xf numFmtId="42" fontId="5" fillId="0" borderId="8" xfId="0" applyNumberFormat="1" applyFont="1" applyBorder="1" applyAlignment="1">
      <alignment horizontal="right"/>
    </xf>
    <xf numFmtId="41" fontId="5" fillId="0" borderId="8" xfId="0" applyNumberFormat="1" applyFont="1" applyBorder="1" applyAlignment="1">
      <alignment horizontal="right"/>
    </xf>
    <xf numFmtId="165" fontId="5" fillId="0" borderId="8" xfId="0" applyNumberFormat="1" applyFont="1" applyBorder="1" applyAlignment="1">
      <alignment horizontal="right"/>
    </xf>
    <xf numFmtId="42" fontId="5" fillId="0" borderId="8" xfId="0" applyNumberFormat="1" applyFont="1" applyBorder="1"/>
    <xf numFmtId="41" fontId="5" fillId="0" borderId="0" xfId="0" applyNumberFormat="1" applyFont="1"/>
    <xf numFmtId="44" fontId="7" fillId="0" borderId="0" xfId="0" applyNumberFormat="1" applyFont="1"/>
    <xf numFmtId="166" fontId="5" fillId="7" borderId="8" xfId="0" applyNumberFormat="1" applyFont="1" applyFill="1" applyBorder="1" applyAlignment="1">
      <alignment vertical="center"/>
    </xf>
    <xf numFmtId="166" fontId="7" fillId="0" borderId="0" xfId="0" applyNumberFormat="1" applyFont="1"/>
    <xf numFmtId="0" fontId="5" fillId="0" borderId="4" xfId="0" applyFont="1" applyBorder="1"/>
    <xf numFmtId="0" fontId="13" fillId="8" borderId="8" xfId="0" applyFont="1" applyFill="1" applyBorder="1" applyAlignment="1">
      <alignment horizontal="center"/>
    </xf>
    <xf numFmtId="0" fontId="5" fillId="0" borderId="0" xfId="0" applyFont="1" applyAlignment="1">
      <alignment horizontal="center"/>
    </xf>
    <xf numFmtId="167" fontId="13" fillId="8" borderId="14" xfId="0" applyNumberFormat="1" applyFont="1" applyFill="1" applyBorder="1" applyAlignment="1">
      <alignment horizontal="center"/>
    </xf>
    <xf numFmtId="0" fontId="10" fillId="0" borderId="0" xfId="0" applyFont="1"/>
    <xf numFmtId="0" fontId="17" fillId="0" borderId="0" xfId="0" applyFont="1" applyAlignment="1">
      <alignment horizontal="left"/>
    </xf>
    <xf numFmtId="42" fontId="17" fillId="0" borderId="0" xfId="0" applyNumberFormat="1" applyFont="1"/>
    <xf numFmtId="0" fontId="7" fillId="0" borderId="0" xfId="0" applyFont="1"/>
    <xf numFmtId="41" fontId="17" fillId="0" borderId="0" xfId="0" applyNumberFormat="1" applyFont="1"/>
    <xf numFmtId="9" fontId="7" fillId="0" borderId="0" xfId="0" applyNumberFormat="1" applyFont="1"/>
    <xf numFmtId="0" fontId="10" fillId="0" borderId="0" xfId="0" applyFont="1" applyAlignment="1">
      <alignment horizontal="left"/>
    </xf>
    <xf numFmtId="41" fontId="10" fillId="0" borderId="12" xfId="0" applyNumberFormat="1" applyFont="1" applyBorder="1"/>
    <xf numFmtId="42" fontId="10" fillId="0" borderId="12" xfId="0" applyNumberFormat="1" applyFont="1" applyBorder="1"/>
    <xf numFmtId="0" fontId="19" fillId="0" borderId="0" xfId="0" applyFont="1" applyAlignment="1">
      <alignment horizontal="left"/>
    </xf>
    <xf numFmtId="165" fontId="19" fillId="0" borderId="0" xfId="0" applyNumberFormat="1" applyFont="1"/>
    <xf numFmtId="165" fontId="7" fillId="0" borderId="0" xfId="0" applyNumberFormat="1" applyFont="1"/>
    <xf numFmtId="0" fontId="17" fillId="0" borderId="0" xfId="0" applyFont="1"/>
    <xf numFmtId="41" fontId="10" fillId="0" borderId="0" xfId="0" applyNumberFormat="1" applyFont="1"/>
    <xf numFmtId="165" fontId="17" fillId="0" borderId="0" xfId="0" applyNumberFormat="1" applyFont="1"/>
    <xf numFmtId="42" fontId="19" fillId="0" borderId="0" xfId="0" applyNumberFormat="1" applyFont="1"/>
    <xf numFmtId="0" fontId="19" fillId="0" borderId="0" xfId="0" applyFont="1"/>
    <xf numFmtId="0" fontId="20" fillId="0" borderId="0" xfId="0" applyFont="1"/>
    <xf numFmtId="42" fontId="21" fillId="0" borderId="0" xfId="0" applyNumberFormat="1" applyFont="1"/>
    <xf numFmtId="0" fontId="23" fillId="0" borderId="0" xfId="0" applyFont="1"/>
    <xf numFmtId="42" fontId="5" fillId="0" borderId="12" xfId="0" applyNumberFormat="1" applyFont="1" applyBorder="1"/>
    <xf numFmtId="0" fontId="11" fillId="0" borderId="0" xfId="0" applyFont="1" applyAlignment="1">
      <alignment horizontal="left"/>
    </xf>
    <xf numFmtId="165" fontId="11" fillId="0" borderId="0" xfId="0" applyNumberFormat="1" applyFont="1"/>
    <xf numFmtId="41" fontId="25" fillId="0" borderId="0" xfId="0" applyNumberFormat="1" applyFont="1"/>
    <xf numFmtId="0" fontId="17" fillId="0" borderId="4" xfId="0" applyFont="1" applyBorder="1"/>
    <xf numFmtId="0" fontId="26" fillId="0" borderId="4" xfId="0" applyFont="1" applyBorder="1"/>
    <xf numFmtId="0" fontId="17" fillId="0" borderId="0" xfId="0" applyFont="1" applyAlignment="1">
      <alignment vertical="center"/>
    </xf>
    <xf numFmtId="0" fontId="13" fillId="3" borderId="8" xfId="0" applyFont="1" applyFill="1" applyBorder="1" applyAlignment="1">
      <alignment horizontal="center"/>
    </xf>
    <xf numFmtId="0" fontId="5" fillId="4" borderId="8" xfId="0" applyFont="1" applyFill="1" applyBorder="1" applyAlignment="1">
      <alignment horizontal="center"/>
    </xf>
    <xf numFmtId="0" fontId="10" fillId="0" borderId="0" xfId="0" applyFont="1" applyAlignment="1">
      <alignment horizontal="center" vertical="center"/>
    </xf>
    <xf numFmtId="167" fontId="13" fillId="3" borderId="14" xfId="0" applyNumberFormat="1" applyFont="1" applyFill="1" applyBorder="1" applyAlignment="1">
      <alignment horizontal="center"/>
    </xf>
    <xf numFmtId="167" fontId="5" fillId="4" borderId="8" xfId="0" applyNumberFormat="1" applyFont="1" applyFill="1" applyBorder="1" applyAlignment="1">
      <alignment horizontal="center"/>
    </xf>
    <xf numFmtId="0" fontId="17" fillId="2" borderId="8" xfId="0" applyFont="1" applyFill="1" applyBorder="1"/>
    <xf numFmtId="42" fontId="7" fillId="2" borderId="8" xfId="0" applyNumberFormat="1" applyFont="1" applyFill="1" applyBorder="1"/>
    <xf numFmtId="41" fontId="7" fillId="2" borderId="8" xfId="0" applyNumberFormat="1" applyFont="1" applyFill="1" applyBorder="1"/>
    <xf numFmtId="41" fontId="7" fillId="2" borderId="17" xfId="0" applyNumberFormat="1" applyFont="1" applyFill="1" applyBorder="1"/>
    <xf numFmtId="41" fontId="5" fillId="2" borderId="17" xfId="0" applyNumberFormat="1" applyFont="1" applyFill="1" applyBorder="1"/>
    <xf numFmtId="0" fontId="7" fillId="2" borderId="8" xfId="0" applyFont="1" applyFill="1" applyBorder="1"/>
    <xf numFmtId="42" fontId="5" fillId="2" borderId="17" xfId="0" applyNumberFormat="1" applyFont="1" applyFill="1" applyBorder="1"/>
    <xf numFmtId="44" fontId="17" fillId="0" borderId="0" xfId="0" applyNumberFormat="1" applyFont="1"/>
    <xf numFmtId="167" fontId="13" fillId="8" borderId="8" xfId="0" applyNumberFormat="1" applyFont="1" applyFill="1" applyBorder="1" applyAlignment="1">
      <alignment horizontal="center"/>
    </xf>
    <xf numFmtId="0" fontId="28" fillId="0" borderId="0" xfId="0" applyFont="1" applyAlignment="1">
      <alignment horizontal="left"/>
    </xf>
    <xf numFmtId="0" fontId="30" fillId="0" borderId="0" xfId="0" applyFont="1" applyAlignment="1">
      <alignment horizontal="left"/>
    </xf>
    <xf numFmtId="169" fontId="17" fillId="0" borderId="0" xfId="0" applyNumberFormat="1" applyFont="1"/>
    <xf numFmtId="0" fontId="7" fillId="0" borderId="0" xfId="0" applyFont="1" applyAlignment="1">
      <alignment vertical="center"/>
    </xf>
    <xf numFmtId="0" fontId="10" fillId="0" borderId="4" xfId="0" applyFont="1" applyBorder="1" applyAlignment="1">
      <alignment vertical="center"/>
    </xf>
    <xf numFmtId="0" fontId="7" fillId="0" borderId="4" xfId="0" applyFont="1" applyBorder="1" applyAlignment="1">
      <alignment vertical="center"/>
    </xf>
    <xf numFmtId="0" fontId="19" fillId="9" borderId="8" xfId="0" applyFont="1" applyFill="1" applyBorder="1" applyAlignment="1">
      <alignment vertical="center"/>
    </xf>
    <xf numFmtId="0" fontId="7" fillId="9" borderId="8" xfId="0" applyFont="1" applyFill="1" applyBorder="1" applyAlignment="1">
      <alignment vertical="center"/>
    </xf>
    <xf numFmtId="170" fontId="19" fillId="0" borderId="0" xfId="0" applyNumberFormat="1" applyFont="1" applyAlignment="1">
      <alignment horizontal="left" vertical="center"/>
    </xf>
    <xf numFmtId="170" fontId="7" fillId="0" borderId="0" xfId="0" applyNumberFormat="1" applyFont="1" applyAlignment="1">
      <alignment horizontal="left" vertical="center"/>
    </xf>
    <xf numFmtId="6" fontId="7" fillId="0" borderId="0" xfId="0" applyNumberFormat="1" applyFont="1" applyAlignment="1">
      <alignment vertical="center"/>
    </xf>
    <xf numFmtId="0" fontId="11" fillId="0" borderId="4" xfId="0" applyFont="1" applyBorder="1" applyAlignment="1">
      <alignment horizontal="center" vertical="center"/>
    </xf>
    <xf numFmtId="0" fontId="13" fillId="5" borderId="18" xfId="0" applyFont="1" applyFill="1" applyBorder="1" applyAlignment="1">
      <alignment vertical="center"/>
    </xf>
    <xf numFmtId="0" fontId="13" fillId="5" borderId="22" xfId="0" applyFont="1" applyFill="1" applyBorder="1" applyAlignment="1">
      <alignment vertical="center"/>
    </xf>
    <xf numFmtId="0" fontId="13" fillId="5" borderId="26" xfId="0" applyFont="1" applyFill="1" applyBorder="1" applyAlignment="1">
      <alignment vertical="center"/>
    </xf>
    <xf numFmtId="0" fontId="13" fillId="10" borderId="27" xfId="0" applyFont="1" applyFill="1" applyBorder="1" applyAlignment="1">
      <alignment horizontal="center" vertical="center"/>
    </xf>
    <xf numFmtId="0" fontId="13" fillId="10" borderId="28" xfId="0" applyFont="1" applyFill="1" applyBorder="1" applyAlignment="1">
      <alignment horizontal="center" vertical="center"/>
    </xf>
    <xf numFmtId="0" fontId="13" fillId="10" borderId="29" xfId="0" applyFont="1" applyFill="1" applyBorder="1" applyAlignment="1">
      <alignment horizontal="center" vertical="center"/>
    </xf>
    <xf numFmtId="0" fontId="5" fillId="11" borderId="30" xfId="0" applyFont="1" applyFill="1" applyBorder="1" applyAlignment="1">
      <alignment horizontal="center" vertical="center"/>
    </xf>
    <xf numFmtId="0" fontId="5" fillId="11" borderId="31" xfId="0" applyFont="1" applyFill="1" applyBorder="1" applyAlignment="1">
      <alignment horizontal="center" vertical="center"/>
    </xf>
    <xf numFmtId="0" fontId="5" fillId="11" borderId="28" xfId="0" applyFont="1" applyFill="1" applyBorder="1" applyAlignment="1">
      <alignment horizontal="center" vertical="center"/>
    </xf>
    <xf numFmtId="0" fontId="5" fillId="11" borderId="29" xfId="0" applyFont="1" applyFill="1" applyBorder="1" applyAlignment="1">
      <alignment horizontal="center" vertical="center"/>
    </xf>
    <xf numFmtId="0" fontId="7" fillId="0" borderId="32" xfId="0" applyFont="1" applyBorder="1" applyAlignment="1">
      <alignment horizontal="left" vertical="center"/>
    </xf>
    <xf numFmtId="166" fontId="7" fillId="0" borderId="33" xfId="0" applyNumberFormat="1" applyFont="1" applyBorder="1" applyAlignment="1">
      <alignment vertical="center"/>
    </xf>
    <xf numFmtId="166" fontId="32" fillId="0" borderId="34" xfId="0" applyNumberFormat="1" applyFont="1" applyBorder="1" applyAlignment="1">
      <alignment vertical="center"/>
    </xf>
    <xf numFmtId="166" fontId="7" fillId="0" borderId="35" xfId="0" applyNumberFormat="1" applyFont="1" applyBorder="1" applyAlignment="1">
      <alignment vertical="center"/>
    </xf>
    <xf numFmtId="166" fontId="7" fillId="0" borderId="36" xfId="0" applyNumberFormat="1" applyFont="1" applyBorder="1" applyAlignment="1">
      <alignment vertical="center"/>
    </xf>
    <xf numFmtId="166" fontId="7" fillId="0" borderId="9" xfId="0" applyNumberFormat="1" applyFont="1" applyBorder="1" applyAlignment="1">
      <alignment vertical="center"/>
    </xf>
    <xf numFmtId="166" fontId="7" fillId="0" borderId="34" xfId="0" applyNumberFormat="1" applyFont="1" applyBorder="1" applyAlignment="1">
      <alignment vertical="center"/>
    </xf>
    <xf numFmtId="9" fontId="7" fillId="0" borderId="35" xfId="0" applyNumberFormat="1" applyFont="1" applyBorder="1" applyAlignment="1">
      <alignment horizontal="center" vertical="center"/>
    </xf>
    <xf numFmtId="0" fontId="7" fillId="0" borderId="32" xfId="0" applyFont="1" applyBorder="1" applyAlignment="1">
      <alignment vertical="center"/>
    </xf>
    <xf numFmtId="0" fontId="7" fillId="0" borderId="37" xfId="0" applyFont="1" applyBorder="1" applyAlignment="1">
      <alignment horizontal="left" vertical="center"/>
    </xf>
    <xf numFmtId="166" fontId="7" fillId="0" borderId="38" xfId="0" applyNumberFormat="1" applyFont="1" applyBorder="1" applyAlignment="1">
      <alignment vertical="center"/>
    </xf>
    <xf numFmtId="166" fontId="32" fillId="0" borderId="39" xfId="0" applyNumberFormat="1" applyFont="1" applyBorder="1" applyAlignment="1">
      <alignment vertical="center"/>
    </xf>
    <xf numFmtId="166" fontId="7" fillId="0" borderId="40" xfId="0" applyNumberFormat="1" applyFont="1" applyBorder="1" applyAlignment="1">
      <alignment vertical="center"/>
    </xf>
    <xf numFmtId="166" fontId="7" fillId="0" borderId="41" xfId="0" applyNumberFormat="1" applyFont="1" applyBorder="1" applyAlignment="1">
      <alignment vertical="center"/>
    </xf>
    <xf numFmtId="166" fontId="7" fillId="0" borderId="16" xfId="0" applyNumberFormat="1" applyFont="1" applyBorder="1" applyAlignment="1">
      <alignment vertical="center"/>
    </xf>
    <xf numFmtId="166" fontId="7" fillId="0" borderId="39" xfId="0" applyNumberFormat="1" applyFont="1" applyBorder="1" applyAlignment="1">
      <alignment vertical="center"/>
    </xf>
    <xf numFmtId="9" fontId="7" fillId="0" borderId="40" xfId="0" applyNumberFormat="1" applyFont="1" applyBorder="1" applyAlignment="1">
      <alignment horizontal="center" vertical="center"/>
    </xf>
    <xf numFmtId="0" fontId="5" fillId="0" borderId="32" xfId="0" applyFont="1" applyBorder="1" applyAlignment="1">
      <alignment vertical="center"/>
    </xf>
    <xf numFmtId="166" fontId="5" fillId="0" borderId="33" xfId="0" applyNumberFormat="1" applyFont="1" applyBorder="1" applyAlignment="1">
      <alignment vertical="center"/>
    </xf>
    <xf numFmtId="166" fontId="33" fillId="0" borderId="34" xfId="0" applyNumberFormat="1" applyFont="1" applyBorder="1" applyAlignment="1">
      <alignment vertical="center"/>
    </xf>
    <xf numFmtId="166" fontId="5" fillId="0" borderId="35" xfId="0" applyNumberFormat="1" applyFont="1" applyBorder="1" applyAlignment="1">
      <alignment vertical="center"/>
    </xf>
    <xf numFmtId="166" fontId="5" fillId="0" borderId="36" xfId="0" applyNumberFormat="1" applyFont="1" applyBorder="1" applyAlignment="1">
      <alignment vertical="center"/>
    </xf>
    <xf numFmtId="166" fontId="5" fillId="0" borderId="9" xfId="0" applyNumberFormat="1" applyFont="1" applyBorder="1" applyAlignment="1">
      <alignment vertical="center"/>
    </xf>
    <xf numFmtId="166" fontId="5" fillId="0" borderId="34" xfId="0" applyNumberFormat="1" applyFont="1" applyBorder="1" applyAlignment="1">
      <alignment vertical="center"/>
    </xf>
    <xf numFmtId="9" fontId="5" fillId="0" borderId="35" xfId="0" applyNumberFormat="1" applyFont="1" applyBorder="1" applyAlignment="1">
      <alignment horizontal="center" vertical="center"/>
    </xf>
    <xf numFmtId="0" fontId="5" fillId="0" borderId="42" xfId="0" applyFont="1" applyBorder="1" applyAlignment="1">
      <alignment vertical="center"/>
    </xf>
    <xf numFmtId="169" fontId="7" fillId="0" borderId="43" xfId="0" applyNumberFormat="1" applyFont="1" applyBorder="1" applyAlignment="1">
      <alignment vertical="center"/>
    </xf>
    <xf numFmtId="0" fontId="33" fillId="0" borderId="44" xfId="0" applyFont="1" applyBorder="1" applyAlignment="1">
      <alignment horizontal="center" vertical="center"/>
    </xf>
    <xf numFmtId="171" fontId="5" fillId="0" borderId="45" xfId="0" applyNumberFormat="1" applyFont="1" applyBorder="1" applyAlignment="1">
      <alignment vertical="center"/>
    </xf>
    <xf numFmtId="171" fontId="5" fillId="0" borderId="46" xfId="0" applyNumberFormat="1" applyFont="1" applyBorder="1" applyAlignment="1">
      <alignment horizontal="center" vertical="center"/>
    </xf>
    <xf numFmtId="171" fontId="5" fillId="0" borderId="47" xfId="0" applyNumberFormat="1" applyFont="1" applyBorder="1" applyAlignment="1">
      <alignment horizontal="center" vertical="center"/>
    </xf>
    <xf numFmtId="171" fontId="5" fillId="0" borderId="44" xfId="0" applyNumberFormat="1" applyFont="1" applyBorder="1" applyAlignment="1">
      <alignment horizontal="center" vertical="center"/>
    </xf>
    <xf numFmtId="9" fontId="5" fillId="0" borderId="45" xfId="0" applyNumberFormat="1" applyFont="1" applyBorder="1" applyAlignment="1">
      <alignment horizontal="center" vertical="center"/>
    </xf>
    <xf numFmtId="0" fontId="13" fillId="12" borderId="18" xfId="0" applyFont="1" applyFill="1" applyBorder="1" applyAlignment="1">
      <alignment vertical="center"/>
    </xf>
    <xf numFmtId="0" fontId="13" fillId="12" borderId="22" xfId="0" applyFont="1" applyFill="1" applyBorder="1" applyAlignment="1">
      <alignment vertical="center"/>
    </xf>
    <xf numFmtId="0" fontId="13" fillId="12" borderId="26" xfId="0" applyFont="1" applyFill="1" applyBorder="1" applyAlignment="1">
      <alignment vertical="center"/>
    </xf>
    <xf numFmtId="0" fontId="5" fillId="4" borderId="18" xfId="0" applyFont="1" applyFill="1" applyBorder="1" applyAlignment="1">
      <alignment vertical="center"/>
    </xf>
    <xf numFmtId="0" fontId="5" fillId="4" borderId="22" xfId="0" applyFont="1" applyFill="1" applyBorder="1" applyAlignment="1">
      <alignment vertical="center"/>
    </xf>
    <xf numFmtId="0" fontId="5" fillId="4" borderId="26" xfId="0" applyFont="1" applyFill="1" applyBorder="1" applyAlignment="1">
      <alignment vertical="center"/>
    </xf>
    <xf numFmtId="0" fontId="11" fillId="0" borderId="0" xfId="0" applyFont="1" applyAlignment="1">
      <alignment vertical="center"/>
    </xf>
    <xf numFmtId="0" fontId="7" fillId="3" borderId="8" xfId="0" applyFont="1" applyFill="1" applyBorder="1" applyAlignment="1">
      <alignment vertical="center"/>
    </xf>
    <xf numFmtId="0" fontId="34" fillId="8" borderId="8" xfId="0" applyFont="1" applyFill="1" applyBorder="1" applyAlignment="1">
      <alignment horizontal="center" vertical="center"/>
    </xf>
    <xf numFmtId="167" fontId="34" fillId="8" borderId="8" xfId="0" applyNumberFormat="1" applyFont="1" applyFill="1" applyBorder="1" applyAlignment="1">
      <alignment horizontal="center" vertical="center"/>
    </xf>
    <xf numFmtId="0" fontId="7" fillId="0" borderId="11" xfId="0" applyFont="1" applyBorder="1" applyAlignment="1">
      <alignment horizontal="left" vertical="center"/>
    </xf>
    <xf numFmtId="44" fontId="7" fillId="0" borderId="12" xfId="0" applyNumberFormat="1" applyFont="1" applyBorder="1" applyAlignment="1">
      <alignment vertical="center"/>
    </xf>
    <xf numFmtId="166" fontId="7" fillId="0" borderId="12" xfId="0" applyNumberFormat="1" applyFont="1" applyBorder="1" applyAlignment="1">
      <alignment vertical="center"/>
    </xf>
    <xf numFmtId="44" fontId="7" fillId="0" borderId="13" xfId="0" applyNumberFormat="1" applyFont="1" applyBorder="1" applyAlignment="1">
      <alignment vertical="center"/>
    </xf>
    <xf numFmtId="0" fontId="7" fillId="0" borderId="9" xfId="0" applyFont="1" applyBorder="1" applyAlignment="1">
      <alignment vertical="center"/>
    </xf>
    <xf numFmtId="44" fontId="7" fillId="0" borderId="0" xfId="0" applyNumberFormat="1" applyFont="1" applyAlignment="1">
      <alignment vertical="center"/>
    </xf>
    <xf numFmtId="166" fontId="7" fillId="0" borderId="0" xfId="0" applyNumberFormat="1" applyFont="1" applyAlignment="1">
      <alignment vertical="center"/>
    </xf>
    <xf numFmtId="44" fontId="7" fillId="0" borderId="10" xfId="0" applyNumberFormat="1" applyFont="1" applyBorder="1" applyAlignment="1">
      <alignment vertical="center"/>
    </xf>
    <xf numFmtId="0" fontId="7" fillId="0" borderId="16" xfId="0" applyFont="1" applyBorder="1" applyAlignment="1">
      <alignment horizontal="left" vertical="center"/>
    </xf>
    <xf numFmtId="44" fontId="7" fillId="0" borderId="4" xfId="0" applyNumberFormat="1" applyFont="1" applyBorder="1" applyAlignment="1">
      <alignment vertical="center"/>
    </xf>
    <xf numFmtId="166" fontId="7" fillId="0" borderId="4" xfId="0" applyNumberFormat="1" applyFont="1" applyBorder="1" applyAlignment="1">
      <alignment vertical="center"/>
    </xf>
    <xf numFmtId="44" fontId="7" fillId="0" borderId="15" xfId="0" applyNumberFormat="1" applyFont="1" applyBorder="1" applyAlignment="1">
      <alignment vertical="center"/>
    </xf>
    <xf numFmtId="0" fontId="5" fillId="0" borderId="9" xfId="0" applyFont="1" applyBorder="1" applyAlignment="1">
      <alignment vertical="center"/>
    </xf>
    <xf numFmtId="44" fontId="5" fillId="0" borderId="0" xfId="0" applyNumberFormat="1" applyFont="1" applyAlignment="1">
      <alignment vertical="center"/>
    </xf>
    <xf numFmtId="166" fontId="5" fillId="0" borderId="0" xfId="0" applyNumberFormat="1" applyFont="1" applyAlignment="1">
      <alignment vertical="center"/>
    </xf>
    <xf numFmtId="44" fontId="5" fillId="0" borderId="10" xfId="0" applyNumberFormat="1" applyFont="1" applyBorder="1" applyAlignment="1">
      <alignment vertical="center"/>
    </xf>
    <xf numFmtId="0" fontId="5" fillId="0" borderId="16" xfId="0" applyFont="1" applyBorder="1" applyAlignment="1">
      <alignment vertical="center"/>
    </xf>
    <xf numFmtId="0" fontId="5" fillId="0" borderId="4" xfId="0" applyFont="1" applyBorder="1" applyAlignment="1">
      <alignment vertical="center"/>
    </xf>
    <xf numFmtId="0" fontId="5" fillId="0" borderId="15" xfId="0" applyFont="1" applyBorder="1" applyAlignment="1">
      <alignment vertical="center"/>
    </xf>
    <xf numFmtId="0" fontId="7" fillId="4" borderId="8" xfId="0" applyFont="1" applyFill="1" applyBorder="1" applyAlignment="1">
      <alignment vertical="center"/>
    </xf>
    <xf numFmtId="0" fontId="13" fillId="9" borderId="8" xfId="0" applyFont="1" applyFill="1" applyBorder="1" applyAlignment="1">
      <alignment horizontal="center" vertical="center"/>
    </xf>
    <xf numFmtId="172" fontId="13" fillId="9" borderId="8" xfId="0" applyNumberFormat="1" applyFont="1" applyFill="1" applyBorder="1" applyAlignment="1">
      <alignment horizontal="center" vertical="center"/>
    </xf>
    <xf numFmtId="166" fontId="35" fillId="13" borderId="17" xfId="0" applyNumberFormat="1" applyFont="1" applyFill="1" applyBorder="1" applyAlignment="1">
      <alignment vertical="center"/>
    </xf>
    <xf numFmtId="166" fontId="35" fillId="13" borderId="1" xfId="0" applyNumberFormat="1" applyFont="1" applyFill="1" applyBorder="1" applyAlignment="1">
      <alignment vertical="center"/>
    </xf>
    <xf numFmtId="166" fontId="35" fillId="13" borderId="8" xfId="0" applyNumberFormat="1" applyFont="1" applyFill="1" applyBorder="1" applyAlignment="1">
      <alignment vertical="center"/>
    </xf>
    <xf numFmtId="166" fontId="35" fillId="13" borderId="2" xfId="0" applyNumberFormat="1" applyFont="1" applyFill="1" applyBorder="1" applyAlignment="1">
      <alignment vertical="center"/>
    </xf>
    <xf numFmtId="166" fontId="35" fillId="13" borderId="14" xfId="0" applyNumberFormat="1" applyFont="1" applyFill="1" applyBorder="1" applyAlignment="1">
      <alignment vertical="center"/>
    </xf>
    <xf numFmtId="166" fontId="35" fillId="13" borderId="3" xfId="0" applyNumberFormat="1" applyFont="1" applyFill="1" applyBorder="1" applyAlignment="1">
      <alignment vertical="center"/>
    </xf>
    <xf numFmtId="166" fontId="5" fillId="0" borderId="4" xfId="0" applyNumberFormat="1" applyFont="1" applyBorder="1" applyAlignment="1">
      <alignment vertical="center"/>
    </xf>
    <xf numFmtId="166" fontId="5" fillId="0" borderId="15" xfId="0" applyNumberFormat="1" applyFont="1" applyBorder="1" applyAlignment="1">
      <alignment vertical="center"/>
    </xf>
    <xf numFmtId="0" fontId="5" fillId="0" borderId="48" xfId="0" applyFont="1" applyBorder="1" applyAlignment="1">
      <alignment vertical="center"/>
    </xf>
    <xf numFmtId="0" fontId="13" fillId="8" borderId="49" xfId="0" applyFont="1" applyFill="1" applyBorder="1" applyAlignment="1">
      <alignment vertical="center"/>
    </xf>
    <xf numFmtId="0" fontId="13" fillId="8" borderId="49" xfId="0" applyFont="1" applyFill="1" applyBorder="1" applyAlignment="1">
      <alignment horizontal="center" vertical="center"/>
    </xf>
    <xf numFmtId="44" fontId="13" fillId="8" borderId="49" xfId="0" applyNumberFormat="1" applyFont="1" applyFill="1" applyBorder="1" applyAlignment="1">
      <alignment vertical="center"/>
    </xf>
    <xf numFmtId="0" fontId="13" fillId="8" borderId="50" xfId="0" applyFont="1" applyFill="1" applyBorder="1" applyAlignment="1">
      <alignment vertical="center"/>
    </xf>
    <xf numFmtId="0" fontId="13" fillId="8" borderId="51" xfId="0" applyFont="1" applyFill="1" applyBorder="1" applyAlignment="1">
      <alignment vertical="center"/>
    </xf>
    <xf numFmtId="0" fontId="29" fillId="8" borderId="51" xfId="0" applyFont="1" applyFill="1" applyBorder="1" applyAlignment="1">
      <alignment vertical="center"/>
    </xf>
    <xf numFmtId="0" fontId="7" fillId="7" borderId="52" xfId="0" applyFont="1" applyFill="1" applyBorder="1" applyAlignment="1">
      <alignment vertical="center"/>
    </xf>
    <xf numFmtId="14" fontId="7" fillId="7" borderId="52" xfId="0" applyNumberFormat="1" applyFont="1" applyFill="1" applyBorder="1" applyAlignment="1">
      <alignment horizontal="center" vertical="center"/>
    </xf>
    <xf numFmtId="166" fontId="7" fillId="7" borderId="52" xfId="0" applyNumberFormat="1" applyFont="1" applyFill="1" applyBorder="1" applyAlignment="1">
      <alignment vertical="center"/>
    </xf>
    <xf numFmtId="0" fontId="7" fillId="7" borderId="53" xfId="0" applyFont="1" applyFill="1" applyBorder="1" applyAlignment="1">
      <alignment vertical="center"/>
    </xf>
    <xf numFmtId="0" fontId="7" fillId="7" borderId="54" xfId="0" applyFont="1" applyFill="1" applyBorder="1" applyAlignment="1">
      <alignment vertical="center"/>
    </xf>
    <xf numFmtId="0" fontId="7" fillId="7" borderId="55" xfId="0" applyFont="1" applyFill="1" applyBorder="1" applyAlignment="1">
      <alignment vertical="center"/>
    </xf>
    <xf numFmtId="0" fontId="7" fillId="7" borderId="56" xfId="0" applyFont="1" applyFill="1" applyBorder="1" applyAlignment="1">
      <alignment vertical="center"/>
    </xf>
    <xf numFmtId="0" fontId="7" fillId="0" borderId="0" xfId="0" applyFont="1" applyAlignment="1">
      <alignment horizontal="right" vertical="center"/>
    </xf>
    <xf numFmtId="166" fontId="7" fillId="14" borderId="8" xfId="0" applyNumberFormat="1" applyFont="1" applyFill="1" applyBorder="1" applyAlignment="1">
      <alignment vertical="center"/>
    </xf>
    <xf numFmtId="0" fontId="7" fillId="0" borderId="57" xfId="0" applyFont="1" applyBorder="1" applyAlignment="1">
      <alignment horizontal="right" vertical="center"/>
    </xf>
    <xf numFmtId="166" fontId="7" fillId="14" borderId="58" xfId="0" applyNumberFormat="1" applyFont="1" applyFill="1" applyBorder="1" applyAlignment="1">
      <alignment vertical="center"/>
    </xf>
    <xf numFmtId="166" fontId="7" fillId="0" borderId="57" xfId="0" applyNumberFormat="1" applyFont="1" applyBorder="1" applyAlignment="1">
      <alignment vertical="center"/>
    </xf>
    <xf numFmtId="0" fontId="5" fillId="0" borderId="57" xfId="0" applyFont="1" applyBorder="1" applyAlignment="1">
      <alignment horizontal="right" vertical="center"/>
    </xf>
    <xf numFmtId="166" fontId="5" fillId="0" borderId="57" xfId="0" applyNumberFormat="1" applyFont="1" applyBorder="1" applyAlignment="1">
      <alignment vertical="center"/>
    </xf>
    <xf numFmtId="0" fontId="36" fillId="0" borderId="0" xfId="0" applyFont="1" applyAlignment="1">
      <alignment horizontal="right" vertical="center"/>
    </xf>
    <xf numFmtId="44" fontId="36" fillId="0" borderId="0" xfId="0" applyNumberFormat="1" applyFont="1" applyAlignment="1">
      <alignment vertical="center"/>
    </xf>
    <xf numFmtId="43" fontId="7" fillId="0" borderId="0" xfId="0" applyNumberFormat="1" applyFont="1" applyAlignment="1">
      <alignment vertical="center"/>
    </xf>
    <xf numFmtId="0" fontId="5" fillId="0" borderId="24" xfId="0" applyFont="1" applyBorder="1"/>
    <xf numFmtId="167" fontId="11" fillId="0" borderId="0" xfId="0" applyNumberFormat="1" applyFont="1" applyAlignment="1">
      <alignment horizontal="left"/>
    </xf>
    <xf numFmtId="0" fontId="34" fillId="8" borderId="8" xfId="0" applyFont="1" applyFill="1" applyBorder="1" applyAlignment="1">
      <alignment horizontal="center"/>
    </xf>
    <xf numFmtId="0" fontId="37" fillId="9" borderId="8" xfId="0" applyFont="1" applyFill="1" applyBorder="1" applyAlignment="1">
      <alignment horizontal="center"/>
    </xf>
    <xf numFmtId="167" fontId="34" fillId="8" borderId="8" xfId="0" applyNumberFormat="1" applyFont="1" applyFill="1" applyBorder="1" applyAlignment="1">
      <alignment horizontal="center"/>
    </xf>
    <xf numFmtId="167" fontId="34" fillId="15" borderId="8" xfId="0" applyNumberFormat="1" applyFont="1" applyFill="1" applyBorder="1" applyAlignment="1">
      <alignment horizontal="center" vertical="center"/>
    </xf>
    <xf numFmtId="167" fontId="37" fillId="9" borderId="8" xfId="0" applyNumberFormat="1" applyFont="1" applyFill="1" applyBorder="1" applyAlignment="1">
      <alignment horizontal="center" vertical="center"/>
    </xf>
    <xf numFmtId="9" fontId="17" fillId="0" borderId="0" xfId="0" applyNumberFormat="1" applyFont="1"/>
    <xf numFmtId="41" fontId="38" fillId="0" borderId="0" xfId="0" applyNumberFormat="1" applyFont="1"/>
    <xf numFmtId="0" fontId="7" fillId="7" borderId="14" xfId="0" applyFont="1" applyFill="1" applyBorder="1"/>
    <xf numFmtId="0" fontId="34" fillId="3" borderId="14" xfId="0" applyFont="1" applyFill="1" applyBorder="1"/>
    <xf numFmtId="42" fontId="38" fillId="7" borderId="8" xfId="0" applyNumberFormat="1" applyFont="1" applyFill="1" applyBorder="1" applyAlignment="1">
      <alignment horizontal="right"/>
    </xf>
    <xf numFmtId="41" fontId="38" fillId="7" borderId="8" xfId="0" applyNumberFormat="1" applyFont="1" applyFill="1" applyBorder="1"/>
    <xf numFmtId="41" fontId="19" fillId="7" borderId="8" xfId="0" applyNumberFormat="1" applyFont="1" applyFill="1" applyBorder="1"/>
    <xf numFmtId="169" fontId="38" fillId="7" borderId="8" xfId="0" applyNumberFormat="1" applyFont="1" applyFill="1" applyBorder="1"/>
    <xf numFmtId="0" fontId="7" fillId="7" borderId="8" xfId="0" applyFont="1" applyFill="1" applyBorder="1"/>
    <xf numFmtId="0" fontId="17" fillId="7" borderId="8" xfId="0" applyFont="1" applyFill="1" applyBorder="1" applyAlignment="1">
      <alignment horizontal="right"/>
    </xf>
    <xf numFmtId="0" fontId="10" fillId="4" borderId="60" xfId="0" applyFont="1" applyFill="1" applyBorder="1"/>
    <xf numFmtId="41" fontId="17" fillId="7" borderId="8" xfId="0" applyNumberFormat="1" applyFont="1" applyFill="1" applyBorder="1"/>
    <xf numFmtId="0" fontId="17" fillId="7" borderId="14" xfId="0" applyFont="1" applyFill="1" applyBorder="1"/>
    <xf numFmtId="0" fontId="13" fillId="9" borderId="8" xfId="0" applyFont="1" applyFill="1" applyBorder="1" applyAlignment="1">
      <alignment horizontal="center"/>
    </xf>
    <xf numFmtId="172" fontId="13" fillId="8" borderId="8" xfId="0" applyNumberFormat="1" applyFont="1" applyFill="1" applyBorder="1" applyAlignment="1">
      <alignment horizontal="center"/>
    </xf>
    <xf numFmtId="172" fontId="13" fillId="9" borderId="8" xfId="0" applyNumberFormat="1" applyFont="1" applyFill="1" applyBorder="1" applyAlignment="1">
      <alignment horizontal="center"/>
    </xf>
    <xf numFmtId="172" fontId="25" fillId="0" borderId="0" xfId="0" applyNumberFormat="1" applyFont="1" applyAlignment="1">
      <alignment horizontal="right"/>
    </xf>
    <xf numFmtId="172" fontId="37" fillId="0" borderId="0" xfId="0" applyNumberFormat="1" applyFont="1" applyAlignment="1">
      <alignment horizontal="center"/>
    </xf>
    <xf numFmtId="172" fontId="13" fillId="0" borderId="0" xfId="0" applyNumberFormat="1" applyFont="1" applyAlignment="1">
      <alignment horizontal="center"/>
    </xf>
    <xf numFmtId="172" fontId="13" fillId="0" borderId="0" xfId="0" applyNumberFormat="1" applyFont="1" applyAlignment="1">
      <alignment horizontal="right"/>
    </xf>
    <xf numFmtId="0" fontId="13" fillId="16" borderId="8" xfId="0" applyFont="1" applyFill="1" applyBorder="1"/>
    <xf numFmtId="0" fontId="13" fillId="0" borderId="0" xfId="0" applyFont="1"/>
    <xf numFmtId="0" fontId="25" fillId="7" borderId="8" xfId="0" applyFont="1" applyFill="1" applyBorder="1"/>
    <xf numFmtId="0" fontId="25" fillId="0" borderId="0" xfId="0" applyFont="1"/>
    <xf numFmtId="0" fontId="5" fillId="0" borderId="12" xfId="0" applyFont="1" applyBorder="1" applyAlignment="1">
      <alignment horizontal="left"/>
    </xf>
    <xf numFmtId="0" fontId="5" fillId="0" borderId="12" xfId="0" applyFont="1" applyBorder="1"/>
    <xf numFmtId="0" fontId="45" fillId="0" borderId="0" xfId="0" applyFont="1"/>
    <xf numFmtId="0" fontId="6" fillId="0" borderId="0" xfId="0" applyFont="1"/>
    <xf numFmtId="0" fontId="5" fillId="17" borderId="8" xfId="0" applyFont="1" applyFill="1" applyBorder="1" applyAlignment="1">
      <alignment horizontal="left"/>
    </xf>
    <xf numFmtId="0" fontId="5" fillId="17" borderId="8" xfId="0" applyFont="1" applyFill="1" applyBorder="1"/>
    <xf numFmtId="0" fontId="46" fillId="17" borderId="8" xfId="0" applyFont="1" applyFill="1" applyBorder="1"/>
    <xf numFmtId="0" fontId="5" fillId="4" borderId="8" xfId="0" applyFont="1" applyFill="1" applyBorder="1"/>
    <xf numFmtId="0" fontId="13" fillId="8" borderId="8" xfId="0" applyFont="1" applyFill="1" applyBorder="1"/>
    <xf numFmtId="169" fontId="7" fillId="0" borderId="0" xfId="0" applyNumberFormat="1" applyFont="1"/>
    <xf numFmtId="0" fontId="13" fillId="0" borderId="0" xfId="0" applyFont="1" applyAlignment="1">
      <alignment horizontal="right"/>
    </xf>
    <xf numFmtId="0" fontId="13" fillId="18" borderId="8" xfId="0" applyFont="1" applyFill="1" applyBorder="1" applyAlignment="1">
      <alignment horizontal="center"/>
    </xf>
    <xf numFmtId="172" fontId="13" fillId="18" borderId="8" xfId="0" applyNumberFormat="1" applyFont="1" applyFill="1" applyBorder="1" applyAlignment="1">
      <alignment horizontal="center"/>
    </xf>
    <xf numFmtId="172" fontId="37" fillId="19" borderId="8" xfId="0" applyNumberFormat="1" applyFont="1" applyFill="1" applyBorder="1" applyAlignment="1">
      <alignment horizontal="center"/>
    </xf>
    <xf numFmtId="166" fontId="25" fillId="7" borderId="8" xfId="0" applyNumberFormat="1" applyFont="1" applyFill="1" applyBorder="1"/>
    <xf numFmtId="166" fontId="25" fillId="0" borderId="0" xfId="0" applyNumberFormat="1" applyFont="1"/>
    <xf numFmtId="174" fontId="7" fillId="0" borderId="0" xfId="0" applyNumberFormat="1" applyFont="1"/>
    <xf numFmtId="166" fontId="45" fillId="0" borderId="0" xfId="0" applyNumberFormat="1" applyFont="1"/>
    <xf numFmtId="169" fontId="25" fillId="0" borderId="0" xfId="0" applyNumberFormat="1" applyFont="1"/>
    <xf numFmtId="169" fontId="25" fillId="7" borderId="8" xfId="0" applyNumberFormat="1" applyFont="1" applyFill="1" applyBorder="1"/>
    <xf numFmtId="49" fontId="7" fillId="0" borderId="0" xfId="0" applyNumberFormat="1" applyFont="1" applyAlignment="1">
      <alignment horizontal="left"/>
    </xf>
    <xf numFmtId="0" fontId="7" fillId="0" borderId="4" xfId="0" applyFont="1" applyBorder="1" applyAlignment="1">
      <alignment horizontal="left"/>
    </xf>
    <xf numFmtId="166" fontId="5" fillId="0" borderId="0" xfId="0" applyNumberFormat="1" applyFont="1"/>
    <xf numFmtId="166" fontId="5" fillId="0" borderId="12" xfId="0" applyNumberFormat="1" applyFont="1" applyBorder="1"/>
    <xf numFmtId="175" fontId="7" fillId="0" borderId="0" xfId="0" applyNumberFormat="1" applyFont="1"/>
    <xf numFmtId="166" fontId="25" fillId="0" borderId="4" xfId="0" applyNumberFormat="1" applyFont="1" applyBorder="1"/>
    <xf numFmtId="169" fontId="25" fillId="0" borderId="4" xfId="0" applyNumberFormat="1" applyFont="1" applyBorder="1"/>
    <xf numFmtId="0" fontId="47" fillId="0" borderId="0" xfId="0" applyFont="1" applyAlignment="1">
      <alignment horizontal="right"/>
    </xf>
    <xf numFmtId="44" fontId="18" fillId="0" borderId="0" xfId="0" applyNumberFormat="1" applyFont="1"/>
    <xf numFmtId="166" fontId="48" fillId="0" borderId="4" xfId="0" applyNumberFormat="1" applyFont="1" applyBorder="1"/>
    <xf numFmtId="166" fontId="13" fillId="6" borderId="8" xfId="0" applyNumberFormat="1" applyFont="1" applyFill="1" applyBorder="1"/>
    <xf numFmtId="166" fontId="13" fillId="18" borderId="8" xfId="0" applyNumberFormat="1" applyFont="1" applyFill="1" applyBorder="1"/>
    <xf numFmtId="0" fontId="7" fillId="0" borderId="0" xfId="0" applyFont="1" applyAlignment="1">
      <alignment horizontal="left" wrapText="1"/>
    </xf>
    <xf numFmtId="0" fontId="7" fillId="6" borderId="8" xfId="0" applyFont="1" applyFill="1" applyBorder="1"/>
    <xf numFmtId="0" fontId="36" fillId="5" borderId="8" xfId="0" applyFont="1" applyFill="1" applyBorder="1" applyAlignment="1">
      <alignment horizontal="center"/>
    </xf>
    <xf numFmtId="0" fontId="36" fillId="18" borderId="8" xfId="0" applyFont="1" applyFill="1" applyBorder="1" applyAlignment="1">
      <alignment horizontal="center"/>
    </xf>
    <xf numFmtId="0" fontId="36" fillId="11" borderId="8" xfId="0" applyFont="1" applyFill="1" applyBorder="1" applyAlignment="1">
      <alignment horizontal="center"/>
    </xf>
    <xf numFmtId="0" fontId="36" fillId="8" borderId="61" xfId="0" applyFont="1" applyFill="1" applyBorder="1" applyAlignment="1">
      <alignment horizontal="center"/>
    </xf>
    <xf numFmtId="0" fontId="49" fillId="5" borderId="8" xfId="0" applyFont="1" applyFill="1" applyBorder="1" applyAlignment="1">
      <alignment horizontal="center"/>
    </xf>
    <xf numFmtId="167" fontId="50" fillId="7" borderId="14" xfId="0" applyNumberFormat="1" applyFont="1" applyFill="1" applyBorder="1" applyAlignment="1">
      <alignment horizontal="center"/>
    </xf>
    <xf numFmtId="167" fontId="13" fillId="8" borderId="8" xfId="0" applyNumberFormat="1" applyFont="1" applyFill="1" applyBorder="1" applyAlignment="1">
      <alignment horizontal="center" vertical="center"/>
    </xf>
    <xf numFmtId="14" fontId="49" fillId="5" borderId="8" xfId="0" applyNumberFormat="1" applyFont="1" applyFill="1" applyBorder="1" applyAlignment="1">
      <alignment horizontal="center"/>
    </xf>
    <xf numFmtId="42" fontId="38" fillId="0" borderId="0" xfId="0" applyNumberFormat="1" applyFont="1"/>
    <xf numFmtId="43" fontId="7" fillId="0" borderId="0" xfId="0" applyNumberFormat="1" applyFont="1"/>
    <xf numFmtId="41" fontId="17" fillId="0" borderId="12" xfId="0" applyNumberFormat="1" applyFont="1" applyBorder="1"/>
    <xf numFmtId="9" fontId="38" fillId="0" borderId="0" xfId="0" applyNumberFormat="1" applyFont="1"/>
    <xf numFmtId="42" fontId="17" fillId="0" borderId="12" xfId="0" applyNumberFormat="1" applyFont="1" applyBorder="1"/>
    <xf numFmtId="43" fontId="17" fillId="0" borderId="0" xfId="0" applyNumberFormat="1" applyFont="1"/>
    <xf numFmtId="173" fontId="17" fillId="0" borderId="0" xfId="0" applyNumberFormat="1" applyFont="1"/>
    <xf numFmtId="41" fontId="51" fillId="0" borderId="0" xfId="0" applyNumberFormat="1" applyFont="1"/>
    <xf numFmtId="0" fontId="52" fillId="0" borderId="0" xfId="0" applyFont="1"/>
    <xf numFmtId="0" fontId="53" fillId="0" borderId="0" xfId="0" applyFont="1" applyAlignment="1">
      <alignment horizontal="right"/>
    </xf>
    <xf numFmtId="42" fontId="53" fillId="0" borderId="0" xfId="0" applyNumberFormat="1" applyFont="1"/>
    <xf numFmtId="42" fontId="52" fillId="0" borderId="0" xfId="0" applyNumberFormat="1" applyFont="1"/>
    <xf numFmtId="42" fontId="25" fillId="0" borderId="0" xfId="0" applyNumberFormat="1" applyFont="1"/>
    <xf numFmtId="42" fontId="10" fillId="0" borderId="0" xfId="0" applyNumberFormat="1" applyFont="1"/>
    <xf numFmtId="42" fontId="11" fillId="0" borderId="0" xfId="0" applyNumberFormat="1" applyFont="1"/>
    <xf numFmtId="0" fontId="36" fillId="8" borderId="8" xfId="0" applyFont="1" applyFill="1" applyBorder="1" applyAlignment="1">
      <alignment horizontal="center"/>
    </xf>
    <xf numFmtId="167" fontId="13" fillId="18" borderId="14" xfId="0" applyNumberFormat="1" applyFont="1" applyFill="1" applyBorder="1" applyAlignment="1">
      <alignment horizontal="center"/>
    </xf>
    <xf numFmtId="167" fontId="13" fillId="18" borderId="8" xfId="0" applyNumberFormat="1" applyFont="1" applyFill="1" applyBorder="1" applyAlignment="1">
      <alignment horizontal="center" vertical="center"/>
    </xf>
    <xf numFmtId="0" fontId="7" fillId="14" borderId="8" xfId="0" applyFont="1" applyFill="1" applyBorder="1"/>
    <xf numFmtId="0" fontId="17" fillId="14" borderId="8" xfId="0" applyFont="1" applyFill="1" applyBorder="1"/>
    <xf numFmtId="169" fontId="7" fillId="14" borderId="8" xfId="0" applyNumberFormat="1" applyFont="1" applyFill="1" applyBorder="1"/>
    <xf numFmtId="42" fontId="17" fillId="14" borderId="8" xfId="0" applyNumberFormat="1" applyFont="1" applyFill="1" applyBorder="1"/>
    <xf numFmtId="42" fontId="25" fillId="14" borderId="8" xfId="0" applyNumberFormat="1" applyFont="1" applyFill="1" applyBorder="1"/>
    <xf numFmtId="41" fontId="17" fillId="14" borderId="8" xfId="0" applyNumberFormat="1" applyFont="1" applyFill="1" applyBorder="1"/>
    <xf numFmtId="41" fontId="25" fillId="14" borderId="8" xfId="0" applyNumberFormat="1" applyFont="1" applyFill="1" applyBorder="1"/>
    <xf numFmtId="169" fontId="5" fillId="14" borderId="17" xfId="0" applyNumberFormat="1" applyFont="1" applyFill="1" applyBorder="1"/>
    <xf numFmtId="41" fontId="17" fillId="14" borderId="17" xfId="0" applyNumberFormat="1" applyFont="1" applyFill="1" applyBorder="1"/>
    <xf numFmtId="41" fontId="5" fillId="14" borderId="17" xfId="0" applyNumberFormat="1" applyFont="1" applyFill="1" applyBorder="1"/>
    <xf numFmtId="42" fontId="17" fillId="14" borderId="17" xfId="0" applyNumberFormat="1" applyFont="1" applyFill="1" applyBorder="1"/>
    <xf numFmtId="42" fontId="5" fillId="14" borderId="17" xfId="0" applyNumberFormat="1" applyFont="1" applyFill="1" applyBorder="1"/>
    <xf numFmtId="169" fontId="7" fillId="14" borderId="14" xfId="0" applyNumberFormat="1" applyFont="1" applyFill="1" applyBorder="1"/>
    <xf numFmtId="169" fontId="5" fillId="14" borderId="8" xfId="0" applyNumberFormat="1" applyFont="1" applyFill="1" applyBorder="1"/>
    <xf numFmtId="0" fontId="54" fillId="0" borderId="0" xfId="0" applyFont="1"/>
    <xf numFmtId="169" fontId="53" fillId="0" borderId="0" xfId="0" applyNumberFormat="1" applyFont="1"/>
    <xf numFmtId="0" fontId="32" fillId="14" borderId="8" xfId="0" applyFont="1" applyFill="1" applyBorder="1"/>
    <xf numFmtId="41" fontId="10" fillId="14" borderId="17" xfId="0" applyNumberFormat="1" applyFont="1" applyFill="1" applyBorder="1"/>
    <xf numFmtId="0" fontId="55" fillId="0" borderId="0" xfId="0" applyFont="1"/>
    <xf numFmtId="41" fontId="5" fillId="14" borderId="8" xfId="0" applyNumberFormat="1" applyFont="1" applyFill="1" applyBorder="1"/>
    <xf numFmtId="41" fontId="10" fillId="14" borderId="8" xfId="0" applyNumberFormat="1" applyFont="1" applyFill="1" applyBorder="1"/>
    <xf numFmtId="41" fontId="55" fillId="0" borderId="0" xfId="0" applyNumberFormat="1" applyFont="1"/>
    <xf numFmtId="41" fontId="7" fillId="14" borderId="8" xfId="0" applyNumberFormat="1" applyFont="1" applyFill="1" applyBorder="1"/>
    <xf numFmtId="41" fontId="48" fillId="14" borderId="8" xfId="0" applyNumberFormat="1" applyFont="1" applyFill="1" applyBorder="1"/>
    <xf numFmtId="42" fontId="10" fillId="14" borderId="17" xfId="0" applyNumberFormat="1" applyFont="1" applyFill="1" applyBorder="1"/>
    <xf numFmtId="0" fontId="53" fillId="0" borderId="0" xfId="0" applyFont="1" applyAlignment="1">
      <alignment horizontal="left"/>
    </xf>
    <xf numFmtId="42" fontId="53" fillId="0" borderId="0" xfId="0" applyNumberFormat="1" applyFont="1" applyAlignment="1">
      <alignment horizontal="left"/>
    </xf>
    <xf numFmtId="41" fontId="52" fillId="0" borderId="0" xfId="0" applyNumberFormat="1" applyFont="1"/>
    <xf numFmtId="42" fontId="56" fillId="0" borderId="0" xfId="0" applyNumberFormat="1" applyFont="1"/>
    <xf numFmtId="9" fontId="19" fillId="0" borderId="0" xfId="0" applyNumberFormat="1" applyFont="1"/>
    <xf numFmtId="41" fontId="35" fillId="0" borderId="0" xfId="0" applyNumberFormat="1" applyFont="1"/>
    <xf numFmtId="6" fontId="17" fillId="0" borderId="12" xfId="0" applyNumberFormat="1" applyFont="1" applyBorder="1"/>
    <xf numFmtId="8" fontId="7" fillId="0" borderId="0" xfId="0" applyNumberFormat="1" applyFont="1"/>
    <xf numFmtId="0" fontId="30" fillId="0" borderId="0" xfId="0" applyFont="1" applyAlignment="1">
      <alignment vertical="center"/>
    </xf>
    <xf numFmtId="44" fontId="30" fillId="0" borderId="0" xfId="0" applyNumberFormat="1" applyFont="1" applyAlignment="1">
      <alignment vertical="center"/>
    </xf>
    <xf numFmtId="0" fontId="13" fillId="8" borderId="8" xfId="0" applyFont="1" applyFill="1" applyBorder="1" applyAlignment="1">
      <alignment horizontal="center" vertical="center"/>
    </xf>
    <xf numFmtId="0" fontId="7" fillId="0" borderId="0" xfId="0" applyFont="1" applyAlignment="1">
      <alignment wrapText="1"/>
    </xf>
    <xf numFmtId="17" fontId="59" fillId="0" borderId="4" xfId="0" applyNumberFormat="1" applyFont="1" applyBorder="1" applyAlignment="1">
      <alignment horizontal="center" wrapText="1"/>
    </xf>
    <xf numFmtId="0" fontId="59" fillId="0" borderId="4" xfId="0" applyFont="1" applyBorder="1" applyAlignment="1">
      <alignment horizontal="center" wrapText="1"/>
    </xf>
    <xf numFmtId="0" fontId="31" fillId="0" borderId="0" xfId="0" applyFont="1" applyAlignment="1">
      <alignment horizontal="left" wrapText="1"/>
    </xf>
    <xf numFmtId="176" fontId="60" fillId="0" borderId="0" xfId="0" applyNumberFormat="1" applyFont="1" applyAlignment="1">
      <alignment wrapText="1"/>
    </xf>
    <xf numFmtId="0" fontId="30" fillId="20" borderId="8" xfId="0" applyFont="1" applyFill="1" applyBorder="1" applyAlignment="1">
      <alignment vertical="center"/>
    </xf>
    <xf numFmtId="4" fontId="30" fillId="0" borderId="0" xfId="0" applyNumberFormat="1" applyFont="1" applyAlignment="1">
      <alignment vertical="center"/>
    </xf>
    <xf numFmtId="9" fontId="30" fillId="0" borderId="0" xfId="0" applyNumberFormat="1" applyFont="1" applyAlignment="1">
      <alignment vertical="center"/>
    </xf>
    <xf numFmtId="176" fontId="60" fillId="7" borderId="8" xfId="0" applyNumberFormat="1" applyFont="1" applyFill="1" applyBorder="1" applyAlignment="1">
      <alignment wrapText="1"/>
    </xf>
    <xf numFmtId="176" fontId="60" fillId="0" borderId="0" xfId="0" applyNumberFormat="1" applyFont="1" applyAlignment="1">
      <alignment horizontal="right" wrapText="1"/>
    </xf>
    <xf numFmtId="177" fontId="31" fillId="0" borderId="12" xfId="0" applyNumberFormat="1" applyFont="1" applyBorder="1" applyAlignment="1">
      <alignment horizontal="right" wrapText="1"/>
    </xf>
    <xf numFmtId="177" fontId="31" fillId="0" borderId="0" xfId="0" applyNumberFormat="1" applyFont="1" applyAlignment="1">
      <alignment horizontal="right" wrapText="1"/>
    </xf>
    <xf numFmtId="176" fontId="60" fillId="7" borderId="8" xfId="0" applyNumberFormat="1" applyFont="1" applyFill="1" applyBorder="1" applyAlignment="1">
      <alignment horizontal="right" wrapText="1"/>
    </xf>
    <xf numFmtId="177" fontId="31" fillId="0" borderId="12" xfId="0" applyNumberFormat="1" applyFont="1" applyBorder="1" applyAlignment="1">
      <alignment horizontal="right" vertical="center"/>
    </xf>
    <xf numFmtId="0" fontId="60" fillId="0" borderId="0" xfId="0" applyFont="1"/>
    <xf numFmtId="43" fontId="32" fillId="0" borderId="0" xfId="0" applyNumberFormat="1" applyFont="1"/>
    <xf numFmtId="0" fontId="13" fillId="21" borderId="8" xfId="0" applyFont="1" applyFill="1" applyBorder="1" applyAlignment="1">
      <alignment vertical="center"/>
    </xf>
    <xf numFmtId="0" fontId="7" fillId="20" borderId="8" xfId="0" applyFont="1" applyFill="1" applyBorder="1" applyAlignment="1">
      <alignment vertical="center"/>
    </xf>
    <xf numFmtId="178" fontId="7" fillId="0" borderId="0" xfId="0" applyNumberFormat="1" applyFont="1" applyAlignment="1">
      <alignment vertical="center"/>
    </xf>
    <xf numFmtId="0" fontId="61" fillId="0" borderId="0" xfId="0" applyFont="1" applyAlignment="1">
      <alignment horizontal="left" wrapText="1"/>
    </xf>
    <xf numFmtId="4" fontId="61" fillId="0" borderId="0" xfId="0" applyNumberFormat="1" applyFont="1"/>
    <xf numFmtId="0" fontId="61" fillId="14" borderId="8" xfId="0" applyFont="1" applyFill="1" applyBorder="1"/>
    <xf numFmtId="0" fontId="62" fillId="19" borderId="8" xfId="0" applyFont="1" applyFill="1" applyBorder="1" applyAlignment="1">
      <alignment vertical="center"/>
    </xf>
    <xf numFmtId="0" fontId="63" fillId="19" borderId="8" xfId="0" applyFont="1" applyFill="1" applyBorder="1" applyAlignment="1">
      <alignment horizontal="center" vertical="center"/>
    </xf>
    <xf numFmtId="0" fontId="63" fillId="19" borderId="8" xfId="0" applyFont="1" applyFill="1" applyBorder="1" applyAlignment="1">
      <alignment vertical="center"/>
    </xf>
    <xf numFmtId="0" fontId="64" fillId="19" borderId="8" xfId="0" applyFont="1" applyFill="1" applyBorder="1" applyAlignment="1">
      <alignment vertical="center"/>
    </xf>
    <xf numFmtId="0" fontId="65" fillId="0" borderId="0" xfId="0" applyFont="1"/>
    <xf numFmtId="0" fontId="66" fillId="0" borderId="0" xfId="0" applyFont="1"/>
    <xf numFmtId="0" fontId="66" fillId="0" borderId="0" xfId="0" applyFont="1" applyAlignment="1">
      <alignment horizontal="left" vertical="top" wrapText="1"/>
    </xf>
    <xf numFmtId="14" fontId="65" fillId="0" borderId="62" xfId="0" applyNumberFormat="1" applyFont="1" applyBorder="1" applyAlignment="1">
      <alignment horizontal="center" vertical="top" wrapText="1"/>
    </xf>
    <xf numFmtId="0" fontId="65" fillId="0" borderId="0" xfId="0" applyFont="1" applyAlignment="1">
      <alignment horizontal="left" vertical="top" wrapText="1"/>
    </xf>
    <xf numFmtId="0" fontId="67" fillId="0" borderId="0" xfId="0" applyFont="1" applyAlignment="1">
      <alignment horizontal="center" vertical="top" wrapText="1"/>
    </xf>
    <xf numFmtId="0" fontId="66" fillId="0" borderId="11" xfId="0" applyFont="1" applyBorder="1" applyAlignment="1">
      <alignment horizontal="left"/>
    </xf>
    <xf numFmtId="0" fontId="65" fillId="0" borderId="63" xfId="0" applyFont="1" applyBorder="1" applyAlignment="1">
      <alignment horizontal="center"/>
    </xf>
    <xf numFmtId="0" fontId="65" fillId="0" borderId="64" xfId="0" applyFont="1" applyBorder="1" applyAlignment="1">
      <alignment horizontal="center"/>
    </xf>
    <xf numFmtId="0" fontId="65" fillId="0" borderId="65" xfId="0" applyFont="1" applyBorder="1" applyAlignment="1">
      <alignment horizontal="center"/>
    </xf>
    <xf numFmtId="0" fontId="65" fillId="22" borderId="66" xfId="0" applyFont="1" applyFill="1" applyBorder="1" applyAlignment="1">
      <alignment horizontal="center"/>
    </xf>
    <xf numFmtId="0" fontId="66" fillId="22" borderId="67" xfId="0" applyFont="1" applyFill="1" applyBorder="1" applyAlignment="1">
      <alignment horizontal="center"/>
    </xf>
    <xf numFmtId="0" fontId="66" fillId="0" borderId="13" xfId="0" applyFont="1" applyBorder="1" applyAlignment="1">
      <alignment horizontal="center"/>
    </xf>
    <xf numFmtId="0" fontId="68" fillId="0" borderId="0" xfId="0" applyFont="1" applyAlignment="1">
      <alignment horizontal="left"/>
    </xf>
    <xf numFmtId="0" fontId="66" fillId="0" borderId="9" xfId="0" applyFont="1" applyBorder="1" applyAlignment="1">
      <alignment horizontal="left"/>
    </xf>
    <xf numFmtId="0" fontId="65" fillId="0" borderId="34" xfId="0" applyFont="1" applyBorder="1" applyAlignment="1">
      <alignment horizontal="center"/>
    </xf>
    <xf numFmtId="0" fontId="65" fillId="0" borderId="33" xfId="0" applyFont="1" applyBorder="1" applyAlignment="1">
      <alignment horizontal="center"/>
    </xf>
    <xf numFmtId="0" fontId="65" fillId="22" borderId="68" xfId="0" applyFont="1" applyFill="1" applyBorder="1" applyAlignment="1">
      <alignment horizontal="center"/>
    </xf>
    <xf numFmtId="0" fontId="65" fillId="22" borderId="69" xfId="0" applyFont="1" applyFill="1" applyBorder="1" applyAlignment="1">
      <alignment horizontal="center"/>
    </xf>
    <xf numFmtId="0" fontId="65" fillId="0" borderId="10" xfId="0" applyFont="1" applyBorder="1" applyAlignment="1">
      <alignment horizontal="center"/>
    </xf>
    <xf numFmtId="0" fontId="66" fillId="0" borderId="48" xfId="0" applyFont="1" applyBorder="1" applyAlignment="1">
      <alignment horizontal="center"/>
    </xf>
    <xf numFmtId="0" fontId="66" fillId="0" borderId="16" xfId="0" applyFont="1" applyBorder="1" applyAlignment="1">
      <alignment horizontal="left"/>
    </xf>
    <xf numFmtId="43" fontId="65" fillId="0" borderId="39" xfId="0" applyNumberFormat="1" applyFont="1" applyBorder="1" applyAlignment="1">
      <alignment horizontal="center"/>
    </xf>
    <xf numFmtId="43" fontId="65" fillId="0" borderId="38" xfId="0" applyNumberFormat="1" applyFont="1" applyBorder="1" applyAlignment="1">
      <alignment horizontal="center"/>
    </xf>
    <xf numFmtId="43" fontId="65" fillId="22" borderId="70" xfId="0" applyNumberFormat="1" applyFont="1" applyFill="1" applyBorder="1" applyAlignment="1">
      <alignment horizontal="center"/>
    </xf>
    <xf numFmtId="43" fontId="65" fillId="22" borderId="71" xfId="0" applyNumberFormat="1" applyFont="1" applyFill="1" applyBorder="1" applyAlignment="1">
      <alignment horizontal="center"/>
    </xf>
    <xf numFmtId="43" fontId="65" fillId="0" borderId="15" xfId="0" applyNumberFormat="1" applyFont="1" applyBorder="1" applyAlignment="1">
      <alignment horizontal="center"/>
    </xf>
    <xf numFmtId="43" fontId="65" fillId="0" borderId="0" xfId="0" applyNumberFormat="1" applyFont="1"/>
    <xf numFmtId="0" fontId="66" fillId="0" borderId="34" xfId="0" applyFont="1" applyBorder="1" applyAlignment="1">
      <alignment horizontal="center"/>
    </xf>
    <xf numFmtId="0" fontId="66" fillId="0" borderId="33" xfId="0" applyFont="1" applyBorder="1" applyAlignment="1">
      <alignment horizontal="center"/>
    </xf>
    <xf numFmtId="0" fontId="66" fillId="7" borderId="68" xfId="0" applyFont="1" applyFill="1" applyBorder="1" applyAlignment="1">
      <alignment horizontal="center"/>
    </xf>
    <xf numFmtId="0" fontId="66" fillId="7" borderId="69" xfId="0" applyFont="1" applyFill="1" applyBorder="1" applyAlignment="1">
      <alignment horizontal="center"/>
    </xf>
    <xf numFmtId="0" fontId="66" fillId="0" borderId="10" xfId="0" applyFont="1" applyBorder="1" applyAlignment="1">
      <alignment horizontal="center"/>
    </xf>
    <xf numFmtId="14" fontId="65" fillId="0" borderId="9" xfId="0" applyNumberFormat="1" applyFont="1" applyBorder="1" applyAlignment="1">
      <alignment horizontal="left"/>
    </xf>
    <xf numFmtId="44" fontId="65" fillId="0" borderId="34" xfId="0" applyNumberFormat="1" applyFont="1" applyBorder="1"/>
    <xf numFmtId="44" fontId="65" fillId="0" borderId="33" xfId="0" applyNumberFormat="1" applyFont="1" applyBorder="1"/>
    <xf numFmtId="44" fontId="65" fillId="7" borderId="68" xfId="0" applyNumberFormat="1" applyFont="1" applyFill="1" applyBorder="1"/>
    <xf numFmtId="44" fontId="65" fillId="7" borderId="69" xfId="0" applyNumberFormat="1" applyFont="1" applyFill="1" applyBorder="1"/>
    <xf numFmtId="44" fontId="66" fillId="0" borderId="10" xfId="0" applyNumberFormat="1" applyFont="1" applyBorder="1"/>
    <xf numFmtId="44" fontId="65" fillId="0" borderId="0" xfId="0" applyNumberFormat="1" applyFont="1"/>
    <xf numFmtId="43" fontId="65" fillId="0" borderId="72" xfId="0" applyNumberFormat="1" applyFont="1" applyBorder="1"/>
    <xf numFmtId="43" fontId="7" fillId="0" borderId="72" xfId="0" applyNumberFormat="1" applyFont="1" applyBorder="1"/>
    <xf numFmtId="14" fontId="65" fillId="0" borderId="16" xfId="0" applyNumberFormat="1" applyFont="1" applyBorder="1" applyAlignment="1">
      <alignment horizontal="left"/>
    </xf>
    <xf numFmtId="44" fontId="65" fillId="0" borderId="39" xfId="0" applyNumberFormat="1" applyFont="1" applyBorder="1"/>
    <xf numFmtId="44" fontId="65" fillId="0" borderId="43" xfId="0" applyNumberFormat="1" applyFont="1" applyBorder="1"/>
    <xf numFmtId="44" fontId="65" fillId="0" borderId="44" xfId="0" applyNumberFormat="1" applyFont="1" applyBorder="1"/>
    <xf numFmtId="44" fontId="65" fillId="0" borderId="45" xfId="0" applyNumberFormat="1" applyFont="1" applyBorder="1"/>
    <xf numFmtId="44" fontId="66" fillId="0" borderId="15" xfId="0" applyNumberFormat="1" applyFont="1" applyBorder="1"/>
    <xf numFmtId="0" fontId="69" fillId="0" borderId="0" xfId="0" applyFont="1"/>
    <xf numFmtId="44" fontId="69" fillId="0" borderId="0" xfId="0" applyNumberFormat="1" applyFont="1"/>
    <xf numFmtId="177" fontId="70" fillId="0" borderId="12" xfId="0" applyNumberFormat="1" applyFont="1" applyBorder="1" applyAlignment="1">
      <alignment horizontal="right" wrapText="1"/>
    </xf>
    <xf numFmtId="0" fontId="31" fillId="0" borderId="0" xfId="0" applyFont="1" applyAlignment="1">
      <alignment horizontal="right" wrapText="1"/>
    </xf>
    <xf numFmtId="44" fontId="65" fillId="0" borderId="0" xfId="0" applyNumberFormat="1" applyFont="1" applyAlignment="1">
      <alignment horizontal="left" vertical="top" wrapText="1"/>
    </xf>
    <xf numFmtId="0" fontId="66" fillId="0" borderId="63" xfId="0" applyFont="1" applyBorder="1" applyAlignment="1">
      <alignment horizontal="center"/>
    </xf>
    <xf numFmtId="0" fontId="66" fillId="0" borderId="24" xfId="0" applyFont="1" applyBorder="1" applyAlignment="1">
      <alignment horizontal="center"/>
    </xf>
    <xf numFmtId="14" fontId="5" fillId="7" borderId="73" xfId="0" applyNumberFormat="1" applyFont="1" applyFill="1" applyBorder="1" applyAlignment="1">
      <alignment horizontal="center"/>
    </xf>
    <xf numFmtId="0" fontId="5" fillId="0" borderId="59" xfId="0" applyFont="1" applyBorder="1" applyAlignment="1">
      <alignment horizontal="center"/>
    </xf>
    <xf numFmtId="0" fontId="71" fillId="0" borderId="0" xfId="0" applyFont="1" applyAlignment="1">
      <alignment horizontal="center"/>
    </xf>
    <xf numFmtId="43" fontId="66" fillId="0" borderId="0" xfId="0" applyNumberFormat="1" applyFont="1"/>
    <xf numFmtId="0" fontId="66" fillId="0" borderId="0" xfId="0" applyFont="1" applyAlignment="1">
      <alignment horizontal="center"/>
    </xf>
    <xf numFmtId="14" fontId="65" fillId="4" borderId="62" xfId="0" applyNumberFormat="1" applyFont="1" applyFill="1" applyBorder="1" applyAlignment="1">
      <alignment horizontal="left"/>
    </xf>
    <xf numFmtId="44" fontId="65" fillId="0" borderId="10" xfId="0" applyNumberFormat="1" applyFont="1" applyBorder="1"/>
    <xf numFmtId="44" fontId="65" fillId="4" borderId="68" xfId="0" applyNumberFormat="1" applyFont="1" applyFill="1" applyBorder="1"/>
    <xf numFmtId="44" fontId="66" fillId="0" borderId="34" xfId="0" applyNumberFormat="1" applyFont="1" applyBorder="1"/>
    <xf numFmtId="44" fontId="65" fillId="23" borderId="68" xfId="0" applyNumberFormat="1" applyFont="1" applyFill="1" applyBorder="1"/>
    <xf numFmtId="0" fontId="10" fillId="0" borderId="74" xfId="0" applyFont="1" applyBorder="1"/>
    <xf numFmtId="0" fontId="10" fillId="0" borderId="75" xfId="0" applyFont="1" applyBorder="1"/>
    <xf numFmtId="0" fontId="17" fillId="0" borderId="38" xfId="0" applyFont="1" applyBorder="1" applyAlignment="1">
      <alignment horizontal="center"/>
    </xf>
    <xf numFmtId="0" fontId="17" fillId="0" borderId="40" xfId="0" applyFont="1" applyBorder="1" applyAlignment="1">
      <alignment horizontal="center"/>
    </xf>
    <xf numFmtId="0" fontId="17" fillId="0" borderId="27" xfId="0" applyFont="1" applyBorder="1" applyAlignment="1">
      <alignment horizontal="center"/>
    </xf>
    <xf numFmtId="0" fontId="17" fillId="0" borderId="29" xfId="0" applyFont="1" applyBorder="1" applyAlignment="1">
      <alignment horizontal="center"/>
    </xf>
    <xf numFmtId="0" fontId="17" fillId="0" borderId="76" xfId="0" applyFont="1" applyBorder="1" applyAlignment="1">
      <alignment horizontal="center"/>
    </xf>
    <xf numFmtId="0" fontId="17" fillId="0" borderId="77" xfId="0" applyFont="1" applyBorder="1" applyAlignment="1">
      <alignment horizontal="center"/>
    </xf>
    <xf numFmtId="0" fontId="5" fillId="2" borderId="78" xfId="0" applyFont="1" applyFill="1" applyBorder="1"/>
    <xf numFmtId="14" fontId="6" fillId="2" borderId="79" xfId="0" applyNumberFormat="1" applyFont="1" applyFill="1" applyBorder="1"/>
    <xf numFmtId="0" fontId="7" fillId="0" borderId="81" xfId="0" applyFont="1" applyBorder="1"/>
    <xf numFmtId="0" fontId="7" fillId="0" borderId="82" xfId="0" applyFont="1" applyBorder="1"/>
    <xf numFmtId="0" fontId="0" fillId="0" borderId="83" xfId="0" applyBorder="1"/>
    <xf numFmtId="0" fontId="0" fillId="0" borderId="8" xfId="0" applyBorder="1"/>
    <xf numFmtId="0" fontId="7" fillId="0" borderId="84" xfId="0" applyFont="1" applyBorder="1"/>
    <xf numFmtId="42" fontId="17" fillId="0" borderId="8" xfId="0" applyNumberFormat="1" applyFont="1" applyBorder="1"/>
    <xf numFmtId="42" fontId="17" fillId="0" borderId="8" xfId="0" applyNumberFormat="1" applyFont="1" applyBorder="1" applyAlignment="1">
      <alignment horizontal="right"/>
    </xf>
    <xf numFmtId="165" fontId="17" fillId="0" borderId="8" xfId="0" applyNumberFormat="1" applyFont="1" applyBorder="1" applyAlignment="1">
      <alignment horizontal="right"/>
    </xf>
    <xf numFmtId="41" fontId="17" fillId="0" borderId="8" xfId="0" applyNumberFormat="1" applyFont="1" applyBorder="1"/>
    <xf numFmtId="41" fontId="17" fillId="0" borderId="8" xfId="0" applyNumberFormat="1" applyFont="1" applyBorder="1" applyAlignment="1">
      <alignment horizontal="right"/>
    </xf>
    <xf numFmtId="43" fontId="18" fillId="0" borderId="8" xfId="0" applyNumberFormat="1" applyFont="1" applyBorder="1" applyAlignment="1">
      <alignment horizontal="right"/>
    </xf>
    <xf numFmtId="41" fontId="10" fillId="0" borderId="17" xfId="0" applyNumberFormat="1" applyFont="1" applyBorder="1"/>
    <xf numFmtId="41" fontId="10" fillId="0" borderId="17" xfId="0" applyNumberFormat="1" applyFont="1" applyBorder="1" applyAlignment="1">
      <alignment horizontal="right"/>
    </xf>
    <xf numFmtId="165" fontId="10" fillId="0" borderId="17" xfId="0" applyNumberFormat="1" applyFont="1" applyBorder="1" applyAlignment="1">
      <alignment horizontal="right"/>
    </xf>
    <xf numFmtId="42" fontId="10" fillId="0" borderId="17" xfId="0" applyNumberFormat="1" applyFont="1" applyBorder="1"/>
    <xf numFmtId="42" fontId="10" fillId="0" borderId="17" xfId="0" applyNumberFormat="1" applyFont="1" applyBorder="1" applyAlignment="1">
      <alignment horizontal="right"/>
    </xf>
    <xf numFmtId="165" fontId="19" fillId="0" borderId="8" xfId="0" applyNumberFormat="1" applyFont="1" applyBorder="1"/>
    <xf numFmtId="165" fontId="19" fillId="0" borderId="8" xfId="0" applyNumberFormat="1" applyFont="1" applyBorder="1" applyAlignment="1">
      <alignment horizontal="right"/>
    </xf>
    <xf numFmtId="0" fontId="17" fillId="0" borderId="83" xfId="0" applyFont="1" applyBorder="1"/>
    <xf numFmtId="0" fontId="17" fillId="0" borderId="8" xfId="0" applyFont="1" applyBorder="1"/>
    <xf numFmtId="41" fontId="10" fillId="0" borderId="8" xfId="0" applyNumberFormat="1" applyFont="1" applyBorder="1"/>
    <xf numFmtId="165" fontId="10" fillId="0" borderId="8" xfId="0" applyNumberFormat="1" applyFont="1" applyBorder="1" applyAlignment="1">
      <alignment horizontal="right"/>
    </xf>
    <xf numFmtId="165" fontId="17" fillId="0" borderId="8" xfId="0" applyNumberFormat="1" applyFont="1" applyBorder="1"/>
    <xf numFmtId="165" fontId="17" fillId="0" borderId="84" xfId="0" applyNumberFormat="1" applyFont="1" applyBorder="1" applyAlignment="1">
      <alignment horizontal="right"/>
    </xf>
    <xf numFmtId="165" fontId="10" fillId="0" borderId="17" xfId="0" applyNumberFormat="1" applyFont="1" applyBorder="1"/>
    <xf numFmtId="165" fontId="10" fillId="0" borderId="84" xfId="0" applyNumberFormat="1" applyFont="1" applyBorder="1" applyAlignment="1">
      <alignment horizontal="right"/>
    </xf>
    <xf numFmtId="165" fontId="19" fillId="0" borderId="84" xfId="0" applyNumberFormat="1" applyFont="1" applyBorder="1" applyAlignment="1">
      <alignment horizontal="right"/>
    </xf>
    <xf numFmtId="42" fontId="19" fillId="0" borderId="8" xfId="0" applyNumberFormat="1" applyFont="1" applyBorder="1"/>
    <xf numFmtId="42" fontId="19" fillId="0" borderId="8" xfId="0" applyNumberFormat="1" applyFont="1" applyBorder="1" applyAlignment="1">
      <alignment horizontal="right"/>
    </xf>
    <xf numFmtId="42" fontId="21" fillId="0" borderId="8" xfId="0" applyNumberFormat="1" applyFont="1" applyBorder="1"/>
    <xf numFmtId="43" fontId="22" fillId="0" borderId="8" xfId="0" applyNumberFormat="1" applyFont="1" applyBorder="1"/>
    <xf numFmtId="42" fontId="24" fillId="0" borderId="8" xfId="0" applyNumberFormat="1" applyFont="1" applyBorder="1"/>
    <xf numFmtId="0" fontId="7" fillId="0" borderId="86" xfId="0" applyFont="1" applyBorder="1"/>
    <xf numFmtId="42" fontId="7" fillId="0" borderId="86" xfId="0" applyNumberFormat="1" applyFont="1" applyBorder="1"/>
    <xf numFmtId="0" fontId="7" fillId="0" borderId="87" xfId="0" applyFont="1" applyBorder="1"/>
    <xf numFmtId="0" fontId="0" fillId="0" borderId="80" xfId="0" applyBorder="1"/>
    <xf numFmtId="0" fontId="10" fillId="0" borderId="14" xfId="0" applyFont="1" applyBorder="1"/>
    <xf numFmtId="0" fontId="10" fillId="0" borderId="8" xfId="0" applyFont="1" applyBorder="1"/>
    <xf numFmtId="0" fontId="17" fillId="0" borderId="8" xfId="0" applyFont="1" applyBorder="1" applyAlignment="1">
      <alignment horizontal="left"/>
    </xf>
    <xf numFmtId="0" fontId="10" fillId="0" borderId="8" xfId="0" applyFont="1" applyBorder="1" applyAlignment="1">
      <alignment horizontal="left"/>
    </xf>
    <xf numFmtId="0" fontId="19" fillId="0" borderId="8" xfId="0" applyFont="1" applyBorder="1" applyAlignment="1">
      <alignment horizontal="left"/>
    </xf>
    <xf numFmtId="0" fontId="19" fillId="0" borderId="8" xfId="0" applyFont="1" applyBorder="1"/>
    <xf numFmtId="0" fontId="20" fillId="0" borderId="8" xfId="0" applyFont="1" applyBorder="1"/>
    <xf numFmtId="0" fontId="23" fillId="0" borderId="8" xfId="0" applyFont="1" applyBorder="1"/>
    <xf numFmtId="0" fontId="0" fillId="0" borderId="85" xfId="0" applyBorder="1"/>
    <xf numFmtId="0" fontId="0" fillId="0" borderId="84" xfId="0" applyBorder="1"/>
    <xf numFmtId="0" fontId="5" fillId="0" borderId="14" xfId="0" applyFont="1" applyBorder="1"/>
    <xf numFmtId="0" fontId="5" fillId="0" borderId="8" xfId="0" applyFont="1" applyBorder="1"/>
    <xf numFmtId="0" fontId="7" fillId="0" borderId="8" xfId="0" applyFont="1" applyBorder="1" applyAlignment="1">
      <alignment horizontal="left"/>
    </xf>
    <xf numFmtId="42" fontId="7" fillId="0" borderId="8" xfId="0" applyNumberFormat="1" applyFont="1" applyBorder="1"/>
    <xf numFmtId="42" fontId="7" fillId="0" borderId="8" xfId="0" applyNumberFormat="1" applyFont="1" applyBorder="1" applyAlignment="1">
      <alignment horizontal="right"/>
    </xf>
    <xf numFmtId="165" fontId="7" fillId="0" borderId="8" xfId="0" applyNumberFormat="1" applyFont="1" applyBorder="1" applyAlignment="1">
      <alignment horizontal="right"/>
    </xf>
    <xf numFmtId="41" fontId="7" fillId="0" borderId="8" xfId="0" applyNumberFormat="1" applyFont="1" applyBorder="1"/>
    <xf numFmtId="41" fontId="7" fillId="0" borderId="8" xfId="0" applyNumberFormat="1" applyFont="1" applyBorder="1" applyAlignment="1">
      <alignment horizontal="right"/>
    </xf>
    <xf numFmtId="0" fontId="5" fillId="0" borderId="8" xfId="0" applyFont="1" applyBorder="1" applyAlignment="1">
      <alignment horizontal="left"/>
    </xf>
    <xf numFmtId="41" fontId="5" fillId="0" borderId="17" xfId="0" applyNumberFormat="1" applyFont="1" applyBorder="1"/>
    <xf numFmtId="41" fontId="5" fillId="0" borderId="17" xfId="0" applyNumberFormat="1" applyFont="1" applyBorder="1" applyAlignment="1">
      <alignment horizontal="right"/>
    </xf>
    <xf numFmtId="165" fontId="5" fillId="0" borderId="17" xfId="0" applyNumberFormat="1" applyFont="1" applyBorder="1" applyAlignment="1">
      <alignment horizontal="right"/>
    </xf>
    <xf numFmtId="42" fontId="5" fillId="0" borderId="17" xfId="0" applyNumberFormat="1" applyFont="1" applyBorder="1"/>
    <xf numFmtId="42" fontId="5" fillId="0" borderId="17" xfId="0" applyNumberFormat="1" applyFont="1" applyBorder="1" applyAlignment="1">
      <alignment horizontal="right"/>
    </xf>
    <xf numFmtId="0" fontId="11" fillId="0" borderId="8" xfId="0" applyFont="1" applyBorder="1" applyAlignment="1">
      <alignment horizontal="left"/>
    </xf>
    <xf numFmtId="165" fontId="11" fillId="0" borderId="8" xfId="0" applyNumberFormat="1" applyFont="1" applyBorder="1"/>
    <xf numFmtId="165" fontId="11" fillId="0" borderId="8" xfId="0" applyNumberFormat="1" applyFont="1" applyBorder="1" applyAlignment="1">
      <alignment horizontal="right"/>
    </xf>
    <xf numFmtId="0" fontId="7" fillId="0" borderId="8" xfId="0" applyFont="1" applyBorder="1" applyAlignment="1">
      <alignment horizontal="right"/>
    </xf>
    <xf numFmtId="9" fontId="7" fillId="0" borderId="8" xfId="0" applyNumberFormat="1" applyFont="1" applyBorder="1"/>
    <xf numFmtId="0" fontId="11" fillId="0" borderId="8" xfId="0" applyFont="1" applyBorder="1"/>
    <xf numFmtId="0" fontId="8" fillId="0" borderId="8" xfId="0" applyFont="1" applyBorder="1"/>
    <xf numFmtId="41" fontId="25" fillId="0" borderId="86" xfId="0" applyNumberFormat="1" applyFont="1" applyBorder="1"/>
    <xf numFmtId="0" fontId="17" fillId="0" borderId="80" xfId="0" applyFont="1" applyBorder="1"/>
    <xf numFmtId="0" fontId="17" fillId="0" borderId="81" xfId="0" applyFont="1" applyBorder="1"/>
    <xf numFmtId="0" fontId="17" fillId="0" borderId="82" xfId="0" applyFont="1" applyBorder="1"/>
    <xf numFmtId="0" fontId="17" fillId="0" borderId="83" xfId="0" applyFont="1" applyBorder="1" applyAlignment="1">
      <alignment vertical="center"/>
    </xf>
    <xf numFmtId="0" fontId="17" fillId="0" borderId="8" xfId="0" applyFont="1" applyBorder="1" applyAlignment="1">
      <alignment vertical="center"/>
    </xf>
    <xf numFmtId="0" fontId="27" fillId="0" borderId="8" xfId="0" applyFont="1" applyBorder="1" applyAlignment="1">
      <alignment vertical="center"/>
    </xf>
    <xf numFmtId="0" fontId="17" fillId="0" borderId="84" xfId="0" applyFont="1" applyBorder="1" applyAlignment="1">
      <alignment vertical="center"/>
    </xf>
    <xf numFmtId="0" fontId="5" fillId="0" borderId="83" xfId="0" applyFont="1" applyBorder="1"/>
    <xf numFmtId="0" fontId="17" fillId="0" borderId="84" xfId="0" applyFont="1" applyBorder="1"/>
    <xf numFmtId="168" fontId="17" fillId="0" borderId="8" xfId="0" applyNumberFormat="1" applyFont="1" applyBorder="1"/>
    <xf numFmtId="10" fontId="17" fillId="0" borderId="8" xfId="0" applyNumberFormat="1" applyFont="1" applyBorder="1"/>
    <xf numFmtId="3" fontId="17" fillId="0" borderId="8" xfId="0" applyNumberFormat="1" applyFont="1" applyBorder="1" applyAlignment="1">
      <alignment horizontal="right"/>
    </xf>
    <xf numFmtId="10" fontId="17" fillId="0" borderId="8" xfId="0" applyNumberFormat="1" applyFont="1" applyBorder="1" applyAlignment="1">
      <alignment horizontal="right"/>
    </xf>
    <xf numFmtId="0" fontId="7" fillId="0" borderId="83" xfId="0" applyFont="1" applyBorder="1" applyAlignment="1">
      <alignment horizontal="left"/>
    </xf>
    <xf numFmtId="0" fontId="11" fillId="0" borderId="83" xfId="0" applyFont="1" applyBorder="1" applyAlignment="1">
      <alignment horizontal="left"/>
    </xf>
    <xf numFmtId="41" fontId="7" fillId="0" borderId="17" xfId="0" applyNumberFormat="1" applyFont="1" applyBorder="1"/>
    <xf numFmtId="165" fontId="7" fillId="0" borderId="17" xfId="0" applyNumberFormat="1" applyFont="1" applyBorder="1" applyAlignment="1">
      <alignment horizontal="right"/>
    </xf>
    <xf numFmtId="0" fontId="5" fillId="0" borderId="83" xfId="0" applyFont="1" applyBorder="1" applyAlignment="1">
      <alignment horizontal="left"/>
    </xf>
    <xf numFmtId="0" fontId="7" fillId="0" borderId="83" xfId="0" applyFont="1" applyBorder="1"/>
    <xf numFmtId="0" fontId="0" fillId="0" borderId="86" xfId="0" applyBorder="1"/>
    <xf numFmtId="0" fontId="0" fillId="0" borderId="87" xfId="0" applyBorder="1"/>
    <xf numFmtId="0" fontId="28" fillId="0" borderId="8" xfId="0" applyFont="1" applyBorder="1" applyAlignment="1">
      <alignment horizontal="left"/>
    </xf>
    <xf numFmtId="0" fontId="29" fillId="0" borderId="8" xfId="0" applyFont="1" applyBorder="1"/>
    <xf numFmtId="168" fontId="28" fillId="0" borderId="8" xfId="0" applyNumberFormat="1" applyFont="1" applyBorder="1" applyAlignment="1">
      <alignment horizontal="right"/>
    </xf>
    <xf numFmtId="10" fontId="28" fillId="0" borderId="8" xfId="0" applyNumberFormat="1" applyFont="1" applyBorder="1" applyAlignment="1">
      <alignment horizontal="right"/>
    </xf>
    <xf numFmtId="165" fontId="28" fillId="0" borderId="8" xfId="0" applyNumberFormat="1" applyFont="1" applyBorder="1" applyAlignment="1">
      <alignment horizontal="right"/>
    </xf>
    <xf numFmtId="0" fontId="30" fillId="0" borderId="8" xfId="0" applyFont="1" applyBorder="1" applyAlignment="1">
      <alignment horizontal="left" wrapText="1"/>
    </xf>
    <xf numFmtId="0" fontId="30" fillId="0" borderId="8" xfId="0" applyFont="1" applyBorder="1" applyAlignment="1">
      <alignment horizontal="left"/>
    </xf>
    <xf numFmtId="0" fontId="31" fillId="0" borderId="8" xfId="0" applyFont="1" applyBorder="1" applyAlignment="1">
      <alignment horizontal="left"/>
    </xf>
    <xf numFmtId="41" fontId="5" fillId="0" borderId="8" xfId="0" applyNumberFormat="1" applyFont="1" applyBorder="1"/>
    <xf numFmtId="0" fontId="17" fillId="0" borderId="85" xfId="0" applyFont="1" applyBorder="1"/>
    <xf numFmtId="0" fontId="17" fillId="0" borderId="86" xfId="0" applyFont="1" applyBorder="1"/>
    <xf numFmtId="0" fontId="17" fillId="0" borderId="87" xfId="0" applyFont="1" applyBorder="1"/>
    <xf numFmtId="0" fontId="13" fillId="8" borderId="91" xfId="0" applyFont="1" applyFill="1" applyBorder="1" applyAlignment="1">
      <alignment vertical="center"/>
    </xf>
    <xf numFmtId="0" fontId="29" fillId="8" borderId="92" xfId="0" applyFont="1" applyFill="1" applyBorder="1" applyAlignment="1">
      <alignment vertical="center"/>
    </xf>
    <xf numFmtId="0" fontId="7" fillId="7" borderId="93" xfId="0" applyFont="1" applyFill="1" applyBorder="1" applyAlignment="1">
      <alignment vertical="center"/>
    </xf>
    <xf numFmtId="0" fontId="7" fillId="7" borderId="94" xfId="0" applyFont="1" applyFill="1" applyBorder="1" applyAlignment="1">
      <alignment vertical="center"/>
    </xf>
    <xf numFmtId="0" fontId="7" fillId="7" borderId="95" xfId="0" applyFont="1" applyFill="1" applyBorder="1" applyAlignment="1">
      <alignment vertical="center"/>
    </xf>
    <xf numFmtId="0" fontId="0" fillId="0" borderId="96" xfId="0" applyBorder="1"/>
    <xf numFmtId="0" fontId="0" fillId="0" borderId="97" xfId="0" applyBorder="1"/>
    <xf numFmtId="0" fontId="0" fillId="0" borderId="98" xfId="0" applyBorder="1"/>
    <xf numFmtId="0" fontId="0" fillId="0" borderId="99" xfId="0" applyBorder="1"/>
    <xf numFmtId="0" fontId="0" fillId="0" borderId="100" xfId="0" applyBorder="1"/>
    <xf numFmtId="0" fontId="7" fillId="16" borderId="8" xfId="0" applyFont="1" applyFill="1" applyBorder="1" applyAlignment="1">
      <alignment horizontal="left"/>
    </xf>
    <xf numFmtId="172" fontId="5" fillId="4" borderId="8" xfId="0" applyNumberFormat="1" applyFont="1" applyFill="1" applyBorder="1" applyAlignment="1">
      <alignment horizontal="left"/>
    </xf>
    <xf numFmtId="0" fontId="5" fillId="4" borderId="5" xfId="0" applyFont="1" applyFill="1" applyBorder="1" applyAlignment="1">
      <alignment horizontal="left"/>
    </xf>
    <xf numFmtId="0" fontId="12" fillId="24" borderId="6" xfId="0" applyFont="1" applyFill="1" applyBorder="1" applyAlignment="1">
      <alignment horizontal="left"/>
    </xf>
    <xf numFmtId="0" fontId="12" fillId="24" borderId="7" xfId="0" applyFont="1" applyFill="1" applyBorder="1" applyAlignment="1">
      <alignment horizontal="left"/>
    </xf>
    <xf numFmtId="0" fontId="34" fillId="5" borderId="101" xfId="0" applyFont="1" applyFill="1" applyBorder="1"/>
    <xf numFmtId="0" fontId="34" fillId="5" borderId="102" xfId="0" applyFont="1" applyFill="1" applyBorder="1"/>
    <xf numFmtId="0" fontId="34" fillId="5" borderId="103" xfId="0" applyFont="1" applyFill="1" applyBorder="1"/>
    <xf numFmtId="0" fontId="10" fillId="0" borderId="96" xfId="0" applyFont="1" applyBorder="1"/>
    <xf numFmtId="9" fontId="17" fillId="0" borderId="8" xfId="0" applyNumberFormat="1" applyFont="1" applyBorder="1"/>
    <xf numFmtId="9" fontId="17" fillId="0" borderId="97" xfId="0" applyNumberFormat="1" applyFont="1" applyBorder="1"/>
    <xf numFmtId="0" fontId="17" fillId="0" borderId="96" xfId="0" applyFont="1" applyBorder="1" applyAlignment="1">
      <alignment horizontal="left"/>
    </xf>
    <xf numFmtId="42" fontId="38" fillId="0" borderId="8" xfId="0" applyNumberFormat="1" applyFont="1" applyBorder="1" applyAlignment="1">
      <alignment horizontal="right"/>
    </xf>
    <xf numFmtId="169" fontId="17" fillId="0" borderId="8" xfId="0" applyNumberFormat="1" applyFont="1" applyBorder="1" applyAlignment="1">
      <alignment horizontal="right"/>
    </xf>
    <xf numFmtId="169" fontId="17" fillId="0" borderId="97" xfId="0" applyNumberFormat="1" applyFont="1" applyBorder="1" applyAlignment="1">
      <alignment horizontal="right"/>
    </xf>
    <xf numFmtId="0" fontId="17" fillId="0" borderId="96" xfId="0" quotePrefix="1" applyFont="1" applyBorder="1" applyAlignment="1">
      <alignment horizontal="left"/>
    </xf>
    <xf numFmtId="41" fontId="38" fillId="0" borderId="8" xfId="0" applyNumberFormat="1" applyFont="1" applyBorder="1"/>
    <xf numFmtId="169" fontId="38" fillId="0" borderId="97" xfId="0" applyNumberFormat="1" applyFont="1" applyBorder="1"/>
    <xf numFmtId="0" fontId="10" fillId="0" borderId="96" xfId="0" applyFont="1" applyBorder="1" applyAlignment="1">
      <alignment horizontal="left"/>
    </xf>
    <xf numFmtId="1" fontId="39" fillId="0" borderId="8" xfId="0" applyNumberFormat="1" applyFont="1" applyBorder="1" applyAlignment="1">
      <alignment horizontal="right" vertical="top"/>
    </xf>
    <xf numFmtId="169" fontId="39" fillId="0" borderId="8" xfId="0" applyNumberFormat="1" applyFont="1" applyBorder="1" applyAlignment="1">
      <alignment horizontal="right" vertical="top"/>
    </xf>
    <xf numFmtId="169" fontId="39" fillId="0" borderId="97" xfId="0" applyNumberFormat="1" applyFont="1" applyBorder="1" applyAlignment="1">
      <alignment horizontal="right" vertical="top"/>
    </xf>
    <xf numFmtId="0" fontId="17" fillId="0" borderId="96" xfId="0" applyFont="1" applyBorder="1"/>
    <xf numFmtId="42" fontId="40" fillId="0" borderId="8" xfId="0" applyNumberFormat="1" applyFont="1" applyBorder="1" applyAlignment="1">
      <alignment horizontal="right" vertical="top"/>
    </xf>
    <xf numFmtId="42" fontId="40" fillId="0" borderId="97" xfId="0" applyNumberFormat="1" applyFont="1" applyBorder="1" applyAlignment="1">
      <alignment horizontal="right" vertical="top"/>
    </xf>
    <xf numFmtId="0" fontId="41" fillId="0" borderId="96" xfId="0" applyFont="1" applyBorder="1" applyAlignment="1">
      <alignment horizontal="left"/>
    </xf>
    <xf numFmtId="173" fontId="17" fillId="0" borderId="8" xfId="0" applyNumberFormat="1" applyFont="1" applyBorder="1" applyAlignment="1">
      <alignment horizontal="right"/>
    </xf>
    <xf numFmtId="42" fontId="17" fillId="0" borderId="97" xfId="0" applyNumberFormat="1" applyFont="1" applyBorder="1" applyAlignment="1">
      <alignment horizontal="right"/>
    </xf>
    <xf numFmtId="0" fontId="19" fillId="0" borderId="96" xfId="0" applyFont="1" applyBorder="1" applyAlignment="1">
      <alignment horizontal="left"/>
    </xf>
    <xf numFmtId="165" fontId="19" fillId="0" borderId="97" xfId="0" applyNumberFormat="1" applyFont="1" applyBorder="1" applyAlignment="1">
      <alignment horizontal="right"/>
    </xf>
    <xf numFmtId="0" fontId="7" fillId="0" borderId="97" xfId="0" applyFont="1" applyBorder="1"/>
    <xf numFmtId="0" fontId="7" fillId="0" borderId="14" xfId="0" applyFont="1" applyBorder="1"/>
    <xf numFmtId="0" fontId="7" fillId="0" borderId="104" xfId="0" applyFont="1" applyBorder="1"/>
    <xf numFmtId="0" fontId="17" fillId="0" borderId="105" xfId="0" applyFont="1" applyBorder="1" applyAlignment="1">
      <alignment horizontal="left"/>
    </xf>
    <xf numFmtId="0" fontId="19" fillId="0" borderId="106" xfId="0" applyFont="1" applyBorder="1" applyAlignment="1">
      <alignment horizontal="left"/>
    </xf>
    <xf numFmtId="0" fontId="7" fillId="0" borderId="58" xfId="0" applyFont="1" applyBorder="1"/>
    <xf numFmtId="165" fontId="19" fillId="0" borderId="58" xfId="0" applyNumberFormat="1" applyFont="1" applyBorder="1" applyAlignment="1">
      <alignment horizontal="right"/>
    </xf>
    <xf numFmtId="0" fontId="17" fillId="0" borderId="58" xfId="0" applyFont="1" applyBorder="1"/>
    <xf numFmtId="165" fontId="19" fillId="0" borderId="107" xfId="0" applyNumberFormat="1" applyFont="1" applyBorder="1" applyAlignment="1">
      <alignment horizontal="right"/>
    </xf>
    <xf numFmtId="0" fontId="34" fillId="3" borderId="108" xfId="0" applyFont="1" applyFill="1" applyBorder="1"/>
    <xf numFmtId="0" fontId="34" fillId="3" borderId="104" xfId="0" applyFont="1" applyFill="1" applyBorder="1"/>
    <xf numFmtId="6" fontId="17" fillId="0" borderId="8" xfId="0" applyNumberFormat="1" applyFont="1" applyBorder="1" applyAlignment="1">
      <alignment horizontal="right"/>
    </xf>
    <xf numFmtId="41" fontId="17" fillId="0" borderId="97" xfId="0" applyNumberFormat="1" applyFont="1" applyBorder="1"/>
    <xf numFmtId="169" fontId="42" fillId="0" borderId="8" xfId="0" applyNumberFormat="1" applyFont="1" applyBorder="1" applyAlignment="1">
      <alignment horizontal="right"/>
    </xf>
    <xf numFmtId="169" fontId="42" fillId="0" borderId="97" xfId="0" applyNumberFormat="1" applyFont="1" applyBorder="1" applyAlignment="1">
      <alignment horizontal="right"/>
    </xf>
    <xf numFmtId="0" fontId="43" fillId="0" borderId="8" xfId="0" applyFont="1" applyBorder="1" applyAlignment="1">
      <alignment horizontal="left"/>
    </xf>
    <xf numFmtId="169" fontId="17" fillId="0" borderId="8" xfId="0" applyNumberFormat="1" applyFont="1" applyBorder="1"/>
    <xf numFmtId="44" fontId="17" fillId="0" borderId="97" xfId="0" applyNumberFormat="1" applyFont="1" applyBorder="1"/>
    <xf numFmtId="9" fontId="17" fillId="0" borderId="8" xfId="0" applyNumberFormat="1" applyFont="1" applyBorder="1" applyAlignment="1">
      <alignment horizontal="right"/>
    </xf>
    <xf numFmtId="0" fontId="10" fillId="4" borderId="109" xfId="0" applyFont="1" applyFill="1" applyBorder="1"/>
    <xf numFmtId="0" fontId="10" fillId="4" borderId="110" xfId="0" applyFont="1" applyFill="1" applyBorder="1"/>
    <xf numFmtId="42" fontId="44" fillId="0" borderId="8" xfId="0" applyNumberFormat="1" applyFont="1" applyBorder="1" applyAlignment="1">
      <alignment horizontal="right" vertical="top"/>
    </xf>
    <xf numFmtId="6" fontId="38" fillId="0" borderId="8" xfId="0" applyNumberFormat="1" applyFont="1" applyBorder="1" applyAlignment="1">
      <alignment horizontal="right"/>
    </xf>
    <xf numFmtId="164" fontId="13" fillId="6" borderId="83" xfId="0" applyNumberFormat="1" applyFont="1" applyFill="1" applyBorder="1" applyAlignment="1">
      <alignment horizontal="center"/>
    </xf>
    <xf numFmtId="0" fontId="13" fillId="6" borderId="83" xfId="0" applyFont="1" applyFill="1" applyBorder="1" applyAlignment="1">
      <alignment horizontal="center"/>
    </xf>
    <xf numFmtId="0" fontId="13" fillId="6" borderId="84" xfId="0" applyFont="1" applyFill="1" applyBorder="1" applyAlignment="1">
      <alignment horizontal="center"/>
    </xf>
    <xf numFmtId="41" fontId="7" fillId="0" borderId="83" xfId="0" applyNumberFormat="1" applyFont="1" applyBorder="1"/>
    <xf numFmtId="165" fontId="7" fillId="0" borderId="84" xfId="0" applyNumberFormat="1" applyFont="1" applyBorder="1" applyAlignment="1">
      <alignment horizontal="right"/>
    </xf>
    <xf numFmtId="41" fontId="5" fillId="0" borderId="111" xfId="0" applyNumberFormat="1" applyFont="1" applyBorder="1"/>
    <xf numFmtId="165" fontId="5" fillId="0" borderId="112" xfId="0" applyNumberFormat="1" applyFont="1" applyBorder="1" applyAlignment="1">
      <alignment horizontal="right"/>
    </xf>
    <xf numFmtId="165" fontId="15" fillId="0" borderId="83" xfId="0" applyNumberFormat="1" applyFont="1" applyBorder="1"/>
    <xf numFmtId="165" fontId="15" fillId="0" borderId="8" xfId="0" applyNumberFormat="1" applyFont="1" applyBorder="1" applyAlignment="1">
      <alignment horizontal="right"/>
    </xf>
    <xf numFmtId="165" fontId="15" fillId="0" borderId="8" xfId="0" applyNumberFormat="1" applyFont="1" applyBorder="1"/>
    <xf numFmtId="42" fontId="5" fillId="0" borderId="83" xfId="0" applyNumberFormat="1" applyFont="1" applyBorder="1"/>
    <xf numFmtId="165" fontId="5" fillId="0" borderId="84" xfId="0" applyNumberFormat="1" applyFont="1" applyBorder="1" applyAlignment="1">
      <alignment horizontal="right"/>
    </xf>
    <xf numFmtId="165" fontId="5" fillId="0" borderId="83" xfId="0" applyNumberFormat="1" applyFont="1" applyBorder="1"/>
    <xf numFmtId="165" fontId="5" fillId="0" borderId="8" xfId="0" applyNumberFormat="1" applyFont="1" applyBorder="1"/>
    <xf numFmtId="42" fontId="7" fillId="0" borderId="83" xfId="0" applyNumberFormat="1" applyFont="1" applyBorder="1"/>
    <xf numFmtId="0" fontId="16" fillId="0" borderId="8" xfId="0" applyFont="1" applyBorder="1"/>
    <xf numFmtId="166" fontId="5" fillId="7" borderId="83" xfId="0" applyNumberFormat="1" applyFont="1" applyFill="1" applyBorder="1"/>
    <xf numFmtId="166" fontId="5" fillId="7" borderId="85" xfId="0" applyNumberFormat="1" applyFont="1" applyFill="1" applyBorder="1"/>
    <xf numFmtId="166" fontId="5" fillId="7" borderId="86" xfId="0" applyNumberFormat="1" applyFont="1" applyFill="1" applyBorder="1"/>
    <xf numFmtId="42" fontId="5" fillId="0" borderId="86" xfId="0" applyNumberFormat="1" applyFont="1" applyBorder="1"/>
    <xf numFmtId="165" fontId="5" fillId="0" borderId="87" xfId="0" applyNumberFormat="1" applyFont="1" applyBorder="1" applyAlignment="1">
      <alignment horizontal="right"/>
    </xf>
    <xf numFmtId="43" fontId="7" fillId="0" borderId="83" xfId="0" applyNumberFormat="1" applyFont="1" applyBorder="1"/>
    <xf numFmtId="44" fontId="7" fillId="0" borderId="83" xfId="0" applyNumberFormat="1" applyFont="1" applyBorder="1"/>
    <xf numFmtId="44" fontId="7" fillId="0" borderId="8" xfId="0" applyNumberFormat="1" applyFont="1" applyBorder="1"/>
    <xf numFmtId="166" fontId="5" fillId="0" borderId="83" xfId="0" applyNumberFormat="1" applyFont="1" applyBorder="1"/>
    <xf numFmtId="166" fontId="5" fillId="0" borderId="85" xfId="0" applyNumberFormat="1" applyFont="1" applyBorder="1"/>
    <xf numFmtId="42" fontId="5" fillId="25" borderId="83" xfId="0" applyNumberFormat="1" applyFont="1" applyFill="1" applyBorder="1"/>
    <xf numFmtId="0" fontId="7" fillId="25" borderId="8" xfId="0" applyFont="1" applyFill="1" applyBorder="1"/>
    <xf numFmtId="42" fontId="5" fillId="25" borderId="8" xfId="0" applyNumberFormat="1" applyFont="1" applyFill="1" applyBorder="1" applyAlignment="1">
      <alignment horizontal="right"/>
    </xf>
    <xf numFmtId="41" fontId="5" fillId="25" borderId="8" xfId="0" applyNumberFormat="1" applyFont="1" applyFill="1" applyBorder="1" applyAlignment="1">
      <alignment horizontal="right"/>
    </xf>
    <xf numFmtId="165" fontId="5" fillId="25" borderId="8" xfId="0" applyNumberFormat="1" applyFont="1" applyFill="1" applyBorder="1" applyAlignment="1">
      <alignment horizontal="right"/>
    </xf>
    <xf numFmtId="42" fontId="5" fillId="25" borderId="8" xfId="0" applyNumberFormat="1" applyFont="1" applyFill="1" applyBorder="1"/>
    <xf numFmtId="165" fontId="5" fillId="25" borderId="84" xfId="0" applyNumberFormat="1" applyFont="1" applyFill="1" applyBorder="1" applyAlignment="1">
      <alignment horizontal="right"/>
    </xf>
    <xf numFmtId="42" fontId="79" fillId="0" borderId="0" xfId="0" applyNumberFormat="1" applyFont="1"/>
    <xf numFmtId="0" fontId="79" fillId="0" borderId="0" xfId="0" applyFont="1"/>
    <xf numFmtId="41" fontId="79" fillId="0" borderId="0" xfId="0" applyNumberFormat="1" applyFont="1"/>
    <xf numFmtId="41" fontId="79" fillId="0" borderId="12" xfId="0" applyNumberFormat="1" applyFont="1" applyBorder="1"/>
    <xf numFmtId="42" fontId="79" fillId="0" borderId="12" xfId="0" applyNumberFormat="1" applyFont="1" applyBorder="1"/>
    <xf numFmtId="165" fontId="79" fillId="0" borderId="0" xfId="0" applyNumberFormat="1" applyFont="1"/>
    <xf numFmtId="0" fontId="4" fillId="0" borderId="0" xfId="0" applyFont="1"/>
    <xf numFmtId="42" fontId="80" fillId="0" borderId="0" xfId="0" applyNumberFormat="1" applyFont="1"/>
    <xf numFmtId="0" fontId="80" fillId="0" borderId="0" xfId="0" applyFont="1"/>
    <xf numFmtId="166" fontId="0" fillId="0" borderId="0" xfId="0" applyNumberFormat="1"/>
    <xf numFmtId="0" fontId="13" fillId="16" borderId="5" xfId="0" applyFont="1" applyFill="1" applyBorder="1" applyAlignment="1">
      <alignment horizontal="center"/>
    </xf>
    <xf numFmtId="0" fontId="5" fillId="4" borderId="5" xfId="0" applyFont="1" applyFill="1" applyBorder="1" applyAlignment="1">
      <alignment horizontal="center"/>
    </xf>
    <xf numFmtId="0" fontId="5" fillId="0" borderId="113" xfId="0" applyFont="1" applyBorder="1" applyAlignment="1">
      <alignment horizontal="centerContinuous"/>
    </xf>
    <xf numFmtId="0" fontId="0" fillId="0" borderId="113" xfId="0" applyBorder="1" applyAlignment="1">
      <alignment horizontal="centerContinuous"/>
    </xf>
    <xf numFmtId="9" fontId="38" fillId="0" borderId="0" xfId="1" applyFont="1"/>
    <xf numFmtId="41" fontId="0" fillId="0" borderId="0" xfId="0" applyNumberFormat="1"/>
    <xf numFmtId="42" fontId="82" fillId="0" borderId="8" xfId="0" applyNumberFormat="1" applyFont="1" applyBorder="1" applyAlignment="1">
      <alignment horizontal="right" vertical="top"/>
    </xf>
    <xf numFmtId="43" fontId="0" fillId="0" borderId="0" xfId="0" applyNumberFormat="1"/>
    <xf numFmtId="41" fontId="7" fillId="24" borderId="0" xfId="0" applyNumberFormat="1" applyFont="1" applyFill="1"/>
    <xf numFmtId="6" fontId="0" fillId="0" borderId="0" xfId="0" applyNumberFormat="1"/>
    <xf numFmtId="0" fontId="3" fillId="26" borderId="0" xfId="0" applyFont="1" applyFill="1" applyAlignment="1">
      <alignment vertical="center"/>
    </xf>
    <xf numFmtId="0" fontId="84" fillId="0" borderId="0" xfId="0" applyFont="1" applyAlignment="1">
      <alignment horizontal="left" wrapText="1"/>
    </xf>
    <xf numFmtId="42" fontId="0" fillId="0" borderId="83" xfId="0" applyNumberFormat="1" applyBorder="1"/>
    <xf numFmtId="169" fontId="39" fillId="0" borderId="8" xfId="2" applyNumberFormat="1" applyFont="1" applyBorder="1" applyAlignment="1">
      <alignment horizontal="right" vertical="top"/>
    </xf>
    <xf numFmtId="176" fontId="60" fillId="0" borderId="8" xfId="0" applyNumberFormat="1" applyFont="1" applyBorder="1" applyAlignment="1">
      <alignment wrapText="1"/>
    </xf>
    <xf numFmtId="0" fontId="31" fillId="24" borderId="0" xfId="0" applyFont="1" applyFill="1" applyAlignment="1">
      <alignment horizontal="left" wrapText="1"/>
    </xf>
    <xf numFmtId="0" fontId="25" fillId="27" borderId="8" xfId="0" applyFont="1" applyFill="1" applyBorder="1"/>
    <xf numFmtId="166" fontId="5" fillId="27" borderId="85" xfId="0" applyNumberFormat="1" applyFont="1" applyFill="1" applyBorder="1"/>
    <xf numFmtId="0" fontId="92" fillId="0" borderId="86" xfId="0" applyFont="1" applyBorder="1" applyAlignment="1">
      <alignment horizontal="center" wrapText="1"/>
    </xf>
    <xf numFmtId="0" fontId="93" fillId="0" borderId="0" xfId="0" applyFont="1" applyAlignment="1">
      <alignment horizontal="left" wrapText="1"/>
    </xf>
    <xf numFmtId="176" fontId="93" fillId="0" borderId="0" xfId="0" applyNumberFormat="1" applyFont="1" applyAlignment="1">
      <alignment horizontal="right" wrapText="1"/>
    </xf>
    <xf numFmtId="42" fontId="0" fillId="0" borderId="0" xfId="0" applyNumberFormat="1"/>
    <xf numFmtId="0" fontId="17" fillId="7" borderId="8" xfId="0" applyFont="1" applyFill="1" applyBorder="1"/>
    <xf numFmtId="0" fontId="94" fillId="0" borderId="8" xfId="0" applyFont="1" applyBorder="1"/>
    <xf numFmtId="0" fontId="17" fillId="0" borderId="14" xfId="0" applyFont="1" applyBorder="1"/>
    <xf numFmtId="177" fontId="84" fillId="0" borderId="81" xfId="0" applyNumberFormat="1" applyFont="1" applyBorder="1" applyAlignment="1">
      <alignment horizontal="right" wrapText="1"/>
    </xf>
    <xf numFmtId="0" fontId="89" fillId="0" borderId="86" xfId="4" applyFont="1" applyAlignment="1">
      <alignment horizontal="center" wrapText="1"/>
    </xf>
    <xf numFmtId="166" fontId="97" fillId="28" borderId="8" xfId="8" applyNumberFormat="1" applyFont="1" applyFill="1" applyBorder="1"/>
    <xf numFmtId="166" fontId="97" fillId="28" borderId="86" xfId="8" applyNumberFormat="1" applyFont="1" applyFill="1" applyBorder="1"/>
    <xf numFmtId="166" fontId="98" fillId="28" borderId="8" xfId="8" applyNumberFormat="1" applyFont="1" applyFill="1" applyBorder="1"/>
    <xf numFmtId="0" fontId="0" fillId="0" borderId="0" xfId="0" applyAlignment="1">
      <alignment wrapText="1"/>
    </xf>
    <xf numFmtId="0" fontId="85" fillId="0" borderId="0" xfId="0" applyFont="1" applyAlignment="1">
      <alignment horizontal="left" wrapText="1"/>
    </xf>
    <xf numFmtId="0" fontId="85" fillId="0" borderId="0" xfId="0" applyFont="1" applyAlignment="1">
      <alignment wrapText="1"/>
    </xf>
    <xf numFmtId="4" fontId="85" fillId="0" borderId="0" xfId="0" applyNumberFormat="1" applyFont="1" applyAlignment="1">
      <alignment wrapText="1"/>
    </xf>
    <xf numFmtId="0" fontId="70" fillId="0" borderId="81" xfId="0" applyFont="1" applyBorder="1" applyAlignment="1">
      <alignment horizontal="left" wrapText="1"/>
    </xf>
    <xf numFmtId="179" fontId="70" fillId="0" borderId="81" xfId="0" applyNumberFormat="1" applyFont="1" applyBorder="1" applyAlignment="1">
      <alignment wrapText="1"/>
    </xf>
    <xf numFmtId="0" fontId="83" fillId="0" borderId="8" xfId="3" applyFill="1" applyBorder="1"/>
    <xf numFmtId="0" fontId="2" fillId="0" borderId="0" xfId="0" applyFont="1"/>
    <xf numFmtId="0" fontId="99" fillId="0" borderId="0" xfId="0" applyFont="1"/>
    <xf numFmtId="41" fontId="25" fillId="24" borderId="0" xfId="0" applyNumberFormat="1" applyFont="1" applyFill="1"/>
    <xf numFmtId="0" fontId="1" fillId="0" borderId="114" xfId="0" applyFont="1" applyBorder="1"/>
    <xf numFmtId="0" fontId="0" fillId="0" borderId="114" xfId="0" applyBorder="1"/>
    <xf numFmtId="44" fontId="0" fillId="0" borderId="114" xfId="0" applyNumberFormat="1" applyBorder="1"/>
    <xf numFmtId="169" fontId="0" fillId="24" borderId="114" xfId="2" applyNumberFormat="1" applyFont="1" applyFill="1" applyBorder="1"/>
    <xf numFmtId="169" fontId="0" fillId="0" borderId="114" xfId="0" applyNumberFormat="1" applyBorder="1"/>
    <xf numFmtId="165" fontId="0" fillId="0" borderId="0" xfId="1" applyNumberFormat="1" applyFont="1"/>
    <xf numFmtId="0" fontId="9" fillId="0" borderId="0" xfId="0" applyFont="1" applyAlignment="1">
      <alignment horizontal="center"/>
    </xf>
    <xf numFmtId="0" fontId="0" fillId="0" borderId="0" xfId="0"/>
    <xf numFmtId="0" fontId="13" fillId="6" borderId="8" xfId="0" quotePrefix="1" applyFont="1" applyFill="1" applyBorder="1" applyAlignment="1">
      <alignment horizontal="center"/>
    </xf>
    <xf numFmtId="0" fontId="12" fillId="0" borderId="8" xfId="0" applyFont="1" applyBorder="1"/>
    <xf numFmtId="0" fontId="12" fillId="0" borderId="84" xfId="0" applyFont="1" applyBorder="1"/>
    <xf numFmtId="0" fontId="5" fillId="3" borderId="80" xfId="0" applyFont="1" applyFill="1" applyBorder="1" applyAlignment="1">
      <alignment horizontal="center"/>
    </xf>
    <xf numFmtId="0" fontId="12" fillId="0" borderId="81" xfId="0" applyFont="1" applyBorder="1"/>
    <xf numFmtId="0" fontId="12" fillId="0" borderId="82" xfId="0" applyFont="1" applyBorder="1"/>
    <xf numFmtId="0" fontId="5" fillId="4" borderId="80" xfId="0" applyFont="1" applyFill="1" applyBorder="1" applyAlignment="1">
      <alignment horizontal="center"/>
    </xf>
    <xf numFmtId="0" fontId="13" fillId="5" borderId="80" xfId="0" applyFont="1" applyFill="1" applyBorder="1" applyAlignment="1">
      <alignment horizontal="center"/>
    </xf>
    <xf numFmtId="0" fontId="5" fillId="0" borderId="0" xfId="0" applyFont="1" applyAlignment="1">
      <alignment horizontal="center"/>
    </xf>
    <xf numFmtId="0" fontId="13" fillId="8" borderId="8" xfId="0" applyFont="1" applyFill="1" applyBorder="1" applyAlignment="1">
      <alignment horizontal="center"/>
    </xf>
    <xf numFmtId="0" fontId="13" fillId="10" borderId="19" xfId="0" applyFont="1" applyFill="1" applyBorder="1" applyAlignment="1">
      <alignment horizontal="center" vertical="center"/>
    </xf>
    <xf numFmtId="0" fontId="12" fillId="0" borderId="20" xfId="0" applyFont="1" applyBorder="1"/>
    <xf numFmtId="0" fontId="12" fillId="0" borderId="21" xfId="0" applyFont="1" applyBorder="1"/>
    <xf numFmtId="0" fontId="5" fillId="11" borderId="19" xfId="0" applyFont="1" applyFill="1" applyBorder="1" applyAlignment="1">
      <alignment horizontal="center" vertical="center"/>
    </xf>
    <xf numFmtId="0" fontId="13" fillId="10" borderId="23" xfId="0" applyFont="1" applyFill="1" applyBorder="1" applyAlignment="1">
      <alignment horizontal="center" vertical="center"/>
    </xf>
    <xf numFmtId="0" fontId="12" fillId="0" borderId="24" xfId="0" applyFont="1" applyBorder="1"/>
    <xf numFmtId="0" fontId="12" fillId="0" borderId="25" xfId="0" applyFont="1" applyBorder="1"/>
    <xf numFmtId="0" fontId="5" fillId="11" borderId="23" xfId="0" applyFont="1" applyFill="1" applyBorder="1" applyAlignment="1">
      <alignment horizontal="center" vertical="center"/>
    </xf>
    <xf numFmtId="0" fontId="13" fillId="8" borderId="88" xfId="0" applyFont="1" applyFill="1" applyBorder="1" applyAlignment="1">
      <alignment horizontal="center" vertical="center"/>
    </xf>
    <xf numFmtId="0" fontId="12" fillId="0" borderId="89" xfId="0" applyFont="1" applyBorder="1"/>
    <xf numFmtId="0" fontId="12" fillId="0" borderId="90" xfId="0" applyFont="1" applyBorder="1"/>
    <xf numFmtId="0" fontId="5" fillId="0" borderId="48" xfId="0" applyFont="1" applyBorder="1" applyAlignment="1">
      <alignment horizontal="center"/>
    </xf>
    <xf numFmtId="0" fontId="12" fillId="0" borderId="59" xfId="0" applyFont="1" applyBorder="1"/>
    <xf numFmtId="0" fontId="13" fillId="16" borderId="5" xfId="0" applyFont="1" applyFill="1" applyBorder="1" applyAlignment="1">
      <alignment horizontal="left"/>
    </xf>
    <xf numFmtId="0" fontId="12" fillId="0" borderId="6" xfId="0" applyFont="1" applyBorder="1" applyAlignment="1">
      <alignment horizontal="left"/>
    </xf>
    <xf numFmtId="0" fontId="12" fillId="0" borderId="7" xfId="0" applyFont="1" applyBorder="1" applyAlignment="1">
      <alignment horizontal="left"/>
    </xf>
    <xf numFmtId="0" fontId="57" fillId="0" borderId="0" xfId="0" applyFont="1" applyAlignment="1">
      <alignment horizontal="center"/>
    </xf>
    <xf numFmtId="0" fontId="58" fillId="0" borderId="0" xfId="0" applyFont="1" applyAlignment="1">
      <alignment horizontal="center"/>
    </xf>
    <xf numFmtId="0" fontId="13" fillId="8" borderId="5" xfId="0" applyFont="1" applyFill="1" applyBorder="1" applyAlignment="1">
      <alignment horizontal="center" vertical="center"/>
    </xf>
    <xf numFmtId="0" fontId="12" fillId="0" borderId="7" xfId="0" applyFont="1" applyBorder="1"/>
    <xf numFmtId="0" fontId="90" fillId="0" borderId="0" xfId="0" applyFont="1" applyAlignment="1">
      <alignment horizontal="center"/>
    </xf>
    <xf numFmtId="0" fontId="91" fillId="0" borderId="0" xfId="0" applyFont="1" applyAlignment="1">
      <alignment horizontal="center"/>
    </xf>
    <xf numFmtId="0" fontId="93" fillId="0" borderId="0" xfId="0" applyFont="1" applyAlignment="1">
      <alignment horizontal="center"/>
    </xf>
    <xf numFmtId="0" fontId="66" fillId="0" borderId="48" xfId="0" applyFont="1" applyBorder="1" applyAlignment="1">
      <alignment horizontal="center"/>
    </xf>
    <xf numFmtId="0" fontId="86" fillId="0" borderId="0" xfId="0" applyFont="1" applyAlignment="1">
      <alignment horizontal="center" wrapText="1"/>
    </xf>
    <xf numFmtId="0" fontId="0" fillId="0" borderId="0" xfId="0" applyAlignment="1">
      <alignment wrapText="1"/>
    </xf>
    <xf numFmtId="0" fontId="87" fillId="0" borderId="0" xfId="0" applyFont="1" applyAlignment="1">
      <alignment horizontal="center" wrapText="1"/>
    </xf>
    <xf numFmtId="0" fontId="66" fillId="0" borderId="0" xfId="0" applyFont="1" applyAlignment="1">
      <alignment horizontal="center" wrapText="1"/>
    </xf>
  </cellXfs>
  <cellStyles count="9">
    <cellStyle name="Comma" xfId="2" builtinId="3"/>
    <cellStyle name="Currency" xfId="8" builtinId="4"/>
    <cellStyle name="GroupedCellStyle" xfId="6" xr:uid="{117CDF13-6041-4CE8-B2F2-E50299A083F3}"/>
    <cellStyle name="HeaderCellStyle" xfId="4" xr:uid="{C9F91F23-DC87-4574-A766-FFC85B3AA5EB}"/>
    <cellStyle name="Hyperlink" xfId="3" builtinId="8"/>
    <cellStyle name="Normal" xfId="0" builtinId="0"/>
    <cellStyle name="Normal 2" xfId="5" xr:uid="{6176486D-B9B8-4E94-A7BF-09ACBDC810A5}"/>
    <cellStyle name="Percent" xfId="1" builtinId="5"/>
    <cellStyle name="TotalCellStyle" xfId="7" xr:uid="{3A851CD4-3900-44CC-B154-3489FBA84040}"/>
  </cellStyles>
  <dxfs count="4">
    <dxf>
      <font>
        <color rgb="FFFF0000"/>
      </font>
      <fill>
        <patternFill patternType="none"/>
      </fill>
    </dxf>
    <dxf>
      <font>
        <color rgb="FFFF0000"/>
      </font>
      <fill>
        <patternFill patternType="none"/>
      </fill>
    </dxf>
    <dxf>
      <font>
        <color rgb="FFFF0000"/>
      </font>
      <fill>
        <patternFill patternType="none"/>
      </fill>
    </dxf>
    <dxf>
      <font>
        <color rgb="FFFF0000"/>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3"/></Relationships>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tyles" Target="styles.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5</xdr:col>
      <xdr:colOff>0</xdr:colOff>
      <xdr:row>10</xdr:row>
      <xdr:rowOff>152400</xdr:rowOff>
    </xdr:from>
    <xdr:ext cx="2781300" cy="752475"/>
    <xdr:pic>
      <xdr:nvPicPr>
        <xdr:cNvPr id="2" name="image1.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361950</xdr:colOff>
      <xdr:row>3</xdr:row>
      <xdr:rowOff>76200</xdr:rowOff>
    </xdr:from>
    <xdr:ext cx="7820025" cy="27679650"/>
    <xdr:sp macro="" textlink="">
      <xdr:nvSpPr>
        <xdr:cNvPr id="3" name="Shape 3">
          <a:extLst>
            <a:ext uri="{FF2B5EF4-FFF2-40B4-BE49-F238E27FC236}">
              <a16:creationId xmlns:a16="http://schemas.microsoft.com/office/drawing/2014/main" id="{00000000-0008-0000-0200-000003000000}"/>
            </a:ext>
          </a:extLst>
        </xdr:cNvPr>
        <xdr:cNvSpPr txBox="1"/>
      </xdr:nvSpPr>
      <xdr:spPr>
        <a:xfrm>
          <a:off x="361950" y="628650"/>
          <a:ext cx="7820025" cy="27679650"/>
        </a:xfrm>
        <a:prstGeom prst="rect">
          <a:avLst/>
        </a:prstGeom>
        <a:solidFill>
          <a:schemeClr val="lt1"/>
        </a:solidFill>
        <a:ln w="9525" cap="flat" cmpd="sng">
          <a:solidFill>
            <a:srgbClr val="000000"/>
          </a:solidFill>
          <a:prstDash val="solid"/>
          <a:round/>
          <a:headEnd type="none" w="sm" len="sm"/>
          <a:tailEnd type="none" w="sm" len="sm"/>
        </a:ln>
      </xdr:spPr>
      <xdr:txBody>
        <a:bodyPr spcFirstLastPara="1" wrap="square" lIns="91425" tIns="45700" rIns="91425" bIns="45700" anchor="t" anchorCtr="0">
          <a:noAutofit/>
        </a:bodyPr>
        <a:lstStyle/>
        <a:p>
          <a:r>
            <a:rPr lang="en-US" sz="1100" b="1">
              <a:effectLst/>
              <a:latin typeface="+mn-lt"/>
              <a:ea typeface="+mn-ea"/>
              <a:cs typeface="+mn-cs"/>
            </a:rPr>
            <a:t>Summary</a:t>
          </a:r>
          <a:endParaRPr lang="en-US" sz="1100">
            <a:effectLst/>
            <a:latin typeface="+mn-lt"/>
            <a:ea typeface="+mn-ea"/>
            <a:cs typeface="+mn-cs"/>
          </a:endParaRPr>
        </a:p>
        <a:p>
          <a:endParaRPr lang="en-US" sz="1100">
            <a:effectLst/>
            <a:latin typeface="+mn-lt"/>
            <a:ea typeface="+mn-ea"/>
            <a:cs typeface="+mn-cs"/>
          </a:endParaRPr>
        </a:p>
        <a:p>
          <a:r>
            <a:rPr lang="en-US" sz="1100">
              <a:effectLst/>
              <a:latin typeface="+mn-lt"/>
              <a:ea typeface="+mn-ea"/>
              <a:cs typeface="+mn-cs"/>
            </a:rPr>
            <a:t>The company closed December 2025 with solid results that met recent expectations, while also seeing a few larger deals slip into 2026 that we had hoped could drive a more exciting end to the year.  ARR bookings for December were $430k for a total of $888k in Q4 2025.  This is slightly above our recent forecasts and a significant improvement from Q4 2025 while still disappointing relative to our typical expectations.</a:t>
          </a:r>
        </a:p>
        <a:p>
          <a:endParaRPr lang="en-US" sz="1100">
            <a:effectLst/>
            <a:latin typeface="+mn-lt"/>
            <a:ea typeface="+mn-ea"/>
            <a:cs typeface="+mn-cs"/>
          </a:endParaRPr>
        </a:p>
        <a:p>
          <a:r>
            <a:rPr lang="en-US" sz="1100">
              <a:effectLst/>
              <a:latin typeface="+mn-lt"/>
              <a:ea typeface="+mn-ea"/>
              <a:cs typeface="+mn-cs"/>
            </a:rPr>
            <a:t>The highlight of December and Q4 results was strong performance from our existing accounts.  In Q4 we booked $700k in expansion ARR, including approximately $400k in December alone.  In addition to the positive financial value, the result included significant strategic validation, with two purchases of our Recruit module and one sale of the new Guide module.  In addition to that sale of Guide, two other customers agreed to pilot Guide in specific use cases.</a:t>
          </a:r>
        </a:p>
        <a:p>
          <a:endParaRPr lang="en-US" sz="1100">
            <a:effectLst/>
            <a:latin typeface="+mn-lt"/>
            <a:ea typeface="+mn-ea"/>
            <a:cs typeface="+mn-cs"/>
          </a:endParaRPr>
        </a:p>
        <a:p>
          <a:r>
            <a:rPr lang="en-US" sz="1100">
              <a:effectLst/>
              <a:latin typeface="+mn-lt"/>
              <a:ea typeface="+mn-ea"/>
              <a:cs typeface="+mn-cs"/>
            </a:rPr>
            <a:t>The company added one new logo in December for a total of four in Q4.  Several large new logo deals that appeared to be in play as of late December slipped into January.  We are working to close them expeditiously in 2026.  While the overall new logo result is disappointing, it did include an important strategic win with our new Direct Edition product, which was purchased by a large home warranty company (Cinch Home Services) that has been a priority prospect for many years.</a:t>
          </a:r>
        </a:p>
        <a:p>
          <a:endParaRPr lang="en-US" sz="1100">
            <a:effectLst/>
            <a:latin typeface="+mn-lt"/>
            <a:ea typeface="+mn-ea"/>
            <a:cs typeface="+mn-cs"/>
          </a:endParaRPr>
        </a:p>
        <a:p>
          <a:r>
            <a:rPr lang="en-US" sz="1100">
              <a:effectLst/>
              <a:latin typeface="+mn-lt"/>
              <a:ea typeface="+mn-ea"/>
              <a:cs typeface="+mn-cs"/>
            </a:rPr>
            <a:t>During December we formalized our exit planning process, signing an engagement letter with Canaccord Genuity and preparing to launch a sales process in early January 2026.  This effort will be a top priority for management in early 2026.  </a:t>
          </a:r>
        </a:p>
        <a:p>
          <a:endParaRPr lang="en-US" sz="1100">
            <a:effectLst/>
            <a:latin typeface="+mn-lt"/>
            <a:ea typeface="+mn-ea"/>
            <a:cs typeface="+mn-cs"/>
          </a:endParaRPr>
        </a:p>
        <a:p>
          <a:r>
            <a:rPr lang="en-US" sz="1100">
              <a:effectLst/>
              <a:latin typeface="+mn-lt"/>
              <a:ea typeface="+mn-ea"/>
              <a:cs typeface="+mn-cs"/>
            </a:rPr>
            <a:t>The Finance team navigated tight operating conditions between our liquidity needs and loan covenants.  As part of our plan to manage these constraints, on December 31</a:t>
          </a:r>
          <a:r>
            <a:rPr lang="en-US" sz="1100" baseline="30000">
              <a:effectLst/>
              <a:latin typeface="+mn-lt"/>
              <a:ea typeface="+mn-ea"/>
              <a:cs typeface="+mn-cs"/>
            </a:rPr>
            <a:t>st</a:t>
          </a:r>
          <a:r>
            <a:rPr lang="en-US" sz="1100">
              <a:effectLst/>
              <a:latin typeface="+mn-lt"/>
              <a:ea typeface="+mn-ea"/>
              <a:cs typeface="+mn-cs"/>
            </a:rPr>
            <a:t> we repaid $250,000 on the line of credit.  The timing of this repayment left the company with a low cash balance as of 12/31/25 which is reflected in our year-end balance sheet.  We had confidence that the cash balance would rebound quickly and it did, reaching $400k on 1/2/26 and $2.5M by 1/7/26. </a:t>
          </a:r>
        </a:p>
        <a:p>
          <a:endParaRPr lang="en-US" sz="1100">
            <a:effectLst/>
            <a:latin typeface="+mn-lt"/>
            <a:ea typeface="+mn-ea"/>
            <a:cs typeface="+mn-cs"/>
          </a:endParaRPr>
        </a:p>
        <a:p>
          <a:r>
            <a:rPr lang="en-US" sz="1100">
              <a:effectLst/>
              <a:latin typeface="+mn-lt"/>
              <a:ea typeface="+mn-ea"/>
              <a:cs typeface="+mn-cs"/>
            </a:rPr>
            <a:t>Live ARR for December 31</a:t>
          </a:r>
          <a:r>
            <a:rPr lang="en-US" sz="1100" baseline="30000">
              <a:effectLst/>
              <a:latin typeface="+mn-lt"/>
              <a:ea typeface="+mn-ea"/>
              <a:cs typeface="+mn-cs"/>
            </a:rPr>
            <a:t>st</a:t>
          </a:r>
          <a:r>
            <a:rPr lang="en-US" sz="1100">
              <a:effectLst/>
              <a:latin typeface="+mn-lt"/>
              <a:ea typeface="+mn-ea"/>
              <a:cs typeface="+mn-cs"/>
            </a:rPr>
            <a:t> reached $25.2M, consistent with recent estimates and an increase of 9% year-over-year.  CARR is essentially flat compared to a year ago, based largely on the presence of the ABB contract in CARR as of 12/31/24.  Gross Margin for the December and full year 2025 was 79%, approximately equal to a year ago.  EBITDA margin for December reached 27%, and for full year 2025 the company generated approximately $4M in EBITDA at a margin of 16%.  This represents a dramatic improvement relative to a year ago.</a:t>
          </a:r>
        </a:p>
        <a:p>
          <a:endParaRPr lang="en-US" sz="1100">
            <a:effectLst/>
            <a:latin typeface="+mn-lt"/>
            <a:ea typeface="+mn-ea"/>
            <a:cs typeface="+mn-cs"/>
          </a:endParaRPr>
        </a:p>
        <a:p>
          <a:r>
            <a:rPr lang="en-US" sz="1100">
              <a:effectLst/>
              <a:latin typeface="+mn-lt"/>
              <a:ea typeface="+mn-ea"/>
              <a:cs typeface="+mn-cs"/>
            </a:rPr>
            <a:t>We completed our semi-annual employee engagement survey in December.  The top-level quantitative scores declined more than we would like, but the overall tone of comments appears consistent with prior surveys and the variation in scores is understandable given the performance of the business and associated staff reductions over the past twelve months.  We received news in December of two employee resignations that will be effective in early 2026.  Some attrition has been expected given recent performance and sentiment among the staff.  We will be thoughtful about backfilling roles, doing so only when necessary and ensuring we use our salary budget efficiently. </a:t>
          </a:r>
        </a:p>
        <a:p>
          <a:endParaRPr lang="en-US" sz="1100" b="1">
            <a:effectLst/>
            <a:latin typeface="+mn-lt"/>
            <a:ea typeface="+mn-ea"/>
            <a:cs typeface="+mn-cs"/>
          </a:endParaRPr>
        </a:p>
        <a:p>
          <a:r>
            <a:rPr lang="en-US" sz="1100" b="1">
              <a:effectLst/>
              <a:latin typeface="+mn-lt"/>
              <a:ea typeface="+mn-ea"/>
              <a:cs typeface="+mn-cs"/>
            </a:rPr>
            <a:t>Go to Market</a:t>
          </a:r>
          <a:endParaRPr lang="en-US" sz="1100">
            <a:effectLst/>
            <a:latin typeface="+mn-lt"/>
            <a:ea typeface="+mn-ea"/>
            <a:cs typeface="+mn-cs"/>
          </a:endParaRPr>
        </a:p>
        <a:p>
          <a:endParaRPr lang="en-US" sz="1100" i="1">
            <a:effectLst/>
            <a:latin typeface="+mn-lt"/>
            <a:ea typeface="+mn-ea"/>
            <a:cs typeface="+mn-cs"/>
          </a:endParaRPr>
        </a:p>
        <a:p>
          <a:r>
            <a:rPr lang="en-US" sz="1100" i="1">
              <a:effectLst/>
              <a:latin typeface="+mn-lt"/>
              <a:ea typeface="+mn-ea"/>
              <a:cs typeface="+mn-cs"/>
            </a:rPr>
            <a:t>Sales</a:t>
          </a:r>
          <a:endParaRPr lang="en-US" sz="1100">
            <a:effectLst/>
            <a:latin typeface="+mn-lt"/>
            <a:ea typeface="+mn-ea"/>
            <a:cs typeface="+mn-cs"/>
          </a:endParaRPr>
        </a:p>
        <a:p>
          <a:endParaRPr lang="en-US" sz="1100">
            <a:effectLst/>
            <a:latin typeface="+mn-lt"/>
            <a:ea typeface="+mn-ea"/>
            <a:cs typeface="+mn-cs"/>
          </a:endParaRPr>
        </a:p>
        <a:p>
          <a:r>
            <a:rPr lang="en-US" sz="1100">
              <a:effectLst/>
              <a:latin typeface="+mn-lt"/>
              <a:ea typeface="+mn-ea"/>
              <a:cs typeface="+mn-cs"/>
            </a:rPr>
            <a:t>Total ARR bookings for Q4 were $888k. Although this was ~$900k below our original AOP target, we ended the year slightly above our most recent forecasts and are hoping to start off 2026 strong by closing a few of the deals that slipped from the quarter. For the full year 2025, we booked $2.6M of our $5.1M annual plan (51% achievement). The Dispatch product booked $1.2M of their $1.9M target (61%) and the Youreka product booked $1.5M of their $3.2M target (46%). We had a healthy year of expansion bookings with existing customers, which totaled $1.8M. Although we did not exceed our expansion bookings plan, we had notable milestones with customers through new product proof points and usage-based expansion.</a:t>
          </a:r>
        </a:p>
        <a:p>
          <a:endParaRPr lang="en-US" sz="1100">
            <a:effectLst/>
            <a:latin typeface="+mn-lt"/>
            <a:ea typeface="+mn-ea"/>
            <a:cs typeface="+mn-cs"/>
          </a:endParaRPr>
        </a:p>
        <a:p>
          <a:r>
            <a:rPr lang="en-US" sz="1100">
              <a:effectLst/>
              <a:latin typeface="+mn-lt"/>
              <a:ea typeface="+mn-ea"/>
              <a:cs typeface="+mn-cs"/>
            </a:rPr>
            <a:t>We signed Cinch ($36k) this month, which represents a strategic win for Direct Edition with a name-brand customer. We also booked $395k across 15 transactions with existing customers. We were thrilled for HomeServe and First American to commit to the Recruit product for a combined $120K in ARR. In addition, Aegis became our first customer to pay for Guide ($9K) alongside an early, two-year renewal. Lastly, we signed notable Youreka expansions with Solenis ($126k) and Weber ($84k).</a:t>
          </a:r>
        </a:p>
        <a:p>
          <a:endParaRPr lang="en-US" sz="1100">
            <a:effectLst/>
            <a:latin typeface="+mn-lt"/>
            <a:ea typeface="+mn-ea"/>
            <a:cs typeface="+mn-cs"/>
          </a:endParaRPr>
        </a:p>
        <a:p>
          <a:r>
            <a:rPr lang="en-US" sz="1100">
              <a:effectLst/>
              <a:latin typeface="+mn-lt"/>
              <a:ea typeface="+mn-ea"/>
              <a:cs typeface="+mn-cs"/>
            </a:rPr>
            <a:t>We struggled to hit our December lead generation targets, which contributed to missing our Q4 targets. Dispatch reached 31 of our targeted 93 MQLs for the quarter, followed by 17 of 54 SALs and 10 of 30 SQLs. Youreka reached 12 of our targeted 96 MQLs for the quarter, followed by 5 of 51 SALs and 2 of 39 SQLs. Dispatch’s pipeline generation is remarkably consistent with Q4-2024, but Youreka has experienced a considerable YoY drop.</a:t>
          </a:r>
        </a:p>
        <a:p>
          <a:endParaRPr lang="en-US" sz="1100" i="1">
            <a:effectLst/>
            <a:latin typeface="+mn-lt"/>
            <a:ea typeface="+mn-ea"/>
            <a:cs typeface="+mn-cs"/>
          </a:endParaRPr>
        </a:p>
        <a:p>
          <a:r>
            <a:rPr lang="en-US" sz="1100" i="1">
              <a:effectLst/>
              <a:latin typeface="+mn-lt"/>
              <a:ea typeface="+mn-ea"/>
              <a:cs typeface="+mn-cs"/>
            </a:rPr>
            <a:t>Marketing</a:t>
          </a:r>
          <a:endParaRPr lang="en-US" sz="1100">
            <a:effectLst/>
            <a:latin typeface="+mn-lt"/>
            <a:ea typeface="+mn-ea"/>
            <a:cs typeface="+mn-cs"/>
          </a:endParaRPr>
        </a:p>
        <a:p>
          <a:endParaRPr lang="en-US" sz="1100">
            <a:effectLst/>
            <a:latin typeface="+mn-lt"/>
            <a:ea typeface="+mn-ea"/>
            <a:cs typeface="+mn-cs"/>
          </a:endParaRPr>
        </a:p>
        <a:p>
          <a:r>
            <a:rPr lang="en-US" sz="1100">
              <a:effectLst/>
              <a:latin typeface="+mn-lt"/>
              <a:ea typeface="+mn-ea"/>
              <a:cs typeface="+mn-cs"/>
            </a:rPr>
            <a:t>In December, the marketing team closed out the year with continued campaign momentum, product updates, and early 2026 planning. For Youreka, we launched holiday greeting emails, sent Salesforce and SI newsletters, and published a year-in-review blog celebrating major milestones. We also released updated product packaging and pricing on the website, announced the Boost release, and completed a webinar focused on choosing the right data capture solution between SFDC and Youreka.</a:t>
          </a:r>
        </a:p>
        <a:p>
          <a:endParaRPr lang="en-US" sz="1100">
            <a:effectLst/>
            <a:latin typeface="+mn-lt"/>
            <a:ea typeface="+mn-ea"/>
            <a:cs typeface="+mn-cs"/>
          </a:endParaRPr>
        </a:p>
        <a:p>
          <a:r>
            <a:rPr lang="en-US" sz="1100">
              <a:effectLst/>
              <a:latin typeface="+mn-lt"/>
              <a:ea typeface="+mn-ea"/>
              <a:cs typeface="+mn-cs"/>
            </a:rPr>
            <a:t>On the Dispatch side, we wrapped up our Service Orchestration thought leadership campaign and released a year-in-review blog. Email engagement remained strong across both brands, particularly with win stories and case study content. We continued building prospect lists and feeding them into nurture campaigns. We also began early planning for 2026 events.</a:t>
          </a:r>
        </a:p>
        <a:p>
          <a:endParaRPr lang="en-US" sz="1100" i="1">
            <a:effectLst/>
            <a:latin typeface="+mn-lt"/>
            <a:ea typeface="+mn-ea"/>
            <a:cs typeface="+mn-cs"/>
          </a:endParaRPr>
        </a:p>
        <a:p>
          <a:r>
            <a:rPr lang="en-US" sz="1100" i="1">
              <a:effectLst/>
              <a:latin typeface="+mn-lt"/>
              <a:ea typeface="+mn-ea"/>
              <a:cs typeface="+mn-cs"/>
            </a:rPr>
            <a:t>Customer Operations</a:t>
          </a:r>
          <a:endParaRPr lang="en-US" sz="1100">
            <a:effectLst/>
            <a:latin typeface="+mn-lt"/>
            <a:ea typeface="+mn-ea"/>
            <a:cs typeface="+mn-cs"/>
          </a:endParaRPr>
        </a:p>
        <a:p>
          <a:endParaRPr lang="en-US" sz="1100">
            <a:effectLst/>
            <a:latin typeface="+mn-lt"/>
            <a:ea typeface="+mn-ea"/>
            <a:cs typeface="+mn-cs"/>
          </a:endParaRPr>
        </a:p>
        <a:p>
          <a:r>
            <a:rPr lang="en-US" sz="1100">
              <a:effectLst/>
              <a:latin typeface="+mn-lt"/>
              <a:ea typeface="+mn-ea"/>
              <a:cs typeface="+mn-cs"/>
            </a:rPr>
            <a:t>The customer operations team closed out their remaining Q4 renewals during the month, which included an early renewal and Guide upsell with Aegis. We also held a successful virtual EBR with Roof Maxx and an onsite with Bloomin' Blinds. As we shift our focus towards 2026, the team prepared for a detailed account planning session in early January.</a:t>
          </a:r>
        </a:p>
        <a:p>
          <a:endParaRPr lang="en-US" sz="1100" b="1">
            <a:effectLst/>
            <a:latin typeface="+mn-lt"/>
            <a:ea typeface="+mn-ea"/>
            <a:cs typeface="+mn-cs"/>
          </a:endParaRPr>
        </a:p>
        <a:p>
          <a:r>
            <a:rPr lang="en-US" sz="1100" b="1">
              <a:effectLst/>
              <a:latin typeface="+mn-lt"/>
              <a:ea typeface="+mn-ea"/>
              <a:cs typeface="+mn-cs"/>
            </a:rPr>
            <a:t>Finance &amp; KPIs</a:t>
          </a:r>
          <a:endParaRPr lang="en-US" sz="1100">
            <a:effectLst/>
            <a:latin typeface="+mn-lt"/>
            <a:ea typeface="+mn-ea"/>
            <a:cs typeface="+mn-cs"/>
          </a:endParaRPr>
        </a:p>
        <a:p>
          <a:endParaRPr lang="en-US" sz="1100">
            <a:effectLst/>
            <a:latin typeface="+mn-lt"/>
            <a:ea typeface="+mn-ea"/>
            <a:cs typeface="+mn-cs"/>
          </a:endParaRPr>
        </a:p>
        <a:p>
          <a:r>
            <a:rPr lang="en-US" sz="1100">
              <a:effectLst/>
              <a:latin typeface="+mn-lt"/>
              <a:ea typeface="+mn-ea"/>
              <a:cs typeface="+mn-cs"/>
            </a:rPr>
            <a:t>In December, we ended the month with an EBITDA profit of $602K vs a planned profit of $365K. Despite top line underperformance, under budget expenses are again driving the outperformance on EBITDA. Additionally, we recorded a one-time, $62K offset to expense for insurance reimbursement related to the security incident in August, which is inflating EBITDA for this month. From a cash perspective, monthly collections from customers were $977K and we ended the month with $95K in the bank; however, within the first week of January we have already collected nearly $3 million from customers, kicking off our annual cycle for high collection volume.</a:t>
          </a:r>
        </a:p>
        <a:p>
          <a:endParaRPr lang="en-US" sz="1100" i="1">
            <a:effectLst/>
            <a:latin typeface="+mn-lt"/>
            <a:ea typeface="+mn-ea"/>
            <a:cs typeface="+mn-cs"/>
          </a:endParaRPr>
        </a:p>
        <a:p>
          <a:r>
            <a:rPr lang="en-US" sz="1100" i="1">
              <a:effectLst/>
              <a:latin typeface="+mn-lt"/>
              <a:ea typeface="+mn-ea"/>
              <a:cs typeface="+mn-cs"/>
            </a:rPr>
            <a:t>Dispatch Unit</a:t>
          </a:r>
          <a:endParaRPr lang="en-US" sz="1100">
            <a:effectLst/>
            <a:latin typeface="+mn-lt"/>
            <a:ea typeface="+mn-ea"/>
            <a:cs typeface="+mn-cs"/>
          </a:endParaRPr>
        </a:p>
        <a:p>
          <a:endParaRPr lang="en-US" sz="1100">
            <a:effectLst/>
            <a:latin typeface="+mn-lt"/>
            <a:ea typeface="+mn-ea"/>
            <a:cs typeface="+mn-cs"/>
          </a:endParaRPr>
        </a:p>
        <a:p>
          <a:r>
            <a:rPr lang="en-US" sz="1100">
              <a:effectLst/>
              <a:latin typeface="+mn-lt"/>
              <a:ea typeface="+mn-ea"/>
              <a:cs typeface="+mn-cs"/>
            </a:rPr>
            <a:t>Total recurring revenue for December was $1.1 million and Dispatch’s Live ARR as of 12/31/25 was $13.5 million, which is below the AOP by 7%. In addition to year-to-date bookings underperformance, the unanticipated losses of Pilot Catastrophe and Invitation Homes earlier in the year remain significant contributors to the gap relative to plan. Since this time last year live ARR has increased 5%.</a:t>
          </a:r>
        </a:p>
        <a:p>
          <a:endParaRPr lang="en-US" sz="1100">
            <a:effectLst/>
            <a:latin typeface="+mn-lt"/>
            <a:ea typeface="+mn-ea"/>
            <a:cs typeface="+mn-cs"/>
          </a:endParaRPr>
        </a:p>
        <a:p>
          <a:r>
            <a:rPr lang="en-US" sz="1100">
              <a:effectLst/>
              <a:latin typeface="+mn-lt"/>
              <a:ea typeface="+mn-ea"/>
              <a:cs typeface="+mn-cs"/>
            </a:rPr>
            <a:t>Service Provider revenue for December was $96K, behind the plan by 11% but up 4% from the prior year. Subscriptions continue to fluctuate month-to-month and in December had increased 1% from the prior month though were still down 2% vs October. Subscriptions have increased 6% from the prior year. CC processing revenue also declined: -9% m/m but -6% vs last year. However, both trends are consistent with a seasonal pattern in these revenue streams, as work that service pros perform starts to wane heading into the winter. </a:t>
          </a:r>
        </a:p>
        <a:p>
          <a:endParaRPr lang="en-US" sz="1100">
            <a:effectLst/>
            <a:latin typeface="+mn-lt"/>
            <a:ea typeface="+mn-ea"/>
            <a:cs typeface="+mn-cs"/>
          </a:endParaRPr>
        </a:p>
        <a:p>
          <a:r>
            <a:rPr lang="en-US" sz="1100">
              <a:effectLst/>
              <a:latin typeface="+mn-lt"/>
              <a:ea typeface="+mn-ea"/>
              <a:cs typeface="+mn-cs"/>
            </a:rPr>
            <a:t>One-time services revenue for December was $27K vs a plan of $29K, and revenue recognized for the year exceeded our services revenue plan for the Dispatch Unit by $230K.</a:t>
          </a:r>
        </a:p>
        <a:p>
          <a:endParaRPr lang="en-US" sz="1100">
            <a:effectLst/>
            <a:latin typeface="+mn-lt"/>
            <a:ea typeface="+mn-ea"/>
            <a:cs typeface="+mn-cs"/>
          </a:endParaRPr>
        </a:p>
        <a:p>
          <a:r>
            <a:rPr lang="en-US" sz="1100">
              <a:effectLst/>
              <a:latin typeface="+mn-lt"/>
              <a:ea typeface="+mn-ea"/>
              <a:cs typeface="+mn-cs"/>
            </a:rPr>
            <a:t>The overall and recurring revenue functional gross margins for the month were 81.6% and 86.5%, vs planned margins of 84.2% and 88.5%, respectively. Total cost of sales was $16K higher than plan mostly due to backfilling a customer success role with a customer solutions manager role, which is classified as COS. Operating expenses were again significantly under budget – $246K in total – across the board.</a:t>
          </a:r>
        </a:p>
        <a:p>
          <a:endParaRPr lang="en-US" sz="1100" i="1">
            <a:effectLst/>
            <a:latin typeface="+mn-lt"/>
            <a:ea typeface="+mn-ea"/>
            <a:cs typeface="+mn-cs"/>
          </a:endParaRPr>
        </a:p>
        <a:p>
          <a:r>
            <a:rPr lang="en-US" sz="1100" i="1">
              <a:effectLst/>
              <a:latin typeface="+mn-lt"/>
              <a:ea typeface="+mn-ea"/>
              <a:cs typeface="+mn-cs"/>
            </a:rPr>
            <a:t>Youreka Unit</a:t>
          </a:r>
          <a:endParaRPr lang="en-US" sz="1100">
            <a:effectLst/>
            <a:latin typeface="+mn-lt"/>
            <a:ea typeface="+mn-ea"/>
            <a:cs typeface="+mn-cs"/>
          </a:endParaRPr>
        </a:p>
        <a:p>
          <a:endParaRPr lang="en-US" sz="1100">
            <a:effectLst/>
            <a:latin typeface="+mn-lt"/>
            <a:ea typeface="+mn-ea"/>
            <a:cs typeface="+mn-cs"/>
          </a:endParaRPr>
        </a:p>
        <a:p>
          <a:r>
            <a:rPr lang="en-US" sz="1100">
              <a:effectLst/>
              <a:latin typeface="+mn-lt"/>
              <a:ea typeface="+mn-ea"/>
              <a:cs typeface="+mn-cs"/>
            </a:rPr>
            <a:t>Total recurring revenue for December 2025 was $994K and Live ARR as of 12/31/25 was $11.8 million, 9% behind the AOP due to bookings underperformance, but an increase of 13.6% from one year ago.</a:t>
          </a:r>
        </a:p>
        <a:p>
          <a:endParaRPr lang="en-US" sz="1100">
            <a:effectLst/>
            <a:latin typeface="+mn-lt"/>
            <a:ea typeface="+mn-ea"/>
            <a:cs typeface="+mn-cs"/>
          </a:endParaRPr>
        </a:p>
        <a:p>
          <a:r>
            <a:rPr lang="en-US" sz="1100">
              <a:effectLst/>
              <a:latin typeface="+mn-lt"/>
              <a:ea typeface="+mn-ea"/>
              <a:cs typeface="+mn-cs"/>
            </a:rPr>
            <a:t>Overall and recurring revenue functional gross margins for the month were 75.1% and 79.4%, respectively, compared to planned margins of 76.5% and 80.1%. The overall margin shortfall was primarily driven by lower recurring revenue, which came in $101K below plan. This was partially offset by services revenue exceeding plan by $12k, along with $13K in cost of sales savings, resulting in an overall gross profit underperformance of $72K.</a:t>
          </a:r>
          <a:br>
            <a:rPr lang="en-US" sz="1100">
              <a:effectLst/>
              <a:latin typeface="+mn-lt"/>
              <a:ea typeface="+mn-ea"/>
              <a:cs typeface="+mn-cs"/>
            </a:rPr>
          </a:br>
          <a:br>
            <a:rPr lang="en-US" sz="1100">
              <a:effectLst/>
              <a:latin typeface="+mn-lt"/>
              <a:ea typeface="+mn-ea"/>
              <a:cs typeface="+mn-cs"/>
            </a:rPr>
          </a:br>
          <a:r>
            <a:rPr lang="en-US" sz="1100">
              <a:effectLst/>
              <a:latin typeface="+mn-lt"/>
              <a:ea typeface="+mn-ea"/>
              <a:cs typeface="+mn-cs"/>
            </a:rPr>
            <a:t>Total expense savings were $150k. This positive variance was driven by compensation expenses that were $137k below budget and non-compensation expenses that were $15k below budget. Compensation expenses were below budget primarily due to reduced salaries and wages in the Sales and Corporate departments. The non-compensation savings reflected reduced discretionary spending in key areas, including Travel and Entertainment, Marketing and Advertising, Professional Fees, and general staff-related costs.</a:t>
          </a:r>
        </a:p>
        <a:p>
          <a:endParaRPr lang="en-US" sz="1100">
            <a:effectLst/>
            <a:latin typeface="+mn-lt"/>
            <a:ea typeface="+mn-ea"/>
            <a:cs typeface="+mn-cs"/>
          </a:endParaRPr>
        </a:p>
        <a:p>
          <a:r>
            <a:rPr lang="en-US" sz="1100">
              <a:effectLst/>
              <a:latin typeface="+mn-lt"/>
              <a:ea typeface="+mn-ea"/>
              <a:cs typeface="+mn-cs"/>
            </a:rPr>
            <a:t>Product &amp; Engineering</a:t>
          </a:r>
        </a:p>
        <a:p>
          <a:endParaRPr lang="en-US" sz="1100" i="1">
            <a:effectLst/>
            <a:latin typeface="+mn-lt"/>
            <a:ea typeface="+mn-ea"/>
            <a:cs typeface="+mn-cs"/>
          </a:endParaRPr>
        </a:p>
        <a:p>
          <a:r>
            <a:rPr lang="en-US" sz="1100" i="1">
              <a:effectLst/>
              <a:latin typeface="+mn-lt"/>
              <a:ea typeface="+mn-ea"/>
              <a:cs typeface="+mn-cs"/>
            </a:rPr>
            <a:t>Dispatch Unit</a:t>
          </a:r>
          <a:endParaRPr lang="en-US" sz="1100">
            <a:effectLst/>
            <a:latin typeface="+mn-lt"/>
            <a:ea typeface="+mn-ea"/>
            <a:cs typeface="+mn-cs"/>
          </a:endParaRPr>
        </a:p>
        <a:p>
          <a:endParaRPr lang="en-US" sz="1100">
            <a:effectLst/>
            <a:latin typeface="+mn-lt"/>
            <a:ea typeface="+mn-ea"/>
            <a:cs typeface="+mn-cs"/>
          </a:endParaRPr>
        </a:p>
        <a:p>
          <a:r>
            <a:rPr lang="en-US" sz="1100">
              <a:effectLst/>
              <a:latin typeface="+mn-lt"/>
              <a:ea typeface="+mn-ea"/>
              <a:cs typeface="+mn-cs"/>
            </a:rPr>
            <a:t>On the security front, the engineering team completed all remaining PenTest remediations from the Fidelity PenTest for the Manage product. There are a few follow-up items that we plan to incorporate into other front-end products. In addition, we continued to enhance the Security monitoring service that we deployed last month to provide better intelligence and insights into malicious login activity. </a:t>
          </a:r>
        </a:p>
        <a:p>
          <a:endParaRPr lang="en-US" sz="1100">
            <a:effectLst/>
            <a:latin typeface="+mn-lt"/>
            <a:ea typeface="+mn-ea"/>
            <a:cs typeface="+mn-cs"/>
          </a:endParaRPr>
        </a:p>
        <a:p>
          <a:r>
            <a:rPr lang="en-US" sz="1100">
              <a:effectLst/>
              <a:latin typeface="+mn-lt"/>
              <a:ea typeface="+mn-ea"/>
              <a:cs typeface="+mn-cs"/>
            </a:rPr>
            <a:t>Recent COGS increases were driven by higher SMS carrier fees (~$2k/month) and incremental costs associated with Cronofy (~$900/month), while cost increases related to AWS SNS were identified and mitigated over the past several months.</a:t>
          </a:r>
        </a:p>
        <a:p>
          <a:endParaRPr lang="en-US" sz="1100">
            <a:effectLst/>
            <a:latin typeface="+mn-lt"/>
            <a:ea typeface="+mn-ea"/>
            <a:cs typeface="+mn-cs"/>
          </a:endParaRPr>
        </a:p>
        <a:p>
          <a:r>
            <a:rPr lang="en-US" sz="1100">
              <a:effectLst/>
              <a:latin typeface="+mn-lt"/>
              <a:ea typeface="+mn-ea"/>
              <a:cs typeface="+mn-cs"/>
            </a:rPr>
            <a:t>The engineering team also deployed AI generated test automations to the Job Offer Orchestrator service, which was the result of a hackathon project.  This service has been the source of multiple bugs in the past, so this update will help us further build out more test automation.  </a:t>
          </a:r>
        </a:p>
        <a:p>
          <a:endParaRPr lang="en-US" sz="1100">
            <a:effectLst/>
            <a:latin typeface="+mn-lt"/>
            <a:ea typeface="+mn-ea"/>
            <a:cs typeface="+mn-cs"/>
          </a:endParaRPr>
        </a:p>
        <a:p>
          <a:r>
            <a:rPr lang="en-US" sz="1100">
              <a:effectLst/>
              <a:latin typeface="+mn-lt"/>
              <a:ea typeface="+mn-ea"/>
              <a:cs typeface="+mn-cs"/>
            </a:rPr>
            <a:t>During the month, the product team delivered a set of fixes and enhancements focused on stability, billing accuracy, and configuration controls. Updates addressed invoice and branding issues, improved permissions and notifications around account invoices, and resolved scheduling bugs following the React 18 upgrade. The team also expanded billing support within Job Offers, improved lead and recruiting experiences, and continued to make strong progress with the Encompass and Plus One integrations.</a:t>
          </a:r>
        </a:p>
        <a:p>
          <a:endParaRPr lang="en-US" sz="1100" i="1">
            <a:effectLst/>
            <a:latin typeface="+mn-lt"/>
            <a:ea typeface="+mn-ea"/>
            <a:cs typeface="+mn-cs"/>
          </a:endParaRPr>
        </a:p>
        <a:p>
          <a:r>
            <a:rPr lang="en-US" sz="1100" i="1">
              <a:effectLst/>
              <a:latin typeface="+mn-lt"/>
              <a:ea typeface="+mn-ea"/>
              <a:cs typeface="+mn-cs"/>
            </a:rPr>
            <a:t>Youreka Unit</a:t>
          </a:r>
          <a:endParaRPr lang="en-US" sz="1100">
            <a:effectLst/>
            <a:latin typeface="+mn-lt"/>
            <a:ea typeface="+mn-ea"/>
            <a:cs typeface="+mn-cs"/>
          </a:endParaRPr>
        </a:p>
        <a:p>
          <a:endParaRPr lang="en-US" sz="1100">
            <a:effectLst/>
            <a:latin typeface="+mn-lt"/>
            <a:ea typeface="+mn-ea"/>
            <a:cs typeface="+mn-cs"/>
          </a:endParaRPr>
        </a:p>
        <a:p>
          <a:r>
            <a:rPr lang="en-US" sz="1100">
              <a:effectLst/>
              <a:latin typeface="+mn-lt"/>
              <a:ea typeface="+mn-ea"/>
              <a:cs typeface="+mn-cs"/>
            </a:rPr>
            <a:t>The Boost release launched in December after the team resolved a late-stage issue. This release included AI Discoveries, Video Capture and mobile translations. </a:t>
          </a:r>
        </a:p>
        <a:p>
          <a:endParaRPr lang="en-US" sz="1100">
            <a:effectLst/>
            <a:latin typeface="+mn-lt"/>
            <a:ea typeface="+mn-ea"/>
            <a:cs typeface="+mn-cs"/>
          </a:endParaRPr>
        </a:p>
        <a:p>
          <a:r>
            <a:rPr lang="en-US" sz="1100">
              <a:effectLst/>
              <a:latin typeface="+mn-lt"/>
              <a:ea typeface="+mn-ea"/>
              <a:cs typeface="+mn-cs"/>
            </a:rPr>
            <a:t>Throughout the month, we continued to address Salesforce security review requirements, which remain a top priority. The team identified and addressed over 100 tickets related to security guidelines, with the goal of being able to re-submit our packages for security review in January. As a result, Comet feature development has been paused, with plans to revisit scope and timing in the new year. The team is also prioritizing the Youreka Customer Beta program to support testing and feedback on new features.</a:t>
          </a:r>
        </a:p>
        <a:p>
          <a:endParaRPr lang="en-US" sz="1100" b="1">
            <a:effectLst/>
            <a:latin typeface="+mn-lt"/>
            <a:ea typeface="+mn-ea"/>
            <a:cs typeface="+mn-cs"/>
          </a:endParaRPr>
        </a:p>
        <a:p>
          <a:r>
            <a:rPr lang="en-US" sz="1100" b="1">
              <a:effectLst/>
              <a:latin typeface="+mn-lt"/>
              <a:ea typeface="+mn-ea"/>
              <a:cs typeface="+mn-cs"/>
            </a:rPr>
            <a:t>Talent/People</a:t>
          </a:r>
          <a:endParaRPr lang="en-US" sz="1100">
            <a:effectLst/>
            <a:latin typeface="+mn-lt"/>
            <a:ea typeface="+mn-ea"/>
            <a:cs typeface="+mn-cs"/>
          </a:endParaRPr>
        </a:p>
        <a:p>
          <a:endParaRPr lang="en-US" sz="1100">
            <a:effectLst/>
            <a:latin typeface="+mn-lt"/>
            <a:ea typeface="+mn-ea"/>
            <a:cs typeface="+mn-cs"/>
          </a:endParaRPr>
        </a:p>
        <a:p>
          <a:r>
            <a:rPr lang="en-US" sz="1100">
              <a:effectLst/>
              <a:latin typeface="+mn-lt"/>
              <a:ea typeface="+mn-ea"/>
              <a:cs typeface="+mn-cs"/>
            </a:rPr>
            <a:t>In December, we were pleased to fill our Application Engineering (backfill) position after extending an offer to a previous engineering co-op. Outside of hiring, much of the month was dedicated to planning our company onsite in January, which will balance department-specific work with cross-department collaboration.</a:t>
          </a:r>
        </a:p>
        <a:p>
          <a:endParaRPr lang="en-US" sz="1100">
            <a:effectLst/>
            <a:latin typeface="+mn-lt"/>
            <a:ea typeface="+mn-ea"/>
            <a:cs typeface="+mn-cs"/>
          </a:endParaRPr>
        </a:p>
        <a:p>
          <a:r>
            <a:rPr lang="en-US" sz="1100">
              <a:effectLst/>
              <a:latin typeface="+mn-lt"/>
              <a:ea typeface="+mn-ea"/>
              <a:cs typeface="+mn-cs"/>
            </a:rPr>
            <a:t>We also completed our semi-annual engagement survey during the month. Overall, our scores declined due to concerns about company performance and bandwidth pressures, which was not a surprise to us. We’re in the process of analyzing the results and planning follow-up actions. </a:t>
          </a:r>
        </a:p>
        <a:p>
          <a:endParaRPr lang="en-US" sz="1100">
            <a:effectLst/>
            <a:latin typeface="+mn-lt"/>
            <a:ea typeface="+mn-ea"/>
            <a:cs typeface="+mn-cs"/>
          </a:endParaRPr>
        </a:p>
      </xdr:txBody>
    </xdr:sp>
    <xdr:clientData fLocksWithSheet="0"/>
  </xdr:oneCellAnchor>
</xdr:wsDr>
</file>

<file path=xl/persons/person.xml><?xml version="1.0" encoding="utf-8"?>
<personList xmlns="http://schemas.microsoft.com/office/spreadsheetml/2018/threadedcomments" xmlns:x="http://schemas.openxmlformats.org/spreadsheetml/2006/main">
  <person displayName="Patrick Donnelly" id="{AD2F5565-9E5D-4BF3-991C-2B580BCFF051}" userId="2be7cc172f008e1f" providerId="Windows Live"/>
  <person displayName="Katelyn St. Pierre" id="{3E10767D-621F-4CCE-8D38-7F6823B80331}" userId="Katelyn St. Pierre" providerId="None"/>
  <person displayName="Indira Shrestha" id="{20065B6D-29C6-4EE2-818C-68CBB37D5CF7}" userId="S::ishrestha@dispatch.me::b9403363-0ee1-46ce-8dfd-78a25bebe6fe" providerId="AD"/>
</personList>
</file>

<file path=xl/theme/theme1.xml><?xml version="1.0" encoding="utf-8"?>
<a:theme xmlns:a="http://schemas.openxmlformats.org/drawingml/2006/main" name="Sheets">
  <a:themeElements>
    <a:clrScheme name="Sheets">
      <a:dk1>
        <a:srgbClr val="051C2C"/>
      </a:dk1>
      <a:lt1>
        <a:srgbClr val="FFFFFF"/>
      </a:lt1>
      <a:dk2>
        <a:srgbClr val="051C2C"/>
      </a:dk2>
      <a:lt2>
        <a:srgbClr val="FFFFFF"/>
      </a:lt2>
      <a:accent1>
        <a:srgbClr val="0FC13A"/>
      </a:accent1>
      <a:accent2>
        <a:srgbClr val="051C2C"/>
      </a:accent2>
      <a:accent3>
        <a:srgbClr val="FFFFFF"/>
      </a:accent3>
      <a:accent4>
        <a:srgbClr val="0FC13A"/>
      </a:accent4>
      <a:accent5>
        <a:srgbClr val="051C2C"/>
      </a:accent5>
      <a:accent6>
        <a:srgbClr val="1795CD"/>
      </a:accent6>
      <a:hlink>
        <a:srgbClr val="1795CD"/>
      </a:hlink>
      <a:folHlink>
        <a:srgbClr val="1795CD"/>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P43" dT="2025-06-10T18:48:41.87" personId="{20065B6D-29C6-4EE2-818C-68CBB37D5CF7}" id="{B384488F-2CA9-41C9-B4DC-EF9E69772889}">
    <text>Assurant</text>
  </threadedComment>
  <threadedComment ref="S43" personId="{3E10767D-621F-4CCE-8D38-7F6823B80331}" id="{DAE75B71-8012-4A78-AD0A-7FE3FF818572}">
    <text>Lula</text>
  </threadedComment>
  <threadedComment ref="U43" dT="2025-11-13T22:36:03.70" personId="{AD2F5565-9E5D-4BF3-991C-2B580BCFF051}" id="{E6444844-680E-423C-AB21-A4BCDFAAD2AF}">
    <text>Homeward $70K
Warranty Global Group $57K</text>
  </threadedComment>
  <threadedComment ref="W44" dT="2026-01-13T17:39:34.38" personId="{AD2F5565-9E5D-4BF3-991C-2B580BCFF051}" id="{6A853199-3A34-460F-8284-27AFE98BED30}">
    <text>Clayton Youreka &lt;&gt; Guide swap</text>
  </threadedComment>
  <threadedComment ref="L45" dT="2025-02-12T21:51:52.95" personId="{AD2F5565-9E5D-4BF3-991C-2B580BCFF051}" id="{2A714275-11A3-4CF2-9FC1-186EE25C20F4}">
    <text>3,500 Agilio, Inc.
44,000 Big Ass Fans
324 Bloomin Blinds
10,000 Elevate
42,000 Fidelity HW
48,000 Merry Maids
98,400 Super Hom</text>
  </threadedComment>
  <threadedComment ref="N45" dT="2025-04-10T15:55:35.23" personId="{20065B6D-29C6-4EE2-818C-68CBB37D5CF7}" id="{BB0C384B-6282-4065-A37F-758FD5AAF4E4}">
    <text>Bloomin Blinds $1.2K 
Handyman Connection 1.8K</text>
  </threadedComment>
  <threadedComment ref="O45" dT="2025-05-08T14:48:57.51" personId="{20065B6D-29C6-4EE2-818C-68CBB37D5CF7}" id="{93BB3E7D-AABC-4618-8873-08152E938733}">
    <text xml:space="preserve">EagleView	 $         71,000 
Handyman Con	 $            1,824 
Moxie Pest Co	 $            4,944 
Referral Hub	 $            5,950 
Stiltz	                 $         22,356 
The Maids	 $            9,480 
ZVN Properties	 $         24,000 
</text>
  </threadedComment>
  <threadedComment ref="P45" dT="2025-06-10T18:48:18.08" personId="{20065B6D-29C6-4EE2-818C-68CBB37D5CF7}" id="{C9916E0E-70A7-4D2F-BEF3-DEA182FCB4F0}">
    <text xml:space="preserve">Aegis 	       $  8,755.00                                    
MPC	       $  4,944.00                                        
Select Home $ 23,000.00                                          
</text>
  </threadedComment>
  <threadedComment ref="Q45" dT="2025-07-10T17:11:25.74" personId="{20065B6D-29C6-4EE2-818C-68CBB37D5CF7}" id="{71931FD7-7D70-4C62-8DCD-C1EDB18B0F45}">
    <text xml:space="preserve">Fidelity HW	                   17,310.00 
Handyman Connection	     3,648.00 
</text>
  </threadedComment>
  <threadedComment ref="R45" personId="{3E10767D-621F-4CCE-8D38-7F6823B80331}" id="{5DBD0AFC-3DD3-4C8B-9551-237333341A6C}">
    <text>Assurant $288,000
Handyman  $1,824</text>
  </threadedComment>
  <threadedComment ref="S45" personId="{3E10767D-621F-4CCE-8D38-7F6823B80331}" id="{80179F6F-70EE-42B7-86F1-D5EED86C4908}">
    <text>Clayton Homes, Elevate, Handyman, Home Depot</text>
  </threadedComment>
  <threadedComment ref="T45" dT="2025-10-10T20:03:52.53" personId="{AD2F5565-9E5D-4BF3-991C-2B580BCFF051}" id="{872E4B46-AA6A-4E81-965B-8B56D4198677}">
    <text>Handyman Connection</text>
  </threadedComment>
  <threadedComment ref="U45" dT="2025-11-13T22:33:52.57" personId="{AD2F5565-9E5D-4BF3-991C-2B580BCFF051}" id="{4DA4D669-BB2A-4FB0-B3D9-EB681CC2A6D4}">
    <text>Handyman additional locations ($543)
Stiltz additional locations ($47K)</text>
  </threadedComment>
  <threadedComment ref="V45" personId="{3E10767D-621F-4CCE-8D38-7F6823B80331}" id="{49C96F7B-9683-41B2-92C2-375331E240BF}">
    <text xml:space="preserve">Carrier - $10K upgraded API
Handyman - 973 (1 add'l loc)
Homeserve - $19K feature added
Stiltz - $2,628 (1 add’l loc)
</text>
  </threadedComment>
  <threadedComment ref="W45" personId="{3E10767D-621F-4CCE-8D38-7F6823B80331}" id="{4DFE6839-E15A-44CF-9DC4-CA2DEF3FEACA}">
    <text xml:space="preserve">Aegis
American Water
Carrier
Homeserve
Service Plus
</text>
  </threadedComment>
  <threadedComment ref="L46" dT="2025-02-12T21:52:27.58" personId="{AD2F5565-9E5D-4BF3-991C-2B580BCFF051}" id="{E722A502-41DE-4902-88A8-6A2C27172A9B}">
    <text>8,700 Amarr
64,935 First American
21,848 Frontdoor (AHS)
7,504 Handyman Connection</text>
  </threadedComment>
  <threadedComment ref="M46" dT="2025-03-11T18:59:23.56" personId="{20065B6D-29C6-4EE2-818C-68CBB37D5CF7}" id="{2A507491-930E-4032-BE89-9F62814CF1D3}">
    <text>16K Clayton 
5K Moxie</text>
  </threadedComment>
  <threadedComment ref="O46" dT="2025-05-08T14:49:37.43" personId="{20065B6D-29C6-4EE2-818C-68CBB37D5CF7}" id="{DFB28327-A6E0-479D-A2E1-ACE80CE28A10}">
    <text xml:space="preserve">Mitsubishi	                 $  10,677.00 
Toyota Material Handling	 $  25,156.00 
</text>
  </threadedComment>
  <threadedComment ref="P46" dT="2025-06-10T18:48:35.70" personId="{20065B6D-29C6-4EE2-818C-68CBB37D5CF7}" id="{59DFA371-A4EE-49B5-8DEB-4F21268A1D25}">
    <text>Trane</text>
  </threadedComment>
  <threadedComment ref="Q46" dT="2025-07-10T17:10:31.38" personId="{20065B6D-29C6-4EE2-818C-68CBB37D5CF7}" id="{13569ABF-8E9F-4118-85FC-F6D8C4E550F0}">
    <text>Carrier</text>
  </threadedComment>
  <threadedComment ref="R46" personId="{3E10767D-621F-4CCE-8D38-7F6823B80331}" id="{7D957E99-1C5F-4567-BFDD-D6E671CF61E0}">
    <text xml:space="preserve">Referral Hub
</text>
  </threadedComment>
  <threadedComment ref="T46" dT="2025-10-10T20:04:11.38" personId="{AD2F5565-9E5D-4BF3-991C-2B580BCFF051}" id="{DA063AAE-4DED-4914-B28A-FF138D34657D}">
    <text>Sub-Zero</text>
  </threadedComment>
  <threadedComment ref="W46" personId="{3E10767D-621F-4CCE-8D38-7F6823B80331}" id="{1B8D7963-6111-469D-A0F0-6707B7E5FD2E}">
    <text>JCI</text>
  </threadedComment>
  <threadedComment ref="L47" dT="2025-02-12T21:52:57.92" personId="{AD2F5565-9E5D-4BF3-991C-2B580BCFF051}" id="{268484E4-08AC-4AD8-BF35-92E7DA4364E7}">
    <text>Roof Maxx - quarter-to-quarter volume based contract for 2025</text>
  </threadedComment>
  <threadedComment ref="O47" dT="2025-05-08T14:50:07.08" personId="{20065B6D-29C6-4EE2-818C-68CBB37D5CF7}" id="{1FBF2C67-5292-41BE-A4BA-FF9420D1D837}">
    <text>RoofMaax</text>
  </threadedComment>
  <threadedComment ref="R47" personId="{3E10767D-621F-4CCE-8D38-7F6823B80331}" id="{B2392F14-29DE-42D6-8372-3229BDEF13EB}">
    <text xml:space="preserve">RoofMaxx
</text>
  </threadedComment>
  <threadedComment ref="U47" dT="2025-11-13T22:35:02.01" personId="{AD2F5565-9E5D-4BF3-991C-2B580BCFF051}" id="{53CC6256-E292-47D4-BF41-CE844BA156A7}">
    <text>RMX reduction to beginning of year ARR</text>
  </threadedComment>
  <threadedComment ref="L49" dT="2025-05-13T15:03:45.92" personId="{AD2F5565-9E5D-4BF3-991C-2B580BCFF051}" id="{D8864207-49D8-4A7C-A787-79C0D3633975}">
    <text>-53,988 Colorworld
-291,429 Jeld-Wen</text>
  </threadedComment>
  <threadedComment ref="R49" personId="{3E10767D-621F-4CCE-8D38-7F6823B80331}" id="{1EBD11F9-4CB6-46EA-9058-98966D71F9C9}">
    <text>All Dry  -$70,000
Invitation Homes  -$27,600</text>
  </threadedComment>
  <threadedComment ref="U49" dT="2025-11-13T22:35:24.32" personId="{AD2F5565-9E5D-4BF3-991C-2B580BCFF051}" id="{81319166-EB78-4E65-86F3-320434BE5054}">
    <text>Pilot catastrophe</text>
  </threadedComment>
  <threadedComment ref="V49" personId="{3E10767D-621F-4CCE-8D38-7F6823B80331}" id="{01AD1469-6CBE-422E-9903-57A3E839B64D}">
    <text>Mike Holmes</text>
  </threadedComment>
  <threadedComment ref="L50" dT="2025-05-13T15:03:32.62" personId="{AD2F5565-9E5D-4BF3-991C-2B580BCFF051}" id="{09FE3B7A-A914-48A5-AC52-9ED3DA213796}">
    <text>ACE</text>
  </threadedComment>
  <threadedComment ref="N50" dT="2025-04-10T15:55:44.50" personId="{20065B6D-29C6-4EE2-818C-68CBB37D5CF7}" id="{FAC3A5B2-EA14-4CD4-B6C1-2F13698C0B26}">
    <text>MR Cool</text>
  </threadedComment>
  <threadedComment ref="O50" dT="2025-05-08T14:47:45.44" personId="{20065B6D-29C6-4EE2-818C-68CBB37D5CF7}" id="{15E67A1D-096F-49D3-AE23-168246EBE081}">
    <text xml:space="preserve">Home Buyers </text>
  </threadedComment>
  <threadedComment ref="U50" dT="2025-11-13T22:35:11.01" personId="{AD2F5565-9E5D-4BF3-991C-2B580BCFF051}" id="{5DBE9871-B717-464D-8B96-EFA3108DC9CE}">
    <text>RMX reduction below beginning of year ARR</text>
  </threadedComment>
  <threadedComment ref="L52" dT="2025-03-11T19:08:52.03" personId="{20065B6D-29C6-4EE2-818C-68CBB37D5CF7}" id="{6FB5C3C4-B123-4D95-AE9E-6090322F4996}">
    <text>4K/month of ACE Handman Retroactive. Rev recognized in Feb</text>
  </threadedComment>
  <threadedComment ref="M52" dT="2025-03-11T19:08:55.72" personId="{20065B6D-29C6-4EE2-818C-68CBB37D5CF7}" id="{6227A3EB-11AB-4610-90DF-338135F04681}">
    <text>4K/month of ACE Handman Retroactive. Rev recognized in Feb</text>
  </threadedComment>
  <threadedComment ref="S52" dT="2025-09-12T15:27:02.07" personId="{AD2F5565-9E5D-4BF3-991C-2B580BCFF051}" id="{F067F836-694D-4B9D-88C2-47162AB3DC6A}">
    <text>Transposition in Elevate quarterly invoiced amount. S/b corrected in Sep</text>
  </threadedComment>
  <threadedComment ref="T52" dT="2025-10-10T20:06:32.44" personId="{AD2F5565-9E5D-4BF3-991C-2B580BCFF051}" id="{AEBD3DF9-517D-450E-BD78-970021583F2B}">
    <text>Handyman proration for new locations</text>
  </threadedComment>
  <threadedComment ref="U52" dT="2025-11-13T22:37:55.88" personId="{AD2F5565-9E5D-4BF3-991C-2B580BCFF051}" id="{8EF24A70-0B85-4760-9D00-A3D43623889C}">
    <text>Stiltz proration for two locations beginning 10/23/25</text>
  </threadedComment>
  <threadedComment ref="V52" dT="2025-12-10T22:05:25.94" personId="{AD2F5565-9E5D-4BF3-991C-2B580BCFF051}" id="{82658243-B8DF-41C6-BAAD-4B79EF3C438D}">
    <text>- Stiltz proration for one location beginning 11/17/25
- recon rounding clean up</text>
  </threadedComment>
  <threadedComment ref="L73" dT="2025-02-12T21:45:50.18" personId="{AD2F5565-9E5D-4BF3-991C-2B580BCFF051}" id="{FAF7663F-872B-49A7-AEDD-FC3E899E598D}">
    <text>1.19M ABB
22K Clever Device
5K Divi (revived)</text>
  </threadedComment>
  <threadedComment ref="M73" dT="2025-03-11T14:51:02.93" personId="{20065B6D-29C6-4EE2-818C-68CBB37D5CF7}" id="{BD3D5ED8-4B7B-474C-BC00-51B80CEC07AE}">
    <text>CSWI</text>
  </threadedComment>
  <threadedComment ref="N73" dT="2025-04-10T16:02:54.96" personId="{20065B6D-29C6-4EE2-818C-68CBB37D5CF7}" id="{222ACCA0-6967-4BC5-BC02-DE344AB39FA8}">
    <text>Dennis Family</text>
  </threadedComment>
  <threadedComment ref="O73" dT="2025-05-07T16:42:59.52" personId="{20065B6D-29C6-4EE2-818C-68CBB37D5CF7}" id="{FD784EBE-E7FA-4CBE-8F5E-1686AA578167}">
    <text xml:space="preserve">Great American 	$13,200
WD-40	                $10,068
</text>
  </threadedComment>
  <threadedComment ref="P73" dT="2025-06-10T18:51:09.93" personId="{20065B6D-29C6-4EE2-818C-68CBB37D5CF7}" id="{2C4A09D7-616E-467B-87AB-3A0FDB4D50F5}">
    <text>Enbridge</text>
  </threadedComment>
  <threadedComment ref="Q73" dT="2025-07-10T17:23:23.30" personId="{20065B6D-29C6-4EE2-818C-68CBB37D5CF7}" id="{D4785FAB-B835-4288-9E2B-992BDD2CE178}">
    <text xml:space="preserve">Clew Pouches	   29,480.04 
Phillips 66	   16,636.00 
</text>
  </threadedComment>
  <threadedComment ref="T73" personId="{3E10767D-621F-4CCE-8D38-7F6823B80331}" id="{27F69255-E9F2-4253-8AEC-73A342036586}">
    <text>Marion Diversified</text>
  </threadedComment>
  <threadedComment ref="U73" personId="{3E10767D-621F-4CCE-8D38-7F6823B80331}" id="{F452CDBF-114B-4D9C-9511-93AC24EAE537}">
    <text>STIME</text>
  </threadedComment>
  <threadedComment ref="V73" personId="{3E10767D-621F-4CCE-8D38-7F6823B80331}" id="{7E561AE2-4BFC-4CD3-BA47-53A226D702F5}">
    <text>IEM - 132,756
Lyreco - 10,000</text>
  </threadedComment>
  <threadedComment ref="W74" personId="{3E10767D-621F-4CCE-8D38-7F6823B80331}" id="{0D754B69-9FED-4A2A-A408-2C94D611C5B0}">
    <text xml:space="preserve">Clyaton converted to Dispatch Direct Guide
</text>
  </threadedComment>
  <threadedComment ref="L75" dT="2025-02-12T21:47:43.65" personId="{AD2F5565-9E5D-4BF3-991C-2B580BCFF051}" id="{1A59C08F-C604-49AE-B392-B8F7CC097D0B}">
    <text>5,490  Ametek Solidate 
720  Aquilini
30,000 JBT Corp
37,751 RINA Group
5,184 The Kansas City
18,000 Vortex Industries</text>
  </threadedComment>
  <threadedComment ref="M75" dT="2025-03-11T14:50:07.52" personId="{20065B6D-29C6-4EE2-818C-68CBB37D5CF7}" id="{E076E2C3-BBBA-4E2B-800F-6A5DFDA413A1}">
    <text xml:space="preserve">ADP, LLC                          5,670.00 
American Equipment      2,880.00 
CMC Energy	         13,824.00 
CLEAResult	          28,682.40 
Flexco	                         17,880.00 
Genessee	           6,528.00 
Property Compliance      2,740.80 
Sauce Consulting	         16,137.84 
SCE	                         23,166.00 
Universal Medical               480.00 
Uponor, Inc.	              510.00 
Vortex Industries 	         27,000.00 
Weber Inc.	         11,434.00 
</text>
  </threadedComment>
  <threadedComment ref="N75" dT="2025-04-10T16:07:43.47" personId="{20065B6D-29C6-4EE2-818C-68CBB37D5CF7}" id="{4B042F8A-F0A9-4C59-8537-3A4804419A29}">
    <text xml:space="preserve">American Equipment   5,610 
Diversey, Inc.	        1,920 
Novasyte	        7,184 
Siemens Corporati        11,952 
SCE            	       125,000 
</text>
  </threadedComment>
  <threadedComment ref="O75" dT="2025-05-08T17:44:43.96" personId="{AD2F5565-9E5D-4BF3-991C-2B580BCFF051}" id="{EF42D90A-E76A-4853-9DBA-E13E7F62282D}">
    <text>Essential Energy	$23,791
Intuit	                $66,305
Metro Safety	$1,713
RINA Group	$143,701
Shaft Drillers In	$4,785</text>
  </threadedComment>
  <threadedComment ref="P75" dT="2025-06-10T18:54:34.61" personId="{20065B6D-29C6-4EE2-818C-68CBB37D5CF7}" id="{1D302679-AED2-45A7-B26E-7B6CF245772B}">
    <text xml:space="preserve">American Equipment         $4,500
CLEAResult	               $7,752
NiSource	               $73,200
Novasyte	               $436.54
Ohio Department                 $14,256.08
Property Compliance           $1,454.4
Shaft Drillers International	 $6,576
WD-40	                                  $600
</text>
  </threadedComment>
  <threadedComment ref="Q75" dT="2025-07-10T17:23:05.74" personId="{20065B6D-29C6-4EE2-818C-68CBB37D5CF7}" id="{5ACF1254-B772-4FFE-A96D-D0CD79B0CA43}">
    <text xml:space="preserve">American Equip	                    3,420.00 
American Leak Detection 	   19,338.72 
NiSource	                    27,999.96 
</text>
  </threadedComment>
  <threadedComment ref="R75" personId="{3E10767D-621F-4CCE-8D38-7F6823B80331}" id="{7AA5A2EC-81F2-4A8A-A2DC-10C02ED89867}">
    <text>Engie   $11,652
Lovre   $3,449
Shaft    $855</text>
  </threadedComment>
  <threadedComment ref="S75" personId="{3E10767D-621F-4CCE-8D38-7F6823B80331}" id="{C269CA41-F2CF-44AA-A123-99CA74302CE2}">
    <text>Enbridge, Gulfstream, Novasyte</text>
  </threadedComment>
  <threadedComment ref="T75" personId="{3E10767D-621F-4CCE-8D38-7F6823B80331}" id="{614D8919-9B68-43C7-9692-45548FD0EAC5}">
    <text>Clew Pouches $3,840
Invitation Homes $3,864</text>
  </threadedComment>
  <threadedComment ref="U75" personId="{3E10767D-621F-4CCE-8D38-7F6823B80331}" id="{702D2A7D-907B-4188-AB69-C7B3EDCC2A17}">
    <text>Engie $71,443
GAIG $4,320
Gulfstream $33,669
Super $272</text>
  </threadedComment>
  <threadedComment ref="V75" personId="{3E10767D-621F-4CCE-8D38-7F6823B80331}" id="{2A67C781-2411-4D6E-9074-F84E58BC64A1}">
    <text>Solenis - 173,760
BlackHills - 8,515
BusPatrol - 6,766
Flow Control - 26,736
Invitation Homes - 1,834
Meridian - 3,001
Mia - 1,800
PG&amp;E L&amp;E - 12,583
Weber - 2,592</text>
  </threadedComment>
  <threadedComment ref="W75" personId="{3E10767D-621F-4CCE-8D38-7F6823B80331}" id="{EDCB9E57-EB31-444A-B0B8-2D49C2A3AA24}">
    <text>BP Company
Marion Diversified
Solenis
Weber</text>
  </threadedComment>
  <threadedComment ref="L76" dT="2025-02-12T21:48:12.10" personId="{AD2F5565-9E5D-4BF3-991C-2B580BCFF051}" id="{69E0DEB3-1C33-41DA-A355-EDF4BBB8D242}">
    <text xml:space="preserve"> 8,646 NHBC
6,503 Windows USA</text>
  </threadedComment>
  <threadedComment ref="M76" dT="2025-03-11T14:52:08.39" personId="{20065B6D-29C6-4EE2-818C-68CBB37D5CF7}" id="{71F60E72-BC36-40B1-A3BD-748CD4CCC7F3}">
    <text xml:space="preserve">Heat and Control	               5188.62
Jack Henry &amp; Associates	1386.28
Midstates Petroleum 	  401.94
ProMach,Inc. 	                    873.6
SeLux Diagnostics Inc	   502.76
</text>
  </threadedComment>
  <threadedComment ref="N76" dT="2025-04-10T16:03:09.21" personId="{20065B6D-29C6-4EE2-818C-68CBB37D5CF7}" id="{47EEB1BE-6039-41F6-BDF7-A5EB05D55CC4}">
    <text>Ryder 2K
Center Plan - 7.4K</text>
  </threadedComment>
  <threadedComment ref="O76" dT="2025-05-07T16:44:00.16" personId="{20065B6D-29C6-4EE2-818C-68CBB37D5CF7}" id="{16F11FC2-C2DE-4C21-8399-728E1F7ADA21}">
    <text xml:space="preserve">MIA Aesthetics	               $4,380
The Kansas City Southern	$2,312
</text>
  </threadedComment>
  <threadedComment ref="R76" personId="{3E10767D-621F-4CCE-8D38-7F6823B80331}" id="{47674B88-5018-4EA5-BF19-002A2B03285A}">
    <text>Phoenix    $2,374
ProStar     $7,836
P&amp;G         $7,620</text>
  </threadedComment>
  <threadedComment ref="T76" personId="{3E10767D-621F-4CCE-8D38-7F6823B80331}" id="{B3139B9A-F19A-4EB5-A1B7-D814804FF3F8}">
    <text>Shaft Drillers</text>
  </threadedComment>
  <threadedComment ref="L77" dT="2025-02-12T21:49:01.36" personId="{AD2F5565-9E5D-4BF3-991C-2B580BCFF051}" id="{8965A29F-010F-4572-ADFF-D75C91E4C138}">
    <text>Engie</text>
  </threadedComment>
  <threadedComment ref="L79" dT="2025-02-12T21:48:43.95" personId="{AD2F5565-9E5D-4BF3-991C-2B580BCFF051}" id="{0A1D750C-5F8A-4AA5-AEFA-1B5CE1C25823}">
    <text>-30,000 Alight (Synapse)
-12,960 Homefree</text>
  </threadedComment>
  <threadedComment ref="M79" dT="2025-03-11T14:52:46.26" personId="{20065B6D-29C6-4EE2-818C-68CBB37D5CF7}" id="{6BC1F7B4-348B-4B24-BA07-7A72E6FD6F02}">
    <text xml:space="preserve">Hunter Douglas	-11280
Hydroflow	-21900
</text>
  </threadedComment>
  <threadedComment ref="O79" dT="2025-05-07T16:40:31.90" personId="{20065B6D-29C6-4EE2-818C-68CBB37D5CF7}" id="{FE74FE01-D1DB-4B29-A74F-BE091301F653}">
    <text>Airbus 10K 
Aquilini 8.5K</text>
  </threadedComment>
  <threadedComment ref="P79" dT="2025-06-10T18:55:53.77" personId="{20065B6D-29C6-4EE2-818C-68CBB37D5CF7}" id="{BA3D9A30-A03E-46DE-9E07-80F65F6BDD67}">
    <text>Norco</text>
  </threadedComment>
  <threadedComment ref="Q79" dT="2025-07-10T17:21:28.29" personId="{20065B6D-29C6-4EE2-818C-68CBB37D5CF7}" id="{4224EA90-6F40-4E4B-B017-8ECBBE89175A}">
    <text>Divi</text>
  </threadedComment>
  <threadedComment ref="R79" personId="{3E10767D-621F-4CCE-8D38-7F6823B80331}" id="{DF73A100-E770-44BC-8775-831427E1FD4E}">
    <text>Prospero</text>
  </threadedComment>
  <threadedComment ref="S79" personId="{3E10767D-621F-4CCE-8D38-7F6823B80331}" id="{F7E6D75A-4406-42E3-A040-158F3CFB6CA0}">
    <text xml:space="preserve">Envent
</text>
  </threadedComment>
  <threadedComment ref="T79" personId="{3E10767D-621F-4CCE-8D38-7F6823B80331}" id="{600662FB-3389-4442-B9FC-011F133C8392}">
    <text>Kubota $128,902
Selux $7,032</text>
  </threadedComment>
  <threadedComment ref="U79" personId="{3E10767D-621F-4CCE-8D38-7F6823B80331}" id="{B385F35C-B65B-469B-AAEC-EB3C22731AED}">
    <text>Acuity -$72,120
Lifespark -$32,400</text>
  </threadedComment>
  <threadedComment ref="V79" personId="{3E10767D-621F-4CCE-8D38-7F6823B80331}" id="{E932013F-7616-4565-80AA-CBE3727A32BA}">
    <text>Denali -54,133
Exxon - 55,900</text>
  </threadedComment>
  <threadedComment ref="W79" personId="{3E10767D-621F-4CCE-8D38-7F6823B80331}" id="{9BB71ADE-BE10-451D-B507-5F6D9B504731}">
    <text xml:space="preserve">CHN Partners
West Central Independent Living
</text>
  </threadedComment>
  <threadedComment ref="M80" dT="2025-03-11T14:50:38.88" personId="{20065B6D-29C6-4EE2-818C-68CBB37D5CF7}" id="{60A00326-0DD1-42EC-A5CC-676153C8D8A2}">
    <text xml:space="preserve">Concept Housing Assoc   -3774
Shell -                                  -61,396.4
</text>
  </threadedComment>
  <threadedComment ref="N80" dT="2025-04-10T16:02:38.98" personId="{20065B6D-29C6-4EE2-818C-68CBB37D5CF7}" id="{EE9BC674-E2E1-4C03-B10B-56BC7FE3CCF0}">
    <text>Cummins</text>
  </threadedComment>
  <threadedComment ref="O80" dT="2025-05-07T16:40:53.79" personId="{20065B6D-29C6-4EE2-818C-68CBB37D5CF7}" id="{D08E8B14-C7AD-43E2-88A6-D68809659A1E}">
    <text>CMC Energy</text>
  </threadedComment>
  <threadedComment ref="P80" dT="2025-06-10T18:55:38.81" personId="{20065B6D-29C6-4EE2-818C-68CBB37D5CF7}" id="{2EBDADC4-BB4E-4564-92F0-DB486E1DEB30}">
    <text>JBT</text>
  </threadedComment>
  <threadedComment ref="R80" personId="{3E10767D-621F-4CCE-8D38-7F6823B80331}" id="{644EC4CF-BB9D-406E-8E84-A86D4C3672F7}">
    <text xml:space="preserve">Novasyte
</text>
  </threadedComment>
  <threadedComment ref="T80" personId="{3E10767D-621F-4CCE-8D38-7F6823B80331}" id="{D67AE8C9-F647-44C3-A74F-94B18BE6EE34}">
    <text>Scottish Water $35,000
TSA $298,141</text>
  </threadedComment>
  <threadedComment ref="L82" dT="2025-02-13T18:22:06.44" personId="{AD2F5565-9E5D-4BF3-991C-2B580BCFF051}" id="{7C767F64-4FCA-4F70-A431-A9495CD7F49F}">
    <text>Monthly rev recog. timing from various customers amounting to ~$1.9K</text>
  </threadedComment>
  <threadedComment ref="M82" dT="2025-03-11T14:57:26.96" personId="{20065B6D-29C6-4EE2-818C-68CBB37D5CF7}" id="{F19ED4A3-A613-406E-B706-E6DD1DBE00AA}">
    <text>Monthly rev recog. timing from various customers amounting to ~$235/month</text>
  </threadedComment>
  <threadedComment ref="N82" dT="2025-04-10T16:09:54.99" personId="{20065B6D-29C6-4EE2-818C-68CBB37D5CF7}" id="{B414259E-7D49-4D46-A223-500D4C877B69}">
    <text>Monthly rev recog. timing from various customers amounting to ~$20K/month (esp SCE two months catchup of 10K/month)</text>
  </threadedComment>
  <threadedComment ref="O82" dT="2025-05-08T13:54:11.26" personId="{20065B6D-29C6-4EE2-818C-68CBB37D5CF7}" id="{F4C50728-7A1B-4A81-A7A6-CF5DB1542526}">
    <text>Monthly rev recog. timing from various customers amounting to ~$55/month</text>
  </threadedComment>
  <threadedComment ref="P82" dT="2025-06-11T15:06:16.25" personId="{20065B6D-29C6-4EE2-818C-68CBB37D5CF7}" id="{A681DDF4-1C96-4976-A523-6A8857F22181}">
    <text>Monthly rev recog. timing from various customers amounting to ~$124/month</text>
  </threadedComment>
  <threadedComment ref="Q82" dT="2025-07-11T13:15:50.26" personId="{20065B6D-29C6-4EE2-818C-68CBB37D5CF7}" id="{F2CBD9E2-ADE6-44FF-A6BB-F710016A2856}">
    <text>Monthly rev recog. timing from various customers amounting to ~$2,490/month</text>
  </threadedComment>
  <threadedComment ref="R82" dT="2025-09-12T15:33:58.45" personId="{AD2F5565-9E5D-4BF3-991C-2B580BCFF051}" id="{1FEA7250-2B6C-4117-B0B8-577345F3CFF3}">
    <text>Shaft Drillers partial month rev rec</text>
  </threadedComment>
  <threadedComment ref="S82" dT="2025-09-12T15:33:42.81" personId="{AD2F5565-9E5D-4BF3-991C-2B580BCFF051}" id="{314E6673-0293-49EE-A936-01F0105C79E8}">
    <text>Novasyte partial month rev rec</text>
  </threadedComment>
  <threadedComment ref="T82" dT="2026-01-13T17:46:41.16" personId="{AD2F5565-9E5D-4BF3-991C-2B580BCFF051}" id="{0A74B910-CAC9-481A-8B4D-F086472F8D8C}">
    <text>Partial month rev recs</text>
  </threadedComment>
  <threadedComment ref="U82" dT="2026-01-13T17:46:41.16" personId="{AD2F5565-9E5D-4BF3-991C-2B580BCFF051}" id="{41FCA022-AFA8-41D8-A635-D74936F9304F}">
    <text>Partial month rev recs</text>
  </threadedComment>
  <threadedComment ref="W82" dT="2026-01-13T17:37:01.43" personId="{AD2F5565-9E5D-4BF3-991C-2B580BCFF051}" id="{BDB0B325-499F-42B8-B1A1-1F67E3A59FD0}">
    <text>$10K from Solenis true-up for November rev</text>
  </threadedComment>
  <threadedComment ref="W97" dT="2026-01-13T17:45:22.22" personId="{AD2F5565-9E5D-4BF3-991C-2B580BCFF051}" id="{5ADCAA7A-7A54-485C-8A3B-AA28EE68D4BD}">
    <text>2 lost + Clayton now only a Dispatch customer</text>
  </threadedComment>
</ThreadedComments>
</file>

<file path=xl/threadedComments/threadedComment2.xml><?xml version="1.0" encoding="utf-8"?>
<ThreadedComments xmlns="http://schemas.microsoft.com/office/spreadsheetml/2018/threadedcomments" xmlns:x="http://schemas.openxmlformats.org/spreadsheetml/2006/main">
  <threadedComment ref="N37" dT="2026-01-14T20:43:15.36" personId="{AD2F5565-9E5D-4BF3-991C-2B580BCFF051}" id="{E79BC8DA-CD3E-405F-9CAD-4F1D495A86E7}">
    <text>Reverse non-cash BS activity below</text>
  </threadedComment>
  <threadedComment ref="G59" dT="2025-05-13T14:03:57.80" personId="{AD2F5565-9E5D-4BF3-991C-2B580BCFF051}" id="{28ED84B9-EE84-4F9D-B2D9-9B016C07F9A8}">
    <text>-$1.75M to offset 1:1 reclass between accounts</text>
  </threadedComment>
  <threadedComment ref="G60" dT="2025-05-13T14:03:52.63" personId="{AD2F5565-9E5D-4BF3-991C-2B580BCFF051}" id="{B23E7BB5-F686-4BDC-8C79-43A4538C476E}">
    <text>+$1.75M to offset 1:1 reclass between accounts</text>
  </threadedComment>
  <threadedComment ref="N60" dT="2026-01-14T20:42:53.72" personId="{AD2F5565-9E5D-4BF3-991C-2B580BCFF051}" id="{054E0F2D-380F-4093-A106-EFC9A82D9C06}">
    <text>Reverse non-cash BS activity below</text>
  </threadedComment>
</ThreadedComment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4.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1.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00FF"/>
  </sheetPr>
  <dimension ref="B2:C2"/>
  <sheetViews>
    <sheetView workbookViewId="0">
      <selection activeCell="C3" sqref="C3"/>
    </sheetView>
  </sheetViews>
  <sheetFormatPr defaultColWidth="14.42578125" defaultRowHeight="15" customHeight="1" x14ac:dyDescent="0.25"/>
  <cols>
    <col min="1" max="1" width="1.5703125" customWidth="1"/>
    <col min="2" max="2" width="15.5703125" customWidth="1"/>
    <col min="3" max="3" width="10.5703125" customWidth="1"/>
    <col min="4" max="26" width="8.7109375" customWidth="1"/>
  </cols>
  <sheetData>
    <row r="2" spans="2:3" ht="14.25" customHeight="1" x14ac:dyDescent="0.25">
      <c r="B2" s="415" t="s">
        <v>0</v>
      </c>
      <c r="C2" s="416">
        <v>46022</v>
      </c>
    </row>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1"/>
    <pageSetUpPr fitToPage="1"/>
  </sheetPr>
  <dimension ref="C17:M19"/>
  <sheetViews>
    <sheetView showGridLines="0" tabSelected="1" workbookViewId="0">
      <selection activeCell="S31" sqref="S31"/>
    </sheetView>
  </sheetViews>
  <sheetFormatPr defaultColWidth="14.42578125" defaultRowHeight="15" customHeight="1" x14ac:dyDescent="0.25"/>
  <cols>
    <col min="1" max="1" width="1.5703125" customWidth="1"/>
    <col min="2" max="26" width="8.7109375" customWidth="1"/>
  </cols>
  <sheetData>
    <row r="17" spans="3:13" ht="14.25" customHeight="1" x14ac:dyDescent="0.3">
      <c r="C17" s="670" t="str">
        <f>TEXT(Inputs!C2,"Mmmm yyyy")&amp;" - Monthly Reporting Pack"</f>
        <v>December 2025 - Monthly Reporting Pack</v>
      </c>
      <c r="D17" s="671"/>
      <c r="E17" s="671"/>
      <c r="F17" s="671"/>
      <c r="G17" s="671"/>
      <c r="H17" s="671"/>
      <c r="I17" s="671"/>
      <c r="J17" s="671"/>
      <c r="K17" s="671"/>
      <c r="L17" s="671"/>
      <c r="M17" s="671"/>
    </row>
    <row r="18" spans="3:13" ht="14.25" customHeight="1" x14ac:dyDescent="0.25"/>
    <row r="19" spans="3:13" ht="14.25" customHeight="1" x14ac:dyDescent="0.3">
      <c r="F19" s="670" t="s">
        <v>1</v>
      </c>
      <c r="G19" s="671"/>
      <c r="H19" s="671"/>
      <c r="I19" s="671"/>
      <c r="J19" s="671"/>
    </row>
  </sheetData>
  <mergeCells count="2">
    <mergeCell ref="C17:M17"/>
    <mergeCell ref="F19:J19"/>
  </mergeCells>
  <dataValidations count="1">
    <dataValidation type="list" allowBlank="1" showErrorMessage="1" sqref="S4" xr:uid="{00000000-0002-0000-0100-000000000000}">
      <formula1>$Y$4:$Y$5</formula1>
    </dataValidation>
  </dataValidations>
  <pageMargins left="0.25" right="0.25" top="0.75" bottom="0.75" header="0" footer="0"/>
  <pageSetup fitToHeight="0" orientation="portrait"/>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1"/>
    <pageSetUpPr fitToPage="1"/>
  </sheetPr>
  <dimension ref="B2:B3"/>
  <sheetViews>
    <sheetView showGridLines="0" workbookViewId="0">
      <pane ySplit="3" topLeftCell="A4" activePane="bottomLeft" state="frozen"/>
      <selection pane="bottomLeft" activeCell="A2" sqref="A2"/>
    </sheetView>
  </sheetViews>
  <sheetFormatPr defaultColWidth="14.42578125" defaultRowHeight="15" customHeight="1" x14ac:dyDescent="0.25"/>
  <cols>
    <col min="1" max="1" width="5.5703125" customWidth="1"/>
    <col min="2" max="2" width="31" customWidth="1"/>
    <col min="3" max="10" width="8.7109375" customWidth="1"/>
    <col min="11" max="11" width="26.5703125" customWidth="1"/>
    <col min="12" max="26" width="8.7109375" customWidth="1"/>
  </cols>
  <sheetData>
    <row r="2" spans="2:2" ht="14.25" customHeight="1" x14ac:dyDescent="0.25">
      <c r="B2" s="2" t="s">
        <v>2</v>
      </c>
    </row>
    <row r="3" spans="2:2" ht="14.25" customHeight="1" x14ac:dyDescent="0.25">
      <c r="B3" s="4" t="str">
        <f>TEXT(Inputs!C2,"Mmmm yyyy")</f>
        <v>December 2025</v>
      </c>
    </row>
  </sheetData>
  <pageMargins left="0.7" right="0.7" top="0.75" bottom="0.75" header="0" footer="0"/>
  <pageSetup fitToHeight="0" orientation="landscape"/>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5"/>
  </sheetPr>
  <dimension ref="B2:AE30"/>
  <sheetViews>
    <sheetView showGridLines="0" workbookViewId="0">
      <pane xSplit="2" ySplit="4" topLeftCell="C5" activePane="bottomRight" state="frozen"/>
      <selection pane="topRight" activeCell="C1" sqref="C1"/>
      <selection pane="bottomLeft" activeCell="A5" sqref="A5"/>
      <selection pane="bottomRight" activeCell="W22" sqref="W22"/>
    </sheetView>
  </sheetViews>
  <sheetFormatPr defaultColWidth="14.42578125" defaultRowHeight="15" customHeight="1" outlineLevelRow="1" x14ac:dyDescent="0.25"/>
  <cols>
    <col min="1" max="1" width="8.7109375" customWidth="1"/>
    <col min="2" max="2" width="20.42578125" customWidth="1"/>
    <col min="3" max="3" width="13.42578125" customWidth="1"/>
    <col min="4" max="4" width="1.42578125" customWidth="1"/>
    <col min="5" max="5" width="16.5703125" customWidth="1"/>
    <col min="6" max="6" width="13.42578125" customWidth="1"/>
    <col min="7" max="7" width="9.85546875" customWidth="1"/>
    <col min="8" max="8" width="1.42578125" customWidth="1"/>
    <col min="9" max="9" width="12.5703125" customWidth="1"/>
    <col min="10" max="10" width="13.42578125" bestFit="1" customWidth="1"/>
    <col min="11" max="11" width="8.85546875" customWidth="1"/>
    <col min="12" max="12" width="3.85546875" customWidth="1"/>
    <col min="13" max="13" width="13.42578125" customWidth="1"/>
    <col min="14" max="14" width="1.42578125" customWidth="1"/>
    <col min="15" max="15" width="16.140625" customWidth="1"/>
    <col min="16" max="17" width="12.42578125" customWidth="1"/>
    <col min="18" max="18" width="1.42578125" customWidth="1"/>
    <col min="19" max="19" width="16.140625" customWidth="1"/>
    <col min="20" max="21" width="12.42578125" customWidth="1"/>
    <col min="22" max="22" width="3.85546875" customWidth="1"/>
    <col min="23" max="23" width="12.5703125" customWidth="1"/>
    <col min="24" max="24" width="1.42578125" customWidth="1"/>
    <col min="25" max="25" width="15.85546875" customWidth="1"/>
    <col min="26" max="26" width="13.42578125" customWidth="1"/>
    <col min="27" max="27" width="11.5703125" customWidth="1"/>
    <col min="28" max="28" width="1.42578125" customWidth="1"/>
    <col min="29" max="29" width="16.140625" customWidth="1"/>
    <col min="30" max="30" width="13.42578125" customWidth="1"/>
    <col min="31" max="31" width="12.42578125" customWidth="1"/>
  </cols>
  <sheetData>
    <row r="2" spans="2:31" ht="14.25" customHeight="1" x14ac:dyDescent="0.25">
      <c r="C2" s="675" t="s">
        <v>3</v>
      </c>
      <c r="D2" s="676"/>
      <c r="E2" s="676"/>
      <c r="F2" s="676"/>
      <c r="G2" s="676"/>
      <c r="H2" s="676"/>
      <c r="I2" s="676"/>
      <c r="J2" s="676"/>
      <c r="K2" s="677"/>
      <c r="M2" s="678" t="s">
        <v>4</v>
      </c>
      <c r="N2" s="676"/>
      <c r="O2" s="676"/>
      <c r="P2" s="676"/>
      <c r="Q2" s="676"/>
      <c r="R2" s="676"/>
      <c r="S2" s="676"/>
      <c r="T2" s="676"/>
      <c r="U2" s="677"/>
      <c r="W2" s="679" t="s">
        <v>5</v>
      </c>
      <c r="X2" s="676"/>
      <c r="Y2" s="676"/>
      <c r="Z2" s="676"/>
      <c r="AA2" s="676"/>
      <c r="AB2" s="676"/>
      <c r="AC2" s="676"/>
      <c r="AD2" s="676"/>
      <c r="AE2" s="677"/>
    </row>
    <row r="3" spans="2:31" ht="14.25" customHeight="1" x14ac:dyDescent="0.25">
      <c r="C3" s="581">
        <f>Inputs!$C$2</f>
        <v>46022</v>
      </c>
      <c r="D3" s="420"/>
      <c r="E3" s="672" t="s">
        <v>6</v>
      </c>
      <c r="F3" s="673"/>
      <c r="G3" s="673"/>
      <c r="H3" s="420"/>
      <c r="I3" s="672" t="s">
        <v>7</v>
      </c>
      <c r="J3" s="673"/>
      <c r="K3" s="674"/>
      <c r="M3" s="581">
        <f>Inputs!$C$2</f>
        <v>46022</v>
      </c>
      <c r="N3" s="420"/>
      <c r="O3" s="672" t="s">
        <v>6</v>
      </c>
      <c r="P3" s="673"/>
      <c r="Q3" s="673"/>
      <c r="R3" s="420"/>
      <c r="S3" s="672" t="s">
        <v>7</v>
      </c>
      <c r="T3" s="673"/>
      <c r="U3" s="674"/>
      <c r="W3" s="581">
        <f>Inputs!$C$2</f>
        <v>46022</v>
      </c>
      <c r="X3" s="420"/>
      <c r="Y3" s="672" t="s">
        <v>6</v>
      </c>
      <c r="Z3" s="673"/>
      <c r="AA3" s="673"/>
      <c r="AB3" s="420"/>
      <c r="AC3" s="672" t="s">
        <v>7</v>
      </c>
      <c r="AD3" s="673"/>
      <c r="AE3" s="674"/>
    </row>
    <row r="4" spans="2:31" ht="14.25" customHeight="1" x14ac:dyDescent="0.25">
      <c r="C4" s="582" t="s">
        <v>8</v>
      </c>
      <c r="D4" s="420"/>
      <c r="E4" s="5" t="str">
        <f>YEAR(Inputs!$C$2)&amp;" Plan"</f>
        <v>2025 Plan</v>
      </c>
      <c r="F4" s="5" t="s">
        <v>9</v>
      </c>
      <c r="G4" s="5" t="s">
        <v>10</v>
      </c>
      <c r="H4" s="420"/>
      <c r="I4" s="5" t="str">
        <f>YEAR(EOMONTH(Inputs!$C$2,-12))&amp;" Actual"</f>
        <v>2024 Actual</v>
      </c>
      <c r="J4" s="5" t="s">
        <v>9</v>
      </c>
      <c r="K4" s="583" t="s">
        <v>10</v>
      </c>
      <c r="M4" s="582" t="s">
        <v>8</v>
      </c>
      <c r="N4" s="420"/>
      <c r="O4" s="5" t="str">
        <f>YEAR(Inputs!$C$2)&amp;" Plan"</f>
        <v>2025 Plan</v>
      </c>
      <c r="P4" s="5" t="s">
        <v>9</v>
      </c>
      <c r="Q4" s="5" t="s">
        <v>10</v>
      </c>
      <c r="R4" s="420"/>
      <c r="S4" s="5" t="str">
        <f>YEAR(EOMONTH(Inputs!$C$2,-12))&amp;" Actual"</f>
        <v>2024 Actual</v>
      </c>
      <c r="T4" s="5" t="s">
        <v>9</v>
      </c>
      <c r="U4" s="583" t="s">
        <v>10</v>
      </c>
      <c r="W4" s="582" t="s">
        <v>8</v>
      </c>
      <c r="X4" s="420"/>
      <c r="Y4" s="5" t="str">
        <f>YEAR(Inputs!$C$2)&amp;" Plan"</f>
        <v>2025 Plan</v>
      </c>
      <c r="Z4" s="5" t="s">
        <v>9</v>
      </c>
      <c r="AA4" s="5" t="s">
        <v>10</v>
      </c>
      <c r="AB4" s="420"/>
      <c r="AC4" s="5" t="str">
        <f>YEAR(EOMONTH(Inputs!$C$2,-12))&amp;" Actual"</f>
        <v>2024 Actual</v>
      </c>
      <c r="AD4" s="5" t="s">
        <v>9</v>
      </c>
      <c r="AE4" s="583" t="s">
        <v>10</v>
      </c>
    </row>
    <row r="5" spans="2:31" ht="14.25" customHeight="1" x14ac:dyDescent="0.25">
      <c r="B5" s="6" t="s">
        <v>11</v>
      </c>
      <c r="C5" s="503"/>
      <c r="D5" s="420"/>
      <c r="E5" s="420"/>
      <c r="F5" s="420"/>
      <c r="G5" s="420"/>
      <c r="H5" s="420"/>
      <c r="I5" s="420"/>
      <c r="J5" s="420"/>
      <c r="K5" s="421"/>
      <c r="M5" s="503"/>
      <c r="N5" s="420"/>
      <c r="O5" s="420"/>
      <c r="P5" s="420"/>
      <c r="Q5" s="420"/>
      <c r="R5" s="420"/>
      <c r="S5" s="420"/>
      <c r="T5" s="420"/>
      <c r="U5" s="421"/>
      <c r="W5" s="503"/>
      <c r="X5" s="420"/>
      <c r="Y5" s="420"/>
      <c r="Z5" s="420"/>
      <c r="AA5" s="420"/>
      <c r="AB5" s="420"/>
      <c r="AC5" s="420"/>
      <c r="AD5" s="420"/>
      <c r="AE5" s="421"/>
    </row>
    <row r="6" spans="2:31" ht="14.25" customHeight="1" x14ac:dyDescent="0.25">
      <c r="B6" s="7" t="s">
        <v>12</v>
      </c>
      <c r="C6" s="584">
        <f>'1a. Dispatch Functional P&amp;L'!E11</f>
        <v>1121015.8499999999</v>
      </c>
      <c r="D6" s="420"/>
      <c r="E6" s="470">
        <f>'1a. Dispatch Functional P&amp;L'!F11</f>
        <v>1200544.9428180084</v>
      </c>
      <c r="F6" s="470">
        <f t="shared" ref="F6:F8" si="0">IFERROR(C6-E6,"N/A")</f>
        <v>-79529.092818008503</v>
      </c>
      <c r="G6" s="468">
        <f t="shared" ref="G6:G8" si="1">IFERROR(C6/E6-1,"N/A")</f>
        <v>-6.6244161281735825E-2</v>
      </c>
      <c r="H6" s="420"/>
      <c r="I6" s="466">
        <f>'1a. Dispatch Functional P&amp;L'!P11</f>
        <v>1070609.01</v>
      </c>
      <c r="J6" s="470">
        <f t="shared" ref="J6:J8" si="2">IFERROR(C6-I6,"N/A")</f>
        <v>50406.839999999851</v>
      </c>
      <c r="K6" s="585">
        <f t="shared" ref="K6:K8" si="3">IFERROR(C6/I6-1,"N/A")</f>
        <v>4.7082398456556929E-2</v>
      </c>
      <c r="M6" s="584">
        <f>'1b. Youreka Functional P&amp;L'!E11</f>
        <v>993864.86</v>
      </c>
      <c r="N6" s="420"/>
      <c r="O6" s="470">
        <f>'1b. Youreka Functional P&amp;L'!F11</f>
        <v>1080660.7406700698</v>
      </c>
      <c r="P6" s="470">
        <f t="shared" ref="P6:P8" si="4">IFERROR(M6-O6,"N/A")</f>
        <v>-86795.880670069833</v>
      </c>
      <c r="Q6" s="468">
        <f t="shared" ref="Q6:Q8" si="5">IFERROR(M6/O6-1,"N/A")</f>
        <v>-8.0317418227159432E-2</v>
      </c>
      <c r="R6" s="420"/>
      <c r="S6" s="466">
        <f>'1b. Youreka Functional P&amp;L'!P11</f>
        <v>865103.75</v>
      </c>
      <c r="T6" s="470">
        <f t="shared" ref="T6:T8" si="6">IFERROR(M6-S6,"N/A")</f>
        <v>128761.10999999999</v>
      </c>
      <c r="U6" s="585">
        <f t="shared" ref="U6:U8" si="7">IFERROR(M6/S6-1,"N/A")</f>
        <v>0.14883892249917996</v>
      </c>
      <c r="W6" s="584">
        <f t="shared" ref="W6:W7" si="8">C6+M6</f>
        <v>2114880.71</v>
      </c>
      <c r="X6" s="420"/>
      <c r="Y6" s="470">
        <f t="shared" ref="Y6:Y8" si="9">IFERROR(E6+O6,"N/A")</f>
        <v>2281205.6834880784</v>
      </c>
      <c r="Z6" s="470">
        <f t="shared" ref="Z6:Z8" si="10">IFERROR(W6-Y6,"N/A")</f>
        <v>-166324.97348807845</v>
      </c>
      <c r="AA6" s="468">
        <f t="shared" ref="AA6:AA8" si="11">IFERROR(W6/Y6-1,"N/A")</f>
        <v>-7.2910993818741998E-2</v>
      </c>
      <c r="AB6" s="420"/>
      <c r="AC6" s="466">
        <f t="shared" ref="AC6:AC7" si="12">I6+S6</f>
        <v>1935712.76</v>
      </c>
      <c r="AD6" s="470">
        <f t="shared" ref="AD6:AD8" si="13">IFERROR(W6-AC6,"N/A")</f>
        <v>179167.94999999995</v>
      </c>
      <c r="AE6" s="585">
        <f t="shared" ref="AE6:AE8" si="14">IFERROR(W6/AC6-1,"N/A")</f>
        <v>9.255916151526522E-2</v>
      </c>
    </row>
    <row r="7" spans="2:31" ht="14.25" customHeight="1" x14ac:dyDescent="0.25">
      <c r="B7" s="7" t="s">
        <v>13</v>
      </c>
      <c r="C7" s="584">
        <f>'1a. Dispatch Functional P&amp;L'!E15</f>
        <v>26500</v>
      </c>
      <c r="D7" s="420"/>
      <c r="E7" s="470">
        <f>'1a. Dispatch Functional P&amp;L'!F15</f>
        <v>28666.666666666668</v>
      </c>
      <c r="F7" s="470">
        <f t="shared" si="0"/>
        <v>-2166.6666666666679</v>
      </c>
      <c r="G7" s="468">
        <f t="shared" si="1"/>
        <v>-7.5581395348837233E-2</v>
      </c>
      <c r="H7" s="420"/>
      <c r="I7" s="469">
        <f>'1a. Dispatch Functional P&amp;L'!P15</f>
        <v>31999</v>
      </c>
      <c r="J7" s="470">
        <f t="shared" si="2"/>
        <v>-5499</v>
      </c>
      <c r="K7" s="585">
        <f t="shared" si="3"/>
        <v>-0.17184912028500887</v>
      </c>
      <c r="M7" s="584">
        <f>'1b. Youreka Functional P&amp;L'!E15</f>
        <v>22500</v>
      </c>
      <c r="N7" s="420"/>
      <c r="O7" s="470">
        <f>'1b. Youreka Functional P&amp;L'!F15</f>
        <v>10583.333333333334</v>
      </c>
      <c r="P7" s="470">
        <f t="shared" si="4"/>
        <v>11916.666666666666</v>
      </c>
      <c r="Q7" s="468">
        <f t="shared" si="5"/>
        <v>1.1259842519685037</v>
      </c>
      <c r="R7" s="420"/>
      <c r="S7" s="469">
        <f>'1b. Youreka Functional P&amp;L'!P15</f>
        <v>37019.050000000003</v>
      </c>
      <c r="T7" s="470">
        <f t="shared" si="6"/>
        <v>-14519.050000000003</v>
      </c>
      <c r="U7" s="585">
        <f t="shared" si="7"/>
        <v>-0.39220482427290815</v>
      </c>
      <c r="W7" s="584">
        <f t="shared" si="8"/>
        <v>49000</v>
      </c>
      <c r="X7" s="420"/>
      <c r="Y7" s="470">
        <f t="shared" si="9"/>
        <v>39250</v>
      </c>
      <c r="Z7" s="470">
        <f t="shared" si="10"/>
        <v>9750</v>
      </c>
      <c r="AA7" s="468">
        <f t="shared" si="11"/>
        <v>0.24840764331210186</v>
      </c>
      <c r="AB7" s="420"/>
      <c r="AC7" s="469">
        <f t="shared" si="12"/>
        <v>69018.05</v>
      </c>
      <c r="AD7" s="470">
        <f t="shared" si="13"/>
        <v>-20018.050000000003</v>
      </c>
      <c r="AE7" s="585">
        <f t="shared" si="14"/>
        <v>-0.29004079367643687</v>
      </c>
    </row>
    <row r="8" spans="2:31" ht="14.25" customHeight="1" x14ac:dyDescent="0.25">
      <c r="B8" s="10" t="s">
        <v>14</v>
      </c>
      <c r="C8" s="586">
        <f>SUM(C6:C7)</f>
        <v>1147515.8499999999</v>
      </c>
      <c r="D8" s="420"/>
      <c r="E8" s="473">
        <f>'1a. Dispatch Functional P&amp;L'!F16</f>
        <v>1229211.6094846751</v>
      </c>
      <c r="F8" s="473">
        <f t="shared" si="0"/>
        <v>-81695.759484675247</v>
      </c>
      <c r="G8" s="474">
        <f t="shared" si="1"/>
        <v>-6.6461916609235949E-2</v>
      </c>
      <c r="H8" s="420"/>
      <c r="I8" s="472">
        <f>SUM(I6:I7)</f>
        <v>1102608.01</v>
      </c>
      <c r="J8" s="473">
        <f t="shared" si="2"/>
        <v>44907.839999999851</v>
      </c>
      <c r="K8" s="587">
        <f t="shared" si="3"/>
        <v>4.0728744569885622E-2</v>
      </c>
      <c r="M8" s="586">
        <f>SUM(M6:M7)</f>
        <v>1016364.86</v>
      </c>
      <c r="N8" s="420"/>
      <c r="O8" s="473">
        <f>'1b. Youreka Functional P&amp;L'!F16</f>
        <v>1091244.0740034031</v>
      </c>
      <c r="P8" s="473">
        <f t="shared" si="4"/>
        <v>-74879.214003403089</v>
      </c>
      <c r="Q8" s="474">
        <f t="shared" si="5"/>
        <v>-6.861820905812277E-2</v>
      </c>
      <c r="R8" s="420"/>
      <c r="S8" s="472">
        <f>SUM(S6:S7)</f>
        <v>902122.8</v>
      </c>
      <c r="T8" s="473">
        <f t="shared" si="6"/>
        <v>114242.05999999994</v>
      </c>
      <c r="U8" s="587">
        <f t="shared" si="7"/>
        <v>0.12663692792156445</v>
      </c>
      <c r="W8" s="586">
        <f>SUM(W6:W7)</f>
        <v>2163880.71</v>
      </c>
      <c r="X8" s="420"/>
      <c r="Y8" s="473">
        <f t="shared" si="9"/>
        <v>2320455.6834880784</v>
      </c>
      <c r="Z8" s="473">
        <f t="shared" si="10"/>
        <v>-156574.97348807845</v>
      </c>
      <c r="AA8" s="474">
        <f t="shared" si="11"/>
        <v>-6.7475959399800778E-2</v>
      </c>
      <c r="AB8" s="420"/>
      <c r="AC8" s="472">
        <f>SUM(AC6:AC7)</f>
        <v>2004730.81</v>
      </c>
      <c r="AD8" s="473">
        <f t="shared" si="13"/>
        <v>159149.89999999991</v>
      </c>
      <c r="AE8" s="587">
        <f t="shared" si="14"/>
        <v>7.9387167197774389E-2</v>
      </c>
    </row>
    <row r="9" spans="2:31" ht="14.25" customHeight="1" x14ac:dyDescent="0.25">
      <c r="B9" s="12" t="s">
        <v>15</v>
      </c>
      <c r="C9" s="588">
        <f>C6/C8</f>
        <v>0.97690663706300873</v>
      </c>
      <c r="D9" s="420"/>
      <c r="E9" s="589">
        <f>IFERROR(E6/E8,"N/A")</f>
        <v>0.97667881880916763</v>
      </c>
      <c r="F9" s="420"/>
      <c r="G9" s="420"/>
      <c r="H9" s="420"/>
      <c r="I9" s="590">
        <f>I6/I8</f>
        <v>0.97097880687443949</v>
      </c>
      <c r="J9" s="420"/>
      <c r="K9" s="421"/>
      <c r="M9" s="588">
        <f>M6/M8</f>
        <v>0.97786228067743308</v>
      </c>
      <c r="N9" s="420"/>
      <c r="O9" s="589">
        <f>IFERROR(O6/O8,"N/A")</f>
        <v>0.99030158918113831</v>
      </c>
      <c r="P9" s="420"/>
      <c r="Q9" s="420"/>
      <c r="R9" s="420"/>
      <c r="S9" s="590">
        <f>S6/S8</f>
        <v>0.95896451126165971</v>
      </c>
      <c r="T9" s="420"/>
      <c r="U9" s="421"/>
      <c r="W9" s="588">
        <f>W6/W8</f>
        <v>0.97735549849233605</v>
      </c>
      <c r="X9" s="420"/>
      <c r="Y9" s="589">
        <f>IFERROR(Y6/Y8,"N/A")</f>
        <v>0.98308521887347577</v>
      </c>
      <c r="Z9" s="420"/>
      <c r="AA9" s="420"/>
      <c r="AB9" s="420"/>
      <c r="AC9" s="590">
        <f>AC6/AC8</f>
        <v>0.96557241019306728</v>
      </c>
      <c r="AD9" s="420"/>
      <c r="AE9" s="421"/>
    </row>
    <row r="10" spans="2:31" ht="14.25" customHeight="1" x14ac:dyDescent="0.25">
      <c r="C10" s="503"/>
      <c r="D10" s="420"/>
      <c r="E10" s="480"/>
      <c r="F10" s="420"/>
      <c r="G10" s="420"/>
      <c r="H10" s="420"/>
      <c r="I10" s="420"/>
      <c r="J10" s="420"/>
      <c r="K10" s="421"/>
      <c r="M10" s="602"/>
      <c r="N10" s="420"/>
      <c r="O10" s="480"/>
      <c r="P10" s="420"/>
      <c r="Q10" s="420"/>
      <c r="R10" s="420"/>
      <c r="S10" s="420"/>
      <c r="T10" s="420"/>
      <c r="U10" s="421"/>
      <c r="W10" s="503"/>
      <c r="X10" s="420"/>
      <c r="Y10" s="420"/>
      <c r="Z10" s="420"/>
      <c r="AA10" s="420"/>
      <c r="AB10" s="420"/>
      <c r="AC10" s="420"/>
      <c r="AD10" s="420"/>
      <c r="AE10" s="421"/>
    </row>
    <row r="11" spans="2:31" ht="14.25" customHeight="1" outlineLevel="1" x14ac:dyDescent="0.25">
      <c r="B11" s="14" t="s">
        <v>16</v>
      </c>
      <c r="C11" s="591">
        <f>'1a. Dispatch Functional P&amp;L'!E32</f>
        <v>936897.53999999992</v>
      </c>
      <c r="D11" s="464"/>
      <c r="E11" s="17">
        <f>'1a. Dispatch Functional P&amp;L'!F32</f>
        <v>1034875.5203399272</v>
      </c>
      <c r="F11" s="18">
        <f>IFERROR(C11-E11,"N/A")</f>
        <v>-97977.98033992725</v>
      </c>
      <c r="G11" s="19">
        <f>IFERROR(C11/E11-1,"N/A")</f>
        <v>-9.4676102018283581E-2</v>
      </c>
      <c r="H11" s="464"/>
      <c r="I11" s="20">
        <f>'1a. Dispatch Functional P&amp;L'!P32</f>
        <v>911795.61999999988</v>
      </c>
      <c r="J11" s="18">
        <f>IFERROR(C11-I11,"N/A")</f>
        <v>25101.920000000042</v>
      </c>
      <c r="K11" s="592">
        <f>IFERROR(C11/I11-1,"N/A")</f>
        <v>2.7530204630726418E-2</v>
      </c>
      <c r="M11" s="591">
        <f>'1b. Youreka Functional P&amp;L'!E32</f>
        <v>763128.94</v>
      </c>
      <c r="N11" s="464"/>
      <c r="O11" s="17">
        <f>'1b. Youreka Functional P&amp;L'!F32</f>
        <v>834901.58380317478</v>
      </c>
      <c r="P11" s="18">
        <f>IFERROR(M11-O11,"N/A")</f>
        <v>-71772.64380317484</v>
      </c>
      <c r="Q11" s="19">
        <f>IFERROR(M11/O11-1,"N/A")</f>
        <v>-8.5965394239921555E-2</v>
      </c>
      <c r="R11" s="464"/>
      <c r="S11" s="20">
        <f>'1b. Youreka Functional P&amp;L'!P32</f>
        <v>669606.16999999993</v>
      </c>
      <c r="T11" s="18">
        <f>IFERROR(M11-S11,"N/A")</f>
        <v>93522.770000000019</v>
      </c>
      <c r="U11" s="592">
        <f>IFERROR(M11/S11-1,"N/A")</f>
        <v>0.13966832175396471</v>
      </c>
      <c r="W11" s="591">
        <f>C11+M11</f>
        <v>1700026.48</v>
      </c>
      <c r="X11" s="464"/>
      <c r="Y11" s="17">
        <f>IFERROR(E11+O11,"N/A")</f>
        <v>1869777.104143102</v>
      </c>
      <c r="Z11" s="18">
        <f>IFERROR(W11-Y11,"N/A")</f>
        <v>-169750.62414310197</v>
      </c>
      <c r="AA11" s="19">
        <f>IFERROR(W11/Y11-1,"N/A")</f>
        <v>-9.07865561980431E-2</v>
      </c>
      <c r="AB11" s="464"/>
      <c r="AC11" s="20">
        <f>I11+S11</f>
        <v>1581401.7899999998</v>
      </c>
      <c r="AD11" s="18">
        <f>IFERROR(W11-AC11,"N/A")</f>
        <v>118624.69000000018</v>
      </c>
      <c r="AE11" s="592">
        <f>IFERROR(W11/AC11-1,"N/A")</f>
        <v>7.5012366085661419E-2</v>
      </c>
    </row>
    <row r="12" spans="2:31" ht="14.25" customHeight="1" x14ac:dyDescent="0.25">
      <c r="B12" s="14" t="s">
        <v>17</v>
      </c>
      <c r="C12" s="593">
        <f>C11/C8</f>
        <v>0.81645716701865167</v>
      </c>
      <c r="D12" s="420"/>
      <c r="E12" s="19">
        <f>IFERROR(E11/E8,"N/A")</f>
        <v>0.84190184371410237</v>
      </c>
      <c r="F12" s="420"/>
      <c r="G12" s="19">
        <f>C12-E12</f>
        <v>-2.5444676695450696E-2</v>
      </c>
      <c r="H12" s="420"/>
      <c r="I12" s="594">
        <f>I11/I8</f>
        <v>0.8269444913609868</v>
      </c>
      <c r="J12" s="420"/>
      <c r="K12" s="592">
        <f>C12-I12</f>
        <v>-1.0487324342335125E-2</v>
      </c>
      <c r="M12" s="593">
        <f>M11/M8</f>
        <v>0.7508415235843553</v>
      </c>
      <c r="N12" s="420"/>
      <c r="O12" s="19">
        <f>IFERROR(O11/O8,"N/A")</f>
        <v>0.76509151682281773</v>
      </c>
      <c r="P12" s="420"/>
      <c r="Q12" s="19">
        <f>M12-O12</f>
        <v>-1.4249993238462433E-2</v>
      </c>
      <c r="R12" s="420"/>
      <c r="S12" s="594">
        <f>S11/S8</f>
        <v>0.74225612078532976</v>
      </c>
      <c r="T12" s="420"/>
      <c r="U12" s="592">
        <f>M12-S12</f>
        <v>8.5854027990255322E-3</v>
      </c>
      <c r="W12" s="593">
        <f>W11/W8</f>
        <v>0.78563779978425896</v>
      </c>
      <c r="X12" s="420"/>
      <c r="Y12" s="19">
        <f>Y11/Y8</f>
        <v>0.80578013941316806</v>
      </c>
      <c r="Z12" s="420"/>
      <c r="AA12" s="19">
        <f>W12-Y12</f>
        <v>-2.0142339628909101E-2</v>
      </c>
      <c r="AB12" s="420"/>
      <c r="AC12" s="594">
        <f>AC11/AC8</f>
        <v>0.788834980792259</v>
      </c>
      <c r="AD12" s="420"/>
      <c r="AE12" s="592">
        <f>W12-AC12</f>
        <v>-3.1971810080000385E-3</v>
      </c>
    </row>
    <row r="13" spans="2:31" ht="14.25" customHeight="1" x14ac:dyDescent="0.25">
      <c r="C13" s="503"/>
      <c r="D13" s="420"/>
      <c r="E13" s="480"/>
      <c r="F13" s="420"/>
      <c r="G13" s="420"/>
      <c r="H13" s="420"/>
      <c r="I13" s="420"/>
      <c r="J13" s="420"/>
      <c r="K13" s="421"/>
      <c r="M13" s="503"/>
      <c r="N13" s="420"/>
      <c r="O13" s="480"/>
      <c r="P13" s="420"/>
      <c r="Q13" s="420"/>
      <c r="R13" s="420"/>
      <c r="S13" s="420"/>
      <c r="T13" s="420"/>
      <c r="U13" s="421"/>
      <c r="W13" s="503"/>
      <c r="X13" s="420"/>
      <c r="Y13" s="420"/>
      <c r="Z13" s="420"/>
      <c r="AA13" s="420"/>
      <c r="AB13" s="420"/>
      <c r="AC13" s="420"/>
      <c r="AD13" s="420"/>
      <c r="AE13" s="421"/>
    </row>
    <row r="14" spans="2:31" ht="14.25" customHeight="1" x14ac:dyDescent="0.25">
      <c r="B14" s="14" t="s">
        <v>18</v>
      </c>
      <c r="C14" s="591">
        <f>'1a. Dispatch Functional P&amp;L'!E84</f>
        <v>246778.48097496945</v>
      </c>
      <c r="D14" s="464"/>
      <c r="E14" s="17">
        <f>'1a. Dispatch Functional P&amp;L'!F84</f>
        <v>98053.145200000843</v>
      </c>
      <c r="F14" s="18">
        <f>IFERROR(C14-E14,"N/A")</f>
        <v>148725.33577496861</v>
      </c>
      <c r="G14" s="19">
        <f>IFERROR(C14/E14-1,"N/A")</f>
        <v>1.5167829188101081</v>
      </c>
      <c r="H14" s="464"/>
      <c r="I14" s="20">
        <f>'1a. Dispatch Functional P&amp;L'!P84</f>
        <v>11013.610974969342</v>
      </c>
      <c r="J14" s="18">
        <f>IFERROR(C14-I14,"N/A")</f>
        <v>235764.87000000011</v>
      </c>
      <c r="K14" s="592">
        <f>IFERROR(C14/I14-1,"N/A")</f>
        <v>21.406682198583503</v>
      </c>
      <c r="M14" s="591">
        <f>'1b. Youreka Functional P&amp;L'!E84</f>
        <v>355001.72999999986</v>
      </c>
      <c r="N14" s="464"/>
      <c r="O14" s="17">
        <f>'1b. Youreka Functional P&amp;L'!F84</f>
        <v>266928.81555548182</v>
      </c>
      <c r="P14" s="18">
        <f>IFERROR(M14-O14,"N/A")</f>
        <v>88072.914444518043</v>
      </c>
      <c r="Q14" s="19">
        <f>IFERROR(M14/O14-1,"N/A")</f>
        <v>0.32994906998421025</v>
      </c>
      <c r="R14" s="464"/>
      <c r="S14" s="20">
        <f>'1b. Youreka Functional P&amp;L'!P84</f>
        <v>133318.05999999982</v>
      </c>
      <c r="T14" s="18">
        <f>IFERROR(M14-S14,"N/A")</f>
        <v>221683.67000000004</v>
      </c>
      <c r="U14" s="592">
        <f>IFERROR(M14/S14-1,"N/A")</f>
        <v>1.6628180008019946</v>
      </c>
      <c r="W14" s="591">
        <f>C14+M14</f>
        <v>601780.21097496932</v>
      </c>
      <c r="X14" s="464"/>
      <c r="Y14" s="17">
        <f>IFERROR(E14+O14,"N/A")</f>
        <v>364981.96075548267</v>
      </c>
      <c r="Z14" s="18">
        <f>IFERROR(W14-Y14,"N/A")</f>
        <v>236798.25021948665</v>
      </c>
      <c r="AA14" s="19">
        <f>IFERROR(W14/Y14-1,"N/A")</f>
        <v>0.64879439446632858</v>
      </c>
      <c r="AB14" s="464"/>
      <c r="AC14" s="20">
        <f>I14+S14</f>
        <v>144331.67097496917</v>
      </c>
      <c r="AD14" s="18">
        <f>IFERROR(W14-AC14,"N/A")</f>
        <v>457448.54000000015</v>
      </c>
      <c r="AE14" s="592">
        <f>IFERROR(W14/AC14-1,"N/A")</f>
        <v>3.169425926478282</v>
      </c>
    </row>
    <row r="15" spans="2:31" ht="14.25" customHeight="1" x14ac:dyDescent="0.25">
      <c r="B15" s="14" t="s">
        <v>19</v>
      </c>
      <c r="C15" s="593">
        <f>C14/C8</f>
        <v>0.21505452929035315</v>
      </c>
      <c r="D15" s="420"/>
      <c r="E15" s="19">
        <f>IFERROR(E14/E8,"N/A")</f>
        <v>7.976913368163506E-2</v>
      </c>
      <c r="F15" s="420"/>
      <c r="G15" s="420"/>
      <c r="H15" s="420"/>
      <c r="I15" s="594">
        <f>I14/I8</f>
        <v>9.9886912439257017E-3</v>
      </c>
      <c r="J15" s="420"/>
      <c r="K15" s="421"/>
      <c r="M15" s="593">
        <f>M14/M8</f>
        <v>0.34928571812291886</v>
      </c>
      <c r="N15" s="420"/>
      <c r="O15" s="19">
        <f>IFERROR(O14/O8,"N/A")</f>
        <v>0.24460963584087184</v>
      </c>
      <c r="P15" s="420"/>
      <c r="Q15" s="420"/>
      <c r="R15" s="420"/>
      <c r="S15" s="594">
        <f>S14/S8</f>
        <v>0.14778260786668934</v>
      </c>
      <c r="T15" s="420"/>
      <c r="U15" s="421"/>
      <c r="W15" s="593">
        <f>W14/W8</f>
        <v>0.27810230397357222</v>
      </c>
      <c r="X15" s="420"/>
      <c r="Y15" s="19">
        <f>Y14/Y8</f>
        <v>0.15728891672123924</v>
      </c>
      <c r="Z15" s="420"/>
      <c r="AA15" s="420"/>
      <c r="AB15" s="420"/>
      <c r="AC15" s="594">
        <f>AC14/AC8</f>
        <v>7.199553688456016E-2</v>
      </c>
      <c r="AD15" s="420"/>
      <c r="AE15" s="421"/>
    </row>
    <row r="16" spans="2:31" ht="15" customHeight="1" x14ac:dyDescent="0.25">
      <c r="C16" s="419"/>
      <c r="D16" s="420"/>
      <c r="E16" s="420"/>
      <c r="F16" s="420"/>
      <c r="G16" s="420"/>
      <c r="H16" s="420"/>
      <c r="I16" s="420"/>
      <c r="J16" s="420"/>
      <c r="K16" s="462"/>
      <c r="M16" s="419"/>
      <c r="N16" s="420"/>
      <c r="O16" s="420"/>
      <c r="P16" s="420"/>
      <c r="Q16" s="420"/>
      <c r="R16" s="420"/>
      <c r="S16" s="420"/>
      <c r="T16" s="420"/>
      <c r="U16" s="462"/>
      <c r="W16" s="636"/>
      <c r="X16" s="420"/>
      <c r="Y16" s="420"/>
      <c r="Z16" s="420"/>
      <c r="AA16" s="420"/>
      <c r="AB16" s="420"/>
      <c r="AC16" s="420"/>
      <c r="AD16" s="420"/>
      <c r="AE16" s="462"/>
    </row>
    <row r="17" spans="2:31" ht="14.25" customHeight="1" x14ac:dyDescent="0.25">
      <c r="B17" s="14" t="s">
        <v>20</v>
      </c>
      <c r="C17" s="591">
        <f>'Dispatch BS-Monthly'!Q8</f>
        <v>47713.250000000087</v>
      </c>
      <c r="D17" s="420"/>
      <c r="E17" s="17">
        <f>INDEX('Dispatch CF-Monthly'!$AI$66:$AU$66,MATCH($C$3,'Dispatch CF-Monthly'!$AI$5:$AU$5,0))</f>
        <v>-3532586.6686385605</v>
      </c>
      <c r="F17" s="18">
        <f t="shared" ref="F17:F18" si="15">IFERROR(C17-E17,"N/A")</f>
        <v>3580299.9186385605</v>
      </c>
      <c r="G17" s="19">
        <f t="shared" ref="G17:G18" si="16">IFERROR(C17/E17-1,"N/A")</f>
        <v>-1.0135066042182592</v>
      </c>
      <c r="H17" s="420"/>
      <c r="I17" s="20">
        <f>'3. Balance Sheet'!I9</f>
        <v>489889.17999999993</v>
      </c>
      <c r="J17" s="18">
        <f t="shared" ref="J17:J18" si="17">IFERROR(C17-I17,"N/A")</f>
        <v>-442175.92999999982</v>
      </c>
      <c r="K17" s="592">
        <f t="shared" ref="K17:K18" si="18">IFERROR(C17/I17-1,"N/A")</f>
        <v>-0.90260399300919425</v>
      </c>
      <c r="M17" s="591">
        <f>'Youreka BS-Monthly'!Q8</f>
        <v>46955.580000000191</v>
      </c>
      <c r="N17" s="420"/>
      <c r="O17" s="17">
        <f>INDEX('Youreka CF-Monthly'!$AI$66:$AU$66,MATCH($C$3,'Youreka CF-Monthly'!$AI$5:$AU$5,0))</f>
        <v>4059401.792118588</v>
      </c>
      <c r="P17" s="18">
        <f>IFERROR(M17-O17,"N/A")</f>
        <v>-4012446.2121185879</v>
      </c>
      <c r="Q17" s="19">
        <f>IFERROR(M17/O17-1,"N/A")</f>
        <v>-0.98843288188639877</v>
      </c>
      <c r="R17" s="420"/>
      <c r="S17" s="20">
        <f>'3. Balance Sheet'!I9</f>
        <v>489889.17999999993</v>
      </c>
      <c r="T17" s="18">
        <f>IFERROR(M17-S17,"N/A")</f>
        <v>-442933.59999999974</v>
      </c>
      <c r="U17" s="592">
        <f>IFERROR(M17/S17-1,"N/A")</f>
        <v>-0.90415060810283621</v>
      </c>
      <c r="W17" s="591">
        <f t="shared" ref="W17:W18" si="19">C17+M17</f>
        <v>94668.830000000278</v>
      </c>
      <c r="X17" s="420"/>
      <c r="Y17" s="17">
        <f t="shared" ref="Y17:Y18" si="20">IFERROR(E17+O17,"N/A")</f>
        <v>526815.12348002754</v>
      </c>
      <c r="Z17" s="18">
        <f t="shared" ref="Z17:Z18" si="21">IFERROR(W17-Y17,"N/A")</f>
        <v>-432146.29348002723</v>
      </c>
      <c r="AA17" s="19">
        <f t="shared" ref="AA17:AA18" si="22">IFERROR(W17/Y17-1,"N/A")</f>
        <v>-0.82029971088407949</v>
      </c>
      <c r="AB17" s="420"/>
      <c r="AC17" s="20">
        <f t="shared" ref="AC17:AC18" si="23">I17+S17</f>
        <v>979778.35999999987</v>
      </c>
      <c r="AD17" s="18">
        <f t="shared" ref="AD17:AD18" si="24">IFERROR(W17-AC17,"N/A")</f>
        <v>-885109.52999999956</v>
      </c>
      <c r="AE17" s="592">
        <f t="shared" ref="AE17:AE18" si="25">IFERROR(W17/AC17-1,"N/A")</f>
        <v>-0.90337730055601528</v>
      </c>
    </row>
    <row r="18" spans="2:31" ht="14.25" customHeight="1" x14ac:dyDescent="0.25">
      <c r="B18" s="14" t="s">
        <v>21</v>
      </c>
      <c r="C18" s="591">
        <f>'Dispatch BS-Monthly'!Q49</f>
        <v>53483000</v>
      </c>
      <c r="D18" s="420"/>
      <c r="E18" s="17">
        <f>INDEX('Dispatch BS-Monthly'!$AI$49:$AU$49,MATCH(C3,'Dispatch BS-Monthly'!$AI$5:$AU$5,0))</f>
        <v>48325271</v>
      </c>
      <c r="F18" s="18">
        <f t="shared" si="15"/>
        <v>5157729</v>
      </c>
      <c r="G18" s="19">
        <f t="shared" si="16"/>
        <v>0.1067294376890302</v>
      </c>
      <c r="H18" s="420"/>
      <c r="I18" s="20">
        <f>'3. Balance Sheet'!I50</f>
        <v>52158000</v>
      </c>
      <c r="J18" s="18">
        <f t="shared" si="17"/>
        <v>1325000</v>
      </c>
      <c r="K18" s="592">
        <f t="shared" si="18"/>
        <v>2.540358142566812E-2</v>
      </c>
      <c r="M18" s="607"/>
      <c r="N18" s="608"/>
      <c r="O18" s="609"/>
      <c r="P18" s="610"/>
      <c r="Q18" s="611"/>
      <c r="R18" s="608"/>
      <c r="S18" s="612"/>
      <c r="T18" s="610"/>
      <c r="U18" s="613"/>
      <c r="W18" s="591">
        <f t="shared" si="19"/>
        <v>53483000</v>
      </c>
      <c r="X18" s="420"/>
      <c r="Y18" s="17">
        <f t="shared" si="20"/>
        <v>48325271</v>
      </c>
      <c r="Z18" s="18">
        <f t="shared" si="21"/>
        <v>5157729</v>
      </c>
      <c r="AA18" s="19">
        <f t="shared" si="22"/>
        <v>0.1067294376890302</v>
      </c>
      <c r="AB18" s="420"/>
      <c r="AC18" s="20">
        <f t="shared" si="23"/>
        <v>52158000</v>
      </c>
      <c r="AD18" s="18">
        <f t="shared" si="24"/>
        <v>1325000</v>
      </c>
      <c r="AE18" s="592">
        <f t="shared" si="25"/>
        <v>2.540358142566812E-2</v>
      </c>
    </row>
    <row r="19" spans="2:31" ht="14.25" customHeight="1" outlineLevel="1" x14ac:dyDescent="0.25">
      <c r="B19" s="14"/>
      <c r="C19" s="595"/>
      <c r="D19" s="420"/>
      <c r="E19" s="466"/>
      <c r="F19" s="514"/>
      <c r="G19" s="19"/>
      <c r="H19" s="420"/>
      <c r="I19" s="466"/>
      <c r="J19" s="514"/>
      <c r="K19" s="592"/>
      <c r="M19" s="595"/>
      <c r="N19" s="420"/>
      <c r="O19" s="466"/>
      <c r="P19" s="514"/>
      <c r="Q19" s="19"/>
      <c r="R19" s="420"/>
      <c r="S19" s="466"/>
      <c r="T19" s="514"/>
      <c r="U19" s="592"/>
      <c r="W19" s="595"/>
      <c r="X19" s="420"/>
      <c r="Y19" s="466"/>
      <c r="Z19" s="514"/>
      <c r="AA19" s="19"/>
      <c r="AB19" s="420"/>
      <c r="AC19" s="466"/>
      <c r="AD19" s="514"/>
      <c r="AE19" s="592"/>
    </row>
    <row r="20" spans="2:31" ht="14.25" customHeight="1" outlineLevel="1" x14ac:dyDescent="0.25">
      <c r="B20" s="14" t="s">
        <v>22</v>
      </c>
      <c r="C20" s="591">
        <f>'Dispatch Payments'!F16</f>
        <v>215777.79</v>
      </c>
      <c r="D20" s="420"/>
      <c r="E20" s="660" t="s">
        <v>996</v>
      </c>
      <c r="F20" s="420"/>
      <c r="G20" s="420"/>
      <c r="H20" s="420"/>
      <c r="I20" s="420"/>
      <c r="J20" s="420"/>
      <c r="K20" s="421"/>
      <c r="M20" s="591">
        <f>'Youreka Payments'!E19</f>
        <v>761145</v>
      </c>
      <c r="N20" s="420"/>
      <c r="O20" s="660" t="s">
        <v>996</v>
      </c>
      <c r="P20" s="420"/>
      <c r="Q20" s="420"/>
      <c r="R20" s="420"/>
      <c r="S20" s="420"/>
      <c r="T20" s="420"/>
      <c r="U20" s="421"/>
      <c r="W20" s="591">
        <f>M20+C20</f>
        <v>976922.79</v>
      </c>
      <c r="X20" s="420"/>
      <c r="Y20" s="596"/>
      <c r="Z20" s="420"/>
      <c r="AA20" s="420"/>
      <c r="AB20" s="420"/>
      <c r="AC20" s="466"/>
      <c r="AD20" s="420"/>
      <c r="AE20" s="421"/>
    </row>
    <row r="21" spans="2:31" ht="14.25" customHeight="1" x14ac:dyDescent="0.25">
      <c r="C21" s="503"/>
      <c r="D21" s="420"/>
      <c r="E21" s="420"/>
      <c r="F21" s="420"/>
      <c r="G21" s="420"/>
      <c r="H21" s="420"/>
      <c r="I21" s="420"/>
      <c r="J21" s="420"/>
      <c r="K21" s="421"/>
      <c r="M21" s="503"/>
      <c r="N21" s="420"/>
      <c r="O21" s="420"/>
      <c r="P21" s="420"/>
      <c r="Q21" s="420"/>
      <c r="R21" s="420"/>
      <c r="S21" s="466"/>
      <c r="T21" s="420"/>
      <c r="U21" s="421"/>
      <c r="W21" s="503"/>
      <c r="X21" s="420"/>
      <c r="Y21" s="420"/>
      <c r="Z21" s="420"/>
      <c r="AA21" s="420"/>
      <c r="AB21" s="420"/>
      <c r="AC21" s="466"/>
      <c r="AD21" s="420"/>
      <c r="AE21" s="421"/>
    </row>
    <row r="22" spans="2:31" ht="14.25" customHeight="1" x14ac:dyDescent="0.25">
      <c r="B22" s="14" t="s">
        <v>23</v>
      </c>
      <c r="C22" s="591">
        <f>INDEX('6. Snowball'!$L$51:$W$51,MATCH(C$3,'6. Snowball'!$L$8:$W$8,0))</f>
        <v>13452189.910000002</v>
      </c>
      <c r="D22" s="464"/>
      <c r="E22" s="20">
        <f>INDEX('6. Snowball'!$AH$51:$AS$51,MATCH(C$3,'6. Snowball'!$AH$8:$AS$8,0))</f>
        <v>14406539.313816097</v>
      </c>
      <c r="F22" s="17">
        <f>IFERROR(C22-E22,"N/A")</f>
        <v>-954349.40381609462</v>
      </c>
      <c r="G22" s="19">
        <f>IFERROR(C22/E22-1,"N/A")</f>
        <v>-6.6244181411482916E-2</v>
      </c>
      <c r="H22" s="464"/>
      <c r="I22" s="20">
        <f>I6*12</f>
        <v>12847308.120000001</v>
      </c>
      <c r="J22" s="17">
        <f>IFERROR(C22-I22,"N/A")</f>
        <v>604881.79000000097</v>
      </c>
      <c r="K22" s="592">
        <f>IFERROR(C22/I22-1,"N/A")</f>
        <v>4.7082375883735095E-2</v>
      </c>
      <c r="M22" s="591">
        <f t="array" ref="M22">INDEX('6. Snowball'!$L$81:$W$81,MATCH(M$3,'6. Snowball'!$L$8:$W$8,0))</f>
        <v>11797001.929999994</v>
      </c>
      <c r="N22" s="464"/>
      <c r="O22" s="20">
        <f>INDEX('6. Snowball'!$AH$81:$AS$81,MATCH(M$3,'6. Snowball'!$AH$8:$AS$8,0))</f>
        <v>12967928.888040842</v>
      </c>
      <c r="P22" s="17">
        <f>IFERROR(M22-O22,"N/A")</f>
        <v>-1170926.9580408484</v>
      </c>
      <c r="Q22" s="19">
        <f>IFERROR(M22/O22-1,"N/A")</f>
        <v>-9.0294060690037314E-2</v>
      </c>
      <c r="R22" s="464"/>
      <c r="S22" s="20">
        <f>S6*12</f>
        <v>10381245</v>
      </c>
      <c r="T22" s="17">
        <f>IFERROR(M22-S22,"N/A")</f>
        <v>1415756.9299999941</v>
      </c>
      <c r="U22" s="592">
        <f>IFERROR(M22/S22-1,"N/A")</f>
        <v>0.13637641053650063</v>
      </c>
      <c r="W22" s="591">
        <f>M22+C22</f>
        <v>25249191.839999996</v>
      </c>
      <c r="X22" s="420"/>
      <c r="Y22" s="17">
        <f>IFERROR(E22+O22,"N/A")</f>
        <v>27374468.201856941</v>
      </c>
      <c r="Z22" s="17">
        <f>IFERROR(W22-Y22,"N/A")</f>
        <v>-2125276.3618569449</v>
      </c>
      <c r="AA22" s="19">
        <f>IFERROR(W22/Y22-1,"N/A")</f>
        <v>-7.7637174398616393E-2</v>
      </c>
      <c r="AB22" s="420"/>
      <c r="AC22" s="20">
        <f>I22+S22</f>
        <v>23228553.120000001</v>
      </c>
      <c r="AD22" s="17">
        <f>IFERROR(W22-AC22,"N/A")</f>
        <v>2020638.7199999951</v>
      </c>
      <c r="AE22" s="592">
        <f>IFERROR(W22/AC22-1,"N/A")</f>
        <v>8.6989435354034361E-2</v>
      </c>
    </row>
    <row r="23" spans="2:31" ht="14.25" customHeight="1" x14ac:dyDescent="0.25">
      <c r="C23" s="503"/>
      <c r="D23" s="420"/>
      <c r="E23" s="420"/>
      <c r="F23" s="420"/>
      <c r="G23" s="420"/>
      <c r="H23" s="420"/>
      <c r="I23" s="420"/>
      <c r="J23" s="420"/>
      <c r="K23" s="421"/>
      <c r="M23" s="603"/>
      <c r="N23" s="420"/>
      <c r="O23" s="420"/>
      <c r="P23" s="420"/>
      <c r="Q23" s="420"/>
      <c r="R23" s="420"/>
      <c r="S23" s="604"/>
      <c r="T23" s="420"/>
      <c r="U23" s="421"/>
      <c r="W23" s="503"/>
      <c r="X23" s="420"/>
      <c r="Y23" s="420"/>
      <c r="Z23" s="420"/>
      <c r="AA23" s="420"/>
      <c r="AB23" s="420"/>
      <c r="AC23" s="420"/>
      <c r="AD23" s="420"/>
      <c r="AE23" s="421"/>
    </row>
    <row r="24" spans="2:31" ht="14.25" customHeight="1" x14ac:dyDescent="0.25">
      <c r="B24" s="14" t="s">
        <v>819</v>
      </c>
      <c r="C24" s="597">
        <v>13817789.579999998</v>
      </c>
      <c r="D24" s="420"/>
      <c r="E24" s="23">
        <v>15076014.8138161</v>
      </c>
      <c r="F24" s="17">
        <f>IFERROR(C24-E24,"N/A")</f>
        <v>-1258225.2338161021</v>
      </c>
      <c r="G24" s="19">
        <f>IFERROR(C24/E24-1,"N/A")</f>
        <v>-8.3458742204407188E-2</v>
      </c>
      <c r="H24" s="420"/>
      <c r="I24" s="651">
        <v>13599013.040000001</v>
      </c>
      <c r="J24" s="17">
        <f t="shared" ref="J24:J25" si="26">IFERROR(C24-I24,"N/A")</f>
        <v>218776.53999999724</v>
      </c>
      <c r="K24" s="592">
        <f t="shared" ref="K24:K25" si="27">IFERROR(C24/I24-1,"N/A")</f>
        <v>1.6087677786357668E-2</v>
      </c>
      <c r="M24" s="597">
        <v>11868188.315039998</v>
      </c>
      <c r="N24" s="420"/>
      <c r="O24" s="23">
        <v>13943296.888040841</v>
      </c>
      <c r="P24" s="17">
        <f>IFERROR(M24-O24,"N/A")</f>
        <v>-2075108.5730008427</v>
      </c>
      <c r="Q24" s="19">
        <f>IFERROR(M24/O24-1,"N/A")</f>
        <v>-0.14882481450858742</v>
      </c>
      <c r="R24" s="420"/>
      <c r="S24" s="653">
        <v>11974732.760000002</v>
      </c>
      <c r="T24" s="17">
        <f t="shared" ref="T24:T25" si="28">IFERROR(M24-S24,"N/A")</f>
        <v>-106544.44496000372</v>
      </c>
      <c r="U24" s="592">
        <f t="shared" ref="U24:U25" si="29">IFERROR(M24/S24-1,"N/A")</f>
        <v>-8.8974382222458681E-3</v>
      </c>
      <c r="W24" s="605">
        <f>M24+C24</f>
        <v>25685977.895039998</v>
      </c>
      <c r="X24" s="420"/>
      <c r="Y24" s="17">
        <f>IFERROR(E24+O24,"N/A")</f>
        <v>29019311.701856941</v>
      </c>
      <c r="Z24" s="17">
        <f>IFERROR(W24-Y24,"N/A")</f>
        <v>-3333333.806816943</v>
      </c>
      <c r="AA24" s="19">
        <f>IFERROR(W24/Y24-1,"N/A")</f>
        <v>-0.11486605337381739</v>
      </c>
      <c r="AB24" s="420"/>
      <c r="AC24" s="20">
        <f>I24+S24</f>
        <v>25573745.800000004</v>
      </c>
      <c r="AD24" s="17">
        <f t="shared" ref="AD24:AD25" si="30">IFERROR(W24-AC24,"N/A")</f>
        <v>112232.09503999352</v>
      </c>
      <c r="AE24" s="592">
        <f t="shared" ref="AE24:AE25" si="31">IFERROR(W24/AC24-1,"N/A")</f>
        <v>4.38856692788403E-3</v>
      </c>
    </row>
    <row r="25" spans="2:31" ht="14.25" customHeight="1" x14ac:dyDescent="0.25">
      <c r="B25" s="14" t="s">
        <v>24</v>
      </c>
      <c r="C25" s="641">
        <v>13971474.124303795</v>
      </c>
      <c r="D25" s="449"/>
      <c r="E25" s="449"/>
      <c r="F25" s="449"/>
      <c r="G25" s="449"/>
      <c r="H25" s="449"/>
      <c r="I25" s="652">
        <v>13812252.540000001</v>
      </c>
      <c r="J25" s="600">
        <f t="shared" si="26"/>
        <v>159221.58430379443</v>
      </c>
      <c r="K25" s="601">
        <f t="shared" si="27"/>
        <v>1.1527561043551238E-2</v>
      </c>
      <c r="M25" s="598" t="s">
        <v>25</v>
      </c>
      <c r="N25" s="449"/>
      <c r="O25" s="449"/>
      <c r="P25" s="449"/>
      <c r="Q25" s="449"/>
      <c r="R25" s="449"/>
      <c r="S25" s="599" t="s">
        <v>25</v>
      </c>
      <c r="T25" s="600" t="str">
        <f t="shared" si="28"/>
        <v>N/A</v>
      </c>
      <c r="U25" s="601" t="str">
        <f t="shared" si="29"/>
        <v>N/A</v>
      </c>
      <c r="W25" s="606" t="str">
        <f>IFERROR(M25+C25,"N/A")</f>
        <v>N/A</v>
      </c>
      <c r="X25" s="449"/>
      <c r="Y25" s="449"/>
      <c r="Z25" s="449"/>
      <c r="AA25" s="449"/>
      <c r="AB25" s="449"/>
      <c r="AC25" s="600" t="str">
        <f>IFERROR(S25+I25,"N/A")</f>
        <v>N/A</v>
      </c>
      <c r="AD25" s="600" t="str">
        <f t="shared" si="30"/>
        <v>N/A</v>
      </c>
      <c r="AE25" s="601" t="str">
        <f t="shared" si="31"/>
        <v>N/A</v>
      </c>
    </row>
    <row r="26" spans="2:31" ht="14.25" customHeight="1" x14ac:dyDescent="0.25">
      <c r="C26" s="623"/>
      <c r="S26" s="24"/>
    </row>
    <row r="27" spans="2:31" ht="14.25" customHeight="1" x14ac:dyDescent="0.25"/>
    <row r="28" spans="2:31" ht="14.25" customHeight="1" x14ac:dyDescent="0.25">
      <c r="B28" s="1" t="s">
        <v>26</v>
      </c>
    </row>
    <row r="29" spans="2:31" ht="14.25" customHeight="1" x14ac:dyDescent="0.25">
      <c r="B29" s="1" t="s">
        <v>27</v>
      </c>
    </row>
    <row r="30" spans="2:31" ht="14.25" customHeight="1" x14ac:dyDescent="0.25">
      <c r="B30" s="1"/>
    </row>
  </sheetData>
  <mergeCells count="9">
    <mergeCell ref="Y3:AA3"/>
    <mergeCell ref="AC3:AE3"/>
    <mergeCell ref="C2:K2"/>
    <mergeCell ref="M2:U2"/>
    <mergeCell ref="W2:AE2"/>
    <mergeCell ref="E3:G3"/>
    <mergeCell ref="I3:K3"/>
    <mergeCell ref="O3:Q3"/>
    <mergeCell ref="S3:U3"/>
  </mergeCells>
  <hyperlinks>
    <hyperlink ref="E20" location="'Dispatch Payments'!A1" display="List" xr:uid="{DE907F47-9AC0-4769-95BE-3282E0C32FC8}"/>
    <hyperlink ref="O20" location="'Youreka Payments'!A1" display="List" xr:uid="{F2D94D5F-9844-4AF6-B6D9-08EBF20D4093}"/>
  </hyperlinks>
  <pageMargins left="0.7" right="0.7" top="0.75" bottom="0.75" header="0" footer="0"/>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1"/>
    <pageSetUpPr fitToPage="1"/>
  </sheetPr>
  <dimension ref="C1:AB103"/>
  <sheetViews>
    <sheetView showGridLines="0" workbookViewId="0">
      <pane xSplit="3" ySplit="6" topLeftCell="D7" activePane="bottomRight" state="frozen"/>
      <selection pane="topRight" activeCell="D1" sqref="D1"/>
      <selection pane="bottomLeft" activeCell="A7" sqref="A7"/>
      <selection pane="bottomRight" activeCell="H53" sqref="H53"/>
    </sheetView>
  </sheetViews>
  <sheetFormatPr defaultColWidth="14.42578125" defaultRowHeight="15" customHeight="1" outlineLevelCol="1" x14ac:dyDescent="0.25"/>
  <cols>
    <col min="1" max="1" width="8.7109375" customWidth="1"/>
    <col min="2" max="2" width="1.42578125" customWidth="1"/>
    <col min="3" max="3" width="45.5703125" customWidth="1"/>
    <col min="4" max="4" width="5.140625" customWidth="1"/>
    <col min="5" max="5" width="12.5703125" customWidth="1"/>
    <col min="6" max="6" width="12.42578125" customWidth="1"/>
    <col min="7" max="7" width="15.42578125" customWidth="1"/>
    <col min="8" max="8" width="17.42578125" customWidth="1"/>
    <col min="9" max="9" width="3.42578125" customWidth="1"/>
    <col min="10" max="10" width="12.5703125" customWidth="1"/>
    <col min="11" max="11" width="12.85546875" customWidth="1"/>
    <col min="12" max="12" width="15.42578125" customWidth="1"/>
    <col min="13" max="13" width="17.42578125" customWidth="1"/>
    <col min="14" max="14" width="3.42578125" customWidth="1"/>
    <col min="15" max="15" width="12.5703125" customWidth="1"/>
    <col min="16" max="16" width="11.85546875" customWidth="1"/>
    <col min="17" max="17" width="15.42578125" customWidth="1"/>
    <col min="18" max="18" width="17.42578125" customWidth="1"/>
    <col min="19" max="19" width="1.42578125" customWidth="1"/>
    <col min="20" max="20" width="8.7109375" customWidth="1"/>
    <col min="21" max="21" width="9" bestFit="1" customWidth="1" outlineLevel="1"/>
    <col min="22" max="22" width="9.7109375" customWidth="1" outlineLevel="1"/>
    <col min="23" max="23" width="9.140625" customWidth="1" outlineLevel="1"/>
    <col min="24" max="24" width="9" bestFit="1" customWidth="1" outlineLevel="1"/>
    <col min="25" max="25" width="10.7109375" customWidth="1" outlineLevel="1"/>
    <col min="26" max="26" width="9.140625" customWidth="1" outlineLevel="1"/>
    <col min="27" max="27" width="9.7109375" customWidth="1" outlineLevel="1"/>
    <col min="28" max="28" width="9.5703125" customWidth="1" outlineLevel="1"/>
  </cols>
  <sheetData>
    <row r="1" spans="3:28" ht="14.25" customHeight="1" x14ac:dyDescent="0.25">
      <c r="C1" s="25" t="s">
        <v>28</v>
      </c>
      <c r="D1" s="3"/>
      <c r="E1" s="3"/>
      <c r="F1" s="3"/>
      <c r="G1" s="3"/>
      <c r="H1" s="3"/>
      <c r="I1" s="3"/>
      <c r="J1" s="3"/>
      <c r="K1" s="3"/>
      <c r="L1" s="3"/>
      <c r="M1" s="3"/>
      <c r="N1" s="3"/>
      <c r="O1" s="3"/>
      <c r="P1" s="3"/>
      <c r="Q1" s="3"/>
      <c r="R1" s="3"/>
      <c r="S1" s="3"/>
    </row>
    <row r="2" spans="3:28" ht="14.25" customHeight="1" x14ac:dyDescent="0.25">
      <c r="C2" s="14"/>
    </row>
    <row r="3" spans="3:28" ht="14.25" customHeight="1" x14ac:dyDescent="0.25">
      <c r="C3" s="417"/>
      <c r="D3" s="417"/>
      <c r="E3" s="417"/>
      <c r="F3" s="417"/>
      <c r="G3" s="417"/>
      <c r="H3" s="417"/>
      <c r="I3" s="417"/>
      <c r="J3" s="417"/>
      <c r="K3" s="417"/>
      <c r="L3" s="417"/>
      <c r="M3" s="417"/>
      <c r="N3" s="417"/>
      <c r="O3" s="417"/>
      <c r="P3" s="417"/>
      <c r="Q3" s="417"/>
      <c r="R3" s="417"/>
      <c r="S3" s="418"/>
    </row>
    <row r="4" spans="3:28" ht="14.25" customHeight="1" x14ac:dyDescent="0.25">
      <c r="C4" s="420"/>
      <c r="D4" s="420"/>
      <c r="E4" s="681" t="s">
        <v>29</v>
      </c>
      <c r="F4" s="673"/>
      <c r="G4" s="673"/>
      <c r="H4" s="673"/>
      <c r="I4" s="420"/>
      <c r="J4" s="681" t="s">
        <v>30</v>
      </c>
      <c r="K4" s="673"/>
      <c r="L4" s="673"/>
      <c r="M4" s="673"/>
      <c r="N4" s="420"/>
      <c r="O4" s="681" t="s">
        <v>31</v>
      </c>
      <c r="P4" s="673"/>
      <c r="Q4" s="673"/>
      <c r="R4" s="673"/>
      <c r="S4" s="421"/>
    </row>
    <row r="5" spans="3:28" ht="14.25" customHeight="1" x14ac:dyDescent="0.25">
      <c r="C5" s="420"/>
      <c r="D5" s="420"/>
      <c r="E5" s="26"/>
      <c r="F5" s="26"/>
      <c r="G5" s="26"/>
      <c r="H5" s="26"/>
      <c r="I5" s="420"/>
      <c r="J5" s="26"/>
      <c r="K5" s="26"/>
      <c r="L5" s="26"/>
      <c r="M5" s="26"/>
      <c r="N5" s="420"/>
      <c r="O5" s="26"/>
      <c r="P5" s="26"/>
      <c r="Q5" s="26"/>
      <c r="R5" s="26"/>
      <c r="S5" s="421"/>
      <c r="U5" s="680" t="s">
        <v>29</v>
      </c>
      <c r="V5" s="671"/>
      <c r="X5" s="680" t="s">
        <v>32</v>
      </c>
      <c r="Y5" s="671"/>
      <c r="AA5" s="680" t="s">
        <v>33</v>
      </c>
      <c r="AB5" s="671"/>
    </row>
    <row r="6" spans="3:28" ht="14.25" customHeight="1" x14ac:dyDescent="0.25">
      <c r="C6" s="453" t="s">
        <v>11</v>
      </c>
      <c r="D6" s="420"/>
      <c r="E6" s="28">
        <f>Inputs!C2</f>
        <v>46022</v>
      </c>
      <c r="F6" s="28" t="s">
        <v>34</v>
      </c>
      <c r="G6" s="28" t="s">
        <v>35</v>
      </c>
      <c r="H6" s="28" t="s">
        <v>36</v>
      </c>
      <c r="I6" s="420"/>
      <c r="J6" s="28">
        <f>E6</f>
        <v>46022</v>
      </c>
      <c r="K6" s="28" t="s">
        <v>34</v>
      </c>
      <c r="L6" s="28" t="s">
        <v>35</v>
      </c>
      <c r="M6" s="28" t="s">
        <v>36</v>
      </c>
      <c r="N6" s="420"/>
      <c r="O6" s="28">
        <f>J6</f>
        <v>46022</v>
      </c>
      <c r="P6" s="28">
        <f>EOMONTH(E6,-12)</f>
        <v>45657</v>
      </c>
      <c r="Q6" s="28" t="s">
        <v>35</v>
      </c>
      <c r="R6" s="28" t="s">
        <v>36</v>
      </c>
      <c r="S6" s="421"/>
      <c r="U6" s="680" t="s">
        <v>37</v>
      </c>
      <c r="V6" s="671"/>
      <c r="X6" s="680" t="s">
        <v>37</v>
      </c>
      <c r="Y6" s="671"/>
      <c r="AA6" s="680" t="s">
        <v>37</v>
      </c>
      <c r="AB6" s="671"/>
    </row>
    <row r="7" spans="3:28" ht="14.25" customHeight="1" x14ac:dyDescent="0.25">
      <c r="C7" s="454" t="s">
        <v>38</v>
      </c>
      <c r="D7" s="420"/>
      <c r="E7" s="420"/>
      <c r="F7" s="420"/>
      <c r="G7" s="420"/>
      <c r="H7" s="420"/>
      <c r="I7" s="420"/>
      <c r="J7" s="420"/>
      <c r="K7" s="420"/>
      <c r="L7" s="420"/>
      <c r="M7" s="420"/>
      <c r="N7" s="420"/>
      <c r="O7" s="420"/>
      <c r="P7" s="420"/>
      <c r="Q7" s="420"/>
      <c r="R7" s="420"/>
      <c r="S7" s="421"/>
    </row>
    <row r="8" spans="3:28" ht="14.25" customHeight="1" x14ac:dyDescent="0.25">
      <c r="C8" s="455" t="s">
        <v>39</v>
      </c>
      <c r="D8" s="420"/>
      <c r="E8" s="422">
        <f>'1a. Dispatch Functional P&amp;L'!E8+'1b. Youreka Functional P&amp;L'!E8</f>
        <v>1886430.17</v>
      </c>
      <c r="F8" s="422">
        <f>'1a. Dispatch Functional P&amp;L'!F8+'1b. Youreka Functional P&amp;L'!F8</f>
        <v>2054472.8698367362</v>
      </c>
      <c r="G8" s="423">
        <f t="shared" ref="G8:G11" si="0">IFERROR(E8-F8,"N/A")</f>
        <v>-168042.69983673631</v>
      </c>
      <c r="H8" s="424">
        <f t="shared" ref="H8:H11" si="1">IFERROR((E8/F8-1),"N/A")</f>
        <v>-8.1793584283296084E-2</v>
      </c>
      <c r="I8" s="16"/>
      <c r="J8" s="422">
        <f>'1a. Dispatch Functional P&amp;L'!J8+'1b. Youreka Functional P&amp;L'!J8</f>
        <v>22220505.870000001</v>
      </c>
      <c r="K8" s="422">
        <f>'1a. Dispatch Functional P&amp;L'!K8+'1b. Youreka Functional P&amp;L'!K8</f>
        <v>23068277.944968324</v>
      </c>
      <c r="L8" s="423">
        <f t="shared" ref="L8:L11" si="2">IFERROR(J8-K8,"N/A")</f>
        <v>-847772.07496832311</v>
      </c>
      <c r="M8" s="424">
        <f t="shared" ref="M8:M11" si="3">IFERROR((J8/K8-1),"N/A")</f>
        <v>-3.6750557496782688E-2</v>
      </c>
      <c r="N8" s="16"/>
      <c r="O8" s="422">
        <f>'1a. Dispatch Functional P&amp;L'!O8+'1b. Youreka Functional P&amp;L'!O8</f>
        <v>1886430.17</v>
      </c>
      <c r="P8" s="422">
        <f>'1a. Dispatch Functional P&amp;L'!P8+'1b. Youreka Functional P&amp;L'!P8</f>
        <v>1736049.06</v>
      </c>
      <c r="Q8" s="422">
        <f t="shared" ref="Q8:Q11" si="4">O8-P8</f>
        <v>150381.10999999987</v>
      </c>
      <c r="R8" s="424">
        <f t="shared" ref="R8:R11" si="5">IFERROR((O8/P8-1),"N/A")</f>
        <v>8.6622615377009993E-2</v>
      </c>
      <c r="S8" s="421"/>
    </row>
    <row r="9" spans="3:28" ht="14.25" customHeight="1" x14ac:dyDescent="0.25">
      <c r="C9" s="455" t="s">
        <v>40</v>
      </c>
      <c r="D9" s="420"/>
      <c r="E9" s="425">
        <f>'1a. Dispatch Functional P&amp;L'!E9+'1b. Youreka Functional P&amp;L'!E9</f>
        <v>132806.87</v>
      </c>
      <c r="F9" s="425">
        <f>'1a. Dispatch Functional P&amp;L'!F9+'1b. Youreka Functional P&amp;L'!F9</f>
        <v>118739.50166666666</v>
      </c>
      <c r="G9" s="426">
        <f t="shared" si="0"/>
        <v>14067.368333333332</v>
      </c>
      <c r="H9" s="424">
        <f t="shared" si="1"/>
        <v>0.1184725229252197</v>
      </c>
      <c r="I9" s="16"/>
      <c r="J9" s="425">
        <f>'1a. Dispatch Functional P&amp;L'!J9+'1b. Youreka Functional P&amp;L'!J9</f>
        <v>1534400.6400000001</v>
      </c>
      <c r="K9" s="425">
        <f>'1a. Dispatch Functional P&amp;L'!K9+'1b. Youreka Functional P&amp;L'!K9</f>
        <v>1423624.0200000003</v>
      </c>
      <c r="L9" s="426">
        <f t="shared" si="2"/>
        <v>110776.61999999988</v>
      </c>
      <c r="M9" s="424">
        <f t="shared" si="3"/>
        <v>7.7813115291493817E-2</v>
      </c>
      <c r="N9" s="16"/>
      <c r="O9" s="425">
        <f>'1a. Dispatch Functional P&amp;L'!O9+'1b. Youreka Functional P&amp;L'!O9</f>
        <v>132806.87</v>
      </c>
      <c r="P9" s="425">
        <f>'1a. Dispatch Functional P&amp;L'!P9+'1b. Youreka Functional P&amp;L'!P9</f>
        <v>107855.4</v>
      </c>
      <c r="Q9" s="425">
        <f t="shared" si="4"/>
        <v>24951.47</v>
      </c>
      <c r="R9" s="424">
        <f t="shared" si="5"/>
        <v>0.23134187068983114</v>
      </c>
      <c r="S9" s="421"/>
    </row>
    <row r="10" spans="3:28" ht="14.25" customHeight="1" x14ac:dyDescent="0.25">
      <c r="C10" s="455" t="s">
        <v>41</v>
      </c>
      <c r="D10" s="420"/>
      <c r="E10" s="425">
        <f>'1a. Dispatch Functional P&amp;L'!E10+'1b. Youreka Functional P&amp;L'!E10</f>
        <v>95643.67</v>
      </c>
      <c r="F10" s="425">
        <f>'1a. Dispatch Functional P&amp;L'!F10+'1b. Youreka Functional P&amp;L'!F10</f>
        <v>107993.31198467515</v>
      </c>
      <c r="G10" s="426">
        <f t="shared" si="0"/>
        <v>-12349.641984675152</v>
      </c>
      <c r="H10" s="424">
        <f t="shared" si="1"/>
        <v>-0.11435561848892672</v>
      </c>
      <c r="I10" s="16"/>
      <c r="J10" s="425">
        <f>'1a. Dispatch Functional P&amp;L'!J10+'1b. Youreka Functional P&amp;L'!J10</f>
        <v>1158666.7999999998</v>
      </c>
      <c r="K10" s="425">
        <f>'1a. Dispatch Functional P&amp;L'!K10+'1b. Youreka Functional P&amp;L'!K10</f>
        <v>1217243.8075785751</v>
      </c>
      <c r="L10" s="426">
        <f t="shared" si="2"/>
        <v>-58577.007578575285</v>
      </c>
      <c r="M10" s="424">
        <f t="shared" si="3"/>
        <v>-4.8122658101749316E-2</v>
      </c>
      <c r="N10" s="16"/>
      <c r="O10" s="425">
        <f>'1a. Dispatch Functional P&amp;L'!O10+'1b. Youreka Functional P&amp;L'!O10</f>
        <v>95643.67</v>
      </c>
      <c r="P10" s="425">
        <f>'1a. Dispatch Functional P&amp;L'!P10+'1b. Youreka Functional P&amp;L'!P10</f>
        <v>91808.3</v>
      </c>
      <c r="Q10" s="425">
        <f t="shared" si="4"/>
        <v>3835.3699999999953</v>
      </c>
      <c r="R10" s="424">
        <f t="shared" si="5"/>
        <v>4.1775852510067102E-2</v>
      </c>
      <c r="S10" s="421"/>
      <c r="U10" s="34"/>
    </row>
    <row r="11" spans="3:28" ht="14.25" customHeight="1" x14ac:dyDescent="0.25">
      <c r="C11" s="456" t="s">
        <v>42</v>
      </c>
      <c r="D11" s="427"/>
      <c r="E11" s="428">
        <f>'1a. Dispatch Functional P&amp;L'!E11+'1b. Youreka Functional P&amp;L'!E11</f>
        <v>2114880.71</v>
      </c>
      <c r="F11" s="428">
        <f>'1a. Dispatch Functional P&amp;L'!F11+'1b. Youreka Functional P&amp;L'!F11</f>
        <v>2281205.6834880784</v>
      </c>
      <c r="G11" s="429">
        <f t="shared" si="0"/>
        <v>-166324.97348807845</v>
      </c>
      <c r="H11" s="430">
        <f t="shared" si="1"/>
        <v>-7.2910993818741998E-2</v>
      </c>
      <c r="I11" s="16"/>
      <c r="J11" s="428">
        <f>'1a. Dispatch Functional P&amp;L'!J11+'1b. Youreka Functional P&amp;L'!J11</f>
        <v>24913573.310000002</v>
      </c>
      <c r="K11" s="428">
        <f>'1a. Dispatch Functional P&amp;L'!K11+'1b. Youreka Functional P&amp;L'!K11</f>
        <v>25709145.772546902</v>
      </c>
      <c r="L11" s="429">
        <f t="shared" si="2"/>
        <v>-795572.46254689991</v>
      </c>
      <c r="M11" s="430">
        <f t="shared" si="3"/>
        <v>-3.0945114613510016E-2</v>
      </c>
      <c r="N11" s="16"/>
      <c r="O11" s="428">
        <f>'1a. Dispatch Functional P&amp;L'!O11+'1b. Youreka Functional P&amp;L'!O11</f>
        <v>2114880.71</v>
      </c>
      <c r="P11" s="428">
        <f>'1a. Dispatch Functional P&amp;L'!P11+'1b. Youreka Functional P&amp;L'!P11</f>
        <v>1935712.76</v>
      </c>
      <c r="Q11" s="428">
        <f t="shared" si="4"/>
        <v>179167.94999999995</v>
      </c>
      <c r="R11" s="430">
        <f t="shared" si="5"/>
        <v>9.255916151526522E-2</v>
      </c>
      <c r="S11" s="421"/>
      <c r="U11" s="8">
        <f t="shared" ref="U11:V11" si="6">SUM(E8:E10)-E11</f>
        <v>0</v>
      </c>
      <c r="V11" s="8">
        <f t="shared" si="6"/>
        <v>0</v>
      </c>
      <c r="X11" s="8">
        <f t="shared" ref="X11:Y11" si="7">SUM(J8:J10)-J11</f>
        <v>0</v>
      </c>
      <c r="Y11" s="8">
        <f t="shared" si="7"/>
        <v>0</v>
      </c>
      <c r="AA11" s="8">
        <f t="shared" ref="AA11:AB11" si="8">SUM(O8:O10)-O11</f>
        <v>0</v>
      </c>
      <c r="AB11" s="8">
        <f t="shared" si="8"/>
        <v>0</v>
      </c>
    </row>
    <row r="12" spans="3:28" ht="14.25" customHeight="1" x14ac:dyDescent="0.25">
      <c r="C12" s="456" t="s">
        <v>43</v>
      </c>
      <c r="D12" s="427"/>
      <c r="E12" s="425"/>
      <c r="F12" s="420"/>
      <c r="G12" s="425"/>
      <c r="H12" s="424"/>
      <c r="I12" s="16"/>
      <c r="J12" s="425"/>
      <c r="K12" s="425"/>
      <c r="L12" s="425"/>
      <c r="M12" s="424"/>
      <c r="N12" s="16"/>
      <c r="O12" s="425"/>
      <c r="P12" s="425"/>
      <c r="Q12" s="425"/>
      <c r="R12" s="424"/>
      <c r="S12" s="421"/>
    </row>
    <row r="13" spans="3:28" ht="14.25" customHeight="1" x14ac:dyDescent="0.25">
      <c r="C13" s="455" t="s">
        <v>44</v>
      </c>
      <c r="D13" s="427"/>
      <c r="E13" s="425">
        <f>'1a. Dispatch Functional P&amp;L'!E13+'1b. Youreka Functional P&amp;L'!E13</f>
        <v>49000</v>
      </c>
      <c r="F13" s="425">
        <f>'1a. Dispatch Functional P&amp;L'!F13+'1b. Youreka Functional P&amp;L'!F13</f>
        <v>39250</v>
      </c>
      <c r="G13" s="426">
        <f t="shared" ref="G13:G17" si="9">IFERROR(E13-F13,"N/A")</f>
        <v>9750</v>
      </c>
      <c r="H13" s="424">
        <f t="shared" ref="H13:H16" si="10">IFERROR((E13/F13-1),"N/A")</f>
        <v>0.24840764331210186</v>
      </c>
      <c r="I13" s="16"/>
      <c r="J13" s="425">
        <f>'1a. Dispatch Functional P&amp;L'!J13+'1b. Youreka Functional P&amp;L'!J13</f>
        <v>772519.96</v>
      </c>
      <c r="K13" s="425">
        <f>'1a. Dispatch Functional P&amp;L'!K13+'1b. Youreka Functional P&amp;L'!K13</f>
        <v>506416.66666666674</v>
      </c>
      <c r="L13" s="426">
        <f t="shared" ref="L13:L17" si="11">IFERROR(J13-K13,"N/A")</f>
        <v>266103.29333333322</v>
      </c>
      <c r="M13" s="424">
        <f t="shared" ref="M13:M16" si="12">IFERROR((J13/K13-1),"N/A")</f>
        <v>0.52546314299818953</v>
      </c>
      <c r="N13" s="16"/>
      <c r="O13" s="425">
        <f>'1a. Dispatch Functional P&amp;L'!O13+'1b. Youreka Functional P&amp;L'!O13</f>
        <v>49000</v>
      </c>
      <c r="P13" s="425">
        <f>'1a. Dispatch Functional P&amp;L'!P13+'1b. Youreka Functional P&amp;L'!P13</f>
        <v>69018.05</v>
      </c>
      <c r="Q13" s="425">
        <f t="shared" ref="Q13:Q17" si="13">O13-P13</f>
        <v>-20018.050000000003</v>
      </c>
      <c r="R13" s="424">
        <f t="shared" ref="R13:R16" si="14">IFERROR((O13/P13-1),"N/A")</f>
        <v>-0.29004079367643687</v>
      </c>
      <c r="S13" s="421"/>
    </row>
    <row r="14" spans="3:28" ht="14.25" customHeight="1" x14ac:dyDescent="0.25">
      <c r="C14" s="455" t="s">
        <v>45</v>
      </c>
      <c r="D14" s="427"/>
      <c r="E14" s="425">
        <f>'1a. Dispatch Functional P&amp;L'!E14+'1b. Youreka Functional P&amp;L'!E14</f>
        <v>0</v>
      </c>
      <c r="F14" s="425">
        <f>'1a. Dispatch Functional P&amp;L'!F14+'1b. Youreka Functional P&amp;L'!F14</f>
        <v>0</v>
      </c>
      <c r="G14" s="426">
        <f t="shared" si="9"/>
        <v>0</v>
      </c>
      <c r="H14" s="424" t="str">
        <f t="shared" si="10"/>
        <v>N/A</v>
      </c>
      <c r="I14" s="16"/>
      <c r="J14" s="425">
        <f>'1a. Dispatch Functional P&amp;L'!J14+'1b. Youreka Functional P&amp;L'!J14</f>
        <v>0</v>
      </c>
      <c r="K14" s="425">
        <f>'1a. Dispatch Functional P&amp;L'!K14+'1b. Youreka Functional P&amp;L'!K14</f>
        <v>0</v>
      </c>
      <c r="L14" s="426">
        <f t="shared" si="11"/>
        <v>0</v>
      </c>
      <c r="M14" s="424" t="str">
        <f t="shared" si="12"/>
        <v>N/A</v>
      </c>
      <c r="N14" s="16"/>
      <c r="O14" s="425">
        <f>'1a. Dispatch Functional P&amp;L'!O14+'1b. Youreka Functional P&amp;L'!O14</f>
        <v>0</v>
      </c>
      <c r="P14" s="425">
        <f>'1a. Dispatch Functional P&amp;L'!P14+'1b. Youreka Functional P&amp;L'!P14</f>
        <v>0</v>
      </c>
      <c r="Q14" s="425">
        <f t="shared" si="13"/>
        <v>0</v>
      </c>
      <c r="R14" s="424" t="str">
        <f t="shared" si="14"/>
        <v>N/A</v>
      </c>
      <c r="S14" s="421"/>
    </row>
    <row r="15" spans="3:28" ht="14.25" customHeight="1" x14ac:dyDescent="0.25">
      <c r="C15" s="456" t="s">
        <v>46</v>
      </c>
      <c r="D15" s="427"/>
      <c r="E15" s="428">
        <f>'1a. Dispatch Functional P&amp;L'!E15+'1b. Youreka Functional P&amp;L'!E15</f>
        <v>49000</v>
      </c>
      <c r="F15" s="428">
        <f>'1a. Dispatch Functional P&amp;L'!F15+'1b. Youreka Functional P&amp;L'!F15</f>
        <v>39250</v>
      </c>
      <c r="G15" s="429">
        <f t="shared" si="9"/>
        <v>9750</v>
      </c>
      <c r="H15" s="430">
        <f t="shared" si="10"/>
        <v>0.24840764331210186</v>
      </c>
      <c r="I15" s="16"/>
      <c r="J15" s="428">
        <f>'1a. Dispatch Functional P&amp;L'!J15+'1b. Youreka Functional P&amp;L'!J15</f>
        <v>772519.96</v>
      </c>
      <c r="K15" s="428">
        <f>'1a. Dispatch Functional P&amp;L'!K15+'1b. Youreka Functional P&amp;L'!K15</f>
        <v>506416.66666666674</v>
      </c>
      <c r="L15" s="429">
        <f t="shared" si="11"/>
        <v>266103.29333333322</v>
      </c>
      <c r="M15" s="430">
        <f t="shared" si="12"/>
        <v>0.52546314299818953</v>
      </c>
      <c r="N15" s="16"/>
      <c r="O15" s="428">
        <f>'1a. Dispatch Functional P&amp;L'!O15+'1b. Youreka Functional P&amp;L'!O15</f>
        <v>49000</v>
      </c>
      <c r="P15" s="428">
        <f>'1a. Dispatch Functional P&amp;L'!P15+'1b. Youreka Functional P&amp;L'!P15</f>
        <v>69018.05</v>
      </c>
      <c r="Q15" s="428">
        <f t="shared" si="13"/>
        <v>-20018.050000000003</v>
      </c>
      <c r="R15" s="430">
        <f t="shared" si="14"/>
        <v>-0.29004079367643687</v>
      </c>
      <c r="S15" s="421"/>
      <c r="U15" s="9">
        <f t="shared" ref="U15:V15" si="15">SUM(E13:E14)-E15</f>
        <v>0</v>
      </c>
      <c r="V15" s="9">
        <f t="shared" si="15"/>
        <v>0</v>
      </c>
      <c r="X15" s="9">
        <f t="shared" ref="X15:Y15" si="16">SUM(J13:J14)-J15</f>
        <v>0</v>
      </c>
      <c r="Y15" s="9">
        <f t="shared" si="16"/>
        <v>0</v>
      </c>
      <c r="AA15" s="9">
        <f t="shared" ref="AA15:AB15" si="17">SUM(O13:O14)-O15</f>
        <v>0</v>
      </c>
      <c r="AB15" s="9">
        <f t="shared" si="17"/>
        <v>0</v>
      </c>
    </row>
    <row r="16" spans="3:28" ht="14.25" customHeight="1" x14ac:dyDescent="0.25">
      <c r="C16" s="456" t="s">
        <v>47</v>
      </c>
      <c r="D16" s="427"/>
      <c r="E16" s="431">
        <f>'1a. Dispatch Functional P&amp;L'!E16+'1b. Youreka Functional P&amp;L'!E16</f>
        <v>2163880.71</v>
      </c>
      <c r="F16" s="431">
        <f>'1a. Dispatch Functional P&amp;L'!F16+'1b. Youreka Functional P&amp;L'!F16</f>
        <v>2320455.6834880784</v>
      </c>
      <c r="G16" s="432">
        <f t="shared" si="9"/>
        <v>-156574.97348807845</v>
      </c>
      <c r="H16" s="430">
        <f t="shared" si="10"/>
        <v>-6.7475959399800778E-2</v>
      </c>
      <c r="I16" s="16"/>
      <c r="J16" s="431">
        <f>'1a. Dispatch Functional P&amp;L'!J16+'1b. Youreka Functional P&amp;L'!J16</f>
        <v>25686093.270000003</v>
      </c>
      <c r="K16" s="431">
        <f>'1a. Dispatch Functional P&amp;L'!K16+'1b. Youreka Functional P&amp;L'!K16</f>
        <v>26215562.439213559</v>
      </c>
      <c r="L16" s="432">
        <f t="shared" si="11"/>
        <v>-529469.16921355575</v>
      </c>
      <c r="M16" s="430">
        <f t="shared" si="12"/>
        <v>-2.01967503249737E-2</v>
      </c>
      <c r="N16" s="16"/>
      <c r="O16" s="431">
        <f>'1a. Dispatch Functional P&amp;L'!O16+'1b. Youreka Functional P&amp;L'!O16</f>
        <v>2163880.71</v>
      </c>
      <c r="P16" s="431">
        <f>'1a. Dispatch Functional P&amp;L'!P16+'1b. Youreka Functional P&amp;L'!P16</f>
        <v>2004730.81</v>
      </c>
      <c r="Q16" s="431">
        <f t="shared" si="13"/>
        <v>159149.89999999991</v>
      </c>
      <c r="R16" s="430">
        <f t="shared" si="14"/>
        <v>7.9387167197774389E-2</v>
      </c>
      <c r="S16" s="421"/>
      <c r="U16" s="9">
        <f t="shared" ref="U16:V16" si="18">E11+E15-E16</f>
        <v>0</v>
      </c>
      <c r="V16" s="9">
        <f t="shared" si="18"/>
        <v>0</v>
      </c>
      <c r="X16" s="9">
        <f t="shared" ref="X16:Y16" si="19">J11+J15-J16</f>
        <v>0</v>
      </c>
      <c r="Y16" s="9">
        <f t="shared" si="19"/>
        <v>0</v>
      </c>
      <c r="AA16" s="9">
        <f t="shared" ref="AA16:AB16" si="20">O11+O15-O16</f>
        <v>0</v>
      </c>
      <c r="AB16" s="9">
        <f t="shared" si="20"/>
        <v>0</v>
      </c>
    </row>
    <row r="17" spans="3:28" ht="14.25" customHeight="1" x14ac:dyDescent="0.25">
      <c r="C17" s="457" t="s">
        <v>15</v>
      </c>
      <c r="D17" s="427"/>
      <c r="E17" s="433">
        <f t="shared" ref="E17:F17" si="21">E11/E16</f>
        <v>0.97735549849233605</v>
      </c>
      <c r="F17" s="433">
        <f t="shared" si="21"/>
        <v>0.98308521887347577</v>
      </c>
      <c r="G17" s="434">
        <f t="shared" si="9"/>
        <v>-5.7297203811397246E-3</v>
      </c>
      <c r="H17" s="434"/>
      <c r="I17" s="16"/>
      <c r="J17" s="433">
        <f t="shared" ref="J17:K17" si="22">J11/J16</f>
        <v>0.96992458324122555</v>
      </c>
      <c r="K17" s="433">
        <f t="shared" si="22"/>
        <v>0.98068259386610934</v>
      </c>
      <c r="L17" s="434">
        <f t="shared" si="11"/>
        <v>-1.0758010624883796E-2</v>
      </c>
      <c r="M17" s="434"/>
      <c r="N17" s="16"/>
      <c r="O17" s="433">
        <f t="shared" ref="O17:P17" si="23">O11/O16</f>
        <v>0.97735549849233605</v>
      </c>
      <c r="P17" s="433">
        <f t="shared" si="23"/>
        <v>0.96557241019306728</v>
      </c>
      <c r="Q17" s="433">
        <f t="shared" si="13"/>
        <v>1.1783088299268774E-2</v>
      </c>
      <c r="R17" s="434"/>
      <c r="S17" s="421"/>
      <c r="U17" s="40">
        <f t="shared" ref="U17:V17" si="24">E11/E16-E17</f>
        <v>0</v>
      </c>
      <c r="V17" s="40">
        <f t="shared" si="24"/>
        <v>0</v>
      </c>
      <c r="X17" s="40">
        <f t="shared" ref="X17:Y17" si="25">J11/J16-J17</f>
        <v>0</v>
      </c>
      <c r="Y17" s="40">
        <f t="shared" si="25"/>
        <v>0</v>
      </c>
      <c r="AA17" s="40">
        <f t="shared" ref="AA17:AB17" si="26">O11/O16-O17</f>
        <v>0</v>
      </c>
      <c r="AB17" s="40">
        <f t="shared" si="26"/>
        <v>0</v>
      </c>
    </row>
    <row r="18" spans="3:28" ht="14.25" customHeight="1" x14ac:dyDescent="0.25">
      <c r="C18" s="436"/>
      <c r="D18" s="427"/>
      <c r="E18" s="436"/>
      <c r="F18" s="436"/>
      <c r="G18" s="436"/>
      <c r="H18" s="424"/>
      <c r="I18" s="16"/>
      <c r="J18" s="436"/>
      <c r="K18" s="436"/>
      <c r="L18" s="436"/>
      <c r="M18" s="424"/>
      <c r="N18" s="16"/>
      <c r="O18" s="436"/>
      <c r="P18" s="436"/>
      <c r="Q18" s="436"/>
      <c r="R18" s="424"/>
      <c r="S18" s="421"/>
    </row>
    <row r="19" spans="3:28" ht="14.25" customHeight="1" x14ac:dyDescent="0.25">
      <c r="C19" s="454" t="s">
        <v>48</v>
      </c>
      <c r="D19" s="427"/>
      <c r="E19" s="436"/>
      <c r="F19" s="436"/>
      <c r="G19" s="436"/>
      <c r="H19" s="424"/>
      <c r="I19" s="420"/>
      <c r="J19" s="436"/>
      <c r="K19" s="436"/>
      <c r="L19" s="436"/>
      <c r="M19" s="424"/>
      <c r="N19" s="420"/>
      <c r="O19" s="436"/>
      <c r="P19" s="436"/>
      <c r="Q19" s="436"/>
      <c r="R19" s="424"/>
      <c r="S19" s="421"/>
    </row>
    <row r="20" spans="3:28" ht="14.25" customHeight="1" x14ac:dyDescent="0.25">
      <c r="C20" s="455" t="s">
        <v>49</v>
      </c>
      <c r="D20" s="427"/>
      <c r="E20" s="422">
        <f>'1a. Dispatch Functional P&amp;L'!E20+'1b. Youreka Functional P&amp;L'!E20</f>
        <v>133217.39000000001</v>
      </c>
      <c r="F20" s="422">
        <f>'1a. Dispatch Functional P&amp;L'!F20+'1b. Youreka Functional P&amp;L'!F20</f>
        <v>123599.10539356462</v>
      </c>
      <c r="G20" s="423">
        <f t="shared" ref="G20:G23" si="27">IFERROR(E20-F20,"N/A")</f>
        <v>9618.2846064353944</v>
      </c>
      <c r="H20" s="424">
        <f t="shared" ref="H20:H23" si="28">IFERROR((E20/F20-1),"N/A")</f>
        <v>7.7818399864698184E-2</v>
      </c>
      <c r="I20" s="16"/>
      <c r="J20" s="422">
        <f>'1a. Dispatch Functional P&amp;L'!J20+'1b. Youreka Functional P&amp;L'!J20</f>
        <v>1575570.3599999999</v>
      </c>
      <c r="K20" s="422">
        <f>'1a. Dispatch Functional P&amp;L'!K20+'1b. Youreka Functional P&amp;L'!K20</f>
        <v>1505275.283455749</v>
      </c>
      <c r="L20" s="423">
        <f t="shared" ref="L20:L23" si="29">IFERROR(J20-K20,"N/A")</f>
        <v>70295.076544250827</v>
      </c>
      <c r="M20" s="424">
        <f t="shared" ref="M20:M23" si="30">IFERROR((J20/K20-1),"N/A")</f>
        <v>4.6699150193225902E-2</v>
      </c>
      <c r="N20" s="16"/>
      <c r="O20" s="422">
        <f>'1a. Dispatch Functional P&amp;L'!O20+'1b. Youreka Functional P&amp;L'!O20</f>
        <v>133217.39000000001</v>
      </c>
      <c r="P20" s="422">
        <f>'1a. Dispatch Functional P&amp;L'!P20+'1b. Youreka Functional P&amp;L'!P20</f>
        <v>131756.49</v>
      </c>
      <c r="Q20" s="422">
        <f t="shared" ref="Q20:Q23" si="31">O20-P20</f>
        <v>1460.9000000000233</v>
      </c>
      <c r="R20" s="424">
        <f t="shared" ref="R20:R23" si="32">IFERROR((O20/P20-1),"N/A")</f>
        <v>1.1087878858946798E-2</v>
      </c>
      <c r="S20" s="421"/>
    </row>
    <row r="21" spans="3:28" ht="14.25" customHeight="1" x14ac:dyDescent="0.25">
      <c r="C21" s="455" t="s">
        <v>51</v>
      </c>
      <c r="D21" s="427"/>
      <c r="E21" s="425">
        <f>'1a. Dispatch Functional P&amp;L'!E21+'1b. Youreka Functional P&amp;L'!E21</f>
        <v>159319.81</v>
      </c>
      <c r="F21" s="425">
        <f>'1a. Dispatch Functional P&amp;L'!F21+'1b. Youreka Functional P&amp;L'!F21</f>
        <v>169122.84554281819</v>
      </c>
      <c r="G21" s="426">
        <f t="shared" si="27"/>
        <v>-9803.0355428181938</v>
      </c>
      <c r="H21" s="424">
        <f t="shared" si="28"/>
        <v>-5.7963993636426125E-2</v>
      </c>
      <c r="I21" s="16"/>
      <c r="J21" s="425">
        <f>'1a. Dispatch Functional P&amp;L'!J21+'1b. Youreka Functional P&amp;L'!J21</f>
        <v>1869794.5</v>
      </c>
      <c r="K21" s="425">
        <f>'1a. Dispatch Functional P&amp;L'!K21+'1b. Youreka Functional P&amp;L'!K21</f>
        <v>1958808.0587626514</v>
      </c>
      <c r="L21" s="426">
        <f t="shared" si="29"/>
        <v>-89013.558762651403</v>
      </c>
      <c r="M21" s="424">
        <f t="shared" si="30"/>
        <v>-4.5442716229623814E-2</v>
      </c>
      <c r="N21" s="16"/>
      <c r="O21" s="425">
        <f>'1a. Dispatch Functional P&amp;L'!O21+'1b. Youreka Functional P&amp;L'!O21</f>
        <v>159319.81</v>
      </c>
      <c r="P21" s="425">
        <f>'1a. Dispatch Functional P&amp;L'!P21+'1b. Youreka Functional P&amp;L'!P21</f>
        <v>145877.6</v>
      </c>
      <c r="Q21" s="425">
        <f t="shared" si="31"/>
        <v>13442.209999999992</v>
      </c>
      <c r="R21" s="424">
        <f t="shared" si="32"/>
        <v>9.2147183666306587E-2</v>
      </c>
      <c r="S21" s="421"/>
    </row>
    <row r="22" spans="3:28" ht="14.25" customHeight="1" x14ac:dyDescent="0.25">
      <c r="C22" s="455" t="s">
        <v>52</v>
      </c>
      <c r="D22" s="427"/>
      <c r="E22" s="425">
        <f>'1a. Dispatch Functional P&amp;L'!E22+'1b. Youreka Functional P&amp;L'!E22</f>
        <v>60407.040000000001</v>
      </c>
      <c r="F22" s="425">
        <f>'1a. Dispatch Functional P&amp;L'!F22+'1b. Youreka Functional P&amp;L'!F22</f>
        <v>60127.6875</v>
      </c>
      <c r="G22" s="426">
        <f t="shared" si="27"/>
        <v>279.35250000000087</v>
      </c>
      <c r="H22" s="424">
        <f t="shared" si="28"/>
        <v>4.6459877573039599E-3</v>
      </c>
      <c r="I22" s="16"/>
      <c r="J22" s="425">
        <f>'1a. Dispatch Functional P&amp;L'!J22+'1b. Youreka Functional P&amp;L'!J22</f>
        <v>736470.03000000014</v>
      </c>
      <c r="K22" s="425">
        <f>'1a. Dispatch Functional P&amp;L'!K22+'1b. Youreka Functional P&amp;L'!K22</f>
        <v>751768.25</v>
      </c>
      <c r="L22" s="426">
        <f t="shared" si="29"/>
        <v>-15298.219999999856</v>
      </c>
      <c r="M22" s="424">
        <f t="shared" si="30"/>
        <v>-2.0349648977593615E-2</v>
      </c>
      <c r="N22" s="16"/>
      <c r="O22" s="425">
        <f>'1a. Dispatch Functional P&amp;L'!O22+'1b. Youreka Functional P&amp;L'!O22</f>
        <v>60407.040000000001</v>
      </c>
      <c r="P22" s="425">
        <f>'1a. Dispatch Functional P&amp;L'!P22+'1b. Youreka Functional P&amp;L'!P22</f>
        <v>58677.8</v>
      </c>
      <c r="Q22" s="425">
        <f t="shared" si="31"/>
        <v>1729.239999999998</v>
      </c>
      <c r="R22" s="424">
        <f t="shared" si="32"/>
        <v>2.947008919898142E-2</v>
      </c>
      <c r="S22" s="421"/>
    </row>
    <row r="23" spans="3:28" ht="14.25" customHeight="1" x14ac:dyDescent="0.25">
      <c r="C23" s="454" t="s">
        <v>53</v>
      </c>
      <c r="D23" s="427"/>
      <c r="E23" s="431">
        <f>'1a. Dispatch Functional P&amp;L'!E23+'1b. Youreka Functional P&amp;L'!E23</f>
        <v>352944.24</v>
      </c>
      <c r="F23" s="431">
        <f>'1a. Dispatch Functional P&amp;L'!F23+'1b. Youreka Functional P&amp;L'!F23</f>
        <v>352849.63843638281</v>
      </c>
      <c r="G23" s="432">
        <f t="shared" si="27"/>
        <v>94.601563617179636</v>
      </c>
      <c r="H23" s="430">
        <f t="shared" si="28"/>
        <v>2.6810729929160892E-4</v>
      </c>
      <c r="I23" s="16"/>
      <c r="J23" s="431">
        <f>'1a. Dispatch Functional P&amp;L'!J23+'1b. Youreka Functional P&amp;L'!J23</f>
        <v>4181834.89</v>
      </c>
      <c r="K23" s="431">
        <f>'1a. Dispatch Functional P&amp;L'!K23+'1b. Youreka Functional P&amp;L'!K23</f>
        <v>4215851.5922184009</v>
      </c>
      <c r="L23" s="432">
        <f t="shared" si="29"/>
        <v>-34016.70221840078</v>
      </c>
      <c r="M23" s="430">
        <f t="shared" si="30"/>
        <v>-8.068761784970957E-3</v>
      </c>
      <c r="N23" s="16"/>
      <c r="O23" s="431">
        <f>'1a. Dispatch Functional P&amp;L'!O23+'1b. Youreka Functional P&amp;L'!O23</f>
        <v>352944.24</v>
      </c>
      <c r="P23" s="431">
        <f>'1a. Dispatch Functional P&amp;L'!P23+'1b. Youreka Functional P&amp;L'!P23</f>
        <v>336311.89</v>
      </c>
      <c r="Q23" s="431">
        <f t="shared" si="31"/>
        <v>16632.349999999977</v>
      </c>
      <c r="R23" s="430">
        <f t="shared" si="32"/>
        <v>4.9455135231763592E-2</v>
      </c>
      <c r="S23" s="421"/>
      <c r="U23" s="8">
        <f>SUM(E20:E22)-E23</f>
        <v>0</v>
      </c>
      <c r="V23" s="8">
        <f>SUM(F20:F22)-F23</f>
        <v>0</v>
      </c>
      <c r="X23" s="8">
        <f>SUM(J20:J22)-J23</f>
        <v>0</v>
      </c>
      <c r="Y23" s="8">
        <f>SUM(K20:K22)-K23</f>
        <v>0</v>
      </c>
      <c r="AA23" s="8">
        <f>SUM(O20:O22)-O23</f>
        <v>0</v>
      </c>
      <c r="AB23" s="8">
        <f>SUM(P20:P22)-P23</f>
        <v>0</v>
      </c>
    </row>
    <row r="24" spans="3:28" ht="14.25" customHeight="1" x14ac:dyDescent="0.25">
      <c r="C24" s="454" t="s">
        <v>54</v>
      </c>
      <c r="D24" s="427"/>
      <c r="E24" s="437"/>
      <c r="F24" s="437"/>
      <c r="G24" s="437"/>
      <c r="H24" s="438"/>
      <c r="I24" s="16"/>
      <c r="J24" s="437"/>
      <c r="K24" s="437"/>
      <c r="L24" s="437"/>
      <c r="M24" s="438"/>
      <c r="N24" s="16"/>
      <c r="O24" s="437"/>
      <c r="P24" s="437"/>
      <c r="Q24" s="437"/>
      <c r="R24" s="438"/>
      <c r="S24" s="421"/>
      <c r="U24" s="8"/>
      <c r="V24" s="8"/>
      <c r="X24" s="8"/>
      <c r="Y24" s="8"/>
      <c r="AA24" s="8"/>
      <c r="AB24" s="8"/>
    </row>
    <row r="25" spans="3:28" ht="14.25" customHeight="1" x14ac:dyDescent="0.25">
      <c r="C25" s="455" t="s">
        <v>50</v>
      </c>
      <c r="D25" s="427"/>
      <c r="E25" s="425">
        <f>'1a. Dispatch Functional P&amp;L'!E25+'1b. Youreka Functional P&amp;L'!E25</f>
        <v>10632.75</v>
      </c>
      <c r="F25" s="425">
        <f>'1a. Dispatch Functional P&amp;L'!F25+'1b. Youreka Functional P&amp;L'!F25</f>
        <v>0</v>
      </c>
      <c r="G25" s="426">
        <f>IFERROR(E25-F25,"N/A")</f>
        <v>10632.75</v>
      </c>
      <c r="H25" s="424" t="str">
        <f>IFERROR((E25/F25-1),"N/A")</f>
        <v>N/A</v>
      </c>
      <c r="I25" s="16"/>
      <c r="J25" s="425">
        <f>'1a. Dispatch Functional P&amp;L'!J25+'1b. Youreka Functional P&amp;L'!J25</f>
        <v>51263.75</v>
      </c>
      <c r="K25" s="425">
        <f>'1a. Dispatch Functional P&amp;L'!K25+'1b. Youreka Functional P&amp;L'!K25</f>
        <v>0</v>
      </c>
      <c r="L25" s="426">
        <f>IFERROR(J25-K25,"N/A")</f>
        <v>51263.75</v>
      </c>
      <c r="M25" s="424" t="str">
        <f>IFERROR((J25/K25-1),"N/A")</f>
        <v>N/A</v>
      </c>
      <c r="N25" s="16"/>
      <c r="O25" s="425">
        <f>'1a. Dispatch Functional P&amp;L'!O25+'1b. Youreka Functional P&amp;L'!O25</f>
        <v>10632.75</v>
      </c>
      <c r="P25" s="425">
        <f>'1a. Dispatch Functional P&amp;L'!P25+'1b. Youreka Functional P&amp;L'!P25</f>
        <v>0</v>
      </c>
      <c r="Q25" s="425">
        <f>O25-P25</f>
        <v>10632.75</v>
      </c>
      <c r="R25" s="424" t="str">
        <f>IFERROR((O25/P25-1),"N/A")</f>
        <v>N/A</v>
      </c>
      <c r="S25" s="421"/>
    </row>
    <row r="26" spans="3:28" ht="14.25" customHeight="1" x14ac:dyDescent="0.25">
      <c r="C26" s="455" t="s">
        <v>55</v>
      </c>
      <c r="D26" s="427"/>
      <c r="E26" s="425">
        <f>'1a. Dispatch Functional P&amp;L'!E26+'1b. Youreka Functional P&amp;L'!E26</f>
        <v>100277.23999999999</v>
      </c>
      <c r="F26" s="425">
        <f>'1a. Dispatch Functional P&amp;L'!F26+'1b. Youreka Functional P&amp;L'!F26</f>
        <v>97828.940908593286</v>
      </c>
      <c r="G26" s="426">
        <f t="shared" ref="G26:G28" si="33">IFERROR(E26-F26,"N/A")</f>
        <v>2448.299091406705</v>
      </c>
      <c r="H26" s="424">
        <f t="shared" ref="H26:H28" si="34">IFERROR((E26/F26-1),"N/A")</f>
        <v>2.5026327267452242E-2</v>
      </c>
      <c r="I26" s="16"/>
      <c r="J26" s="425">
        <f>'1a. Dispatch Functional P&amp;L'!J26+'1b. Youreka Functional P&amp;L'!J26</f>
        <v>1192046.82</v>
      </c>
      <c r="K26" s="425">
        <f>'1a. Dispatch Functional P&amp;L'!K26+'1b. Youreka Functional P&amp;L'!K26</f>
        <v>1162277.6075728978</v>
      </c>
      <c r="L26" s="426">
        <f t="shared" ref="L26:L28" si="35">IFERROR(J26-K26,"N/A")</f>
        <v>29769.212427102262</v>
      </c>
      <c r="M26" s="424">
        <f t="shared" ref="M26:M28" si="36">IFERROR((J26/K26-1),"N/A")</f>
        <v>2.5612824537906365E-2</v>
      </c>
      <c r="N26" s="16"/>
      <c r="O26" s="425">
        <f>'1a. Dispatch Functional P&amp;L'!O26+'1b. Youreka Functional P&amp;L'!O26</f>
        <v>100277.23999999999</v>
      </c>
      <c r="P26" s="425">
        <f>'1a. Dispatch Functional P&amp;L'!P26+'1b. Youreka Functional P&amp;L'!P26</f>
        <v>87017.13</v>
      </c>
      <c r="Q26" s="425">
        <f t="shared" ref="Q26:Q28" si="37">O26-P26</f>
        <v>13260.109999999986</v>
      </c>
      <c r="R26" s="439">
        <f t="shared" ref="R26:R28" si="38">IFERROR((O26/P26-1),"N/A")</f>
        <v>0.15238505337971953</v>
      </c>
      <c r="S26" s="440"/>
      <c r="U26" s="8"/>
      <c r="V26" s="8"/>
      <c r="X26" s="8"/>
      <c r="Y26" s="8"/>
      <c r="AA26" s="8"/>
      <c r="AB26" s="8"/>
    </row>
    <row r="27" spans="3:28" ht="14.25" customHeight="1" x14ac:dyDescent="0.25">
      <c r="C27" s="454" t="s">
        <v>56</v>
      </c>
      <c r="D27" s="427"/>
      <c r="E27" s="431">
        <f>'1a. Dispatch Functional P&amp;L'!E27+'1b. Youreka Functional P&amp;L'!E27</f>
        <v>110909.98999999999</v>
      </c>
      <c r="F27" s="431">
        <f>'1a. Dispatch Functional P&amp;L'!F27+'1b. Youreka Functional P&amp;L'!F27</f>
        <v>97828.940908593286</v>
      </c>
      <c r="G27" s="432">
        <f t="shared" si="33"/>
        <v>13081.049091406705</v>
      </c>
      <c r="H27" s="430">
        <f t="shared" si="34"/>
        <v>0.13371348979060316</v>
      </c>
      <c r="I27" s="16"/>
      <c r="J27" s="431">
        <f>'1a. Dispatch Functional P&amp;L'!J27+'1b. Youreka Functional P&amp;L'!J27</f>
        <v>1243310.57</v>
      </c>
      <c r="K27" s="431">
        <f>'1a. Dispatch Functional P&amp;L'!K27+'1b. Youreka Functional P&amp;L'!K27</f>
        <v>1162277.6075728978</v>
      </c>
      <c r="L27" s="432">
        <f t="shared" si="35"/>
        <v>81032.962427102262</v>
      </c>
      <c r="M27" s="430">
        <f t="shared" si="36"/>
        <v>6.9719111767383657E-2</v>
      </c>
      <c r="N27" s="16"/>
      <c r="O27" s="431">
        <f>'1a. Dispatch Functional P&amp;L'!O27+'1b. Youreka Functional P&amp;L'!O27</f>
        <v>110909.98999999999</v>
      </c>
      <c r="P27" s="431">
        <f>'1a. Dispatch Functional P&amp;L'!P27+'1b. Youreka Functional P&amp;L'!P27</f>
        <v>87017.13</v>
      </c>
      <c r="Q27" s="431">
        <f t="shared" si="37"/>
        <v>23892.859999999986</v>
      </c>
      <c r="R27" s="441">
        <f t="shared" si="38"/>
        <v>0.27457651154433593</v>
      </c>
      <c r="S27" s="442"/>
      <c r="U27" s="8">
        <f>E27-E26-E25</f>
        <v>0</v>
      </c>
      <c r="V27" s="8">
        <f t="shared" ref="V27" si="39">F27-F26</f>
        <v>0</v>
      </c>
      <c r="X27" s="8">
        <f>J27-J26-J25</f>
        <v>0</v>
      </c>
      <c r="Y27" s="8">
        <f t="shared" ref="Y27" si="40">K27-K26</f>
        <v>0</v>
      </c>
      <c r="AA27" s="8">
        <f>O27-O26-O25</f>
        <v>0</v>
      </c>
      <c r="AB27" s="8">
        <f t="shared" ref="AB27" si="41">P27-P26</f>
        <v>0</v>
      </c>
    </row>
    <row r="28" spans="3:28" ht="14.25" customHeight="1" x14ac:dyDescent="0.25">
      <c r="C28" s="454" t="s">
        <v>57</v>
      </c>
      <c r="D28" s="427"/>
      <c r="E28" s="431">
        <f>'1a. Dispatch Functional P&amp;L'!E28+'1b. Youreka Functional P&amp;L'!E28</f>
        <v>463854.23</v>
      </c>
      <c r="F28" s="431">
        <f>'1a. Dispatch Functional P&amp;L'!F28+'1b. Youreka Functional P&amp;L'!F28</f>
        <v>450678.57934497611</v>
      </c>
      <c r="G28" s="432">
        <f t="shared" si="33"/>
        <v>13175.65065502387</v>
      </c>
      <c r="H28" s="430">
        <f t="shared" si="34"/>
        <v>2.9235138430971253E-2</v>
      </c>
      <c r="I28" s="16"/>
      <c r="J28" s="431">
        <f>'1a. Dispatch Functional P&amp;L'!J28+'1b. Youreka Functional P&amp;L'!J28</f>
        <v>5425145.4600000009</v>
      </c>
      <c r="K28" s="431">
        <f>'1a. Dispatch Functional P&amp;L'!K28+'1b. Youreka Functional P&amp;L'!K28</f>
        <v>5378129.1997912992</v>
      </c>
      <c r="L28" s="432">
        <f t="shared" si="35"/>
        <v>47016.260208701715</v>
      </c>
      <c r="M28" s="430">
        <f t="shared" si="36"/>
        <v>8.7421217419854091E-3</v>
      </c>
      <c r="N28" s="16"/>
      <c r="O28" s="431">
        <f>'1a. Dispatch Functional P&amp;L'!O28+'1b. Youreka Functional P&amp;L'!O28</f>
        <v>463854.23</v>
      </c>
      <c r="P28" s="431">
        <f>'1a. Dispatch Functional P&amp;L'!P28+'1b. Youreka Functional P&amp;L'!P28</f>
        <v>423329.02</v>
      </c>
      <c r="Q28" s="431">
        <f t="shared" si="37"/>
        <v>40525.209999999963</v>
      </c>
      <c r="R28" s="441">
        <f t="shared" si="38"/>
        <v>9.5729817908538184E-2</v>
      </c>
      <c r="S28" s="442"/>
      <c r="U28" s="8">
        <f t="shared" ref="U28:V28" si="42">E28-E27-E23</f>
        <v>0</v>
      </c>
      <c r="V28" s="8">
        <f t="shared" si="42"/>
        <v>0</v>
      </c>
      <c r="X28" s="8">
        <f t="shared" ref="X28:Y28" si="43">J28-J27-J23</f>
        <v>0</v>
      </c>
      <c r="Y28" s="8">
        <f t="shared" si="43"/>
        <v>0</v>
      </c>
      <c r="AA28" s="8">
        <f t="shared" ref="AA28:AB28" si="44">O28-O27-O23</f>
        <v>0</v>
      </c>
      <c r="AB28" s="8">
        <f t="shared" si="44"/>
        <v>0</v>
      </c>
    </row>
    <row r="29" spans="3:28" ht="14.25" customHeight="1" x14ac:dyDescent="0.25">
      <c r="C29" s="454" t="s">
        <v>58</v>
      </c>
      <c r="D29" s="427"/>
      <c r="E29" s="437"/>
      <c r="F29" s="437"/>
      <c r="G29" s="437"/>
      <c r="H29" s="438"/>
      <c r="I29" s="16"/>
      <c r="J29" s="437"/>
      <c r="K29" s="437"/>
      <c r="L29" s="437"/>
      <c r="M29" s="438"/>
      <c r="N29" s="16"/>
      <c r="O29" s="437"/>
      <c r="P29" s="437"/>
      <c r="Q29" s="437"/>
      <c r="R29" s="438"/>
      <c r="S29" s="421"/>
      <c r="U29" s="8"/>
      <c r="V29" s="8"/>
      <c r="X29" s="8"/>
      <c r="Y29" s="8"/>
      <c r="AA29" s="8"/>
      <c r="AB29" s="8"/>
    </row>
    <row r="30" spans="3:28" ht="14.25" customHeight="1" x14ac:dyDescent="0.25">
      <c r="C30" s="455" t="s">
        <v>59</v>
      </c>
      <c r="D30" s="427"/>
      <c r="E30" s="422">
        <f>'1a. Dispatch Functional P&amp;L'!E30+'1b. Youreka Functional P&amp;L'!E30</f>
        <v>1761936.4699999997</v>
      </c>
      <c r="F30" s="422">
        <f>'1a. Dispatch Functional P&amp;L'!F30+'1b. Youreka Functional P&amp;L'!F30</f>
        <v>1928356.0450516953</v>
      </c>
      <c r="G30" s="423">
        <f t="shared" ref="G30:G35" si="45">IFERROR(E30-F30,"N/A")</f>
        <v>-166419.57505169557</v>
      </c>
      <c r="H30" s="424">
        <f t="shared" ref="H30:H32" si="46">IFERROR((E30/F30-1),"N/A")</f>
        <v>-8.6301269663732749E-2</v>
      </c>
      <c r="I30" s="16"/>
      <c r="J30" s="422">
        <f>'1a. Dispatch Functional P&amp;L'!J30+'1b. Youreka Functional P&amp;L'!J30</f>
        <v>20731738.420000002</v>
      </c>
      <c r="K30" s="422">
        <f>'1a. Dispatch Functional P&amp;L'!K30+'1b. Youreka Functional P&amp;L'!K30</f>
        <v>21493294.180328496</v>
      </c>
      <c r="L30" s="423">
        <f t="shared" ref="L30:L35" si="47">IFERROR(J30-K30,"N/A")</f>
        <v>-761555.76032849401</v>
      </c>
      <c r="M30" s="424">
        <f t="shared" ref="M30:M32" si="48">IFERROR((J30/K30-1),"N/A")</f>
        <v>-3.5432249423427153E-2</v>
      </c>
      <c r="N30" s="16"/>
      <c r="O30" s="422">
        <f>'1a. Dispatch Functional P&amp;L'!O30+'1b. Youreka Functional P&amp;L'!O30</f>
        <v>1761936.4699999997</v>
      </c>
      <c r="P30" s="422">
        <f>'1a. Dispatch Functional P&amp;L'!P30+'1b. Youreka Functional P&amp;L'!P30</f>
        <v>1599400.8699999999</v>
      </c>
      <c r="Q30" s="422">
        <f t="shared" ref="Q30:Q35" si="49">O30-P30</f>
        <v>162535.59999999986</v>
      </c>
      <c r="R30" s="439">
        <f t="shared" ref="R30:R32" si="50">IFERROR((O30/P30-1),"N/A")</f>
        <v>0.10162280329383577</v>
      </c>
      <c r="S30" s="440"/>
      <c r="U30" s="8"/>
      <c r="V30" s="8"/>
      <c r="X30" s="8"/>
      <c r="Y30" s="8"/>
      <c r="AA30" s="8"/>
      <c r="AB30" s="8"/>
    </row>
    <row r="31" spans="3:28" ht="14.25" customHeight="1" x14ac:dyDescent="0.25">
      <c r="C31" s="455" t="s">
        <v>60</v>
      </c>
      <c r="D31" s="427"/>
      <c r="E31" s="425">
        <f>'1a. Dispatch Functional P&amp;L'!E31+'1b. Youreka Functional P&amp;L'!E31</f>
        <v>-61909.99</v>
      </c>
      <c r="F31" s="425">
        <f>'1a. Dispatch Functional P&amp;L'!F31+'1b. Youreka Functional P&amp;L'!F31</f>
        <v>-58578.940908593286</v>
      </c>
      <c r="G31" s="426">
        <f t="shared" si="45"/>
        <v>-3331.0490914067123</v>
      </c>
      <c r="H31" s="424">
        <f t="shared" si="46"/>
        <v>5.6864276474449804E-2</v>
      </c>
      <c r="I31" s="16"/>
      <c r="J31" s="425">
        <f>'1a. Dispatch Functional P&amp;L'!J31+'1b. Youreka Functional P&amp;L'!J31</f>
        <v>-470790.61</v>
      </c>
      <c r="K31" s="425">
        <f>'1a. Dispatch Functional P&amp;L'!K31+'1b. Youreka Functional P&amp;L'!K31</f>
        <v>-655860.94090623094</v>
      </c>
      <c r="L31" s="426">
        <f t="shared" si="47"/>
        <v>185070.33090623096</v>
      </c>
      <c r="M31" s="424">
        <f t="shared" si="48"/>
        <v>-0.28217922331296541</v>
      </c>
      <c r="N31" s="16"/>
      <c r="O31" s="425">
        <f>'1a. Dispatch Functional P&amp;L'!O31+'1b. Youreka Functional P&amp;L'!O31</f>
        <v>-61909.99</v>
      </c>
      <c r="P31" s="425">
        <f>'1a. Dispatch Functional P&amp;L'!P31+'1b. Youreka Functional P&amp;L'!P31</f>
        <v>-17999.080000000002</v>
      </c>
      <c r="Q31" s="425">
        <f t="shared" si="49"/>
        <v>-43910.909999999996</v>
      </c>
      <c r="R31" s="439">
        <f t="shared" si="50"/>
        <v>2.4396196916731294</v>
      </c>
      <c r="S31" s="440"/>
      <c r="U31" s="8"/>
      <c r="V31" s="8"/>
      <c r="X31" s="8"/>
      <c r="Y31" s="8"/>
      <c r="AA31" s="8"/>
      <c r="AB31" s="8"/>
    </row>
    <row r="32" spans="3:28" ht="14.25" customHeight="1" x14ac:dyDescent="0.25">
      <c r="C32" s="454" t="s">
        <v>61</v>
      </c>
      <c r="D32" s="427"/>
      <c r="E32" s="431">
        <f>'1a. Dispatch Functional P&amp;L'!E32+'1b. Youreka Functional P&amp;L'!E32</f>
        <v>1700026.48</v>
      </c>
      <c r="F32" s="431">
        <f>'1a. Dispatch Functional P&amp;L'!F32+'1b. Youreka Functional P&amp;L'!F32</f>
        <v>1869777.104143102</v>
      </c>
      <c r="G32" s="432">
        <f t="shared" si="45"/>
        <v>-169750.62414310197</v>
      </c>
      <c r="H32" s="430">
        <f t="shared" si="46"/>
        <v>-9.07865561980431E-2</v>
      </c>
      <c r="I32" s="16"/>
      <c r="J32" s="431">
        <f>'1a. Dispatch Functional P&amp;L'!J32+'1b. Youreka Functional P&amp;L'!J32</f>
        <v>20260947.810000002</v>
      </c>
      <c r="K32" s="431">
        <f>'1a. Dispatch Functional P&amp;L'!K32+'1b. Youreka Functional P&amp;L'!K32</f>
        <v>20837433.239422269</v>
      </c>
      <c r="L32" s="432">
        <f t="shared" si="47"/>
        <v>-576485.42942226678</v>
      </c>
      <c r="M32" s="430">
        <f t="shared" si="48"/>
        <v>-2.7665856096499297E-2</v>
      </c>
      <c r="N32" s="16"/>
      <c r="O32" s="431">
        <f>'1a. Dispatch Functional P&amp;L'!O32+'1b. Youreka Functional P&amp;L'!O32</f>
        <v>1700026.48</v>
      </c>
      <c r="P32" s="431">
        <f>'1a. Dispatch Functional P&amp;L'!P32+'1b. Youreka Functional P&amp;L'!P32</f>
        <v>1581401.7899999998</v>
      </c>
      <c r="Q32" s="431">
        <f t="shared" si="49"/>
        <v>118624.69000000018</v>
      </c>
      <c r="R32" s="441">
        <f t="shared" si="50"/>
        <v>7.5012366085661419E-2</v>
      </c>
      <c r="S32" s="442"/>
      <c r="U32" s="8">
        <f>E16-E28-E32</f>
        <v>0</v>
      </c>
      <c r="V32" s="8">
        <f>F16-F28-F32</f>
        <v>0</v>
      </c>
      <c r="X32" s="8">
        <f>J16-J28-J32</f>
        <v>0</v>
      </c>
      <c r="Y32" s="8">
        <f>K16-K28-K32</f>
        <v>0</v>
      </c>
      <c r="AA32" s="8">
        <f>O16-O28-O32</f>
        <v>0</v>
      </c>
      <c r="AB32" s="8">
        <f>P16-P28-P32</f>
        <v>0</v>
      </c>
    </row>
    <row r="33" spans="3:28" ht="14.25" customHeight="1" x14ac:dyDescent="0.25">
      <c r="C33" s="457" t="s">
        <v>62</v>
      </c>
      <c r="D33" s="427"/>
      <c r="E33" s="433">
        <f>E30/E11</f>
        <v>0.83311387808724202</v>
      </c>
      <c r="F33" s="433">
        <f>F30/F11</f>
        <v>0.84532318107464199</v>
      </c>
      <c r="G33" s="434">
        <f t="shared" si="45"/>
        <v>-1.2209302987399973E-2</v>
      </c>
      <c r="H33" s="434"/>
      <c r="I33" s="16"/>
      <c r="J33" s="433">
        <f>J30/J11</f>
        <v>0.83214632289132673</v>
      </c>
      <c r="K33" s="433">
        <f>K30/K11</f>
        <v>0.83601743793758265</v>
      </c>
      <c r="L33" s="434">
        <f t="shared" si="47"/>
        <v>-3.8711150462559241E-3</v>
      </c>
      <c r="M33" s="434"/>
      <c r="N33" s="16"/>
      <c r="O33" s="433">
        <f>O30/O11</f>
        <v>0.83311387808724202</v>
      </c>
      <c r="P33" s="433">
        <f>P30/P11</f>
        <v>0.8262594032804742</v>
      </c>
      <c r="Q33" s="433">
        <f t="shared" si="49"/>
        <v>6.8544748067678185E-3</v>
      </c>
      <c r="R33" s="433"/>
      <c r="S33" s="443"/>
      <c r="U33" s="8"/>
      <c r="V33" s="8"/>
      <c r="X33" s="8"/>
      <c r="Y33" s="8"/>
      <c r="AA33" s="8"/>
      <c r="AB33" s="8"/>
    </row>
    <row r="34" spans="3:28" ht="14.25" customHeight="1" x14ac:dyDescent="0.25">
      <c r="C34" s="457" t="s">
        <v>63</v>
      </c>
      <c r="D34" s="427"/>
      <c r="E34" s="433">
        <f>E31/E15</f>
        <v>-1.2634691836734693</v>
      </c>
      <c r="F34" s="433">
        <f>F31/F15</f>
        <v>-1.4924570932125678</v>
      </c>
      <c r="G34" s="434">
        <f t="shared" si="45"/>
        <v>0.22898790953909853</v>
      </c>
      <c r="H34" s="434"/>
      <c r="I34" s="16"/>
      <c r="J34" s="433">
        <f>J31/J15</f>
        <v>-0.6094219364895116</v>
      </c>
      <c r="K34" s="433">
        <f>K31/K15</f>
        <v>-1.2951014136703587</v>
      </c>
      <c r="L34" s="434">
        <f t="shared" si="47"/>
        <v>0.6856794771808471</v>
      </c>
      <c r="M34" s="434"/>
      <c r="N34" s="16"/>
      <c r="O34" s="433">
        <f>O31/O15</f>
        <v>-1.2634691836734693</v>
      </c>
      <c r="P34" s="433">
        <f>P31/P15</f>
        <v>-0.26078801125212897</v>
      </c>
      <c r="Q34" s="433">
        <f t="shared" si="49"/>
        <v>-1.0026811724213402</v>
      </c>
      <c r="R34" s="433"/>
      <c r="S34" s="443"/>
      <c r="U34" s="8"/>
      <c r="V34" s="8"/>
      <c r="X34" s="8"/>
      <c r="Y34" s="8"/>
      <c r="AA34" s="8"/>
      <c r="AB34" s="8"/>
    </row>
    <row r="35" spans="3:28" ht="14.25" customHeight="1" x14ac:dyDescent="0.25">
      <c r="C35" s="457" t="s">
        <v>64</v>
      </c>
      <c r="D35" s="427"/>
      <c r="E35" s="433">
        <f>E32/E16</f>
        <v>0.78563779978425896</v>
      </c>
      <c r="F35" s="433">
        <f>F32/F16</f>
        <v>0.80578013941316806</v>
      </c>
      <c r="G35" s="434">
        <f t="shared" si="45"/>
        <v>-2.0142339628909101E-2</v>
      </c>
      <c r="H35" s="434"/>
      <c r="I35" s="16"/>
      <c r="J35" s="433">
        <f>J32/J16</f>
        <v>0.78879055670422704</v>
      </c>
      <c r="K35" s="433">
        <f>K32/K16</f>
        <v>0.79484974956148113</v>
      </c>
      <c r="L35" s="434">
        <f t="shared" si="47"/>
        <v>-6.0591928572540921E-3</v>
      </c>
      <c r="M35" s="434"/>
      <c r="N35" s="16"/>
      <c r="O35" s="433">
        <f>O32/O16</f>
        <v>0.78563779978425896</v>
      </c>
      <c r="P35" s="433">
        <f>P32/P16</f>
        <v>0.788834980792259</v>
      </c>
      <c r="Q35" s="433">
        <f t="shared" si="49"/>
        <v>-3.1971810080000385E-3</v>
      </c>
      <c r="R35" s="434"/>
      <c r="S35" s="421"/>
      <c r="U35" s="40">
        <f>E32/E16-E35</f>
        <v>0</v>
      </c>
      <c r="V35" s="40">
        <f>F32/F16-F35</f>
        <v>0</v>
      </c>
      <c r="X35" s="40">
        <f>J32/J16-J35</f>
        <v>0</v>
      </c>
      <c r="Y35" s="40">
        <f>K32/K16-K35</f>
        <v>0</v>
      </c>
      <c r="AA35" s="40">
        <f>O32/O16-O35</f>
        <v>0</v>
      </c>
      <c r="AB35" s="40">
        <f>P32/P16-P35</f>
        <v>0</v>
      </c>
    </row>
    <row r="36" spans="3:28" ht="14.25" customHeight="1" x14ac:dyDescent="0.25">
      <c r="C36" s="436"/>
      <c r="D36" s="427"/>
      <c r="E36" s="436"/>
      <c r="F36" s="436"/>
      <c r="G36" s="436"/>
      <c r="H36" s="424"/>
      <c r="I36" s="16"/>
      <c r="J36" s="436"/>
      <c r="K36" s="436"/>
      <c r="L36" s="422"/>
      <c r="M36" s="424"/>
      <c r="N36" s="16"/>
      <c r="O36" s="436"/>
      <c r="P36" s="436"/>
      <c r="Q36" s="436"/>
      <c r="R36" s="424"/>
      <c r="S36" s="421"/>
    </row>
    <row r="37" spans="3:28" ht="14.25" customHeight="1" x14ac:dyDescent="0.25">
      <c r="C37" s="454" t="s">
        <v>65</v>
      </c>
      <c r="D37" s="427"/>
      <c r="E37" s="436"/>
      <c r="F37" s="436"/>
      <c r="G37" s="436"/>
      <c r="H37" s="424"/>
      <c r="I37" s="16"/>
      <c r="J37" s="436"/>
      <c r="K37" s="436"/>
      <c r="L37" s="436"/>
      <c r="M37" s="424"/>
      <c r="N37" s="16"/>
      <c r="O37" s="436"/>
      <c r="P37" s="436"/>
      <c r="Q37" s="436"/>
      <c r="R37" s="424"/>
      <c r="S37" s="421"/>
    </row>
    <row r="38" spans="3:28" ht="14.25" customHeight="1" x14ac:dyDescent="0.25">
      <c r="C38" s="455" t="s">
        <v>66</v>
      </c>
      <c r="D38" s="427"/>
      <c r="E38" s="422">
        <f>'1a. Dispatch Functional P&amp;L'!E38+'1b. Youreka Functional P&amp;L'!E38</f>
        <v>442397.33000000007</v>
      </c>
      <c r="F38" s="422">
        <f>'1a. Dispatch Functional P&amp;L'!F38+'1b. Youreka Functional P&amp;L'!F38</f>
        <v>584826.17978224286</v>
      </c>
      <c r="G38" s="423">
        <f t="shared" ref="G38:G45" si="51">IFERROR(E38-F38,"N/A")</f>
        <v>-142428.84978224279</v>
      </c>
      <c r="H38" s="424">
        <f t="shared" ref="H38:H45" si="52">IFERROR((E38/F38-1),"N/A")</f>
        <v>-0.2435404821228685</v>
      </c>
      <c r="I38" s="16"/>
      <c r="J38" s="422">
        <f>'1a. Dispatch Functional P&amp;L'!J38+'1b. Youreka Functional P&amp;L'!J38</f>
        <v>6306078.5200000005</v>
      </c>
      <c r="K38" s="422">
        <f>'1a. Dispatch Functional P&amp;L'!K38+'1b. Youreka Functional P&amp;L'!K38</f>
        <v>7248588.6678936938</v>
      </c>
      <c r="L38" s="423">
        <f t="shared" ref="L38:L45" si="53">IFERROR(J38-K38,"N/A")</f>
        <v>-942510.1478936933</v>
      </c>
      <c r="M38" s="424">
        <f t="shared" ref="M38:M45" si="54">IFERROR((J38/K38-1),"N/A")</f>
        <v>-0.13002671155398438</v>
      </c>
      <c r="N38" s="16"/>
      <c r="O38" s="422">
        <f>'1a. Dispatch Functional P&amp;L'!O38+'1b. Youreka Functional P&amp;L'!O38</f>
        <v>442397.33000000007</v>
      </c>
      <c r="P38" s="422">
        <f>'1a. Dispatch Functional P&amp;L'!P38+'1b. Youreka Functional P&amp;L'!P38</f>
        <v>599255.53</v>
      </c>
      <c r="Q38" s="422">
        <f t="shared" ref="Q38:Q45" si="55">O38-P38</f>
        <v>-156858.19999999995</v>
      </c>
      <c r="R38" s="424">
        <f t="shared" ref="R38:R45" si="56">IFERROR((O38/P38-1),"N/A")</f>
        <v>-0.26175511471708901</v>
      </c>
      <c r="S38" s="421"/>
    </row>
    <row r="39" spans="3:28" ht="14.25" customHeight="1" x14ac:dyDescent="0.25">
      <c r="C39" s="455" t="s">
        <v>67</v>
      </c>
      <c r="D39" s="427"/>
      <c r="E39" s="425">
        <f>'1a. Dispatch Functional P&amp;L'!E39+'1b. Youreka Functional P&amp;L'!E39</f>
        <v>242107.56</v>
      </c>
      <c r="F39" s="425">
        <f>'1a. Dispatch Functional P&amp;L'!F39+'1b. Youreka Functional P&amp;L'!F39</f>
        <v>373135.82512440661</v>
      </c>
      <c r="G39" s="426">
        <f t="shared" si="51"/>
        <v>-131028.26512440661</v>
      </c>
      <c r="H39" s="424">
        <f t="shared" si="52"/>
        <v>-0.35115434193626593</v>
      </c>
      <c r="I39" s="16"/>
      <c r="J39" s="425">
        <f>'1a. Dispatch Functional P&amp;L'!J39+'1b. Youreka Functional P&amp;L'!J39</f>
        <v>4183787.7800000003</v>
      </c>
      <c r="K39" s="425">
        <f>'1a. Dispatch Functional P&amp;L'!K39+'1b. Youreka Functional P&amp;L'!K39</f>
        <v>4608003.0151981628</v>
      </c>
      <c r="L39" s="426">
        <f t="shared" si="53"/>
        <v>-424215.2351981625</v>
      </c>
      <c r="M39" s="424">
        <f t="shared" si="54"/>
        <v>-9.2060537677386867E-2</v>
      </c>
      <c r="N39" s="16"/>
      <c r="O39" s="425">
        <f>'1a. Dispatch Functional P&amp;L'!O39+'1b. Youreka Functional P&amp;L'!O39</f>
        <v>242107.56</v>
      </c>
      <c r="P39" s="425">
        <f>'1a. Dispatch Functional P&amp;L'!P39+'1b. Youreka Functional P&amp;L'!P39</f>
        <v>317762.26999999996</v>
      </c>
      <c r="Q39" s="425">
        <f t="shared" si="55"/>
        <v>-75654.709999999963</v>
      </c>
      <c r="R39" s="424">
        <f t="shared" si="56"/>
        <v>-0.2380858809952483</v>
      </c>
      <c r="S39" s="421"/>
    </row>
    <row r="40" spans="3:28" ht="14.25" customHeight="1" x14ac:dyDescent="0.25">
      <c r="C40" s="455" t="s">
        <v>68</v>
      </c>
      <c r="D40" s="427"/>
      <c r="E40" s="425">
        <f>'1a. Dispatch Functional P&amp;L'!E40+'1b. Youreka Functional P&amp;L'!E40</f>
        <v>6591.5899999999992</v>
      </c>
      <c r="F40" s="425">
        <f>'1a. Dispatch Functional P&amp;L'!F40+'1b. Youreka Functional P&amp;L'!F40</f>
        <v>11424.583333333334</v>
      </c>
      <c r="G40" s="426">
        <f t="shared" si="51"/>
        <v>-4832.9933333333347</v>
      </c>
      <c r="H40" s="424">
        <f t="shared" si="52"/>
        <v>-0.42303453809402247</v>
      </c>
      <c r="I40" s="16"/>
      <c r="J40" s="425">
        <f>'1a. Dispatch Functional P&amp;L'!J40+'1b. Youreka Functional P&amp;L'!J40</f>
        <v>82432.709999999992</v>
      </c>
      <c r="K40" s="425">
        <f>'1a. Dispatch Functional P&amp;L'!K40+'1b. Youreka Functional P&amp;L'!K40</f>
        <v>116671</v>
      </c>
      <c r="L40" s="426">
        <f t="shared" si="53"/>
        <v>-34238.290000000008</v>
      </c>
      <c r="M40" s="424">
        <f t="shared" si="54"/>
        <v>-0.29346015719416141</v>
      </c>
      <c r="N40" s="16"/>
      <c r="O40" s="425">
        <f>'1a. Dispatch Functional P&amp;L'!O40+'1b. Youreka Functional P&amp;L'!O40</f>
        <v>6591.5899999999992</v>
      </c>
      <c r="P40" s="425">
        <f>'1a. Dispatch Functional P&amp;L'!P40+'1b. Youreka Functional P&amp;L'!P40</f>
        <v>7263.6500000000005</v>
      </c>
      <c r="Q40" s="425">
        <f t="shared" si="55"/>
        <v>-672.06000000000131</v>
      </c>
      <c r="R40" s="424">
        <f t="shared" si="56"/>
        <v>-9.252373118198165E-2</v>
      </c>
      <c r="S40" s="421"/>
    </row>
    <row r="41" spans="3:28" ht="14.25" customHeight="1" x14ac:dyDescent="0.25">
      <c r="C41" s="455" t="s">
        <v>69</v>
      </c>
      <c r="D41" s="427"/>
      <c r="E41" s="425">
        <f>'1a. Dispatch Functional P&amp;L'!E41+'1b. Youreka Functional P&amp;L'!E41</f>
        <v>346036.59</v>
      </c>
      <c r="F41" s="425">
        <f>'1a. Dispatch Functional P&amp;L'!F41+'1b. Youreka Functional P&amp;L'!F41</f>
        <v>446168.36432004243</v>
      </c>
      <c r="G41" s="426">
        <f t="shared" si="51"/>
        <v>-100131.7743200424</v>
      </c>
      <c r="H41" s="424">
        <f t="shared" si="52"/>
        <v>-0.22442598428654292</v>
      </c>
      <c r="I41" s="16"/>
      <c r="J41" s="425">
        <f>'1a. Dispatch Functional P&amp;L'!J41+'1b. Youreka Functional P&amp;L'!J41</f>
        <v>4626641.49</v>
      </c>
      <c r="K41" s="425">
        <f>'1a. Dispatch Functional P&amp;L'!K41+'1b. Youreka Functional P&amp;L'!K41</f>
        <v>5479382.142044696</v>
      </c>
      <c r="L41" s="426">
        <f t="shared" si="53"/>
        <v>-852740.6520446958</v>
      </c>
      <c r="M41" s="424">
        <f t="shared" si="54"/>
        <v>-0.15562715465698207</v>
      </c>
      <c r="N41" s="16"/>
      <c r="O41" s="425">
        <f>'1a. Dispatch Functional P&amp;L'!O41+'1b. Youreka Functional P&amp;L'!O41</f>
        <v>346036.59</v>
      </c>
      <c r="P41" s="425">
        <f>'1a. Dispatch Functional P&amp;L'!P41+'1b. Youreka Functional P&amp;L'!P41</f>
        <v>429493.92000000004</v>
      </c>
      <c r="Q41" s="425">
        <f t="shared" si="55"/>
        <v>-83457.330000000016</v>
      </c>
      <c r="R41" s="424">
        <f t="shared" si="56"/>
        <v>-0.19431550975156997</v>
      </c>
      <c r="S41" s="421"/>
    </row>
    <row r="42" spans="3:28" ht="14.25" customHeight="1" x14ac:dyDescent="0.25">
      <c r="C42" s="455" t="s">
        <v>70</v>
      </c>
      <c r="D42" s="427"/>
      <c r="E42" s="425">
        <f>'1a. Dispatch Functional P&amp;L'!E42+'1b. Youreka Functional P&amp;L'!E42</f>
        <v>61113.210000000006</v>
      </c>
      <c r="F42" s="425">
        <f>'1a. Dispatch Functional P&amp;L'!F42+'1b. Youreka Functional P&amp;L'!F42</f>
        <v>89240.190827593964</v>
      </c>
      <c r="G42" s="426">
        <f t="shared" si="51"/>
        <v>-28126.980827593958</v>
      </c>
      <c r="H42" s="424">
        <f t="shared" si="52"/>
        <v>-0.31518288527568694</v>
      </c>
      <c r="I42" s="16"/>
      <c r="J42" s="425">
        <f>'1a. Dispatch Functional P&amp;L'!J42+'1b. Youreka Functional P&amp;L'!J42</f>
        <v>1041226.0200000001</v>
      </c>
      <c r="K42" s="425">
        <f>'1a. Dispatch Functional P&amp;L'!K42+'1b. Youreka Functional P&amp;L'!K42</f>
        <v>1245318.8643852964</v>
      </c>
      <c r="L42" s="426">
        <f t="shared" si="53"/>
        <v>-204092.84438529622</v>
      </c>
      <c r="M42" s="424">
        <f t="shared" si="54"/>
        <v>-0.16388802115034107</v>
      </c>
      <c r="N42" s="16"/>
      <c r="O42" s="425">
        <f>'1a. Dispatch Functional P&amp;L'!O42+'1b. Youreka Functional P&amp;L'!O42</f>
        <v>61113.210000000006</v>
      </c>
      <c r="P42" s="425">
        <f>'1a. Dispatch Functional P&amp;L'!P42+'1b. Youreka Functional P&amp;L'!P42</f>
        <v>83294.759999999995</v>
      </c>
      <c r="Q42" s="425">
        <f t="shared" si="55"/>
        <v>-22181.549999999988</v>
      </c>
      <c r="R42" s="424">
        <f t="shared" si="56"/>
        <v>-0.26630186580764492</v>
      </c>
      <c r="S42" s="421"/>
    </row>
    <row r="43" spans="3:28" ht="14.25" customHeight="1" x14ac:dyDescent="0.25">
      <c r="C43" s="455" t="s">
        <v>71</v>
      </c>
      <c r="D43" s="427"/>
      <c r="E43" s="425">
        <f>'1a. Dispatch Functional P&amp;L'!E43+'1b. Youreka Functional P&amp;L'!E43</f>
        <v>1251110.1905555555</v>
      </c>
      <c r="F43" s="425">
        <f>'1a. Dispatch Functional P&amp;L'!F43+'1b. Youreka Functional P&amp;L'!F43</f>
        <v>1241003.5067805252</v>
      </c>
      <c r="G43" s="426">
        <f t="shared" si="51"/>
        <v>10106.683775030309</v>
      </c>
      <c r="H43" s="424">
        <f t="shared" si="52"/>
        <v>8.1439606897240058E-3</v>
      </c>
      <c r="I43" s="16"/>
      <c r="J43" s="425">
        <f>'1a. Dispatch Functional P&amp;L'!J43+'1b. Youreka Functional P&amp;L'!J43</f>
        <v>14975224.156666666</v>
      </c>
      <c r="K43" s="425">
        <f>'1a. Dispatch Functional P&amp;L'!K43+'1b. Youreka Functional P&amp;L'!K43</f>
        <v>15092042.081366299</v>
      </c>
      <c r="L43" s="426">
        <f t="shared" si="53"/>
        <v>-116817.92469963245</v>
      </c>
      <c r="M43" s="424">
        <f t="shared" si="54"/>
        <v>-7.7403656887402583E-3</v>
      </c>
      <c r="N43" s="16"/>
      <c r="O43" s="425">
        <f>'1a. Dispatch Functional P&amp;L'!O43+'1b. Youreka Functional P&amp;L'!O43</f>
        <v>1251110.1905555555</v>
      </c>
      <c r="P43" s="425">
        <f>'1a. Dispatch Functional P&amp;L'!P43+'1b. Youreka Functional P&amp;L'!P43</f>
        <v>1304209.1405555557</v>
      </c>
      <c r="Q43" s="425">
        <f t="shared" si="55"/>
        <v>-53098.950000000186</v>
      </c>
      <c r="R43" s="424">
        <f t="shared" si="56"/>
        <v>-4.0713523888800229E-2</v>
      </c>
      <c r="S43" s="421"/>
    </row>
    <row r="44" spans="3:28" ht="14.25" customHeight="1" x14ac:dyDescent="0.25">
      <c r="C44" s="456" t="s">
        <v>72</v>
      </c>
      <c r="D44" s="427"/>
      <c r="E44" s="431">
        <f>'1a. Dispatch Functional P&amp;L'!E44+'1b. Youreka Functional P&amp;L'!E44</f>
        <v>2349356.4705555555</v>
      </c>
      <c r="F44" s="431">
        <f>'1a. Dispatch Functional P&amp;L'!F44+'1b. Youreka Functional P&amp;L'!F44</f>
        <v>2745798.6501681441</v>
      </c>
      <c r="G44" s="432">
        <f t="shared" si="51"/>
        <v>-396442.1796125886</v>
      </c>
      <c r="H44" s="430">
        <f t="shared" si="52"/>
        <v>-0.14438137318929478</v>
      </c>
      <c r="I44" s="16"/>
      <c r="J44" s="431">
        <f>'1a. Dispatch Functional P&amp;L'!J44+'1b. Youreka Functional P&amp;L'!J44</f>
        <v>31215390.676666666</v>
      </c>
      <c r="K44" s="431">
        <f>'1a. Dispatch Functional P&amp;L'!K44+'1b. Youreka Functional P&amp;L'!K44</f>
        <v>33790005.77088815</v>
      </c>
      <c r="L44" s="432">
        <f t="shared" si="53"/>
        <v>-2574615.0942214839</v>
      </c>
      <c r="M44" s="430">
        <f t="shared" si="54"/>
        <v>-7.6194573971918311E-2</v>
      </c>
      <c r="N44" s="16"/>
      <c r="O44" s="431">
        <f>'1a. Dispatch Functional P&amp;L'!O44+'1b. Youreka Functional P&amp;L'!O44</f>
        <v>2349356.4705555555</v>
      </c>
      <c r="P44" s="431">
        <f>'1a. Dispatch Functional P&amp;L'!P44+'1b. Youreka Functional P&amp;L'!P44</f>
        <v>2741279.2705555558</v>
      </c>
      <c r="Q44" s="431">
        <f t="shared" si="55"/>
        <v>-391922.80000000028</v>
      </c>
      <c r="R44" s="430">
        <f t="shared" si="56"/>
        <v>-0.14297076704650091</v>
      </c>
      <c r="S44" s="421"/>
      <c r="U44" s="8">
        <f t="shared" ref="U44:V44" si="57">SUM(E38:E43)-E44</f>
        <v>0</v>
      </c>
      <c r="V44" s="8">
        <f t="shared" si="57"/>
        <v>0</v>
      </c>
      <c r="X44" s="8">
        <f t="shared" ref="X44:Y44" si="58">SUM(J38:J43)-J44</f>
        <v>0</v>
      </c>
      <c r="Y44" s="8">
        <f t="shared" si="58"/>
        <v>0</v>
      </c>
      <c r="AA44" s="8">
        <f t="shared" ref="AA44:AB44" si="59">SUM(O38:O43)-O44</f>
        <v>0</v>
      </c>
      <c r="AB44" s="8">
        <f t="shared" si="59"/>
        <v>0</v>
      </c>
    </row>
    <row r="45" spans="3:28" ht="14.25" customHeight="1" x14ac:dyDescent="0.25">
      <c r="C45" s="457" t="s">
        <v>73</v>
      </c>
      <c r="D45" s="427"/>
      <c r="E45" s="444">
        <f>'1a. Dispatch Functional P&amp;L'!E45+'1b. Youreka Functional P&amp;L'!E45</f>
        <v>1098246.28</v>
      </c>
      <c r="F45" s="444">
        <f>'1a. Dispatch Functional P&amp;L'!F45+'1b. Youreka Functional P&amp;L'!F45</f>
        <v>1504795.1433876194</v>
      </c>
      <c r="G45" s="445">
        <f t="shared" si="51"/>
        <v>-406548.86338761938</v>
      </c>
      <c r="H45" s="434">
        <f t="shared" si="52"/>
        <v>-0.27016890981744524</v>
      </c>
      <c r="I45" s="16"/>
      <c r="J45" s="444">
        <f>'1a. Dispatch Functional P&amp;L'!J45+'1b. Youreka Functional P&amp;L'!J45</f>
        <v>16240166.52</v>
      </c>
      <c r="K45" s="444">
        <f>'1a. Dispatch Functional P&amp;L'!K45+'1b. Youreka Functional P&amp;L'!K45</f>
        <v>18897963.689521845</v>
      </c>
      <c r="L45" s="445">
        <f t="shared" si="53"/>
        <v>-2657797.1695218459</v>
      </c>
      <c r="M45" s="434">
        <f t="shared" si="54"/>
        <v>-0.14063934152839375</v>
      </c>
      <c r="N45" s="16"/>
      <c r="O45" s="444">
        <f>'1a. Dispatch Functional P&amp;L'!O45+'1b. Youreka Functional P&amp;L'!O45</f>
        <v>1098246.28</v>
      </c>
      <c r="P45" s="444">
        <f>'1a. Dispatch Functional P&amp;L'!P45+'1b. Youreka Functional P&amp;L'!P45</f>
        <v>1437070.13</v>
      </c>
      <c r="Q45" s="444">
        <f t="shared" si="55"/>
        <v>-338823.84999999986</v>
      </c>
      <c r="R45" s="434">
        <f t="shared" si="56"/>
        <v>-0.23577405369910509</v>
      </c>
      <c r="S45" s="421"/>
      <c r="U45" s="8">
        <f t="shared" ref="U45:V45" si="60">E44-SUM(E79:E81)-E45</f>
        <v>-1.097496971487999E-2</v>
      </c>
      <c r="V45" s="8">
        <f t="shared" si="60"/>
        <v>0</v>
      </c>
      <c r="X45" s="8">
        <f t="shared" ref="X45" si="61">J44-SUM(J79:J81)-J45</f>
        <v>-0.13169963471591473</v>
      </c>
      <c r="Y45" s="8">
        <f>K44-SUM(K80:K81)-K45</f>
        <v>0</v>
      </c>
      <c r="AA45" s="8">
        <f t="shared" ref="AA45:AB45" si="62">O44-SUM(O79:O81)-O45</f>
        <v>-1.097496971487999E-2</v>
      </c>
      <c r="AB45" s="8">
        <f t="shared" si="62"/>
        <v>-1.0974969249218702E-2</v>
      </c>
    </row>
    <row r="46" spans="3:28" ht="14.25" customHeight="1" x14ac:dyDescent="0.25">
      <c r="C46" s="457"/>
      <c r="D46" s="427"/>
      <c r="E46" s="444"/>
      <c r="F46" s="444"/>
      <c r="G46" s="444"/>
      <c r="H46" s="434"/>
      <c r="I46" s="16"/>
      <c r="J46" s="444"/>
      <c r="K46" s="444"/>
      <c r="L46" s="444"/>
      <c r="M46" s="434"/>
      <c r="N46" s="16"/>
      <c r="O46" s="444"/>
      <c r="P46" s="444"/>
      <c r="Q46" s="444"/>
      <c r="R46" s="434"/>
      <c r="S46" s="421"/>
    </row>
    <row r="47" spans="3:28" ht="14.25" customHeight="1" x14ac:dyDescent="0.25">
      <c r="C47" s="454" t="s">
        <v>74</v>
      </c>
      <c r="D47" s="427"/>
      <c r="E47" s="431">
        <f>'1a. Dispatch Functional P&amp;L'!E47+'1b. Youreka Functional P&amp;L'!E47</f>
        <v>-649329.99055555568</v>
      </c>
      <c r="F47" s="431">
        <f>'1a. Dispatch Functional P&amp;L'!F47+'1b. Youreka Functional P&amp;L'!F47</f>
        <v>-876021.54602504242</v>
      </c>
      <c r="G47" s="432">
        <f t="shared" ref="G47:G48" si="63">IFERROR(E47-F47,"N/A")</f>
        <v>226691.55546948675</v>
      </c>
      <c r="H47" s="430">
        <f>IFERROR((E47/F47-1),"N/A")</f>
        <v>-0.25877394967977929</v>
      </c>
      <c r="I47" s="16"/>
      <c r="J47" s="431">
        <f>'1a. Dispatch Functional P&amp;L'!J47+'1b. Youreka Functional P&amp;L'!J47</f>
        <v>-10954442.866666665</v>
      </c>
      <c r="K47" s="431">
        <f>'1a. Dispatch Functional P&amp;L'!K47+'1b. Youreka Functional P&amp;L'!K47</f>
        <v>-12952572.531465884</v>
      </c>
      <c r="L47" s="432">
        <f t="shared" ref="L47:L48" si="64">IFERROR(J47-K47,"N/A")</f>
        <v>1998129.664799219</v>
      </c>
      <c r="M47" s="430">
        <f>IFERROR((J47/K47-1),"N/A")</f>
        <v>-0.1542650820865995</v>
      </c>
      <c r="N47" s="16"/>
      <c r="O47" s="431">
        <f>'1a. Dispatch Functional P&amp;L'!O47+'1b. Youreka Functional P&amp;L'!O47</f>
        <v>-649329.99055555568</v>
      </c>
      <c r="P47" s="431">
        <f>'1a. Dispatch Functional P&amp;L'!P47+'1b. Youreka Functional P&amp;L'!P47</f>
        <v>-1159877.4805555558</v>
      </c>
      <c r="Q47" s="431">
        <f t="shared" ref="Q47:Q48" si="65">O47-P47</f>
        <v>510547.49000000011</v>
      </c>
      <c r="R47" s="430">
        <f>IFERROR((O47/P47-1),"N/A")</f>
        <v>-0.44017363778410379</v>
      </c>
      <c r="S47" s="421"/>
      <c r="U47" s="8">
        <f t="shared" ref="U47:V47" si="66">E32-E44-E47</f>
        <v>0</v>
      </c>
      <c r="V47" s="8">
        <f t="shared" si="66"/>
        <v>0</v>
      </c>
      <c r="X47" s="8">
        <f t="shared" ref="X47:Y47" si="67">J32-J44-J47</f>
        <v>0</v>
      </c>
      <c r="Y47" s="8">
        <f t="shared" si="67"/>
        <v>0</v>
      </c>
      <c r="AA47" s="8">
        <f t="shared" ref="AA47:AB47" si="68">O32-O44-O47</f>
        <v>0</v>
      </c>
      <c r="AB47" s="8">
        <f t="shared" si="68"/>
        <v>0</v>
      </c>
    </row>
    <row r="48" spans="3:28" ht="14.25" customHeight="1" x14ac:dyDescent="0.25">
      <c r="C48" s="458" t="s">
        <v>75</v>
      </c>
      <c r="D48" s="427"/>
      <c r="E48" s="433">
        <f>E47/E16</f>
        <v>-0.30007661122666773</v>
      </c>
      <c r="F48" s="433">
        <f>F47/F16</f>
        <v>-0.37752134300975676</v>
      </c>
      <c r="G48" s="434">
        <f t="shared" si="63"/>
        <v>7.7444731783089027E-2</v>
      </c>
      <c r="H48" s="434"/>
      <c r="I48" s="16"/>
      <c r="J48" s="433">
        <f>J47/J16</f>
        <v>-0.42647368564455362</v>
      </c>
      <c r="K48" s="433">
        <f>K47/K16</f>
        <v>-0.49407952095245794</v>
      </c>
      <c r="L48" s="434">
        <f t="shared" si="64"/>
        <v>6.7605835307904316E-2</v>
      </c>
      <c r="M48" s="434"/>
      <c r="N48" s="16"/>
      <c r="O48" s="433">
        <f>O47/O16</f>
        <v>-0.30007661122666773</v>
      </c>
      <c r="P48" s="433">
        <f>P47/P16</f>
        <v>-0.57857018746350075</v>
      </c>
      <c r="Q48" s="433">
        <f t="shared" si="65"/>
        <v>0.27849357623683302</v>
      </c>
      <c r="R48" s="434"/>
      <c r="S48" s="421"/>
      <c r="U48" s="40">
        <f>E47/E16-E48</f>
        <v>0</v>
      </c>
      <c r="V48" s="40">
        <f>F47/F16-F48</f>
        <v>0</v>
      </c>
      <c r="X48" s="40">
        <f>J47/J16-J48</f>
        <v>0</v>
      </c>
      <c r="Y48" s="40">
        <f>K47/K16-K48</f>
        <v>0</v>
      </c>
      <c r="AA48" s="40">
        <f>O47/O16-O48</f>
        <v>0</v>
      </c>
      <c r="AB48" s="40">
        <f>P47/P16-P48</f>
        <v>0</v>
      </c>
    </row>
    <row r="49" spans="3:28" ht="14.25" customHeight="1" x14ac:dyDescent="0.25">
      <c r="C49" s="459" t="s">
        <v>76</v>
      </c>
      <c r="D49" s="427"/>
      <c r="E49" s="446">
        <f>E47-'2a. Dispatch Natural P&amp;L'!E58-'2b. Youreka Natural P&amp;L'!E58</f>
        <v>1.0974969831295311E-2</v>
      </c>
      <c r="F49" s="446">
        <f>F47-'2a. Dispatch Natural P&amp;L'!F58-'2b. Youreka Natural P&amp;L'!F58</f>
        <v>0</v>
      </c>
      <c r="G49" s="422"/>
      <c r="H49" s="424"/>
      <c r="I49" s="447"/>
      <c r="J49" s="446">
        <f>J47-'2a. Dispatch Natural P&amp;L'!J58-'2b. Youreka Natural P&amp;L'!J58</f>
        <v>0.13169963750988245</v>
      </c>
      <c r="K49" s="446">
        <f>K47-'2a. Dispatch Natural P&amp;L'!K58-'2b. Youreka Natural P&amp;L'!K58</f>
        <v>0</v>
      </c>
      <c r="L49" s="422"/>
      <c r="M49" s="424"/>
      <c r="N49" s="447"/>
      <c r="O49" s="446">
        <f>O47-'2a. Dispatch Natural P&amp;L'!O58-'2b. Youreka Natural P&amp;L'!O58</f>
        <v>1.0974969831295311E-2</v>
      </c>
      <c r="P49" s="446">
        <f>P47-'2a. Dispatch Natural P&amp;L'!P58-'2b. Youreka Natural P&amp;L'!P58</f>
        <v>1.0974969365634024E-2</v>
      </c>
      <c r="Q49" s="422"/>
      <c r="R49" s="424"/>
      <c r="S49" s="421"/>
    </row>
    <row r="50" spans="3:28" ht="14.25" customHeight="1" x14ac:dyDescent="0.25">
      <c r="C50" s="436"/>
      <c r="D50" s="427"/>
      <c r="E50" s="422"/>
      <c r="F50" s="422"/>
      <c r="G50" s="422"/>
      <c r="H50" s="424"/>
      <c r="I50" s="16"/>
      <c r="J50" s="422"/>
      <c r="K50" s="422"/>
      <c r="L50" s="422"/>
      <c r="M50" s="424"/>
      <c r="N50" s="16"/>
      <c r="O50" s="422"/>
      <c r="P50" s="422"/>
      <c r="Q50" s="422"/>
      <c r="R50" s="424"/>
      <c r="S50" s="421"/>
    </row>
    <row r="51" spans="3:28" ht="14.25" customHeight="1" x14ac:dyDescent="0.25">
      <c r="C51" s="454" t="s">
        <v>77</v>
      </c>
      <c r="D51" s="427"/>
      <c r="E51" s="436"/>
      <c r="F51" s="436"/>
      <c r="G51" s="436"/>
      <c r="H51" s="424"/>
      <c r="I51" s="16"/>
      <c r="J51" s="436"/>
      <c r="K51" s="436"/>
      <c r="L51" s="436"/>
      <c r="M51" s="424"/>
      <c r="N51" s="16"/>
      <c r="O51" s="436"/>
      <c r="P51" s="436"/>
      <c r="Q51" s="436"/>
      <c r="R51" s="424"/>
      <c r="S51" s="421"/>
    </row>
    <row r="52" spans="3:28" ht="14.25" customHeight="1" x14ac:dyDescent="0.25">
      <c r="C52" s="455" t="s">
        <v>78</v>
      </c>
      <c r="D52" s="427"/>
      <c r="E52" s="422">
        <f>'1a. Dispatch Functional P&amp;L'!E52+'1b. Youreka Functional P&amp;L'!E52</f>
        <v>556137.34</v>
      </c>
      <c r="F52" s="422">
        <f>'1a. Dispatch Functional P&amp;L'!F52+'1b. Youreka Functional P&amp;L'!F52</f>
        <v>529320.92891506851</v>
      </c>
      <c r="G52" s="423">
        <f t="shared" ref="G52:G60" si="69">IFERROR(E52-F52,"N/A")</f>
        <v>26816.41108493146</v>
      </c>
      <c r="H52" s="424">
        <f t="shared" ref="H52:H60" si="70">IFERROR((E52/F52-1),"N/A")</f>
        <v>5.0661913444261852E-2</v>
      </c>
      <c r="I52" s="16"/>
      <c r="J52" s="422">
        <f>'1a. Dispatch Functional P&amp;L'!J52+'1b. Youreka Functional P&amp;L'!J52</f>
        <v>6770607.0299999984</v>
      </c>
      <c r="K52" s="422">
        <f>'1a. Dispatch Functional P&amp;L'!K52+'1b. Youreka Functional P&amp;L'!K52</f>
        <v>6033984.6185465762</v>
      </c>
      <c r="L52" s="423">
        <f t="shared" ref="L52:L60" si="71">IFERROR(J52-K52,"N/A")</f>
        <v>736622.41145342216</v>
      </c>
      <c r="M52" s="424">
        <f t="shared" ref="M52:M60" si="72">IFERROR((J52/K52-1),"N/A")</f>
        <v>0.12207893424011651</v>
      </c>
      <c r="N52" s="16"/>
      <c r="O52" s="422">
        <f>'1a. Dispatch Functional P&amp;L'!O52+'1b. Youreka Functional P&amp;L'!O52</f>
        <v>556137.34</v>
      </c>
      <c r="P52" s="422">
        <f>'1a. Dispatch Functional P&amp;L'!P52+'1b. Youreka Functional P&amp;L'!P52</f>
        <v>557496.68000000005</v>
      </c>
      <c r="Q52" s="422">
        <f t="shared" ref="Q52:Q60" si="73">O52-P52</f>
        <v>-1359.3400000000838</v>
      </c>
      <c r="R52" s="424">
        <f t="shared" ref="R52:R60" si="74">IFERROR((O52/P52-1),"N/A")</f>
        <v>-2.4382925473207528E-3</v>
      </c>
      <c r="S52" s="421"/>
    </row>
    <row r="53" spans="3:28" ht="14.25" customHeight="1" x14ac:dyDescent="0.25">
      <c r="C53" s="455" t="s">
        <v>79</v>
      </c>
      <c r="D53" s="427"/>
      <c r="E53" s="425">
        <f>'1a. Dispatch Functional P&amp;L'!E53+'1b. Youreka Functional P&amp;L'!E53</f>
        <v>0</v>
      </c>
      <c r="F53" s="425">
        <f>'1a. Dispatch Functional P&amp;L'!F53+'1b. Youreka Functional P&amp;L'!F53</f>
        <v>0</v>
      </c>
      <c r="G53" s="426">
        <f t="shared" si="69"/>
        <v>0</v>
      </c>
      <c r="H53" s="424" t="str">
        <f t="shared" si="70"/>
        <v>N/A</v>
      </c>
      <c r="I53" s="16"/>
      <c r="J53" s="425">
        <f>'1a. Dispatch Functional P&amp;L'!J53+'1b. Youreka Functional P&amp;L'!J53</f>
        <v>0</v>
      </c>
      <c r="K53" s="425">
        <f>'1a. Dispatch Functional P&amp;L'!K53+'1b. Youreka Functional P&amp;L'!K53</f>
        <v>0</v>
      </c>
      <c r="L53" s="426">
        <f t="shared" si="71"/>
        <v>0</v>
      </c>
      <c r="M53" s="424" t="str">
        <f t="shared" si="72"/>
        <v>N/A</v>
      </c>
      <c r="N53" s="16"/>
      <c r="O53" s="425">
        <f>'1a. Dispatch Functional P&amp;L'!O53+'1b. Youreka Functional P&amp;L'!O53</f>
        <v>0</v>
      </c>
      <c r="P53" s="425">
        <f>'1a. Dispatch Functional P&amp;L'!P53+'1b. Youreka Functional P&amp;L'!P53</f>
        <v>0</v>
      </c>
      <c r="Q53" s="425">
        <f t="shared" si="73"/>
        <v>0</v>
      </c>
      <c r="R53" s="424" t="str">
        <f t="shared" si="74"/>
        <v>N/A</v>
      </c>
      <c r="S53" s="421"/>
    </row>
    <row r="54" spans="3:28" ht="14.25" customHeight="1" x14ac:dyDescent="0.25">
      <c r="C54" s="455" t="s">
        <v>80</v>
      </c>
      <c r="D54" s="427"/>
      <c r="E54" s="425">
        <f>'1a. Dispatch Functional P&amp;L'!E54+'1b. Youreka Functional P&amp;L'!E54</f>
        <v>8363.91</v>
      </c>
      <c r="F54" s="425">
        <f>'1a. Dispatch Functional P&amp;L'!F54+'1b. Youreka Functional P&amp;L'!F54</f>
        <v>12729.166666666666</v>
      </c>
      <c r="G54" s="426">
        <f t="shared" si="69"/>
        <v>-4365.2566666666662</v>
      </c>
      <c r="H54" s="424">
        <f t="shared" si="70"/>
        <v>-0.34293342062193122</v>
      </c>
      <c r="I54" s="16"/>
      <c r="J54" s="425">
        <f>'1a. Dispatch Functional P&amp;L'!J54+'1b. Youreka Functional P&amp;L'!J54</f>
        <v>-139480.41</v>
      </c>
      <c r="K54" s="425">
        <f>'1a. Dispatch Functional P&amp;L'!K54+'1b. Youreka Functional P&amp;L'!K54</f>
        <v>244374.99999999997</v>
      </c>
      <c r="L54" s="426">
        <f t="shared" si="71"/>
        <v>-383855.41</v>
      </c>
      <c r="M54" s="424">
        <f t="shared" si="72"/>
        <v>-1.5707638260869565</v>
      </c>
      <c r="N54" s="16"/>
      <c r="O54" s="425">
        <f>'1a. Dispatch Functional P&amp;L'!O54+'1b. Youreka Functional P&amp;L'!O54</f>
        <v>8363.91</v>
      </c>
      <c r="P54" s="425">
        <f>'1a. Dispatch Functional P&amp;L'!P54+'1b. Youreka Functional P&amp;L'!P54</f>
        <v>2546.5299999999997</v>
      </c>
      <c r="Q54" s="425">
        <f t="shared" si="73"/>
        <v>5817.38</v>
      </c>
      <c r="R54" s="424">
        <f t="shared" si="74"/>
        <v>2.2844341123018386</v>
      </c>
      <c r="S54" s="421"/>
    </row>
    <row r="55" spans="3:28" ht="14.25" customHeight="1" x14ac:dyDescent="0.25">
      <c r="C55" s="455" t="s">
        <v>81</v>
      </c>
      <c r="D55" s="427"/>
      <c r="E55" s="425">
        <f>'1a. Dispatch Functional P&amp;L'!E55+'1b. Youreka Functional P&amp;L'!E55</f>
        <v>0</v>
      </c>
      <c r="F55" s="425">
        <f>'1a. Dispatch Functional P&amp;L'!F55+'1b. Youreka Functional P&amp;L'!F55</f>
        <v>0</v>
      </c>
      <c r="G55" s="426">
        <f t="shared" si="69"/>
        <v>0</v>
      </c>
      <c r="H55" s="424" t="str">
        <f t="shared" si="70"/>
        <v>N/A</v>
      </c>
      <c r="I55" s="16"/>
      <c r="J55" s="425">
        <f>'1a. Dispatch Functional P&amp;L'!J55+'1b. Youreka Functional P&amp;L'!J55</f>
        <v>0</v>
      </c>
      <c r="K55" s="425">
        <f>'1a. Dispatch Functional P&amp;L'!K55+'1b. Youreka Functional P&amp;L'!K55</f>
        <v>0</v>
      </c>
      <c r="L55" s="426">
        <f t="shared" si="71"/>
        <v>0</v>
      </c>
      <c r="M55" s="424" t="str">
        <f t="shared" si="72"/>
        <v>N/A</v>
      </c>
      <c r="N55" s="16"/>
      <c r="O55" s="425">
        <f>'1a. Dispatch Functional P&amp;L'!O55+'1b. Youreka Functional P&amp;L'!O55</f>
        <v>0</v>
      </c>
      <c r="P55" s="425">
        <f>'1a. Dispatch Functional P&amp;L'!P55+'1b. Youreka Functional P&amp;L'!P55</f>
        <v>217081.69999999998</v>
      </c>
      <c r="Q55" s="425">
        <f t="shared" si="73"/>
        <v>-217081.69999999998</v>
      </c>
      <c r="R55" s="424">
        <f t="shared" si="74"/>
        <v>-1</v>
      </c>
      <c r="S55" s="421"/>
    </row>
    <row r="56" spans="3:28" ht="14.25" customHeight="1" x14ac:dyDescent="0.25">
      <c r="C56" s="455" t="s">
        <v>82</v>
      </c>
      <c r="D56" s="427"/>
      <c r="E56" s="425">
        <f>'1a. Dispatch Functional P&amp;L'!E56+'1b. Youreka Functional P&amp;L'!E56</f>
        <v>0</v>
      </c>
      <c r="F56" s="425">
        <f>'1a. Dispatch Functional P&amp;L'!F56+'1b. Youreka Functional P&amp;L'!F56</f>
        <v>0</v>
      </c>
      <c r="G56" s="426">
        <f t="shared" si="69"/>
        <v>0</v>
      </c>
      <c r="H56" s="424" t="str">
        <f t="shared" si="70"/>
        <v>N/A</v>
      </c>
      <c r="I56" s="16"/>
      <c r="J56" s="425">
        <f>'1a. Dispatch Functional P&amp;L'!J56+'1b. Youreka Functional P&amp;L'!J56</f>
        <v>4857</v>
      </c>
      <c r="K56" s="425">
        <f>'1a. Dispatch Functional P&amp;L'!K56+'1b. Youreka Functional P&amp;L'!K56</f>
        <v>0</v>
      </c>
      <c r="L56" s="426">
        <f t="shared" si="71"/>
        <v>4857</v>
      </c>
      <c r="M56" s="424" t="str">
        <f t="shared" si="72"/>
        <v>N/A</v>
      </c>
      <c r="N56" s="16"/>
      <c r="O56" s="425">
        <f>'1a. Dispatch Functional P&amp;L'!O56+'1b. Youreka Functional P&amp;L'!O56</f>
        <v>0</v>
      </c>
      <c r="P56" s="425">
        <f>'1a. Dispatch Functional P&amp;L'!P56+'1b. Youreka Functional P&amp;L'!P56</f>
        <v>218532.97</v>
      </c>
      <c r="Q56" s="425">
        <f t="shared" si="73"/>
        <v>-218532.97</v>
      </c>
      <c r="R56" s="424">
        <f t="shared" si="74"/>
        <v>-1</v>
      </c>
      <c r="S56" s="421"/>
    </row>
    <row r="57" spans="3:28" ht="14.25" customHeight="1" x14ac:dyDescent="0.25">
      <c r="C57" s="455" t="s">
        <v>83</v>
      </c>
      <c r="D57" s="427"/>
      <c r="E57" s="425">
        <f>'1a. Dispatch Functional P&amp;L'!E57+'1b. Youreka Functional P&amp;L'!E57</f>
        <v>0</v>
      </c>
      <c r="F57" s="425">
        <f>'1a. Dispatch Functional P&amp;L'!F57+'1b. Youreka Functional P&amp;L'!F57</f>
        <v>0</v>
      </c>
      <c r="G57" s="426">
        <f t="shared" si="69"/>
        <v>0</v>
      </c>
      <c r="H57" s="424" t="str">
        <f t="shared" si="70"/>
        <v>N/A</v>
      </c>
      <c r="I57" s="16"/>
      <c r="J57" s="425">
        <f>'1a. Dispatch Functional P&amp;L'!J57+'1b. Youreka Functional P&amp;L'!J57</f>
        <v>0</v>
      </c>
      <c r="K57" s="425">
        <f>'1a. Dispatch Functional P&amp;L'!K57+'1b. Youreka Functional P&amp;L'!K57</f>
        <v>0</v>
      </c>
      <c r="L57" s="426">
        <f t="shared" si="71"/>
        <v>0</v>
      </c>
      <c r="M57" s="424" t="str">
        <f t="shared" si="72"/>
        <v>N/A</v>
      </c>
      <c r="N57" s="16"/>
      <c r="O57" s="425">
        <f>'1a. Dispatch Functional P&amp;L'!O57+'1b. Youreka Functional P&amp;L'!O57</f>
        <v>0</v>
      </c>
      <c r="P57" s="425">
        <f>'1a. Dispatch Functional P&amp;L'!P57+'1b. Youreka Functional P&amp;L'!P57</f>
        <v>0</v>
      </c>
      <c r="Q57" s="425">
        <f t="shared" si="73"/>
        <v>0</v>
      </c>
      <c r="R57" s="424" t="str">
        <f t="shared" si="74"/>
        <v>N/A</v>
      </c>
      <c r="S57" s="421"/>
    </row>
    <row r="58" spans="3:28" ht="14.25" customHeight="1" x14ac:dyDescent="0.25">
      <c r="C58" s="455" t="s">
        <v>84</v>
      </c>
      <c r="D58" s="427"/>
      <c r="E58" s="425">
        <f>'1a. Dispatch Functional P&amp;L'!E58+'1b. Youreka Functional P&amp;L'!E58</f>
        <v>0</v>
      </c>
      <c r="F58" s="425">
        <f>'1a. Dispatch Functional P&amp;L'!F58+'1b. Youreka Functional P&amp;L'!F58</f>
        <v>0</v>
      </c>
      <c r="G58" s="426">
        <f t="shared" si="69"/>
        <v>0</v>
      </c>
      <c r="H58" s="424" t="str">
        <f t="shared" si="70"/>
        <v>N/A</v>
      </c>
      <c r="I58" s="16"/>
      <c r="J58" s="425">
        <f>'1a. Dispatch Functional P&amp;L'!J58+'1b. Youreka Functional P&amp;L'!J58</f>
        <v>280586.49</v>
      </c>
      <c r="K58" s="425">
        <f>'1a. Dispatch Functional P&amp;L'!K58+'1b. Youreka Functional P&amp;L'!K58</f>
        <v>0</v>
      </c>
      <c r="L58" s="426">
        <f t="shared" si="71"/>
        <v>280586.49</v>
      </c>
      <c r="M58" s="424" t="str">
        <f t="shared" si="72"/>
        <v>N/A</v>
      </c>
      <c r="N58" s="16"/>
      <c r="O58" s="425">
        <f>'1a. Dispatch Functional P&amp;L'!O58+'1b. Youreka Functional P&amp;L'!O58</f>
        <v>0</v>
      </c>
      <c r="P58" s="425">
        <f>'1a. Dispatch Functional P&amp;L'!P58+'1b. Youreka Functional P&amp;L'!P58</f>
        <v>0</v>
      </c>
      <c r="Q58" s="425">
        <f t="shared" si="73"/>
        <v>0</v>
      </c>
      <c r="R58" s="424" t="str">
        <f t="shared" si="74"/>
        <v>N/A</v>
      </c>
      <c r="S58" s="421"/>
    </row>
    <row r="59" spans="3:28" ht="14.25" customHeight="1" x14ac:dyDescent="0.25">
      <c r="C59" s="455" t="s">
        <v>85</v>
      </c>
      <c r="D59" s="427"/>
      <c r="E59" s="425">
        <f>'1a. Dispatch Functional P&amp;L'!E59+'1b. Youreka Functional P&amp;L'!E59</f>
        <v>5145.8900000000003</v>
      </c>
      <c r="F59" s="425">
        <f>'1a. Dispatch Functional P&amp;L'!F59+'1b. Youreka Functional P&amp;L'!F59</f>
        <v>29333.333333333332</v>
      </c>
      <c r="G59" s="426">
        <f t="shared" si="69"/>
        <v>-24187.443333333333</v>
      </c>
      <c r="H59" s="424">
        <f t="shared" si="70"/>
        <v>-0.82457193181818178</v>
      </c>
      <c r="I59" s="16"/>
      <c r="J59" s="425">
        <f>'1a. Dispatch Functional P&amp;L'!J59+'1b. Youreka Functional P&amp;L'!J59</f>
        <v>123836.42000000001</v>
      </c>
      <c r="K59" s="425">
        <f>'1a. Dispatch Functional P&amp;L'!K59+'1b. Youreka Functional P&amp;L'!K59</f>
        <v>351999.99999999994</v>
      </c>
      <c r="L59" s="426">
        <f t="shared" si="71"/>
        <v>-228163.57999999993</v>
      </c>
      <c r="M59" s="424">
        <f t="shared" si="72"/>
        <v>-0.64819198863636351</v>
      </c>
      <c r="N59" s="16"/>
      <c r="O59" s="425">
        <f>'1a. Dispatch Functional P&amp;L'!O59+'1b. Youreka Functional P&amp;L'!O59</f>
        <v>5145.8900000000003</v>
      </c>
      <c r="P59" s="425">
        <f>'1a. Dispatch Functional P&amp;L'!P59+'1b. Youreka Functional P&amp;L'!P59</f>
        <v>4202.57</v>
      </c>
      <c r="Q59" s="425">
        <f t="shared" si="73"/>
        <v>943.32000000000062</v>
      </c>
      <c r="R59" s="424">
        <f t="shared" si="74"/>
        <v>0.22446265023545142</v>
      </c>
      <c r="S59" s="421"/>
    </row>
    <row r="60" spans="3:28" ht="14.25" customHeight="1" x14ac:dyDescent="0.25">
      <c r="C60" s="456" t="s">
        <v>86</v>
      </c>
      <c r="D60" s="427"/>
      <c r="E60" s="431">
        <f>'1a. Dispatch Functional P&amp;L'!E60+'1b. Youreka Functional P&amp;L'!E60</f>
        <v>569647.14</v>
      </c>
      <c r="F60" s="431">
        <f>'1a. Dispatch Functional P&amp;L'!F60+'1b. Youreka Functional P&amp;L'!F60</f>
        <v>571383.42891506851</v>
      </c>
      <c r="G60" s="432">
        <f t="shared" si="69"/>
        <v>-1736.2889150684932</v>
      </c>
      <c r="H60" s="430">
        <f t="shared" si="70"/>
        <v>-3.0387456604495933E-3</v>
      </c>
      <c r="I60" s="16"/>
      <c r="J60" s="431">
        <f>'1a. Dispatch Functional P&amp;L'!J60+'1b. Youreka Functional P&amp;L'!J60</f>
        <v>7040406.5299999975</v>
      </c>
      <c r="K60" s="431">
        <f>'1a. Dispatch Functional P&amp;L'!K60+'1b. Youreka Functional P&amp;L'!K60</f>
        <v>6630359.6185465762</v>
      </c>
      <c r="L60" s="432">
        <f t="shared" si="71"/>
        <v>410046.91145342123</v>
      </c>
      <c r="M60" s="430">
        <f t="shared" si="72"/>
        <v>6.1843841819142042E-2</v>
      </c>
      <c r="N60" s="16"/>
      <c r="O60" s="431">
        <f>'1a. Dispatch Functional P&amp;L'!O60+'1b. Youreka Functional P&amp;L'!O60</f>
        <v>569647.14</v>
      </c>
      <c r="P60" s="431">
        <f>'1a. Dispatch Functional P&amp;L'!P60+'1b. Youreka Functional P&amp;L'!P60</f>
        <v>999860.45</v>
      </c>
      <c r="Q60" s="431">
        <f t="shared" si="73"/>
        <v>-430213.30999999994</v>
      </c>
      <c r="R60" s="430">
        <f t="shared" si="74"/>
        <v>-0.43027335464664085</v>
      </c>
      <c r="S60" s="421"/>
      <c r="U60" s="8">
        <f t="shared" ref="U60:V60" si="75">SUM(E52:E59)-E60</f>
        <v>0</v>
      </c>
      <c r="V60" s="8">
        <f t="shared" si="75"/>
        <v>0</v>
      </c>
      <c r="X60" s="8">
        <f t="shared" ref="X60:Y60" si="76">SUM(J52:J59)-J60</f>
        <v>0</v>
      </c>
      <c r="Y60" s="8">
        <f t="shared" si="76"/>
        <v>0</v>
      </c>
      <c r="AA60" s="8">
        <f t="shared" ref="AA60:AB60" si="77">SUM(O52:O59)-O60</f>
        <v>0</v>
      </c>
      <c r="AB60" s="8">
        <f t="shared" si="77"/>
        <v>0</v>
      </c>
    </row>
    <row r="61" spans="3:28" ht="14.25" customHeight="1" x14ac:dyDescent="0.25">
      <c r="C61" s="436"/>
      <c r="D61" s="427"/>
      <c r="E61" s="436"/>
      <c r="F61" s="436"/>
      <c r="G61" s="436"/>
      <c r="H61" s="424"/>
      <c r="I61" s="16"/>
      <c r="J61" s="436"/>
      <c r="K61" s="436"/>
      <c r="L61" s="436"/>
      <c r="M61" s="424"/>
      <c r="N61" s="16"/>
      <c r="O61" s="436"/>
      <c r="P61" s="436"/>
      <c r="Q61" s="436"/>
      <c r="R61" s="424"/>
      <c r="S61" s="421"/>
    </row>
    <row r="62" spans="3:28" ht="14.25" customHeight="1" x14ac:dyDescent="0.25">
      <c r="C62" s="454" t="s">
        <v>87</v>
      </c>
      <c r="D62" s="427"/>
      <c r="E62" s="431">
        <f>'1a. Dispatch Functional P&amp;L'!E62+'1b. Youreka Functional P&amp;L'!E62</f>
        <v>-1218977.1305555557</v>
      </c>
      <c r="F62" s="431">
        <f>'1a. Dispatch Functional P&amp;L'!F62+'1b. Youreka Functional P&amp;L'!F62</f>
        <v>-1447404.9749401109</v>
      </c>
      <c r="G62" s="432">
        <f t="shared" ref="G62:G64" si="78">IFERROR(E62-F62,"N/A")</f>
        <v>228427.84438455524</v>
      </c>
      <c r="H62" s="430">
        <f t="shared" ref="H62:H63" si="79">IFERROR((E62/F62-1),"N/A")</f>
        <v>-0.15781888852082115</v>
      </c>
      <c r="I62" s="16"/>
      <c r="J62" s="431">
        <f>'1a. Dispatch Functional P&amp;L'!J62+'1b. Youreka Functional P&amp;L'!J62</f>
        <v>-17994849.396666665</v>
      </c>
      <c r="K62" s="431">
        <f>'1a. Dispatch Functional P&amp;L'!K62+'1b. Youreka Functional P&amp;L'!K62</f>
        <v>-19582932.150012463</v>
      </c>
      <c r="L62" s="432">
        <f t="shared" ref="L62:L64" si="80">IFERROR(J62-K62,"N/A")</f>
        <v>1588082.7533457987</v>
      </c>
      <c r="M62" s="430">
        <f t="shared" ref="M62:M63" si="81">IFERROR((J62/K62-1),"N/A")</f>
        <v>-8.1095248718654589E-2</v>
      </c>
      <c r="N62" s="16"/>
      <c r="O62" s="431">
        <f>'1a. Dispatch Functional P&amp;L'!O62+'1b. Youreka Functional P&amp;L'!O62</f>
        <v>-1218977.1305555557</v>
      </c>
      <c r="P62" s="431">
        <f>'1a. Dispatch Functional P&amp;L'!P62+'1b. Youreka Functional P&amp;L'!P62</f>
        <v>-2159737.9305555555</v>
      </c>
      <c r="Q62" s="431">
        <f t="shared" ref="Q62:Q64" si="82">O62-P62</f>
        <v>940760.79999999981</v>
      </c>
      <c r="R62" s="430">
        <f t="shared" ref="R62:R63" si="83">IFERROR((O62/P62-1),"N/A")</f>
        <v>-0.43559025689658804</v>
      </c>
      <c r="S62" s="421"/>
      <c r="U62" s="8">
        <f t="shared" ref="U62:V62" si="84">E47-E60-E62</f>
        <v>0</v>
      </c>
      <c r="V62" s="8">
        <f t="shared" si="84"/>
        <v>0</v>
      </c>
      <c r="X62" s="8">
        <f t="shared" ref="X62:Y62" si="85">J47-J60-J62</f>
        <v>0</v>
      </c>
      <c r="Y62" s="8">
        <f t="shared" si="85"/>
        <v>0</v>
      </c>
      <c r="AA62" s="8">
        <f t="shared" ref="AA62:AB62" si="86">O47-O60-O62</f>
        <v>0</v>
      </c>
      <c r="AB62" s="8">
        <f t="shared" si="86"/>
        <v>0</v>
      </c>
    </row>
    <row r="63" spans="3:28" ht="14.25" customHeight="1" x14ac:dyDescent="0.25">
      <c r="C63" s="455" t="s">
        <v>88</v>
      </c>
      <c r="D63" s="427"/>
      <c r="E63" s="425">
        <f>'1a. Dispatch Functional P&amp;L'!E63+'1b. Youreka Functional P&amp;L'!E63</f>
        <v>0</v>
      </c>
      <c r="F63" s="425">
        <f>'1a. Dispatch Functional P&amp;L'!F63+'1b. Youreka Functional P&amp;L'!F63</f>
        <v>0</v>
      </c>
      <c r="G63" s="426">
        <f t="shared" si="78"/>
        <v>0</v>
      </c>
      <c r="H63" s="424" t="str">
        <f t="shared" si="79"/>
        <v>N/A</v>
      </c>
      <c r="I63" s="16"/>
      <c r="J63" s="425">
        <f>'1a. Dispatch Functional P&amp;L'!J63+'1b. Youreka Functional P&amp;L'!J63</f>
        <v>0</v>
      </c>
      <c r="K63" s="425">
        <f>'1a. Dispatch Functional P&amp;L'!K63+'1b. Youreka Functional P&amp;L'!K63</f>
        <v>0</v>
      </c>
      <c r="L63" s="426">
        <f t="shared" si="80"/>
        <v>0</v>
      </c>
      <c r="M63" s="424" t="str">
        <f t="shared" si="81"/>
        <v>N/A</v>
      </c>
      <c r="N63" s="16"/>
      <c r="O63" s="425">
        <f>'1a. Dispatch Functional P&amp;L'!O63+'1b. Youreka Functional P&amp;L'!O63</f>
        <v>0</v>
      </c>
      <c r="P63" s="425">
        <f>'1a. Dispatch Functional P&amp;L'!P63+'1b. Youreka Functional P&amp;L'!P63</f>
        <v>0</v>
      </c>
      <c r="Q63" s="425">
        <f t="shared" si="82"/>
        <v>0</v>
      </c>
      <c r="R63" s="424" t="str">
        <f t="shared" si="83"/>
        <v>N/A</v>
      </c>
      <c r="S63" s="421"/>
    </row>
    <row r="64" spans="3:28" ht="14.25" customHeight="1" x14ac:dyDescent="0.25">
      <c r="C64" s="457" t="s">
        <v>89</v>
      </c>
      <c r="D64" s="427"/>
      <c r="E64" s="433">
        <f>'1a. Dispatch Functional P&amp;L'!E64+'1b. Youreka Functional P&amp;L'!E64</f>
        <v>0</v>
      </c>
      <c r="F64" s="433">
        <f>'1a. Dispatch Functional P&amp;L'!F64+'1b. Youreka Functional P&amp;L'!F64</f>
        <v>0</v>
      </c>
      <c r="G64" s="434">
        <f t="shared" si="78"/>
        <v>0</v>
      </c>
      <c r="H64" s="434"/>
      <c r="I64" s="16"/>
      <c r="J64" s="433">
        <f>'1a. Dispatch Functional P&amp;L'!J64+'1b. Youreka Functional P&amp;L'!J64</f>
        <v>0</v>
      </c>
      <c r="K64" s="433">
        <f>'1a. Dispatch Functional P&amp;L'!K64+'1b. Youreka Functional P&amp;L'!K64</f>
        <v>0</v>
      </c>
      <c r="L64" s="434">
        <f t="shared" si="80"/>
        <v>0</v>
      </c>
      <c r="M64" s="434"/>
      <c r="N64" s="16"/>
      <c r="O64" s="433">
        <f>'1a. Dispatch Functional P&amp;L'!O64+'1b. Youreka Functional P&amp;L'!O64</f>
        <v>0</v>
      </c>
      <c r="P64" s="433">
        <f>'1a. Dispatch Functional P&amp;L'!P64+'1b. Youreka Functional P&amp;L'!P64</f>
        <v>0</v>
      </c>
      <c r="Q64" s="433">
        <f t="shared" si="82"/>
        <v>0</v>
      </c>
      <c r="R64" s="434"/>
      <c r="S64" s="421"/>
    </row>
    <row r="65" spans="3:28" ht="14.25" customHeight="1" x14ac:dyDescent="0.25">
      <c r="C65" s="457"/>
      <c r="D65" s="427"/>
      <c r="E65" s="436"/>
      <c r="F65" s="436">
        <f t="array" ref="F65">INDEX('Dispatch Monthly Func P&amp;L'!$AI64:$AT64,MATCH(EOMONTH(Inputs!$C$2,0),'Dispatch Monthly Func P&amp;L'!$AI$5:$AT$5,0))</f>
        <v>0</v>
      </c>
      <c r="G65" s="436"/>
      <c r="H65" s="424"/>
      <c r="I65" s="16"/>
      <c r="J65" s="436"/>
      <c r="K65" s="436"/>
      <c r="L65" s="436"/>
      <c r="M65" s="424"/>
      <c r="N65" s="16"/>
      <c r="O65" s="436"/>
      <c r="P65" s="436"/>
      <c r="Q65" s="436"/>
      <c r="R65" s="424"/>
      <c r="S65" s="421"/>
    </row>
    <row r="66" spans="3:28" ht="14.25" customHeight="1" x14ac:dyDescent="0.25">
      <c r="C66" s="456" t="s">
        <v>90</v>
      </c>
      <c r="D66" s="427"/>
      <c r="E66" s="431">
        <f>'1a. Dispatch Functional P&amp;L'!E66+'1b. Youreka Functional P&amp;L'!E66</f>
        <v>-1218977.1305555557</v>
      </c>
      <c r="F66" s="431">
        <f>'1a. Dispatch Functional P&amp;L'!F66+'1b. Youreka Functional P&amp;L'!F66</f>
        <v>-1447404.9749401109</v>
      </c>
      <c r="G66" s="432">
        <f t="shared" ref="G66:G67" si="87">IFERROR(E66-F66,"N/A")</f>
        <v>228427.84438455524</v>
      </c>
      <c r="H66" s="430">
        <f>IFERROR((E66/F66-1),"N/A")</f>
        <v>-0.15781888852082115</v>
      </c>
      <c r="I66" s="16"/>
      <c r="J66" s="431">
        <f>'1a. Dispatch Functional P&amp;L'!J66+'1b. Youreka Functional P&amp;L'!J66</f>
        <v>-17994849.396666665</v>
      </c>
      <c r="K66" s="431">
        <f>'1a. Dispatch Functional P&amp;L'!K66+'1b. Youreka Functional P&amp;L'!K66</f>
        <v>-19582932.150012463</v>
      </c>
      <c r="L66" s="432">
        <f t="shared" ref="L66:L67" si="88">IFERROR(J66-K66,"N/A")</f>
        <v>1588082.7533457987</v>
      </c>
      <c r="M66" s="430">
        <f>IFERROR((J66/K66-1),"N/A")</f>
        <v>-8.1095248718654589E-2</v>
      </c>
      <c r="N66" s="16"/>
      <c r="O66" s="431">
        <f>'1a. Dispatch Functional P&amp;L'!O66+'1b. Youreka Functional P&amp;L'!O66</f>
        <v>-1218977.1305555557</v>
      </c>
      <c r="P66" s="431">
        <f>'1a. Dispatch Functional P&amp;L'!P66+'1b. Youreka Functional P&amp;L'!P66</f>
        <v>-2159737.9305555555</v>
      </c>
      <c r="Q66" s="431">
        <f t="shared" ref="Q66:Q67" si="89">O66-P66</f>
        <v>940760.79999999981</v>
      </c>
      <c r="R66" s="430">
        <f>IFERROR((O66/P66-1),"N/A")</f>
        <v>-0.43559025689658804</v>
      </c>
      <c r="S66" s="421"/>
      <c r="U66" s="8">
        <f t="shared" ref="U66:V66" si="90">E62-E63-E66</f>
        <v>0</v>
      </c>
      <c r="V66" s="8">
        <f t="shared" si="90"/>
        <v>0</v>
      </c>
      <c r="X66" s="8">
        <f t="shared" ref="X66:Y66" si="91">J62-J63-J66</f>
        <v>0</v>
      </c>
      <c r="Y66" s="8">
        <f t="shared" si="91"/>
        <v>0</v>
      </c>
      <c r="AA66" s="8">
        <f t="shared" ref="AA66:AB66" si="92">O62-O63-O66</f>
        <v>0</v>
      </c>
      <c r="AB66" s="8">
        <f t="shared" si="92"/>
        <v>0</v>
      </c>
    </row>
    <row r="67" spans="3:28" ht="14.25" customHeight="1" x14ac:dyDescent="0.25">
      <c r="C67" s="457" t="s">
        <v>91</v>
      </c>
      <c r="D67" s="427"/>
      <c r="E67" s="433">
        <f>E66/E16</f>
        <v>-0.56332917287088147</v>
      </c>
      <c r="F67" s="433">
        <f>F66/F16</f>
        <v>-0.62375893891857948</v>
      </c>
      <c r="G67" s="434">
        <f t="shared" si="87"/>
        <v>6.0429766047698008E-2</v>
      </c>
      <c r="H67" s="434"/>
      <c r="I67" s="16"/>
      <c r="J67" s="433">
        <f>J66/J16</f>
        <v>-0.7005677822436196</v>
      </c>
      <c r="K67" s="433">
        <f>K66/K16</f>
        <v>-0.74699645279096027</v>
      </c>
      <c r="L67" s="434">
        <f t="shared" si="88"/>
        <v>4.6428670547340678E-2</v>
      </c>
      <c r="M67" s="434"/>
      <c r="N67" s="16"/>
      <c r="O67" s="433">
        <f>O66/O16</f>
        <v>-0.56332917287088147</v>
      </c>
      <c r="P67" s="433">
        <f>P66/P16</f>
        <v>-1.0773206655887906</v>
      </c>
      <c r="Q67" s="433">
        <f t="shared" si="89"/>
        <v>0.51399149271790912</v>
      </c>
      <c r="R67" s="434"/>
      <c r="S67" s="421"/>
      <c r="U67" s="40">
        <f>E66/E16-E67</f>
        <v>0</v>
      </c>
      <c r="V67" s="40">
        <f>F66/F16-F67</f>
        <v>0</v>
      </c>
      <c r="X67" s="40">
        <f>J66/J16-J67</f>
        <v>0</v>
      </c>
      <c r="Y67" s="40">
        <f>K66/K16-K67</f>
        <v>0</v>
      </c>
      <c r="AA67" s="40">
        <f>O66/O16-O67</f>
        <v>0</v>
      </c>
      <c r="AB67" s="40">
        <f>P66/P16-P67</f>
        <v>0</v>
      </c>
    </row>
    <row r="68" spans="3:28" ht="14.25" customHeight="1" x14ac:dyDescent="0.25">
      <c r="C68" s="436"/>
      <c r="D68" s="427"/>
      <c r="E68" s="436"/>
      <c r="F68" s="436"/>
      <c r="G68" s="436"/>
      <c r="H68" s="424"/>
      <c r="I68" s="16"/>
      <c r="J68" s="436"/>
      <c r="K68" s="436"/>
      <c r="L68" s="436"/>
      <c r="M68" s="424"/>
      <c r="N68" s="16"/>
      <c r="O68" s="436"/>
      <c r="P68" s="436"/>
      <c r="Q68" s="436"/>
      <c r="R68" s="424"/>
      <c r="S68" s="421"/>
    </row>
    <row r="69" spans="3:28" ht="14.25" customHeight="1" x14ac:dyDescent="0.25">
      <c r="C69" s="454" t="s">
        <v>92</v>
      </c>
      <c r="D69" s="427"/>
      <c r="E69" s="436"/>
      <c r="F69" s="436"/>
      <c r="G69" s="436"/>
      <c r="H69" s="424"/>
      <c r="I69" s="16"/>
      <c r="J69" s="436"/>
      <c r="K69" s="436"/>
      <c r="L69" s="436"/>
      <c r="M69" s="424"/>
      <c r="N69" s="16"/>
      <c r="O69" s="436"/>
      <c r="P69" s="436"/>
      <c r="Q69" s="436"/>
      <c r="R69" s="424"/>
      <c r="S69" s="421"/>
    </row>
    <row r="70" spans="3:28" ht="14.25" customHeight="1" x14ac:dyDescent="0.25">
      <c r="C70" s="455" t="s">
        <v>78</v>
      </c>
      <c r="D70" s="427"/>
      <c r="E70" s="422">
        <f>'1a. Dispatch Functional P&amp;L'!E70+'1b. Youreka Functional P&amp;L'!E70</f>
        <v>556137.34</v>
      </c>
      <c r="F70" s="422">
        <f>'1a. Dispatch Functional P&amp;L'!F70+'1b. Youreka Functional P&amp;L'!F70</f>
        <v>529320.92891506851</v>
      </c>
      <c r="G70" s="423">
        <f t="shared" ref="G70:G82" si="93">IFERROR(E70-F70,"N/A")</f>
        <v>26816.41108493146</v>
      </c>
      <c r="H70" s="424">
        <f t="shared" ref="H70:H82" si="94">IFERROR((E70/F70-1),"N/A")</f>
        <v>5.0661913444261852E-2</v>
      </c>
      <c r="I70" s="16"/>
      <c r="J70" s="422">
        <f>'1a. Dispatch Functional P&amp;L'!J70+'1b. Youreka Functional P&amp;L'!J70</f>
        <v>6770607.0299999984</v>
      </c>
      <c r="K70" s="422">
        <f>'1a. Dispatch Functional P&amp;L'!K70+'1b. Youreka Functional P&amp;L'!K70</f>
        <v>6033984.6185465762</v>
      </c>
      <c r="L70" s="423">
        <f t="shared" ref="L70:L82" si="95">IFERROR(J70-K70,"N/A")</f>
        <v>736622.41145342216</v>
      </c>
      <c r="M70" s="424">
        <f t="shared" ref="M70:M82" si="96">IFERROR((J70/K70-1),"N/A")</f>
        <v>0.12207893424011651</v>
      </c>
      <c r="N70" s="16"/>
      <c r="O70" s="422">
        <f>'1a. Dispatch Functional P&amp;L'!O70+'1b. Youreka Functional P&amp;L'!O70</f>
        <v>556137.34</v>
      </c>
      <c r="P70" s="422">
        <f>'1a. Dispatch Functional P&amp;L'!P70+'1b. Youreka Functional P&amp;L'!P70</f>
        <v>557496.68000000005</v>
      </c>
      <c r="Q70" s="422">
        <f t="shared" ref="Q70:Q82" si="97">O70-P70</f>
        <v>-1359.3400000000838</v>
      </c>
      <c r="R70" s="424">
        <f t="shared" ref="R70:R82" si="98">IFERROR((O70/P70-1),"N/A")</f>
        <v>-2.4382925473207528E-3</v>
      </c>
      <c r="S70" s="421"/>
    </row>
    <row r="71" spans="3:28" ht="14.25" customHeight="1" x14ac:dyDescent="0.25">
      <c r="C71" s="455" t="s">
        <v>79</v>
      </c>
      <c r="D71" s="427"/>
      <c r="E71" s="425">
        <f>'1a. Dispatch Functional P&amp;L'!E71+'1b. Youreka Functional P&amp;L'!E71</f>
        <v>0</v>
      </c>
      <c r="F71" s="425">
        <f>'1a. Dispatch Functional P&amp;L'!F71+'1b. Youreka Functional P&amp;L'!F71</f>
        <v>0</v>
      </c>
      <c r="G71" s="426">
        <f t="shared" si="93"/>
        <v>0</v>
      </c>
      <c r="H71" s="424" t="str">
        <f t="shared" si="94"/>
        <v>N/A</v>
      </c>
      <c r="I71" s="16"/>
      <c r="J71" s="425">
        <f>'1a. Dispatch Functional P&amp;L'!J71+'1b. Youreka Functional P&amp;L'!J71</f>
        <v>0</v>
      </c>
      <c r="K71" s="425">
        <f>'1a. Dispatch Functional P&amp;L'!K71+'1b. Youreka Functional P&amp;L'!K71</f>
        <v>0</v>
      </c>
      <c r="L71" s="426">
        <f t="shared" si="95"/>
        <v>0</v>
      </c>
      <c r="M71" s="424" t="str">
        <f t="shared" si="96"/>
        <v>N/A</v>
      </c>
      <c r="N71" s="16"/>
      <c r="O71" s="425">
        <f>'1a. Dispatch Functional P&amp;L'!O71+'1b. Youreka Functional P&amp;L'!O71</f>
        <v>0</v>
      </c>
      <c r="P71" s="425">
        <f>'1a. Dispatch Functional P&amp;L'!P71+'1b. Youreka Functional P&amp;L'!P71</f>
        <v>0</v>
      </c>
      <c r="Q71" s="425">
        <f t="shared" si="97"/>
        <v>0</v>
      </c>
      <c r="R71" s="424" t="str">
        <f t="shared" si="98"/>
        <v>N/A</v>
      </c>
      <c r="S71" s="421"/>
    </row>
    <row r="72" spans="3:28" ht="14.25" customHeight="1" x14ac:dyDescent="0.25">
      <c r="C72" s="455" t="s">
        <v>93</v>
      </c>
      <c r="D72" s="427"/>
      <c r="E72" s="425">
        <f>'1a. Dispatch Functional P&amp;L'!E72+'1b. Youreka Functional P&amp;L'!E72</f>
        <v>8363.91</v>
      </c>
      <c r="F72" s="425">
        <f>'1a. Dispatch Functional P&amp;L'!F72+'1b. Youreka Functional P&amp;L'!F72</f>
        <v>12729.166666666666</v>
      </c>
      <c r="G72" s="426">
        <f t="shared" si="93"/>
        <v>-4365.2566666666662</v>
      </c>
      <c r="H72" s="424">
        <f t="shared" si="94"/>
        <v>-0.34293342062193122</v>
      </c>
      <c r="I72" s="16"/>
      <c r="J72" s="425">
        <f>'1a. Dispatch Functional P&amp;L'!J72+'1b. Youreka Functional P&amp;L'!J72</f>
        <v>-139480.41</v>
      </c>
      <c r="K72" s="425">
        <f>'1a. Dispatch Functional P&amp;L'!K72+'1b. Youreka Functional P&amp;L'!K72</f>
        <v>244374.99999999997</v>
      </c>
      <c r="L72" s="426">
        <f t="shared" si="95"/>
        <v>-383855.41</v>
      </c>
      <c r="M72" s="424">
        <f t="shared" si="96"/>
        <v>-1.5707638260869565</v>
      </c>
      <c r="N72" s="16"/>
      <c r="O72" s="425">
        <f>'1a. Dispatch Functional P&amp;L'!O72+'1b. Youreka Functional P&amp;L'!O72</f>
        <v>8363.91</v>
      </c>
      <c r="P72" s="425">
        <f>'1a. Dispatch Functional P&amp;L'!P72+'1b. Youreka Functional P&amp;L'!P72</f>
        <v>2546.5299999999997</v>
      </c>
      <c r="Q72" s="425">
        <f t="shared" si="97"/>
        <v>5817.38</v>
      </c>
      <c r="R72" s="424">
        <f t="shared" si="98"/>
        <v>2.2844341123018386</v>
      </c>
      <c r="S72" s="421"/>
    </row>
    <row r="73" spans="3:28" ht="14.25" customHeight="1" x14ac:dyDescent="0.25">
      <c r="C73" s="455" t="s">
        <v>81</v>
      </c>
      <c r="D73" s="427"/>
      <c r="E73" s="425">
        <f>'1a. Dispatch Functional P&amp;L'!E73+'1b. Youreka Functional P&amp;L'!E73</f>
        <v>0</v>
      </c>
      <c r="F73" s="425">
        <f>'1a. Dispatch Functional P&amp;L'!F73+'1b. Youreka Functional P&amp;L'!F73</f>
        <v>0</v>
      </c>
      <c r="G73" s="426">
        <f t="shared" si="93"/>
        <v>0</v>
      </c>
      <c r="H73" s="424" t="str">
        <f t="shared" si="94"/>
        <v>N/A</v>
      </c>
      <c r="I73" s="16"/>
      <c r="J73" s="425">
        <f>'1a. Dispatch Functional P&amp;L'!J73+'1b. Youreka Functional P&amp;L'!J73</f>
        <v>0</v>
      </c>
      <c r="K73" s="425">
        <f>'1a. Dispatch Functional P&amp;L'!K73+'1b. Youreka Functional P&amp;L'!K73</f>
        <v>0</v>
      </c>
      <c r="L73" s="426">
        <f t="shared" si="95"/>
        <v>0</v>
      </c>
      <c r="M73" s="424" t="str">
        <f t="shared" si="96"/>
        <v>N/A</v>
      </c>
      <c r="N73" s="16"/>
      <c r="O73" s="425">
        <f>'1a. Dispatch Functional P&amp;L'!O73+'1b. Youreka Functional P&amp;L'!O73</f>
        <v>0</v>
      </c>
      <c r="P73" s="425">
        <f>'1a. Dispatch Functional P&amp;L'!P73+'1b. Youreka Functional P&amp;L'!P73</f>
        <v>217081.69999999998</v>
      </c>
      <c r="Q73" s="425">
        <f t="shared" si="97"/>
        <v>-217081.69999999998</v>
      </c>
      <c r="R73" s="424">
        <f t="shared" si="98"/>
        <v>-1</v>
      </c>
      <c r="S73" s="421"/>
    </row>
    <row r="74" spans="3:28" ht="14.25" customHeight="1" x14ac:dyDescent="0.25">
      <c r="C74" s="455" t="s">
        <v>82</v>
      </c>
      <c r="D74" s="427"/>
      <c r="E74" s="425">
        <f>'1a. Dispatch Functional P&amp;L'!E74+'1b. Youreka Functional P&amp;L'!E74</f>
        <v>0</v>
      </c>
      <c r="F74" s="425">
        <f>'1a. Dispatch Functional P&amp;L'!F74+'1b. Youreka Functional P&amp;L'!F74</f>
        <v>0</v>
      </c>
      <c r="G74" s="426">
        <f t="shared" si="93"/>
        <v>0</v>
      </c>
      <c r="H74" s="424" t="str">
        <f t="shared" si="94"/>
        <v>N/A</v>
      </c>
      <c r="I74" s="16"/>
      <c r="J74" s="425">
        <f>'1a. Dispatch Functional P&amp;L'!J74+'1b. Youreka Functional P&amp;L'!J74</f>
        <v>4857</v>
      </c>
      <c r="K74" s="425">
        <f>'1a. Dispatch Functional P&amp;L'!K74+'1b. Youreka Functional P&amp;L'!K74</f>
        <v>0</v>
      </c>
      <c r="L74" s="426">
        <f t="shared" si="95"/>
        <v>4857</v>
      </c>
      <c r="M74" s="424" t="str">
        <f t="shared" si="96"/>
        <v>N/A</v>
      </c>
      <c r="N74" s="16"/>
      <c r="O74" s="425">
        <f>'1a. Dispatch Functional P&amp;L'!O74+'1b. Youreka Functional P&amp;L'!O74</f>
        <v>0</v>
      </c>
      <c r="P74" s="425">
        <f>'1a. Dispatch Functional P&amp;L'!P74+'1b. Youreka Functional P&amp;L'!P74</f>
        <v>218532.97</v>
      </c>
      <c r="Q74" s="425">
        <f t="shared" si="97"/>
        <v>-218532.97</v>
      </c>
      <c r="R74" s="424">
        <f t="shared" si="98"/>
        <v>-1</v>
      </c>
      <c r="S74" s="421"/>
    </row>
    <row r="75" spans="3:28" ht="14.25" customHeight="1" x14ac:dyDescent="0.25">
      <c r="C75" s="455" t="s">
        <v>83</v>
      </c>
      <c r="D75" s="427"/>
      <c r="E75" s="425">
        <f>'1a. Dispatch Functional P&amp;L'!E75+'1b. Youreka Functional P&amp;L'!E75</f>
        <v>0</v>
      </c>
      <c r="F75" s="425">
        <f>'1a. Dispatch Functional P&amp;L'!F75+'1b. Youreka Functional P&amp;L'!F75</f>
        <v>0</v>
      </c>
      <c r="G75" s="426">
        <f t="shared" si="93"/>
        <v>0</v>
      </c>
      <c r="H75" s="424" t="str">
        <f t="shared" si="94"/>
        <v>N/A</v>
      </c>
      <c r="I75" s="16"/>
      <c r="J75" s="425">
        <f>'1a. Dispatch Functional P&amp;L'!J75+'1b. Youreka Functional P&amp;L'!J75</f>
        <v>0</v>
      </c>
      <c r="K75" s="425">
        <f>'1a. Dispatch Functional P&amp;L'!K75+'1b. Youreka Functional P&amp;L'!K75</f>
        <v>0</v>
      </c>
      <c r="L75" s="426">
        <f t="shared" si="95"/>
        <v>0</v>
      </c>
      <c r="M75" s="424" t="str">
        <f t="shared" si="96"/>
        <v>N/A</v>
      </c>
      <c r="N75" s="16"/>
      <c r="O75" s="425">
        <f>'1a. Dispatch Functional P&amp;L'!O75+'1b. Youreka Functional P&amp;L'!O75</f>
        <v>0</v>
      </c>
      <c r="P75" s="425">
        <f>'1a. Dispatch Functional P&amp;L'!P75+'1b. Youreka Functional P&amp;L'!P75</f>
        <v>0</v>
      </c>
      <c r="Q75" s="425">
        <f t="shared" si="97"/>
        <v>0</v>
      </c>
      <c r="R75" s="424" t="str">
        <f t="shared" si="98"/>
        <v>N/A</v>
      </c>
      <c r="S75" s="421"/>
    </row>
    <row r="76" spans="3:28" ht="14.25" customHeight="1" x14ac:dyDescent="0.25">
      <c r="C76" s="455" t="s">
        <v>84</v>
      </c>
      <c r="D76" s="427"/>
      <c r="E76" s="425">
        <f>'1a. Dispatch Functional P&amp;L'!E76+'1b. Youreka Functional P&amp;L'!E76</f>
        <v>0</v>
      </c>
      <c r="F76" s="425">
        <f>'1a. Dispatch Functional P&amp;L'!F76+'1b. Youreka Functional P&amp;L'!F76</f>
        <v>0</v>
      </c>
      <c r="G76" s="426">
        <f t="shared" si="93"/>
        <v>0</v>
      </c>
      <c r="H76" s="424" t="str">
        <f t="shared" si="94"/>
        <v>N/A</v>
      </c>
      <c r="I76" s="16"/>
      <c r="J76" s="425">
        <f>'1a. Dispatch Functional P&amp;L'!J76+'1b. Youreka Functional P&amp;L'!J76</f>
        <v>280586.49</v>
      </c>
      <c r="K76" s="425">
        <f>'1a. Dispatch Functional P&amp;L'!K76+'1b. Youreka Functional P&amp;L'!K76</f>
        <v>0</v>
      </c>
      <c r="L76" s="426">
        <f t="shared" si="95"/>
        <v>280586.49</v>
      </c>
      <c r="M76" s="424" t="str">
        <f t="shared" si="96"/>
        <v>N/A</v>
      </c>
      <c r="N76" s="16"/>
      <c r="O76" s="425">
        <f>'1a. Dispatch Functional P&amp;L'!O76+'1b. Youreka Functional P&amp;L'!O76</f>
        <v>0</v>
      </c>
      <c r="P76" s="425">
        <f>'1a. Dispatch Functional P&amp;L'!P76+'1b. Youreka Functional P&amp;L'!P76</f>
        <v>0</v>
      </c>
      <c r="Q76" s="425">
        <f t="shared" si="97"/>
        <v>0</v>
      </c>
      <c r="R76" s="424" t="str">
        <f t="shared" si="98"/>
        <v>N/A</v>
      </c>
      <c r="S76" s="421"/>
    </row>
    <row r="77" spans="3:28" ht="14.25" customHeight="1" x14ac:dyDescent="0.25">
      <c r="C77" s="455" t="s">
        <v>85</v>
      </c>
      <c r="D77" s="427"/>
      <c r="E77" s="425">
        <f>'1a. Dispatch Functional P&amp;L'!E77+'1b. Youreka Functional P&amp;L'!E77</f>
        <v>5145.8900000000003</v>
      </c>
      <c r="F77" s="425">
        <f>'1a. Dispatch Functional P&amp;L'!F77+'1b. Youreka Functional P&amp;L'!F77</f>
        <v>29333.333333333332</v>
      </c>
      <c r="G77" s="426">
        <f t="shared" si="93"/>
        <v>-24187.443333333333</v>
      </c>
      <c r="H77" s="424">
        <f t="shared" si="94"/>
        <v>-0.82457193181818178</v>
      </c>
      <c r="I77" s="16"/>
      <c r="J77" s="425">
        <f>'1a. Dispatch Functional P&amp;L'!J77+'1b. Youreka Functional P&amp;L'!J77</f>
        <v>123836.42000000001</v>
      </c>
      <c r="K77" s="425">
        <f>'1a. Dispatch Functional P&amp;L'!K77+'1b. Youreka Functional P&amp;L'!K77</f>
        <v>351999.99999999994</v>
      </c>
      <c r="L77" s="426">
        <f t="shared" si="95"/>
        <v>-228163.57999999993</v>
      </c>
      <c r="M77" s="424">
        <f t="shared" si="96"/>
        <v>-0.64819198863636351</v>
      </c>
      <c r="N77" s="16"/>
      <c r="O77" s="425">
        <f>'1a. Dispatch Functional P&amp;L'!O77+'1b. Youreka Functional P&amp;L'!O77</f>
        <v>5145.8900000000003</v>
      </c>
      <c r="P77" s="425">
        <f>'1a. Dispatch Functional P&amp;L'!P77+'1b. Youreka Functional P&amp;L'!P77</f>
        <v>4202.57</v>
      </c>
      <c r="Q77" s="425">
        <f t="shared" si="97"/>
        <v>943.32000000000062</v>
      </c>
      <c r="R77" s="424">
        <f t="shared" si="98"/>
        <v>0.22446265023545142</v>
      </c>
      <c r="S77" s="421"/>
    </row>
    <row r="78" spans="3:28" ht="14.25" customHeight="1" x14ac:dyDescent="0.25">
      <c r="C78" s="455" t="s">
        <v>88</v>
      </c>
      <c r="D78" s="427"/>
      <c r="E78" s="425">
        <f>'1a. Dispatch Functional P&amp;L'!E78+'1b. Youreka Functional P&amp;L'!E78</f>
        <v>0</v>
      </c>
      <c r="F78" s="425">
        <f>'1a. Dispatch Functional P&amp;L'!F78+'1b. Youreka Functional P&amp;L'!F78</f>
        <v>0</v>
      </c>
      <c r="G78" s="426">
        <f t="shared" si="93"/>
        <v>0</v>
      </c>
      <c r="H78" s="424" t="str">
        <f t="shared" si="94"/>
        <v>N/A</v>
      </c>
      <c r="I78" s="16"/>
      <c r="J78" s="425">
        <f>'1a. Dispatch Functional P&amp;L'!J78+'1b. Youreka Functional P&amp;L'!J78</f>
        <v>0</v>
      </c>
      <c r="K78" s="425">
        <f>'1a. Dispatch Functional P&amp;L'!K78+'1b. Youreka Functional P&amp;L'!K78</f>
        <v>0</v>
      </c>
      <c r="L78" s="426">
        <f t="shared" si="95"/>
        <v>0</v>
      </c>
      <c r="M78" s="424" t="str">
        <f t="shared" si="96"/>
        <v>N/A</v>
      </c>
      <c r="N78" s="16"/>
      <c r="O78" s="425">
        <f>'1a. Dispatch Functional P&amp;L'!O78+'1b. Youreka Functional P&amp;L'!O78</f>
        <v>0</v>
      </c>
      <c r="P78" s="425">
        <f>'1a. Dispatch Functional P&amp;L'!P78+'1b. Youreka Functional P&amp;L'!P78</f>
        <v>0</v>
      </c>
      <c r="Q78" s="425">
        <f t="shared" si="97"/>
        <v>0</v>
      </c>
      <c r="R78" s="424" t="str">
        <f t="shared" si="98"/>
        <v>N/A</v>
      </c>
      <c r="S78" s="421"/>
    </row>
    <row r="79" spans="3:28" ht="14.25" customHeight="1" x14ac:dyDescent="0.25">
      <c r="C79" s="455" t="s">
        <v>94</v>
      </c>
      <c r="D79" s="427"/>
      <c r="E79" s="425">
        <f>'1a. Dispatch Functional P&amp;L'!E79+'1b. Youreka Functional P&amp;L'!E79</f>
        <v>9000</v>
      </c>
      <c r="F79" s="425">
        <f>'1a. Dispatch Functional P&amp;L'!F79+'1b. Youreka Functional P&amp;L'!F79</f>
        <v>0</v>
      </c>
      <c r="G79" s="426">
        <f t="shared" si="93"/>
        <v>9000</v>
      </c>
      <c r="H79" s="424" t="str">
        <f t="shared" si="94"/>
        <v>N/A</v>
      </c>
      <c r="I79" s="16"/>
      <c r="J79" s="425">
        <f>'1a. Dispatch Functional P&amp;L'!J79+'1b. Youreka Functional P&amp;L'!J79</f>
        <v>74466.59</v>
      </c>
      <c r="K79" s="425">
        <f>'1a. Dispatch Functional P&amp;L'!K79+'1b. Youreka Functional P&amp;L'!K79</f>
        <v>200000</v>
      </c>
      <c r="L79" s="426">
        <f t="shared" si="95"/>
        <v>-125533.41</v>
      </c>
      <c r="M79" s="424">
        <f t="shared" si="96"/>
        <v>-0.62766705</v>
      </c>
      <c r="N79" s="16"/>
      <c r="O79" s="425">
        <f>'1a. Dispatch Functional P&amp;L'!O79+'1b. Youreka Functional P&amp;L'!O79</f>
        <v>9000</v>
      </c>
      <c r="P79" s="425">
        <f>'1a. Dispatch Functional P&amp;L'!P79+'1b. Youreka Functional P&amp;L'!P79</f>
        <v>63277.83</v>
      </c>
      <c r="Q79" s="425">
        <f t="shared" si="97"/>
        <v>-54277.83</v>
      </c>
      <c r="R79" s="424">
        <f t="shared" si="98"/>
        <v>-0.8577700910413647</v>
      </c>
      <c r="S79" s="421"/>
    </row>
    <row r="80" spans="3:28" ht="14.25" customHeight="1" x14ac:dyDescent="0.25">
      <c r="C80" s="455" t="s">
        <v>95</v>
      </c>
      <c r="D80" s="427"/>
      <c r="E80" s="425">
        <f>'1a. Dispatch Functional P&amp;L'!E80+'1b. Youreka Functional P&amp;L'!E80</f>
        <v>2227.1099999999997</v>
      </c>
      <c r="F80" s="425">
        <f>'1a. Dispatch Functional P&amp;L'!F80+'1b. Youreka Functional P&amp;L'!F80</f>
        <v>1120.3487500000019</v>
      </c>
      <c r="G80" s="426">
        <f t="shared" si="93"/>
        <v>1106.7612499999977</v>
      </c>
      <c r="H80" s="424">
        <f t="shared" si="94"/>
        <v>0.98787208001079652</v>
      </c>
      <c r="I80" s="16"/>
      <c r="J80" s="425">
        <f>'1a. Dispatch Functional P&amp;L'!J80+'1b. Youreka Functional P&amp;L'!J80</f>
        <v>22160.6</v>
      </c>
      <c r="K80" s="425">
        <f>'1a. Dispatch Functional P&amp;L'!K80+'1b. Youreka Functional P&amp;L'!K80</f>
        <v>13444.185000000001</v>
      </c>
      <c r="L80" s="426">
        <f t="shared" si="95"/>
        <v>8716.4149999999972</v>
      </c>
      <c r="M80" s="424">
        <f t="shared" si="96"/>
        <v>0.6483408998016611</v>
      </c>
      <c r="N80" s="16"/>
      <c r="O80" s="425">
        <f>'1a. Dispatch Functional P&amp;L'!O80+'1b. Youreka Functional P&amp;L'!O80</f>
        <v>2227.1099999999997</v>
      </c>
      <c r="P80" s="425">
        <f>'1a. Dispatch Functional P&amp;L'!P80+'1b. Youreka Functional P&amp;L'!P80</f>
        <v>1048.23</v>
      </c>
      <c r="Q80" s="425">
        <f t="shared" si="97"/>
        <v>1178.8799999999997</v>
      </c>
      <c r="R80" s="424">
        <f t="shared" si="98"/>
        <v>1.1246386766263128</v>
      </c>
      <c r="S80" s="421"/>
    </row>
    <row r="81" spans="3:28" ht="14.25" customHeight="1" x14ac:dyDescent="0.25">
      <c r="C81" s="455" t="s">
        <v>96</v>
      </c>
      <c r="D81" s="427"/>
      <c r="E81" s="425">
        <f>'1a. Dispatch Functional P&amp;L'!E81+'1b. Youreka Functional P&amp;L'!E81</f>
        <v>1239883.0915305251</v>
      </c>
      <c r="F81" s="425">
        <f>'1a. Dispatch Functional P&amp;L'!F81+'1b. Youreka Functional P&amp;L'!F81</f>
        <v>1239883.1580305251</v>
      </c>
      <c r="G81" s="426">
        <f t="shared" si="93"/>
        <v>-6.6499999957159162E-2</v>
      </c>
      <c r="H81" s="424">
        <f t="shared" si="94"/>
        <v>-5.3634086061293829E-8</v>
      </c>
      <c r="I81" s="16"/>
      <c r="J81" s="425">
        <f>'1a. Dispatch Functional P&amp;L'!J81+'1b. Youreka Functional P&amp;L'!J81</f>
        <v>14878597.098366302</v>
      </c>
      <c r="K81" s="425">
        <f>'1a. Dispatch Functional P&amp;L'!K81+'1b. Youreka Functional P&amp;L'!K81</f>
        <v>14878597.896366302</v>
      </c>
      <c r="L81" s="426">
        <f t="shared" si="95"/>
        <v>-0.79800000041723251</v>
      </c>
      <c r="M81" s="424">
        <f t="shared" si="96"/>
        <v>-5.3634086061293829E-8</v>
      </c>
      <c r="N81" s="16"/>
      <c r="O81" s="425">
        <f>'1a. Dispatch Functional P&amp;L'!O81+'1b. Youreka Functional P&amp;L'!O81</f>
        <v>1239883.0915305251</v>
      </c>
      <c r="P81" s="425">
        <f>'1a. Dispatch Functional P&amp;L'!P81+'1b. Youreka Functional P&amp;L'!P81</f>
        <v>1239883.0915305251</v>
      </c>
      <c r="Q81" s="425">
        <f t="shared" si="97"/>
        <v>0</v>
      </c>
      <c r="R81" s="424">
        <f t="shared" si="98"/>
        <v>0</v>
      </c>
      <c r="S81" s="421"/>
    </row>
    <row r="82" spans="3:28" ht="14.25" customHeight="1" x14ac:dyDescent="0.25">
      <c r="C82" s="456" t="s">
        <v>97</v>
      </c>
      <c r="D82" s="427"/>
      <c r="E82" s="431">
        <f>'1a. Dispatch Functional P&amp;L'!E82+'1b. Youreka Functional P&amp;L'!E82</f>
        <v>1820757.3415305251</v>
      </c>
      <c r="F82" s="431">
        <f>'1a. Dispatch Functional P&amp;L'!F82+'1b. Youreka Functional P&amp;L'!F82</f>
        <v>1812386.9356955937</v>
      </c>
      <c r="G82" s="432">
        <f t="shared" si="93"/>
        <v>8370.4058349314146</v>
      </c>
      <c r="H82" s="430">
        <f t="shared" si="94"/>
        <v>4.6184430433000578E-3</v>
      </c>
      <c r="I82" s="16"/>
      <c r="J82" s="431">
        <f>'1a. Dispatch Functional P&amp;L'!J82+'1b. Youreka Functional P&amp;L'!J82</f>
        <v>22015630.8183663</v>
      </c>
      <c r="K82" s="431">
        <f>'1a. Dispatch Functional P&amp;L'!K82+'1b. Youreka Functional P&amp;L'!K82</f>
        <v>21722401.699912876</v>
      </c>
      <c r="L82" s="432">
        <f t="shared" si="95"/>
        <v>293229.11845342442</v>
      </c>
      <c r="M82" s="430">
        <f t="shared" si="96"/>
        <v>1.3498927167643782E-2</v>
      </c>
      <c r="N82" s="16"/>
      <c r="O82" s="431">
        <f>'1a. Dispatch Functional P&amp;L'!O82+'1b. Youreka Functional P&amp;L'!O82</f>
        <v>1820757.3415305251</v>
      </c>
      <c r="P82" s="431">
        <f>'1a. Dispatch Functional P&amp;L'!P82+'1b. Youreka Functional P&amp;L'!P82</f>
        <v>2304069.6015305249</v>
      </c>
      <c r="Q82" s="431">
        <f t="shared" si="97"/>
        <v>-483312.25999999978</v>
      </c>
      <c r="R82" s="430">
        <f t="shared" si="98"/>
        <v>-0.2097646094019685</v>
      </c>
      <c r="S82" s="421"/>
      <c r="U82" s="8">
        <f t="shared" ref="U82:V82" si="99">SUM(E70:E81)-E82</f>
        <v>0</v>
      </c>
      <c r="V82" s="8">
        <f t="shared" si="99"/>
        <v>0</v>
      </c>
      <c r="X82" s="8">
        <f t="shared" ref="X82:Y82" si="100">SUM(J70:J81)-J82</f>
        <v>0</v>
      </c>
      <c r="Y82" s="8">
        <f t="shared" si="100"/>
        <v>0</v>
      </c>
      <c r="AA82" s="8">
        <f t="shared" ref="AA82:AB82" si="101">SUM(O70:O81)-O82</f>
        <v>0</v>
      </c>
      <c r="AB82" s="8">
        <f t="shared" si="101"/>
        <v>0</v>
      </c>
    </row>
    <row r="83" spans="3:28" ht="14.25" customHeight="1" x14ac:dyDescent="0.25">
      <c r="C83" s="436"/>
      <c r="D83" s="427"/>
      <c r="E83" s="436"/>
      <c r="F83" s="436">
        <f t="array" ref="F83">INDEX('Dispatch Monthly Func P&amp;L'!$AI82:$AT82,MATCH(EOMONTH(Inputs!$C$2,0),'Dispatch Monthly Func P&amp;L'!$AI$5:$AT$5,0))</f>
        <v>0</v>
      </c>
      <c r="G83" s="436"/>
      <c r="H83" s="424"/>
      <c r="I83" s="16"/>
      <c r="J83" s="436"/>
      <c r="K83" s="436"/>
      <c r="L83" s="436"/>
      <c r="M83" s="424"/>
      <c r="N83" s="16"/>
      <c r="O83" s="436"/>
      <c r="P83" s="436"/>
      <c r="Q83" s="436"/>
      <c r="R83" s="424"/>
      <c r="S83" s="421"/>
    </row>
    <row r="84" spans="3:28" ht="14.25" customHeight="1" x14ac:dyDescent="0.25">
      <c r="C84" s="454" t="s">
        <v>98</v>
      </c>
      <c r="D84" s="427"/>
      <c r="E84" s="431">
        <f>'1a. Dispatch Functional P&amp;L'!E84+'1b. Youreka Functional P&amp;L'!E84</f>
        <v>601780.21097496932</v>
      </c>
      <c r="F84" s="431">
        <f>'1a. Dispatch Functional P&amp;L'!F84+'1b. Youreka Functional P&amp;L'!F84</f>
        <v>364981.96075548267</v>
      </c>
      <c r="G84" s="432">
        <f t="shared" ref="G84:G85" si="102">IFERROR(E84-F84,"N/A")</f>
        <v>236798.25021948665</v>
      </c>
      <c r="H84" s="430">
        <f>IFERROR((E84/F84-1),"N/A")</f>
        <v>0.64879439446632858</v>
      </c>
      <c r="I84" s="16"/>
      <c r="J84" s="431">
        <f>'1a. Dispatch Functional P&amp;L'!J84+'1b. Youreka Functional P&amp;L'!J84</f>
        <v>4020781.4216996366</v>
      </c>
      <c r="K84" s="431">
        <f>'1a. Dispatch Functional P&amp;L'!K84+'1b. Youreka Functional P&amp;L'!K84</f>
        <v>2139469.5499004172</v>
      </c>
      <c r="L84" s="432">
        <f t="shared" ref="L84:L85" si="103">IFERROR(J84-K84,"N/A")</f>
        <v>1881311.8717992194</v>
      </c>
      <c r="M84" s="430">
        <f>IFERROR((J84/K84-1),"N/A")</f>
        <v>0.87933566144317687</v>
      </c>
      <c r="N84" s="16"/>
      <c r="O84" s="431">
        <f>'1a. Dispatch Functional P&amp;L'!O84+'1b. Youreka Functional P&amp;L'!O84</f>
        <v>601780.21097496932</v>
      </c>
      <c r="P84" s="431">
        <f>'1a. Dispatch Functional P&amp;L'!P84+'1b. Youreka Functional P&amp;L'!P84</f>
        <v>144331.67097496917</v>
      </c>
      <c r="Q84" s="431">
        <f>O84-P84</f>
        <v>457448.54000000015</v>
      </c>
      <c r="R84" s="430">
        <f>IFERROR((O84/P84-1),"N/A")</f>
        <v>3.169425926478282</v>
      </c>
      <c r="S84" s="421"/>
      <c r="U84" s="8">
        <f t="shared" ref="U84:V84" si="104">E66+E82-E84</f>
        <v>0</v>
      </c>
      <c r="V84" s="8">
        <f t="shared" si="104"/>
        <v>0</v>
      </c>
      <c r="X84" s="8">
        <f t="shared" ref="X84:Y84" si="105">J66+J82-J84</f>
        <v>0</v>
      </c>
      <c r="Y84" s="8">
        <f t="shared" si="105"/>
        <v>-4.6566128730773926E-9</v>
      </c>
      <c r="AA84" s="8">
        <f t="shared" ref="AA84:AB84" si="106">O66+O82-O84</f>
        <v>0</v>
      </c>
      <c r="AB84" s="8">
        <f t="shared" si="106"/>
        <v>2.3283064365386963E-10</v>
      </c>
    </row>
    <row r="85" spans="3:28" ht="14.25" customHeight="1" x14ac:dyDescent="0.25">
      <c r="C85" s="458" t="s">
        <v>99</v>
      </c>
      <c r="D85" s="427"/>
      <c r="E85" s="433">
        <f>E84/E16</f>
        <v>0.27810230397357222</v>
      </c>
      <c r="F85" s="433">
        <f>F84/F16</f>
        <v>0.15728891672123924</v>
      </c>
      <c r="G85" s="434">
        <f t="shared" si="102"/>
        <v>0.12081338725233298</v>
      </c>
      <c r="H85" s="434"/>
      <c r="I85" s="16"/>
      <c r="J85" s="433">
        <f>J84/J16</f>
        <v>0.1565353430525652</v>
      </c>
      <c r="K85" s="433">
        <f>K84/K16</f>
        <v>8.1610667513284871E-2</v>
      </c>
      <c r="L85" s="434">
        <f t="shared" si="103"/>
        <v>7.4924675539280325E-2</v>
      </c>
      <c r="M85" s="434"/>
      <c r="N85" s="16"/>
      <c r="O85" s="433">
        <f>O84/O16</f>
        <v>0.27810230397357222</v>
      </c>
      <c r="P85" s="433">
        <f>P84/P16</f>
        <v>7.199553688456016E-2</v>
      </c>
      <c r="Q85" s="433"/>
      <c r="R85" s="434"/>
      <c r="S85" s="421"/>
      <c r="U85" s="40">
        <f>E84/E16-E85</f>
        <v>0</v>
      </c>
      <c r="V85" s="40">
        <f>F84/F16-F85</f>
        <v>0</v>
      </c>
      <c r="X85" s="40">
        <f>J84/J16-J85</f>
        <v>0</v>
      </c>
      <c r="Y85" s="40">
        <f>K84/K16-K85</f>
        <v>0</v>
      </c>
      <c r="AA85" s="40">
        <f>O84/O16-O85</f>
        <v>0</v>
      </c>
      <c r="AB85" s="40">
        <f>P84/P16-P85</f>
        <v>0</v>
      </c>
    </row>
    <row r="86" spans="3:28" ht="14.25" customHeight="1" x14ac:dyDescent="0.25">
      <c r="C86" s="460" t="s">
        <v>100</v>
      </c>
      <c r="D86" s="427"/>
      <c r="E86" s="446">
        <f>E84-'2a. Dispatch Natural P&amp;L'!E94-'2b. Youreka Natural P&amp;L'!E94</f>
        <v>1.0974969831295311E-2</v>
      </c>
      <c r="F86" s="446">
        <f>F84-'2a. Dispatch Natural P&amp;L'!F94-'2b. Youreka Natural P&amp;L'!F94</f>
        <v>0</v>
      </c>
      <c r="G86" s="422"/>
      <c r="H86" s="424"/>
      <c r="I86" s="448"/>
      <c r="J86" s="446">
        <f>J84-'2a. Dispatch Natural P&amp;L'!J94-'2b. Youreka Natural P&amp;L'!J94</f>
        <v>0.13169963890686631</v>
      </c>
      <c r="K86" s="446">
        <f>K84-'2a. Dispatch Natural P&amp;L'!K94-'2b. Youreka Natural P&amp;L'!K94</f>
        <v>0</v>
      </c>
      <c r="L86" s="422"/>
      <c r="M86" s="424"/>
      <c r="N86" s="448"/>
      <c r="O86" s="446">
        <f>O84-'2a. Dispatch Natural P&amp;L'!O94-'2b. Youreka Natural P&amp;L'!O94</f>
        <v>1.0974969831295311E-2</v>
      </c>
      <c r="P86" s="446">
        <f>P84-'2a. Dispatch Natural P&amp;L'!P94-'2b. Youreka Natural P&amp;L'!P94</f>
        <v>1.0974969598464668E-2</v>
      </c>
      <c r="Q86" s="433"/>
      <c r="R86" s="424"/>
      <c r="S86" s="421"/>
    </row>
    <row r="87" spans="3:28" ht="14.25" customHeight="1" x14ac:dyDescent="0.25">
      <c r="C87" s="460"/>
      <c r="D87" s="427"/>
      <c r="E87" s="436"/>
      <c r="F87" s="436"/>
      <c r="G87" s="436"/>
      <c r="H87" s="424"/>
      <c r="I87" s="16"/>
      <c r="J87" s="436"/>
      <c r="K87" s="436"/>
      <c r="L87" s="436"/>
      <c r="M87" s="424"/>
      <c r="N87" s="16"/>
      <c r="O87" s="436"/>
      <c r="P87" s="436"/>
      <c r="Q87" s="436"/>
      <c r="R87" s="424"/>
      <c r="S87" s="421"/>
    </row>
    <row r="88" spans="3:28" ht="14.25" customHeight="1" x14ac:dyDescent="0.25">
      <c r="C88" s="436" t="s">
        <v>101</v>
      </c>
      <c r="D88" s="427"/>
      <c r="E88" s="425">
        <f>'1a. Dispatch Functional P&amp;L'!E88+'1b. Youreka Functional P&amp;L'!E88</f>
        <v>0</v>
      </c>
      <c r="F88" s="425">
        <f>'1a. Dispatch Functional P&amp;L'!F88+'1b. Youreka Functional P&amp;L'!F88</f>
        <v>0</v>
      </c>
      <c r="G88" s="426">
        <f>IFERROR(E88-F88,"N/A")</f>
        <v>0</v>
      </c>
      <c r="H88" s="424" t="str">
        <f>IFERROR((E88/F88-1),"N/A")</f>
        <v>N/A</v>
      </c>
      <c r="I88" s="16"/>
      <c r="J88" s="425">
        <f>'1a. Dispatch Functional P&amp;L'!J88+'1b. Youreka Functional P&amp;L'!J88</f>
        <v>0</v>
      </c>
      <c r="K88" s="425">
        <f>'1a. Dispatch Functional P&amp;L'!K88+'1b. Youreka Functional P&amp;L'!K88</f>
        <v>0</v>
      </c>
      <c r="L88" s="426">
        <f>IFERROR(J88-K88,"N/A")</f>
        <v>0</v>
      </c>
      <c r="M88" s="424" t="str">
        <f>IFERROR((J88/K88-1),"N/A")</f>
        <v>N/A</v>
      </c>
      <c r="N88" s="16"/>
      <c r="O88" s="425">
        <f>'1a. Dispatch Functional P&amp;L'!O88+'1b. Youreka Functional P&amp;L'!O88</f>
        <v>0</v>
      </c>
      <c r="P88" s="425">
        <f>'1a. Dispatch Functional P&amp;L'!P88+'1b. Youreka Functional P&amp;L'!P88</f>
        <v>0</v>
      </c>
      <c r="Q88" s="425">
        <f>O88-P88</f>
        <v>0</v>
      </c>
      <c r="R88" s="424" t="str">
        <f>IFERROR((O88/P88-1),"N/A")</f>
        <v>N/A</v>
      </c>
      <c r="S88" s="421"/>
    </row>
    <row r="89" spans="3:28" ht="14.25" customHeight="1" x14ac:dyDescent="0.25">
      <c r="C89" s="436"/>
      <c r="D89" s="427"/>
      <c r="E89" s="436"/>
      <c r="F89" s="436"/>
      <c r="G89" s="436"/>
      <c r="H89" s="424"/>
      <c r="I89" s="16"/>
      <c r="J89" s="436"/>
      <c r="K89" s="436"/>
      <c r="L89" s="436"/>
      <c r="M89" s="424"/>
      <c r="N89" s="16"/>
      <c r="O89" s="436"/>
      <c r="P89" s="436"/>
      <c r="Q89" s="436"/>
      <c r="R89" s="424"/>
      <c r="S89" s="421"/>
    </row>
    <row r="90" spans="3:28" ht="14.25" customHeight="1" x14ac:dyDescent="0.25">
      <c r="C90" s="454" t="s">
        <v>102</v>
      </c>
      <c r="D90" s="427"/>
      <c r="E90" s="431">
        <f>'1a. Dispatch Functional P&amp;L'!E90+'1b. Youreka Functional P&amp;L'!E90</f>
        <v>601780.21097496932</v>
      </c>
      <c r="F90" s="431">
        <f>'1a. Dispatch Functional P&amp;L'!F90+'1b. Youreka Functional P&amp;L'!F90</f>
        <v>364981.96075548267</v>
      </c>
      <c r="G90" s="432">
        <f t="shared" ref="G90:G91" si="107">IFERROR(E90-F90,"N/A")</f>
        <v>236798.25021948665</v>
      </c>
      <c r="H90" s="430">
        <f>IFERROR((E90/F90-1),"N/A")</f>
        <v>0.64879439446632858</v>
      </c>
      <c r="I90" s="16"/>
      <c r="J90" s="431">
        <f>'1a. Dispatch Functional P&amp;L'!J90+'1b. Youreka Functional P&amp;L'!J90</f>
        <v>4020781.4216996366</v>
      </c>
      <c r="K90" s="431">
        <f>'1a. Dispatch Functional P&amp;L'!K90+'1b. Youreka Functional P&amp;L'!K90</f>
        <v>2139469.5499004172</v>
      </c>
      <c r="L90" s="432">
        <f t="shared" ref="L90:L91" si="108">IFERROR(J90-K90,"N/A")</f>
        <v>1881311.8717992194</v>
      </c>
      <c r="M90" s="430">
        <f>IFERROR((J90/K90-1),"N/A")</f>
        <v>0.87933566144317687</v>
      </c>
      <c r="N90" s="16"/>
      <c r="O90" s="431">
        <f>'1a. Dispatch Functional P&amp;L'!O90+'1b. Youreka Functional P&amp;L'!O90</f>
        <v>601780.21097496932</v>
      </c>
      <c r="P90" s="431">
        <f>'1a. Dispatch Functional P&amp;L'!P90+'1b. Youreka Functional P&amp;L'!P90</f>
        <v>144331.67097496917</v>
      </c>
      <c r="Q90" s="431">
        <f t="shared" ref="Q90:Q91" si="109">O90-P90</f>
        <v>457448.54000000015</v>
      </c>
      <c r="R90" s="430">
        <f>IFERROR((O90/P90-1),"N/A")</f>
        <v>3.169425926478282</v>
      </c>
      <c r="S90" s="421"/>
      <c r="U90" s="8">
        <f t="shared" ref="U90:V90" si="110">E84-E88-E90</f>
        <v>0</v>
      </c>
      <c r="V90" s="8">
        <f t="shared" si="110"/>
        <v>0</v>
      </c>
      <c r="X90" s="8">
        <f t="shared" ref="X90:Y90" si="111">J84-J88-J90</f>
        <v>0</v>
      </c>
      <c r="Y90" s="8">
        <f t="shared" si="111"/>
        <v>0</v>
      </c>
      <c r="AA90" s="8">
        <f t="shared" ref="AA90:AB90" si="112">O84-O88-O90</f>
        <v>0</v>
      </c>
      <c r="AB90" s="8">
        <f t="shared" si="112"/>
        <v>0</v>
      </c>
    </row>
    <row r="91" spans="3:28" ht="14.25" customHeight="1" x14ac:dyDescent="0.25">
      <c r="C91" s="458" t="s">
        <v>103</v>
      </c>
      <c r="D91" s="427"/>
      <c r="E91" s="433">
        <f>E90/E16</f>
        <v>0.27810230397357222</v>
      </c>
      <c r="F91" s="433">
        <f>F90/F16</f>
        <v>0.15728891672123924</v>
      </c>
      <c r="G91" s="434">
        <f t="shared" si="107"/>
        <v>0.12081338725233298</v>
      </c>
      <c r="H91" s="434"/>
      <c r="I91" s="16"/>
      <c r="J91" s="433">
        <f>J90/J16</f>
        <v>0.1565353430525652</v>
      </c>
      <c r="K91" s="433">
        <f>K90/K16</f>
        <v>8.1610667513284871E-2</v>
      </c>
      <c r="L91" s="434">
        <f t="shared" si="108"/>
        <v>7.4924675539280325E-2</v>
      </c>
      <c r="M91" s="434"/>
      <c r="N91" s="16"/>
      <c r="O91" s="433">
        <f>O90/O16</f>
        <v>0.27810230397357222</v>
      </c>
      <c r="P91" s="433">
        <f>P90/P16</f>
        <v>7.199553688456016E-2</v>
      </c>
      <c r="Q91" s="433">
        <f t="shared" si="109"/>
        <v>0.20610676708901204</v>
      </c>
      <c r="R91" s="434"/>
      <c r="S91" s="421"/>
      <c r="U91" s="40">
        <f>E90/E16-E91</f>
        <v>0</v>
      </c>
      <c r="V91" s="40">
        <f>F90/F16-F91</f>
        <v>0</v>
      </c>
      <c r="X91" s="40">
        <f>J90/J16-J91</f>
        <v>0</v>
      </c>
      <c r="Y91" s="40">
        <f>K90/K16-K91</f>
        <v>0</v>
      </c>
      <c r="AA91" s="40">
        <f>O90/O16-O91</f>
        <v>0</v>
      </c>
      <c r="AB91" s="40">
        <f>P90/P16-P91</f>
        <v>0</v>
      </c>
    </row>
    <row r="92" spans="3:28" ht="14.25" customHeight="1" x14ac:dyDescent="0.25">
      <c r="C92" s="436"/>
      <c r="D92" s="427"/>
      <c r="E92" s="436"/>
      <c r="F92" s="436"/>
      <c r="G92" s="436"/>
      <c r="H92" s="424"/>
      <c r="I92" s="16"/>
      <c r="J92" s="436"/>
      <c r="K92" s="436"/>
      <c r="L92" s="436"/>
      <c r="M92" s="424"/>
      <c r="N92" s="16"/>
      <c r="O92" s="436"/>
      <c r="P92" s="436"/>
      <c r="Q92" s="436"/>
      <c r="R92" s="424"/>
      <c r="S92" s="421"/>
    </row>
    <row r="93" spans="3:28" ht="14.25" customHeight="1" x14ac:dyDescent="0.25">
      <c r="C93" s="454" t="s">
        <v>104</v>
      </c>
      <c r="D93" s="427"/>
      <c r="E93" s="436"/>
      <c r="F93" s="436"/>
      <c r="G93" s="436"/>
      <c r="H93" s="424"/>
      <c r="I93" s="16"/>
      <c r="J93" s="436"/>
      <c r="K93" s="436"/>
      <c r="L93" s="436"/>
      <c r="M93" s="424"/>
      <c r="N93" s="16"/>
      <c r="O93" s="436"/>
      <c r="P93" s="436"/>
      <c r="Q93" s="436"/>
      <c r="R93" s="424"/>
      <c r="S93" s="421"/>
    </row>
    <row r="94" spans="3:28" ht="14.25" customHeight="1" x14ac:dyDescent="0.25">
      <c r="C94" s="455" t="s">
        <v>105</v>
      </c>
      <c r="D94" s="427"/>
      <c r="E94" s="422">
        <f>'1a. Dispatch Functional P&amp;L'!E94+'1b. Youreka Functional P&amp;L'!E94</f>
        <v>233494.63</v>
      </c>
      <c r="F94" s="422">
        <f>'1a. Dispatch Functional P&amp;L'!F94+'1b. Youreka Functional P&amp;L'!F94</f>
        <v>221428.04630215792</v>
      </c>
      <c r="G94" s="423">
        <f t="shared" ref="G94:G100" si="113">IFERROR(E94-F94,"N/A")</f>
        <v>12066.583697842085</v>
      </c>
      <c r="H94" s="424">
        <f t="shared" ref="H94:H100" si="114">IFERROR((E94/F94-1),"N/A")</f>
        <v>5.4494378193520099E-2</v>
      </c>
      <c r="I94" s="16"/>
      <c r="J94" s="422">
        <f>'1a. Dispatch Functional P&amp;L'!J94+'1b. Youreka Functional P&amp;L'!J94</f>
        <v>2767617.1799999997</v>
      </c>
      <c r="K94" s="422">
        <f>'1a. Dispatch Functional P&amp;L'!K94+'1b. Youreka Functional P&amp;L'!K94</f>
        <v>2667552.8910286464</v>
      </c>
      <c r="L94" s="423">
        <f t="shared" ref="L94:L100" si="115">IFERROR(J94-K94,"N/A")</f>
        <v>100064.28897135332</v>
      </c>
      <c r="M94" s="424">
        <f t="shared" ref="M94:M100" si="116">IFERROR((J94/K94-1),"N/A")</f>
        <v>3.7511641965144671E-2</v>
      </c>
      <c r="N94" s="16"/>
      <c r="O94" s="422">
        <f>'1a. Dispatch Functional P&amp;L'!O94+'1b. Youreka Functional P&amp;L'!O94</f>
        <v>233494.63</v>
      </c>
      <c r="P94" s="422">
        <f>'1a. Dispatch Functional P&amp;L'!P94+'1b. Youreka Functional P&amp;L'!P94</f>
        <v>218773.62</v>
      </c>
      <c r="Q94" s="422">
        <f t="shared" ref="Q94:Q100" si="117">O94-P94</f>
        <v>14721.010000000009</v>
      </c>
      <c r="R94" s="424">
        <f t="shared" ref="R94:R100" si="118">IFERROR((O94/P94-1),"N/A")</f>
        <v>6.7288780064068021E-2</v>
      </c>
      <c r="S94" s="421"/>
    </row>
    <row r="95" spans="3:28" ht="14.25" customHeight="1" x14ac:dyDescent="0.25">
      <c r="C95" s="455" t="s">
        <v>106</v>
      </c>
      <c r="D95" s="427"/>
      <c r="E95" s="425">
        <f>'1a. Dispatch Functional P&amp;L'!E95+'1b. Youreka Functional P&amp;L'!E95</f>
        <v>418737.45000000007</v>
      </c>
      <c r="F95" s="425">
        <f>'1a. Dispatch Functional P&amp;L'!F95+'1b. Youreka Functional P&amp;L'!F95</f>
        <v>565387.50019164779</v>
      </c>
      <c r="G95" s="426">
        <f t="shared" si="113"/>
        <v>-146650.05019164772</v>
      </c>
      <c r="H95" s="424">
        <f t="shared" si="114"/>
        <v>-0.25937971770146695</v>
      </c>
      <c r="I95" s="16"/>
      <c r="J95" s="425">
        <f>'1a. Dispatch Functional P&amp;L'!J95+'1b. Youreka Functional P&amp;L'!J95</f>
        <v>6037977.1999999993</v>
      </c>
      <c r="K95" s="425">
        <f>'1a. Dispatch Functional P&amp;L'!K95+'1b. Youreka Functional P&amp;L'!K95</f>
        <v>7013148.0936816856</v>
      </c>
      <c r="L95" s="426">
        <f t="shared" si="115"/>
        <v>-975170.89368168637</v>
      </c>
      <c r="M95" s="424">
        <f t="shared" si="116"/>
        <v>-0.13904895214750157</v>
      </c>
      <c r="N95" s="16"/>
      <c r="O95" s="425">
        <f>'1a. Dispatch Functional P&amp;L'!O95+'1b. Youreka Functional P&amp;L'!O95</f>
        <v>418737.45000000007</v>
      </c>
      <c r="P95" s="425">
        <f>'1a. Dispatch Functional P&amp;L'!P95+'1b. Youreka Functional P&amp;L'!P95</f>
        <v>579536.03</v>
      </c>
      <c r="Q95" s="425">
        <f t="shared" si="117"/>
        <v>-160798.57999999996</v>
      </c>
      <c r="R95" s="424">
        <f t="shared" si="118"/>
        <v>-0.2774608853913707</v>
      </c>
      <c r="S95" s="421"/>
    </row>
    <row r="96" spans="3:28" ht="14.25" customHeight="1" x14ac:dyDescent="0.25">
      <c r="C96" s="455" t="s">
        <v>107</v>
      </c>
      <c r="D96" s="427"/>
      <c r="E96" s="425">
        <f>'1a. Dispatch Functional P&amp;L'!E96+'1b. Youreka Functional P&amp;L'!E96</f>
        <v>168302</v>
      </c>
      <c r="F96" s="425">
        <f>'1a. Dispatch Functional P&amp;L'!F96+'1b. Youreka Functional P&amp;L'!F96</f>
        <v>201759.63179614925</v>
      </c>
      <c r="G96" s="426">
        <f t="shared" si="113"/>
        <v>-33457.631796149246</v>
      </c>
      <c r="H96" s="424">
        <f t="shared" si="114"/>
        <v>-0.16582916760055177</v>
      </c>
      <c r="I96" s="16"/>
      <c r="J96" s="425">
        <f>'1a. Dispatch Functional P&amp;L'!J96+'1b. Youreka Functional P&amp;L'!J96</f>
        <v>2212060.73</v>
      </c>
      <c r="K96" s="425">
        <f>'1a. Dispatch Functional P&amp;L'!K96+'1b. Youreka Functional P&amp;L'!K96</f>
        <v>2430199.4974099635</v>
      </c>
      <c r="L96" s="426">
        <f t="shared" si="115"/>
        <v>-218138.76740996353</v>
      </c>
      <c r="M96" s="424">
        <f t="shared" si="116"/>
        <v>-8.9761670859717313E-2</v>
      </c>
      <c r="N96" s="16"/>
      <c r="O96" s="425">
        <f>'1a. Dispatch Functional P&amp;L'!O96+'1b. Youreka Functional P&amp;L'!O96</f>
        <v>168302</v>
      </c>
      <c r="P96" s="425">
        <f>'1a. Dispatch Functional P&amp;L'!P96+'1b. Youreka Functional P&amp;L'!P96</f>
        <v>188022.19</v>
      </c>
      <c r="Q96" s="425">
        <f t="shared" si="117"/>
        <v>-19720.190000000002</v>
      </c>
      <c r="R96" s="424">
        <f t="shared" si="118"/>
        <v>-0.10488224820698022</v>
      </c>
      <c r="S96" s="421"/>
    </row>
    <row r="97" spans="3:28" ht="14.25" customHeight="1" x14ac:dyDescent="0.25">
      <c r="C97" s="455" t="s">
        <v>108</v>
      </c>
      <c r="D97" s="427"/>
      <c r="E97" s="425">
        <f>'1a. Dispatch Functional P&amp;L'!E97+'1b. Youreka Functional P&amp;L'!E97</f>
        <v>323375.29000000004</v>
      </c>
      <c r="F97" s="425">
        <f>'1a. Dispatch Functional P&amp;L'!F97+'1b. Youreka Functional P&amp;L'!F97</f>
        <v>421604.67932004243</v>
      </c>
      <c r="G97" s="426">
        <f t="shared" si="113"/>
        <v>-98229.389320042392</v>
      </c>
      <c r="H97" s="424">
        <f t="shared" si="114"/>
        <v>-0.23298932421353868</v>
      </c>
      <c r="I97" s="16"/>
      <c r="J97" s="425">
        <f>'1a. Dispatch Functional P&amp;L'!J97+'1b. Youreka Functional P&amp;L'!J97</f>
        <v>4353929.3900000006</v>
      </c>
      <c r="K97" s="425">
        <f>'1a. Dispatch Functional P&amp;L'!K97+'1b. Youreka Functional P&amp;L'!K97</f>
        <v>5181789.7241280302</v>
      </c>
      <c r="L97" s="426">
        <f t="shared" si="115"/>
        <v>-827860.33412802964</v>
      </c>
      <c r="M97" s="424">
        <f t="shared" si="116"/>
        <v>-0.15976339801541029</v>
      </c>
      <c r="N97" s="16"/>
      <c r="O97" s="425">
        <f>'1a. Dispatch Functional P&amp;L'!O97+'1b. Youreka Functional P&amp;L'!O97</f>
        <v>323375.29000000004</v>
      </c>
      <c r="P97" s="425">
        <f>'1a. Dispatch Functional P&amp;L'!P97+'1b. Youreka Functional P&amp;L'!P97</f>
        <v>406207.73</v>
      </c>
      <c r="Q97" s="425">
        <f t="shared" si="117"/>
        <v>-82832.439999999944</v>
      </c>
      <c r="R97" s="424">
        <f t="shared" si="118"/>
        <v>-0.20391645427328509</v>
      </c>
      <c r="S97" s="421"/>
    </row>
    <row r="98" spans="3:28" ht="14.25" customHeight="1" x14ac:dyDescent="0.25">
      <c r="C98" s="455" t="s">
        <v>109</v>
      </c>
      <c r="D98" s="427"/>
      <c r="E98" s="425">
        <f>'1a. Dispatch Functional P&amp;L'!E98+'1b. Youreka Functional P&amp;L'!E98</f>
        <v>46322.67</v>
      </c>
      <c r="F98" s="425">
        <f>'1a. Dispatch Functional P&amp;L'!F98+'1b. Youreka Functional P&amp;L'!F98</f>
        <v>56090.190827593964</v>
      </c>
      <c r="G98" s="426">
        <f t="shared" si="113"/>
        <v>-9767.5208275939658</v>
      </c>
      <c r="H98" s="424">
        <f t="shared" si="114"/>
        <v>-0.17413955423358563</v>
      </c>
      <c r="I98" s="16"/>
      <c r="J98" s="425">
        <f>'1a. Dispatch Functional P&amp;L'!J98+'1b. Youreka Functional P&amp;L'!J98</f>
        <v>699812.46000000008</v>
      </c>
      <c r="K98" s="425">
        <f>'1a. Dispatch Functional P&amp;L'!K98+'1b. Youreka Functional P&amp;L'!K98</f>
        <v>706468.86438529636</v>
      </c>
      <c r="L98" s="426">
        <f t="shared" si="115"/>
        <v>-6656.4043852962786</v>
      </c>
      <c r="M98" s="424">
        <f t="shared" si="116"/>
        <v>-9.4220774911121241E-3</v>
      </c>
      <c r="N98" s="16"/>
      <c r="O98" s="425">
        <f>'1a. Dispatch Functional P&amp;L'!O98+'1b. Youreka Functional P&amp;L'!O98</f>
        <v>46322.67</v>
      </c>
      <c r="P98" s="425">
        <f>'1a. Dispatch Functional P&amp;L'!P98+'1b. Youreka Functional P&amp;L'!P98</f>
        <v>64248.56</v>
      </c>
      <c r="Q98" s="425">
        <f t="shared" si="117"/>
        <v>-17925.89</v>
      </c>
      <c r="R98" s="424">
        <f t="shared" si="118"/>
        <v>-0.27900843225124428</v>
      </c>
      <c r="S98" s="421"/>
    </row>
    <row r="99" spans="3:28" ht="14.25" customHeight="1" x14ac:dyDescent="0.25">
      <c r="C99" s="455" t="s">
        <v>110</v>
      </c>
      <c r="D99" s="427"/>
      <c r="E99" s="425">
        <f>'1a. Dispatch Functional P&amp;L'!E99+'1b. Youreka Functional P&amp;L'!E99</f>
        <v>4142.49</v>
      </c>
      <c r="F99" s="425">
        <f>'1a. Dispatch Functional P&amp;L'!F99+'1b. Youreka Functional P&amp;L'!F99</f>
        <v>4095</v>
      </c>
      <c r="G99" s="426">
        <f t="shared" si="113"/>
        <v>47.489999999999782</v>
      </c>
      <c r="H99" s="424">
        <f t="shared" si="114"/>
        <v>1.159706959706952E-2</v>
      </c>
      <c r="I99" s="16"/>
      <c r="J99" s="425">
        <f>'1a. Dispatch Functional P&amp;L'!J99+'1b. Youreka Functional P&amp;L'!J99</f>
        <v>51081.67</v>
      </c>
      <c r="K99" s="425">
        <f>'1a. Dispatch Functional P&amp;L'!K99+'1b. Youreka Functional P&amp;L'!K99</f>
        <v>50580</v>
      </c>
      <c r="L99" s="426">
        <f t="shared" si="115"/>
        <v>501.66999999999825</v>
      </c>
      <c r="M99" s="424">
        <f t="shared" si="116"/>
        <v>9.9183471727954942E-3</v>
      </c>
      <c r="N99" s="16"/>
      <c r="O99" s="425">
        <f>'1a. Dispatch Functional P&amp;L'!O99+'1b. Youreka Functional P&amp;L'!O99</f>
        <v>4142.49</v>
      </c>
      <c r="P99" s="425">
        <f>'1a. Dispatch Functional P&amp;L'!P99+'1b. Youreka Functional P&amp;L'!P99</f>
        <v>4167.8</v>
      </c>
      <c r="Q99" s="425">
        <f t="shared" si="117"/>
        <v>-25.3100000000004</v>
      </c>
      <c r="R99" s="424">
        <f t="shared" si="118"/>
        <v>-6.0727482124862675E-3</v>
      </c>
      <c r="S99" s="421"/>
    </row>
    <row r="100" spans="3:28" ht="14.25" customHeight="1" x14ac:dyDescent="0.25">
      <c r="C100" s="454" t="s">
        <v>111</v>
      </c>
      <c r="D100" s="427"/>
      <c r="E100" s="431">
        <f>'1a. Dispatch Functional P&amp;L'!E100+'1b. Youreka Functional P&amp;L'!E100</f>
        <v>1194374.5300000003</v>
      </c>
      <c r="F100" s="431">
        <f>'1a. Dispatch Functional P&amp;L'!F100+'1b. Youreka Functional P&amp;L'!F100</f>
        <v>1470365.0484375914</v>
      </c>
      <c r="G100" s="432">
        <f t="shared" si="113"/>
        <v>-275990.51843759115</v>
      </c>
      <c r="H100" s="430">
        <f t="shared" si="114"/>
        <v>-0.1877020395247142</v>
      </c>
      <c r="I100" s="16"/>
      <c r="J100" s="431">
        <f>'1a. Dispatch Functional P&amp;L'!J100+'1b. Youreka Functional P&amp;L'!J100</f>
        <v>16122478.629999999</v>
      </c>
      <c r="K100" s="431">
        <f>'1a. Dispatch Functional P&amp;L'!K100+'1b. Youreka Functional P&amp;L'!K100</f>
        <v>18049739.07063362</v>
      </c>
      <c r="L100" s="432">
        <f t="shared" si="115"/>
        <v>-1927260.4406336211</v>
      </c>
      <c r="M100" s="430">
        <f t="shared" si="116"/>
        <v>-0.1067749751446111</v>
      </c>
      <c r="N100" s="16"/>
      <c r="O100" s="431">
        <f>'1a. Dispatch Functional P&amp;L'!O100+'1b. Youreka Functional P&amp;L'!O100</f>
        <v>1194374.5300000003</v>
      </c>
      <c r="P100" s="431">
        <f>'1a. Dispatch Functional P&amp;L'!P100+'1b. Youreka Functional P&amp;L'!P100</f>
        <v>1460955.93</v>
      </c>
      <c r="Q100" s="431">
        <f t="shared" si="117"/>
        <v>-266581.39999999967</v>
      </c>
      <c r="R100" s="430">
        <f t="shared" si="118"/>
        <v>-0.18247052804666031</v>
      </c>
      <c r="S100" s="421"/>
      <c r="U100" s="8">
        <f>SUM(E94:E99)-E100</f>
        <v>0</v>
      </c>
      <c r="V100" s="8">
        <f>SUM(F94:F99)-F100</f>
        <v>0</v>
      </c>
      <c r="X100" s="8">
        <f>SUM(J94:J99)-J100</f>
        <v>0</v>
      </c>
      <c r="Y100" s="8">
        <f>SUM(K94:K99)-K100</f>
        <v>0</v>
      </c>
      <c r="AA100" s="8">
        <f>SUM(O94:O99)-O100</f>
        <v>0</v>
      </c>
      <c r="AB100" s="8">
        <f>SUM(P94:P99)-P100</f>
        <v>0</v>
      </c>
    </row>
    <row r="101" spans="3:28" ht="14.25" customHeight="1" x14ac:dyDescent="0.25">
      <c r="C101" s="449"/>
      <c r="D101" s="449"/>
      <c r="E101" s="450"/>
      <c r="F101" s="449"/>
      <c r="G101" s="449"/>
      <c r="H101" s="449"/>
      <c r="I101" s="449"/>
      <c r="J101" s="450"/>
      <c r="K101" s="449"/>
      <c r="L101" s="449"/>
      <c r="M101" s="449"/>
      <c r="N101" s="449"/>
      <c r="O101" s="450"/>
      <c r="P101" s="450"/>
      <c r="Q101" s="449"/>
      <c r="R101" s="449"/>
      <c r="S101" s="451"/>
    </row>
    <row r="102" spans="3:28" ht="14.25" customHeight="1" x14ac:dyDescent="0.25"/>
    <row r="103" spans="3:28" ht="14.25" customHeight="1" x14ac:dyDescent="0.25">
      <c r="E103" s="8">
        <f>E100-'Dispatch Monthly Func P&amp;L'!$Q99-'Youreka Monthly Func P&amp;L'!$Q99</f>
        <v>0</v>
      </c>
      <c r="J103" s="8">
        <f>J100-'Dispatch Monthly Func P&amp;L'!$X99-'Youreka Monthly Func P&amp;L'!$X99</f>
        <v>0</v>
      </c>
      <c r="O103" s="8"/>
      <c r="P103" s="8">
        <f>P100-'Dispatch Monthly Func P&amp;L'!$BM99-'Youreka Monthly Func P&amp;L'!$BM99</f>
        <v>0</v>
      </c>
    </row>
  </sheetData>
  <autoFilter ref="C6:R100" xr:uid="{00000000-0009-0000-0000-000004000000}"/>
  <mergeCells count="9">
    <mergeCell ref="AA5:AB5"/>
    <mergeCell ref="AA6:AB6"/>
    <mergeCell ref="E4:H4"/>
    <mergeCell ref="J4:M4"/>
    <mergeCell ref="O4:R4"/>
    <mergeCell ref="U5:V5"/>
    <mergeCell ref="X5:Y5"/>
    <mergeCell ref="U6:V6"/>
    <mergeCell ref="X6:Y6"/>
  </mergeCells>
  <pageMargins left="0.25" right="0.25" top="0.75" bottom="0.75" header="0" footer="0"/>
  <pageSetup fitToHeight="0"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1"/>
    <pageSetUpPr fitToPage="1"/>
  </sheetPr>
  <dimension ref="B1:AC103"/>
  <sheetViews>
    <sheetView showGridLines="0" workbookViewId="0">
      <pane xSplit="3" ySplit="6" topLeftCell="D7" activePane="bottomRight" state="frozen"/>
      <selection pane="topRight" activeCell="D1" sqref="D1"/>
      <selection pane="bottomLeft" activeCell="A7" sqref="A7"/>
      <selection pane="bottomRight" activeCell="G38" sqref="G38:G42"/>
    </sheetView>
  </sheetViews>
  <sheetFormatPr defaultColWidth="14.42578125" defaultRowHeight="15" customHeight="1" outlineLevelCol="1" x14ac:dyDescent="0.25"/>
  <cols>
    <col min="1" max="1" width="8.7109375" customWidth="1"/>
    <col min="2" max="2" width="1.42578125" customWidth="1"/>
    <col min="3" max="3" width="45.5703125" customWidth="1"/>
    <col min="4" max="4" width="5.140625" customWidth="1"/>
    <col min="5" max="5" width="12.5703125" customWidth="1"/>
    <col min="6" max="6" width="12.42578125" customWidth="1"/>
    <col min="7" max="7" width="15.42578125" customWidth="1"/>
    <col min="8" max="8" width="17.42578125" customWidth="1"/>
    <col min="9" max="9" width="3.42578125" customWidth="1"/>
    <col min="10" max="10" width="12.5703125" customWidth="1"/>
    <col min="11" max="11" width="12.85546875" customWidth="1"/>
    <col min="12" max="12" width="15.42578125" customWidth="1"/>
    <col min="13" max="13" width="17.42578125" customWidth="1"/>
    <col min="14" max="14" width="3.42578125" customWidth="1"/>
    <col min="15" max="15" width="12.5703125" customWidth="1"/>
    <col min="16" max="16" width="11.85546875" customWidth="1"/>
    <col min="17" max="17" width="15.42578125" customWidth="1"/>
    <col min="18" max="18" width="17.42578125" customWidth="1"/>
    <col min="19" max="19" width="1.42578125" customWidth="1"/>
    <col min="20" max="20" width="8.7109375" customWidth="1"/>
    <col min="21" max="21" width="5.140625" hidden="1" customWidth="1" outlineLevel="1"/>
    <col min="22" max="22" width="9.7109375" hidden="1" customWidth="1" outlineLevel="1"/>
    <col min="23" max="23" width="9.140625" hidden="1" customWidth="1" outlineLevel="1"/>
    <col min="24" max="24" width="9" hidden="1" customWidth="1" outlineLevel="1"/>
    <col min="25" max="25" width="10.7109375" hidden="1" customWidth="1" outlineLevel="1"/>
    <col min="26" max="26" width="9.140625" hidden="1" customWidth="1" outlineLevel="1"/>
    <col min="27" max="27" width="9.7109375" hidden="1" customWidth="1" outlineLevel="1"/>
    <col min="28" max="28" width="9" hidden="1" customWidth="1" outlineLevel="1"/>
    <col min="29" max="29" width="14.42578125" collapsed="1"/>
  </cols>
  <sheetData>
    <row r="1" spans="2:28" ht="14.25" customHeight="1" x14ac:dyDescent="0.25">
      <c r="C1" s="25" t="s">
        <v>28</v>
      </c>
      <c r="D1" s="3"/>
      <c r="E1" s="3"/>
      <c r="F1" s="3"/>
      <c r="G1" s="3"/>
      <c r="H1" s="3"/>
      <c r="I1" s="3"/>
      <c r="J1" s="3"/>
      <c r="K1" s="3"/>
      <c r="L1" s="3"/>
      <c r="M1" s="3"/>
      <c r="N1" s="3"/>
      <c r="O1" s="3"/>
      <c r="P1" s="3"/>
      <c r="Q1" s="3"/>
      <c r="R1" s="3"/>
      <c r="S1" s="3"/>
    </row>
    <row r="2" spans="2:28" ht="14.25" customHeight="1" x14ac:dyDescent="0.25">
      <c r="C2" s="14"/>
    </row>
    <row r="3" spans="2:28" ht="14.25" customHeight="1" x14ac:dyDescent="0.25">
      <c r="B3" s="452"/>
      <c r="C3" s="417"/>
      <c r="D3" s="417"/>
      <c r="E3" s="417"/>
      <c r="F3" s="417"/>
      <c r="G3" s="417"/>
      <c r="H3" s="417"/>
      <c r="I3" s="417"/>
      <c r="J3" s="417"/>
      <c r="K3" s="417"/>
      <c r="L3" s="417"/>
      <c r="M3" s="417"/>
      <c r="N3" s="417"/>
      <c r="O3" s="417"/>
      <c r="P3" s="417"/>
      <c r="Q3" s="417"/>
      <c r="R3" s="417"/>
      <c r="S3" s="418"/>
    </row>
    <row r="4" spans="2:28" ht="14.25" customHeight="1" x14ac:dyDescent="0.25">
      <c r="B4" s="419"/>
      <c r="C4" s="420"/>
      <c r="D4" s="420"/>
      <c r="E4" s="681" t="s">
        <v>29</v>
      </c>
      <c r="F4" s="673"/>
      <c r="G4" s="673"/>
      <c r="H4" s="673"/>
      <c r="I4" s="420"/>
      <c r="J4" s="681" t="s">
        <v>30</v>
      </c>
      <c r="K4" s="673"/>
      <c r="L4" s="673"/>
      <c r="M4" s="673"/>
      <c r="N4" s="420"/>
      <c r="O4" s="681" t="s">
        <v>31</v>
      </c>
      <c r="P4" s="673"/>
      <c r="Q4" s="673"/>
      <c r="R4" s="673"/>
      <c r="S4" s="421"/>
    </row>
    <row r="5" spans="2:28" ht="14.25" customHeight="1" x14ac:dyDescent="0.25">
      <c r="B5" s="419"/>
      <c r="C5" s="420"/>
      <c r="D5" s="420"/>
      <c r="E5" s="26"/>
      <c r="F5" s="26"/>
      <c r="G5" s="26"/>
      <c r="H5" s="26"/>
      <c r="I5" s="420"/>
      <c r="J5" s="26"/>
      <c r="K5" s="26"/>
      <c r="L5" s="26"/>
      <c r="M5" s="26"/>
      <c r="N5" s="420"/>
      <c r="O5" s="26"/>
      <c r="P5" s="26"/>
      <c r="Q5" s="26"/>
      <c r="R5" s="26"/>
      <c r="S5" s="421"/>
      <c r="U5" s="680" t="s">
        <v>29</v>
      </c>
      <c r="V5" s="671"/>
      <c r="X5" s="680" t="s">
        <v>32</v>
      </c>
      <c r="Y5" s="671"/>
      <c r="AA5" s="680" t="s">
        <v>33</v>
      </c>
      <c r="AB5" s="671"/>
    </row>
    <row r="6" spans="2:28" ht="14.25" customHeight="1" x14ac:dyDescent="0.25">
      <c r="B6" s="419"/>
      <c r="C6" s="453" t="s">
        <v>11</v>
      </c>
      <c r="D6" s="420"/>
      <c r="E6" s="28">
        <f>Inputs!C2</f>
        <v>46022</v>
      </c>
      <c r="F6" s="28" t="s">
        <v>34</v>
      </c>
      <c r="G6" s="28" t="s">
        <v>35</v>
      </c>
      <c r="H6" s="28" t="s">
        <v>36</v>
      </c>
      <c r="I6" s="420"/>
      <c r="J6" s="28">
        <f>E6</f>
        <v>46022</v>
      </c>
      <c r="K6" s="28" t="s">
        <v>34</v>
      </c>
      <c r="L6" s="28" t="s">
        <v>35</v>
      </c>
      <c r="M6" s="28" t="s">
        <v>36</v>
      </c>
      <c r="N6" s="420"/>
      <c r="O6" s="28">
        <f>J6</f>
        <v>46022</v>
      </c>
      <c r="P6" s="28">
        <f>EOMONTH(E6,-12)</f>
        <v>45657</v>
      </c>
      <c r="Q6" s="28" t="s">
        <v>35</v>
      </c>
      <c r="R6" s="28" t="s">
        <v>36</v>
      </c>
      <c r="S6" s="421"/>
      <c r="U6" s="680" t="s">
        <v>37</v>
      </c>
      <c r="V6" s="671"/>
      <c r="X6" s="680" t="s">
        <v>37</v>
      </c>
      <c r="Y6" s="671"/>
      <c r="AA6" s="680" t="s">
        <v>37</v>
      </c>
      <c r="AB6" s="671"/>
    </row>
    <row r="7" spans="2:28" ht="14.25" customHeight="1" x14ac:dyDescent="0.25">
      <c r="B7" s="419"/>
      <c r="C7" s="454" t="s">
        <v>38</v>
      </c>
      <c r="D7" s="420"/>
      <c r="E7" s="420"/>
      <c r="F7" s="420"/>
      <c r="G7" s="420"/>
      <c r="H7" s="420"/>
      <c r="I7" s="420"/>
      <c r="J7" s="420"/>
      <c r="K7" s="420"/>
      <c r="L7" s="420"/>
      <c r="M7" s="420"/>
      <c r="N7" s="420"/>
      <c r="O7" s="420"/>
      <c r="P7" s="420"/>
      <c r="Q7" s="420"/>
      <c r="R7" s="420"/>
      <c r="S7" s="421"/>
    </row>
    <row r="8" spans="2:28" ht="14.25" customHeight="1" x14ac:dyDescent="0.25">
      <c r="B8" s="419"/>
      <c r="C8" s="455" t="s">
        <v>39</v>
      </c>
      <c r="D8" s="420"/>
      <c r="E8" s="422">
        <f>'Dispatch Monthly Func P&amp;L'!Q7</f>
        <v>1025372.1799999999</v>
      </c>
      <c r="F8" s="422">
        <f>INDEX('Dispatch Monthly Func P&amp;L'!$AI7:$AT7,MATCH(EOMONTH(Inputs!$C$2,0),'Dispatch Monthly Func P&amp;L'!$AI$5:$AT$5,0))</f>
        <v>1092551.6308333331</v>
      </c>
      <c r="G8" s="423">
        <f t="shared" ref="G8:G11" si="0">IFERROR(E8-F8,"N/A")</f>
        <v>-67179.450833333191</v>
      </c>
      <c r="H8" s="424">
        <f t="shared" ref="H8:H11" si="1">IFERROR((E8/F8-1),"N/A")</f>
        <v>-6.1488582266901903E-2</v>
      </c>
      <c r="I8" s="16"/>
      <c r="J8" s="422">
        <f>'Dispatch Monthly Func P&amp;L'!X7</f>
        <v>12038585.470000001</v>
      </c>
      <c r="K8" s="422">
        <f>'Dispatch Monthly Func P&amp;L'!AV7</f>
        <v>12122794.161935264</v>
      </c>
      <c r="L8" s="423">
        <f t="shared" ref="L8:L11" si="2">IFERROR(J8-K8,"N/A")</f>
        <v>-84208.691935263574</v>
      </c>
      <c r="M8" s="424">
        <f t="shared" ref="M8:M11" si="3">IFERROR((J8/K8-1),"N/A")</f>
        <v>-6.9463104636118267E-3</v>
      </c>
      <c r="N8" s="16"/>
      <c r="O8" s="422">
        <f t="shared" ref="O8:O11" si="4">E8</f>
        <v>1025372.1799999999</v>
      </c>
      <c r="P8" s="422">
        <f>'Dispatch Monthly Func P&amp;L'!$BM7</f>
        <v>978384.06</v>
      </c>
      <c r="Q8" s="422">
        <f t="shared" ref="Q8:Q11" si="5">O8-P8</f>
        <v>46988.119999999879</v>
      </c>
      <c r="R8" s="424">
        <f t="shared" ref="R8:R11" si="6">IFERROR((O8/P8-1),"N/A")</f>
        <v>4.8026252594507657E-2</v>
      </c>
      <c r="S8" s="421"/>
    </row>
    <row r="9" spans="2:28" ht="14.25" customHeight="1" x14ac:dyDescent="0.25">
      <c r="B9" s="419"/>
      <c r="C9" s="455" t="s">
        <v>40</v>
      </c>
      <c r="D9" s="420"/>
      <c r="E9" s="425">
        <f>'Dispatch Monthly Func P&amp;L'!Q8</f>
        <v>0</v>
      </c>
      <c r="F9" s="425">
        <f>INDEX('Dispatch Monthly Func P&amp;L'!$AI8:$AT8,MATCH(EOMONTH(Inputs!$C$2,0),'Dispatch Monthly Func P&amp;L'!$AI$5:$AT$5,0))</f>
        <v>0</v>
      </c>
      <c r="G9" s="426">
        <f t="shared" si="0"/>
        <v>0</v>
      </c>
      <c r="H9" s="424" t="str">
        <f t="shared" si="1"/>
        <v>N/A</v>
      </c>
      <c r="I9" s="16"/>
      <c r="J9" s="425">
        <f>'Dispatch Monthly Func P&amp;L'!X8</f>
        <v>0</v>
      </c>
      <c r="K9" s="425">
        <f>'Dispatch Monthly Func P&amp;L'!AV8</f>
        <v>0</v>
      </c>
      <c r="L9" s="426">
        <f t="shared" si="2"/>
        <v>0</v>
      </c>
      <c r="M9" s="424" t="str">
        <f t="shared" si="3"/>
        <v>N/A</v>
      </c>
      <c r="N9" s="16"/>
      <c r="O9" s="425">
        <f t="shared" si="4"/>
        <v>0</v>
      </c>
      <c r="P9" s="425">
        <f>'Dispatch Monthly Func P&amp;L'!$BM8</f>
        <v>416.65</v>
      </c>
      <c r="Q9" s="425">
        <f t="shared" si="5"/>
        <v>-416.65</v>
      </c>
      <c r="R9" s="424">
        <f t="shared" si="6"/>
        <v>-1</v>
      </c>
      <c r="S9" s="421"/>
    </row>
    <row r="10" spans="2:28" ht="14.25" customHeight="1" x14ac:dyDescent="0.25">
      <c r="B10" s="419"/>
      <c r="C10" s="455" t="s">
        <v>41</v>
      </c>
      <c r="D10" s="420"/>
      <c r="E10" s="425">
        <f>'Dispatch Monthly Func P&amp;L'!Q9</f>
        <v>95643.67</v>
      </c>
      <c r="F10" s="425">
        <f>INDEX('Dispatch Monthly Func P&amp;L'!$AI9:$AT9,MATCH(EOMONTH(Inputs!$C$2,0),'Dispatch Monthly Func P&amp;L'!$AI$5:$AT$5,0))</f>
        <v>107993.31198467515</v>
      </c>
      <c r="G10" s="426">
        <f t="shared" si="0"/>
        <v>-12349.641984675152</v>
      </c>
      <c r="H10" s="424">
        <f t="shared" si="1"/>
        <v>-0.11435561848892672</v>
      </c>
      <c r="I10" s="16"/>
      <c r="J10" s="425">
        <f>'Dispatch Monthly Func P&amp;L'!X9</f>
        <v>1158666.7999999998</v>
      </c>
      <c r="K10" s="425">
        <f>'Dispatch Monthly Func P&amp;L'!AV9</f>
        <v>1217243.8075785751</v>
      </c>
      <c r="L10" s="426">
        <f t="shared" si="2"/>
        <v>-58577.007578575285</v>
      </c>
      <c r="M10" s="424">
        <f t="shared" si="3"/>
        <v>-4.8122658101749316E-2</v>
      </c>
      <c r="N10" s="16"/>
      <c r="O10" s="425">
        <f t="shared" si="4"/>
        <v>95643.67</v>
      </c>
      <c r="P10" s="425">
        <f>'Dispatch Monthly Func P&amp;L'!$BM9</f>
        <v>91808.3</v>
      </c>
      <c r="Q10" s="425">
        <f t="shared" si="5"/>
        <v>3835.3699999999953</v>
      </c>
      <c r="R10" s="424">
        <f t="shared" si="6"/>
        <v>4.1775852510067102E-2</v>
      </c>
      <c r="S10" s="421"/>
      <c r="U10" s="34"/>
    </row>
    <row r="11" spans="2:28" ht="14.25" customHeight="1" x14ac:dyDescent="0.25">
      <c r="B11" s="419"/>
      <c r="C11" s="456" t="s">
        <v>42</v>
      </c>
      <c r="D11" s="427"/>
      <c r="E11" s="428">
        <f>'Dispatch Monthly Func P&amp;L'!Q10</f>
        <v>1121015.8499999999</v>
      </c>
      <c r="F11" s="428">
        <f>INDEX('Dispatch Monthly Func P&amp;L'!$AI10:$AT10,MATCH(EOMONTH(Inputs!$C$2,0),'Dispatch Monthly Func P&amp;L'!$AI$5:$AT$5,0))</f>
        <v>1200544.9428180084</v>
      </c>
      <c r="G11" s="429">
        <f t="shared" si="0"/>
        <v>-79529.092818008503</v>
      </c>
      <c r="H11" s="430">
        <f t="shared" si="1"/>
        <v>-6.6244161281735825E-2</v>
      </c>
      <c r="I11" s="16"/>
      <c r="J11" s="428">
        <f>'Dispatch Monthly Func P&amp;L'!X10</f>
        <v>13197252.27</v>
      </c>
      <c r="K11" s="428">
        <f>'Dispatch Monthly Func P&amp;L'!AV10</f>
        <v>13340037.969513839</v>
      </c>
      <c r="L11" s="429">
        <f t="shared" si="2"/>
        <v>-142785.69951383956</v>
      </c>
      <c r="M11" s="430">
        <f t="shared" si="3"/>
        <v>-1.0703545210302257E-2</v>
      </c>
      <c r="N11" s="16"/>
      <c r="O11" s="428">
        <f t="shared" si="4"/>
        <v>1121015.8499999999</v>
      </c>
      <c r="P11" s="428">
        <f>'Dispatch Monthly Func P&amp;L'!$BM10</f>
        <v>1070609.01</v>
      </c>
      <c r="Q11" s="428">
        <f t="shared" si="5"/>
        <v>50406.839999999851</v>
      </c>
      <c r="R11" s="430">
        <f t="shared" si="6"/>
        <v>4.7082398456556929E-2</v>
      </c>
      <c r="S11" s="421"/>
      <c r="U11" s="8">
        <f t="shared" ref="U11:V11" si="7">SUM(E8:E10)-E11</f>
        <v>0</v>
      </c>
      <c r="V11" s="8">
        <f t="shared" si="7"/>
        <v>0</v>
      </c>
      <c r="X11" s="8">
        <f t="shared" ref="X11:Y11" si="8">SUM(J8:J10)-J11</f>
        <v>0</v>
      </c>
      <c r="Y11" s="8">
        <f t="shared" si="8"/>
        <v>0</v>
      </c>
      <c r="AA11" s="8">
        <f t="shared" ref="AA11:AB11" si="9">SUM(O8:O10)-O11</f>
        <v>0</v>
      </c>
      <c r="AB11" s="8">
        <f t="shared" si="9"/>
        <v>0</v>
      </c>
    </row>
    <row r="12" spans="2:28" ht="14.25" customHeight="1" x14ac:dyDescent="0.25">
      <c r="B12" s="419"/>
      <c r="C12" s="456" t="s">
        <v>43</v>
      </c>
      <c r="D12" s="427"/>
      <c r="E12" s="425"/>
      <c r="F12" s="420"/>
      <c r="G12" s="425"/>
      <c r="H12" s="424"/>
      <c r="I12" s="16"/>
      <c r="J12" s="425"/>
      <c r="K12" s="425"/>
      <c r="L12" s="425"/>
      <c r="M12" s="424"/>
      <c r="N12" s="16"/>
      <c r="O12" s="425"/>
      <c r="P12" s="425"/>
      <c r="Q12" s="425"/>
      <c r="R12" s="424"/>
      <c r="S12" s="421"/>
    </row>
    <row r="13" spans="2:28" ht="14.25" customHeight="1" x14ac:dyDescent="0.25">
      <c r="B13" s="419"/>
      <c r="C13" s="455" t="s">
        <v>44</v>
      </c>
      <c r="D13" s="427"/>
      <c r="E13" s="425">
        <f>'Dispatch Monthly Func P&amp;L'!Q12</f>
        <v>26500</v>
      </c>
      <c r="F13" s="425">
        <f>INDEX('Dispatch Monthly Func P&amp;L'!$AI12:$AT12,MATCH(EOMONTH(Inputs!$C$2,0),'Dispatch Monthly Func P&amp;L'!$AI$5:$AT$5,0))</f>
        <v>28666.666666666668</v>
      </c>
      <c r="G13" s="426">
        <f t="shared" ref="G13:G17" si="10">IFERROR(E13-F13,"N/A")</f>
        <v>-2166.6666666666679</v>
      </c>
      <c r="H13" s="424">
        <f t="shared" ref="H13:H16" si="11">IFERROR((E13/F13-1),"N/A")</f>
        <v>-7.5581395348837233E-2</v>
      </c>
      <c r="I13" s="16"/>
      <c r="J13" s="425">
        <f>'Dispatch Monthly Func P&amp;L'!X12</f>
        <v>480250</v>
      </c>
      <c r="K13" s="425">
        <f>'Dispatch Monthly Func P&amp;L'!AV12</f>
        <v>250041.66666666669</v>
      </c>
      <c r="L13" s="426">
        <f t="shared" ref="L13:L17" si="12">IFERROR(J13-K13,"N/A")</f>
        <v>230208.33333333331</v>
      </c>
      <c r="M13" s="424">
        <f t="shared" ref="M13:M16" si="13">IFERROR((J13/K13-1),"N/A")</f>
        <v>0.92067988668555234</v>
      </c>
      <c r="N13" s="16"/>
      <c r="O13" s="425">
        <f t="shared" ref="O13:O17" si="14">E13</f>
        <v>26500</v>
      </c>
      <c r="P13" s="425">
        <f>'Dispatch Monthly Func P&amp;L'!$BM12</f>
        <v>31999</v>
      </c>
      <c r="Q13" s="425">
        <f t="shared" ref="Q13:Q17" si="15">O13-P13</f>
        <v>-5499</v>
      </c>
      <c r="R13" s="424">
        <f t="shared" ref="R13:R16" si="16">IFERROR((O13/P13-1),"N/A")</f>
        <v>-0.17184912028500887</v>
      </c>
      <c r="S13" s="421"/>
    </row>
    <row r="14" spans="2:28" ht="14.25" customHeight="1" x14ac:dyDescent="0.25">
      <c r="B14" s="419"/>
      <c r="C14" s="455" t="s">
        <v>45</v>
      </c>
      <c r="D14" s="427"/>
      <c r="E14" s="425">
        <f>'Dispatch Monthly Func P&amp;L'!Q13</f>
        <v>0</v>
      </c>
      <c r="F14" s="425">
        <f>INDEX('Dispatch Monthly Func P&amp;L'!$AI13:$AT13,MATCH(EOMONTH(Inputs!$C$2,0),'Dispatch Monthly Func P&amp;L'!$AI$5:$AT$5,0))</f>
        <v>0</v>
      </c>
      <c r="G14" s="426">
        <f t="shared" si="10"/>
        <v>0</v>
      </c>
      <c r="H14" s="424" t="str">
        <f t="shared" si="11"/>
        <v>N/A</v>
      </c>
      <c r="I14" s="16"/>
      <c r="J14" s="425">
        <f>'Dispatch Monthly Func P&amp;L'!X13</f>
        <v>0</v>
      </c>
      <c r="K14" s="425">
        <f>'Dispatch Monthly Func P&amp;L'!AV13</f>
        <v>0</v>
      </c>
      <c r="L14" s="426">
        <f t="shared" si="12"/>
        <v>0</v>
      </c>
      <c r="M14" s="424" t="str">
        <f t="shared" si="13"/>
        <v>N/A</v>
      </c>
      <c r="N14" s="16"/>
      <c r="O14" s="425">
        <f t="shared" si="14"/>
        <v>0</v>
      </c>
      <c r="P14" s="425">
        <f>'Dispatch Monthly Func P&amp;L'!$BM13</f>
        <v>0</v>
      </c>
      <c r="Q14" s="425">
        <f t="shared" si="15"/>
        <v>0</v>
      </c>
      <c r="R14" s="424" t="str">
        <f t="shared" si="16"/>
        <v>N/A</v>
      </c>
      <c r="S14" s="421"/>
    </row>
    <row r="15" spans="2:28" ht="14.25" customHeight="1" x14ac:dyDescent="0.25">
      <c r="B15" s="419"/>
      <c r="C15" s="456" t="s">
        <v>46</v>
      </c>
      <c r="D15" s="427"/>
      <c r="E15" s="428">
        <f>'Dispatch Monthly Func P&amp;L'!Q14</f>
        <v>26500</v>
      </c>
      <c r="F15" s="428">
        <f>INDEX('Dispatch Monthly Func P&amp;L'!$AI14:$AT14,MATCH(EOMONTH(Inputs!$C$2,0),'Dispatch Monthly Func P&amp;L'!$AI$5:$AT$5,0))</f>
        <v>28666.666666666668</v>
      </c>
      <c r="G15" s="429">
        <f t="shared" si="10"/>
        <v>-2166.6666666666679</v>
      </c>
      <c r="H15" s="430">
        <f t="shared" si="11"/>
        <v>-7.5581395348837233E-2</v>
      </c>
      <c r="I15" s="16"/>
      <c r="J15" s="428">
        <f>'Dispatch Monthly Func P&amp;L'!X14</f>
        <v>480250</v>
      </c>
      <c r="K15" s="428">
        <f>'Dispatch Monthly Func P&amp;L'!AV14</f>
        <v>250041.66666666669</v>
      </c>
      <c r="L15" s="429">
        <f t="shared" si="12"/>
        <v>230208.33333333331</v>
      </c>
      <c r="M15" s="430">
        <f t="shared" si="13"/>
        <v>0.92067988668555234</v>
      </c>
      <c r="N15" s="16"/>
      <c r="O15" s="428">
        <f t="shared" si="14"/>
        <v>26500</v>
      </c>
      <c r="P15" s="428">
        <f>'Dispatch Monthly Func P&amp;L'!$BM14</f>
        <v>31999</v>
      </c>
      <c r="Q15" s="428">
        <f t="shared" si="15"/>
        <v>-5499</v>
      </c>
      <c r="R15" s="430">
        <f t="shared" si="16"/>
        <v>-0.17184912028500887</v>
      </c>
      <c r="S15" s="421"/>
      <c r="U15" s="9">
        <f t="shared" ref="U15:V15" si="17">SUM(E13:E14)-E15</f>
        <v>0</v>
      </c>
      <c r="V15" s="9">
        <f t="shared" si="17"/>
        <v>0</v>
      </c>
      <c r="X15" s="9">
        <f t="shared" ref="X15:Y15" si="18">SUM(J13:J14)-J15</f>
        <v>0</v>
      </c>
      <c r="Y15" s="9">
        <f t="shared" si="18"/>
        <v>0</v>
      </c>
      <c r="AA15" s="9">
        <f t="shared" ref="AA15:AB15" si="19">SUM(O13:O14)-O15</f>
        <v>0</v>
      </c>
      <c r="AB15" s="9">
        <f t="shared" si="19"/>
        <v>0</v>
      </c>
    </row>
    <row r="16" spans="2:28" ht="14.25" customHeight="1" x14ac:dyDescent="0.25">
      <c r="B16" s="419"/>
      <c r="C16" s="456" t="s">
        <v>47</v>
      </c>
      <c r="D16" s="427"/>
      <c r="E16" s="431">
        <f>'Dispatch Monthly Func P&amp;L'!Q15</f>
        <v>1147515.8499999999</v>
      </c>
      <c r="F16" s="431">
        <f>INDEX('Dispatch Monthly Func P&amp;L'!$AI15:$AT15,MATCH(EOMONTH(Inputs!$C$2,0),'Dispatch Monthly Func P&amp;L'!$AI$5:$AT$5,0))</f>
        <v>1229211.6094846751</v>
      </c>
      <c r="G16" s="432">
        <f t="shared" si="10"/>
        <v>-81695.759484675247</v>
      </c>
      <c r="H16" s="430">
        <f t="shared" si="11"/>
        <v>-6.6461916609235949E-2</v>
      </c>
      <c r="I16" s="16"/>
      <c r="J16" s="431">
        <f>'Dispatch Monthly Func P&amp;L'!X15</f>
        <v>13677502.27</v>
      </c>
      <c r="K16" s="431">
        <f>'Dispatch Monthly Func P&amp;L'!AV15</f>
        <v>13590079.636180503</v>
      </c>
      <c r="L16" s="432">
        <f t="shared" si="12"/>
        <v>87422.633819496259</v>
      </c>
      <c r="M16" s="430">
        <f t="shared" si="13"/>
        <v>6.432827191590107E-3</v>
      </c>
      <c r="N16" s="16"/>
      <c r="O16" s="431">
        <f t="shared" si="14"/>
        <v>1147515.8499999999</v>
      </c>
      <c r="P16" s="431">
        <f>'Dispatch Monthly Func P&amp;L'!$BM15</f>
        <v>1102608.01</v>
      </c>
      <c r="Q16" s="431">
        <f t="shared" si="15"/>
        <v>44907.839999999851</v>
      </c>
      <c r="R16" s="430">
        <f t="shared" si="16"/>
        <v>4.0728744569885622E-2</v>
      </c>
      <c r="S16" s="421"/>
      <c r="U16" s="9">
        <f t="shared" ref="U16:V16" si="20">E11+E15-E16</f>
        <v>0</v>
      </c>
      <c r="V16" s="9">
        <f t="shared" si="20"/>
        <v>0</v>
      </c>
      <c r="X16" s="9">
        <f t="shared" ref="X16:Y16" si="21">J11+J15-J16</f>
        <v>0</v>
      </c>
      <c r="Y16" s="9">
        <f t="shared" si="21"/>
        <v>0</v>
      </c>
      <c r="AA16" s="9">
        <f t="shared" ref="AA16:AB16" si="22">O11+O15-O16</f>
        <v>0</v>
      </c>
      <c r="AB16" s="9">
        <f t="shared" si="22"/>
        <v>0</v>
      </c>
    </row>
    <row r="17" spans="2:28" ht="14.25" customHeight="1" x14ac:dyDescent="0.25">
      <c r="B17" s="419"/>
      <c r="C17" s="457" t="s">
        <v>15</v>
      </c>
      <c r="D17" s="427"/>
      <c r="E17" s="433">
        <f>'Dispatch Monthly Func P&amp;L'!Q16</f>
        <v>0.97690663706300873</v>
      </c>
      <c r="F17" s="433">
        <f>INDEX('Dispatch Monthly Func P&amp;L'!$AI16:$AT16,MATCH(EOMONTH(Inputs!$C$2,0),'Dispatch Monthly Func P&amp;L'!$AI$5:$AT$5,0))</f>
        <v>0.97667881880916763</v>
      </c>
      <c r="G17" s="434">
        <f t="shared" si="10"/>
        <v>2.2781825384110554E-4</v>
      </c>
      <c r="H17" s="434"/>
      <c r="I17" s="16"/>
      <c r="J17" s="433">
        <f>'Dispatch Monthly Func P&amp;L'!X16</f>
        <v>0.96488759493366183</v>
      </c>
      <c r="K17" s="433">
        <f>'Dispatch Monthly Func P&amp;L'!AV16</f>
        <v>0.98160116251261798</v>
      </c>
      <c r="L17" s="434">
        <f t="shared" si="12"/>
        <v>-1.6713567578956146E-2</v>
      </c>
      <c r="M17" s="434"/>
      <c r="N17" s="16"/>
      <c r="O17" s="433">
        <f t="shared" si="14"/>
        <v>0.97690663706300873</v>
      </c>
      <c r="P17" s="433">
        <f>'Dispatch Monthly Func P&amp;L'!$BM16</f>
        <v>0.97097880687443949</v>
      </c>
      <c r="Q17" s="433">
        <f t="shared" si="15"/>
        <v>5.9278301885692386E-3</v>
      </c>
      <c r="R17" s="434"/>
      <c r="S17" s="421"/>
      <c r="U17" s="40">
        <f t="shared" ref="U17:V17" si="23">E11/E16-E17</f>
        <v>0</v>
      </c>
      <c r="V17" s="40">
        <f t="shared" si="23"/>
        <v>0</v>
      </c>
      <c r="X17" s="40">
        <f t="shared" ref="X17:Y17" si="24">J11/J16-J17</f>
        <v>0</v>
      </c>
      <c r="Y17" s="40">
        <f t="shared" si="24"/>
        <v>0</v>
      </c>
      <c r="AA17" s="40">
        <f t="shared" ref="AA17:AB17" si="25">O11/O16-O17</f>
        <v>0</v>
      </c>
      <c r="AB17" s="40">
        <f t="shared" si="25"/>
        <v>0</v>
      </c>
    </row>
    <row r="18" spans="2:28" ht="14.25" customHeight="1" x14ac:dyDescent="0.25">
      <c r="B18" s="419"/>
      <c r="C18" s="436"/>
      <c r="D18" s="427"/>
      <c r="E18" s="436"/>
      <c r="F18" s="436"/>
      <c r="G18" s="436"/>
      <c r="H18" s="424"/>
      <c r="I18" s="16"/>
      <c r="J18" s="436"/>
      <c r="K18" s="436"/>
      <c r="L18" s="436"/>
      <c r="M18" s="424"/>
      <c r="N18" s="16"/>
      <c r="O18" s="436"/>
      <c r="P18" s="436"/>
      <c r="Q18" s="436"/>
      <c r="R18" s="424"/>
      <c r="S18" s="421"/>
    </row>
    <row r="19" spans="2:28" ht="14.25" customHeight="1" x14ac:dyDescent="0.25">
      <c r="B19" s="419"/>
      <c r="C19" s="454" t="s">
        <v>48</v>
      </c>
      <c r="D19" s="427"/>
      <c r="E19" s="436"/>
      <c r="F19" s="436"/>
      <c r="G19" s="436"/>
      <c r="H19" s="424"/>
      <c r="I19" s="420"/>
      <c r="J19" s="436"/>
      <c r="K19" s="436"/>
      <c r="L19" s="436"/>
      <c r="M19" s="424"/>
      <c r="N19" s="420"/>
      <c r="O19" s="436"/>
      <c r="P19" s="436"/>
      <c r="Q19" s="436"/>
      <c r="R19" s="424"/>
      <c r="S19" s="421"/>
    </row>
    <row r="20" spans="2:28" ht="14.25" customHeight="1" x14ac:dyDescent="0.25">
      <c r="B20" s="419"/>
      <c r="C20" s="455" t="s">
        <v>49</v>
      </c>
      <c r="D20" s="427"/>
      <c r="E20" s="422">
        <f>'Dispatch Monthly Func P&amp;L'!Q19</f>
        <v>71518.560000000012</v>
      </c>
      <c r="F20" s="422">
        <f>INDEX('Dispatch Monthly Func P&amp;L'!$AI19:$AT19,MATCH(EOMONTH(Inputs!$C$2,0),'Dispatch Monthly Func P&amp;L'!$AI$5:$AT$5,0))</f>
        <v>60391.045603759558</v>
      </c>
      <c r="G20" s="423">
        <f t="shared" ref="G20:G23" si="26">IFERROR(E20-F20,"N/A")</f>
        <v>11127.514396240455</v>
      </c>
      <c r="H20" s="424">
        <f t="shared" ref="H20:H23" si="27">IFERROR((E20/F20-1),"N/A")</f>
        <v>0.18425768729441772</v>
      </c>
      <c r="I20" s="16"/>
      <c r="J20" s="422">
        <f>'Dispatch Monthly Func P&amp;L'!X19</f>
        <v>818939.73000000021</v>
      </c>
      <c r="K20" s="422">
        <f>'Dispatch Monthly Func P&amp;L'!AV19</f>
        <v>749729.85956175812</v>
      </c>
      <c r="L20" s="423">
        <f t="shared" ref="L20:L23" si="28">IFERROR(J20-K20,"N/A")</f>
        <v>69209.870438242098</v>
      </c>
      <c r="M20" s="424">
        <f t="shared" ref="M20:M23" si="29">IFERROR((J20/K20-1),"N/A")</f>
        <v>9.2313077244512431E-2</v>
      </c>
      <c r="N20" s="16"/>
      <c r="O20" s="422">
        <f t="shared" ref="O20:O23" si="30">E20</f>
        <v>71518.560000000012</v>
      </c>
      <c r="P20" s="422">
        <f>'Dispatch Monthly Func P&amp;L'!$BM19</f>
        <v>71244.070000000007</v>
      </c>
      <c r="Q20" s="422">
        <f t="shared" ref="Q20:Q23" si="31">O20-P20</f>
        <v>274.49000000000524</v>
      </c>
      <c r="R20" s="424">
        <f t="shared" ref="R20:R23" si="32">IFERROR((O20/P20-1),"N/A")</f>
        <v>3.852811890168617E-3</v>
      </c>
      <c r="S20" s="421"/>
    </row>
    <row r="21" spans="2:28" ht="14.25" customHeight="1" x14ac:dyDescent="0.25">
      <c r="B21" s="419"/>
      <c r="C21" s="455" t="s">
        <v>51</v>
      </c>
      <c r="D21" s="427"/>
      <c r="E21" s="425">
        <f>'Dispatch Monthly Func P&amp;L'!Q20</f>
        <v>30965.26</v>
      </c>
      <c r="F21" s="425">
        <f>INDEX('Dispatch Monthly Func P&amp;L'!$AI20:$AT20,MATCH(EOMONTH(Inputs!$C$2,0),'Dispatch Monthly Func P&amp;L'!$AI$5:$AT$5,0))</f>
        <v>30367</v>
      </c>
      <c r="G21" s="426">
        <f t="shared" si="26"/>
        <v>598.2599999999984</v>
      </c>
      <c r="H21" s="424">
        <f t="shared" si="27"/>
        <v>1.9700991207560747E-2</v>
      </c>
      <c r="I21" s="16"/>
      <c r="J21" s="425">
        <f>'Dispatch Monthly Func P&amp;L'!X20</f>
        <v>384144.89000000007</v>
      </c>
      <c r="K21" s="425">
        <f>'Dispatch Monthly Func P&amp;L'!AV20</f>
        <v>383084</v>
      </c>
      <c r="L21" s="426">
        <f t="shared" si="28"/>
        <v>1060.8900000000722</v>
      </c>
      <c r="M21" s="424">
        <f t="shared" si="29"/>
        <v>2.7693404057598237E-3</v>
      </c>
      <c r="N21" s="16"/>
      <c r="O21" s="425">
        <f t="shared" si="30"/>
        <v>30965.26</v>
      </c>
      <c r="P21" s="425">
        <f>'Dispatch Monthly Func P&amp;L'!$BM20</f>
        <v>26023.77</v>
      </c>
      <c r="Q21" s="425">
        <f t="shared" si="31"/>
        <v>4941.489999999998</v>
      </c>
      <c r="R21" s="424">
        <f t="shared" si="32"/>
        <v>0.18988371016190198</v>
      </c>
      <c r="S21" s="421"/>
    </row>
    <row r="22" spans="2:28" ht="14.25" customHeight="1" x14ac:dyDescent="0.25">
      <c r="B22" s="419"/>
      <c r="C22" s="455" t="s">
        <v>52</v>
      </c>
      <c r="D22" s="427"/>
      <c r="E22" s="425">
        <f>'Dispatch Monthly Func P&amp;L'!Q21</f>
        <v>48760.04</v>
      </c>
      <c r="F22" s="425">
        <f>INDEX('Dispatch Monthly Func P&amp;L'!$AI21:$AT21,MATCH(EOMONTH(Inputs!$C$2,0),'Dispatch Monthly Func P&amp;L'!$AI$5:$AT$5,0))</f>
        <v>46922.1875</v>
      </c>
      <c r="G22" s="426">
        <f t="shared" si="26"/>
        <v>1837.8525000000009</v>
      </c>
      <c r="H22" s="424">
        <f t="shared" si="27"/>
        <v>3.9168090788606058E-2</v>
      </c>
      <c r="I22" s="16"/>
      <c r="J22" s="425">
        <f>'Dispatch Monthly Func P&amp;L'!X21</f>
        <v>584922.50000000012</v>
      </c>
      <c r="K22" s="425">
        <f>'Dispatch Monthly Func P&amp;L'!AV21</f>
        <v>593302.25</v>
      </c>
      <c r="L22" s="426">
        <f t="shared" si="28"/>
        <v>-8379.7499999998836</v>
      </c>
      <c r="M22" s="424">
        <f t="shared" si="29"/>
        <v>-1.4123914075835464E-2</v>
      </c>
      <c r="N22" s="16"/>
      <c r="O22" s="425">
        <f t="shared" si="30"/>
        <v>48760.04</v>
      </c>
      <c r="P22" s="425">
        <f>'Dispatch Monthly Func P&amp;L'!$BM21</f>
        <v>45472.75</v>
      </c>
      <c r="Q22" s="425">
        <f t="shared" si="31"/>
        <v>3287.2900000000009</v>
      </c>
      <c r="R22" s="424">
        <f t="shared" si="32"/>
        <v>7.2291427283373011E-2</v>
      </c>
      <c r="S22" s="421"/>
    </row>
    <row r="23" spans="2:28" ht="14.25" customHeight="1" x14ac:dyDescent="0.25">
      <c r="B23" s="419"/>
      <c r="C23" s="454" t="s">
        <v>53</v>
      </c>
      <c r="D23" s="427"/>
      <c r="E23" s="431">
        <f>'Dispatch Monthly Func P&amp;L'!Q22</f>
        <v>151243.86000000002</v>
      </c>
      <c r="F23" s="431">
        <f>INDEX('Dispatch Monthly Func P&amp;L'!$AI22:$AT22,MATCH(EOMONTH(Inputs!$C$2,0),'Dispatch Monthly Func P&amp;L'!$AI$5:$AT$5,0))</f>
        <v>137680.23310375956</v>
      </c>
      <c r="G23" s="432">
        <f t="shared" si="26"/>
        <v>13563.626896240457</v>
      </c>
      <c r="H23" s="430">
        <f t="shared" si="27"/>
        <v>9.8515426582830745E-2</v>
      </c>
      <c r="I23" s="16"/>
      <c r="J23" s="431">
        <f>'Dispatch Monthly Func P&amp;L'!X22</f>
        <v>1788007.1200000006</v>
      </c>
      <c r="K23" s="431">
        <f>'Dispatch Monthly Func P&amp;L'!AV22</f>
        <v>1726116.1095617581</v>
      </c>
      <c r="L23" s="432">
        <f t="shared" si="28"/>
        <v>61891.010438242462</v>
      </c>
      <c r="M23" s="430">
        <f t="shared" si="29"/>
        <v>3.5855647308659755E-2</v>
      </c>
      <c r="N23" s="16"/>
      <c r="O23" s="431">
        <f t="shared" si="30"/>
        <v>151243.86000000002</v>
      </c>
      <c r="P23" s="431">
        <f>'Dispatch Monthly Func P&amp;L'!$BM22</f>
        <v>142740.59000000003</v>
      </c>
      <c r="Q23" s="431">
        <f t="shared" si="31"/>
        <v>8503.2699999999895</v>
      </c>
      <c r="R23" s="430">
        <f t="shared" si="32"/>
        <v>5.9571492593662345E-2</v>
      </c>
      <c r="S23" s="421"/>
      <c r="U23" s="8">
        <f>SUM(E20:E22)-E23</f>
        <v>0</v>
      </c>
      <c r="V23" s="8">
        <f>SUM(F20:F22)-F23</f>
        <v>0</v>
      </c>
      <c r="X23" s="8">
        <f>SUM(J20:J22)-J23</f>
        <v>0</v>
      </c>
      <c r="Y23" s="8">
        <f>SUM(K20:K22)-K23</f>
        <v>0</v>
      </c>
      <c r="AA23" s="8">
        <f>SUM(O20:O22)-O23</f>
        <v>0</v>
      </c>
      <c r="AB23" s="8">
        <f>SUM(P20:P22)-P23</f>
        <v>0</v>
      </c>
    </row>
    <row r="24" spans="2:28" ht="14.25" customHeight="1" x14ac:dyDescent="0.25">
      <c r="B24" s="419"/>
      <c r="C24" s="454" t="s">
        <v>54</v>
      </c>
      <c r="D24" s="427"/>
      <c r="E24" s="437"/>
      <c r="F24" s="437"/>
      <c r="G24" s="437"/>
      <c r="H24" s="438"/>
      <c r="I24" s="16"/>
      <c r="J24" s="437"/>
      <c r="K24" s="437"/>
      <c r="L24" s="437"/>
      <c r="M24" s="438"/>
      <c r="N24" s="16"/>
      <c r="O24" s="437"/>
      <c r="P24" s="437"/>
      <c r="Q24" s="437"/>
      <c r="R24" s="438"/>
      <c r="S24" s="421"/>
      <c r="U24" s="8"/>
      <c r="V24" s="8"/>
      <c r="X24" s="8"/>
      <c r="Y24" s="8"/>
      <c r="AA24" s="8"/>
      <c r="AB24" s="8"/>
    </row>
    <row r="25" spans="2:28" ht="14.25" customHeight="1" x14ac:dyDescent="0.25">
      <c r="B25" s="419"/>
      <c r="C25" s="455" t="s">
        <v>50</v>
      </c>
      <c r="D25" s="427"/>
      <c r="E25" s="425">
        <f>'Dispatch Monthly Func P&amp;L'!Q24</f>
        <v>0</v>
      </c>
      <c r="F25" s="425">
        <f>INDEX('Dispatch Monthly Func P&amp;L'!$AI24:$AT24,MATCH(EOMONTH(Inputs!$C$2,0),'Dispatch Monthly Func P&amp;L'!$AI$5:$AT$5,0))</f>
        <v>0</v>
      </c>
      <c r="G25" s="426">
        <f>IFERROR(E25-F25,"N/A")</f>
        <v>0</v>
      </c>
      <c r="H25" s="424" t="str">
        <f>IFERROR((E25/F25-1),"N/A")</f>
        <v>N/A</v>
      </c>
      <c r="I25" s="16"/>
      <c r="J25" s="425">
        <f>'Dispatch Monthly Func P&amp;L'!X24</f>
        <v>0</v>
      </c>
      <c r="K25" s="425">
        <f>'Dispatch Monthly Func P&amp;L'!AV24</f>
        <v>0</v>
      </c>
      <c r="L25" s="426">
        <f>IFERROR(J25-K25,"N/A")</f>
        <v>0</v>
      </c>
      <c r="M25" s="424" t="str">
        <f>IFERROR((J25/K25-1),"N/A")</f>
        <v>N/A</v>
      </c>
      <c r="N25" s="16"/>
      <c r="O25" s="425">
        <f>E25</f>
        <v>0</v>
      </c>
      <c r="P25" s="425">
        <f>'Dispatch Monthly Func P&amp;L'!$BM24</f>
        <v>0</v>
      </c>
      <c r="Q25" s="425">
        <f>O25-P25</f>
        <v>0</v>
      </c>
      <c r="R25" s="424" t="str">
        <f>IFERROR((O25/P25-1),"N/A")</f>
        <v>N/A</v>
      </c>
      <c r="S25" s="421"/>
    </row>
    <row r="26" spans="2:28" ht="14.25" customHeight="1" x14ac:dyDescent="0.25">
      <c r="B26" s="419"/>
      <c r="C26" s="455" t="s">
        <v>55</v>
      </c>
      <c r="D26" s="427"/>
      <c r="E26" s="425">
        <f>'Dispatch Monthly Func P&amp;L'!Q25</f>
        <v>59374.45</v>
      </c>
      <c r="F26" s="425">
        <f>INDEX('Dispatch Monthly Func P&amp;L'!$AI25:$AT25,MATCH(EOMONTH(Inputs!$C$2,0),'Dispatch Monthly Func P&amp;L'!$AI$5:$AT$5,0))</f>
        <v>56655.856040988219</v>
      </c>
      <c r="G26" s="426">
        <f t="shared" ref="G26:G28" si="33">IFERROR(E26-F26,"N/A")</f>
        <v>2718.5939590117778</v>
      </c>
      <c r="H26" s="424">
        <f t="shared" ref="H26:H28" si="34">IFERROR((E26/F26-1),"N/A")</f>
        <v>4.7984341760628935E-2</v>
      </c>
      <c r="I26" s="16"/>
      <c r="J26" s="425">
        <f>'Dispatch Monthly Func P&amp;L'!X25</f>
        <v>694660.55</v>
      </c>
      <c r="K26" s="425">
        <f>'Dispatch Monthly Func P&amp;L'!AV25</f>
        <v>673118.503671802</v>
      </c>
      <c r="L26" s="426">
        <f t="shared" ref="L26:L28" si="35">IFERROR(J26-K26,"N/A")</f>
        <v>21542.046328198048</v>
      </c>
      <c r="M26" s="424">
        <f t="shared" ref="M26:M28" si="36">IFERROR((J26/K26-1),"N/A")</f>
        <v>3.2003348906155527E-2</v>
      </c>
      <c r="N26" s="16"/>
      <c r="O26" s="425">
        <f t="shared" ref="O26:O28" si="37">E26</f>
        <v>59374.45</v>
      </c>
      <c r="P26" s="425">
        <f>'Dispatch Monthly Func P&amp;L'!$BM25</f>
        <v>48071.8</v>
      </c>
      <c r="Q26" s="425">
        <f t="shared" ref="Q26:Q28" si="38">O26-P26</f>
        <v>11302.649999999994</v>
      </c>
      <c r="R26" s="439">
        <f t="shared" ref="R26:R28" si="39">IFERROR((O26/P26-1),"N/A")</f>
        <v>0.23512017440578448</v>
      </c>
      <c r="S26" s="440"/>
      <c r="U26" s="8"/>
      <c r="V26" s="8"/>
      <c r="X26" s="8"/>
      <c r="Y26" s="8"/>
      <c r="AA26" s="8"/>
      <c r="AB26" s="8"/>
    </row>
    <row r="27" spans="2:28" ht="14.25" customHeight="1" x14ac:dyDescent="0.25">
      <c r="B27" s="419"/>
      <c r="C27" s="454" t="s">
        <v>56</v>
      </c>
      <c r="D27" s="427"/>
      <c r="E27" s="431">
        <f>'Dispatch Monthly Func P&amp;L'!Q26</f>
        <v>59374.45</v>
      </c>
      <c r="F27" s="431">
        <f>INDEX('Dispatch Monthly Func P&amp;L'!$AI26:$AT26,MATCH(EOMONTH(Inputs!$C$2,0),'Dispatch Monthly Func P&amp;L'!$AI$5:$AT$5,0))</f>
        <v>56655.856040988219</v>
      </c>
      <c r="G27" s="432">
        <f t="shared" si="33"/>
        <v>2718.5939590117778</v>
      </c>
      <c r="H27" s="430">
        <f t="shared" si="34"/>
        <v>4.7984341760628935E-2</v>
      </c>
      <c r="I27" s="16"/>
      <c r="J27" s="431">
        <f>'Dispatch Monthly Func P&amp;L'!X26</f>
        <v>694660.55</v>
      </c>
      <c r="K27" s="431">
        <f>'Dispatch Monthly Func P&amp;L'!AV26</f>
        <v>673118.503671802</v>
      </c>
      <c r="L27" s="432">
        <f t="shared" si="35"/>
        <v>21542.046328198048</v>
      </c>
      <c r="M27" s="430">
        <f t="shared" si="36"/>
        <v>3.2003348906155527E-2</v>
      </c>
      <c r="N27" s="16"/>
      <c r="O27" s="431">
        <f t="shared" si="37"/>
        <v>59374.45</v>
      </c>
      <c r="P27" s="431">
        <f>'Dispatch Monthly Func P&amp;L'!$BM26</f>
        <v>48071.8</v>
      </c>
      <c r="Q27" s="431">
        <f t="shared" si="38"/>
        <v>11302.649999999994</v>
      </c>
      <c r="R27" s="441">
        <f t="shared" si="39"/>
        <v>0.23512017440578448</v>
      </c>
      <c r="S27" s="442"/>
      <c r="U27" s="8">
        <f t="shared" ref="U27:V27" si="40">E27-E26</f>
        <v>0</v>
      </c>
      <c r="V27" s="8">
        <f t="shared" si="40"/>
        <v>0</v>
      </c>
      <c r="X27" s="8">
        <f t="shared" ref="X27:Y27" si="41">J27-J26</f>
        <v>0</v>
      </c>
      <c r="Y27" s="8">
        <f t="shared" si="41"/>
        <v>0</v>
      </c>
      <c r="AA27" s="8">
        <f t="shared" ref="AA27:AB27" si="42">O27-O26</f>
        <v>0</v>
      </c>
      <c r="AB27" s="8">
        <f t="shared" si="42"/>
        <v>0</v>
      </c>
    </row>
    <row r="28" spans="2:28" ht="14.25" customHeight="1" x14ac:dyDescent="0.25">
      <c r="B28" s="419"/>
      <c r="C28" s="454" t="s">
        <v>57</v>
      </c>
      <c r="D28" s="427"/>
      <c r="E28" s="431">
        <f>'Dispatch Monthly Func P&amp;L'!Q27</f>
        <v>210618.31</v>
      </c>
      <c r="F28" s="431">
        <f>INDEX('Dispatch Monthly Func P&amp;L'!$AI27:$AT27,MATCH(EOMONTH(Inputs!$C$2,0),'Dispatch Monthly Func P&amp;L'!$AI$5:$AT$5,0))</f>
        <v>194336.08914474776</v>
      </c>
      <c r="G28" s="432">
        <f t="shared" si="33"/>
        <v>16282.220855252235</v>
      </c>
      <c r="H28" s="430">
        <f t="shared" si="34"/>
        <v>8.3783824851619393E-2</v>
      </c>
      <c r="I28" s="16"/>
      <c r="J28" s="431">
        <f>'Dispatch Monthly Func P&amp;L'!X27</f>
        <v>2482667.6700000009</v>
      </c>
      <c r="K28" s="431">
        <f>'Dispatch Monthly Func P&amp;L'!AV27</f>
        <v>2399234.6132335598</v>
      </c>
      <c r="L28" s="432">
        <f t="shared" si="35"/>
        <v>83433.056766441092</v>
      </c>
      <c r="M28" s="430">
        <f t="shared" si="36"/>
        <v>3.4774863744565065E-2</v>
      </c>
      <c r="N28" s="16"/>
      <c r="O28" s="431">
        <f t="shared" si="37"/>
        <v>210618.31</v>
      </c>
      <c r="P28" s="431">
        <f>'Dispatch Monthly Func P&amp;L'!$BM27</f>
        <v>190812.39</v>
      </c>
      <c r="Q28" s="431">
        <f t="shared" si="38"/>
        <v>19805.919999999984</v>
      </c>
      <c r="R28" s="441">
        <f t="shared" si="39"/>
        <v>0.10379787182582834</v>
      </c>
      <c r="S28" s="442"/>
      <c r="U28" s="8">
        <f t="shared" ref="U28:V28" si="43">E28-E27-E23</f>
        <v>0</v>
      </c>
      <c r="V28" s="8">
        <f t="shared" si="43"/>
        <v>0</v>
      </c>
      <c r="X28" s="8">
        <f t="shared" ref="X28:Y28" si="44">J28-J27-J23</f>
        <v>0</v>
      </c>
      <c r="Y28" s="8">
        <f t="shared" si="44"/>
        <v>0</v>
      </c>
      <c r="AA28" s="8">
        <f t="shared" ref="AA28:AB28" si="45">O28-O27-O23</f>
        <v>0</v>
      </c>
      <c r="AB28" s="8">
        <f t="shared" si="45"/>
        <v>0</v>
      </c>
    </row>
    <row r="29" spans="2:28" ht="14.25" customHeight="1" x14ac:dyDescent="0.25">
      <c r="B29" s="419"/>
      <c r="C29" s="454" t="s">
        <v>58</v>
      </c>
      <c r="D29" s="427"/>
      <c r="E29" s="437"/>
      <c r="F29" s="437"/>
      <c r="G29" s="437"/>
      <c r="H29" s="438"/>
      <c r="I29" s="16"/>
      <c r="J29" s="437"/>
      <c r="K29" s="437"/>
      <c r="L29" s="437"/>
      <c r="M29" s="438"/>
      <c r="N29" s="16"/>
      <c r="O29" s="437"/>
      <c r="P29" s="437"/>
      <c r="Q29" s="437"/>
      <c r="R29" s="438"/>
      <c r="S29" s="421"/>
      <c r="U29" s="8"/>
      <c r="V29" s="8"/>
      <c r="X29" s="8"/>
      <c r="Y29" s="8"/>
      <c r="AA29" s="8"/>
      <c r="AB29" s="8"/>
    </row>
    <row r="30" spans="2:28" ht="14.25" customHeight="1" x14ac:dyDescent="0.25">
      <c r="B30" s="419"/>
      <c r="C30" s="455" t="s">
        <v>59</v>
      </c>
      <c r="D30" s="427"/>
      <c r="E30" s="422">
        <f>'Dispatch Monthly Func P&amp;L'!Q29</f>
        <v>969771.98999999987</v>
      </c>
      <c r="F30" s="422">
        <f>INDEX('Dispatch Monthly Func P&amp;L'!$AI29:$AT29,MATCH(EOMONTH(Inputs!$C$2,0),'Dispatch Monthly Func P&amp;L'!$AI$5:$AT$5,0))</f>
        <v>1062864.7097142488</v>
      </c>
      <c r="G30" s="423">
        <f t="shared" ref="G30:G35" si="46">IFERROR(E30-F30,"N/A")</f>
        <v>-93092.719714248902</v>
      </c>
      <c r="H30" s="424">
        <f t="shared" ref="H30:H32" si="47">IFERROR((E30/F30-1),"N/A")</f>
        <v>-8.7586612730115809E-2</v>
      </c>
      <c r="I30" s="16"/>
      <c r="J30" s="422">
        <f>'Dispatch Monthly Func P&amp;L'!X29</f>
        <v>11409245.15</v>
      </c>
      <c r="K30" s="422">
        <f>'Dispatch Monthly Func P&amp;L'!AV29</f>
        <v>11613921.859952079</v>
      </c>
      <c r="L30" s="423">
        <f t="shared" ref="L30:L35" si="48">IFERROR(J30-K30,"N/A")</f>
        <v>-204676.70995207876</v>
      </c>
      <c r="M30" s="424">
        <f t="shared" ref="M30:M32" si="49">IFERROR((J30/K30-1),"N/A")</f>
        <v>-1.7623393063962212E-2</v>
      </c>
      <c r="N30" s="16"/>
      <c r="O30" s="422">
        <f t="shared" ref="O30:O35" si="50">E30</f>
        <v>969771.98999999987</v>
      </c>
      <c r="P30" s="422">
        <f>'Dispatch Monthly Func P&amp;L'!$BM29</f>
        <v>927868.41999999993</v>
      </c>
      <c r="Q30" s="422">
        <f t="shared" ref="Q30:Q35" si="51">O30-P30</f>
        <v>41903.569999999949</v>
      </c>
      <c r="R30" s="439">
        <f t="shared" ref="R30:R32" si="52">IFERROR((O30/P30-1),"N/A")</f>
        <v>4.5161112391345348E-2</v>
      </c>
      <c r="S30" s="440"/>
      <c r="U30" s="8"/>
      <c r="V30" s="8"/>
      <c r="X30" s="8"/>
      <c r="Y30" s="8"/>
      <c r="AA30" s="8"/>
      <c r="AB30" s="8"/>
    </row>
    <row r="31" spans="2:28" ht="14.25" customHeight="1" x14ac:dyDescent="0.25">
      <c r="B31" s="419"/>
      <c r="C31" s="455" t="s">
        <v>60</v>
      </c>
      <c r="D31" s="427"/>
      <c r="E31" s="425">
        <f>'Dispatch Monthly Func P&amp;L'!Q30</f>
        <v>-32874.449999999997</v>
      </c>
      <c r="F31" s="425">
        <f>INDEX('Dispatch Monthly Func P&amp;L'!$AI30:$AT30,MATCH(EOMONTH(Inputs!$C$2,0),'Dispatch Monthly Func P&amp;L'!$AI$5:$AT$5,0))</f>
        <v>-27989.189374321551</v>
      </c>
      <c r="G31" s="426">
        <f t="shared" si="46"/>
        <v>-4885.2606256784456</v>
      </c>
      <c r="H31" s="424">
        <f t="shared" si="47"/>
        <v>0.17454098296109954</v>
      </c>
      <c r="I31" s="16"/>
      <c r="J31" s="425">
        <f>'Dispatch Monthly Func P&amp;L'!X30</f>
        <v>-214410.55</v>
      </c>
      <c r="K31" s="425">
        <f>'Dispatch Monthly Func P&amp;L'!AV30</f>
        <v>-423076.83700513531</v>
      </c>
      <c r="L31" s="426">
        <f t="shared" si="48"/>
        <v>208666.28700513532</v>
      </c>
      <c r="M31" s="424">
        <f t="shared" si="49"/>
        <v>-0.49321132417041902</v>
      </c>
      <c r="N31" s="16"/>
      <c r="O31" s="425">
        <f t="shared" si="50"/>
        <v>-32874.449999999997</v>
      </c>
      <c r="P31" s="425">
        <f>'Dispatch Monthly Func P&amp;L'!$BM30</f>
        <v>-16072.800000000003</v>
      </c>
      <c r="Q31" s="425">
        <f t="shared" si="51"/>
        <v>-16801.649999999994</v>
      </c>
      <c r="R31" s="439">
        <f t="shared" si="52"/>
        <v>1.0453467970733157</v>
      </c>
      <c r="S31" s="440"/>
      <c r="U31" s="8"/>
      <c r="V31" s="8"/>
      <c r="X31" s="8"/>
      <c r="Y31" s="8"/>
      <c r="AA31" s="8"/>
      <c r="AB31" s="8"/>
    </row>
    <row r="32" spans="2:28" ht="14.25" customHeight="1" x14ac:dyDescent="0.25">
      <c r="B32" s="419"/>
      <c r="C32" s="454" t="s">
        <v>61</v>
      </c>
      <c r="D32" s="427"/>
      <c r="E32" s="431">
        <f>'Dispatch Monthly Func P&amp;L'!Q31</f>
        <v>936897.53999999992</v>
      </c>
      <c r="F32" s="431">
        <f>INDEX('Dispatch Monthly Func P&amp;L'!$AI31:$AT31,MATCH(EOMONTH(Inputs!$C$2,0),'Dispatch Monthly Func P&amp;L'!$AI$5:$AT$5,0))</f>
        <v>1034875.5203399272</v>
      </c>
      <c r="G32" s="432">
        <f t="shared" si="46"/>
        <v>-97977.98033992725</v>
      </c>
      <c r="H32" s="430">
        <f t="shared" si="47"/>
        <v>-9.4676102018283581E-2</v>
      </c>
      <c r="I32" s="16"/>
      <c r="J32" s="431">
        <f>'Dispatch Monthly Func P&amp;L'!X31</f>
        <v>11194834.6</v>
      </c>
      <c r="K32" s="431">
        <f>'Dispatch Monthly Func P&amp;L'!AV31</f>
        <v>11190845.022946944</v>
      </c>
      <c r="L32" s="432">
        <f t="shared" si="48"/>
        <v>3989.5770530551672</v>
      </c>
      <c r="M32" s="430">
        <f t="shared" si="49"/>
        <v>3.565036460495552E-4</v>
      </c>
      <c r="N32" s="16"/>
      <c r="O32" s="431">
        <f t="shared" si="50"/>
        <v>936897.53999999992</v>
      </c>
      <c r="P32" s="431">
        <f>'Dispatch Monthly Func P&amp;L'!$BM31</f>
        <v>911795.61999999988</v>
      </c>
      <c r="Q32" s="431">
        <f t="shared" si="51"/>
        <v>25101.920000000042</v>
      </c>
      <c r="R32" s="441">
        <f t="shared" si="52"/>
        <v>2.7530204630726418E-2</v>
      </c>
      <c r="S32" s="442"/>
      <c r="U32" s="8">
        <f>E16-E28-E32</f>
        <v>0</v>
      </c>
      <c r="V32" s="8">
        <f>F16-F28-F32</f>
        <v>0</v>
      </c>
      <c r="X32" s="8">
        <f>J16-J28-J32</f>
        <v>0</v>
      </c>
      <c r="Y32" s="8">
        <f>K16-K28-K32</f>
        <v>0</v>
      </c>
      <c r="AA32" s="8">
        <f>O16-O28-O32</f>
        <v>0</v>
      </c>
      <c r="AB32" s="8">
        <f>P16-P28-P32</f>
        <v>0</v>
      </c>
    </row>
    <row r="33" spans="2:28" ht="14.25" customHeight="1" x14ac:dyDescent="0.25">
      <c r="B33" s="419"/>
      <c r="C33" s="457" t="s">
        <v>62</v>
      </c>
      <c r="D33" s="427"/>
      <c r="E33" s="433">
        <f>'Dispatch Monthly Func P&amp;L'!Q32</f>
        <v>0.86508321001884136</v>
      </c>
      <c r="F33" s="433">
        <f>INDEX('Dispatch Monthly Func P&amp;L'!$AI32:$AT32,MATCH(EOMONTH(Inputs!$C$2,0),'Dispatch Monthly Func P&amp;L'!$AI$5:$AT$5,0))</f>
        <v>0.88531855143999327</v>
      </c>
      <c r="G33" s="434">
        <f t="shared" si="46"/>
        <v>-2.0235341421151909E-2</v>
      </c>
      <c r="H33" s="434"/>
      <c r="I33" s="16"/>
      <c r="J33" s="433">
        <f>'Dispatch Monthly Func P&amp;L'!X32</f>
        <v>0.86451671276569453</v>
      </c>
      <c r="K33" s="433">
        <f>'Dispatch Monthly Func P&amp;L'!AV32</f>
        <v>0.8706063570803565</v>
      </c>
      <c r="L33" s="434">
        <f t="shared" si="48"/>
        <v>-6.0896443146619683E-3</v>
      </c>
      <c r="M33" s="434"/>
      <c r="N33" s="16"/>
      <c r="O33" s="433">
        <f t="shared" si="50"/>
        <v>0.86508321001884136</v>
      </c>
      <c r="P33" s="433">
        <f>'Dispatch Monthly Func P&amp;L'!$BM32</f>
        <v>0.86667346466661987</v>
      </c>
      <c r="Q33" s="433">
        <f t="shared" si="51"/>
        <v>-1.5902546477785107E-3</v>
      </c>
      <c r="R33" s="433"/>
      <c r="S33" s="443"/>
      <c r="U33" s="8"/>
      <c r="V33" s="8"/>
      <c r="X33" s="8"/>
      <c r="Y33" s="8"/>
      <c r="AA33" s="8"/>
      <c r="AB33" s="8"/>
    </row>
    <row r="34" spans="2:28" ht="14.25" customHeight="1" x14ac:dyDescent="0.25">
      <c r="B34" s="419"/>
      <c r="C34" s="457" t="s">
        <v>63</v>
      </c>
      <c r="D34" s="427"/>
      <c r="E34" s="433">
        <f>'Dispatch Monthly Func P&amp;L'!Q33</f>
        <v>-1.2405452830188679</v>
      </c>
      <c r="F34" s="433">
        <f>INDEX('Dispatch Monthly Func P&amp;L'!$AI33:$AT33,MATCH(EOMONTH(Inputs!$C$2,0),'Dispatch Monthly Func P&amp;L'!$AI$5:$AT$5,0))</f>
        <v>-0.9763670711972634</v>
      </c>
      <c r="G34" s="434">
        <f t="shared" si="46"/>
        <v>-0.2641782118216045</v>
      </c>
      <c r="H34" s="434"/>
      <c r="I34" s="16"/>
      <c r="J34" s="433">
        <f>'Dispatch Monthly Func P&amp;L'!X33</f>
        <v>-0.44645611660593437</v>
      </c>
      <c r="K34" s="433">
        <f>'Dispatch Monthly Func P&amp;L'!AV33</f>
        <v>-1.6920253437965751</v>
      </c>
      <c r="L34" s="434">
        <f t="shared" si="48"/>
        <v>1.2455692271906407</v>
      </c>
      <c r="M34" s="434"/>
      <c r="N34" s="16"/>
      <c r="O34" s="433">
        <f t="shared" si="50"/>
        <v>-1.2405452830188679</v>
      </c>
      <c r="P34" s="433">
        <f>'Dispatch Monthly Func P&amp;L'!$BM33</f>
        <v>-0.50229069658426839</v>
      </c>
      <c r="Q34" s="433">
        <f t="shared" si="51"/>
        <v>-0.73825458643459951</v>
      </c>
      <c r="R34" s="433"/>
      <c r="S34" s="443"/>
      <c r="U34" s="8"/>
      <c r="V34" s="8"/>
      <c r="X34" s="8"/>
      <c r="Y34" s="8"/>
      <c r="AA34" s="8"/>
      <c r="AB34" s="8"/>
    </row>
    <row r="35" spans="2:28" ht="14.25" customHeight="1" x14ac:dyDescent="0.25">
      <c r="B35" s="419"/>
      <c r="C35" s="457" t="s">
        <v>64</v>
      </c>
      <c r="D35" s="427"/>
      <c r="E35" s="433">
        <f>'Dispatch Monthly Func P&amp;L'!Q34</f>
        <v>0.81645716701865167</v>
      </c>
      <c r="F35" s="433">
        <f>INDEX('Dispatch Monthly Func P&amp;L'!$AI34:$AT34,MATCH(EOMONTH(Inputs!$C$2,0),'Dispatch Monthly Func P&amp;L'!$AI$5:$AT$5,0))</f>
        <v>0.84190184371410237</v>
      </c>
      <c r="G35" s="434">
        <f t="shared" si="46"/>
        <v>-2.5444676695450696E-2</v>
      </c>
      <c r="H35" s="434"/>
      <c r="I35" s="16"/>
      <c r="J35" s="433">
        <f>'Dispatch Monthly Func P&amp;L'!X34</f>
        <v>0.81848530374983441</v>
      </c>
      <c r="K35" s="433">
        <f>'Dispatch Monthly Func P&amp;L'!AV34</f>
        <v>0.82345691287590828</v>
      </c>
      <c r="L35" s="434">
        <f t="shared" si="48"/>
        <v>-4.9716091260738615E-3</v>
      </c>
      <c r="M35" s="434"/>
      <c r="N35" s="16"/>
      <c r="O35" s="433">
        <f t="shared" si="50"/>
        <v>0.81645716701865167</v>
      </c>
      <c r="P35" s="433">
        <f>'Dispatch Monthly Func P&amp;L'!$BM34</f>
        <v>0.8269444913609868</v>
      </c>
      <c r="Q35" s="433">
        <f t="shared" si="51"/>
        <v>-1.0487324342335125E-2</v>
      </c>
      <c r="R35" s="434"/>
      <c r="S35" s="421"/>
      <c r="U35" s="40">
        <f>E32/E16-E35</f>
        <v>0</v>
      </c>
      <c r="V35" s="40">
        <f>F32/F16-F35</f>
        <v>0</v>
      </c>
      <c r="X35" s="40">
        <f>J32/J16-J35</f>
        <v>0</v>
      </c>
      <c r="Y35" s="40">
        <f>K32/K16-K35</f>
        <v>0</v>
      </c>
      <c r="AA35" s="40">
        <f>O32/O16-O35</f>
        <v>0</v>
      </c>
      <c r="AB35" s="40">
        <f>P32/P16-P35</f>
        <v>0</v>
      </c>
    </row>
    <row r="36" spans="2:28" ht="14.25" customHeight="1" x14ac:dyDescent="0.25">
      <c r="B36" s="419"/>
      <c r="C36" s="436"/>
      <c r="D36" s="427"/>
      <c r="E36" s="436"/>
      <c r="F36" s="436"/>
      <c r="G36" s="436"/>
      <c r="H36" s="424"/>
      <c r="I36" s="16"/>
      <c r="J36" s="436"/>
      <c r="K36" s="436"/>
      <c r="L36" s="436"/>
      <c r="M36" s="424"/>
      <c r="N36" s="16"/>
      <c r="O36" s="436"/>
      <c r="P36" s="436"/>
      <c r="Q36" s="436"/>
      <c r="R36" s="424"/>
      <c r="S36" s="421"/>
    </row>
    <row r="37" spans="2:28" ht="14.25" customHeight="1" x14ac:dyDescent="0.25">
      <c r="B37" s="419"/>
      <c r="C37" s="454" t="s">
        <v>65</v>
      </c>
      <c r="D37" s="427"/>
      <c r="E37" s="436"/>
      <c r="F37" s="436"/>
      <c r="G37" s="436"/>
      <c r="H37" s="424"/>
      <c r="I37" s="16"/>
      <c r="J37" s="436"/>
      <c r="K37" s="436"/>
      <c r="L37" s="436"/>
      <c r="M37" s="424"/>
      <c r="N37" s="16"/>
      <c r="O37" s="436"/>
      <c r="P37" s="436"/>
      <c r="Q37" s="436"/>
      <c r="R37" s="424"/>
      <c r="S37" s="421"/>
    </row>
    <row r="38" spans="2:28" ht="14.25" customHeight="1" x14ac:dyDescent="0.25">
      <c r="B38" s="419"/>
      <c r="C38" s="455" t="s">
        <v>66</v>
      </c>
      <c r="D38" s="427"/>
      <c r="E38" s="422">
        <f>'Dispatch Monthly Func P&amp;L'!Q37</f>
        <v>295887.01000000007</v>
      </c>
      <c r="F38" s="422">
        <f>INDEX('Dispatch Monthly Func P&amp;L'!$AI37:$AT37,MATCH(EOMONTH(Inputs!$C$2,0),'Dispatch Monthly Func P&amp;L'!$AI$5:$AT$5,0))</f>
        <v>373734.97371356201</v>
      </c>
      <c r="G38" s="423">
        <f t="shared" ref="G38:G45" si="53">IFERROR(E38-F38,"N/A")</f>
        <v>-77847.963713561941</v>
      </c>
      <c r="H38" s="424">
        <f t="shared" ref="H38:H45" si="54">IFERROR((E38/F38-1),"N/A")</f>
        <v>-0.208297240528595</v>
      </c>
      <c r="I38" s="16"/>
      <c r="J38" s="422">
        <f>'Dispatch Monthly Func P&amp;L'!X37</f>
        <v>4142020.3700000006</v>
      </c>
      <c r="K38" s="422">
        <f>'Dispatch Monthly Func P&amp;L'!AV37</f>
        <v>4680914.8178484356</v>
      </c>
      <c r="L38" s="423">
        <f t="shared" ref="L38:L45" si="55">IFERROR(J38-K38,"N/A")</f>
        <v>-538894.44784843503</v>
      </c>
      <c r="M38" s="424">
        <f t="shared" ref="M38:M45" si="56">IFERROR((J38/K38-1),"N/A")</f>
        <v>-0.11512588218730624</v>
      </c>
      <c r="N38" s="16"/>
      <c r="O38" s="422">
        <f t="shared" ref="O38:O45" si="57">E38</f>
        <v>295887.01000000007</v>
      </c>
      <c r="P38" s="422">
        <f>'Dispatch Monthly Func P&amp;L'!$BM37</f>
        <v>389441.73000000004</v>
      </c>
      <c r="Q38" s="422">
        <f t="shared" ref="Q38:Q45" si="58">O38-P38</f>
        <v>-93554.719999999972</v>
      </c>
      <c r="R38" s="424">
        <f t="shared" ref="R38:R45" si="59">IFERROR((O38/P38-1),"N/A")</f>
        <v>-0.24022777425521391</v>
      </c>
      <c r="S38" s="421"/>
    </row>
    <row r="39" spans="2:28" ht="14.25" customHeight="1" x14ac:dyDescent="0.25">
      <c r="B39" s="419"/>
      <c r="C39" s="455" t="s">
        <v>67</v>
      </c>
      <c r="D39" s="427"/>
      <c r="E39" s="425">
        <f>'Dispatch Monthly Func P&amp;L'!Q38</f>
        <v>183958.68</v>
      </c>
      <c r="F39" s="425">
        <f>INDEX('Dispatch Monthly Func P&amp;L'!$AI38:$AT38,MATCH(EOMONTH(Inputs!$C$2,0),'Dispatch Monthly Func P&amp;L'!$AI$5:$AT$5,0))</f>
        <v>274754.17761682527</v>
      </c>
      <c r="G39" s="426">
        <f t="shared" si="53"/>
        <v>-90795.497616825276</v>
      </c>
      <c r="H39" s="424">
        <f t="shared" si="54"/>
        <v>-0.33046084468804515</v>
      </c>
      <c r="I39" s="16"/>
      <c r="J39" s="425">
        <f>'Dispatch Monthly Func P&amp;L'!X38</f>
        <v>3235849.6300000004</v>
      </c>
      <c r="K39" s="425">
        <f>'Dispatch Monthly Func P&amp;L'!AV38</f>
        <v>3437916.3200177224</v>
      </c>
      <c r="L39" s="426">
        <f t="shared" si="55"/>
        <v>-202066.69001772208</v>
      </c>
      <c r="M39" s="424">
        <f t="shared" si="56"/>
        <v>-5.8775918669445759E-2</v>
      </c>
      <c r="N39" s="16"/>
      <c r="O39" s="425">
        <f t="shared" si="57"/>
        <v>183958.68</v>
      </c>
      <c r="P39" s="425">
        <f>'Dispatch Monthly Func P&amp;L'!$BM38</f>
        <v>242492.83999999997</v>
      </c>
      <c r="Q39" s="425">
        <f t="shared" si="58"/>
        <v>-58534.159999999974</v>
      </c>
      <c r="R39" s="424">
        <f t="shared" si="59"/>
        <v>-0.24138510646334954</v>
      </c>
      <c r="S39" s="421"/>
    </row>
    <row r="40" spans="2:28" ht="14.25" customHeight="1" x14ac:dyDescent="0.25">
      <c r="B40" s="419"/>
      <c r="C40" s="455" t="s">
        <v>68</v>
      </c>
      <c r="D40" s="427"/>
      <c r="E40" s="425">
        <f>'Dispatch Monthly Func P&amp;L'!Q39</f>
        <v>6091.7599999999993</v>
      </c>
      <c r="F40" s="425">
        <f>INDEX('Dispatch Monthly Func P&amp;L'!$AI39:$AT39,MATCH(EOMONTH(Inputs!$C$2,0),'Dispatch Monthly Func P&amp;L'!$AI$5:$AT$5,0))</f>
        <v>8841.25</v>
      </c>
      <c r="G40" s="426">
        <f t="shared" si="53"/>
        <v>-2749.4900000000007</v>
      </c>
      <c r="H40" s="424">
        <f t="shared" si="54"/>
        <v>-0.31098430651774356</v>
      </c>
      <c r="I40" s="16"/>
      <c r="J40" s="425">
        <f>'Dispatch Monthly Func P&amp;L'!X39</f>
        <v>77250.289999999994</v>
      </c>
      <c r="K40" s="425">
        <f>'Dispatch Monthly Func P&amp;L'!AV39</f>
        <v>93546</v>
      </c>
      <c r="L40" s="426">
        <f t="shared" si="55"/>
        <v>-16295.710000000006</v>
      </c>
      <c r="M40" s="424">
        <f t="shared" si="56"/>
        <v>-0.17419996579223063</v>
      </c>
      <c r="N40" s="16"/>
      <c r="O40" s="425">
        <f t="shared" si="57"/>
        <v>6091.7599999999993</v>
      </c>
      <c r="P40" s="425">
        <f>'Dispatch Monthly Func P&amp;L'!$BM39</f>
        <v>6273.72</v>
      </c>
      <c r="Q40" s="425">
        <f t="shared" si="58"/>
        <v>-181.96000000000095</v>
      </c>
      <c r="R40" s="424">
        <f t="shared" si="59"/>
        <v>-2.9003525818812603E-2</v>
      </c>
      <c r="S40" s="421"/>
    </row>
    <row r="41" spans="2:28" ht="14.25" customHeight="1" x14ac:dyDescent="0.25">
      <c r="B41" s="419"/>
      <c r="C41" s="455" t="s">
        <v>69</v>
      </c>
      <c r="D41" s="427"/>
      <c r="E41" s="425">
        <f>'Dispatch Monthly Func P&amp;L'!Q40</f>
        <v>170948.6</v>
      </c>
      <c r="F41" s="425">
        <f>INDEX('Dispatch Monthly Func P&amp;L'!$AI40:$AT40,MATCH(EOMONTH(Inputs!$C$2,0),'Dispatch Monthly Func P&amp;L'!$AI$5:$AT$5,0))</f>
        <v>231405.92128040933</v>
      </c>
      <c r="G41" s="426">
        <f t="shared" si="53"/>
        <v>-60457.32128040932</v>
      </c>
      <c r="H41" s="424">
        <f t="shared" si="54"/>
        <v>-0.26126090873512842</v>
      </c>
      <c r="I41" s="16"/>
      <c r="J41" s="425">
        <f>'Dispatch Monthly Func P&amp;L'!X40</f>
        <v>2228482.5499999998</v>
      </c>
      <c r="K41" s="425">
        <f>'Dispatch Monthly Func P&amp;L'!AV40</f>
        <v>2861633.0135624306</v>
      </c>
      <c r="L41" s="426">
        <f t="shared" si="55"/>
        <v>-633150.46356243081</v>
      </c>
      <c r="M41" s="424">
        <f t="shared" si="56"/>
        <v>-0.22125494798308376</v>
      </c>
      <c r="N41" s="16"/>
      <c r="O41" s="425">
        <f t="shared" si="57"/>
        <v>170948.6</v>
      </c>
      <c r="P41" s="425">
        <f>'Dispatch Monthly Func P&amp;L'!$BM40</f>
        <v>218757.79</v>
      </c>
      <c r="Q41" s="425">
        <f t="shared" si="58"/>
        <v>-47809.19</v>
      </c>
      <c r="R41" s="424">
        <f t="shared" si="59"/>
        <v>-0.21854851431805011</v>
      </c>
      <c r="S41" s="421"/>
    </row>
    <row r="42" spans="2:28" ht="14.25" customHeight="1" x14ac:dyDescent="0.25">
      <c r="B42" s="419"/>
      <c r="C42" s="455" t="s">
        <v>70</v>
      </c>
      <c r="D42" s="427"/>
      <c r="E42" s="425">
        <f>'Dispatch Monthly Func P&amp;L'!Q41</f>
        <v>33233.020000000004</v>
      </c>
      <c r="F42" s="425">
        <f>INDEX('Dispatch Monthly Func P&amp;L'!$AI41:$AT41,MATCH(EOMONTH(Inputs!$C$2,0),'Dispatch Monthly Func P&amp;L'!$AI$5:$AT$5,0))</f>
        <v>48086.05252912968</v>
      </c>
      <c r="G42" s="426">
        <f t="shared" si="53"/>
        <v>-14853.032529129676</v>
      </c>
      <c r="H42" s="424">
        <f t="shared" si="54"/>
        <v>-0.30888442173813235</v>
      </c>
      <c r="I42" s="16"/>
      <c r="J42" s="425">
        <f>'Dispatch Monthly Func P&amp;L'!X41</f>
        <v>474025.87</v>
      </c>
      <c r="K42" s="425">
        <f>'Dispatch Monthly Func P&amp;L'!AV41</f>
        <v>698421.13657974428</v>
      </c>
      <c r="L42" s="426">
        <f t="shared" si="55"/>
        <v>-224395.26657974429</v>
      </c>
      <c r="M42" s="424">
        <f t="shared" si="56"/>
        <v>-0.32128934081038263</v>
      </c>
      <c r="N42" s="16"/>
      <c r="O42" s="425">
        <f t="shared" si="57"/>
        <v>33233.020000000004</v>
      </c>
      <c r="P42" s="425">
        <f>'Dispatch Monthly Func P&amp;L'!$BM41</f>
        <v>43815.939999999995</v>
      </c>
      <c r="Q42" s="425">
        <f t="shared" si="58"/>
        <v>-10582.919999999991</v>
      </c>
      <c r="R42" s="424">
        <f t="shared" si="59"/>
        <v>-0.24153127834299559</v>
      </c>
      <c r="S42" s="421"/>
    </row>
    <row r="43" spans="2:28" ht="14.25" customHeight="1" x14ac:dyDescent="0.25">
      <c r="B43" s="419"/>
      <c r="C43" s="455" t="s">
        <v>71</v>
      </c>
      <c r="D43" s="427"/>
      <c r="E43" s="425">
        <f>'Dispatch Monthly Func P&amp;L'!Q42</f>
        <v>428302.12</v>
      </c>
      <c r="F43" s="425">
        <f>INDEX('Dispatch Monthly Func P&amp;L'!$AI42:$AT42,MATCH(EOMONTH(Inputs!$C$2,0),'Dispatch Monthly Func P&amp;L'!$AI$5:$AT$5,0))</f>
        <v>427276.51222496951</v>
      </c>
      <c r="G43" s="426">
        <f t="shared" si="53"/>
        <v>1025.607775030483</v>
      </c>
      <c r="H43" s="424">
        <f t="shared" si="54"/>
        <v>2.400337359266036E-3</v>
      </c>
      <c r="I43" s="16"/>
      <c r="J43" s="425">
        <f>'Dispatch Monthly Func P&amp;L'!X42</f>
        <v>5193547.57</v>
      </c>
      <c r="K43" s="425">
        <f>'Dispatch Monthly Func P&amp;L'!AV42</f>
        <v>5227318.1466996334</v>
      </c>
      <c r="L43" s="426">
        <f t="shared" si="55"/>
        <v>-33770.576699633151</v>
      </c>
      <c r="M43" s="424">
        <f t="shared" si="56"/>
        <v>-6.4604020172284171E-3</v>
      </c>
      <c r="N43" s="16"/>
      <c r="O43" s="425">
        <f t="shared" si="57"/>
        <v>428302.12</v>
      </c>
      <c r="P43" s="425">
        <f>'Dispatch Monthly Func P&amp;L'!$BM42</f>
        <v>490022.21</v>
      </c>
      <c r="Q43" s="425">
        <f t="shared" si="58"/>
        <v>-61720.090000000026</v>
      </c>
      <c r="R43" s="424">
        <f t="shared" si="59"/>
        <v>-0.12595365830458993</v>
      </c>
      <c r="S43" s="421"/>
    </row>
    <row r="44" spans="2:28" ht="14.25" customHeight="1" x14ac:dyDescent="0.25">
      <c r="B44" s="419"/>
      <c r="C44" s="456" t="s">
        <v>72</v>
      </c>
      <c r="D44" s="427"/>
      <c r="E44" s="431">
        <f>'Dispatch Monthly Func P&amp;L'!Q43</f>
        <v>1118421.19</v>
      </c>
      <c r="F44" s="431">
        <f>INDEX('Dispatch Monthly Func P&amp;L'!$AI43:$AT43,MATCH(EOMONTH(Inputs!$C$2,0),'Dispatch Monthly Func P&amp;L'!$AI$5:$AT$5,0))</f>
        <v>1364098.8873648958</v>
      </c>
      <c r="G44" s="432">
        <f t="shared" si="53"/>
        <v>-245677.69736489584</v>
      </c>
      <c r="H44" s="430">
        <f t="shared" si="54"/>
        <v>-0.18010255681645249</v>
      </c>
      <c r="I44" s="16"/>
      <c r="J44" s="431">
        <f>'Dispatch Monthly Func P&amp;L'!X43</f>
        <v>15351176.279999999</v>
      </c>
      <c r="K44" s="431">
        <f>'Dispatch Monthly Func P&amp;L'!AV43</f>
        <v>16999749.434707969</v>
      </c>
      <c r="L44" s="432">
        <f t="shared" si="55"/>
        <v>-1648573.1547079701</v>
      </c>
      <c r="M44" s="430">
        <f t="shared" si="56"/>
        <v>-9.6976320800477134E-2</v>
      </c>
      <c r="N44" s="16"/>
      <c r="O44" s="431">
        <f t="shared" si="57"/>
        <v>1118421.19</v>
      </c>
      <c r="P44" s="431">
        <f>'Dispatch Monthly Func P&amp;L'!$BM43</f>
        <v>1390804.23</v>
      </c>
      <c r="Q44" s="431">
        <f t="shared" si="58"/>
        <v>-272383.04000000004</v>
      </c>
      <c r="R44" s="430">
        <f t="shared" si="59"/>
        <v>-0.19584570863722495</v>
      </c>
      <c r="S44" s="421"/>
      <c r="U44" s="8">
        <f t="shared" ref="U44:V44" si="60">SUM(E38:E43)-E44</f>
        <v>0</v>
      </c>
      <c r="V44" s="8">
        <f t="shared" si="60"/>
        <v>0</v>
      </c>
      <c r="X44" s="8">
        <f t="shared" ref="X44:Y44" si="61">SUM(J38:J43)-J44</f>
        <v>0</v>
      </c>
      <c r="Y44" s="8">
        <f t="shared" si="61"/>
        <v>0</v>
      </c>
      <c r="AA44" s="8">
        <f t="shared" ref="AA44:AB44" si="62">SUM(O38:O43)-O44</f>
        <v>0</v>
      </c>
      <c r="AB44" s="8">
        <f t="shared" si="62"/>
        <v>0</v>
      </c>
    </row>
    <row r="45" spans="2:28" ht="14.25" customHeight="1" x14ac:dyDescent="0.25">
      <c r="B45" s="419"/>
      <c r="C45" s="457" t="s">
        <v>73</v>
      </c>
      <c r="D45" s="427"/>
      <c r="E45" s="444">
        <f>'Dispatch Monthly Func P&amp;L'!Q44</f>
        <v>690119.07</v>
      </c>
      <c r="F45" s="444">
        <f>INDEX('Dispatch Monthly Func P&amp;L'!$AI44:$AT44,MATCH(EOMONTH(Inputs!$C$2,0),'Dispatch Monthly Func P&amp;L'!$AI$5:$AT$5,0))</f>
        <v>936822.37513992633</v>
      </c>
      <c r="G45" s="445">
        <f t="shared" si="53"/>
        <v>-246703.30513992638</v>
      </c>
      <c r="H45" s="434">
        <f t="shared" si="54"/>
        <v>-0.2633405346483938</v>
      </c>
      <c r="I45" s="16"/>
      <c r="J45" s="444">
        <f>'Dispatch Monthly Func P&amp;L'!X44</f>
        <v>10157628.709999999</v>
      </c>
      <c r="K45" s="444">
        <f>'Dispatch Monthly Func P&amp;L'!AV44</f>
        <v>11872431.28800833</v>
      </c>
      <c r="L45" s="445">
        <f t="shared" si="55"/>
        <v>-1714802.5780083314</v>
      </c>
      <c r="M45" s="434">
        <f t="shared" si="56"/>
        <v>-0.14443567087563236</v>
      </c>
      <c r="N45" s="16"/>
      <c r="O45" s="444">
        <f t="shared" si="57"/>
        <v>690119.07</v>
      </c>
      <c r="P45" s="444">
        <f>'Dispatch Monthly Func P&amp;L'!$BM44</f>
        <v>900782.02</v>
      </c>
      <c r="Q45" s="444">
        <f t="shared" si="58"/>
        <v>-210662.95000000007</v>
      </c>
      <c r="R45" s="434">
        <f t="shared" si="59"/>
        <v>-0.23386673503984912</v>
      </c>
      <c r="S45" s="421"/>
      <c r="U45" s="8">
        <f>E44-SUM(E79:E81)-E45</f>
        <v>-1.0974969482049346E-2</v>
      </c>
      <c r="V45" s="8">
        <f>F44-SUM(F79:F81)-F45</f>
        <v>0</v>
      </c>
      <c r="X45" s="8">
        <f t="shared" ref="X45:Y45" si="63">J44-SUM(J79:J81)-J45</f>
        <v>-0.13169963471591473</v>
      </c>
      <c r="Y45" s="8">
        <f t="shared" si="63"/>
        <v>-99999.999999996275</v>
      </c>
      <c r="AA45" s="8">
        <f t="shared" ref="AA45:AB45" si="64">O44-SUM(O79:O81)-O45</f>
        <v>-1.0974969482049346E-2</v>
      </c>
      <c r="AB45" s="8">
        <f t="shared" si="64"/>
        <v>-1.0974969482049346E-2</v>
      </c>
    </row>
    <row r="46" spans="2:28" ht="14.25" customHeight="1" x14ac:dyDescent="0.25">
      <c r="B46" s="419"/>
      <c r="C46" s="457"/>
      <c r="D46" s="427"/>
      <c r="E46" s="444"/>
      <c r="F46" s="444">
        <f>INDEX('Dispatch Monthly Func P&amp;L'!$AI45:$AT45,MATCH(EOMONTH(Inputs!$C$2,0),'Dispatch Monthly Func P&amp;L'!$AI$5:$AT$5,0))</f>
        <v>0</v>
      </c>
      <c r="G46" s="444"/>
      <c r="H46" s="434"/>
      <c r="I46" s="16"/>
      <c r="J46" s="444"/>
      <c r="K46" s="444"/>
      <c r="L46" s="444"/>
      <c r="M46" s="434"/>
      <c r="N46" s="16"/>
      <c r="O46" s="444"/>
      <c r="P46" s="444"/>
      <c r="Q46" s="444"/>
      <c r="R46" s="434"/>
      <c r="S46" s="421"/>
    </row>
    <row r="47" spans="2:28" ht="14.25" customHeight="1" x14ac:dyDescent="0.25">
      <c r="B47" s="419"/>
      <c r="C47" s="454" t="s">
        <v>74</v>
      </c>
      <c r="D47" s="427"/>
      <c r="E47" s="431">
        <f>'Dispatch Monthly Func P&amp;L'!Q46</f>
        <v>-181523.65000000002</v>
      </c>
      <c r="F47" s="431">
        <f>INDEX('Dispatch Monthly Func P&amp;L'!$AI46:$AT46,MATCH(EOMONTH(Inputs!$C$2,0),'Dispatch Monthly Func P&amp;L'!$AI$5:$AT$5,0))</f>
        <v>-329223.36702496861</v>
      </c>
      <c r="G47" s="432">
        <f t="shared" ref="G47:G48" si="65">IFERROR(E47-F47,"N/A")</f>
        <v>147699.71702496859</v>
      </c>
      <c r="H47" s="430">
        <f>IFERROR((E47/F47-1),"N/A")</f>
        <v>-0.44863072253849745</v>
      </c>
      <c r="I47" s="16"/>
      <c r="J47" s="431">
        <f>'Dispatch Monthly Func P&amp;L'!X46</f>
        <v>-4156341.6799999997</v>
      </c>
      <c r="K47" s="431">
        <f>'Dispatch Monthly Func P&amp;L'!AV46</f>
        <v>-5808904.4117610222</v>
      </c>
      <c r="L47" s="432">
        <f t="shared" ref="L47:L48" si="66">IFERROR(J47-K47,"N/A")</f>
        <v>1652562.7317610225</v>
      </c>
      <c r="M47" s="430">
        <f>IFERROR((J47/K47-1),"N/A")</f>
        <v>-0.28448785082693984</v>
      </c>
      <c r="N47" s="16"/>
      <c r="O47" s="431">
        <f t="shared" ref="O47:O49" si="67">E47</f>
        <v>-181523.65000000002</v>
      </c>
      <c r="P47" s="431">
        <f>'Dispatch Monthly Func P&amp;L'!$BM46</f>
        <v>-479008.6100000001</v>
      </c>
      <c r="Q47" s="431">
        <f t="shared" ref="Q47:Q48" si="68">O47-P47</f>
        <v>297484.96000000008</v>
      </c>
      <c r="R47" s="430">
        <f>IFERROR((O47/P47-1),"N/A")</f>
        <v>-0.62104303302606612</v>
      </c>
      <c r="S47" s="421"/>
      <c r="U47" s="8">
        <f t="shared" ref="U47:V47" si="69">E32-E44-E47</f>
        <v>0</v>
      </c>
      <c r="V47" s="8">
        <f t="shared" si="69"/>
        <v>0</v>
      </c>
      <c r="X47" s="8">
        <f t="shared" ref="X47:Y47" si="70">J32-J44-J47</f>
        <v>0</v>
      </c>
      <c r="Y47" s="8">
        <f t="shared" si="70"/>
        <v>0</v>
      </c>
      <c r="AA47" s="8">
        <f t="shared" ref="AA47:AB47" si="71">O32-O44-O47</f>
        <v>0</v>
      </c>
      <c r="AB47" s="8">
        <f t="shared" si="71"/>
        <v>0</v>
      </c>
    </row>
    <row r="48" spans="2:28" ht="14.25" customHeight="1" x14ac:dyDescent="0.25">
      <c r="B48" s="419"/>
      <c r="C48" s="458" t="s">
        <v>75</v>
      </c>
      <c r="D48" s="427"/>
      <c r="E48" s="433">
        <f>'Dispatch Monthly Func P&amp;L'!Q47</f>
        <v>-0.15818835966405173</v>
      </c>
      <c r="F48" s="433">
        <f>INDEX('Dispatch Monthly Func P&amp;L'!$AI47:$AT47,MATCH(EOMONTH(Inputs!$C$2,0),'Dispatch Monthly Func P&amp;L'!$AI$5:$AT$5,0))</f>
        <v>-0.2678329463248314</v>
      </c>
      <c r="G48" s="434">
        <f t="shared" si="65"/>
        <v>0.10964458666077967</v>
      </c>
      <c r="H48" s="434"/>
      <c r="I48" s="16"/>
      <c r="J48" s="433">
        <f>'Dispatch Monthly Func P&amp;L'!X47</f>
        <v>-0.30388162969758364</v>
      </c>
      <c r="K48" s="433">
        <f>'Dispatch Monthly Func P&amp;L'!AV47</f>
        <v>-0.42743711348799845</v>
      </c>
      <c r="L48" s="434">
        <f t="shared" si="66"/>
        <v>0.12355548379041481</v>
      </c>
      <c r="M48" s="434"/>
      <c r="N48" s="16"/>
      <c r="O48" s="433">
        <f t="shared" si="67"/>
        <v>-0.15818835966405173</v>
      </c>
      <c r="P48" s="433">
        <f>'Dispatch Monthly Func P&amp;L'!$BM47</f>
        <v>-0.43443236912454508</v>
      </c>
      <c r="Q48" s="433">
        <f t="shared" si="68"/>
        <v>0.27624400946049332</v>
      </c>
      <c r="R48" s="434"/>
      <c r="S48" s="421"/>
      <c r="U48" s="40">
        <f>E47/E16-E48</f>
        <v>0</v>
      </c>
      <c r="V48" s="40">
        <f>F47/F16-F48</f>
        <v>0</v>
      </c>
      <c r="X48" s="40">
        <f>J47/J16-J48</f>
        <v>0</v>
      </c>
      <c r="Y48" s="40">
        <f>K47/K16-K48</f>
        <v>0</v>
      </c>
      <c r="AA48" s="40">
        <f>O47/O16-O48</f>
        <v>0</v>
      </c>
      <c r="AB48" s="40">
        <f>P47/P16-P48</f>
        <v>0</v>
      </c>
    </row>
    <row r="49" spans="2:28" ht="14.25" customHeight="1" x14ac:dyDescent="0.25">
      <c r="B49" s="419"/>
      <c r="C49" s="459" t="s">
        <v>76</v>
      </c>
      <c r="D49" s="427"/>
      <c r="E49" s="446">
        <f>E47-'2a. Dispatch Natural P&amp;L'!E58</f>
        <v>1.0974969831295311E-2</v>
      </c>
      <c r="F49" s="446">
        <f>F47-'2a. Dispatch Natural P&amp;L'!F58</f>
        <v>0</v>
      </c>
      <c r="G49" s="422"/>
      <c r="H49" s="424"/>
      <c r="I49" s="447"/>
      <c r="J49" s="446">
        <f>J47-'2a. Dispatch Natural P&amp;L'!J58</f>
        <v>0.1316996356472373</v>
      </c>
      <c r="K49" s="446">
        <f>'Dispatch Monthly Func P&amp;L'!AV48</f>
        <v>1.4308303128927946E-2</v>
      </c>
      <c r="L49" s="422"/>
      <c r="M49" s="424"/>
      <c r="N49" s="447"/>
      <c r="O49" s="446">
        <f t="shared" si="67"/>
        <v>1.0974969831295311E-2</v>
      </c>
      <c r="P49" s="446">
        <f>P47-'2a. Dispatch Natural P&amp;L'!P58</f>
        <v>1.0974969482049346E-2</v>
      </c>
      <c r="Q49" s="422"/>
      <c r="R49" s="424"/>
      <c r="S49" s="421"/>
    </row>
    <row r="50" spans="2:28" ht="14.25" customHeight="1" x14ac:dyDescent="0.25">
      <c r="B50" s="419"/>
      <c r="C50" s="436"/>
      <c r="D50" s="427"/>
      <c r="E50" s="422"/>
      <c r="F50" s="422"/>
      <c r="G50" s="422"/>
      <c r="H50" s="424"/>
      <c r="I50" s="16"/>
      <c r="J50" s="422"/>
      <c r="K50" s="422"/>
      <c r="L50" s="422"/>
      <c r="M50" s="424"/>
      <c r="N50" s="16"/>
      <c r="O50" s="422"/>
      <c r="P50" s="422"/>
      <c r="Q50" s="422"/>
      <c r="R50" s="424"/>
      <c r="S50" s="421"/>
    </row>
    <row r="51" spans="2:28" ht="14.25" customHeight="1" x14ac:dyDescent="0.25">
      <c r="B51" s="419"/>
      <c r="C51" s="454" t="s">
        <v>77</v>
      </c>
      <c r="D51" s="427"/>
      <c r="E51" s="436"/>
      <c r="F51" s="436"/>
      <c r="G51" s="436"/>
      <c r="H51" s="424"/>
      <c r="I51" s="16"/>
      <c r="J51" s="436"/>
      <c r="K51" s="436"/>
      <c r="L51" s="436"/>
      <c r="M51" s="424"/>
      <c r="N51" s="16"/>
      <c r="O51" s="436"/>
      <c r="P51" s="436"/>
      <c r="Q51" s="436"/>
      <c r="R51" s="424"/>
      <c r="S51" s="421"/>
    </row>
    <row r="52" spans="2:28" ht="14.25" customHeight="1" x14ac:dyDescent="0.25">
      <c r="B52" s="419"/>
      <c r="C52" s="455" t="s">
        <v>78</v>
      </c>
      <c r="D52" s="427"/>
      <c r="E52" s="422">
        <f>'Dispatch Monthly Func P&amp;L'!Q51</f>
        <v>556137.34</v>
      </c>
      <c r="F52" s="422">
        <f>INDEX('Dispatch Monthly Func P&amp;L'!$AI51:$AT51,MATCH(EOMONTH(Inputs!$C$2,0),'Dispatch Monthly Func P&amp;L'!$AI$5:$AT$5,0))</f>
        <v>529320.92891506851</v>
      </c>
      <c r="G52" s="423">
        <f t="shared" ref="G52:G60" si="72">IFERROR(E52-F52,"N/A")</f>
        <v>26816.41108493146</v>
      </c>
      <c r="H52" s="424">
        <f t="shared" ref="H52:H60" si="73">IFERROR((E52/F52-1),"N/A")</f>
        <v>5.0661913444261852E-2</v>
      </c>
      <c r="I52" s="16"/>
      <c r="J52" s="422">
        <f>'Dispatch Monthly Func P&amp;L'!X51</f>
        <v>6770607.0299999984</v>
      </c>
      <c r="K52" s="422">
        <f>'Dispatch Monthly Func P&amp;L'!AV51</f>
        <v>6033984.6185465762</v>
      </c>
      <c r="L52" s="423">
        <f t="shared" ref="L52:L60" si="74">IFERROR(J52-K52,"N/A")</f>
        <v>736622.41145342216</v>
      </c>
      <c r="M52" s="424">
        <f t="shared" ref="M52:M60" si="75">IFERROR((J52/K52-1),"N/A")</f>
        <v>0.12207893424011651</v>
      </c>
      <c r="N52" s="16"/>
      <c r="O52" s="422">
        <f t="shared" ref="O52:O60" si="76">E52</f>
        <v>556137.34</v>
      </c>
      <c r="P52" s="422">
        <f>'Dispatch Monthly Func P&amp;L'!$BM51</f>
        <v>557496.68000000005</v>
      </c>
      <c r="Q52" s="422">
        <f t="shared" ref="Q52:Q60" si="77">O52-P52</f>
        <v>-1359.3400000000838</v>
      </c>
      <c r="R52" s="424">
        <f t="shared" ref="R52:R60" si="78">IFERROR((O52/P52-1),"N/A")</f>
        <v>-2.4382925473207528E-3</v>
      </c>
      <c r="S52" s="421"/>
    </row>
    <row r="53" spans="2:28" ht="14.25" customHeight="1" x14ac:dyDescent="0.25">
      <c r="B53" s="419"/>
      <c r="C53" s="455" t="s">
        <v>79</v>
      </c>
      <c r="D53" s="427"/>
      <c r="E53" s="425">
        <f>'Dispatch Monthly Func P&amp;L'!Q52</f>
        <v>0</v>
      </c>
      <c r="F53" s="425">
        <f>INDEX('Dispatch Monthly Func P&amp;L'!$AI52:$AT52,MATCH(EOMONTH(Inputs!$C$2,0),'Dispatch Monthly Func P&amp;L'!$AI$5:$AT$5,0))</f>
        <v>0</v>
      </c>
      <c r="G53" s="426">
        <f t="shared" si="72"/>
        <v>0</v>
      </c>
      <c r="H53" s="424" t="str">
        <f t="shared" si="73"/>
        <v>N/A</v>
      </c>
      <c r="I53" s="16"/>
      <c r="J53" s="425">
        <f>'Dispatch Monthly Func P&amp;L'!X52</f>
        <v>0</v>
      </c>
      <c r="K53" s="425">
        <f>'Dispatch Monthly Func P&amp;L'!AV52</f>
        <v>0</v>
      </c>
      <c r="L53" s="426">
        <f t="shared" si="74"/>
        <v>0</v>
      </c>
      <c r="M53" s="424" t="str">
        <f t="shared" si="75"/>
        <v>N/A</v>
      </c>
      <c r="N53" s="16"/>
      <c r="O53" s="425">
        <f t="shared" si="76"/>
        <v>0</v>
      </c>
      <c r="P53" s="425">
        <f>'Dispatch Monthly Func P&amp;L'!$BM52</f>
        <v>0</v>
      </c>
      <c r="Q53" s="425">
        <f t="shared" si="77"/>
        <v>0</v>
      </c>
      <c r="R53" s="424" t="str">
        <f t="shared" si="78"/>
        <v>N/A</v>
      </c>
      <c r="S53" s="421"/>
    </row>
    <row r="54" spans="2:28" ht="14.25" customHeight="1" x14ac:dyDescent="0.25">
      <c r="B54" s="419"/>
      <c r="C54" s="455" t="s">
        <v>80</v>
      </c>
      <c r="D54" s="427"/>
      <c r="E54" s="425">
        <f>'Dispatch Monthly Func P&amp;L'!Q53</f>
        <v>8363.91</v>
      </c>
      <c r="F54" s="425">
        <f>INDEX('Dispatch Monthly Func P&amp;L'!$AI53:$AT53,MATCH(EOMONTH(Inputs!$C$2,0),'Dispatch Monthly Func P&amp;L'!$AI$5:$AT$5,0))</f>
        <v>12729.166666666666</v>
      </c>
      <c r="G54" s="426">
        <f t="shared" si="72"/>
        <v>-4365.2566666666662</v>
      </c>
      <c r="H54" s="424">
        <f t="shared" si="73"/>
        <v>-0.34293342062193122</v>
      </c>
      <c r="I54" s="16"/>
      <c r="J54" s="425">
        <f>'Dispatch Monthly Func P&amp;L'!X53</f>
        <v>-139558.44</v>
      </c>
      <c r="K54" s="425">
        <f>'Dispatch Monthly Func P&amp;L'!AV53</f>
        <v>244374.99999999997</v>
      </c>
      <c r="L54" s="426">
        <f t="shared" si="74"/>
        <v>-383933.43999999994</v>
      </c>
      <c r="M54" s="424">
        <f t="shared" si="75"/>
        <v>-1.5710831304347828</v>
      </c>
      <c r="N54" s="16"/>
      <c r="O54" s="425">
        <f t="shared" si="76"/>
        <v>8363.91</v>
      </c>
      <c r="P54" s="425">
        <f>'Dispatch Monthly Func P&amp;L'!$BM53</f>
        <v>3977.37</v>
      </c>
      <c r="Q54" s="425">
        <f t="shared" si="77"/>
        <v>4386.54</v>
      </c>
      <c r="R54" s="424">
        <f t="shared" si="78"/>
        <v>1.1028745125547785</v>
      </c>
      <c r="S54" s="421"/>
    </row>
    <row r="55" spans="2:28" ht="14.25" customHeight="1" x14ac:dyDescent="0.25">
      <c r="B55" s="419"/>
      <c r="C55" s="455" t="s">
        <v>81</v>
      </c>
      <c r="D55" s="427"/>
      <c r="E55" s="425">
        <f>'Dispatch Monthly Func P&amp;L'!Q54</f>
        <v>0</v>
      </c>
      <c r="F55" s="425">
        <f>INDEX('Dispatch Monthly Func P&amp;L'!$AI54:$AT54,MATCH(EOMONTH(Inputs!$C$2,0),'Dispatch Monthly Func P&amp;L'!$AI$5:$AT$5,0))</f>
        <v>0</v>
      </c>
      <c r="G55" s="426">
        <f t="shared" si="72"/>
        <v>0</v>
      </c>
      <c r="H55" s="424" t="str">
        <f t="shared" si="73"/>
        <v>N/A</v>
      </c>
      <c r="I55" s="16"/>
      <c r="J55" s="425">
        <f>'Dispatch Monthly Func P&amp;L'!X54</f>
        <v>0</v>
      </c>
      <c r="K55" s="425">
        <f>'Dispatch Monthly Func P&amp;L'!AV54</f>
        <v>0</v>
      </c>
      <c r="L55" s="426">
        <f t="shared" si="74"/>
        <v>0</v>
      </c>
      <c r="M55" s="424" t="str">
        <f t="shared" si="75"/>
        <v>N/A</v>
      </c>
      <c r="N55" s="16"/>
      <c r="O55" s="425">
        <f t="shared" si="76"/>
        <v>0</v>
      </c>
      <c r="P55" s="425">
        <f>'Dispatch Monthly Func P&amp;L'!$BM54</f>
        <v>217081.69999999998</v>
      </c>
      <c r="Q55" s="425">
        <f t="shared" si="77"/>
        <v>-217081.69999999998</v>
      </c>
      <c r="R55" s="424">
        <f t="shared" si="78"/>
        <v>-1</v>
      </c>
      <c r="S55" s="421"/>
    </row>
    <row r="56" spans="2:28" ht="14.25" customHeight="1" x14ac:dyDescent="0.25">
      <c r="B56" s="419"/>
      <c r="C56" s="455" t="s">
        <v>82</v>
      </c>
      <c r="D56" s="427"/>
      <c r="E56" s="425">
        <f>'Dispatch Monthly Func P&amp;L'!Q55</f>
        <v>0</v>
      </c>
      <c r="F56" s="425">
        <f>INDEX('Dispatch Monthly Func P&amp;L'!$AI55:$AT55,MATCH(EOMONTH(Inputs!$C$2,0),'Dispatch Monthly Func P&amp;L'!$AI$5:$AT$5,0))</f>
        <v>0</v>
      </c>
      <c r="G56" s="426">
        <f t="shared" si="72"/>
        <v>0</v>
      </c>
      <c r="H56" s="424" t="str">
        <f t="shared" si="73"/>
        <v>N/A</v>
      </c>
      <c r="I56" s="16"/>
      <c r="J56" s="425">
        <f>'Dispatch Monthly Func P&amp;L'!X55</f>
        <v>4857</v>
      </c>
      <c r="K56" s="425">
        <f>'Dispatch Monthly Func P&amp;L'!AV55</f>
        <v>0</v>
      </c>
      <c r="L56" s="426">
        <f t="shared" si="74"/>
        <v>4857</v>
      </c>
      <c r="M56" s="424" t="str">
        <f t="shared" si="75"/>
        <v>N/A</v>
      </c>
      <c r="N56" s="16"/>
      <c r="O56" s="425">
        <f t="shared" si="76"/>
        <v>0</v>
      </c>
      <c r="P56" s="425">
        <f>'Dispatch Monthly Func P&amp;L'!$BM55</f>
        <v>218532.97</v>
      </c>
      <c r="Q56" s="425">
        <f t="shared" si="77"/>
        <v>-218532.97</v>
      </c>
      <c r="R56" s="424">
        <f t="shared" si="78"/>
        <v>-1</v>
      </c>
      <c r="S56" s="421"/>
    </row>
    <row r="57" spans="2:28" ht="14.25" customHeight="1" x14ac:dyDescent="0.25">
      <c r="B57" s="419"/>
      <c r="C57" s="455" t="s">
        <v>83</v>
      </c>
      <c r="D57" s="427"/>
      <c r="E57" s="425">
        <f>'Dispatch Monthly Func P&amp;L'!Q56</f>
        <v>0</v>
      </c>
      <c r="F57" s="425">
        <f>INDEX('Dispatch Monthly Func P&amp;L'!$AI56:$AT56,MATCH(EOMONTH(Inputs!$C$2,0),'Dispatch Monthly Func P&amp;L'!$AI$5:$AT$5,0))</f>
        <v>0</v>
      </c>
      <c r="G57" s="426">
        <f t="shared" si="72"/>
        <v>0</v>
      </c>
      <c r="H57" s="424" t="str">
        <f t="shared" si="73"/>
        <v>N/A</v>
      </c>
      <c r="I57" s="16"/>
      <c r="J57" s="425">
        <f>'Dispatch Monthly Func P&amp;L'!X56</f>
        <v>0</v>
      </c>
      <c r="K57" s="425">
        <f>'Dispatch Monthly Func P&amp;L'!AV56</f>
        <v>0</v>
      </c>
      <c r="L57" s="426">
        <f t="shared" si="74"/>
        <v>0</v>
      </c>
      <c r="M57" s="424" t="str">
        <f t="shared" si="75"/>
        <v>N/A</v>
      </c>
      <c r="N57" s="16"/>
      <c r="O57" s="425">
        <f t="shared" si="76"/>
        <v>0</v>
      </c>
      <c r="P57" s="425">
        <f>'Dispatch Monthly Func P&amp;L'!$BM56</f>
        <v>0</v>
      </c>
      <c r="Q57" s="425">
        <f t="shared" si="77"/>
        <v>0</v>
      </c>
      <c r="R57" s="424" t="str">
        <f t="shared" si="78"/>
        <v>N/A</v>
      </c>
      <c r="S57" s="421"/>
    </row>
    <row r="58" spans="2:28" ht="14.25" customHeight="1" x14ac:dyDescent="0.25">
      <c r="B58" s="419"/>
      <c r="C58" s="455" t="s">
        <v>84</v>
      </c>
      <c r="D58" s="427"/>
      <c r="E58" s="425">
        <f>'Dispatch Monthly Func P&amp;L'!Q57</f>
        <v>0</v>
      </c>
      <c r="F58" s="425">
        <f>INDEX('Dispatch Monthly Func P&amp;L'!$AI57:$AT57,MATCH(EOMONTH(Inputs!$C$2,0),'Dispatch Monthly Func P&amp;L'!$AI$5:$AT$5,0))</f>
        <v>0</v>
      </c>
      <c r="G58" s="426">
        <f t="shared" si="72"/>
        <v>0</v>
      </c>
      <c r="H58" s="424" t="str">
        <f t="shared" si="73"/>
        <v>N/A</v>
      </c>
      <c r="I58" s="16"/>
      <c r="J58" s="425">
        <f>'Dispatch Monthly Func P&amp;L'!X57</f>
        <v>241203.21</v>
      </c>
      <c r="K58" s="425">
        <f>'Dispatch Monthly Func P&amp;L'!AV57</f>
        <v>0</v>
      </c>
      <c r="L58" s="426">
        <f t="shared" si="74"/>
        <v>241203.21</v>
      </c>
      <c r="M58" s="424" t="str">
        <f t="shared" si="75"/>
        <v>N/A</v>
      </c>
      <c r="N58" s="16"/>
      <c r="O58" s="425">
        <f t="shared" si="76"/>
        <v>0</v>
      </c>
      <c r="P58" s="425">
        <f>'Dispatch Monthly Func P&amp;L'!$BM57</f>
        <v>0</v>
      </c>
      <c r="Q58" s="425">
        <f t="shared" si="77"/>
        <v>0</v>
      </c>
      <c r="R58" s="424" t="str">
        <f t="shared" si="78"/>
        <v>N/A</v>
      </c>
      <c r="S58" s="421"/>
    </row>
    <row r="59" spans="2:28" ht="14.25" customHeight="1" x14ac:dyDescent="0.25">
      <c r="B59" s="419"/>
      <c r="C59" s="455" t="s">
        <v>85</v>
      </c>
      <c r="D59" s="427"/>
      <c r="E59" s="425">
        <f>'Dispatch Monthly Func P&amp;L'!Q58</f>
        <v>5145.8900000000003</v>
      </c>
      <c r="F59" s="425">
        <f>INDEX('Dispatch Monthly Func P&amp;L'!$AI58:$AT58,MATCH(EOMONTH(Inputs!$C$2,0),'Dispatch Monthly Func P&amp;L'!$AI$5:$AT$5,0))</f>
        <v>29333.333333333332</v>
      </c>
      <c r="G59" s="426">
        <f t="shared" si="72"/>
        <v>-24187.443333333333</v>
      </c>
      <c r="H59" s="424">
        <f t="shared" si="73"/>
        <v>-0.82457193181818178</v>
      </c>
      <c r="I59" s="16"/>
      <c r="J59" s="425">
        <f>'Dispatch Monthly Func P&amp;L'!X58</f>
        <v>123836.42000000001</v>
      </c>
      <c r="K59" s="425">
        <f>'Dispatch Monthly Func P&amp;L'!AV58</f>
        <v>351999.99999999994</v>
      </c>
      <c r="L59" s="426">
        <f t="shared" si="74"/>
        <v>-228163.57999999993</v>
      </c>
      <c r="M59" s="424">
        <f t="shared" si="75"/>
        <v>-0.64819198863636351</v>
      </c>
      <c r="N59" s="16"/>
      <c r="O59" s="425">
        <f t="shared" si="76"/>
        <v>5145.8900000000003</v>
      </c>
      <c r="P59" s="425">
        <f>'Dispatch Monthly Func P&amp;L'!$BM58</f>
        <v>4202.57</v>
      </c>
      <c r="Q59" s="425">
        <f t="shared" si="77"/>
        <v>943.32000000000062</v>
      </c>
      <c r="R59" s="424">
        <f t="shared" si="78"/>
        <v>0.22446265023545142</v>
      </c>
      <c r="S59" s="421"/>
    </row>
    <row r="60" spans="2:28" ht="14.25" customHeight="1" x14ac:dyDescent="0.25">
      <c r="B60" s="419"/>
      <c r="C60" s="456" t="s">
        <v>86</v>
      </c>
      <c r="D60" s="427"/>
      <c r="E60" s="431">
        <f>'Dispatch Monthly Func P&amp;L'!Q59</f>
        <v>569647.14</v>
      </c>
      <c r="F60" s="431">
        <f>INDEX('Dispatch Monthly Func P&amp;L'!$AI59:$AT59,MATCH(EOMONTH(Inputs!$C$2,0),'Dispatch Monthly Func P&amp;L'!$AI$5:$AT$5,0))</f>
        <v>571383.42891506851</v>
      </c>
      <c r="G60" s="432">
        <f t="shared" si="72"/>
        <v>-1736.2889150684932</v>
      </c>
      <c r="H60" s="430">
        <f t="shared" si="73"/>
        <v>-3.0387456604495933E-3</v>
      </c>
      <c r="I60" s="16"/>
      <c r="J60" s="431">
        <f>'Dispatch Monthly Func P&amp;L'!X59</f>
        <v>7000945.2199999979</v>
      </c>
      <c r="K60" s="431">
        <f>'Dispatch Monthly Func P&amp;L'!AV59</f>
        <v>6630359.6185465762</v>
      </c>
      <c r="L60" s="432">
        <f t="shared" si="74"/>
        <v>370585.60145342164</v>
      </c>
      <c r="M60" s="430">
        <f t="shared" si="75"/>
        <v>5.5892232514328732E-2</v>
      </c>
      <c r="N60" s="16"/>
      <c r="O60" s="431">
        <f t="shared" si="76"/>
        <v>569647.14</v>
      </c>
      <c r="P60" s="431">
        <f>'Dispatch Monthly Func P&amp;L'!$BM59</f>
        <v>1001291.2899999999</v>
      </c>
      <c r="Q60" s="431">
        <f t="shared" si="77"/>
        <v>-431644.14999999991</v>
      </c>
      <c r="R60" s="430">
        <f t="shared" si="78"/>
        <v>-0.43108749103370303</v>
      </c>
      <c r="S60" s="421"/>
      <c r="U60" s="8">
        <f t="shared" ref="U60:V60" si="79">SUM(E52:E59)-E60</f>
        <v>0</v>
      </c>
      <c r="V60" s="8">
        <f t="shared" si="79"/>
        <v>0</v>
      </c>
      <c r="X60" s="8">
        <f t="shared" ref="X60:Y60" si="80">SUM(J52:J59)-J60</f>
        <v>0</v>
      </c>
      <c r="Y60" s="8">
        <f t="shared" si="80"/>
        <v>0</v>
      </c>
      <c r="AA60" s="8">
        <f t="shared" ref="AA60:AB60" si="81">SUM(O52:O59)-O60</f>
        <v>0</v>
      </c>
      <c r="AB60" s="8">
        <f t="shared" si="81"/>
        <v>0</v>
      </c>
    </row>
    <row r="61" spans="2:28" ht="14.25" customHeight="1" x14ac:dyDescent="0.25">
      <c r="B61" s="419"/>
      <c r="C61" s="436"/>
      <c r="D61" s="427"/>
      <c r="E61" s="436"/>
      <c r="F61" s="436">
        <f>INDEX('Dispatch Monthly Func P&amp;L'!$AI60:$AT60,MATCH(EOMONTH(Inputs!$C$2,0),'Dispatch Monthly Func P&amp;L'!$AI$5:$AT$5,0))</f>
        <v>0</v>
      </c>
      <c r="G61" s="436"/>
      <c r="H61" s="424"/>
      <c r="I61" s="16"/>
      <c r="J61" s="436"/>
      <c r="K61" s="436"/>
      <c r="L61" s="436"/>
      <c r="M61" s="424"/>
      <c r="N61" s="16"/>
      <c r="O61" s="436"/>
      <c r="P61" s="436"/>
      <c r="Q61" s="436"/>
      <c r="R61" s="424"/>
      <c r="S61" s="421"/>
    </row>
    <row r="62" spans="2:28" ht="14.25" customHeight="1" x14ac:dyDescent="0.25">
      <c r="B62" s="419"/>
      <c r="C62" s="454" t="s">
        <v>87</v>
      </c>
      <c r="D62" s="427"/>
      <c r="E62" s="431">
        <f>'Dispatch Monthly Func P&amp;L'!Q61</f>
        <v>-751170.79</v>
      </c>
      <c r="F62" s="431">
        <f>INDEX('Dispatch Monthly Func P&amp;L'!$AI61:$AT61,MATCH(EOMONTH(Inputs!$C$2,0),'Dispatch Monthly Func P&amp;L'!$AI$5:$AT$5,0))</f>
        <v>-900606.79594003712</v>
      </c>
      <c r="G62" s="432">
        <f t="shared" ref="G62:G64" si="82">IFERROR(E62-F62,"N/A")</f>
        <v>149436.00594003708</v>
      </c>
      <c r="H62" s="430">
        <f t="shared" ref="H62:H63" si="83">IFERROR((E62/F62-1),"N/A")</f>
        <v>-0.16592813491270453</v>
      </c>
      <c r="I62" s="16"/>
      <c r="J62" s="431">
        <f>'Dispatch Monthly Func P&amp;L'!X61</f>
        <v>-11157286.899999999</v>
      </c>
      <c r="K62" s="431">
        <f>'Dispatch Monthly Func P&amp;L'!AV61</f>
        <v>-12439264.0303076</v>
      </c>
      <c r="L62" s="432">
        <f t="shared" ref="L62:L64" si="84">IFERROR(J62-K62,"N/A")</f>
        <v>1281977.1303076018</v>
      </c>
      <c r="M62" s="430">
        <f t="shared" ref="M62:M63" si="85">IFERROR((J62/K62-1),"N/A")</f>
        <v>-0.10305892110531079</v>
      </c>
      <c r="N62" s="16"/>
      <c r="O62" s="431">
        <f t="shared" ref="O62:O64" si="86">E62</f>
        <v>-751170.79</v>
      </c>
      <c r="P62" s="431">
        <f>'Dispatch Monthly Func P&amp;L'!$BM61</f>
        <v>-1480299.9</v>
      </c>
      <c r="Q62" s="431">
        <f t="shared" ref="Q62:Q64" si="87">O62-P62</f>
        <v>729129.10999999987</v>
      </c>
      <c r="R62" s="430">
        <f t="shared" ref="R62:R63" si="88">IFERROR((O62/P62-1),"N/A")</f>
        <v>-0.49255499510605916</v>
      </c>
      <c r="S62" s="421"/>
      <c r="U62" s="8">
        <f t="shared" ref="U62:V62" si="89">E47-E60-E62</f>
        <v>0</v>
      </c>
      <c r="V62" s="8">
        <f t="shared" si="89"/>
        <v>0</v>
      </c>
      <c r="X62" s="8">
        <f t="shared" ref="X62:Y62" si="90">J47-J60-J62</f>
        <v>0</v>
      </c>
      <c r="Y62" s="8">
        <f t="shared" si="90"/>
        <v>0</v>
      </c>
      <c r="AA62" s="8">
        <f t="shared" ref="AA62:AB62" si="91">O47-O60-O62</f>
        <v>0</v>
      </c>
      <c r="AB62" s="8">
        <f t="shared" si="91"/>
        <v>0</v>
      </c>
    </row>
    <row r="63" spans="2:28" ht="14.25" customHeight="1" x14ac:dyDescent="0.25">
      <c r="B63" s="419"/>
      <c r="C63" s="455" t="s">
        <v>88</v>
      </c>
      <c r="D63" s="427"/>
      <c r="E63" s="425">
        <f>'Dispatch Monthly Func P&amp;L'!Q62</f>
        <v>0</v>
      </c>
      <c r="F63" s="425">
        <f>INDEX('Dispatch Monthly Func P&amp;L'!$AI62:$AT62,MATCH(EOMONTH(Inputs!$C$2,0),'Dispatch Monthly Func P&amp;L'!$AI$5:$AT$5,0))</f>
        <v>0</v>
      </c>
      <c r="G63" s="426">
        <f t="shared" si="82"/>
        <v>0</v>
      </c>
      <c r="H63" s="424" t="str">
        <f t="shared" si="83"/>
        <v>N/A</v>
      </c>
      <c r="I63" s="16"/>
      <c r="J63" s="425">
        <f>'Dispatch Monthly Func P&amp;L'!X62</f>
        <v>0</v>
      </c>
      <c r="K63" s="425">
        <f>'Dispatch Monthly Func P&amp;L'!AV62</f>
        <v>0</v>
      </c>
      <c r="L63" s="426">
        <f t="shared" si="84"/>
        <v>0</v>
      </c>
      <c r="M63" s="424" t="str">
        <f t="shared" si="85"/>
        <v>N/A</v>
      </c>
      <c r="N63" s="16"/>
      <c r="O63" s="425">
        <f t="shared" si="86"/>
        <v>0</v>
      </c>
      <c r="P63" s="425">
        <f>'Dispatch Monthly Func P&amp;L'!$BM62</f>
        <v>0</v>
      </c>
      <c r="Q63" s="425">
        <f t="shared" si="87"/>
        <v>0</v>
      </c>
      <c r="R63" s="424" t="str">
        <f t="shared" si="88"/>
        <v>N/A</v>
      </c>
      <c r="S63" s="421"/>
    </row>
    <row r="64" spans="2:28" ht="14.25" customHeight="1" x14ac:dyDescent="0.25">
      <c r="B64" s="419"/>
      <c r="C64" s="457" t="s">
        <v>89</v>
      </c>
      <c r="D64" s="427"/>
      <c r="E64" s="433">
        <f>'Dispatch Monthly Func P&amp;L'!Q63</f>
        <v>0</v>
      </c>
      <c r="F64" s="433">
        <f>INDEX('Dispatch Monthly Func P&amp;L'!$AI63:$AT63,MATCH(EOMONTH(Inputs!$C$2,0),'Dispatch Monthly Func P&amp;L'!$AI$5:$AT$5,0))</f>
        <v>0</v>
      </c>
      <c r="G64" s="434">
        <f t="shared" si="82"/>
        <v>0</v>
      </c>
      <c r="H64" s="434"/>
      <c r="I64" s="16"/>
      <c r="J64" s="433">
        <f>'Dispatch Monthly Func P&amp;L'!X63</f>
        <v>0</v>
      </c>
      <c r="K64" s="433">
        <f>'Dispatch Monthly Func P&amp;L'!AV63</f>
        <v>0</v>
      </c>
      <c r="L64" s="434">
        <f t="shared" si="84"/>
        <v>0</v>
      </c>
      <c r="M64" s="434"/>
      <c r="N64" s="16"/>
      <c r="O64" s="433">
        <f t="shared" si="86"/>
        <v>0</v>
      </c>
      <c r="P64" s="433">
        <f>'Dispatch Monthly Func P&amp;L'!$BM63</f>
        <v>0</v>
      </c>
      <c r="Q64" s="433">
        <f t="shared" si="87"/>
        <v>0</v>
      </c>
      <c r="R64" s="434"/>
      <c r="S64" s="421"/>
    </row>
    <row r="65" spans="2:28" ht="15" customHeight="1" x14ac:dyDescent="0.25">
      <c r="B65" s="419"/>
      <c r="C65" s="420"/>
      <c r="D65" s="420"/>
      <c r="E65" s="420"/>
      <c r="F65" s="420"/>
      <c r="G65" s="420"/>
      <c r="H65" s="420"/>
      <c r="I65" s="420"/>
      <c r="J65" s="420"/>
      <c r="K65" s="420"/>
      <c r="L65" s="420"/>
      <c r="M65" s="420"/>
      <c r="N65" s="420"/>
      <c r="O65" s="420"/>
      <c r="P65" s="420"/>
      <c r="Q65" s="420"/>
      <c r="R65" s="420"/>
      <c r="S65" s="462"/>
    </row>
    <row r="66" spans="2:28" ht="14.25" customHeight="1" x14ac:dyDescent="0.25">
      <c r="B66" s="419"/>
      <c r="C66" s="456" t="s">
        <v>90</v>
      </c>
      <c r="D66" s="427"/>
      <c r="E66" s="431">
        <f>'Dispatch Monthly Func P&amp;L'!Q65</f>
        <v>-751170.79</v>
      </c>
      <c r="F66" s="431">
        <f>INDEX('Dispatch Monthly Func P&amp;L'!$AI65:$AT65,MATCH(EOMONTH(Inputs!$C$2,0),'Dispatch Monthly Func P&amp;L'!$AI$5:$AT$5,0))</f>
        <v>-900606.79594003712</v>
      </c>
      <c r="G66" s="432">
        <f t="shared" ref="G66:G67" si="92">IFERROR(E66-F66,"N/A")</f>
        <v>149436.00594003708</v>
      </c>
      <c r="H66" s="430">
        <f>IFERROR((E66/F66-1),"N/A")</f>
        <v>-0.16592813491270453</v>
      </c>
      <c r="I66" s="16"/>
      <c r="J66" s="431">
        <f>'Dispatch Monthly Func P&amp;L'!X65</f>
        <v>-11157286.899999999</v>
      </c>
      <c r="K66" s="431">
        <f>'Dispatch Monthly Func P&amp;L'!AV65</f>
        <v>-12439264.0303076</v>
      </c>
      <c r="L66" s="432">
        <f t="shared" ref="L66:L67" si="93">IFERROR(J66-K66,"N/A")</f>
        <v>1281977.1303076018</v>
      </c>
      <c r="M66" s="430">
        <f>IFERROR((J66/K66-1),"N/A")</f>
        <v>-0.10305892110531079</v>
      </c>
      <c r="N66" s="16"/>
      <c r="O66" s="431">
        <f t="shared" ref="O66:O67" si="94">E66</f>
        <v>-751170.79</v>
      </c>
      <c r="P66" s="431">
        <f>'Dispatch Monthly Func P&amp;L'!$BM65</f>
        <v>-1480299.9</v>
      </c>
      <c r="Q66" s="431">
        <f t="shared" ref="Q66:Q67" si="95">O66-P66</f>
        <v>729129.10999999987</v>
      </c>
      <c r="R66" s="430">
        <f>IFERROR((O66/P66-1),"N/A")</f>
        <v>-0.49255499510605916</v>
      </c>
      <c r="S66" s="421"/>
      <c r="U66" s="8">
        <f t="shared" ref="U66:V66" si="96">E62-E63-E66</f>
        <v>0</v>
      </c>
      <c r="V66" s="8">
        <f t="shared" si="96"/>
        <v>0</v>
      </c>
      <c r="X66" s="8">
        <f t="shared" ref="X66:Y66" si="97">J62-J63-J66</f>
        <v>0</v>
      </c>
      <c r="Y66" s="8">
        <f t="shared" si="97"/>
        <v>0</v>
      </c>
      <c r="AA66" s="8">
        <f t="shared" ref="AA66:AB66" si="98">O62-O63-O66</f>
        <v>0</v>
      </c>
      <c r="AB66" s="8">
        <f t="shared" si="98"/>
        <v>0</v>
      </c>
    </row>
    <row r="67" spans="2:28" ht="14.25" customHeight="1" x14ac:dyDescent="0.25">
      <c r="B67" s="419"/>
      <c r="C67" s="457" t="s">
        <v>91</v>
      </c>
      <c r="D67" s="427"/>
      <c r="E67" s="433">
        <f>'Dispatch Monthly Func P&amp;L'!Q66</f>
        <v>-0.65460602570326165</v>
      </c>
      <c r="F67" s="433">
        <f>INDEX('Dispatch Monthly Func P&amp;L'!$AI66:$AT66,MATCH(EOMONTH(Inputs!$C$2,0),'Dispatch Monthly Func P&amp;L'!$AI$5:$AT$5,0))</f>
        <v>-0.73267026522601775</v>
      </c>
      <c r="G67" s="434">
        <f t="shared" si="92"/>
        <v>7.8064239522756096E-2</v>
      </c>
      <c r="H67" s="434"/>
      <c r="I67" s="16"/>
      <c r="J67" s="433">
        <f>'Dispatch Monthly Func P&amp;L'!X66</f>
        <v>-0.81574008760884664</v>
      </c>
      <c r="K67" s="433">
        <f>'Dispatch Monthly Func P&amp;L'!AV66</f>
        <v>-0.91531943618570732</v>
      </c>
      <c r="L67" s="434">
        <f t="shared" si="93"/>
        <v>9.9579348576860682E-2</v>
      </c>
      <c r="M67" s="434"/>
      <c r="N67" s="16"/>
      <c r="O67" s="433">
        <f t="shared" si="94"/>
        <v>-0.65460602570326165</v>
      </c>
      <c r="P67" s="433">
        <f>'Dispatch Monthly Func P&amp;L'!$BM66</f>
        <v>-1.3425441195552352</v>
      </c>
      <c r="Q67" s="433">
        <f t="shared" si="95"/>
        <v>0.68793809385197358</v>
      </c>
      <c r="R67" s="434"/>
      <c r="S67" s="421"/>
      <c r="U67" s="40">
        <f>E66/E16-E67</f>
        <v>0</v>
      </c>
      <c r="V67" s="40">
        <f>F66/F16-F67</f>
        <v>0</v>
      </c>
      <c r="X67" s="40">
        <f>J66/J16-J67</f>
        <v>0</v>
      </c>
      <c r="Y67" s="40">
        <f>K66/K16-K67</f>
        <v>0</v>
      </c>
      <c r="AA67" s="40">
        <f>O66/O16-O67</f>
        <v>0</v>
      </c>
      <c r="AB67" s="40">
        <f>P66/P16-P67</f>
        <v>0</v>
      </c>
    </row>
    <row r="68" spans="2:28" ht="14.25" customHeight="1" x14ac:dyDescent="0.25">
      <c r="B68" s="419"/>
      <c r="C68" s="436"/>
      <c r="D68" s="427"/>
      <c r="E68" s="436"/>
      <c r="F68" s="436"/>
      <c r="G68" s="436"/>
      <c r="H68" s="424"/>
      <c r="I68" s="16"/>
      <c r="J68" s="436"/>
      <c r="K68" s="436"/>
      <c r="L68" s="436"/>
      <c r="M68" s="424"/>
      <c r="N68" s="16"/>
      <c r="O68" s="436"/>
      <c r="P68" s="436"/>
      <c r="Q68" s="436"/>
      <c r="R68" s="424"/>
      <c r="S68" s="421"/>
    </row>
    <row r="69" spans="2:28" ht="14.25" customHeight="1" x14ac:dyDescent="0.25">
      <c r="B69" s="419"/>
      <c r="C69" s="454" t="s">
        <v>92</v>
      </c>
      <c r="D69" s="427"/>
      <c r="E69" s="436"/>
      <c r="F69" s="436"/>
      <c r="G69" s="436"/>
      <c r="H69" s="424"/>
      <c r="I69" s="16"/>
      <c r="J69" s="436"/>
      <c r="K69" s="436"/>
      <c r="L69" s="436"/>
      <c r="M69" s="424"/>
      <c r="N69" s="16"/>
      <c r="O69" s="436"/>
      <c r="P69" s="436"/>
      <c r="Q69" s="436"/>
      <c r="R69" s="424"/>
      <c r="S69" s="421"/>
    </row>
    <row r="70" spans="2:28" ht="14.25" customHeight="1" x14ac:dyDescent="0.25">
      <c r="B70" s="419"/>
      <c r="C70" s="455" t="s">
        <v>78</v>
      </c>
      <c r="D70" s="427"/>
      <c r="E70" s="422">
        <f>'Dispatch Monthly Func P&amp;L'!Q69</f>
        <v>556137.34</v>
      </c>
      <c r="F70" s="422">
        <f>INDEX('Dispatch Monthly Func P&amp;L'!$AI69:$AT69,MATCH(EOMONTH(Inputs!$C$2,0),'Dispatch Monthly Func P&amp;L'!$AI$5:$AT$5,0))</f>
        <v>529320.92891506851</v>
      </c>
      <c r="G70" s="423">
        <f t="shared" ref="G70:G82" si="99">IFERROR(E70-F70,"N/A")</f>
        <v>26816.41108493146</v>
      </c>
      <c r="H70" s="424">
        <f t="shared" ref="H70:H82" si="100">IFERROR((E70/F70-1),"N/A")</f>
        <v>5.0661913444261852E-2</v>
      </c>
      <c r="I70" s="16"/>
      <c r="J70" s="422">
        <f>'Dispatch Monthly Func P&amp;L'!X69</f>
        <v>6770607.0299999984</v>
      </c>
      <c r="K70" s="422">
        <f>'Dispatch Monthly Func P&amp;L'!AV69</f>
        <v>6033984.6185465762</v>
      </c>
      <c r="L70" s="423">
        <f t="shared" ref="L70:L82" si="101">IFERROR(J70-K70,"N/A")</f>
        <v>736622.41145342216</v>
      </c>
      <c r="M70" s="424">
        <f t="shared" ref="M70:M82" si="102">IFERROR((J70/K70-1),"N/A")</f>
        <v>0.12207893424011651</v>
      </c>
      <c r="N70" s="16"/>
      <c r="O70" s="422">
        <f t="shared" ref="O70:O82" si="103">E70</f>
        <v>556137.34</v>
      </c>
      <c r="P70" s="422">
        <f>'Dispatch Monthly Func P&amp;L'!$BM69</f>
        <v>557496.68000000005</v>
      </c>
      <c r="Q70" s="422">
        <f t="shared" ref="Q70:Q82" si="104">O70-P70</f>
        <v>-1359.3400000000838</v>
      </c>
      <c r="R70" s="424">
        <f t="shared" ref="R70:R82" si="105">IFERROR((O70/P70-1),"N/A")</f>
        <v>-2.4382925473207528E-3</v>
      </c>
      <c r="S70" s="421"/>
    </row>
    <row r="71" spans="2:28" ht="14.25" customHeight="1" x14ac:dyDescent="0.25">
      <c r="B71" s="419"/>
      <c r="C71" s="455" t="s">
        <v>79</v>
      </c>
      <c r="D71" s="427"/>
      <c r="E71" s="425">
        <f>'Dispatch Monthly Func P&amp;L'!Q70</f>
        <v>0</v>
      </c>
      <c r="F71" s="425">
        <f>INDEX('Dispatch Monthly Func P&amp;L'!$AI70:$AT70,MATCH(EOMONTH(Inputs!$C$2,0),'Dispatch Monthly Func P&amp;L'!$AI$5:$AT$5,0))</f>
        <v>0</v>
      </c>
      <c r="G71" s="426">
        <f t="shared" si="99"/>
        <v>0</v>
      </c>
      <c r="H71" s="424" t="str">
        <f t="shared" si="100"/>
        <v>N/A</v>
      </c>
      <c r="I71" s="16"/>
      <c r="J71" s="425">
        <f>'Dispatch Monthly Func P&amp;L'!X70</f>
        <v>0</v>
      </c>
      <c r="K71" s="425">
        <f>'Dispatch Monthly Func P&amp;L'!AV70</f>
        <v>0</v>
      </c>
      <c r="L71" s="426">
        <f t="shared" si="101"/>
        <v>0</v>
      </c>
      <c r="M71" s="424" t="str">
        <f t="shared" si="102"/>
        <v>N/A</v>
      </c>
      <c r="N71" s="16"/>
      <c r="O71" s="425">
        <f t="shared" si="103"/>
        <v>0</v>
      </c>
      <c r="P71" s="425">
        <f>'Dispatch Monthly Func P&amp;L'!$BM70</f>
        <v>0</v>
      </c>
      <c r="Q71" s="425">
        <f t="shared" si="104"/>
        <v>0</v>
      </c>
      <c r="R71" s="424" t="str">
        <f t="shared" si="105"/>
        <v>N/A</v>
      </c>
      <c r="S71" s="421"/>
    </row>
    <row r="72" spans="2:28" ht="14.25" customHeight="1" x14ac:dyDescent="0.25">
      <c r="B72" s="419"/>
      <c r="C72" s="455" t="s">
        <v>93</v>
      </c>
      <c r="D72" s="427"/>
      <c r="E72" s="425">
        <f>'Dispatch Monthly Func P&amp;L'!Q71</f>
        <v>8363.91</v>
      </c>
      <c r="F72" s="425">
        <f>INDEX('Dispatch Monthly Func P&amp;L'!$AI71:$AT71,MATCH(EOMONTH(Inputs!$C$2,0),'Dispatch Monthly Func P&amp;L'!$AI$5:$AT$5,0))</f>
        <v>12729.166666666666</v>
      </c>
      <c r="G72" s="426">
        <f t="shared" si="99"/>
        <v>-4365.2566666666662</v>
      </c>
      <c r="H72" s="424">
        <f t="shared" si="100"/>
        <v>-0.34293342062193122</v>
      </c>
      <c r="I72" s="16"/>
      <c r="J72" s="425">
        <f>'Dispatch Monthly Func P&amp;L'!X71</f>
        <v>-139558.44</v>
      </c>
      <c r="K72" s="425">
        <f>'Dispatch Monthly Func P&amp;L'!AV71</f>
        <v>244374.99999999997</v>
      </c>
      <c r="L72" s="426">
        <f t="shared" si="101"/>
        <v>-383933.43999999994</v>
      </c>
      <c r="M72" s="424">
        <f t="shared" si="102"/>
        <v>-1.5710831304347828</v>
      </c>
      <c r="N72" s="16"/>
      <c r="O72" s="425">
        <f t="shared" si="103"/>
        <v>8363.91</v>
      </c>
      <c r="P72" s="425">
        <f>'Dispatch Monthly Func P&amp;L'!$BM71</f>
        <v>3977.37</v>
      </c>
      <c r="Q72" s="425">
        <f t="shared" si="104"/>
        <v>4386.54</v>
      </c>
      <c r="R72" s="424">
        <f t="shared" si="105"/>
        <v>1.1028745125547785</v>
      </c>
      <c r="S72" s="421"/>
    </row>
    <row r="73" spans="2:28" ht="14.25" customHeight="1" x14ac:dyDescent="0.25">
      <c r="B73" s="419"/>
      <c r="C73" s="455" t="s">
        <v>81</v>
      </c>
      <c r="D73" s="427"/>
      <c r="E73" s="425">
        <f>'Dispatch Monthly Func P&amp;L'!Q72</f>
        <v>0</v>
      </c>
      <c r="F73" s="425">
        <f>INDEX('Dispatch Monthly Func P&amp;L'!$AI72:$AT72,MATCH(EOMONTH(Inputs!$C$2,0),'Dispatch Monthly Func P&amp;L'!$AI$5:$AT$5,0))</f>
        <v>0</v>
      </c>
      <c r="G73" s="426">
        <f t="shared" si="99"/>
        <v>0</v>
      </c>
      <c r="H73" s="424" t="str">
        <f t="shared" si="100"/>
        <v>N/A</v>
      </c>
      <c r="I73" s="16"/>
      <c r="J73" s="425">
        <f>'Dispatch Monthly Func P&amp;L'!X72</f>
        <v>0</v>
      </c>
      <c r="K73" s="425">
        <f>'Dispatch Monthly Func P&amp;L'!AV72</f>
        <v>0</v>
      </c>
      <c r="L73" s="426">
        <f t="shared" si="101"/>
        <v>0</v>
      </c>
      <c r="M73" s="424" t="str">
        <f t="shared" si="102"/>
        <v>N/A</v>
      </c>
      <c r="N73" s="16"/>
      <c r="O73" s="425">
        <f t="shared" si="103"/>
        <v>0</v>
      </c>
      <c r="P73" s="425">
        <f>'Dispatch Monthly Func P&amp;L'!$BM72</f>
        <v>217081.69999999998</v>
      </c>
      <c r="Q73" s="425">
        <f t="shared" si="104"/>
        <v>-217081.69999999998</v>
      </c>
      <c r="R73" s="424">
        <f t="shared" si="105"/>
        <v>-1</v>
      </c>
      <c r="S73" s="421"/>
    </row>
    <row r="74" spans="2:28" ht="14.25" customHeight="1" x14ac:dyDescent="0.25">
      <c r="B74" s="419"/>
      <c r="C74" s="455" t="s">
        <v>82</v>
      </c>
      <c r="D74" s="427"/>
      <c r="E74" s="425">
        <f>'Dispatch Monthly Func P&amp;L'!Q73</f>
        <v>0</v>
      </c>
      <c r="F74" s="425">
        <f>INDEX('Dispatch Monthly Func P&amp;L'!$AI73:$AT73,MATCH(EOMONTH(Inputs!$C$2,0),'Dispatch Monthly Func P&amp;L'!$AI$5:$AT$5,0))</f>
        <v>0</v>
      </c>
      <c r="G74" s="426">
        <f t="shared" si="99"/>
        <v>0</v>
      </c>
      <c r="H74" s="424" t="str">
        <f t="shared" si="100"/>
        <v>N/A</v>
      </c>
      <c r="I74" s="16"/>
      <c r="J74" s="425">
        <f>'Dispatch Monthly Func P&amp;L'!X73</f>
        <v>4857</v>
      </c>
      <c r="K74" s="425">
        <f>'Dispatch Monthly Func P&amp;L'!AV73</f>
        <v>0</v>
      </c>
      <c r="L74" s="426">
        <f t="shared" si="101"/>
        <v>4857</v>
      </c>
      <c r="M74" s="424" t="str">
        <f t="shared" si="102"/>
        <v>N/A</v>
      </c>
      <c r="N74" s="16"/>
      <c r="O74" s="425">
        <f t="shared" si="103"/>
        <v>0</v>
      </c>
      <c r="P74" s="425">
        <f>'Dispatch Monthly Func P&amp;L'!$BM73</f>
        <v>218532.97</v>
      </c>
      <c r="Q74" s="425">
        <f t="shared" si="104"/>
        <v>-218532.97</v>
      </c>
      <c r="R74" s="424">
        <f t="shared" si="105"/>
        <v>-1</v>
      </c>
      <c r="S74" s="421"/>
    </row>
    <row r="75" spans="2:28" ht="14.25" customHeight="1" x14ac:dyDescent="0.25">
      <c r="B75" s="419"/>
      <c r="C75" s="455" t="s">
        <v>83</v>
      </c>
      <c r="D75" s="427"/>
      <c r="E75" s="425">
        <f>'Dispatch Monthly Func P&amp;L'!Q74</f>
        <v>0</v>
      </c>
      <c r="F75" s="425">
        <f>INDEX('Dispatch Monthly Func P&amp;L'!$AI74:$AT74,MATCH(EOMONTH(Inputs!$C$2,0),'Dispatch Monthly Func P&amp;L'!$AI$5:$AT$5,0))</f>
        <v>0</v>
      </c>
      <c r="G75" s="426">
        <f t="shared" si="99"/>
        <v>0</v>
      </c>
      <c r="H75" s="424" t="str">
        <f t="shared" si="100"/>
        <v>N/A</v>
      </c>
      <c r="I75" s="16"/>
      <c r="J75" s="425">
        <f>'Dispatch Monthly Func P&amp;L'!X74</f>
        <v>0</v>
      </c>
      <c r="K75" s="425">
        <f>'Dispatch Monthly Func P&amp;L'!AV74</f>
        <v>0</v>
      </c>
      <c r="L75" s="426">
        <f t="shared" si="101"/>
        <v>0</v>
      </c>
      <c r="M75" s="424" t="str">
        <f t="shared" si="102"/>
        <v>N/A</v>
      </c>
      <c r="N75" s="16"/>
      <c r="O75" s="425">
        <f t="shared" si="103"/>
        <v>0</v>
      </c>
      <c r="P75" s="425">
        <f>'Dispatch Monthly Func P&amp;L'!$BM74</f>
        <v>0</v>
      </c>
      <c r="Q75" s="425">
        <f t="shared" si="104"/>
        <v>0</v>
      </c>
      <c r="R75" s="424" t="str">
        <f t="shared" si="105"/>
        <v>N/A</v>
      </c>
      <c r="S75" s="421"/>
    </row>
    <row r="76" spans="2:28" ht="14.25" customHeight="1" x14ac:dyDescent="0.25">
      <c r="B76" s="419"/>
      <c r="C76" s="455" t="s">
        <v>84</v>
      </c>
      <c r="D76" s="427"/>
      <c r="E76" s="425">
        <f>'Dispatch Monthly Func P&amp;L'!Q75</f>
        <v>0</v>
      </c>
      <c r="F76" s="425">
        <f>INDEX('Dispatch Monthly Func P&amp;L'!$AI75:$AT75,MATCH(EOMONTH(Inputs!$C$2,0),'Dispatch Monthly Func P&amp;L'!$AI$5:$AT$5,0))</f>
        <v>0</v>
      </c>
      <c r="G76" s="426">
        <f t="shared" si="99"/>
        <v>0</v>
      </c>
      <c r="H76" s="424" t="str">
        <f t="shared" si="100"/>
        <v>N/A</v>
      </c>
      <c r="I76" s="16"/>
      <c r="J76" s="425">
        <f>'Dispatch Monthly Func P&amp;L'!X75</f>
        <v>241203.21</v>
      </c>
      <c r="K76" s="425">
        <f>'Dispatch Monthly Func P&amp;L'!AV75</f>
        <v>0</v>
      </c>
      <c r="L76" s="426">
        <f t="shared" si="101"/>
        <v>241203.21</v>
      </c>
      <c r="M76" s="424" t="str">
        <f t="shared" si="102"/>
        <v>N/A</v>
      </c>
      <c r="N76" s="16"/>
      <c r="O76" s="425">
        <f t="shared" si="103"/>
        <v>0</v>
      </c>
      <c r="P76" s="425">
        <f>'Dispatch Monthly Func P&amp;L'!$BM75</f>
        <v>0</v>
      </c>
      <c r="Q76" s="425">
        <f t="shared" si="104"/>
        <v>0</v>
      </c>
      <c r="R76" s="424" t="str">
        <f t="shared" si="105"/>
        <v>N/A</v>
      </c>
      <c r="S76" s="421"/>
    </row>
    <row r="77" spans="2:28" ht="14.25" customHeight="1" x14ac:dyDescent="0.25">
      <c r="B77" s="419"/>
      <c r="C77" s="455" t="s">
        <v>85</v>
      </c>
      <c r="D77" s="427"/>
      <c r="E77" s="425">
        <f>'Dispatch Monthly Func P&amp;L'!Q76</f>
        <v>5145.8900000000003</v>
      </c>
      <c r="F77" s="425">
        <f>INDEX('Dispatch Monthly Func P&amp;L'!$AI76:$AT76,MATCH(EOMONTH(Inputs!$C$2,0),'Dispatch Monthly Func P&amp;L'!$AI$5:$AT$5,0))</f>
        <v>29333.333333333332</v>
      </c>
      <c r="G77" s="426">
        <f t="shared" si="99"/>
        <v>-24187.443333333333</v>
      </c>
      <c r="H77" s="424">
        <f t="shared" si="100"/>
        <v>-0.82457193181818178</v>
      </c>
      <c r="I77" s="16"/>
      <c r="J77" s="425">
        <f>'Dispatch Monthly Func P&amp;L'!X76</f>
        <v>123836.42000000001</v>
      </c>
      <c r="K77" s="425">
        <f>'Dispatch Monthly Func P&amp;L'!AV76</f>
        <v>351999.99999999994</v>
      </c>
      <c r="L77" s="426">
        <f t="shared" si="101"/>
        <v>-228163.57999999993</v>
      </c>
      <c r="M77" s="424">
        <f t="shared" si="102"/>
        <v>-0.64819198863636351</v>
      </c>
      <c r="N77" s="16"/>
      <c r="O77" s="425">
        <f t="shared" si="103"/>
        <v>5145.8900000000003</v>
      </c>
      <c r="P77" s="425">
        <f>'Dispatch Monthly Func P&amp;L'!$BM76</f>
        <v>4202.57</v>
      </c>
      <c r="Q77" s="425">
        <f t="shared" si="104"/>
        <v>943.32000000000062</v>
      </c>
      <c r="R77" s="424">
        <f t="shared" si="105"/>
        <v>0.22446265023545142</v>
      </c>
      <c r="S77" s="421"/>
    </row>
    <row r="78" spans="2:28" ht="14.25" customHeight="1" x14ac:dyDescent="0.25">
      <c r="B78" s="419"/>
      <c r="C78" s="455" t="s">
        <v>88</v>
      </c>
      <c r="D78" s="427"/>
      <c r="E78" s="425">
        <f>'Dispatch Monthly Func P&amp;L'!Q77</f>
        <v>0</v>
      </c>
      <c r="F78" s="425">
        <f>INDEX('Dispatch Monthly Func P&amp;L'!$AI77:$AT77,MATCH(EOMONTH(Inputs!$C$2,0),'Dispatch Monthly Func P&amp;L'!$AI$5:$AT$5,0))</f>
        <v>0</v>
      </c>
      <c r="G78" s="426">
        <f t="shared" si="99"/>
        <v>0</v>
      </c>
      <c r="H78" s="424" t="str">
        <f t="shared" si="100"/>
        <v>N/A</v>
      </c>
      <c r="I78" s="16"/>
      <c r="J78" s="425">
        <f>'Dispatch Monthly Func P&amp;L'!X77</f>
        <v>0</v>
      </c>
      <c r="K78" s="425">
        <f>'Dispatch Monthly Func P&amp;L'!AV77</f>
        <v>0</v>
      </c>
      <c r="L78" s="426">
        <f t="shared" si="101"/>
        <v>0</v>
      </c>
      <c r="M78" s="424" t="str">
        <f t="shared" si="102"/>
        <v>N/A</v>
      </c>
      <c r="N78" s="16"/>
      <c r="O78" s="425">
        <f t="shared" si="103"/>
        <v>0</v>
      </c>
      <c r="P78" s="425">
        <f>'Dispatch Monthly Func P&amp;L'!$BM77</f>
        <v>0</v>
      </c>
      <c r="Q78" s="425">
        <f t="shared" si="104"/>
        <v>0</v>
      </c>
      <c r="R78" s="424" t="str">
        <f t="shared" si="105"/>
        <v>N/A</v>
      </c>
      <c r="S78" s="421"/>
    </row>
    <row r="79" spans="2:28" ht="14.25" customHeight="1" x14ac:dyDescent="0.25">
      <c r="B79" s="419"/>
      <c r="C79" s="455" t="s">
        <v>94</v>
      </c>
      <c r="D79" s="427"/>
      <c r="E79" s="425">
        <f>'Dispatch Monthly Func P&amp;L'!Q78</f>
        <v>0</v>
      </c>
      <c r="F79" s="425">
        <f>INDEX('Dispatch Monthly Func P&amp;L'!$AI78:$AT78,MATCH(EOMONTH(Inputs!$C$2,0),'Dispatch Monthly Func P&amp;L'!$AI$5:$AT$5,0))</f>
        <v>0</v>
      </c>
      <c r="G79" s="426">
        <f t="shared" si="99"/>
        <v>0</v>
      </c>
      <c r="H79" s="424" t="str">
        <f t="shared" si="100"/>
        <v>N/A</v>
      </c>
      <c r="I79" s="16"/>
      <c r="J79" s="425">
        <f>'Dispatch Monthly Func P&amp;L'!X78</f>
        <v>58000</v>
      </c>
      <c r="K79" s="425">
        <f>'Dispatch Monthly Func P&amp;L'!AV78</f>
        <v>100000</v>
      </c>
      <c r="L79" s="426">
        <f t="shared" si="101"/>
        <v>-42000</v>
      </c>
      <c r="M79" s="424">
        <f t="shared" si="102"/>
        <v>-0.42000000000000004</v>
      </c>
      <c r="N79" s="16"/>
      <c r="O79" s="425">
        <f t="shared" si="103"/>
        <v>0</v>
      </c>
      <c r="P79" s="425">
        <f>'Dispatch Monthly Func P&amp;L'!$BM78</f>
        <v>62817.83</v>
      </c>
      <c r="Q79" s="425">
        <f t="shared" si="104"/>
        <v>-62817.83</v>
      </c>
      <c r="R79" s="424">
        <f t="shared" si="105"/>
        <v>-1</v>
      </c>
      <c r="S79" s="421"/>
    </row>
    <row r="80" spans="2:28" ht="14.25" customHeight="1" x14ac:dyDescent="0.25">
      <c r="B80" s="419"/>
      <c r="C80" s="455" t="s">
        <v>95</v>
      </c>
      <c r="D80" s="427"/>
      <c r="E80" s="425">
        <f>'Dispatch Monthly Func P&amp;L'!Q79</f>
        <v>1935.37</v>
      </c>
      <c r="F80" s="425">
        <f>INDEX('Dispatch Monthly Func P&amp;L'!$AI79:$AT79,MATCH(EOMONTH(Inputs!$C$2,0),'Dispatch Monthly Func P&amp;L'!$AI$5:$AT$5,0))</f>
        <v>909.75125000000185</v>
      </c>
      <c r="G80" s="426">
        <f t="shared" si="99"/>
        <v>1025.618749999998</v>
      </c>
      <c r="H80" s="424">
        <f t="shared" si="100"/>
        <v>1.1273617376178335</v>
      </c>
      <c r="I80" s="16"/>
      <c r="J80" s="425">
        <f>'Dispatch Monthly Func P&amp;L'!X79</f>
        <v>19146.57</v>
      </c>
      <c r="K80" s="425">
        <f>'Dispatch Monthly Func P&amp;L'!AV79</f>
        <v>10917.015000000001</v>
      </c>
      <c r="L80" s="426">
        <f t="shared" si="101"/>
        <v>8229.5549999999985</v>
      </c>
      <c r="M80" s="424">
        <f t="shared" si="102"/>
        <v>0.75382831295917407</v>
      </c>
      <c r="N80" s="16"/>
      <c r="O80" s="425">
        <f t="shared" si="103"/>
        <v>1935.37</v>
      </c>
      <c r="P80" s="425">
        <f>'Dispatch Monthly Func P&amp;L'!$BM79</f>
        <v>837.63</v>
      </c>
      <c r="Q80" s="425">
        <f t="shared" si="104"/>
        <v>1097.7399999999998</v>
      </c>
      <c r="R80" s="424">
        <f t="shared" si="105"/>
        <v>1.3105309026658549</v>
      </c>
      <c r="S80" s="421"/>
    </row>
    <row r="81" spans="2:28" ht="14.25" customHeight="1" x14ac:dyDescent="0.25">
      <c r="B81" s="419"/>
      <c r="C81" s="455" t="s">
        <v>96</v>
      </c>
      <c r="D81" s="427"/>
      <c r="E81" s="425">
        <f>'Dispatch Monthly Func P&amp;L'!Q80</f>
        <v>426366.76097496948</v>
      </c>
      <c r="F81" s="425">
        <f>INDEX('Dispatch Monthly Func P&amp;L'!$AI80:$AT80,MATCH(EOMONTH(Inputs!$C$2,0),'Dispatch Monthly Func P&amp;L'!$AI$5:$AT$5,0))</f>
        <v>426366.76097496948</v>
      </c>
      <c r="G81" s="426">
        <f t="shared" si="99"/>
        <v>0</v>
      </c>
      <c r="H81" s="424">
        <f t="shared" si="100"/>
        <v>0</v>
      </c>
      <c r="I81" s="16"/>
      <c r="J81" s="425">
        <f>'Dispatch Monthly Func P&amp;L'!X80</f>
        <v>5116401.1316996356</v>
      </c>
      <c r="K81" s="425">
        <f>'Dispatch Monthly Func P&amp;L'!AV80</f>
        <v>5116401.1316996356</v>
      </c>
      <c r="L81" s="426">
        <f t="shared" si="101"/>
        <v>0</v>
      </c>
      <c r="M81" s="424">
        <f t="shared" si="102"/>
        <v>0</v>
      </c>
      <c r="N81" s="16"/>
      <c r="O81" s="425">
        <f t="shared" si="103"/>
        <v>426366.76097496948</v>
      </c>
      <c r="P81" s="425">
        <f>'Dispatch Monthly Func P&amp;L'!$BM80</f>
        <v>426366.76097496948</v>
      </c>
      <c r="Q81" s="425">
        <f t="shared" si="104"/>
        <v>0</v>
      </c>
      <c r="R81" s="424">
        <f t="shared" si="105"/>
        <v>0</v>
      </c>
      <c r="S81" s="421"/>
    </row>
    <row r="82" spans="2:28" ht="14.25" customHeight="1" x14ac:dyDescent="0.25">
      <c r="B82" s="419"/>
      <c r="C82" s="456" t="s">
        <v>97</v>
      </c>
      <c r="D82" s="427"/>
      <c r="E82" s="431">
        <f>'Dispatch Monthly Func P&amp;L'!Q81</f>
        <v>997949.27097496949</v>
      </c>
      <c r="F82" s="431">
        <f>INDEX('Dispatch Monthly Func P&amp;L'!$AI81:$AT81,MATCH(EOMONTH(Inputs!$C$2,0),'Dispatch Monthly Func P&amp;L'!$AI$5:$AT$5,0))</f>
        <v>998659.94114003796</v>
      </c>
      <c r="G82" s="432">
        <f t="shared" si="99"/>
        <v>-710.67016506846994</v>
      </c>
      <c r="H82" s="430">
        <f t="shared" si="100"/>
        <v>-7.1162378282363381E-4</v>
      </c>
      <c r="I82" s="16"/>
      <c r="J82" s="431">
        <f>'Dispatch Monthly Func P&amp;L'!X81</f>
        <v>12194492.921699634</v>
      </c>
      <c r="K82" s="431">
        <f>'Dispatch Monthly Func P&amp;L'!AV81</f>
        <v>11857677.765246209</v>
      </c>
      <c r="L82" s="432">
        <f t="shared" si="101"/>
        <v>336815.15645342506</v>
      </c>
      <c r="M82" s="430">
        <f t="shared" si="102"/>
        <v>2.8404816113370979E-2</v>
      </c>
      <c r="N82" s="16"/>
      <c r="O82" s="431">
        <f t="shared" si="103"/>
        <v>997949.27097496949</v>
      </c>
      <c r="P82" s="431">
        <f>'Dispatch Monthly Func P&amp;L'!$BM81</f>
        <v>1491313.5109749692</v>
      </c>
      <c r="Q82" s="431">
        <f t="shared" si="104"/>
        <v>-493364.23999999976</v>
      </c>
      <c r="R82" s="430">
        <f t="shared" si="105"/>
        <v>-0.33082530022641266</v>
      </c>
      <c r="S82" s="421"/>
      <c r="U82" s="8">
        <f t="shared" ref="U82:V82" si="106">SUM(E70:E81)-E82</f>
        <v>0</v>
      </c>
      <c r="V82" s="8">
        <f t="shared" si="106"/>
        <v>0</v>
      </c>
      <c r="X82" s="8">
        <f t="shared" ref="X82:Y82" si="107">SUM(J70:J81)-J82</f>
        <v>0</v>
      </c>
      <c r="Y82" s="8">
        <f t="shared" si="107"/>
        <v>0</v>
      </c>
      <c r="AA82" s="8">
        <f t="shared" ref="AA82:AB82" si="108">SUM(O70:O81)-O82</f>
        <v>0</v>
      </c>
      <c r="AB82" s="8">
        <f t="shared" si="108"/>
        <v>0</v>
      </c>
    </row>
    <row r="83" spans="2:28" ht="14.25" customHeight="1" x14ac:dyDescent="0.25">
      <c r="B83" s="419"/>
      <c r="C83" s="436"/>
      <c r="D83" s="427"/>
      <c r="E83" s="436"/>
      <c r="F83" s="436">
        <f>INDEX('Dispatch Monthly Func P&amp;L'!$AI82:$AT82,MATCH(EOMONTH(Inputs!$C$2,0),'Dispatch Monthly Func P&amp;L'!$AI$5:$AT$5,0))</f>
        <v>0</v>
      </c>
      <c r="G83" s="436"/>
      <c r="H83" s="424"/>
      <c r="I83" s="16"/>
      <c r="J83" s="436"/>
      <c r="K83" s="436"/>
      <c r="L83" s="436"/>
      <c r="M83" s="424"/>
      <c r="N83" s="16"/>
      <c r="O83" s="436"/>
      <c r="P83" s="436"/>
      <c r="Q83" s="436"/>
      <c r="R83" s="424"/>
      <c r="S83" s="421"/>
    </row>
    <row r="84" spans="2:28" ht="14.25" customHeight="1" x14ac:dyDescent="0.25">
      <c r="B84" s="419"/>
      <c r="C84" s="454" t="s">
        <v>98</v>
      </c>
      <c r="D84" s="427"/>
      <c r="E84" s="431">
        <f>'Dispatch Monthly Func P&amp;L'!Q83</f>
        <v>246778.48097496945</v>
      </c>
      <c r="F84" s="431">
        <f>INDEX('Dispatch Monthly Func P&amp;L'!$AI83:$AT83,MATCH(EOMONTH(Inputs!$C$2,0),'Dispatch Monthly Func P&amp;L'!$AI$5:$AT$5,0))</f>
        <v>98053.145200000843</v>
      </c>
      <c r="G84" s="432">
        <f t="shared" ref="G84:G85" si="109">IFERROR(E84-F84,"N/A")</f>
        <v>148725.33577496861</v>
      </c>
      <c r="H84" s="430">
        <f>IFERROR((E84/F84-1),"N/A")</f>
        <v>1.5167829188101081</v>
      </c>
      <c r="I84" s="16"/>
      <c r="J84" s="431">
        <f>'Dispatch Monthly Func P&amp;L'!X83</f>
        <v>1037206.0216996353</v>
      </c>
      <c r="K84" s="431">
        <f>'Dispatch Monthly Func P&amp;L'!AV83</f>
        <v>-581586.26506138884</v>
      </c>
      <c r="L84" s="432">
        <f t="shared" ref="L84:L85" si="110">IFERROR(J84-K84,"N/A")</f>
        <v>1618792.286761024</v>
      </c>
      <c r="M84" s="430">
        <f>IFERROR((J84/K84-1),"N/A")</f>
        <v>-2.7834087288669958</v>
      </c>
      <c r="N84" s="16"/>
      <c r="O84" s="431">
        <f t="shared" ref="O84:O86" si="111">E84</f>
        <v>246778.48097496945</v>
      </c>
      <c r="P84" s="431">
        <f>'Dispatch Monthly Func P&amp;L'!$BM83</f>
        <v>11013.610974969342</v>
      </c>
      <c r="Q84" s="431">
        <f>O84-P84</f>
        <v>235764.87000000011</v>
      </c>
      <c r="R84" s="430">
        <f>IFERROR((O84/P84-1),"N/A")</f>
        <v>21.406682198583503</v>
      </c>
      <c r="S84" s="421"/>
      <c r="U84" s="8">
        <f t="shared" ref="U84:V84" si="112">E66+E82-E84</f>
        <v>0</v>
      </c>
      <c r="V84" s="8">
        <f t="shared" si="112"/>
        <v>0</v>
      </c>
      <c r="X84" s="8">
        <f t="shared" ref="X84:Y84" si="113">J66+J82-J84</f>
        <v>0</v>
      </c>
      <c r="Y84" s="8">
        <f t="shared" si="113"/>
        <v>-2.6775524020195007E-9</v>
      </c>
      <c r="AA84" s="8">
        <f t="shared" ref="AA84:AB84" si="114">O66+O82-O84</f>
        <v>0</v>
      </c>
      <c r="AB84" s="8">
        <f t="shared" si="114"/>
        <v>0</v>
      </c>
    </row>
    <row r="85" spans="2:28" ht="14.25" customHeight="1" x14ac:dyDescent="0.25">
      <c r="B85" s="419"/>
      <c r="C85" s="458" t="s">
        <v>99</v>
      </c>
      <c r="D85" s="427"/>
      <c r="E85" s="433">
        <f>'Dispatch Monthly Func P&amp;L'!Q84</f>
        <v>0.21505452929035315</v>
      </c>
      <c r="F85" s="433">
        <f>INDEX('Dispatch Monthly Func P&amp;L'!$AI84:$AT84,MATCH(EOMONTH(Inputs!$C$2,0),'Dispatch Monthly Func P&amp;L'!$AI$5:$AT$5,0))</f>
        <v>7.976913368163506E-2</v>
      </c>
      <c r="G85" s="434">
        <f t="shared" si="109"/>
        <v>0.13528539560871811</v>
      </c>
      <c r="H85" s="434"/>
      <c r="I85" s="16"/>
      <c r="J85" s="433">
        <f>'Dispatch Monthly Func P&amp;L'!X84</f>
        <v>7.5832999419391464E-2</v>
      </c>
      <c r="K85" s="433">
        <f>'Dispatch Monthly Func P&amp;L'!AV84</f>
        <v>-4.2794912217662608E-2</v>
      </c>
      <c r="L85" s="434">
        <f t="shared" si="110"/>
        <v>0.11862791163705408</v>
      </c>
      <c r="M85" s="434"/>
      <c r="N85" s="16"/>
      <c r="O85" s="433">
        <f t="shared" si="111"/>
        <v>0.21505452929035315</v>
      </c>
      <c r="P85" s="433">
        <f>'Dispatch Monthly Func P&amp;L'!$BM84</f>
        <v>9.9886912439257017E-3</v>
      </c>
      <c r="Q85" s="433"/>
      <c r="R85" s="434"/>
      <c r="S85" s="421"/>
      <c r="U85" s="40">
        <f>E84/E16-E85</f>
        <v>0</v>
      </c>
      <c r="V85" s="40">
        <f>F84/F16-F85</f>
        <v>0</v>
      </c>
      <c r="X85" s="40">
        <f>J84/J16-J85</f>
        <v>0</v>
      </c>
      <c r="Y85" s="40">
        <f>K84/K16-K85</f>
        <v>0</v>
      </c>
      <c r="AA85" s="40">
        <f>O84/O16-O85</f>
        <v>0</v>
      </c>
      <c r="AB85" s="40">
        <f>P84/P16-P85</f>
        <v>0</v>
      </c>
    </row>
    <row r="86" spans="2:28" ht="14.25" customHeight="1" x14ac:dyDescent="0.25">
      <c r="B86" s="419"/>
      <c r="C86" s="460" t="s">
        <v>100</v>
      </c>
      <c r="D86" s="427"/>
      <c r="E86" s="446">
        <f>E84-'2a. Dispatch Natural P&amp;L'!E94</f>
        <v>1.0974969831295311E-2</v>
      </c>
      <c r="F86" s="446">
        <f>F84-'2a. Dispatch Natural P&amp;L'!F94</f>
        <v>-2.3283064365386963E-10</v>
      </c>
      <c r="G86" s="422"/>
      <c r="H86" s="424"/>
      <c r="I86" s="448"/>
      <c r="J86" s="446">
        <f>J84-'2a. Dispatch Natural P&amp;L'!J94</f>
        <v>0.13169963634572923</v>
      </c>
      <c r="K86" s="446">
        <f>'Dispatch Monthly Func P&amp;L'!AV85</f>
        <v>-3.4924596548080444E-10</v>
      </c>
      <c r="L86" s="422"/>
      <c r="M86" s="424"/>
      <c r="N86" s="448"/>
      <c r="O86" s="446">
        <f t="shared" si="111"/>
        <v>1.0974969831295311E-2</v>
      </c>
      <c r="P86" s="446">
        <f>P84-'2a. Dispatch Natural P&amp;L'!P94</f>
        <v>1.097496971487999E-2</v>
      </c>
      <c r="Q86" s="433"/>
      <c r="R86" s="424"/>
      <c r="S86" s="421"/>
    </row>
    <row r="87" spans="2:28" ht="14.25" customHeight="1" x14ac:dyDescent="0.25">
      <c r="B87" s="419"/>
      <c r="C87" s="460"/>
      <c r="D87" s="427"/>
      <c r="E87" s="436"/>
      <c r="F87" s="436"/>
      <c r="G87" s="436"/>
      <c r="H87" s="424"/>
      <c r="I87" s="16"/>
      <c r="J87" s="436"/>
      <c r="K87" s="436"/>
      <c r="L87" s="436"/>
      <c r="M87" s="424"/>
      <c r="N87" s="16"/>
      <c r="O87" s="436"/>
      <c r="P87" s="436"/>
      <c r="Q87" s="436"/>
      <c r="R87" s="424"/>
      <c r="S87" s="421"/>
    </row>
    <row r="88" spans="2:28" ht="14.25" customHeight="1" x14ac:dyDescent="0.25">
      <c r="B88" s="419"/>
      <c r="C88" s="436" t="s">
        <v>101</v>
      </c>
      <c r="D88" s="427"/>
      <c r="E88" s="425">
        <f>'Dispatch Monthly Func P&amp;L'!Q87</f>
        <v>0</v>
      </c>
      <c r="F88" s="425">
        <f>INDEX('Dispatch Monthly Func P&amp;L'!$AI87:$AT87,MATCH(EOMONTH(Inputs!$C$2,0),'Dispatch Monthly Func P&amp;L'!$AI$5:$AT$5,0))</f>
        <v>0</v>
      </c>
      <c r="G88" s="426">
        <f>IFERROR(E88-F88,"N/A")</f>
        <v>0</v>
      </c>
      <c r="H88" s="424" t="str">
        <f>IFERROR((E88/F88-1),"N/A")</f>
        <v>N/A</v>
      </c>
      <c r="I88" s="16"/>
      <c r="J88" s="425">
        <f>'Dispatch Monthly Func P&amp;L'!X87</f>
        <v>0</v>
      </c>
      <c r="K88" s="425">
        <f>'Dispatch Monthly Func P&amp;L'!AV87</f>
        <v>0</v>
      </c>
      <c r="L88" s="426">
        <f>IFERROR(J88-K88,"N/A")</f>
        <v>0</v>
      </c>
      <c r="M88" s="424" t="str">
        <f>IFERROR((J88/K88-1),"N/A")</f>
        <v>N/A</v>
      </c>
      <c r="N88" s="16"/>
      <c r="O88" s="425">
        <f>E88</f>
        <v>0</v>
      </c>
      <c r="P88" s="425">
        <f>'Dispatch Monthly Func P&amp;L'!$BM87</f>
        <v>0</v>
      </c>
      <c r="Q88" s="425">
        <f>O88-P88</f>
        <v>0</v>
      </c>
      <c r="R88" s="424" t="str">
        <f>IFERROR((O88/P88-1),"N/A")</f>
        <v>N/A</v>
      </c>
      <c r="S88" s="421"/>
    </row>
    <row r="89" spans="2:28" ht="14.25" customHeight="1" x14ac:dyDescent="0.25">
      <c r="B89" s="419"/>
      <c r="C89" s="436"/>
      <c r="D89" s="427"/>
      <c r="E89" s="436"/>
      <c r="F89" s="436"/>
      <c r="G89" s="436"/>
      <c r="H89" s="424"/>
      <c r="I89" s="16"/>
      <c r="J89" s="436"/>
      <c r="K89" s="436"/>
      <c r="L89" s="436"/>
      <c r="M89" s="424"/>
      <c r="N89" s="16"/>
      <c r="O89" s="436"/>
      <c r="P89" s="436"/>
      <c r="Q89" s="436"/>
      <c r="R89" s="424"/>
      <c r="S89" s="421"/>
    </row>
    <row r="90" spans="2:28" ht="14.25" customHeight="1" x14ac:dyDescent="0.25">
      <c r="B90" s="419"/>
      <c r="C90" s="454" t="s">
        <v>102</v>
      </c>
      <c r="D90" s="427"/>
      <c r="E90" s="431">
        <f>'Dispatch Monthly Func P&amp;L'!Q89</f>
        <v>246778.48097496945</v>
      </c>
      <c r="F90" s="431">
        <f>INDEX('Dispatch Monthly Func P&amp;L'!$AI89:$AT89,MATCH(EOMONTH(Inputs!$C$2,0),'Dispatch Monthly Func P&amp;L'!$AI$5:$AT$5,0))</f>
        <v>98053.145200000843</v>
      </c>
      <c r="G90" s="432">
        <f t="shared" ref="G90:G91" si="115">IFERROR(E90-F90,"N/A")</f>
        <v>148725.33577496861</v>
      </c>
      <c r="H90" s="430">
        <f>IFERROR((E90/F90-1),"N/A")</f>
        <v>1.5167829188101081</v>
      </c>
      <c r="I90" s="16"/>
      <c r="J90" s="431">
        <f>'Dispatch Monthly Func P&amp;L'!X89</f>
        <v>1037206.0216996353</v>
      </c>
      <c r="K90" s="431">
        <f>'Dispatch Monthly Func P&amp;L'!AV89</f>
        <v>-581586.26506138884</v>
      </c>
      <c r="L90" s="432">
        <f t="shared" ref="L90:L91" si="116">IFERROR(J90-K90,"N/A")</f>
        <v>1618792.286761024</v>
      </c>
      <c r="M90" s="430">
        <f>IFERROR((J90/K90-1),"N/A")</f>
        <v>-2.7834087288669958</v>
      </c>
      <c r="N90" s="16"/>
      <c r="O90" s="431">
        <f t="shared" ref="O90:O91" si="117">E90</f>
        <v>246778.48097496945</v>
      </c>
      <c r="P90" s="431">
        <f>'Dispatch Monthly Func P&amp;L'!$BM89</f>
        <v>11013.610974969342</v>
      </c>
      <c r="Q90" s="431">
        <f t="shared" ref="Q90:Q91" si="118">O90-P90</f>
        <v>235764.87000000011</v>
      </c>
      <c r="R90" s="430">
        <f>IFERROR((O90/P90-1),"N/A")</f>
        <v>21.406682198583503</v>
      </c>
      <c r="S90" s="421"/>
      <c r="U90" s="8">
        <f t="shared" ref="U90:V90" si="119">E84-E88-E90</f>
        <v>0</v>
      </c>
      <c r="V90" s="8">
        <f t="shared" si="119"/>
        <v>0</v>
      </c>
      <c r="X90" s="8">
        <f t="shared" ref="X90:Y90" si="120">J84-J88-J90</f>
        <v>0</v>
      </c>
      <c r="Y90" s="8">
        <f t="shared" si="120"/>
        <v>0</v>
      </c>
      <c r="AA90" s="8">
        <f t="shared" ref="AA90:AB90" si="121">O84-O88-O90</f>
        <v>0</v>
      </c>
      <c r="AB90" s="8">
        <f t="shared" si="121"/>
        <v>0</v>
      </c>
    </row>
    <row r="91" spans="2:28" ht="14.25" customHeight="1" x14ac:dyDescent="0.25">
      <c r="B91" s="419"/>
      <c r="C91" s="458" t="s">
        <v>103</v>
      </c>
      <c r="D91" s="427"/>
      <c r="E91" s="433">
        <f>'Dispatch Monthly Func P&amp;L'!Q90</f>
        <v>0.21505452929035315</v>
      </c>
      <c r="F91" s="433">
        <f>INDEX('Dispatch Monthly Func P&amp;L'!$AI90:$AT90,MATCH(EOMONTH(Inputs!$C$2,0),'Dispatch Monthly Func P&amp;L'!$AI$5:$AT$5,0))</f>
        <v>7.976913368163506E-2</v>
      </c>
      <c r="G91" s="434">
        <f t="shared" si="115"/>
        <v>0.13528539560871811</v>
      </c>
      <c r="H91" s="434"/>
      <c r="I91" s="16"/>
      <c r="J91" s="433">
        <f>'Dispatch Monthly Func P&amp;L'!X90</f>
        <v>7.5832999419391464E-2</v>
      </c>
      <c r="K91" s="433">
        <f>'Dispatch Monthly Func P&amp;L'!AV90</f>
        <v>-4.2794912217662608E-2</v>
      </c>
      <c r="L91" s="434">
        <f t="shared" si="116"/>
        <v>0.11862791163705408</v>
      </c>
      <c r="M91" s="434"/>
      <c r="N91" s="16"/>
      <c r="O91" s="433">
        <f t="shared" si="117"/>
        <v>0.21505452929035315</v>
      </c>
      <c r="P91" s="433">
        <f>'Dispatch Monthly Func P&amp;L'!$BM90</f>
        <v>9.9886912439257017E-3</v>
      </c>
      <c r="Q91" s="433">
        <f t="shared" si="118"/>
        <v>0.20506583804642745</v>
      </c>
      <c r="R91" s="434"/>
      <c r="S91" s="421"/>
      <c r="U91" s="40">
        <f>E90/E16-E91</f>
        <v>0</v>
      </c>
      <c r="V91" s="40">
        <f>F90/F16-F91</f>
        <v>0</v>
      </c>
      <c r="X91" s="40">
        <f>J90/J16-J91</f>
        <v>0</v>
      </c>
      <c r="Y91" s="40">
        <f>K90/K16-K91</f>
        <v>0</v>
      </c>
      <c r="AA91" s="40">
        <f>O90/O16-O91</f>
        <v>0</v>
      </c>
      <c r="AB91" s="40">
        <f>P90/P16-P91</f>
        <v>0</v>
      </c>
    </row>
    <row r="92" spans="2:28" ht="14.25" customHeight="1" x14ac:dyDescent="0.25">
      <c r="B92" s="419"/>
      <c r="C92" s="436"/>
      <c r="D92" s="427"/>
      <c r="E92" s="436"/>
      <c r="F92" s="436"/>
      <c r="G92" s="436"/>
      <c r="H92" s="424"/>
      <c r="I92" s="16"/>
      <c r="J92" s="436"/>
      <c r="K92" s="436"/>
      <c r="L92" s="436"/>
      <c r="M92" s="424"/>
      <c r="N92" s="16"/>
      <c r="O92" s="436"/>
      <c r="P92" s="436"/>
      <c r="Q92" s="436"/>
      <c r="R92" s="424"/>
      <c r="S92" s="421"/>
    </row>
    <row r="93" spans="2:28" ht="14.25" customHeight="1" x14ac:dyDescent="0.25">
      <c r="B93" s="419"/>
      <c r="C93" s="454" t="s">
        <v>104</v>
      </c>
      <c r="D93" s="427"/>
      <c r="E93" s="436"/>
      <c r="F93" s="436"/>
      <c r="G93" s="436"/>
      <c r="H93" s="424"/>
      <c r="I93" s="16"/>
      <c r="J93" s="436"/>
      <c r="K93" s="436"/>
      <c r="L93" s="436"/>
      <c r="M93" s="424"/>
      <c r="N93" s="16"/>
      <c r="O93" s="436"/>
      <c r="P93" s="436"/>
      <c r="Q93" s="436"/>
      <c r="R93" s="424"/>
      <c r="S93" s="421"/>
    </row>
    <row r="94" spans="2:28" ht="14.25" customHeight="1" x14ac:dyDescent="0.25">
      <c r="B94" s="419"/>
      <c r="C94" s="455" t="s">
        <v>105</v>
      </c>
      <c r="D94" s="427"/>
      <c r="E94" s="422">
        <f>'Dispatch Monthly Func P&amp;L'!Q93</f>
        <v>130893.01000000001</v>
      </c>
      <c r="F94" s="422">
        <f>INDEX('Dispatch Monthly Func P&amp;L'!$AI93:$AT93,MATCH(EOMONTH(Inputs!$C$2,0),'Dispatch Monthly Func P&amp;L'!$AI$5:$AT$5,0))</f>
        <v>117046.90164474779</v>
      </c>
      <c r="G94" s="423">
        <f t="shared" ref="G94:G100" si="122">IFERROR(E94-F94,"N/A")</f>
        <v>13846.108355252218</v>
      </c>
      <c r="H94" s="424">
        <f t="shared" ref="H94:H100" si="123">IFERROR((E94/F94-1),"N/A")</f>
        <v>0.11829538553080976</v>
      </c>
      <c r="I94" s="16"/>
      <c r="J94" s="422">
        <f>'Dispatch Monthly Func P&amp;L'!X93</f>
        <v>1513600.28</v>
      </c>
      <c r="K94" s="422">
        <f>'Dispatch Monthly Func P&amp;L'!AV93</f>
        <v>1422848.3632335598</v>
      </c>
      <c r="L94" s="423">
        <f t="shared" ref="L94:L100" si="124">IFERROR(J94-K94,"N/A")</f>
        <v>90751.916766440263</v>
      </c>
      <c r="M94" s="424">
        <f t="shared" ref="M94:M100" si="125">IFERROR((J94/K94-1),"N/A")</f>
        <v>6.3781861167691689E-2</v>
      </c>
      <c r="N94" s="16"/>
      <c r="O94" s="422">
        <f t="shared" ref="O94:O100" si="126">E94</f>
        <v>130893.01000000001</v>
      </c>
      <c r="P94" s="422">
        <f>'Dispatch Monthly Func P&amp;L'!$BM93</f>
        <v>119315.86999999998</v>
      </c>
      <c r="Q94" s="422">
        <f t="shared" ref="Q94:Q100" si="127">O94-P94</f>
        <v>11577.140000000029</v>
      </c>
      <c r="R94" s="424">
        <f t="shared" ref="R94:R100" si="128">IFERROR((O94/P94-1),"N/A")</f>
        <v>9.7029339014164995E-2</v>
      </c>
      <c r="S94" s="421"/>
    </row>
    <row r="95" spans="2:28" ht="14.25" customHeight="1" x14ac:dyDescent="0.25">
      <c r="B95" s="419"/>
      <c r="C95" s="455" t="s">
        <v>106</v>
      </c>
      <c r="D95" s="427"/>
      <c r="E95" s="425">
        <f>'Dispatch Monthly Func P&amp;L'!Q94</f>
        <v>272957.94000000006</v>
      </c>
      <c r="F95" s="425">
        <f>INDEX('Dispatch Monthly Func P&amp;L'!$AI94:$AT94,MATCH(EOMONTH(Inputs!$C$2,0),'Dispatch Monthly Func P&amp;L'!$AI$5:$AT$5,0))</f>
        <v>354975.69246356201</v>
      </c>
      <c r="G95" s="426">
        <f t="shared" si="122"/>
        <v>-82017.752463561948</v>
      </c>
      <c r="H95" s="424">
        <f t="shared" si="123"/>
        <v>-0.23105174299217968</v>
      </c>
      <c r="I95" s="16"/>
      <c r="J95" s="425">
        <f>'Dispatch Monthly Func P&amp;L'!X94</f>
        <v>3883909.8299999996</v>
      </c>
      <c r="K95" s="425">
        <f>'Dispatch Monthly Func P&amp;L'!AV94</f>
        <v>4453378.4428484356</v>
      </c>
      <c r="L95" s="426">
        <f t="shared" si="124"/>
        <v>-569468.61284843599</v>
      </c>
      <c r="M95" s="424">
        <f t="shared" si="125"/>
        <v>-0.12787339323540559</v>
      </c>
      <c r="N95" s="16"/>
      <c r="O95" s="425">
        <f t="shared" si="126"/>
        <v>272957.94000000006</v>
      </c>
      <c r="P95" s="425">
        <f>'Dispatch Monthly Func P&amp;L'!$BM94</f>
        <v>370356.99000000005</v>
      </c>
      <c r="Q95" s="425">
        <f t="shared" si="127"/>
        <v>-97399.049999999988</v>
      </c>
      <c r="R95" s="424">
        <f t="shared" si="128"/>
        <v>-0.26298693592903422</v>
      </c>
      <c r="S95" s="421"/>
    </row>
    <row r="96" spans="2:28" ht="14.25" customHeight="1" x14ac:dyDescent="0.25">
      <c r="B96" s="419"/>
      <c r="C96" s="455" t="s">
        <v>107</v>
      </c>
      <c r="D96" s="427"/>
      <c r="E96" s="425">
        <f>'Dispatch Monthly Func P&amp;L'!Q95</f>
        <v>129241.79</v>
      </c>
      <c r="F96" s="425">
        <f>INDEX('Dispatch Monthly Func P&amp;L'!$AI95:$AT95,MATCH(EOMONTH(Inputs!$C$2,0),'Dispatch Monthly Func P&amp;L'!$AI$5:$AT$5,0))</f>
        <v>139396.25595523458</v>
      </c>
      <c r="G96" s="426">
        <f t="shared" si="122"/>
        <v>-10154.465955234584</v>
      </c>
      <c r="H96" s="424">
        <f t="shared" si="123"/>
        <v>-7.2846045151281347E-2</v>
      </c>
      <c r="I96" s="16"/>
      <c r="J96" s="425">
        <f>'Dispatch Monthly Func P&amp;L'!X95</f>
        <v>1563736.76</v>
      </c>
      <c r="K96" s="425">
        <f>'Dispatch Monthly Func P&amp;L'!AV95</f>
        <v>1685604.062229523</v>
      </c>
      <c r="L96" s="426">
        <f t="shared" si="124"/>
        <v>-121867.30222952296</v>
      </c>
      <c r="M96" s="424">
        <f t="shared" si="125"/>
        <v>-7.2298889733530269E-2</v>
      </c>
      <c r="N96" s="16"/>
      <c r="O96" s="425">
        <f t="shared" si="126"/>
        <v>129241.79</v>
      </c>
      <c r="P96" s="425">
        <f>'Dispatch Monthly Func P&amp;L'!$BM95</f>
        <v>130260.69</v>
      </c>
      <c r="Q96" s="425">
        <f t="shared" si="127"/>
        <v>-1018.9000000000087</v>
      </c>
      <c r="R96" s="424">
        <f t="shared" si="128"/>
        <v>-7.8220067773324686E-3</v>
      </c>
      <c r="S96" s="421"/>
    </row>
    <row r="97" spans="2:28" ht="14.25" customHeight="1" x14ac:dyDescent="0.25">
      <c r="B97" s="419"/>
      <c r="C97" s="455" t="s">
        <v>108</v>
      </c>
      <c r="D97" s="427"/>
      <c r="E97" s="425">
        <f>'Dispatch Monthly Func P&amp;L'!Q96</f>
        <v>151260.26</v>
      </c>
      <c r="F97" s="425">
        <f>INDEX('Dispatch Monthly Func P&amp;L'!$AI96:$AT96,MATCH(EOMONTH(Inputs!$C$2,0),'Dispatch Monthly Func P&amp;L'!$AI$5:$AT$5,0))</f>
        <v>209831.36128040933</v>
      </c>
      <c r="G97" s="426">
        <f t="shared" si="122"/>
        <v>-58571.101280409319</v>
      </c>
      <c r="H97" s="424">
        <f t="shared" si="123"/>
        <v>-0.27913416241978006</v>
      </c>
      <c r="I97" s="16"/>
      <c r="J97" s="425">
        <f>'Dispatch Monthly Func P&amp;L'!X96</f>
        <v>1990872.81</v>
      </c>
      <c r="K97" s="425">
        <f>'Dispatch Monthly Func P&amp;L'!AV96</f>
        <v>2602457.0956457648</v>
      </c>
      <c r="L97" s="426">
        <f t="shared" si="124"/>
        <v>-611584.28564576479</v>
      </c>
      <c r="M97" s="424">
        <f t="shared" si="125"/>
        <v>-0.23500263910940988</v>
      </c>
      <c r="N97" s="16"/>
      <c r="O97" s="425">
        <f t="shared" si="126"/>
        <v>151260.26</v>
      </c>
      <c r="P97" s="425">
        <f>'Dispatch Monthly Func P&amp;L'!$BM96</f>
        <v>202013.36000000002</v>
      </c>
      <c r="Q97" s="425">
        <f t="shared" si="127"/>
        <v>-50753.100000000006</v>
      </c>
      <c r="R97" s="424">
        <f t="shared" si="128"/>
        <v>-0.25123635387283294</v>
      </c>
      <c r="S97" s="421"/>
    </row>
    <row r="98" spans="2:28" ht="14.25" customHeight="1" x14ac:dyDescent="0.25">
      <c r="B98" s="419"/>
      <c r="C98" s="455" t="s">
        <v>109</v>
      </c>
      <c r="D98" s="427"/>
      <c r="E98" s="425">
        <f>'Dispatch Monthly Func P&amp;L'!Q97</f>
        <v>29576.959999999999</v>
      </c>
      <c r="F98" s="425">
        <f>INDEX('Dispatch Monthly Func P&amp;L'!$AI97:$AT97,MATCH(EOMONTH(Inputs!$C$2,0),'Dispatch Monthly Func P&amp;L'!$AI$5:$AT$5,0))</f>
        <v>30011.05252912968</v>
      </c>
      <c r="G98" s="426">
        <f t="shared" si="122"/>
        <v>-434.09252912968077</v>
      </c>
      <c r="H98" s="424">
        <f t="shared" si="123"/>
        <v>-1.4464422022797629E-2</v>
      </c>
      <c r="I98" s="16"/>
      <c r="J98" s="425">
        <f>'Dispatch Monthly Func P&amp;L'!X97</f>
        <v>368060.06000000006</v>
      </c>
      <c r="K98" s="425">
        <f>'Dispatch Monthly Func P&amp;L'!AV97</f>
        <v>391946.13657974428</v>
      </c>
      <c r="L98" s="426">
        <f t="shared" si="124"/>
        <v>-23886.076579744229</v>
      </c>
      <c r="M98" s="424">
        <f t="shared" si="125"/>
        <v>-6.0942242697382576E-2</v>
      </c>
      <c r="N98" s="16"/>
      <c r="O98" s="425">
        <f t="shared" si="126"/>
        <v>29576.959999999999</v>
      </c>
      <c r="P98" s="425">
        <f>'Dispatch Monthly Func P&amp;L'!$BM97</f>
        <v>37014.25</v>
      </c>
      <c r="Q98" s="425">
        <f t="shared" si="127"/>
        <v>-7437.2900000000009</v>
      </c>
      <c r="R98" s="424">
        <f t="shared" si="128"/>
        <v>-0.2009304524608766</v>
      </c>
      <c r="S98" s="421"/>
    </row>
    <row r="99" spans="2:28" ht="14.25" customHeight="1" x14ac:dyDescent="0.25">
      <c r="B99" s="419"/>
      <c r="C99" s="455" t="s">
        <v>110</v>
      </c>
      <c r="D99" s="427"/>
      <c r="E99" s="425">
        <f>'Dispatch Monthly Func P&amp;L'!Q98</f>
        <v>3432.73</v>
      </c>
      <c r="F99" s="425">
        <f>INDEX('Dispatch Monthly Func P&amp;L'!$AI98:$AT98,MATCH(EOMONTH(Inputs!$C$2,0),'Dispatch Monthly Func P&amp;L'!$AI$5:$AT$5,0))</f>
        <v>3465</v>
      </c>
      <c r="G99" s="426">
        <f t="shared" si="122"/>
        <v>-32.269999999999982</v>
      </c>
      <c r="H99" s="424">
        <f t="shared" si="123"/>
        <v>-9.3131313131312732E-3</v>
      </c>
      <c r="I99" s="16"/>
      <c r="J99" s="425">
        <f>'Dispatch Monthly Func P&amp;L'!X98</f>
        <v>40748.57</v>
      </c>
      <c r="K99" s="425">
        <f>'Dispatch Monthly Func P&amp;L'!AV98</f>
        <v>42732</v>
      </c>
      <c r="L99" s="426">
        <f t="shared" si="124"/>
        <v>-1983.4300000000003</v>
      </c>
      <c r="M99" s="424">
        <f t="shared" si="125"/>
        <v>-4.6415566788355345E-2</v>
      </c>
      <c r="N99" s="16"/>
      <c r="O99" s="425">
        <f t="shared" si="126"/>
        <v>3432.73</v>
      </c>
      <c r="P99" s="425">
        <f>'Dispatch Monthly Func P&amp;L'!$BM98</f>
        <v>3298.57</v>
      </c>
      <c r="Q99" s="425">
        <f t="shared" si="127"/>
        <v>134.15999999999985</v>
      </c>
      <c r="R99" s="424">
        <f t="shared" si="128"/>
        <v>4.0672170061572199E-2</v>
      </c>
      <c r="S99" s="421"/>
    </row>
    <row r="100" spans="2:28" ht="14.25" customHeight="1" x14ac:dyDescent="0.25">
      <c r="B100" s="419"/>
      <c r="C100" s="454" t="s">
        <v>111</v>
      </c>
      <c r="D100" s="427"/>
      <c r="E100" s="431">
        <f>'Dispatch Monthly Func P&amp;L'!Q99</f>
        <v>717362.69000000006</v>
      </c>
      <c r="F100" s="431">
        <f>INDEX('Dispatch Monthly Func P&amp;L'!$AI99:$AT99,MATCH(EOMONTH(Inputs!$C$2,0),'Dispatch Monthly Func P&amp;L'!$AI$5:$AT$5,0))</f>
        <v>854726.26387308352</v>
      </c>
      <c r="G100" s="432">
        <f t="shared" si="122"/>
        <v>-137363.57387308346</v>
      </c>
      <c r="H100" s="430">
        <f t="shared" si="123"/>
        <v>-0.16071060370911949</v>
      </c>
      <c r="I100" s="16"/>
      <c r="J100" s="431">
        <f>'Dispatch Monthly Func P&amp;L'!X99</f>
        <v>9360928.3100000005</v>
      </c>
      <c r="K100" s="431">
        <f>'Dispatch Monthly Func P&amp;L'!AV99</f>
        <v>10598966.100537026</v>
      </c>
      <c r="L100" s="432">
        <f t="shared" si="124"/>
        <v>-1238037.7905370258</v>
      </c>
      <c r="M100" s="430">
        <f t="shared" si="125"/>
        <v>-0.1168074110996824</v>
      </c>
      <c r="N100" s="16"/>
      <c r="O100" s="431">
        <f t="shared" si="126"/>
        <v>717362.69000000006</v>
      </c>
      <c r="P100" s="431">
        <f>'Dispatch Monthly Func P&amp;L'!$BM99</f>
        <v>862259.73</v>
      </c>
      <c r="Q100" s="431">
        <f t="shared" si="127"/>
        <v>-144897.03999999992</v>
      </c>
      <c r="R100" s="430">
        <f t="shared" si="128"/>
        <v>-0.1680433806180418</v>
      </c>
      <c r="S100" s="421"/>
      <c r="U100" s="8">
        <f>SUM(E94:E99)-E100</f>
        <v>0</v>
      </c>
      <c r="V100" s="8">
        <f>SUM(F94:F99)-F100</f>
        <v>0</v>
      </c>
      <c r="X100" s="8">
        <f>SUM(J94:J99)-J100</f>
        <v>0</v>
      </c>
      <c r="Y100" s="8">
        <f>SUM(K94:K99)-K100</f>
        <v>0</v>
      </c>
      <c r="AA100" s="8">
        <f>SUM(O94:O99)-O100</f>
        <v>0</v>
      </c>
      <c r="AB100" s="8">
        <f>SUM(P94:P99)-P100</f>
        <v>0</v>
      </c>
    </row>
    <row r="101" spans="2:28" ht="14.25" customHeight="1" x14ac:dyDescent="0.25">
      <c r="B101" s="461"/>
      <c r="C101" s="449"/>
      <c r="D101" s="449"/>
      <c r="E101" s="450"/>
      <c r="F101" s="449"/>
      <c r="G101" s="449"/>
      <c r="H101" s="449"/>
      <c r="I101" s="449"/>
      <c r="J101" s="450"/>
      <c r="K101" s="449"/>
      <c r="L101" s="449"/>
      <c r="M101" s="449"/>
      <c r="N101" s="449"/>
      <c r="O101" s="450"/>
      <c r="P101" s="450"/>
      <c r="Q101" s="449"/>
      <c r="R101" s="449"/>
      <c r="S101" s="451"/>
    </row>
    <row r="102" spans="2:28" ht="14.25" customHeight="1" x14ac:dyDescent="0.25"/>
    <row r="103" spans="2:28" ht="14.25" customHeight="1" x14ac:dyDescent="0.25">
      <c r="E103" s="8">
        <f>E100-'Dispatch Monthly Func P&amp;L'!$Q99</f>
        <v>0</v>
      </c>
      <c r="J103" s="8">
        <f>J100-'Dispatch Monthly Func P&amp;L'!$X99</f>
        <v>0</v>
      </c>
      <c r="O103" s="8"/>
      <c r="P103" s="8">
        <f>P100-'Dispatch Monthly Func P&amp;L'!$BM99</f>
        <v>0</v>
      </c>
    </row>
  </sheetData>
  <autoFilter ref="C6:R100" xr:uid="{00000000-0009-0000-0000-000005000000}"/>
  <mergeCells count="9">
    <mergeCell ref="AA5:AB5"/>
    <mergeCell ref="AA6:AB6"/>
    <mergeCell ref="E4:H4"/>
    <mergeCell ref="J4:M4"/>
    <mergeCell ref="O4:R4"/>
    <mergeCell ref="U5:V5"/>
    <mergeCell ref="X5:Y5"/>
    <mergeCell ref="U6:V6"/>
    <mergeCell ref="X6:Y6"/>
  </mergeCells>
  <pageMargins left="0.25" right="0.25" top="0.75" bottom="0.75" header="0" footer="0"/>
  <pageSetup fitToHeight="0"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1"/>
    <pageSetUpPr fitToPage="1"/>
  </sheetPr>
  <dimension ref="B1:AC103"/>
  <sheetViews>
    <sheetView showGridLines="0" workbookViewId="0">
      <pane xSplit="3" ySplit="6" topLeftCell="D13" activePane="bottomRight" state="frozen"/>
      <selection pane="topRight" activeCell="D1" sqref="D1"/>
      <selection pane="bottomLeft" activeCell="A7" sqref="A7"/>
      <selection pane="bottomRight" activeCell="L42" sqref="L42"/>
    </sheetView>
  </sheetViews>
  <sheetFormatPr defaultColWidth="14.42578125" defaultRowHeight="15" customHeight="1" outlineLevelCol="1" x14ac:dyDescent="0.25"/>
  <cols>
    <col min="1" max="1" width="8.7109375" customWidth="1"/>
    <col min="2" max="2" width="1.42578125" customWidth="1"/>
    <col min="3" max="3" width="45.5703125" customWidth="1"/>
    <col min="4" max="4" width="5.140625" customWidth="1"/>
    <col min="5" max="5" width="12.5703125" customWidth="1"/>
    <col min="6" max="6" width="12.42578125" customWidth="1"/>
    <col min="7" max="7" width="15.42578125" customWidth="1"/>
    <col min="8" max="8" width="17.42578125" customWidth="1"/>
    <col min="9" max="9" width="3.42578125" customWidth="1"/>
    <col min="10" max="10" width="12.5703125" customWidth="1"/>
    <col min="11" max="11" width="12.85546875" customWidth="1"/>
    <col min="12" max="12" width="15.42578125" customWidth="1"/>
    <col min="13" max="13" width="17.42578125" customWidth="1"/>
    <col min="14" max="14" width="3.42578125" customWidth="1"/>
    <col min="15" max="15" width="12.5703125" customWidth="1"/>
    <col min="16" max="16" width="11.85546875" customWidth="1"/>
    <col min="17" max="17" width="15.42578125" customWidth="1"/>
    <col min="18" max="18" width="17.42578125" customWidth="1"/>
    <col min="19" max="19" width="1.42578125" customWidth="1"/>
    <col min="20" max="20" width="8.7109375" customWidth="1"/>
    <col min="21" max="21" width="7.7109375" hidden="1" customWidth="1" outlineLevel="1"/>
    <col min="22" max="22" width="9.7109375" hidden="1" customWidth="1" outlineLevel="1"/>
    <col min="23" max="23" width="9.140625" hidden="1" customWidth="1" outlineLevel="1"/>
    <col min="24" max="24" width="5.140625" hidden="1" customWidth="1" outlineLevel="1"/>
    <col min="25" max="25" width="10.7109375" hidden="1" customWidth="1" outlineLevel="1"/>
    <col min="26" max="26" width="9.140625" hidden="1" customWidth="1" outlineLevel="1"/>
    <col min="27" max="27" width="9.7109375" hidden="1" customWidth="1" outlineLevel="1"/>
    <col min="28" max="28" width="9" hidden="1" customWidth="1" outlineLevel="1"/>
    <col min="29" max="29" width="14.42578125" collapsed="1"/>
  </cols>
  <sheetData>
    <row r="1" spans="2:28" ht="14.25" customHeight="1" x14ac:dyDescent="0.25">
      <c r="C1" s="25" t="s">
        <v>112</v>
      </c>
      <c r="D1" s="3"/>
      <c r="E1" s="3"/>
      <c r="F1" s="3"/>
      <c r="G1" s="3"/>
      <c r="H1" s="3"/>
      <c r="I1" s="3"/>
      <c r="J1" s="3"/>
      <c r="K1" s="3"/>
      <c r="L1" s="3"/>
      <c r="M1" s="3"/>
      <c r="N1" s="3"/>
      <c r="O1" s="3"/>
      <c r="P1" s="3"/>
      <c r="Q1" s="3"/>
      <c r="R1" s="3"/>
      <c r="S1" s="3"/>
    </row>
    <row r="2" spans="2:28" ht="14.25" customHeight="1" x14ac:dyDescent="0.25">
      <c r="C2" s="14"/>
    </row>
    <row r="3" spans="2:28" ht="14.25" customHeight="1" x14ac:dyDescent="0.25">
      <c r="B3" s="452"/>
      <c r="C3" s="417"/>
      <c r="D3" s="417"/>
      <c r="E3" s="417"/>
      <c r="F3" s="417"/>
      <c r="G3" s="417"/>
      <c r="H3" s="417"/>
      <c r="I3" s="417"/>
      <c r="J3" s="417"/>
      <c r="K3" s="417"/>
      <c r="L3" s="417"/>
      <c r="M3" s="417"/>
      <c r="N3" s="417"/>
      <c r="O3" s="417"/>
      <c r="P3" s="417"/>
      <c r="Q3" s="417"/>
      <c r="R3" s="417"/>
      <c r="S3" s="418"/>
    </row>
    <row r="4" spans="2:28" ht="14.25" customHeight="1" x14ac:dyDescent="0.25">
      <c r="B4" s="419"/>
      <c r="C4" s="420"/>
      <c r="D4" s="420"/>
      <c r="E4" s="681" t="s">
        <v>29</v>
      </c>
      <c r="F4" s="673"/>
      <c r="G4" s="673"/>
      <c r="H4" s="673"/>
      <c r="I4" s="420"/>
      <c r="J4" s="681" t="s">
        <v>30</v>
      </c>
      <c r="K4" s="673"/>
      <c r="L4" s="673"/>
      <c r="M4" s="673"/>
      <c r="N4" s="420"/>
      <c r="O4" s="681" t="s">
        <v>31</v>
      </c>
      <c r="P4" s="673"/>
      <c r="Q4" s="673"/>
      <c r="R4" s="673"/>
      <c r="S4" s="421"/>
    </row>
    <row r="5" spans="2:28" ht="14.25" customHeight="1" x14ac:dyDescent="0.25">
      <c r="B5" s="419"/>
      <c r="C5" s="420"/>
      <c r="D5" s="420"/>
      <c r="E5" s="26"/>
      <c r="F5" s="26"/>
      <c r="G5" s="26"/>
      <c r="H5" s="26"/>
      <c r="I5" s="420"/>
      <c r="J5" s="26"/>
      <c r="K5" s="26"/>
      <c r="L5" s="26"/>
      <c r="M5" s="26"/>
      <c r="N5" s="420"/>
      <c r="O5" s="26"/>
      <c r="P5" s="26"/>
      <c r="Q5" s="26"/>
      <c r="R5" s="26"/>
      <c r="S5" s="421"/>
      <c r="U5" s="680" t="s">
        <v>29</v>
      </c>
      <c r="V5" s="671"/>
      <c r="X5" s="680" t="s">
        <v>32</v>
      </c>
      <c r="Y5" s="671"/>
      <c r="AA5" s="680" t="s">
        <v>33</v>
      </c>
      <c r="AB5" s="671"/>
    </row>
    <row r="6" spans="2:28" ht="14.25" customHeight="1" x14ac:dyDescent="0.25">
      <c r="B6" s="419"/>
      <c r="C6" s="453" t="s">
        <v>11</v>
      </c>
      <c r="D6" s="420"/>
      <c r="E6" s="28">
        <f>Inputs!C2</f>
        <v>46022</v>
      </c>
      <c r="F6" s="28" t="s">
        <v>34</v>
      </c>
      <c r="G6" s="28" t="s">
        <v>35</v>
      </c>
      <c r="H6" s="28" t="s">
        <v>36</v>
      </c>
      <c r="I6" s="420"/>
      <c r="J6" s="28">
        <f>E6</f>
        <v>46022</v>
      </c>
      <c r="K6" s="28" t="s">
        <v>34</v>
      </c>
      <c r="L6" s="28" t="s">
        <v>35</v>
      </c>
      <c r="M6" s="28" t="s">
        <v>36</v>
      </c>
      <c r="N6" s="420"/>
      <c r="O6" s="28">
        <f>J6</f>
        <v>46022</v>
      </c>
      <c r="P6" s="28">
        <f>EOMONTH(E6,-12)</f>
        <v>45657</v>
      </c>
      <c r="Q6" s="28" t="s">
        <v>35</v>
      </c>
      <c r="R6" s="28" t="s">
        <v>36</v>
      </c>
      <c r="S6" s="421"/>
      <c r="U6" s="680" t="s">
        <v>37</v>
      </c>
      <c r="V6" s="671"/>
      <c r="X6" s="680" t="s">
        <v>37</v>
      </c>
      <c r="Y6" s="671"/>
      <c r="AA6" s="680" t="s">
        <v>37</v>
      </c>
      <c r="AB6" s="671"/>
    </row>
    <row r="7" spans="2:28" ht="14.25" customHeight="1" x14ac:dyDescent="0.25">
      <c r="B7" s="419"/>
      <c r="C7" s="454" t="s">
        <v>38</v>
      </c>
      <c r="D7" s="420"/>
      <c r="E7" s="420"/>
      <c r="F7" s="420"/>
      <c r="G7" s="420"/>
      <c r="H7" s="420"/>
      <c r="I7" s="420"/>
      <c r="J7" s="420"/>
      <c r="K7" s="420"/>
      <c r="L7" s="420"/>
      <c r="M7" s="420"/>
      <c r="N7" s="420"/>
      <c r="O7" s="420"/>
      <c r="P7" s="420"/>
      <c r="Q7" s="420"/>
      <c r="R7" s="420"/>
      <c r="S7" s="421"/>
    </row>
    <row r="8" spans="2:28" ht="14.25" customHeight="1" x14ac:dyDescent="0.25">
      <c r="B8" s="419"/>
      <c r="C8" s="455" t="s">
        <v>39</v>
      </c>
      <c r="D8" s="420"/>
      <c r="E8" s="422">
        <f>'Youreka Monthly Func P&amp;L'!Q7</f>
        <v>861057.99</v>
      </c>
      <c r="F8" s="422">
        <f>INDEX('Youreka Monthly Func P&amp;L'!$AI7:$AT7,MATCH(EOMONTH(Inputs!$C$2,0),'Youreka Monthly Func P&amp;L'!$AI$5:$AT$5,0))</f>
        <v>961921.23900340311</v>
      </c>
      <c r="G8" s="423">
        <f t="shared" ref="G8:G11" si="0">IFERROR(E8-F8,"N/A")</f>
        <v>-100863.24900340312</v>
      </c>
      <c r="H8" s="424">
        <f t="shared" ref="H8:H11" si="1">IFERROR((E8/F8-1),"N/A")</f>
        <v>-0.10485603697440171</v>
      </c>
      <c r="I8" s="16"/>
      <c r="J8" s="422">
        <f>'Youreka Monthly Func P&amp;L'!X7</f>
        <v>10181920.4</v>
      </c>
      <c r="K8" s="422">
        <f>'Youreka Monthly Func P&amp;L'!AV7</f>
        <v>10945483.78303306</v>
      </c>
      <c r="L8" s="423">
        <f t="shared" ref="L8:L11" si="2">IFERROR(J8-K8,"N/A")</f>
        <v>-763563.38303305954</v>
      </c>
      <c r="M8" s="424">
        <f t="shared" ref="M8:M11" si="3">IFERROR((J8/K8-1),"N/A")</f>
        <v>-6.9760587852378264E-2</v>
      </c>
      <c r="N8" s="16"/>
      <c r="O8" s="422">
        <f t="shared" ref="O8:O11" si="4">E8</f>
        <v>861057.99</v>
      </c>
      <c r="P8" s="422">
        <f>'Youreka Monthly Func P&amp;L'!$BM7</f>
        <v>757665</v>
      </c>
      <c r="Q8" s="422">
        <f t="shared" ref="Q8:Q11" si="5">O8-P8</f>
        <v>103392.98999999999</v>
      </c>
      <c r="R8" s="424">
        <f t="shared" ref="R8:R11" si="6">IFERROR((O8/P8-1),"N/A")</f>
        <v>0.13646267149729763</v>
      </c>
      <c r="S8" s="421"/>
    </row>
    <row r="9" spans="2:28" ht="14.25" customHeight="1" x14ac:dyDescent="0.25">
      <c r="B9" s="419"/>
      <c r="C9" s="455" t="s">
        <v>40</v>
      </c>
      <c r="D9" s="420"/>
      <c r="E9" s="425">
        <f>'Youreka Monthly Func P&amp;L'!Q8</f>
        <v>132806.87</v>
      </c>
      <c r="F9" s="425">
        <f>INDEX('Youreka Monthly Func P&amp;L'!$AI8:$AT8,MATCH(EOMONTH(Inputs!$C$2,0),'Youreka Monthly Func P&amp;L'!$AI$5:$AT$5,0))</f>
        <v>118739.50166666666</v>
      </c>
      <c r="G9" s="426">
        <f t="shared" si="0"/>
        <v>14067.368333333332</v>
      </c>
      <c r="H9" s="424">
        <f t="shared" si="1"/>
        <v>0.1184725229252197</v>
      </c>
      <c r="I9" s="16"/>
      <c r="J9" s="425">
        <f>'Youreka Monthly Func P&amp;L'!X8</f>
        <v>1534400.6400000001</v>
      </c>
      <c r="K9" s="425">
        <f>'Youreka Monthly Func P&amp;L'!AV8</f>
        <v>1423624.0200000003</v>
      </c>
      <c r="L9" s="426">
        <f t="shared" si="2"/>
        <v>110776.61999999988</v>
      </c>
      <c r="M9" s="424">
        <f t="shared" si="3"/>
        <v>7.7813115291493817E-2</v>
      </c>
      <c r="N9" s="16"/>
      <c r="O9" s="425">
        <f t="shared" si="4"/>
        <v>132806.87</v>
      </c>
      <c r="P9" s="425">
        <f>'Youreka Monthly Func P&amp;L'!$BM8</f>
        <v>107438.75</v>
      </c>
      <c r="Q9" s="425">
        <f t="shared" si="5"/>
        <v>25368.119999999995</v>
      </c>
      <c r="R9" s="424">
        <f t="shared" si="6"/>
        <v>0.23611704343172257</v>
      </c>
      <c r="S9" s="421"/>
    </row>
    <row r="10" spans="2:28" ht="14.25" customHeight="1" x14ac:dyDescent="0.25">
      <c r="B10" s="419"/>
      <c r="C10" s="455" t="s">
        <v>41</v>
      </c>
      <c r="D10" s="420"/>
      <c r="E10" s="425">
        <f>'Youreka Monthly Func P&amp;L'!Q9</f>
        <v>0</v>
      </c>
      <c r="F10" s="425">
        <f>INDEX('Youreka Monthly Func P&amp;L'!$AI9:$AT9,MATCH(EOMONTH(Inputs!$C$2,0),'Youreka Monthly Func P&amp;L'!$AI$5:$AT$5,0))</f>
        <v>0</v>
      </c>
      <c r="G10" s="426">
        <f t="shared" si="0"/>
        <v>0</v>
      </c>
      <c r="H10" s="424" t="str">
        <f t="shared" si="1"/>
        <v>N/A</v>
      </c>
      <c r="I10" s="16"/>
      <c r="J10" s="425">
        <f>'Youreka Monthly Func P&amp;L'!X9</f>
        <v>0</v>
      </c>
      <c r="K10" s="425">
        <f>'Youreka Monthly Func P&amp;L'!AV9</f>
        <v>0</v>
      </c>
      <c r="L10" s="426">
        <f t="shared" si="2"/>
        <v>0</v>
      </c>
      <c r="M10" s="424" t="str">
        <f t="shared" si="3"/>
        <v>N/A</v>
      </c>
      <c r="N10" s="16"/>
      <c r="O10" s="425">
        <f t="shared" si="4"/>
        <v>0</v>
      </c>
      <c r="P10" s="425">
        <f>'Youreka Monthly Func P&amp;L'!$BM9</f>
        <v>0</v>
      </c>
      <c r="Q10" s="425">
        <f t="shared" si="5"/>
        <v>0</v>
      </c>
      <c r="R10" s="424" t="str">
        <f t="shared" si="6"/>
        <v>N/A</v>
      </c>
      <c r="S10" s="421"/>
      <c r="U10" s="34"/>
    </row>
    <row r="11" spans="2:28" ht="14.25" customHeight="1" x14ac:dyDescent="0.25">
      <c r="B11" s="419"/>
      <c r="C11" s="456" t="s">
        <v>42</v>
      </c>
      <c r="D11" s="427"/>
      <c r="E11" s="428">
        <f>'Youreka Monthly Func P&amp;L'!Q10</f>
        <v>993864.86</v>
      </c>
      <c r="F11" s="428">
        <f>INDEX('Youreka Monthly Func P&amp;L'!$AI10:$AT10,MATCH(EOMONTH(Inputs!$C$2,0),'Youreka Monthly Func P&amp;L'!$AI$5:$AT$5,0))</f>
        <v>1080660.7406700698</v>
      </c>
      <c r="G11" s="429">
        <f t="shared" si="0"/>
        <v>-86795.880670069833</v>
      </c>
      <c r="H11" s="430">
        <f t="shared" si="1"/>
        <v>-8.0317418227159432E-2</v>
      </c>
      <c r="I11" s="16"/>
      <c r="J11" s="428">
        <f>'Youreka Monthly Func P&amp;L'!X10</f>
        <v>11716321.040000001</v>
      </c>
      <c r="K11" s="428">
        <f>'Youreka Monthly Func P&amp;L'!AV10</f>
        <v>12369107.803033061</v>
      </c>
      <c r="L11" s="429">
        <f t="shared" si="2"/>
        <v>-652786.76303306036</v>
      </c>
      <c r="M11" s="430">
        <f t="shared" si="3"/>
        <v>-5.2775573907843931E-2</v>
      </c>
      <c r="N11" s="16"/>
      <c r="O11" s="428">
        <f t="shared" si="4"/>
        <v>993864.86</v>
      </c>
      <c r="P11" s="428">
        <f>'Youreka Monthly Func P&amp;L'!$BM10</f>
        <v>865103.75</v>
      </c>
      <c r="Q11" s="428">
        <f t="shared" si="5"/>
        <v>128761.10999999999</v>
      </c>
      <c r="R11" s="430">
        <f t="shared" si="6"/>
        <v>0.14883892249917996</v>
      </c>
      <c r="S11" s="421"/>
      <c r="U11" s="8">
        <f t="shared" ref="U11:V11" si="7">SUM(E8:E10)-E11</f>
        <v>0</v>
      </c>
      <c r="V11" s="8">
        <f t="shared" si="7"/>
        <v>0</v>
      </c>
      <c r="X11" s="8">
        <f t="shared" ref="X11:Y11" si="8">SUM(J8:J10)-J11</f>
        <v>0</v>
      </c>
      <c r="Y11" s="8">
        <f t="shared" si="8"/>
        <v>0</v>
      </c>
      <c r="AA11" s="8">
        <f t="shared" ref="AA11:AB11" si="9">SUM(O8:O10)-O11</f>
        <v>0</v>
      </c>
      <c r="AB11" s="8">
        <f t="shared" si="9"/>
        <v>0</v>
      </c>
    </row>
    <row r="12" spans="2:28" ht="14.25" customHeight="1" x14ac:dyDescent="0.25">
      <c r="B12" s="419"/>
      <c r="C12" s="456" t="s">
        <v>43</v>
      </c>
      <c r="D12" s="427"/>
      <c r="E12" s="425"/>
      <c r="F12" s="420"/>
      <c r="G12" s="425"/>
      <c r="H12" s="424"/>
      <c r="I12" s="16"/>
      <c r="J12" s="425"/>
      <c r="K12" s="425"/>
      <c r="L12" s="425"/>
      <c r="M12" s="424"/>
      <c r="N12" s="16"/>
      <c r="O12" s="425"/>
      <c r="P12" s="425"/>
      <c r="Q12" s="425"/>
      <c r="R12" s="424"/>
      <c r="S12" s="421"/>
    </row>
    <row r="13" spans="2:28" ht="14.25" customHeight="1" x14ac:dyDescent="0.25">
      <c r="B13" s="419"/>
      <c r="C13" s="455" t="s">
        <v>44</v>
      </c>
      <c r="D13" s="427"/>
      <c r="E13" s="425">
        <f>'Youreka Monthly Func P&amp;L'!Q12</f>
        <v>22500</v>
      </c>
      <c r="F13" s="425">
        <f>INDEX('Youreka Monthly Func P&amp;L'!$AI12:$AT12,MATCH(EOMONTH(Inputs!$C$2,0),'Youreka Monthly Func P&amp;L'!$AI$5:$AT$5,0))</f>
        <v>10583.333333333334</v>
      </c>
      <c r="G13" s="426">
        <f t="shared" ref="G13:G17" si="10">IFERROR(E13-F13,"N/A")</f>
        <v>11916.666666666666</v>
      </c>
      <c r="H13" s="424">
        <f t="shared" ref="H13:H16" si="11">IFERROR((E13/F13-1),"N/A")</f>
        <v>1.1259842519685037</v>
      </c>
      <c r="I13" s="16"/>
      <c r="J13" s="425">
        <f>'Youreka Monthly Func P&amp;L'!X12</f>
        <v>292269.96000000002</v>
      </c>
      <c r="K13" s="425">
        <f>'Youreka Monthly Func P&amp;L'!AV12</f>
        <v>256375.00000000009</v>
      </c>
      <c r="L13" s="426">
        <f t="shared" ref="L13:L17" si="12">IFERROR(J13-K13,"N/A")</f>
        <v>35894.959999999934</v>
      </c>
      <c r="M13" s="424">
        <f t="shared" ref="M13:M16" si="13">IFERROR((J13/K13-1),"N/A")</f>
        <v>0.14000959531935608</v>
      </c>
      <c r="N13" s="16"/>
      <c r="O13" s="425">
        <f t="shared" ref="O13:O17" si="14">E13</f>
        <v>22500</v>
      </c>
      <c r="P13" s="425">
        <f>'Youreka Monthly Func P&amp;L'!$BM12</f>
        <v>37019.050000000003</v>
      </c>
      <c r="Q13" s="425">
        <f t="shared" ref="Q13:Q17" si="15">O13-P13</f>
        <v>-14519.050000000003</v>
      </c>
      <c r="R13" s="424">
        <f t="shared" ref="R13:R16" si="16">IFERROR((O13/P13-1),"N/A")</f>
        <v>-0.39220482427290815</v>
      </c>
      <c r="S13" s="421"/>
    </row>
    <row r="14" spans="2:28" ht="14.25" customHeight="1" x14ac:dyDescent="0.25">
      <c r="B14" s="419"/>
      <c r="C14" s="455" t="s">
        <v>45</v>
      </c>
      <c r="D14" s="427"/>
      <c r="E14" s="425">
        <f>'Youreka Monthly Func P&amp;L'!Q13</f>
        <v>0</v>
      </c>
      <c r="F14" s="425">
        <f>INDEX('Youreka Monthly Func P&amp;L'!$AI13:$AT13,MATCH(EOMONTH(Inputs!$C$2,0),'Youreka Monthly Func P&amp;L'!$AI$5:$AT$5,0))</f>
        <v>0</v>
      </c>
      <c r="G14" s="426">
        <f t="shared" si="10"/>
        <v>0</v>
      </c>
      <c r="H14" s="424" t="str">
        <f t="shared" si="11"/>
        <v>N/A</v>
      </c>
      <c r="I14" s="16"/>
      <c r="J14" s="425">
        <f>'Youreka Monthly Func P&amp;L'!X13</f>
        <v>0</v>
      </c>
      <c r="K14" s="425">
        <f>'Youreka Monthly Func P&amp;L'!AV13</f>
        <v>0</v>
      </c>
      <c r="L14" s="426">
        <f t="shared" si="12"/>
        <v>0</v>
      </c>
      <c r="M14" s="424" t="str">
        <f t="shared" si="13"/>
        <v>N/A</v>
      </c>
      <c r="N14" s="16"/>
      <c r="O14" s="425">
        <f t="shared" si="14"/>
        <v>0</v>
      </c>
      <c r="P14" s="425">
        <f>'Youreka Monthly Func P&amp;L'!$BM13</f>
        <v>0</v>
      </c>
      <c r="Q14" s="425">
        <f t="shared" si="15"/>
        <v>0</v>
      </c>
      <c r="R14" s="424" t="str">
        <f t="shared" si="16"/>
        <v>N/A</v>
      </c>
      <c r="S14" s="421"/>
    </row>
    <row r="15" spans="2:28" ht="14.25" customHeight="1" x14ac:dyDescent="0.25">
      <c r="B15" s="419"/>
      <c r="C15" s="456" t="s">
        <v>46</v>
      </c>
      <c r="D15" s="427"/>
      <c r="E15" s="428">
        <f>'Youreka Monthly Func P&amp;L'!Q14</f>
        <v>22500</v>
      </c>
      <c r="F15" s="428">
        <f>INDEX('Youreka Monthly Func P&amp;L'!$AI14:$AT14,MATCH(EOMONTH(Inputs!$C$2,0),'Youreka Monthly Func P&amp;L'!$AI$5:$AT$5,0))</f>
        <v>10583.333333333334</v>
      </c>
      <c r="G15" s="429">
        <f t="shared" si="10"/>
        <v>11916.666666666666</v>
      </c>
      <c r="H15" s="430">
        <f t="shared" si="11"/>
        <v>1.1259842519685037</v>
      </c>
      <c r="I15" s="16"/>
      <c r="J15" s="428">
        <f>'Youreka Monthly Func P&amp;L'!X14</f>
        <v>292269.96000000002</v>
      </c>
      <c r="K15" s="428">
        <f>'Youreka Monthly Func P&amp;L'!AV14</f>
        <v>256375.00000000009</v>
      </c>
      <c r="L15" s="429">
        <f t="shared" si="12"/>
        <v>35894.959999999934</v>
      </c>
      <c r="M15" s="430">
        <f t="shared" si="13"/>
        <v>0.14000959531935608</v>
      </c>
      <c r="N15" s="16"/>
      <c r="O15" s="428">
        <f t="shared" si="14"/>
        <v>22500</v>
      </c>
      <c r="P15" s="428">
        <f>'Youreka Monthly Func P&amp;L'!$BM14</f>
        <v>37019.050000000003</v>
      </c>
      <c r="Q15" s="428">
        <f t="shared" si="15"/>
        <v>-14519.050000000003</v>
      </c>
      <c r="R15" s="430">
        <f t="shared" si="16"/>
        <v>-0.39220482427290815</v>
      </c>
      <c r="S15" s="421"/>
      <c r="U15" s="9">
        <f t="shared" ref="U15:V15" si="17">SUM(E13:E14)-E15</f>
        <v>0</v>
      </c>
      <c r="V15" s="9">
        <f t="shared" si="17"/>
        <v>0</v>
      </c>
      <c r="X15" s="9">
        <f t="shared" ref="X15:Y15" si="18">SUM(J13:J14)-J15</f>
        <v>0</v>
      </c>
      <c r="Y15" s="9">
        <f t="shared" si="18"/>
        <v>0</v>
      </c>
      <c r="AA15" s="9">
        <f t="shared" ref="AA15:AB15" si="19">SUM(O13:O14)-O15</f>
        <v>0</v>
      </c>
      <c r="AB15" s="9">
        <f t="shared" si="19"/>
        <v>0</v>
      </c>
    </row>
    <row r="16" spans="2:28" ht="14.25" customHeight="1" x14ac:dyDescent="0.25">
      <c r="B16" s="419"/>
      <c r="C16" s="456" t="s">
        <v>47</v>
      </c>
      <c r="D16" s="427"/>
      <c r="E16" s="431">
        <f>'Youreka Monthly Func P&amp;L'!Q15</f>
        <v>1016364.86</v>
      </c>
      <c r="F16" s="431">
        <f>INDEX('Youreka Monthly Func P&amp;L'!$AI15:$AT15,MATCH(EOMONTH(Inputs!$C$2,0),'Youreka Monthly Func P&amp;L'!$AI$5:$AT$5,0))</f>
        <v>1091244.0740034031</v>
      </c>
      <c r="G16" s="432">
        <f t="shared" si="10"/>
        <v>-74879.214003403089</v>
      </c>
      <c r="H16" s="430">
        <f t="shared" si="11"/>
        <v>-6.861820905812277E-2</v>
      </c>
      <c r="I16" s="16"/>
      <c r="J16" s="431">
        <f>'Youreka Monthly Func P&amp;L'!X15</f>
        <v>12008591.000000002</v>
      </c>
      <c r="K16" s="431">
        <f>'Youreka Monthly Func P&amp;L'!AV15</f>
        <v>12625482.803033058</v>
      </c>
      <c r="L16" s="432">
        <f t="shared" si="12"/>
        <v>-616891.80303305574</v>
      </c>
      <c r="M16" s="430">
        <f t="shared" si="13"/>
        <v>-4.8860848543935131E-2</v>
      </c>
      <c r="N16" s="16"/>
      <c r="O16" s="431">
        <f t="shared" si="14"/>
        <v>1016364.86</v>
      </c>
      <c r="P16" s="431">
        <f>'Youreka Monthly Func P&amp;L'!$BM15</f>
        <v>902122.8</v>
      </c>
      <c r="Q16" s="431">
        <f t="shared" si="15"/>
        <v>114242.05999999994</v>
      </c>
      <c r="R16" s="430">
        <f t="shared" si="16"/>
        <v>0.12663692792156445</v>
      </c>
      <c r="S16" s="421"/>
      <c r="U16" s="9">
        <f t="shared" ref="U16:V16" si="20">E11+E15-E16</f>
        <v>0</v>
      </c>
      <c r="V16" s="9">
        <f t="shared" si="20"/>
        <v>0</v>
      </c>
      <c r="X16" s="9">
        <f t="shared" ref="X16:Y16" si="21">J11+J15-J16</f>
        <v>0</v>
      </c>
      <c r="Y16" s="9">
        <f t="shared" si="21"/>
        <v>0</v>
      </c>
      <c r="AA16" s="9">
        <f t="shared" ref="AA16:AB16" si="22">O11+O15-O16</f>
        <v>0</v>
      </c>
      <c r="AB16" s="9">
        <f t="shared" si="22"/>
        <v>0</v>
      </c>
    </row>
    <row r="17" spans="2:28" ht="14.25" customHeight="1" x14ac:dyDescent="0.25">
      <c r="B17" s="419"/>
      <c r="C17" s="457" t="s">
        <v>15</v>
      </c>
      <c r="D17" s="427"/>
      <c r="E17" s="433">
        <f>'Youreka Monthly Func P&amp;L'!Q16</f>
        <v>0.97786228067743308</v>
      </c>
      <c r="F17" s="433">
        <f>INDEX('Youreka Monthly Func P&amp;L'!$AI16:$AT16,MATCH(EOMONTH(Inputs!$C$2,0),'Youreka Monthly Func P&amp;L'!$AI$5:$AT$5,0))</f>
        <v>0.99030158918113831</v>
      </c>
      <c r="G17" s="434">
        <f t="shared" si="10"/>
        <v>-1.2439308503705226E-2</v>
      </c>
      <c r="H17" s="434"/>
      <c r="I17" s="16"/>
      <c r="J17" s="433">
        <f>'Youreka Monthly Func P&amp;L'!X16</f>
        <v>0.97566159427030197</v>
      </c>
      <c r="K17" s="433">
        <f>'Youreka Monthly Func P&amp;L'!AV16</f>
        <v>0.97969384585131214</v>
      </c>
      <c r="L17" s="434">
        <f t="shared" si="12"/>
        <v>-4.0322515810101711E-3</v>
      </c>
      <c r="M17" s="434"/>
      <c r="N17" s="16"/>
      <c r="O17" s="433">
        <f t="shared" si="14"/>
        <v>0.97786228067743308</v>
      </c>
      <c r="P17" s="433">
        <f>'Youreka Monthly Func P&amp;L'!$BM16</f>
        <v>0.95896451126165971</v>
      </c>
      <c r="Q17" s="433">
        <f t="shared" si="15"/>
        <v>1.8897769415773369E-2</v>
      </c>
      <c r="R17" s="434"/>
      <c r="S17" s="421"/>
      <c r="U17" s="40">
        <f t="shared" ref="U17:V17" si="23">E11/E16-E17</f>
        <v>0</v>
      </c>
      <c r="V17" s="40">
        <f t="shared" si="23"/>
        <v>0</v>
      </c>
      <c r="X17" s="40">
        <f t="shared" ref="X17:Y17" si="24">J11/J16-J17</f>
        <v>0</v>
      </c>
      <c r="Y17" s="40">
        <f t="shared" si="24"/>
        <v>0</v>
      </c>
      <c r="AA17" s="40">
        <f t="shared" ref="AA17:AB17" si="25">O11/O16-O17</f>
        <v>0</v>
      </c>
      <c r="AB17" s="40">
        <f t="shared" si="25"/>
        <v>0</v>
      </c>
    </row>
    <row r="18" spans="2:28" ht="14.25" customHeight="1" x14ac:dyDescent="0.25">
      <c r="B18" s="419"/>
      <c r="C18" s="436"/>
      <c r="D18" s="427"/>
      <c r="E18" s="436"/>
      <c r="F18" s="436"/>
      <c r="G18" s="436"/>
      <c r="H18" s="424"/>
      <c r="I18" s="16"/>
      <c r="J18" s="436"/>
      <c r="K18" s="436"/>
      <c r="L18" s="436"/>
      <c r="M18" s="424"/>
      <c r="N18" s="16"/>
      <c r="O18" s="436"/>
      <c r="P18" s="436"/>
      <c r="Q18" s="436"/>
      <c r="R18" s="424"/>
      <c r="S18" s="421"/>
    </row>
    <row r="19" spans="2:28" ht="14.25" customHeight="1" x14ac:dyDescent="0.25">
      <c r="B19" s="419"/>
      <c r="C19" s="454" t="s">
        <v>48</v>
      </c>
      <c r="D19" s="427"/>
      <c r="E19" s="436"/>
      <c r="F19" s="436"/>
      <c r="G19" s="436"/>
      <c r="H19" s="424"/>
      <c r="I19" s="420"/>
      <c r="J19" s="436"/>
      <c r="K19" s="436"/>
      <c r="L19" s="436"/>
      <c r="M19" s="424"/>
      <c r="N19" s="420"/>
      <c r="O19" s="436"/>
      <c r="P19" s="436"/>
      <c r="Q19" s="436"/>
      <c r="R19" s="424"/>
      <c r="S19" s="421"/>
    </row>
    <row r="20" spans="2:28" ht="14.25" customHeight="1" x14ac:dyDescent="0.25">
      <c r="B20" s="419"/>
      <c r="C20" s="455" t="s">
        <v>49</v>
      </c>
      <c r="D20" s="427"/>
      <c r="E20" s="422">
        <f>'Youreka Monthly Func P&amp;L'!Q19</f>
        <v>61698.829999999994</v>
      </c>
      <c r="F20" s="422">
        <f>INDEX('Youreka Monthly Func P&amp;L'!$AI19:$AT19,MATCH(EOMONTH(Inputs!$C$2,0),'Youreka Monthly Func P&amp;L'!$AI$5:$AT$5,0))</f>
        <v>63208.059789805069</v>
      </c>
      <c r="G20" s="423">
        <f t="shared" ref="G20:G35" si="26">IFERROR(E20-F20,"N/A")</f>
        <v>-1509.2297898050747</v>
      </c>
      <c r="H20" s="424">
        <f t="shared" ref="H20:H23" si="27">IFERROR((E20/F20-1),"N/A")</f>
        <v>-2.3877173177343725E-2</v>
      </c>
      <c r="I20" s="16"/>
      <c r="J20" s="422">
        <f>'Youreka Monthly Func P&amp;L'!X19</f>
        <v>756630.62999999977</v>
      </c>
      <c r="K20" s="422">
        <f>'Youreka Monthly Func P&amp;L'!AV19</f>
        <v>755545.42389399104</v>
      </c>
      <c r="L20" s="423">
        <f t="shared" ref="L20:L23" si="28">IFERROR(J20-K20,"N/A")</f>
        <v>1085.206106008729</v>
      </c>
      <c r="M20" s="424">
        <f t="shared" ref="M20:M23" si="29">IFERROR((J20/K20-1),"N/A")</f>
        <v>1.4363214595565221E-3</v>
      </c>
      <c r="N20" s="16"/>
      <c r="O20" s="422">
        <f t="shared" ref="O20:O23" si="30">E20</f>
        <v>61698.829999999994</v>
      </c>
      <c r="P20" s="422">
        <f>'Youreka Monthly Func P&amp;L'!$BM19</f>
        <v>60512.42</v>
      </c>
      <c r="Q20" s="422">
        <f t="shared" ref="Q20:Q23" si="31">O20-P20</f>
        <v>1186.4099999999962</v>
      </c>
      <c r="R20" s="424">
        <f t="shared" ref="R20:R23" si="32">IFERROR((O20/P20-1),"N/A")</f>
        <v>1.9606057731619275E-2</v>
      </c>
      <c r="S20" s="421"/>
    </row>
    <row r="21" spans="2:28" ht="14.25" customHeight="1" x14ac:dyDescent="0.25">
      <c r="B21" s="419"/>
      <c r="C21" s="455" t="s">
        <v>51</v>
      </c>
      <c r="D21" s="427"/>
      <c r="E21" s="425">
        <f>'Youreka Monthly Func P&amp;L'!Q20</f>
        <v>128354.55</v>
      </c>
      <c r="F21" s="425">
        <f>INDEX('Youreka Monthly Func P&amp;L'!$AI20:$AT20,MATCH(EOMONTH(Inputs!$C$2,0),'Youreka Monthly Func P&amp;L'!$AI$5:$AT$5,0))</f>
        <v>138755.84554281819</v>
      </c>
      <c r="G21" s="426">
        <f t="shared" si="26"/>
        <v>-10401.295542818189</v>
      </c>
      <c r="H21" s="424">
        <f t="shared" si="27"/>
        <v>-7.4961134085039238E-2</v>
      </c>
      <c r="I21" s="16"/>
      <c r="J21" s="425">
        <f>'Youreka Monthly Func P&amp;L'!X20</f>
        <v>1485649.6099999999</v>
      </c>
      <c r="K21" s="425">
        <f>'Youreka Monthly Func P&amp;L'!AV20</f>
        <v>1575724.0587626514</v>
      </c>
      <c r="L21" s="426">
        <f t="shared" si="28"/>
        <v>-90074.448762651533</v>
      </c>
      <c r="M21" s="424">
        <f t="shared" si="29"/>
        <v>-5.7163846843452437E-2</v>
      </c>
      <c r="N21" s="16"/>
      <c r="O21" s="425">
        <f t="shared" si="30"/>
        <v>128354.55</v>
      </c>
      <c r="P21" s="425">
        <f>'Youreka Monthly Func P&amp;L'!$BM20</f>
        <v>119853.83</v>
      </c>
      <c r="Q21" s="425">
        <f t="shared" si="31"/>
        <v>8500.7200000000012</v>
      </c>
      <c r="R21" s="424">
        <f t="shared" si="32"/>
        <v>7.0925726779027531E-2</v>
      </c>
      <c r="S21" s="421"/>
    </row>
    <row r="22" spans="2:28" ht="14.25" customHeight="1" x14ac:dyDescent="0.25">
      <c r="B22" s="419"/>
      <c r="C22" s="455" t="s">
        <v>52</v>
      </c>
      <c r="D22" s="427"/>
      <c r="E22" s="425">
        <f>'Youreka Monthly Func P&amp;L'!Q21</f>
        <v>11647</v>
      </c>
      <c r="F22" s="425">
        <f>INDEX('Youreka Monthly Func P&amp;L'!$AI21:$AT21,MATCH(EOMONTH(Inputs!$C$2,0),'Youreka Monthly Func P&amp;L'!$AI$5:$AT$5,0))</f>
        <v>13205.5</v>
      </c>
      <c r="G22" s="426">
        <f t="shared" si="26"/>
        <v>-1558.5</v>
      </c>
      <c r="H22" s="424">
        <f t="shared" si="27"/>
        <v>-0.11801900723183523</v>
      </c>
      <c r="I22" s="16"/>
      <c r="J22" s="425">
        <f>'Youreka Monthly Func P&amp;L'!X21</f>
        <v>151547.53</v>
      </c>
      <c r="K22" s="425">
        <f>'Youreka Monthly Func P&amp;L'!AV21</f>
        <v>158466</v>
      </c>
      <c r="L22" s="426">
        <f t="shared" si="28"/>
        <v>-6918.4700000000012</v>
      </c>
      <c r="M22" s="424">
        <f t="shared" si="29"/>
        <v>-4.3659018338318645E-2</v>
      </c>
      <c r="N22" s="16"/>
      <c r="O22" s="425">
        <f t="shared" si="30"/>
        <v>11647</v>
      </c>
      <c r="P22" s="425">
        <f>'Youreka Monthly Func P&amp;L'!$BM21</f>
        <v>13205.05</v>
      </c>
      <c r="Q22" s="425">
        <f t="shared" si="31"/>
        <v>-1558.0499999999993</v>
      </c>
      <c r="R22" s="424">
        <f t="shared" si="32"/>
        <v>-0.11798895119670116</v>
      </c>
      <c r="S22" s="421"/>
    </row>
    <row r="23" spans="2:28" ht="14.25" customHeight="1" x14ac:dyDescent="0.25">
      <c r="B23" s="419"/>
      <c r="C23" s="454" t="s">
        <v>53</v>
      </c>
      <c r="D23" s="427"/>
      <c r="E23" s="431">
        <f>'Youreka Monthly Func P&amp;L'!Q22</f>
        <v>201700.38</v>
      </c>
      <c r="F23" s="431">
        <f>INDEX('Youreka Monthly Func P&amp;L'!$AI22:$AT22,MATCH(EOMONTH(Inputs!$C$2,0),'Youreka Monthly Func P&amp;L'!$AI$5:$AT$5,0))</f>
        <v>215169.40533262325</v>
      </c>
      <c r="G23" s="432">
        <f t="shared" si="26"/>
        <v>-13469.025332623249</v>
      </c>
      <c r="H23" s="430">
        <f t="shared" si="27"/>
        <v>-6.2597307046519557E-2</v>
      </c>
      <c r="I23" s="16"/>
      <c r="J23" s="431">
        <f>'Youreka Monthly Func P&amp;L'!X22</f>
        <v>2393827.7699999996</v>
      </c>
      <c r="K23" s="431">
        <f>'Youreka Monthly Func P&amp;L'!AV22</f>
        <v>2489735.4826566423</v>
      </c>
      <c r="L23" s="432">
        <f t="shared" si="28"/>
        <v>-95907.712656642776</v>
      </c>
      <c r="M23" s="430">
        <f t="shared" si="29"/>
        <v>-3.8521245861148912E-2</v>
      </c>
      <c r="N23" s="16"/>
      <c r="O23" s="431">
        <f t="shared" si="30"/>
        <v>201700.38</v>
      </c>
      <c r="P23" s="431">
        <f>'Youreka Monthly Func P&amp;L'!$BM22</f>
        <v>193571.3</v>
      </c>
      <c r="Q23" s="431">
        <f t="shared" si="31"/>
        <v>8129.0800000000163</v>
      </c>
      <c r="R23" s="430">
        <f t="shared" si="32"/>
        <v>4.1995275126013087E-2</v>
      </c>
      <c r="S23" s="421"/>
      <c r="U23" s="8">
        <f>SUM(E20:E22)-E23</f>
        <v>0</v>
      </c>
      <c r="V23" s="8">
        <f>SUM(F20:F22)-F23</f>
        <v>0</v>
      </c>
      <c r="X23" s="8">
        <f>SUM(J20:J22)-J23</f>
        <v>0</v>
      </c>
      <c r="Y23" s="8">
        <f>SUM(K20:K22)-K23</f>
        <v>0</v>
      </c>
      <c r="AA23" s="8">
        <f>SUM(O20:O22)-O23</f>
        <v>0</v>
      </c>
      <c r="AB23" s="8">
        <f>SUM(P20:P22)-P23</f>
        <v>0</v>
      </c>
    </row>
    <row r="24" spans="2:28" ht="14.25" customHeight="1" x14ac:dyDescent="0.25">
      <c r="B24" s="419"/>
      <c r="C24" s="454" t="s">
        <v>54</v>
      </c>
      <c r="D24" s="427"/>
      <c r="E24" s="437"/>
      <c r="F24" s="437"/>
      <c r="G24" s="437"/>
      <c r="H24" s="438"/>
      <c r="I24" s="16"/>
      <c r="J24" s="437"/>
      <c r="K24" s="437"/>
      <c r="L24" s="437"/>
      <c r="M24" s="438"/>
      <c r="N24" s="16"/>
      <c r="O24" s="437"/>
      <c r="P24" s="437"/>
      <c r="Q24" s="437"/>
      <c r="R24" s="438"/>
      <c r="S24" s="421"/>
      <c r="U24" s="8"/>
      <c r="V24" s="8"/>
      <c r="X24" s="8"/>
      <c r="Y24" s="8"/>
      <c r="AA24" s="8"/>
      <c r="AB24" s="8"/>
    </row>
    <row r="25" spans="2:28" ht="14.25" customHeight="1" x14ac:dyDescent="0.25">
      <c r="B25" s="419"/>
      <c r="C25" s="455" t="s">
        <v>50</v>
      </c>
      <c r="D25" s="427"/>
      <c r="E25" s="425">
        <f>'Youreka Monthly Func P&amp;L'!Q24</f>
        <v>10632.75</v>
      </c>
      <c r="F25" s="425">
        <f>INDEX('Youreka Monthly Func P&amp;L'!$AI24:$AT24,MATCH(EOMONTH(Inputs!$C$2,0),'Youreka Monthly Func P&amp;L'!$AI$5:$AT$5,0))</f>
        <v>0</v>
      </c>
      <c r="G25" s="426">
        <f>IFERROR(E25-F25,"N/A")</f>
        <v>10632.75</v>
      </c>
      <c r="H25" s="424" t="str">
        <f>IFERROR((E25/F25-1),"N/A")</f>
        <v>N/A</v>
      </c>
      <c r="I25" s="16"/>
      <c r="J25" s="425">
        <f>'Youreka Monthly Func P&amp;L'!X24</f>
        <v>51263.75</v>
      </c>
      <c r="K25" s="425">
        <f>'Youreka Monthly Func P&amp;L'!AV24</f>
        <v>0</v>
      </c>
      <c r="L25" s="426">
        <f>IFERROR(J25-K25,"N/A")</f>
        <v>51263.75</v>
      </c>
      <c r="M25" s="424" t="str">
        <f>IFERROR((J25/K25-1),"N/A")</f>
        <v>N/A</v>
      </c>
      <c r="N25" s="16"/>
      <c r="O25" s="425">
        <f>E25</f>
        <v>10632.75</v>
      </c>
      <c r="P25" s="425">
        <f>'Youreka Monthly Func P&amp;L'!$BM24</f>
        <v>0</v>
      </c>
      <c r="Q25" s="425">
        <f>O25-P25</f>
        <v>10632.75</v>
      </c>
      <c r="R25" s="424" t="str">
        <f>IFERROR((O25/P25-1),"N/A")</f>
        <v>N/A</v>
      </c>
      <c r="S25" s="421"/>
    </row>
    <row r="26" spans="2:28" ht="14.25" customHeight="1" x14ac:dyDescent="0.25">
      <c r="B26" s="419"/>
      <c r="C26" s="455" t="s">
        <v>55</v>
      </c>
      <c r="D26" s="427"/>
      <c r="E26" s="425">
        <f>'Youreka Monthly Func P&amp;L'!Q25</f>
        <v>40902.79</v>
      </c>
      <c r="F26" s="425">
        <f>INDEX('Youreka Monthly Func P&amp;L'!$AI25:$AT25,MATCH(EOMONTH(Inputs!$C$2,0),'Youreka Monthly Func P&amp;L'!$AI$5:$AT$5,0))</f>
        <v>41173.084867605066</v>
      </c>
      <c r="G26" s="426">
        <f t="shared" si="26"/>
        <v>-270.29486760506552</v>
      </c>
      <c r="H26" s="424">
        <f t="shared" ref="H26:H28" si="33">IFERROR((E26/F26-1),"N/A")</f>
        <v>-6.5648437194885112E-3</v>
      </c>
      <c r="I26" s="16"/>
      <c r="J26" s="425">
        <f>'Youreka Monthly Func P&amp;L'!X25</f>
        <v>497386.26999999996</v>
      </c>
      <c r="K26" s="425">
        <f>'Youreka Monthly Func P&amp;L'!AV25</f>
        <v>489159.10390109569</v>
      </c>
      <c r="L26" s="426">
        <f t="shared" ref="L26:L28" si="34">IFERROR(J26-K26,"N/A")</f>
        <v>8227.1660989042721</v>
      </c>
      <c r="M26" s="424">
        <f t="shared" ref="M26:M28" si="35">IFERROR((J26/K26-1),"N/A")</f>
        <v>1.6818998222238424E-2</v>
      </c>
      <c r="N26" s="16"/>
      <c r="O26" s="425">
        <f t="shared" ref="O26:O28" si="36">E26</f>
        <v>40902.79</v>
      </c>
      <c r="P26" s="425">
        <f>'Youreka Monthly Func P&amp;L'!$BM25</f>
        <v>38945.33</v>
      </c>
      <c r="Q26" s="425">
        <f t="shared" ref="Q26:Q28" si="37">O26-P26</f>
        <v>1957.4599999999991</v>
      </c>
      <c r="R26" s="439">
        <f t="shared" ref="R26:R28" si="38">IFERROR((O26/P26-1),"N/A")</f>
        <v>5.0261738698837544E-2</v>
      </c>
      <c r="S26" s="440"/>
      <c r="U26" s="8"/>
      <c r="V26" s="8"/>
      <c r="X26" s="8"/>
      <c r="Y26" s="8"/>
      <c r="AA26" s="8"/>
      <c r="AB26" s="8"/>
    </row>
    <row r="27" spans="2:28" ht="14.25" customHeight="1" x14ac:dyDescent="0.25">
      <c r="B27" s="419"/>
      <c r="C27" s="454" t="s">
        <v>56</v>
      </c>
      <c r="D27" s="427"/>
      <c r="E27" s="431">
        <f>'Youreka Monthly Func P&amp;L'!Q26</f>
        <v>51535.54</v>
      </c>
      <c r="F27" s="431">
        <f>INDEX('Youreka Monthly Func P&amp;L'!$AI26:$AT26,MATCH(EOMONTH(Inputs!$C$2,0),'Youreka Monthly Func P&amp;L'!$AI$5:$AT$5,0))</f>
        <v>41173.084867605066</v>
      </c>
      <c r="G27" s="432">
        <f t="shared" si="26"/>
        <v>10362.455132394934</v>
      </c>
      <c r="H27" s="430">
        <f t="shared" si="33"/>
        <v>0.25168031896847509</v>
      </c>
      <c r="I27" s="16"/>
      <c r="J27" s="431">
        <f>'Youreka Monthly Func P&amp;L'!X26</f>
        <v>548650.02</v>
      </c>
      <c r="K27" s="431">
        <f>'Youreka Monthly Func P&amp;L'!AV26</f>
        <v>489159.10390109569</v>
      </c>
      <c r="L27" s="432">
        <f t="shared" si="34"/>
        <v>59490.91609890433</v>
      </c>
      <c r="M27" s="430">
        <f t="shared" si="35"/>
        <v>0.12161874454437815</v>
      </c>
      <c r="N27" s="16"/>
      <c r="O27" s="431">
        <f t="shared" si="36"/>
        <v>51535.54</v>
      </c>
      <c r="P27" s="431">
        <f>'Youreka Monthly Func P&amp;L'!$BM26</f>
        <v>38945.33</v>
      </c>
      <c r="Q27" s="431">
        <f t="shared" si="37"/>
        <v>12590.21</v>
      </c>
      <c r="R27" s="441">
        <f t="shared" si="38"/>
        <v>0.32327906837610554</v>
      </c>
      <c r="S27" s="442"/>
      <c r="U27" s="8">
        <f t="shared" ref="U27:V27" si="39">E27-E26</f>
        <v>10632.75</v>
      </c>
      <c r="V27" s="8">
        <f t="shared" si="39"/>
        <v>0</v>
      </c>
      <c r="X27" s="8">
        <f t="shared" ref="X27:Y27" si="40">J27-J26</f>
        <v>51263.750000000058</v>
      </c>
      <c r="Y27" s="8">
        <f t="shared" si="40"/>
        <v>0</v>
      </c>
      <c r="AA27" s="8">
        <f t="shared" ref="AA27:AB27" si="41">O27-O26</f>
        <v>10632.75</v>
      </c>
      <c r="AB27" s="8">
        <f t="shared" si="41"/>
        <v>0</v>
      </c>
    </row>
    <row r="28" spans="2:28" ht="14.25" customHeight="1" x14ac:dyDescent="0.25">
      <c r="B28" s="419"/>
      <c r="C28" s="454" t="s">
        <v>57</v>
      </c>
      <c r="D28" s="427"/>
      <c r="E28" s="431">
        <f>'Youreka Monthly Func P&amp;L'!Q27</f>
        <v>253235.92</v>
      </c>
      <c r="F28" s="431">
        <f>INDEX('Youreka Monthly Func P&amp;L'!$AI27:$AT27,MATCH(EOMONTH(Inputs!$C$2,0),'Youreka Monthly Func P&amp;L'!$AI$5:$AT$5,0))</f>
        <v>256342.49020022832</v>
      </c>
      <c r="G28" s="432">
        <f t="shared" si="26"/>
        <v>-3106.5702002283069</v>
      </c>
      <c r="H28" s="430">
        <f t="shared" si="33"/>
        <v>-1.2118826644001879E-2</v>
      </c>
      <c r="I28" s="16"/>
      <c r="J28" s="431">
        <f>'Youreka Monthly Func P&amp;L'!X27</f>
        <v>2942477.7899999996</v>
      </c>
      <c r="K28" s="431">
        <f>'Youreka Monthly Func P&amp;L'!AV27</f>
        <v>2978894.5865577389</v>
      </c>
      <c r="L28" s="432">
        <f t="shared" si="34"/>
        <v>-36416.796557739377</v>
      </c>
      <c r="M28" s="430">
        <f t="shared" si="35"/>
        <v>-1.2224936297534739E-2</v>
      </c>
      <c r="N28" s="16"/>
      <c r="O28" s="431">
        <f t="shared" si="36"/>
        <v>253235.92</v>
      </c>
      <c r="P28" s="431">
        <f>'Youreka Monthly Func P&amp;L'!$BM27</f>
        <v>232516.63</v>
      </c>
      <c r="Q28" s="431">
        <f t="shared" si="37"/>
        <v>20719.290000000008</v>
      </c>
      <c r="R28" s="441">
        <f t="shared" si="38"/>
        <v>8.9108852128125138E-2</v>
      </c>
      <c r="S28" s="442"/>
      <c r="U28" s="8">
        <f t="shared" ref="U28:V28" si="42">E28-E27-E23</f>
        <v>0</v>
      </c>
      <c r="V28" s="8">
        <f t="shared" si="42"/>
        <v>0</v>
      </c>
      <c r="X28" s="8">
        <f t="shared" ref="X28:Y28" si="43">J28-J27-J23</f>
        <v>0</v>
      </c>
      <c r="Y28" s="8">
        <f t="shared" si="43"/>
        <v>0</v>
      </c>
      <c r="AA28" s="8">
        <f t="shared" ref="AA28:AB28" si="44">O28-O27-O23</f>
        <v>0</v>
      </c>
      <c r="AB28" s="8">
        <f t="shared" si="44"/>
        <v>0</v>
      </c>
    </row>
    <row r="29" spans="2:28" ht="14.25" customHeight="1" x14ac:dyDescent="0.25">
      <c r="B29" s="419"/>
      <c r="C29" s="454" t="s">
        <v>58</v>
      </c>
      <c r="D29" s="427"/>
      <c r="E29" s="437"/>
      <c r="F29" s="437"/>
      <c r="G29" s="437"/>
      <c r="H29" s="438"/>
      <c r="I29" s="16"/>
      <c r="J29" s="437"/>
      <c r="K29" s="437"/>
      <c r="L29" s="437"/>
      <c r="M29" s="438"/>
      <c r="N29" s="16"/>
      <c r="O29" s="437"/>
      <c r="P29" s="437"/>
      <c r="Q29" s="437"/>
      <c r="R29" s="438"/>
      <c r="S29" s="421"/>
      <c r="U29" s="8"/>
      <c r="V29" s="8"/>
      <c r="X29" s="8"/>
      <c r="Y29" s="8"/>
      <c r="AA29" s="8"/>
      <c r="AB29" s="8"/>
    </row>
    <row r="30" spans="2:28" ht="14.25" customHeight="1" x14ac:dyDescent="0.25">
      <c r="B30" s="419"/>
      <c r="C30" s="455" t="s">
        <v>59</v>
      </c>
      <c r="D30" s="427"/>
      <c r="E30" s="422">
        <f>'Youreka Monthly Func P&amp;L'!Q29</f>
        <v>792164.48</v>
      </c>
      <c r="F30" s="422">
        <f>INDEX('Youreka Monthly Func P&amp;L'!$AI29:$AT29,MATCH(EOMONTH(Inputs!$C$2,0),'Youreka Monthly Func P&amp;L'!$AI$5:$AT$5,0))</f>
        <v>865491.33533744654</v>
      </c>
      <c r="G30" s="423">
        <f t="shared" si="26"/>
        <v>-73326.855337446555</v>
      </c>
      <c r="H30" s="424">
        <f t="shared" ref="H30:H32" si="45">IFERROR((E30/F30-1),"N/A")</f>
        <v>-8.4722806969358189E-2</v>
      </c>
      <c r="I30" s="16"/>
      <c r="J30" s="422">
        <f>'Youreka Monthly Func P&amp;L'!X29</f>
        <v>9322493.2700000014</v>
      </c>
      <c r="K30" s="422">
        <f>'Youreka Monthly Func P&amp;L'!AV29</f>
        <v>9879372.3203764185</v>
      </c>
      <c r="L30" s="423">
        <f t="shared" ref="L30:L35" si="46">IFERROR(J30-K30,"N/A")</f>
        <v>-556879.05037641712</v>
      </c>
      <c r="M30" s="424">
        <f t="shared" ref="M30:M32" si="47">IFERROR((J30/K30-1),"N/A")</f>
        <v>-5.6367857422261691E-2</v>
      </c>
      <c r="N30" s="16"/>
      <c r="O30" s="422">
        <f t="shared" ref="O30:O35" si="48">E30</f>
        <v>792164.48</v>
      </c>
      <c r="P30" s="422">
        <f>'Youreka Monthly Func P&amp;L'!$BM29</f>
        <v>671532.45</v>
      </c>
      <c r="Q30" s="422">
        <f t="shared" ref="Q30:Q35" si="49">O30-P30</f>
        <v>120632.03000000003</v>
      </c>
      <c r="R30" s="439">
        <f t="shared" ref="R30:R32" si="50">IFERROR((O30/P30-1),"N/A")</f>
        <v>0.1796369334050798</v>
      </c>
      <c r="S30" s="440"/>
      <c r="U30" s="8"/>
      <c r="V30" s="8"/>
      <c r="X30" s="8"/>
      <c r="Y30" s="8"/>
      <c r="AA30" s="8"/>
      <c r="AB30" s="8"/>
    </row>
    <row r="31" spans="2:28" ht="14.25" customHeight="1" x14ac:dyDescent="0.25">
      <c r="B31" s="419"/>
      <c r="C31" s="455" t="s">
        <v>60</v>
      </c>
      <c r="D31" s="427"/>
      <c r="E31" s="425">
        <f>'Youreka Monthly Func P&amp;L'!Q30</f>
        <v>-29035.54</v>
      </c>
      <c r="F31" s="425">
        <f>INDEX('Youreka Monthly Func P&amp;L'!$AI30:$AT30,MATCH(EOMONTH(Inputs!$C$2,0),'Youreka Monthly Func P&amp;L'!$AI$5:$AT$5,0))</f>
        <v>-30589.751534271731</v>
      </c>
      <c r="G31" s="426">
        <f t="shared" si="26"/>
        <v>1554.2115342717298</v>
      </c>
      <c r="H31" s="424">
        <f t="shared" si="45"/>
        <v>-5.0808243163742106E-2</v>
      </c>
      <c r="I31" s="16"/>
      <c r="J31" s="425">
        <f>'Youreka Monthly Func P&amp;L'!X30</f>
        <v>-256380.05999999997</v>
      </c>
      <c r="K31" s="425">
        <f>'Youreka Monthly Func P&amp;L'!AV30</f>
        <v>-232784.10390109563</v>
      </c>
      <c r="L31" s="426">
        <f t="shared" si="46"/>
        <v>-23595.956098904338</v>
      </c>
      <c r="M31" s="424">
        <f t="shared" si="47"/>
        <v>0.10136412110394666</v>
      </c>
      <c r="N31" s="16"/>
      <c r="O31" s="425">
        <f t="shared" si="48"/>
        <v>-29035.54</v>
      </c>
      <c r="P31" s="425">
        <f>'Youreka Monthly Func P&amp;L'!$BM30</f>
        <v>-1926.2799999999988</v>
      </c>
      <c r="Q31" s="425">
        <f t="shared" si="49"/>
        <v>-27109.260000000002</v>
      </c>
      <c r="R31" s="439">
        <f t="shared" si="50"/>
        <v>14.073374587287423</v>
      </c>
      <c r="S31" s="440"/>
      <c r="U31" s="8"/>
      <c r="V31" s="8"/>
      <c r="X31" s="8"/>
      <c r="Y31" s="8"/>
      <c r="AA31" s="8"/>
      <c r="AB31" s="8"/>
    </row>
    <row r="32" spans="2:28" ht="14.25" customHeight="1" x14ac:dyDescent="0.25">
      <c r="B32" s="419"/>
      <c r="C32" s="454" t="s">
        <v>61</v>
      </c>
      <c r="D32" s="427"/>
      <c r="E32" s="431">
        <f>'Youreka Monthly Func P&amp;L'!Q31</f>
        <v>763128.94</v>
      </c>
      <c r="F32" s="431">
        <f>INDEX('Youreka Monthly Func P&amp;L'!$AI31:$AT31,MATCH(EOMONTH(Inputs!$C$2,0),'Youreka Monthly Func P&amp;L'!$AI$5:$AT$5,0))</f>
        <v>834901.58380317478</v>
      </c>
      <c r="G32" s="432">
        <f t="shared" si="26"/>
        <v>-71772.64380317484</v>
      </c>
      <c r="H32" s="430">
        <f t="shared" si="45"/>
        <v>-8.5965394239921555E-2</v>
      </c>
      <c r="I32" s="16"/>
      <c r="J32" s="431">
        <f>'Youreka Monthly Func P&amp;L'!X31</f>
        <v>9066113.2100000009</v>
      </c>
      <c r="K32" s="431">
        <f>'Youreka Monthly Func P&amp;L'!AV31</f>
        <v>9646588.2164753228</v>
      </c>
      <c r="L32" s="432">
        <f t="shared" si="46"/>
        <v>-580475.00647532195</v>
      </c>
      <c r="M32" s="430">
        <f t="shared" si="47"/>
        <v>-6.0174125136173373E-2</v>
      </c>
      <c r="N32" s="16"/>
      <c r="O32" s="431">
        <f t="shared" si="48"/>
        <v>763128.94</v>
      </c>
      <c r="P32" s="431">
        <f>'Youreka Monthly Func P&amp;L'!$BM31</f>
        <v>669606.16999999993</v>
      </c>
      <c r="Q32" s="431">
        <f t="shared" si="49"/>
        <v>93522.770000000019</v>
      </c>
      <c r="R32" s="441">
        <f t="shared" si="50"/>
        <v>0.13966832175396471</v>
      </c>
      <c r="S32" s="442"/>
      <c r="U32" s="8">
        <f>E16-E28-E32</f>
        <v>0</v>
      </c>
      <c r="V32" s="8">
        <f>F16-F28-F32</f>
        <v>0</v>
      </c>
      <c r="X32" s="8">
        <f>J16-J28-J32</f>
        <v>0</v>
      </c>
      <c r="Y32" s="8">
        <f>K16-K28-K32</f>
        <v>0</v>
      </c>
      <c r="AA32" s="8">
        <f>O16-O28-O32</f>
        <v>0</v>
      </c>
      <c r="AB32" s="8">
        <f>P16-P28-P32</f>
        <v>0</v>
      </c>
    </row>
    <row r="33" spans="2:28" ht="14.25" customHeight="1" x14ac:dyDescent="0.25">
      <c r="B33" s="419"/>
      <c r="C33" s="457" t="s">
        <v>62</v>
      </c>
      <c r="D33" s="427"/>
      <c r="E33" s="433">
        <f>'Youreka Monthly Func P&amp;L'!Q32</f>
        <v>0.79705452107442454</v>
      </c>
      <c r="F33" s="433">
        <f>INDEX('Youreka Monthly Func P&amp;L'!$AI32:$AT32,MATCH(EOMONTH(Inputs!$C$2,0),'Youreka Monthly Func P&amp;L'!$AI$5:$AT$5,0))</f>
        <v>0.80089088348003989</v>
      </c>
      <c r="G33" s="434">
        <f t="shared" si="26"/>
        <v>-3.8363624056153567E-3</v>
      </c>
      <c r="H33" s="434"/>
      <c r="I33" s="16"/>
      <c r="J33" s="433">
        <f>'Youreka Monthly Func P&amp;L'!X32</f>
        <v>0.79568434819877565</v>
      </c>
      <c r="K33" s="433">
        <f>'Youreka Monthly Func P&amp;L'!AV32</f>
        <v>0.79871341390960082</v>
      </c>
      <c r="L33" s="434">
        <f t="shared" si="46"/>
        <v>-3.029065710825174E-3</v>
      </c>
      <c r="M33" s="434"/>
      <c r="N33" s="16"/>
      <c r="O33" s="433">
        <f t="shared" si="48"/>
        <v>0.79705452107442454</v>
      </c>
      <c r="P33" s="433">
        <f>'Youreka Monthly Func P&amp;L'!$BM32</f>
        <v>0.77624498795664676</v>
      </c>
      <c r="Q33" s="433">
        <f t="shared" si="49"/>
        <v>2.0809533117777779E-2</v>
      </c>
      <c r="R33" s="433"/>
      <c r="S33" s="443"/>
      <c r="U33" s="8"/>
      <c r="V33" s="8"/>
      <c r="X33" s="8"/>
      <c r="Y33" s="8"/>
      <c r="AA33" s="8"/>
      <c r="AB33" s="8"/>
    </row>
    <row r="34" spans="2:28" ht="14.25" customHeight="1" x14ac:dyDescent="0.25">
      <c r="B34" s="419"/>
      <c r="C34" s="457" t="s">
        <v>63</v>
      </c>
      <c r="D34" s="427"/>
      <c r="E34" s="433">
        <f>'Youreka Monthly Func P&amp;L'!Q33</f>
        <v>-1.2904684444444445</v>
      </c>
      <c r="F34" s="433">
        <f>INDEX('Youreka Monthly Func P&amp;L'!$AI33:$AT33,MATCH(EOMONTH(Inputs!$C$2,0),'Youreka Monthly Func P&amp;L'!$AI$5:$AT$5,0))</f>
        <v>-2.8903702237107147</v>
      </c>
      <c r="G34" s="434">
        <f t="shared" si="26"/>
        <v>1.5999017792662702</v>
      </c>
      <c r="H34" s="434"/>
      <c r="I34" s="16"/>
      <c r="J34" s="433">
        <f>'Youreka Monthly Func P&amp;L'!X33</f>
        <v>-0.87720291199273426</v>
      </c>
      <c r="K34" s="433">
        <f>'Youreka Monthly Func P&amp;L'!AV33</f>
        <v>-0.90798285285654046</v>
      </c>
      <c r="L34" s="434">
        <f t="shared" si="46"/>
        <v>3.0779940863806199E-2</v>
      </c>
      <c r="M34" s="434"/>
      <c r="N34" s="16"/>
      <c r="O34" s="433">
        <f t="shared" si="48"/>
        <v>-1.2904684444444445</v>
      </c>
      <c r="P34" s="433">
        <f>'Youreka Monthly Func P&amp;L'!$BM33</f>
        <v>-5.2034830715536967E-2</v>
      </c>
      <c r="Q34" s="433">
        <f t="shared" si="49"/>
        <v>-1.2384336137289076</v>
      </c>
      <c r="R34" s="433"/>
      <c r="S34" s="443"/>
      <c r="U34" s="8"/>
      <c r="V34" s="8"/>
      <c r="X34" s="8"/>
      <c r="Y34" s="8"/>
      <c r="AA34" s="8"/>
      <c r="AB34" s="8"/>
    </row>
    <row r="35" spans="2:28" ht="14.25" customHeight="1" x14ac:dyDescent="0.25">
      <c r="B35" s="419"/>
      <c r="C35" s="457" t="s">
        <v>64</v>
      </c>
      <c r="D35" s="427"/>
      <c r="E35" s="433">
        <f>'Youreka Monthly Func P&amp;L'!Q34</f>
        <v>0.7508415235843553</v>
      </c>
      <c r="F35" s="433">
        <f>INDEX('Youreka Monthly Func P&amp;L'!$AI34:$AT34,MATCH(EOMONTH(Inputs!$C$2,0),'Youreka Monthly Func P&amp;L'!$AI$5:$AT$5,0))</f>
        <v>0.76509151682281773</v>
      </c>
      <c r="G35" s="434">
        <f t="shared" si="26"/>
        <v>-1.4249993238462433E-2</v>
      </c>
      <c r="H35" s="434"/>
      <c r="I35" s="16"/>
      <c r="J35" s="433">
        <f>'Youreka Monthly Func P&amp;L'!X34</f>
        <v>0.7549689393201916</v>
      </c>
      <c r="K35" s="433">
        <f>'Youreka Monthly Func P&amp;L'!AV34</f>
        <v>0.76405697643165726</v>
      </c>
      <c r="L35" s="434">
        <f t="shared" si="46"/>
        <v>-9.0880371114656633E-3</v>
      </c>
      <c r="M35" s="434"/>
      <c r="N35" s="16"/>
      <c r="O35" s="433">
        <f t="shared" si="48"/>
        <v>0.7508415235843553</v>
      </c>
      <c r="P35" s="433">
        <f>'Youreka Monthly Func P&amp;L'!$BM34</f>
        <v>0.74225612078532976</v>
      </c>
      <c r="Q35" s="433">
        <f t="shared" si="49"/>
        <v>8.5854027990255322E-3</v>
      </c>
      <c r="R35" s="434"/>
      <c r="S35" s="421"/>
      <c r="U35" s="40">
        <f>E32/E16-E35</f>
        <v>0</v>
      </c>
      <c r="V35" s="40">
        <f>F32/F16-F35</f>
        <v>0</v>
      </c>
      <c r="X35" s="40">
        <f>J32/J16-J35</f>
        <v>0</v>
      </c>
      <c r="Y35" s="40">
        <f>K32/K16-K35</f>
        <v>0</v>
      </c>
      <c r="AA35" s="40">
        <f>O32/O16-O35</f>
        <v>0</v>
      </c>
      <c r="AB35" s="40">
        <f>P32/P16-P35</f>
        <v>0</v>
      </c>
    </row>
    <row r="36" spans="2:28" ht="14.25" customHeight="1" x14ac:dyDescent="0.25">
      <c r="B36" s="419"/>
      <c r="C36" s="436"/>
      <c r="D36" s="427"/>
      <c r="E36" s="436"/>
      <c r="F36" s="436"/>
      <c r="G36" s="436"/>
      <c r="H36" s="424"/>
      <c r="I36" s="16"/>
      <c r="J36" s="436"/>
      <c r="K36" s="436"/>
      <c r="L36" s="436"/>
      <c r="M36" s="424"/>
      <c r="N36" s="16"/>
      <c r="O36" s="436"/>
      <c r="P36" s="436"/>
      <c r="Q36" s="436"/>
      <c r="R36" s="424"/>
      <c r="S36" s="421"/>
    </row>
    <row r="37" spans="2:28" ht="14.25" customHeight="1" x14ac:dyDescent="0.25">
      <c r="B37" s="419"/>
      <c r="C37" s="454" t="s">
        <v>65</v>
      </c>
      <c r="D37" s="427"/>
      <c r="E37" s="436"/>
      <c r="F37" s="436"/>
      <c r="G37" s="436"/>
      <c r="H37" s="424"/>
      <c r="I37" s="16"/>
      <c r="J37" s="436"/>
      <c r="K37" s="436"/>
      <c r="L37" s="436"/>
      <c r="M37" s="424"/>
      <c r="N37" s="16"/>
      <c r="O37" s="436"/>
      <c r="P37" s="436"/>
      <c r="Q37" s="436"/>
      <c r="R37" s="424"/>
      <c r="S37" s="421"/>
    </row>
    <row r="38" spans="2:28" ht="14.25" customHeight="1" x14ac:dyDescent="0.25">
      <c r="B38" s="419"/>
      <c r="C38" s="455" t="s">
        <v>66</v>
      </c>
      <c r="D38" s="427"/>
      <c r="E38" s="422">
        <f>'Youreka Monthly Func P&amp;L'!Q37</f>
        <v>146510.31999999998</v>
      </c>
      <c r="F38" s="422">
        <f>INDEX('Youreka Monthly Func P&amp;L'!$AI37:$AT37,MATCH(EOMONTH(Inputs!$C$2,0),'Youreka Monthly Func P&amp;L'!$AI$5:$AT$5,0))</f>
        <v>211091.20606868083</v>
      </c>
      <c r="G38" s="423">
        <f t="shared" ref="G38:G48" si="51">IFERROR(E38-F38,"N/A")</f>
        <v>-64580.886068680848</v>
      </c>
      <c r="H38" s="424">
        <f t="shared" ref="H38:H45" si="52">IFERROR((E38/F38-1),"N/A")</f>
        <v>-0.30593830634360364</v>
      </c>
      <c r="I38" s="16"/>
      <c r="J38" s="422">
        <f>'Youreka Monthly Func P&amp;L'!X37</f>
        <v>2164058.15</v>
      </c>
      <c r="K38" s="422">
        <f>'Youreka Monthly Func P&amp;L'!AV37</f>
        <v>2567673.8500452582</v>
      </c>
      <c r="L38" s="423">
        <f t="shared" ref="L38:L45" si="53">IFERROR(J38-K38,"N/A")</f>
        <v>-403615.70004525827</v>
      </c>
      <c r="M38" s="424">
        <f t="shared" ref="M38:M45" si="54">IFERROR((J38/K38-1),"N/A")</f>
        <v>-0.15719118689398348</v>
      </c>
      <c r="N38" s="16"/>
      <c r="O38" s="422">
        <f t="shared" ref="O38:O45" si="55">E38</f>
        <v>146510.31999999998</v>
      </c>
      <c r="P38" s="422">
        <f>'Youreka Monthly Func P&amp;L'!$BM37</f>
        <v>209813.8</v>
      </c>
      <c r="Q38" s="422">
        <f t="shared" ref="Q38:Q45" si="56">O38-P38</f>
        <v>-63303.48000000001</v>
      </c>
      <c r="R38" s="424">
        <f t="shared" ref="R38:R45" si="57">IFERROR((O38/P38-1),"N/A")</f>
        <v>-0.30171266141693265</v>
      </c>
      <c r="S38" s="421"/>
    </row>
    <row r="39" spans="2:28" ht="14.25" customHeight="1" x14ac:dyDescent="0.25">
      <c r="B39" s="419"/>
      <c r="C39" s="455" t="s">
        <v>67</v>
      </c>
      <c r="D39" s="427"/>
      <c r="E39" s="425">
        <f>'Youreka Monthly Func P&amp;L'!Q38</f>
        <v>58148.880000000005</v>
      </c>
      <c r="F39" s="425">
        <f>INDEX('Youreka Monthly Func P&amp;L'!$AI38:$AT38,MATCH(EOMONTH(Inputs!$C$2,0),'Youreka Monthly Func P&amp;L'!$AI$5:$AT$5,0))</f>
        <v>98381.647507581351</v>
      </c>
      <c r="G39" s="426">
        <f t="shared" si="51"/>
        <v>-40232.767507581346</v>
      </c>
      <c r="H39" s="424">
        <f t="shared" si="52"/>
        <v>-0.40894586060353366</v>
      </c>
      <c r="I39" s="16"/>
      <c r="J39" s="425">
        <f>'Youreka Monthly Func P&amp;L'!X38</f>
        <v>947938.15</v>
      </c>
      <c r="K39" s="425">
        <f>'Youreka Monthly Func P&amp;L'!AV38</f>
        <v>1170086.6951804406</v>
      </c>
      <c r="L39" s="426">
        <f t="shared" si="53"/>
        <v>-222148.54518044053</v>
      </c>
      <c r="M39" s="424">
        <f t="shared" si="54"/>
        <v>-0.18985648336611738</v>
      </c>
      <c r="N39" s="16"/>
      <c r="O39" s="425">
        <f t="shared" si="55"/>
        <v>58148.880000000005</v>
      </c>
      <c r="P39" s="425">
        <f>'Youreka Monthly Func P&amp;L'!$BM38</f>
        <v>75269.430000000008</v>
      </c>
      <c r="Q39" s="425">
        <f t="shared" si="56"/>
        <v>-17120.550000000003</v>
      </c>
      <c r="R39" s="424">
        <f t="shared" si="57"/>
        <v>-0.22745688389031249</v>
      </c>
      <c r="S39" s="421"/>
    </row>
    <row r="40" spans="2:28" ht="14.25" customHeight="1" x14ac:dyDescent="0.25">
      <c r="B40" s="419"/>
      <c r="C40" s="455" t="s">
        <v>68</v>
      </c>
      <c r="D40" s="427"/>
      <c r="E40" s="425">
        <f>'Youreka Monthly Func P&amp;L'!Q39</f>
        <v>499.83</v>
      </c>
      <c r="F40" s="425">
        <f>INDEX('Youreka Monthly Func P&amp;L'!$AI39:$AT39,MATCH(EOMONTH(Inputs!$C$2,0),'Youreka Monthly Func P&amp;L'!$AI$5:$AT$5,0))</f>
        <v>2583.3333333333335</v>
      </c>
      <c r="G40" s="426">
        <f t="shared" si="51"/>
        <v>-2083.5033333333336</v>
      </c>
      <c r="H40" s="424">
        <f t="shared" si="52"/>
        <v>-0.80651741935483878</v>
      </c>
      <c r="I40" s="16"/>
      <c r="J40" s="425">
        <f>'Youreka Monthly Func P&amp;L'!X39</f>
        <v>5182.42</v>
      </c>
      <c r="K40" s="425">
        <f>'Youreka Monthly Func P&amp;L'!AV39</f>
        <v>23124.999999999996</v>
      </c>
      <c r="L40" s="426">
        <f t="shared" si="53"/>
        <v>-17942.579999999994</v>
      </c>
      <c r="M40" s="424">
        <f t="shared" si="54"/>
        <v>-0.77589535135135135</v>
      </c>
      <c r="N40" s="16"/>
      <c r="O40" s="425">
        <f t="shared" si="55"/>
        <v>499.83</v>
      </c>
      <c r="P40" s="425">
        <f>'Youreka Monthly Func P&amp;L'!$BM39</f>
        <v>989.93000000000006</v>
      </c>
      <c r="Q40" s="425">
        <f t="shared" si="56"/>
        <v>-490.10000000000008</v>
      </c>
      <c r="R40" s="424">
        <f t="shared" si="57"/>
        <v>-0.49508551109674426</v>
      </c>
      <c r="S40" s="421"/>
    </row>
    <row r="41" spans="2:28" ht="14.25" customHeight="1" x14ac:dyDescent="0.25">
      <c r="B41" s="419"/>
      <c r="C41" s="455" t="s">
        <v>69</v>
      </c>
      <c r="D41" s="427"/>
      <c r="E41" s="425">
        <f>'Youreka Monthly Func P&amp;L'!Q40</f>
        <v>175087.99000000002</v>
      </c>
      <c r="F41" s="425">
        <f>INDEX('Youreka Monthly Func P&amp;L'!$AI40:$AT40,MATCH(EOMONTH(Inputs!$C$2,0),'Youreka Monthly Func P&amp;L'!$AI$5:$AT$5,0))</f>
        <v>214762.4430396331</v>
      </c>
      <c r="G41" s="426">
        <f t="shared" si="51"/>
        <v>-39674.453039633081</v>
      </c>
      <c r="H41" s="424">
        <f t="shared" si="52"/>
        <v>-0.18473645800495664</v>
      </c>
      <c r="I41" s="16"/>
      <c r="J41" s="425">
        <f>'Youreka Monthly Func P&amp;L'!X40</f>
        <v>2398158.9400000004</v>
      </c>
      <c r="K41" s="425">
        <f>'Youreka Monthly Func P&amp;L'!AV40</f>
        <v>2617749.1284822654</v>
      </c>
      <c r="L41" s="426">
        <f t="shared" si="53"/>
        <v>-219590.18848226499</v>
      </c>
      <c r="M41" s="424">
        <f t="shared" si="54"/>
        <v>-8.3885115686994971E-2</v>
      </c>
      <c r="N41" s="16"/>
      <c r="O41" s="425">
        <f t="shared" si="55"/>
        <v>175087.99000000002</v>
      </c>
      <c r="P41" s="425">
        <f>'Youreka Monthly Func P&amp;L'!$BM40</f>
        <v>210736.13</v>
      </c>
      <c r="Q41" s="425">
        <f t="shared" si="56"/>
        <v>-35648.139999999985</v>
      </c>
      <c r="R41" s="424">
        <f t="shared" si="57"/>
        <v>-0.16916007710685388</v>
      </c>
      <c r="S41" s="421"/>
    </row>
    <row r="42" spans="2:28" ht="14.25" customHeight="1" x14ac:dyDescent="0.25">
      <c r="B42" s="419"/>
      <c r="C42" s="455" t="s">
        <v>70</v>
      </c>
      <c r="D42" s="427"/>
      <c r="E42" s="425">
        <f>'Youreka Monthly Func P&amp;L'!Q41</f>
        <v>27880.190000000002</v>
      </c>
      <c r="F42" s="425">
        <f>INDEX('Youreka Monthly Func P&amp;L'!$AI41:$AT41,MATCH(EOMONTH(Inputs!$C$2,0),'Youreka Monthly Func P&amp;L'!$AI$5:$AT$5,0))</f>
        <v>41154.138298464284</v>
      </c>
      <c r="G42" s="426">
        <f t="shared" si="51"/>
        <v>-13273.948298464282</v>
      </c>
      <c r="H42" s="424">
        <f t="shared" si="52"/>
        <v>-0.32254224841732659</v>
      </c>
      <c r="I42" s="16"/>
      <c r="J42" s="425">
        <f>'Youreka Monthly Func P&amp;L'!X41</f>
        <v>567200.15000000014</v>
      </c>
      <c r="K42" s="425">
        <f>'Youreka Monthly Func P&amp;L'!AV41</f>
        <v>546897.72780555207</v>
      </c>
      <c r="L42" s="426">
        <f t="shared" si="53"/>
        <v>20302.422194448067</v>
      </c>
      <c r="M42" s="424">
        <f t="shared" si="54"/>
        <v>3.712288635009009E-2</v>
      </c>
      <c r="N42" s="16"/>
      <c r="O42" s="425">
        <f t="shared" si="55"/>
        <v>27880.190000000002</v>
      </c>
      <c r="P42" s="425">
        <f>'Youreka Monthly Func P&amp;L'!$BM41</f>
        <v>39478.82</v>
      </c>
      <c r="Q42" s="425">
        <f t="shared" si="56"/>
        <v>-11598.629999999997</v>
      </c>
      <c r="R42" s="424">
        <f t="shared" si="57"/>
        <v>-0.29379373547638954</v>
      </c>
      <c r="S42" s="421"/>
    </row>
    <row r="43" spans="2:28" ht="14.25" customHeight="1" x14ac:dyDescent="0.25">
      <c r="B43" s="419"/>
      <c r="C43" s="455" t="s">
        <v>71</v>
      </c>
      <c r="D43" s="427"/>
      <c r="E43" s="425">
        <f>'Youreka Monthly Func P&amp;L'!Q42</f>
        <v>822808.07055555552</v>
      </c>
      <c r="F43" s="425">
        <f>INDEX('Youreka Monthly Func P&amp;L'!$AI42:$AT42,MATCH(EOMONTH(Inputs!$C$2,0),'Youreka Monthly Func P&amp;L'!$AI$5:$AT$5,0))</f>
        <v>813726.99455555563</v>
      </c>
      <c r="G43" s="426">
        <f t="shared" si="51"/>
        <v>9081.0759999998845</v>
      </c>
      <c r="H43" s="424">
        <f t="shared" si="52"/>
        <v>1.1159855898549731E-2</v>
      </c>
      <c r="I43" s="16"/>
      <c r="J43" s="425">
        <f>'Youreka Monthly Func P&amp;L'!X42</f>
        <v>9781676.586666666</v>
      </c>
      <c r="K43" s="425">
        <f>'Youreka Monthly Func P&amp;L'!AV42</f>
        <v>9864723.9346666653</v>
      </c>
      <c r="L43" s="426">
        <f t="shared" si="53"/>
        <v>-83047.3479999993</v>
      </c>
      <c r="M43" s="424">
        <f t="shared" si="54"/>
        <v>-8.4186185594260499E-3</v>
      </c>
      <c r="N43" s="16"/>
      <c r="O43" s="425">
        <f t="shared" si="55"/>
        <v>822808.07055555552</v>
      </c>
      <c r="P43" s="425">
        <f>'Youreka Monthly Func P&amp;L'!$BM42</f>
        <v>814186.93055555562</v>
      </c>
      <c r="Q43" s="425">
        <f t="shared" si="56"/>
        <v>8621.1399999998976</v>
      </c>
      <c r="R43" s="424">
        <f t="shared" si="57"/>
        <v>1.058864945684812E-2</v>
      </c>
      <c r="S43" s="421"/>
    </row>
    <row r="44" spans="2:28" ht="14.25" customHeight="1" x14ac:dyDescent="0.25">
      <c r="B44" s="419"/>
      <c r="C44" s="456" t="s">
        <v>72</v>
      </c>
      <c r="D44" s="427"/>
      <c r="E44" s="431">
        <f>'Youreka Monthly Func P&amp;L'!Q43</f>
        <v>1230935.2805555556</v>
      </c>
      <c r="F44" s="431">
        <f>INDEX('Youreka Monthly Func P&amp;L'!$AI43:$AT43,MATCH(EOMONTH(Inputs!$C$2,0),'Youreka Monthly Func P&amp;L'!$AI$5:$AT$5,0))</f>
        <v>1381699.7628032486</v>
      </c>
      <c r="G44" s="432">
        <f t="shared" si="51"/>
        <v>-150764.482247693</v>
      </c>
      <c r="H44" s="430">
        <f t="shared" si="52"/>
        <v>-0.10911522626436287</v>
      </c>
      <c r="I44" s="16"/>
      <c r="J44" s="431">
        <f>'Youreka Monthly Func P&amp;L'!X43</f>
        <v>15864214.396666666</v>
      </c>
      <c r="K44" s="431">
        <f>'Youreka Monthly Func P&amp;L'!AV43</f>
        <v>16790256.33618018</v>
      </c>
      <c r="L44" s="432">
        <f t="shared" si="53"/>
        <v>-926041.93951351382</v>
      </c>
      <c r="M44" s="430">
        <f t="shared" si="54"/>
        <v>-5.5153531963538227E-2</v>
      </c>
      <c r="N44" s="16"/>
      <c r="O44" s="431">
        <f t="shared" si="55"/>
        <v>1230935.2805555556</v>
      </c>
      <c r="P44" s="431">
        <f>'Youreka Monthly Func P&amp;L'!$BM43</f>
        <v>1350475.0405555556</v>
      </c>
      <c r="Q44" s="431">
        <f t="shared" si="56"/>
        <v>-119539.76000000001</v>
      </c>
      <c r="R44" s="430">
        <f t="shared" si="57"/>
        <v>-8.8516822903164538E-2</v>
      </c>
      <c r="S44" s="421"/>
      <c r="U44" s="8">
        <f t="shared" ref="U44:V44" si="58">SUM(E38:E43)-E44</f>
        <v>0</v>
      </c>
      <c r="V44" s="8">
        <f t="shared" si="58"/>
        <v>0</v>
      </c>
      <c r="X44" s="8">
        <f t="shared" ref="X44:Y44" si="59">SUM(J38:J43)-J44</f>
        <v>0</v>
      </c>
      <c r="Y44" s="8">
        <f t="shared" si="59"/>
        <v>0</v>
      </c>
      <c r="AA44" s="8">
        <f t="shared" ref="AA44:AB44" si="60">SUM(O38:O43)-O44</f>
        <v>0</v>
      </c>
      <c r="AB44" s="8">
        <f t="shared" si="60"/>
        <v>0</v>
      </c>
    </row>
    <row r="45" spans="2:28" ht="14.25" customHeight="1" x14ac:dyDescent="0.25">
      <c r="B45" s="419"/>
      <c r="C45" s="457" t="s">
        <v>73</v>
      </c>
      <c r="D45" s="427"/>
      <c r="E45" s="444">
        <f>'Youreka Monthly Func P&amp;L'!Q44</f>
        <v>408127.21000000008</v>
      </c>
      <c r="F45" s="444">
        <f>INDEX('Youreka Monthly Func P&amp;L'!$AI44:$AT44,MATCH(EOMONTH(Inputs!$C$2,0),'Youreka Monthly Func P&amp;L'!$AI$5:$AT$5,0))</f>
        <v>567972.76824769296</v>
      </c>
      <c r="G45" s="445">
        <f t="shared" si="51"/>
        <v>-159845.55824769288</v>
      </c>
      <c r="H45" s="434">
        <f t="shared" si="52"/>
        <v>-0.28143172909653347</v>
      </c>
      <c r="I45" s="16"/>
      <c r="J45" s="444">
        <f>'Youreka Monthly Func P&amp;L'!X44</f>
        <v>6082537.8100000005</v>
      </c>
      <c r="K45" s="444">
        <f>'Youreka Monthly Func P&amp;L'!AV44</f>
        <v>7025532.401513516</v>
      </c>
      <c r="L45" s="445">
        <f t="shared" si="53"/>
        <v>-942994.59151351545</v>
      </c>
      <c r="M45" s="434">
        <f t="shared" si="54"/>
        <v>-0.13422393316560111</v>
      </c>
      <c r="N45" s="16"/>
      <c r="O45" s="444">
        <f t="shared" si="55"/>
        <v>408127.21000000008</v>
      </c>
      <c r="P45" s="444">
        <f>'Youreka Monthly Func P&amp;L'!$BM44</f>
        <v>536288.11</v>
      </c>
      <c r="Q45" s="444">
        <f t="shared" si="56"/>
        <v>-128160.89999999991</v>
      </c>
      <c r="R45" s="434">
        <f t="shared" si="57"/>
        <v>-0.23897770174319155</v>
      </c>
      <c r="S45" s="421"/>
      <c r="U45" s="8">
        <f t="shared" ref="U45:V45" si="61">E44-SUM(E79:E81)-E45</f>
        <v>0</v>
      </c>
      <c r="V45" s="8">
        <f t="shared" si="61"/>
        <v>0</v>
      </c>
      <c r="X45" s="8">
        <f t="shared" ref="X45:Y45" si="62">J44-SUM(J79:J81)-J45</f>
        <v>0</v>
      </c>
      <c r="Y45" s="8">
        <f t="shared" si="62"/>
        <v>-100000.00000000093</v>
      </c>
      <c r="AA45" s="8">
        <f t="shared" ref="AA45:AB45" si="63">O44-SUM(O79:O81)-O45</f>
        <v>0</v>
      </c>
      <c r="AB45" s="8">
        <f t="shared" si="63"/>
        <v>0</v>
      </c>
    </row>
    <row r="46" spans="2:28" ht="14.25" customHeight="1" x14ac:dyDescent="0.25">
      <c r="B46" s="419"/>
      <c r="C46" s="457"/>
      <c r="D46" s="427"/>
      <c r="E46" s="444"/>
      <c r="F46" s="444">
        <f>INDEX('Youreka Monthly Func P&amp;L'!$AI45:$AT45,MATCH(EOMONTH(Inputs!$C$2,0),'Youreka Monthly Func P&amp;L'!$AI$5:$AT$5,0))</f>
        <v>0</v>
      </c>
      <c r="G46" s="444">
        <f t="shared" si="51"/>
        <v>0</v>
      </c>
      <c r="H46" s="434"/>
      <c r="I46" s="16"/>
      <c r="J46" s="444"/>
      <c r="K46" s="444"/>
      <c r="L46" s="444"/>
      <c r="M46" s="434"/>
      <c r="N46" s="16"/>
      <c r="O46" s="444"/>
      <c r="P46" s="444"/>
      <c r="Q46" s="444"/>
      <c r="R46" s="434"/>
      <c r="S46" s="421"/>
    </row>
    <row r="47" spans="2:28" ht="14.25" customHeight="1" x14ac:dyDescent="0.25">
      <c r="B47" s="419"/>
      <c r="C47" s="454" t="s">
        <v>74</v>
      </c>
      <c r="D47" s="427"/>
      <c r="E47" s="431">
        <f>'Youreka Monthly Func P&amp;L'!Q46</f>
        <v>-467806.34055555565</v>
      </c>
      <c r="F47" s="431">
        <f>INDEX('Youreka Monthly Func P&amp;L'!$AI46:$AT46,MATCH(EOMONTH(Inputs!$C$2,0),'Youreka Monthly Func P&amp;L'!$AI$5:$AT$5,0))</f>
        <v>-546798.17900007381</v>
      </c>
      <c r="G47" s="432">
        <f t="shared" si="51"/>
        <v>78991.838444518158</v>
      </c>
      <c r="H47" s="430">
        <f>IFERROR((E47/F47-1),"N/A")</f>
        <v>-0.14446251190698922</v>
      </c>
      <c r="I47" s="16"/>
      <c r="J47" s="431">
        <f>'Youreka Monthly Func P&amp;L'!X46</f>
        <v>-6798101.1866666656</v>
      </c>
      <c r="K47" s="431">
        <f>'Youreka Monthly Func P&amp;L'!AV46</f>
        <v>-7143668.1197048612</v>
      </c>
      <c r="L47" s="432">
        <f t="shared" ref="L47:L48" si="64">IFERROR(J47-K47,"N/A")</f>
        <v>345566.9330381956</v>
      </c>
      <c r="M47" s="430">
        <f>IFERROR((J47/K47-1),"N/A")</f>
        <v>-4.8373878411987703E-2</v>
      </c>
      <c r="N47" s="16"/>
      <c r="O47" s="431">
        <f t="shared" ref="O47:O48" si="65">E47</f>
        <v>-467806.34055555565</v>
      </c>
      <c r="P47" s="431">
        <f>'Youreka Monthly Func P&amp;L'!$BM46</f>
        <v>-680868.87055555568</v>
      </c>
      <c r="Q47" s="431">
        <f t="shared" ref="Q47:Q48" si="66">O47-P47</f>
        <v>213062.53000000003</v>
      </c>
      <c r="R47" s="430">
        <f>IFERROR((O47/P47-1),"N/A")</f>
        <v>-0.31292740675036501</v>
      </c>
      <c r="S47" s="421"/>
      <c r="U47" s="8">
        <f t="shared" ref="U47:V47" si="67">E32-E44-E47</f>
        <v>0</v>
      </c>
      <c r="V47" s="8">
        <f t="shared" si="67"/>
        <v>0</v>
      </c>
      <c r="X47" s="8">
        <f t="shared" ref="X47:Y47" si="68">J32-J44-J47</f>
        <v>0</v>
      </c>
      <c r="Y47" s="8">
        <f t="shared" si="68"/>
        <v>0</v>
      </c>
      <c r="AA47" s="8">
        <f t="shared" ref="AA47:AB47" si="69">O32-O44-O47</f>
        <v>0</v>
      </c>
      <c r="AB47" s="8">
        <f t="shared" si="69"/>
        <v>0</v>
      </c>
    </row>
    <row r="48" spans="2:28" ht="14.25" customHeight="1" x14ac:dyDescent="0.25">
      <c r="B48" s="419"/>
      <c r="C48" s="458" t="s">
        <v>75</v>
      </c>
      <c r="D48" s="427"/>
      <c r="E48" s="433">
        <f>'Youreka Monthly Func P&amp;L'!Q47</f>
        <v>-0.460274020646046</v>
      </c>
      <c r="F48" s="433">
        <f>INDEX('Youreka Monthly Func P&amp;L'!$AI47:$AT47,MATCH(EOMONTH(Inputs!$C$2,0),'Youreka Monthly Func P&amp;L'!$AI$5:$AT$5,0))</f>
        <v>-0.50107779920770379</v>
      </c>
      <c r="G48" s="434">
        <f t="shared" si="51"/>
        <v>4.0803778561657789E-2</v>
      </c>
      <c r="H48" s="434"/>
      <c r="I48" s="16"/>
      <c r="J48" s="433">
        <f>'Youreka Monthly Func P&amp;L'!X47</f>
        <v>-0.56610314954241214</v>
      </c>
      <c r="K48" s="433">
        <f>'Youreka Monthly Func P&amp;L'!AV47</f>
        <v>-0.56581346085147066</v>
      </c>
      <c r="L48" s="434">
        <f t="shared" si="64"/>
        <v>-2.8968869094148086E-4</v>
      </c>
      <c r="M48" s="434"/>
      <c r="N48" s="16"/>
      <c r="O48" s="433">
        <f t="shared" si="65"/>
        <v>-0.460274020646046</v>
      </c>
      <c r="P48" s="433">
        <f>'Youreka Monthly Func P&amp;L'!$BM47</f>
        <v>-0.75474078535156819</v>
      </c>
      <c r="Q48" s="433">
        <f t="shared" si="66"/>
        <v>0.29446676470552219</v>
      </c>
      <c r="R48" s="434"/>
      <c r="S48" s="421"/>
      <c r="U48" s="40">
        <f>E47/E16-E48</f>
        <v>0</v>
      </c>
      <c r="V48" s="40">
        <f>F47/F16-F48</f>
        <v>0</v>
      </c>
      <c r="X48" s="40">
        <f>J47/J16-J48</f>
        <v>0</v>
      </c>
      <c r="Y48" s="40">
        <f>K47/K16-K48</f>
        <v>0</v>
      </c>
      <c r="AA48" s="40">
        <f>O47/O16-O48</f>
        <v>0</v>
      </c>
      <c r="AB48" s="40">
        <f>P47/P16-P48</f>
        <v>0</v>
      </c>
    </row>
    <row r="49" spans="2:28" ht="15" customHeight="1" x14ac:dyDescent="0.25">
      <c r="B49" s="419"/>
      <c r="C49" s="459" t="s">
        <v>76</v>
      </c>
      <c r="D49" s="420"/>
      <c r="E49" s="446">
        <f>E47-'2b. Youreka Natural P&amp;L'!E58</f>
        <v>0</v>
      </c>
      <c r="F49" s="446">
        <f>F47-'2b. Youreka Natural P&amp;L'!F58</f>
        <v>0</v>
      </c>
      <c r="G49" s="422"/>
      <c r="H49" s="424"/>
      <c r="I49" s="448"/>
      <c r="J49" s="446">
        <f>J47-'2b. Youreka Natural P&amp;L'!J58</f>
        <v>0</v>
      </c>
      <c r="K49" s="446">
        <f>K47-'2b. Youreka Natural P&amp;L'!K58</f>
        <v>0</v>
      </c>
      <c r="L49" s="420"/>
      <c r="M49" s="420"/>
      <c r="N49" s="420"/>
      <c r="O49" s="420"/>
      <c r="P49" s="420"/>
      <c r="Q49" s="420"/>
      <c r="R49" s="420"/>
      <c r="S49" s="462"/>
    </row>
    <row r="50" spans="2:28" ht="15" customHeight="1" x14ac:dyDescent="0.25">
      <c r="B50" s="419"/>
      <c r="C50" s="420"/>
      <c r="D50" s="420"/>
      <c r="E50" s="420"/>
      <c r="F50" s="420"/>
      <c r="G50" s="420"/>
      <c r="H50" s="420"/>
      <c r="I50" s="420"/>
      <c r="J50" s="420"/>
      <c r="K50" s="420"/>
      <c r="L50" s="420"/>
      <c r="M50" s="420"/>
      <c r="N50" s="420"/>
      <c r="O50" s="420"/>
      <c r="P50" s="420"/>
      <c r="Q50" s="420"/>
      <c r="R50" s="420"/>
      <c r="S50" s="462"/>
    </row>
    <row r="51" spans="2:28" ht="14.25" customHeight="1" x14ac:dyDescent="0.25">
      <c r="B51" s="419"/>
      <c r="C51" s="454" t="s">
        <v>77</v>
      </c>
      <c r="D51" s="427"/>
      <c r="E51" s="436"/>
      <c r="F51" s="436"/>
      <c r="G51" s="436"/>
      <c r="H51" s="424"/>
      <c r="I51" s="16"/>
      <c r="J51" s="436"/>
      <c r="K51" s="436"/>
      <c r="L51" s="436"/>
      <c r="M51" s="424"/>
      <c r="N51" s="16"/>
      <c r="O51" s="436"/>
      <c r="P51" s="436"/>
      <c r="Q51" s="436"/>
      <c r="R51" s="424"/>
      <c r="S51" s="421"/>
    </row>
    <row r="52" spans="2:28" ht="14.25" customHeight="1" x14ac:dyDescent="0.25">
      <c r="B52" s="419"/>
      <c r="C52" s="455" t="s">
        <v>78</v>
      </c>
      <c r="D52" s="427"/>
      <c r="E52" s="422">
        <f>'Youreka Monthly Func P&amp;L'!Q51</f>
        <v>0</v>
      </c>
      <c r="F52" s="422">
        <f>INDEX('Youreka Monthly Func P&amp;L'!$AI51:$AT51,MATCH(EOMONTH(Inputs!$C$2,0),'Youreka Monthly Func P&amp;L'!$AI$5:$AT$5,0))</f>
        <v>0</v>
      </c>
      <c r="G52" s="423">
        <f t="shared" ref="G52:G60" si="70">IFERROR(E52-F52,"N/A")</f>
        <v>0</v>
      </c>
      <c r="H52" s="424" t="str">
        <f t="shared" ref="H52:H60" si="71">IFERROR((E52/F52-1),"N/A")</f>
        <v>N/A</v>
      </c>
      <c r="I52" s="16"/>
      <c r="J52" s="422">
        <f>'Youreka Monthly Func P&amp;L'!X51</f>
        <v>0</v>
      </c>
      <c r="K52" s="422">
        <f>'Youreka Monthly Func P&amp;L'!AV51</f>
        <v>0</v>
      </c>
      <c r="L52" s="423">
        <f t="shared" ref="L52:L60" si="72">IFERROR(J52-K52,"N/A")</f>
        <v>0</v>
      </c>
      <c r="M52" s="424" t="str">
        <f t="shared" ref="M52:M60" si="73">IFERROR((J52/K52-1),"N/A")</f>
        <v>N/A</v>
      </c>
      <c r="N52" s="16"/>
      <c r="O52" s="422">
        <f t="shared" ref="O52:O60" si="74">E52</f>
        <v>0</v>
      </c>
      <c r="P52" s="422">
        <f>'Youreka Monthly Func P&amp;L'!$BM51</f>
        <v>0</v>
      </c>
      <c r="Q52" s="422">
        <f t="shared" ref="Q52:Q60" si="75">O52-P52</f>
        <v>0</v>
      </c>
      <c r="R52" s="424" t="str">
        <f t="shared" ref="R52:R60" si="76">IFERROR((O52/P52-1),"N/A")</f>
        <v>N/A</v>
      </c>
      <c r="S52" s="421"/>
    </row>
    <row r="53" spans="2:28" ht="14.25" customHeight="1" x14ac:dyDescent="0.25">
      <c r="B53" s="419"/>
      <c r="C53" s="455" t="s">
        <v>79</v>
      </c>
      <c r="D53" s="427"/>
      <c r="E53" s="425">
        <f>'Youreka Monthly Func P&amp;L'!Q52</f>
        <v>0</v>
      </c>
      <c r="F53" s="425">
        <f>INDEX('Youreka Monthly Func P&amp;L'!$AI52:$AT52,MATCH(EOMONTH(Inputs!$C$2,0),'Youreka Monthly Func P&amp;L'!$AI$5:$AT$5,0))</f>
        <v>0</v>
      </c>
      <c r="G53" s="426">
        <f t="shared" si="70"/>
        <v>0</v>
      </c>
      <c r="H53" s="424" t="str">
        <f t="shared" si="71"/>
        <v>N/A</v>
      </c>
      <c r="I53" s="16"/>
      <c r="J53" s="425">
        <f>'Youreka Monthly Func P&amp;L'!X52</f>
        <v>0</v>
      </c>
      <c r="K53" s="425">
        <f>'Youreka Monthly Func P&amp;L'!AV52</f>
        <v>0</v>
      </c>
      <c r="L53" s="426">
        <f t="shared" si="72"/>
        <v>0</v>
      </c>
      <c r="M53" s="424" t="str">
        <f t="shared" si="73"/>
        <v>N/A</v>
      </c>
      <c r="N53" s="16"/>
      <c r="O53" s="425">
        <f t="shared" si="74"/>
        <v>0</v>
      </c>
      <c r="P53" s="425">
        <f>'Youreka Monthly Func P&amp;L'!$BM52</f>
        <v>0</v>
      </c>
      <c r="Q53" s="425">
        <f t="shared" si="75"/>
        <v>0</v>
      </c>
      <c r="R53" s="424" t="str">
        <f t="shared" si="76"/>
        <v>N/A</v>
      </c>
      <c r="S53" s="421"/>
    </row>
    <row r="54" spans="2:28" ht="14.25" customHeight="1" x14ac:dyDescent="0.25">
      <c r="B54" s="419"/>
      <c r="C54" s="455" t="s">
        <v>80</v>
      </c>
      <c r="D54" s="427"/>
      <c r="E54" s="425">
        <f>'Youreka Monthly Func P&amp;L'!Q53</f>
        <v>0</v>
      </c>
      <c r="F54" s="425">
        <f>INDEX('Youreka Monthly Func P&amp;L'!$AI53:$AT53,MATCH(EOMONTH(Inputs!$C$2,0),'Youreka Monthly Func P&amp;L'!$AI$5:$AT$5,0))</f>
        <v>0</v>
      </c>
      <c r="G54" s="426">
        <f t="shared" si="70"/>
        <v>0</v>
      </c>
      <c r="H54" s="424" t="str">
        <f t="shared" si="71"/>
        <v>N/A</v>
      </c>
      <c r="I54" s="16"/>
      <c r="J54" s="425">
        <f>'Youreka Monthly Func P&amp;L'!X53</f>
        <v>78.029999999999973</v>
      </c>
      <c r="K54" s="425">
        <f>'Youreka Monthly Func P&amp;L'!AV53</f>
        <v>0</v>
      </c>
      <c r="L54" s="426">
        <f t="shared" si="72"/>
        <v>78.029999999999973</v>
      </c>
      <c r="M54" s="424" t="str">
        <f t="shared" si="73"/>
        <v>N/A</v>
      </c>
      <c r="N54" s="16"/>
      <c r="O54" s="425">
        <f t="shared" si="74"/>
        <v>0</v>
      </c>
      <c r="P54" s="425">
        <f>'Youreka Monthly Func P&amp;L'!$BM53</f>
        <v>-1430.84</v>
      </c>
      <c r="Q54" s="425">
        <f t="shared" si="75"/>
        <v>1430.84</v>
      </c>
      <c r="R54" s="424">
        <f t="shared" si="76"/>
        <v>-1</v>
      </c>
      <c r="S54" s="421"/>
    </row>
    <row r="55" spans="2:28" ht="14.25" customHeight="1" x14ac:dyDescent="0.25">
      <c r="B55" s="419"/>
      <c r="C55" s="455" t="s">
        <v>81</v>
      </c>
      <c r="D55" s="427"/>
      <c r="E55" s="425">
        <f>'Youreka Monthly Func P&amp;L'!Q54</f>
        <v>0</v>
      </c>
      <c r="F55" s="425">
        <f>INDEX('Youreka Monthly Func P&amp;L'!$AI54:$AT54,MATCH(EOMONTH(Inputs!$C$2,0),'Youreka Monthly Func P&amp;L'!$AI$5:$AT$5,0))</f>
        <v>0</v>
      </c>
      <c r="G55" s="426">
        <f t="shared" si="70"/>
        <v>0</v>
      </c>
      <c r="H55" s="424" t="str">
        <f t="shared" si="71"/>
        <v>N/A</v>
      </c>
      <c r="I55" s="16"/>
      <c r="J55" s="425">
        <f>'Youreka Monthly Func P&amp;L'!X54</f>
        <v>0</v>
      </c>
      <c r="K55" s="425">
        <f>'Youreka Monthly Func P&amp;L'!AV54</f>
        <v>0</v>
      </c>
      <c r="L55" s="426">
        <f t="shared" si="72"/>
        <v>0</v>
      </c>
      <c r="M55" s="424" t="str">
        <f t="shared" si="73"/>
        <v>N/A</v>
      </c>
      <c r="N55" s="16"/>
      <c r="O55" s="425">
        <f t="shared" si="74"/>
        <v>0</v>
      </c>
      <c r="P55" s="425">
        <f>'Youreka Monthly Func P&amp;L'!$BM54</f>
        <v>0</v>
      </c>
      <c r="Q55" s="425">
        <f t="shared" si="75"/>
        <v>0</v>
      </c>
      <c r="R55" s="424" t="str">
        <f t="shared" si="76"/>
        <v>N/A</v>
      </c>
      <c r="S55" s="421"/>
    </row>
    <row r="56" spans="2:28" ht="14.25" customHeight="1" x14ac:dyDescent="0.25">
      <c r="B56" s="419"/>
      <c r="C56" s="455" t="s">
        <v>82</v>
      </c>
      <c r="D56" s="427"/>
      <c r="E56" s="425">
        <f>'Youreka Monthly Func P&amp;L'!Q55</f>
        <v>0</v>
      </c>
      <c r="F56" s="425">
        <f>INDEX('Youreka Monthly Func P&amp;L'!$AI55:$AT55,MATCH(EOMONTH(Inputs!$C$2,0),'Youreka Monthly Func P&amp;L'!$AI$5:$AT$5,0))</f>
        <v>0</v>
      </c>
      <c r="G56" s="426">
        <f t="shared" si="70"/>
        <v>0</v>
      </c>
      <c r="H56" s="424" t="str">
        <f t="shared" si="71"/>
        <v>N/A</v>
      </c>
      <c r="I56" s="16"/>
      <c r="J56" s="425">
        <f>'Youreka Monthly Func P&amp;L'!X55</f>
        <v>0</v>
      </c>
      <c r="K56" s="425">
        <f>'Youreka Monthly Func P&amp;L'!AV55</f>
        <v>0</v>
      </c>
      <c r="L56" s="426">
        <f t="shared" si="72"/>
        <v>0</v>
      </c>
      <c r="M56" s="424" t="str">
        <f t="shared" si="73"/>
        <v>N/A</v>
      </c>
      <c r="N56" s="16"/>
      <c r="O56" s="425">
        <f t="shared" si="74"/>
        <v>0</v>
      </c>
      <c r="P56" s="425">
        <f>'Youreka Monthly Func P&amp;L'!$BM55</f>
        <v>0</v>
      </c>
      <c r="Q56" s="425">
        <f t="shared" si="75"/>
        <v>0</v>
      </c>
      <c r="R56" s="424" t="str">
        <f t="shared" si="76"/>
        <v>N/A</v>
      </c>
      <c r="S56" s="421"/>
    </row>
    <row r="57" spans="2:28" ht="14.25" customHeight="1" x14ac:dyDescent="0.25">
      <c r="B57" s="419"/>
      <c r="C57" s="455" t="s">
        <v>83</v>
      </c>
      <c r="D57" s="427"/>
      <c r="E57" s="425">
        <f>'Youreka Monthly Func P&amp;L'!Q56</f>
        <v>0</v>
      </c>
      <c r="F57" s="425">
        <f>INDEX('Youreka Monthly Func P&amp;L'!$AI56:$AT56,MATCH(EOMONTH(Inputs!$C$2,0),'Youreka Monthly Func P&amp;L'!$AI$5:$AT$5,0))</f>
        <v>0</v>
      </c>
      <c r="G57" s="426">
        <f t="shared" si="70"/>
        <v>0</v>
      </c>
      <c r="H57" s="424" t="str">
        <f t="shared" si="71"/>
        <v>N/A</v>
      </c>
      <c r="I57" s="16"/>
      <c r="J57" s="425">
        <f>'Youreka Monthly Func P&amp;L'!X56</f>
        <v>0</v>
      </c>
      <c r="K57" s="425">
        <f>'Youreka Monthly Func P&amp;L'!AV56</f>
        <v>0</v>
      </c>
      <c r="L57" s="426">
        <f t="shared" si="72"/>
        <v>0</v>
      </c>
      <c r="M57" s="424" t="str">
        <f t="shared" si="73"/>
        <v>N/A</v>
      </c>
      <c r="N57" s="16"/>
      <c r="O57" s="425">
        <f t="shared" si="74"/>
        <v>0</v>
      </c>
      <c r="P57" s="425">
        <f>'Youreka Monthly Func P&amp;L'!$BM56</f>
        <v>0</v>
      </c>
      <c r="Q57" s="425">
        <f t="shared" si="75"/>
        <v>0</v>
      </c>
      <c r="R57" s="424" t="str">
        <f t="shared" si="76"/>
        <v>N/A</v>
      </c>
      <c r="S57" s="421"/>
    </row>
    <row r="58" spans="2:28" ht="14.25" customHeight="1" x14ac:dyDescent="0.25">
      <c r="B58" s="419"/>
      <c r="C58" s="455" t="s">
        <v>84</v>
      </c>
      <c r="D58" s="427"/>
      <c r="E58" s="425">
        <f>'Youreka Monthly Func P&amp;L'!Q57</f>
        <v>0</v>
      </c>
      <c r="F58" s="425">
        <f>INDEX('Youreka Monthly Func P&amp;L'!$AI57:$AT57,MATCH(EOMONTH(Inputs!$C$2,0),'Youreka Monthly Func P&amp;L'!$AI$5:$AT$5,0))</f>
        <v>0</v>
      </c>
      <c r="G58" s="426">
        <f t="shared" si="70"/>
        <v>0</v>
      </c>
      <c r="H58" s="424" t="str">
        <f t="shared" si="71"/>
        <v>N/A</v>
      </c>
      <c r="I58" s="16"/>
      <c r="J58" s="425">
        <f>'Youreka Monthly Func P&amp;L'!X57</f>
        <v>39383.279999999999</v>
      </c>
      <c r="K58" s="425">
        <f>'Youreka Monthly Func P&amp;L'!AV57</f>
        <v>0</v>
      </c>
      <c r="L58" s="426">
        <f t="shared" si="72"/>
        <v>39383.279999999999</v>
      </c>
      <c r="M58" s="424" t="str">
        <f t="shared" si="73"/>
        <v>N/A</v>
      </c>
      <c r="N58" s="16"/>
      <c r="O58" s="425">
        <f t="shared" si="74"/>
        <v>0</v>
      </c>
      <c r="P58" s="425">
        <f>'Youreka Monthly Func P&amp;L'!$BM57</f>
        <v>0</v>
      </c>
      <c r="Q58" s="425">
        <f t="shared" si="75"/>
        <v>0</v>
      </c>
      <c r="R58" s="424" t="str">
        <f t="shared" si="76"/>
        <v>N/A</v>
      </c>
      <c r="S58" s="421"/>
    </row>
    <row r="59" spans="2:28" ht="14.25" customHeight="1" x14ac:dyDescent="0.25">
      <c r="B59" s="419"/>
      <c r="C59" s="455" t="s">
        <v>85</v>
      </c>
      <c r="D59" s="427"/>
      <c r="E59" s="425">
        <f>'Youreka Monthly Func P&amp;L'!Q58</f>
        <v>0</v>
      </c>
      <c r="F59" s="425">
        <f>INDEX('Youreka Monthly Func P&amp;L'!$AI58:$AT58,MATCH(EOMONTH(Inputs!$C$2,0),'Youreka Monthly Func P&amp;L'!$AI$5:$AT$5,0))</f>
        <v>0</v>
      </c>
      <c r="G59" s="426">
        <f t="shared" si="70"/>
        <v>0</v>
      </c>
      <c r="H59" s="424" t="str">
        <f t="shared" si="71"/>
        <v>N/A</v>
      </c>
      <c r="I59" s="16"/>
      <c r="J59" s="425">
        <f>'Youreka Monthly Func P&amp;L'!X58</f>
        <v>0</v>
      </c>
      <c r="K59" s="425">
        <f>'Youreka Monthly Func P&amp;L'!AV58</f>
        <v>0</v>
      </c>
      <c r="L59" s="426">
        <f t="shared" si="72"/>
        <v>0</v>
      </c>
      <c r="M59" s="424" t="str">
        <f t="shared" si="73"/>
        <v>N/A</v>
      </c>
      <c r="N59" s="16"/>
      <c r="O59" s="425">
        <f t="shared" si="74"/>
        <v>0</v>
      </c>
      <c r="P59" s="425">
        <f>'Youreka Monthly Func P&amp;L'!$BM58</f>
        <v>0</v>
      </c>
      <c r="Q59" s="425">
        <f t="shared" si="75"/>
        <v>0</v>
      </c>
      <c r="R59" s="424" t="str">
        <f t="shared" si="76"/>
        <v>N/A</v>
      </c>
      <c r="S59" s="421"/>
    </row>
    <row r="60" spans="2:28" ht="14.25" customHeight="1" x14ac:dyDescent="0.25">
      <c r="B60" s="419"/>
      <c r="C60" s="456" t="s">
        <v>86</v>
      </c>
      <c r="D60" s="427"/>
      <c r="E60" s="431">
        <f>'Youreka Monthly Func P&amp;L'!Q59</f>
        <v>0</v>
      </c>
      <c r="F60" s="431">
        <f>INDEX('Youreka Monthly Func P&amp;L'!$AI59:$AT59,MATCH(EOMONTH(Inputs!$C$2,0),'Youreka Monthly Func P&amp;L'!$AI$5:$AT$5,0))</f>
        <v>0</v>
      </c>
      <c r="G60" s="432">
        <f t="shared" si="70"/>
        <v>0</v>
      </c>
      <c r="H60" s="430" t="str">
        <f t="shared" si="71"/>
        <v>N/A</v>
      </c>
      <c r="I60" s="16"/>
      <c r="J60" s="431">
        <f>'Youreka Monthly Func P&amp;L'!X59</f>
        <v>39461.31</v>
      </c>
      <c r="K60" s="431">
        <f>'Youreka Monthly Func P&amp;L'!AV59</f>
        <v>0</v>
      </c>
      <c r="L60" s="432">
        <f t="shared" si="72"/>
        <v>39461.31</v>
      </c>
      <c r="M60" s="430" t="str">
        <f t="shared" si="73"/>
        <v>N/A</v>
      </c>
      <c r="N60" s="16"/>
      <c r="O60" s="431">
        <f t="shared" si="74"/>
        <v>0</v>
      </c>
      <c r="P60" s="431">
        <f>'Youreka Monthly Func P&amp;L'!$BM59</f>
        <v>-1430.84</v>
      </c>
      <c r="Q60" s="431">
        <f t="shared" si="75"/>
        <v>1430.84</v>
      </c>
      <c r="R60" s="430">
        <f t="shared" si="76"/>
        <v>-1</v>
      </c>
      <c r="S60" s="421"/>
      <c r="U60" s="8">
        <f t="shared" ref="U60:V60" si="77">SUM(E52:E59)-E60</f>
        <v>0</v>
      </c>
      <c r="V60" s="8">
        <f t="shared" si="77"/>
        <v>0</v>
      </c>
      <c r="X60" s="8">
        <f t="shared" ref="X60:Y60" si="78">SUM(J52:J59)-J60</f>
        <v>0</v>
      </c>
      <c r="Y60" s="8">
        <f t="shared" si="78"/>
        <v>0</v>
      </c>
      <c r="AA60" s="8">
        <f t="shared" ref="AA60:AB60" si="79">SUM(O52:O59)-O60</f>
        <v>0</v>
      </c>
      <c r="AB60" s="8">
        <f t="shared" si="79"/>
        <v>0</v>
      </c>
    </row>
    <row r="61" spans="2:28" ht="14.25" customHeight="1" x14ac:dyDescent="0.25">
      <c r="B61" s="419"/>
      <c r="C61" s="436"/>
      <c r="D61" s="427"/>
      <c r="E61" s="436"/>
      <c r="F61" s="436"/>
      <c r="G61" s="436"/>
      <c r="H61" s="424"/>
      <c r="I61" s="16"/>
      <c r="J61" s="436"/>
      <c r="K61" s="436"/>
      <c r="L61" s="436"/>
      <c r="M61" s="424"/>
      <c r="N61" s="16"/>
      <c r="O61" s="436"/>
      <c r="P61" s="436"/>
      <c r="Q61" s="436"/>
      <c r="R61" s="424"/>
      <c r="S61" s="421"/>
    </row>
    <row r="62" spans="2:28" ht="14.25" customHeight="1" x14ac:dyDescent="0.25">
      <c r="B62" s="419"/>
      <c r="C62" s="454" t="s">
        <v>87</v>
      </c>
      <c r="D62" s="427"/>
      <c r="E62" s="431">
        <f>'Youreka Monthly Func P&amp;L'!Q61</f>
        <v>-467806.34055555565</v>
      </c>
      <c r="F62" s="431">
        <f>INDEX('Youreka Monthly Func P&amp;L'!$AI61:$AT61,MATCH(EOMONTH(Inputs!$C$2,0),'Youreka Monthly Func P&amp;L'!$AI$5:$AT$5,0))</f>
        <v>-546798.17900007381</v>
      </c>
      <c r="G62" s="432">
        <f t="shared" ref="G62:G64" si="80">IFERROR(E62-F62,"N/A")</f>
        <v>78991.838444518158</v>
      </c>
      <c r="H62" s="430">
        <f t="shared" ref="H62:H63" si="81">IFERROR((E62/F62-1),"N/A")</f>
        <v>-0.14446251190698922</v>
      </c>
      <c r="I62" s="16"/>
      <c r="J62" s="431">
        <f>'Youreka Monthly Func P&amp;L'!X61</f>
        <v>-6837562.4966666652</v>
      </c>
      <c r="K62" s="431">
        <f>'Youreka Monthly Func P&amp;L'!AV61</f>
        <v>-7143668.1197048612</v>
      </c>
      <c r="L62" s="432">
        <f t="shared" ref="L62:L64" si="82">IFERROR(J62-K62,"N/A")</f>
        <v>306105.623038196</v>
      </c>
      <c r="M62" s="430">
        <f t="shared" ref="M62:M63" si="83">IFERROR((J62/K62-1),"N/A")</f>
        <v>-4.2849922184072908E-2</v>
      </c>
      <c r="N62" s="16"/>
      <c r="O62" s="431">
        <f t="shared" ref="O62:O64" si="84">E62</f>
        <v>-467806.34055555565</v>
      </c>
      <c r="P62" s="431">
        <f>'Youreka Monthly Func P&amp;L'!$BM61</f>
        <v>-679438.03055555571</v>
      </c>
      <c r="Q62" s="431">
        <f t="shared" ref="Q62:Q64" si="85">O62-P62</f>
        <v>211631.69000000006</v>
      </c>
      <c r="R62" s="430">
        <f t="shared" ref="R62:R63" si="86">IFERROR((O62/P62-1),"N/A")</f>
        <v>-0.31148048899611236</v>
      </c>
      <c r="S62" s="421"/>
      <c r="U62" s="8">
        <f t="shared" ref="U62:V62" si="87">E47-E60-E62</f>
        <v>0</v>
      </c>
      <c r="V62" s="8">
        <f t="shared" si="87"/>
        <v>0</v>
      </c>
      <c r="X62" s="8">
        <f t="shared" ref="X62:Y62" si="88">J47-J60-J62</f>
        <v>0</v>
      </c>
      <c r="Y62" s="8">
        <f t="shared" si="88"/>
        <v>0</v>
      </c>
      <c r="AA62" s="8">
        <f t="shared" ref="AA62:AB62" si="89">O47-O60-O62</f>
        <v>0</v>
      </c>
      <c r="AB62" s="8">
        <f t="shared" si="89"/>
        <v>0</v>
      </c>
    </row>
    <row r="63" spans="2:28" ht="14.25" customHeight="1" x14ac:dyDescent="0.25">
      <c r="B63" s="419"/>
      <c r="C63" s="455" t="s">
        <v>88</v>
      </c>
      <c r="D63" s="427"/>
      <c r="E63" s="425">
        <f>'Youreka Monthly Func P&amp;L'!Q62</f>
        <v>0</v>
      </c>
      <c r="F63" s="425">
        <f>INDEX('Youreka Monthly Func P&amp;L'!$AI62:$AT62,MATCH(EOMONTH(Inputs!$C$2,0),'Youreka Monthly Func P&amp;L'!$AI$5:$AT$5,0))</f>
        <v>0</v>
      </c>
      <c r="G63" s="426">
        <f t="shared" si="80"/>
        <v>0</v>
      </c>
      <c r="H63" s="424" t="str">
        <f t="shared" si="81"/>
        <v>N/A</v>
      </c>
      <c r="I63" s="16"/>
      <c r="J63" s="425">
        <f>'Youreka Monthly Func P&amp;L'!X62</f>
        <v>0</v>
      </c>
      <c r="K63" s="425">
        <f>'Youreka Monthly Func P&amp;L'!AV62</f>
        <v>0</v>
      </c>
      <c r="L63" s="426">
        <f t="shared" si="82"/>
        <v>0</v>
      </c>
      <c r="M63" s="424" t="str">
        <f t="shared" si="83"/>
        <v>N/A</v>
      </c>
      <c r="N63" s="16"/>
      <c r="O63" s="425">
        <f t="shared" si="84"/>
        <v>0</v>
      </c>
      <c r="P63" s="425">
        <f>'Youreka Monthly Func P&amp;L'!$BM62</f>
        <v>0</v>
      </c>
      <c r="Q63" s="425">
        <f t="shared" si="85"/>
        <v>0</v>
      </c>
      <c r="R63" s="424" t="str">
        <f t="shared" si="86"/>
        <v>N/A</v>
      </c>
      <c r="S63" s="421"/>
    </row>
    <row r="64" spans="2:28" ht="14.25" customHeight="1" x14ac:dyDescent="0.25">
      <c r="B64" s="419"/>
      <c r="C64" s="457" t="s">
        <v>89</v>
      </c>
      <c r="D64" s="427"/>
      <c r="E64" s="433">
        <f>'Youreka Monthly Func P&amp;L'!Q63</f>
        <v>0</v>
      </c>
      <c r="F64" s="433">
        <f>INDEX('Youreka Monthly Func P&amp;L'!$AI63:$AT63,MATCH(EOMONTH(Inputs!$C$2,0),'Youreka Monthly Func P&amp;L'!$AI$5:$AT$5,0))</f>
        <v>0</v>
      </c>
      <c r="G64" s="434">
        <f t="shared" si="80"/>
        <v>0</v>
      </c>
      <c r="H64" s="434"/>
      <c r="I64" s="16"/>
      <c r="J64" s="433">
        <f>'Youreka Monthly Func P&amp;L'!X63</f>
        <v>0</v>
      </c>
      <c r="K64" s="433">
        <f>'Youreka Monthly Func P&amp;L'!AV63</f>
        <v>0</v>
      </c>
      <c r="L64" s="434">
        <f t="shared" si="82"/>
        <v>0</v>
      </c>
      <c r="M64" s="434"/>
      <c r="N64" s="16"/>
      <c r="O64" s="433">
        <f t="shared" si="84"/>
        <v>0</v>
      </c>
      <c r="P64" s="433">
        <f>'Youreka Monthly Func P&amp;L'!$BM63</f>
        <v>0</v>
      </c>
      <c r="Q64" s="433">
        <f t="shared" si="85"/>
        <v>0</v>
      </c>
      <c r="R64" s="434"/>
      <c r="S64" s="421"/>
    </row>
    <row r="65" spans="2:28" ht="15" customHeight="1" x14ac:dyDescent="0.25">
      <c r="B65" s="419"/>
      <c r="C65" s="420"/>
      <c r="D65" s="420"/>
      <c r="E65" s="420"/>
      <c r="F65" s="420"/>
      <c r="G65" s="420"/>
      <c r="H65" s="420"/>
      <c r="I65" s="420"/>
      <c r="J65" s="420"/>
      <c r="K65" s="420"/>
      <c r="L65" s="420"/>
      <c r="M65" s="420"/>
      <c r="N65" s="420"/>
      <c r="O65" s="420"/>
      <c r="P65" s="420"/>
      <c r="Q65" s="420"/>
      <c r="R65" s="420"/>
      <c r="S65" s="462"/>
    </row>
    <row r="66" spans="2:28" ht="14.25" customHeight="1" x14ac:dyDescent="0.25">
      <c r="B66" s="419"/>
      <c r="C66" s="456" t="s">
        <v>90</v>
      </c>
      <c r="D66" s="427"/>
      <c r="E66" s="431">
        <f>'Youreka Monthly Func P&amp;L'!Q65</f>
        <v>-467806.34055555565</v>
      </c>
      <c r="F66" s="431">
        <f>INDEX('Youreka Monthly Func P&amp;L'!$AI65:$AT65,MATCH(EOMONTH(Inputs!$C$2,0),'Youreka Monthly Func P&amp;L'!$AI$5:$AT$5,0))</f>
        <v>-546798.17900007381</v>
      </c>
      <c r="G66" s="432">
        <f t="shared" ref="G66:G67" si="90">IFERROR(E66-F66,"N/A")</f>
        <v>78991.838444518158</v>
      </c>
      <c r="H66" s="430">
        <f>IFERROR((E66/F66-1),"N/A")</f>
        <v>-0.14446251190698922</v>
      </c>
      <c r="I66" s="16"/>
      <c r="J66" s="431">
        <f>'Youreka Monthly Func P&amp;L'!X65</f>
        <v>-6837562.4966666652</v>
      </c>
      <c r="K66" s="431">
        <f>'Youreka Monthly Func P&amp;L'!AV65</f>
        <v>-7143668.1197048612</v>
      </c>
      <c r="L66" s="432">
        <f t="shared" ref="L66:L67" si="91">IFERROR(J66-K66,"N/A")</f>
        <v>306105.623038196</v>
      </c>
      <c r="M66" s="430">
        <f>IFERROR((J66/K66-1),"N/A")</f>
        <v>-4.2849922184072908E-2</v>
      </c>
      <c r="N66" s="16"/>
      <c r="O66" s="431">
        <f t="shared" ref="O66:O67" si="92">E66</f>
        <v>-467806.34055555565</v>
      </c>
      <c r="P66" s="431">
        <f>'Youreka Monthly Func P&amp;L'!$BM65</f>
        <v>-679438.03055555571</v>
      </c>
      <c r="Q66" s="431">
        <f t="shared" ref="Q66:Q67" si="93">O66-P66</f>
        <v>211631.69000000006</v>
      </c>
      <c r="R66" s="430">
        <f>IFERROR((O66/P66-1),"N/A")</f>
        <v>-0.31148048899611236</v>
      </c>
      <c r="S66" s="421"/>
      <c r="U66" s="8">
        <f t="shared" ref="U66:V66" si="94">E62-E63-E66</f>
        <v>0</v>
      </c>
      <c r="V66" s="8">
        <f t="shared" si="94"/>
        <v>0</v>
      </c>
      <c r="X66" s="8">
        <f t="shared" ref="X66:Y66" si="95">J62-J63-J66</f>
        <v>0</v>
      </c>
      <c r="Y66" s="8">
        <f t="shared" si="95"/>
        <v>0</v>
      </c>
      <c r="AA66" s="8">
        <f t="shared" ref="AA66:AB66" si="96">O62-O63-O66</f>
        <v>0</v>
      </c>
      <c r="AB66" s="8">
        <f t="shared" si="96"/>
        <v>0</v>
      </c>
    </row>
    <row r="67" spans="2:28" ht="14.25" customHeight="1" x14ac:dyDescent="0.25">
      <c r="B67" s="419"/>
      <c r="C67" s="457" t="s">
        <v>91</v>
      </c>
      <c r="D67" s="427"/>
      <c r="E67" s="433">
        <f>'Youreka Monthly Func P&amp;L'!Q66</f>
        <v>-0.460274020646046</v>
      </c>
      <c r="F67" s="433">
        <f>INDEX('Youreka Monthly Func P&amp;L'!$AI66:$AT66,MATCH(EOMONTH(Inputs!$C$2,0),'Youreka Monthly Func P&amp;L'!$AI$5:$AT$5,0))</f>
        <v>-0.50107779920770379</v>
      </c>
      <c r="G67" s="434">
        <f t="shared" si="90"/>
        <v>4.0803778561657789E-2</v>
      </c>
      <c r="H67" s="434"/>
      <c r="I67" s="16"/>
      <c r="J67" s="433">
        <f>'Youreka Monthly Func P&amp;L'!X66</f>
        <v>-0.56938923947586062</v>
      </c>
      <c r="K67" s="433">
        <f>'Youreka Monthly Func P&amp;L'!AV66</f>
        <v>-0.56581346085147066</v>
      </c>
      <c r="L67" s="434">
        <f t="shared" si="91"/>
        <v>-3.5757786243899581E-3</v>
      </c>
      <c r="M67" s="434"/>
      <c r="N67" s="16"/>
      <c r="O67" s="433">
        <f t="shared" si="92"/>
        <v>-0.460274020646046</v>
      </c>
      <c r="P67" s="433">
        <f>'Youreka Monthly Func P&amp;L'!$BM66</f>
        <v>-0.75315470416616859</v>
      </c>
      <c r="Q67" s="433">
        <f t="shared" si="93"/>
        <v>0.29288068352012259</v>
      </c>
      <c r="R67" s="434"/>
      <c r="S67" s="421"/>
      <c r="U67" s="40">
        <f>E66/E16-E67</f>
        <v>0</v>
      </c>
      <c r="V67" s="40">
        <f>F66/F16-F67</f>
        <v>0</v>
      </c>
      <c r="X67" s="40">
        <f>J66/J16-J67</f>
        <v>0</v>
      </c>
      <c r="Y67" s="40">
        <f>K66/K16-K67</f>
        <v>0</v>
      </c>
      <c r="AA67" s="40">
        <f>O66/O16-O67</f>
        <v>0</v>
      </c>
      <c r="AB67" s="40">
        <f>P66/P16-P67</f>
        <v>0</v>
      </c>
    </row>
    <row r="68" spans="2:28" ht="14.25" customHeight="1" x14ac:dyDescent="0.25">
      <c r="B68" s="419"/>
      <c r="C68" s="436"/>
      <c r="D68" s="427"/>
      <c r="E68" s="436"/>
      <c r="F68" s="436"/>
      <c r="G68" s="436"/>
      <c r="H68" s="424"/>
      <c r="I68" s="16"/>
      <c r="J68" s="436"/>
      <c r="K68" s="436"/>
      <c r="L68" s="436"/>
      <c r="M68" s="424"/>
      <c r="N68" s="16"/>
      <c r="O68" s="436"/>
      <c r="P68" s="436"/>
      <c r="Q68" s="436"/>
      <c r="R68" s="424"/>
      <c r="S68" s="421"/>
    </row>
    <row r="69" spans="2:28" ht="14.25" customHeight="1" x14ac:dyDescent="0.25">
      <c r="B69" s="419"/>
      <c r="C69" s="454" t="s">
        <v>92</v>
      </c>
      <c r="D69" s="427"/>
      <c r="E69" s="436"/>
      <c r="F69" s="436"/>
      <c r="G69" s="436"/>
      <c r="H69" s="424"/>
      <c r="I69" s="16"/>
      <c r="J69" s="436"/>
      <c r="K69" s="436"/>
      <c r="L69" s="436"/>
      <c r="M69" s="424"/>
      <c r="N69" s="16"/>
      <c r="O69" s="436"/>
      <c r="P69" s="436"/>
      <c r="Q69" s="436"/>
      <c r="R69" s="424"/>
      <c r="S69" s="421"/>
    </row>
    <row r="70" spans="2:28" ht="14.25" customHeight="1" x14ac:dyDescent="0.25">
      <c r="B70" s="419"/>
      <c r="C70" s="455" t="s">
        <v>78</v>
      </c>
      <c r="D70" s="427"/>
      <c r="E70" s="422">
        <f>'Youreka Monthly Func P&amp;L'!Q69</f>
        <v>0</v>
      </c>
      <c r="F70" s="422">
        <f>INDEX('Youreka Monthly Func P&amp;L'!$AI69:$AT69,MATCH(EOMONTH(Inputs!$C$2,0),'Youreka Monthly Func P&amp;L'!$AI$5:$AT$5,0))</f>
        <v>0</v>
      </c>
      <c r="G70" s="423">
        <f t="shared" ref="G70:G82" si="97">IFERROR(E70-F70,"N/A")</f>
        <v>0</v>
      </c>
      <c r="H70" s="424" t="str">
        <f t="shared" ref="H70:H82" si="98">IFERROR((E70/F70-1),"N/A")</f>
        <v>N/A</v>
      </c>
      <c r="I70" s="16"/>
      <c r="J70" s="422">
        <f>'Youreka Monthly Func P&amp;L'!X69</f>
        <v>0</v>
      </c>
      <c r="K70" s="422">
        <f>'Youreka Monthly Func P&amp;L'!AV69</f>
        <v>0</v>
      </c>
      <c r="L70" s="423">
        <f t="shared" ref="L70:L82" si="99">IFERROR(J70-K70,"N/A")</f>
        <v>0</v>
      </c>
      <c r="M70" s="424" t="str">
        <f t="shared" ref="M70:M82" si="100">IFERROR((J70/K70-1),"N/A")</f>
        <v>N/A</v>
      </c>
      <c r="N70" s="16"/>
      <c r="O70" s="422">
        <f t="shared" ref="O70:O82" si="101">E70</f>
        <v>0</v>
      </c>
      <c r="P70" s="422">
        <f>'Youreka Monthly Func P&amp;L'!$BM69</f>
        <v>0</v>
      </c>
      <c r="Q70" s="422">
        <f t="shared" ref="Q70:Q82" si="102">O70-P70</f>
        <v>0</v>
      </c>
      <c r="R70" s="424" t="str">
        <f t="shared" ref="R70:R82" si="103">IFERROR((O70/P70-1),"N/A")</f>
        <v>N/A</v>
      </c>
      <c r="S70" s="421"/>
    </row>
    <row r="71" spans="2:28" ht="14.25" customHeight="1" x14ac:dyDescent="0.25">
      <c r="B71" s="419"/>
      <c r="C71" s="455" t="s">
        <v>79</v>
      </c>
      <c r="D71" s="427"/>
      <c r="E71" s="425">
        <f>'Youreka Monthly Func P&amp;L'!Q70</f>
        <v>0</v>
      </c>
      <c r="F71" s="425">
        <f>INDEX('Youreka Monthly Func P&amp;L'!$AI70:$AT70,MATCH(EOMONTH(Inputs!$C$2,0),'Youreka Monthly Func P&amp;L'!$AI$5:$AT$5,0))</f>
        <v>0</v>
      </c>
      <c r="G71" s="426">
        <f t="shared" si="97"/>
        <v>0</v>
      </c>
      <c r="H71" s="424" t="str">
        <f t="shared" si="98"/>
        <v>N/A</v>
      </c>
      <c r="I71" s="16"/>
      <c r="J71" s="425">
        <f>'Youreka Monthly Func P&amp;L'!X70</f>
        <v>0</v>
      </c>
      <c r="K71" s="425">
        <f>'Youreka Monthly Func P&amp;L'!AV70</f>
        <v>0</v>
      </c>
      <c r="L71" s="426">
        <f t="shared" si="99"/>
        <v>0</v>
      </c>
      <c r="M71" s="424" t="str">
        <f t="shared" si="100"/>
        <v>N/A</v>
      </c>
      <c r="N71" s="16"/>
      <c r="O71" s="425">
        <f t="shared" si="101"/>
        <v>0</v>
      </c>
      <c r="P71" s="425">
        <f>'Youreka Monthly Func P&amp;L'!$BM70</f>
        <v>0</v>
      </c>
      <c r="Q71" s="425">
        <f t="shared" si="102"/>
        <v>0</v>
      </c>
      <c r="R71" s="424" t="str">
        <f t="shared" si="103"/>
        <v>N/A</v>
      </c>
      <c r="S71" s="421"/>
    </row>
    <row r="72" spans="2:28" ht="14.25" customHeight="1" x14ac:dyDescent="0.25">
      <c r="B72" s="419"/>
      <c r="C72" s="455" t="s">
        <v>93</v>
      </c>
      <c r="D72" s="427"/>
      <c r="E72" s="425">
        <f>'Youreka Monthly Func P&amp;L'!Q71</f>
        <v>0</v>
      </c>
      <c r="F72" s="425">
        <f>INDEX('Youreka Monthly Func P&amp;L'!$AI71:$AT71,MATCH(EOMONTH(Inputs!$C$2,0),'Youreka Monthly Func P&amp;L'!$AI$5:$AT$5,0))</f>
        <v>0</v>
      </c>
      <c r="G72" s="426">
        <f t="shared" si="97"/>
        <v>0</v>
      </c>
      <c r="H72" s="424" t="str">
        <f t="shared" si="98"/>
        <v>N/A</v>
      </c>
      <c r="I72" s="16"/>
      <c r="J72" s="425">
        <f>'Youreka Monthly Func P&amp;L'!X71</f>
        <v>78.029999999999973</v>
      </c>
      <c r="K72" s="425">
        <f>'Youreka Monthly Func P&amp;L'!AV71</f>
        <v>0</v>
      </c>
      <c r="L72" s="426">
        <f t="shared" si="99"/>
        <v>78.029999999999973</v>
      </c>
      <c r="M72" s="424" t="str">
        <f t="shared" si="100"/>
        <v>N/A</v>
      </c>
      <c r="N72" s="16"/>
      <c r="O72" s="425">
        <f t="shared" si="101"/>
        <v>0</v>
      </c>
      <c r="P72" s="425">
        <f>'Youreka Monthly Func P&amp;L'!$BM71</f>
        <v>-1430.84</v>
      </c>
      <c r="Q72" s="425">
        <f t="shared" si="102"/>
        <v>1430.84</v>
      </c>
      <c r="R72" s="424">
        <f t="shared" si="103"/>
        <v>-1</v>
      </c>
      <c r="S72" s="421"/>
    </row>
    <row r="73" spans="2:28" ht="14.25" customHeight="1" x14ac:dyDescent="0.25">
      <c r="B73" s="419"/>
      <c r="C73" s="455" t="s">
        <v>81</v>
      </c>
      <c r="D73" s="427"/>
      <c r="E73" s="425">
        <f>'Youreka Monthly Func P&amp;L'!Q72</f>
        <v>0</v>
      </c>
      <c r="F73" s="425">
        <f>INDEX('Youreka Monthly Func P&amp;L'!$AI72:$AT72,MATCH(EOMONTH(Inputs!$C$2,0),'Youreka Monthly Func P&amp;L'!$AI$5:$AT$5,0))</f>
        <v>0</v>
      </c>
      <c r="G73" s="426">
        <f t="shared" si="97"/>
        <v>0</v>
      </c>
      <c r="H73" s="424" t="str">
        <f t="shared" si="98"/>
        <v>N/A</v>
      </c>
      <c r="I73" s="16"/>
      <c r="J73" s="425">
        <f>'Youreka Monthly Func P&amp;L'!X72</f>
        <v>0</v>
      </c>
      <c r="K73" s="425">
        <f>'Youreka Monthly Func P&amp;L'!AV72</f>
        <v>0</v>
      </c>
      <c r="L73" s="426">
        <f t="shared" si="99"/>
        <v>0</v>
      </c>
      <c r="M73" s="424" t="str">
        <f t="shared" si="100"/>
        <v>N/A</v>
      </c>
      <c r="N73" s="16"/>
      <c r="O73" s="425">
        <f t="shared" si="101"/>
        <v>0</v>
      </c>
      <c r="P73" s="425">
        <f>'Youreka Monthly Func P&amp;L'!$BM72</f>
        <v>0</v>
      </c>
      <c r="Q73" s="425">
        <f t="shared" si="102"/>
        <v>0</v>
      </c>
      <c r="R73" s="424" t="str">
        <f t="shared" si="103"/>
        <v>N/A</v>
      </c>
      <c r="S73" s="421"/>
    </row>
    <row r="74" spans="2:28" ht="14.25" customHeight="1" x14ac:dyDescent="0.25">
      <c r="B74" s="419"/>
      <c r="C74" s="455" t="s">
        <v>82</v>
      </c>
      <c r="D74" s="427"/>
      <c r="E74" s="425">
        <f>'Youreka Monthly Func P&amp;L'!Q73</f>
        <v>0</v>
      </c>
      <c r="F74" s="425">
        <f>INDEX('Youreka Monthly Func P&amp;L'!$AI73:$AT73,MATCH(EOMONTH(Inputs!$C$2,0),'Youreka Monthly Func P&amp;L'!$AI$5:$AT$5,0))</f>
        <v>0</v>
      </c>
      <c r="G74" s="426">
        <f t="shared" si="97"/>
        <v>0</v>
      </c>
      <c r="H74" s="424" t="str">
        <f t="shared" si="98"/>
        <v>N/A</v>
      </c>
      <c r="I74" s="16"/>
      <c r="J74" s="425">
        <f>'Youreka Monthly Func P&amp;L'!X73</f>
        <v>0</v>
      </c>
      <c r="K74" s="425">
        <f>'Youreka Monthly Func P&amp;L'!AV73</f>
        <v>0</v>
      </c>
      <c r="L74" s="426">
        <f t="shared" si="99"/>
        <v>0</v>
      </c>
      <c r="M74" s="424" t="str">
        <f t="shared" si="100"/>
        <v>N/A</v>
      </c>
      <c r="N74" s="16"/>
      <c r="O74" s="425">
        <f t="shared" si="101"/>
        <v>0</v>
      </c>
      <c r="P74" s="425">
        <f>'Youreka Monthly Func P&amp;L'!$BM73</f>
        <v>0</v>
      </c>
      <c r="Q74" s="425">
        <f t="shared" si="102"/>
        <v>0</v>
      </c>
      <c r="R74" s="424" t="str">
        <f t="shared" si="103"/>
        <v>N/A</v>
      </c>
      <c r="S74" s="421"/>
    </row>
    <row r="75" spans="2:28" ht="14.25" customHeight="1" x14ac:dyDescent="0.25">
      <c r="B75" s="419"/>
      <c r="C75" s="455" t="s">
        <v>83</v>
      </c>
      <c r="D75" s="427"/>
      <c r="E75" s="425">
        <f>'Youreka Monthly Func P&amp;L'!Q74</f>
        <v>0</v>
      </c>
      <c r="F75" s="425">
        <f>INDEX('Youreka Monthly Func P&amp;L'!$AI74:$AT74,MATCH(EOMONTH(Inputs!$C$2,0),'Youreka Monthly Func P&amp;L'!$AI$5:$AT$5,0))</f>
        <v>0</v>
      </c>
      <c r="G75" s="426">
        <f t="shared" si="97"/>
        <v>0</v>
      </c>
      <c r="H75" s="424" t="str">
        <f t="shared" si="98"/>
        <v>N/A</v>
      </c>
      <c r="I75" s="16"/>
      <c r="J75" s="425">
        <f>'Youreka Monthly Func P&amp;L'!X74</f>
        <v>0</v>
      </c>
      <c r="K75" s="425">
        <f>'Youreka Monthly Func P&amp;L'!AV74</f>
        <v>0</v>
      </c>
      <c r="L75" s="426">
        <f t="shared" si="99"/>
        <v>0</v>
      </c>
      <c r="M75" s="424" t="str">
        <f t="shared" si="100"/>
        <v>N/A</v>
      </c>
      <c r="N75" s="16"/>
      <c r="O75" s="425">
        <f t="shared" si="101"/>
        <v>0</v>
      </c>
      <c r="P75" s="425">
        <f>'Youreka Monthly Func P&amp;L'!$BM74</f>
        <v>0</v>
      </c>
      <c r="Q75" s="425">
        <f t="shared" si="102"/>
        <v>0</v>
      </c>
      <c r="R75" s="424" t="str">
        <f t="shared" si="103"/>
        <v>N/A</v>
      </c>
      <c r="S75" s="421"/>
    </row>
    <row r="76" spans="2:28" ht="14.25" customHeight="1" x14ac:dyDescent="0.25">
      <c r="B76" s="419"/>
      <c r="C76" s="455" t="s">
        <v>84</v>
      </c>
      <c r="D76" s="427"/>
      <c r="E76" s="425">
        <f>'Youreka Monthly Func P&amp;L'!Q75</f>
        <v>0</v>
      </c>
      <c r="F76" s="425">
        <f>INDEX('Youreka Monthly Func P&amp;L'!$AI75:$AT75,MATCH(EOMONTH(Inputs!$C$2,0),'Youreka Monthly Func P&amp;L'!$AI$5:$AT$5,0))</f>
        <v>0</v>
      </c>
      <c r="G76" s="426">
        <f t="shared" si="97"/>
        <v>0</v>
      </c>
      <c r="H76" s="424" t="str">
        <f t="shared" si="98"/>
        <v>N/A</v>
      </c>
      <c r="I76" s="16"/>
      <c r="J76" s="425">
        <f>'Youreka Monthly Func P&amp;L'!X75</f>
        <v>39383.279999999999</v>
      </c>
      <c r="K76" s="425">
        <f>'Youreka Monthly Func P&amp;L'!AV75</f>
        <v>0</v>
      </c>
      <c r="L76" s="426">
        <f t="shared" si="99"/>
        <v>39383.279999999999</v>
      </c>
      <c r="M76" s="424" t="str">
        <f t="shared" si="100"/>
        <v>N/A</v>
      </c>
      <c r="N76" s="16"/>
      <c r="O76" s="425">
        <f t="shared" si="101"/>
        <v>0</v>
      </c>
      <c r="P76" s="425">
        <f>'Youreka Monthly Func P&amp;L'!$BM75</f>
        <v>0</v>
      </c>
      <c r="Q76" s="425">
        <f t="shared" si="102"/>
        <v>0</v>
      </c>
      <c r="R76" s="424" t="str">
        <f t="shared" si="103"/>
        <v>N/A</v>
      </c>
      <c r="S76" s="421"/>
    </row>
    <row r="77" spans="2:28" ht="14.25" customHeight="1" x14ac:dyDescent="0.25">
      <c r="B77" s="419"/>
      <c r="C77" s="455" t="s">
        <v>85</v>
      </c>
      <c r="D77" s="427"/>
      <c r="E77" s="425">
        <f>'Youreka Monthly Func P&amp;L'!Q76</f>
        <v>0</v>
      </c>
      <c r="F77" s="425">
        <f>INDEX('Youreka Monthly Func P&amp;L'!$AI76:$AT76,MATCH(EOMONTH(Inputs!$C$2,0),'Youreka Monthly Func P&amp;L'!$AI$5:$AT$5,0))</f>
        <v>0</v>
      </c>
      <c r="G77" s="426">
        <f t="shared" si="97"/>
        <v>0</v>
      </c>
      <c r="H77" s="424" t="str">
        <f t="shared" si="98"/>
        <v>N/A</v>
      </c>
      <c r="I77" s="16"/>
      <c r="J77" s="425">
        <f>'Youreka Monthly Func P&amp;L'!X76</f>
        <v>0</v>
      </c>
      <c r="K77" s="425">
        <f>'Youreka Monthly Func P&amp;L'!AV76</f>
        <v>0</v>
      </c>
      <c r="L77" s="426">
        <f t="shared" si="99"/>
        <v>0</v>
      </c>
      <c r="M77" s="424" t="str">
        <f t="shared" si="100"/>
        <v>N/A</v>
      </c>
      <c r="N77" s="16"/>
      <c r="O77" s="425">
        <f t="shared" si="101"/>
        <v>0</v>
      </c>
      <c r="P77" s="425">
        <f>'Youreka Monthly Func P&amp;L'!$BM76</f>
        <v>0</v>
      </c>
      <c r="Q77" s="425">
        <f t="shared" si="102"/>
        <v>0</v>
      </c>
      <c r="R77" s="424" t="str">
        <f t="shared" si="103"/>
        <v>N/A</v>
      </c>
      <c r="S77" s="421"/>
    </row>
    <row r="78" spans="2:28" ht="14.25" customHeight="1" x14ac:dyDescent="0.25">
      <c r="B78" s="419"/>
      <c r="C78" s="455" t="s">
        <v>88</v>
      </c>
      <c r="D78" s="427"/>
      <c r="E78" s="425">
        <f>'Youreka Monthly Func P&amp;L'!Q77</f>
        <v>0</v>
      </c>
      <c r="F78" s="425">
        <f>INDEX('Youreka Monthly Func P&amp;L'!$AI77:$AT77,MATCH(EOMONTH(Inputs!$C$2,0),'Youreka Monthly Func P&amp;L'!$AI$5:$AT$5,0))</f>
        <v>0</v>
      </c>
      <c r="G78" s="426">
        <f t="shared" si="97"/>
        <v>0</v>
      </c>
      <c r="H78" s="424" t="str">
        <f t="shared" si="98"/>
        <v>N/A</v>
      </c>
      <c r="I78" s="16"/>
      <c r="J78" s="425">
        <f>'Youreka Monthly Func P&amp;L'!X77</f>
        <v>0</v>
      </c>
      <c r="K78" s="425">
        <f>'Youreka Monthly Func P&amp;L'!AV77</f>
        <v>0</v>
      </c>
      <c r="L78" s="426">
        <f t="shared" si="99"/>
        <v>0</v>
      </c>
      <c r="M78" s="424" t="str">
        <f t="shared" si="100"/>
        <v>N/A</v>
      </c>
      <c r="N78" s="16"/>
      <c r="O78" s="425">
        <f t="shared" si="101"/>
        <v>0</v>
      </c>
      <c r="P78" s="425">
        <f>'Youreka Monthly Func P&amp;L'!$BM77</f>
        <v>0</v>
      </c>
      <c r="Q78" s="425">
        <f t="shared" si="102"/>
        <v>0</v>
      </c>
      <c r="R78" s="424" t="str">
        <f t="shared" si="103"/>
        <v>N/A</v>
      </c>
      <c r="S78" s="421"/>
    </row>
    <row r="79" spans="2:28" ht="14.25" customHeight="1" x14ac:dyDescent="0.25">
      <c r="B79" s="419"/>
      <c r="C79" s="455" t="s">
        <v>94</v>
      </c>
      <c r="D79" s="427"/>
      <c r="E79" s="425">
        <f>'Youreka Monthly Func P&amp;L'!Q78</f>
        <v>9000</v>
      </c>
      <c r="F79" s="425">
        <f>INDEX('Youreka Monthly Func P&amp;L'!$AI78:$AT78,MATCH(EOMONTH(Inputs!$C$2,0),'Youreka Monthly Func P&amp;L'!$AI$5:$AT$5,0))</f>
        <v>0</v>
      </c>
      <c r="G79" s="426">
        <f t="shared" si="97"/>
        <v>9000</v>
      </c>
      <c r="H79" s="424" t="str">
        <f t="shared" si="98"/>
        <v>N/A</v>
      </c>
      <c r="I79" s="16"/>
      <c r="J79" s="425">
        <f>'Youreka Monthly Func P&amp;L'!X78</f>
        <v>16466.59</v>
      </c>
      <c r="K79" s="425">
        <f>'Youreka Monthly Func P&amp;L'!AV78</f>
        <v>100000</v>
      </c>
      <c r="L79" s="426">
        <f t="shared" si="99"/>
        <v>-83533.41</v>
      </c>
      <c r="M79" s="424">
        <f t="shared" si="100"/>
        <v>-0.83533409999999997</v>
      </c>
      <c r="N79" s="16"/>
      <c r="O79" s="425">
        <f t="shared" si="101"/>
        <v>9000</v>
      </c>
      <c r="P79" s="425">
        <f>'Youreka Monthly Func P&amp;L'!$BM78</f>
        <v>460</v>
      </c>
      <c r="Q79" s="425">
        <f t="shared" si="102"/>
        <v>8540</v>
      </c>
      <c r="R79" s="424">
        <f t="shared" si="103"/>
        <v>18.565217391304348</v>
      </c>
      <c r="S79" s="421"/>
    </row>
    <row r="80" spans="2:28" ht="14.25" customHeight="1" x14ac:dyDescent="0.25">
      <c r="B80" s="419"/>
      <c r="C80" s="455" t="s">
        <v>95</v>
      </c>
      <c r="D80" s="427"/>
      <c r="E80" s="425">
        <f>'Youreka Monthly Func P&amp;L'!Q79</f>
        <v>291.74</v>
      </c>
      <c r="F80" s="425">
        <f>INDEX('Youreka Monthly Func P&amp;L'!$AI79:$AT79,MATCH(EOMONTH(Inputs!$C$2,0),'Youreka Monthly Func P&amp;L'!$AI$5:$AT$5,0))</f>
        <v>210.59750000000003</v>
      </c>
      <c r="G80" s="426">
        <f t="shared" si="97"/>
        <v>81.142499999999984</v>
      </c>
      <c r="H80" s="424">
        <f t="shared" si="98"/>
        <v>0.38529659658827842</v>
      </c>
      <c r="I80" s="16"/>
      <c r="J80" s="425">
        <f>'Youreka Monthly Func P&amp;L'!X79</f>
        <v>3014.0299999999997</v>
      </c>
      <c r="K80" s="425">
        <f>'Youreka Monthly Func P&amp;L'!AV79</f>
        <v>2527.17</v>
      </c>
      <c r="L80" s="426">
        <f t="shared" si="99"/>
        <v>486.85999999999967</v>
      </c>
      <c r="M80" s="424">
        <f t="shared" si="100"/>
        <v>0.19265027679182634</v>
      </c>
      <c r="N80" s="16"/>
      <c r="O80" s="425">
        <f t="shared" si="101"/>
        <v>291.74</v>
      </c>
      <c r="P80" s="425">
        <f>'Youreka Monthly Func P&amp;L'!$BM79</f>
        <v>210.6</v>
      </c>
      <c r="Q80" s="425">
        <f t="shared" si="102"/>
        <v>81.140000000000015</v>
      </c>
      <c r="R80" s="424">
        <f t="shared" si="103"/>
        <v>0.38528015194681875</v>
      </c>
      <c r="S80" s="421"/>
    </row>
    <row r="81" spans="2:28" ht="14.25" customHeight="1" x14ac:dyDescent="0.25">
      <c r="B81" s="419"/>
      <c r="C81" s="455" t="s">
        <v>96</v>
      </c>
      <c r="D81" s="427"/>
      <c r="E81" s="425">
        <f>'Youreka Monthly Func P&amp;L'!Q80</f>
        <v>813516.33055555553</v>
      </c>
      <c r="F81" s="425">
        <f>INDEX('Youreka Monthly Func P&amp;L'!$AI80:$AT80,MATCH(EOMONTH(Inputs!$C$2,0),'Youreka Monthly Func P&amp;L'!$AI$5:$AT$5,0))</f>
        <v>813516.3970555556</v>
      </c>
      <c r="G81" s="426">
        <f t="shared" si="97"/>
        <v>-6.6500000073574483E-2</v>
      </c>
      <c r="H81" s="424">
        <f t="shared" si="98"/>
        <v>-8.17438964295647E-8</v>
      </c>
      <c r="I81" s="16"/>
      <c r="J81" s="425">
        <f>'Youreka Monthly Func P&amp;L'!X80</f>
        <v>9762195.9666666668</v>
      </c>
      <c r="K81" s="425">
        <f>'Youreka Monthly Func P&amp;L'!AV80</f>
        <v>9762196.7646666653</v>
      </c>
      <c r="L81" s="426">
        <f t="shared" si="99"/>
        <v>-0.79799999855458736</v>
      </c>
      <c r="M81" s="424">
        <f t="shared" si="100"/>
        <v>-8.1743896207520095E-8</v>
      </c>
      <c r="N81" s="16"/>
      <c r="O81" s="425">
        <f t="shared" si="101"/>
        <v>813516.33055555553</v>
      </c>
      <c r="P81" s="425">
        <f>'Youreka Monthly Func P&amp;L'!$BM80</f>
        <v>813516.33055555553</v>
      </c>
      <c r="Q81" s="425">
        <f t="shared" si="102"/>
        <v>0</v>
      </c>
      <c r="R81" s="424">
        <f t="shared" si="103"/>
        <v>0</v>
      </c>
      <c r="S81" s="421"/>
    </row>
    <row r="82" spans="2:28" ht="14.25" customHeight="1" x14ac:dyDescent="0.25">
      <c r="B82" s="419"/>
      <c r="C82" s="456" t="s">
        <v>97</v>
      </c>
      <c r="D82" s="427"/>
      <c r="E82" s="431">
        <f>'Youreka Monthly Func P&amp;L'!Q81</f>
        <v>822808.07055555552</v>
      </c>
      <c r="F82" s="431">
        <f>INDEX('Youreka Monthly Func P&amp;L'!$AI81:$AT81,MATCH(EOMONTH(Inputs!$C$2,0),'Youreka Monthly Func P&amp;L'!$AI$5:$AT$5,0))</f>
        <v>813726.99455555563</v>
      </c>
      <c r="G82" s="432">
        <f t="shared" si="97"/>
        <v>9081.0759999998845</v>
      </c>
      <c r="H82" s="430">
        <f t="shared" si="98"/>
        <v>1.1159855898549731E-2</v>
      </c>
      <c r="I82" s="16"/>
      <c r="J82" s="431">
        <f>'Youreka Monthly Func P&amp;L'!X81</f>
        <v>9821137.8966666665</v>
      </c>
      <c r="K82" s="431">
        <f>'Youreka Monthly Func P&amp;L'!AV81</f>
        <v>9864723.9346666653</v>
      </c>
      <c r="L82" s="432">
        <f t="shared" si="99"/>
        <v>-43586.037999998778</v>
      </c>
      <c r="M82" s="430">
        <f t="shared" si="100"/>
        <v>-4.4183738225890279E-3</v>
      </c>
      <c r="N82" s="16"/>
      <c r="O82" s="431">
        <f t="shared" si="101"/>
        <v>822808.07055555552</v>
      </c>
      <c r="P82" s="431">
        <f>'Youreka Monthly Func P&amp;L'!$BM81</f>
        <v>812756.09055555554</v>
      </c>
      <c r="Q82" s="431">
        <f t="shared" si="102"/>
        <v>10051.979999999981</v>
      </c>
      <c r="R82" s="430">
        <f t="shared" si="103"/>
        <v>1.2367769515118532E-2</v>
      </c>
      <c r="S82" s="421"/>
      <c r="U82" s="8">
        <f t="shared" ref="U82:V82" si="104">SUM(E70:E81)-E82</f>
        <v>0</v>
      </c>
      <c r="V82" s="8">
        <f t="shared" si="104"/>
        <v>0</v>
      </c>
      <c r="X82" s="8">
        <f t="shared" ref="X82:Y82" si="105">SUM(J70:J81)-J82</f>
        <v>0</v>
      </c>
      <c r="Y82" s="8">
        <f t="shared" si="105"/>
        <v>0</v>
      </c>
      <c r="AA82" s="8">
        <f t="shared" ref="AA82:AB82" si="106">SUM(O70:O81)-O82</f>
        <v>0</v>
      </c>
      <c r="AB82" s="8">
        <f t="shared" si="106"/>
        <v>0</v>
      </c>
    </row>
    <row r="83" spans="2:28" ht="14.25" customHeight="1" x14ac:dyDescent="0.25">
      <c r="B83" s="419"/>
      <c r="C83" s="436"/>
      <c r="D83" s="427"/>
      <c r="E83" s="436"/>
      <c r="F83" s="436"/>
      <c r="G83" s="436"/>
      <c r="H83" s="424"/>
      <c r="I83" s="16"/>
      <c r="J83" s="436"/>
      <c r="K83" s="436"/>
      <c r="L83" s="436"/>
      <c r="M83" s="424"/>
      <c r="N83" s="16"/>
      <c r="O83" s="436"/>
      <c r="P83" s="436"/>
      <c r="Q83" s="436"/>
      <c r="R83" s="424"/>
      <c r="S83" s="421"/>
    </row>
    <row r="84" spans="2:28" ht="14.25" customHeight="1" x14ac:dyDescent="0.25">
      <c r="B84" s="419"/>
      <c r="C84" s="454" t="s">
        <v>98</v>
      </c>
      <c r="D84" s="427"/>
      <c r="E84" s="431">
        <f>'Youreka Monthly Func P&amp;L'!Q83</f>
        <v>355001.72999999986</v>
      </c>
      <c r="F84" s="431">
        <f>INDEX('Youreka Monthly Func P&amp;L'!$AI83:$AT83,MATCH(EOMONTH(Inputs!$C$2,0),'Youreka Monthly Func P&amp;L'!$AI$5:$AT$5,0))</f>
        <v>266928.81555548182</v>
      </c>
      <c r="G84" s="432">
        <f t="shared" ref="G84:G85" si="107">IFERROR(E84-F84,"N/A")</f>
        <v>88072.914444518043</v>
      </c>
      <c r="H84" s="430">
        <f>IFERROR((E84/F84-1),"N/A")</f>
        <v>0.32994906998421025</v>
      </c>
      <c r="I84" s="16"/>
      <c r="J84" s="431">
        <f>'Youreka Monthly Func P&amp;L'!X83</f>
        <v>2983575.4000000013</v>
      </c>
      <c r="K84" s="431">
        <f>'Youreka Monthly Func P&amp;L'!AV83</f>
        <v>2721055.8149618059</v>
      </c>
      <c r="L84" s="432">
        <f t="shared" ref="L84:L85" si="108">IFERROR(J84-K84,"N/A")</f>
        <v>262519.58503819536</v>
      </c>
      <c r="M84" s="430">
        <f>IFERROR((J84/K84-1),"N/A")</f>
        <v>9.6477104069208508E-2</v>
      </c>
      <c r="N84" s="16"/>
      <c r="O84" s="431">
        <f t="shared" ref="O84:O85" si="109">E84</f>
        <v>355001.72999999986</v>
      </c>
      <c r="P84" s="431">
        <f>'Youreka Monthly Func P&amp;L'!$BM83</f>
        <v>133318.05999999982</v>
      </c>
      <c r="Q84" s="431">
        <f>O84-P84</f>
        <v>221683.67000000004</v>
      </c>
      <c r="R84" s="430">
        <f>IFERROR((O84/P84-1),"N/A")</f>
        <v>1.6628180008019946</v>
      </c>
      <c r="S84" s="421"/>
      <c r="U84" s="8">
        <f t="shared" ref="U84:V84" si="110">E66+E82-E84</f>
        <v>0</v>
      </c>
      <c r="V84" s="8">
        <f t="shared" si="110"/>
        <v>0</v>
      </c>
      <c r="X84" s="8">
        <f t="shared" ref="X84:Y84" si="111">J66+J82-J84</f>
        <v>0</v>
      </c>
      <c r="Y84" s="8">
        <f t="shared" si="111"/>
        <v>0</v>
      </c>
      <c r="AA84" s="8">
        <f t="shared" ref="AA84:AB84" si="112">O66+O82-O84</f>
        <v>0</v>
      </c>
      <c r="AB84" s="8">
        <f t="shared" si="112"/>
        <v>0</v>
      </c>
    </row>
    <row r="85" spans="2:28" ht="14.25" customHeight="1" x14ac:dyDescent="0.25">
      <c r="B85" s="419"/>
      <c r="C85" s="458" t="s">
        <v>99</v>
      </c>
      <c r="D85" s="427"/>
      <c r="E85" s="433">
        <f>'Youreka Monthly Func P&amp;L'!Q84</f>
        <v>0.34928571812291886</v>
      </c>
      <c r="F85" s="433">
        <f>INDEX('Youreka Monthly Func P&amp;L'!$AI84:$AT84,MATCH(EOMONTH(Inputs!$C$2,0),'Youreka Monthly Func P&amp;L'!$AI$5:$AT$5,0))</f>
        <v>0.24460963584087184</v>
      </c>
      <c r="G85" s="434">
        <f t="shared" si="107"/>
        <v>0.10467608228204703</v>
      </c>
      <c r="H85" s="434"/>
      <c r="I85" s="16"/>
      <c r="J85" s="433">
        <f>'Youreka Monthly Func P&amp;L'!X84</f>
        <v>0.24845341139522537</v>
      </c>
      <c r="K85" s="433">
        <f>'Youreka Monthly Func P&amp;L'!AV84</f>
        <v>0.21552093154870233</v>
      </c>
      <c r="L85" s="434">
        <f t="shared" si="108"/>
        <v>3.2932479846523033E-2</v>
      </c>
      <c r="M85" s="434"/>
      <c r="N85" s="16"/>
      <c r="O85" s="433">
        <f t="shared" si="109"/>
        <v>0.34928571812291886</v>
      </c>
      <c r="P85" s="433">
        <f>'Youreka Monthly Func P&amp;L'!$BM84</f>
        <v>0.14778260786668934</v>
      </c>
      <c r="Q85" s="433"/>
      <c r="R85" s="434"/>
      <c r="S85" s="421"/>
      <c r="U85" s="40">
        <f>E84/E16-E85</f>
        <v>0</v>
      </c>
      <c r="V85" s="40">
        <f>F84/F16-F85</f>
        <v>0</v>
      </c>
      <c r="X85" s="40">
        <f>J84/J16-J85</f>
        <v>0</v>
      </c>
      <c r="Y85" s="40">
        <f>K84/K16-K85</f>
        <v>0</v>
      </c>
      <c r="AA85" s="40">
        <f>O84/O16-O85</f>
        <v>0</v>
      </c>
      <c r="AB85" s="40">
        <f>P84/P16-P85</f>
        <v>0</v>
      </c>
    </row>
    <row r="86" spans="2:28" ht="14.25" customHeight="1" x14ac:dyDescent="0.25">
      <c r="B86" s="419"/>
      <c r="C86" s="460" t="s">
        <v>100</v>
      </c>
      <c r="D86" s="427"/>
      <c r="E86" s="446">
        <f>E84-'2b. Youreka Natural P&amp;L'!E94</f>
        <v>0</v>
      </c>
      <c r="F86" s="446">
        <f>F84-'2b. Youreka Natural P&amp;L'!F94</f>
        <v>0</v>
      </c>
      <c r="G86" s="422"/>
      <c r="H86" s="424"/>
      <c r="I86" s="448"/>
      <c r="J86" s="446">
        <f>J84-'2b. Youreka Natural P&amp;L'!J94</f>
        <v>0</v>
      </c>
      <c r="K86" s="446">
        <f>K84-'2b. Youreka Natural P&amp;L'!K94</f>
        <v>0</v>
      </c>
      <c r="L86" s="422"/>
      <c r="M86" s="424"/>
      <c r="N86" s="448"/>
      <c r="O86" s="446"/>
      <c r="P86" s="446"/>
      <c r="Q86" s="433"/>
      <c r="R86" s="424"/>
      <c r="S86" s="421"/>
    </row>
    <row r="87" spans="2:28" ht="14.25" customHeight="1" x14ac:dyDescent="0.25">
      <c r="B87" s="419"/>
      <c r="C87" s="460"/>
      <c r="D87" s="427"/>
      <c r="E87" s="436"/>
      <c r="F87" s="436"/>
      <c r="G87" s="436"/>
      <c r="H87" s="424"/>
      <c r="I87" s="16"/>
      <c r="J87" s="436"/>
      <c r="K87" s="436"/>
      <c r="L87" s="436"/>
      <c r="M87" s="424"/>
      <c r="N87" s="16"/>
      <c r="O87" s="436"/>
      <c r="P87" s="436"/>
      <c r="Q87" s="436"/>
      <c r="R87" s="424"/>
      <c r="S87" s="421"/>
    </row>
    <row r="88" spans="2:28" ht="14.25" customHeight="1" x14ac:dyDescent="0.25">
      <c r="B88" s="419"/>
      <c r="C88" s="436" t="s">
        <v>101</v>
      </c>
      <c r="D88" s="427"/>
      <c r="E88" s="425">
        <f>'Youreka Monthly Func P&amp;L'!Q87</f>
        <v>0</v>
      </c>
      <c r="F88" s="425">
        <f>INDEX('Youreka Monthly Func P&amp;L'!$AI87:$AT87,MATCH(EOMONTH(Inputs!$C$2,0),'Youreka Monthly Func P&amp;L'!$AI$5:$AT$5,0))</f>
        <v>0</v>
      </c>
      <c r="G88" s="426">
        <f>IFERROR(E88-F88,"N/A")</f>
        <v>0</v>
      </c>
      <c r="H88" s="424" t="str">
        <f>IFERROR((E88/F88-1),"N/A")</f>
        <v>N/A</v>
      </c>
      <c r="I88" s="16"/>
      <c r="J88" s="425">
        <f>'Youreka Monthly Func P&amp;L'!X87</f>
        <v>0</v>
      </c>
      <c r="K88" s="425">
        <f>'Youreka Monthly Func P&amp;L'!AV87</f>
        <v>0</v>
      </c>
      <c r="L88" s="426">
        <f>IFERROR(J88-K88,"N/A")</f>
        <v>0</v>
      </c>
      <c r="M88" s="424" t="str">
        <f>IFERROR((J88/K88-1),"N/A")</f>
        <v>N/A</v>
      </c>
      <c r="N88" s="16"/>
      <c r="O88" s="425">
        <f>E88</f>
        <v>0</v>
      </c>
      <c r="P88" s="425">
        <f>'Youreka Monthly Func P&amp;L'!$BM87</f>
        <v>0</v>
      </c>
      <c r="Q88" s="425">
        <f>O88-P88</f>
        <v>0</v>
      </c>
      <c r="R88" s="424" t="str">
        <f>IFERROR((O88/P88-1),"N/A")</f>
        <v>N/A</v>
      </c>
      <c r="S88" s="421"/>
    </row>
    <row r="89" spans="2:28" ht="14.25" customHeight="1" x14ac:dyDescent="0.25">
      <c r="B89" s="419"/>
      <c r="C89" s="436"/>
      <c r="D89" s="427"/>
      <c r="E89" s="436"/>
      <c r="F89" s="436"/>
      <c r="G89" s="436"/>
      <c r="H89" s="424"/>
      <c r="I89" s="16"/>
      <c r="J89" s="436"/>
      <c r="K89" s="436"/>
      <c r="L89" s="436"/>
      <c r="M89" s="424"/>
      <c r="N89" s="16"/>
      <c r="O89" s="436"/>
      <c r="P89" s="436"/>
      <c r="Q89" s="436"/>
      <c r="R89" s="424"/>
      <c r="S89" s="421"/>
    </row>
    <row r="90" spans="2:28" ht="14.25" customHeight="1" x14ac:dyDescent="0.25">
      <c r="B90" s="419"/>
      <c r="C90" s="454" t="s">
        <v>102</v>
      </c>
      <c r="D90" s="427"/>
      <c r="E90" s="431">
        <f>'Youreka Monthly Func P&amp;L'!Q89</f>
        <v>355001.72999999986</v>
      </c>
      <c r="F90" s="431">
        <f>INDEX('Youreka Monthly Func P&amp;L'!$AI89:$AT89,MATCH(EOMONTH(Inputs!$C$2,0),'Youreka Monthly Func P&amp;L'!$AI$5:$AT$5,0))</f>
        <v>266928.81555548182</v>
      </c>
      <c r="G90" s="432">
        <f t="shared" ref="G90:G91" si="113">IFERROR(E90-F90,"N/A")</f>
        <v>88072.914444518043</v>
      </c>
      <c r="H90" s="430">
        <f>IFERROR((E90/F90-1),"N/A")</f>
        <v>0.32994906998421025</v>
      </c>
      <c r="I90" s="16"/>
      <c r="J90" s="431">
        <f>'Youreka Monthly Func P&amp;L'!X89</f>
        <v>2983575.4000000013</v>
      </c>
      <c r="K90" s="431">
        <f>'Youreka Monthly Func P&amp;L'!AV89</f>
        <v>2721055.8149618059</v>
      </c>
      <c r="L90" s="432">
        <f t="shared" ref="L90:L91" si="114">IFERROR(J90-K90,"N/A")</f>
        <v>262519.58503819536</v>
      </c>
      <c r="M90" s="430">
        <f>IFERROR((J90/K90-1),"N/A")</f>
        <v>9.6477104069208508E-2</v>
      </c>
      <c r="N90" s="16"/>
      <c r="O90" s="431">
        <f t="shared" ref="O90:O91" si="115">E90</f>
        <v>355001.72999999986</v>
      </c>
      <c r="P90" s="431">
        <f>'Youreka Monthly Func P&amp;L'!$BM89</f>
        <v>133318.05999999982</v>
      </c>
      <c r="Q90" s="431">
        <f t="shared" ref="Q90:Q91" si="116">O90-P90</f>
        <v>221683.67000000004</v>
      </c>
      <c r="R90" s="430">
        <f>IFERROR((O90/P90-1),"N/A")</f>
        <v>1.6628180008019946</v>
      </c>
      <c r="S90" s="421"/>
      <c r="U90" s="8">
        <f t="shared" ref="U90:V90" si="117">E84-E88-E90</f>
        <v>0</v>
      </c>
      <c r="V90" s="8">
        <f t="shared" si="117"/>
        <v>0</v>
      </c>
      <c r="X90" s="8">
        <f t="shared" ref="X90:Y90" si="118">J84-J88-J90</f>
        <v>0</v>
      </c>
      <c r="Y90" s="8">
        <f t="shared" si="118"/>
        <v>0</v>
      </c>
      <c r="AA90" s="8">
        <f t="shared" ref="AA90:AB90" si="119">O84-O88-O90</f>
        <v>0</v>
      </c>
      <c r="AB90" s="8">
        <f t="shared" si="119"/>
        <v>0</v>
      </c>
    </row>
    <row r="91" spans="2:28" ht="14.25" customHeight="1" x14ac:dyDescent="0.25">
      <c r="B91" s="419"/>
      <c r="C91" s="458" t="s">
        <v>103</v>
      </c>
      <c r="D91" s="427"/>
      <c r="E91" s="433">
        <f>'Youreka Monthly Func P&amp;L'!Q90</f>
        <v>0.34928571812291886</v>
      </c>
      <c r="F91" s="433">
        <f>INDEX('Youreka Monthly Func P&amp;L'!$AI90:$AT90,MATCH(EOMONTH(Inputs!$C$2,0),'Youreka Monthly Func P&amp;L'!$AI$5:$AT$5,0))</f>
        <v>0.24460963584087184</v>
      </c>
      <c r="G91" s="434">
        <f t="shared" si="113"/>
        <v>0.10467608228204703</v>
      </c>
      <c r="H91" s="434"/>
      <c r="I91" s="16"/>
      <c r="J91" s="433">
        <f>'Youreka Monthly Func P&amp;L'!X90</f>
        <v>0.24845341139522537</v>
      </c>
      <c r="K91" s="433">
        <f>'Youreka Monthly Func P&amp;L'!AV90</f>
        <v>0.21552093154870233</v>
      </c>
      <c r="L91" s="434">
        <f t="shared" si="114"/>
        <v>3.2932479846523033E-2</v>
      </c>
      <c r="M91" s="434"/>
      <c r="N91" s="16"/>
      <c r="O91" s="433">
        <f t="shared" si="115"/>
        <v>0.34928571812291886</v>
      </c>
      <c r="P91" s="433">
        <f>'Youreka Monthly Func P&amp;L'!$BM90</f>
        <v>0.14778260786668934</v>
      </c>
      <c r="Q91" s="433">
        <f t="shared" si="116"/>
        <v>0.20150311025622952</v>
      </c>
      <c r="R91" s="434"/>
      <c r="S91" s="421"/>
      <c r="U91" s="40">
        <f>E90/E16-E91</f>
        <v>0</v>
      </c>
      <c r="V91" s="40">
        <f>F90/F16-F91</f>
        <v>0</v>
      </c>
      <c r="X91" s="40">
        <f>J90/J16-J91</f>
        <v>0</v>
      </c>
      <c r="Y91" s="40">
        <f>K90/K16-K91</f>
        <v>0</v>
      </c>
      <c r="AA91" s="40">
        <f>O90/O16-O91</f>
        <v>0</v>
      </c>
      <c r="AB91" s="40">
        <f>P90/P16-P91</f>
        <v>0</v>
      </c>
    </row>
    <row r="92" spans="2:28" ht="14.25" customHeight="1" x14ac:dyDescent="0.25">
      <c r="B92" s="419"/>
      <c r="C92" s="436"/>
      <c r="D92" s="427"/>
      <c r="E92" s="436"/>
      <c r="F92" s="436"/>
      <c r="G92" s="436"/>
      <c r="H92" s="424"/>
      <c r="I92" s="16"/>
      <c r="J92" s="436"/>
      <c r="K92" s="436"/>
      <c r="L92" s="436"/>
      <c r="M92" s="424"/>
      <c r="N92" s="16"/>
      <c r="O92" s="436"/>
      <c r="P92" s="436"/>
      <c r="Q92" s="436"/>
      <c r="R92" s="424"/>
      <c r="S92" s="421"/>
    </row>
    <row r="93" spans="2:28" ht="14.25" customHeight="1" x14ac:dyDescent="0.25">
      <c r="B93" s="419"/>
      <c r="C93" s="454" t="s">
        <v>104</v>
      </c>
      <c r="D93" s="427"/>
      <c r="E93" s="436"/>
      <c r="F93" s="436"/>
      <c r="G93" s="436"/>
      <c r="H93" s="424"/>
      <c r="I93" s="16"/>
      <c r="J93" s="436"/>
      <c r="K93" s="436"/>
      <c r="L93" s="436"/>
      <c r="M93" s="424"/>
      <c r="N93" s="16"/>
      <c r="O93" s="436"/>
      <c r="P93" s="436"/>
      <c r="Q93" s="436"/>
      <c r="R93" s="424"/>
      <c r="S93" s="421"/>
    </row>
    <row r="94" spans="2:28" ht="14.25" customHeight="1" x14ac:dyDescent="0.25">
      <c r="B94" s="419"/>
      <c r="C94" s="455" t="s">
        <v>105</v>
      </c>
      <c r="D94" s="427"/>
      <c r="E94" s="422">
        <f>'Youreka Monthly Func P&amp;L'!Q93</f>
        <v>102601.62000000001</v>
      </c>
      <c r="F94" s="422">
        <f>INDEX('Youreka Monthly Func P&amp;L'!$AI93:$AT93,MATCH(EOMONTH(Inputs!$C$2,0),'Youreka Monthly Func P&amp;L'!$AI$5:$AT$5,0))</f>
        <v>104381.14465741014</v>
      </c>
      <c r="G94" s="423">
        <f t="shared" ref="G94:G100" si="120">IFERROR(E94-F94,"N/A")</f>
        <v>-1779.5246574101329</v>
      </c>
      <c r="H94" s="424">
        <f t="shared" ref="H94:H100" si="121">IFERROR((E94/F94-1),"N/A")</f>
        <v>-1.7048334383098829E-2</v>
      </c>
      <c r="I94" s="16"/>
      <c r="J94" s="422">
        <f>'Youreka Monthly Func P&amp;L'!X93</f>
        <v>1254016.8999999999</v>
      </c>
      <c r="K94" s="422">
        <f>'Youreka Monthly Func P&amp;L'!AV93</f>
        <v>1244704.5277950866</v>
      </c>
      <c r="L94" s="423">
        <f t="shared" ref="L94:L100" si="122">IFERROR(J94-K94,"N/A")</f>
        <v>9312.3722049132921</v>
      </c>
      <c r="M94" s="424">
        <f t="shared" ref="M94:M100" si="123">IFERROR((J94/K94-1),"N/A")</f>
        <v>7.4815926165301416E-3</v>
      </c>
      <c r="N94" s="16"/>
      <c r="O94" s="422">
        <f t="shared" ref="O94:O100" si="124">E94</f>
        <v>102601.62000000001</v>
      </c>
      <c r="P94" s="422">
        <f>'Youreka Monthly Func P&amp;L'!$BM93</f>
        <v>99457.750000000015</v>
      </c>
      <c r="Q94" s="422">
        <f t="shared" ref="Q94:Q100" si="125">O94-P94</f>
        <v>3143.8699999999953</v>
      </c>
      <c r="R94" s="424">
        <f t="shared" ref="R94:R100" si="126">IFERROR((O94/P94-1),"N/A")</f>
        <v>3.1610105798693278E-2</v>
      </c>
      <c r="S94" s="421"/>
    </row>
    <row r="95" spans="2:28" ht="14.25" customHeight="1" x14ac:dyDescent="0.25">
      <c r="B95" s="419"/>
      <c r="C95" s="455" t="s">
        <v>106</v>
      </c>
      <c r="D95" s="427"/>
      <c r="E95" s="425">
        <f>'Youreka Monthly Func P&amp;L'!Q94</f>
        <v>145779.50999999998</v>
      </c>
      <c r="F95" s="425">
        <f>INDEX('Youreka Monthly Func P&amp;L'!$AI94:$AT94,MATCH(EOMONTH(Inputs!$C$2,0),'Youreka Monthly Func P&amp;L'!$AI$5:$AT$5,0))</f>
        <v>210411.80772808573</v>
      </c>
      <c r="G95" s="426">
        <f t="shared" si="120"/>
        <v>-64632.297728085745</v>
      </c>
      <c r="H95" s="424">
        <f t="shared" si="121"/>
        <v>-0.30717048831978944</v>
      </c>
      <c r="I95" s="16"/>
      <c r="J95" s="425">
        <f>'Youreka Monthly Func P&amp;L'!X94</f>
        <v>2154067.3699999996</v>
      </c>
      <c r="K95" s="425">
        <f>'Youreka Monthly Func P&amp;L'!AV94</f>
        <v>2559769.6508332505</v>
      </c>
      <c r="L95" s="426">
        <f t="shared" si="122"/>
        <v>-405702.28083325084</v>
      </c>
      <c r="M95" s="424">
        <f t="shared" si="123"/>
        <v>-0.1584917145576703</v>
      </c>
      <c r="N95" s="16"/>
      <c r="O95" s="425">
        <f t="shared" si="124"/>
        <v>145779.50999999998</v>
      </c>
      <c r="P95" s="425">
        <f>'Youreka Monthly Func P&amp;L'!$BM94</f>
        <v>209179.03999999998</v>
      </c>
      <c r="Q95" s="425">
        <f t="shared" si="125"/>
        <v>-63399.53</v>
      </c>
      <c r="R95" s="424">
        <f t="shared" si="126"/>
        <v>-0.30308739345968894</v>
      </c>
      <c r="S95" s="421"/>
    </row>
    <row r="96" spans="2:28" ht="14.25" customHeight="1" x14ac:dyDescent="0.25">
      <c r="B96" s="419"/>
      <c r="C96" s="455" t="s">
        <v>107</v>
      </c>
      <c r="D96" s="427"/>
      <c r="E96" s="425">
        <f>'Youreka Monthly Func P&amp;L'!Q95</f>
        <v>39060.210000000006</v>
      </c>
      <c r="F96" s="425">
        <f>INDEX('Youreka Monthly Func P&amp;L'!$AI95:$AT95,MATCH(EOMONTH(Inputs!$C$2,0),'Youreka Monthly Func P&amp;L'!$AI$5:$AT$5,0))</f>
        <v>62363.375840914683</v>
      </c>
      <c r="G96" s="426">
        <f t="shared" si="120"/>
        <v>-23303.165840914677</v>
      </c>
      <c r="H96" s="424">
        <f t="shared" si="121"/>
        <v>-0.37366748555048857</v>
      </c>
      <c r="I96" s="16"/>
      <c r="J96" s="425">
        <f>'Youreka Monthly Func P&amp;L'!X95</f>
        <v>648323.97</v>
      </c>
      <c r="K96" s="425">
        <f>'Youreka Monthly Func P&amp;L'!AV95</f>
        <v>744595.43518044066</v>
      </c>
      <c r="L96" s="426">
        <f t="shared" si="122"/>
        <v>-96271.465180440689</v>
      </c>
      <c r="M96" s="424">
        <f t="shared" si="123"/>
        <v>-0.12929365482493305</v>
      </c>
      <c r="N96" s="16"/>
      <c r="O96" s="425">
        <f t="shared" si="124"/>
        <v>39060.210000000006</v>
      </c>
      <c r="P96" s="425">
        <f>'Youreka Monthly Func P&amp;L'!$BM95</f>
        <v>57761.5</v>
      </c>
      <c r="Q96" s="425">
        <f t="shared" si="125"/>
        <v>-18701.289999999994</v>
      </c>
      <c r="R96" s="424">
        <f t="shared" si="126"/>
        <v>-0.32376738831228402</v>
      </c>
      <c r="S96" s="421"/>
    </row>
    <row r="97" spans="2:28" ht="14.25" customHeight="1" x14ac:dyDescent="0.25">
      <c r="B97" s="419"/>
      <c r="C97" s="455" t="s">
        <v>108</v>
      </c>
      <c r="D97" s="427"/>
      <c r="E97" s="425">
        <f>'Youreka Monthly Func P&amp;L'!Q96</f>
        <v>172115.03000000003</v>
      </c>
      <c r="F97" s="425">
        <f>INDEX('Youreka Monthly Func P&amp;L'!$AI96:$AT96,MATCH(EOMONTH(Inputs!$C$2,0),'Youreka Monthly Func P&amp;L'!$AI$5:$AT$5,0))</f>
        <v>211773.3180396331</v>
      </c>
      <c r="G97" s="426">
        <f t="shared" si="120"/>
        <v>-39658.288039633073</v>
      </c>
      <c r="H97" s="424">
        <f t="shared" si="121"/>
        <v>-0.18726763317846806</v>
      </c>
      <c r="I97" s="16"/>
      <c r="J97" s="425">
        <f>'Youreka Monthly Func P&amp;L'!X96</f>
        <v>2363056.58</v>
      </c>
      <c r="K97" s="425">
        <f>'Youreka Monthly Func P&amp;L'!AV96</f>
        <v>2579332.6284822654</v>
      </c>
      <c r="L97" s="426">
        <f t="shared" si="122"/>
        <v>-216276.04848226532</v>
      </c>
      <c r="M97" s="424">
        <f t="shared" si="123"/>
        <v>-8.3849615243120734E-2</v>
      </c>
      <c r="N97" s="16"/>
      <c r="O97" s="425">
        <f t="shared" si="124"/>
        <v>172115.03000000003</v>
      </c>
      <c r="P97" s="425">
        <f>'Youreka Monthly Func P&amp;L'!$BM96</f>
        <v>204194.37</v>
      </c>
      <c r="Q97" s="425">
        <f t="shared" si="125"/>
        <v>-32079.339999999967</v>
      </c>
      <c r="R97" s="424">
        <f t="shared" si="126"/>
        <v>-0.15710198082346716</v>
      </c>
      <c r="S97" s="421"/>
    </row>
    <row r="98" spans="2:28" ht="14.25" customHeight="1" x14ac:dyDescent="0.25">
      <c r="B98" s="419"/>
      <c r="C98" s="455" t="s">
        <v>109</v>
      </c>
      <c r="D98" s="427"/>
      <c r="E98" s="425">
        <f>'Youreka Monthly Func P&amp;L'!Q97</f>
        <v>16745.71</v>
      </c>
      <c r="F98" s="425">
        <f>INDEX('Youreka Monthly Func P&amp;L'!$AI97:$AT97,MATCH(EOMONTH(Inputs!$C$2,0),'Youreka Monthly Func P&amp;L'!$AI$5:$AT$5,0))</f>
        <v>26079.138298464284</v>
      </c>
      <c r="G98" s="426">
        <f t="shared" si="120"/>
        <v>-9333.428298464285</v>
      </c>
      <c r="H98" s="424">
        <f t="shared" si="121"/>
        <v>-0.35788867682847869</v>
      </c>
      <c r="I98" s="16"/>
      <c r="J98" s="425">
        <f>'Youreka Monthly Func P&amp;L'!X97</f>
        <v>331752.40000000002</v>
      </c>
      <c r="K98" s="425">
        <f>'Youreka Monthly Func P&amp;L'!AV97</f>
        <v>314522.72780555201</v>
      </c>
      <c r="L98" s="426">
        <f t="shared" si="122"/>
        <v>17229.672194448009</v>
      </c>
      <c r="M98" s="424">
        <f t="shared" si="123"/>
        <v>5.4780372517625908E-2</v>
      </c>
      <c r="N98" s="16"/>
      <c r="O98" s="425">
        <f t="shared" si="124"/>
        <v>16745.71</v>
      </c>
      <c r="P98" s="425">
        <f>'Youreka Monthly Func P&amp;L'!$BM97</f>
        <v>27234.309999999998</v>
      </c>
      <c r="Q98" s="425">
        <f t="shared" si="125"/>
        <v>-10488.599999999999</v>
      </c>
      <c r="R98" s="424">
        <f t="shared" si="126"/>
        <v>-0.38512449920706637</v>
      </c>
      <c r="S98" s="421"/>
    </row>
    <row r="99" spans="2:28" ht="14.25" customHeight="1" x14ac:dyDescent="0.25">
      <c r="B99" s="419"/>
      <c r="C99" s="455" t="s">
        <v>110</v>
      </c>
      <c r="D99" s="427"/>
      <c r="E99" s="425">
        <f>'Youreka Monthly Func P&amp;L'!Q98</f>
        <v>709.76</v>
      </c>
      <c r="F99" s="425">
        <f>INDEX('Youreka Monthly Func P&amp;L'!$AI98:$AT98,MATCH(EOMONTH(Inputs!$C$2,0),'Youreka Monthly Func P&amp;L'!$AI$5:$AT$5,0))</f>
        <v>630</v>
      </c>
      <c r="G99" s="426">
        <f t="shared" si="120"/>
        <v>79.759999999999991</v>
      </c>
      <c r="H99" s="424">
        <f t="shared" si="121"/>
        <v>0.12660317460317461</v>
      </c>
      <c r="I99" s="16"/>
      <c r="J99" s="425">
        <f>'Youreka Monthly Func P&amp;L'!X98</f>
        <v>10333.1</v>
      </c>
      <c r="K99" s="425">
        <f>'Youreka Monthly Func P&amp;L'!AV98</f>
        <v>7848</v>
      </c>
      <c r="L99" s="426">
        <f t="shared" si="122"/>
        <v>2485.1000000000004</v>
      </c>
      <c r="M99" s="424">
        <f t="shared" si="123"/>
        <v>0.31665392456676855</v>
      </c>
      <c r="N99" s="16"/>
      <c r="O99" s="425">
        <f t="shared" si="124"/>
        <v>709.76</v>
      </c>
      <c r="P99" s="425">
        <f>'Youreka Monthly Func P&amp;L'!$BM98</f>
        <v>869.23</v>
      </c>
      <c r="Q99" s="425">
        <f t="shared" si="125"/>
        <v>-159.47000000000003</v>
      </c>
      <c r="R99" s="424">
        <f t="shared" si="126"/>
        <v>-0.18346122430196843</v>
      </c>
      <c r="S99" s="421"/>
    </row>
    <row r="100" spans="2:28" ht="14.25" customHeight="1" x14ac:dyDescent="0.25">
      <c r="B100" s="419"/>
      <c r="C100" s="454" t="s">
        <v>111</v>
      </c>
      <c r="D100" s="427"/>
      <c r="E100" s="431">
        <f>'Youreka Monthly Func P&amp;L'!Q99</f>
        <v>477011.84000000008</v>
      </c>
      <c r="F100" s="431">
        <f>INDEX('Youreka Monthly Func P&amp;L'!$AI99:$AT99,MATCH(EOMONTH(Inputs!$C$2,0),'Youreka Monthly Func P&amp;L'!$AI$5:$AT$5,0))</f>
        <v>615638.78456450789</v>
      </c>
      <c r="G100" s="432">
        <f t="shared" si="120"/>
        <v>-138626.94456450781</v>
      </c>
      <c r="H100" s="430">
        <f t="shared" si="121"/>
        <v>-0.22517578170870134</v>
      </c>
      <c r="I100" s="16"/>
      <c r="J100" s="431">
        <f>'Youreka Monthly Func P&amp;L'!X99</f>
        <v>6761550.3199999994</v>
      </c>
      <c r="K100" s="431">
        <f>'Youreka Monthly Func P&amp;L'!AV99</f>
        <v>7450772.9700965928</v>
      </c>
      <c r="L100" s="432">
        <f t="shared" si="122"/>
        <v>-689222.65009659342</v>
      </c>
      <c r="M100" s="430">
        <f t="shared" si="123"/>
        <v>-9.2503509751641011E-2</v>
      </c>
      <c r="N100" s="16"/>
      <c r="O100" s="431">
        <f t="shared" si="124"/>
        <v>477011.84000000008</v>
      </c>
      <c r="P100" s="431">
        <f>'Youreka Monthly Func P&amp;L'!$BM99</f>
        <v>598696.19999999995</v>
      </c>
      <c r="Q100" s="431">
        <f t="shared" si="125"/>
        <v>-121684.35999999987</v>
      </c>
      <c r="R100" s="430">
        <f t="shared" si="126"/>
        <v>-0.20324892658413374</v>
      </c>
      <c r="S100" s="421"/>
      <c r="U100" s="8">
        <f>SUM(E94:E99)-E100</f>
        <v>0</v>
      </c>
      <c r="V100" s="8">
        <f>SUM(F94:F99)-F100</f>
        <v>0</v>
      </c>
      <c r="X100" s="8">
        <f>SUM(J94:J99)-J100</f>
        <v>0</v>
      </c>
      <c r="Y100" s="8">
        <f>SUM(K94:K99)-K100</f>
        <v>0</v>
      </c>
      <c r="AA100" s="8">
        <f>SUM(O94:O99)-O100</f>
        <v>0</v>
      </c>
      <c r="AB100" s="8">
        <f>SUM(P94:P99)-P100</f>
        <v>0</v>
      </c>
    </row>
    <row r="101" spans="2:28" ht="14.25" customHeight="1" x14ac:dyDescent="0.25">
      <c r="B101" s="461"/>
      <c r="C101" s="449"/>
      <c r="D101" s="449"/>
      <c r="E101" s="450"/>
      <c r="F101" s="449"/>
      <c r="G101" s="449"/>
      <c r="H101" s="449"/>
      <c r="I101" s="449"/>
      <c r="J101" s="450"/>
      <c r="K101" s="449"/>
      <c r="L101" s="449"/>
      <c r="M101" s="449"/>
      <c r="N101" s="449"/>
      <c r="O101" s="450"/>
      <c r="P101" s="450"/>
      <c r="Q101" s="449"/>
      <c r="R101" s="449"/>
      <c r="S101" s="451"/>
    </row>
    <row r="102" spans="2:28" ht="14.25" customHeight="1" x14ac:dyDescent="0.25"/>
    <row r="103" spans="2:28" ht="14.25" customHeight="1" x14ac:dyDescent="0.25">
      <c r="E103" s="8">
        <f>E100-'Youreka Monthly Func P&amp;L'!$Q99</f>
        <v>0</v>
      </c>
      <c r="J103" s="8">
        <f>J100-'Youreka Monthly Func P&amp;L'!$X99</f>
        <v>0</v>
      </c>
      <c r="O103" s="8"/>
      <c r="P103" s="8">
        <f>P100-'Youreka Monthly Func P&amp;L'!$BM99</f>
        <v>0</v>
      </c>
    </row>
  </sheetData>
  <autoFilter ref="C6:R100" xr:uid="{00000000-0009-0000-0000-000006000000}"/>
  <mergeCells count="9">
    <mergeCell ref="AA5:AB5"/>
    <mergeCell ref="AA6:AB6"/>
    <mergeCell ref="E4:H4"/>
    <mergeCell ref="J4:M4"/>
    <mergeCell ref="O4:R4"/>
    <mergeCell ref="U5:V5"/>
    <mergeCell ref="X5:Y5"/>
    <mergeCell ref="U6:V6"/>
    <mergeCell ref="X6:Y6"/>
  </mergeCells>
  <pageMargins left="0.25" right="0.25" top="0.75" bottom="0.75" header="0" footer="0"/>
  <pageSetup fitToHeight="0"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1"/>
  </sheetPr>
  <dimension ref="B1:AB103"/>
  <sheetViews>
    <sheetView showGridLines="0" workbookViewId="0">
      <pane xSplit="3" ySplit="6" topLeftCell="D79" activePane="bottomRight" state="frozen"/>
      <selection activeCell="B3" sqref="B3:S101"/>
      <selection pane="topRight" activeCell="B3" sqref="B3:S101"/>
      <selection pane="bottomLeft" activeCell="B3" sqref="B3:S101"/>
      <selection pane="bottomRight" activeCell="K9" sqref="K9"/>
    </sheetView>
  </sheetViews>
  <sheetFormatPr defaultColWidth="14.42578125" defaultRowHeight="15" customHeight="1" outlineLevelCol="1" x14ac:dyDescent="0.25"/>
  <cols>
    <col min="1" max="1" width="8.7109375" customWidth="1"/>
    <col min="2" max="2" width="1.42578125" customWidth="1"/>
    <col min="3" max="3" width="57" customWidth="1"/>
    <col min="4" max="4" width="4.140625" customWidth="1"/>
    <col min="5" max="6" width="12.42578125" customWidth="1"/>
    <col min="7" max="7" width="15.42578125" customWidth="1"/>
    <col min="8" max="8" width="17.42578125" customWidth="1"/>
    <col min="9" max="9" width="3.42578125" customWidth="1"/>
    <col min="10" max="10" width="13.5703125" customWidth="1"/>
    <col min="11" max="11" width="13.42578125" customWidth="1"/>
    <col min="12" max="12" width="15.42578125" customWidth="1"/>
    <col min="13" max="13" width="17.42578125" customWidth="1"/>
    <col min="14" max="14" width="3.42578125" customWidth="1"/>
    <col min="15" max="15" width="12.42578125" customWidth="1"/>
    <col min="16" max="16" width="12.28515625" customWidth="1"/>
    <col min="17" max="17" width="15.42578125" customWidth="1"/>
    <col min="18" max="18" width="17.42578125" customWidth="1"/>
    <col min="19" max="19" width="1.42578125" customWidth="1"/>
    <col min="20" max="20" width="8.7109375" customWidth="1"/>
    <col min="21" max="21" width="5.140625" customWidth="1" outlineLevel="1"/>
    <col min="22" max="22" width="7.85546875" customWidth="1" outlineLevel="1"/>
    <col min="23" max="23" width="9.140625" customWidth="1" outlineLevel="1"/>
    <col min="24" max="24" width="5.140625" customWidth="1" outlineLevel="1"/>
    <col min="25" max="25" width="7.85546875" customWidth="1" outlineLevel="1"/>
    <col min="26" max="26" width="9.140625" customWidth="1" outlineLevel="1"/>
    <col min="27" max="28" width="5.140625" customWidth="1" outlineLevel="1"/>
  </cols>
  <sheetData>
    <row r="1" spans="2:28" ht="14.25" customHeight="1" x14ac:dyDescent="0.25">
      <c r="C1" s="25" t="s">
        <v>113</v>
      </c>
      <c r="D1" s="3"/>
      <c r="E1" s="3"/>
      <c r="F1" s="3"/>
      <c r="G1" s="3"/>
      <c r="H1" s="3"/>
      <c r="I1" s="3"/>
      <c r="J1" s="3"/>
      <c r="K1" s="3"/>
      <c r="L1" s="3"/>
      <c r="M1" s="3"/>
      <c r="N1" s="3"/>
      <c r="O1" s="3"/>
      <c r="P1" s="3"/>
      <c r="Q1" s="3"/>
      <c r="R1" s="3"/>
      <c r="S1" s="3"/>
    </row>
    <row r="2" spans="2:28" ht="14.25" customHeight="1" x14ac:dyDescent="0.25"/>
    <row r="3" spans="2:28" ht="14.25" customHeight="1" x14ac:dyDescent="0.25">
      <c r="B3" s="452"/>
      <c r="C3" s="417"/>
      <c r="D3" s="417"/>
      <c r="E3" s="417"/>
      <c r="F3" s="417"/>
      <c r="G3" s="417"/>
      <c r="H3" s="417"/>
      <c r="I3" s="417"/>
      <c r="J3" s="417"/>
      <c r="K3" s="417"/>
      <c r="L3" s="417"/>
      <c r="M3" s="417"/>
      <c r="N3" s="417"/>
      <c r="O3" s="417"/>
      <c r="P3" s="417"/>
      <c r="Q3" s="417"/>
      <c r="R3" s="417"/>
      <c r="S3" s="418"/>
    </row>
    <row r="4" spans="2:28" ht="14.25" customHeight="1" x14ac:dyDescent="0.25">
      <c r="B4" s="419"/>
      <c r="C4" s="420"/>
      <c r="D4" s="420"/>
      <c r="E4" s="681" t="s">
        <v>29</v>
      </c>
      <c r="F4" s="673"/>
      <c r="G4" s="673"/>
      <c r="H4" s="673"/>
      <c r="I4" s="420"/>
      <c r="J4" s="681" t="s">
        <v>30</v>
      </c>
      <c r="K4" s="673"/>
      <c r="L4" s="673"/>
      <c r="M4" s="673"/>
      <c r="N4" s="420"/>
      <c r="O4" s="681" t="s">
        <v>31</v>
      </c>
      <c r="P4" s="673"/>
      <c r="Q4" s="673"/>
      <c r="R4" s="673"/>
      <c r="S4" s="421"/>
    </row>
    <row r="5" spans="2:28" ht="14.25" customHeight="1" x14ac:dyDescent="0.25">
      <c r="B5" s="419"/>
      <c r="C5" s="420"/>
      <c r="D5" s="420"/>
      <c r="E5" s="26"/>
      <c r="F5" s="26"/>
      <c r="G5" s="26"/>
      <c r="H5" s="26"/>
      <c r="I5" s="420"/>
      <c r="J5" s="26"/>
      <c r="K5" s="26"/>
      <c r="L5" s="26"/>
      <c r="M5" s="26"/>
      <c r="N5" s="420"/>
      <c r="O5" s="26"/>
      <c r="P5" s="26"/>
      <c r="Q5" s="26"/>
      <c r="R5" s="26"/>
      <c r="S5" s="421"/>
      <c r="U5" s="680" t="s">
        <v>29</v>
      </c>
      <c r="V5" s="671"/>
      <c r="X5" s="680" t="s">
        <v>32</v>
      </c>
      <c r="Y5" s="671"/>
      <c r="AA5" s="680" t="s">
        <v>33</v>
      </c>
      <c r="AB5" s="671"/>
    </row>
    <row r="6" spans="2:28" ht="14.25" customHeight="1" x14ac:dyDescent="0.25">
      <c r="B6" s="419"/>
      <c r="C6" s="463" t="s">
        <v>11</v>
      </c>
      <c r="D6" s="420"/>
      <c r="E6" s="28">
        <f>Inputs!C2</f>
        <v>46022</v>
      </c>
      <c r="F6" s="28" t="s">
        <v>34</v>
      </c>
      <c r="G6" s="28" t="s">
        <v>35</v>
      </c>
      <c r="H6" s="28" t="s">
        <v>36</v>
      </c>
      <c r="I6" s="420"/>
      <c r="J6" s="28">
        <f>E6</f>
        <v>46022</v>
      </c>
      <c r="K6" s="28" t="s">
        <v>34</v>
      </c>
      <c r="L6" s="28" t="s">
        <v>35</v>
      </c>
      <c r="M6" s="28" t="s">
        <v>36</v>
      </c>
      <c r="N6" s="420"/>
      <c r="O6" s="28">
        <f>J6</f>
        <v>46022</v>
      </c>
      <c r="P6" s="28">
        <f>EOMONTH(O6,-12)</f>
        <v>45657</v>
      </c>
      <c r="Q6" s="28" t="s">
        <v>35</v>
      </c>
      <c r="R6" s="28" t="s">
        <v>36</v>
      </c>
      <c r="S6" s="421"/>
      <c r="U6" s="680" t="s">
        <v>37</v>
      </c>
      <c r="V6" s="671"/>
      <c r="X6" s="680" t="s">
        <v>37</v>
      </c>
      <c r="Y6" s="671"/>
      <c r="AA6" s="680" t="s">
        <v>37</v>
      </c>
      <c r="AB6" s="671"/>
    </row>
    <row r="7" spans="2:28" ht="14.25" customHeight="1" x14ac:dyDescent="0.25">
      <c r="B7" s="419"/>
      <c r="C7" s="464" t="s">
        <v>38</v>
      </c>
      <c r="D7" s="420"/>
      <c r="E7" s="420"/>
      <c r="F7" s="420"/>
      <c r="G7" s="420"/>
      <c r="H7" s="420"/>
      <c r="I7" s="420"/>
      <c r="J7" s="420"/>
      <c r="K7" s="420"/>
      <c r="L7" s="420"/>
      <c r="M7" s="420"/>
      <c r="N7" s="420"/>
      <c r="O7" s="420"/>
      <c r="P7" s="420"/>
      <c r="Q7" s="420"/>
      <c r="R7" s="420"/>
      <c r="S7" s="421"/>
    </row>
    <row r="8" spans="2:28" ht="14.25" customHeight="1" x14ac:dyDescent="0.25">
      <c r="B8" s="419"/>
      <c r="C8" s="465" t="s">
        <v>39</v>
      </c>
      <c r="D8" s="420"/>
      <c r="E8" s="466">
        <f>'2a. Dispatch Natural P&amp;L'!E8+'2b. Youreka Natural P&amp;L'!E8</f>
        <v>1886430.17</v>
      </c>
      <c r="F8" s="466">
        <f>'2a. Dispatch Natural P&amp;L'!F8+'2b. Youreka Natural P&amp;L'!F8</f>
        <v>2054472.8698367362</v>
      </c>
      <c r="G8" s="467">
        <f t="shared" ref="G8:G11" si="0">IFERROR(E8-F8,"N/A")</f>
        <v>-168042.69983673631</v>
      </c>
      <c r="H8" s="468">
        <f t="shared" ref="H8:H11" si="1">IFERROR((E8/F8-1),"N/A")</f>
        <v>-8.1793584283296084E-2</v>
      </c>
      <c r="I8" s="16"/>
      <c r="J8" s="466">
        <f>'2a. Dispatch Natural P&amp;L'!J8+'2b. Youreka Natural P&amp;L'!J8</f>
        <v>22220505.870000001</v>
      </c>
      <c r="K8" s="466">
        <f>'2a. Dispatch Natural P&amp;L'!K8+'2b. Youreka Natural P&amp;L'!K8</f>
        <v>23068277.944968324</v>
      </c>
      <c r="L8" s="467">
        <f t="shared" ref="L8:L11" si="2">IFERROR(J8-K8,"N/A")</f>
        <v>-847772.07496832311</v>
      </c>
      <c r="M8" s="468">
        <f t="shared" ref="M8:M11" si="3">IFERROR((J8/K8-1),"N/A")</f>
        <v>-3.6750557496782688E-2</v>
      </c>
      <c r="N8" s="16"/>
      <c r="O8" s="466">
        <f>'2a. Dispatch Natural P&amp;L'!O8+'2b. Youreka Natural P&amp;L'!O8</f>
        <v>1886430.17</v>
      </c>
      <c r="P8" s="466">
        <f>'2a. Dispatch Natural P&amp;L'!P8+'2b. Youreka Natural P&amp;L'!P8</f>
        <v>1736049.06</v>
      </c>
      <c r="Q8" s="466">
        <f t="shared" ref="Q8:Q11" si="4">O8-P8</f>
        <v>150381.10999999987</v>
      </c>
      <c r="R8" s="468">
        <f t="shared" ref="R8:R11" si="5">IFERROR((O8/P8-1),"N/A")</f>
        <v>8.6622615377009993E-2</v>
      </c>
      <c r="S8" s="421"/>
    </row>
    <row r="9" spans="2:28" ht="14.25" customHeight="1" x14ac:dyDescent="0.25">
      <c r="B9" s="419"/>
      <c r="C9" s="465" t="s">
        <v>40</v>
      </c>
      <c r="D9" s="420"/>
      <c r="E9" s="469">
        <f>'2a. Dispatch Natural P&amp;L'!E9+'2b. Youreka Natural P&amp;L'!E9</f>
        <v>132806.87</v>
      </c>
      <c r="F9" s="469">
        <f>'2a. Dispatch Natural P&amp;L'!F9+'2b. Youreka Natural P&amp;L'!F9</f>
        <v>118739.50166666666</v>
      </c>
      <c r="G9" s="470">
        <f t="shared" si="0"/>
        <v>14067.368333333332</v>
      </c>
      <c r="H9" s="468">
        <f t="shared" si="1"/>
        <v>0.1184725229252197</v>
      </c>
      <c r="I9" s="16"/>
      <c r="J9" s="469">
        <f>'2a. Dispatch Natural P&amp;L'!J9+'2b. Youreka Natural P&amp;L'!J9</f>
        <v>1534400.6400000001</v>
      </c>
      <c r="K9" s="469">
        <f>'2a. Dispatch Natural P&amp;L'!K9+'2b. Youreka Natural P&amp;L'!K9</f>
        <v>1423624.0200000003</v>
      </c>
      <c r="L9" s="470">
        <f t="shared" si="2"/>
        <v>110776.61999999988</v>
      </c>
      <c r="M9" s="468">
        <f t="shared" si="3"/>
        <v>7.7813115291493817E-2</v>
      </c>
      <c r="N9" s="16"/>
      <c r="O9" s="469">
        <f>'2a. Dispatch Natural P&amp;L'!O9+'2b. Youreka Natural P&amp;L'!O9</f>
        <v>132806.87</v>
      </c>
      <c r="P9" s="469">
        <f>'2a. Dispatch Natural P&amp;L'!P9+'2b. Youreka Natural P&amp;L'!P9</f>
        <v>107855.4</v>
      </c>
      <c r="Q9" s="469">
        <f t="shared" si="4"/>
        <v>24951.47</v>
      </c>
      <c r="R9" s="468">
        <f t="shared" si="5"/>
        <v>0.23134187068983114</v>
      </c>
      <c r="S9" s="421"/>
    </row>
    <row r="10" spans="2:28" ht="14.25" customHeight="1" x14ac:dyDescent="0.25">
      <c r="B10" s="419"/>
      <c r="C10" s="465" t="s">
        <v>41</v>
      </c>
      <c r="D10" s="420"/>
      <c r="E10" s="469">
        <f>'2a. Dispatch Natural P&amp;L'!E10+'2b. Youreka Natural P&amp;L'!E10</f>
        <v>95643.67</v>
      </c>
      <c r="F10" s="469">
        <f>'2a. Dispatch Natural P&amp;L'!F10+'2b. Youreka Natural P&amp;L'!F10</f>
        <v>107993.31198467515</v>
      </c>
      <c r="G10" s="470">
        <f t="shared" si="0"/>
        <v>-12349.641984675152</v>
      </c>
      <c r="H10" s="468">
        <f t="shared" si="1"/>
        <v>-0.11435561848892672</v>
      </c>
      <c r="I10" s="16"/>
      <c r="J10" s="469">
        <f>'2a. Dispatch Natural P&amp;L'!J10+'2b. Youreka Natural P&amp;L'!J10</f>
        <v>1158666.7999999998</v>
      </c>
      <c r="K10" s="469">
        <f>'2a. Dispatch Natural P&amp;L'!K10+'2b. Youreka Natural P&amp;L'!K10</f>
        <v>1217243.8075785751</v>
      </c>
      <c r="L10" s="470">
        <f t="shared" si="2"/>
        <v>-58577.007578575285</v>
      </c>
      <c r="M10" s="468">
        <f t="shared" si="3"/>
        <v>-4.8122658101749316E-2</v>
      </c>
      <c r="N10" s="16"/>
      <c r="O10" s="469">
        <f>'2a. Dispatch Natural P&amp;L'!O10+'2b. Youreka Natural P&amp;L'!O10</f>
        <v>95643.67</v>
      </c>
      <c r="P10" s="469">
        <f>'2a. Dispatch Natural P&amp;L'!P10+'2b. Youreka Natural P&amp;L'!P10</f>
        <v>91808.3</v>
      </c>
      <c r="Q10" s="469">
        <f t="shared" si="4"/>
        <v>3835.3699999999953</v>
      </c>
      <c r="R10" s="468">
        <f t="shared" si="5"/>
        <v>4.1775852510067102E-2</v>
      </c>
      <c r="S10" s="421"/>
    </row>
    <row r="11" spans="2:28" ht="14.25" customHeight="1" x14ac:dyDescent="0.25">
      <c r="B11" s="419"/>
      <c r="C11" s="471" t="s">
        <v>42</v>
      </c>
      <c r="D11" s="420"/>
      <c r="E11" s="472">
        <f>'2a. Dispatch Natural P&amp;L'!E11+'2b. Youreka Natural P&amp;L'!E11</f>
        <v>2114880.71</v>
      </c>
      <c r="F11" s="472">
        <f>'2a. Dispatch Natural P&amp;L'!F11+'2b. Youreka Natural P&amp;L'!F11</f>
        <v>2281205.6834880784</v>
      </c>
      <c r="G11" s="473">
        <f t="shared" si="0"/>
        <v>-166324.97348807845</v>
      </c>
      <c r="H11" s="474">
        <f t="shared" si="1"/>
        <v>-7.2910993818741998E-2</v>
      </c>
      <c r="I11" s="16"/>
      <c r="J11" s="472">
        <f>'2a. Dispatch Natural P&amp;L'!J11+'2b. Youreka Natural P&amp;L'!J11</f>
        <v>24913573.310000002</v>
      </c>
      <c r="K11" s="472">
        <f>'2a. Dispatch Natural P&amp;L'!K11+'2b. Youreka Natural P&amp;L'!K11</f>
        <v>25709145.772546902</v>
      </c>
      <c r="L11" s="473">
        <f t="shared" si="2"/>
        <v>-795572.46254689991</v>
      </c>
      <c r="M11" s="474">
        <f t="shared" si="3"/>
        <v>-3.0945114613510016E-2</v>
      </c>
      <c r="N11" s="16"/>
      <c r="O11" s="472">
        <f>'2a. Dispatch Natural P&amp;L'!O11+'2b. Youreka Natural P&amp;L'!O11</f>
        <v>2114880.71</v>
      </c>
      <c r="P11" s="472">
        <f>'2a. Dispatch Natural P&amp;L'!P11+'2b. Youreka Natural P&amp;L'!P11</f>
        <v>1935712.76</v>
      </c>
      <c r="Q11" s="472">
        <f t="shared" si="4"/>
        <v>179167.94999999995</v>
      </c>
      <c r="R11" s="474">
        <f t="shared" si="5"/>
        <v>9.255916151526522E-2</v>
      </c>
      <c r="S11" s="421"/>
      <c r="U11" s="8">
        <f t="shared" ref="U11:V11" si="6">SUM(E8:E10)-E11</f>
        <v>0</v>
      </c>
      <c r="V11" s="8">
        <f t="shared" si="6"/>
        <v>0</v>
      </c>
      <c r="X11" s="8">
        <f t="shared" ref="X11:Y11" si="7">SUM(J8:J10)-J11</f>
        <v>0</v>
      </c>
      <c r="Y11" s="8">
        <f t="shared" si="7"/>
        <v>0</v>
      </c>
      <c r="AA11" s="8">
        <f t="shared" ref="AA11:AB11" si="8">SUM(O8:O10)-O11</f>
        <v>0</v>
      </c>
      <c r="AB11" s="8">
        <f t="shared" si="8"/>
        <v>0</v>
      </c>
    </row>
    <row r="12" spans="2:28" ht="14.25" customHeight="1" x14ac:dyDescent="0.25">
      <c r="B12" s="419"/>
      <c r="C12" s="471" t="s">
        <v>43</v>
      </c>
      <c r="D12" s="420"/>
      <c r="E12" s="469"/>
      <c r="F12" s="469"/>
      <c r="G12" s="469"/>
      <c r="H12" s="470"/>
      <c r="I12" s="16"/>
      <c r="J12" s="469"/>
      <c r="K12" s="469"/>
      <c r="L12" s="469"/>
      <c r="M12" s="470"/>
      <c r="N12" s="16"/>
      <c r="O12" s="469"/>
      <c r="P12" s="469"/>
      <c r="Q12" s="469"/>
      <c r="R12" s="470"/>
      <c r="S12" s="421"/>
    </row>
    <row r="13" spans="2:28" ht="14.25" customHeight="1" x14ac:dyDescent="0.25">
      <c r="B13" s="419"/>
      <c r="C13" s="465" t="s">
        <v>44</v>
      </c>
      <c r="D13" s="420"/>
      <c r="E13" s="469">
        <f>'2a. Dispatch Natural P&amp;L'!E13+'2b. Youreka Natural P&amp;L'!E13</f>
        <v>49000</v>
      </c>
      <c r="F13" s="469">
        <f>'2a. Dispatch Natural P&amp;L'!F13+'2b. Youreka Natural P&amp;L'!F13</f>
        <v>39250</v>
      </c>
      <c r="G13" s="470">
        <f t="shared" ref="G13:G17" si="9">IFERROR(E13-F13,"N/A")</f>
        <v>9750</v>
      </c>
      <c r="H13" s="468">
        <f t="shared" ref="H13:H16" si="10">IFERROR((E13/F13-1),"N/A")</f>
        <v>0.24840764331210186</v>
      </c>
      <c r="I13" s="16"/>
      <c r="J13" s="469">
        <f>'2a. Dispatch Natural P&amp;L'!J13+'2b. Youreka Natural P&amp;L'!J13</f>
        <v>772519.96</v>
      </c>
      <c r="K13" s="469">
        <f>'2a. Dispatch Natural P&amp;L'!K13+'2b. Youreka Natural P&amp;L'!K13</f>
        <v>506416.66666666674</v>
      </c>
      <c r="L13" s="470">
        <f t="shared" ref="L13:L17" si="11">IFERROR(J13-K13,"N/A")</f>
        <v>266103.29333333322</v>
      </c>
      <c r="M13" s="468">
        <f t="shared" ref="M13:M16" si="12">IFERROR((J13/K13-1),"N/A")</f>
        <v>0.52546314299818953</v>
      </c>
      <c r="N13" s="16"/>
      <c r="O13" s="469">
        <f>'2a. Dispatch Natural P&amp;L'!O13+'2b. Youreka Natural P&amp;L'!O13</f>
        <v>49000</v>
      </c>
      <c r="P13" s="469">
        <f>'2a. Dispatch Natural P&amp;L'!P13+'2b. Youreka Natural P&amp;L'!P13</f>
        <v>69018.05</v>
      </c>
      <c r="Q13" s="469">
        <f t="shared" ref="Q13:Q17" si="13">O13-P13</f>
        <v>-20018.050000000003</v>
      </c>
      <c r="R13" s="468">
        <f t="shared" ref="R13:R16" si="14">IFERROR((O13/P13-1),"N/A")</f>
        <v>-0.29004079367643687</v>
      </c>
      <c r="S13" s="421"/>
    </row>
    <row r="14" spans="2:28" ht="14.25" customHeight="1" x14ac:dyDescent="0.25">
      <c r="B14" s="419"/>
      <c r="C14" s="465" t="s">
        <v>45</v>
      </c>
      <c r="D14" s="420"/>
      <c r="E14" s="469">
        <f>'2a. Dispatch Natural P&amp;L'!E14+'2b. Youreka Natural P&amp;L'!E14</f>
        <v>0</v>
      </c>
      <c r="F14" s="469">
        <f>'2a. Dispatch Natural P&amp;L'!F14+'2b. Youreka Natural P&amp;L'!F14</f>
        <v>0</v>
      </c>
      <c r="G14" s="470">
        <f t="shared" si="9"/>
        <v>0</v>
      </c>
      <c r="H14" s="468" t="str">
        <f t="shared" si="10"/>
        <v>N/A</v>
      </c>
      <c r="I14" s="16"/>
      <c r="J14" s="469">
        <f>'2a. Dispatch Natural P&amp;L'!J14+'2b. Youreka Natural P&amp;L'!J14</f>
        <v>0</v>
      </c>
      <c r="K14" s="469">
        <f>'2a. Dispatch Natural P&amp;L'!K14+'2b. Youreka Natural P&amp;L'!K14</f>
        <v>0</v>
      </c>
      <c r="L14" s="470">
        <f t="shared" si="11"/>
        <v>0</v>
      </c>
      <c r="M14" s="468" t="str">
        <f t="shared" si="12"/>
        <v>N/A</v>
      </c>
      <c r="N14" s="16"/>
      <c r="O14" s="469">
        <f>'2a. Dispatch Natural P&amp;L'!O14+'2b. Youreka Natural P&amp;L'!O14</f>
        <v>0</v>
      </c>
      <c r="P14" s="469">
        <f>'2a. Dispatch Natural P&amp;L'!P14+'2b. Youreka Natural P&amp;L'!P14</f>
        <v>0</v>
      </c>
      <c r="Q14" s="469">
        <f t="shared" si="13"/>
        <v>0</v>
      </c>
      <c r="R14" s="468" t="str">
        <f t="shared" si="14"/>
        <v>N/A</v>
      </c>
      <c r="S14" s="421"/>
    </row>
    <row r="15" spans="2:28" ht="14.25" customHeight="1" x14ac:dyDescent="0.25">
      <c r="B15" s="419"/>
      <c r="C15" s="471" t="s">
        <v>46</v>
      </c>
      <c r="D15" s="420"/>
      <c r="E15" s="472">
        <f>'2a. Dispatch Natural P&amp;L'!E15+'2b. Youreka Natural P&amp;L'!E15</f>
        <v>49000</v>
      </c>
      <c r="F15" s="472">
        <f>'2a. Dispatch Natural P&amp;L'!F15+'2b. Youreka Natural P&amp;L'!F15</f>
        <v>39250</v>
      </c>
      <c r="G15" s="473">
        <f t="shared" si="9"/>
        <v>9750</v>
      </c>
      <c r="H15" s="474">
        <f t="shared" si="10"/>
        <v>0.24840764331210186</v>
      </c>
      <c r="I15" s="16"/>
      <c r="J15" s="472">
        <f>'2a. Dispatch Natural P&amp;L'!J15+'2b. Youreka Natural P&amp;L'!J15</f>
        <v>772519.96</v>
      </c>
      <c r="K15" s="472">
        <f>'2a. Dispatch Natural P&amp;L'!K15+'2b. Youreka Natural P&amp;L'!K15</f>
        <v>506416.66666666674</v>
      </c>
      <c r="L15" s="473">
        <f t="shared" si="11"/>
        <v>266103.29333333322</v>
      </c>
      <c r="M15" s="474">
        <f t="shared" si="12"/>
        <v>0.52546314299818953</v>
      </c>
      <c r="N15" s="16"/>
      <c r="O15" s="472">
        <f>'2a. Dispatch Natural P&amp;L'!O15+'2b. Youreka Natural P&amp;L'!O15</f>
        <v>49000</v>
      </c>
      <c r="P15" s="472">
        <f>'2a. Dispatch Natural P&amp;L'!P15+'2b. Youreka Natural P&amp;L'!P15</f>
        <v>69018.05</v>
      </c>
      <c r="Q15" s="472">
        <f t="shared" si="13"/>
        <v>-20018.050000000003</v>
      </c>
      <c r="R15" s="474">
        <f t="shared" si="14"/>
        <v>-0.29004079367643687</v>
      </c>
      <c r="S15" s="421"/>
      <c r="U15" s="9">
        <f t="shared" ref="U15:V15" si="15">SUM(E13:E14)-E15</f>
        <v>0</v>
      </c>
      <c r="V15" s="9">
        <f t="shared" si="15"/>
        <v>0</v>
      </c>
      <c r="X15" s="9">
        <f t="shared" ref="X15:Y15" si="16">SUM(J13:J14)-J15</f>
        <v>0</v>
      </c>
      <c r="Y15" s="9">
        <f t="shared" si="16"/>
        <v>0</v>
      </c>
      <c r="AA15" s="9">
        <f t="shared" ref="AA15:AB15" si="17">SUM(O13:O14)-O15</f>
        <v>0</v>
      </c>
      <c r="AB15" s="9">
        <f t="shared" si="17"/>
        <v>0</v>
      </c>
    </row>
    <row r="16" spans="2:28" ht="14.25" customHeight="1" x14ac:dyDescent="0.25">
      <c r="B16" s="419"/>
      <c r="C16" s="471" t="s">
        <v>47</v>
      </c>
      <c r="D16" s="420"/>
      <c r="E16" s="475">
        <f>'2a. Dispatch Natural P&amp;L'!E16+'2b. Youreka Natural P&amp;L'!E16</f>
        <v>2163880.71</v>
      </c>
      <c r="F16" s="475">
        <f>'2a. Dispatch Natural P&amp;L'!F16+'2b. Youreka Natural P&amp;L'!F16</f>
        <v>2320455.6834880784</v>
      </c>
      <c r="G16" s="476">
        <f t="shared" si="9"/>
        <v>-156574.97348807845</v>
      </c>
      <c r="H16" s="474">
        <f t="shared" si="10"/>
        <v>-6.7475959399800778E-2</v>
      </c>
      <c r="I16" s="16"/>
      <c r="J16" s="475">
        <f>'2a. Dispatch Natural P&amp;L'!J16+'2b. Youreka Natural P&amp;L'!J16</f>
        <v>25686093.269999996</v>
      </c>
      <c r="K16" s="475">
        <f>'2a. Dispatch Natural P&amp;L'!K16+'2b. Youreka Natural P&amp;L'!K16</f>
        <v>26215562.439213559</v>
      </c>
      <c r="L16" s="476">
        <f t="shared" si="11"/>
        <v>-529469.1692135632</v>
      </c>
      <c r="M16" s="474">
        <f t="shared" si="12"/>
        <v>-2.0196750324974033E-2</v>
      </c>
      <c r="N16" s="16"/>
      <c r="O16" s="475">
        <f>'2a. Dispatch Natural P&amp;L'!O16+'2b. Youreka Natural P&amp;L'!O16</f>
        <v>2163880.71</v>
      </c>
      <c r="P16" s="475">
        <f>'2a. Dispatch Natural P&amp;L'!P16+'2b. Youreka Natural P&amp;L'!P16</f>
        <v>2004730.81</v>
      </c>
      <c r="Q16" s="475">
        <f t="shared" si="13"/>
        <v>159149.89999999991</v>
      </c>
      <c r="R16" s="474">
        <f t="shared" si="14"/>
        <v>7.9387167197774389E-2</v>
      </c>
      <c r="S16" s="421"/>
      <c r="U16" s="9">
        <f t="shared" ref="U16:V16" si="18">E11+E15-E16</f>
        <v>0</v>
      </c>
      <c r="V16" s="9">
        <f t="shared" si="18"/>
        <v>0</v>
      </c>
      <c r="X16" s="9">
        <f t="shared" ref="X16:Y16" si="19">J11+J15-J16</f>
        <v>0</v>
      </c>
      <c r="Y16" s="9">
        <f t="shared" si="19"/>
        <v>0</v>
      </c>
      <c r="AA16" s="9">
        <f t="shared" ref="AA16:AB16" si="20">O11+O15-O16</f>
        <v>0</v>
      </c>
      <c r="AB16" s="9">
        <f t="shared" si="20"/>
        <v>0</v>
      </c>
    </row>
    <row r="17" spans="2:28" ht="14.25" customHeight="1" x14ac:dyDescent="0.25">
      <c r="B17" s="419"/>
      <c r="C17" s="477" t="s">
        <v>15</v>
      </c>
      <c r="D17" s="420"/>
      <c r="E17" s="478">
        <f t="shared" ref="E17:F17" si="21">E11/E16</f>
        <v>0.97735549849233605</v>
      </c>
      <c r="F17" s="478">
        <f t="shared" si="21"/>
        <v>0.98308521887347577</v>
      </c>
      <c r="G17" s="479">
        <f t="shared" si="9"/>
        <v>-5.7297203811397246E-3</v>
      </c>
      <c r="H17" s="479"/>
      <c r="I17" s="16"/>
      <c r="J17" s="478">
        <f t="shared" ref="J17:K17" si="22">J11/J16</f>
        <v>0.96992458324122588</v>
      </c>
      <c r="K17" s="478">
        <f t="shared" si="22"/>
        <v>0.98068259386610934</v>
      </c>
      <c r="L17" s="479">
        <f t="shared" si="11"/>
        <v>-1.0758010624883463E-2</v>
      </c>
      <c r="M17" s="479"/>
      <c r="N17" s="16"/>
      <c r="O17" s="478">
        <f t="shared" ref="O17:P17" si="23">O11/O16</f>
        <v>0.97735549849233605</v>
      </c>
      <c r="P17" s="478">
        <f t="shared" si="23"/>
        <v>0.96557241019306728</v>
      </c>
      <c r="Q17" s="478">
        <f t="shared" si="13"/>
        <v>1.1783088299268774E-2</v>
      </c>
      <c r="R17" s="479"/>
      <c r="S17" s="421"/>
      <c r="U17" s="40">
        <f t="shared" ref="U17:V17" si="24">E11/E16-E17</f>
        <v>0</v>
      </c>
      <c r="V17" s="40">
        <f t="shared" si="24"/>
        <v>0</v>
      </c>
      <c r="X17" s="40">
        <f t="shared" ref="X17:Y17" si="25">J11/J16-J17</f>
        <v>0</v>
      </c>
      <c r="Y17" s="40">
        <f t="shared" si="25"/>
        <v>0</v>
      </c>
      <c r="AA17" s="40">
        <f t="shared" ref="AA17:AB17" si="26">O11/O16-O17</f>
        <v>0</v>
      </c>
      <c r="AB17" s="40">
        <f t="shared" si="26"/>
        <v>0</v>
      </c>
    </row>
    <row r="18" spans="2:28" ht="14.25" customHeight="1" x14ac:dyDescent="0.25">
      <c r="B18" s="419"/>
      <c r="C18" s="464"/>
      <c r="D18" s="420"/>
      <c r="E18" s="420"/>
      <c r="F18" s="420"/>
      <c r="G18" s="420"/>
      <c r="H18" s="480"/>
      <c r="I18" s="16"/>
      <c r="J18" s="420"/>
      <c r="K18" s="420"/>
      <c r="L18" s="420"/>
      <c r="M18" s="480"/>
      <c r="N18" s="16"/>
      <c r="O18" s="420"/>
      <c r="P18" s="420"/>
      <c r="Q18" s="420"/>
      <c r="R18" s="480"/>
      <c r="S18" s="421"/>
    </row>
    <row r="19" spans="2:28" ht="14.25" customHeight="1" x14ac:dyDescent="0.25">
      <c r="B19" s="419"/>
      <c r="C19" s="464" t="s">
        <v>114</v>
      </c>
      <c r="D19" s="466"/>
      <c r="E19" s="20"/>
      <c r="F19" s="20"/>
      <c r="G19" s="20"/>
      <c r="H19" s="17"/>
      <c r="I19" s="16"/>
      <c r="J19" s="20"/>
      <c r="K19" s="20"/>
      <c r="L19" s="20"/>
      <c r="M19" s="17"/>
      <c r="N19" s="16"/>
      <c r="O19" s="466"/>
      <c r="P19" s="20"/>
      <c r="Q19" s="20"/>
      <c r="R19" s="17"/>
      <c r="S19" s="421"/>
    </row>
    <row r="20" spans="2:28" ht="14.25" customHeight="1" x14ac:dyDescent="0.25">
      <c r="B20" s="419"/>
      <c r="C20" s="465" t="s">
        <v>115</v>
      </c>
      <c r="D20" s="420"/>
      <c r="E20" s="466">
        <f>'2a. Dispatch Natural P&amp;L'!E20+'2b. Youreka Natural P&amp;L'!E20</f>
        <v>10632.75</v>
      </c>
      <c r="F20" s="466">
        <f>'2a. Dispatch Natural P&amp;L'!F20+'2b. Youreka Natural P&amp;L'!F20</f>
        <v>0</v>
      </c>
      <c r="G20" s="467">
        <f t="shared" ref="G20:G25" si="27">IFERROR(E20-F20,"N/A")</f>
        <v>10632.75</v>
      </c>
      <c r="H20" s="468" t="str">
        <f t="shared" ref="H20:H24" si="28">IFERROR((E20/F20-1),"N/A")</f>
        <v>N/A</v>
      </c>
      <c r="I20" s="16"/>
      <c r="J20" s="466">
        <f>'2a. Dispatch Natural P&amp;L'!J20+'2b. Youreka Natural P&amp;L'!J20</f>
        <v>51263.75</v>
      </c>
      <c r="K20" s="466">
        <f>'2a. Dispatch Natural P&amp;L'!K20+'2b. Youreka Natural P&amp;L'!K20</f>
        <v>0</v>
      </c>
      <c r="L20" s="467">
        <f t="shared" ref="L20:L25" si="29">IFERROR(J20-K20,"N/A")</f>
        <v>51263.75</v>
      </c>
      <c r="M20" s="468" t="str">
        <f t="shared" ref="M20:M24" si="30">IFERROR((J20/K20-1),"N/A")</f>
        <v>N/A</v>
      </c>
      <c r="N20" s="16"/>
      <c r="O20" s="466">
        <f>'2a. Dispatch Natural P&amp;L'!O20+'2b. Youreka Natural P&amp;L'!O20</f>
        <v>10632.75</v>
      </c>
      <c r="P20" s="466">
        <f>'2a. Dispatch Natural P&amp;L'!P20+'2b. Youreka Natural P&amp;L'!P20</f>
        <v>0</v>
      </c>
      <c r="Q20" s="466">
        <f t="shared" ref="Q20:Q25" si="31">O20-P20</f>
        <v>10632.75</v>
      </c>
      <c r="R20" s="468" t="str">
        <f t="shared" ref="R20:R24" si="32">IFERROR((O20/P20-1),"N/A")</f>
        <v>N/A</v>
      </c>
      <c r="S20" s="421"/>
    </row>
    <row r="21" spans="2:28" ht="14.25" customHeight="1" x14ac:dyDescent="0.25">
      <c r="B21" s="419"/>
      <c r="C21" s="465" t="s">
        <v>116</v>
      </c>
      <c r="D21" s="420"/>
      <c r="E21" s="469">
        <f>'2a. Dispatch Natural P&amp;L'!E21+'2b. Youreka Natural P&amp;L'!E21</f>
        <v>159319.81</v>
      </c>
      <c r="F21" s="469">
        <f>'2a. Dispatch Natural P&amp;L'!F21+'2b. Youreka Natural P&amp;L'!F21</f>
        <v>169122.84554281819</v>
      </c>
      <c r="G21" s="470">
        <f t="shared" si="27"/>
        <v>-9803.0355428181938</v>
      </c>
      <c r="H21" s="468">
        <f t="shared" si="28"/>
        <v>-5.7963993636426125E-2</v>
      </c>
      <c r="I21" s="16"/>
      <c r="J21" s="469">
        <f>'2a. Dispatch Natural P&amp;L'!J21+'2b. Youreka Natural P&amp;L'!J21</f>
        <v>1869794.5</v>
      </c>
      <c r="K21" s="469">
        <f>'2a. Dispatch Natural P&amp;L'!K21+'2b. Youreka Natural P&amp;L'!K21</f>
        <v>1958808.0587626514</v>
      </c>
      <c r="L21" s="470">
        <f t="shared" si="29"/>
        <v>-89013.558762651403</v>
      </c>
      <c r="M21" s="468">
        <f t="shared" si="30"/>
        <v>-4.5442716229623814E-2</v>
      </c>
      <c r="N21" s="16"/>
      <c r="O21" s="469">
        <f>'2a. Dispatch Natural P&amp;L'!O21+'2b. Youreka Natural P&amp;L'!O21</f>
        <v>159319.81</v>
      </c>
      <c r="P21" s="469">
        <f>'2a. Dispatch Natural P&amp;L'!P21+'2b. Youreka Natural P&amp;L'!P21</f>
        <v>145877.6</v>
      </c>
      <c r="Q21" s="469">
        <f t="shared" si="31"/>
        <v>13442.209999999992</v>
      </c>
      <c r="R21" s="468">
        <f t="shared" si="32"/>
        <v>9.2147183666306587E-2</v>
      </c>
      <c r="S21" s="421"/>
    </row>
    <row r="22" spans="2:28" ht="14.25" customHeight="1" x14ac:dyDescent="0.25">
      <c r="B22" s="419"/>
      <c r="C22" s="465" t="s">
        <v>117</v>
      </c>
      <c r="D22" s="420"/>
      <c r="E22" s="469">
        <f>'2a. Dispatch Natural P&amp;L'!E22+'2b. Youreka Natural P&amp;L'!E22</f>
        <v>60407.040000000001</v>
      </c>
      <c r="F22" s="469">
        <f>'2a. Dispatch Natural P&amp;L'!F22+'2b. Youreka Natural P&amp;L'!F22</f>
        <v>60127.6875</v>
      </c>
      <c r="G22" s="470">
        <f t="shared" si="27"/>
        <v>279.35250000000087</v>
      </c>
      <c r="H22" s="468">
        <f t="shared" si="28"/>
        <v>4.6459877573039599E-3</v>
      </c>
      <c r="I22" s="16"/>
      <c r="J22" s="469">
        <f>'2a. Dispatch Natural P&amp;L'!J22+'2b. Youreka Natural P&amp;L'!J22</f>
        <v>736470.03000000014</v>
      </c>
      <c r="K22" s="469">
        <f>'2a. Dispatch Natural P&amp;L'!K22+'2b. Youreka Natural P&amp;L'!K22</f>
        <v>751768.25</v>
      </c>
      <c r="L22" s="470">
        <f t="shared" si="29"/>
        <v>-15298.219999999856</v>
      </c>
      <c r="M22" s="468">
        <f t="shared" si="30"/>
        <v>-2.0349648977593615E-2</v>
      </c>
      <c r="N22" s="16"/>
      <c r="O22" s="469">
        <f>'2a. Dispatch Natural P&amp;L'!O22+'2b. Youreka Natural P&amp;L'!O22</f>
        <v>60407.040000000001</v>
      </c>
      <c r="P22" s="469">
        <f>'2a. Dispatch Natural P&amp;L'!P22+'2b. Youreka Natural P&amp;L'!P22</f>
        <v>58677.8</v>
      </c>
      <c r="Q22" s="469">
        <f t="shared" si="31"/>
        <v>1729.239999999998</v>
      </c>
      <c r="R22" s="468">
        <f t="shared" si="32"/>
        <v>2.947008919898142E-2</v>
      </c>
      <c r="S22" s="421"/>
    </row>
    <row r="23" spans="2:28" ht="14.25" customHeight="1" x14ac:dyDescent="0.25">
      <c r="B23" s="419"/>
      <c r="C23" s="464" t="s">
        <v>118</v>
      </c>
      <c r="D23" s="420"/>
      <c r="E23" s="472">
        <f>'2a. Dispatch Natural P&amp;L'!E23+'2b. Youreka Natural P&amp;L'!E23</f>
        <v>230359.59999999998</v>
      </c>
      <c r="F23" s="472">
        <f>'2a. Dispatch Natural P&amp;L'!F23+'2b. Youreka Natural P&amp;L'!F23</f>
        <v>229250.53304281819</v>
      </c>
      <c r="G23" s="473">
        <f t="shared" si="27"/>
        <v>1109.0669571817853</v>
      </c>
      <c r="H23" s="474">
        <f t="shared" si="28"/>
        <v>4.8377944533486428E-3</v>
      </c>
      <c r="I23" s="16"/>
      <c r="J23" s="472">
        <f>'2a. Dispatch Natural P&amp;L'!J23+'2b. Youreka Natural P&amp;L'!J23</f>
        <v>2657528.2800000003</v>
      </c>
      <c r="K23" s="472">
        <f>'2a. Dispatch Natural P&amp;L'!K23+'2b. Youreka Natural P&amp;L'!K23</f>
        <v>2710576.3087626514</v>
      </c>
      <c r="L23" s="473">
        <f t="shared" si="29"/>
        <v>-53048.028762651142</v>
      </c>
      <c r="M23" s="474">
        <f t="shared" si="30"/>
        <v>-1.9570756444361792E-2</v>
      </c>
      <c r="N23" s="16"/>
      <c r="O23" s="472">
        <f>'2a. Dispatch Natural P&amp;L'!O23+'2b. Youreka Natural P&amp;L'!O23</f>
        <v>230359.59999999998</v>
      </c>
      <c r="P23" s="472">
        <f>'2a. Dispatch Natural P&amp;L'!P23+'2b. Youreka Natural P&amp;L'!P23</f>
        <v>204555.40000000002</v>
      </c>
      <c r="Q23" s="472">
        <f t="shared" si="31"/>
        <v>25804.199999999953</v>
      </c>
      <c r="R23" s="474">
        <f t="shared" si="32"/>
        <v>0.12614773308355565</v>
      </c>
      <c r="S23" s="421"/>
      <c r="U23" s="8">
        <f t="shared" ref="U23:V23" si="33">SUM(E20:E22)-E23</f>
        <v>0</v>
      </c>
      <c r="V23" s="8">
        <f t="shared" si="33"/>
        <v>0</v>
      </c>
      <c r="X23" s="8">
        <f t="shared" ref="X23:Y23" si="34">SUM(J20:J22)-J23</f>
        <v>0</v>
      </c>
      <c r="Y23" s="8">
        <f t="shared" si="34"/>
        <v>0</v>
      </c>
      <c r="AA23" s="8">
        <f t="shared" ref="AA23:AB23" si="35">SUM(O20:O22)-O23</f>
        <v>0</v>
      </c>
      <c r="AB23" s="8">
        <f t="shared" si="35"/>
        <v>0</v>
      </c>
    </row>
    <row r="24" spans="2:28" ht="14.25" customHeight="1" x14ac:dyDescent="0.25">
      <c r="B24" s="419"/>
      <c r="C24" s="464" t="s">
        <v>119</v>
      </c>
      <c r="D24" s="420"/>
      <c r="E24" s="475">
        <f>'2a. Dispatch Natural P&amp;L'!E24+'2b. Youreka Natural P&amp;L'!E24</f>
        <v>1933521.1099999999</v>
      </c>
      <c r="F24" s="475">
        <f>'2a. Dispatch Natural P&amp;L'!F24+'2b. Youreka Natural P&amp;L'!F24</f>
        <v>2091205.1504452601</v>
      </c>
      <c r="G24" s="476">
        <f t="shared" si="27"/>
        <v>-157684.04044526024</v>
      </c>
      <c r="H24" s="474">
        <f t="shared" si="28"/>
        <v>-7.5403429649972931E-2</v>
      </c>
      <c r="I24" s="16"/>
      <c r="J24" s="475">
        <f>'2a. Dispatch Natural P&amp;L'!J24+'2b. Youreka Natural P&amp;L'!J24</f>
        <v>23028564.990000002</v>
      </c>
      <c r="K24" s="475">
        <f>'2a. Dispatch Natural P&amp;L'!K24+'2b. Youreka Natural P&amp;L'!K24</f>
        <v>23504986.130450912</v>
      </c>
      <c r="L24" s="476">
        <f t="shared" si="29"/>
        <v>-476421.14045090973</v>
      </c>
      <c r="M24" s="474">
        <f t="shared" si="30"/>
        <v>-2.0268939441478895E-2</v>
      </c>
      <c r="N24" s="16"/>
      <c r="O24" s="475">
        <f>'2a. Dispatch Natural P&amp;L'!O24+'2b. Youreka Natural P&amp;L'!O24</f>
        <v>1933521.1099999999</v>
      </c>
      <c r="P24" s="475">
        <f>'2a. Dispatch Natural P&amp;L'!P24+'2b. Youreka Natural P&amp;L'!P24</f>
        <v>1800175.4100000001</v>
      </c>
      <c r="Q24" s="475">
        <f t="shared" si="31"/>
        <v>133345.69999999972</v>
      </c>
      <c r="R24" s="474">
        <f t="shared" si="32"/>
        <v>7.4073725959849401E-2</v>
      </c>
      <c r="S24" s="421"/>
      <c r="U24" s="8">
        <f t="shared" ref="U24:V24" si="36">E16-E23-E24</f>
        <v>0</v>
      </c>
      <c r="V24" s="8">
        <f t="shared" si="36"/>
        <v>0</v>
      </c>
      <c r="X24" s="8">
        <f t="shared" ref="X24:Y24" si="37">J16-J23-J24</f>
        <v>0</v>
      </c>
      <c r="Y24" s="8">
        <f t="shared" si="37"/>
        <v>0</v>
      </c>
      <c r="AA24" s="8">
        <f t="shared" ref="AA24:AB24" si="38">O16-O23-O24</f>
        <v>0</v>
      </c>
      <c r="AB24" s="8">
        <f t="shared" si="38"/>
        <v>0</v>
      </c>
    </row>
    <row r="25" spans="2:28" ht="14.25" customHeight="1" x14ac:dyDescent="0.25">
      <c r="B25" s="419"/>
      <c r="C25" s="477" t="s">
        <v>120</v>
      </c>
      <c r="D25" s="420"/>
      <c r="E25" s="478">
        <f t="shared" ref="E25:F25" si="39">E24/E16</f>
        <v>0.89354329980602298</v>
      </c>
      <c r="F25" s="478">
        <f t="shared" si="39"/>
        <v>0.90120452001125406</v>
      </c>
      <c r="G25" s="479">
        <f t="shared" si="27"/>
        <v>-7.6612202052310785E-3</v>
      </c>
      <c r="H25" s="479"/>
      <c r="I25" s="16"/>
      <c r="J25" s="478">
        <f t="shared" ref="J25:K25" si="40">J24/J16</f>
        <v>0.89653824534290516</v>
      </c>
      <c r="K25" s="478">
        <f t="shared" si="40"/>
        <v>0.89660430459778606</v>
      </c>
      <c r="L25" s="479">
        <f t="shared" si="29"/>
        <v>-6.6059254880901364E-5</v>
      </c>
      <c r="M25" s="479"/>
      <c r="N25" s="16"/>
      <c r="O25" s="478">
        <f t="shared" ref="O25:P25" si="41">O24/O16</f>
        <v>0.89354329980602298</v>
      </c>
      <c r="P25" s="478">
        <f t="shared" si="41"/>
        <v>0.89796365727526284</v>
      </c>
      <c r="Q25" s="478">
        <f t="shared" si="31"/>
        <v>-4.4203574692398551E-3</v>
      </c>
      <c r="R25" s="479"/>
      <c r="S25" s="421"/>
      <c r="U25" s="40">
        <f t="shared" ref="U25:V25" si="42">E24/E16-E25</f>
        <v>0</v>
      </c>
      <c r="V25" s="40">
        <f t="shared" si="42"/>
        <v>0</v>
      </c>
      <c r="X25" s="40">
        <f t="shared" ref="X25:Y25" si="43">J24/J16-J25</f>
        <v>0</v>
      </c>
      <c r="Y25" s="40">
        <f t="shared" si="43"/>
        <v>0</v>
      </c>
      <c r="AA25" s="40">
        <f t="shared" ref="AA25:AB25" si="44">O24/O16-O25</f>
        <v>0</v>
      </c>
      <c r="AB25" s="40">
        <f t="shared" si="44"/>
        <v>0</v>
      </c>
    </row>
    <row r="26" spans="2:28" ht="14.25" customHeight="1" x14ac:dyDescent="0.25">
      <c r="B26" s="419"/>
      <c r="C26" s="464"/>
      <c r="D26" s="420"/>
      <c r="E26" s="420"/>
      <c r="F26" s="420"/>
      <c r="G26" s="420"/>
      <c r="H26" s="480"/>
      <c r="I26" s="16"/>
      <c r="J26" s="420"/>
      <c r="K26" s="420"/>
      <c r="L26" s="420"/>
      <c r="M26" s="480"/>
      <c r="N26" s="16"/>
      <c r="O26" s="420"/>
      <c r="P26" s="420"/>
      <c r="Q26" s="420"/>
      <c r="R26" s="480"/>
      <c r="S26" s="421"/>
    </row>
    <row r="27" spans="2:28" ht="14.25" customHeight="1" x14ac:dyDescent="0.25">
      <c r="B27" s="419"/>
      <c r="C27" s="464" t="s">
        <v>121</v>
      </c>
      <c r="D27" s="420"/>
      <c r="E27" s="420"/>
      <c r="F27" s="420"/>
      <c r="G27" s="420"/>
      <c r="H27" s="480"/>
      <c r="I27" s="16"/>
      <c r="J27" s="420"/>
      <c r="K27" s="420"/>
      <c r="L27" s="420"/>
      <c r="M27" s="480"/>
      <c r="N27" s="16"/>
      <c r="O27" s="420"/>
      <c r="P27" s="420"/>
      <c r="Q27" s="420"/>
      <c r="R27" s="480"/>
      <c r="S27" s="421"/>
    </row>
    <row r="28" spans="2:28" ht="14.25" customHeight="1" x14ac:dyDescent="0.25">
      <c r="B28" s="419"/>
      <c r="C28" s="471" t="s">
        <v>122</v>
      </c>
      <c r="D28" s="420"/>
      <c r="E28" s="481"/>
      <c r="F28" s="481"/>
      <c r="G28" s="420"/>
      <c r="H28" s="480"/>
      <c r="I28" s="16"/>
      <c r="J28" s="420"/>
      <c r="K28" s="420"/>
      <c r="L28" s="420"/>
      <c r="M28" s="480"/>
      <c r="N28" s="16"/>
      <c r="O28" s="420"/>
      <c r="P28" s="420"/>
      <c r="Q28" s="420"/>
      <c r="R28" s="480"/>
      <c r="S28" s="421"/>
    </row>
    <row r="29" spans="2:28" ht="14.25" customHeight="1" x14ac:dyDescent="0.25">
      <c r="B29" s="419"/>
      <c r="C29" s="465" t="s">
        <v>123</v>
      </c>
      <c r="D29" s="420"/>
      <c r="E29" s="466">
        <f>'2a. Dispatch Natural P&amp;L'!E29+'2b. Youreka Natural P&amp;L'!E29</f>
        <v>846609.42</v>
      </c>
      <c r="F29" s="466">
        <f>'2a. Dispatch Natural P&amp;L'!F29+'2b. Youreka Natural P&amp;L'!F29</f>
        <v>1016333.2584166666</v>
      </c>
      <c r="G29" s="467">
        <f t="shared" ref="G29:G34" si="45">IFERROR(E29-F29,"N/A")</f>
        <v>-169723.83841666661</v>
      </c>
      <c r="H29" s="468">
        <f t="shared" ref="H29:H34" si="46">IFERROR((E29/F29-1),"N/A")</f>
        <v>-0.16699624558294723</v>
      </c>
      <c r="I29" s="16"/>
      <c r="J29" s="466">
        <f>'2a. Dispatch Natural P&amp;L'!J29+'2b. Youreka Natural P&amp;L'!J29</f>
        <v>11370149.550000001</v>
      </c>
      <c r="K29" s="466">
        <f>'2a. Dispatch Natural P&amp;L'!K29+'2b. Youreka Natural P&amp;L'!K29</f>
        <v>12424858.94892332</v>
      </c>
      <c r="L29" s="467">
        <f t="shared" ref="L29:L34" si="47">IFERROR(J29-K29,"N/A")</f>
        <v>-1054709.3989233188</v>
      </c>
      <c r="M29" s="468">
        <f t="shared" ref="M29:M34" si="48">IFERROR((J29/K29-1),"N/A")</f>
        <v>-8.488703197831593E-2</v>
      </c>
      <c r="N29" s="16"/>
      <c r="O29" s="466">
        <f>'2a. Dispatch Natural P&amp;L'!O29+'2b. Youreka Natural P&amp;L'!O29</f>
        <v>846609.42</v>
      </c>
      <c r="P29" s="466">
        <f>'2a. Dispatch Natural P&amp;L'!P29+'2b. Youreka Natural P&amp;L'!P29</f>
        <v>1054615.6000000001</v>
      </c>
      <c r="Q29" s="466">
        <f t="shared" ref="Q29:Q34" si="49">O29-P29</f>
        <v>-208006.18000000005</v>
      </c>
      <c r="R29" s="468">
        <f t="shared" ref="R29:R34" si="50">IFERROR((O29/P29-1),"N/A")</f>
        <v>-0.19723412018559183</v>
      </c>
      <c r="S29" s="421"/>
    </row>
    <row r="30" spans="2:28" ht="14.25" customHeight="1" x14ac:dyDescent="0.25">
      <c r="B30" s="419"/>
      <c r="C30" s="465" t="s">
        <v>124</v>
      </c>
      <c r="D30" s="420"/>
      <c r="E30" s="469">
        <f>'2a. Dispatch Natural P&amp;L'!E30+'2b. Youreka Natural P&amp;L'!E30</f>
        <v>131765.87</v>
      </c>
      <c r="F30" s="469">
        <f>'2a. Dispatch Natural P&amp;L'!F30+'2b. Youreka Natural P&amp;L'!F30</f>
        <v>194549.89764583332</v>
      </c>
      <c r="G30" s="470">
        <f t="shared" si="45"/>
        <v>-62784.027645833325</v>
      </c>
      <c r="H30" s="468">
        <f t="shared" si="46"/>
        <v>-0.32271426716516682</v>
      </c>
      <c r="I30" s="16"/>
      <c r="J30" s="469">
        <f>'2a. Dispatch Natural P&amp;L'!J30+'2b. Youreka Natural P&amp;L'!J30</f>
        <v>1626260.3</v>
      </c>
      <c r="K30" s="469">
        <f>'2a. Dispatch Natural P&amp;L'!K30+'2b. Youreka Natural P&amp;L'!K30</f>
        <v>2312240.3017499996</v>
      </c>
      <c r="L30" s="470">
        <f t="shared" si="47"/>
        <v>-685980.00174999959</v>
      </c>
      <c r="M30" s="468">
        <f t="shared" si="48"/>
        <v>-0.29667331774764993</v>
      </c>
      <c r="N30" s="16"/>
      <c r="O30" s="469">
        <f>'2a. Dispatch Natural P&amp;L'!O30+'2b. Youreka Natural P&amp;L'!O30</f>
        <v>131765.87</v>
      </c>
      <c r="P30" s="469">
        <f>'2a. Dispatch Natural P&amp;L'!P30+'2b. Youreka Natural P&amp;L'!P30</f>
        <v>157458.87</v>
      </c>
      <c r="Q30" s="469">
        <f t="shared" si="49"/>
        <v>-25693</v>
      </c>
      <c r="R30" s="468">
        <f t="shared" si="50"/>
        <v>-0.16317277013355935</v>
      </c>
      <c r="S30" s="421"/>
    </row>
    <row r="31" spans="2:28" ht="14.25" customHeight="1" x14ac:dyDescent="0.25">
      <c r="B31" s="419"/>
      <c r="C31" s="465" t="s">
        <v>125</v>
      </c>
      <c r="D31" s="420"/>
      <c r="E31" s="469">
        <f>'2a. Dispatch Natural P&amp;L'!E31+'2b. Youreka Natural P&amp;L'!E31</f>
        <v>168637.33</v>
      </c>
      <c r="F31" s="469">
        <f>'2a. Dispatch Natural P&amp;L'!F31+'2b. Youreka Natural P&amp;L'!F31</f>
        <v>209384.32987509121</v>
      </c>
      <c r="G31" s="470">
        <f t="shared" si="45"/>
        <v>-40746.99987509122</v>
      </c>
      <c r="H31" s="468">
        <f t="shared" si="46"/>
        <v>-0.19460386505236071</v>
      </c>
      <c r="I31" s="16"/>
      <c r="J31" s="469">
        <f>'2a. Dispatch Natural P&amp;L'!J31+'2b. Youreka Natural P&amp;L'!J31</f>
        <v>2552005.2300000004</v>
      </c>
      <c r="K31" s="469">
        <f>'2a. Dispatch Natural P&amp;L'!K31+'2b. Youreka Natural P&amp;L'!K31</f>
        <v>2710029.0699602999</v>
      </c>
      <c r="L31" s="470">
        <f t="shared" si="47"/>
        <v>-158023.83996029943</v>
      </c>
      <c r="M31" s="468">
        <f t="shared" si="48"/>
        <v>-5.8310754564198986E-2</v>
      </c>
      <c r="N31" s="16"/>
      <c r="O31" s="469">
        <f>'2a. Dispatch Natural P&amp;L'!O31+'2b. Youreka Natural P&amp;L'!O31</f>
        <v>168637.33</v>
      </c>
      <c r="P31" s="469">
        <f>'2a. Dispatch Natural P&amp;L'!P31+'2b. Youreka Natural P&amp;L'!P31</f>
        <v>201357.4</v>
      </c>
      <c r="Q31" s="469">
        <f t="shared" si="49"/>
        <v>-32720.070000000007</v>
      </c>
      <c r="R31" s="468">
        <f t="shared" si="50"/>
        <v>-0.16249747960591465</v>
      </c>
      <c r="S31" s="421"/>
    </row>
    <row r="32" spans="2:28" ht="14.25" customHeight="1" x14ac:dyDescent="0.25">
      <c r="B32" s="419"/>
      <c r="C32" s="465" t="s">
        <v>110</v>
      </c>
      <c r="D32" s="420"/>
      <c r="E32" s="469">
        <f>'2a. Dispatch Natural P&amp;L'!E32+'2b. Youreka Natural P&amp;L'!E32</f>
        <v>4142.49</v>
      </c>
      <c r="F32" s="469">
        <f>'2a. Dispatch Natural P&amp;L'!F32+'2b. Youreka Natural P&amp;L'!F32</f>
        <v>4095</v>
      </c>
      <c r="G32" s="470">
        <f t="shared" si="45"/>
        <v>47.489999999999782</v>
      </c>
      <c r="H32" s="468">
        <f t="shared" si="46"/>
        <v>1.159706959706952E-2</v>
      </c>
      <c r="I32" s="16"/>
      <c r="J32" s="469">
        <f>'2a. Dispatch Natural P&amp;L'!J32+'2b. Youreka Natural P&amp;L'!J32</f>
        <v>51081.67</v>
      </c>
      <c r="K32" s="469">
        <f>'2a. Dispatch Natural P&amp;L'!K32+'2b. Youreka Natural P&amp;L'!K32</f>
        <v>50580</v>
      </c>
      <c r="L32" s="470">
        <f t="shared" si="47"/>
        <v>501.66999999999825</v>
      </c>
      <c r="M32" s="468">
        <f t="shared" si="48"/>
        <v>9.9183471727954942E-3</v>
      </c>
      <c r="N32" s="16"/>
      <c r="O32" s="469">
        <f>'2a. Dispatch Natural P&amp;L'!O32+'2b. Youreka Natural P&amp;L'!O32</f>
        <v>4142.49</v>
      </c>
      <c r="P32" s="469">
        <f>'2a. Dispatch Natural P&amp;L'!P32+'2b. Youreka Natural P&amp;L'!P32</f>
        <v>4167.8</v>
      </c>
      <c r="Q32" s="469">
        <f t="shared" si="49"/>
        <v>-25.3100000000004</v>
      </c>
      <c r="R32" s="468">
        <f t="shared" si="50"/>
        <v>-6.0727482124862675E-3</v>
      </c>
      <c r="S32" s="421"/>
    </row>
    <row r="33" spans="2:28" ht="14.25" customHeight="1" x14ac:dyDescent="0.25">
      <c r="B33" s="419"/>
      <c r="C33" s="465" t="s">
        <v>126</v>
      </c>
      <c r="D33" s="420"/>
      <c r="E33" s="469">
        <f>'2a. Dispatch Natural P&amp;L'!E33+'2b. Youreka Natural P&amp;L'!E33</f>
        <v>44669.42</v>
      </c>
      <c r="F33" s="469">
        <f>'2a. Dispatch Natural P&amp;L'!F33+'2b. Youreka Natural P&amp;L'!F33</f>
        <v>49002.5625</v>
      </c>
      <c r="G33" s="470">
        <f t="shared" si="45"/>
        <v>-4333.1425000000017</v>
      </c>
      <c r="H33" s="468">
        <f t="shared" si="46"/>
        <v>-8.8426855228234236E-2</v>
      </c>
      <c r="I33" s="16"/>
      <c r="J33" s="469">
        <f>'2a. Dispatch Natural P&amp;L'!J33+'2b. Youreka Natural P&amp;L'!J33</f>
        <v>579399.38</v>
      </c>
      <c r="K33" s="469">
        <f>'2a. Dispatch Natural P&amp;L'!K33+'2b. Youreka Natural P&amp;L'!K33</f>
        <v>598630.75</v>
      </c>
      <c r="L33" s="470">
        <f t="shared" si="47"/>
        <v>-19231.369999999995</v>
      </c>
      <c r="M33" s="468">
        <f t="shared" si="48"/>
        <v>-3.2125596621957686E-2</v>
      </c>
      <c r="N33" s="16"/>
      <c r="O33" s="469">
        <f>'2a. Dispatch Natural P&amp;L'!O33+'2b. Youreka Natural P&amp;L'!O33</f>
        <v>44669.42</v>
      </c>
      <c r="P33" s="469">
        <f>'2a. Dispatch Natural P&amp;L'!P33+'2b. Youreka Natural P&amp;L'!P33</f>
        <v>48856.26</v>
      </c>
      <c r="Q33" s="469">
        <f t="shared" si="49"/>
        <v>-4186.8400000000038</v>
      </c>
      <c r="R33" s="468">
        <f t="shared" si="50"/>
        <v>-8.5697104117261613E-2</v>
      </c>
      <c r="S33" s="421"/>
    </row>
    <row r="34" spans="2:28" ht="14.25" customHeight="1" x14ac:dyDescent="0.25">
      <c r="B34" s="419"/>
      <c r="C34" s="471" t="s">
        <v>127</v>
      </c>
      <c r="D34" s="420"/>
      <c r="E34" s="475">
        <f>'2a. Dispatch Natural P&amp;L'!E34+'2b. Youreka Natural P&amp;L'!E34</f>
        <v>1195824.5300000003</v>
      </c>
      <c r="F34" s="475">
        <f>'2a. Dispatch Natural P&amp;L'!F34+'2b. Youreka Natural P&amp;L'!F34</f>
        <v>1473365.0484375912</v>
      </c>
      <c r="G34" s="476">
        <f t="shared" si="45"/>
        <v>-277540.51843759092</v>
      </c>
      <c r="H34" s="474">
        <f t="shared" si="46"/>
        <v>-0.18837186258212435</v>
      </c>
      <c r="I34" s="16"/>
      <c r="J34" s="475">
        <f>'2a. Dispatch Natural P&amp;L'!J34+'2b. Youreka Natural P&amp;L'!J34</f>
        <v>16178896.129999999</v>
      </c>
      <c r="K34" s="475">
        <f>'2a. Dispatch Natural P&amp;L'!K34+'2b. Youreka Natural P&amp;L'!K34</f>
        <v>18096339.07063362</v>
      </c>
      <c r="L34" s="476">
        <f t="shared" si="47"/>
        <v>-1917442.9406336211</v>
      </c>
      <c r="M34" s="474">
        <f t="shared" si="48"/>
        <v>-0.1059575051699384</v>
      </c>
      <c r="N34" s="16"/>
      <c r="O34" s="475">
        <f>'2a. Dispatch Natural P&amp;L'!O34+'2b. Youreka Natural P&amp;L'!O34</f>
        <v>1195824.5300000003</v>
      </c>
      <c r="P34" s="475">
        <f>'2a. Dispatch Natural P&amp;L'!P34+'2b. Youreka Natural P&amp;L'!P34</f>
        <v>1466455.9300000002</v>
      </c>
      <c r="Q34" s="475">
        <f t="shared" si="49"/>
        <v>-270631.39999999991</v>
      </c>
      <c r="R34" s="474">
        <f t="shared" si="50"/>
        <v>-0.1845479256918412</v>
      </c>
      <c r="S34" s="421"/>
      <c r="U34" s="8">
        <f>SUM(E29:E33)-E34</f>
        <v>0</v>
      </c>
      <c r="V34" s="8">
        <f>SUM(F29:F33)-F34</f>
        <v>0</v>
      </c>
      <c r="X34" s="8">
        <f>SUM(J29:J33)-J34</f>
        <v>0</v>
      </c>
      <c r="Y34" s="8">
        <f>SUM(K29:K33)-K34</f>
        <v>0</v>
      </c>
      <c r="AA34" s="8">
        <f>SUM(O29:O33)-O34</f>
        <v>0</v>
      </c>
      <c r="AB34" s="8">
        <f>SUM(P29:P33)-P34</f>
        <v>0</v>
      </c>
    </row>
    <row r="35" spans="2:28" ht="14.25" customHeight="1" x14ac:dyDescent="0.25">
      <c r="B35" s="419"/>
      <c r="C35" s="420"/>
      <c r="D35" s="420"/>
      <c r="E35" s="466"/>
      <c r="F35" s="466"/>
      <c r="G35" s="466"/>
      <c r="H35" s="467"/>
      <c r="I35" s="16"/>
      <c r="J35" s="466"/>
      <c r="K35" s="466"/>
      <c r="L35" s="466"/>
      <c r="M35" s="467"/>
      <c r="N35" s="16"/>
      <c r="O35" s="466"/>
      <c r="P35" s="466"/>
      <c r="Q35" s="466"/>
      <c r="R35" s="467"/>
      <c r="S35" s="421"/>
    </row>
    <row r="36" spans="2:28" ht="14.25" customHeight="1" x14ac:dyDescent="0.25">
      <c r="B36" s="419"/>
      <c r="C36" s="471" t="s">
        <v>128</v>
      </c>
      <c r="D36" s="420"/>
      <c r="E36" s="466"/>
      <c r="F36" s="466"/>
      <c r="G36" s="466"/>
      <c r="H36" s="467"/>
      <c r="I36" s="16"/>
      <c r="J36" s="466"/>
      <c r="K36" s="466"/>
      <c r="L36" s="466"/>
      <c r="M36" s="467"/>
      <c r="N36" s="16"/>
      <c r="O36" s="466"/>
      <c r="P36" s="466"/>
      <c r="Q36" s="466"/>
      <c r="R36" s="467"/>
      <c r="S36" s="421"/>
      <c r="U36" s="8"/>
      <c r="V36" s="8"/>
      <c r="X36" s="8"/>
      <c r="Y36" s="8"/>
      <c r="AA36" s="8"/>
      <c r="AB36" s="8"/>
    </row>
    <row r="37" spans="2:28" ht="14.25" customHeight="1" x14ac:dyDescent="0.25">
      <c r="B37" s="419"/>
      <c r="C37" s="465" t="s">
        <v>129</v>
      </c>
      <c r="D37" s="420"/>
      <c r="E37" s="466">
        <f>'2a. Dispatch Natural P&amp;L'!E37+'2b. Youreka Natural P&amp;L'!E37</f>
        <v>8873.5299999999988</v>
      </c>
      <c r="F37" s="466">
        <f>'2a. Dispatch Natural P&amp;L'!F37+'2b. Youreka Natural P&amp;L'!F37</f>
        <v>31820.000000000007</v>
      </c>
      <c r="G37" s="467">
        <f t="shared" ref="G37:G56" si="51">IFERROR(E37-F37,"N/A")</f>
        <v>-22946.470000000008</v>
      </c>
      <c r="H37" s="468">
        <f t="shared" ref="H37:H56" si="52">IFERROR((E37/F37-1),"N/A")</f>
        <v>-0.72113356379635452</v>
      </c>
      <c r="I37" s="16"/>
      <c r="J37" s="466">
        <f>'2a. Dispatch Natural P&amp;L'!J37+'2b. Youreka Natural P&amp;L'!J37</f>
        <v>288877.89</v>
      </c>
      <c r="K37" s="466">
        <f>'2a. Dispatch Natural P&amp;L'!K37+'2b. Youreka Natural P&amp;L'!K37</f>
        <v>453390</v>
      </c>
      <c r="L37" s="467">
        <f t="shared" ref="L37:L56" si="53">IFERROR(J37-K37,"N/A")</f>
        <v>-164512.10999999999</v>
      </c>
      <c r="M37" s="468">
        <f t="shared" ref="M37:M56" si="54">IFERROR((J37/K37-1),"N/A")</f>
        <v>-0.36284900416859656</v>
      </c>
      <c r="N37" s="16"/>
      <c r="O37" s="466">
        <f>'2a. Dispatch Natural P&amp;L'!O37+'2b. Youreka Natural P&amp;L'!O37</f>
        <v>8873.5299999999988</v>
      </c>
      <c r="P37" s="466">
        <f>'2a. Dispatch Natural P&amp;L'!P37+'2b. Youreka Natural P&amp;L'!P37</f>
        <v>21073.940000000002</v>
      </c>
      <c r="Q37" s="466">
        <f t="shared" ref="Q37:Q56" si="55">O37-P37</f>
        <v>-12200.410000000003</v>
      </c>
      <c r="R37" s="468">
        <f t="shared" ref="R37:R56" si="56">IFERROR((O37/P37-1),"N/A")</f>
        <v>-0.57893350745043415</v>
      </c>
      <c r="S37" s="421"/>
    </row>
    <row r="38" spans="2:28" ht="14.25" customHeight="1" x14ac:dyDescent="0.25">
      <c r="B38" s="419"/>
      <c r="C38" s="465" t="s">
        <v>130</v>
      </c>
      <c r="D38" s="420"/>
      <c r="E38" s="469">
        <f>'2a. Dispatch Natural P&amp;L'!E38+'2b. Youreka Natural P&amp;L'!E38</f>
        <v>28220.53</v>
      </c>
      <c r="F38" s="469">
        <f>'2a. Dispatch Natural P&amp;L'!F38+'2b. Youreka Natural P&amp;L'!F38</f>
        <v>29121.498947368418</v>
      </c>
      <c r="G38" s="470">
        <f t="shared" si="51"/>
        <v>-900.96894736841932</v>
      </c>
      <c r="H38" s="468">
        <f t="shared" si="52"/>
        <v>-3.0938275155298456E-2</v>
      </c>
      <c r="I38" s="16"/>
      <c r="J38" s="469">
        <f>'2a. Dispatch Natural P&amp;L'!J38+'2b. Youreka Natural P&amp;L'!J38</f>
        <v>346774.92999999993</v>
      </c>
      <c r="K38" s="469">
        <f>'2a. Dispatch Natural P&amp;L'!K38+'2b. Youreka Natural P&amp;L'!K38</f>
        <v>344457.98736842099</v>
      </c>
      <c r="L38" s="470">
        <f t="shared" si="53"/>
        <v>2316.942631578946</v>
      </c>
      <c r="M38" s="468">
        <f t="shared" si="54"/>
        <v>6.7263431725879119E-3</v>
      </c>
      <c r="N38" s="16"/>
      <c r="O38" s="469">
        <f>'2a. Dispatch Natural P&amp;L'!O38+'2b. Youreka Natural P&amp;L'!O38</f>
        <v>28220.53</v>
      </c>
      <c r="P38" s="469">
        <f>'2a. Dispatch Natural P&amp;L'!P38+'2b. Youreka Natural P&amp;L'!P38</f>
        <v>28210.84</v>
      </c>
      <c r="Q38" s="469">
        <f t="shared" si="55"/>
        <v>9.6899999999986903</v>
      </c>
      <c r="R38" s="468">
        <f t="shared" si="56"/>
        <v>3.4348498662217786E-4</v>
      </c>
      <c r="S38" s="421"/>
      <c r="U38" s="8"/>
      <c r="V38" s="8"/>
      <c r="X38" s="8"/>
      <c r="Y38" s="8"/>
      <c r="AA38" s="8"/>
      <c r="AB38" s="8"/>
    </row>
    <row r="39" spans="2:28" ht="14.25" customHeight="1" x14ac:dyDescent="0.25">
      <c r="B39" s="419"/>
      <c r="C39" s="465" t="s">
        <v>131</v>
      </c>
      <c r="D39" s="420"/>
      <c r="E39" s="469">
        <f>'2a. Dispatch Natural P&amp;L'!E39+'2b. Youreka Natural P&amp;L'!E39</f>
        <v>13340.539999999999</v>
      </c>
      <c r="F39" s="469">
        <f>'2a. Dispatch Natural P&amp;L'!F39+'2b. Youreka Natural P&amp;L'!F39</f>
        <v>30150</v>
      </c>
      <c r="G39" s="470">
        <f t="shared" si="51"/>
        <v>-16809.46</v>
      </c>
      <c r="H39" s="468">
        <f t="shared" si="52"/>
        <v>-0.55752769485903819</v>
      </c>
      <c r="I39" s="16"/>
      <c r="J39" s="469">
        <f>'2a. Dispatch Natural P&amp;L'!J39+'2b. Youreka Natural P&amp;L'!J39</f>
        <v>298255.8</v>
      </c>
      <c r="K39" s="469">
        <f>'2a. Dispatch Natural P&amp;L'!K39+'2b. Youreka Natural P&amp;L'!K39</f>
        <v>497250</v>
      </c>
      <c r="L39" s="470">
        <f t="shared" si="53"/>
        <v>-198994.2</v>
      </c>
      <c r="M39" s="468">
        <f t="shared" si="54"/>
        <v>-0.40018944193061845</v>
      </c>
      <c r="N39" s="16"/>
      <c r="O39" s="469">
        <f>'2a. Dispatch Natural P&amp;L'!O39+'2b. Youreka Natural P&amp;L'!O39</f>
        <v>13340.539999999999</v>
      </c>
      <c r="P39" s="469">
        <f>'2a. Dispatch Natural P&amp;L'!P39+'2b. Youreka Natural P&amp;L'!P39</f>
        <v>13696.19</v>
      </c>
      <c r="Q39" s="469">
        <f t="shared" si="55"/>
        <v>-355.65000000000146</v>
      </c>
      <c r="R39" s="468">
        <f t="shared" si="56"/>
        <v>-2.5967075515161642E-2</v>
      </c>
      <c r="S39" s="421"/>
      <c r="U39" s="40"/>
      <c r="V39" s="40"/>
      <c r="X39" s="40"/>
      <c r="Y39" s="40"/>
      <c r="AA39" s="40"/>
      <c r="AB39" s="40"/>
    </row>
    <row r="40" spans="2:28" ht="14.25" customHeight="1" x14ac:dyDescent="0.25">
      <c r="B40" s="419"/>
      <c r="C40" s="465" t="s">
        <v>132</v>
      </c>
      <c r="D40" s="420"/>
      <c r="E40" s="469">
        <f>'2a. Dispatch Natural P&amp;L'!E40+'2b. Youreka Natural P&amp;L'!E40</f>
        <v>81099.049999999988</v>
      </c>
      <c r="F40" s="469">
        <f>'2a. Dispatch Natural P&amp;L'!F40+'2b. Youreka Natural P&amp;L'!F40</f>
        <v>76323.219590595108</v>
      </c>
      <c r="G40" s="470">
        <f t="shared" si="51"/>
        <v>4775.8304094048799</v>
      </c>
      <c r="H40" s="468">
        <f t="shared" si="52"/>
        <v>6.2573754553632233E-2</v>
      </c>
      <c r="I40" s="16"/>
      <c r="J40" s="469">
        <f>'2a. Dispatch Natural P&amp;L'!J40+'2b. Youreka Natural P&amp;L'!J40</f>
        <v>925608.27</v>
      </c>
      <c r="K40" s="469">
        <f>'2a. Dispatch Natural P&amp;L'!K40+'2b. Youreka Natural P&amp;L'!K40</f>
        <v>906343.252128675</v>
      </c>
      <c r="L40" s="470">
        <f t="shared" si="53"/>
        <v>19265.017871325021</v>
      </c>
      <c r="M40" s="468">
        <f t="shared" si="54"/>
        <v>2.1255763559863583E-2</v>
      </c>
      <c r="N40" s="16"/>
      <c r="O40" s="469">
        <f>'2a. Dispatch Natural P&amp;L'!O40+'2b. Youreka Natural P&amp;L'!O40</f>
        <v>81099.049999999988</v>
      </c>
      <c r="P40" s="469">
        <f>'2a. Dispatch Natural P&amp;L'!P40+'2b. Youreka Natural P&amp;L'!P40</f>
        <v>73620.160000000003</v>
      </c>
      <c r="Q40" s="469">
        <f t="shared" si="55"/>
        <v>7478.8899999999849</v>
      </c>
      <c r="R40" s="468">
        <f t="shared" si="56"/>
        <v>0.1015875271121387</v>
      </c>
      <c r="S40" s="421"/>
    </row>
    <row r="41" spans="2:28" ht="14.25" customHeight="1" x14ac:dyDescent="0.25">
      <c r="B41" s="419"/>
      <c r="C41" s="465" t="s">
        <v>133</v>
      </c>
      <c r="D41" s="420"/>
      <c r="E41" s="469">
        <f>'2a. Dispatch Natural P&amp;L'!E41+'2b. Youreka Natural P&amp;L'!E41</f>
        <v>1182.18</v>
      </c>
      <c r="F41" s="469">
        <f>'2a. Dispatch Natural P&amp;L'!F41+'2b. Youreka Natural P&amp;L'!F41</f>
        <v>2250</v>
      </c>
      <c r="G41" s="470">
        <f t="shared" si="51"/>
        <v>-1067.82</v>
      </c>
      <c r="H41" s="468">
        <f t="shared" si="52"/>
        <v>-0.4745866666666666</v>
      </c>
      <c r="I41" s="16"/>
      <c r="J41" s="469">
        <f>'2a. Dispatch Natural P&amp;L'!J41+'2b. Youreka Natural P&amp;L'!J41</f>
        <v>21554.379999999997</v>
      </c>
      <c r="K41" s="469">
        <f>'2a. Dispatch Natural P&amp;L'!K41+'2b. Youreka Natural P&amp;L'!K41</f>
        <v>27000</v>
      </c>
      <c r="L41" s="470">
        <f t="shared" si="53"/>
        <v>-5445.6200000000026</v>
      </c>
      <c r="M41" s="468">
        <f t="shared" si="54"/>
        <v>-0.20168962962962977</v>
      </c>
      <c r="N41" s="16"/>
      <c r="O41" s="469">
        <f>'2a. Dispatch Natural P&amp;L'!O41+'2b. Youreka Natural P&amp;L'!O41</f>
        <v>1182.18</v>
      </c>
      <c r="P41" s="469">
        <f>'2a. Dispatch Natural P&amp;L'!P41+'2b. Youreka Natural P&amp;L'!P41</f>
        <v>1350.71</v>
      </c>
      <c r="Q41" s="469">
        <f t="shared" si="55"/>
        <v>-168.52999999999997</v>
      </c>
      <c r="R41" s="468">
        <f t="shared" si="56"/>
        <v>-0.1247714165142777</v>
      </c>
      <c r="S41" s="421"/>
    </row>
    <row r="42" spans="2:28" ht="14.25" customHeight="1" x14ac:dyDescent="0.25">
      <c r="B42" s="419"/>
      <c r="C42" s="465" t="s">
        <v>134</v>
      </c>
      <c r="D42" s="420"/>
      <c r="E42" s="469">
        <f>'2a. Dispatch Natural P&amp;L'!E42+'2b. Youreka Natural P&amp;L'!E42</f>
        <v>0</v>
      </c>
      <c r="F42" s="469">
        <f>'2a. Dispatch Natural P&amp;L'!F42+'2b. Youreka Natural P&amp;L'!F42</f>
        <v>125</v>
      </c>
      <c r="G42" s="470">
        <f t="shared" si="51"/>
        <v>-125</v>
      </c>
      <c r="H42" s="468">
        <f t="shared" si="52"/>
        <v>-1</v>
      </c>
      <c r="I42" s="16"/>
      <c r="J42" s="469">
        <f>'2a. Dispatch Natural P&amp;L'!J42+'2b. Youreka Natural P&amp;L'!J42</f>
        <v>849.04</v>
      </c>
      <c r="K42" s="469">
        <f>'2a. Dispatch Natural P&amp;L'!K42+'2b. Youreka Natural P&amp;L'!K42</f>
        <v>1500</v>
      </c>
      <c r="L42" s="470">
        <f t="shared" si="53"/>
        <v>-650.96</v>
      </c>
      <c r="M42" s="468">
        <f t="shared" si="54"/>
        <v>-0.43397333333333332</v>
      </c>
      <c r="N42" s="16"/>
      <c r="O42" s="469">
        <f>'2a. Dispatch Natural P&amp;L'!O42+'2b. Youreka Natural P&amp;L'!O42</f>
        <v>0</v>
      </c>
      <c r="P42" s="469">
        <f>'2a. Dispatch Natural P&amp;L'!P42+'2b. Youreka Natural P&amp;L'!P42</f>
        <v>38.69</v>
      </c>
      <c r="Q42" s="469">
        <f t="shared" si="55"/>
        <v>-38.69</v>
      </c>
      <c r="R42" s="468">
        <f t="shared" si="56"/>
        <v>-1</v>
      </c>
      <c r="S42" s="421"/>
    </row>
    <row r="43" spans="2:28" ht="14.25" customHeight="1" x14ac:dyDescent="0.25">
      <c r="B43" s="419"/>
      <c r="C43" s="465" t="s">
        <v>135</v>
      </c>
      <c r="D43" s="420"/>
      <c r="E43" s="469">
        <f>'2a. Dispatch Natural P&amp;L'!E43+'2b. Youreka Natural P&amp;L'!E43</f>
        <v>-11371.400000000001</v>
      </c>
      <c r="F43" s="469">
        <f>'2a. Dispatch Natural P&amp;L'!F43+'2b. Youreka Natural P&amp;L'!F43</f>
        <v>54913.333333333336</v>
      </c>
      <c r="G43" s="470">
        <f t="shared" si="51"/>
        <v>-66284.733333333337</v>
      </c>
      <c r="H43" s="468">
        <f t="shared" si="52"/>
        <v>-1.2070790336287485</v>
      </c>
      <c r="I43" s="16"/>
      <c r="J43" s="469">
        <f>'2a. Dispatch Natural P&amp;L'!J43+'2b. Youreka Natural P&amp;L'!J43</f>
        <v>679540.03</v>
      </c>
      <c r="K43" s="469">
        <f>'2a. Dispatch Natural P&amp;L'!K43+'2b. Youreka Natural P&amp;L'!K43</f>
        <v>670785</v>
      </c>
      <c r="L43" s="470">
        <f t="shared" si="53"/>
        <v>8755.0300000000279</v>
      </c>
      <c r="M43" s="468">
        <f t="shared" si="54"/>
        <v>1.3051916784066364E-2</v>
      </c>
      <c r="N43" s="16"/>
      <c r="O43" s="469">
        <f>'2a. Dispatch Natural P&amp;L'!O43+'2b. Youreka Natural P&amp;L'!O43</f>
        <v>-11371.400000000001</v>
      </c>
      <c r="P43" s="469">
        <f>'2a. Dispatch Natural P&amp;L'!P43+'2b. Youreka Natural P&amp;L'!P43</f>
        <v>24228.940000000002</v>
      </c>
      <c r="Q43" s="469">
        <f t="shared" si="55"/>
        <v>-35600.340000000004</v>
      </c>
      <c r="R43" s="468">
        <f t="shared" si="56"/>
        <v>-1.4693313038044586</v>
      </c>
      <c r="S43" s="421"/>
    </row>
    <row r="44" spans="2:28" ht="14.25" customHeight="1" x14ac:dyDescent="0.25">
      <c r="B44" s="419"/>
      <c r="C44" s="465" t="s">
        <v>136</v>
      </c>
      <c r="D44" s="420"/>
      <c r="E44" s="469">
        <f>'2a. Dispatch Natural P&amp;L'!E44+'2b. Youreka Natural P&amp;L'!E44</f>
        <v>73.489999999999995</v>
      </c>
      <c r="F44" s="469">
        <f>'2a. Dispatch Natural P&amp;L'!F44+'2b. Youreka Natural P&amp;L'!F44</f>
        <v>166.66666666666666</v>
      </c>
      <c r="G44" s="470">
        <f t="shared" si="51"/>
        <v>-93.176666666666662</v>
      </c>
      <c r="H44" s="468">
        <f t="shared" si="52"/>
        <v>-0.55906</v>
      </c>
      <c r="I44" s="16"/>
      <c r="J44" s="469">
        <f>'2a. Dispatch Natural P&amp;L'!J44+'2b. Youreka Natural P&amp;L'!J44</f>
        <v>1158.71</v>
      </c>
      <c r="K44" s="469">
        <f>'2a. Dispatch Natural P&amp;L'!K44+'2b. Youreka Natural P&amp;L'!K44</f>
        <v>2000.0000000000002</v>
      </c>
      <c r="L44" s="470">
        <f t="shared" si="53"/>
        <v>-841.29000000000019</v>
      </c>
      <c r="M44" s="468">
        <f t="shared" si="54"/>
        <v>-0.42064500000000005</v>
      </c>
      <c r="N44" s="16"/>
      <c r="O44" s="469">
        <f>'2a. Dispatch Natural P&amp;L'!O44+'2b. Youreka Natural P&amp;L'!O44</f>
        <v>73.489999999999995</v>
      </c>
      <c r="P44" s="469">
        <f>'2a. Dispatch Natural P&amp;L'!P44+'2b. Youreka Natural P&amp;L'!P44</f>
        <v>170.43</v>
      </c>
      <c r="Q44" s="469">
        <f t="shared" si="55"/>
        <v>-96.940000000000012</v>
      </c>
      <c r="R44" s="468">
        <f t="shared" si="56"/>
        <v>-0.56879657337323253</v>
      </c>
      <c r="S44" s="421"/>
    </row>
    <row r="45" spans="2:28" ht="14.25" customHeight="1" x14ac:dyDescent="0.25">
      <c r="B45" s="419"/>
      <c r="C45" s="465" t="s">
        <v>137</v>
      </c>
      <c r="D45" s="420"/>
      <c r="E45" s="469">
        <f>'2a. Dispatch Natural P&amp;L'!E45+'2b. Youreka Natural P&amp;L'!E45</f>
        <v>8035.42</v>
      </c>
      <c r="F45" s="469">
        <f>'2a. Dispatch Natural P&amp;L'!F45+'2b. Youreka Natural P&amp;L'!F45</f>
        <v>9589.65</v>
      </c>
      <c r="G45" s="470">
        <f t="shared" si="51"/>
        <v>-1554.2299999999996</v>
      </c>
      <c r="H45" s="468">
        <f t="shared" si="52"/>
        <v>-0.1620736940347145</v>
      </c>
      <c r="I45" s="16"/>
      <c r="J45" s="469">
        <f>'2a. Dispatch Natural P&amp;L'!J45+'2b. Youreka Natural P&amp;L'!J45</f>
        <v>109742.43999999999</v>
      </c>
      <c r="K45" s="469">
        <f>'2a. Dispatch Natural P&amp;L'!K45+'2b. Youreka Natural P&amp;L'!K45</f>
        <v>111422.59999999998</v>
      </c>
      <c r="L45" s="470">
        <f t="shared" si="53"/>
        <v>-1680.1599999999889</v>
      </c>
      <c r="M45" s="468">
        <f t="shared" si="54"/>
        <v>-1.5079167063055343E-2</v>
      </c>
      <c r="N45" s="16"/>
      <c r="O45" s="469">
        <f>'2a. Dispatch Natural P&amp;L'!O45+'2b. Youreka Natural P&amp;L'!O45</f>
        <v>8035.42</v>
      </c>
      <c r="P45" s="469">
        <f>'2a. Dispatch Natural P&amp;L'!P45+'2b. Youreka Natural P&amp;L'!P45</f>
        <v>9128.85</v>
      </c>
      <c r="Q45" s="469">
        <f t="shared" si="55"/>
        <v>-1093.4300000000003</v>
      </c>
      <c r="R45" s="468">
        <f t="shared" si="56"/>
        <v>-0.11977740898360689</v>
      </c>
      <c r="S45" s="421"/>
    </row>
    <row r="46" spans="2:28" ht="14.25" customHeight="1" x14ac:dyDescent="0.25">
      <c r="B46" s="419"/>
      <c r="C46" s="465" t="s">
        <v>138</v>
      </c>
      <c r="D46" s="420"/>
      <c r="E46" s="469">
        <f>'2a. Dispatch Natural P&amp;L'!E46+'2b. Youreka Natural P&amp;L'!E46</f>
        <v>404.39</v>
      </c>
      <c r="F46" s="469">
        <f>'2a. Dispatch Natural P&amp;L'!F46+'2b. Youreka Natural P&amp;L'!F46</f>
        <v>1573.75</v>
      </c>
      <c r="G46" s="470">
        <f t="shared" si="51"/>
        <v>-1169.3600000000001</v>
      </c>
      <c r="H46" s="468">
        <f t="shared" si="52"/>
        <v>-0.74304050833995228</v>
      </c>
      <c r="I46" s="16"/>
      <c r="J46" s="469">
        <f>'2a. Dispatch Natural P&amp;L'!J46+'2b. Youreka Natural P&amp;L'!J46</f>
        <v>14230.400000000001</v>
      </c>
      <c r="K46" s="469">
        <f>'2a. Dispatch Natural P&amp;L'!K46+'2b. Youreka Natural P&amp;L'!K46</f>
        <v>17085</v>
      </c>
      <c r="L46" s="470">
        <f t="shared" si="53"/>
        <v>-2854.5999999999985</v>
      </c>
      <c r="M46" s="468">
        <f t="shared" si="54"/>
        <v>-0.16708223587942628</v>
      </c>
      <c r="N46" s="16"/>
      <c r="O46" s="469">
        <f>'2a. Dispatch Natural P&amp;L'!O46+'2b. Youreka Natural P&amp;L'!O46</f>
        <v>404.39</v>
      </c>
      <c r="P46" s="469">
        <f>'2a. Dispatch Natural P&amp;L'!P46+'2b. Youreka Natural P&amp;L'!P46</f>
        <v>699.52</v>
      </c>
      <c r="Q46" s="469">
        <f t="shared" si="55"/>
        <v>-295.13</v>
      </c>
      <c r="R46" s="468">
        <f t="shared" si="56"/>
        <v>-0.42190359103385178</v>
      </c>
      <c r="S46" s="421"/>
    </row>
    <row r="47" spans="2:28" ht="14.25" customHeight="1" x14ac:dyDescent="0.25">
      <c r="B47" s="419"/>
      <c r="C47" s="465" t="s">
        <v>139</v>
      </c>
      <c r="D47" s="420"/>
      <c r="E47" s="469">
        <f>'2a. Dispatch Natural P&amp;L'!E47+'2b. Youreka Natural P&amp;L'!E47</f>
        <v>3918.8500000000004</v>
      </c>
      <c r="F47" s="469">
        <f>'2a. Dispatch Natural P&amp;L'!F47+'2b. Youreka Natural P&amp;L'!F47</f>
        <v>4502.1060475555787</v>
      </c>
      <c r="G47" s="470">
        <f t="shared" si="51"/>
        <v>-583.25604755557833</v>
      </c>
      <c r="H47" s="468">
        <f t="shared" si="52"/>
        <v>-0.12955182338991267</v>
      </c>
      <c r="I47" s="16"/>
      <c r="J47" s="469">
        <f>'2a. Dispatch Natural P&amp;L'!J47+'2b. Youreka Natural P&amp;L'!J47</f>
        <v>56926.36</v>
      </c>
      <c r="K47" s="469">
        <f>'2a. Dispatch Natural P&amp;L'!K47+'2b. Youreka Natural P&amp;L'!K47</f>
        <v>51743.670419778675</v>
      </c>
      <c r="L47" s="470">
        <f t="shared" si="53"/>
        <v>5182.6895802213257</v>
      </c>
      <c r="M47" s="468">
        <f t="shared" si="54"/>
        <v>0.10016084166770423</v>
      </c>
      <c r="N47" s="16"/>
      <c r="O47" s="469">
        <f>'2a. Dispatch Natural P&amp;L'!O47+'2b. Youreka Natural P&amp;L'!O47</f>
        <v>3918.8500000000004</v>
      </c>
      <c r="P47" s="469">
        <f>'2a. Dispatch Natural P&amp;L'!P47+'2b. Youreka Natural P&amp;L'!P47</f>
        <v>12300.95</v>
      </c>
      <c r="Q47" s="469">
        <f t="shared" si="55"/>
        <v>-8382.1</v>
      </c>
      <c r="R47" s="468">
        <f t="shared" si="56"/>
        <v>-0.68141891479926353</v>
      </c>
      <c r="S47" s="421"/>
    </row>
    <row r="48" spans="2:28" ht="14.25" customHeight="1" x14ac:dyDescent="0.25">
      <c r="B48" s="419"/>
      <c r="C48" s="465" t="s">
        <v>140</v>
      </c>
      <c r="D48" s="420"/>
      <c r="E48" s="469">
        <f>'2a. Dispatch Natural P&amp;L'!E48+'2b. Youreka Natural P&amp;L'!E48</f>
        <v>2139.8000000000002</v>
      </c>
      <c r="F48" s="469">
        <f>'2a. Dispatch Natural P&amp;L'!F48+'2b. Youreka Natural P&amp;L'!F48</f>
        <v>12322.916666666668</v>
      </c>
      <c r="G48" s="470">
        <f t="shared" si="51"/>
        <v>-10183.116666666669</v>
      </c>
      <c r="H48" s="468">
        <f t="shared" si="52"/>
        <v>-0.82635604395604401</v>
      </c>
      <c r="I48" s="16"/>
      <c r="J48" s="469">
        <f>'2a. Dispatch Natural P&amp;L'!J48+'2b. Youreka Natural P&amp;L'!J48</f>
        <v>85369.32</v>
      </c>
      <c r="K48" s="469">
        <f>'2a. Dispatch Natural P&amp;L'!K48+'2b. Youreka Natural P&amp;L'!K48</f>
        <v>186200.00000000003</v>
      </c>
      <c r="L48" s="470">
        <f t="shared" si="53"/>
        <v>-100830.68000000002</v>
      </c>
      <c r="M48" s="468">
        <f t="shared" si="54"/>
        <v>-0.54151815252416757</v>
      </c>
      <c r="N48" s="16"/>
      <c r="O48" s="469">
        <f>'2a. Dispatch Natural P&amp;L'!O48+'2b. Youreka Natural P&amp;L'!O48</f>
        <v>2139.8000000000002</v>
      </c>
      <c r="P48" s="469">
        <f>'2a. Dispatch Natural P&amp;L'!P48+'2b. Youreka Natural P&amp;L'!P48</f>
        <v>4868.6000000000004</v>
      </c>
      <c r="Q48" s="469">
        <f t="shared" si="55"/>
        <v>-2728.8</v>
      </c>
      <c r="R48" s="468">
        <f t="shared" si="56"/>
        <v>-0.56048966848786097</v>
      </c>
      <c r="S48" s="421"/>
    </row>
    <row r="49" spans="2:28" ht="14.25" customHeight="1" x14ac:dyDescent="0.25">
      <c r="B49" s="419"/>
      <c r="C49" s="465" t="s">
        <v>141</v>
      </c>
      <c r="D49" s="420"/>
      <c r="E49" s="469">
        <f>'2a. Dispatch Natural P&amp;L'!E49+'2b. Youreka Natural P&amp;L'!E49</f>
        <v>9000</v>
      </c>
      <c r="F49" s="469">
        <f>'2a. Dispatch Natural P&amp;L'!F49+'2b. Youreka Natural P&amp;L'!F49</f>
        <v>0</v>
      </c>
      <c r="G49" s="470">
        <f t="shared" si="51"/>
        <v>9000</v>
      </c>
      <c r="H49" s="468" t="str">
        <f t="shared" si="52"/>
        <v>N/A</v>
      </c>
      <c r="I49" s="16"/>
      <c r="J49" s="469">
        <f>'2a. Dispatch Natural P&amp;L'!J49+'2b. Youreka Natural P&amp;L'!J49</f>
        <v>74466.59</v>
      </c>
      <c r="K49" s="469">
        <f>'2a. Dispatch Natural P&amp;L'!K49+'2b. Youreka Natural P&amp;L'!K49</f>
        <v>200000</v>
      </c>
      <c r="L49" s="470">
        <f t="shared" si="53"/>
        <v>-125533.41</v>
      </c>
      <c r="M49" s="468">
        <f t="shared" si="54"/>
        <v>-0.62766705</v>
      </c>
      <c r="N49" s="16"/>
      <c r="O49" s="469">
        <f>'2a. Dispatch Natural P&amp;L'!O49+'2b. Youreka Natural P&amp;L'!O49</f>
        <v>9000</v>
      </c>
      <c r="P49" s="469">
        <f>'2a. Dispatch Natural P&amp;L'!P49+'2b. Youreka Natural P&amp;L'!P49</f>
        <v>63277.83</v>
      </c>
      <c r="Q49" s="469">
        <f t="shared" si="55"/>
        <v>-54277.83</v>
      </c>
      <c r="R49" s="468">
        <f t="shared" si="56"/>
        <v>-0.8577700910413647</v>
      </c>
      <c r="S49" s="421"/>
    </row>
    <row r="50" spans="2:28" ht="14.25" customHeight="1" x14ac:dyDescent="0.25">
      <c r="B50" s="419"/>
      <c r="C50" s="465" t="s">
        <v>95</v>
      </c>
      <c r="D50" s="420"/>
      <c r="E50" s="469">
        <f>'2a. Dispatch Natural P&amp;L'!E50+'2b. Youreka Natural P&amp;L'!E50</f>
        <v>2227.1099999999997</v>
      </c>
      <c r="F50" s="469">
        <f>'2a. Dispatch Natural P&amp;L'!F50+'2b. Youreka Natural P&amp;L'!F50</f>
        <v>1120.3487500000019</v>
      </c>
      <c r="G50" s="470">
        <f t="shared" si="51"/>
        <v>1106.7612499999977</v>
      </c>
      <c r="H50" s="468">
        <f t="shared" si="52"/>
        <v>0.98787208001079652</v>
      </c>
      <c r="I50" s="16"/>
      <c r="J50" s="469">
        <f>'2a. Dispatch Natural P&amp;L'!J50+'2b. Youreka Natural P&amp;L'!J50</f>
        <v>22160.6</v>
      </c>
      <c r="K50" s="469">
        <f>'2a. Dispatch Natural P&amp;L'!K50+'2b. Youreka Natural P&amp;L'!K50</f>
        <v>13444.185000000001</v>
      </c>
      <c r="L50" s="470">
        <f t="shared" si="53"/>
        <v>8716.4149999999972</v>
      </c>
      <c r="M50" s="468">
        <f t="shared" si="54"/>
        <v>0.6483408998016611</v>
      </c>
      <c r="N50" s="16"/>
      <c r="O50" s="469">
        <f>'2a. Dispatch Natural P&amp;L'!O50+'2b. Youreka Natural P&amp;L'!O50</f>
        <v>2227.1099999999997</v>
      </c>
      <c r="P50" s="469">
        <f>'2a. Dispatch Natural P&amp;L'!P50+'2b. Youreka Natural P&amp;L'!P50</f>
        <v>1048.23</v>
      </c>
      <c r="Q50" s="469">
        <f t="shared" si="55"/>
        <v>1178.8799999999997</v>
      </c>
      <c r="R50" s="468">
        <f t="shared" si="56"/>
        <v>1.1246386766263128</v>
      </c>
      <c r="S50" s="421"/>
    </row>
    <row r="51" spans="2:28" ht="14.25" customHeight="1" x14ac:dyDescent="0.25">
      <c r="B51" s="419"/>
      <c r="C51" s="465" t="s">
        <v>142</v>
      </c>
      <c r="D51" s="420"/>
      <c r="E51" s="469">
        <f>'2a. Dispatch Natural P&amp;L'!E51+'2b. Youreka Natural P&amp;L'!E51</f>
        <v>72222.222222222219</v>
      </c>
      <c r="F51" s="469">
        <f>'2a. Dispatch Natural P&amp;L'!F51+'2b. Youreka Natural P&amp;L'!F51</f>
        <v>72222.222222222219</v>
      </c>
      <c r="G51" s="470">
        <f t="shared" si="51"/>
        <v>0</v>
      </c>
      <c r="H51" s="468">
        <f t="shared" si="52"/>
        <v>0</v>
      </c>
      <c r="I51" s="16"/>
      <c r="J51" s="469">
        <f>'2a. Dispatch Natural P&amp;L'!J51+'2b. Youreka Natural P&amp;L'!J51</f>
        <v>866666.66666666686</v>
      </c>
      <c r="K51" s="469">
        <f>'2a. Dispatch Natural P&amp;L'!K51+'2b. Youreka Natural P&amp;L'!K51</f>
        <v>866666.66666666686</v>
      </c>
      <c r="L51" s="470">
        <f t="shared" si="53"/>
        <v>0</v>
      </c>
      <c r="M51" s="468">
        <f t="shared" si="54"/>
        <v>0</v>
      </c>
      <c r="N51" s="16"/>
      <c r="O51" s="469">
        <f>'2a. Dispatch Natural P&amp;L'!O51+'2b. Youreka Natural P&amp;L'!O51</f>
        <v>72222.222222222219</v>
      </c>
      <c r="P51" s="469">
        <f>'2a. Dispatch Natural P&amp;L'!P51+'2b. Youreka Natural P&amp;L'!P51</f>
        <v>72222.222222222219</v>
      </c>
      <c r="Q51" s="469">
        <f t="shared" si="55"/>
        <v>0</v>
      </c>
      <c r="R51" s="468">
        <f t="shared" si="56"/>
        <v>0</v>
      </c>
      <c r="S51" s="421"/>
      <c r="U51" s="8"/>
      <c r="V51" s="8"/>
      <c r="X51" s="8"/>
      <c r="Y51" s="8"/>
      <c r="AA51" s="8"/>
      <c r="AB51" s="8"/>
    </row>
    <row r="52" spans="2:28" ht="14.25" customHeight="1" x14ac:dyDescent="0.25">
      <c r="B52" s="419"/>
      <c r="C52" s="465" t="s">
        <v>143</v>
      </c>
      <c r="D52" s="420"/>
      <c r="E52" s="469">
        <f>'2a. Dispatch Natural P&amp;L'!E52+'2b. Youreka Natural P&amp;L'!E52</f>
        <v>8333.3333333333339</v>
      </c>
      <c r="F52" s="469">
        <f>'2a. Dispatch Natural P&amp;L'!F52+'2b. Youreka Natural P&amp;L'!F52</f>
        <v>8333.3333333333339</v>
      </c>
      <c r="G52" s="470">
        <f t="shared" si="51"/>
        <v>0</v>
      </c>
      <c r="H52" s="468">
        <f t="shared" si="52"/>
        <v>0</v>
      </c>
      <c r="I52" s="16"/>
      <c r="J52" s="469">
        <f>'2a. Dispatch Natural P&amp;L'!J52+'2b. Youreka Natural P&amp;L'!J52</f>
        <v>99999.999999999985</v>
      </c>
      <c r="K52" s="469">
        <f>'2a. Dispatch Natural P&amp;L'!K52+'2b. Youreka Natural P&amp;L'!K52</f>
        <v>99999.999999999985</v>
      </c>
      <c r="L52" s="470">
        <f t="shared" si="53"/>
        <v>0</v>
      </c>
      <c r="M52" s="468">
        <f t="shared" si="54"/>
        <v>0</v>
      </c>
      <c r="N52" s="16"/>
      <c r="O52" s="469">
        <f>'2a. Dispatch Natural P&amp;L'!O52+'2b. Youreka Natural P&amp;L'!O52</f>
        <v>8333.3333333333339</v>
      </c>
      <c r="P52" s="469">
        <f>'2a. Dispatch Natural P&amp;L'!P52+'2b. Youreka Natural P&amp;L'!P52</f>
        <v>8333.3333333333339</v>
      </c>
      <c r="Q52" s="469">
        <f t="shared" si="55"/>
        <v>0</v>
      </c>
      <c r="R52" s="468">
        <f t="shared" si="56"/>
        <v>0</v>
      </c>
      <c r="S52" s="421"/>
    </row>
    <row r="53" spans="2:28" ht="14.25" customHeight="1" x14ac:dyDescent="0.25">
      <c r="B53" s="419"/>
      <c r="C53" s="465" t="s">
        <v>144</v>
      </c>
      <c r="D53" s="466"/>
      <c r="E53" s="469">
        <f>'2a. Dispatch Natural P&amp;L'!E53+'2b. Youreka Natural P&amp;L'!E53</f>
        <v>907193.83634126978</v>
      </c>
      <c r="F53" s="469">
        <f>'2a. Dispatch Natural P&amp;L'!F53+'2b. Youreka Natural P&amp;L'!F53</f>
        <v>907193.90284126985</v>
      </c>
      <c r="G53" s="470">
        <f t="shared" si="51"/>
        <v>-6.6500000073574483E-2</v>
      </c>
      <c r="H53" s="468">
        <f t="shared" si="52"/>
        <v>-7.3302961922649956E-8</v>
      </c>
      <c r="I53" s="16"/>
      <c r="J53" s="469">
        <f>'2a. Dispatch Natural P&amp;L'!J53+'2b. Youreka Natural P&amp;L'!J53</f>
        <v>10886326.036095235</v>
      </c>
      <c r="K53" s="469">
        <f>'2a. Dispatch Natural P&amp;L'!K53+'2b. Youreka Natural P&amp;L'!K53</f>
        <v>10886326.83409524</v>
      </c>
      <c r="L53" s="470">
        <f t="shared" si="53"/>
        <v>-0.79800000414252281</v>
      </c>
      <c r="M53" s="468">
        <f t="shared" si="54"/>
        <v>-7.3302962144694561E-8</v>
      </c>
      <c r="N53" s="16"/>
      <c r="O53" s="469">
        <f>'2a. Dispatch Natural P&amp;L'!O53+'2b. Youreka Natural P&amp;L'!O53</f>
        <v>907193.83634126978</v>
      </c>
      <c r="P53" s="469">
        <f>'2a. Dispatch Natural P&amp;L'!P53+'2b. Youreka Natural P&amp;L'!P53</f>
        <v>907193.83634126978</v>
      </c>
      <c r="Q53" s="469">
        <f t="shared" si="55"/>
        <v>0</v>
      </c>
      <c r="R53" s="468">
        <f t="shared" si="56"/>
        <v>0</v>
      </c>
      <c r="S53" s="421"/>
    </row>
    <row r="54" spans="2:28" ht="14.25" customHeight="1" x14ac:dyDescent="0.25">
      <c r="B54" s="419"/>
      <c r="C54" s="465" t="s">
        <v>145</v>
      </c>
      <c r="D54" s="420"/>
      <c r="E54" s="469">
        <f>'2a. Dispatch Natural P&amp;L'!E54+'2b. Youreka Natural P&amp;L'!E54</f>
        <v>252133.69963369964</v>
      </c>
      <c r="F54" s="469">
        <f>'2a. Dispatch Natural P&amp;L'!F54+'2b. Youreka Natural P&amp;L'!F54</f>
        <v>252133.69963369964</v>
      </c>
      <c r="G54" s="470">
        <f t="shared" si="51"/>
        <v>0</v>
      </c>
      <c r="H54" s="468">
        <f t="shared" si="52"/>
        <v>0</v>
      </c>
      <c r="I54" s="16"/>
      <c r="J54" s="469">
        <f>'2a. Dispatch Natural P&amp;L'!J54+'2b. Youreka Natural P&amp;L'!J54</f>
        <v>3025604.3956043958</v>
      </c>
      <c r="K54" s="469">
        <f>'2a. Dispatch Natural P&amp;L'!K54+'2b. Youreka Natural P&amp;L'!K54</f>
        <v>3025604.3956043958</v>
      </c>
      <c r="L54" s="470">
        <f t="shared" si="53"/>
        <v>0</v>
      </c>
      <c r="M54" s="468">
        <f t="shared" si="54"/>
        <v>0</v>
      </c>
      <c r="N54" s="16"/>
      <c r="O54" s="469">
        <f>'2a. Dispatch Natural P&amp;L'!O54+'2b. Youreka Natural P&amp;L'!O54</f>
        <v>252133.69963369964</v>
      </c>
      <c r="P54" s="469">
        <f>'2a. Dispatch Natural P&amp;L'!P54+'2b. Youreka Natural P&amp;L'!P54</f>
        <v>252133.69963369964</v>
      </c>
      <c r="Q54" s="469">
        <f t="shared" si="55"/>
        <v>0</v>
      </c>
      <c r="R54" s="468">
        <f t="shared" si="56"/>
        <v>0</v>
      </c>
      <c r="S54" s="421"/>
    </row>
    <row r="55" spans="2:28" ht="14.25" customHeight="1" x14ac:dyDescent="0.25">
      <c r="B55" s="419"/>
      <c r="C55" s="471" t="s">
        <v>146</v>
      </c>
      <c r="D55" s="420"/>
      <c r="E55" s="475">
        <f>'2a. Dispatch Natural P&amp;L'!E55+'2b. Youreka Natural P&amp;L'!E55</f>
        <v>1387026.5815305251</v>
      </c>
      <c r="F55" s="475">
        <f>'2a. Dispatch Natural P&amp;L'!F55+'2b. Youreka Natural P&amp;L'!F55</f>
        <v>1493861.6480327109</v>
      </c>
      <c r="G55" s="476">
        <f t="shared" si="51"/>
        <v>-106835.06650218577</v>
      </c>
      <c r="H55" s="474">
        <f t="shared" si="52"/>
        <v>-7.1516038076804844E-2</v>
      </c>
      <c r="I55" s="16"/>
      <c r="J55" s="475">
        <f>'2a. Dispatch Natural P&amp;L'!J55+'2b. Youreka Natural P&amp;L'!J55</f>
        <v>17804111.858366299</v>
      </c>
      <c r="K55" s="475">
        <f>'2a. Dispatch Natural P&amp;L'!K55+'2b. Youreka Natural P&amp;L'!K55</f>
        <v>18361219.591283176</v>
      </c>
      <c r="L55" s="476">
        <f t="shared" si="53"/>
        <v>-557107.73291687667</v>
      </c>
      <c r="M55" s="474">
        <f t="shared" si="54"/>
        <v>-3.034154295400715E-2</v>
      </c>
      <c r="N55" s="16"/>
      <c r="O55" s="475">
        <f>'2a. Dispatch Natural P&amp;L'!O55+'2b. Youreka Natural P&amp;L'!O55</f>
        <v>1387026.5815305251</v>
      </c>
      <c r="P55" s="475">
        <f>'2a. Dispatch Natural P&amp;L'!P55+'2b. Youreka Natural P&amp;L'!P55</f>
        <v>1493596.971530525</v>
      </c>
      <c r="Q55" s="475">
        <f t="shared" si="55"/>
        <v>-106570.3899999999</v>
      </c>
      <c r="R55" s="474">
        <f t="shared" si="56"/>
        <v>-7.1351503806809879E-2</v>
      </c>
      <c r="S55" s="421"/>
      <c r="U55" s="8">
        <f t="shared" ref="U55:V55" si="57">SUM(E37:E54)-E55</f>
        <v>0</v>
      </c>
      <c r="V55" s="8">
        <f t="shared" si="57"/>
        <v>0</v>
      </c>
      <c r="X55" s="8">
        <f t="shared" ref="X55:Y55" si="58">SUM(J37:J54)-J55</f>
        <v>0</v>
      </c>
      <c r="Y55" s="8">
        <f t="shared" si="58"/>
        <v>0</v>
      </c>
      <c r="AA55" s="8">
        <f t="shared" ref="AA55:AB55" si="59">SUM(O37:O54)-O55</f>
        <v>0</v>
      </c>
      <c r="AB55" s="8">
        <f t="shared" si="59"/>
        <v>0</v>
      </c>
    </row>
    <row r="56" spans="2:28" ht="14.25" customHeight="1" x14ac:dyDescent="0.25">
      <c r="B56" s="419"/>
      <c r="C56" s="471" t="s">
        <v>147</v>
      </c>
      <c r="D56" s="420"/>
      <c r="E56" s="475">
        <f>'2a. Dispatch Natural P&amp;L'!E56+'2b. Youreka Natural P&amp;L'!E56</f>
        <v>2582851.1115305256</v>
      </c>
      <c r="F56" s="475">
        <f>'2a. Dispatch Natural P&amp;L'!F56+'2b. Youreka Natural P&amp;L'!F56</f>
        <v>2967226.6964703021</v>
      </c>
      <c r="G56" s="476">
        <f t="shared" si="51"/>
        <v>-384375.58493977645</v>
      </c>
      <c r="H56" s="474">
        <f t="shared" si="52"/>
        <v>-0.12954035005044096</v>
      </c>
      <c r="I56" s="16"/>
      <c r="J56" s="475">
        <f>'2a. Dispatch Natural P&amp;L'!J56+'2b. Youreka Natural P&amp;L'!J56</f>
        <v>33983007.988366298</v>
      </c>
      <c r="K56" s="475">
        <f>'2a. Dispatch Natural P&amp;L'!K56+'2b. Youreka Natural P&amp;L'!K56</f>
        <v>36457558.661916792</v>
      </c>
      <c r="L56" s="476">
        <f t="shared" si="53"/>
        <v>-2474550.673550494</v>
      </c>
      <c r="M56" s="474">
        <f t="shared" si="54"/>
        <v>-6.7874832116374906E-2</v>
      </c>
      <c r="N56" s="16"/>
      <c r="O56" s="475">
        <f>'2a. Dispatch Natural P&amp;L'!O56+'2b. Youreka Natural P&amp;L'!O56</f>
        <v>2582851.1115305256</v>
      </c>
      <c r="P56" s="475">
        <f>'2a. Dispatch Natural P&amp;L'!P56+'2b. Youreka Natural P&amp;L'!P56</f>
        <v>2960052.9015305252</v>
      </c>
      <c r="Q56" s="475">
        <f t="shared" si="55"/>
        <v>-377201.78999999957</v>
      </c>
      <c r="R56" s="474">
        <f t="shared" si="56"/>
        <v>-0.12743075970195117</v>
      </c>
      <c r="S56" s="421"/>
      <c r="U56" s="8">
        <f t="shared" ref="U56:V56" si="60">E34+E55-E56</f>
        <v>0</v>
      </c>
      <c r="V56" s="8">
        <f t="shared" si="60"/>
        <v>0</v>
      </c>
      <c r="X56" s="8">
        <f t="shared" ref="X56:Y56" si="61">J34+J55-J56</f>
        <v>0</v>
      </c>
      <c r="Y56" s="8">
        <f t="shared" si="61"/>
        <v>0</v>
      </c>
      <c r="AA56" s="8">
        <f t="shared" ref="AA56:AB56" si="62">O34+O55-O56</f>
        <v>0</v>
      </c>
      <c r="AB56" s="8">
        <f t="shared" si="62"/>
        <v>0</v>
      </c>
    </row>
    <row r="57" spans="2:28" ht="14.25" customHeight="1" x14ac:dyDescent="0.25">
      <c r="B57" s="419"/>
      <c r="C57" s="420"/>
      <c r="D57" s="420"/>
      <c r="E57" s="420"/>
      <c r="F57" s="420"/>
      <c r="G57" s="420"/>
      <c r="H57" s="480"/>
      <c r="I57" s="16"/>
      <c r="J57" s="420"/>
      <c r="K57" s="420"/>
      <c r="L57" s="420"/>
      <c r="M57" s="480"/>
      <c r="N57" s="16"/>
      <c r="O57" s="420"/>
      <c r="P57" s="420"/>
      <c r="Q57" s="420"/>
      <c r="R57" s="480"/>
      <c r="S57" s="421"/>
    </row>
    <row r="58" spans="2:28" ht="14.25" customHeight="1" x14ac:dyDescent="0.25">
      <c r="B58" s="419"/>
      <c r="C58" s="464" t="s">
        <v>74</v>
      </c>
      <c r="D58" s="420"/>
      <c r="E58" s="475">
        <f>'2a. Dispatch Natural P&amp;L'!E58+'2b. Youreka Natural P&amp;L'!E58</f>
        <v>-649330.00153052551</v>
      </c>
      <c r="F58" s="475">
        <f>'2a. Dispatch Natural P&amp;L'!F58+'2b. Youreka Natural P&amp;L'!F58</f>
        <v>-876021.54602504207</v>
      </c>
      <c r="G58" s="476">
        <f t="shared" ref="G58:G59" si="63">IFERROR(E58-F58,"N/A")</f>
        <v>226691.54449451657</v>
      </c>
      <c r="H58" s="474">
        <f>IFERROR((E58/F58-1),"N/A")</f>
        <v>-0.2587739371515827</v>
      </c>
      <c r="I58" s="16"/>
      <c r="J58" s="475">
        <f>'2a. Dispatch Natural P&amp;L'!J58+'2b. Youreka Natural P&amp;L'!J58</f>
        <v>-10954442.998366304</v>
      </c>
      <c r="K58" s="475">
        <f>'2a. Dispatch Natural P&amp;L'!K58+'2b. Youreka Natural P&amp;L'!K58</f>
        <v>-12952572.531465882</v>
      </c>
      <c r="L58" s="476">
        <f t="shared" ref="L58:L59" si="64">IFERROR(J58-K58,"N/A")</f>
        <v>1998129.5330995787</v>
      </c>
      <c r="M58" s="474">
        <f>IFERROR((J58/K58-1),"N/A")</f>
        <v>-0.15426507191876304</v>
      </c>
      <c r="N58" s="16"/>
      <c r="O58" s="475">
        <f>'2a. Dispatch Natural P&amp;L'!O58+'2b. Youreka Natural P&amp;L'!O58</f>
        <v>-649330.00153052551</v>
      </c>
      <c r="P58" s="475">
        <f>'2a. Dispatch Natural P&amp;L'!P58+'2b. Youreka Natural P&amp;L'!P58</f>
        <v>-1159877.491530525</v>
      </c>
      <c r="Q58" s="475">
        <f t="shared" ref="Q58:Q59" si="65">O58-P58</f>
        <v>510547.48999999953</v>
      </c>
      <c r="R58" s="474">
        <f>IFERROR((O58/P58-1),"N/A")</f>
        <v>-0.44017363361910122</v>
      </c>
      <c r="S58" s="421"/>
      <c r="U58" s="8">
        <f>E24-E56-E58</f>
        <v>0</v>
      </c>
      <c r="V58" s="8">
        <f>F24-F56-F58</f>
        <v>0</v>
      </c>
      <c r="X58" s="8">
        <f>J24-J56-J58</f>
        <v>0</v>
      </c>
      <c r="Y58" s="8">
        <f>K24-K56-K58</f>
        <v>0</v>
      </c>
      <c r="AA58" s="8">
        <f>O24-O56-O58</f>
        <v>0</v>
      </c>
      <c r="AB58" s="8">
        <f>P24-P56-P58</f>
        <v>0</v>
      </c>
    </row>
    <row r="59" spans="2:28" ht="14.25" customHeight="1" x14ac:dyDescent="0.25">
      <c r="B59" s="419"/>
      <c r="C59" s="482" t="s">
        <v>75</v>
      </c>
      <c r="D59" s="420"/>
      <c r="E59" s="478">
        <f t="shared" ref="E59:F59" si="66">E58/E$16</f>
        <v>-0.30007661629855997</v>
      </c>
      <c r="F59" s="478">
        <f t="shared" si="66"/>
        <v>-0.37752134300975659</v>
      </c>
      <c r="G59" s="479">
        <f t="shared" si="63"/>
        <v>7.7444726711196621E-2</v>
      </c>
      <c r="H59" s="479"/>
      <c r="I59" s="16"/>
      <c r="J59" s="478">
        <f t="shared" ref="J59:K59" si="67">J58/J$16</f>
        <v>-0.42647369077182773</v>
      </c>
      <c r="K59" s="478">
        <f t="shared" si="67"/>
        <v>-0.49407952095245783</v>
      </c>
      <c r="L59" s="479">
        <f t="shared" si="64"/>
        <v>6.76058301806301E-2</v>
      </c>
      <c r="M59" s="479"/>
      <c r="N59" s="16"/>
      <c r="O59" s="478">
        <f t="shared" ref="O59:P59" si="68">O58/O$16</f>
        <v>-0.30007661629855997</v>
      </c>
      <c r="P59" s="478">
        <f t="shared" si="68"/>
        <v>-0.57857019293803591</v>
      </c>
      <c r="Q59" s="478">
        <f t="shared" si="65"/>
        <v>0.27849357663947594</v>
      </c>
      <c r="R59" s="479"/>
      <c r="S59" s="421"/>
      <c r="U59" s="40">
        <f>E58/E16-E59</f>
        <v>0</v>
      </c>
      <c r="V59" s="40">
        <f>F58/F16-F59</f>
        <v>0</v>
      </c>
      <c r="X59" s="40">
        <f>J58/J16-J59</f>
        <v>0</v>
      </c>
      <c r="Y59" s="40">
        <f>K58/K16-K59</f>
        <v>0</v>
      </c>
      <c r="AA59" s="40">
        <f>O58/O16-O59</f>
        <v>0</v>
      </c>
      <c r="AB59" s="40">
        <f>P58/P16-P59</f>
        <v>0</v>
      </c>
    </row>
    <row r="60" spans="2:28" ht="14.25" customHeight="1" x14ac:dyDescent="0.25">
      <c r="B60" s="419"/>
      <c r="C60" s="420"/>
      <c r="D60" s="420"/>
      <c r="E60" s="420"/>
      <c r="F60" s="420"/>
      <c r="G60" s="420"/>
      <c r="H60" s="480"/>
      <c r="I60" s="16"/>
      <c r="J60" s="420"/>
      <c r="K60" s="420"/>
      <c r="L60" s="420"/>
      <c r="M60" s="480"/>
      <c r="N60" s="16"/>
      <c r="O60" s="420"/>
      <c r="P60" s="420"/>
      <c r="Q60" s="420"/>
      <c r="R60" s="480"/>
      <c r="S60" s="421"/>
    </row>
    <row r="61" spans="2:28" ht="14.25" customHeight="1" x14ac:dyDescent="0.25">
      <c r="B61" s="419"/>
      <c r="C61" s="464" t="s">
        <v>77</v>
      </c>
      <c r="D61" s="420"/>
      <c r="E61" s="420"/>
      <c r="F61" s="420"/>
      <c r="G61" s="420"/>
      <c r="H61" s="480"/>
      <c r="I61" s="16"/>
      <c r="J61" s="420"/>
      <c r="K61" s="420"/>
      <c r="L61" s="420"/>
      <c r="M61" s="480"/>
      <c r="N61" s="16"/>
      <c r="O61" s="420"/>
      <c r="P61" s="420"/>
      <c r="Q61" s="420"/>
      <c r="R61" s="480"/>
      <c r="S61" s="421"/>
    </row>
    <row r="62" spans="2:28" ht="14.25" customHeight="1" x14ac:dyDescent="0.25">
      <c r="B62" s="419"/>
      <c r="C62" s="465" t="s">
        <v>78</v>
      </c>
      <c r="D62" s="420"/>
      <c r="E62" s="466">
        <f>'2a. Dispatch Natural P&amp;L'!E62+'2b. Youreka Natural P&amp;L'!E62</f>
        <v>556137.34</v>
      </c>
      <c r="F62" s="466">
        <f>'2a. Dispatch Natural P&amp;L'!F62+'2b. Youreka Natural P&amp;L'!F62</f>
        <v>529320.92891506851</v>
      </c>
      <c r="G62" s="467">
        <f t="shared" ref="G62:G70" si="69">IFERROR(E62-F62,"N/A")</f>
        <v>26816.41108493146</v>
      </c>
      <c r="H62" s="468">
        <f t="shared" ref="H62:H70" si="70">IFERROR((E62/F62-1),"N/A")</f>
        <v>5.0661913444261852E-2</v>
      </c>
      <c r="I62" s="16"/>
      <c r="J62" s="466">
        <f>'2a. Dispatch Natural P&amp;L'!J62+'2b. Youreka Natural P&amp;L'!J62</f>
        <v>6770607.0299999984</v>
      </c>
      <c r="K62" s="466">
        <f>'2a. Dispatch Natural P&amp;L'!K62+'2b. Youreka Natural P&amp;L'!K62</f>
        <v>6033984.6185465762</v>
      </c>
      <c r="L62" s="467">
        <f t="shared" ref="L62:L70" si="71">IFERROR(J62-K62,"N/A")</f>
        <v>736622.41145342216</v>
      </c>
      <c r="M62" s="468">
        <f t="shared" ref="M62:M70" si="72">IFERROR((J62/K62-1),"N/A")</f>
        <v>0.12207893424011651</v>
      </c>
      <c r="N62" s="16"/>
      <c r="O62" s="466">
        <f>'2a. Dispatch Natural P&amp;L'!O62+'2b. Youreka Natural P&amp;L'!O62</f>
        <v>556137.34</v>
      </c>
      <c r="P62" s="466">
        <f>'2a. Dispatch Natural P&amp;L'!P62+'2b. Youreka Natural P&amp;L'!P62</f>
        <v>557496.68000000005</v>
      </c>
      <c r="Q62" s="466">
        <f t="shared" ref="Q62:Q70" si="73">O62-P62</f>
        <v>-1359.3400000000838</v>
      </c>
      <c r="R62" s="468">
        <f t="shared" ref="R62:R70" si="74">IFERROR((O62/P62-1),"N/A")</f>
        <v>-2.4382925473207528E-3</v>
      </c>
      <c r="S62" s="421"/>
    </row>
    <row r="63" spans="2:28" ht="14.25" customHeight="1" x14ac:dyDescent="0.25">
      <c r="B63" s="419"/>
      <c r="C63" s="465" t="s">
        <v>79</v>
      </c>
      <c r="D63" s="420"/>
      <c r="E63" s="469">
        <f>'2a. Dispatch Natural P&amp;L'!E63+'2b. Youreka Natural P&amp;L'!E63</f>
        <v>0</v>
      </c>
      <c r="F63" s="469">
        <f>'2a. Dispatch Natural P&amp;L'!F63+'2b. Youreka Natural P&amp;L'!F63</f>
        <v>0</v>
      </c>
      <c r="G63" s="470">
        <f t="shared" si="69"/>
        <v>0</v>
      </c>
      <c r="H63" s="468" t="str">
        <f t="shared" si="70"/>
        <v>N/A</v>
      </c>
      <c r="I63" s="16"/>
      <c r="J63" s="469">
        <f>'2a. Dispatch Natural P&amp;L'!J63+'2b. Youreka Natural P&amp;L'!J63</f>
        <v>0</v>
      </c>
      <c r="K63" s="469">
        <f>'2a. Dispatch Natural P&amp;L'!K63+'2b. Youreka Natural P&amp;L'!K63</f>
        <v>0</v>
      </c>
      <c r="L63" s="470">
        <f t="shared" si="71"/>
        <v>0</v>
      </c>
      <c r="M63" s="468" t="str">
        <f t="shared" si="72"/>
        <v>N/A</v>
      </c>
      <c r="N63" s="16"/>
      <c r="O63" s="469">
        <f>'2a. Dispatch Natural P&amp;L'!O63+'2b. Youreka Natural P&amp;L'!O63</f>
        <v>0</v>
      </c>
      <c r="P63" s="469">
        <f>'2a. Dispatch Natural P&amp;L'!P63+'2b. Youreka Natural P&amp;L'!P63</f>
        <v>0</v>
      </c>
      <c r="Q63" s="469">
        <f t="shared" si="73"/>
        <v>0</v>
      </c>
      <c r="R63" s="468" t="str">
        <f t="shared" si="74"/>
        <v>N/A</v>
      </c>
      <c r="S63" s="421"/>
    </row>
    <row r="64" spans="2:28" ht="14.25" customHeight="1" x14ac:dyDescent="0.25">
      <c r="B64" s="419"/>
      <c r="C64" s="465" t="s">
        <v>80</v>
      </c>
      <c r="D64" s="420"/>
      <c r="E64" s="469">
        <f>'2a. Dispatch Natural P&amp;L'!E64+'2b. Youreka Natural P&amp;L'!E64</f>
        <v>8363.91</v>
      </c>
      <c r="F64" s="469">
        <f>'2a. Dispatch Natural P&amp;L'!F64+'2b. Youreka Natural P&amp;L'!F64</f>
        <v>12729.166666666666</v>
      </c>
      <c r="G64" s="470">
        <f t="shared" si="69"/>
        <v>-4365.2566666666662</v>
      </c>
      <c r="H64" s="468">
        <f t="shared" si="70"/>
        <v>-0.34293342062193122</v>
      </c>
      <c r="I64" s="16"/>
      <c r="J64" s="469">
        <f>'2a. Dispatch Natural P&amp;L'!J64+'2b. Youreka Natural P&amp;L'!J64</f>
        <v>-139480.41</v>
      </c>
      <c r="K64" s="469">
        <f>'2a. Dispatch Natural P&amp;L'!K64+'2b. Youreka Natural P&amp;L'!K64</f>
        <v>244374.99999999997</v>
      </c>
      <c r="L64" s="470">
        <f t="shared" si="71"/>
        <v>-383855.41</v>
      </c>
      <c r="M64" s="468">
        <f t="shared" si="72"/>
        <v>-1.5707638260869565</v>
      </c>
      <c r="N64" s="16"/>
      <c r="O64" s="469">
        <f>'2a. Dispatch Natural P&amp;L'!O64+'2b. Youreka Natural P&amp;L'!O64</f>
        <v>8363.91</v>
      </c>
      <c r="P64" s="469">
        <f>'2a. Dispatch Natural P&amp;L'!P64+'2b. Youreka Natural P&amp;L'!P64</f>
        <v>2546.5299999999997</v>
      </c>
      <c r="Q64" s="469">
        <f t="shared" si="73"/>
        <v>5817.38</v>
      </c>
      <c r="R64" s="468">
        <f t="shared" si="74"/>
        <v>2.2844341123018386</v>
      </c>
      <c r="S64" s="421"/>
    </row>
    <row r="65" spans="2:28" ht="14.25" customHeight="1" x14ac:dyDescent="0.25">
      <c r="B65" s="419"/>
      <c r="C65" s="465" t="s">
        <v>81</v>
      </c>
      <c r="D65" s="420"/>
      <c r="E65" s="469">
        <f>'2a. Dispatch Natural P&amp;L'!E65+'2b. Youreka Natural P&amp;L'!E65</f>
        <v>0</v>
      </c>
      <c r="F65" s="469">
        <f>'2a. Dispatch Natural P&amp;L'!F65+'2b. Youreka Natural P&amp;L'!F65</f>
        <v>0</v>
      </c>
      <c r="G65" s="470">
        <f t="shared" si="69"/>
        <v>0</v>
      </c>
      <c r="H65" s="468" t="str">
        <f t="shared" si="70"/>
        <v>N/A</v>
      </c>
      <c r="I65" s="16"/>
      <c r="J65" s="469">
        <f>'2a. Dispatch Natural P&amp;L'!J65+'2b. Youreka Natural P&amp;L'!J65</f>
        <v>0</v>
      </c>
      <c r="K65" s="469">
        <f>'2a. Dispatch Natural P&amp;L'!K65+'2b. Youreka Natural P&amp;L'!K65</f>
        <v>0</v>
      </c>
      <c r="L65" s="470">
        <f t="shared" si="71"/>
        <v>0</v>
      </c>
      <c r="M65" s="468" t="str">
        <f t="shared" si="72"/>
        <v>N/A</v>
      </c>
      <c r="N65" s="16"/>
      <c r="O65" s="469">
        <f>'2a. Dispatch Natural P&amp;L'!O65+'2b. Youreka Natural P&amp;L'!O65</f>
        <v>0</v>
      </c>
      <c r="P65" s="469">
        <f>'2a. Dispatch Natural P&amp;L'!P65+'2b. Youreka Natural P&amp;L'!P65</f>
        <v>217081.69999999998</v>
      </c>
      <c r="Q65" s="469">
        <f t="shared" si="73"/>
        <v>-217081.69999999998</v>
      </c>
      <c r="R65" s="468">
        <f t="shared" si="74"/>
        <v>-1</v>
      </c>
      <c r="S65" s="421"/>
    </row>
    <row r="66" spans="2:28" ht="14.25" customHeight="1" x14ac:dyDescent="0.25">
      <c r="B66" s="419"/>
      <c r="C66" s="465" t="s">
        <v>82</v>
      </c>
      <c r="D66" s="466"/>
      <c r="E66" s="469">
        <f>'2a. Dispatch Natural P&amp;L'!E66+'2b. Youreka Natural P&amp;L'!E66</f>
        <v>0</v>
      </c>
      <c r="F66" s="469">
        <f>'2a. Dispatch Natural P&amp;L'!F66+'2b. Youreka Natural P&amp;L'!F66</f>
        <v>0</v>
      </c>
      <c r="G66" s="470">
        <f t="shared" si="69"/>
        <v>0</v>
      </c>
      <c r="H66" s="468" t="str">
        <f t="shared" si="70"/>
        <v>N/A</v>
      </c>
      <c r="I66" s="16"/>
      <c r="J66" s="469">
        <f>'2a. Dispatch Natural P&amp;L'!J66+'2b. Youreka Natural P&amp;L'!J66</f>
        <v>4857</v>
      </c>
      <c r="K66" s="469">
        <f>'2a. Dispatch Natural P&amp;L'!K66+'2b. Youreka Natural P&amp;L'!K66</f>
        <v>0</v>
      </c>
      <c r="L66" s="470">
        <f t="shared" si="71"/>
        <v>4857</v>
      </c>
      <c r="M66" s="468" t="str">
        <f t="shared" si="72"/>
        <v>N/A</v>
      </c>
      <c r="N66" s="16"/>
      <c r="O66" s="469">
        <f>'2a. Dispatch Natural P&amp;L'!O66+'2b. Youreka Natural P&amp;L'!O66</f>
        <v>0</v>
      </c>
      <c r="P66" s="469">
        <f>'2a. Dispatch Natural P&amp;L'!P66+'2b. Youreka Natural P&amp;L'!P66</f>
        <v>218532.97</v>
      </c>
      <c r="Q66" s="469">
        <f t="shared" si="73"/>
        <v>-218532.97</v>
      </c>
      <c r="R66" s="468">
        <f t="shared" si="74"/>
        <v>-1</v>
      </c>
      <c r="S66" s="421"/>
    </row>
    <row r="67" spans="2:28" ht="14.25" customHeight="1" x14ac:dyDescent="0.25">
      <c r="B67" s="419"/>
      <c r="C67" s="465" t="s">
        <v>83</v>
      </c>
      <c r="D67" s="420"/>
      <c r="E67" s="469">
        <f>'2a. Dispatch Natural P&amp;L'!E67+'2b. Youreka Natural P&amp;L'!E67</f>
        <v>0</v>
      </c>
      <c r="F67" s="469">
        <f>'2a. Dispatch Natural P&amp;L'!F67+'2b. Youreka Natural P&amp;L'!F67</f>
        <v>0</v>
      </c>
      <c r="G67" s="470">
        <f t="shared" si="69"/>
        <v>0</v>
      </c>
      <c r="H67" s="468" t="str">
        <f t="shared" si="70"/>
        <v>N/A</v>
      </c>
      <c r="I67" s="16"/>
      <c r="J67" s="469">
        <f>'2a. Dispatch Natural P&amp;L'!J67+'2b. Youreka Natural P&amp;L'!J67</f>
        <v>0</v>
      </c>
      <c r="K67" s="469">
        <f>'2a. Dispatch Natural P&amp;L'!K67+'2b. Youreka Natural P&amp;L'!K67</f>
        <v>0</v>
      </c>
      <c r="L67" s="470">
        <f t="shared" si="71"/>
        <v>0</v>
      </c>
      <c r="M67" s="468" t="str">
        <f t="shared" si="72"/>
        <v>N/A</v>
      </c>
      <c r="N67" s="16"/>
      <c r="O67" s="469">
        <f>'2a. Dispatch Natural P&amp;L'!O67+'2b. Youreka Natural P&amp;L'!O67</f>
        <v>0</v>
      </c>
      <c r="P67" s="469">
        <f>'2a. Dispatch Natural P&amp;L'!P67+'2b. Youreka Natural P&amp;L'!P67</f>
        <v>0</v>
      </c>
      <c r="Q67" s="469">
        <f t="shared" si="73"/>
        <v>0</v>
      </c>
      <c r="R67" s="468" t="str">
        <f t="shared" si="74"/>
        <v>N/A</v>
      </c>
      <c r="S67" s="421"/>
    </row>
    <row r="68" spans="2:28" ht="14.25" customHeight="1" x14ac:dyDescent="0.25">
      <c r="B68" s="419"/>
      <c r="C68" s="465" t="s">
        <v>84</v>
      </c>
      <c r="D68" s="420"/>
      <c r="E68" s="469">
        <f>'2a. Dispatch Natural P&amp;L'!E68+'2b. Youreka Natural P&amp;L'!E68</f>
        <v>0</v>
      </c>
      <c r="F68" s="469">
        <f>'2a. Dispatch Natural P&amp;L'!F68+'2b. Youreka Natural P&amp;L'!F68</f>
        <v>0</v>
      </c>
      <c r="G68" s="470">
        <f t="shared" si="69"/>
        <v>0</v>
      </c>
      <c r="H68" s="468" t="str">
        <f t="shared" si="70"/>
        <v>N/A</v>
      </c>
      <c r="I68" s="16"/>
      <c r="J68" s="469">
        <f>'2a. Dispatch Natural P&amp;L'!J68+'2b. Youreka Natural P&amp;L'!J68</f>
        <v>280586.49</v>
      </c>
      <c r="K68" s="469">
        <f>'2a. Dispatch Natural P&amp;L'!K68+'2b. Youreka Natural P&amp;L'!K68</f>
        <v>0</v>
      </c>
      <c r="L68" s="470">
        <f t="shared" si="71"/>
        <v>280586.49</v>
      </c>
      <c r="M68" s="468" t="str">
        <f t="shared" si="72"/>
        <v>N/A</v>
      </c>
      <c r="N68" s="16"/>
      <c r="O68" s="469">
        <f>'2a. Dispatch Natural P&amp;L'!O68+'2b. Youreka Natural P&amp;L'!O68</f>
        <v>0</v>
      </c>
      <c r="P68" s="469">
        <f>'2a. Dispatch Natural P&amp;L'!P68+'2b. Youreka Natural P&amp;L'!P68</f>
        <v>0</v>
      </c>
      <c r="Q68" s="469">
        <f t="shared" si="73"/>
        <v>0</v>
      </c>
      <c r="R68" s="468" t="str">
        <f t="shared" si="74"/>
        <v>N/A</v>
      </c>
      <c r="S68" s="421"/>
    </row>
    <row r="69" spans="2:28" ht="14.25" customHeight="1" x14ac:dyDescent="0.25">
      <c r="B69" s="419"/>
      <c r="C69" s="465" t="s">
        <v>85</v>
      </c>
      <c r="D69" s="420"/>
      <c r="E69" s="469">
        <f>'2a. Dispatch Natural P&amp;L'!E69+'2b. Youreka Natural P&amp;L'!E69</f>
        <v>5145.8900000000003</v>
      </c>
      <c r="F69" s="469">
        <f>'2a. Dispatch Natural P&amp;L'!F69+'2b. Youreka Natural P&amp;L'!F69</f>
        <v>29333.333333333332</v>
      </c>
      <c r="G69" s="470">
        <f t="shared" si="69"/>
        <v>-24187.443333333333</v>
      </c>
      <c r="H69" s="468">
        <f t="shared" si="70"/>
        <v>-0.82457193181818178</v>
      </c>
      <c r="I69" s="16"/>
      <c r="J69" s="469">
        <f>'2a. Dispatch Natural P&amp;L'!J69+'2b. Youreka Natural P&amp;L'!J69</f>
        <v>123836.42000000001</v>
      </c>
      <c r="K69" s="469">
        <f>'2a. Dispatch Natural P&amp;L'!K69+'2b. Youreka Natural P&amp;L'!K69</f>
        <v>351999.99999999994</v>
      </c>
      <c r="L69" s="470">
        <f t="shared" si="71"/>
        <v>-228163.57999999993</v>
      </c>
      <c r="M69" s="468">
        <f t="shared" si="72"/>
        <v>-0.64819198863636351</v>
      </c>
      <c r="N69" s="16"/>
      <c r="O69" s="469">
        <f>'2a. Dispatch Natural P&amp;L'!O69+'2b. Youreka Natural P&amp;L'!O69</f>
        <v>5145.8900000000003</v>
      </c>
      <c r="P69" s="469">
        <f>'2a. Dispatch Natural P&amp;L'!P69+'2b. Youreka Natural P&amp;L'!P69</f>
        <v>4202.57</v>
      </c>
      <c r="Q69" s="469">
        <f t="shared" si="73"/>
        <v>943.32000000000062</v>
      </c>
      <c r="R69" s="468">
        <f t="shared" si="74"/>
        <v>0.22446265023545142</v>
      </c>
      <c r="S69" s="421"/>
      <c r="U69" s="8">
        <f t="shared" ref="U69:V69" si="75">SUM(E62:E69)-E70</f>
        <v>0</v>
      </c>
      <c r="V69" s="8">
        <f t="shared" si="75"/>
        <v>0</v>
      </c>
      <c r="X69" s="8">
        <f t="shared" ref="X69:Y69" si="76">SUM(J62:J69)-J70</f>
        <v>0</v>
      </c>
      <c r="Y69" s="8">
        <f t="shared" si="76"/>
        <v>0</v>
      </c>
      <c r="AA69" s="8">
        <f t="shared" ref="AA69:AB69" si="77">SUM(O62:O69)-O70</f>
        <v>0</v>
      </c>
      <c r="AB69" s="8">
        <f t="shared" si="77"/>
        <v>0</v>
      </c>
    </row>
    <row r="70" spans="2:28" ht="14.25" customHeight="1" x14ac:dyDescent="0.25">
      <c r="B70" s="419"/>
      <c r="C70" s="471" t="s">
        <v>86</v>
      </c>
      <c r="D70" s="420"/>
      <c r="E70" s="475">
        <f>'2a. Dispatch Natural P&amp;L'!E70+'2b. Youreka Natural P&amp;L'!E70</f>
        <v>569647.14</v>
      </c>
      <c r="F70" s="475">
        <f>'2a. Dispatch Natural P&amp;L'!F70+'2b. Youreka Natural P&amp;L'!F70</f>
        <v>571383.42891506851</v>
      </c>
      <c r="G70" s="476">
        <f t="shared" si="69"/>
        <v>-1736.2889150684932</v>
      </c>
      <c r="H70" s="474">
        <f t="shared" si="70"/>
        <v>-3.0387456604495933E-3</v>
      </c>
      <c r="I70" s="16"/>
      <c r="J70" s="475">
        <f>'2a. Dispatch Natural P&amp;L'!J70+'2b. Youreka Natural P&amp;L'!J70</f>
        <v>7040406.5299999993</v>
      </c>
      <c r="K70" s="475">
        <f>'2a. Dispatch Natural P&amp;L'!K70+'2b. Youreka Natural P&amp;L'!K70</f>
        <v>6630359.6185465762</v>
      </c>
      <c r="L70" s="476">
        <f t="shared" si="71"/>
        <v>410046.91145342309</v>
      </c>
      <c r="M70" s="474">
        <f t="shared" si="72"/>
        <v>6.1843841819142265E-2</v>
      </c>
      <c r="N70" s="16"/>
      <c r="O70" s="475">
        <f>'2a. Dispatch Natural P&amp;L'!O70+'2b. Youreka Natural P&amp;L'!O70</f>
        <v>569647.14</v>
      </c>
      <c r="P70" s="475">
        <f>'2a. Dispatch Natural P&amp;L'!P70+'2b. Youreka Natural P&amp;L'!P70</f>
        <v>999860.45</v>
      </c>
      <c r="Q70" s="475">
        <f t="shared" si="73"/>
        <v>-430213.30999999994</v>
      </c>
      <c r="R70" s="474">
        <f t="shared" si="74"/>
        <v>-0.43027335464664085</v>
      </c>
      <c r="S70" s="421"/>
    </row>
    <row r="71" spans="2:28" ht="14.25" customHeight="1" x14ac:dyDescent="0.25">
      <c r="B71" s="419"/>
      <c r="C71" s="420"/>
      <c r="D71" s="420"/>
      <c r="E71" s="420"/>
      <c r="F71" s="420"/>
      <c r="G71" s="420"/>
      <c r="H71" s="480"/>
      <c r="I71" s="16"/>
      <c r="J71" s="420"/>
      <c r="K71" s="420"/>
      <c r="L71" s="420"/>
      <c r="M71" s="480"/>
      <c r="N71" s="16"/>
      <c r="O71" s="420"/>
      <c r="P71" s="420"/>
      <c r="Q71" s="420"/>
      <c r="R71" s="480"/>
      <c r="S71" s="421"/>
      <c r="U71" s="8">
        <f t="shared" ref="U71:V71" si="78">E58-E70-E72</f>
        <v>0</v>
      </c>
      <c r="V71" s="8">
        <f t="shared" si="78"/>
        <v>0</v>
      </c>
      <c r="X71" s="8">
        <f t="shared" ref="X71:Y71" si="79">J58-J70-J72</f>
        <v>0</v>
      </c>
      <c r="Y71" s="8">
        <f t="shared" si="79"/>
        <v>0</v>
      </c>
      <c r="AA71" s="8">
        <f t="shared" ref="AA71:AB71" si="80">O58-O70-O72</f>
        <v>0</v>
      </c>
      <c r="AB71" s="8">
        <f t="shared" si="80"/>
        <v>0</v>
      </c>
    </row>
    <row r="72" spans="2:28" ht="14.25" customHeight="1" x14ac:dyDescent="0.25">
      <c r="B72" s="419"/>
      <c r="C72" s="464" t="s">
        <v>87</v>
      </c>
      <c r="D72" s="420"/>
      <c r="E72" s="475">
        <f>'2a. Dispatch Natural P&amp;L'!E72+'2b. Youreka Natural P&amp;L'!E72</f>
        <v>-1218977.1415305254</v>
      </c>
      <c r="F72" s="475">
        <f>'2a. Dispatch Natural P&amp;L'!F72+'2b. Youreka Natural P&amp;L'!F72</f>
        <v>-1447404.9749401105</v>
      </c>
      <c r="G72" s="476">
        <f t="shared" ref="G72:G74" si="81">IFERROR(E72-F72,"N/A")</f>
        <v>228427.83340958506</v>
      </c>
      <c r="H72" s="474">
        <f t="shared" ref="H72:H73" si="82">IFERROR((E72/F72-1),"N/A")</f>
        <v>-0.15781888093830598</v>
      </c>
      <c r="I72" s="16"/>
      <c r="J72" s="475">
        <f>'2a. Dispatch Natural P&amp;L'!J72+'2b. Youreka Natural P&amp;L'!J72</f>
        <v>-17994849.528366305</v>
      </c>
      <c r="K72" s="475">
        <f>'2a. Dispatch Natural P&amp;L'!K72+'2b. Youreka Natural P&amp;L'!K72</f>
        <v>-19582932.15001246</v>
      </c>
      <c r="L72" s="476">
        <f t="shared" ref="L72:L74" si="83">IFERROR(J72-K72,"N/A")</f>
        <v>1588082.6216461547</v>
      </c>
      <c r="M72" s="474">
        <f t="shared" ref="M72:M73" si="84">IFERROR((J72/K72-1),"N/A")</f>
        <v>-8.1095241993428657E-2</v>
      </c>
      <c r="N72" s="16"/>
      <c r="O72" s="475">
        <f>'2a. Dispatch Natural P&amp;L'!O72+'2b. Youreka Natural P&amp;L'!O72</f>
        <v>-1218977.1415305254</v>
      </c>
      <c r="P72" s="475">
        <f>'2a. Dispatch Natural P&amp;L'!P72+'2b. Youreka Natural P&amp;L'!P72</f>
        <v>-2159737.9415305252</v>
      </c>
      <c r="Q72" s="475">
        <f t="shared" ref="Q72:Q74" si="85">O72-P72</f>
        <v>940760.79999999981</v>
      </c>
      <c r="R72" s="474">
        <f t="shared" ref="R72:R73" si="86">IFERROR((O72/P72-1),"N/A")</f>
        <v>-0.43559025468308343</v>
      </c>
      <c r="S72" s="421"/>
      <c r="U72" s="40"/>
      <c r="V72" s="40"/>
      <c r="X72" s="40"/>
      <c r="Y72" s="40"/>
      <c r="AA72" s="40"/>
      <c r="AB72" s="40"/>
    </row>
    <row r="73" spans="2:28" ht="14.25" customHeight="1" x14ac:dyDescent="0.25">
      <c r="B73" s="419"/>
      <c r="C73" s="465" t="s">
        <v>88</v>
      </c>
      <c r="D73" s="420"/>
      <c r="E73" s="469">
        <f>'2a. Dispatch Natural P&amp;L'!E73+'2b. Youreka Natural P&amp;L'!E73</f>
        <v>0</v>
      </c>
      <c r="F73" s="469">
        <f>'2a. Dispatch Natural P&amp;L'!F73+'2b. Youreka Natural P&amp;L'!F73</f>
        <v>0</v>
      </c>
      <c r="G73" s="470">
        <f t="shared" si="81"/>
        <v>0</v>
      </c>
      <c r="H73" s="468" t="str">
        <f t="shared" si="82"/>
        <v>N/A</v>
      </c>
      <c r="I73" s="16"/>
      <c r="J73" s="469">
        <f>'2a. Dispatch Natural P&amp;L'!J73+'2b. Youreka Natural P&amp;L'!J73</f>
        <v>0</v>
      </c>
      <c r="K73" s="469">
        <f>'2a. Dispatch Natural P&amp;L'!K73+'2b. Youreka Natural P&amp;L'!K73</f>
        <v>0</v>
      </c>
      <c r="L73" s="470">
        <f t="shared" si="83"/>
        <v>0</v>
      </c>
      <c r="M73" s="468" t="str">
        <f t="shared" si="84"/>
        <v>N/A</v>
      </c>
      <c r="N73" s="16"/>
      <c r="O73" s="469">
        <f>'2a. Dispatch Natural P&amp;L'!O73+'2b. Youreka Natural P&amp;L'!O73</f>
        <v>0</v>
      </c>
      <c r="P73" s="469">
        <f>'2a. Dispatch Natural P&amp;L'!P73+'2b. Youreka Natural P&amp;L'!P73</f>
        <v>0</v>
      </c>
      <c r="Q73" s="469">
        <f t="shared" si="85"/>
        <v>0</v>
      </c>
      <c r="R73" s="468" t="str">
        <f t="shared" si="86"/>
        <v>N/A</v>
      </c>
      <c r="S73" s="421"/>
    </row>
    <row r="74" spans="2:28" ht="14.25" customHeight="1" x14ac:dyDescent="0.25">
      <c r="B74" s="419"/>
      <c r="C74" s="477" t="s">
        <v>89</v>
      </c>
      <c r="D74" s="420"/>
      <c r="E74" s="478">
        <f>'Dispatch Monthly Nat P&amp;L'!Q73</f>
        <v>0</v>
      </c>
      <c r="F74" s="478">
        <f t="array" ref="F74">INDEX('Dispatch Monthly Nat P&amp;L'!$AI73:$AT73,MATCH(Inputs!$C$2,'Dispatch Monthly Nat P&amp;L'!$AI$5:$AT$5,0))</f>
        <v>0</v>
      </c>
      <c r="G74" s="479">
        <f t="shared" si="81"/>
        <v>0</v>
      </c>
      <c r="H74" s="479"/>
      <c r="I74" s="16"/>
      <c r="J74" s="478">
        <f>'Dispatch Monthly Nat P&amp;L'!X73</f>
        <v>0</v>
      </c>
      <c r="K74" s="478">
        <f>'Dispatch Monthly Nat P&amp;L'!AV73</f>
        <v>0</v>
      </c>
      <c r="L74" s="479">
        <f t="shared" si="83"/>
        <v>0</v>
      </c>
      <c r="M74" s="479"/>
      <c r="N74" s="16"/>
      <c r="O74" s="478">
        <f>E74</f>
        <v>0</v>
      </c>
      <c r="P74" s="478">
        <f>'Dispatch Monthly Nat P&amp;L'!$BM73</f>
        <v>0</v>
      </c>
      <c r="Q74" s="478">
        <f t="shared" si="85"/>
        <v>0</v>
      </c>
      <c r="R74" s="479"/>
      <c r="S74" s="421"/>
    </row>
    <row r="75" spans="2:28" ht="14.25" customHeight="1" x14ac:dyDescent="0.25">
      <c r="B75" s="419"/>
      <c r="C75" s="477"/>
      <c r="D75" s="420"/>
      <c r="E75" s="420"/>
      <c r="F75" s="420"/>
      <c r="G75" s="420"/>
      <c r="H75" s="480"/>
      <c r="I75" s="16"/>
      <c r="J75" s="420"/>
      <c r="K75" s="420"/>
      <c r="L75" s="420"/>
      <c r="M75" s="480"/>
      <c r="N75" s="16"/>
      <c r="O75" s="420"/>
      <c r="P75" s="420"/>
      <c r="Q75" s="420"/>
      <c r="R75" s="480"/>
      <c r="S75" s="421"/>
    </row>
    <row r="76" spans="2:28" ht="14.25" customHeight="1" x14ac:dyDescent="0.25">
      <c r="B76" s="419"/>
      <c r="C76" s="471" t="s">
        <v>90</v>
      </c>
      <c r="D76" s="420"/>
      <c r="E76" s="475">
        <f>'2a. Dispatch Natural P&amp;L'!E76+'2b. Youreka Natural P&amp;L'!E76</f>
        <v>-1218977.1415305254</v>
      </c>
      <c r="F76" s="475">
        <f>'2a. Dispatch Natural P&amp;L'!F76+'2b. Youreka Natural P&amp;L'!F76</f>
        <v>-1447404.9749401105</v>
      </c>
      <c r="G76" s="476">
        <f t="shared" ref="G76:G77" si="87">IFERROR(E76-F76,"N/A")</f>
        <v>228427.83340958506</v>
      </c>
      <c r="H76" s="474">
        <f>IFERROR((E76/F76-1),"N/A")</f>
        <v>-0.15781888093830598</v>
      </c>
      <c r="I76" s="16"/>
      <c r="J76" s="475">
        <f>'2a. Dispatch Natural P&amp;L'!J76+'2b. Youreka Natural P&amp;L'!J76</f>
        <v>-17994849.528366305</v>
      </c>
      <c r="K76" s="475">
        <f>'2a. Dispatch Natural P&amp;L'!K76+'2b. Youreka Natural P&amp;L'!K76</f>
        <v>-19582932.15001246</v>
      </c>
      <c r="L76" s="476">
        <f t="shared" ref="L76:L77" si="88">IFERROR(J76-K76,"N/A")</f>
        <v>1588082.6216461547</v>
      </c>
      <c r="M76" s="474">
        <f>IFERROR((J76/K76-1),"N/A")</f>
        <v>-8.1095241993428657E-2</v>
      </c>
      <c r="N76" s="16"/>
      <c r="O76" s="475">
        <f>'2a. Dispatch Natural P&amp;L'!O76+'2b. Youreka Natural P&amp;L'!O76</f>
        <v>-1218977.1415305254</v>
      </c>
      <c r="P76" s="475">
        <f>'2a. Dispatch Natural P&amp;L'!P76+'2b. Youreka Natural P&amp;L'!P76</f>
        <v>-2159737.9415305252</v>
      </c>
      <c r="Q76" s="475">
        <f t="shared" ref="Q76:Q77" si="89">O76-P76</f>
        <v>940760.79999999981</v>
      </c>
      <c r="R76" s="474">
        <f>IFERROR((O76/P76-1),"N/A")</f>
        <v>-0.43559025468308343</v>
      </c>
      <c r="S76" s="421"/>
      <c r="U76" s="8">
        <f t="shared" ref="U76:V76" si="90">E72-E73-E76</f>
        <v>0</v>
      </c>
      <c r="V76" s="8">
        <f t="shared" si="90"/>
        <v>0</v>
      </c>
      <c r="X76" s="8">
        <f t="shared" ref="X76:Y76" si="91">J72-J73-J76</f>
        <v>0</v>
      </c>
      <c r="Y76" s="8">
        <f t="shared" si="91"/>
        <v>0</v>
      </c>
      <c r="AA76" s="8">
        <f t="shared" ref="AA76:AB76" si="92">O72-O73-O76</f>
        <v>0</v>
      </c>
      <c r="AB76" s="8">
        <f t="shared" si="92"/>
        <v>0</v>
      </c>
    </row>
    <row r="77" spans="2:28" ht="14.25" customHeight="1" x14ac:dyDescent="0.25">
      <c r="B77" s="419"/>
      <c r="C77" s="477" t="s">
        <v>91</v>
      </c>
      <c r="D77" s="420"/>
      <c r="E77" s="478">
        <f t="shared" ref="E77:F77" si="93">E76/E$16</f>
        <v>-0.56332917794277371</v>
      </c>
      <c r="F77" s="478">
        <f t="shared" si="93"/>
        <v>-0.62375893891857925</v>
      </c>
      <c r="G77" s="479">
        <f t="shared" si="87"/>
        <v>6.0429760975805547E-2</v>
      </c>
      <c r="H77" s="479"/>
      <c r="I77" s="16"/>
      <c r="J77" s="478">
        <f t="shared" ref="J77:K77" si="94">J76/J$16</f>
        <v>-0.70056778737089387</v>
      </c>
      <c r="K77" s="478">
        <f t="shared" si="94"/>
        <v>-0.74699645279096016</v>
      </c>
      <c r="L77" s="479">
        <f t="shared" si="88"/>
        <v>4.6428665420066295E-2</v>
      </c>
      <c r="M77" s="479"/>
      <c r="N77" s="16"/>
      <c r="O77" s="478">
        <f t="shared" ref="O77:P77" si="95">O76/O$16</f>
        <v>-0.56332917794277371</v>
      </c>
      <c r="P77" s="478">
        <f t="shared" si="95"/>
        <v>-1.0773206710633261</v>
      </c>
      <c r="Q77" s="478">
        <f t="shared" si="89"/>
        <v>0.51399149312055237</v>
      </c>
      <c r="R77" s="479"/>
      <c r="S77" s="421"/>
      <c r="U77" s="40">
        <f>E76/E16-E77</f>
        <v>0</v>
      </c>
      <c r="V77" s="40">
        <f>F76/F16-F77</f>
        <v>0</v>
      </c>
      <c r="X77" s="40">
        <f>J76/J16-J77</f>
        <v>0</v>
      </c>
      <c r="Y77" s="40">
        <f>K76/K16-K77</f>
        <v>0</v>
      </c>
      <c r="AA77" s="40">
        <f>O76/O16-O77</f>
        <v>0</v>
      </c>
      <c r="AB77" s="40">
        <f>P76/P16-P77</f>
        <v>0</v>
      </c>
    </row>
    <row r="78" spans="2:28" ht="14.25" customHeight="1" x14ac:dyDescent="0.25">
      <c r="B78" s="419"/>
      <c r="C78" s="420"/>
      <c r="D78" s="420"/>
      <c r="E78" s="420"/>
      <c r="F78" s="420"/>
      <c r="G78" s="420"/>
      <c r="H78" s="480"/>
      <c r="I78" s="16"/>
      <c r="J78" s="420"/>
      <c r="K78" s="420"/>
      <c r="L78" s="420"/>
      <c r="M78" s="480"/>
      <c r="N78" s="16"/>
      <c r="O78" s="420"/>
      <c r="P78" s="420"/>
      <c r="Q78" s="420"/>
      <c r="R78" s="480"/>
      <c r="S78" s="421"/>
      <c r="U78" s="40"/>
      <c r="V78" s="40"/>
      <c r="X78" s="40"/>
      <c r="Y78" s="40"/>
      <c r="AA78" s="40"/>
      <c r="AB78" s="40"/>
    </row>
    <row r="79" spans="2:28" ht="14.25" customHeight="1" x14ac:dyDescent="0.25">
      <c r="B79" s="419"/>
      <c r="C79" s="464" t="s">
        <v>92</v>
      </c>
      <c r="D79" s="420"/>
      <c r="E79" s="420"/>
      <c r="F79" s="420"/>
      <c r="G79" s="420"/>
      <c r="H79" s="480"/>
      <c r="I79" s="16"/>
      <c r="J79" s="420"/>
      <c r="K79" s="420"/>
      <c r="L79" s="420"/>
      <c r="M79" s="480"/>
      <c r="N79" s="16"/>
      <c r="O79" s="420"/>
      <c r="P79" s="420"/>
      <c r="Q79" s="420"/>
      <c r="R79" s="480"/>
      <c r="S79" s="421"/>
    </row>
    <row r="80" spans="2:28" ht="14.25" customHeight="1" x14ac:dyDescent="0.25">
      <c r="B80" s="419"/>
      <c r="C80" s="465" t="s">
        <v>78</v>
      </c>
      <c r="D80" s="420"/>
      <c r="E80" s="466">
        <f>'2a. Dispatch Natural P&amp;L'!E80+'2b. Youreka Natural P&amp;L'!E80</f>
        <v>556137.34</v>
      </c>
      <c r="F80" s="466">
        <f>'2a. Dispatch Natural P&amp;L'!F80+'2b. Youreka Natural P&amp;L'!F80</f>
        <v>529320.92891506851</v>
      </c>
      <c r="G80" s="467">
        <f t="shared" ref="G80:G92" si="96">IFERROR(E80-F80,"N/A")</f>
        <v>26816.41108493146</v>
      </c>
      <c r="H80" s="468">
        <f t="shared" ref="H80:H92" si="97">IFERROR((E80/F80-1),"N/A")</f>
        <v>5.0661913444261852E-2</v>
      </c>
      <c r="I80" s="420"/>
      <c r="J80" s="466">
        <f>'2a. Dispatch Natural P&amp;L'!J80+'2b. Youreka Natural P&amp;L'!J80</f>
        <v>6770607.0299999984</v>
      </c>
      <c r="K80" s="466">
        <f>'2a. Dispatch Natural P&amp;L'!K80+'2b. Youreka Natural P&amp;L'!K80</f>
        <v>6033984.6185465762</v>
      </c>
      <c r="L80" s="467">
        <f t="shared" ref="L80:L92" si="98">IFERROR(J80-K80,"N/A")</f>
        <v>736622.41145342216</v>
      </c>
      <c r="M80" s="468">
        <f t="shared" ref="M80:M92" si="99">IFERROR((J80/K80-1),"N/A")</f>
        <v>0.12207893424011651</v>
      </c>
      <c r="N80" s="420"/>
      <c r="O80" s="466">
        <f>'2a. Dispatch Natural P&amp;L'!O80+'2b. Youreka Natural P&amp;L'!O80</f>
        <v>556137.34</v>
      </c>
      <c r="P80" s="466">
        <f>'2a. Dispatch Natural P&amp;L'!P80+'2b. Youreka Natural P&amp;L'!P80</f>
        <v>557496.68000000005</v>
      </c>
      <c r="Q80" s="466">
        <f t="shared" ref="Q80:Q92" si="100">O80-P80</f>
        <v>-1359.3400000000838</v>
      </c>
      <c r="R80" s="468">
        <f t="shared" ref="R80:R92" si="101">IFERROR((O80/P80-1),"N/A")</f>
        <v>-2.4382925473207528E-3</v>
      </c>
      <c r="S80" s="421"/>
    </row>
    <row r="81" spans="2:28" ht="14.25" customHeight="1" x14ac:dyDescent="0.25">
      <c r="B81" s="419"/>
      <c r="C81" s="465" t="s">
        <v>79</v>
      </c>
      <c r="D81" s="420"/>
      <c r="E81" s="469">
        <f>'2a. Dispatch Natural P&amp;L'!E81+'2b. Youreka Natural P&amp;L'!E81</f>
        <v>0</v>
      </c>
      <c r="F81" s="469">
        <f>'2a. Dispatch Natural P&amp;L'!F81+'2b. Youreka Natural P&amp;L'!F81</f>
        <v>0</v>
      </c>
      <c r="G81" s="470">
        <f t="shared" si="96"/>
        <v>0</v>
      </c>
      <c r="H81" s="468" t="str">
        <f t="shared" si="97"/>
        <v>N/A</v>
      </c>
      <c r="I81" s="420"/>
      <c r="J81" s="469">
        <f>'2a. Dispatch Natural P&amp;L'!J81+'2b. Youreka Natural P&amp;L'!J81</f>
        <v>0</v>
      </c>
      <c r="K81" s="469">
        <f>'2a. Dispatch Natural P&amp;L'!K81+'2b. Youreka Natural P&amp;L'!K81</f>
        <v>0</v>
      </c>
      <c r="L81" s="470">
        <f t="shared" si="98"/>
        <v>0</v>
      </c>
      <c r="M81" s="468" t="str">
        <f t="shared" si="99"/>
        <v>N/A</v>
      </c>
      <c r="N81" s="420"/>
      <c r="O81" s="469">
        <f>'2a. Dispatch Natural P&amp;L'!O81+'2b. Youreka Natural P&amp;L'!O81</f>
        <v>0</v>
      </c>
      <c r="P81" s="469">
        <f>'2a. Dispatch Natural P&amp;L'!P81+'2b. Youreka Natural P&amp;L'!P81</f>
        <v>0</v>
      </c>
      <c r="Q81" s="469">
        <f t="shared" si="100"/>
        <v>0</v>
      </c>
      <c r="R81" s="468" t="str">
        <f t="shared" si="101"/>
        <v>N/A</v>
      </c>
      <c r="S81" s="421"/>
    </row>
    <row r="82" spans="2:28" ht="14.25" customHeight="1" x14ac:dyDescent="0.25">
      <c r="B82" s="419"/>
      <c r="C82" s="465" t="s">
        <v>93</v>
      </c>
      <c r="D82" s="420"/>
      <c r="E82" s="469">
        <f>'2a. Dispatch Natural P&amp;L'!E82+'2b. Youreka Natural P&amp;L'!E82</f>
        <v>8363.91</v>
      </c>
      <c r="F82" s="469">
        <f>'2a. Dispatch Natural P&amp;L'!F82+'2b. Youreka Natural P&amp;L'!F82</f>
        <v>12729.166666666666</v>
      </c>
      <c r="G82" s="470">
        <f t="shared" si="96"/>
        <v>-4365.2566666666662</v>
      </c>
      <c r="H82" s="468">
        <f t="shared" si="97"/>
        <v>-0.34293342062193122</v>
      </c>
      <c r="I82" s="420"/>
      <c r="J82" s="469">
        <f>'2a. Dispatch Natural P&amp;L'!J82+'2b. Youreka Natural P&amp;L'!J82</f>
        <v>-139480.41</v>
      </c>
      <c r="K82" s="469">
        <f>'2a. Dispatch Natural P&amp;L'!K82+'2b. Youreka Natural P&amp;L'!K82</f>
        <v>244374.99999999997</v>
      </c>
      <c r="L82" s="470">
        <f t="shared" si="98"/>
        <v>-383855.41</v>
      </c>
      <c r="M82" s="468">
        <f t="shared" si="99"/>
        <v>-1.5707638260869565</v>
      </c>
      <c r="N82" s="420"/>
      <c r="O82" s="469">
        <f>'2a. Dispatch Natural P&amp;L'!O82+'2b. Youreka Natural P&amp;L'!O82</f>
        <v>8363.91</v>
      </c>
      <c r="P82" s="469">
        <f>'2a. Dispatch Natural P&amp;L'!P82+'2b. Youreka Natural P&amp;L'!P82</f>
        <v>2546.5299999999997</v>
      </c>
      <c r="Q82" s="469">
        <f t="shared" si="100"/>
        <v>5817.38</v>
      </c>
      <c r="R82" s="468">
        <f t="shared" si="101"/>
        <v>2.2844341123018386</v>
      </c>
      <c r="S82" s="421"/>
    </row>
    <row r="83" spans="2:28" ht="14.25" customHeight="1" x14ac:dyDescent="0.25">
      <c r="B83" s="419"/>
      <c r="C83" s="465" t="s">
        <v>81</v>
      </c>
      <c r="D83" s="420"/>
      <c r="E83" s="469">
        <f>'2a. Dispatch Natural P&amp;L'!E83+'2b. Youreka Natural P&amp;L'!E83</f>
        <v>0</v>
      </c>
      <c r="F83" s="469">
        <f>'2a. Dispatch Natural P&amp;L'!F83+'2b. Youreka Natural P&amp;L'!F83</f>
        <v>0</v>
      </c>
      <c r="G83" s="470">
        <f t="shared" si="96"/>
        <v>0</v>
      </c>
      <c r="H83" s="468" t="str">
        <f t="shared" si="97"/>
        <v>N/A</v>
      </c>
      <c r="I83" s="420"/>
      <c r="J83" s="469">
        <f>'2a. Dispatch Natural P&amp;L'!J83+'2b. Youreka Natural P&amp;L'!J83</f>
        <v>0</v>
      </c>
      <c r="K83" s="469">
        <f>'2a. Dispatch Natural P&amp;L'!K83+'2b. Youreka Natural P&amp;L'!K83</f>
        <v>0</v>
      </c>
      <c r="L83" s="470">
        <f t="shared" si="98"/>
        <v>0</v>
      </c>
      <c r="M83" s="468" t="str">
        <f t="shared" si="99"/>
        <v>N/A</v>
      </c>
      <c r="N83" s="420"/>
      <c r="O83" s="469">
        <f>'2a. Dispatch Natural P&amp;L'!O83+'2b. Youreka Natural P&amp;L'!O83</f>
        <v>0</v>
      </c>
      <c r="P83" s="469">
        <f>'2a. Dispatch Natural P&amp;L'!P83+'2b. Youreka Natural P&amp;L'!P83</f>
        <v>217081.69999999998</v>
      </c>
      <c r="Q83" s="469">
        <f t="shared" si="100"/>
        <v>-217081.69999999998</v>
      </c>
      <c r="R83" s="468">
        <f t="shared" si="101"/>
        <v>-1</v>
      </c>
      <c r="S83" s="421"/>
    </row>
    <row r="84" spans="2:28" ht="14.25" customHeight="1" x14ac:dyDescent="0.25">
      <c r="B84" s="419"/>
      <c r="C84" s="465" t="s">
        <v>82</v>
      </c>
      <c r="D84" s="420"/>
      <c r="E84" s="469">
        <f>'2a. Dispatch Natural P&amp;L'!E84+'2b. Youreka Natural P&amp;L'!E84</f>
        <v>0</v>
      </c>
      <c r="F84" s="469">
        <f>'2a. Dispatch Natural P&amp;L'!F84+'2b. Youreka Natural P&amp;L'!F84</f>
        <v>0</v>
      </c>
      <c r="G84" s="470">
        <f t="shared" si="96"/>
        <v>0</v>
      </c>
      <c r="H84" s="468" t="str">
        <f t="shared" si="97"/>
        <v>N/A</v>
      </c>
      <c r="I84" s="420"/>
      <c r="J84" s="469">
        <f>'2a. Dispatch Natural P&amp;L'!J84+'2b. Youreka Natural P&amp;L'!J84</f>
        <v>4857</v>
      </c>
      <c r="K84" s="469">
        <f>'2a. Dispatch Natural P&amp;L'!K84+'2b. Youreka Natural P&amp;L'!K84</f>
        <v>0</v>
      </c>
      <c r="L84" s="470">
        <f t="shared" si="98"/>
        <v>4857</v>
      </c>
      <c r="M84" s="468" t="str">
        <f t="shared" si="99"/>
        <v>N/A</v>
      </c>
      <c r="N84" s="420"/>
      <c r="O84" s="469">
        <f>'2a. Dispatch Natural P&amp;L'!O84+'2b. Youreka Natural P&amp;L'!O84</f>
        <v>0</v>
      </c>
      <c r="P84" s="469">
        <f>'2a. Dispatch Natural P&amp;L'!P84+'2b. Youreka Natural P&amp;L'!P84</f>
        <v>218532.97</v>
      </c>
      <c r="Q84" s="469">
        <f t="shared" si="100"/>
        <v>-218532.97</v>
      </c>
      <c r="R84" s="468">
        <f t="shared" si="101"/>
        <v>-1</v>
      </c>
      <c r="S84" s="421"/>
    </row>
    <row r="85" spans="2:28" ht="14.25" customHeight="1" x14ac:dyDescent="0.25">
      <c r="B85" s="419"/>
      <c r="C85" s="465" t="s">
        <v>83</v>
      </c>
      <c r="D85" s="420"/>
      <c r="E85" s="469">
        <f>'2a. Dispatch Natural P&amp;L'!E85+'2b. Youreka Natural P&amp;L'!E85</f>
        <v>0</v>
      </c>
      <c r="F85" s="469">
        <f>'2a. Dispatch Natural P&amp;L'!F85+'2b. Youreka Natural P&amp;L'!F85</f>
        <v>0</v>
      </c>
      <c r="G85" s="470">
        <f t="shared" si="96"/>
        <v>0</v>
      </c>
      <c r="H85" s="468" t="str">
        <f t="shared" si="97"/>
        <v>N/A</v>
      </c>
      <c r="I85" s="420"/>
      <c r="J85" s="469">
        <f>'2a. Dispatch Natural P&amp;L'!J85+'2b. Youreka Natural P&amp;L'!J85</f>
        <v>0</v>
      </c>
      <c r="K85" s="469">
        <f>'2a. Dispatch Natural P&amp;L'!K85+'2b. Youreka Natural P&amp;L'!K85</f>
        <v>0</v>
      </c>
      <c r="L85" s="470">
        <f t="shared" si="98"/>
        <v>0</v>
      </c>
      <c r="M85" s="468" t="str">
        <f t="shared" si="99"/>
        <v>N/A</v>
      </c>
      <c r="N85" s="420"/>
      <c r="O85" s="469">
        <f>'2a. Dispatch Natural P&amp;L'!O85+'2b. Youreka Natural P&amp;L'!O85</f>
        <v>0</v>
      </c>
      <c r="P85" s="469">
        <f>'2a. Dispatch Natural P&amp;L'!P85+'2b. Youreka Natural P&amp;L'!P85</f>
        <v>0</v>
      </c>
      <c r="Q85" s="469">
        <f t="shared" si="100"/>
        <v>0</v>
      </c>
      <c r="R85" s="468" t="str">
        <f t="shared" si="101"/>
        <v>N/A</v>
      </c>
      <c r="S85" s="421"/>
    </row>
    <row r="86" spans="2:28" ht="14.25" customHeight="1" x14ac:dyDescent="0.25">
      <c r="B86" s="419"/>
      <c r="C86" s="465" t="s">
        <v>84</v>
      </c>
      <c r="D86" s="420"/>
      <c r="E86" s="469">
        <f>'2a. Dispatch Natural P&amp;L'!E86+'2b. Youreka Natural P&amp;L'!E86</f>
        <v>0</v>
      </c>
      <c r="F86" s="469">
        <f>'2a. Dispatch Natural P&amp;L'!F86+'2b. Youreka Natural P&amp;L'!F86</f>
        <v>0</v>
      </c>
      <c r="G86" s="470">
        <f t="shared" si="96"/>
        <v>0</v>
      </c>
      <c r="H86" s="468" t="str">
        <f t="shared" si="97"/>
        <v>N/A</v>
      </c>
      <c r="I86" s="420"/>
      <c r="J86" s="469">
        <f>'2a. Dispatch Natural P&amp;L'!J86+'2b. Youreka Natural P&amp;L'!J86</f>
        <v>280586.49</v>
      </c>
      <c r="K86" s="469">
        <f>'2a. Dispatch Natural P&amp;L'!K86+'2b. Youreka Natural P&amp;L'!K86</f>
        <v>0</v>
      </c>
      <c r="L86" s="470">
        <f t="shared" si="98"/>
        <v>280586.49</v>
      </c>
      <c r="M86" s="468" t="str">
        <f t="shared" si="99"/>
        <v>N/A</v>
      </c>
      <c r="N86" s="420"/>
      <c r="O86" s="469">
        <f>'2a. Dispatch Natural P&amp;L'!O86+'2b. Youreka Natural P&amp;L'!O86</f>
        <v>0</v>
      </c>
      <c r="P86" s="469">
        <f>'2a. Dispatch Natural P&amp;L'!P86+'2b. Youreka Natural P&amp;L'!P86</f>
        <v>0</v>
      </c>
      <c r="Q86" s="469">
        <f t="shared" si="100"/>
        <v>0</v>
      </c>
      <c r="R86" s="468" t="str">
        <f t="shared" si="101"/>
        <v>N/A</v>
      </c>
      <c r="S86" s="421"/>
    </row>
    <row r="87" spans="2:28" ht="14.25" customHeight="1" x14ac:dyDescent="0.25">
      <c r="B87" s="419"/>
      <c r="C87" s="465" t="s">
        <v>85</v>
      </c>
      <c r="D87" s="420"/>
      <c r="E87" s="469">
        <f>'2a. Dispatch Natural P&amp;L'!E87+'2b. Youreka Natural P&amp;L'!E87</f>
        <v>5145.8900000000003</v>
      </c>
      <c r="F87" s="469">
        <f>'2a. Dispatch Natural P&amp;L'!F87+'2b. Youreka Natural P&amp;L'!F87</f>
        <v>29333.333333333332</v>
      </c>
      <c r="G87" s="470">
        <f t="shared" si="96"/>
        <v>-24187.443333333333</v>
      </c>
      <c r="H87" s="468">
        <f t="shared" si="97"/>
        <v>-0.82457193181818178</v>
      </c>
      <c r="I87" s="420"/>
      <c r="J87" s="469">
        <f>'2a. Dispatch Natural P&amp;L'!J87+'2b. Youreka Natural P&amp;L'!J87</f>
        <v>123836.42000000001</v>
      </c>
      <c r="K87" s="469">
        <f>'2a. Dispatch Natural P&amp;L'!K87+'2b. Youreka Natural P&amp;L'!K87</f>
        <v>351999.99999999994</v>
      </c>
      <c r="L87" s="470">
        <f t="shared" si="98"/>
        <v>-228163.57999999993</v>
      </c>
      <c r="M87" s="468">
        <f t="shared" si="99"/>
        <v>-0.64819198863636351</v>
      </c>
      <c r="N87" s="420"/>
      <c r="O87" s="469">
        <f>'2a. Dispatch Natural P&amp;L'!O87+'2b. Youreka Natural P&amp;L'!O87</f>
        <v>5145.8900000000003</v>
      </c>
      <c r="P87" s="469">
        <f>'2a. Dispatch Natural P&amp;L'!P87+'2b. Youreka Natural P&amp;L'!P87</f>
        <v>4202.57</v>
      </c>
      <c r="Q87" s="469">
        <f t="shared" si="100"/>
        <v>943.32000000000062</v>
      </c>
      <c r="R87" s="468">
        <f t="shared" si="101"/>
        <v>0.22446265023545142</v>
      </c>
      <c r="S87" s="421"/>
    </row>
    <row r="88" spans="2:28" ht="14.25" customHeight="1" x14ac:dyDescent="0.25">
      <c r="B88" s="419"/>
      <c r="C88" s="465" t="s">
        <v>88</v>
      </c>
      <c r="D88" s="420"/>
      <c r="E88" s="469">
        <f>'2a. Dispatch Natural P&amp;L'!E88+'2b. Youreka Natural P&amp;L'!E88</f>
        <v>0</v>
      </c>
      <c r="F88" s="469">
        <f>'2a. Dispatch Natural P&amp;L'!F88+'2b. Youreka Natural P&amp;L'!F88</f>
        <v>0</v>
      </c>
      <c r="G88" s="470">
        <f t="shared" si="96"/>
        <v>0</v>
      </c>
      <c r="H88" s="468" t="str">
        <f t="shared" si="97"/>
        <v>N/A</v>
      </c>
      <c r="I88" s="420"/>
      <c r="J88" s="469">
        <f>'2a. Dispatch Natural P&amp;L'!J88+'2b. Youreka Natural P&amp;L'!J88</f>
        <v>0</v>
      </c>
      <c r="K88" s="469">
        <f>'2a. Dispatch Natural P&amp;L'!K88+'2b. Youreka Natural P&amp;L'!K88</f>
        <v>0</v>
      </c>
      <c r="L88" s="470">
        <f t="shared" si="98"/>
        <v>0</v>
      </c>
      <c r="M88" s="468" t="str">
        <f t="shared" si="99"/>
        <v>N/A</v>
      </c>
      <c r="N88" s="420"/>
      <c r="O88" s="469">
        <f>'2a. Dispatch Natural P&amp;L'!O88+'2b. Youreka Natural P&amp;L'!O88</f>
        <v>0</v>
      </c>
      <c r="P88" s="469">
        <f>'2a. Dispatch Natural P&amp;L'!P88+'2b. Youreka Natural P&amp;L'!P88</f>
        <v>0</v>
      </c>
      <c r="Q88" s="469">
        <f t="shared" si="100"/>
        <v>0</v>
      </c>
      <c r="R88" s="468" t="str">
        <f t="shared" si="101"/>
        <v>N/A</v>
      </c>
      <c r="S88" s="421"/>
    </row>
    <row r="89" spans="2:28" ht="14.25" customHeight="1" x14ac:dyDescent="0.25">
      <c r="B89" s="419"/>
      <c r="C89" s="465" t="s">
        <v>94</v>
      </c>
      <c r="D89" s="420"/>
      <c r="E89" s="469">
        <f>'2a. Dispatch Natural P&amp;L'!E89+'2b. Youreka Natural P&amp;L'!E89</f>
        <v>9000</v>
      </c>
      <c r="F89" s="469">
        <f>'2a. Dispatch Natural P&amp;L'!F89+'2b. Youreka Natural P&amp;L'!F89</f>
        <v>0</v>
      </c>
      <c r="G89" s="470">
        <f t="shared" si="96"/>
        <v>9000</v>
      </c>
      <c r="H89" s="468" t="str">
        <f t="shared" si="97"/>
        <v>N/A</v>
      </c>
      <c r="I89" s="420"/>
      <c r="J89" s="469">
        <f>'2a. Dispatch Natural P&amp;L'!J89+'2b. Youreka Natural P&amp;L'!J89</f>
        <v>74466.59</v>
      </c>
      <c r="K89" s="469">
        <f>'2a. Dispatch Natural P&amp;L'!K89+'2b. Youreka Natural P&amp;L'!K89</f>
        <v>200000</v>
      </c>
      <c r="L89" s="470">
        <f t="shared" si="98"/>
        <v>-125533.41</v>
      </c>
      <c r="M89" s="468">
        <f t="shared" si="99"/>
        <v>-0.62766705</v>
      </c>
      <c r="N89" s="420"/>
      <c r="O89" s="469">
        <f>'2a. Dispatch Natural P&amp;L'!O89+'2b. Youreka Natural P&amp;L'!O89</f>
        <v>9000</v>
      </c>
      <c r="P89" s="469">
        <f>'2a. Dispatch Natural P&amp;L'!P89+'2b. Youreka Natural P&amp;L'!P89</f>
        <v>63277.83</v>
      </c>
      <c r="Q89" s="469">
        <f t="shared" si="100"/>
        <v>-54277.83</v>
      </c>
      <c r="R89" s="468">
        <f t="shared" si="101"/>
        <v>-0.8577700910413647</v>
      </c>
      <c r="S89" s="421"/>
    </row>
    <row r="90" spans="2:28" ht="14.25" customHeight="1" x14ac:dyDescent="0.25">
      <c r="B90" s="419"/>
      <c r="C90" s="465" t="s">
        <v>95</v>
      </c>
      <c r="D90" s="420"/>
      <c r="E90" s="469">
        <f>'2a. Dispatch Natural P&amp;L'!E90+'2b. Youreka Natural P&amp;L'!E90</f>
        <v>2227.1099999999997</v>
      </c>
      <c r="F90" s="469">
        <f>'2a. Dispatch Natural P&amp;L'!F90+'2b. Youreka Natural P&amp;L'!F90</f>
        <v>1120.3487500000019</v>
      </c>
      <c r="G90" s="470">
        <f t="shared" si="96"/>
        <v>1106.7612499999977</v>
      </c>
      <c r="H90" s="468">
        <f t="shared" si="97"/>
        <v>0.98787208001079652</v>
      </c>
      <c r="I90" s="420"/>
      <c r="J90" s="469">
        <f>'2a. Dispatch Natural P&amp;L'!J90+'2b. Youreka Natural P&amp;L'!J90</f>
        <v>22160.6</v>
      </c>
      <c r="K90" s="469">
        <f>'2a. Dispatch Natural P&amp;L'!K90+'2b. Youreka Natural P&amp;L'!K90</f>
        <v>13444.185000000001</v>
      </c>
      <c r="L90" s="470">
        <f t="shared" si="98"/>
        <v>8716.4149999999972</v>
      </c>
      <c r="M90" s="468">
        <f t="shared" si="99"/>
        <v>0.6483408998016611</v>
      </c>
      <c r="N90" s="420"/>
      <c r="O90" s="469">
        <f>'2a. Dispatch Natural P&amp;L'!O90+'2b. Youreka Natural P&amp;L'!O90</f>
        <v>2227.1099999999997</v>
      </c>
      <c r="P90" s="469">
        <f>'2a. Dispatch Natural P&amp;L'!P90+'2b. Youreka Natural P&amp;L'!P90</f>
        <v>1048.23</v>
      </c>
      <c r="Q90" s="469">
        <f t="shared" si="100"/>
        <v>1178.8799999999997</v>
      </c>
      <c r="R90" s="468">
        <f t="shared" si="101"/>
        <v>1.1246386766263128</v>
      </c>
      <c r="S90" s="421"/>
    </row>
    <row r="91" spans="2:28" ht="14.25" customHeight="1" x14ac:dyDescent="0.25">
      <c r="B91" s="419"/>
      <c r="C91" s="465" t="s">
        <v>148</v>
      </c>
      <c r="D91" s="420"/>
      <c r="E91" s="469">
        <f>'2a. Dispatch Natural P&amp;L'!E91+'2b. Youreka Natural P&amp;L'!E91</f>
        <v>1239883.0915305251</v>
      </c>
      <c r="F91" s="469">
        <f>'2a. Dispatch Natural P&amp;L'!F91+'2b. Youreka Natural P&amp;L'!F91</f>
        <v>1239883.1580305251</v>
      </c>
      <c r="G91" s="470">
        <f t="shared" si="96"/>
        <v>-6.6499999957159162E-2</v>
      </c>
      <c r="H91" s="468">
        <f t="shared" si="97"/>
        <v>-5.3634086061293829E-8</v>
      </c>
      <c r="I91" s="420"/>
      <c r="J91" s="469">
        <f>'2a. Dispatch Natural P&amp;L'!J91+'2b. Youreka Natural P&amp;L'!J91</f>
        <v>14878597.098366302</v>
      </c>
      <c r="K91" s="469">
        <f>'2a. Dispatch Natural P&amp;L'!K91+'2b. Youreka Natural P&amp;L'!K91</f>
        <v>14878597.896366302</v>
      </c>
      <c r="L91" s="470">
        <f t="shared" si="98"/>
        <v>-0.79800000041723251</v>
      </c>
      <c r="M91" s="468">
        <f t="shared" si="99"/>
        <v>-5.3634086061293829E-8</v>
      </c>
      <c r="N91" s="420"/>
      <c r="O91" s="469">
        <f>'2a. Dispatch Natural P&amp;L'!O91+'2b. Youreka Natural P&amp;L'!O91</f>
        <v>1239883.0915305251</v>
      </c>
      <c r="P91" s="469">
        <f>'2a. Dispatch Natural P&amp;L'!P91+'2b. Youreka Natural P&amp;L'!P91</f>
        <v>1239883.0915305251</v>
      </c>
      <c r="Q91" s="469">
        <f t="shared" si="100"/>
        <v>0</v>
      </c>
      <c r="R91" s="468">
        <f t="shared" si="101"/>
        <v>0</v>
      </c>
      <c r="S91" s="421"/>
    </row>
    <row r="92" spans="2:28" ht="14.25" customHeight="1" x14ac:dyDescent="0.25">
      <c r="B92" s="419"/>
      <c r="C92" s="471" t="s">
        <v>97</v>
      </c>
      <c r="D92" s="420"/>
      <c r="E92" s="475">
        <f>'2a. Dispatch Natural P&amp;L'!E92+'2b. Youreka Natural P&amp;L'!E92</f>
        <v>1820757.3415305251</v>
      </c>
      <c r="F92" s="475">
        <f>'2a. Dispatch Natural P&amp;L'!F92+'2b. Youreka Natural P&amp;L'!F92</f>
        <v>1812386.9356955937</v>
      </c>
      <c r="G92" s="476">
        <f t="shared" si="96"/>
        <v>8370.4058349314146</v>
      </c>
      <c r="H92" s="474">
        <f t="shared" si="97"/>
        <v>4.6184430433000578E-3</v>
      </c>
      <c r="I92" s="420"/>
      <c r="J92" s="475">
        <f>'2a. Dispatch Natural P&amp;L'!J92+'2b. Youreka Natural P&amp;L'!J92</f>
        <v>22015630.8183663</v>
      </c>
      <c r="K92" s="475">
        <f>'2a. Dispatch Natural P&amp;L'!K92+'2b. Youreka Natural P&amp;L'!K92</f>
        <v>21722401.699912876</v>
      </c>
      <c r="L92" s="476">
        <f t="shared" si="98"/>
        <v>293229.11845342442</v>
      </c>
      <c r="M92" s="474">
        <f t="shared" si="99"/>
        <v>1.3498927167643782E-2</v>
      </c>
      <c r="N92" s="420"/>
      <c r="O92" s="475">
        <f>'2a. Dispatch Natural P&amp;L'!O92+'2b. Youreka Natural P&amp;L'!O92</f>
        <v>1820757.3415305251</v>
      </c>
      <c r="P92" s="475">
        <f>'2a. Dispatch Natural P&amp;L'!P92+'2b. Youreka Natural P&amp;L'!P92</f>
        <v>2304069.6015305249</v>
      </c>
      <c r="Q92" s="475">
        <f t="shared" si="100"/>
        <v>-483312.25999999978</v>
      </c>
      <c r="R92" s="474">
        <f t="shared" si="101"/>
        <v>-0.2097646094019685</v>
      </c>
      <c r="S92" s="421"/>
      <c r="U92" s="8">
        <f t="shared" ref="U92:V92" si="102">SUM(E80:E91)-E92</f>
        <v>0</v>
      </c>
      <c r="V92" s="8">
        <f t="shared" si="102"/>
        <v>0</v>
      </c>
      <c r="X92" s="8">
        <f t="shared" ref="X92:Y92" si="103">SUM(J80:J91)-J92</f>
        <v>0</v>
      </c>
      <c r="Y92" s="8">
        <f t="shared" si="103"/>
        <v>0</v>
      </c>
      <c r="AA92" s="8">
        <f t="shared" ref="AA92:AB92" si="104">SUM(O80:O91)-O92</f>
        <v>0</v>
      </c>
      <c r="AB92" s="8">
        <f t="shared" si="104"/>
        <v>0</v>
      </c>
    </row>
    <row r="93" spans="2:28" ht="14.25" customHeight="1" x14ac:dyDescent="0.25">
      <c r="B93" s="419"/>
      <c r="C93" s="420"/>
      <c r="D93" s="420"/>
      <c r="E93" s="420"/>
      <c r="F93" s="420"/>
      <c r="G93" s="420"/>
      <c r="H93" s="480"/>
      <c r="I93" s="420"/>
      <c r="J93" s="420"/>
      <c r="K93" s="420"/>
      <c r="L93" s="420"/>
      <c r="M93" s="480"/>
      <c r="N93" s="420"/>
      <c r="O93" s="420"/>
      <c r="P93" s="420"/>
      <c r="Q93" s="420"/>
      <c r="R93" s="480"/>
      <c r="S93" s="421"/>
    </row>
    <row r="94" spans="2:28" ht="14.25" customHeight="1" x14ac:dyDescent="0.25">
      <c r="B94" s="419"/>
      <c r="C94" s="464" t="s">
        <v>98</v>
      </c>
      <c r="D94" s="420"/>
      <c r="E94" s="475">
        <f>'2a. Dispatch Natural P&amp;L'!E94+'2b. Youreka Natural P&amp;L'!E94</f>
        <v>601780.19999999949</v>
      </c>
      <c r="F94" s="475">
        <f>'2a. Dispatch Natural P&amp;L'!F94+'2b. Youreka Natural P&amp;L'!F94</f>
        <v>364981.96075548301</v>
      </c>
      <c r="G94" s="476">
        <f t="shared" ref="G94:G95" si="105">IFERROR(E94-F94,"N/A")</f>
        <v>236798.23924451647</v>
      </c>
      <c r="H94" s="474">
        <f>IFERROR((E94/F94-1),"N/A")</f>
        <v>0.64879436439643023</v>
      </c>
      <c r="I94" s="420"/>
      <c r="J94" s="475">
        <f>'2a. Dispatch Natural P&amp;L'!J94+'2b. Youreka Natural P&amp;L'!J94</f>
        <v>4020781.2899999982</v>
      </c>
      <c r="K94" s="475">
        <f>'2a. Dispatch Natural P&amp;L'!K94+'2b. Youreka Natural P&amp;L'!K94</f>
        <v>2139469.5499004181</v>
      </c>
      <c r="L94" s="476">
        <f t="shared" ref="L94:L95" si="106">IFERROR(J94-K94,"N/A")</f>
        <v>1881311.74009958</v>
      </c>
      <c r="M94" s="474">
        <f>IFERROR((J94/K94-1),"N/A")</f>
        <v>0.87933559988603061</v>
      </c>
      <c r="N94" s="420"/>
      <c r="O94" s="475">
        <f>'2a. Dispatch Natural P&amp;L'!O94+'2b. Youreka Natural P&amp;L'!O94</f>
        <v>601780.19999999949</v>
      </c>
      <c r="P94" s="475">
        <f>'2a. Dispatch Natural P&amp;L'!P94+'2b. Youreka Natural P&amp;L'!P94</f>
        <v>144331.65999999957</v>
      </c>
      <c r="Q94" s="475">
        <f t="shared" ref="Q94:Q95" si="107">O94-P94</f>
        <v>457448.53999999992</v>
      </c>
      <c r="R94" s="474">
        <f>IFERROR((O94/P94-1),"N/A")</f>
        <v>3.1694261674812116</v>
      </c>
      <c r="S94" s="421"/>
      <c r="U94" s="8">
        <f t="shared" ref="U94:V94" si="108">E76+E92-E94</f>
        <v>0</v>
      </c>
      <c r="V94" s="8">
        <f t="shared" si="108"/>
        <v>0</v>
      </c>
      <c r="X94" s="8">
        <f t="shared" ref="X94:Y94" si="109">J76+J92-J94</f>
        <v>0</v>
      </c>
      <c r="Y94" s="8">
        <f t="shared" si="109"/>
        <v>0</v>
      </c>
      <c r="AA94" s="8">
        <f t="shared" ref="AA94:AB94" si="110">O76+O92-O94</f>
        <v>0</v>
      </c>
      <c r="AB94" s="8">
        <f t="shared" si="110"/>
        <v>0</v>
      </c>
    </row>
    <row r="95" spans="2:28" ht="14.25" customHeight="1" x14ac:dyDescent="0.25">
      <c r="B95" s="419"/>
      <c r="C95" s="482" t="s">
        <v>99</v>
      </c>
      <c r="D95" s="420"/>
      <c r="E95" s="478">
        <f t="shared" ref="E95:F95" si="111">E94/E$16</f>
        <v>0.27810229890167998</v>
      </c>
      <c r="F95" s="478">
        <f t="shared" si="111"/>
        <v>0.1572889167212394</v>
      </c>
      <c r="G95" s="479">
        <f t="shared" si="105"/>
        <v>0.12081338218044058</v>
      </c>
      <c r="H95" s="479"/>
      <c r="I95" s="420"/>
      <c r="J95" s="478">
        <f t="shared" ref="J95:K95" si="112">J94/J$16</f>
        <v>0.15653533792529123</v>
      </c>
      <c r="K95" s="478">
        <f t="shared" si="112"/>
        <v>8.1610667513284912E-2</v>
      </c>
      <c r="L95" s="479">
        <f t="shared" si="106"/>
        <v>7.4924670412006317E-2</v>
      </c>
      <c r="M95" s="479"/>
      <c r="N95" s="420"/>
      <c r="O95" s="478">
        <f t="shared" ref="O95:P95" si="113">O94/O$16</f>
        <v>0.27810229890167998</v>
      </c>
      <c r="P95" s="478">
        <f t="shared" si="113"/>
        <v>7.1995531410024849E-2</v>
      </c>
      <c r="Q95" s="478">
        <f t="shared" si="107"/>
        <v>0.20610676749165513</v>
      </c>
      <c r="R95" s="479"/>
      <c r="S95" s="421"/>
      <c r="U95" s="40">
        <f>E94/E16-E95</f>
        <v>0</v>
      </c>
      <c r="V95" s="40">
        <f>F94/F16-F95</f>
        <v>0</v>
      </c>
      <c r="X95" s="40">
        <f>J94/J16-J95</f>
        <v>0</v>
      </c>
      <c r="Y95" s="40">
        <f>K94/K16-K95</f>
        <v>0</v>
      </c>
      <c r="AA95" s="40">
        <f>O94/O16-O95</f>
        <v>0</v>
      </c>
      <c r="AB95" s="40">
        <f>P94/P16-P95</f>
        <v>0</v>
      </c>
    </row>
    <row r="96" spans="2:28" ht="15" customHeight="1" x14ac:dyDescent="0.25">
      <c r="B96" s="419"/>
      <c r="C96" s="420"/>
      <c r="D96" s="420"/>
      <c r="E96" s="420"/>
      <c r="F96" s="420"/>
      <c r="G96" s="420"/>
      <c r="H96" s="420"/>
      <c r="I96" s="420"/>
      <c r="J96" s="420"/>
      <c r="K96" s="420"/>
      <c r="L96" s="420"/>
      <c r="M96" s="420"/>
      <c r="N96" s="420"/>
      <c r="O96" s="420"/>
      <c r="P96" s="420"/>
      <c r="Q96" s="420"/>
      <c r="R96" s="420"/>
      <c r="S96" s="462"/>
    </row>
    <row r="97" spans="2:28" ht="14.25" customHeight="1" x14ac:dyDescent="0.25">
      <c r="B97" s="419"/>
      <c r="C97" s="483" t="s">
        <v>101</v>
      </c>
      <c r="D97" s="420"/>
      <c r="E97" s="469">
        <f>'2a. Dispatch Natural P&amp;L'!E97+'2b. Youreka Natural P&amp;L'!E97</f>
        <v>0</v>
      </c>
      <c r="F97" s="469">
        <f>'2a. Dispatch Natural P&amp;L'!F97+'2b. Youreka Natural P&amp;L'!F97</f>
        <v>0</v>
      </c>
      <c r="G97" s="470">
        <f>IFERROR(E97-F97,"N/A")</f>
        <v>0</v>
      </c>
      <c r="H97" s="468" t="str">
        <f>IFERROR((E97/F97-1),"N/A")</f>
        <v>N/A</v>
      </c>
      <c r="I97" s="420"/>
      <c r="J97" s="469">
        <f>'2a. Dispatch Natural P&amp;L'!J97+'2b. Youreka Natural P&amp;L'!J97</f>
        <v>0</v>
      </c>
      <c r="K97" s="469">
        <f>'2a. Dispatch Natural P&amp;L'!K97+'2b. Youreka Natural P&amp;L'!K97</f>
        <v>0</v>
      </c>
      <c r="L97" s="470">
        <f>IFERROR(J97-K97,"N/A")</f>
        <v>0</v>
      </c>
      <c r="M97" s="468" t="str">
        <f>IFERROR((J97/K97-1),"N/A")</f>
        <v>N/A</v>
      </c>
      <c r="N97" s="420"/>
      <c r="O97" s="469">
        <f>'2a. Dispatch Natural P&amp;L'!O97+'2b. Youreka Natural P&amp;L'!O97</f>
        <v>0</v>
      </c>
      <c r="P97" s="469">
        <f>'2a. Dispatch Natural P&amp;L'!P97+'2b. Youreka Natural P&amp;L'!P97</f>
        <v>0</v>
      </c>
      <c r="Q97" s="469">
        <f>O97-P97</f>
        <v>0</v>
      </c>
      <c r="R97" s="468" t="str">
        <f>IFERROR((O97/P97-1),"N/A")</f>
        <v>N/A</v>
      </c>
      <c r="S97" s="421"/>
    </row>
    <row r="98" spans="2:28" ht="14.25" customHeight="1" x14ac:dyDescent="0.25">
      <c r="B98" s="419"/>
      <c r="C98" s="420"/>
      <c r="D98" s="420"/>
      <c r="E98" s="420"/>
      <c r="F98" s="420"/>
      <c r="G98" s="420"/>
      <c r="H98" s="480"/>
      <c r="I98" s="420"/>
      <c r="J98" s="420"/>
      <c r="K98" s="420"/>
      <c r="L98" s="420"/>
      <c r="M98" s="480"/>
      <c r="N98" s="420"/>
      <c r="O98" s="420"/>
      <c r="P98" s="420"/>
      <c r="Q98" s="420"/>
      <c r="R98" s="480"/>
      <c r="S98" s="421"/>
    </row>
    <row r="99" spans="2:28" ht="14.25" customHeight="1" x14ac:dyDescent="0.25">
      <c r="B99" s="419"/>
      <c r="C99" s="464" t="s">
        <v>102</v>
      </c>
      <c r="D99" s="420"/>
      <c r="E99" s="475">
        <f>'2a. Dispatch Natural P&amp;L'!E99+'2b. Youreka Natural P&amp;L'!E99</f>
        <v>601780.19999999949</v>
      </c>
      <c r="F99" s="475">
        <f>'2a. Dispatch Natural P&amp;L'!F99+'2b. Youreka Natural P&amp;L'!F99</f>
        <v>364981.96075548301</v>
      </c>
      <c r="G99" s="476">
        <f t="shared" ref="G99:G100" si="114">IFERROR(E99-F99,"N/A")</f>
        <v>236798.23924451647</v>
      </c>
      <c r="H99" s="474">
        <f>IFERROR((E99/F99-1),"N/A")</f>
        <v>0.64879436439643023</v>
      </c>
      <c r="I99" s="420"/>
      <c r="J99" s="475">
        <f>'2a. Dispatch Natural P&amp;L'!J99+'2b. Youreka Natural P&amp;L'!J99</f>
        <v>4020781.2899999982</v>
      </c>
      <c r="K99" s="475">
        <f>'2a. Dispatch Natural P&amp;L'!K99+'2b. Youreka Natural P&amp;L'!K99</f>
        <v>2139469.5499004181</v>
      </c>
      <c r="L99" s="476">
        <f t="shared" ref="L99:L100" si="115">IFERROR(J99-K99,"N/A")</f>
        <v>1881311.74009958</v>
      </c>
      <c r="M99" s="474">
        <f>IFERROR((J99/K99-1),"N/A")</f>
        <v>0.87933559988603061</v>
      </c>
      <c r="N99" s="420"/>
      <c r="O99" s="475">
        <f>'2a. Dispatch Natural P&amp;L'!O99+'2b. Youreka Natural P&amp;L'!O99</f>
        <v>601780.19999999949</v>
      </c>
      <c r="P99" s="475">
        <f>'2a. Dispatch Natural P&amp;L'!P99+'2b. Youreka Natural P&amp;L'!P99</f>
        <v>144331.65999999957</v>
      </c>
      <c r="Q99" s="475">
        <f t="shared" ref="Q99:Q100" si="116">O99-P99</f>
        <v>457448.53999999992</v>
      </c>
      <c r="R99" s="474">
        <f>IFERROR((O99/P99-1),"N/A")</f>
        <v>3.1694261674812116</v>
      </c>
      <c r="S99" s="421"/>
      <c r="U99" s="8">
        <f t="shared" ref="U99:V99" si="117">E94-E97-E99</f>
        <v>0</v>
      </c>
      <c r="V99" s="8">
        <f t="shared" si="117"/>
        <v>0</v>
      </c>
      <c r="X99" s="8">
        <f t="shared" ref="X99:Y99" si="118">J94-J97-J99</f>
        <v>0</v>
      </c>
      <c r="Y99" s="8">
        <f t="shared" si="118"/>
        <v>0</v>
      </c>
      <c r="AA99" s="8">
        <f t="shared" ref="AA99:AB99" si="119">O94-O97-O99</f>
        <v>0</v>
      </c>
      <c r="AB99" s="8">
        <f t="shared" si="119"/>
        <v>0</v>
      </c>
    </row>
    <row r="100" spans="2:28" ht="14.25" customHeight="1" x14ac:dyDescent="0.25">
      <c r="B100" s="419"/>
      <c r="C100" s="482" t="s">
        <v>103</v>
      </c>
      <c r="D100" s="420"/>
      <c r="E100" s="478">
        <f t="shared" ref="E100:F100" si="120">E99/E$16</f>
        <v>0.27810229890167998</v>
      </c>
      <c r="F100" s="478">
        <f t="shared" si="120"/>
        <v>0.1572889167212394</v>
      </c>
      <c r="G100" s="479">
        <f t="shared" si="114"/>
        <v>0.12081338218044058</v>
      </c>
      <c r="H100" s="478"/>
      <c r="I100" s="420"/>
      <c r="J100" s="478">
        <f t="shared" ref="J100:K100" si="121">J99/J$16</f>
        <v>0.15653533792529123</v>
      </c>
      <c r="K100" s="478">
        <f t="shared" si="121"/>
        <v>8.1610667513284912E-2</v>
      </c>
      <c r="L100" s="479">
        <f t="shared" si="115"/>
        <v>7.4924670412006317E-2</v>
      </c>
      <c r="M100" s="478"/>
      <c r="N100" s="420"/>
      <c r="O100" s="478">
        <f t="shared" ref="O100:P100" si="122">O99/O$16</f>
        <v>0.27810229890167998</v>
      </c>
      <c r="P100" s="478">
        <f t="shared" si="122"/>
        <v>7.1995531410024849E-2</v>
      </c>
      <c r="Q100" s="478">
        <f t="shared" si="116"/>
        <v>0.20610676749165513</v>
      </c>
      <c r="R100" s="478"/>
      <c r="S100" s="421"/>
      <c r="U100" s="40">
        <f>E99/E16-E100</f>
        <v>0</v>
      </c>
      <c r="V100" s="40">
        <f>F99/F16-F100</f>
        <v>0</v>
      </c>
      <c r="X100" s="40">
        <f>J99/J16-J100</f>
        <v>0</v>
      </c>
      <c r="Y100" s="40">
        <f>K99/K16-K100</f>
        <v>0</v>
      </c>
      <c r="AA100" s="40">
        <f>O99/O16-O100</f>
        <v>0</v>
      </c>
      <c r="AB100" s="40">
        <f>P99/P16-P100</f>
        <v>0</v>
      </c>
    </row>
    <row r="101" spans="2:28" ht="14.25" customHeight="1" x14ac:dyDescent="0.25">
      <c r="B101" s="461"/>
      <c r="C101" s="449"/>
      <c r="D101" s="449"/>
      <c r="E101" s="484"/>
      <c r="F101" s="449"/>
      <c r="G101" s="449"/>
      <c r="H101" s="449"/>
      <c r="I101" s="449"/>
      <c r="J101" s="449"/>
      <c r="K101" s="449"/>
      <c r="L101" s="449"/>
      <c r="M101" s="449"/>
      <c r="N101" s="449"/>
      <c r="O101" s="449"/>
      <c r="P101" s="484"/>
      <c r="Q101" s="449"/>
      <c r="R101" s="449"/>
      <c r="S101" s="451"/>
    </row>
    <row r="102" spans="2:28" ht="14.25" customHeight="1" x14ac:dyDescent="0.25">
      <c r="E102" s="52"/>
      <c r="P102" s="52"/>
    </row>
    <row r="103" spans="2:28" ht="14.25" customHeight="1" x14ac:dyDescent="0.25">
      <c r="E103" s="8">
        <f>E99-'Dispatch Monthly Nat P&amp;L'!$Q98-'Youreka Monthly Nat P&amp;L'!$Q98</f>
        <v>0</v>
      </c>
      <c r="F103" s="8"/>
      <c r="G103" s="8"/>
      <c r="H103" s="8"/>
      <c r="I103" s="8"/>
      <c r="J103" s="8">
        <f>J99-'Dispatch Monthly Nat P&amp;L'!$X98-'Youreka Monthly Nat P&amp;L'!$X98</f>
        <v>0</v>
      </c>
      <c r="K103" s="8"/>
      <c r="L103" s="8"/>
      <c r="M103" s="8"/>
      <c r="N103" s="8"/>
      <c r="O103" s="8"/>
      <c r="P103" s="8">
        <f>P99-'Dispatch Monthly Nat P&amp;L'!$BM98-'Youreka Monthly Nat P&amp;L'!$BM98</f>
        <v>0</v>
      </c>
      <c r="Q103" s="8"/>
      <c r="R103" s="8"/>
    </row>
  </sheetData>
  <autoFilter ref="C6:R100" xr:uid="{00000000-0009-0000-0000-000007000000}"/>
  <mergeCells count="9">
    <mergeCell ref="AA5:AB5"/>
    <mergeCell ref="AA6:AB6"/>
    <mergeCell ref="E4:H4"/>
    <mergeCell ref="J4:M4"/>
    <mergeCell ref="O4:R4"/>
    <mergeCell ref="U5:V5"/>
    <mergeCell ref="X5:Y5"/>
    <mergeCell ref="U6:V6"/>
    <mergeCell ref="X6:Y6"/>
  </mergeCells>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1"/>
  </sheetPr>
  <dimension ref="B1:AB103"/>
  <sheetViews>
    <sheetView showGridLines="0" workbookViewId="0">
      <pane xSplit="3" ySplit="6" topLeftCell="D7" activePane="bottomRight" state="frozen"/>
      <selection activeCell="H51" sqref="H51"/>
      <selection pane="topRight" activeCell="H51" sqref="H51"/>
      <selection pane="bottomLeft" activeCell="H51" sqref="H51"/>
      <selection pane="bottomRight" activeCell="J13" sqref="J13"/>
    </sheetView>
  </sheetViews>
  <sheetFormatPr defaultColWidth="14.42578125" defaultRowHeight="15" customHeight="1" outlineLevelCol="1" x14ac:dyDescent="0.25"/>
  <cols>
    <col min="1" max="1" width="8.7109375" customWidth="1"/>
    <col min="2" max="2" width="1.42578125" customWidth="1"/>
    <col min="3" max="3" width="57" customWidth="1"/>
    <col min="4" max="4" width="4.140625" customWidth="1"/>
    <col min="5" max="6" width="12.42578125" customWidth="1"/>
    <col min="7" max="7" width="15.42578125" customWidth="1"/>
    <col min="8" max="8" width="17.42578125" customWidth="1"/>
    <col min="9" max="9" width="3.42578125" customWidth="1"/>
    <col min="10" max="10" width="13.5703125" customWidth="1"/>
    <col min="11" max="11" width="13.42578125" customWidth="1"/>
    <col min="12" max="12" width="15.42578125" customWidth="1"/>
    <col min="13" max="13" width="17.42578125" customWidth="1"/>
    <col min="14" max="14" width="3.42578125" customWidth="1"/>
    <col min="15" max="15" width="12.42578125" customWidth="1"/>
    <col min="16" max="16" width="12.28515625" customWidth="1"/>
    <col min="17" max="17" width="15.42578125" customWidth="1"/>
    <col min="18" max="18" width="17.42578125" customWidth="1"/>
    <col min="19" max="19" width="1.42578125" customWidth="1"/>
    <col min="20" max="20" width="8.7109375" customWidth="1"/>
    <col min="21" max="21" width="5.140625" customWidth="1" outlineLevel="1"/>
    <col min="22" max="22" width="7.85546875" customWidth="1" outlineLevel="1"/>
    <col min="23" max="23" width="9.140625" customWidth="1" outlineLevel="1"/>
    <col min="24" max="24" width="5.140625" customWidth="1" outlineLevel="1"/>
    <col min="25" max="25" width="7.85546875" customWidth="1" outlineLevel="1"/>
    <col min="26" max="26" width="9.140625" customWidth="1" outlineLevel="1"/>
    <col min="27" max="28" width="5.140625" customWidth="1" outlineLevel="1"/>
  </cols>
  <sheetData>
    <row r="1" spans="2:28" ht="14.25" customHeight="1" x14ac:dyDescent="0.25">
      <c r="C1" s="25" t="s">
        <v>113</v>
      </c>
      <c r="D1" s="3"/>
      <c r="E1" s="3"/>
      <c r="F1" s="3"/>
      <c r="G1" s="3"/>
      <c r="H1" s="3"/>
      <c r="I1" s="3"/>
      <c r="J1" s="3"/>
      <c r="K1" s="3"/>
      <c r="L1" s="3"/>
      <c r="M1" s="3"/>
      <c r="N1" s="3"/>
      <c r="O1" s="3"/>
      <c r="P1" s="3"/>
      <c r="Q1" s="3"/>
      <c r="R1" s="3"/>
      <c r="S1" s="3"/>
    </row>
    <row r="2" spans="2:28" ht="14.25" customHeight="1" x14ac:dyDescent="0.25"/>
    <row r="3" spans="2:28" ht="14.25" customHeight="1" x14ac:dyDescent="0.25">
      <c r="B3" s="452"/>
      <c r="C3" s="417"/>
      <c r="D3" s="417"/>
      <c r="E3" s="417"/>
      <c r="F3" s="417"/>
      <c r="G3" s="417"/>
      <c r="H3" s="417"/>
      <c r="I3" s="417"/>
      <c r="J3" s="417"/>
      <c r="K3" s="417"/>
      <c r="L3" s="417"/>
      <c r="M3" s="417"/>
      <c r="N3" s="417"/>
      <c r="O3" s="417"/>
      <c r="P3" s="417"/>
      <c r="Q3" s="417"/>
      <c r="R3" s="417"/>
      <c r="S3" s="418"/>
    </row>
    <row r="4" spans="2:28" ht="14.25" customHeight="1" x14ac:dyDescent="0.25">
      <c r="B4" s="419"/>
      <c r="C4" s="420"/>
      <c r="D4" s="420"/>
      <c r="E4" s="681" t="s">
        <v>29</v>
      </c>
      <c r="F4" s="673"/>
      <c r="G4" s="673"/>
      <c r="H4" s="673"/>
      <c r="I4" s="420"/>
      <c r="J4" s="681" t="s">
        <v>30</v>
      </c>
      <c r="K4" s="673"/>
      <c r="L4" s="673"/>
      <c r="M4" s="673"/>
      <c r="N4" s="420"/>
      <c r="O4" s="681" t="s">
        <v>31</v>
      </c>
      <c r="P4" s="673"/>
      <c r="Q4" s="673"/>
      <c r="R4" s="673"/>
      <c r="S4" s="421"/>
    </row>
    <row r="5" spans="2:28" ht="14.25" customHeight="1" x14ac:dyDescent="0.25">
      <c r="B5" s="419"/>
      <c r="C5" s="420"/>
      <c r="D5" s="420"/>
      <c r="E5" s="26"/>
      <c r="F5" s="26"/>
      <c r="G5" s="26"/>
      <c r="H5" s="26"/>
      <c r="I5" s="420"/>
      <c r="J5" s="26"/>
      <c r="K5" s="26"/>
      <c r="L5" s="26"/>
      <c r="M5" s="26"/>
      <c r="N5" s="420"/>
      <c r="O5" s="26"/>
      <c r="P5" s="26"/>
      <c r="Q5" s="26"/>
      <c r="R5" s="26"/>
      <c r="S5" s="421"/>
      <c r="U5" s="680" t="s">
        <v>29</v>
      </c>
      <c r="V5" s="671"/>
      <c r="X5" s="680" t="s">
        <v>32</v>
      </c>
      <c r="Y5" s="671"/>
      <c r="AA5" s="680" t="s">
        <v>33</v>
      </c>
      <c r="AB5" s="671"/>
    </row>
    <row r="6" spans="2:28" ht="14.25" customHeight="1" x14ac:dyDescent="0.25">
      <c r="B6" s="419"/>
      <c r="C6" s="463" t="s">
        <v>11</v>
      </c>
      <c r="D6" s="420"/>
      <c r="E6" s="28">
        <f>Inputs!C2</f>
        <v>46022</v>
      </c>
      <c r="F6" s="28" t="s">
        <v>34</v>
      </c>
      <c r="G6" s="28" t="s">
        <v>35</v>
      </c>
      <c r="H6" s="28" t="s">
        <v>36</v>
      </c>
      <c r="I6" s="420"/>
      <c r="J6" s="28">
        <f>E6</f>
        <v>46022</v>
      </c>
      <c r="K6" s="28" t="s">
        <v>34</v>
      </c>
      <c r="L6" s="28" t="s">
        <v>35</v>
      </c>
      <c r="M6" s="28" t="s">
        <v>36</v>
      </c>
      <c r="N6" s="420"/>
      <c r="O6" s="28">
        <f>J6</f>
        <v>46022</v>
      </c>
      <c r="P6" s="28">
        <f>EOMONTH(O6,-12)</f>
        <v>45657</v>
      </c>
      <c r="Q6" s="28" t="s">
        <v>35</v>
      </c>
      <c r="R6" s="28" t="s">
        <v>36</v>
      </c>
      <c r="S6" s="421"/>
      <c r="U6" s="680" t="s">
        <v>37</v>
      </c>
      <c r="V6" s="671"/>
      <c r="X6" s="680" t="s">
        <v>37</v>
      </c>
      <c r="Y6" s="671"/>
      <c r="AA6" s="680" t="s">
        <v>37</v>
      </c>
      <c r="AB6" s="671"/>
    </row>
    <row r="7" spans="2:28" ht="14.25" customHeight="1" x14ac:dyDescent="0.25">
      <c r="B7" s="419"/>
      <c r="C7" s="464" t="s">
        <v>38</v>
      </c>
      <c r="D7" s="420"/>
      <c r="E7" s="420"/>
      <c r="F7" s="420"/>
      <c r="G7" s="420"/>
      <c r="H7" s="420"/>
      <c r="I7" s="420"/>
      <c r="J7" s="420"/>
      <c r="K7" s="420"/>
      <c r="L7" s="420"/>
      <c r="M7" s="420"/>
      <c r="N7" s="420"/>
      <c r="O7" s="420"/>
      <c r="P7" s="420"/>
      <c r="Q7" s="420"/>
      <c r="R7" s="420"/>
      <c r="S7" s="421"/>
    </row>
    <row r="8" spans="2:28" ht="14.25" customHeight="1" x14ac:dyDescent="0.25">
      <c r="B8" s="419"/>
      <c r="C8" s="465" t="s">
        <v>39</v>
      </c>
      <c r="D8" s="420"/>
      <c r="E8" s="466">
        <f>'Dispatch Monthly Nat P&amp;L'!Q7</f>
        <v>1025372.1799999999</v>
      </c>
      <c r="F8" s="466">
        <f>INDEX('Dispatch Monthly Nat P&amp;L'!$AI7:$AT7,MATCH(Inputs!$C$2,'Dispatch Monthly Nat P&amp;L'!$AI$5:$AT$5,0))</f>
        <v>1092551.6308333331</v>
      </c>
      <c r="G8" s="467">
        <f t="shared" ref="G8:G11" si="0">IFERROR(E8-F8,"N/A")</f>
        <v>-67179.450833333191</v>
      </c>
      <c r="H8" s="468">
        <f t="shared" ref="H8:H11" si="1">IFERROR((E8/F8-1),"N/A")</f>
        <v>-6.1488582266901903E-2</v>
      </c>
      <c r="I8" s="16"/>
      <c r="J8" s="466">
        <f>'Dispatch Monthly Nat P&amp;L'!X7</f>
        <v>12038585.470000001</v>
      </c>
      <c r="K8" s="466">
        <f>'Dispatch Monthly Nat P&amp;L'!AV7</f>
        <v>12122794.161935264</v>
      </c>
      <c r="L8" s="467">
        <f t="shared" ref="L8:L11" si="2">IFERROR(J8-K8,"N/A")</f>
        <v>-84208.691935263574</v>
      </c>
      <c r="M8" s="468">
        <f t="shared" ref="M8:M11" si="3">IFERROR((J8/K8-1),"N/A")</f>
        <v>-6.9463104636118267E-3</v>
      </c>
      <c r="N8" s="16"/>
      <c r="O8" s="466">
        <f t="shared" ref="O8:O11" si="4">E8</f>
        <v>1025372.1799999999</v>
      </c>
      <c r="P8" s="466">
        <f>'Dispatch Monthly Nat P&amp;L'!$BM7</f>
        <v>978384.06</v>
      </c>
      <c r="Q8" s="466">
        <f t="shared" ref="Q8:Q11" si="5">O8-P8</f>
        <v>46988.119999999879</v>
      </c>
      <c r="R8" s="468">
        <f t="shared" ref="R8:R11" si="6">IFERROR((O8/P8-1),"N/A")</f>
        <v>4.8026252594507657E-2</v>
      </c>
      <c r="S8" s="421"/>
    </row>
    <row r="9" spans="2:28" ht="14.25" customHeight="1" x14ac:dyDescent="0.25">
      <c r="B9" s="419"/>
      <c r="C9" s="465" t="s">
        <v>40</v>
      </c>
      <c r="D9" s="420"/>
      <c r="E9" s="469">
        <f>'Dispatch Monthly Nat P&amp;L'!Q8</f>
        <v>0</v>
      </c>
      <c r="F9" s="469">
        <f>INDEX('Dispatch Monthly Nat P&amp;L'!$AI8:$AT8,MATCH(Inputs!$C$2,'Dispatch Monthly Nat P&amp;L'!$AI$5:$AT$5,0))</f>
        <v>0</v>
      </c>
      <c r="G9" s="470">
        <f t="shared" si="0"/>
        <v>0</v>
      </c>
      <c r="H9" s="468" t="str">
        <f t="shared" si="1"/>
        <v>N/A</v>
      </c>
      <c r="I9" s="16"/>
      <c r="J9" s="469">
        <f>'Dispatch Monthly Nat P&amp;L'!X8</f>
        <v>0</v>
      </c>
      <c r="K9" s="469">
        <f>'Dispatch Monthly Nat P&amp;L'!AV8</f>
        <v>0</v>
      </c>
      <c r="L9" s="470">
        <f t="shared" si="2"/>
        <v>0</v>
      </c>
      <c r="M9" s="468" t="str">
        <f t="shared" si="3"/>
        <v>N/A</v>
      </c>
      <c r="N9" s="16"/>
      <c r="O9" s="469">
        <f t="shared" si="4"/>
        <v>0</v>
      </c>
      <c r="P9" s="469">
        <f>'Dispatch Monthly Nat P&amp;L'!$BM8</f>
        <v>416.65</v>
      </c>
      <c r="Q9" s="469">
        <f t="shared" si="5"/>
        <v>-416.65</v>
      </c>
      <c r="R9" s="468">
        <f t="shared" si="6"/>
        <v>-1</v>
      </c>
      <c r="S9" s="421"/>
    </row>
    <row r="10" spans="2:28" ht="14.25" customHeight="1" x14ac:dyDescent="0.25">
      <c r="B10" s="419"/>
      <c r="C10" s="465" t="s">
        <v>41</v>
      </c>
      <c r="D10" s="420"/>
      <c r="E10" s="469">
        <f>'Dispatch Monthly Nat P&amp;L'!Q9</f>
        <v>95643.67</v>
      </c>
      <c r="F10" s="469">
        <f>INDEX('Dispatch Monthly Nat P&amp;L'!$AI9:$AT9,MATCH(Inputs!$C$2,'Dispatch Monthly Nat P&amp;L'!$AI$5:$AT$5,0))</f>
        <v>107993.31198467515</v>
      </c>
      <c r="G10" s="470">
        <f t="shared" si="0"/>
        <v>-12349.641984675152</v>
      </c>
      <c r="H10" s="468">
        <f t="shared" si="1"/>
        <v>-0.11435561848892672</v>
      </c>
      <c r="I10" s="16"/>
      <c r="J10" s="469">
        <f>'Dispatch Monthly Nat P&amp;L'!X9</f>
        <v>1158666.7999999998</v>
      </c>
      <c r="K10" s="469">
        <f>'Dispatch Monthly Nat P&amp;L'!AV9</f>
        <v>1217243.8075785751</v>
      </c>
      <c r="L10" s="470">
        <f t="shared" si="2"/>
        <v>-58577.007578575285</v>
      </c>
      <c r="M10" s="468">
        <f t="shared" si="3"/>
        <v>-4.8122658101749316E-2</v>
      </c>
      <c r="N10" s="16"/>
      <c r="O10" s="469">
        <f t="shared" si="4"/>
        <v>95643.67</v>
      </c>
      <c r="P10" s="469">
        <f>'Dispatch Monthly Nat P&amp;L'!$BM9</f>
        <v>91808.3</v>
      </c>
      <c r="Q10" s="469">
        <f t="shared" si="5"/>
        <v>3835.3699999999953</v>
      </c>
      <c r="R10" s="468">
        <f t="shared" si="6"/>
        <v>4.1775852510067102E-2</v>
      </c>
      <c r="S10" s="421"/>
    </row>
    <row r="11" spans="2:28" ht="14.25" customHeight="1" x14ac:dyDescent="0.25">
      <c r="B11" s="419"/>
      <c r="C11" s="471" t="s">
        <v>42</v>
      </c>
      <c r="D11" s="420"/>
      <c r="E11" s="472">
        <f>'Dispatch Monthly Nat P&amp;L'!Q10</f>
        <v>1121015.8499999999</v>
      </c>
      <c r="F11" s="472">
        <f>INDEX('Dispatch Monthly Nat P&amp;L'!$AI10:$AT10,MATCH(Inputs!$C$2,'Dispatch Monthly Nat P&amp;L'!$AI$5:$AT$5,0))</f>
        <v>1200544.9428180084</v>
      </c>
      <c r="G11" s="473">
        <f t="shared" si="0"/>
        <v>-79529.092818008503</v>
      </c>
      <c r="H11" s="474">
        <f t="shared" si="1"/>
        <v>-6.6244161281735825E-2</v>
      </c>
      <c r="I11" s="16"/>
      <c r="J11" s="472">
        <f>'Dispatch Monthly Nat P&amp;L'!X10</f>
        <v>13197252.27</v>
      </c>
      <c r="K11" s="472">
        <f>'Dispatch Monthly Nat P&amp;L'!AV10</f>
        <v>13340037.969513839</v>
      </c>
      <c r="L11" s="473">
        <f t="shared" si="2"/>
        <v>-142785.69951383956</v>
      </c>
      <c r="M11" s="474">
        <f t="shared" si="3"/>
        <v>-1.0703545210302257E-2</v>
      </c>
      <c r="N11" s="16"/>
      <c r="O11" s="472">
        <f t="shared" si="4"/>
        <v>1121015.8499999999</v>
      </c>
      <c r="P11" s="472">
        <f>'Dispatch Monthly Nat P&amp;L'!$BM10</f>
        <v>1070609.01</v>
      </c>
      <c r="Q11" s="472">
        <f t="shared" si="5"/>
        <v>50406.839999999851</v>
      </c>
      <c r="R11" s="474">
        <f t="shared" si="6"/>
        <v>4.7082398456556929E-2</v>
      </c>
      <c r="S11" s="421"/>
      <c r="U11" s="8">
        <f t="shared" ref="U11:V11" si="7">SUM(E8:E10)-E11</f>
        <v>0</v>
      </c>
      <c r="V11" s="8">
        <f t="shared" si="7"/>
        <v>0</v>
      </c>
      <c r="X11" s="8">
        <f t="shared" ref="X11:Y11" si="8">SUM(J8:J10)-J11</f>
        <v>0</v>
      </c>
      <c r="Y11" s="8">
        <f t="shared" si="8"/>
        <v>0</v>
      </c>
      <c r="AA11" s="8">
        <f t="shared" ref="AA11:AB11" si="9">SUM(O8:O10)-O11</f>
        <v>0</v>
      </c>
      <c r="AB11" s="8">
        <f t="shared" si="9"/>
        <v>0</v>
      </c>
    </row>
    <row r="12" spans="2:28" ht="14.25" customHeight="1" x14ac:dyDescent="0.25">
      <c r="B12" s="419"/>
      <c r="C12" s="471" t="s">
        <v>43</v>
      </c>
      <c r="D12" s="420"/>
      <c r="E12" s="469"/>
      <c r="F12" s="469"/>
      <c r="G12" s="469"/>
      <c r="H12" s="470"/>
      <c r="I12" s="16"/>
      <c r="J12" s="469"/>
      <c r="K12" s="469"/>
      <c r="L12" s="469"/>
      <c r="M12" s="470"/>
      <c r="N12" s="16"/>
      <c r="O12" s="469"/>
      <c r="P12" s="469"/>
      <c r="Q12" s="469"/>
      <c r="R12" s="470"/>
      <c r="S12" s="421"/>
    </row>
    <row r="13" spans="2:28" ht="14.25" customHeight="1" x14ac:dyDescent="0.25">
      <c r="B13" s="419"/>
      <c r="C13" s="465" t="s">
        <v>44</v>
      </c>
      <c r="D13" s="420"/>
      <c r="E13" s="469">
        <f>'Dispatch Monthly Nat P&amp;L'!Q12</f>
        <v>26500</v>
      </c>
      <c r="F13" s="469">
        <f>INDEX('Dispatch Monthly Nat P&amp;L'!$AI12:$AT12,MATCH(Inputs!$C$2,'Dispatch Monthly Nat P&amp;L'!$AI$5:$AT$5,0))</f>
        <v>28666.666666666668</v>
      </c>
      <c r="G13" s="470">
        <f t="shared" ref="G13:G17" si="10">IFERROR(E13-F13,"N/A")</f>
        <v>-2166.6666666666679</v>
      </c>
      <c r="H13" s="468">
        <f t="shared" ref="H13:H16" si="11">IFERROR((E13/F13-1),"N/A")</f>
        <v>-7.5581395348837233E-2</v>
      </c>
      <c r="I13" s="16"/>
      <c r="J13" s="469">
        <f>'Dispatch Monthly Nat P&amp;L'!X12</f>
        <v>480250</v>
      </c>
      <c r="K13" s="469">
        <f>'Dispatch Monthly Nat P&amp;L'!AV12</f>
        <v>250041.66666666669</v>
      </c>
      <c r="L13" s="470">
        <f t="shared" ref="L13:L17" si="12">IFERROR(J13-K13,"N/A")</f>
        <v>230208.33333333331</v>
      </c>
      <c r="M13" s="468">
        <f t="shared" ref="M13:M16" si="13">IFERROR((J13/K13-1),"N/A")</f>
        <v>0.92067988668555234</v>
      </c>
      <c r="N13" s="16"/>
      <c r="O13" s="469">
        <f t="shared" ref="O13:O17" si="14">E13</f>
        <v>26500</v>
      </c>
      <c r="P13" s="469">
        <f>'Dispatch Monthly Nat P&amp;L'!$BM12</f>
        <v>31999</v>
      </c>
      <c r="Q13" s="469">
        <f t="shared" ref="Q13:Q17" si="15">O13-P13</f>
        <v>-5499</v>
      </c>
      <c r="R13" s="468">
        <f t="shared" ref="R13:R16" si="16">IFERROR((O13/P13-1),"N/A")</f>
        <v>-0.17184912028500887</v>
      </c>
      <c r="S13" s="421"/>
    </row>
    <row r="14" spans="2:28" ht="14.25" customHeight="1" x14ac:dyDescent="0.25">
      <c r="B14" s="419"/>
      <c r="C14" s="465" t="s">
        <v>45</v>
      </c>
      <c r="D14" s="420"/>
      <c r="E14" s="469">
        <f>'Dispatch Monthly Nat P&amp;L'!Q13</f>
        <v>0</v>
      </c>
      <c r="F14" s="469">
        <f>INDEX('Dispatch Monthly Nat P&amp;L'!$AI13:$AT13,MATCH(Inputs!$C$2,'Dispatch Monthly Nat P&amp;L'!$AI$5:$AT$5,0))</f>
        <v>0</v>
      </c>
      <c r="G14" s="470">
        <f t="shared" si="10"/>
        <v>0</v>
      </c>
      <c r="H14" s="468" t="str">
        <f t="shared" si="11"/>
        <v>N/A</v>
      </c>
      <c r="I14" s="16"/>
      <c r="J14" s="469">
        <f>'Dispatch Monthly Nat P&amp;L'!X13</f>
        <v>0</v>
      </c>
      <c r="K14" s="469">
        <f>'Dispatch Monthly Nat P&amp;L'!AV13</f>
        <v>0</v>
      </c>
      <c r="L14" s="470">
        <f t="shared" si="12"/>
        <v>0</v>
      </c>
      <c r="M14" s="468" t="str">
        <f t="shared" si="13"/>
        <v>N/A</v>
      </c>
      <c r="N14" s="16"/>
      <c r="O14" s="469">
        <f t="shared" si="14"/>
        <v>0</v>
      </c>
      <c r="P14" s="469">
        <f>'Dispatch Monthly Nat P&amp;L'!$BM13</f>
        <v>0</v>
      </c>
      <c r="Q14" s="469">
        <f t="shared" si="15"/>
        <v>0</v>
      </c>
      <c r="R14" s="468" t="str">
        <f t="shared" si="16"/>
        <v>N/A</v>
      </c>
      <c r="S14" s="421"/>
    </row>
    <row r="15" spans="2:28" ht="14.25" customHeight="1" x14ac:dyDescent="0.25">
      <c r="B15" s="419"/>
      <c r="C15" s="471" t="s">
        <v>46</v>
      </c>
      <c r="D15" s="420"/>
      <c r="E15" s="472">
        <f>'Dispatch Monthly Nat P&amp;L'!Q14</f>
        <v>26500</v>
      </c>
      <c r="F15" s="472">
        <f>INDEX('Dispatch Monthly Nat P&amp;L'!$AI14:$AT14,MATCH(Inputs!$C$2,'Dispatch Monthly Nat P&amp;L'!$AI$5:$AT$5,0))</f>
        <v>28666.666666666668</v>
      </c>
      <c r="G15" s="473">
        <f t="shared" si="10"/>
        <v>-2166.6666666666679</v>
      </c>
      <c r="H15" s="474">
        <f t="shared" si="11"/>
        <v>-7.5581395348837233E-2</v>
      </c>
      <c r="I15" s="16"/>
      <c r="J15" s="472">
        <f>'Dispatch Monthly Nat P&amp;L'!X14</f>
        <v>480250</v>
      </c>
      <c r="K15" s="472">
        <f>'Dispatch Monthly Nat P&amp;L'!AV14</f>
        <v>250041.66666666669</v>
      </c>
      <c r="L15" s="473">
        <f t="shared" si="12"/>
        <v>230208.33333333331</v>
      </c>
      <c r="M15" s="474">
        <f t="shared" si="13"/>
        <v>0.92067988668555234</v>
      </c>
      <c r="N15" s="16"/>
      <c r="O15" s="472">
        <f t="shared" si="14"/>
        <v>26500</v>
      </c>
      <c r="P15" s="472">
        <f>'Dispatch Monthly Nat P&amp;L'!$BM14</f>
        <v>31999</v>
      </c>
      <c r="Q15" s="472">
        <f t="shared" si="15"/>
        <v>-5499</v>
      </c>
      <c r="R15" s="474">
        <f t="shared" si="16"/>
        <v>-0.17184912028500887</v>
      </c>
      <c r="S15" s="421"/>
      <c r="U15" s="9">
        <f t="shared" ref="U15:V15" si="17">SUM(E13:E14)-E15</f>
        <v>0</v>
      </c>
      <c r="V15" s="9">
        <f t="shared" si="17"/>
        <v>0</v>
      </c>
      <c r="X15" s="9">
        <f t="shared" ref="X15:Y15" si="18">SUM(J13:J14)-J15</f>
        <v>0</v>
      </c>
      <c r="Y15" s="9">
        <f t="shared" si="18"/>
        <v>0</v>
      </c>
      <c r="AA15" s="9">
        <f t="shared" ref="AA15:AB15" si="19">SUM(O13:O14)-O15</f>
        <v>0</v>
      </c>
      <c r="AB15" s="9">
        <f t="shared" si="19"/>
        <v>0</v>
      </c>
    </row>
    <row r="16" spans="2:28" ht="14.25" customHeight="1" x14ac:dyDescent="0.25">
      <c r="B16" s="419"/>
      <c r="C16" s="471" t="s">
        <v>47</v>
      </c>
      <c r="D16" s="420"/>
      <c r="E16" s="475">
        <f>'Dispatch Monthly Nat P&amp;L'!Q15</f>
        <v>1147515.8499999999</v>
      </c>
      <c r="F16" s="475">
        <f>INDEX('Dispatch Monthly Nat P&amp;L'!$AI15:$AT15,MATCH(Inputs!$C$2,'Dispatch Monthly Nat P&amp;L'!$AI$5:$AT$5,0))</f>
        <v>1229211.6094846751</v>
      </c>
      <c r="G16" s="476">
        <f t="shared" si="10"/>
        <v>-81695.759484675247</v>
      </c>
      <c r="H16" s="474">
        <f t="shared" si="11"/>
        <v>-6.6461916609235949E-2</v>
      </c>
      <c r="I16" s="16"/>
      <c r="J16" s="475">
        <f>'Dispatch Monthly Nat P&amp;L'!X15</f>
        <v>13677502.27</v>
      </c>
      <c r="K16" s="475">
        <f>'Dispatch Monthly Nat P&amp;L'!AV15</f>
        <v>13590079.636180503</v>
      </c>
      <c r="L16" s="476">
        <f t="shared" si="12"/>
        <v>87422.633819496259</v>
      </c>
      <c r="M16" s="474">
        <f t="shared" si="13"/>
        <v>6.432827191590107E-3</v>
      </c>
      <c r="N16" s="16"/>
      <c r="O16" s="475">
        <f t="shared" si="14"/>
        <v>1147515.8499999999</v>
      </c>
      <c r="P16" s="475">
        <f>'Dispatch Monthly Nat P&amp;L'!$BM15</f>
        <v>1102608.01</v>
      </c>
      <c r="Q16" s="475">
        <f t="shared" si="15"/>
        <v>44907.839999999851</v>
      </c>
      <c r="R16" s="474">
        <f t="shared" si="16"/>
        <v>4.0728744569885622E-2</v>
      </c>
      <c r="S16" s="421"/>
      <c r="U16" s="9">
        <f t="shared" ref="U16:V16" si="20">E11+E15-E16</f>
        <v>0</v>
      </c>
      <c r="V16" s="9">
        <f t="shared" si="20"/>
        <v>0</v>
      </c>
      <c r="X16" s="9">
        <f t="shared" ref="X16:Y16" si="21">J11+J15-J16</f>
        <v>0</v>
      </c>
      <c r="Y16" s="9">
        <f t="shared" si="21"/>
        <v>0</v>
      </c>
      <c r="AA16" s="9">
        <f t="shared" ref="AA16:AB16" si="22">O11+O15-O16</f>
        <v>0</v>
      </c>
      <c r="AB16" s="9">
        <f t="shared" si="22"/>
        <v>0</v>
      </c>
    </row>
    <row r="17" spans="2:28" ht="14.25" customHeight="1" x14ac:dyDescent="0.25">
      <c r="B17" s="419"/>
      <c r="C17" s="477" t="s">
        <v>15</v>
      </c>
      <c r="D17" s="420"/>
      <c r="E17" s="478">
        <f>'Dispatch Monthly Nat P&amp;L'!Q16</f>
        <v>0.97690663706300873</v>
      </c>
      <c r="F17" s="478">
        <f>INDEX('Dispatch Monthly Nat P&amp;L'!$AI16:$AT16,MATCH(Inputs!$C$2,'Dispatch Monthly Nat P&amp;L'!$AI$5:$AT$5,0))</f>
        <v>0.97667881880916763</v>
      </c>
      <c r="G17" s="479">
        <f t="shared" si="10"/>
        <v>2.2781825384110554E-4</v>
      </c>
      <c r="H17" s="479"/>
      <c r="I17" s="16"/>
      <c r="J17" s="478">
        <f>'Dispatch Monthly Nat P&amp;L'!X16</f>
        <v>0.96488759493366183</v>
      </c>
      <c r="K17" s="478">
        <f>'Dispatch Monthly Nat P&amp;L'!AV16</f>
        <v>0.98160116251261798</v>
      </c>
      <c r="L17" s="479">
        <f t="shared" si="12"/>
        <v>-1.6713567578956146E-2</v>
      </c>
      <c r="M17" s="479"/>
      <c r="N17" s="16"/>
      <c r="O17" s="478">
        <f t="shared" si="14"/>
        <v>0.97690663706300873</v>
      </c>
      <c r="P17" s="478">
        <f>'Dispatch Monthly Nat P&amp;L'!$BM16</f>
        <v>0.97097880687443949</v>
      </c>
      <c r="Q17" s="478">
        <f t="shared" si="15"/>
        <v>5.9278301885692386E-3</v>
      </c>
      <c r="R17" s="479"/>
      <c r="S17" s="421"/>
      <c r="U17" s="40">
        <f t="shared" ref="U17:V17" si="23">E11/E16-E17</f>
        <v>0</v>
      </c>
      <c r="V17" s="40">
        <f t="shared" si="23"/>
        <v>0</v>
      </c>
      <c r="X17" s="40">
        <f t="shared" ref="X17:Y17" si="24">J11/J16-J17</f>
        <v>0</v>
      </c>
      <c r="Y17" s="40">
        <f t="shared" si="24"/>
        <v>0</v>
      </c>
      <c r="AA17" s="40">
        <f t="shared" ref="AA17:AB17" si="25">O11/O16-O17</f>
        <v>0</v>
      </c>
      <c r="AB17" s="40">
        <f t="shared" si="25"/>
        <v>0</v>
      </c>
    </row>
    <row r="18" spans="2:28" ht="14.25" customHeight="1" x14ac:dyDescent="0.25">
      <c r="B18" s="419"/>
      <c r="C18" s="464"/>
      <c r="D18" s="420"/>
      <c r="E18" s="420"/>
      <c r="F18" s="420"/>
      <c r="G18" s="420"/>
      <c r="H18" s="480"/>
      <c r="I18" s="16"/>
      <c r="J18" s="420"/>
      <c r="K18" s="420"/>
      <c r="L18" s="420"/>
      <c r="M18" s="480"/>
      <c r="N18" s="16"/>
      <c r="O18" s="420"/>
      <c r="P18" s="420"/>
      <c r="Q18" s="420"/>
      <c r="R18" s="480"/>
      <c r="S18" s="421"/>
    </row>
    <row r="19" spans="2:28" ht="14.25" customHeight="1" x14ac:dyDescent="0.25">
      <c r="B19" s="419"/>
      <c r="C19" s="464" t="s">
        <v>114</v>
      </c>
      <c r="D19" s="466"/>
      <c r="E19" s="20"/>
      <c r="F19" s="20"/>
      <c r="G19" s="20"/>
      <c r="H19" s="17"/>
      <c r="I19" s="16"/>
      <c r="J19" s="20"/>
      <c r="K19" s="20"/>
      <c r="L19" s="20"/>
      <c r="M19" s="17"/>
      <c r="N19" s="16"/>
      <c r="O19" s="466"/>
      <c r="P19" s="20"/>
      <c r="Q19" s="20"/>
      <c r="R19" s="17"/>
      <c r="S19" s="421"/>
    </row>
    <row r="20" spans="2:28" ht="14.25" customHeight="1" x14ac:dyDescent="0.25">
      <c r="B20" s="419"/>
      <c r="C20" s="465" t="s">
        <v>115</v>
      </c>
      <c r="D20" s="420"/>
      <c r="E20" s="466">
        <f>'Dispatch Monthly Nat P&amp;L'!Q19</f>
        <v>0</v>
      </c>
      <c r="F20" s="466">
        <f>INDEX('Dispatch Monthly Nat P&amp;L'!$AI19:$AT19,MATCH(Inputs!$C$2,'Dispatch Monthly Nat P&amp;L'!$AI$5:$AT$5,0))</f>
        <v>0</v>
      </c>
      <c r="G20" s="467">
        <f t="shared" ref="G20:G25" si="26">IFERROR(E20-F20,"N/A")</f>
        <v>0</v>
      </c>
      <c r="H20" s="468" t="str">
        <f t="shared" ref="H20:H24" si="27">IFERROR((E20/F20-1),"N/A")</f>
        <v>N/A</v>
      </c>
      <c r="I20" s="16"/>
      <c r="J20" s="466">
        <f>'Dispatch Monthly Nat P&amp;L'!X19</f>
        <v>0</v>
      </c>
      <c r="K20" s="466">
        <f>'Dispatch Monthly Nat P&amp;L'!AV19</f>
        <v>0</v>
      </c>
      <c r="L20" s="467">
        <f t="shared" ref="L20:L25" si="28">IFERROR(J20-K20,"N/A")</f>
        <v>0</v>
      </c>
      <c r="M20" s="468" t="str">
        <f t="shared" ref="M20:M24" si="29">IFERROR((J20/K20-1),"N/A")</f>
        <v>N/A</v>
      </c>
      <c r="N20" s="16"/>
      <c r="O20" s="466">
        <f t="shared" ref="O20:O25" si="30">E20</f>
        <v>0</v>
      </c>
      <c r="P20" s="466">
        <f>'Dispatch Monthly Nat P&amp;L'!$BM19</f>
        <v>0</v>
      </c>
      <c r="Q20" s="466">
        <f t="shared" ref="Q20:Q25" si="31">O20-P20</f>
        <v>0</v>
      </c>
      <c r="R20" s="468" t="str">
        <f t="shared" ref="R20:R24" si="32">IFERROR((O20/P20-1),"N/A")</f>
        <v>N/A</v>
      </c>
      <c r="S20" s="421"/>
    </row>
    <row r="21" spans="2:28" ht="14.25" customHeight="1" x14ac:dyDescent="0.25">
      <c r="B21" s="419"/>
      <c r="C21" s="465" t="s">
        <v>116</v>
      </c>
      <c r="D21" s="420"/>
      <c r="E21" s="469">
        <f>'Dispatch Monthly Nat P&amp;L'!Q20</f>
        <v>30965.26</v>
      </c>
      <c r="F21" s="469">
        <f>INDEX('Dispatch Monthly Nat P&amp;L'!$AI20:$AT20,MATCH(Inputs!$C$2,'Dispatch Monthly Nat P&amp;L'!$AI$5:$AT$5,0))</f>
        <v>30367</v>
      </c>
      <c r="G21" s="470">
        <f t="shared" si="26"/>
        <v>598.2599999999984</v>
      </c>
      <c r="H21" s="468">
        <f t="shared" si="27"/>
        <v>1.9700991207560747E-2</v>
      </c>
      <c r="I21" s="16"/>
      <c r="J21" s="469">
        <f>'Dispatch Monthly Nat P&amp;L'!X20</f>
        <v>384144.89000000007</v>
      </c>
      <c r="K21" s="469">
        <f>'Dispatch Monthly Nat P&amp;L'!AV20</f>
        <v>383084</v>
      </c>
      <c r="L21" s="470">
        <f t="shared" si="28"/>
        <v>1060.8900000000722</v>
      </c>
      <c r="M21" s="468">
        <f t="shared" si="29"/>
        <v>2.7693404057598237E-3</v>
      </c>
      <c r="N21" s="16"/>
      <c r="O21" s="469">
        <f t="shared" si="30"/>
        <v>30965.26</v>
      </c>
      <c r="P21" s="469">
        <f>'Dispatch Monthly Nat P&amp;L'!$BM20</f>
        <v>26023.77</v>
      </c>
      <c r="Q21" s="469">
        <f t="shared" si="31"/>
        <v>4941.489999999998</v>
      </c>
      <c r="R21" s="468">
        <f t="shared" si="32"/>
        <v>0.18988371016190198</v>
      </c>
      <c r="S21" s="421"/>
    </row>
    <row r="22" spans="2:28" ht="14.25" customHeight="1" x14ac:dyDescent="0.25">
      <c r="B22" s="419"/>
      <c r="C22" s="465" t="s">
        <v>117</v>
      </c>
      <c r="D22" s="420"/>
      <c r="E22" s="469">
        <f>'Dispatch Monthly Nat P&amp;L'!Q21</f>
        <v>48760.04</v>
      </c>
      <c r="F22" s="469">
        <f>INDEX('Dispatch Monthly Nat P&amp;L'!$AI21:$AT21,MATCH(Inputs!$C$2,'Dispatch Monthly Nat P&amp;L'!$AI$5:$AT$5,0))</f>
        <v>46922.1875</v>
      </c>
      <c r="G22" s="470">
        <f t="shared" si="26"/>
        <v>1837.8525000000009</v>
      </c>
      <c r="H22" s="468">
        <f t="shared" si="27"/>
        <v>3.9168090788606058E-2</v>
      </c>
      <c r="I22" s="16"/>
      <c r="J22" s="469">
        <f>'Dispatch Monthly Nat P&amp;L'!X21</f>
        <v>584922.50000000012</v>
      </c>
      <c r="K22" s="469">
        <f>'Dispatch Monthly Nat P&amp;L'!AV21</f>
        <v>593302.25</v>
      </c>
      <c r="L22" s="470">
        <f t="shared" si="28"/>
        <v>-8379.7499999998836</v>
      </c>
      <c r="M22" s="468">
        <f t="shared" si="29"/>
        <v>-1.4123914075835464E-2</v>
      </c>
      <c r="N22" s="16"/>
      <c r="O22" s="469">
        <f t="shared" si="30"/>
        <v>48760.04</v>
      </c>
      <c r="P22" s="469">
        <f>'Dispatch Monthly Nat P&amp;L'!$BM21</f>
        <v>45472.75</v>
      </c>
      <c r="Q22" s="469">
        <f t="shared" si="31"/>
        <v>3287.2900000000009</v>
      </c>
      <c r="R22" s="468">
        <f t="shared" si="32"/>
        <v>7.2291427283373011E-2</v>
      </c>
      <c r="S22" s="421"/>
    </row>
    <row r="23" spans="2:28" ht="14.25" customHeight="1" x14ac:dyDescent="0.25">
      <c r="B23" s="419"/>
      <c r="C23" s="464" t="s">
        <v>118</v>
      </c>
      <c r="D23" s="420"/>
      <c r="E23" s="472">
        <f>'Dispatch Monthly Nat P&amp;L'!Q22</f>
        <v>79725.3</v>
      </c>
      <c r="F23" s="472">
        <f>INDEX('Dispatch Monthly Nat P&amp;L'!$AI22:$AT22,MATCH(Inputs!$C$2,'Dispatch Monthly Nat P&amp;L'!$AI$5:$AT$5,0))</f>
        <v>77289.1875</v>
      </c>
      <c r="G23" s="473">
        <f t="shared" si="26"/>
        <v>2436.1125000000029</v>
      </c>
      <c r="H23" s="474">
        <f t="shared" si="27"/>
        <v>3.151944765883341E-2</v>
      </c>
      <c r="I23" s="16"/>
      <c r="J23" s="472">
        <f>'Dispatch Monthly Nat P&amp;L'!X22</f>
        <v>969067.39000000013</v>
      </c>
      <c r="K23" s="472">
        <f>'Dispatch Monthly Nat P&amp;L'!AV22</f>
        <v>976386.25</v>
      </c>
      <c r="L23" s="473">
        <f t="shared" si="28"/>
        <v>-7318.8599999998696</v>
      </c>
      <c r="M23" s="474">
        <f t="shared" si="29"/>
        <v>-7.4958654938042102E-3</v>
      </c>
      <c r="N23" s="16"/>
      <c r="O23" s="472">
        <f t="shared" si="30"/>
        <v>79725.3</v>
      </c>
      <c r="P23" s="472">
        <f>'Dispatch Monthly Nat P&amp;L'!$BM22</f>
        <v>71496.52</v>
      </c>
      <c r="Q23" s="472">
        <f t="shared" si="31"/>
        <v>8228.7799999999988</v>
      </c>
      <c r="R23" s="474">
        <f t="shared" si="32"/>
        <v>0.11509343391818239</v>
      </c>
      <c r="S23" s="421"/>
    </row>
    <row r="24" spans="2:28" ht="14.25" customHeight="1" x14ac:dyDescent="0.25">
      <c r="B24" s="419"/>
      <c r="C24" s="464" t="s">
        <v>119</v>
      </c>
      <c r="D24" s="420"/>
      <c r="E24" s="475">
        <f>'Dispatch Monthly Nat P&amp;L'!Q23</f>
        <v>1067790.5499999998</v>
      </c>
      <c r="F24" s="475">
        <f>INDEX('Dispatch Monthly Nat P&amp;L'!$AI23:$AT23,MATCH(Inputs!$C$2,'Dispatch Monthly Nat P&amp;L'!$AI$5:$AT$5,0))</f>
        <v>1151922.4219846751</v>
      </c>
      <c r="G24" s="476">
        <f t="shared" si="26"/>
        <v>-84131.871984675294</v>
      </c>
      <c r="H24" s="474">
        <f t="shared" si="27"/>
        <v>-7.3036057271741006E-2</v>
      </c>
      <c r="I24" s="16"/>
      <c r="J24" s="475">
        <f>'Dispatch Monthly Nat P&amp;L'!X23</f>
        <v>12708434.880000003</v>
      </c>
      <c r="K24" s="475">
        <f>'Dispatch Monthly Nat P&amp;L'!AV23</f>
        <v>12613693.386180503</v>
      </c>
      <c r="L24" s="476">
        <f t="shared" si="28"/>
        <v>94741.493819499388</v>
      </c>
      <c r="M24" s="474">
        <f t="shared" si="29"/>
        <v>7.5110033928125208E-3</v>
      </c>
      <c r="N24" s="16"/>
      <c r="O24" s="475">
        <f t="shared" si="30"/>
        <v>1067790.5499999998</v>
      </c>
      <c r="P24" s="475">
        <f>'Dispatch Monthly Nat P&amp;L'!$BM23</f>
        <v>1031111.49</v>
      </c>
      <c r="Q24" s="475">
        <f t="shared" si="31"/>
        <v>36679.059999999823</v>
      </c>
      <c r="R24" s="474">
        <f t="shared" si="32"/>
        <v>3.5572351152832082E-2</v>
      </c>
      <c r="S24" s="421"/>
      <c r="U24" s="8">
        <f t="shared" ref="U24:V24" si="33">SUM(E20:E22)-E23</f>
        <v>0</v>
      </c>
      <c r="V24" s="8">
        <f t="shared" si="33"/>
        <v>0</v>
      </c>
      <c r="X24" s="8">
        <f t="shared" ref="X24:Y24" si="34">SUM(J20:J22)-J23</f>
        <v>0</v>
      </c>
      <c r="Y24" s="8">
        <f t="shared" si="34"/>
        <v>0</v>
      </c>
      <c r="AA24" s="8">
        <f t="shared" ref="AA24:AB24" si="35">SUM(O20:O22)-O23</f>
        <v>0</v>
      </c>
      <c r="AB24" s="8">
        <f t="shared" si="35"/>
        <v>0</v>
      </c>
    </row>
    <row r="25" spans="2:28" ht="14.25" customHeight="1" x14ac:dyDescent="0.25">
      <c r="B25" s="419"/>
      <c r="C25" s="477" t="s">
        <v>120</v>
      </c>
      <c r="D25" s="420"/>
      <c r="E25" s="478">
        <f>'Dispatch Monthly Nat P&amp;L'!Q24</f>
        <v>0.93052357403167896</v>
      </c>
      <c r="F25" s="478">
        <f>INDEX('Dispatch Monthly Nat P&amp;L'!$AI24:$AT24,MATCH(Inputs!$C$2,'Dispatch Monthly Nat P&amp;L'!$AI$5:$AT$5,0))</f>
        <v>0.93712296003094042</v>
      </c>
      <c r="G25" s="479">
        <f t="shared" si="26"/>
        <v>-6.5993859992614645E-3</v>
      </c>
      <c r="H25" s="479"/>
      <c r="I25" s="16"/>
      <c r="J25" s="478">
        <f>'Dispatch Monthly Nat P&amp;L'!X24</f>
        <v>0.9291488043013868</v>
      </c>
      <c r="K25" s="478">
        <f>'Dispatch Monthly Nat P&amp;L'!AV24</f>
        <v>0.92815448649759247</v>
      </c>
      <c r="L25" s="479">
        <f t="shared" si="28"/>
        <v>9.9431780379433121E-4</v>
      </c>
      <c r="M25" s="479"/>
      <c r="N25" s="16"/>
      <c r="O25" s="478">
        <f t="shared" si="30"/>
        <v>0.93052357403167896</v>
      </c>
      <c r="P25" s="478">
        <f>'Dispatch Monthly Nat P&amp;L'!$BM24</f>
        <v>0.93515690131799423</v>
      </c>
      <c r="Q25" s="478">
        <f t="shared" si="31"/>
        <v>-4.6333272863152697E-3</v>
      </c>
      <c r="R25" s="479"/>
      <c r="S25" s="421"/>
      <c r="U25" s="8">
        <f t="shared" ref="U25:V25" si="36">E16-E23-E24</f>
        <v>0</v>
      </c>
      <c r="V25" s="8">
        <f t="shared" si="36"/>
        <v>0</v>
      </c>
      <c r="X25" s="8">
        <f t="shared" ref="X25:Y25" si="37">J16-J23-J24</f>
        <v>0</v>
      </c>
      <c r="Y25" s="8">
        <f t="shared" si="37"/>
        <v>0</v>
      </c>
      <c r="AA25" s="8">
        <f t="shared" ref="AA25:AB25" si="38">O16-O23-O24</f>
        <v>0</v>
      </c>
      <c r="AB25" s="8">
        <f t="shared" si="38"/>
        <v>0</v>
      </c>
    </row>
    <row r="26" spans="2:28" ht="14.25" customHeight="1" x14ac:dyDescent="0.25">
      <c r="B26" s="419"/>
      <c r="C26" s="464"/>
      <c r="D26" s="420"/>
      <c r="E26" s="420"/>
      <c r="F26" s="420"/>
      <c r="G26" s="420"/>
      <c r="H26" s="480"/>
      <c r="I26" s="16"/>
      <c r="J26" s="420"/>
      <c r="K26" s="420"/>
      <c r="L26" s="420"/>
      <c r="M26" s="480"/>
      <c r="N26" s="16"/>
      <c r="O26" s="420"/>
      <c r="P26" s="420"/>
      <c r="Q26" s="420"/>
      <c r="R26" s="480"/>
      <c r="S26" s="421"/>
      <c r="U26" s="40">
        <f t="shared" ref="U26:V26" si="39">E24/E16-E25</f>
        <v>0</v>
      </c>
      <c r="V26" s="40">
        <f t="shared" si="39"/>
        <v>0</v>
      </c>
      <c r="X26" s="40">
        <f t="shared" ref="X26:Y26" si="40">J24/J16-J25</f>
        <v>0</v>
      </c>
      <c r="Y26" s="40">
        <f t="shared" si="40"/>
        <v>0</v>
      </c>
      <c r="AA26" s="40">
        <f t="shared" ref="AA26:AB26" si="41">O24/O16-O25</f>
        <v>0</v>
      </c>
      <c r="AB26" s="40">
        <f t="shared" si="41"/>
        <v>0</v>
      </c>
    </row>
    <row r="27" spans="2:28" ht="14.25" customHeight="1" x14ac:dyDescent="0.25">
      <c r="B27" s="419"/>
      <c r="C27" s="464" t="s">
        <v>121</v>
      </c>
      <c r="D27" s="420"/>
      <c r="E27" s="420"/>
      <c r="F27" s="420"/>
      <c r="G27" s="420"/>
      <c r="H27" s="480"/>
      <c r="I27" s="16"/>
      <c r="J27" s="420"/>
      <c r="K27" s="420"/>
      <c r="L27" s="420"/>
      <c r="M27" s="480"/>
      <c r="N27" s="16"/>
      <c r="O27" s="420"/>
      <c r="P27" s="420"/>
      <c r="Q27" s="420"/>
      <c r="R27" s="480"/>
      <c r="S27" s="421"/>
    </row>
    <row r="28" spans="2:28" ht="14.25" customHeight="1" x14ac:dyDescent="0.25">
      <c r="B28" s="419"/>
      <c r="C28" s="471" t="s">
        <v>122</v>
      </c>
      <c r="D28" s="420"/>
      <c r="E28" s="481"/>
      <c r="F28" s="481"/>
      <c r="G28" s="420"/>
      <c r="H28" s="480"/>
      <c r="I28" s="16"/>
      <c r="J28" s="420"/>
      <c r="K28" s="420"/>
      <c r="L28" s="420"/>
      <c r="M28" s="480"/>
      <c r="N28" s="16"/>
      <c r="O28" s="420"/>
      <c r="P28" s="420"/>
      <c r="Q28" s="420"/>
      <c r="R28" s="480"/>
      <c r="S28" s="421"/>
    </row>
    <row r="29" spans="2:28" ht="14.25" customHeight="1" x14ac:dyDescent="0.25">
      <c r="B29" s="419"/>
      <c r="C29" s="465" t="s">
        <v>123</v>
      </c>
      <c r="D29" s="420"/>
      <c r="E29" s="466">
        <f>'Dispatch Monthly Nat P&amp;L'!Q28</f>
        <v>505862.96000000008</v>
      </c>
      <c r="F29" s="466">
        <f>INDEX('Dispatch Monthly Nat P&amp;L'!$AI28:$AT28,MATCH(Inputs!$C$2,'Dispatch Monthly Nat P&amp;L'!$AI$5:$AT$5,0))</f>
        <v>591868.44149999996</v>
      </c>
      <c r="G29" s="467">
        <f t="shared" ref="G29:G34" si="42">IFERROR(E29-F29,"N/A")</f>
        <v>-86005.481499999878</v>
      </c>
      <c r="H29" s="468">
        <f t="shared" ref="H29:H34" si="43">IFERROR((E29/F29-1),"N/A")</f>
        <v>-0.14531182179950697</v>
      </c>
      <c r="I29" s="16"/>
      <c r="J29" s="466">
        <f>'Dispatch Monthly Nat P&amp;L'!X28</f>
        <v>6591679.8099999996</v>
      </c>
      <c r="K29" s="466">
        <f>'Dispatch Monthly Nat P&amp;L'!AV28</f>
        <v>7309335.4001780618</v>
      </c>
      <c r="L29" s="467">
        <f t="shared" ref="L29:L34" si="44">IFERROR(J29-K29,"N/A")</f>
        <v>-717655.59017806221</v>
      </c>
      <c r="M29" s="468">
        <f t="shared" ref="M29:M34" si="45">IFERROR((J29/K29-1),"N/A")</f>
        <v>-9.8183425836578686E-2</v>
      </c>
      <c r="N29" s="16"/>
      <c r="O29" s="466">
        <f t="shared" ref="O29:O34" si="46">E29</f>
        <v>505862.96000000008</v>
      </c>
      <c r="P29" s="466">
        <f>'Dispatch Monthly Nat P&amp;L'!$BM28</f>
        <v>618222.30000000005</v>
      </c>
      <c r="Q29" s="466">
        <f t="shared" ref="Q29:Q34" si="47">O29-P29</f>
        <v>-112359.33999999997</v>
      </c>
      <c r="R29" s="468">
        <f t="shared" ref="R29:R34" si="48">IFERROR((O29/P29-1),"N/A")</f>
        <v>-0.1817458542016358</v>
      </c>
      <c r="S29" s="421"/>
    </row>
    <row r="30" spans="2:28" ht="14.25" customHeight="1" x14ac:dyDescent="0.25">
      <c r="B30" s="419"/>
      <c r="C30" s="465" t="s">
        <v>124</v>
      </c>
      <c r="D30" s="420"/>
      <c r="E30" s="469">
        <f>'Dispatch Monthly Nat P&amp;L'!Q29</f>
        <v>66008.94</v>
      </c>
      <c r="F30" s="469">
        <f>INDEX('Dispatch Monthly Nat P&amp;L'!$AI29:$AT29,MATCH(Inputs!$C$2,'Dispatch Monthly Nat P&amp;L'!$AI$5:$AT$5,0))</f>
        <v>101017.63983333333</v>
      </c>
      <c r="G30" s="470">
        <f t="shared" si="42"/>
        <v>-35008.699833333332</v>
      </c>
      <c r="H30" s="468">
        <f t="shared" si="43"/>
        <v>-0.3465602630500314</v>
      </c>
      <c r="I30" s="16"/>
      <c r="J30" s="469">
        <f>'Dispatch Monthly Nat P&amp;L'!X29</f>
        <v>839886.77</v>
      </c>
      <c r="K30" s="469">
        <f>'Dispatch Monthly Nat P&amp;L'!AV29</f>
        <v>1217088.9580000001</v>
      </c>
      <c r="L30" s="470">
        <f t="shared" si="44"/>
        <v>-377202.18800000008</v>
      </c>
      <c r="M30" s="468">
        <f t="shared" si="45"/>
        <v>-0.30992162530160761</v>
      </c>
      <c r="N30" s="16"/>
      <c r="O30" s="469">
        <f t="shared" si="46"/>
        <v>66008.94</v>
      </c>
      <c r="P30" s="469">
        <f>'Dispatch Monthly Nat P&amp;L'!$BM29</f>
        <v>86345.4</v>
      </c>
      <c r="Q30" s="469">
        <f t="shared" si="47"/>
        <v>-20336.459999999992</v>
      </c>
      <c r="R30" s="468">
        <f t="shared" si="48"/>
        <v>-0.23552453286451847</v>
      </c>
      <c r="S30" s="421"/>
    </row>
    <row r="31" spans="2:28" ht="14.25" customHeight="1" x14ac:dyDescent="0.25">
      <c r="B31" s="419"/>
      <c r="C31" s="465" t="s">
        <v>125</v>
      </c>
      <c r="D31" s="420"/>
      <c r="E31" s="469">
        <f>'Dispatch Monthly Nat P&amp;L'!Q30</f>
        <v>110505.56</v>
      </c>
      <c r="F31" s="469">
        <f>INDEX('Dispatch Monthly Nat P&amp;L'!$AI30:$AT30,MATCH(Inputs!$C$2,'Dispatch Monthly Nat P&amp;L'!$AI$5:$AT$5,0))</f>
        <v>125372.62003974999</v>
      </c>
      <c r="G31" s="470">
        <f t="shared" si="42"/>
        <v>-14867.060039749995</v>
      </c>
      <c r="H31" s="468">
        <f t="shared" si="43"/>
        <v>-0.11858298913300469</v>
      </c>
      <c r="I31" s="16"/>
      <c r="J31" s="469">
        <f>'Dispatch Monthly Nat P&amp;L'!X30</f>
        <v>1501883.1600000001</v>
      </c>
      <c r="K31" s="469">
        <f>'Dispatch Monthly Nat P&amp;L'!AV30</f>
        <v>1633778.9923589637</v>
      </c>
      <c r="L31" s="470">
        <f t="shared" si="44"/>
        <v>-131895.83235896355</v>
      </c>
      <c r="M31" s="468">
        <f t="shared" si="45"/>
        <v>-8.0730522901707236E-2</v>
      </c>
      <c r="N31" s="16"/>
      <c r="O31" s="469">
        <f t="shared" si="46"/>
        <v>110505.56</v>
      </c>
      <c r="P31" s="469">
        <f>'Dispatch Monthly Nat P&amp;L'!$BM30</f>
        <v>123280.38</v>
      </c>
      <c r="Q31" s="469">
        <f t="shared" si="47"/>
        <v>-12774.820000000007</v>
      </c>
      <c r="R31" s="468">
        <f t="shared" si="48"/>
        <v>-0.10362411277447403</v>
      </c>
      <c r="S31" s="421"/>
    </row>
    <row r="32" spans="2:28" ht="14.25" customHeight="1" x14ac:dyDescent="0.25">
      <c r="B32" s="419"/>
      <c r="C32" s="465" t="s">
        <v>110</v>
      </c>
      <c r="D32" s="420"/>
      <c r="E32" s="469">
        <f>'Dispatch Monthly Nat P&amp;L'!Q31</f>
        <v>3432.73</v>
      </c>
      <c r="F32" s="469">
        <f>INDEX('Dispatch Monthly Nat P&amp;L'!$AI31:$AT31,MATCH(Inputs!$C$2,'Dispatch Monthly Nat P&amp;L'!$AI$5:$AT$5,0))</f>
        <v>3465</v>
      </c>
      <c r="G32" s="470">
        <f t="shared" si="42"/>
        <v>-32.269999999999982</v>
      </c>
      <c r="H32" s="468">
        <f t="shared" si="43"/>
        <v>-9.3131313131312732E-3</v>
      </c>
      <c r="I32" s="16"/>
      <c r="J32" s="469">
        <f>'Dispatch Monthly Nat P&amp;L'!X31</f>
        <v>40748.57</v>
      </c>
      <c r="K32" s="469">
        <f>'Dispatch Monthly Nat P&amp;L'!AV31</f>
        <v>42732</v>
      </c>
      <c r="L32" s="470">
        <f t="shared" si="44"/>
        <v>-1983.4300000000003</v>
      </c>
      <c r="M32" s="468">
        <f t="shared" si="45"/>
        <v>-4.6415566788355345E-2</v>
      </c>
      <c r="N32" s="16"/>
      <c r="O32" s="469">
        <f t="shared" si="46"/>
        <v>3432.73</v>
      </c>
      <c r="P32" s="469">
        <f>'Dispatch Monthly Nat P&amp;L'!$BM31</f>
        <v>3298.57</v>
      </c>
      <c r="Q32" s="469">
        <f t="shared" si="47"/>
        <v>134.15999999999985</v>
      </c>
      <c r="R32" s="468">
        <f t="shared" si="48"/>
        <v>4.0672170061572199E-2</v>
      </c>
      <c r="S32" s="421"/>
    </row>
    <row r="33" spans="2:28" ht="14.25" customHeight="1" x14ac:dyDescent="0.25">
      <c r="B33" s="419"/>
      <c r="C33" s="465" t="s">
        <v>126</v>
      </c>
      <c r="D33" s="420"/>
      <c r="E33" s="469">
        <f>'Dispatch Monthly Nat P&amp;L'!Q32</f>
        <v>31552.5</v>
      </c>
      <c r="F33" s="469">
        <f>INDEX('Dispatch Monthly Nat P&amp;L'!$AI32:$AT32,MATCH(Inputs!$C$2,'Dispatch Monthly Nat P&amp;L'!$AI$5:$AT$5,0))</f>
        <v>36002.5625</v>
      </c>
      <c r="G33" s="470">
        <f t="shared" si="42"/>
        <v>-4450.0625</v>
      </c>
      <c r="H33" s="468">
        <f t="shared" si="43"/>
        <v>-0.12360404901734423</v>
      </c>
      <c r="I33" s="16"/>
      <c r="J33" s="469">
        <f>'Dispatch Monthly Nat P&amp;L'!X32</f>
        <v>420735</v>
      </c>
      <c r="K33" s="469">
        <f>'Dispatch Monthly Nat P&amp;L'!AV32</f>
        <v>442630.75</v>
      </c>
      <c r="L33" s="470">
        <f t="shared" si="44"/>
        <v>-21895.75</v>
      </c>
      <c r="M33" s="468">
        <f t="shared" si="45"/>
        <v>-4.9467304293703052E-2</v>
      </c>
      <c r="N33" s="16"/>
      <c r="O33" s="469">
        <f t="shared" si="46"/>
        <v>31552.5</v>
      </c>
      <c r="P33" s="469">
        <f>'Dispatch Monthly Nat P&amp;L'!$BM32</f>
        <v>35113.08</v>
      </c>
      <c r="Q33" s="469">
        <f t="shared" si="47"/>
        <v>-3560.5800000000017</v>
      </c>
      <c r="R33" s="468">
        <f t="shared" si="48"/>
        <v>-0.10140323776780624</v>
      </c>
      <c r="S33" s="421"/>
    </row>
    <row r="34" spans="2:28" ht="14.25" customHeight="1" x14ac:dyDescent="0.25">
      <c r="B34" s="419"/>
      <c r="C34" s="471" t="s">
        <v>127</v>
      </c>
      <c r="D34" s="420"/>
      <c r="E34" s="475">
        <f>'Dispatch Monthly Nat P&amp;L'!Q33</f>
        <v>717362.69000000018</v>
      </c>
      <c r="F34" s="475">
        <f>INDEX('Dispatch Monthly Nat P&amp;L'!$AI33:$AT33,MATCH(Inputs!$C$2,'Dispatch Monthly Nat P&amp;L'!$AI$5:$AT$5,0))</f>
        <v>857726.26387308328</v>
      </c>
      <c r="G34" s="476">
        <f t="shared" si="42"/>
        <v>-140363.57387308311</v>
      </c>
      <c r="H34" s="474">
        <f t="shared" si="43"/>
        <v>-0.16364611856382716</v>
      </c>
      <c r="I34" s="16"/>
      <c r="J34" s="475">
        <f>'Dispatch Monthly Nat P&amp;L'!X33</f>
        <v>9394933.3099999987</v>
      </c>
      <c r="K34" s="475">
        <f>'Dispatch Monthly Nat P&amp;L'!AV33</f>
        <v>10645566.100537026</v>
      </c>
      <c r="L34" s="476">
        <f t="shared" si="44"/>
        <v>-1250632.7905370276</v>
      </c>
      <c r="M34" s="474">
        <f t="shared" si="45"/>
        <v>-0.1174792189279571</v>
      </c>
      <c r="N34" s="16"/>
      <c r="O34" s="475">
        <f t="shared" si="46"/>
        <v>717362.69000000018</v>
      </c>
      <c r="P34" s="475">
        <f>'Dispatch Monthly Nat P&amp;L'!$BM33</f>
        <v>866259.73</v>
      </c>
      <c r="Q34" s="475">
        <f t="shared" si="47"/>
        <v>-148897.0399999998</v>
      </c>
      <c r="R34" s="474">
        <f t="shared" si="48"/>
        <v>-0.17188498419521336</v>
      </c>
      <c r="S34" s="421"/>
      <c r="U34" s="8">
        <f>SUM(E29:E33)-E34</f>
        <v>0</v>
      </c>
      <c r="V34" s="8">
        <f>SUM(F29:F33)-F34</f>
        <v>0</v>
      </c>
      <c r="X34" s="8">
        <f>SUM(J29:J33)-J34</f>
        <v>0</v>
      </c>
      <c r="Y34" s="8">
        <f>SUM(K29:K33)-K34</f>
        <v>0</v>
      </c>
      <c r="AA34" s="8">
        <f>SUM(O29:O33)-O34</f>
        <v>0</v>
      </c>
      <c r="AB34" s="8">
        <f>SUM(P29:P33)-P34</f>
        <v>0</v>
      </c>
    </row>
    <row r="35" spans="2:28" ht="14.25" customHeight="1" x14ac:dyDescent="0.25">
      <c r="B35" s="419"/>
      <c r="C35" s="420"/>
      <c r="D35" s="420"/>
      <c r="E35" s="466"/>
      <c r="F35" s="466"/>
      <c r="G35" s="466"/>
      <c r="H35" s="467"/>
      <c r="I35" s="16"/>
      <c r="J35" s="466"/>
      <c r="K35" s="466"/>
      <c r="L35" s="466"/>
      <c r="M35" s="467"/>
      <c r="N35" s="16"/>
      <c r="O35" s="466"/>
      <c r="P35" s="466"/>
      <c r="Q35" s="466"/>
      <c r="R35" s="467"/>
      <c r="S35" s="421"/>
    </row>
    <row r="36" spans="2:28" ht="14.25" customHeight="1" x14ac:dyDescent="0.25">
      <c r="B36" s="419"/>
      <c r="C36" s="471" t="s">
        <v>128</v>
      </c>
      <c r="D36" s="420"/>
      <c r="E36" s="466"/>
      <c r="F36" s="466"/>
      <c r="G36" s="466"/>
      <c r="H36" s="467"/>
      <c r="I36" s="16"/>
      <c r="J36" s="466"/>
      <c r="K36" s="466"/>
      <c r="L36" s="466"/>
      <c r="M36" s="467"/>
      <c r="N36" s="16"/>
      <c r="O36" s="466"/>
      <c r="P36" s="466"/>
      <c r="Q36" s="466"/>
      <c r="R36" s="467"/>
      <c r="S36" s="421"/>
      <c r="U36" s="8"/>
      <c r="V36" s="8"/>
      <c r="X36" s="8"/>
      <c r="Y36" s="8"/>
      <c r="AA36" s="8"/>
      <c r="AB36" s="8"/>
    </row>
    <row r="37" spans="2:28" ht="14.25" customHeight="1" x14ac:dyDescent="0.25">
      <c r="B37" s="419"/>
      <c r="C37" s="465" t="s">
        <v>129</v>
      </c>
      <c r="D37" s="420"/>
      <c r="E37" s="466">
        <f>'Dispatch Monthly Nat P&amp;L'!Q36</f>
        <v>8419.64</v>
      </c>
      <c r="F37" s="466">
        <f>INDEX('Dispatch Monthly Nat P&amp;L'!$AI36:$AT36,MATCH(Inputs!$C$2,'Dispatch Monthly Nat P&amp;L'!$AI$5:$AT$5,0))</f>
        <v>19320.000000000007</v>
      </c>
      <c r="G37" s="467">
        <f t="shared" ref="G37:G56" si="49">IFERROR(E37-F37,"N/A")</f>
        <v>-10900.360000000008</v>
      </c>
      <c r="H37" s="468">
        <f t="shared" ref="H37:H56" si="50">IFERROR((E37/F37-1),"N/A")</f>
        <v>-0.56420082815735006</v>
      </c>
      <c r="I37" s="16"/>
      <c r="J37" s="466">
        <f>'Dispatch Monthly Nat P&amp;L'!X36</f>
        <v>229263.99</v>
      </c>
      <c r="K37" s="466">
        <f>'Dispatch Monthly Nat P&amp;L'!AV36</f>
        <v>303390</v>
      </c>
      <c r="L37" s="467">
        <f t="shared" ref="L37:L56" si="51">IFERROR(J37-K37,"N/A")</f>
        <v>-74126.010000000009</v>
      </c>
      <c r="M37" s="468">
        <f t="shared" ref="M37:M56" si="52">IFERROR((J37/K37-1),"N/A")</f>
        <v>-0.2443258182537329</v>
      </c>
      <c r="N37" s="16"/>
      <c r="O37" s="466">
        <f t="shared" ref="O37:O56" si="53">E37</f>
        <v>8419.64</v>
      </c>
      <c r="P37" s="466">
        <f>'Dispatch Monthly Nat P&amp;L'!$BM36</f>
        <v>17481.47</v>
      </c>
      <c r="Q37" s="466">
        <f t="shared" ref="Q37:Q56" si="54">O37-P37</f>
        <v>-9061.8300000000017</v>
      </c>
      <c r="R37" s="468">
        <f t="shared" ref="R37:R56" si="55">IFERROR((O37/P37-1),"N/A")</f>
        <v>-0.51836773452118168</v>
      </c>
      <c r="S37" s="421"/>
    </row>
    <row r="38" spans="2:28" ht="14.25" customHeight="1" x14ac:dyDescent="0.25">
      <c r="B38" s="419"/>
      <c r="C38" s="465" t="s">
        <v>130</v>
      </c>
      <c r="D38" s="420"/>
      <c r="E38" s="469">
        <f>'Dispatch Monthly Nat P&amp;L'!Q37</f>
        <v>28220.53</v>
      </c>
      <c r="F38" s="469">
        <f>INDEX('Dispatch Monthly Nat P&amp;L'!$AI37:$AT37,MATCH(Inputs!$C$2,'Dispatch Monthly Nat P&amp;L'!$AI$5:$AT$5,0))</f>
        <v>29121.498947368418</v>
      </c>
      <c r="G38" s="470">
        <f t="shared" si="49"/>
        <v>-900.96894736841932</v>
      </c>
      <c r="H38" s="468">
        <f t="shared" si="50"/>
        <v>-3.0938275155298456E-2</v>
      </c>
      <c r="I38" s="16"/>
      <c r="J38" s="469">
        <f>'Dispatch Monthly Nat P&amp;L'!X37</f>
        <v>339012.43999999994</v>
      </c>
      <c r="K38" s="469">
        <f>'Dispatch Monthly Nat P&amp;L'!AV37</f>
        <v>344457.98736842099</v>
      </c>
      <c r="L38" s="470">
        <f t="shared" si="51"/>
        <v>-5445.5473684210447</v>
      </c>
      <c r="M38" s="468">
        <f t="shared" si="52"/>
        <v>-1.580903206810147E-2</v>
      </c>
      <c r="N38" s="16"/>
      <c r="O38" s="469">
        <f t="shared" si="53"/>
        <v>28220.53</v>
      </c>
      <c r="P38" s="469">
        <f>'Dispatch Monthly Nat P&amp;L'!$BM37</f>
        <v>28210.84</v>
      </c>
      <c r="Q38" s="469">
        <f t="shared" si="54"/>
        <v>9.6899999999986903</v>
      </c>
      <c r="R38" s="468">
        <f t="shared" si="55"/>
        <v>3.4348498662217786E-4</v>
      </c>
      <c r="S38" s="421"/>
      <c r="U38" s="8"/>
      <c r="V38" s="8"/>
      <c r="X38" s="8"/>
      <c r="Y38" s="8"/>
      <c r="AA38" s="8"/>
      <c r="AB38" s="8"/>
    </row>
    <row r="39" spans="2:28" ht="14.25" customHeight="1" x14ac:dyDescent="0.25">
      <c r="B39" s="419"/>
      <c r="C39" s="465" t="s">
        <v>131</v>
      </c>
      <c r="D39" s="420"/>
      <c r="E39" s="469">
        <f>'Dispatch Monthly Nat P&amp;L'!Q38</f>
        <v>3656.06</v>
      </c>
      <c r="F39" s="469">
        <f>INDEX('Dispatch Monthly Nat P&amp;L'!$AI38:$AT38,MATCH(Inputs!$C$2,'Dispatch Monthly Nat P&amp;L'!$AI$5:$AT$5,0))</f>
        <v>15075</v>
      </c>
      <c r="G39" s="470">
        <f t="shared" si="49"/>
        <v>-11418.94</v>
      </c>
      <c r="H39" s="468">
        <f t="shared" si="50"/>
        <v>-0.75747529021558879</v>
      </c>
      <c r="I39" s="16"/>
      <c r="J39" s="469">
        <f>'Dispatch Monthly Nat P&amp;L'!X38</f>
        <v>85220.549999999988</v>
      </c>
      <c r="K39" s="469">
        <f>'Dispatch Monthly Nat P&amp;L'!AV38</f>
        <v>262375</v>
      </c>
      <c r="L39" s="470">
        <f t="shared" si="51"/>
        <v>-177154.45</v>
      </c>
      <c r="M39" s="468">
        <f t="shared" si="52"/>
        <v>-0.67519561696045738</v>
      </c>
      <c r="N39" s="16"/>
      <c r="O39" s="469">
        <f t="shared" si="53"/>
        <v>3656.06</v>
      </c>
      <c r="P39" s="469">
        <f>'Dispatch Monthly Nat P&amp;L'!$BM38</f>
        <v>2951.68</v>
      </c>
      <c r="Q39" s="469">
        <f t="shared" si="54"/>
        <v>704.38000000000011</v>
      </c>
      <c r="R39" s="468">
        <f t="shared" si="55"/>
        <v>0.23863697961838692</v>
      </c>
      <c r="S39" s="421"/>
      <c r="U39" s="40"/>
      <c r="V39" s="40"/>
      <c r="X39" s="40"/>
      <c r="Y39" s="40"/>
      <c r="AA39" s="40"/>
      <c r="AB39" s="40"/>
    </row>
    <row r="40" spans="2:28" ht="14.25" customHeight="1" x14ac:dyDescent="0.25">
      <c r="B40" s="419"/>
      <c r="C40" s="465" t="s">
        <v>132</v>
      </c>
      <c r="D40" s="420"/>
      <c r="E40" s="469">
        <f>'Dispatch Monthly Nat P&amp;L'!Q39</f>
        <v>65161.299999999988</v>
      </c>
      <c r="F40" s="469">
        <f>INDEX('Dispatch Monthly Nat P&amp;L'!$AI39:$AT39,MATCH(Inputs!$C$2,'Dispatch Monthly Nat P&amp;L'!$AI$5:$AT$5,0))</f>
        <v>62190.591250000005</v>
      </c>
      <c r="G40" s="470">
        <f t="shared" si="49"/>
        <v>2970.7087499999834</v>
      </c>
      <c r="H40" s="468">
        <f t="shared" si="50"/>
        <v>4.776781648622741E-2</v>
      </c>
      <c r="I40" s="16"/>
      <c r="J40" s="469">
        <f>'Dispatch Monthly Nat P&amp;L'!X39</f>
        <v>740176.56</v>
      </c>
      <c r="K40" s="469">
        <f>'Dispatch Monthly Nat P&amp;L'!AV39</f>
        <v>745969.29291666672</v>
      </c>
      <c r="L40" s="470">
        <f t="shared" si="51"/>
        <v>-5792.7329166666605</v>
      </c>
      <c r="M40" s="468">
        <f t="shared" si="52"/>
        <v>-7.7653771699068841E-3</v>
      </c>
      <c r="N40" s="16"/>
      <c r="O40" s="469">
        <f t="shared" si="53"/>
        <v>65161.299999999988</v>
      </c>
      <c r="P40" s="469">
        <f>'Dispatch Monthly Nat P&amp;L'!$BM39</f>
        <v>56535.770000000004</v>
      </c>
      <c r="Q40" s="469">
        <f t="shared" si="54"/>
        <v>8625.5299999999843</v>
      </c>
      <c r="R40" s="468">
        <f t="shared" si="55"/>
        <v>0.15256765760862523</v>
      </c>
      <c r="S40" s="421"/>
    </row>
    <row r="41" spans="2:28" ht="14.25" customHeight="1" x14ac:dyDescent="0.25">
      <c r="B41" s="419"/>
      <c r="C41" s="465" t="s">
        <v>133</v>
      </c>
      <c r="D41" s="420"/>
      <c r="E41" s="469">
        <f>'Dispatch Monthly Nat P&amp;L'!Q40</f>
        <v>755.77</v>
      </c>
      <c r="F41" s="469">
        <f>INDEX('Dispatch Monthly Nat P&amp;L'!$AI40:$AT40,MATCH(Inputs!$C$2,'Dispatch Monthly Nat P&amp;L'!$AI$5:$AT$5,0))</f>
        <v>1666.6666666666667</v>
      </c>
      <c r="G41" s="470">
        <f t="shared" si="49"/>
        <v>-910.89666666666676</v>
      </c>
      <c r="H41" s="468">
        <f t="shared" si="50"/>
        <v>-0.54653799999999997</v>
      </c>
      <c r="I41" s="16"/>
      <c r="J41" s="469">
        <f>'Dispatch Monthly Nat P&amp;L'!X40</f>
        <v>16073.749999999998</v>
      </c>
      <c r="K41" s="469">
        <f>'Dispatch Monthly Nat P&amp;L'!AV40</f>
        <v>20000</v>
      </c>
      <c r="L41" s="470">
        <f t="shared" si="51"/>
        <v>-3926.2500000000018</v>
      </c>
      <c r="M41" s="468">
        <f t="shared" si="52"/>
        <v>-0.19631250000000011</v>
      </c>
      <c r="N41" s="16"/>
      <c r="O41" s="469">
        <f t="shared" si="53"/>
        <v>755.77</v>
      </c>
      <c r="P41" s="469">
        <f>'Dispatch Monthly Nat P&amp;L'!$BM40</f>
        <v>1388.97</v>
      </c>
      <c r="Q41" s="469">
        <f t="shared" si="54"/>
        <v>-633.20000000000005</v>
      </c>
      <c r="R41" s="468">
        <f t="shared" si="55"/>
        <v>-0.45587737676119722</v>
      </c>
      <c r="S41" s="421"/>
    </row>
    <row r="42" spans="2:28" ht="14.25" customHeight="1" x14ac:dyDescent="0.25">
      <c r="B42" s="419"/>
      <c r="C42" s="465" t="s">
        <v>134</v>
      </c>
      <c r="D42" s="420"/>
      <c r="E42" s="469">
        <f>'Dispatch Monthly Nat P&amp;L'!Q41</f>
        <v>0</v>
      </c>
      <c r="F42" s="469">
        <f>INDEX('Dispatch Monthly Nat P&amp;L'!$AI41:$AT41,MATCH(Inputs!$C$2,'Dispatch Monthly Nat P&amp;L'!$AI$5:$AT$5,0))</f>
        <v>62.5</v>
      </c>
      <c r="G42" s="470">
        <f t="shared" si="49"/>
        <v>-62.5</v>
      </c>
      <c r="H42" s="468">
        <f t="shared" si="50"/>
        <v>-1</v>
      </c>
      <c r="I42" s="16"/>
      <c r="J42" s="469">
        <f>'Dispatch Monthly Nat P&amp;L'!X41</f>
        <v>849.04</v>
      </c>
      <c r="K42" s="469">
        <f>'Dispatch Monthly Nat P&amp;L'!AV41</f>
        <v>750</v>
      </c>
      <c r="L42" s="470">
        <f t="shared" si="51"/>
        <v>99.039999999999964</v>
      </c>
      <c r="M42" s="468">
        <f t="shared" si="52"/>
        <v>0.13205333333333336</v>
      </c>
      <c r="N42" s="16"/>
      <c r="O42" s="469">
        <f t="shared" si="53"/>
        <v>0</v>
      </c>
      <c r="P42" s="469">
        <f>'Dispatch Monthly Nat P&amp;L'!$BM41</f>
        <v>38.69</v>
      </c>
      <c r="Q42" s="469">
        <f t="shared" si="54"/>
        <v>-38.69</v>
      </c>
      <c r="R42" s="468">
        <f t="shared" si="55"/>
        <v>-1</v>
      </c>
      <c r="S42" s="421"/>
    </row>
    <row r="43" spans="2:28" ht="14.25" customHeight="1" x14ac:dyDescent="0.25">
      <c r="B43" s="419"/>
      <c r="C43" s="465" t="s">
        <v>135</v>
      </c>
      <c r="D43" s="420"/>
      <c r="E43" s="469">
        <f>'Dispatch Monthly Nat P&amp;L'!Q42</f>
        <v>-15667.900000000001</v>
      </c>
      <c r="F43" s="469">
        <f>INDEX('Dispatch Monthly Nat P&amp;L'!$AI42:$AT42,MATCH(Inputs!$C$2,'Dispatch Monthly Nat P&amp;L'!$AI$5:$AT$5,0))</f>
        <v>45580</v>
      </c>
      <c r="G43" s="470">
        <f t="shared" si="49"/>
        <v>-61247.9</v>
      </c>
      <c r="H43" s="468">
        <f t="shared" si="50"/>
        <v>-1.3437450636243966</v>
      </c>
      <c r="I43" s="16"/>
      <c r="J43" s="469">
        <f>'Dispatch Monthly Nat P&amp;L'!X42</f>
        <v>620864.53</v>
      </c>
      <c r="K43" s="469">
        <f>'Dispatch Monthly Nat P&amp;L'!AV42</f>
        <v>562785</v>
      </c>
      <c r="L43" s="470">
        <f t="shared" si="51"/>
        <v>58079.530000000028</v>
      </c>
      <c r="M43" s="468">
        <f t="shared" si="52"/>
        <v>0.10320020967154431</v>
      </c>
      <c r="N43" s="16"/>
      <c r="O43" s="469">
        <f t="shared" si="53"/>
        <v>-15667.900000000001</v>
      </c>
      <c r="P43" s="469">
        <f>'Dispatch Monthly Nat P&amp;L'!$BM42</f>
        <v>21780.440000000002</v>
      </c>
      <c r="Q43" s="469">
        <f t="shared" si="54"/>
        <v>-37448.340000000004</v>
      </c>
      <c r="R43" s="468">
        <f t="shared" si="55"/>
        <v>-1.7193564500992635</v>
      </c>
      <c r="S43" s="421"/>
    </row>
    <row r="44" spans="2:28" ht="14.25" customHeight="1" x14ac:dyDescent="0.25">
      <c r="B44" s="419"/>
      <c r="C44" s="465" t="s">
        <v>136</v>
      </c>
      <c r="D44" s="420"/>
      <c r="E44" s="469">
        <f>'Dispatch Monthly Nat P&amp;L'!Q43</f>
        <v>73.489999999999995</v>
      </c>
      <c r="F44" s="469">
        <f>INDEX('Dispatch Monthly Nat P&amp;L'!$AI43:$AT43,MATCH(Inputs!$C$2,'Dispatch Monthly Nat P&amp;L'!$AI$5:$AT$5,0))</f>
        <v>166.66666666666666</v>
      </c>
      <c r="G44" s="470">
        <f t="shared" si="49"/>
        <v>-93.176666666666662</v>
      </c>
      <c r="H44" s="468">
        <f t="shared" si="50"/>
        <v>-0.55906</v>
      </c>
      <c r="I44" s="16"/>
      <c r="J44" s="469">
        <f>'Dispatch Monthly Nat P&amp;L'!X43</f>
        <v>1158.71</v>
      </c>
      <c r="K44" s="469">
        <f>'Dispatch Monthly Nat P&amp;L'!AV43</f>
        <v>2000.0000000000002</v>
      </c>
      <c r="L44" s="470">
        <f t="shared" si="51"/>
        <v>-841.29000000000019</v>
      </c>
      <c r="M44" s="468">
        <f t="shared" si="52"/>
        <v>-0.42064500000000005</v>
      </c>
      <c r="N44" s="16"/>
      <c r="O44" s="469">
        <f t="shared" si="53"/>
        <v>73.489999999999995</v>
      </c>
      <c r="P44" s="469">
        <f>'Dispatch Monthly Nat P&amp;L'!$BM43</f>
        <v>170.43</v>
      </c>
      <c r="Q44" s="469">
        <f t="shared" si="54"/>
        <v>-96.940000000000012</v>
      </c>
      <c r="R44" s="468">
        <f t="shared" si="55"/>
        <v>-0.56879657337323253</v>
      </c>
      <c r="S44" s="421"/>
    </row>
    <row r="45" spans="2:28" ht="14.25" customHeight="1" x14ac:dyDescent="0.25">
      <c r="B45" s="419"/>
      <c r="C45" s="465" t="s">
        <v>137</v>
      </c>
      <c r="D45" s="420"/>
      <c r="E45" s="469">
        <f>'Dispatch Monthly Nat P&amp;L'!Q44</f>
        <v>8035.42</v>
      </c>
      <c r="F45" s="469">
        <f>INDEX('Dispatch Monthly Nat P&amp;L'!$AI44:$AT44,MATCH(Inputs!$C$2,'Dispatch Monthly Nat P&amp;L'!$AI$5:$AT$5,0))</f>
        <v>9589.65</v>
      </c>
      <c r="G45" s="470">
        <f t="shared" si="49"/>
        <v>-1554.2299999999996</v>
      </c>
      <c r="H45" s="468">
        <f t="shared" si="50"/>
        <v>-0.1620736940347145</v>
      </c>
      <c r="I45" s="16"/>
      <c r="J45" s="469">
        <f>'Dispatch Monthly Nat P&amp;L'!X44</f>
        <v>109742.43999999999</v>
      </c>
      <c r="K45" s="469">
        <f>'Dispatch Monthly Nat P&amp;L'!AV44</f>
        <v>111422.59999999998</v>
      </c>
      <c r="L45" s="470">
        <f t="shared" si="51"/>
        <v>-1680.1599999999889</v>
      </c>
      <c r="M45" s="468">
        <f t="shared" si="52"/>
        <v>-1.5079167063055343E-2</v>
      </c>
      <c r="N45" s="16"/>
      <c r="O45" s="469">
        <f t="shared" si="53"/>
        <v>8035.42</v>
      </c>
      <c r="P45" s="469">
        <f>'Dispatch Monthly Nat P&amp;L'!$BM44</f>
        <v>9128.85</v>
      </c>
      <c r="Q45" s="469">
        <f t="shared" si="54"/>
        <v>-1093.4300000000003</v>
      </c>
      <c r="R45" s="468">
        <f t="shared" si="55"/>
        <v>-0.11977740898360689</v>
      </c>
      <c r="S45" s="421"/>
    </row>
    <row r="46" spans="2:28" ht="14.25" customHeight="1" x14ac:dyDescent="0.25">
      <c r="B46" s="419"/>
      <c r="C46" s="465" t="s">
        <v>138</v>
      </c>
      <c r="D46" s="420"/>
      <c r="E46" s="469">
        <f>'Dispatch Monthly Nat P&amp;L'!Q45</f>
        <v>210</v>
      </c>
      <c r="F46" s="469">
        <f>INDEX('Dispatch Monthly Nat P&amp;L'!$AI45:$AT45,MATCH(Inputs!$C$2,'Dispatch Monthly Nat P&amp;L'!$AI$5:$AT$5,0))</f>
        <v>1155</v>
      </c>
      <c r="G46" s="470">
        <f t="shared" si="49"/>
        <v>-945</v>
      </c>
      <c r="H46" s="468">
        <f t="shared" si="50"/>
        <v>-0.81818181818181812</v>
      </c>
      <c r="I46" s="16"/>
      <c r="J46" s="469">
        <f>'Dispatch Monthly Nat P&amp;L'!X45</f>
        <v>12666.460000000001</v>
      </c>
      <c r="K46" s="469">
        <f>'Dispatch Monthly Nat P&amp;L'!AV45</f>
        <v>12460</v>
      </c>
      <c r="L46" s="470">
        <f t="shared" si="51"/>
        <v>206.46000000000095</v>
      </c>
      <c r="M46" s="468">
        <f t="shared" si="52"/>
        <v>1.6569823434992026E-2</v>
      </c>
      <c r="N46" s="16"/>
      <c r="O46" s="469">
        <f t="shared" si="53"/>
        <v>210</v>
      </c>
      <c r="P46" s="469">
        <f>'Dispatch Monthly Nat P&amp;L'!$BM45</f>
        <v>699.52</v>
      </c>
      <c r="Q46" s="469">
        <f t="shared" si="54"/>
        <v>-489.52</v>
      </c>
      <c r="R46" s="468">
        <f t="shared" si="55"/>
        <v>-0.69979414455626721</v>
      </c>
      <c r="S46" s="421"/>
    </row>
    <row r="47" spans="2:28" ht="14.25" customHeight="1" x14ac:dyDescent="0.25">
      <c r="B47" s="419"/>
      <c r="C47" s="465" t="s">
        <v>139</v>
      </c>
      <c r="D47" s="420"/>
      <c r="E47" s="469">
        <f>'Dispatch Monthly Nat P&amp;L'!Q46</f>
        <v>3145.11</v>
      </c>
      <c r="F47" s="469">
        <f>INDEX('Dispatch Monthly Nat P&amp;L'!$AI46:$AT46,MATCH(Inputs!$C$2,'Dispatch Monthly Nat P&amp;L'!$AI$5:$AT$5,0))</f>
        <v>3832.1060475555792</v>
      </c>
      <c r="G47" s="470">
        <f t="shared" si="49"/>
        <v>-686.99604755557903</v>
      </c>
      <c r="H47" s="468">
        <f t="shared" si="50"/>
        <v>-0.17927375678807211</v>
      </c>
      <c r="I47" s="16"/>
      <c r="J47" s="469">
        <f>'Dispatch Monthly Nat P&amp;L'!X46</f>
        <v>48299.89</v>
      </c>
      <c r="K47" s="469">
        <f>'Dispatch Monthly Nat P&amp;L'!AV46</f>
        <v>43703.670419778675</v>
      </c>
      <c r="L47" s="470">
        <f t="shared" si="51"/>
        <v>4596.2195802213246</v>
      </c>
      <c r="M47" s="468">
        <f t="shared" si="52"/>
        <v>0.10516781625145244</v>
      </c>
      <c r="N47" s="16"/>
      <c r="O47" s="469">
        <f t="shared" si="53"/>
        <v>3145.11</v>
      </c>
      <c r="P47" s="469">
        <f>'Dispatch Monthly Nat P&amp;L'!$BM46</f>
        <v>11592.83</v>
      </c>
      <c r="Q47" s="469">
        <f t="shared" si="54"/>
        <v>-8447.7199999999993</v>
      </c>
      <c r="R47" s="468">
        <f t="shared" si="55"/>
        <v>-0.72870213744184986</v>
      </c>
      <c r="S47" s="421"/>
    </row>
    <row r="48" spans="2:28" ht="14.25" customHeight="1" x14ac:dyDescent="0.25">
      <c r="B48" s="419"/>
      <c r="C48" s="465" t="s">
        <v>140</v>
      </c>
      <c r="D48" s="420"/>
      <c r="E48" s="469">
        <f>'Dispatch Monthly Nat P&amp;L'!Q47</f>
        <v>1639.97</v>
      </c>
      <c r="F48" s="469">
        <f>INDEX('Dispatch Monthly Nat P&amp;L'!$AI47:$AT47,MATCH(Inputs!$C$2,'Dispatch Monthly Nat P&amp;L'!$AI$5:$AT$5,0))</f>
        <v>8383.3333333333339</v>
      </c>
      <c r="G48" s="470">
        <f t="shared" si="49"/>
        <v>-6743.3633333333337</v>
      </c>
      <c r="H48" s="468">
        <f t="shared" si="50"/>
        <v>-0.80437733598409544</v>
      </c>
      <c r="I48" s="16"/>
      <c r="J48" s="469">
        <f>'Dispatch Monthly Nat P&amp;L'!X47</f>
        <v>72967.320000000007</v>
      </c>
      <c r="K48" s="469">
        <f>'Dispatch Monthly Nat P&amp;L'!AV47</f>
        <v>140400.00000000003</v>
      </c>
      <c r="L48" s="470">
        <f t="shared" si="51"/>
        <v>-67432.680000000022</v>
      </c>
      <c r="M48" s="468">
        <f t="shared" si="52"/>
        <v>-0.48028974358974363</v>
      </c>
      <c r="N48" s="16"/>
      <c r="O48" s="469">
        <f t="shared" si="53"/>
        <v>1639.97</v>
      </c>
      <c r="P48" s="469">
        <f>'Dispatch Monthly Nat P&amp;L'!$BM47</f>
        <v>3858.67</v>
      </c>
      <c r="Q48" s="469">
        <f t="shared" si="54"/>
        <v>-2218.6999999999998</v>
      </c>
      <c r="R48" s="468">
        <f t="shared" si="55"/>
        <v>-0.5749908647280022</v>
      </c>
      <c r="S48" s="421"/>
    </row>
    <row r="49" spans="2:28" ht="14.25" customHeight="1" x14ac:dyDescent="0.25">
      <c r="B49" s="419"/>
      <c r="C49" s="465" t="s">
        <v>141</v>
      </c>
      <c r="D49" s="420"/>
      <c r="E49" s="469">
        <f>'Dispatch Monthly Nat P&amp;L'!Q48</f>
        <v>0</v>
      </c>
      <c r="F49" s="469">
        <f>INDEX('Dispatch Monthly Nat P&amp;L'!$AI48:$AT48,MATCH(Inputs!$C$2,'Dispatch Monthly Nat P&amp;L'!$AI$5:$AT$5,0))</f>
        <v>0</v>
      </c>
      <c r="G49" s="470">
        <f t="shared" si="49"/>
        <v>0</v>
      </c>
      <c r="H49" s="468" t="str">
        <f t="shared" si="50"/>
        <v>N/A</v>
      </c>
      <c r="I49" s="16"/>
      <c r="J49" s="469">
        <f>'Dispatch Monthly Nat P&amp;L'!X48</f>
        <v>58000</v>
      </c>
      <c r="K49" s="469">
        <f>'Dispatch Monthly Nat P&amp;L'!AV48</f>
        <v>100000</v>
      </c>
      <c r="L49" s="470">
        <f t="shared" si="51"/>
        <v>-42000</v>
      </c>
      <c r="M49" s="468">
        <f t="shared" si="52"/>
        <v>-0.42000000000000004</v>
      </c>
      <c r="N49" s="16"/>
      <c r="O49" s="469">
        <f t="shared" si="53"/>
        <v>0</v>
      </c>
      <c r="P49" s="469">
        <f>'Dispatch Monthly Nat P&amp;L'!$BM48</f>
        <v>62817.83</v>
      </c>
      <c r="Q49" s="469">
        <f t="shared" si="54"/>
        <v>-62817.83</v>
      </c>
      <c r="R49" s="468">
        <f t="shared" si="55"/>
        <v>-1</v>
      </c>
      <c r="S49" s="421"/>
    </row>
    <row r="50" spans="2:28" ht="14.25" customHeight="1" x14ac:dyDescent="0.25">
      <c r="B50" s="419"/>
      <c r="C50" s="465" t="s">
        <v>95</v>
      </c>
      <c r="D50" s="420"/>
      <c r="E50" s="469">
        <f>'Dispatch Monthly Nat P&amp;L'!Q49</f>
        <v>1935.37</v>
      </c>
      <c r="F50" s="469">
        <f>INDEX('Dispatch Monthly Nat P&amp;L'!$AI49:$AT49,MATCH(Inputs!$C$2,'Dispatch Monthly Nat P&amp;L'!$AI$5:$AT$5,0))</f>
        <v>909.75125000000185</v>
      </c>
      <c r="G50" s="470">
        <f t="shared" si="49"/>
        <v>1025.618749999998</v>
      </c>
      <c r="H50" s="468">
        <f t="shared" si="50"/>
        <v>1.1273617376178335</v>
      </c>
      <c r="I50" s="16"/>
      <c r="J50" s="469">
        <f>'Dispatch Monthly Nat P&amp;L'!X49</f>
        <v>19146.57</v>
      </c>
      <c r="K50" s="469">
        <f>'Dispatch Monthly Nat P&amp;L'!AV49</f>
        <v>10917.015000000001</v>
      </c>
      <c r="L50" s="470">
        <f t="shared" si="51"/>
        <v>8229.5549999999985</v>
      </c>
      <c r="M50" s="468">
        <f t="shared" si="52"/>
        <v>0.75382831295917407</v>
      </c>
      <c r="N50" s="16"/>
      <c r="O50" s="469">
        <f t="shared" si="53"/>
        <v>1935.37</v>
      </c>
      <c r="P50" s="469">
        <f>'Dispatch Monthly Nat P&amp;L'!$BM49</f>
        <v>837.63</v>
      </c>
      <c r="Q50" s="469">
        <f t="shared" si="54"/>
        <v>1097.7399999999998</v>
      </c>
      <c r="R50" s="468">
        <f t="shared" si="55"/>
        <v>1.3105309026658549</v>
      </c>
      <c r="S50" s="421"/>
    </row>
    <row r="51" spans="2:28" ht="14.25" customHeight="1" x14ac:dyDescent="0.25">
      <c r="B51" s="419"/>
      <c r="C51" s="465" t="s">
        <v>142</v>
      </c>
      <c r="D51" s="420"/>
      <c r="E51" s="469">
        <f>'Dispatch Monthly Nat P&amp;L'!Q50</f>
        <v>0</v>
      </c>
      <c r="F51" s="469">
        <f>INDEX('Dispatch Monthly Nat P&amp;L'!$AI50:$AT50,MATCH(Inputs!$C$2,'Dispatch Monthly Nat P&amp;L'!$AI$5:$AT$5,0))</f>
        <v>0</v>
      </c>
      <c r="G51" s="470">
        <f t="shared" si="49"/>
        <v>0</v>
      </c>
      <c r="H51" s="468" t="str">
        <f t="shared" si="50"/>
        <v>N/A</v>
      </c>
      <c r="I51" s="16"/>
      <c r="J51" s="469">
        <f>'Dispatch Monthly Nat P&amp;L'!X50</f>
        <v>0</v>
      </c>
      <c r="K51" s="469">
        <f>'Dispatch Monthly Nat P&amp;L'!AV50</f>
        <v>0</v>
      </c>
      <c r="L51" s="470">
        <f t="shared" si="51"/>
        <v>0</v>
      </c>
      <c r="M51" s="468" t="str">
        <f t="shared" si="52"/>
        <v>N/A</v>
      </c>
      <c r="N51" s="16"/>
      <c r="O51" s="469">
        <f t="shared" si="53"/>
        <v>0</v>
      </c>
      <c r="P51" s="469">
        <f>'Dispatch Monthly Nat P&amp;L'!$BM50</f>
        <v>0</v>
      </c>
      <c r="Q51" s="469">
        <f t="shared" si="54"/>
        <v>0</v>
      </c>
      <c r="R51" s="468" t="str">
        <f t="shared" si="55"/>
        <v>N/A</v>
      </c>
      <c r="S51" s="421"/>
      <c r="U51" s="8"/>
      <c r="V51" s="8"/>
      <c r="X51" s="8"/>
      <c r="Y51" s="8"/>
      <c r="AA51" s="8"/>
      <c r="AB51" s="8"/>
    </row>
    <row r="52" spans="2:28" ht="14.25" customHeight="1" x14ac:dyDescent="0.25">
      <c r="B52" s="419"/>
      <c r="C52" s="465" t="s">
        <v>143</v>
      </c>
      <c r="D52" s="420"/>
      <c r="E52" s="469">
        <f>'Dispatch Monthly Nat P&amp;L'!Q51</f>
        <v>0</v>
      </c>
      <c r="F52" s="469">
        <f>INDEX('Dispatch Monthly Nat P&amp;L'!$AI51:$AT51,MATCH(Inputs!$C$2,'Dispatch Monthly Nat P&amp;L'!$AI$5:$AT$5,0))</f>
        <v>0</v>
      </c>
      <c r="G52" s="470">
        <f t="shared" si="49"/>
        <v>0</v>
      </c>
      <c r="H52" s="468" t="str">
        <f t="shared" si="50"/>
        <v>N/A</v>
      </c>
      <c r="I52" s="16"/>
      <c r="J52" s="469">
        <f>'Dispatch Monthly Nat P&amp;L'!X51</f>
        <v>0</v>
      </c>
      <c r="K52" s="469">
        <f>'Dispatch Monthly Nat P&amp;L'!AV51</f>
        <v>0</v>
      </c>
      <c r="L52" s="470">
        <f t="shared" si="51"/>
        <v>0</v>
      </c>
      <c r="M52" s="468" t="str">
        <f t="shared" si="52"/>
        <v>N/A</v>
      </c>
      <c r="N52" s="16"/>
      <c r="O52" s="469">
        <f t="shared" si="53"/>
        <v>0</v>
      </c>
      <c r="P52" s="469">
        <f>'Dispatch Monthly Nat P&amp;L'!$BM51</f>
        <v>0</v>
      </c>
      <c r="Q52" s="469">
        <f t="shared" si="54"/>
        <v>0</v>
      </c>
      <c r="R52" s="468" t="str">
        <f t="shared" si="55"/>
        <v>N/A</v>
      </c>
      <c r="S52" s="421"/>
    </row>
    <row r="53" spans="2:28" ht="14.25" customHeight="1" x14ac:dyDescent="0.25">
      <c r="B53" s="419"/>
      <c r="C53" s="465" t="s">
        <v>144</v>
      </c>
      <c r="D53" s="466"/>
      <c r="E53" s="469">
        <f>'Dispatch Monthly Nat P&amp;L'!Q52</f>
        <v>388816.39467460319</v>
      </c>
      <c r="F53" s="469">
        <f>INDEX('Dispatch Monthly Nat P&amp;L'!$AI52:$AT52,MATCH(Inputs!$C$2,'Dispatch Monthly Nat P&amp;L'!$AI$5:$AT$5,0))</f>
        <v>388816.39467460319</v>
      </c>
      <c r="G53" s="470">
        <f t="shared" si="49"/>
        <v>0</v>
      </c>
      <c r="H53" s="468">
        <f t="shared" si="50"/>
        <v>0</v>
      </c>
      <c r="I53" s="16"/>
      <c r="J53" s="469">
        <f>'Dispatch Monthly Nat P&amp;L'!X52</f>
        <v>4665796.7360952385</v>
      </c>
      <c r="K53" s="469">
        <f>'Dispatch Monthly Nat P&amp;L'!AV52</f>
        <v>4665796.7360952385</v>
      </c>
      <c r="L53" s="470">
        <f t="shared" si="51"/>
        <v>0</v>
      </c>
      <c r="M53" s="468">
        <f t="shared" si="52"/>
        <v>0</v>
      </c>
      <c r="N53" s="16"/>
      <c r="O53" s="469">
        <f t="shared" si="53"/>
        <v>388816.39467460319</v>
      </c>
      <c r="P53" s="469">
        <f>'Dispatch Monthly Nat P&amp;L'!$BM52</f>
        <v>388816.39467460319</v>
      </c>
      <c r="Q53" s="469">
        <f t="shared" si="54"/>
        <v>0</v>
      </c>
      <c r="R53" s="468">
        <f t="shared" si="55"/>
        <v>0</v>
      </c>
      <c r="S53" s="421"/>
    </row>
    <row r="54" spans="2:28" ht="14.25" customHeight="1" x14ac:dyDescent="0.25">
      <c r="B54" s="419"/>
      <c r="C54" s="465" t="s">
        <v>145</v>
      </c>
      <c r="D54" s="420"/>
      <c r="E54" s="469">
        <f>'Dispatch Monthly Nat P&amp;L'!Q53</f>
        <v>37550.366300366302</v>
      </c>
      <c r="F54" s="469">
        <f>INDEX('Dispatch Monthly Nat P&amp;L'!$AI53:$AT53,MATCH(Inputs!$C$2,'Dispatch Monthly Nat P&amp;L'!$AI$5:$AT$5,0))</f>
        <v>37550.366300366302</v>
      </c>
      <c r="G54" s="470">
        <f t="shared" si="49"/>
        <v>0</v>
      </c>
      <c r="H54" s="468">
        <f t="shared" si="50"/>
        <v>0</v>
      </c>
      <c r="I54" s="16"/>
      <c r="J54" s="469">
        <f>'Dispatch Monthly Nat P&amp;L'!X53</f>
        <v>450604.3956043956</v>
      </c>
      <c r="K54" s="469">
        <f>'Dispatch Monthly Nat P&amp;L'!AV53</f>
        <v>450604.3956043956</v>
      </c>
      <c r="L54" s="470">
        <f t="shared" si="51"/>
        <v>0</v>
      </c>
      <c r="M54" s="468">
        <f t="shared" si="52"/>
        <v>0</v>
      </c>
      <c r="N54" s="16"/>
      <c r="O54" s="469">
        <f t="shared" si="53"/>
        <v>37550.366300366302</v>
      </c>
      <c r="P54" s="469">
        <f>'Dispatch Monthly Nat P&amp;L'!$BM53</f>
        <v>37550.366300366302</v>
      </c>
      <c r="Q54" s="469">
        <f t="shared" si="54"/>
        <v>0</v>
      </c>
      <c r="R54" s="468">
        <f t="shared" si="55"/>
        <v>0</v>
      </c>
      <c r="S54" s="421"/>
    </row>
    <row r="55" spans="2:28" ht="14.25" customHeight="1" x14ac:dyDescent="0.25">
      <c r="B55" s="419"/>
      <c r="C55" s="471" t="s">
        <v>146</v>
      </c>
      <c r="D55" s="420"/>
      <c r="E55" s="475">
        <f>'Dispatch Monthly Nat P&amp;L'!Q54</f>
        <v>531951.52097496949</v>
      </c>
      <c r="F55" s="475">
        <f>INDEX('Dispatch Monthly Nat P&amp;L'!$AI54:$AT54,MATCH(Inputs!$C$2,'Dispatch Monthly Nat P&amp;L'!$AI$5:$AT$5,0))</f>
        <v>623419.5251365602</v>
      </c>
      <c r="G55" s="476">
        <f t="shared" si="49"/>
        <v>-91468.00416159071</v>
      </c>
      <c r="H55" s="474">
        <f t="shared" si="50"/>
        <v>-0.14671982585331222</v>
      </c>
      <c r="I55" s="16"/>
      <c r="J55" s="475">
        <f>'Dispatch Monthly Nat P&amp;L'!X54</f>
        <v>7469843.3816996338</v>
      </c>
      <c r="K55" s="475">
        <f>'Dispatch Monthly Nat P&amp;L'!AV54</f>
        <v>7777031.697404501</v>
      </c>
      <c r="L55" s="476">
        <f t="shared" si="51"/>
        <v>-307188.31570486724</v>
      </c>
      <c r="M55" s="474">
        <f t="shared" si="52"/>
        <v>-3.9499429558373489E-2</v>
      </c>
      <c r="N55" s="16"/>
      <c r="O55" s="475">
        <f t="shared" si="53"/>
        <v>531951.52097496949</v>
      </c>
      <c r="P55" s="475">
        <f>'Dispatch Monthly Nat P&amp;L'!$BM54</f>
        <v>643860.38097496959</v>
      </c>
      <c r="Q55" s="475">
        <f t="shared" si="54"/>
        <v>-111908.8600000001</v>
      </c>
      <c r="R55" s="474">
        <f t="shared" si="55"/>
        <v>-0.17380920352723273</v>
      </c>
      <c r="S55" s="421"/>
      <c r="U55" s="8">
        <f t="shared" ref="U55:V55" si="56">SUM(E37:E54)-E55</f>
        <v>0</v>
      </c>
      <c r="V55" s="8">
        <f t="shared" si="56"/>
        <v>0</v>
      </c>
      <c r="X55" s="8">
        <f t="shared" ref="X55:Y55" si="57">SUM(J37:J54)-J55</f>
        <v>0</v>
      </c>
      <c r="Y55" s="8">
        <f t="shared" si="57"/>
        <v>0</v>
      </c>
      <c r="AA55" s="8">
        <f t="shared" ref="AA55:AB55" si="58">SUM(O37:O54)-O55</f>
        <v>0</v>
      </c>
      <c r="AB55" s="8">
        <f t="shared" si="58"/>
        <v>0</v>
      </c>
    </row>
    <row r="56" spans="2:28" ht="14.25" customHeight="1" x14ac:dyDescent="0.25">
      <c r="B56" s="419"/>
      <c r="C56" s="471" t="s">
        <v>147</v>
      </c>
      <c r="D56" s="420"/>
      <c r="E56" s="475">
        <f>'Dispatch Monthly Nat P&amp;L'!Q55</f>
        <v>1249314.2109749697</v>
      </c>
      <c r="F56" s="475">
        <f>INDEX('Dispatch Monthly Nat P&amp;L'!$AI55:$AT55,MATCH(Inputs!$C$2,'Dispatch Monthly Nat P&amp;L'!$AI$5:$AT$5,0))</f>
        <v>1481145.7890096435</v>
      </c>
      <c r="G56" s="476">
        <f t="shared" si="49"/>
        <v>-231831.57803467382</v>
      </c>
      <c r="H56" s="474">
        <f t="shared" si="50"/>
        <v>-0.15652178182249443</v>
      </c>
      <c r="I56" s="16"/>
      <c r="J56" s="475">
        <f>'Dispatch Monthly Nat P&amp;L'!X55</f>
        <v>16864776.691699635</v>
      </c>
      <c r="K56" s="475">
        <f>'Dispatch Monthly Nat P&amp;L'!AV55</f>
        <v>18422597.797941525</v>
      </c>
      <c r="L56" s="476">
        <f t="shared" si="51"/>
        <v>-1557821.1062418893</v>
      </c>
      <c r="M56" s="474">
        <f t="shared" si="52"/>
        <v>-8.4560338521636469E-2</v>
      </c>
      <c r="N56" s="16"/>
      <c r="O56" s="475">
        <f t="shared" si="53"/>
        <v>1249314.2109749697</v>
      </c>
      <c r="P56" s="475">
        <f>'Dispatch Monthly Nat P&amp;L'!$BM55</f>
        <v>1510120.1109749696</v>
      </c>
      <c r="Q56" s="475">
        <f t="shared" si="54"/>
        <v>-260805.89999999991</v>
      </c>
      <c r="R56" s="474">
        <f t="shared" si="55"/>
        <v>-0.17270540144758251</v>
      </c>
      <c r="S56" s="421"/>
      <c r="U56" s="8">
        <f t="shared" ref="U56:V56" si="59">E34+E55-E56</f>
        <v>0</v>
      </c>
      <c r="V56" s="8">
        <f t="shared" si="59"/>
        <v>0</v>
      </c>
      <c r="X56" s="8">
        <f t="shared" ref="X56:Y56" si="60">J34+J55-J56</f>
        <v>0</v>
      </c>
      <c r="Y56" s="8">
        <f t="shared" si="60"/>
        <v>0</v>
      </c>
      <c r="AA56" s="8">
        <f t="shared" ref="AA56:AB56" si="61">O34+O55-O56</f>
        <v>0</v>
      </c>
      <c r="AB56" s="8">
        <f t="shared" si="61"/>
        <v>0</v>
      </c>
    </row>
    <row r="57" spans="2:28" ht="14.25" customHeight="1" x14ac:dyDescent="0.25">
      <c r="B57" s="419"/>
      <c r="C57" s="420"/>
      <c r="D57" s="420"/>
      <c r="E57" s="420"/>
      <c r="F57" s="420"/>
      <c r="G57" s="420"/>
      <c r="H57" s="480"/>
      <c r="I57" s="16"/>
      <c r="J57" s="420"/>
      <c r="K57" s="420"/>
      <c r="L57" s="420"/>
      <c r="M57" s="480"/>
      <c r="N57" s="16"/>
      <c r="O57" s="420"/>
      <c r="P57" s="420"/>
      <c r="Q57" s="420"/>
      <c r="R57" s="480"/>
      <c r="S57" s="421"/>
    </row>
    <row r="58" spans="2:28" ht="14.25" customHeight="1" x14ac:dyDescent="0.25">
      <c r="B58" s="419"/>
      <c r="C58" s="464" t="s">
        <v>74</v>
      </c>
      <c r="D58" s="420"/>
      <c r="E58" s="475">
        <f>'Dispatch Monthly Nat P&amp;L'!Q57</f>
        <v>-181523.66097496985</v>
      </c>
      <c r="F58" s="475">
        <f>INDEX('Dispatch Monthly Nat P&amp;L'!$AI57:$AT57,MATCH(Inputs!$C$2,'Dispatch Monthly Nat P&amp;L'!$AI$5:$AT$5,0))</f>
        <v>-329223.36702496838</v>
      </c>
      <c r="G58" s="476">
        <f t="shared" ref="G58:G59" si="62">IFERROR(E58-F58,"N/A")</f>
        <v>147699.70604999852</v>
      </c>
      <c r="H58" s="474">
        <f>IFERROR((E58/F58-1),"N/A")</f>
        <v>-0.44863068920255877</v>
      </c>
      <c r="I58" s="16"/>
      <c r="J58" s="475">
        <f>'Dispatch Monthly Nat P&amp;L'!X57</f>
        <v>-4156341.8116996353</v>
      </c>
      <c r="K58" s="475">
        <f>'Dispatch Monthly Nat P&amp;L'!AV57</f>
        <v>-5808904.4117610222</v>
      </c>
      <c r="L58" s="476">
        <f t="shared" ref="L58:L59" si="63">IFERROR(J58-K58,"N/A")</f>
        <v>1652562.6000613868</v>
      </c>
      <c r="M58" s="474">
        <f>IFERROR((J58/K58-1),"N/A")</f>
        <v>-0.28448782815491325</v>
      </c>
      <c r="N58" s="16"/>
      <c r="O58" s="475">
        <f t="shared" ref="O58:O59" si="64">E58</f>
        <v>-181523.66097496985</v>
      </c>
      <c r="P58" s="475">
        <f>'Dispatch Monthly Nat P&amp;L'!$BM57</f>
        <v>-479008.62097496958</v>
      </c>
      <c r="Q58" s="475">
        <f t="shared" ref="Q58:Q59" si="65">O58-P58</f>
        <v>297484.95999999973</v>
      </c>
      <c r="R58" s="474">
        <f>IFERROR((O58/P58-1),"N/A")</f>
        <v>-0.621043018796826</v>
      </c>
      <c r="S58" s="421"/>
      <c r="U58" s="8">
        <f>E24-E56-E58</f>
        <v>0</v>
      </c>
      <c r="V58" s="8">
        <f>F24-F56-F58</f>
        <v>0</v>
      </c>
      <c r="X58" s="8">
        <f>J24-J56-J58</f>
        <v>0</v>
      </c>
      <c r="Y58" s="8">
        <f>K24-K56-K58</f>
        <v>0</v>
      </c>
      <c r="AA58" s="8">
        <f>O24-O56-O58</f>
        <v>0</v>
      </c>
      <c r="AB58" s="8">
        <f>P24-P56-P58</f>
        <v>0</v>
      </c>
    </row>
    <row r="59" spans="2:28" ht="14.25" customHeight="1" x14ac:dyDescent="0.25">
      <c r="B59" s="419"/>
      <c r="C59" s="482" t="s">
        <v>75</v>
      </c>
      <c r="D59" s="420"/>
      <c r="E59" s="478">
        <f>'Dispatch Monthly Nat P&amp;L'!Q58</f>
        <v>-0.15818836922816348</v>
      </c>
      <c r="F59" s="478">
        <f>INDEX('Dispatch Monthly Nat P&amp;L'!$AI58:$AT58,MATCH(Inputs!$C$2,'Dispatch Monthly Nat P&amp;L'!$AI$5:$AT$5,0))</f>
        <v>-0.26783294632483123</v>
      </c>
      <c r="G59" s="479">
        <f t="shared" si="62"/>
        <v>0.10964457709666775</v>
      </c>
      <c r="H59" s="479"/>
      <c r="I59" s="16"/>
      <c r="J59" s="478">
        <f>'Dispatch Monthly Nat P&amp;L'!X58</f>
        <v>-0.30388163932650808</v>
      </c>
      <c r="K59" s="478">
        <f>'Dispatch Monthly Nat P&amp;L'!AV58</f>
        <v>-0.42743711348799845</v>
      </c>
      <c r="L59" s="479">
        <f t="shared" si="63"/>
        <v>0.12355547416149038</v>
      </c>
      <c r="M59" s="479"/>
      <c r="N59" s="16"/>
      <c r="O59" s="478">
        <f t="shared" si="64"/>
        <v>-0.15818836922816348</v>
      </c>
      <c r="P59" s="478">
        <f>'Dispatch Monthly Nat P&amp;L'!$BM58</f>
        <v>-0.43443237907819077</v>
      </c>
      <c r="Q59" s="478">
        <f t="shared" si="65"/>
        <v>0.27624400985002728</v>
      </c>
      <c r="R59" s="479"/>
      <c r="S59" s="421"/>
      <c r="U59" s="40">
        <f>E58/E16-E59</f>
        <v>0</v>
      </c>
      <c r="V59" s="40">
        <f>F58/F16-F59</f>
        <v>0</v>
      </c>
      <c r="X59" s="40">
        <f>J58/J16-J59</f>
        <v>0</v>
      </c>
      <c r="Y59" s="40">
        <f>K58/K16-K59</f>
        <v>0</v>
      </c>
      <c r="AA59" s="40">
        <f>O58/O16-O59</f>
        <v>0</v>
      </c>
      <c r="AB59" s="40">
        <f>P58/P16-P59</f>
        <v>0</v>
      </c>
    </row>
    <row r="60" spans="2:28" ht="14.25" customHeight="1" x14ac:dyDescent="0.25">
      <c r="B60" s="419"/>
      <c r="C60" s="420"/>
      <c r="D60" s="420"/>
      <c r="E60" s="420"/>
      <c r="F60" s="420"/>
      <c r="G60" s="420"/>
      <c r="H60" s="480"/>
      <c r="I60" s="16"/>
      <c r="J60" s="420"/>
      <c r="K60" s="420"/>
      <c r="L60" s="420"/>
      <c r="M60" s="480"/>
      <c r="N60" s="16"/>
      <c r="O60" s="420"/>
      <c r="P60" s="420"/>
      <c r="Q60" s="420"/>
      <c r="R60" s="480"/>
      <c r="S60" s="421"/>
    </row>
    <row r="61" spans="2:28" ht="14.25" customHeight="1" x14ac:dyDescent="0.25">
      <c r="B61" s="419"/>
      <c r="C61" s="464" t="s">
        <v>77</v>
      </c>
      <c r="D61" s="420"/>
      <c r="E61" s="420"/>
      <c r="F61" s="420"/>
      <c r="G61" s="420"/>
      <c r="H61" s="480"/>
      <c r="I61" s="16"/>
      <c r="J61" s="420"/>
      <c r="K61" s="420"/>
      <c r="L61" s="420"/>
      <c r="M61" s="480"/>
      <c r="N61" s="16"/>
      <c r="O61" s="420"/>
      <c r="P61" s="420"/>
      <c r="Q61" s="420"/>
      <c r="R61" s="480"/>
      <c r="S61" s="421"/>
    </row>
    <row r="62" spans="2:28" ht="14.25" customHeight="1" x14ac:dyDescent="0.25">
      <c r="B62" s="419"/>
      <c r="C62" s="465" t="s">
        <v>78</v>
      </c>
      <c r="D62" s="420"/>
      <c r="E62" s="466">
        <f>'Dispatch Monthly Nat P&amp;L'!Q61</f>
        <v>556137.34</v>
      </c>
      <c r="F62" s="466">
        <f>INDEX('Dispatch Monthly Nat P&amp;L'!$AI61:$AT61,MATCH(Inputs!$C$2,'Dispatch Monthly Nat P&amp;L'!$AI$5:$AT$5,0))</f>
        <v>529320.92891506851</v>
      </c>
      <c r="G62" s="467">
        <f t="shared" ref="G62:G70" si="66">IFERROR(E62-F62,"N/A")</f>
        <v>26816.41108493146</v>
      </c>
      <c r="H62" s="468">
        <f t="shared" ref="H62:H70" si="67">IFERROR((E62/F62-1),"N/A")</f>
        <v>5.0661913444261852E-2</v>
      </c>
      <c r="I62" s="16"/>
      <c r="J62" s="466">
        <f>'Dispatch Monthly Nat P&amp;L'!X61</f>
        <v>6770607.0299999984</v>
      </c>
      <c r="K62" s="466">
        <f>'Dispatch Monthly Nat P&amp;L'!AV61</f>
        <v>6033984.6185465762</v>
      </c>
      <c r="L62" s="467">
        <f t="shared" ref="L62:L70" si="68">IFERROR(J62-K62,"N/A")</f>
        <v>736622.41145342216</v>
      </c>
      <c r="M62" s="468">
        <f t="shared" ref="M62:M70" si="69">IFERROR((J62/K62-1),"N/A")</f>
        <v>0.12207893424011651</v>
      </c>
      <c r="N62" s="16"/>
      <c r="O62" s="466">
        <f t="shared" ref="O62:O70" si="70">E62</f>
        <v>556137.34</v>
      </c>
      <c r="P62" s="466">
        <f>'Dispatch Monthly Nat P&amp;L'!$BM61</f>
        <v>557496.68000000005</v>
      </c>
      <c r="Q62" s="466">
        <f t="shared" ref="Q62:Q70" si="71">O62-P62</f>
        <v>-1359.3400000000838</v>
      </c>
      <c r="R62" s="468">
        <f t="shared" ref="R62:R70" si="72">IFERROR((O62/P62-1),"N/A")</f>
        <v>-2.4382925473207528E-3</v>
      </c>
      <c r="S62" s="421"/>
    </row>
    <row r="63" spans="2:28" ht="14.25" customHeight="1" x14ac:dyDescent="0.25">
      <c r="B63" s="419"/>
      <c r="C63" s="465" t="s">
        <v>79</v>
      </c>
      <c r="D63" s="420"/>
      <c r="E63" s="469">
        <f>'Dispatch Monthly Nat P&amp;L'!Q62</f>
        <v>0</v>
      </c>
      <c r="F63" s="469">
        <f>INDEX('Dispatch Monthly Nat P&amp;L'!$AI62:$AT62,MATCH(Inputs!$C$2,'Dispatch Monthly Nat P&amp;L'!$AI$5:$AT$5,0))</f>
        <v>0</v>
      </c>
      <c r="G63" s="470">
        <f t="shared" si="66"/>
        <v>0</v>
      </c>
      <c r="H63" s="468" t="str">
        <f t="shared" si="67"/>
        <v>N/A</v>
      </c>
      <c r="I63" s="16"/>
      <c r="J63" s="469">
        <f>'Dispatch Monthly Nat P&amp;L'!X62</f>
        <v>0</v>
      </c>
      <c r="K63" s="469">
        <f>'Dispatch Monthly Nat P&amp;L'!AV62</f>
        <v>0</v>
      </c>
      <c r="L63" s="470">
        <f t="shared" si="68"/>
        <v>0</v>
      </c>
      <c r="M63" s="468" t="str">
        <f t="shared" si="69"/>
        <v>N/A</v>
      </c>
      <c r="N63" s="16"/>
      <c r="O63" s="469">
        <f t="shared" si="70"/>
        <v>0</v>
      </c>
      <c r="P63" s="469">
        <f>'Dispatch Monthly Nat P&amp;L'!$BM62</f>
        <v>0</v>
      </c>
      <c r="Q63" s="469">
        <f t="shared" si="71"/>
        <v>0</v>
      </c>
      <c r="R63" s="468" t="str">
        <f t="shared" si="72"/>
        <v>N/A</v>
      </c>
      <c r="S63" s="421"/>
    </row>
    <row r="64" spans="2:28" ht="14.25" customHeight="1" x14ac:dyDescent="0.25">
      <c r="B64" s="419"/>
      <c r="C64" s="465" t="s">
        <v>80</v>
      </c>
      <c r="D64" s="420"/>
      <c r="E64" s="469">
        <f>'Dispatch Monthly Nat P&amp;L'!Q63</f>
        <v>8363.91</v>
      </c>
      <c r="F64" s="469">
        <f>INDEX('Dispatch Monthly Nat P&amp;L'!$AI63:$AT63,MATCH(Inputs!$C$2,'Dispatch Monthly Nat P&amp;L'!$AI$5:$AT$5,0))</f>
        <v>12729.166666666666</v>
      </c>
      <c r="G64" s="470">
        <f t="shared" si="66"/>
        <v>-4365.2566666666662</v>
      </c>
      <c r="H64" s="468">
        <f t="shared" si="67"/>
        <v>-0.34293342062193122</v>
      </c>
      <c r="I64" s="16"/>
      <c r="J64" s="469">
        <f>'Dispatch Monthly Nat P&amp;L'!X63</f>
        <v>-139558.44</v>
      </c>
      <c r="K64" s="469">
        <f>'Dispatch Monthly Nat P&amp;L'!AV63</f>
        <v>244374.99999999997</v>
      </c>
      <c r="L64" s="470">
        <f t="shared" si="68"/>
        <v>-383933.43999999994</v>
      </c>
      <c r="M64" s="468">
        <f t="shared" si="69"/>
        <v>-1.5710831304347828</v>
      </c>
      <c r="N64" s="16"/>
      <c r="O64" s="469">
        <f t="shared" si="70"/>
        <v>8363.91</v>
      </c>
      <c r="P64" s="469">
        <f>'Dispatch Monthly Nat P&amp;L'!$BM63</f>
        <v>3977.37</v>
      </c>
      <c r="Q64" s="469">
        <f t="shared" si="71"/>
        <v>4386.54</v>
      </c>
      <c r="R64" s="468">
        <f t="shared" si="72"/>
        <v>1.1028745125547785</v>
      </c>
      <c r="S64" s="421"/>
    </row>
    <row r="65" spans="2:28" ht="14.25" customHeight="1" x14ac:dyDescent="0.25">
      <c r="B65" s="419"/>
      <c r="C65" s="465" t="s">
        <v>81</v>
      </c>
      <c r="D65" s="420"/>
      <c r="E65" s="469">
        <f>'Dispatch Monthly Nat P&amp;L'!Q64</f>
        <v>0</v>
      </c>
      <c r="F65" s="469">
        <f>INDEX('Dispatch Monthly Nat P&amp;L'!$AI64:$AT64,MATCH(Inputs!$C$2,'Dispatch Monthly Nat P&amp;L'!$AI$5:$AT$5,0))</f>
        <v>0</v>
      </c>
      <c r="G65" s="470">
        <f t="shared" si="66"/>
        <v>0</v>
      </c>
      <c r="H65" s="468" t="str">
        <f t="shared" si="67"/>
        <v>N/A</v>
      </c>
      <c r="I65" s="16"/>
      <c r="J65" s="469">
        <f>'Dispatch Monthly Nat P&amp;L'!X64</f>
        <v>0</v>
      </c>
      <c r="K65" s="469">
        <f>'Dispatch Monthly Nat P&amp;L'!AV64</f>
        <v>0</v>
      </c>
      <c r="L65" s="470">
        <f t="shared" si="68"/>
        <v>0</v>
      </c>
      <c r="M65" s="468" t="str">
        <f t="shared" si="69"/>
        <v>N/A</v>
      </c>
      <c r="N65" s="16"/>
      <c r="O65" s="469">
        <f t="shared" si="70"/>
        <v>0</v>
      </c>
      <c r="P65" s="469">
        <f>'Dispatch Monthly Nat P&amp;L'!$BM64</f>
        <v>217081.69999999998</v>
      </c>
      <c r="Q65" s="469">
        <f t="shared" si="71"/>
        <v>-217081.69999999998</v>
      </c>
      <c r="R65" s="468">
        <f t="shared" si="72"/>
        <v>-1</v>
      </c>
      <c r="S65" s="421"/>
    </row>
    <row r="66" spans="2:28" ht="14.25" customHeight="1" x14ac:dyDescent="0.25">
      <c r="B66" s="419"/>
      <c r="C66" s="465" t="s">
        <v>82</v>
      </c>
      <c r="D66" s="466"/>
      <c r="E66" s="469">
        <f>'Dispatch Monthly Nat P&amp;L'!Q65</f>
        <v>0</v>
      </c>
      <c r="F66" s="469">
        <f>INDEX('Dispatch Monthly Nat P&amp;L'!$AI65:$AT65,MATCH(Inputs!$C$2,'Dispatch Monthly Nat P&amp;L'!$AI$5:$AT$5,0))</f>
        <v>0</v>
      </c>
      <c r="G66" s="470">
        <f t="shared" si="66"/>
        <v>0</v>
      </c>
      <c r="H66" s="468" t="str">
        <f t="shared" si="67"/>
        <v>N/A</v>
      </c>
      <c r="I66" s="16"/>
      <c r="J66" s="469">
        <f>'Dispatch Monthly Nat P&amp;L'!X65</f>
        <v>4857</v>
      </c>
      <c r="K66" s="469">
        <f>'Dispatch Monthly Nat P&amp;L'!AV65</f>
        <v>0</v>
      </c>
      <c r="L66" s="470">
        <f t="shared" si="68"/>
        <v>4857</v>
      </c>
      <c r="M66" s="468" t="str">
        <f t="shared" si="69"/>
        <v>N/A</v>
      </c>
      <c r="N66" s="16"/>
      <c r="O66" s="469">
        <f t="shared" si="70"/>
        <v>0</v>
      </c>
      <c r="P66" s="469">
        <f>'Dispatch Monthly Nat P&amp;L'!$BM65</f>
        <v>218532.97</v>
      </c>
      <c r="Q66" s="469">
        <f t="shared" si="71"/>
        <v>-218532.97</v>
      </c>
      <c r="R66" s="468">
        <f t="shared" si="72"/>
        <v>-1</v>
      </c>
      <c r="S66" s="421"/>
    </row>
    <row r="67" spans="2:28" ht="14.25" customHeight="1" x14ac:dyDescent="0.25">
      <c r="B67" s="419"/>
      <c r="C67" s="465" t="s">
        <v>83</v>
      </c>
      <c r="D67" s="420"/>
      <c r="E67" s="469">
        <f>'Dispatch Monthly Nat P&amp;L'!Q66</f>
        <v>0</v>
      </c>
      <c r="F67" s="469">
        <f>INDEX('Dispatch Monthly Nat P&amp;L'!$AI66:$AT66,MATCH(Inputs!$C$2,'Dispatch Monthly Nat P&amp;L'!$AI$5:$AT$5,0))</f>
        <v>0</v>
      </c>
      <c r="G67" s="470">
        <f t="shared" si="66"/>
        <v>0</v>
      </c>
      <c r="H67" s="468" t="str">
        <f t="shared" si="67"/>
        <v>N/A</v>
      </c>
      <c r="I67" s="16"/>
      <c r="J67" s="469">
        <f>'Dispatch Monthly Nat P&amp;L'!X66</f>
        <v>0</v>
      </c>
      <c r="K67" s="469">
        <f>'Dispatch Monthly Nat P&amp;L'!AV66</f>
        <v>0</v>
      </c>
      <c r="L67" s="470">
        <f t="shared" si="68"/>
        <v>0</v>
      </c>
      <c r="M67" s="468" t="str">
        <f t="shared" si="69"/>
        <v>N/A</v>
      </c>
      <c r="N67" s="16"/>
      <c r="O67" s="469">
        <f t="shared" si="70"/>
        <v>0</v>
      </c>
      <c r="P67" s="469">
        <f>'Dispatch Monthly Nat P&amp;L'!$BM66</f>
        <v>0</v>
      </c>
      <c r="Q67" s="469">
        <f t="shared" si="71"/>
        <v>0</v>
      </c>
      <c r="R67" s="468" t="str">
        <f t="shared" si="72"/>
        <v>N/A</v>
      </c>
      <c r="S67" s="421"/>
    </row>
    <row r="68" spans="2:28" ht="14.25" customHeight="1" x14ac:dyDescent="0.25">
      <c r="B68" s="419"/>
      <c r="C68" s="465" t="s">
        <v>84</v>
      </c>
      <c r="D68" s="420"/>
      <c r="E68" s="469">
        <f>'Dispatch Monthly Nat P&amp;L'!Q67</f>
        <v>0</v>
      </c>
      <c r="F68" s="469">
        <f>INDEX('Dispatch Monthly Nat P&amp;L'!$AI67:$AT67,MATCH(Inputs!$C$2,'Dispatch Monthly Nat P&amp;L'!$AI$5:$AT$5,0))</f>
        <v>0</v>
      </c>
      <c r="G68" s="470">
        <f t="shared" si="66"/>
        <v>0</v>
      </c>
      <c r="H68" s="468" t="str">
        <f t="shared" si="67"/>
        <v>N/A</v>
      </c>
      <c r="I68" s="16"/>
      <c r="J68" s="469">
        <f>'Dispatch Monthly Nat P&amp;L'!X67</f>
        <v>241203.21</v>
      </c>
      <c r="K68" s="469">
        <f>'Dispatch Monthly Nat P&amp;L'!AV67</f>
        <v>0</v>
      </c>
      <c r="L68" s="470">
        <f t="shared" si="68"/>
        <v>241203.21</v>
      </c>
      <c r="M68" s="468" t="str">
        <f t="shared" si="69"/>
        <v>N/A</v>
      </c>
      <c r="N68" s="16"/>
      <c r="O68" s="469">
        <f t="shared" si="70"/>
        <v>0</v>
      </c>
      <c r="P68" s="469">
        <f>'Dispatch Monthly Nat P&amp;L'!$BM67</f>
        <v>0</v>
      </c>
      <c r="Q68" s="469">
        <f t="shared" si="71"/>
        <v>0</v>
      </c>
      <c r="R68" s="468" t="str">
        <f t="shared" si="72"/>
        <v>N/A</v>
      </c>
      <c r="S68" s="421"/>
    </row>
    <row r="69" spans="2:28" ht="14.25" customHeight="1" x14ac:dyDescent="0.25">
      <c r="B69" s="419"/>
      <c r="C69" s="465" t="s">
        <v>85</v>
      </c>
      <c r="D69" s="420"/>
      <c r="E69" s="469">
        <f>'Dispatch Monthly Nat P&amp;L'!Q68</f>
        <v>5145.8900000000003</v>
      </c>
      <c r="F69" s="469">
        <f>INDEX('Dispatch Monthly Nat P&amp;L'!$AI68:$AT68,MATCH(Inputs!$C$2,'Dispatch Monthly Nat P&amp;L'!$AI$5:$AT$5,0))</f>
        <v>29333.333333333332</v>
      </c>
      <c r="G69" s="470">
        <f t="shared" si="66"/>
        <v>-24187.443333333333</v>
      </c>
      <c r="H69" s="468">
        <f t="shared" si="67"/>
        <v>-0.82457193181818178</v>
      </c>
      <c r="I69" s="16"/>
      <c r="J69" s="469">
        <f>'Dispatch Monthly Nat P&amp;L'!X68</f>
        <v>123836.42000000001</v>
      </c>
      <c r="K69" s="469">
        <f>'Dispatch Monthly Nat P&amp;L'!AV68</f>
        <v>351999.99999999994</v>
      </c>
      <c r="L69" s="470">
        <f t="shared" si="68"/>
        <v>-228163.57999999993</v>
      </c>
      <c r="M69" s="468">
        <f t="shared" si="69"/>
        <v>-0.64819198863636351</v>
      </c>
      <c r="N69" s="16"/>
      <c r="O69" s="469">
        <f t="shared" si="70"/>
        <v>5145.8900000000003</v>
      </c>
      <c r="P69" s="469">
        <f>'Dispatch Monthly Nat P&amp;L'!$BM68</f>
        <v>4202.57</v>
      </c>
      <c r="Q69" s="469">
        <f t="shared" si="71"/>
        <v>943.32000000000062</v>
      </c>
      <c r="R69" s="468">
        <f t="shared" si="72"/>
        <v>0.22446265023545142</v>
      </c>
      <c r="S69" s="421"/>
      <c r="U69" s="8">
        <f t="shared" ref="U69:V69" si="73">SUM(E62:E69)-E70</f>
        <v>0</v>
      </c>
      <c r="V69" s="8">
        <f t="shared" si="73"/>
        <v>0</v>
      </c>
      <c r="X69" s="8">
        <f t="shared" ref="X69:Y69" si="74">SUM(J62:J69)-J70</f>
        <v>0</v>
      </c>
      <c r="Y69" s="8">
        <f t="shared" si="74"/>
        <v>0</v>
      </c>
      <c r="AA69" s="8">
        <f t="shared" ref="AA69:AB69" si="75">SUM(O62:O69)-O70</f>
        <v>0</v>
      </c>
      <c r="AB69" s="8">
        <f t="shared" si="75"/>
        <v>0</v>
      </c>
    </row>
    <row r="70" spans="2:28" ht="14.25" customHeight="1" x14ac:dyDescent="0.25">
      <c r="B70" s="419"/>
      <c r="C70" s="471" t="s">
        <v>86</v>
      </c>
      <c r="D70" s="420"/>
      <c r="E70" s="475">
        <f>'Dispatch Monthly Nat P&amp;L'!Q69</f>
        <v>569647.14</v>
      </c>
      <c r="F70" s="475">
        <f>INDEX('Dispatch Monthly Nat P&amp;L'!$AI69:$AT69,MATCH(Inputs!$C$2,'Dispatch Monthly Nat P&amp;L'!$AI$5:$AT$5,0))</f>
        <v>571383.42891506851</v>
      </c>
      <c r="G70" s="476">
        <f t="shared" si="66"/>
        <v>-1736.2889150684932</v>
      </c>
      <c r="H70" s="474">
        <f t="shared" si="67"/>
        <v>-3.0387456604495933E-3</v>
      </c>
      <c r="I70" s="16"/>
      <c r="J70" s="475">
        <f>'Dispatch Monthly Nat P&amp;L'!X69</f>
        <v>7000945.2199999997</v>
      </c>
      <c r="K70" s="475">
        <f>'Dispatch Monthly Nat P&amp;L'!AV69</f>
        <v>6630359.6185465762</v>
      </c>
      <c r="L70" s="476">
        <f t="shared" si="68"/>
        <v>370585.6014534235</v>
      </c>
      <c r="M70" s="474">
        <f t="shared" si="69"/>
        <v>5.5892232514329176E-2</v>
      </c>
      <c r="N70" s="16"/>
      <c r="O70" s="475">
        <f t="shared" si="70"/>
        <v>569647.14</v>
      </c>
      <c r="P70" s="475">
        <f>'Dispatch Monthly Nat P&amp;L'!$BM69</f>
        <v>1001291.2899999999</v>
      </c>
      <c r="Q70" s="475">
        <f t="shared" si="71"/>
        <v>-431644.14999999991</v>
      </c>
      <c r="R70" s="474">
        <f t="shared" si="72"/>
        <v>-0.43108749103370303</v>
      </c>
      <c r="S70" s="421"/>
    </row>
    <row r="71" spans="2:28" ht="14.25" customHeight="1" x14ac:dyDescent="0.25">
      <c r="B71" s="419"/>
      <c r="C71" s="420"/>
      <c r="D71" s="420"/>
      <c r="E71" s="420"/>
      <c r="F71" s="420"/>
      <c r="G71" s="420"/>
      <c r="H71" s="480"/>
      <c r="I71" s="16"/>
      <c r="J71" s="420"/>
      <c r="K71" s="420"/>
      <c r="L71" s="420"/>
      <c r="M71" s="480"/>
      <c r="N71" s="16"/>
      <c r="O71" s="420"/>
      <c r="P71" s="420"/>
      <c r="Q71" s="420"/>
      <c r="R71" s="480"/>
      <c r="S71" s="421"/>
      <c r="U71" s="8">
        <f t="shared" ref="U71:V71" si="76">E58-E70-E72</f>
        <v>0</v>
      </c>
      <c r="V71" s="8">
        <f t="shared" si="76"/>
        <v>0</v>
      </c>
      <c r="X71" s="8">
        <f t="shared" ref="X71:Y71" si="77">J58-J70-J72</f>
        <v>0</v>
      </c>
      <c r="Y71" s="8">
        <f t="shared" si="77"/>
        <v>0</v>
      </c>
      <c r="AA71" s="8">
        <f t="shared" ref="AA71:AB71" si="78">O58-O70-O72</f>
        <v>0</v>
      </c>
      <c r="AB71" s="8">
        <f t="shared" si="78"/>
        <v>0</v>
      </c>
    </row>
    <row r="72" spans="2:28" ht="14.25" customHeight="1" x14ac:dyDescent="0.25">
      <c r="B72" s="419"/>
      <c r="C72" s="464" t="s">
        <v>87</v>
      </c>
      <c r="D72" s="420"/>
      <c r="E72" s="475">
        <f>'Dispatch Monthly Nat P&amp;L'!Q71</f>
        <v>-751170.80097496987</v>
      </c>
      <c r="F72" s="475">
        <f>INDEX('Dispatch Monthly Nat P&amp;L'!$AI71:$AT71,MATCH(Inputs!$C$2,'Dispatch Monthly Nat P&amp;L'!$AI$5:$AT$5,0))</f>
        <v>-900606.79594003689</v>
      </c>
      <c r="G72" s="476">
        <f t="shared" ref="G72:G74" si="79">IFERROR(E72-F72,"N/A")</f>
        <v>149435.99496506702</v>
      </c>
      <c r="H72" s="474">
        <f t="shared" ref="H72:H73" si="80">IFERROR((E72/F72-1),"N/A")</f>
        <v>-0.16592812272650959</v>
      </c>
      <c r="I72" s="16"/>
      <c r="J72" s="475">
        <f>'Dispatch Monthly Nat P&amp;L'!X71</f>
        <v>-11157287.031699635</v>
      </c>
      <c r="K72" s="475">
        <f>'Dispatch Monthly Nat P&amp;L'!AV71</f>
        <v>-12439264.030307598</v>
      </c>
      <c r="L72" s="476">
        <f t="shared" ref="L72:L74" si="81">IFERROR(J72-K72,"N/A")</f>
        <v>1281976.9986079633</v>
      </c>
      <c r="M72" s="474">
        <f t="shared" ref="M72:M73" si="82">IFERROR((J72/K72-1),"N/A")</f>
        <v>-0.10305891051789684</v>
      </c>
      <c r="N72" s="16"/>
      <c r="O72" s="475">
        <f t="shared" ref="O72:O74" si="83">E72</f>
        <v>-751170.80097496987</v>
      </c>
      <c r="P72" s="475">
        <f>'Dispatch Monthly Nat P&amp;L'!$BM71</f>
        <v>-1480299.9109749696</v>
      </c>
      <c r="Q72" s="475">
        <f t="shared" ref="Q72:Q74" si="84">O72-P72</f>
        <v>729129.10999999975</v>
      </c>
      <c r="R72" s="474">
        <f t="shared" ref="R72:R73" si="85">IFERROR((O72/P72-1),"N/A")</f>
        <v>-0.49255499145424764</v>
      </c>
      <c r="S72" s="421"/>
      <c r="U72" s="40"/>
      <c r="V72" s="40"/>
      <c r="X72" s="40"/>
      <c r="Y72" s="40"/>
      <c r="AA72" s="40"/>
      <c r="AB72" s="40"/>
    </row>
    <row r="73" spans="2:28" ht="14.25" customHeight="1" x14ac:dyDescent="0.25">
      <c r="B73" s="419"/>
      <c r="C73" s="465" t="s">
        <v>88</v>
      </c>
      <c r="D73" s="420"/>
      <c r="E73" s="469">
        <f>'Dispatch Monthly Nat P&amp;L'!Q72</f>
        <v>0</v>
      </c>
      <c r="F73" s="469">
        <f>INDEX('Dispatch Monthly Nat P&amp;L'!$AI72:$AT72,MATCH(Inputs!$C$2,'Dispatch Monthly Nat P&amp;L'!$AI$5:$AT$5,0))</f>
        <v>0</v>
      </c>
      <c r="G73" s="470">
        <f t="shared" si="79"/>
        <v>0</v>
      </c>
      <c r="H73" s="468" t="str">
        <f t="shared" si="80"/>
        <v>N/A</v>
      </c>
      <c r="I73" s="16"/>
      <c r="J73" s="469">
        <f>'Dispatch Monthly Nat P&amp;L'!X72</f>
        <v>0</v>
      </c>
      <c r="K73" s="469">
        <f>'Dispatch Monthly Nat P&amp;L'!AV72</f>
        <v>0</v>
      </c>
      <c r="L73" s="470">
        <f t="shared" si="81"/>
        <v>0</v>
      </c>
      <c r="M73" s="468" t="str">
        <f t="shared" si="82"/>
        <v>N/A</v>
      </c>
      <c r="N73" s="16"/>
      <c r="O73" s="469">
        <f t="shared" si="83"/>
        <v>0</v>
      </c>
      <c r="P73" s="469">
        <f>'Dispatch Monthly Nat P&amp;L'!$BM72</f>
        <v>0</v>
      </c>
      <c r="Q73" s="469">
        <f t="shared" si="84"/>
        <v>0</v>
      </c>
      <c r="R73" s="468" t="str">
        <f t="shared" si="85"/>
        <v>N/A</v>
      </c>
      <c r="S73" s="421"/>
    </row>
    <row r="74" spans="2:28" ht="14.25" customHeight="1" x14ac:dyDescent="0.25">
      <c r="B74" s="419"/>
      <c r="C74" s="477" t="s">
        <v>89</v>
      </c>
      <c r="D74" s="420"/>
      <c r="E74" s="478">
        <f>'Dispatch Monthly Nat P&amp;L'!Q73</f>
        <v>0</v>
      </c>
      <c r="F74" s="478">
        <f>INDEX('Dispatch Monthly Nat P&amp;L'!$AI73:$AT73,MATCH(Inputs!$C$2,'Dispatch Monthly Nat P&amp;L'!$AI$5:$AT$5,0))</f>
        <v>0</v>
      </c>
      <c r="G74" s="479">
        <f t="shared" si="79"/>
        <v>0</v>
      </c>
      <c r="H74" s="479"/>
      <c r="I74" s="16"/>
      <c r="J74" s="478">
        <f>'Dispatch Monthly Nat P&amp;L'!X73</f>
        <v>0</v>
      </c>
      <c r="K74" s="478">
        <f>'Dispatch Monthly Nat P&amp;L'!AV73</f>
        <v>0</v>
      </c>
      <c r="L74" s="479">
        <f t="shared" si="81"/>
        <v>0</v>
      </c>
      <c r="M74" s="479"/>
      <c r="N74" s="16"/>
      <c r="O74" s="478">
        <f t="shared" si="83"/>
        <v>0</v>
      </c>
      <c r="P74" s="478">
        <f>'Dispatch Monthly Nat P&amp;L'!$BM73</f>
        <v>0</v>
      </c>
      <c r="Q74" s="478">
        <f t="shared" si="84"/>
        <v>0</v>
      </c>
      <c r="R74" s="479"/>
      <c r="S74" s="421"/>
    </row>
    <row r="75" spans="2:28" ht="14.25" customHeight="1" x14ac:dyDescent="0.25">
      <c r="B75" s="419"/>
      <c r="C75" s="477"/>
      <c r="D75" s="420"/>
      <c r="E75" s="420"/>
      <c r="F75" s="420"/>
      <c r="G75" s="420"/>
      <c r="H75" s="480"/>
      <c r="I75" s="16"/>
      <c r="J75" s="420"/>
      <c r="K75" s="420"/>
      <c r="L75" s="420"/>
      <c r="M75" s="480"/>
      <c r="N75" s="16"/>
      <c r="O75" s="420"/>
      <c r="P75" s="420"/>
      <c r="Q75" s="420"/>
      <c r="R75" s="480"/>
      <c r="S75" s="421"/>
    </row>
    <row r="76" spans="2:28" ht="14.25" customHeight="1" x14ac:dyDescent="0.25">
      <c r="B76" s="419"/>
      <c r="C76" s="471" t="s">
        <v>90</v>
      </c>
      <c r="D76" s="420"/>
      <c r="E76" s="475">
        <f>'Dispatch Monthly Nat P&amp;L'!Q75</f>
        <v>-751170.80097496987</v>
      </c>
      <c r="F76" s="475">
        <f>INDEX('Dispatch Monthly Nat P&amp;L'!$AI75:$AT75,MATCH(Inputs!$C$2,'Dispatch Monthly Nat P&amp;L'!$AI$5:$AT$5,0))</f>
        <v>-900606.79594003689</v>
      </c>
      <c r="G76" s="476">
        <f t="shared" ref="G76:G77" si="86">IFERROR(E76-F76,"N/A")</f>
        <v>149435.99496506702</v>
      </c>
      <c r="H76" s="474">
        <f>IFERROR((E76/F76-1),"N/A")</f>
        <v>-0.16592812272650959</v>
      </c>
      <c r="I76" s="16"/>
      <c r="J76" s="475">
        <f>'Dispatch Monthly Nat P&amp;L'!X75</f>
        <v>-11157287.031699635</v>
      </c>
      <c r="K76" s="475">
        <f>'Dispatch Monthly Nat P&amp;L'!AV75</f>
        <v>-12439264.030307598</v>
      </c>
      <c r="L76" s="476">
        <f t="shared" ref="L76:L77" si="87">IFERROR(J76-K76,"N/A")</f>
        <v>1281976.9986079633</v>
      </c>
      <c r="M76" s="474">
        <f>IFERROR((J76/K76-1),"N/A")</f>
        <v>-0.10305891051789684</v>
      </c>
      <c r="N76" s="16"/>
      <c r="O76" s="475">
        <f t="shared" ref="O76:O77" si="88">E76</f>
        <v>-751170.80097496987</v>
      </c>
      <c r="P76" s="475">
        <f>'Dispatch Monthly Nat P&amp;L'!$BM75</f>
        <v>-1480299.9109749696</v>
      </c>
      <c r="Q76" s="475">
        <f t="shared" ref="Q76:Q77" si="89">O76-P76</f>
        <v>729129.10999999975</v>
      </c>
      <c r="R76" s="474">
        <f>IFERROR((O76/P76-1),"N/A")</f>
        <v>-0.49255499145424764</v>
      </c>
      <c r="S76" s="421"/>
      <c r="U76" s="8">
        <f t="shared" ref="U76:V76" si="90">E72-E73-E76</f>
        <v>0</v>
      </c>
      <c r="V76" s="8">
        <f t="shared" si="90"/>
        <v>0</v>
      </c>
      <c r="X76" s="8">
        <f t="shared" ref="X76:Y76" si="91">J72-J73-J76</f>
        <v>0</v>
      </c>
      <c r="Y76" s="8">
        <f t="shared" si="91"/>
        <v>0</v>
      </c>
      <c r="AA76" s="8">
        <f t="shared" ref="AA76:AB76" si="92">O72-O73-O76</f>
        <v>0</v>
      </c>
      <c r="AB76" s="8">
        <f t="shared" si="92"/>
        <v>0</v>
      </c>
    </row>
    <row r="77" spans="2:28" ht="14.25" customHeight="1" x14ac:dyDescent="0.25">
      <c r="B77" s="419"/>
      <c r="C77" s="477" t="s">
        <v>91</v>
      </c>
      <c r="D77" s="420"/>
      <c r="E77" s="478">
        <f>'Dispatch Monthly Nat P&amp;L'!Q76</f>
        <v>-0.65460603526737338</v>
      </c>
      <c r="F77" s="478">
        <f>INDEX('Dispatch Monthly Nat P&amp;L'!$AI76:$AT76,MATCH(Inputs!$C$2,'Dispatch Monthly Nat P&amp;L'!$AI$5:$AT$5,0))</f>
        <v>-0.73267026522601764</v>
      </c>
      <c r="G77" s="479">
        <f t="shared" si="86"/>
        <v>7.806422995864426E-2</v>
      </c>
      <c r="H77" s="479"/>
      <c r="I77" s="16"/>
      <c r="J77" s="478">
        <f>'Dispatch Monthly Nat P&amp;L'!X76</f>
        <v>-0.81574009723777119</v>
      </c>
      <c r="K77" s="478">
        <f>'Dispatch Monthly Nat P&amp;L'!AV76</f>
        <v>-0.9153194361857071</v>
      </c>
      <c r="L77" s="479">
        <f t="shared" si="87"/>
        <v>9.9579338947935914E-2</v>
      </c>
      <c r="M77" s="479"/>
      <c r="N77" s="16"/>
      <c r="O77" s="478">
        <f t="shared" si="88"/>
        <v>-0.65460603526737338</v>
      </c>
      <c r="P77" s="478">
        <f>'Dispatch Monthly Nat P&amp;L'!$BM76</f>
        <v>-1.3425441295088811</v>
      </c>
      <c r="Q77" s="478">
        <f t="shared" si="89"/>
        <v>0.68793809424150776</v>
      </c>
      <c r="R77" s="479"/>
      <c r="S77" s="421"/>
      <c r="U77" s="40">
        <f>E76/E16-E77</f>
        <v>0</v>
      </c>
      <c r="V77" s="40">
        <f>F76/F16-F77</f>
        <v>0</v>
      </c>
      <c r="X77" s="40">
        <f>J76/J16-J77</f>
        <v>0</v>
      </c>
      <c r="Y77" s="40">
        <f>K76/K16-K77</f>
        <v>0</v>
      </c>
      <c r="AA77" s="40">
        <f>O76/O16-O77</f>
        <v>0</v>
      </c>
      <c r="AB77" s="40">
        <f>P76/P16-P77</f>
        <v>0</v>
      </c>
    </row>
    <row r="78" spans="2:28" ht="14.25" customHeight="1" x14ac:dyDescent="0.25">
      <c r="B78" s="419"/>
      <c r="C78" s="420"/>
      <c r="D78" s="420"/>
      <c r="E78" s="420"/>
      <c r="F78" s="420"/>
      <c r="G78" s="420"/>
      <c r="H78" s="480"/>
      <c r="I78" s="16"/>
      <c r="J78" s="420"/>
      <c r="K78" s="420"/>
      <c r="L78" s="420"/>
      <c r="M78" s="480"/>
      <c r="N78" s="16"/>
      <c r="O78" s="420"/>
      <c r="P78" s="420"/>
      <c r="Q78" s="420"/>
      <c r="R78" s="480"/>
      <c r="S78" s="421"/>
      <c r="U78" s="40"/>
      <c r="V78" s="40"/>
      <c r="X78" s="40"/>
      <c r="Y78" s="40"/>
      <c r="AA78" s="40"/>
      <c r="AB78" s="40"/>
    </row>
    <row r="79" spans="2:28" ht="14.25" customHeight="1" x14ac:dyDescent="0.25">
      <c r="B79" s="419"/>
      <c r="C79" s="464" t="s">
        <v>92</v>
      </c>
      <c r="D79" s="420"/>
      <c r="E79" s="420"/>
      <c r="F79" s="420"/>
      <c r="G79" s="420"/>
      <c r="H79" s="480"/>
      <c r="I79" s="16"/>
      <c r="J79" s="420"/>
      <c r="K79" s="420"/>
      <c r="L79" s="420"/>
      <c r="M79" s="480"/>
      <c r="N79" s="16"/>
      <c r="O79" s="420"/>
      <c r="P79" s="420"/>
      <c r="Q79" s="420"/>
      <c r="R79" s="480"/>
      <c r="S79" s="421"/>
    </row>
    <row r="80" spans="2:28" ht="14.25" customHeight="1" x14ac:dyDescent="0.25">
      <c r="B80" s="419"/>
      <c r="C80" s="465" t="s">
        <v>78</v>
      </c>
      <c r="D80" s="420"/>
      <c r="E80" s="466">
        <f>'Dispatch Monthly Nat P&amp;L'!Q79</f>
        <v>556137.34</v>
      </c>
      <c r="F80" s="466">
        <f>INDEX('Dispatch Monthly Nat P&amp;L'!$AI79:$AT79,MATCH(Inputs!$C$2,'Dispatch Monthly Nat P&amp;L'!$AI$5:$AT$5,0))</f>
        <v>529320.92891506851</v>
      </c>
      <c r="G80" s="467">
        <f t="shared" ref="G80:G92" si="93">IFERROR(E80-F80,"N/A")</f>
        <v>26816.41108493146</v>
      </c>
      <c r="H80" s="468">
        <f t="shared" ref="H80:H92" si="94">IFERROR((E80/F80-1),"N/A")</f>
        <v>5.0661913444261852E-2</v>
      </c>
      <c r="I80" s="420"/>
      <c r="J80" s="466">
        <f>'Dispatch Monthly Nat P&amp;L'!X79</f>
        <v>6770607.0299999984</v>
      </c>
      <c r="K80" s="466">
        <f>'Dispatch Monthly Nat P&amp;L'!AV79</f>
        <v>6033984.6185465762</v>
      </c>
      <c r="L80" s="467">
        <f t="shared" ref="L80:L92" si="95">IFERROR(J80-K80,"N/A")</f>
        <v>736622.41145342216</v>
      </c>
      <c r="M80" s="468">
        <f t="shared" ref="M80:M92" si="96">IFERROR((J80/K80-1),"N/A")</f>
        <v>0.12207893424011651</v>
      </c>
      <c r="N80" s="420"/>
      <c r="O80" s="466">
        <f t="shared" ref="O80:O92" si="97">E80</f>
        <v>556137.34</v>
      </c>
      <c r="P80" s="466">
        <f>'Dispatch Monthly Nat P&amp;L'!$BM79</f>
        <v>557496.68000000005</v>
      </c>
      <c r="Q80" s="466">
        <f t="shared" ref="Q80:Q92" si="98">O80-P80</f>
        <v>-1359.3400000000838</v>
      </c>
      <c r="R80" s="468">
        <f t="shared" ref="R80:R92" si="99">IFERROR((O80/P80-1),"N/A")</f>
        <v>-2.4382925473207528E-3</v>
      </c>
      <c r="S80" s="421"/>
    </row>
    <row r="81" spans="2:28" ht="14.25" customHeight="1" x14ac:dyDescent="0.25">
      <c r="B81" s="419"/>
      <c r="C81" s="465" t="s">
        <v>79</v>
      </c>
      <c r="D81" s="420"/>
      <c r="E81" s="469">
        <f>'Dispatch Monthly Nat P&amp;L'!Q80</f>
        <v>0</v>
      </c>
      <c r="F81" s="469">
        <f>INDEX('Dispatch Monthly Nat P&amp;L'!$AI80:$AT80,MATCH(Inputs!$C$2,'Dispatch Monthly Nat P&amp;L'!$AI$5:$AT$5,0))</f>
        <v>0</v>
      </c>
      <c r="G81" s="470">
        <f t="shared" si="93"/>
        <v>0</v>
      </c>
      <c r="H81" s="468" t="str">
        <f t="shared" si="94"/>
        <v>N/A</v>
      </c>
      <c r="I81" s="420"/>
      <c r="J81" s="469">
        <f>'Dispatch Monthly Nat P&amp;L'!X80</f>
        <v>0</v>
      </c>
      <c r="K81" s="469">
        <f>'Dispatch Monthly Nat P&amp;L'!AV80</f>
        <v>0</v>
      </c>
      <c r="L81" s="470">
        <f t="shared" si="95"/>
        <v>0</v>
      </c>
      <c r="M81" s="468" t="str">
        <f t="shared" si="96"/>
        <v>N/A</v>
      </c>
      <c r="N81" s="420"/>
      <c r="O81" s="469">
        <f t="shared" si="97"/>
        <v>0</v>
      </c>
      <c r="P81" s="469">
        <f>'Dispatch Monthly Nat P&amp;L'!$BM80</f>
        <v>0</v>
      </c>
      <c r="Q81" s="469">
        <f t="shared" si="98"/>
        <v>0</v>
      </c>
      <c r="R81" s="468" t="str">
        <f t="shared" si="99"/>
        <v>N/A</v>
      </c>
      <c r="S81" s="421"/>
    </row>
    <row r="82" spans="2:28" ht="14.25" customHeight="1" x14ac:dyDescent="0.25">
      <c r="B82" s="419"/>
      <c r="C82" s="465" t="s">
        <v>93</v>
      </c>
      <c r="D82" s="420"/>
      <c r="E82" s="469">
        <f>'Dispatch Monthly Nat P&amp;L'!Q81</f>
        <v>8363.91</v>
      </c>
      <c r="F82" s="469">
        <f>INDEX('Dispatch Monthly Nat P&amp;L'!$AI81:$AT81,MATCH(Inputs!$C$2,'Dispatch Monthly Nat P&amp;L'!$AI$5:$AT$5,0))</f>
        <v>12729.166666666666</v>
      </c>
      <c r="G82" s="470">
        <f t="shared" si="93"/>
        <v>-4365.2566666666662</v>
      </c>
      <c r="H82" s="468">
        <f t="shared" si="94"/>
        <v>-0.34293342062193122</v>
      </c>
      <c r="I82" s="420"/>
      <c r="J82" s="469">
        <f>'Dispatch Monthly Nat P&amp;L'!X81</f>
        <v>-139558.44</v>
      </c>
      <c r="K82" s="469">
        <f>'Dispatch Monthly Nat P&amp;L'!AV81</f>
        <v>244374.99999999997</v>
      </c>
      <c r="L82" s="470">
        <f t="shared" si="95"/>
        <v>-383933.43999999994</v>
      </c>
      <c r="M82" s="468">
        <f t="shared" si="96"/>
        <v>-1.5710831304347828</v>
      </c>
      <c r="N82" s="420"/>
      <c r="O82" s="469">
        <f t="shared" si="97"/>
        <v>8363.91</v>
      </c>
      <c r="P82" s="469">
        <f>'Dispatch Monthly Nat P&amp;L'!$BM81</f>
        <v>3977.37</v>
      </c>
      <c r="Q82" s="469">
        <f t="shared" si="98"/>
        <v>4386.54</v>
      </c>
      <c r="R82" s="468">
        <f t="shared" si="99"/>
        <v>1.1028745125547785</v>
      </c>
      <c r="S82" s="421"/>
    </row>
    <row r="83" spans="2:28" ht="14.25" customHeight="1" x14ac:dyDescent="0.25">
      <c r="B83" s="419"/>
      <c r="C83" s="465" t="s">
        <v>81</v>
      </c>
      <c r="D83" s="420"/>
      <c r="E83" s="469">
        <f>'Dispatch Monthly Nat P&amp;L'!Q82</f>
        <v>0</v>
      </c>
      <c r="F83" s="469">
        <f>INDEX('Dispatch Monthly Nat P&amp;L'!$AI82:$AT82,MATCH(Inputs!$C$2,'Dispatch Monthly Nat P&amp;L'!$AI$5:$AT$5,0))</f>
        <v>0</v>
      </c>
      <c r="G83" s="470">
        <f t="shared" si="93"/>
        <v>0</v>
      </c>
      <c r="H83" s="468" t="str">
        <f t="shared" si="94"/>
        <v>N/A</v>
      </c>
      <c r="I83" s="420"/>
      <c r="J83" s="469">
        <f>'Dispatch Monthly Nat P&amp;L'!X82</f>
        <v>0</v>
      </c>
      <c r="K83" s="469">
        <f>'Dispatch Monthly Nat P&amp;L'!AV82</f>
        <v>0</v>
      </c>
      <c r="L83" s="470">
        <f t="shared" si="95"/>
        <v>0</v>
      </c>
      <c r="M83" s="468" t="str">
        <f t="shared" si="96"/>
        <v>N/A</v>
      </c>
      <c r="N83" s="420"/>
      <c r="O83" s="469">
        <f t="shared" si="97"/>
        <v>0</v>
      </c>
      <c r="P83" s="469">
        <f>'Dispatch Monthly Nat P&amp;L'!$BM82</f>
        <v>217081.69999999998</v>
      </c>
      <c r="Q83" s="469">
        <f t="shared" si="98"/>
        <v>-217081.69999999998</v>
      </c>
      <c r="R83" s="468">
        <f t="shared" si="99"/>
        <v>-1</v>
      </c>
      <c r="S83" s="421"/>
    </row>
    <row r="84" spans="2:28" ht="14.25" customHeight="1" x14ac:dyDescent="0.25">
      <c r="B84" s="419"/>
      <c r="C84" s="465" t="s">
        <v>82</v>
      </c>
      <c r="D84" s="420"/>
      <c r="E84" s="469">
        <f>'Dispatch Monthly Nat P&amp;L'!Q83</f>
        <v>0</v>
      </c>
      <c r="F84" s="469">
        <f>INDEX('Dispatch Monthly Nat P&amp;L'!$AI83:$AT83,MATCH(Inputs!$C$2,'Dispatch Monthly Nat P&amp;L'!$AI$5:$AT$5,0))</f>
        <v>0</v>
      </c>
      <c r="G84" s="470">
        <f t="shared" si="93"/>
        <v>0</v>
      </c>
      <c r="H84" s="468" t="str">
        <f t="shared" si="94"/>
        <v>N/A</v>
      </c>
      <c r="I84" s="420"/>
      <c r="J84" s="469">
        <f>'Dispatch Monthly Nat P&amp;L'!X83</f>
        <v>4857</v>
      </c>
      <c r="K84" s="469">
        <f>'Dispatch Monthly Nat P&amp;L'!AV83</f>
        <v>0</v>
      </c>
      <c r="L84" s="470">
        <f t="shared" si="95"/>
        <v>4857</v>
      </c>
      <c r="M84" s="468" t="str">
        <f t="shared" si="96"/>
        <v>N/A</v>
      </c>
      <c r="N84" s="420"/>
      <c r="O84" s="469">
        <f t="shared" si="97"/>
        <v>0</v>
      </c>
      <c r="P84" s="469">
        <f>'Dispatch Monthly Nat P&amp;L'!$BM83</f>
        <v>218532.97</v>
      </c>
      <c r="Q84" s="469">
        <f t="shared" si="98"/>
        <v>-218532.97</v>
      </c>
      <c r="R84" s="468">
        <f t="shared" si="99"/>
        <v>-1</v>
      </c>
      <c r="S84" s="421"/>
    </row>
    <row r="85" spans="2:28" ht="14.25" customHeight="1" x14ac:dyDescent="0.25">
      <c r="B85" s="419"/>
      <c r="C85" s="465" t="s">
        <v>83</v>
      </c>
      <c r="D85" s="420"/>
      <c r="E85" s="469">
        <f>'Dispatch Monthly Nat P&amp;L'!Q84</f>
        <v>0</v>
      </c>
      <c r="F85" s="469">
        <f>INDEX('Dispatch Monthly Nat P&amp;L'!$AI84:$AT84,MATCH(Inputs!$C$2,'Dispatch Monthly Nat P&amp;L'!$AI$5:$AT$5,0))</f>
        <v>0</v>
      </c>
      <c r="G85" s="470">
        <f t="shared" si="93"/>
        <v>0</v>
      </c>
      <c r="H85" s="468" t="str">
        <f t="shared" si="94"/>
        <v>N/A</v>
      </c>
      <c r="I85" s="420"/>
      <c r="J85" s="469">
        <f>'Dispatch Monthly Nat P&amp;L'!X84</f>
        <v>0</v>
      </c>
      <c r="K85" s="469">
        <f>'Dispatch Monthly Nat P&amp;L'!AV84</f>
        <v>0</v>
      </c>
      <c r="L85" s="470">
        <f t="shared" si="95"/>
        <v>0</v>
      </c>
      <c r="M85" s="468" t="str">
        <f t="shared" si="96"/>
        <v>N/A</v>
      </c>
      <c r="N85" s="420"/>
      <c r="O85" s="469">
        <f t="shared" si="97"/>
        <v>0</v>
      </c>
      <c r="P85" s="469">
        <f>'Dispatch Monthly Nat P&amp;L'!$BM84</f>
        <v>0</v>
      </c>
      <c r="Q85" s="469">
        <f t="shared" si="98"/>
        <v>0</v>
      </c>
      <c r="R85" s="468" t="str">
        <f t="shared" si="99"/>
        <v>N/A</v>
      </c>
      <c r="S85" s="421"/>
    </row>
    <row r="86" spans="2:28" ht="14.25" customHeight="1" x14ac:dyDescent="0.25">
      <c r="B86" s="419"/>
      <c r="C86" s="465" t="s">
        <v>84</v>
      </c>
      <c r="D86" s="420"/>
      <c r="E86" s="469">
        <f>'Dispatch Monthly Nat P&amp;L'!Q85</f>
        <v>0</v>
      </c>
      <c r="F86" s="469">
        <f>INDEX('Dispatch Monthly Nat P&amp;L'!$AI85:$AT85,MATCH(Inputs!$C$2,'Dispatch Monthly Nat P&amp;L'!$AI$5:$AT$5,0))</f>
        <v>0</v>
      </c>
      <c r="G86" s="470">
        <f t="shared" si="93"/>
        <v>0</v>
      </c>
      <c r="H86" s="468" t="str">
        <f t="shared" si="94"/>
        <v>N/A</v>
      </c>
      <c r="I86" s="420"/>
      <c r="J86" s="469">
        <f>'Dispatch Monthly Nat P&amp;L'!X85</f>
        <v>241203.21</v>
      </c>
      <c r="K86" s="469">
        <f>'Dispatch Monthly Nat P&amp;L'!AV85</f>
        <v>0</v>
      </c>
      <c r="L86" s="470">
        <f t="shared" si="95"/>
        <v>241203.21</v>
      </c>
      <c r="M86" s="468" t="str">
        <f t="shared" si="96"/>
        <v>N/A</v>
      </c>
      <c r="N86" s="420"/>
      <c r="O86" s="469">
        <f t="shared" si="97"/>
        <v>0</v>
      </c>
      <c r="P86" s="469">
        <f>'Dispatch Monthly Nat P&amp;L'!$BM85</f>
        <v>0</v>
      </c>
      <c r="Q86" s="469">
        <f t="shared" si="98"/>
        <v>0</v>
      </c>
      <c r="R86" s="468" t="str">
        <f t="shared" si="99"/>
        <v>N/A</v>
      </c>
      <c r="S86" s="421"/>
    </row>
    <row r="87" spans="2:28" ht="14.25" customHeight="1" x14ac:dyDescent="0.25">
      <c r="B87" s="419"/>
      <c r="C87" s="465" t="s">
        <v>85</v>
      </c>
      <c r="D87" s="420"/>
      <c r="E87" s="469">
        <f>'Dispatch Monthly Nat P&amp;L'!Q86</f>
        <v>5145.8900000000003</v>
      </c>
      <c r="F87" s="469">
        <f>INDEX('Dispatch Monthly Nat P&amp;L'!$AI86:$AT86,MATCH(Inputs!$C$2,'Dispatch Monthly Nat P&amp;L'!$AI$5:$AT$5,0))</f>
        <v>29333.333333333332</v>
      </c>
      <c r="G87" s="470">
        <f t="shared" si="93"/>
        <v>-24187.443333333333</v>
      </c>
      <c r="H87" s="468">
        <f t="shared" si="94"/>
        <v>-0.82457193181818178</v>
      </c>
      <c r="I87" s="420"/>
      <c r="J87" s="469">
        <f>'Dispatch Monthly Nat P&amp;L'!X86</f>
        <v>123836.42000000001</v>
      </c>
      <c r="K87" s="469">
        <f>'Dispatch Monthly Nat P&amp;L'!AV86</f>
        <v>351999.99999999994</v>
      </c>
      <c r="L87" s="470">
        <f t="shared" si="95"/>
        <v>-228163.57999999993</v>
      </c>
      <c r="M87" s="468">
        <f t="shared" si="96"/>
        <v>-0.64819198863636351</v>
      </c>
      <c r="N87" s="420"/>
      <c r="O87" s="469">
        <f t="shared" si="97"/>
        <v>5145.8900000000003</v>
      </c>
      <c r="P87" s="469">
        <f>'Dispatch Monthly Nat P&amp;L'!$BM86</f>
        <v>4202.57</v>
      </c>
      <c r="Q87" s="469">
        <f t="shared" si="98"/>
        <v>943.32000000000062</v>
      </c>
      <c r="R87" s="468">
        <f t="shared" si="99"/>
        <v>0.22446265023545142</v>
      </c>
      <c r="S87" s="421"/>
    </row>
    <row r="88" spans="2:28" ht="14.25" customHeight="1" x14ac:dyDescent="0.25">
      <c r="B88" s="419"/>
      <c r="C88" s="465" t="s">
        <v>88</v>
      </c>
      <c r="D88" s="420"/>
      <c r="E88" s="469">
        <f>'Dispatch Monthly Nat P&amp;L'!Q87</f>
        <v>0</v>
      </c>
      <c r="F88" s="469">
        <f>INDEX('Dispatch Monthly Nat P&amp;L'!$AI87:$AT87,MATCH(Inputs!$C$2,'Dispatch Monthly Nat P&amp;L'!$AI$5:$AT$5,0))</f>
        <v>0</v>
      </c>
      <c r="G88" s="470">
        <f t="shared" si="93"/>
        <v>0</v>
      </c>
      <c r="H88" s="468" t="str">
        <f t="shared" si="94"/>
        <v>N/A</v>
      </c>
      <c r="I88" s="420"/>
      <c r="J88" s="469">
        <f>'Dispatch Monthly Nat P&amp;L'!X87</f>
        <v>0</v>
      </c>
      <c r="K88" s="469">
        <f>'Dispatch Monthly Nat P&amp;L'!AV87</f>
        <v>0</v>
      </c>
      <c r="L88" s="470">
        <f t="shared" si="95"/>
        <v>0</v>
      </c>
      <c r="M88" s="468" t="str">
        <f t="shared" si="96"/>
        <v>N/A</v>
      </c>
      <c r="N88" s="420"/>
      <c r="O88" s="469">
        <f t="shared" si="97"/>
        <v>0</v>
      </c>
      <c r="P88" s="469">
        <f>'Dispatch Monthly Nat P&amp;L'!$BM87</f>
        <v>0</v>
      </c>
      <c r="Q88" s="469">
        <f t="shared" si="98"/>
        <v>0</v>
      </c>
      <c r="R88" s="468" t="str">
        <f t="shared" si="99"/>
        <v>N/A</v>
      </c>
      <c r="S88" s="421"/>
    </row>
    <row r="89" spans="2:28" ht="14.25" customHeight="1" x14ac:dyDescent="0.25">
      <c r="B89" s="419"/>
      <c r="C89" s="465" t="s">
        <v>94</v>
      </c>
      <c r="D89" s="420"/>
      <c r="E89" s="469">
        <f>'Dispatch Monthly Nat P&amp;L'!Q88</f>
        <v>0</v>
      </c>
      <c r="F89" s="469">
        <f>INDEX('Dispatch Monthly Nat P&amp;L'!$AI88:$AT88,MATCH(Inputs!$C$2,'Dispatch Monthly Nat P&amp;L'!$AI$5:$AT$5,0))</f>
        <v>0</v>
      </c>
      <c r="G89" s="470">
        <f t="shared" si="93"/>
        <v>0</v>
      </c>
      <c r="H89" s="468" t="str">
        <f t="shared" si="94"/>
        <v>N/A</v>
      </c>
      <c r="I89" s="420"/>
      <c r="J89" s="469">
        <f>'Dispatch Monthly Nat P&amp;L'!X88</f>
        <v>58000</v>
      </c>
      <c r="K89" s="469">
        <f>'Dispatch Monthly Nat P&amp;L'!AV88</f>
        <v>100000</v>
      </c>
      <c r="L89" s="470">
        <f t="shared" si="95"/>
        <v>-42000</v>
      </c>
      <c r="M89" s="468">
        <f t="shared" si="96"/>
        <v>-0.42000000000000004</v>
      </c>
      <c r="N89" s="420"/>
      <c r="O89" s="469">
        <f t="shared" si="97"/>
        <v>0</v>
      </c>
      <c r="P89" s="469">
        <f>'Dispatch Monthly Nat P&amp;L'!$BM88</f>
        <v>62817.83</v>
      </c>
      <c r="Q89" s="469">
        <f t="shared" si="98"/>
        <v>-62817.83</v>
      </c>
      <c r="R89" s="468">
        <f t="shared" si="99"/>
        <v>-1</v>
      </c>
      <c r="S89" s="421"/>
    </row>
    <row r="90" spans="2:28" ht="14.25" customHeight="1" x14ac:dyDescent="0.25">
      <c r="B90" s="419"/>
      <c r="C90" s="465" t="s">
        <v>95</v>
      </c>
      <c r="D90" s="420"/>
      <c r="E90" s="469">
        <f>'Dispatch Monthly Nat P&amp;L'!Q89</f>
        <v>1935.37</v>
      </c>
      <c r="F90" s="469">
        <f>INDEX('Dispatch Monthly Nat P&amp;L'!$AI89:$AT89,MATCH(Inputs!$C$2,'Dispatch Monthly Nat P&amp;L'!$AI$5:$AT$5,0))</f>
        <v>909.75125000000185</v>
      </c>
      <c r="G90" s="470">
        <f t="shared" si="93"/>
        <v>1025.618749999998</v>
      </c>
      <c r="H90" s="468">
        <f t="shared" si="94"/>
        <v>1.1273617376178335</v>
      </c>
      <c r="I90" s="420"/>
      <c r="J90" s="469">
        <f>'Dispatch Monthly Nat P&amp;L'!X89</f>
        <v>19146.57</v>
      </c>
      <c r="K90" s="469">
        <f>'Dispatch Monthly Nat P&amp;L'!AV89</f>
        <v>10917.015000000001</v>
      </c>
      <c r="L90" s="470">
        <f t="shared" si="95"/>
        <v>8229.5549999999985</v>
      </c>
      <c r="M90" s="468">
        <f t="shared" si="96"/>
        <v>0.75382831295917407</v>
      </c>
      <c r="N90" s="420"/>
      <c r="O90" s="469">
        <f t="shared" si="97"/>
        <v>1935.37</v>
      </c>
      <c r="P90" s="469">
        <f>'Dispatch Monthly Nat P&amp;L'!$BM89</f>
        <v>837.63</v>
      </c>
      <c r="Q90" s="469">
        <f t="shared" si="98"/>
        <v>1097.7399999999998</v>
      </c>
      <c r="R90" s="468">
        <f t="shared" si="99"/>
        <v>1.3105309026658549</v>
      </c>
      <c r="S90" s="421"/>
    </row>
    <row r="91" spans="2:28" ht="14.25" customHeight="1" x14ac:dyDescent="0.25">
      <c r="B91" s="419"/>
      <c r="C91" s="465" t="s">
        <v>148</v>
      </c>
      <c r="D91" s="420"/>
      <c r="E91" s="469">
        <f>'Dispatch Monthly Nat P&amp;L'!Q90</f>
        <v>426366.76097496948</v>
      </c>
      <c r="F91" s="469">
        <f>INDEX('Dispatch Monthly Nat P&amp;L'!$AI90:$AT90,MATCH(Inputs!$C$2,'Dispatch Monthly Nat P&amp;L'!$AI$5:$AT$5,0))</f>
        <v>426366.76097496948</v>
      </c>
      <c r="G91" s="470">
        <f t="shared" si="93"/>
        <v>0</v>
      </c>
      <c r="H91" s="468">
        <f t="shared" si="94"/>
        <v>0</v>
      </c>
      <c r="I91" s="420"/>
      <c r="J91" s="469">
        <f>'Dispatch Monthly Nat P&amp;L'!X90</f>
        <v>5116401.1316996356</v>
      </c>
      <c r="K91" s="469">
        <f>'Dispatch Monthly Nat P&amp;L'!AV90</f>
        <v>5116401.1316996356</v>
      </c>
      <c r="L91" s="470">
        <f t="shared" si="95"/>
        <v>0</v>
      </c>
      <c r="M91" s="468">
        <f t="shared" si="96"/>
        <v>0</v>
      </c>
      <c r="N91" s="420"/>
      <c r="O91" s="469">
        <f t="shared" si="97"/>
        <v>426366.76097496948</v>
      </c>
      <c r="P91" s="469">
        <f>'Dispatch Monthly Nat P&amp;L'!$BM90</f>
        <v>426366.76097496948</v>
      </c>
      <c r="Q91" s="469">
        <f t="shared" si="98"/>
        <v>0</v>
      </c>
      <c r="R91" s="468">
        <f t="shared" si="99"/>
        <v>0</v>
      </c>
      <c r="S91" s="421"/>
    </row>
    <row r="92" spans="2:28" ht="14.25" customHeight="1" x14ac:dyDescent="0.25">
      <c r="B92" s="419"/>
      <c r="C92" s="471" t="s">
        <v>97</v>
      </c>
      <c r="D92" s="420"/>
      <c r="E92" s="475">
        <f>'Dispatch Monthly Nat P&amp;L'!Q91</f>
        <v>997949.27097496949</v>
      </c>
      <c r="F92" s="475">
        <f>INDEX('Dispatch Monthly Nat P&amp;L'!$AI91:$AT91,MATCH(Inputs!$C$2,'Dispatch Monthly Nat P&amp;L'!$AI$5:$AT$5,0))</f>
        <v>998659.94114003796</v>
      </c>
      <c r="G92" s="476">
        <f t="shared" si="93"/>
        <v>-710.67016506846994</v>
      </c>
      <c r="H92" s="474">
        <f t="shared" si="94"/>
        <v>-7.1162378282363381E-4</v>
      </c>
      <c r="I92" s="420"/>
      <c r="J92" s="475">
        <f>'Dispatch Monthly Nat P&amp;L'!X91</f>
        <v>12194492.921699636</v>
      </c>
      <c r="K92" s="475">
        <f>'Dispatch Monthly Nat P&amp;L'!AV91</f>
        <v>11857677.765246209</v>
      </c>
      <c r="L92" s="476">
        <f t="shared" si="95"/>
        <v>336815.15645342693</v>
      </c>
      <c r="M92" s="474">
        <f t="shared" si="96"/>
        <v>2.8404816113370979E-2</v>
      </c>
      <c r="N92" s="420"/>
      <c r="O92" s="475">
        <f t="shared" si="97"/>
        <v>997949.27097496949</v>
      </c>
      <c r="P92" s="475">
        <f>'Dispatch Monthly Nat P&amp;L'!$BM91</f>
        <v>1491313.5109749692</v>
      </c>
      <c r="Q92" s="475">
        <f t="shared" si="98"/>
        <v>-493364.23999999976</v>
      </c>
      <c r="R92" s="474">
        <f t="shared" si="99"/>
        <v>-0.33082530022641266</v>
      </c>
      <c r="S92" s="421"/>
      <c r="U92" s="8">
        <f t="shared" ref="U92:V92" si="100">SUM(E80:E91)-E92</f>
        <v>0</v>
      </c>
      <c r="V92" s="8">
        <f t="shared" si="100"/>
        <v>0</v>
      </c>
      <c r="X92" s="8">
        <f t="shared" ref="X92:Y92" si="101">SUM(J80:J91)-J92</f>
        <v>0</v>
      </c>
      <c r="Y92" s="8">
        <f t="shared" si="101"/>
        <v>0</v>
      </c>
      <c r="AA92" s="8">
        <f t="shared" ref="AA92:AB92" si="102">SUM(O80:O91)-O92</f>
        <v>0</v>
      </c>
      <c r="AB92" s="8">
        <f t="shared" si="102"/>
        <v>0</v>
      </c>
    </row>
    <row r="93" spans="2:28" ht="14.25" customHeight="1" x14ac:dyDescent="0.25">
      <c r="B93" s="419"/>
      <c r="C93" s="420"/>
      <c r="D93" s="420"/>
      <c r="E93" s="420"/>
      <c r="F93" s="420"/>
      <c r="G93" s="420"/>
      <c r="H93" s="480"/>
      <c r="I93" s="420"/>
      <c r="J93" s="420"/>
      <c r="K93" s="420"/>
      <c r="L93" s="420"/>
      <c r="M93" s="480"/>
      <c r="N93" s="420"/>
      <c r="O93" s="420"/>
      <c r="P93" s="420"/>
      <c r="Q93" s="420"/>
      <c r="R93" s="480"/>
      <c r="S93" s="421"/>
    </row>
    <row r="94" spans="2:28" ht="14.25" customHeight="1" x14ac:dyDescent="0.25">
      <c r="B94" s="419"/>
      <c r="C94" s="464" t="s">
        <v>98</v>
      </c>
      <c r="D94" s="420"/>
      <c r="E94" s="475">
        <f>'Dispatch Monthly Nat P&amp;L'!Q93</f>
        <v>246778.46999999962</v>
      </c>
      <c r="F94" s="475">
        <f>INDEX('Dispatch Monthly Nat P&amp;L'!$AI93:$AT93,MATCH(Inputs!$C$2,'Dispatch Monthly Nat P&amp;L'!$AI$5:$AT$5,0))</f>
        <v>98053.145200001076</v>
      </c>
      <c r="G94" s="476">
        <f t="shared" ref="G94:G95" si="103">IFERROR(E94-F94,"N/A")</f>
        <v>148725.32479999855</v>
      </c>
      <c r="H94" s="474">
        <f>IFERROR((E94/F94-1),"N/A")</f>
        <v>1.5167828068813125</v>
      </c>
      <c r="I94" s="420"/>
      <c r="J94" s="475">
        <f>'Dispatch Monthly Nat P&amp;L'!X93</f>
        <v>1037205.889999999</v>
      </c>
      <c r="K94" s="475">
        <f>'Dispatch Monthly Nat P&amp;L'!AV93</f>
        <v>-581586.26506138849</v>
      </c>
      <c r="L94" s="476">
        <f t="shared" ref="L94:L95" si="104">IFERROR(J94-K94,"N/A")</f>
        <v>1618792.1550613875</v>
      </c>
      <c r="M94" s="474">
        <f>IFERROR((J94/K94-1),"N/A")</f>
        <v>-2.7834085024179833</v>
      </c>
      <c r="N94" s="420"/>
      <c r="O94" s="475">
        <f t="shared" ref="O94:O95" si="105">E94</f>
        <v>246778.46999999962</v>
      </c>
      <c r="P94" s="475">
        <f>'Dispatch Monthly Nat P&amp;L'!$BM93</f>
        <v>11013.599999999627</v>
      </c>
      <c r="Q94" s="475">
        <f t="shared" ref="Q94:Q95" si="106">O94-P94</f>
        <v>235764.87</v>
      </c>
      <c r="R94" s="474">
        <f>IFERROR((O94/P94-1),"N/A")</f>
        <v>21.406703530181591</v>
      </c>
      <c r="S94" s="421"/>
      <c r="U94" s="8">
        <f t="shared" ref="U94:V94" si="107">E76+E92-E94</f>
        <v>0</v>
      </c>
      <c r="V94" s="8">
        <f t="shared" si="107"/>
        <v>0</v>
      </c>
      <c r="X94" s="8">
        <f t="shared" ref="X94:Y94" si="108">J76+J92-J94</f>
        <v>1.6298145055770874E-9</v>
      </c>
      <c r="Y94" s="8">
        <f t="shared" si="108"/>
        <v>-1.1641532182693481E-9</v>
      </c>
      <c r="AA94" s="8">
        <f t="shared" ref="AA94:AB94" si="109">O76+O92-O94</f>
        <v>0</v>
      </c>
      <c r="AB94" s="8">
        <f t="shared" si="109"/>
        <v>0</v>
      </c>
    </row>
    <row r="95" spans="2:28" ht="14.25" customHeight="1" x14ac:dyDescent="0.25">
      <c r="B95" s="419"/>
      <c r="C95" s="482" t="s">
        <v>99</v>
      </c>
      <c r="D95" s="420"/>
      <c r="E95" s="478">
        <f>'Dispatch Monthly Nat P&amp;L'!Q94</f>
        <v>0.2150545197262414</v>
      </c>
      <c r="F95" s="478">
        <f>INDEX('Dispatch Monthly Nat P&amp;L'!$AI94:$AT94,MATCH(Inputs!$C$2,'Dispatch Monthly Nat P&amp;L'!$AI$5:$AT$5,0))</f>
        <v>7.9769133681635254E-2</v>
      </c>
      <c r="G95" s="479">
        <f t="shared" si="103"/>
        <v>0.13528538604460616</v>
      </c>
      <c r="H95" s="479"/>
      <c r="I95" s="420"/>
      <c r="J95" s="478">
        <f>'Dispatch Monthly Nat P&amp;L'!X94</f>
        <v>7.5832989790466987E-2</v>
      </c>
      <c r="K95" s="478">
        <f>'Dispatch Monthly Nat P&amp;L'!AV94</f>
        <v>-4.279491221766258E-2</v>
      </c>
      <c r="L95" s="479">
        <f t="shared" si="104"/>
        <v>0.11862790200812956</v>
      </c>
      <c r="M95" s="479"/>
      <c r="N95" s="420"/>
      <c r="O95" s="478">
        <f t="shared" si="105"/>
        <v>0.2150545197262414</v>
      </c>
      <c r="P95" s="478">
        <f>'Dispatch Monthly Nat P&amp;L'!$BM94</f>
        <v>9.9886812902797856E-3</v>
      </c>
      <c r="Q95" s="478">
        <f t="shared" si="106"/>
        <v>0.2050658384359616</v>
      </c>
      <c r="R95" s="479"/>
      <c r="S95" s="421"/>
      <c r="U95" s="40">
        <f>E94/E16-E95</f>
        <v>0</v>
      </c>
      <c r="V95" s="40">
        <f>F94/F16-F95</f>
        <v>0</v>
      </c>
      <c r="X95" s="40">
        <f>J94/J16-J95</f>
        <v>0</v>
      </c>
      <c r="Y95" s="40">
        <f>K94/K16-K95</f>
        <v>0</v>
      </c>
      <c r="AA95" s="40">
        <f>O94/O16-O95</f>
        <v>0</v>
      </c>
      <c r="AB95" s="40">
        <f>P94/P16-P95</f>
        <v>0</v>
      </c>
    </row>
    <row r="96" spans="2:28" ht="15" customHeight="1" x14ac:dyDescent="0.25">
      <c r="B96" s="419"/>
      <c r="C96" s="420"/>
      <c r="D96" s="420"/>
      <c r="E96" s="420"/>
      <c r="F96" s="420"/>
      <c r="G96" s="420"/>
      <c r="H96" s="420"/>
      <c r="I96" s="420"/>
      <c r="J96" s="420"/>
      <c r="K96" s="420"/>
      <c r="L96" s="420"/>
      <c r="M96" s="420"/>
      <c r="N96" s="420"/>
      <c r="O96" s="420"/>
      <c r="P96" s="420"/>
      <c r="Q96" s="420"/>
      <c r="R96" s="420"/>
      <c r="S96" s="462"/>
    </row>
    <row r="97" spans="2:28" ht="14.25" customHeight="1" x14ac:dyDescent="0.25">
      <c r="B97" s="419"/>
      <c r="C97" s="483" t="s">
        <v>101</v>
      </c>
      <c r="D97" s="420"/>
      <c r="E97" s="469">
        <f>'Dispatch Monthly Nat P&amp;L'!Q96</f>
        <v>0</v>
      </c>
      <c r="F97" s="469">
        <f>INDEX('Dispatch Monthly Nat P&amp;L'!$AI96:$AT96,MATCH(Inputs!$C$2,'Dispatch Monthly Nat P&amp;L'!$AI$5:$AT$5,0))</f>
        <v>0</v>
      </c>
      <c r="G97" s="470">
        <f>IFERROR(E97-F97,"N/A")</f>
        <v>0</v>
      </c>
      <c r="H97" s="468" t="str">
        <f>IFERROR((E97/F97-1),"N/A")</f>
        <v>N/A</v>
      </c>
      <c r="I97" s="420"/>
      <c r="J97" s="469">
        <f>'Dispatch Monthly Nat P&amp;L'!X96</f>
        <v>0</v>
      </c>
      <c r="K97" s="469">
        <f>'Dispatch Monthly Nat P&amp;L'!AV96</f>
        <v>0</v>
      </c>
      <c r="L97" s="470">
        <f>IFERROR(J97-K97,"N/A")</f>
        <v>0</v>
      </c>
      <c r="M97" s="468" t="str">
        <f>IFERROR((J97/K97-1),"N/A")</f>
        <v>N/A</v>
      </c>
      <c r="N97" s="420"/>
      <c r="O97" s="469">
        <f>E97</f>
        <v>0</v>
      </c>
      <c r="P97" s="469">
        <f>'Dispatch Monthly Nat P&amp;L'!$BM96</f>
        <v>0</v>
      </c>
      <c r="Q97" s="469">
        <f>O97-P97</f>
        <v>0</v>
      </c>
      <c r="R97" s="468" t="str">
        <f>IFERROR((O97/P97-1),"N/A")</f>
        <v>N/A</v>
      </c>
      <c r="S97" s="421"/>
    </row>
    <row r="98" spans="2:28" ht="14.25" customHeight="1" x14ac:dyDescent="0.25">
      <c r="B98" s="419"/>
      <c r="C98" s="420"/>
      <c r="D98" s="420"/>
      <c r="E98" s="420"/>
      <c r="F98" s="420"/>
      <c r="G98" s="420"/>
      <c r="H98" s="480"/>
      <c r="I98" s="420"/>
      <c r="J98" s="420"/>
      <c r="K98" s="420"/>
      <c r="L98" s="420"/>
      <c r="M98" s="480"/>
      <c r="N98" s="420"/>
      <c r="O98" s="420"/>
      <c r="P98" s="420"/>
      <c r="Q98" s="420"/>
      <c r="R98" s="480"/>
      <c r="S98" s="421"/>
    </row>
    <row r="99" spans="2:28" ht="14.25" customHeight="1" x14ac:dyDescent="0.25">
      <c r="B99" s="419"/>
      <c r="C99" s="464" t="s">
        <v>102</v>
      </c>
      <c r="D99" s="420"/>
      <c r="E99" s="475">
        <f>'Dispatch Monthly Nat P&amp;L'!Q98</f>
        <v>246778.46999999962</v>
      </c>
      <c r="F99" s="475">
        <f>INDEX('Dispatch Monthly Nat P&amp;L'!$AI98:$AT98,MATCH(Inputs!$C$2,'Dispatch Monthly Nat P&amp;L'!$AI$5:$AT$5,0))</f>
        <v>98053.145200001076</v>
      </c>
      <c r="G99" s="476">
        <f t="shared" ref="G99:G100" si="110">IFERROR(E99-F99,"N/A")</f>
        <v>148725.32479999855</v>
      </c>
      <c r="H99" s="474">
        <f>IFERROR((E99/F99-1),"N/A")</f>
        <v>1.5167828068813125</v>
      </c>
      <c r="I99" s="420"/>
      <c r="J99" s="475">
        <f>'Dispatch Monthly Nat P&amp;L'!X98</f>
        <v>1037205.889999999</v>
      </c>
      <c r="K99" s="475">
        <f>'Dispatch Monthly Nat P&amp;L'!AV98</f>
        <v>-581586.26506138849</v>
      </c>
      <c r="L99" s="476">
        <f t="shared" ref="L99:L100" si="111">IFERROR(J99-K99,"N/A")</f>
        <v>1618792.1550613875</v>
      </c>
      <c r="M99" s="474">
        <f>IFERROR((J99/K99-1),"N/A")</f>
        <v>-2.7834085024179833</v>
      </c>
      <c r="N99" s="420"/>
      <c r="O99" s="475">
        <f t="shared" ref="O99:O100" si="112">E99</f>
        <v>246778.46999999962</v>
      </c>
      <c r="P99" s="475">
        <f>'Dispatch Monthly Nat P&amp;L'!$BM98</f>
        <v>11013.599999999627</v>
      </c>
      <c r="Q99" s="475">
        <f t="shared" ref="Q99:Q100" si="113">O99-P99</f>
        <v>235764.87</v>
      </c>
      <c r="R99" s="474">
        <f>IFERROR((O99/P99-1),"N/A")</f>
        <v>21.406703530181591</v>
      </c>
      <c r="S99" s="421"/>
      <c r="U99" s="8">
        <f t="shared" ref="U99:V99" si="114">E94-E97-E99</f>
        <v>0</v>
      </c>
      <c r="V99" s="8">
        <f t="shared" si="114"/>
        <v>0</v>
      </c>
      <c r="X99" s="8">
        <f t="shared" ref="X99:Y99" si="115">J94-J97-J99</f>
        <v>0</v>
      </c>
      <c r="Y99" s="8">
        <f t="shared" si="115"/>
        <v>0</v>
      </c>
      <c r="AA99" s="8">
        <f t="shared" ref="AA99:AB99" si="116">O94-O97-O99</f>
        <v>0</v>
      </c>
      <c r="AB99" s="8">
        <f t="shared" si="116"/>
        <v>0</v>
      </c>
    </row>
    <row r="100" spans="2:28" ht="14.25" customHeight="1" x14ac:dyDescent="0.25">
      <c r="B100" s="419"/>
      <c r="C100" s="482" t="s">
        <v>103</v>
      </c>
      <c r="D100" s="420"/>
      <c r="E100" s="478">
        <f>'Dispatch Monthly Nat P&amp;L'!Q99</f>
        <v>0.2150545197262414</v>
      </c>
      <c r="F100" s="478">
        <f>INDEX('Dispatch Monthly Nat P&amp;L'!$AI99:$AT99,MATCH(Inputs!$C$2,'Dispatch Monthly Nat P&amp;L'!$AI$5:$AT$5,0))</f>
        <v>7.9769133681635254E-2</v>
      </c>
      <c r="G100" s="479">
        <f t="shared" si="110"/>
        <v>0.13528538604460616</v>
      </c>
      <c r="H100" s="478"/>
      <c r="I100" s="420"/>
      <c r="J100" s="478">
        <f>'Dispatch Monthly Nat P&amp;L'!X99</f>
        <v>7.5832989790466987E-2</v>
      </c>
      <c r="K100" s="478">
        <f>'Dispatch Monthly Nat P&amp;L'!AV99</f>
        <v>-4.279491221766258E-2</v>
      </c>
      <c r="L100" s="479">
        <f t="shared" si="111"/>
        <v>0.11862790200812956</v>
      </c>
      <c r="M100" s="478"/>
      <c r="N100" s="420"/>
      <c r="O100" s="478">
        <f t="shared" si="112"/>
        <v>0.2150545197262414</v>
      </c>
      <c r="P100" s="478">
        <f>'Dispatch Monthly Nat P&amp;L'!$BM99</f>
        <v>9.9886812902797856E-3</v>
      </c>
      <c r="Q100" s="478">
        <f t="shared" si="113"/>
        <v>0.2050658384359616</v>
      </c>
      <c r="R100" s="478"/>
      <c r="S100" s="421"/>
      <c r="U100" s="40">
        <f>E99/E16-E100</f>
        <v>0</v>
      </c>
      <c r="V100" s="40">
        <f>F99/F16-F100</f>
        <v>0</v>
      </c>
      <c r="X100" s="40">
        <f>J99/J16-J100</f>
        <v>0</v>
      </c>
      <c r="Y100" s="40">
        <f>K99/K16-K100</f>
        <v>0</v>
      </c>
      <c r="AA100" s="40">
        <f>O99/O16-O100</f>
        <v>0</v>
      </c>
      <c r="AB100" s="40">
        <f>P99/P16-P100</f>
        <v>0</v>
      </c>
    </row>
    <row r="101" spans="2:28" ht="14.25" customHeight="1" x14ac:dyDescent="0.25">
      <c r="B101" s="461"/>
      <c r="C101" s="449"/>
      <c r="D101" s="449"/>
      <c r="E101" s="484"/>
      <c r="F101" s="449"/>
      <c r="G101" s="449"/>
      <c r="H101" s="449"/>
      <c r="I101" s="449"/>
      <c r="J101" s="449"/>
      <c r="K101" s="449"/>
      <c r="L101" s="449"/>
      <c r="M101" s="449"/>
      <c r="N101" s="449"/>
      <c r="O101" s="449"/>
      <c r="P101" s="484"/>
      <c r="Q101" s="449"/>
      <c r="R101" s="449"/>
      <c r="S101" s="451"/>
    </row>
    <row r="102" spans="2:28" ht="14.25" customHeight="1" x14ac:dyDescent="0.25">
      <c r="E102" s="52"/>
      <c r="P102" s="52"/>
    </row>
    <row r="103" spans="2:28" ht="14.25" customHeight="1" x14ac:dyDescent="0.25">
      <c r="E103" s="8">
        <f>E99-'Dispatch Monthly Nat P&amp;L'!$Q98</f>
        <v>0</v>
      </c>
      <c r="F103" s="8"/>
      <c r="G103" s="8"/>
      <c r="H103" s="8"/>
      <c r="I103" s="8"/>
      <c r="J103" s="8">
        <f>J99-'Dispatch Monthly Nat P&amp;L'!$X98</f>
        <v>0</v>
      </c>
      <c r="K103" s="8"/>
      <c r="L103" s="8"/>
      <c r="M103" s="8"/>
      <c r="N103" s="8"/>
      <c r="O103" s="8"/>
      <c r="P103" s="8">
        <f>P99-'Dispatch Monthly Nat P&amp;L'!$BM98</f>
        <v>0</v>
      </c>
      <c r="Q103" s="8"/>
      <c r="R103" s="8"/>
    </row>
  </sheetData>
  <autoFilter ref="C6:R100" xr:uid="{00000000-0009-0000-0000-000008000000}"/>
  <mergeCells count="9">
    <mergeCell ref="AA5:AB5"/>
    <mergeCell ref="AA6:AB6"/>
    <mergeCell ref="E4:H4"/>
    <mergeCell ref="J4:M4"/>
    <mergeCell ref="O4:R4"/>
    <mergeCell ref="U5:V5"/>
    <mergeCell ref="X5:Y5"/>
    <mergeCell ref="U6:V6"/>
    <mergeCell ref="X6:Y6"/>
  </mergeCells>
  <pageMargins left="0.7" right="0.7" top="0.75" bottom="0.75" header="0" footer="0"/>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1"/>
  </sheetPr>
  <dimension ref="B1:AE103"/>
  <sheetViews>
    <sheetView showGridLines="0" workbookViewId="0">
      <pane xSplit="3" ySplit="6" topLeftCell="D79" activePane="bottomRight" state="frozen"/>
      <selection activeCell="H51" sqref="H51"/>
      <selection pane="topRight" activeCell="H51" sqref="H51"/>
      <selection pane="bottomLeft" activeCell="H51" sqref="H51"/>
      <selection pane="bottomRight" activeCell="E13" sqref="E13"/>
    </sheetView>
  </sheetViews>
  <sheetFormatPr defaultColWidth="14.42578125" defaultRowHeight="15" customHeight="1" outlineLevelCol="1" x14ac:dyDescent="0.25"/>
  <cols>
    <col min="1" max="1" width="8.7109375" customWidth="1"/>
    <col min="2" max="2" width="1.42578125" customWidth="1"/>
    <col min="3" max="3" width="57" customWidth="1"/>
    <col min="4" max="4" width="4.140625" customWidth="1"/>
    <col min="5" max="6" width="12.42578125" customWidth="1"/>
    <col min="7" max="7" width="15.42578125" customWidth="1"/>
    <col min="8" max="8" width="17.42578125" customWidth="1"/>
    <col min="9" max="9" width="3.42578125" customWidth="1"/>
    <col min="10" max="10" width="13.5703125" customWidth="1"/>
    <col min="11" max="11" width="13.42578125" customWidth="1"/>
    <col min="12" max="12" width="15.42578125" customWidth="1"/>
    <col min="13" max="13" width="17.42578125" customWidth="1"/>
    <col min="14" max="14" width="3.42578125" customWidth="1"/>
    <col min="15" max="15" width="12.42578125" customWidth="1"/>
    <col min="16" max="16" width="12.28515625" customWidth="1"/>
    <col min="17" max="17" width="15.42578125" customWidth="1"/>
    <col min="18" max="18" width="17.42578125" customWidth="1"/>
    <col min="19" max="19" width="1.42578125" customWidth="1"/>
    <col min="20" max="20" width="8.7109375" customWidth="1"/>
    <col min="21" max="21" width="7.7109375" bestFit="1" customWidth="1" outlineLevel="1"/>
    <col min="22" max="22" width="7.85546875" customWidth="1" outlineLevel="1"/>
    <col min="23" max="23" width="9.140625" customWidth="1" outlineLevel="1"/>
    <col min="24" max="24" width="5.140625" customWidth="1" outlineLevel="1"/>
    <col min="25" max="25" width="7.85546875" customWidth="1" outlineLevel="1"/>
    <col min="26" max="26" width="9.140625" customWidth="1" outlineLevel="1"/>
    <col min="27" max="28" width="5.140625" customWidth="1" outlineLevel="1"/>
  </cols>
  <sheetData>
    <row r="1" spans="2:31" ht="14.25" customHeight="1" x14ac:dyDescent="0.25">
      <c r="C1" s="25" t="s">
        <v>149</v>
      </c>
      <c r="D1" s="3"/>
      <c r="E1" s="3"/>
      <c r="F1" s="3"/>
      <c r="G1" s="3"/>
      <c r="H1" s="3"/>
      <c r="I1" s="3"/>
      <c r="J1" s="3"/>
      <c r="K1" s="3"/>
      <c r="L1" s="3"/>
      <c r="M1" s="3"/>
      <c r="N1" s="3"/>
      <c r="O1" s="3"/>
      <c r="P1" s="3"/>
      <c r="Q1" s="3"/>
      <c r="R1" s="3"/>
      <c r="S1" s="3"/>
    </row>
    <row r="2" spans="2:31" ht="14.25" customHeight="1" x14ac:dyDescent="0.25"/>
    <row r="3" spans="2:31" ht="14.25" customHeight="1" x14ac:dyDescent="0.25">
      <c r="B3" s="452"/>
      <c r="C3" s="417"/>
      <c r="D3" s="417"/>
      <c r="E3" s="417"/>
      <c r="F3" s="417"/>
      <c r="G3" s="417"/>
      <c r="H3" s="417"/>
      <c r="I3" s="417"/>
      <c r="J3" s="417"/>
      <c r="K3" s="417"/>
      <c r="L3" s="417"/>
      <c r="M3" s="417"/>
      <c r="N3" s="417"/>
      <c r="O3" s="417"/>
      <c r="P3" s="417"/>
      <c r="Q3" s="417"/>
      <c r="R3" s="417"/>
      <c r="S3" s="418"/>
    </row>
    <row r="4" spans="2:31" ht="14.25" customHeight="1" x14ac:dyDescent="0.25">
      <c r="B4" s="419"/>
      <c r="C4" s="420"/>
      <c r="D4" s="420"/>
      <c r="E4" s="681" t="s">
        <v>29</v>
      </c>
      <c r="F4" s="673"/>
      <c r="G4" s="673"/>
      <c r="H4" s="673"/>
      <c r="I4" s="420"/>
      <c r="J4" s="681" t="s">
        <v>30</v>
      </c>
      <c r="K4" s="673"/>
      <c r="L4" s="673"/>
      <c r="M4" s="673"/>
      <c r="N4" s="420"/>
      <c r="O4" s="681" t="s">
        <v>31</v>
      </c>
      <c r="P4" s="673"/>
      <c r="Q4" s="673"/>
      <c r="R4" s="673"/>
      <c r="S4" s="421"/>
    </row>
    <row r="5" spans="2:31" ht="14.25" customHeight="1" x14ac:dyDescent="0.25">
      <c r="B5" s="419"/>
      <c r="C5" s="420"/>
      <c r="D5" s="420"/>
      <c r="E5" s="26"/>
      <c r="F5" s="26"/>
      <c r="G5" s="26"/>
      <c r="H5" s="26"/>
      <c r="I5" s="420"/>
      <c r="J5" s="26"/>
      <c r="K5" s="26"/>
      <c r="L5" s="26"/>
      <c r="M5" s="26"/>
      <c r="N5" s="420"/>
      <c r="O5" s="26"/>
      <c r="P5" s="26"/>
      <c r="Q5" s="26"/>
      <c r="R5" s="26"/>
      <c r="S5" s="421"/>
      <c r="U5" s="680" t="s">
        <v>29</v>
      </c>
      <c r="V5" s="671"/>
      <c r="X5" s="680" t="s">
        <v>32</v>
      </c>
      <c r="Y5" s="671"/>
      <c r="AA5" s="680" t="s">
        <v>33</v>
      </c>
      <c r="AB5" s="671"/>
    </row>
    <row r="6" spans="2:31" ht="14.25" customHeight="1" x14ac:dyDescent="0.25">
      <c r="B6" s="419"/>
      <c r="C6" s="463" t="s">
        <v>11</v>
      </c>
      <c r="D6" s="420"/>
      <c r="E6" s="28">
        <f>Inputs!C2</f>
        <v>46022</v>
      </c>
      <c r="F6" s="28" t="s">
        <v>34</v>
      </c>
      <c r="G6" s="28" t="s">
        <v>35</v>
      </c>
      <c r="H6" s="28" t="s">
        <v>36</v>
      </c>
      <c r="I6" s="420"/>
      <c r="J6" s="28">
        <f>E6</f>
        <v>46022</v>
      </c>
      <c r="K6" s="28" t="s">
        <v>34</v>
      </c>
      <c r="L6" s="28" t="s">
        <v>35</v>
      </c>
      <c r="M6" s="28" t="s">
        <v>36</v>
      </c>
      <c r="N6" s="420"/>
      <c r="O6" s="28">
        <f>J6</f>
        <v>46022</v>
      </c>
      <c r="P6" s="28">
        <f>EOMONTH(O6,-12)</f>
        <v>45657</v>
      </c>
      <c r="Q6" s="28" t="s">
        <v>35</v>
      </c>
      <c r="R6" s="28" t="s">
        <v>36</v>
      </c>
      <c r="S6" s="421"/>
      <c r="U6" s="680" t="s">
        <v>37</v>
      </c>
      <c r="V6" s="671"/>
      <c r="X6" s="680" t="s">
        <v>37</v>
      </c>
      <c r="Y6" s="671"/>
      <c r="AA6" s="680" t="s">
        <v>37</v>
      </c>
      <c r="AB6" s="671"/>
    </row>
    <row r="7" spans="2:31" ht="14.25" customHeight="1" x14ac:dyDescent="0.25">
      <c r="B7" s="419"/>
      <c r="C7" s="464" t="s">
        <v>38</v>
      </c>
      <c r="D7" s="420"/>
      <c r="E7" s="420"/>
      <c r="F7" s="420"/>
      <c r="G7" s="420"/>
      <c r="H7" s="420"/>
      <c r="I7" s="420"/>
      <c r="J7" s="420"/>
      <c r="K7" s="420"/>
      <c r="L7" s="420"/>
      <c r="M7" s="420"/>
      <c r="N7" s="420"/>
      <c r="O7" s="420"/>
      <c r="P7" s="420"/>
      <c r="Q7" s="420"/>
      <c r="R7" s="420"/>
      <c r="S7" s="421"/>
      <c r="AE7" s="420"/>
    </row>
    <row r="8" spans="2:31" ht="14.25" customHeight="1" x14ac:dyDescent="0.25">
      <c r="B8" s="419"/>
      <c r="C8" s="465" t="s">
        <v>39</v>
      </c>
      <c r="D8" s="420"/>
      <c r="E8" s="466">
        <f>'Youreka Monthly Nat P&amp;L'!Q7</f>
        <v>861057.99</v>
      </c>
      <c r="F8" s="466">
        <f>INDEX('Youreka Monthly Nat P&amp;L'!$AI7:$AT7,MATCH(Inputs!$C$2,'Youreka Monthly Nat P&amp;L'!$AI$5:$AT$5,0))</f>
        <v>961921.23900340311</v>
      </c>
      <c r="G8" s="467">
        <f t="shared" ref="G8:G11" si="0">IFERROR(E8-F8,"N/A")</f>
        <v>-100863.24900340312</v>
      </c>
      <c r="H8" s="468">
        <f t="shared" ref="H8:H11" si="1">IFERROR((E8/F8-1),"N/A")</f>
        <v>-0.10485603697440171</v>
      </c>
      <c r="I8" s="16"/>
      <c r="J8" s="466">
        <f>'Youreka Monthly Nat P&amp;L'!X7</f>
        <v>10181920.4</v>
      </c>
      <c r="K8" s="466">
        <f>'Youreka Monthly Nat P&amp;L'!AV7</f>
        <v>10945483.78303306</v>
      </c>
      <c r="L8" s="467">
        <f t="shared" ref="L8:L11" si="2">IFERROR(J8-K8,"N/A")</f>
        <v>-763563.38303305954</v>
      </c>
      <c r="M8" s="468">
        <f t="shared" ref="M8:M11" si="3">IFERROR((J8/K8-1),"N/A")</f>
        <v>-6.9760587852378264E-2</v>
      </c>
      <c r="N8" s="16"/>
      <c r="O8" s="466">
        <f t="shared" ref="O8:O11" si="4">E8</f>
        <v>861057.99</v>
      </c>
      <c r="P8" s="466">
        <f>'Youreka Monthly Nat P&amp;L'!$BM7</f>
        <v>757665</v>
      </c>
      <c r="Q8" s="466">
        <f t="shared" ref="Q8:Q11" si="5">O8-P8</f>
        <v>103392.98999999999</v>
      </c>
      <c r="R8" s="468">
        <f t="shared" ref="R8:R11" si="6">IFERROR((O8/P8-1),"N/A")</f>
        <v>0.13646267149729763</v>
      </c>
      <c r="S8" s="421"/>
    </row>
    <row r="9" spans="2:31" ht="14.25" customHeight="1" x14ac:dyDescent="0.25">
      <c r="B9" s="419"/>
      <c r="C9" s="465" t="s">
        <v>40</v>
      </c>
      <c r="D9" s="420"/>
      <c r="E9" s="469">
        <f>'Youreka Monthly Nat P&amp;L'!Q8</f>
        <v>132806.87</v>
      </c>
      <c r="F9" s="469">
        <f>INDEX('Youreka Monthly Nat P&amp;L'!$AI8:$AT8,MATCH(Inputs!$C$2,'Youreka Monthly Nat P&amp;L'!$AI$5:$AT$5,0))</f>
        <v>118739.50166666666</v>
      </c>
      <c r="G9" s="470">
        <f t="shared" si="0"/>
        <v>14067.368333333332</v>
      </c>
      <c r="H9" s="468">
        <f t="shared" si="1"/>
        <v>0.1184725229252197</v>
      </c>
      <c r="I9" s="16"/>
      <c r="J9" s="469">
        <f>'Youreka Monthly Nat P&amp;L'!X8</f>
        <v>1534400.6400000001</v>
      </c>
      <c r="K9" s="469">
        <f>'Youreka Monthly Nat P&amp;L'!AV8</f>
        <v>1423624.0200000003</v>
      </c>
      <c r="L9" s="470">
        <f t="shared" si="2"/>
        <v>110776.61999999988</v>
      </c>
      <c r="M9" s="468">
        <f t="shared" si="3"/>
        <v>7.7813115291493817E-2</v>
      </c>
      <c r="N9" s="16"/>
      <c r="O9" s="469">
        <f t="shared" si="4"/>
        <v>132806.87</v>
      </c>
      <c r="P9" s="469">
        <f>'Youreka Monthly Nat P&amp;L'!$BM8</f>
        <v>107438.75</v>
      </c>
      <c r="Q9" s="469">
        <f t="shared" si="5"/>
        <v>25368.119999999995</v>
      </c>
      <c r="R9" s="468">
        <f t="shared" si="6"/>
        <v>0.23611704343172257</v>
      </c>
      <c r="S9" s="421"/>
    </row>
    <row r="10" spans="2:31" ht="14.25" customHeight="1" x14ac:dyDescent="0.25">
      <c r="B10" s="419"/>
      <c r="C10" s="465" t="s">
        <v>41</v>
      </c>
      <c r="D10" s="420"/>
      <c r="E10" s="469">
        <f>'Youreka Monthly Nat P&amp;L'!Q9</f>
        <v>0</v>
      </c>
      <c r="F10" s="469">
        <f>INDEX('Youreka Monthly Nat P&amp;L'!$AI9:$AT9,MATCH(Inputs!$C$2,'Youreka Monthly Nat P&amp;L'!$AI$5:$AT$5,0))</f>
        <v>0</v>
      </c>
      <c r="G10" s="470">
        <f t="shared" si="0"/>
        <v>0</v>
      </c>
      <c r="H10" s="468" t="str">
        <f t="shared" si="1"/>
        <v>N/A</v>
      </c>
      <c r="I10" s="16"/>
      <c r="J10" s="469">
        <f>'Youreka Monthly Nat P&amp;L'!X9</f>
        <v>0</v>
      </c>
      <c r="K10" s="469">
        <f>'Youreka Monthly Nat P&amp;L'!AV9</f>
        <v>0</v>
      </c>
      <c r="L10" s="470">
        <f t="shared" si="2"/>
        <v>0</v>
      </c>
      <c r="M10" s="468" t="str">
        <f t="shared" si="3"/>
        <v>N/A</v>
      </c>
      <c r="N10" s="16"/>
      <c r="O10" s="469">
        <f t="shared" si="4"/>
        <v>0</v>
      </c>
      <c r="P10" s="469">
        <f>'Youreka Monthly Nat P&amp;L'!$BM9</f>
        <v>0</v>
      </c>
      <c r="Q10" s="469">
        <f t="shared" si="5"/>
        <v>0</v>
      </c>
      <c r="R10" s="468" t="str">
        <f t="shared" si="6"/>
        <v>N/A</v>
      </c>
      <c r="S10" s="421"/>
    </row>
    <row r="11" spans="2:31" ht="14.25" customHeight="1" x14ac:dyDescent="0.25">
      <c r="B11" s="419"/>
      <c r="C11" s="471" t="s">
        <v>42</v>
      </c>
      <c r="D11" s="420"/>
      <c r="E11" s="472">
        <f>'Youreka Monthly Nat P&amp;L'!Q10</f>
        <v>993864.86</v>
      </c>
      <c r="F11" s="472">
        <f>INDEX('Youreka Monthly Nat P&amp;L'!$AI10:$AT10,MATCH(Inputs!$C$2,'Youreka Monthly Nat P&amp;L'!$AI$5:$AT$5,0))</f>
        <v>1080660.7406700698</v>
      </c>
      <c r="G11" s="473">
        <f t="shared" si="0"/>
        <v>-86795.880670069833</v>
      </c>
      <c r="H11" s="474">
        <f t="shared" si="1"/>
        <v>-8.0317418227159432E-2</v>
      </c>
      <c r="I11" s="16"/>
      <c r="J11" s="472">
        <f>'Youreka Monthly Nat P&amp;L'!X10</f>
        <v>11716321.040000001</v>
      </c>
      <c r="K11" s="472">
        <f>'Youreka Monthly Nat P&amp;L'!AV10</f>
        <v>12369107.803033061</v>
      </c>
      <c r="L11" s="473">
        <f t="shared" si="2"/>
        <v>-652786.76303306036</v>
      </c>
      <c r="M11" s="474">
        <f t="shared" si="3"/>
        <v>-5.2775573907843931E-2</v>
      </c>
      <c r="N11" s="16"/>
      <c r="O11" s="472">
        <f t="shared" si="4"/>
        <v>993864.86</v>
      </c>
      <c r="P11" s="472">
        <f>'Youreka Monthly Nat P&amp;L'!$BM10</f>
        <v>865103.75</v>
      </c>
      <c r="Q11" s="472">
        <f t="shared" si="5"/>
        <v>128761.10999999999</v>
      </c>
      <c r="R11" s="474">
        <f t="shared" si="6"/>
        <v>0.14883892249917996</v>
      </c>
      <c r="S11" s="421"/>
      <c r="U11" s="8">
        <f t="shared" ref="U11:V11" si="7">SUM(E8:E10)-E11</f>
        <v>0</v>
      </c>
      <c r="V11" s="8">
        <f t="shared" si="7"/>
        <v>0</v>
      </c>
      <c r="X11" s="8">
        <f t="shared" ref="X11:Y11" si="8">SUM(J8:J10)-J11</f>
        <v>0</v>
      </c>
      <c r="Y11" s="8">
        <f t="shared" si="8"/>
        <v>0</v>
      </c>
      <c r="AA11" s="8">
        <f t="shared" ref="AA11:AB11" si="9">SUM(O8:O10)-O11</f>
        <v>0</v>
      </c>
      <c r="AB11" s="8">
        <f t="shared" si="9"/>
        <v>0</v>
      </c>
    </row>
    <row r="12" spans="2:31" ht="14.25" customHeight="1" x14ac:dyDescent="0.25">
      <c r="B12" s="419"/>
      <c r="C12" s="471" t="s">
        <v>43</v>
      </c>
      <c r="D12" s="420"/>
      <c r="E12" s="469"/>
      <c r="F12" s="469"/>
      <c r="G12" s="469"/>
      <c r="H12" s="470"/>
      <c r="I12" s="16"/>
      <c r="J12" s="469"/>
      <c r="K12" s="469"/>
      <c r="L12" s="469"/>
      <c r="M12" s="470"/>
      <c r="N12" s="16"/>
      <c r="O12" s="469"/>
      <c r="P12" s="469"/>
      <c r="Q12" s="469"/>
      <c r="R12" s="470"/>
      <c r="S12" s="421"/>
      <c r="AE12" s="469"/>
    </row>
    <row r="13" spans="2:31" ht="14.25" customHeight="1" x14ac:dyDescent="0.25">
      <c r="B13" s="419"/>
      <c r="C13" s="465" t="s">
        <v>44</v>
      </c>
      <c r="D13" s="420"/>
      <c r="E13" s="469">
        <f>'Youreka Monthly Nat P&amp;L'!Q12</f>
        <v>22500</v>
      </c>
      <c r="F13" s="469">
        <f>INDEX('Youreka Monthly Nat P&amp;L'!$AI12:$AT12,MATCH(Inputs!$C$2,'Youreka Monthly Nat P&amp;L'!$AI$5:$AT$5,0))</f>
        <v>10583.333333333334</v>
      </c>
      <c r="G13" s="470">
        <f t="shared" ref="G13:G17" si="10">IFERROR(E13-F13,"N/A")</f>
        <v>11916.666666666666</v>
      </c>
      <c r="H13" s="468">
        <f t="shared" ref="H13:H16" si="11">IFERROR((E13/F13-1),"N/A")</f>
        <v>1.1259842519685037</v>
      </c>
      <c r="I13" s="16"/>
      <c r="J13" s="469">
        <f>'Youreka Monthly Nat P&amp;L'!X12</f>
        <v>292269.96000000002</v>
      </c>
      <c r="K13" s="469">
        <f>'Youreka Monthly Nat P&amp;L'!AV12</f>
        <v>256375.00000000009</v>
      </c>
      <c r="L13" s="470">
        <f t="shared" ref="L13:L17" si="12">IFERROR(J13-K13,"N/A")</f>
        <v>35894.959999999934</v>
      </c>
      <c r="M13" s="468">
        <f t="shared" ref="M13:M16" si="13">IFERROR((J13/K13-1),"N/A")</f>
        <v>0.14000959531935608</v>
      </c>
      <c r="N13" s="16"/>
      <c r="O13" s="469">
        <f t="shared" ref="O13:O17" si="14">E13</f>
        <v>22500</v>
      </c>
      <c r="P13" s="469">
        <f>'Youreka Monthly Nat P&amp;L'!$BM12</f>
        <v>37019.050000000003</v>
      </c>
      <c r="Q13" s="469">
        <f t="shared" ref="Q13:Q17" si="15">O13-P13</f>
        <v>-14519.050000000003</v>
      </c>
      <c r="R13" s="468">
        <f t="shared" ref="R13:R16" si="16">IFERROR((O13/P13-1),"N/A")</f>
        <v>-0.39220482427290815</v>
      </c>
      <c r="S13" s="421"/>
    </row>
    <row r="14" spans="2:31" ht="14.25" customHeight="1" x14ac:dyDescent="0.25">
      <c r="B14" s="419"/>
      <c r="C14" s="465" t="s">
        <v>45</v>
      </c>
      <c r="D14" s="420"/>
      <c r="E14" s="469">
        <f>'Youreka Monthly Nat P&amp;L'!Q13</f>
        <v>0</v>
      </c>
      <c r="F14" s="469">
        <f>INDEX('Youreka Monthly Nat P&amp;L'!$AI13:$AT13,MATCH(Inputs!$C$2,'Youreka Monthly Nat P&amp;L'!$AI$5:$AT$5,0))</f>
        <v>0</v>
      </c>
      <c r="G14" s="470">
        <f t="shared" si="10"/>
        <v>0</v>
      </c>
      <c r="H14" s="468" t="str">
        <f t="shared" si="11"/>
        <v>N/A</v>
      </c>
      <c r="I14" s="16"/>
      <c r="J14" s="469">
        <f>'Youreka Monthly Nat P&amp;L'!X13</f>
        <v>0</v>
      </c>
      <c r="K14" s="469">
        <f>'Youreka Monthly Nat P&amp;L'!AV13</f>
        <v>0</v>
      </c>
      <c r="L14" s="470">
        <f t="shared" si="12"/>
        <v>0</v>
      </c>
      <c r="M14" s="468" t="str">
        <f t="shared" si="13"/>
        <v>N/A</v>
      </c>
      <c r="N14" s="16"/>
      <c r="O14" s="469">
        <f t="shared" si="14"/>
        <v>0</v>
      </c>
      <c r="P14" s="469">
        <f>'Youreka Monthly Nat P&amp;L'!$BM13</f>
        <v>0</v>
      </c>
      <c r="Q14" s="469">
        <f t="shared" si="15"/>
        <v>0</v>
      </c>
      <c r="R14" s="468" t="str">
        <f t="shared" si="16"/>
        <v>N/A</v>
      </c>
      <c r="S14" s="421"/>
    </row>
    <row r="15" spans="2:31" ht="14.25" customHeight="1" x14ac:dyDescent="0.25">
      <c r="B15" s="419"/>
      <c r="C15" s="471" t="s">
        <v>46</v>
      </c>
      <c r="D15" s="420"/>
      <c r="E15" s="472">
        <f>'Youreka Monthly Nat P&amp;L'!Q14</f>
        <v>22500</v>
      </c>
      <c r="F15" s="472">
        <f>INDEX('Youreka Monthly Nat P&amp;L'!$AI14:$AT14,MATCH(Inputs!$C$2,'Youreka Monthly Nat P&amp;L'!$AI$5:$AT$5,0))</f>
        <v>10583.333333333334</v>
      </c>
      <c r="G15" s="473">
        <f t="shared" si="10"/>
        <v>11916.666666666666</v>
      </c>
      <c r="H15" s="474">
        <f t="shared" si="11"/>
        <v>1.1259842519685037</v>
      </c>
      <c r="I15" s="16"/>
      <c r="J15" s="472">
        <f>'Youreka Monthly Nat P&amp;L'!X14</f>
        <v>292269.96000000002</v>
      </c>
      <c r="K15" s="472">
        <f>'Youreka Monthly Nat P&amp;L'!AV14</f>
        <v>256375.00000000009</v>
      </c>
      <c r="L15" s="473">
        <f t="shared" si="12"/>
        <v>35894.959999999934</v>
      </c>
      <c r="M15" s="474">
        <f t="shared" si="13"/>
        <v>0.14000959531935608</v>
      </c>
      <c r="N15" s="16"/>
      <c r="O15" s="472">
        <f t="shared" si="14"/>
        <v>22500</v>
      </c>
      <c r="P15" s="472">
        <f>'Youreka Monthly Nat P&amp;L'!$BM14</f>
        <v>37019.050000000003</v>
      </c>
      <c r="Q15" s="472">
        <f t="shared" si="15"/>
        <v>-14519.050000000003</v>
      </c>
      <c r="R15" s="474">
        <f t="shared" si="16"/>
        <v>-0.39220482427290815</v>
      </c>
      <c r="S15" s="421"/>
      <c r="U15" s="9">
        <f t="shared" ref="U15:V15" si="17">SUM(E13:E14)-E15</f>
        <v>0</v>
      </c>
      <c r="V15" s="9">
        <f t="shared" si="17"/>
        <v>0</v>
      </c>
      <c r="X15" s="9">
        <f t="shared" ref="X15:Y15" si="18">SUM(J13:J14)-J15</f>
        <v>0</v>
      </c>
      <c r="Y15" s="9">
        <f t="shared" si="18"/>
        <v>0</v>
      </c>
      <c r="AA15" s="9">
        <f t="shared" ref="AA15:AB15" si="19">SUM(O13:O14)-O15</f>
        <v>0</v>
      </c>
      <c r="AB15" s="9">
        <f t="shared" si="19"/>
        <v>0</v>
      </c>
    </row>
    <row r="16" spans="2:31" ht="14.25" customHeight="1" x14ac:dyDescent="0.25">
      <c r="B16" s="419"/>
      <c r="C16" s="471" t="s">
        <v>47</v>
      </c>
      <c r="D16" s="420"/>
      <c r="E16" s="475">
        <f>'Youreka Monthly Nat P&amp;L'!Q15</f>
        <v>1016364.86</v>
      </c>
      <c r="F16" s="475">
        <f>INDEX('Youreka Monthly Nat P&amp;L'!$AI15:$AT15,MATCH(Inputs!$C$2,'Youreka Monthly Nat P&amp;L'!$AI$5:$AT$5,0))</f>
        <v>1091244.0740034031</v>
      </c>
      <c r="G16" s="476">
        <f t="shared" si="10"/>
        <v>-74879.214003403089</v>
      </c>
      <c r="H16" s="474">
        <f t="shared" si="11"/>
        <v>-6.861820905812277E-2</v>
      </c>
      <c r="I16" s="16"/>
      <c r="J16" s="475">
        <f>'Youreka Monthly Nat P&amp;L'!X15</f>
        <v>12008590.999999998</v>
      </c>
      <c r="K16" s="475">
        <f>'Youreka Monthly Nat P&amp;L'!AV15</f>
        <v>12625482.803033058</v>
      </c>
      <c r="L16" s="476">
        <f t="shared" si="12"/>
        <v>-616891.80303305946</v>
      </c>
      <c r="M16" s="474">
        <f t="shared" si="13"/>
        <v>-4.8860848543935465E-2</v>
      </c>
      <c r="N16" s="16"/>
      <c r="O16" s="475">
        <f t="shared" si="14"/>
        <v>1016364.86</v>
      </c>
      <c r="P16" s="475">
        <f>'Youreka Monthly Nat P&amp;L'!$BM15</f>
        <v>902122.8</v>
      </c>
      <c r="Q16" s="475">
        <f t="shared" si="15"/>
        <v>114242.05999999994</v>
      </c>
      <c r="R16" s="474">
        <f t="shared" si="16"/>
        <v>0.12663692792156445</v>
      </c>
      <c r="S16" s="421"/>
      <c r="U16" s="9">
        <f t="shared" ref="U16:V16" si="20">E11+E15-E16</f>
        <v>0</v>
      </c>
      <c r="V16" s="9">
        <f t="shared" si="20"/>
        <v>0</v>
      </c>
      <c r="X16" s="9">
        <f t="shared" ref="X16:Y16" si="21">J11+J15-J16</f>
        <v>0</v>
      </c>
      <c r="Y16" s="9">
        <f t="shared" si="21"/>
        <v>0</v>
      </c>
      <c r="AA16" s="9">
        <f t="shared" ref="AA16:AB16" si="22">O11+O15-O16</f>
        <v>0</v>
      </c>
      <c r="AB16" s="9">
        <f t="shared" si="22"/>
        <v>0</v>
      </c>
    </row>
    <row r="17" spans="2:31" ht="14.25" customHeight="1" x14ac:dyDescent="0.25">
      <c r="B17" s="419"/>
      <c r="C17" s="477" t="s">
        <v>15</v>
      </c>
      <c r="D17" s="420"/>
      <c r="E17" s="478">
        <f>'Youreka Monthly Nat P&amp;L'!Q16</f>
        <v>0.97786228067743308</v>
      </c>
      <c r="F17" s="478">
        <f>INDEX('Youreka Monthly Nat P&amp;L'!$AI16:$AT16,MATCH(Inputs!$C$2,'Youreka Monthly Nat P&amp;L'!$AI$5:$AT$5,0))</f>
        <v>0.99030158918113831</v>
      </c>
      <c r="G17" s="479">
        <f t="shared" si="10"/>
        <v>-1.2439308503705226E-2</v>
      </c>
      <c r="H17" s="479"/>
      <c r="I17" s="16"/>
      <c r="J17" s="478">
        <f>'Youreka Monthly Nat P&amp;L'!X16</f>
        <v>0.97566159427030219</v>
      </c>
      <c r="K17" s="478">
        <f>'Youreka Monthly Nat P&amp;L'!AV16</f>
        <v>0.97969384585131214</v>
      </c>
      <c r="L17" s="479">
        <f t="shared" si="12"/>
        <v>-4.0322515810099491E-3</v>
      </c>
      <c r="M17" s="479"/>
      <c r="N17" s="16"/>
      <c r="O17" s="478">
        <f t="shared" si="14"/>
        <v>0.97786228067743308</v>
      </c>
      <c r="P17" s="478">
        <f>'Youreka Monthly Nat P&amp;L'!$BM16</f>
        <v>0.95896451126165971</v>
      </c>
      <c r="Q17" s="478">
        <f t="shared" si="15"/>
        <v>1.8897769415773369E-2</v>
      </c>
      <c r="R17" s="479"/>
      <c r="S17" s="421"/>
      <c r="U17" s="40">
        <f t="shared" ref="U17:V17" si="23">E11/E16-E17</f>
        <v>0</v>
      </c>
      <c r="V17" s="40">
        <f t="shared" si="23"/>
        <v>0</v>
      </c>
      <c r="X17" s="40">
        <f t="shared" ref="X17:Y17" si="24">J11/J16-J17</f>
        <v>0</v>
      </c>
      <c r="Y17" s="40">
        <f t="shared" si="24"/>
        <v>0</v>
      </c>
      <c r="AA17" s="40">
        <f t="shared" ref="AA17:AB17" si="25">O11/O16-O17</f>
        <v>0</v>
      </c>
      <c r="AB17" s="40">
        <f t="shared" si="25"/>
        <v>0</v>
      </c>
    </row>
    <row r="18" spans="2:31" ht="14.25" customHeight="1" x14ac:dyDescent="0.25">
      <c r="B18" s="419"/>
      <c r="C18" s="464"/>
      <c r="D18" s="420"/>
      <c r="E18" s="420"/>
      <c r="F18" s="420"/>
      <c r="G18" s="420"/>
      <c r="H18" s="480"/>
      <c r="I18" s="16"/>
      <c r="J18" s="420"/>
      <c r="K18" s="420"/>
      <c r="L18" s="420"/>
      <c r="M18" s="480"/>
      <c r="N18" s="16"/>
      <c r="O18" s="420"/>
      <c r="P18" s="420"/>
      <c r="Q18" s="420"/>
      <c r="R18" s="480"/>
      <c r="S18" s="421"/>
      <c r="AE18" s="420"/>
    </row>
    <row r="19" spans="2:31" ht="14.25" customHeight="1" x14ac:dyDescent="0.25">
      <c r="B19" s="419"/>
      <c r="C19" s="464" t="s">
        <v>114</v>
      </c>
      <c r="D19" s="466"/>
      <c r="E19" s="20"/>
      <c r="F19" s="20"/>
      <c r="G19" s="20"/>
      <c r="H19" s="17"/>
      <c r="I19" s="16"/>
      <c r="J19" s="20"/>
      <c r="K19" s="20"/>
      <c r="L19" s="20"/>
      <c r="M19" s="17"/>
      <c r="N19" s="16"/>
      <c r="O19" s="466"/>
      <c r="P19" s="20"/>
      <c r="Q19" s="20"/>
      <c r="R19" s="17"/>
      <c r="S19" s="421"/>
      <c r="AE19" s="20"/>
    </row>
    <row r="20" spans="2:31" ht="14.25" customHeight="1" x14ac:dyDescent="0.25">
      <c r="B20" s="419"/>
      <c r="C20" s="465" t="s">
        <v>115</v>
      </c>
      <c r="D20" s="420"/>
      <c r="E20" s="466">
        <f>'Youreka Monthly Nat P&amp;L'!Q19</f>
        <v>10632.75</v>
      </c>
      <c r="F20" s="466">
        <f>INDEX('Youreka Monthly Nat P&amp;L'!$AI19:$AT19,MATCH(Inputs!$C$2,'Youreka Monthly Nat P&amp;L'!$AI$5:$AT$5,0))</f>
        <v>0</v>
      </c>
      <c r="G20" s="467">
        <f t="shared" ref="G20:G25" si="26">IFERROR(E20-F20,"N/A")</f>
        <v>10632.75</v>
      </c>
      <c r="H20" s="468" t="str">
        <f t="shared" ref="H20:H24" si="27">IFERROR((E20/F20-1),"N/A")</f>
        <v>N/A</v>
      </c>
      <c r="I20" s="16"/>
      <c r="J20" s="466">
        <f>'Youreka Monthly Nat P&amp;L'!X19</f>
        <v>51263.75</v>
      </c>
      <c r="K20" s="466">
        <f>'Youreka Monthly Nat P&amp;L'!AV19</f>
        <v>0</v>
      </c>
      <c r="L20" s="467">
        <f t="shared" ref="L20:L25" si="28">IFERROR(J20-K20,"N/A")</f>
        <v>51263.75</v>
      </c>
      <c r="M20" s="468" t="str">
        <f t="shared" ref="M20:M24" si="29">IFERROR((J20/K20-1),"N/A")</f>
        <v>N/A</v>
      </c>
      <c r="N20" s="16"/>
      <c r="O20" s="466">
        <f t="shared" ref="O20:O25" si="30">E20</f>
        <v>10632.75</v>
      </c>
      <c r="P20" s="466">
        <f>'Youreka Monthly Nat P&amp;L'!$BM19</f>
        <v>0</v>
      </c>
      <c r="Q20" s="466">
        <f t="shared" ref="Q20:Q25" si="31">O20-P20</f>
        <v>10632.75</v>
      </c>
      <c r="R20" s="468" t="str">
        <f t="shared" ref="R20:R24" si="32">IFERROR((O20/P20-1),"N/A")</f>
        <v>N/A</v>
      </c>
      <c r="S20" s="421"/>
    </row>
    <row r="21" spans="2:31" ht="14.25" customHeight="1" x14ac:dyDescent="0.25">
      <c r="B21" s="419"/>
      <c r="C21" s="465" t="s">
        <v>116</v>
      </c>
      <c r="D21" s="420"/>
      <c r="E21" s="469">
        <f>'Youreka Monthly Nat P&amp;L'!Q20</f>
        <v>128354.55</v>
      </c>
      <c r="F21" s="469">
        <f>INDEX('Youreka Monthly Nat P&amp;L'!$AI20:$AT20,MATCH(Inputs!$C$2,'Youreka Monthly Nat P&amp;L'!$AI$5:$AT$5,0))</f>
        <v>138755.84554281819</v>
      </c>
      <c r="G21" s="470">
        <f t="shared" si="26"/>
        <v>-10401.295542818189</v>
      </c>
      <c r="H21" s="468">
        <f t="shared" si="27"/>
        <v>-7.4961134085039238E-2</v>
      </c>
      <c r="I21" s="16"/>
      <c r="J21" s="469">
        <f>'Youreka Monthly Nat P&amp;L'!X20</f>
        <v>1485649.6099999999</v>
      </c>
      <c r="K21" s="469">
        <f>'Youreka Monthly Nat P&amp;L'!AV20</f>
        <v>1575724.0587626514</v>
      </c>
      <c r="L21" s="470">
        <f t="shared" si="28"/>
        <v>-90074.448762651533</v>
      </c>
      <c r="M21" s="468">
        <f t="shared" si="29"/>
        <v>-5.7163846843452437E-2</v>
      </c>
      <c r="N21" s="16"/>
      <c r="O21" s="469">
        <f t="shared" si="30"/>
        <v>128354.55</v>
      </c>
      <c r="P21" s="469">
        <f>'Youreka Monthly Nat P&amp;L'!$BM20</f>
        <v>119853.83</v>
      </c>
      <c r="Q21" s="469">
        <f t="shared" si="31"/>
        <v>8500.7200000000012</v>
      </c>
      <c r="R21" s="468">
        <f t="shared" si="32"/>
        <v>7.0925726779027531E-2</v>
      </c>
      <c r="S21" s="421"/>
    </row>
    <row r="22" spans="2:31" ht="14.25" customHeight="1" x14ac:dyDescent="0.25">
      <c r="B22" s="419"/>
      <c r="C22" s="465" t="s">
        <v>117</v>
      </c>
      <c r="D22" s="420"/>
      <c r="E22" s="469">
        <f>'Youreka Monthly Nat P&amp;L'!Q21</f>
        <v>11647</v>
      </c>
      <c r="F22" s="469">
        <f>INDEX('Youreka Monthly Nat P&amp;L'!$AI21:$AT21,MATCH(Inputs!$C$2,'Youreka Monthly Nat P&amp;L'!$AI$5:$AT$5,0))</f>
        <v>13205.5</v>
      </c>
      <c r="G22" s="470">
        <f t="shared" si="26"/>
        <v>-1558.5</v>
      </c>
      <c r="H22" s="468">
        <f t="shared" si="27"/>
        <v>-0.11801900723183523</v>
      </c>
      <c r="I22" s="16"/>
      <c r="J22" s="469">
        <f>'Youreka Monthly Nat P&amp;L'!X21</f>
        <v>151547.53</v>
      </c>
      <c r="K22" s="469">
        <f>'Youreka Monthly Nat P&amp;L'!AV21</f>
        <v>158466</v>
      </c>
      <c r="L22" s="470">
        <f t="shared" si="28"/>
        <v>-6918.4700000000012</v>
      </c>
      <c r="M22" s="468">
        <f t="shared" si="29"/>
        <v>-4.3659018338318645E-2</v>
      </c>
      <c r="N22" s="16"/>
      <c r="O22" s="469">
        <f t="shared" si="30"/>
        <v>11647</v>
      </c>
      <c r="P22" s="469">
        <f>'Youreka Monthly Nat P&amp;L'!$BM21</f>
        <v>13205.05</v>
      </c>
      <c r="Q22" s="469">
        <f t="shared" si="31"/>
        <v>-1558.0499999999993</v>
      </c>
      <c r="R22" s="468">
        <f t="shared" si="32"/>
        <v>-0.11798895119670116</v>
      </c>
      <c r="S22" s="421"/>
    </row>
    <row r="23" spans="2:31" ht="14.25" customHeight="1" x14ac:dyDescent="0.25">
      <c r="B23" s="419"/>
      <c r="C23" s="464" t="s">
        <v>118</v>
      </c>
      <c r="D23" s="420"/>
      <c r="E23" s="472">
        <f>'Youreka Monthly Nat P&amp;L'!Q22</f>
        <v>150634.29999999999</v>
      </c>
      <c r="F23" s="472">
        <f>INDEX('Youreka Monthly Nat P&amp;L'!$AI22:$AT22,MATCH(Inputs!$C$2,'Youreka Monthly Nat P&amp;L'!$AI$5:$AT$5,0))</f>
        <v>151961.34554281819</v>
      </c>
      <c r="G23" s="473">
        <f t="shared" si="26"/>
        <v>-1327.0455428182031</v>
      </c>
      <c r="H23" s="474">
        <f t="shared" si="27"/>
        <v>-8.7327835778098217E-3</v>
      </c>
      <c r="I23" s="16"/>
      <c r="J23" s="472">
        <f>'Youreka Monthly Nat P&amp;L'!X22</f>
        <v>1688460.8900000001</v>
      </c>
      <c r="K23" s="472">
        <f>'Youreka Monthly Nat P&amp;L'!AV22</f>
        <v>1734190.0587626514</v>
      </c>
      <c r="L23" s="473">
        <f t="shared" si="28"/>
        <v>-45729.168762651272</v>
      </c>
      <c r="M23" s="474">
        <f t="shared" si="29"/>
        <v>-2.6369179393912034E-2</v>
      </c>
      <c r="N23" s="16"/>
      <c r="O23" s="472">
        <f t="shared" si="30"/>
        <v>150634.29999999999</v>
      </c>
      <c r="P23" s="472">
        <f>'Youreka Monthly Nat P&amp;L'!$BM22</f>
        <v>133058.88</v>
      </c>
      <c r="Q23" s="472">
        <f t="shared" si="31"/>
        <v>17575.419999999984</v>
      </c>
      <c r="R23" s="474">
        <f t="shared" si="32"/>
        <v>0.13208753899025738</v>
      </c>
      <c r="S23" s="421"/>
    </row>
    <row r="24" spans="2:31" ht="14.25" customHeight="1" x14ac:dyDescent="0.25">
      <c r="B24" s="419"/>
      <c r="C24" s="464" t="s">
        <v>119</v>
      </c>
      <c r="D24" s="420"/>
      <c r="E24" s="475">
        <f>'Youreka Monthly Nat P&amp;L'!Q23</f>
        <v>865730.56000000006</v>
      </c>
      <c r="F24" s="475">
        <f>INDEX('Youreka Monthly Nat P&amp;L'!$AI23:$AT23,MATCH(Inputs!$C$2,'Youreka Monthly Nat P&amp;L'!$AI$5:$AT$5,0))</f>
        <v>939282.72846058488</v>
      </c>
      <c r="G24" s="476">
        <f t="shared" si="26"/>
        <v>-73552.168460584828</v>
      </c>
      <c r="H24" s="474">
        <f t="shared" si="27"/>
        <v>-7.8306740060185454E-2</v>
      </c>
      <c r="I24" s="16"/>
      <c r="J24" s="475">
        <f>'Youreka Monthly Nat P&amp;L'!X23</f>
        <v>10320130.110000001</v>
      </c>
      <c r="K24" s="475">
        <f>'Youreka Monthly Nat P&amp;L'!AV23</f>
        <v>10891292.744270409</v>
      </c>
      <c r="L24" s="476">
        <f t="shared" si="28"/>
        <v>-571162.63427040726</v>
      </c>
      <c r="M24" s="474">
        <f t="shared" si="29"/>
        <v>-5.2442134068141688E-2</v>
      </c>
      <c r="N24" s="16"/>
      <c r="O24" s="475">
        <f t="shared" si="30"/>
        <v>865730.56000000006</v>
      </c>
      <c r="P24" s="475">
        <f>'Youreka Monthly Nat P&amp;L'!$BM23</f>
        <v>769063.92</v>
      </c>
      <c r="Q24" s="475">
        <f t="shared" si="31"/>
        <v>96666.640000000014</v>
      </c>
      <c r="R24" s="474">
        <f t="shared" si="32"/>
        <v>0.12569389550871146</v>
      </c>
      <c r="S24" s="421"/>
      <c r="U24" s="8">
        <f t="shared" ref="U24:V24" si="33">SUM(E20:E22)-E23</f>
        <v>0</v>
      </c>
      <c r="V24" s="8">
        <f t="shared" si="33"/>
        <v>0</v>
      </c>
      <c r="X24" s="8">
        <f t="shared" ref="X24:Y24" si="34">SUM(J20:J22)-J23</f>
        <v>0</v>
      </c>
      <c r="Y24" s="8">
        <f t="shared" si="34"/>
        <v>0</v>
      </c>
      <c r="AA24" s="8">
        <f t="shared" ref="AA24:AB24" si="35">SUM(O20:O22)-O23</f>
        <v>0</v>
      </c>
      <c r="AB24" s="8">
        <f t="shared" si="35"/>
        <v>0</v>
      </c>
    </row>
    <row r="25" spans="2:31" ht="14.25" customHeight="1" x14ac:dyDescent="0.25">
      <c r="B25" s="419"/>
      <c r="C25" s="477" t="s">
        <v>120</v>
      </c>
      <c r="D25" s="420"/>
      <c r="E25" s="478">
        <f>'Youreka Monthly Nat P&amp;L'!Q24</f>
        <v>0.85179111761105164</v>
      </c>
      <c r="F25" s="478">
        <f>INDEX('Youreka Monthly Nat P&amp;L'!$AI24:$AT24,MATCH(Inputs!$C$2,'Youreka Monthly Nat P&amp;L'!$AI$5:$AT$5,0))</f>
        <v>0.86074486069342515</v>
      </c>
      <c r="G25" s="479">
        <f t="shared" si="26"/>
        <v>-8.9537430823735109E-3</v>
      </c>
      <c r="H25" s="479"/>
      <c r="I25" s="16"/>
      <c r="J25" s="478">
        <f>'Youreka Monthly Nat P&amp;L'!X24</f>
        <v>0.85939558687609585</v>
      </c>
      <c r="K25" s="478">
        <f>'Youreka Monthly Nat P&amp;L'!AV24</f>
        <v>0.86264366394400072</v>
      </c>
      <c r="L25" s="479">
        <f t="shared" si="28"/>
        <v>-3.2480770679048643E-3</v>
      </c>
      <c r="M25" s="479"/>
      <c r="N25" s="16"/>
      <c r="O25" s="478">
        <f t="shared" si="30"/>
        <v>0.85179111761105164</v>
      </c>
      <c r="P25" s="478">
        <f>'Youreka Monthly Nat P&amp;L'!$BM24</f>
        <v>0.85250469226584236</v>
      </c>
      <c r="Q25" s="478">
        <f t="shared" si="31"/>
        <v>-7.1357465479071625E-4</v>
      </c>
      <c r="R25" s="479"/>
      <c r="S25" s="421"/>
      <c r="U25" s="8">
        <f t="shared" ref="U25:V25" si="36">E16-E23-E24</f>
        <v>0</v>
      </c>
      <c r="V25" s="8">
        <f t="shared" si="36"/>
        <v>0</v>
      </c>
      <c r="X25" s="8">
        <f t="shared" ref="X25:Y25" si="37">J16-J23-J24</f>
        <v>0</v>
      </c>
      <c r="Y25" s="8">
        <f t="shared" si="37"/>
        <v>0</v>
      </c>
      <c r="AA25" s="8">
        <f t="shared" ref="AA25:AB25" si="38">O16-O23-O24</f>
        <v>0</v>
      </c>
      <c r="AB25" s="8">
        <f t="shared" si="38"/>
        <v>0</v>
      </c>
    </row>
    <row r="26" spans="2:31" ht="14.25" customHeight="1" x14ac:dyDescent="0.25">
      <c r="B26" s="419"/>
      <c r="C26" s="464"/>
      <c r="D26" s="420"/>
      <c r="E26" s="420"/>
      <c r="F26" s="420"/>
      <c r="G26" s="420"/>
      <c r="H26" s="480"/>
      <c r="I26" s="16"/>
      <c r="J26" s="420"/>
      <c r="K26" s="420"/>
      <c r="L26" s="420"/>
      <c r="M26" s="480"/>
      <c r="N26" s="16"/>
      <c r="O26" s="420"/>
      <c r="P26" s="420"/>
      <c r="Q26" s="420"/>
      <c r="R26" s="480"/>
      <c r="S26" s="421"/>
      <c r="U26" s="40">
        <f t="shared" ref="U26:V26" si="39">E24/E16-E25</f>
        <v>0</v>
      </c>
      <c r="V26" s="40">
        <f t="shared" si="39"/>
        <v>0</v>
      </c>
      <c r="X26" s="40">
        <f t="shared" ref="X26:Y26" si="40">J24/J16-J25</f>
        <v>0</v>
      </c>
      <c r="Y26" s="40">
        <f t="shared" si="40"/>
        <v>0</v>
      </c>
      <c r="AA26" s="40">
        <f t="shared" ref="AA26:AB26" si="41">O24/O16-O25</f>
        <v>0</v>
      </c>
      <c r="AB26" s="40">
        <f t="shared" si="41"/>
        <v>0</v>
      </c>
      <c r="AE26" s="420"/>
    </row>
    <row r="27" spans="2:31" ht="14.25" customHeight="1" x14ac:dyDescent="0.25">
      <c r="B27" s="419"/>
      <c r="C27" s="464" t="s">
        <v>121</v>
      </c>
      <c r="D27" s="420"/>
      <c r="E27" s="420"/>
      <c r="F27" s="420"/>
      <c r="G27" s="420"/>
      <c r="H27" s="480"/>
      <c r="I27" s="16"/>
      <c r="J27" s="420"/>
      <c r="K27" s="420"/>
      <c r="L27" s="420"/>
      <c r="M27" s="480"/>
      <c r="N27" s="16"/>
      <c r="O27" s="420"/>
      <c r="P27" s="420"/>
      <c r="Q27" s="420"/>
      <c r="R27" s="480"/>
      <c r="S27" s="421"/>
      <c r="AE27" s="420"/>
    </row>
    <row r="28" spans="2:31" ht="14.25" customHeight="1" x14ac:dyDescent="0.25">
      <c r="B28" s="419"/>
      <c r="C28" s="471" t="s">
        <v>122</v>
      </c>
      <c r="D28" s="420"/>
      <c r="E28" s="481"/>
      <c r="F28" s="481"/>
      <c r="G28" s="420"/>
      <c r="H28" s="480"/>
      <c r="I28" s="16"/>
      <c r="J28" s="420"/>
      <c r="K28" s="420"/>
      <c r="L28" s="420"/>
      <c r="M28" s="480"/>
      <c r="N28" s="16"/>
      <c r="O28" s="420"/>
      <c r="P28" s="420"/>
      <c r="Q28" s="420"/>
      <c r="R28" s="480"/>
      <c r="S28" s="421"/>
      <c r="AE28" s="481"/>
    </row>
    <row r="29" spans="2:31" ht="14.25" customHeight="1" x14ac:dyDescent="0.25">
      <c r="B29" s="419"/>
      <c r="C29" s="465" t="s">
        <v>123</v>
      </c>
      <c r="D29" s="420"/>
      <c r="E29" s="466">
        <f>'Youreka Monthly Nat P&amp;L'!Q28</f>
        <v>340746.45999999996</v>
      </c>
      <c r="F29" s="466">
        <f>INDEX('Youreka Monthly Nat P&amp;L'!$AI28:$AT28,MATCH(Inputs!$C$2,'Youreka Monthly Nat P&amp;L'!$AI$5:$AT$5,0))</f>
        <v>424464.81691666663</v>
      </c>
      <c r="G29" s="467">
        <f t="shared" ref="G29:G34" si="42">IFERROR(E29-F29,"N/A")</f>
        <v>-83718.356916666671</v>
      </c>
      <c r="H29" s="468">
        <f t="shared" ref="H29:H34" si="43">IFERROR((E29/F29-1),"N/A")</f>
        <v>-0.19723273538853214</v>
      </c>
      <c r="I29" s="16"/>
      <c r="J29" s="466">
        <f>'Youreka Monthly Nat P&amp;L'!X28</f>
        <v>4778469.74</v>
      </c>
      <c r="K29" s="466">
        <f>'Youreka Monthly Nat P&amp;L'!AV28</f>
        <v>5115523.5487452587</v>
      </c>
      <c r="L29" s="467">
        <f t="shared" ref="L29:L34" si="44">IFERROR(J29-K29,"N/A")</f>
        <v>-337053.80874525849</v>
      </c>
      <c r="M29" s="468">
        <f t="shared" ref="M29:M34" si="45">IFERROR((J29/K29-1),"N/A")</f>
        <v>-6.5888428727482129E-2</v>
      </c>
      <c r="N29" s="16"/>
      <c r="O29" s="466">
        <f t="shared" ref="O29:O34" si="46">E29</f>
        <v>340746.45999999996</v>
      </c>
      <c r="P29" s="466">
        <f>'Youreka Monthly Nat P&amp;L'!$BM28</f>
        <v>436393.3</v>
      </c>
      <c r="Q29" s="466">
        <f t="shared" ref="Q29:Q34" si="47">O29-P29</f>
        <v>-95646.840000000026</v>
      </c>
      <c r="R29" s="468">
        <f t="shared" ref="R29:R34" si="48">IFERROR((O29/P29-1),"N/A")</f>
        <v>-0.21917577561342039</v>
      </c>
      <c r="S29" s="421"/>
    </row>
    <row r="30" spans="2:31" ht="14.25" customHeight="1" x14ac:dyDescent="0.25">
      <c r="B30" s="419"/>
      <c r="C30" s="465" t="s">
        <v>124</v>
      </c>
      <c r="D30" s="420"/>
      <c r="E30" s="469">
        <f>'Youreka Monthly Nat P&amp;L'!Q29</f>
        <v>65756.930000000008</v>
      </c>
      <c r="F30" s="469">
        <f>INDEX('Youreka Monthly Nat P&amp;L'!$AI29:$AT29,MATCH(Inputs!$C$2,'Youreka Monthly Nat P&amp;L'!$AI$5:$AT$5,0))</f>
        <v>93532.257812499985</v>
      </c>
      <c r="G30" s="470">
        <f t="shared" si="42"/>
        <v>-27775.327812499978</v>
      </c>
      <c r="H30" s="468">
        <f t="shared" si="43"/>
        <v>-0.29695987739523999</v>
      </c>
      <c r="I30" s="16"/>
      <c r="J30" s="469">
        <f>'Youreka Monthly Nat P&amp;L'!X29</f>
        <v>786373.53</v>
      </c>
      <c r="K30" s="469">
        <f>'Youreka Monthly Nat P&amp;L'!AV29</f>
        <v>1095151.3437499998</v>
      </c>
      <c r="L30" s="470">
        <f t="shared" si="44"/>
        <v>-308777.81374999974</v>
      </c>
      <c r="M30" s="468">
        <f t="shared" si="45"/>
        <v>-0.28194990173019163</v>
      </c>
      <c r="N30" s="16"/>
      <c r="O30" s="469">
        <f t="shared" si="46"/>
        <v>65756.930000000008</v>
      </c>
      <c r="P30" s="469">
        <f>'Youreka Monthly Nat P&amp;L'!$BM29</f>
        <v>71113.47</v>
      </c>
      <c r="Q30" s="469">
        <f t="shared" si="47"/>
        <v>-5356.5399999999936</v>
      </c>
      <c r="R30" s="468">
        <f t="shared" si="48"/>
        <v>-7.5323845116825217E-2</v>
      </c>
      <c r="S30" s="421"/>
    </row>
    <row r="31" spans="2:31" ht="14.25" customHeight="1" x14ac:dyDescent="0.25">
      <c r="B31" s="419"/>
      <c r="C31" s="465" t="s">
        <v>125</v>
      </c>
      <c r="D31" s="420"/>
      <c r="E31" s="469">
        <f>'Youreka Monthly Nat P&amp;L'!Q30</f>
        <v>58131.77</v>
      </c>
      <c r="F31" s="469">
        <f>INDEX('Youreka Monthly Nat P&amp;L'!$AI30:$AT30,MATCH(Inputs!$C$2,'Youreka Monthly Nat P&amp;L'!$AI$5:$AT$5,0))</f>
        <v>84011.7098353412</v>
      </c>
      <c r="G31" s="470">
        <f t="shared" si="42"/>
        <v>-25879.939835341203</v>
      </c>
      <c r="H31" s="468">
        <f t="shared" si="43"/>
        <v>-0.30805157859618149</v>
      </c>
      <c r="I31" s="16"/>
      <c r="J31" s="469">
        <f>'Youreka Monthly Nat P&amp;L'!X30</f>
        <v>1050122.07</v>
      </c>
      <c r="K31" s="469">
        <f>'Youreka Monthly Nat P&amp;L'!AV30</f>
        <v>1076250.0776013362</v>
      </c>
      <c r="L31" s="470">
        <f t="shared" si="44"/>
        <v>-26128.00760133611</v>
      </c>
      <c r="M31" s="468">
        <f t="shared" si="45"/>
        <v>-2.4276892652652093E-2</v>
      </c>
      <c r="N31" s="16"/>
      <c r="O31" s="469">
        <f t="shared" si="46"/>
        <v>58131.77</v>
      </c>
      <c r="P31" s="469">
        <f>'Youreka Monthly Nat P&amp;L'!$BM30</f>
        <v>78077.01999999999</v>
      </c>
      <c r="Q31" s="469">
        <f t="shared" si="47"/>
        <v>-19945.249999999993</v>
      </c>
      <c r="R31" s="468">
        <f t="shared" si="48"/>
        <v>-0.25545608682298571</v>
      </c>
      <c r="S31" s="421"/>
    </row>
    <row r="32" spans="2:31" ht="14.25" customHeight="1" x14ac:dyDescent="0.25">
      <c r="B32" s="419"/>
      <c r="C32" s="465" t="s">
        <v>110</v>
      </c>
      <c r="D32" s="420"/>
      <c r="E32" s="469">
        <f>'Youreka Monthly Nat P&amp;L'!Q31</f>
        <v>709.76</v>
      </c>
      <c r="F32" s="469">
        <f>INDEX('Youreka Monthly Nat P&amp;L'!$AI31:$AT31,MATCH(Inputs!$C$2,'Youreka Monthly Nat P&amp;L'!$AI$5:$AT$5,0))</f>
        <v>630</v>
      </c>
      <c r="G32" s="470">
        <f t="shared" si="42"/>
        <v>79.759999999999991</v>
      </c>
      <c r="H32" s="468">
        <f t="shared" si="43"/>
        <v>0.12660317460317461</v>
      </c>
      <c r="I32" s="16"/>
      <c r="J32" s="469">
        <f>'Youreka Monthly Nat P&amp;L'!X31</f>
        <v>10333.1</v>
      </c>
      <c r="K32" s="469">
        <f>'Youreka Monthly Nat P&amp;L'!AV31</f>
        <v>7848</v>
      </c>
      <c r="L32" s="470">
        <f t="shared" si="44"/>
        <v>2485.1000000000004</v>
      </c>
      <c r="M32" s="468">
        <f t="shared" si="45"/>
        <v>0.31665392456676855</v>
      </c>
      <c r="N32" s="16"/>
      <c r="O32" s="469">
        <f t="shared" si="46"/>
        <v>709.76</v>
      </c>
      <c r="P32" s="469">
        <f>'Youreka Monthly Nat P&amp;L'!$BM31</f>
        <v>869.23</v>
      </c>
      <c r="Q32" s="469">
        <f t="shared" si="47"/>
        <v>-159.47000000000003</v>
      </c>
      <c r="R32" s="468">
        <f t="shared" si="48"/>
        <v>-0.18346122430196843</v>
      </c>
      <c r="S32" s="421"/>
    </row>
    <row r="33" spans="2:31" ht="14.25" customHeight="1" x14ac:dyDescent="0.25">
      <c r="B33" s="419"/>
      <c r="C33" s="465" t="s">
        <v>126</v>
      </c>
      <c r="D33" s="420"/>
      <c r="E33" s="469">
        <f>'Youreka Monthly Nat P&amp;L'!Q32</f>
        <v>13116.92</v>
      </c>
      <c r="F33" s="469">
        <f>INDEX('Youreka Monthly Nat P&amp;L'!$AI32:$AT32,MATCH(Inputs!$C$2,'Youreka Monthly Nat P&amp;L'!$AI$5:$AT$5,0))</f>
        <v>13000</v>
      </c>
      <c r="G33" s="470">
        <f t="shared" si="42"/>
        <v>116.92000000000007</v>
      </c>
      <c r="H33" s="468">
        <f t="shared" si="43"/>
        <v>8.9938461538461301E-3</v>
      </c>
      <c r="I33" s="16"/>
      <c r="J33" s="469">
        <f>'Youreka Monthly Nat P&amp;L'!X32</f>
        <v>158664.38</v>
      </c>
      <c r="K33" s="469">
        <f>'Youreka Monthly Nat P&amp;L'!AV32</f>
        <v>156000</v>
      </c>
      <c r="L33" s="470">
        <f t="shared" si="44"/>
        <v>2664.3800000000047</v>
      </c>
      <c r="M33" s="468">
        <f t="shared" si="45"/>
        <v>1.7079358974358971E-2</v>
      </c>
      <c r="N33" s="16"/>
      <c r="O33" s="469">
        <f t="shared" si="46"/>
        <v>13116.92</v>
      </c>
      <c r="P33" s="469">
        <f>'Youreka Monthly Nat P&amp;L'!$BM32</f>
        <v>13743.18</v>
      </c>
      <c r="Q33" s="469">
        <f t="shared" si="47"/>
        <v>-626.26000000000022</v>
      </c>
      <c r="R33" s="468">
        <f t="shared" si="48"/>
        <v>-4.5568783935013624E-2</v>
      </c>
      <c r="S33" s="421"/>
    </row>
    <row r="34" spans="2:31" ht="14.25" customHeight="1" x14ac:dyDescent="0.25">
      <c r="B34" s="419"/>
      <c r="C34" s="471" t="s">
        <v>127</v>
      </c>
      <c r="D34" s="420"/>
      <c r="E34" s="475">
        <f>'Youreka Monthly Nat P&amp;L'!Q33</f>
        <v>478461.83999999997</v>
      </c>
      <c r="F34" s="475">
        <f>INDEX('Youreka Monthly Nat P&amp;L'!$AI33:$AT33,MATCH(Inputs!$C$2,'Youreka Monthly Nat P&amp;L'!$AI$5:$AT$5,0))</f>
        <v>615638.78456450789</v>
      </c>
      <c r="G34" s="476">
        <f t="shared" si="42"/>
        <v>-137176.94456450792</v>
      </c>
      <c r="H34" s="474">
        <f t="shared" si="43"/>
        <v>-0.22282050449687718</v>
      </c>
      <c r="I34" s="16"/>
      <c r="J34" s="475">
        <f>'Youreka Monthly Nat P&amp;L'!X33</f>
        <v>6783962.8199999994</v>
      </c>
      <c r="K34" s="475">
        <f>'Youreka Monthly Nat P&amp;L'!AV33</f>
        <v>7450772.9700965928</v>
      </c>
      <c r="L34" s="476">
        <f t="shared" si="44"/>
        <v>-666810.15009659342</v>
      </c>
      <c r="M34" s="474">
        <f t="shared" si="45"/>
        <v>-8.9495432591062962E-2</v>
      </c>
      <c r="N34" s="16"/>
      <c r="O34" s="475">
        <f t="shared" si="46"/>
        <v>478461.83999999997</v>
      </c>
      <c r="P34" s="475">
        <f>'Youreka Monthly Nat P&amp;L'!$BM33</f>
        <v>600196.20000000007</v>
      </c>
      <c r="Q34" s="475">
        <f t="shared" si="47"/>
        <v>-121734.3600000001</v>
      </c>
      <c r="R34" s="474">
        <f t="shared" si="48"/>
        <v>-0.20282427646159717</v>
      </c>
      <c r="S34" s="421"/>
      <c r="U34" s="8">
        <f>SUM(E29:E33)-E34</f>
        <v>0</v>
      </c>
      <c r="V34" s="8">
        <f>SUM(F29:F33)-F34</f>
        <v>0</v>
      </c>
      <c r="X34" s="8">
        <f>SUM(J29:J33)-J34</f>
        <v>0</v>
      </c>
      <c r="Y34" s="8">
        <f>SUM(K29:K33)-K34</f>
        <v>0</v>
      </c>
      <c r="AA34" s="8">
        <f>SUM(O29:O33)-O34</f>
        <v>0</v>
      </c>
      <c r="AB34" s="8">
        <f>SUM(P29:P33)-P34</f>
        <v>0</v>
      </c>
    </row>
    <row r="35" spans="2:31" ht="14.25" customHeight="1" x14ac:dyDescent="0.25">
      <c r="B35" s="419"/>
      <c r="C35" s="420"/>
      <c r="D35" s="420"/>
      <c r="E35" s="466"/>
      <c r="F35" s="466"/>
      <c r="G35" s="466"/>
      <c r="H35" s="467"/>
      <c r="I35" s="16"/>
      <c r="J35" s="466"/>
      <c r="K35" s="466"/>
      <c r="L35" s="466"/>
      <c r="M35" s="467"/>
      <c r="N35" s="16"/>
      <c r="O35" s="466"/>
      <c r="P35" s="466"/>
      <c r="Q35" s="466"/>
      <c r="R35" s="467"/>
      <c r="S35" s="421"/>
      <c r="AE35" s="466"/>
    </row>
    <row r="36" spans="2:31" ht="14.25" customHeight="1" x14ac:dyDescent="0.25">
      <c r="B36" s="419"/>
      <c r="C36" s="471" t="s">
        <v>128</v>
      </c>
      <c r="D36" s="420"/>
      <c r="E36" s="466"/>
      <c r="F36" s="466"/>
      <c r="G36" s="466"/>
      <c r="H36" s="467"/>
      <c r="I36" s="16"/>
      <c r="J36" s="466"/>
      <c r="K36" s="466"/>
      <c r="L36" s="466"/>
      <c r="M36" s="467"/>
      <c r="N36" s="16"/>
      <c r="O36" s="466"/>
      <c r="P36" s="466"/>
      <c r="Q36" s="466"/>
      <c r="R36" s="467"/>
      <c r="S36" s="421"/>
      <c r="U36" s="8"/>
      <c r="V36" s="8"/>
      <c r="X36" s="8"/>
      <c r="Y36" s="8"/>
      <c r="AA36" s="8"/>
      <c r="AB36" s="8"/>
      <c r="AE36" s="466"/>
    </row>
    <row r="37" spans="2:31" ht="14.25" customHeight="1" x14ac:dyDescent="0.25">
      <c r="B37" s="419"/>
      <c r="C37" s="465" t="s">
        <v>129</v>
      </c>
      <c r="D37" s="420"/>
      <c r="E37" s="466">
        <f>'Youreka Monthly Nat P&amp;L'!Q36</f>
        <v>453.89</v>
      </c>
      <c r="F37" s="466">
        <f>INDEX('Youreka Monthly Nat P&amp;L'!$AI36:$AT36,MATCH(Inputs!$C$2,'Youreka Monthly Nat P&amp;L'!$AI$5:$AT$5,0))</f>
        <v>12500</v>
      </c>
      <c r="G37" s="467">
        <f t="shared" ref="G37:G56" si="49">IFERROR(E37-F37,"N/A")</f>
        <v>-12046.11</v>
      </c>
      <c r="H37" s="468">
        <f t="shared" ref="H37:H56" si="50">IFERROR((E37/F37-1),"N/A")</f>
        <v>-0.96368880000000001</v>
      </c>
      <c r="I37" s="16"/>
      <c r="J37" s="466">
        <f>'Youreka Monthly Nat P&amp;L'!X36</f>
        <v>59613.899999999994</v>
      </c>
      <c r="K37" s="466">
        <f>'Youreka Monthly Nat P&amp;L'!AV36</f>
        <v>150000</v>
      </c>
      <c r="L37" s="467">
        <f t="shared" ref="L37:L56" si="51">IFERROR(J37-K37,"N/A")</f>
        <v>-90386.1</v>
      </c>
      <c r="M37" s="468">
        <f t="shared" ref="M37:M56" si="52">IFERROR((J37/K37-1),"N/A")</f>
        <v>-0.60257400000000005</v>
      </c>
      <c r="N37" s="16"/>
      <c r="O37" s="466">
        <f t="shared" ref="O37:O56" si="53">E37</f>
        <v>453.89</v>
      </c>
      <c r="P37" s="466">
        <f>'Youreka Monthly Nat P&amp;L'!$BM36</f>
        <v>3592.4700000000003</v>
      </c>
      <c r="Q37" s="466">
        <f t="shared" ref="Q37:Q56" si="54">O37-P37</f>
        <v>-3138.5800000000004</v>
      </c>
      <c r="R37" s="468">
        <f t="shared" ref="R37:R56" si="55">IFERROR((O37/P37-1),"N/A")</f>
        <v>-0.87365517318168284</v>
      </c>
      <c r="S37" s="421"/>
    </row>
    <row r="38" spans="2:31" ht="14.25" customHeight="1" x14ac:dyDescent="0.25">
      <c r="B38" s="419"/>
      <c r="C38" s="465" t="s">
        <v>130</v>
      </c>
      <c r="D38" s="420"/>
      <c r="E38" s="469">
        <f>'Youreka Monthly Nat P&amp;L'!Q37</f>
        <v>0</v>
      </c>
      <c r="F38" s="469">
        <f>INDEX('Youreka Monthly Nat P&amp;L'!$AI37:$AT37,MATCH(Inputs!$C$2,'Youreka Monthly Nat P&amp;L'!$AI$5:$AT$5,0))</f>
        <v>0</v>
      </c>
      <c r="G38" s="470">
        <f t="shared" si="49"/>
        <v>0</v>
      </c>
      <c r="H38" s="468" t="str">
        <f t="shared" si="50"/>
        <v>N/A</v>
      </c>
      <c r="I38" s="16"/>
      <c r="J38" s="469">
        <f>'Youreka Monthly Nat P&amp;L'!X37</f>
        <v>7762.49</v>
      </c>
      <c r="K38" s="469">
        <f>'Youreka Monthly Nat P&amp;L'!AV37</f>
        <v>0</v>
      </c>
      <c r="L38" s="470">
        <f t="shared" si="51"/>
        <v>7762.49</v>
      </c>
      <c r="M38" s="468" t="str">
        <f t="shared" si="52"/>
        <v>N/A</v>
      </c>
      <c r="N38" s="16"/>
      <c r="O38" s="469">
        <f t="shared" si="53"/>
        <v>0</v>
      </c>
      <c r="P38" s="469">
        <f>'Youreka Monthly Nat P&amp;L'!$BM37</f>
        <v>0</v>
      </c>
      <c r="Q38" s="469">
        <f t="shared" si="54"/>
        <v>0</v>
      </c>
      <c r="R38" s="468" t="str">
        <f t="shared" si="55"/>
        <v>N/A</v>
      </c>
      <c r="S38" s="421"/>
      <c r="U38" s="8"/>
      <c r="V38" s="8"/>
      <c r="X38" s="8"/>
      <c r="Y38" s="8"/>
      <c r="AA38" s="8"/>
      <c r="AB38" s="8"/>
    </row>
    <row r="39" spans="2:31" ht="14.25" customHeight="1" x14ac:dyDescent="0.25">
      <c r="B39" s="419"/>
      <c r="C39" s="465" t="s">
        <v>131</v>
      </c>
      <c r="D39" s="420"/>
      <c r="E39" s="469">
        <f>'Youreka Monthly Nat P&amp;L'!Q38</f>
        <v>9684.48</v>
      </c>
      <c r="F39" s="469">
        <f>INDEX('Youreka Monthly Nat P&amp;L'!$AI38:$AT38,MATCH(Inputs!$C$2,'Youreka Monthly Nat P&amp;L'!$AI$5:$AT$5,0))</f>
        <v>15075</v>
      </c>
      <c r="G39" s="470">
        <f t="shared" si="49"/>
        <v>-5390.52</v>
      </c>
      <c r="H39" s="468">
        <f t="shared" si="50"/>
        <v>-0.35758009950248759</v>
      </c>
      <c r="I39" s="16"/>
      <c r="J39" s="469">
        <f>'Youreka Monthly Nat P&amp;L'!X38</f>
        <v>213035.25</v>
      </c>
      <c r="K39" s="469">
        <f>'Youreka Monthly Nat P&amp;L'!AV38</f>
        <v>234875</v>
      </c>
      <c r="L39" s="470">
        <f t="shared" si="51"/>
        <v>-21839.75</v>
      </c>
      <c r="M39" s="468">
        <f t="shared" si="52"/>
        <v>-9.298456625864826E-2</v>
      </c>
      <c r="N39" s="16"/>
      <c r="O39" s="469">
        <f t="shared" si="53"/>
        <v>9684.48</v>
      </c>
      <c r="P39" s="469">
        <f>'Youreka Monthly Nat P&amp;L'!$BM38</f>
        <v>10744.51</v>
      </c>
      <c r="Q39" s="469">
        <f t="shared" si="54"/>
        <v>-1060.0300000000007</v>
      </c>
      <c r="R39" s="468">
        <f t="shared" si="55"/>
        <v>-9.8657826182860009E-2</v>
      </c>
      <c r="S39" s="421"/>
      <c r="U39" s="40"/>
      <c r="V39" s="40"/>
      <c r="X39" s="40"/>
      <c r="Y39" s="40"/>
      <c r="AA39" s="40"/>
      <c r="AB39" s="40"/>
    </row>
    <row r="40" spans="2:31" ht="14.25" customHeight="1" x14ac:dyDescent="0.25">
      <c r="B40" s="419"/>
      <c r="C40" s="465" t="s">
        <v>132</v>
      </c>
      <c r="D40" s="420"/>
      <c r="E40" s="469">
        <f>'Youreka Monthly Nat P&amp;L'!Q39</f>
        <v>15937.75</v>
      </c>
      <c r="F40" s="469">
        <f>INDEX('Youreka Monthly Nat P&amp;L'!$AI39:$AT39,MATCH(Inputs!$C$2,'Youreka Monthly Nat P&amp;L'!$AI$5:$AT$5,0))</f>
        <v>14132.628340595109</v>
      </c>
      <c r="G40" s="470">
        <f t="shared" si="49"/>
        <v>1805.121659404891</v>
      </c>
      <c r="H40" s="468">
        <f t="shared" si="50"/>
        <v>0.12772724336207086</v>
      </c>
      <c r="I40" s="16"/>
      <c r="J40" s="469">
        <f>'Youreka Monthly Nat P&amp;L'!X39</f>
        <v>185431.71</v>
      </c>
      <c r="K40" s="469">
        <f>'Youreka Monthly Nat P&amp;L'!AV39</f>
        <v>160373.95921200831</v>
      </c>
      <c r="L40" s="470">
        <f t="shared" si="51"/>
        <v>25057.750787991681</v>
      </c>
      <c r="M40" s="468">
        <f t="shared" si="52"/>
        <v>0.15624575779703909</v>
      </c>
      <c r="N40" s="16"/>
      <c r="O40" s="469">
        <f t="shared" si="53"/>
        <v>15937.75</v>
      </c>
      <c r="P40" s="469">
        <f>'Youreka Monthly Nat P&amp;L'!$BM39</f>
        <v>17084.39</v>
      </c>
      <c r="Q40" s="469">
        <f t="shared" si="54"/>
        <v>-1146.6399999999994</v>
      </c>
      <c r="R40" s="468">
        <f t="shared" si="55"/>
        <v>-6.7116238858981769E-2</v>
      </c>
      <c r="S40" s="421"/>
    </row>
    <row r="41" spans="2:31" ht="14.25" customHeight="1" x14ac:dyDescent="0.25">
      <c r="B41" s="419"/>
      <c r="C41" s="465" t="s">
        <v>133</v>
      </c>
      <c r="D41" s="420"/>
      <c r="E41" s="469">
        <f>'Youreka Monthly Nat P&amp;L'!Q40</f>
        <v>426.41</v>
      </c>
      <c r="F41" s="469">
        <f>INDEX('Youreka Monthly Nat P&amp;L'!$AI40:$AT40,MATCH(Inputs!$C$2,'Youreka Monthly Nat P&amp;L'!$AI$5:$AT$5,0))</f>
        <v>583.33333333333337</v>
      </c>
      <c r="G41" s="470">
        <f t="shared" si="49"/>
        <v>-156.92333333333335</v>
      </c>
      <c r="H41" s="468">
        <f t="shared" si="50"/>
        <v>-0.26901142857142857</v>
      </c>
      <c r="I41" s="16"/>
      <c r="J41" s="469">
        <f>'Youreka Monthly Nat P&amp;L'!X40</f>
        <v>5480.6299999999992</v>
      </c>
      <c r="K41" s="469">
        <f>'Youreka Monthly Nat P&amp;L'!AV40</f>
        <v>6999.9999999999991</v>
      </c>
      <c r="L41" s="470">
        <f t="shared" si="51"/>
        <v>-1519.37</v>
      </c>
      <c r="M41" s="468">
        <f t="shared" si="52"/>
        <v>-0.21705285714285716</v>
      </c>
      <c r="N41" s="16"/>
      <c r="O41" s="469">
        <f t="shared" si="53"/>
        <v>426.41</v>
      </c>
      <c r="P41" s="469">
        <f>'Youreka Monthly Nat P&amp;L'!$BM40</f>
        <v>-38.26</v>
      </c>
      <c r="Q41" s="469">
        <f t="shared" si="54"/>
        <v>464.67</v>
      </c>
      <c r="R41" s="468">
        <f t="shared" si="55"/>
        <v>-12.145060115002615</v>
      </c>
      <c r="S41" s="421"/>
    </row>
    <row r="42" spans="2:31" ht="14.25" customHeight="1" x14ac:dyDescent="0.25">
      <c r="B42" s="419"/>
      <c r="C42" s="465" t="s">
        <v>134</v>
      </c>
      <c r="D42" s="420"/>
      <c r="E42" s="469">
        <f>'Youreka Monthly Nat P&amp;L'!Q41</f>
        <v>0</v>
      </c>
      <c r="F42" s="469">
        <f>INDEX('Youreka Monthly Nat P&amp;L'!$AI41:$AT41,MATCH(Inputs!$C$2,'Youreka Monthly Nat P&amp;L'!$AI$5:$AT$5,0))</f>
        <v>62.5</v>
      </c>
      <c r="G42" s="470">
        <f t="shared" si="49"/>
        <v>-62.5</v>
      </c>
      <c r="H42" s="468">
        <f t="shared" si="50"/>
        <v>-1</v>
      </c>
      <c r="I42" s="16"/>
      <c r="J42" s="469">
        <f>'Youreka Monthly Nat P&amp;L'!X41</f>
        <v>0</v>
      </c>
      <c r="K42" s="469">
        <f>'Youreka Monthly Nat P&amp;L'!AV41</f>
        <v>750</v>
      </c>
      <c r="L42" s="470">
        <f t="shared" si="51"/>
        <v>-750</v>
      </c>
      <c r="M42" s="468">
        <f t="shared" si="52"/>
        <v>-1</v>
      </c>
      <c r="N42" s="16"/>
      <c r="O42" s="469">
        <f t="shared" si="53"/>
        <v>0</v>
      </c>
      <c r="P42" s="469">
        <f>'Youreka Monthly Nat P&amp;L'!$BM41</f>
        <v>0</v>
      </c>
      <c r="Q42" s="469">
        <f t="shared" si="54"/>
        <v>0</v>
      </c>
      <c r="R42" s="468" t="str">
        <f t="shared" si="55"/>
        <v>N/A</v>
      </c>
      <c r="S42" s="421"/>
    </row>
    <row r="43" spans="2:31" ht="14.25" customHeight="1" x14ac:dyDescent="0.25">
      <c r="B43" s="419"/>
      <c r="C43" s="465" t="s">
        <v>135</v>
      </c>
      <c r="D43" s="420"/>
      <c r="E43" s="469">
        <f>'Youreka Monthly Nat P&amp;L'!Q42</f>
        <v>4296.5</v>
      </c>
      <c r="F43" s="469">
        <f>INDEX('Youreka Monthly Nat P&amp;L'!$AI42:$AT42,MATCH(Inputs!$C$2,'Youreka Monthly Nat P&amp;L'!$AI$5:$AT$5,0))</f>
        <v>9333.3333333333339</v>
      </c>
      <c r="G43" s="470">
        <f t="shared" si="49"/>
        <v>-5036.8333333333339</v>
      </c>
      <c r="H43" s="468">
        <f t="shared" si="50"/>
        <v>-0.53966071428571438</v>
      </c>
      <c r="I43" s="16"/>
      <c r="J43" s="469">
        <f>'Youreka Monthly Nat P&amp;L'!X42</f>
        <v>58675.5</v>
      </c>
      <c r="K43" s="469">
        <f>'Youreka Monthly Nat P&amp;L'!AV42</f>
        <v>107999.99999999999</v>
      </c>
      <c r="L43" s="470">
        <f t="shared" si="51"/>
        <v>-49324.499999999985</v>
      </c>
      <c r="M43" s="468">
        <f t="shared" si="52"/>
        <v>-0.45670833333333327</v>
      </c>
      <c r="N43" s="16"/>
      <c r="O43" s="469">
        <f t="shared" si="53"/>
        <v>4296.5</v>
      </c>
      <c r="P43" s="469">
        <f>'Youreka Monthly Nat P&amp;L'!$BM42</f>
        <v>2448.5</v>
      </c>
      <c r="Q43" s="469">
        <f t="shared" si="54"/>
        <v>1848</v>
      </c>
      <c r="R43" s="468">
        <f t="shared" si="55"/>
        <v>0.75474780477843573</v>
      </c>
      <c r="S43" s="421"/>
    </row>
    <row r="44" spans="2:31" ht="14.25" customHeight="1" x14ac:dyDescent="0.25">
      <c r="B44" s="419"/>
      <c r="C44" s="465" t="s">
        <v>136</v>
      </c>
      <c r="D44" s="420"/>
      <c r="E44" s="469">
        <f>'Youreka Monthly Nat P&amp;L'!Q43</f>
        <v>0</v>
      </c>
      <c r="F44" s="469">
        <f>INDEX('Youreka Monthly Nat P&amp;L'!$AI43:$AT43,MATCH(Inputs!$C$2,'Youreka Monthly Nat P&amp;L'!$AI$5:$AT$5,0))</f>
        <v>0</v>
      </c>
      <c r="G44" s="470">
        <f t="shared" si="49"/>
        <v>0</v>
      </c>
      <c r="H44" s="468" t="str">
        <f t="shared" si="50"/>
        <v>N/A</v>
      </c>
      <c r="I44" s="16"/>
      <c r="J44" s="469">
        <f>'Youreka Monthly Nat P&amp;L'!X43</f>
        <v>0</v>
      </c>
      <c r="K44" s="469">
        <f>'Youreka Monthly Nat P&amp;L'!AV43</f>
        <v>0</v>
      </c>
      <c r="L44" s="470">
        <f t="shared" si="51"/>
        <v>0</v>
      </c>
      <c r="M44" s="468" t="str">
        <f t="shared" si="52"/>
        <v>N/A</v>
      </c>
      <c r="N44" s="16"/>
      <c r="O44" s="469">
        <f t="shared" si="53"/>
        <v>0</v>
      </c>
      <c r="P44" s="469">
        <f>'Youreka Monthly Nat P&amp;L'!$BM43</f>
        <v>0</v>
      </c>
      <c r="Q44" s="469">
        <f t="shared" si="54"/>
        <v>0</v>
      </c>
      <c r="R44" s="468" t="str">
        <f t="shared" si="55"/>
        <v>N/A</v>
      </c>
      <c r="S44" s="421"/>
    </row>
    <row r="45" spans="2:31" ht="14.25" customHeight="1" x14ac:dyDescent="0.25">
      <c r="B45" s="419"/>
      <c r="C45" s="465" t="s">
        <v>137</v>
      </c>
      <c r="D45" s="420"/>
      <c r="E45" s="469">
        <f>'Youreka Monthly Nat P&amp;L'!Q44</f>
        <v>0</v>
      </c>
      <c r="F45" s="469">
        <f>INDEX('Youreka Monthly Nat P&amp;L'!$AI44:$AT44,MATCH(Inputs!$C$2,'Youreka Monthly Nat P&amp;L'!$AI$5:$AT$5,0))</f>
        <v>0</v>
      </c>
      <c r="G45" s="470">
        <f t="shared" si="49"/>
        <v>0</v>
      </c>
      <c r="H45" s="468" t="str">
        <f t="shared" si="50"/>
        <v>N/A</v>
      </c>
      <c r="I45" s="16"/>
      <c r="J45" s="469">
        <f>'Youreka Monthly Nat P&amp;L'!X44</f>
        <v>4.5474735088646412E-13</v>
      </c>
      <c r="K45" s="469">
        <f>'Youreka Monthly Nat P&amp;L'!AV44</f>
        <v>0</v>
      </c>
      <c r="L45" s="470">
        <f t="shared" si="51"/>
        <v>4.5474735088646412E-13</v>
      </c>
      <c r="M45" s="468" t="str">
        <f t="shared" si="52"/>
        <v>N/A</v>
      </c>
      <c r="N45" s="16"/>
      <c r="O45" s="469">
        <f t="shared" si="53"/>
        <v>0</v>
      </c>
      <c r="P45" s="469">
        <f>'Youreka Monthly Nat P&amp;L'!$BM44</f>
        <v>0</v>
      </c>
      <c r="Q45" s="469">
        <f t="shared" si="54"/>
        <v>0</v>
      </c>
      <c r="R45" s="468" t="str">
        <f t="shared" si="55"/>
        <v>N/A</v>
      </c>
      <c r="S45" s="421"/>
    </row>
    <row r="46" spans="2:31" ht="14.25" customHeight="1" x14ac:dyDescent="0.25">
      <c r="B46" s="419"/>
      <c r="C46" s="465" t="s">
        <v>138</v>
      </c>
      <c r="D46" s="420"/>
      <c r="E46" s="469">
        <f>'Youreka Monthly Nat P&amp;L'!Q45</f>
        <v>194.39</v>
      </c>
      <c r="F46" s="469">
        <f>INDEX('Youreka Monthly Nat P&amp;L'!$AI45:$AT45,MATCH(Inputs!$C$2,'Youreka Monthly Nat P&amp;L'!$AI$5:$AT$5,0))</f>
        <v>418.75</v>
      </c>
      <c r="G46" s="470">
        <f t="shared" si="49"/>
        <v>-224.36</v>
      </c>
      <c r="H46" s="468">
        <f t="shared" si="50"/>
        <v>-0.53578507462686575</v>
      </c>
      <c r="I46" s="16"/>
      <c r="J46" s="469">
        <f>'Youreka Monthly Nat P&amp;L'!X45</f>
        <v>1563.94</v>
      </c>
      <c r="K46" s="469">
        <f>'Youreka Monthly Nat P&amp;L'!AV45</f>
        <v>4625</v>
      </c>
      <c r="L46" s="470">
        <f t="shared" si="51"/>
        <v>-3061.06</v>
      </c>
      <c r="M46" s="468">
        <f t="shared" si="52"/>
        <v>-0.66185081081081076</v>
      </c>
      <c r="N46" s="16"/>
      <c r="O46" s="469">
        <f t="shared" si="53"/>
        <v>194.39</v>
      </c>
      <c r="P46" s="469">
        <f>'Youreka Monthly Nat P&amp;L'!$BM45</f>
        <v>0</v>
      </c>
      <c r="Q46" s="469">
        <f t="shared" si="54"/>
        <v>194.39</v>
      </c>
      <c r="R46" s="468" t="str">
        <f t="shared" si="55"/>
        <v>N/A</v>
      </c>
      <c r="S46" s="421"/>
    </row>
    <row r="47" spans="2:31" ht="14.25" customHeight="1" x14ac:dyDescent="0.25">
      <c r="B47" s="419"/>
      <c r="C47" s="465" t="s">
        <v>139</v>
      </c>
      <c r="D47" s="420"/>
      <c r="E47" s="469">
        <f>'Youreka Monthly Nat P&amp;L'!Q46</f>
        <v>773.74</v>
      </c>
      <c r="F47" s="469">
        <f>INDEX('Youreka Monthly Nat P&amp;L'!$AI46:$AT46,MATCH(Inputs!$C$2,'Youreka Monthly Nat P&amp;L'!$AI$5:$AT$5,0))</f>
        <v>670</v>
      </c>
      <c r="G47" s="470">
        <f t="shared" si="49"/>
        <v>103.74000000000001</v>
      </c>
      <c r="H47" s="468">
        <f t="shared" si="50"/>
        <v>0.1548358208955225</v>
      </c>
      <c r="I47" s="16"/>
      <c r="J47" s="469">
        <f>'Youreka Monthly Nat P&amp;L'!X46</f>
        <v>8626.4699999999993</v>
      </c>
      <c r="K47" s="469">
        <f>'Youreka Monthly Nat P&amp;L'!AV46</f>
        <v>8040</v>
      </c>
      <c r="L47" s="470">
        <f t="shared" si="51"/>
        <v>586.46999999999935</v>
      </c>
      <c r="M47" s="468">
        <f t="shared" si="52"/>
        <v>7.2944029850746217E-2</v>
      </c>
      <c r="N47" s="16"/>
      <c r="O47" s="469">
        <f t="shared" si="53"/>
        <v>773.74</v>
      </c>
      <c r="P47" s="469">
        <f>'Youreka Monthly Nat P&amp;L'!$BM46</f>
        <v>708.12</v>
      </c>
      <c r="Q47" s="469">
        <f t="shared" si="54"/>
        <v>65.62</v>
      </c>
      <c r="R47" s="468">
        <f t="shared" si="55"/>
        <v>9.2667909393888026E-2</v>
      </c>
      <c r="S47" s="421"/>
    </row>
    <row r="48" spans="2:31" ht="14.25" customHeight="1" x14ac:dyDescent="0.25">
      <c r="B48" s="419"/>
      <c r="C48" s="465" t="s">
        <v>140</v>
      </c>
      <c r="D48" s="420"/>
      <c r="E48" s="469">
        <f>'Youreka Monthly Nat P&amp;L'!Q47</f>
        <v>499.83</v>
      </c>
      <c r="F48" s="469">
        <f>INDEX('Youreka Monthly Nat P&amp;L'!$AI47:$AT47,MATCH(Inputs!$C$2,'Youreka Monthly Nat P&amp;L'!$AI$5:$AT$5,0))</f>
        <v>3939.5833333333335</v>
      </c>
      <c r="G48" s="470">
        <f t="shared" si="49"/>
        <v>-3439.7533333333336</v>
      </c>
      <c r="H48" s="468">
        <f t="shared" si="50"/>
        <v>-0.8731261766261238</v>
      </c>
      <c r="I48" s="16"/>
      <c r="J48" s="469">
        <f>'Youreka Monthly Nat P&amp;L'!X47</f>
        <v>12402</v>
      </c>
      <c r="K48" s="469">
        <f>'Youreka Monthly Nat P&amp;L'!AV47</f>
        <v>45800.000000000007</v>
      </c>
      <c r="L48" s="470">
        <f t="shared" si="51"/>
        <v>-33398.000000000007</v>
      </c>
      <c r="M48" s="468">
        <f t="shared" si="52"/>
        <v>-0.72921397379912667</v>
      </c>
      <c r="N48" s="16"/>
      <c r="O48" s="469">
        <f t="shared" si="53"/>
        <v>499.83</v>
      </c>
      <c r="P48" s="469">
        <f>'Youreka Monthly Nat P&amp;L'!$BM47</f>
        <v>1009.9300000000001</v>
      </c>
      <c r="Q48" s="469">
        <f t="shared" si="54"/>
        <v>-510.10000000000008</v>
      </c>
      <c r="R48" s="468">
        <f t="shared" si="55"/>
        <v>-0.5050845108076798</v>
      </c>
      <c r="S48" s="421"/>
    </row>
    <row r="49" spans="2:31" ht="14.25" customHeight="1" x14ac:dyDescent="0.25">
      <c r="B49" s="419"/>
      <c r="C49" s="465" t="s">
        <v>141</v>
      </c>
      <c r="D49" s="420"/>
      <c r="E49" s="469">
        <f>'Youreka Monthly Nat P&amp;L'!Q48</f>
        <v>9000</v>
      </c>
      <c r="F49" s="469">
        <f>INDEX('Youreka Monthly Nat P&amp;L'!$AI48:$AT48,MATCH(Inputs!$C$2,'Youreka Monthly Nat P&amp;L'!$AI$5:$AT$5,0))</f>
        <v>0</v>
      </c>
      <c r="G49" s="470">
        <f t="shared" si="49"/>
        <v>9000</v>
      </c>
      <c r="H49" s="468" t="str">
        <f t="shared" si="50"/>
        <v>N/A</v>
      </c>
      <c r="I49" s="16"/>
      <c r="J49" s="469">
        <f>'Youreka Monthly Nat P&amp;L'!X48</f>
        <v>16466.59</v>
      </c>
      <c r="K49" s="469">
        <f>'Youreka Monthly Nat P&amp;L'!AV48</f>
        <v>100000</v>
      </c>
      <c r="L49" s="470">
        <f t="shared" si="51"/>
        <v>-83533.41</v>
      </c>
      <c r="M49" s="468">
        <f t="shared" si="52"/>
        <v>-0.83533409999999997</v>
      </c>
      <c r="N49" s="16"/>
      <c r="O49" s="469">
        <f t="shared" si="53"/>
        <v>9000</v>
      </c>
      <c r="P49" s="469">
        <f>'Youreka Monthly Nat P&amp;L'!$BM48</f>
        <v>460</v>
      </c>
      <c r="Q49" s="469">
        <f t="shared" si="54"/>
        <v>8540</v>
      </c>
      <c r="R49" s="468">
        <f t="shared" si="55"/>
        <v>18.565217391304348</v>
      </c>
      <c r="S49" s="421"/>
    </row>
    <row r="50" spans="2:31" ht="14.25" customHeight="1" x14ac:dyDescent="0.25">
      <c r="B50" s="419"/>
      <c r="C50" s="465" t="s">
        <v>95</v>
      </c>
      <c r="D50" s="420"/>
      <c r="E50" s="469">
        <f>'Youreka Monthly Nat P&amp;L'!Q49</f>
        <v>291.74</v>
      </c>
      <c r="F50" s="469">
        <f>INDEX('Youreka Monthly Nat P&amp;L'!$AI49:$AT49,MATCH(Inputs!$C$2,'Youreka Monthly Nat P&amp;L'!$AI$5:$AT$5,0))</f>
        <v>210.59750000000003</v>
      </c>
      <c r="G50" s="470">
        <f t="shared" si="49"/>
        <v>81.142499999999984</v>
      </c>
      <c r="H50" s="468">
        <f t="shared" si="50"/>
        <v>0.38529659658827842</v>
      </c>
      <c r="I50" s="16"/>
      <c r="J50" s="469">
        <f>'Youreka Monthly Nat P&amp;L'!X49</f>
        <v>3014.0299999999997</v>
      </c>
      <c r="K50" s="469">
        <f>'Youreka Monthly Nat P&amp;L'!AV49</f>
        <v>2527.17</v>
      </c>
      <c r="L50" s="470">
        <f t="shared" si="51"/>
        <v>486.85999999999967</v>
      </c>
      <c r="M50" s="468">
        <f t="shared" si="52"/>
        <v>0.19265027679182634</v>
      </c>
      <c r="N50" s="16"/>
      <c r="O50" s="469">
        <f t="shared" si="53"/>
        <v>291.74</v>
      </c>
      <c r="P50" s="469">
        <f>'Youreka Monthly Nat P&amp;L'!$BM49</f>
        <v>210.6</v>
      </c>
      <c r="Q50" s="469">
        <f t="shared" si="54"/>
        <v>81.140000000000015</v>
      </c>
      <c r="R50" s="468">
        <f t="shared" si="55"/>
        <v>0.38528015194681875</v>
      </c>
      <c r="S50" s="421"/>
    </row>
    <row r="51" spans="2:31" ht="14.25" customHeight="1" x14ac:dyDescent="0.25">
      <c r="B51" s="419"/>
      <c r="C51" s="465" t="s">
        <v>142</v>
      </c>
      <c r="D51" s="420"/>
      <c r="E51" s="469">
        <f>'Youreka Monthly Nat P&amp;L'!Q50</f>
        <v>72222.222222222219</v>
      </c>
      <c r="F51" s="469">
        <f>INDEX('Youreka Monthly Nat P&amp;L'!$AI50:$AT50,MATCH(Inputs!$C$2,'Youreka Monthly Nat P&amp;L'!$AI$5:$AT$5,0))</f>
        <v>72222.222222222219</v>
      </c>
      <c r="G51" s="470">
        <f t="shared" si="49"/>
        <v>0</v>
      </c>
      <c r="H51" s="468">
        <f t="shared" si="50"/>
        <v>0</v>
      </c>
      <c r="I51" s="16"/>
      <c r="J51" s="469">
        <f>'Youreka Monthly Nat P&amp;L'!X50</f>
        <v>866666.66666666686</v>
      </c>
      <c r="K51" s="469">
        <f>'Youreka Monthly Nat P&amp;L'!AV50</f>
        <v>866666.66666666686</v>
      </c>
      <c r="L51" s="470">
        <f t="shared" si="51"/>
        <v>0</v>
      </c>
      <c r="M51" s="468">
        <f t="shared" si="52"/>
        <v>0</v>
      </c>
      <c r="N51" s="16"/>
      <c r="O51" s="469">
        <f t="shared" si="53"/>
        <v>72222.222222222219</v>
      </c>
      <c r="P51" s="469">
        <f>'Youreka Monthly Nat P&amp;L'!$BM50</f>
        <v>72222.222222222219</v>
      </c>
      <c r="Q51" s="469">
        <f t="shared" si="54"/>
        <v>0</v>
      </c>
      <c r="R51" s="468">
        <f t="shared" si="55"/>
        <v>0</v>
      </c>
      <c r="S51" s="421"/>
      <c r="U51" s="8"/>
      <c r="V51" s="8"/>
      <c r="X51" s="8"/>
      <c r="Y51" s="8"/>
      <c r="AA51" s="8"/>
      <c r="AB51" s="8"/>
    </row>
    <row r="52" spans="2:31" ht="14.25" customHeight="1" x14ac:dyDescent="0.25">
      <c r="B52" s="419"/>
      <c r="C52" s="465" t="s">
        <v>143</v>
      </c>
      <c r="D52" s="420"/>
      <c r="E52" s="469">
        <f>'Youreka Monthly Nat P&amp;L'!Q51</f>
        <v>8333.3333333333339</v>
      </c>
      <c r="F52" s="469">
        <f>INDEX('Youreka Monthly Nat P&amp;L'!$AI51:$AT51,MATCH(Inputs!$C$2,'Youreka Monthly Nat P&amp;L'!$AI$5:$AT$5,0))</f>
        <v>8333.3333333333339</v>
      </c>
      <c r="G52" s="470">
        <f t="shared" si="49"/>
        <v>0</v>
      </c>
      <c r="H52" s="468">
        <f t="shared" si="50"/>
        <v>0</v>
      </c>
      <c r="I52" s="16"/>
      <c r="J52" s="469">
        <f>'Youreka Monthly Nat P&amp;L'!X51</f>
        <v>99999.999999999985</v>
      </c>
      <c r="K52" s="469">
        <f>'Youreka Monthly Nat P&amp;L'!AV51</f>
        <v>99999.999999999985</v>
      </c>
      <c r="L52" s="470">
        <f t="shared" si="51"/>
        <v>0</v>
      </c>
      <c r="M52" s="468">
        <f t="shared" si="52"/>
        <v>0</v>
      </c>
      <c r="N52" s="16"/>
      <c r="O52" s="469">
        <f t="shared" si="53"/>
        <v>8333.3333333333339</v>
      </c>
      <c r="P52" s="469">
        <f>'Youreka Monthly Nat P&amp;L'!$BM51</f>
        <v>8333.3333333333339</v>
      </c>
      <c r="Q52" s="469">
        <f t="shared" si="54"/>
        <v>0</v>
      </c>
      <c r="R52" s="468">
        <f t="shared" si="55"/>
        <v>0</v>
      </c>
      <c r="S52" s="421"/>
    </row>
    <row r="53" spans="2:31" ht="14.25" customHeight="1" x14ac:dyDescent="0.25">
      <c r="B53" s="419"/>
      <c r="C53" s="465" t="s">
        <v>144</v>
      </c>
      <c r="D53" s="466"/>
      <c r="E53" s="469">
        <f>'Youreka Monthly Nat P&amp;L'!Q52</f>
        <v>518377.44166666665</v>
      </c>
      <c r="F53" s="469">
        <f>INDEX('Youreka Monthly Nat P&amp;L'!$AI52:$AT52,MATCH(Inputs!$C$2,'Youreka Monthly Nat P&amp;L'!$AI$5:$AT$5,0))</f>
        <v>518377.50816666667</v>
      </c>
      <c r="G53" s="470">
        <f t="shared" si="49"/>
        <v>-6.6500000015366822E-2</v>
      </c>
      <c r="H53" s="468">
        <f t="shared" si="50"/>
        <v>-1.2828488693550355E-7</v>
      </c>
      <c r="I53" s="16"/>
      <c r="J53" s="469">
        <f>'Youreka Monthly Nat P&amp;L'!X52</f>
        <v>6220529.299999998</v>
      </c>
      <c r="K53" s="469">
        <f>'Youreka Monthly Nat P&amp;L'!AV52</f>
        <v>6220530.0980000012</v>
      </c>
      <c r="L53" s="470">
        <f t="shared" si="51"/>
        <v>-0.79800000321120024</v>
      </c>
      <c r="M53" s="468">
        <f t="shared" si="52"/>
        <v>-1.2828488737959276E-7</v>
      </c>
      <c r="N53" s="16"/>
      <c r="O53" s="469">
        <f t="shared" si="53"/>
        <v>518377.44166666665</v>
      </c>
      <c r="P53" s="469">
        <f>'Youreka Monthly Nat P&amp;L'!$BM52</f>
        <v>518377.44166666665</v>
      </c>
      <c r="Q53" s="469">
        <f t="shared" si="54"/>
        <v>0</v>
      </c>
      <c r="R53" s="468">
        <f t="shared" si="55"/>
        <v>0</v>
      </c>
      <c r="S53" s="421"/>
    </row>
    <row r="54" spans="2:31" ht="14.25" customHeight="1" x14ac:dyDescent="0.25">
      <c r="B54" s="419"/>
      <c r="C54" s="465" t="s">
        <v>145</v>
      </c>
      <c r="D54" s="420"/>
      <c r="E54" s="469">
        <f>'Youreka Monthly Nat P&amp;L'!Q53</f>
        <v>214583.33333333334</v>
      </c>
      <c r="F54" s="469">
        <f>INDEX('Youreka Monthly Nat P&amp;L'!$AI53:$AT53,MATCH(Inputs!$C$2,'Youreka Monthly Nat P&amp;L'!$AI$5:$AT$5,0))</f>
        <v>214583.33333333334</v>
      </c>
      <c r="G54" s="470">
        <f t="shared" si="49"/>
        <v>0</v>
      </c>
      <c r="H54" s="468">
        <f t="shared" si="50"/>
        <v>0</v>
      </c>
      <c r="I54" s="16"/>
      <c r="J54" s="469">
        <f>'Youreka Monthly Nat P&amp;L'!X53</f>
        <v>2575000</v>
      </c>
      <c r="K54" s="469">
        <f>'Youreka Monthly Nat P&amp;L'!AV53</f>
        <v>2575000</v>
      </c>
      <c r="L54" s="470">
        <f t="shared" si="51"/>
        <v>0</v>
      </c>
      <c r="M54" s="468">
        <f t="shared" si="52"/>
        <v>0</v>
      </c>
      <c r="N54" s="16"/>
      <c r="O54" s="469">
        <f t="shared" si="53"/>
        <v>214583.33333333334</v>
      </c>
      <c r="P54" s="469">
        <f>'Youreka Monthly Nat P&amp;L'!$BM53</f>
        <v>214583.33333333334</v>
      </c>
      <c r="Q54" s="469">
        <f t="shared" si="54"/>
        <v>0</v>
      </c>
      <c r="R54" s="468">
        <f t="shared" si="55"/>
        <v>0</v>
      </c>
      <c r="S54" s="421"/>
    </row>
    <row r="55" spans="2:31" ht="14.25" customHeight="1" x14ac:dyDescent="0.25">
      <c r="B55" s="419"/>
      <c r="C55" s="471" t="s">
        <v>146</v>
      </c>
      <c r="D55" s="420"/>
      <c r="E55" s="475">
        <f>'Youreka Monthly Nat P&amp;L'!Q54</f>
        <v>855075.06055555562</v>
      </c>
      <c r="F55" s="475">
        <f>INDEX('Youreka Monthly Nat P&amp;L'!$AI54:$AT54,MATCH(Inputs!$C$2,'Youreka Monthly Nat P&amp;L'!$AI$5:$AT$5,0))</f>
        <v>870442.12289615069</v>
      </c>
      <c r="G55" s="476">
        <f t="shared" si="49"/>
        <v>-15367.062340595061</v>
      </c>
      <c r="H55" s="474">
        <f t="shared" si="50"/>
        <v>-1.7654318347399722E-2</v>
      </c>
      <c r="I55" s="16"/>
      <c r="J55" s="475">
        <f>'Youreka Monthly Nat P&amp;L'!X54</f>
        <v>10334268.476666665</v>
      </c>
      <c r="K55" s="475">
        <f>'Youreka Monthly Nat P&amp;L'!AV54</f>
        <v>10584187.893878676</v>
      </c>
      <c r="L55" s="476">
        <f t="shared" si="51"/>
        <v>-249919.41721201129</v>
      </c>
      <c r="M55" s="474">
        <f t="shared" si="52"/>
        <v>-2.3612526508203002E-2</v>
      </c>
      <c r="N55" s="16"/>
      <c r="O55" s="475">
        <f t="shared" si="53"/>
        <v>855075.06055555562</v>
      </c>
      <c r="P55" s="475">
        <f>'Youreka Monthly Nat P&amp;L'!$BM54</f>
        <v>849736.59055555554</v>
      </c>
      <c r="Q55" s="475">
        <f t="shared" si="54"/>
        <v>5338.4700000000885</v>
      </c>
      <c r="R55" s="474">
        <f t="shared" si="55"/>
        <v>6.2824998468169468E-3</v>
      </c>
      <c r="S55" s="421"/>
      <c r="U55" s="8">
        <f t="shared" ref="U55:V55" si="56">SUM(E37:E54)-E55</f>
        <v>0</v>
      </c>
      <c r="V55" s="8">
        <f t="shared" si="56"/>
        <v>0</v>
      </c>
      <c r="X55" s="8">
        <f t="shared" ref="X55:Y55" si="57">SUM(J37:J54)-J55</f>
        <v>0</v>
      </c>
      <c r="Y55" s="8">
        <f t="shared" si="57"/>
        <v>0</v>
      </c>
      <c r="AA55" s="8">
        <f t="shared" ref="AA55:AB55" si="58">SUM(O37:O54)-O55</f>
        <v>0</v>
      </c>
      <c r="AB55" s="8">
        <f t="shared" si="58"/>
        <v>0</v>
      </c>
    </row>
    <row r="56" spans="2:31" ht="14.25" customHeight="1" x14ac:dyDescent="0.25">
      <c r="B56" s="419"/>
      <c r="C56" s="471" t="s">
        <v>147</v>
      </c>
      <c r="D56" s="420"/>
      <c r="E56" s="475">
        <f>'Youreka Monthly Nat P&amp;L'!Q55</f>
        <v>1333536.9005555557</v>
      </c>
      <c r="F56" s="475">
        <f>INDEX('Youreka Monthly Nat P&amp;L'!$AI55:$AT55,MATCH(Inputs!$C$2,'Youreka Monthly Nat P&amp;L'!$AI$5:$AT$5,0))</f>
        <v>1486080.9074606586</v>
      </c>
      <c r="G56" s="476">
        <f t="shared" si="49"/>
        <v>-152544.00690510287</v>
      </c>
      <c r="H56" s="474">
        <f t="shared" si="50"/>
        <v>-0.1026485207765454</v>
      </c>
      <c r="I56" s="16"/>
      <c r="J56" s="475">
        <f>'Youreka Monthly Nat P&amp;L'!X55</f>
        <v>17118231.296666663</v>
      </c>
      <c r="K56" s="475">
        <f>'Youreka Monthly Nat P&amp;L'!AV55</f>
        <v>18034960.863975272</v>
      </c>
      <c r="L56" s="476">
        <f t="shared" si="51"/>
        <v>-916729.56730860844</v>
      </c>
      <c r="M56" s="474">
        <f t="shared" si="52"/>
        <v>-5.083069346381397E-2</v>
      </c>
      <c r="N56" s="16"/>
      <c r="O56" s="475">
        <f t="shared" si="53"/>
        <v>1333536.9005555557</v>
      </c>
      <c r="P56" s="475">
        <f>'Youreka Monthly Nat P&amp;L'!$BM55</f>
        <v>1449932.7905555556</v>
      </c>
      <c r="Q56" s="475">
        <f t="shared" si="54"/>
        <v>-116395.8899999999</v>
      </c>
      <c r="R56" s="474">
        <f t="shared" si="55"/>
        <v>-8.0276748521151631E-2</v>
      </c>
      <c r="S56" s="421"/>
      <c r="U56" s="8">
        <f t="shared" ref="U56:V56" si="59">E34+E55-E56</f>
        <v>0</v>
      </c>
      <c r="V56" s="8">
        <f t="shared" si="59"/>
        <v>0</v>
      </c>
      <c r="X56" s="8">
        <f t="shared" ref="X56:Y56" si="60">J34+J55-J56</f>
        <v>0</v>
      </c>
      <c r="Y56" s="8">
        <f t="shared" si="60"/>
        <v>0</v>
      </c>
      <c r="AA56" s="8">
        <f t="shared" ref="AA56:AB56" si="61">O34+O55-O56</f>
        <v>0</v>
      </c>
      <c r="AB56" s="8">
        <f t="shared" si="61"/>
        <v>0</v>
      </c>
    </row>
    <row r="57" spans="2:31" ht="14.25" customHeight="1" x14ac:dyDescent="0.25">
      <c r="B57" s="419"/>
      <c r="C57" s="420"/>
      <c r="D57" s="420"/>
      <c r="E57" s="420"/>
      <c r="F57" s="420"/>
      <c r="G57" s="420"/>
      <c r="H57" s="480"/>
      <c r="I57" s="16"/>
      <c r="J57" s="420"/>
      <c r="K57" s="420"/>
      <c r="L57" s="420"/>
      <c r="M57" s="480"/>
      <c r="N57" s="16"/>
      <c r="O57" s="420"/>
      <c r="P57" s="420"/>
      <c r="Q57" s="420"/>
      <c r="R57" s="480"/>
      <c r="S57" s="421"/>
      <c r="AE57" s="420"/>
    </row>
    <row r="58" spans="2:31" ht="14.25" customHeight="1" x14ac:dyDescent="0.25">
      <c r="B58" s="419"/>
      <c r="C58" s="464" t="s">
        <v>74</v>
      </c>
      <c r="D58" s="420"/>
      <c r="E58" s="475">
        <f>'Youreka Monthly Nat P&amp;L'!Q57</f>
        <v>-467806.34055555565</v>
      </c>
      <c r="F58" s="475">
        <f>INDEX('Youreka Monthly Nat P&amp;L'!$AI57:$AT57,MATCH(Inputs!$C$2,'Youreka Monthly Nat P&amp;L'!$AI$5:$AT$5,0))</f>
        <v>-546798.17900007369</v>
      </c>
      <c r="G58" s="476">
        <f t="shared" ref="G58:G59" si="62">IFERROR(E58-F58,"N/A")</f>
        <v>78991.838444518042</v>
      </c>
      <c r="H58" s="474">
        <f>IFERROR((E58/F58-1),"N/A")</f>
        <v>-0.144462511906989</v>
      </c>
      <c r="I58" s="16"/>
      <c r="J58" s="475">
        <f>'Youreka Monthly Nat P&amp;L'!X57</f>
        <v>-6798101.1866666675</v>
      </c>
      <c r="K58" s="475">
        <f>'Youreka Monthly Nat P&amp;L'!AV57</f>
        <v>-7143668.1197048603</v>
      </c>
      <c r="L58" s="476">
        <f t="shared" ref="L58:L59" si="63">IFERROR(J58-K58,"N/A")</f>
        <v>345566.9330381928</v>
      </c>
      <c r="M58" s="474">
        <f>IFERROR((J58/K58-1),"N/A")</f>
        <v>-4.8373878411987259E-2</v>
      </c>
      <c r="N58" s="16"/>
      <c r="O58" s="475">
        <f t="shared" ref="O58:O59" si="64">E58</f>
        <v>-467806.34055555565</v>
      </c>
      <c r="P58" s="475">
        <f>'Youreka Monthly Nat P&amp;L'!$BM57</f>
        <v>-680868.87055555556</v>
      </c>
      <c r="Q58" s="475">
        <f t="shared" ref="Q58:Q59" si="65">O58-P58</f>
        <v>213062.52999999991</v>
      </c>
      <c r="R58" s="474">
        <f>IFERROR((O58/P58-1),"N/A")</f>
        <v>-0.3129274067503649</v>
      </c>
      <c r="S58" s="421"/>
      <c r="U58" s="8">
        <f>E24-E56-E58</f>
        <v>0</v>
      </c>
      <c r="V58" s="8">
        <f>F24-F56-F58</f>
        <v>0</v>
      </c>
      <c r="X58" s="8">
        <f>J24-J56-J58</f>
        <v>0</v>
      </c>
      <c r="Y58" s="8">
        <f>K24-K56-K58</f>
        <v>0</v>
      </c>
      <c r="AA58" s="8">
        <f>O24-O56-O58</f>
        <v>0</v>
      </c>
      <c r="AB58" s="8">
        <f>P24-P56-P58</f>
        <v>0</v>
      </c>
    </row>
    <row r="59" spans="2:31" ht="14.25" customHeight="1" x14ac:dyDescent="0.25">
      <c r="B59" s="419"/>
      <c r="C59" s="482" t="s">
        <v>75</v>
      </c>
      <c r="D59" s="420"/>
      <c r="E59" s="478">
        <f>'Youreka Monthly Nat P&amp;L'!Q58</f>
        <v>-0.460274020646046</v>
      </c>
      <c r="F59" s="478">
        <f>INDEX('Youreka Monthly Nat P&amp;L'!$AI58:$AT58,MATCH(Inputs!$C$2,'Youreka Monthly Nat P&amp;L'!$AI$5:$AT$5,0))</f>
        <v>-0.50107779920770368</v>
      </c>
      <c r="G59" s="479">
        <f t="shared" si="62"/>
        <v>4.0803778561657678E-2</v>
      </c>
      <c r="H59" s="479"/>
      <c r="I59" s="16"/>
      <c r="J59" s="478">
        <f>'Youreka Monthly Nat P&amp;L'!X58</f>
        <v>-0.56610314954241248</v>
      </c>
      <c r="K59" s="478">
        <f>'Youreka Monthly Nat P&amp;L'!AV58</f>
        <v>-0.56581346085147055</v>
      </c>
      <c r="L59" s="479">
        <f t="shared" si="63"/>
        <v>-2.8968869094192495E-4</v>
      </c>
      <c r="M59" s="479"/>
      <c r="N59" s="16"/>
      <c r="O59" s="478">
        <f t="shared" si="64"/>
        <v>-0.460274020646046</v>
      </c>
      <c r="P59" s="478">
        <f>'Youreka Monthly Nat P&amp;L'!$BM58</f>
        <v>-0.75474078535156808</v>
      </c>
      <c r="Q59" s="478">
        <f t="shared" si="65"/>
        <v>0.29446676470552208</v>
      </c>
      <c r="R59" s="479"/>
      <c r="S59" s="421"/>
      <c r="U59" s="40">
        <f>E58/E16-E59</f>
        <v>0</v>
      </c>
      <c r="V59" s="40">
        <f>F58/F16-F59</f>
        <v>0</v>
      </c>
      <c r="X59" s="40">
        <f>J58/J16-J59</f>
        <v>0</v>
      </c>
      <c r="Y59" s="40">
        <f>K58/K16-K59</f>
        <v>0</v>
      </c>
      <c r="AA59" s="40">
        <f>O58/O16-O59</f>
        <v>0</v>
      </c>
      <c r="AB59" s="40">
        <f>P58/P16-P59</f>
        <v>0</v>
      </c>
    </row>
    <row r="60" spans="2:31" ht="14.25" customHeight="1" x14ac:dyDescent="0.25">
      <c r="B60" s="419"/>
      <c r="C60" s="420"/>
      <c r="D60" s="420"/>
      <c r="E60" s="420"/>
      <c r="F60" s="420"/>
      <c r="G60" s="420"/>
      <c r="H60" s="480"/>
      <c r="I60" s="16"/>
      <c r="J60" s="420"/>
      <c r="K60" s="420"/>
      <c r="L60" s="420"/>
      <c r="M60" s="480"/>
      <c r="N60" s="16"/>
      <c r="O60" s="420"/>
      <c r="P60" s="420"/>
      <c r="Q60" s="420"/>
      <c r="R60" s="480"/>
      <c r="S60" s="421"/>
      <c r="AE60" s="420"/>
    </row>
    <row r="61" spans="2:31" ht="14.25" customHeight="1" x14ac:dyDescent="0.25">
      <c r="B61" s="419"/>
      <c r="C61" s="464" t="s">
        <v>77</v>
      </c>
      <c r="D61" s="420"/>
      <c r="E61" s="420"/>
      <c r="F61" s="420"/>
      <c r="G61" s="420"/>
      <c r="H61" s="480"/>
      <c r="I61" s="16"/>
      <c r="J61" s="420"/>
      <c r="K61" s="420"/>
      <c r="L61" s="420"/>
      <c r="M61" s="480"/>
      <c r="N61" s="16"/>
      <c r="O61" s="420"/>
      <c r="P61" s="420"/>
      <c r="Q61" s="420"/>
      <c r="R61" s="480"/>
      <c r="S61" s="421"/>
      <c r="AE61" s="420"/>
    </row>
    <row r="62" spans="2:31" ht="14.25" customHeight="1" x14ac:dyDescent="0.25">
      <c r="B62" s="419"/>
      <c r="C62" s="465" t="s">
        <v>78</v>
      </c>
      <c r="D62" s="420"/>
      <c r="E62" s="466">
        <f>'Youreka Monthly Nat P&amp;L'!Q61</f>
        <v>0</v>
      </c>
      <c r="F62" s="466">
        <f>INDEX('Youreka Monthly Nat P&amp;L'!$AI61:$AT61,MATCH(Inputs!$C$2,'Youreka Monthly Nat P&amp;L'!$AI$5:$AT$5,0))</f>
        <v>0</v>
      </c>
      <c r="G62" s="467">
        <f t="shared" ref="G62:G70" si="66">IFERROR(E62-F62,"N/A")</f>
        <v>0</v>
      </c>
      <c r="H62" s="468" t="str">
        <f t="shared" ref="H62:H70" si="67">IFERROR((E62/F62-1),"N/A")</f>
        <v>N/A</v>
      </c>
      <c r="I62" s="16"/>
      <c r="J62" s="466">
        <f>'Youreka Monthly Nat P&amp;L'!X61</f>
        <v>0</v>
      </c>
      <c r="K62" s="466">
        <f>'Youreka Monthly Nat P&amp;L'!AV61</f>
        <v>0</v>
      </c>
      <c r="L62" s="467">
        <f t="shared" ref="L62:L70" si="68">IFERROR(J62-K62,"N/A")</f>
        <v>0</v>
      </c>
      <c r="M62" s="468" t="str">
        <f t="shared" ref="M62:M70" si="69">IFERROR((J62/K62-1),"N/A")</f>
        <v>N/A</v>
      </c>
      <c r="N62" s="16"/>
      <c r="O62" s="466">
        <f t="shared" ref="O62:O70" si="70">E62</f>
        <v>0</v>
      </c>
      <c r="P62" s="466">
        <f>'Youreka Monthly Nat P&amp;L'!$BM61</f>
        <v>0</v>
      </c>
      <c r="Q62" s="466">
        <f t="shared" ref="Q62:Q70" si="71">O62-P62</f>
        <v>0</v>
      </c>
      <c r="R62" s="468" t="str">
        <f t="shared" ref="R62:R70" si="72">IFERROR((O62/P62-1),"N/A")</f>
        <v>N/A</v>
      </c>
      <c r="S62" s="421"/>
    </row>
    <row r="63" spans="2:31" ht="14.25" customHeight="1" x14ac:dyDescent="0.25">
      <c r="B63" s="419"/>
      <c r="C63" s="465" t="s">
        <v>79</v>
      </c>
      <c r="D63" s="420"/>
      <c r="E63" s="469">
        <f>'Youreka Monthly Nat P&amp;L'!Q62</f>
        <v>0</v>
      </c>
      <c r="F63" s="469">
        <f>INDEX('Youreka Monthly Nat P&amp;L'!$AI62:$AT62,MATCH(Inputs!$C$2,'Youreka Monthly Nat P&amp;L'!$AI$5:$AT$5,0))</f>
        <v>0</v>
      </c>
      <c r="G63" s="470">
        <f t="shared" si="66"/>
        <v>0</v>
      </c>
      <c r="H63" s="468" t="str">
        <f t="shared" si="67"/>
        <v>N/A</v>
      </c>
      <c r="I63" s="16"/>
      <c r="J63" s="469">
        <f>'Youreka Monthly Nat P&amp;L'!X62</f>
        <v>0</v>
      </c>
      <c r="K63" s="469">
        <f>'Youreka Monthly Nat P&amp;L'!AV62</f>
        <v>0</v>
      </c>
      <c r="L63" s="470">
        <f t="shared" si="68"/>
        <v>0</v>
      </c>
      <c r="M63" s="468" t="str">
        <f t="shared" si="69"/>
        <v>N/A</v>
      </c>
      <c r="N63" s="16"/>
      <c r="O63" s="469">
        <f t="shared" si="70"/>
        <v>0</v>
      </c>
      <c r="P63" s="469">
        <f>'Youreka Monthly Nat P&amp;L'!$BM62</f>
        <v>0</v>
      </c>
      <c r="Q63" s="469">
        <f t="shared" si="71"/>
        <v>0</v>
      </c>
      <c r="R63" s="468" t="str">
        <f t="shared" si="72"/>
        <v>N/A</v>
      </c>
      <c r="S63" s="421"/>
    </row>
    <row r="64" spans="2:31" ht="14.25" customHeight="1" x14ac:dyDescent="0.25">
      <c r="B64" s="419"/>
      <c r="C64" s="465" t="s">
        <v>80</v>
      </c>
      <c r="D64" s="420"/>
      <c r="E64" s="469">
        <f>'Youreka Monthly Nat P&amp;L'!Q63</f>
        <v>0</v>
      </c>
      <c r="F64" s="469">
        <f>INDEX('Youreka Monthly Nat P&amp;L'!$AI63:$AT63,MATCH(Inputs!$C$2,'Youreka Monthly Nat P&amp;L'!$AI$5:$AT$5,0))</f>
        <v>0</v>
      </c>
      <c r="G64" s="470">
        <f t="shared" si="66"/>
        <v>0</v>
      </c>
      <c r="H64" s="468" t="str">
        <f t="shared" si="67"/>
        <v>N/A</v>
      </c>
      <c r="I64" s="16"/>
      <c r="J64" s="469">
        <f>'Youreka Monthly Nat P&amp;L'!X63</f>
        <v>78.029999999999973</v>
      </c>
      <c r="K64" s="469">
        <f>'Youreka Monthly Nat P&amp;L'!AV63</f>
        <v>0</v>
      </c>
      <c r="L64" s="470">
        <f t="shared" si="68"/>
        <v>78.029999999999973</v>
      </c>
      <c r="M64" s="468" t="str">
        <f t="shared" si="69"/>
        <v>N/A</v>
      </c>
      <c r="N64" s="16"/>
      <c r="O64" s="469">
        <f t="shared" si="70"/>
        <v>0</v>
      </c>
      <c r="P64" s="469">
        <f>'Youreka Monthly Nat P&amp;L'!$BM63</f>
        <v>-1430.84</v>
      </c>
      <c r="Q64" s="469">
        <f t="shared" si="71"/>
        <v>1430.84</v>
      </c>
      <c r="R64" s="468">
        <f t="shared" si="72"/>
        <v>-1</v>
      </c>
      <c r="S64" s="421"/>
    </row>
    <row r="65" spans="2:31" ht="14.25" customHeight="1" x14ac:dyDescent="0.25">
      <c r="B65" s="419"/>
      <c r="C65" s="465" t="s">
        <v>81</v>
      </c>
      <c r="D65" s="420"/>
      <c r="E65" s="469">
        <f>'Youreka Monthly Nat P&amp;L'!Q64</f>
        <v>0</v>
      </c>
      <c r="F65" s="469">
        <f>INDEX('Youreka Monthly Nat P&amp;L'!$AI64:$AT64,MATCH(Inputs!$C$2,'Youreka Monthly Nat P&amp;L'!$AI$5:$AT$5,0))</f>
        <v>0</v>
      </c>
      <c r="G65" s="470">
        <f t="shared" si="66"/>
        <v>0</v>
      </c>
      <c r="H65" s="468" t="str">
        <f t="shared" si="67"/>
        <v>N/A</v>
      </c>
      <c r="I65" s="16"/>
      <c r="J65" s="469">
        <f>'Youreka Monthly Nat P&amp;L'!X64</f>
        <v>0</v>
      </c>
      <c r="K65" s="469">
        <f>'Youreka Monthly Nat P&amp;L'!AV64</f>
        <v>0</v>
      </c>
      <c r="L65" s="470">
        <f t="shared" si="68"/>
        <v>0</v>
      </c>
      <c r="M65" s="468" t="str">
        <f t="shared" si="69"/>
        <v>N/A</v>
      </c>
      <c r="N65" s="16"/>
      <c r="O65" s="469">
        <f t="shared" si="70"/>
        <v>0</v>
      </c>
      <c r="P65" s="469">
        <f>'Youreka Monthly Nat P&amp;L'!$BM64</f>
        <v>0</v>
      </c>
      <c r="Q65" s="469">
        <f t="shared" si="71"/>
        <v>0</v>
      </c>
      <c r="R65" s="468" t="str">
        <f t="shared" si="72"/>
        <v>N/A</v>
      </c>
      <c r="S65" s="421"/>
    </row>
    <row r="66" spans="2:31" ht="14.25" customHeight="1" x14ac:dyDescent="0.25">
      <c r="B66" s="419"/>
      <c r="C66" s="465" t="s">
        <v>82</v>
      </c>
      <c r="D66" s="466"/>
      <c r="E66" s="469">
        <f>'Youreka Monthly Nat P&amp;L'!Q65</f>
        <v>0</v>
      </c>
      <c r="F66" s="469">
        <f>INDEX('Youreka Monthly Nat P&amp;L'!$AI65:$AT65,MATCH(Inputs!$C$2,'Youreka Monthly Nat P&amp;L'!$AI$5:$AT$5,0))</f>
        <v>0</v>
      </c>
      <c r="G66" s="470">
        <f t="shared" si="66"/>
        <v>0</v>
      </c>
      <c r="H66" s="468" t="str">
        <f t="shared" si="67"/>
        <v>N/A</v>
      </c>
      <c r="I66" s="16"/>
      <c r="J66" s="469">
        <f>'Youreka Monthly Nat P&amp;L'!X65</f>
        <v>0</v>
      </c>
      <c r="K66" s="469">
        <f>'Youreka Monthly Nat P&amp;L'!AV65</f>
        <v>0</v>
      </c>
      <c r="L66" s="470">
        <f t="shared" si="68"/>
        <v>0</v>
      </c>
      <c r="M66" s="468" t="str">
        <f t="shared" si="69"/>
        <v>N/A</v>
      </c>
      <c r="N66" s="16"/>
      <c r="O66" s="469">
        <f t="shared" si="70"/>
        <v>0</v>
      </c>
      <c r="P66" s="469">
        <f>'Youreka Monthly Nat P&amp;L'!$BM65</f>
        <v>0</v>
      </c>
      <c r="Q66" s="469">
        <f t="shared" si="71"/>
        <v>0</v>
      </c>
      <c r="R66" s="468" t="str">
        <f t="shared" si="72"/>
        <v>N/A</v>
      </c>
      <c r="S66" s="421"/>
    </row>
    <row r="67" spans="2:31" ht="14.25" customHeight="1" x14ac:dyDescent="0.25">
      <c r="B67" s="419"/>
      <c r="C67" s="465" t="s">
        <v>83</v>
      </c>
      <c r="D67" s="420"/>
      <c r="E67" s="469">
        <f>'Youreka Monthly Nat P&amp;L'!Q66</f>
        <v>0</v>
      </c>
      <c r="F67" s="469">
        <f>INDEX('Youreka Monthly Nat P&amp;L'!$AI66:$AT66,MATCH(Inputs!$C$2,'Youreka Monthly Nat P&amp;L'!$AI$5:$AT$5,0))</f>
        <v>0</v>
      </c>
      <c r="G67" s="470">
        <f t="shared" si="66"/>
        <v>0</v>
      </c>
      <c r="H67" s="468" t="str">
        <f t="shared" si="67"/>
        <v>N/A</v>
      </c>
      <c r="I67" s="16"/>
      <c r="J67" s="469">
        <f>'Youreka Monthly Nat P&amp;L'!X66</f>
        <v>0</v>
      </c>
      <c r="K67" s="469">
        <f>'Youreka Monthly Nat P&amp;L'!AV66</f>
        <v>0</v>
      </c>
      <c r="L67" s="470">
        <f t="shared" si="68"/>
        <v>0</v>
      </c>
      <c r="M67" s="468" t="str">
        <f t="shared" si="69"/>
        <v>N/A</v>
      </c>
      <c r="N67" s="16"/>
      <c r="O67" s="469">
        <f t="shared" si="70"/>
        <v>0</v>
      </c>
      <c r="P67" s="469">
        <f>'Youreka Monthly Nat P&amp;L'!$BM66</f>
        <v>0</v>
      </c>
      <c r="Q67" s="469">
        <f t="shared" si="71"/>
        <v>0</v>
      </c>
      <c r="R67" s="468" t="str">
        <f t="shared" si="72"/>
        <v>N/A</v>
      </c>
      <c r="S67" s="421"/>
    </row>
    <row r="68" spans="2:31" ht="14.25" customHeight="1" x14ac:dyDescent="0.25">
      <c r="B68" s="419"/>
      <c r="C68" s="465" t="s">
        <v>84</v>
      </c>
      <c r="D68" s="420"/>
      <c r="E68" s="469">
        <f>'Youreka Monthly Nat P&amp;L'!Q67</f>
        <v>0</v>
      </c>
      <c r="F68" s="469">
        <f>INDEX('Youreka Monthly Nat P&amp;L'!$AI67:$AT67,MATCH(Inputs!$C$2,'Youreka Monthly Nat P&amp;L'!$AI$5:$AT$5,0))</f>
        <v>0</v>
      </c>
      <c r="G68" s="470">
        <f t="shared" si="66"/>
        <v>0</v>
      </c>
      <c r="H68" s="468" t="str">
        <f t="shared" si="67"/>
        <v>N/A</v>
      </c>
      <c r="I68" s="16"/>
      <c r="J68" s="469">
        <f>'Youreka Monthly Nat P&amp;L'!X67</f>
        <v>39383.279999999999</v>
      </c>
      <c r="K68" s="469">
        <f>'Youreka Monthly Nat P&amp;L'!AV67</f>
        <v>0</v>
      </c>
      <c r="L68" s="470">
        <f t="shared" si="68"/>
        <v>39383.279999999999</v>
      </c>
      <c r="M68" s="468" t="str">
        <f t="shared" si="69"/>
        <v>N/A</v>
      </c>
      <c r="N68" s="16"/>
      <c r="O68" s="469">
        <f t="shared" si="70"/>
        <v>0</v>
      </c>
      <c r="P68" s="469">
        <f>'Youreka Monthly Nat P&amp;L'!$BM67</f>
        <v>0</v>
      </c>
      <c r="Q68" s="469">
        <f t="shared" si="71"/>
        <v>0</v>
      </c>
      <c r="R68" s="468" t="str">
        <f t="shared" si="72"/>
        <v>N/A</v>
      </c>
      <c r="S68" s="421"/>
    </row>
    <row r="69" spans="2:31" ht="14.25" customHeight="1" x14ac:dyDescent="0.25">
      <c r="B69" s="419"/>
      <c r="C69" s="465" t="s">
        <v>85</v>
      </c>
      <c r="D69" s="420"/>
      <c r="E69" s="469">
        <f>'Youreka Monthly Nat P&amp;L'!Q68</f>
        <v>0</v>
      </c>
      <c r="F69" s="469">
        <f>INDEX('Youreka Monthly Nat P&amp;L'!$AI68:$AT68,MATCH(Inputs!$C$2,'Youreka Monthly Nat P&amp;L'!$AI$5:$AT$5,0))</f>
        <v>0</v>
      </c>
      <c r="G69" s="470">
        <f t="shared" si="66"/>
        <v>0</v>
      </c>
      <c r="H69" s="468" t="str">
        <f t="shared" si="67"/>
        <v>N/A</v>
      </c>
      <c r="I69" s="16"/>
      <c r="J69" s="469">
        <f>'Youreka Monthly Nat P&amp;L'!X68</f>
        <v>0</v>
      </c>
      <c r="K69" s="469">
        <f>'Youreka Monthly Nat P&amp;L'!AV68</f>
        <v>0</v>
      </c>
      <c r="L69" s="470">
        <f t="shared" si="68"/>
        <v>0</v>
      </c>
      <c r="M69" s="468" t="str">
        <f t="shared" si="69"/>
        <v>N/A</v>
      </c>
      <c r="N69" s="16"/>
      <c r="O69" s="469">
        <f t="shared" si="70"/>
        <v>0</v>
      </c>
      <c r="P69" s="469">
        <f>'Youreka Monthly Nat P&amp;L'!$BM68</f>
        <v>0</v>
      </c>
      <c r="Q69" s="469">
        <f t="shared" si="71"/>
        <v>0</v>
      </c>
      <c r="R69" s="468" t="str">
        <f t="shared" si="72"/>
        <v>N/A</v>
      </c>
      <c r="S69" s="421"/>
      <c r="U69" s="8">
        <f t="shared" ref="U69:V69" si="73">SUM(E62:E69)-E70</f>
        <v>0</v>
      </c>
      <c r="V69" s="8">
        <f t="shared" si="73"/>
        <v>0</v>
      </c>
      <c r="X69" s="8">
        <f t="shared" ref="X69:Y69" si="74">SUM(J62:J69)-J70</f>
        <v>0</v>
      </c>
      <c r="Y69" s="8">
        <f t="shared" si="74"/>
        <v>0</v>
      </c>
      <c r="AA69" s="8">
        <f t="shared" ref="AA69:AB69" si="75">SUM(O62:O69)-O70</f>
        <v>0</v>
      </c>
      <c r="AB69" s="8">
        <f t="shared" si="75"/>
        <v>0</v>
      </c>
    </row>
    <row r="70" spans="2:31" ht="14.25" customHeight="1" x14ac:dyDescent="0.25">
      <c r="B70" s="419"/>
      <c r="C70" s="471" t="s">
        <v>86</v>
      </c>
      <c r="D70" s="420"/>
      <c r="E70" s="475">
        <f>'Youreka Monthly Nat P&amp;L'!Q69</f>
        <v>0</v>
      </c>
      <c r="F70" s="475">
        <f>INDEX('Youreka Monthly Nat P&amp;L'!$AI69:$AT69,MATCH(Inputs!$C$2,'Youreka Monthly Nat P&amp;L'!$AI$5:$AT$5,0))</f>
        <v>0</v>
      </c>
      <c r="G70" s="476">
        <f t="shared" si="66"/>
        <v>0</v>
      </c>
      <c r="H70" s="474" t="str">
        <f t="shared" si="67"/>
        <v>N/A</v>
      </c>
      <c r="I70" s="16"/>
      <c r="J70" s="475">
        <f>'Youreka Monthly Nat P&amp;L'!X69</f>
        <v>39461.31</v>
      </c>
      <c r="K70" s="475">
        <f>'Youreka Monthly Nat P&amp;L'!AV69</f>
        <v>0</v>
      </c>
      <c r="L70" s="476">
        <f t="shared" si="68"/>
        <v>39461.31</v>
      </c>
      <c r="M70" s="474" t="str">
        <f t="shared" si="69"/>
        <v>N/A</v>
      </c>
      <c r="N70" s="16"/>
      <c r="O70" s="475">
        <f t="shared" si="70"/>
        <v>0</v>
      </c>
      <c r="P70" s="475">
        <f>'Youreka Monthly Nat P&amp;L'!$BM69</f>
        <v>-1430.84</v>
      </c>
      <c r="Q70" s="475">
        <f t="shared" si="71"/>
        <v>1430.84</v>
      </c>
      <c r="R70" s="474">
        <f t="shared" si="72"/>
        <v>-1</v>
      </c>
      <c r="S70" s="421"/>
    </row>
    <row r="71" spans="2:31" ht="14.25" customHeight="1" x14ac:dyDescent="0.25">
      <c r="B71" s="419"/>
      <c r="C71" s="420"/>
      <c r="D71" s="420"/>
      <c r="E71" s="420"/>
      <c r="F71" s="420"/>
      <c r="G71" s="420"/>
      <c r="H71" s="480"/>
      <c r="I71" s="16"/>
      <c r="J71" s="420"/>
      <c r="K71" s="420"/>
      <c r="L71" s="420"/>
      <c r="M71" s="480"/>
      <c r="N71" s="16"/>
      <c r="O71" s="420"/>
      <c r="P71" s="420"/>
      <c r="Q71" s="420"/>
      <c r="R71" s="480"/>
      <c r="S71" s="421"/>
      <c r="U71" s="8">
        <f t="shared" ref="U71:V71" si="76">E58-E70-E72</f>
        <v>0</v>
      </c>
      <c r="V71" s="8">
        <f t="shared" si="76"/>
        <v>0</v>
      </c>
      <c r="X71" s="8">
        <f t="shared" ref="X71:Y71" si="77">J58-J70-J72</f>
        <v>0</v>
      </c>
      <c r="Y71" s="8">
        <f t="shared" si="77"/>
        <v>0</v>
      </c>
      <c r="AA71" s="8">
        <f t="shared" ref="AA71:AB71" si="78">O58-O70-O72</f>
        <v>0</v>
      </c>
      <c r="AB71" s="8">
        <f t="shared" si="78"/>
        <v>0</v>
      </c>
      <c r="AE71" s="420"/>
    </row>
    <row r="72" spans="2:31" ht="14.25" customHeight="1" x14ac:dyDescent="0.25">
      <c r="B72" s="419"/>
      <c r="C72" s="464" t="s">
        <v>87</v>
      </c>
      <c r="D72" s="420"/>
      <c r="E72" s="475">
        <f>'Youreka Monthly Nat P&amp;L'!Q71</f>
        <v>-467806.34055555565</v>
      </c>
      <c r="F72" s="475">
        <f>INDEX('Youreka Monthly Nat P&amp;L'!$AI71:$AT71,MATCH(Inputs!$C$2,'Youreka Monthly Nat P&amp;L'!$AI$5:$AT$5,0))</f>
        <v>-546798.17900007369</v>
      </c>
      <c r="G72" s="476">
        <f t="shared" ref="G72:G74" si="79">IFERROR(E72-F72,"N/A")</f>
        <v>78991.838444518042</v>
      </c>
      <c r="H72" s="474">
        <f t="shared" ref="H72:H73" si="80">IFERROR((E72/F72-1),"N/A")</f>
        <v>-0.144462511906989</v>
      </c>
      <c r="I72" s="16"/>
      <c r="J72" s="475">
        <f>'Youreka Monthly Nat P&amp;L'!X71</f>
        <v>-6837562.496666668</v>
      </c>
      <c r="K72" s="475">
        <f>'Youreka Monthly Nat P&amp;L'!AV71</f>
        <v>-7143668.1197048603</v>
      </c>
      <c r="L72" s="476">
        <f t="shared" ref="L72:L74" si="81">IFERROR(J72-K72,"N/A")</f>
        <v>306105.62303819228</v>
      </c>
      <c r="M72" s="474">
        <f t="shared" ref="M72:M73" si="82">IFERROR((J72/K72-1),"N/A")</f>
        <v>-4.2849922184072464E-2</v>
      </c>
      <c r="N72" s="16"/>
      <c r="O72" s="475">
        <f t="shared" ref="O72:O74" si="83">E72</f>
        <v>-467806.34055555565</v>
      </c>
      <c r="P72" s="475">
        <f>'Youreka Monthly Nat P&amp;L'!$BM71</f>
        <v>-679438.0305555556</v>
      </c>
      <c r="Q72" s="475">
        <f t="shared" ref="Q72:Q74" si="84">O72-P72</f>
        <v>211631.68999999994</v>
      </c>
      <c r="R72" s="474">
        <f t="shared" ref="R72:R73" si="85">IFERROR((O72/P72-1),"N/A")</f>
        <v>-0.31148048899611225</v>
      </c>
      <c r="S72" s="421"/>
      <c r="U72" s="40"/>
      <c r="V72" s="40"/>
      <c r="X72" s="40"/>
      <c r="Y72" s="40"/>
      <c r="AA72" s="40"/>
      <c r="AB72" s="40"/>
    </row>
    <row r="73" spans="2:31" ht="14.25" customHeight="1" x14ac:dyDescent="0.25">
      <c r="B73" s="419"/>
      <c r="C73" s="465" t="s">
        <v>88</v>
      </c>
      <c r="D73" s="420"/>
      <c r="E73" s="469">
        <f>'Youreka Monthly Nat P&amp;L'!Q72</f>
        <v>0</v>
      </c>
      <c r="F73" s="469">
        <f>INDEX('Youreka Monthly Nat P&amp;L'!$AI72:$AT72,MATCH(Inputs!$C$2,'Youreka Monthly Nat P&amp;L'!$AI$5:$AT$5,0))</f>
        <v>0</v>
      </c>
      <c r="G73" s="470">
        <f t="shared" si="79"/>
        <v>0</v>
      </c>
      <c r="H73" s="468" t="str">
        <f t="shared" si="80"/>
        <v>N/A</v>
      </c>
      <c r="I73" s="16"/>
      <c r="J73" s="469">
        <f>'Youreka Monthly Nat P&amp;L'!X72</f>
        <v>0</v>
      </c>
      <c r="K73" s="469">
        <f>'Youreka Monthly Nat P&amp;L'!AV72</f>
        <v>0</v>
      </c>
      <c r="L73" s="470">
        <f t="shared" si="81"/>
        <v>0</v>
      </c>
      <c r="M73" s="468" t="str">
        <f t="shared" si="82"/>
        <v>N/A</v>
      </c>
      <c r="N73" s="16"/>
      <c r="O73" s="469">
        <f t="shared" si="83"/>
        <v>0</v>
      </c>
      <c r="P73" s="469">
        <f>'Youreka Monthly Nat P&amp;L'!$BM72</f>
        <v>0</v>
      </c>
      <c r="Q73" s="469">
        <f t="shared" si="84"/>
        <v>0</v>
      </c>
      <c r="R73" s="468" t="str">
        <f t="shared" si="85"/>
        <v>N/A</v>
      </c>
      <c r="S73" s="421"/>
    </row>
    <row r="74" spans="2:31" ht="14.25" customHeight="1" x14ac:dyDescent="0.25">
      <c r="B74" s="419"/>
      <c r="C74" s="477" t="s">
        <v>89</v>
      </c>
      <c r="D74" s="420"/>
      <c r="E74" s="478">
        <f>'Youreka Monthly Nat P&amp;L'!Q73</f>
        <v>0</v>
      </c>
      <c r="F74" s="478">
        <f>INDEX('Youreka Monthly Nat P&amp;L'!$AI73:$AT73,MATCH(Inputs!$C$2,'Youreka Monthly Nat P&amp;L'!$AI$5:$AT$5,0))</f>
        <v>0</v>
      </c>
      <c r="G74" s="479">
        <f t="shared" si="79"/>
        <v>0</v>
      </c>
      <c r="H74" s="479"/>
      <c r="I74" s="16"/>
      <c r="J74" s="478">
        <f>'Youreka Monthly Nat P&amp;L'!X73</f>
        <v>0</v>
      </c>
      <c r="K74" s="478">
        <f>'Youreka Monthly Nat P&amp;L'!AV73</f>
        <v>0</v>
      </c>
      <c r="L74" s="479">
        <f t="shared" si="81"/>
        <v>0</v>
      </c>
      <c r="M74" s="479"/>
      <c r="N74" s="16"/>
      <c r="O74" s="478">
        <f t="shared" si="83"/>
        <v>0</v>
      </c>
      <c r="P74" s="478">
        <f>'Youreka Monthly Nat P&amp;L'!$BM73</f>
        <v>0</v>
      </c>
      <c r="Q74" s="478">
        <f t="shared" si="84"/>
        <v>0</v>
      </c>
      <c r="R74" s="479"/>
      <c r="S74" s="421"/>
    </row>
    <row r="75" spans="2:31" ht="14.25" customHeight="1" x14ac:dyDescent="0.25">
      <c r="B75" s="419"/>
      <c r="C75" s="477"/>
      <c r="D75" s="420"/>
      <c r="E75" s="420"/>
      <c r="F75" s="420"/>
      <c r="G75" s="420"/>
      <c r="H75" s="480"/>
      <c r="I75" s="16"/>
      <c r="J75" s="420"/>
      <c r="K75" s="420"/>
      <c r="L75" s="420"/>
      <c r="M75" s="480"/>
      <c r="N75" s="16"/>
      <c r="O75" s="420"/>
      <c r="P75" s="420"/>
      <c r="Q75" s="420"/>
      <c r="R75" s="480"/>
      <c r="S75" s="421"/>
      <c r="AE75" s="420"/>
    </row>
    <row r="76" spans="2:31" ht="14.25" customHeight="1" x14ac:dyDescent="0.25">
      <c r="B76" s="419"/>
      <c r="C76" s="471" t="s">
        <v>90</v>
      </c>
      <c r="D76" s="420"/>
      <c r="E76" s="475">
        <f>'Youreka Monthly Nat P&amp;L'!Q75</f>
        <v>-467806.34055555565</v>
      </c>
      <c r="F76" s="475">
        <f>INDEX('Youreka Monthly Nat P&amp;L'!$AI75:$AT75,MATCH(Inputs!$C$2,'Youreka Monthly Nat P&amp;L'!$AI$5:$AT$5,0))</f>
        <v>-546798.17900007369</v>
      </c>
      <c r="G76" s="476">
        <f t="shared" ref="G76:G77" si="86">IFERROR(E76-F76,"N/A")</f>
        <v>78991.838444518042</v>
      </c>
      <c r="H76" s="474">
        <f>IFERROR((E76/F76-1),"N/A")</f>
        <v>-0.144462511906989</v>
      </c>
      <c r="I76" s="16"/>
      <c r="J76" s="475">
        <f>'Youreka Monthly Nat P&amp;L'!X75</f>
        <v>-6837562.496666668</v>
      </c>
      <c r="K76" s="475">
        <f>'Youreka Monthly Nat P&amp;L'!AV75</f>
        <v>-7143668.1197048603</v>
      </c>
      <c r="L76" s="476">
        <f t="shared" ref="L76:L77" si="87">IFERROR(J76-K76,"N/A")</f>
        <v>306105.62303819228</v>
      </c>
      <c r="M76" s="474">
        <f>IFERROR((J76/K76-1),"N/A")</f>
        <v>-4.2849922184072464E-2</v>
      </c>
      <c r="N76" s="16"/>
      <c r="O76" s="475">
        <f t="shared" ref="O76:O77" si="88">E76</f>
        <v>-467806.34055555565</v>
      </c>
      <c r="P76" s="475">
        <f>'Youreka Monthly Nat P&amp;L'!$BM75</f>
        <v>-679438.0305555556</v>
      </c>
      <c r="Q76" s="475">
        <f t="shared" ref="Q76:Q77" si="89">O76-P76</f>
        <v>211631.68999999994</v>
      </c>
      <c r="R76" s="474">
        <f>IFERROR((O76/P76-1),"N/A")</f>
        <v>-0.31148048899611225</v>
      </c>
      <c r="S76" s="421"/>
      <c r="U76" s="8">
        <f t="shared" ref="U76:V76" si="90">E72-E73-E76</f>
        <v>0</v>
      </c>
      <c r="V76" s="8">
        <f t="shared" si="90"/>
        <v>0</v>
      </c>
      <c r="X76" s="8">
        <f t="shared" ref="X76:Y76" si="91">J72-J73-J76</f>
        <v>0</v>
      </c>
      <c r="Y76" s="8">
        <f t="shared" si="91"/>
        <v>0</v>
      </c>
      <c r="AA76" s="8">
        <f t="shared" ref="AA76:AB76" si="92">O72-O73-O76</f>
        <v>0</v>
      </c>
      <c r="AB76" s="8">
        <f t="shared" si="92"/>
        <v>0</v>
      </c>
    </row>
    <row r="77" spans="2:31" ht="14.25" customHeight="1" x14ac:dyDescent="0.25">
      <c r="B77" s="419"/>
      <c r="C77" s="477" t="s">
        <v>91</v>
      </c>
      <c r="D77" s="420"/>
      <c r="E77" s="478">
        <f>'Youreka Monthly Nat P&amp;L'!Q76</f>
        <v>-0.460274020646046</v>
      </c>
      <c r="F77" s="478">
        <f>INDEX('Youreka Monthly Nat P&amp;L'!$AI76:$AT76,MATCH(Inputs!$C$2,'Youreka Monthly Nat P&amp;L'!$AI$5:$AT$5,0))</f>
        <v>-0.50107779920770368</v>
      </c>
      <c r="G77" s="479">
        <f t="shared" si="86"/>
        <v>4.0803778561657678E-2</v>
      </c>
      <c r="H77" s="479"/>
      <c r="I77" s="16"/>
      <c r="J77" s="478">
        <f>'Youreka Monthly Nat P&amp;L'!X76</f>
        <v>-0.56938923947586095</v>
      </c>
      <c r="K77" s="478">
        <f>'Youreka Monthly Nat P&amp;L'!AV76</f>
        <v>-0.56581346085147055</v>
      </c>
      <c r="L77" s="479">
        <f t="shared" si="87"/>
        <v>-3.5757786243904022E-3</v>
      </c>
      <c r="M77" s="479"/>
      <c r="N77" s="16"/>
      <c r="O77" s="478">
        <f t="shared" si="88"/>
        <v>-0.460274020646046</v>
      </c>
      <c r="P77" s="478">
        <f>'Youreka Monthly Nat P&amp;L'!$BM76</f>
        <v>-0.75315470416616848</v>
      </c>
      <c r="Q77" s="478">
        <f t="shared" si="89"/>
        <v>0.29288068352012248</v>
      </c>
      <c r="R77" s="479"/>
      <c r="S77" s="421"/>
      <c r="U77" s="40">
        <f>E76/E16-E77</f>
        <v>0</v>
      </c>
      <c r="V77" s="40">
        <f>F76/F16-F77</f>
        <v>0</v>
      </c>
      <c r="X77" s="40">
        <f>J76/J16-J77</f>
        <v>0</v>
      </c>
      <c r="Y77" s="40">
        <f>K76/K16-K77</f>
        <v>0</v>
      </c>
      <c r="AA77" s="40">
        <f>O76/O16-O77</f>
        <v>0</v>
      </c>
      <c r="AB77" s="40">
        <f>P76/P16-P77</f>
        <v>0</v>
      </c>
    </row>
    <row r="78" spans="2:31" ht="14.25" customHeight="1" x14ac:dyDescent="0.25">
      <c r="B78" s="419"/>
      <c r="C78" s="420"/>
      <c r="D78" s="420"/>
      <c r="E78" s="420"/>
      <c r="F78" s="420"/>
      <c r="G78" s="420"/>
      <c r="H78" s="480"/>
      <c r="I78" s="16"/>
      <c r="J78" s="420"/>
      <c r="K78" s="420"/>
      <c r="L78" s="420"/>
      <c r="M78" s="480"/>
      <c r="N78" s="16"/>
      <c r="O78" s="420"/>
      <c r="P78" s="420"/>
      <c r="Q78" s="420"/>
      <c r="R78" s="480"/>
      <c r="S78" s="421"/>
      <c r="U78" s="40"/>
      <c r="V78" s="40"/>
      <c r="X78" s="40"/>
      <c r="Y78" s="40"/>
      <c r="AA78" s="40"/>
      <c r="AB78" s="40"/>
      <c r="AE78" s="420"/>
    </row>
    <row r="79" spans="2:31" ht="14.25" customHeight="1" x14ac:dyDescent="0.25">
      <c r="B79" s="419"/>
      <c r="C79" s="464" t="s">
        <v>92</v>
      </c>
      <c r="D79" s="420"/>
      <c r="E79" s="420"/>
      <c r="F79" s="420"/>
      <c r="G79" s="420"/>
      <c r="H79" s="480"/>
      <c r="I79" s="16"/>
      <c r="J79" s="420"/>
      <c r="K79" s="420"/>
      <c r="L79" s="420"/>
      <c r="M79" s="480"/>
      <c r="N79" s="16"/>
      <c r="O79" s="420"/>
      <c r="P79" s="420"/>
      <c r="Q79" s="420"/>
      <c r="R79" s="480"/>
      <c r="S79" s="421"/>
      <c r="AE79" s="420"/>
    </row>
    <row r="80" spans="2:31" ht="14.25" customHeight="1" x14ac:dyDescent="0.25">
      <c r="B80" s="419"/>
      <c r="C80" s="465" t="s">
        <v>78</v>
      </c>
      <c r="D80" s="420"/>
      <c r="E80" s="466">
        <f>'Youreka Monthly Nat P&amp;L'!Q79</f>
        <v>0</v>
      </c>
      <c r="F80" s="466">
        <f>INDEX('Youreka Monthly Nat P&amp;L'!$AI79:$AT79,MATCH(Inputs!$C$2,'Youreka Monthly Nat P&amp;L'!$AI$5:$AT$5,0))</f>
        <v>0</v>
      </c>
      <c r="G80" s="467">
        <f t="shared" ref="G80:G92" si="93">IFERROR(E80-F80,"N/A")</f>
        <v>0</v>
      </c>
      <c r="H80" s="468" t="str">
        <f t="shared" ref="H80:H92" si="94">IFERROR((E80/F80-1),"N/A")</f>
        <v>N/A</v>
      </c>
      <c r="I80" s="420"/>
      <c r="J80" s="466">
        <f>'Youreka Monthly Nat P&amp;L'!X79</f>
        <v>0</v>
      </c>
      <c r="K80" s="466">
        <f>'Youreka Monthly Nat P&amp;L'!AV79</f>
        <v>0</v>
      </c>
      <c r="L80" s="467">
        <f t="shared" ref="L80:L92" si="95">IFERROR(J80-K80,"N/A")</f>
        <v>0</v>
      </c>
      <c r="M80" s="468" t="str">
        <f t="shared" ref="M80:M92" si="96">IFERROR((J80/K80-1),"N/A")</f>
        <v>N/A</v>
      </c>
      <c r="N80" s="420"/>
      <c r="O80" s="466">
        <f t="shared" ref="O80:O92" si="97">E80</f>
        <v>0</v>
      </c>
      <c r="P80" s="466">
        <f>'Youreka Monthly Nat P&amp;L'!$BM79</f>
        <v>0</v>
      </c>
      <c r="Q80" s="466">
        <f t="shared" ref="Q80:Q92" si="98">O80-P80</f>
        <v>0</v>
      </c>
      <c r="R80" s="468" t="str">
        <f t="shared" ref="R80:R92" si="99">IFERROR((O80/P80-1),"N/A")</f>
        <v>N/A</v>
      </c>
      <c r="S80" s="421"/>
    </row>
    <row r="81" spans="2:31" ht="14.25" customHeight="1" x14ac:dyDescent="0.25">
      <c r="B81" s="419"/>
      <c r="C81" s="465" t="s">
        <v>79</v>
      </c>
      <c r="D81" s="420"/>
      <c r="E81" s="469">
        <f>'Youreka Monthly Nat P&amp;L'!Q80</f>
        <v>0</v>
      </c>
      <c r="F81" s="469">
        <f>INDEX('Youreka Monthly Nat P&amp;L'!$AI80:$AT80,MATCH(Inputs!$C$2,'Youreka Monthly Nat P&amp;L'!$AI$5:$AT$5,0))</f>
        <v>0</v>
      </c>
      <c r="G81" s="470">
        <f t="shared" si="93"/>
        <v>0</v>
      </c>
      <c r="H81" s="468" t="str">
        <f t="shared" si="94"/>
        <v>N/A</v>
      </c>
      <c r="I81" s="420"/>
      <c r="J81" s="469">
        <f>'Youreka Monthly Nat P&amp;L'!X80</f>
        <v>0</v>
      </c>
      <c r="K81" s="469">
        <f>'Youreka Monthly Nat P&amp;L'!AV80</f>
        <v>0</v>
      </c>
      <c r="L81" s="470">
        <f t="shared" si="95"/>
        <v>0</v>
      </c>
      <c r="M81" s="468" t="str">
        <f t="shared" si="96"/>
        <v>N/A</v>
      </c>
      <c r="N81" s="420"/>
      <c r="O81" s="469">
        <f t="shared" si="97"/>
        <v>0</v>
      </c>
      <c r="P81" s="469">
        <f>'Youreka Monthly Nat P&amp;L'!$BM80</f>
        <v>0</v>
      </c>
      <c r="Q81" s="469">
        <f t="shared" si="98"/>
        <v>0</v>
      </c>
      <c r="R81" s="468" t="str">
        <f t="shared" si="99"/>
        <v>N/A</v>
      </c>
      <c r="S81" s="421"/>
    </row>
    <row r="82" spans="2:31" ht="14.25" customHeight="1" x14ac:dyDescent="0.25">
      <c r="B82" s="419"/>
      <c r="C82" s="465" t="s">
        <v>93</v>
      </c>
      <c r="D82" s="420"/>
      <c r="E82" s="469">
        <f>'Youreka Monthly Nat P&amp;L'!Q81</f>
        <v>0</v>
      </c>
      <c r="F82" s="469">
        <f>INDEX('Youreka Monthly Nat P&amp;L'!$AI81:$AT81,MATCH(Inputs!$C$2,'Youreka Monthly Nat P&amp;L'!$AI$5:$AT$5,0))</f>
        <v>0</v>
      </c>
      <c r="G82" s="470">
        <f t="shared" si="93"/>
        <v>0</v>
      </c>
      <c r="H82" s="468" t="str">
        <f t="shared" si="94"/>
        <v>N/A</v>
      </c>
      <c r="I82" s="420"/>
      <c r="J82" s="469">
        <f>'Youreka Monthly Nat P&amp;L'!X81</f>
        <v>78.029999999999973</v>
      </c>
      <c r="K82" s="469">
        <f>'Youreka Monthly Nat P&amp;L'!AV81</f>
        <v>0</v>
      </c>
      <c r="L82" s="470">
        <f t="shared" si="95"/>
        <v>78.029999999999973</v>
      </c>
      <c r="M82" s="468" t="str">
        <f t="shared" si="96"/>
        <v>N/A</v>
      </c>
      <c r="N82" s="420"/>
      <c r="O82" s="469">
        <f t="shared" si="97"/>
        <v>0</v>
      </c>
      <c r="P82" s="469">
        <f>'Youreka Monthly Nat P&amp;L'!$BM81</f>
        <v>-1430.84</v>
      </c>
      <c r="Q82" s="469">
        <f t="shared" si="98"/>
        <v>1430.84</v>
      </c>
      <c r="R82" s="468">
        <f t="shared" si="99"/>
        <v>-1</v>
      </c>
      <c r="S82" s="421"/>
    </row>
    <row r="83" spans="2:31" ht="14.25" customHeight="1" x14ac:dyDescent="0.25">
      <c r="B83" s="419"/>
      <c r="C83" s="465" t="s">
        <v>81</v>
      </c>
      <c r="D83" s="420"/>
      <c r="E83" s="469">
        <f>'Youreka Monthly Nat P&amp;L'!Q82</f>
        <v>0</v>
      </c>
      <c r="F83" s="469">
        <f>INDEX('Youreka Monthly Nat P&amp;L'!$AI82:$AT82,MATCH(Inputs!$C$2,'Youreka Monthly Nat P&amp;L'!$AI$5:$AT$5,0))</f>
        <v>0</v>
      </c>
      <c r="G83" s="470">
        <f t="shared" si="93"/>
        <v>0</v>
      </c>
      <c r="H83" s="468" t="str">
        <f t="shared" si="94"/>
        <v>N/A</v>
      </c>
      <c r="I83" s="420"/>
      <c r="J83" s="469">
        <f>'Youreka Monthly Nat P&amp;L'!X82</f>
        <v>0</v>
      </c>
      <c r="K83" s="469">
        <f>'Youreka Monthly Nat P&amp;L'!AV82</f>
        <v>0</v>
      </c>
      <c r="L83" s="470">
        <f t="shared" si="95"/>
        <v>0</v>
      </c>
      <c r="M83" s="468" t="str">
        <f t="shared" si="96"/>
        <v>N/A</v>
      </c>
      <c r="N83" s="420"/>
      <c r="O83" s="469">
        <f t="shared" si="97"/>
        <v>0</v>
      </c>
      <c r="P83" s="469">
        <f>'Youreka Monthly Nat P&amp;L'!$BM82</f>
        <v>0</v>
      </c>
      <c r="Q83" s="469">
        <f t="shared" si="98"/>
        <v>0</v>
      </c>
      <c r="R83" s="468" t="str">
        <f t="shared" si="99"/>
        <v>N/A</v>
      </c>
      <c r="S83" s="421"/>
    </row>
    <row r="84" spans="2:31" ht="14.25" customHeight="1" x14ac:dyDescent="0.25">
      <c r="B84" s="419"/>
      <c r="C84" s="465" t="s">
        <v>82</v>
      </c>
      <c r="D84" s="420"/>
      <c r="E84" s="469">
        <f>'Youreka Monthly Nat P&amp;L'!Q83</f>
        <v>0</v>
      </c>
      <c r="F84" s="469">
        <f>INDEX('Youreka Monthly Nat P&amp;L'!$AI83:$AT83,MATCH(Inputs!$C$2,'Youreka Monthly Nat P&amp;L'!$AI$5:$AT$5,0))</f>
        <v>0</v>
      </c>
      <c r="G84" s="470">
        <f t="shared" si="93"/>
        <v>0</v>
      </c>
      <c r="H84" s="468" t="str">
        <f t="shared" si="94"/>
        <v>N/A</v>
      </c>
      <c r="I84" s="420"/>
      <c r="J84" s="469">
        <f>'Youreka Monthly Nat P&amp;L'!X83</f>
        <v>0</v>
      </c>
      <c r="K84" s="469">
        <f>'Youreka Monthly Nat P&amp;L'!AV83</f>
        <v>0</v>
      </c>
      <c r="L84" s="470">
        <f t="shared" si="95"/>
        <v>0</v>
      </c>
      <c r="M84" s="468" t="str">
        <f t="shared" si="96"/>
        <v>N/A</v>
      </c>
      <c r="N84" s="420"/>
      <c r="O84" s="469">
        <f t="shared" si="97"/>
        <v>0</v>
      </c>
      <c r="P84" s="469">
        <f>'Youreka Monthly Nat P&amp;L'!$BM83</f>
        <v>0</v>
      </c>
      <c r="Q84" s="469">
        <f t="shared" si="98"/>
        <v>0</v>
      </c>
      <c r="R84" s="468" t="str">
        <f t="shared" si="99"/>
        <v>N/A</v>
      </c>
      <c r="S84" s="421"/>
    </row>
    <row r="85" spans="2:31" ht="14.25" customHeight="1" x14ac:dyDescent="0.25">
      <c r="B85" s="419"/>
      <c r="C85" s="465" t="s">
        <v>83</v>
      </c>
      <c r="D85" s="420"/>
      <c r="E85" s="469">
        <f>'Youreka Monthly Nat P&amp;L'!Q84</f>
        <v>0</v>
      </c>
      <c r="F85" s="469">
        <f>INDEX('Youreka Monthly Nat P&amp;L'!$AI84:$AT84,MATCH(Inputs!$C$2,'Youreka Monthly Nat P&amp;L'!$AI$5:$AT$5,0))</f>
        <v>0</v>
      </c>
      <c r="G85" s="470">
        <f t="shared" si="93"/>
        <v>0</v>
      </c>
      <c r="H85" s="468" t="str">
        <f t="shared" si="94"/>
        <v>N/A</v>
      </c>
      <c r="I85" s="420"/>
      <c r="J85" s="469">
        <f>'Youreka Monthly Nat P&amp;L'!X84</f>
        <v>0</v>
      </c>
      <c r="K85" s="469">
        <f>'Youreka Monthly Nat P&amp;L'!AV84</f>
        <v>0</v>
      </c>
      <c r="L85" s="470">
        <f t="shared" si="95"/>
        <v>0</v>
      </c>
      <c r="M85" s="468" t="str">
        <f t="shared" si="96"/>
        <v>N/A</v>
      </c>
      <c r="N85" s="420"/>
      <c r="O85" s="469">
        <f t="shared" si="97"/>
        <v>0</v>
      </c>
      <c r="P85" s="469">
        <f>'Youreka Monthly Nat P&amp;L'!$BM84</f>
        <v>0</v>
      </c>
      <c r="Q85" s="469">
        <f t="shared" si="98"/>
        <v>0</v>
      </c>
      <c r="R85" s="468" t="str">
        <f t="shared" si="99"/>
        <v>N/A</v>
      </c>
      <c r="S85" s="421"/>
    </row>
    <row r="86" spans="2:31" ht="14.25" customHeight="1" x14ac:dyDescent="0.25">
      <c r="B86" s="419"/>
      <c r="C86" s="465" t="s">
        <v>84</v>
      </c>
      <c r="D86" s="420"/>
      <c r="E86" s="469">
        <f>'Youreka Monthly Nat P&amp;L'!Q85</f>
        <v>0</v>
      </c>
      <c r="F86" s="469">
        <f>INDEX('Youreka Monthly Nat P&amp;L'!$AI85:$AT85,MATCH(Inputs!$C$2,'Youreka Monthly Nat P&amp;L'!$AI$5:$AT$5,0))</f>
        <v>0</v>
      </c>
      <c r="G86" s="470">
        <f t="shared" si="93"/>
        <v>0</v>
      </c>
      <c r="H86" s="468" t="str">
        <f t="shared" si="94"/>
        <v>N/A</v>
      </c>
      <c r="I86" s="420"/>
      <c r="J86" s="469">
        <f>'Youreka Monthly Nat P&amp;L'!X85</f>
        <v>39383.279999999999</v>
      </c>
      <c r="K86" s="469">
        <f>'Youreka Monthly Nat P&amp;L'!AV85</f>
        <v>0</v>
      </c>
      <c r="L86" s="470">
        <f t="shared" si="95"/>
        <v>39383.279999999999</v>
      </c>
      <c r="M86" s="468" t="str">
        <f t="shared" si="96"/>
        <v>N/A</v>
      </c>
      <c r="N86" s="420"/>
      <c r="O86" s="469">
        <f t="shared" si="97"/>
        <v>0</v>
      </c>
      <c r="P86" s="469">
        <f>'Youreka Monthly Nat P&amp;L'!$BM85</f>
        <v>0</v>
      </c>
      <c r="Q86" s="469">
        <f t="shared" si="98"/>
        <v>0</v>
      </c>
      <c r="R86" s="468" t="str">
        <f t="shared" si="99"/>
        <v>N/A</v>
      </c>
      <c r="S86" s="421"/>
    </row>
    <row r="87" spans="2:31" ht="14.25" customHeight="1" x14ac:dyDescent="0.25">
      <c r="B87" s="419"/>
      <c r="C87" s="465" t="s">
        <v>85</v>
      </c>
      <c r="D87" s="420"/>
      <c r="E87" s="469">
        <f>'Youreka Monthly Nat P&amp;L'!Q86</f>
        <v>0</v>
      </c>
      <c r="F87" s="469">
        <f>INDEX('Youreka Monthly Nat P&amp;L'!$AI86:$AT86,MATCH(Inputs!$C$2,'Youreka Monthly Nat P&amp;L'!$AI$5:$AT$5,0))</f>
        <v>0</v>
      </c>
      <c r="G87" s="470">
        <f t="shared" si="93"/>
        <v>0</v>
      </c>
      <c r="H87" s="468" t="str">
        <f t="shared" si="94"/>
        <v>N/A</v>
      </c>
      <c r="I87" s="420"/>
      <c r="J87" s="469">
        <f>'Youreka Monthly Nat P&amp;L'!X86</f>
        <v>0</v>
      </c>
      <c r="K87" s="469">
        <f>'Youreka Monthly Nat P&amp;L'!AV86</f>
        <v>0</v>
      </c>
      <c r="L87" s="470">
        <f t="shared" si="95"/>
        <v>0</v>
      </c>
      <c r="M87" s="468" t="str">
        <f t="shared" si="96"/>
        <v>N/A</v>
      </c>
      <c r="N87" s="420"/>
      <c r="O87" s="469">
        <f t="shared" si="97"/>
        <v>0</v>
      </c>
      <c r="P87" s="469">
        <f>'Youreka Monthly Nat P&amp;L'!$BM86</f>
        <v>0</v>
      </c>
      <c r="Q87" s="469">
        <f t="shared" si="98"/>
        <v>0</v>
      </c>
      <c r="R87" s="468" t="str">
        <f t="shared" si="99"/>
        <v>N/A</v>
      </c>
      <c r="S87" s="421"/>
    </row>
    <row r="88" spans="2:31" ht="14.25" customHeight="1" x14ac:dyDescent="0.25">
      <c r="B88" s="419"/>
      <c r="C88" s="465" t="s">
        <v>88</v>
      </c>
      <c r="D88" s="420"/>
      <c r="E88" s="469">
        <f>'Youreka Monthly Nat P&amp;L'!Q87</f>
        <v>0</v>
      </c>
      <c r="F88" s="469">
        <f>INDEX('Youreka Monthly Nat P&amp;L'!$AI87:$AT87,MATCH(Inputs!$C$2,'Youreka Monthly Nat P&amp;L'!$AI$5:$AT$5,0))</f>
        <v>0</v>
      </c>
      <c r="G88" s="470">
        <f t="shared" si="93"/>
        <v>0</v>
      </c>
      <c r="H88" s="468" t="str">
        <f t="shared" si="94"/>
        <v>N/A</v>
      </c>
      <c r="I88" s="420"/>
      <c r="J88" s="469">
        <f>'Youreka Monthly Nat P&amp;L'!X87</f>
        <v>0</v>
      </c>
      <c r="K88" s="469">
        <f>'Youreka Monthly Nat P&amp;L'!AV87</f>
        <v>0</v>
      </c>
      <c r="L88" s="470">
        <f t="shared" si="95"/>
        <v>0</v>
      </c>
      <c r="M88" s="468" t="str">
        <f t="shared" si="96"/>
        <v>N/A</v>
      </c>
      <c r="N88" s="420"/>
      <c r="O88" s="469">
        <f t="shared" si="97"/>
        <v>0</v>
      </c>
      <c r="P88" s="469">
        <f>'Youreka Monthly Nat P&amp;L'!$BM87</f>
        <v>0</v>
      </c>
      <c r="Q88" s="469">
        <f t="shared" si="98"/>
        <v>0</v>
      </c>
      <c r="R88" s="468" t="str">
        <f t="shared" si="99"/>
        <v>N/A</v>
      </c>
      <c r="S88" s="421"/>
    </row>
    <row r="89" spans="2:31" ht="14.25" customHeight="1" x14ac:dyDescent="0.25">
      <c r="B89" s="419"/>
      <c r="C89" s="465" t="s">
        <v>94</v>
      </c>
      <c r="D89" s="420"/>
      <c r="E89" s="469">
        <f>'Youreka Monthly Nat P&amp;L'!Q88</f>
        <v>9000</v>
      </c>
      <c r="F89" s="469">
        <f>INDEX('Youreka Monthly Nat P&amp;L'!$AI88:$AT88,MATCH(Inputs!$C$2,'Youreka Monthly Nat P&amp;L'!$AI$5:$AT$5,0))</f>
        <v>0</v>
      </c>
      <c r="G89" s="470">
        <f t="shared" si="93"/>
        <v>9000</v>
      </c>
      <c r="H89" s="468" t="str">
        <f t="shared" si="94"/>
        <v>N/A</v>
      </c>
      <c r="I89" s="420"/>
      <c r="J89" s="469">
        <f>'Youreka Monthly Nat P&amp;L'!X88</f>
        <v>16466.59</v>
      </c>
      <c r="K89" s="469">
        <f>'Youreka Monthly Nat P&amp;L'!AV88</f>
        <v>100000</v>
      </c>
      <c r="L89" s="470">
        <f t="shared" si="95"/>
        <v>-83533.41</v>
      </c>
      <c r="M89" s="468">
        <f t="shared" si="96"/>
        <v>-0.83533409999999997</v>
      </c>
      <c r="N89" s="420"/>
      <c r="O89" s="469">
        <f t="shared" si="97"/>
        <v>9000</v>
      </c>
      <c r="P89" s="469">
        <f>'Youreka Monthly Nat P&amp;L'!$BM88</f>
        <v>460</v>
      </c>
      <c r="Q89" s="469">
        <f t="shared" si="98"/>
        <v>8540</v>
      </c>
      <c r="R89" s="468">
        <f t="shared" si="99"/>
        <v>18.565217391304348</v>
      </c>
      <c r="S89" s="421"/>
    </row>
    <row r="90" spans="2:31" ht="14.25" customHeight="1" x14ac:dyDescent="0.25">
      <c r="B90" s="419"/>
      <c r="C90" s="465" t="s">
        <v>95</v>
      </c>
      <c r="D90" s="420"/>
      <c r="E90" s="469">
        <f>'Youreka Monthly Nat P&amp;L'!Q89</f>
        <v>291.74</v>
      </c>
      <c r="F90" s="469">
        <f>INDEX('Youreka Monthly Nat P&amp;L'!$AI89:$AT89,MATCH(Inputs!$C$2,'Youreka Monthly Nat P&amp;L'!$AI$5:$AT$5,0))</f>
        <v>210.59750000000003</v>
      </c>
      <c r="G90" s="470">
        <f t="shared" si="93"/>
        <v>81.142499999999984</v>
      </c>
      <c r="H90" s="468">
        <f t="shared" si="94"/>
        <v>0.38529659658827842</v>
      </c>
      <c r="I90" s="420"/>
      <c r="J90" s="469">
        <f>'Youreka Monthly Nat P&amp;L'!X89</f>
        <v>3014.0299999999997</v>
      </c>
      <c r="K90" s="469">
        <f>'Youreka Monthly Nat P&amp;L'!AV89</f>
        <v>2527.17</v>
      </c>
      <c r="L90" s="470">
        <f t="shared" si="95"/>
        <v>486.85999999999967</v>
      </c>
      <c r="M90" s="468">
        <f t="shared" si="96"/>
        <v>0.19265027679182634</v>
      </c>
      <c r="N90" s="420"/>
      <c r="O90" s="469">
        <f t="shared" si="97"/>
        <v>291.74</v>
      </c>
      <c r="P90" s="469">
        <f>'Youreka Monthly Nat P&amp;L'!$BM89</f>
        <v>210.6</v>
      </c>
      <c r="Q90" s="469">
        <f t="shared" si="98"/>
        <v>81.140000000000015</v>
      </c>
      <c r="R90" s="468">
        <f t="shared" si="99"/>
        <v>0.38528015194681875</v>
      </c>
      <c r="S90" s="421"/>
    </row>
    <row r="91" spans="2:31" ht="14.25" customHeight="1" x14ac:dyDescent="0.25">
      <c r="B91" s="419"/>
      <c r="C91" s="465" t="s">
        <v>148</v>
      </c>
      <c r="D91" s="420"/>
      <c r="E91" s="469">
        <f>'Youreka Monthly Nat P&amp;L'!Q90</f>
        <v>813516.33055555553</v>
      </c>
      <c r="F91" s="469">
        <f>INDEX('Youreka Monthly Nat P&amp;L'!$AI90:$AT90,MATCH(Inputs!$C$2,'Youreka Monthly Nat P&amp;L'!$AI$5:$AT$5,0))</f>
        <v>813516.3970555556</v>
      </c>
      <c r="G91" s="470">
        <f t="shared" si="93"/>
        <v>-6.6500000073574483E-2</v>
      </c>
      <c r="H91" s="468">
        <f t="shared" si="94"/>
        <v>-8.17438964295647E-8</v>
      </c>
      <c r="I91" s="420"/>
      <c r="J91" s="469">
        <f>'Youreka Monthly Nat P&amp;L'!X90</f>
        <v>9762195.9666666668</v>
      </c>
      <c r="K91" s="469">
        <f>'Youreka Monthly Nat P&amp;L'!AV90</f>
        <v>9762196.7646666653</v>
      </c>
      <c r="L91" s="470">
        <f t="shared" si="95"/>
        <v>-0.79799999855458736</v>
      </c>
      <c r="M91" s="468">
        <f t="shared" si="96"/>
        <v>-8.1743896207520095E-8</v>
      </c>
      <c r="N91" s="420"/>
      <c r="O91" s="469">
        <f t="shared" si="97"/>
        <v>813516.33055555553</v>
      </c>
      <c r="P91" s="469">
        <f>'Youreka Monthly Nat P&amp;L'!$BM90</f>
        <v>813516.33055555553</v>
      </c>
      <c r="Q91" s="469">
        <f t="shared" si="98"/>
        <v>0</v>
      </c>
      <c r="R91" s="468">
        <f t="shared" si="99"/>
        <v>0</v>
      </c>
      <c r="S91" s="421"/>
    </row>
    <row r="92" spans="2:31" ht="14.25" customHeight="1" x14ac:dyDescent="0.25">
      <c r="B92" s="419"/>
      <c r="C92" s="471" t="s">
        <v>97</v>
      </c>
      <c r="D92" s="420"/>
      <c r="E92" s="475">
        <f>'Youreka Monthly Nat P&amp;L'!Q91</f>
        <v>822808.07055555552</v>
      </c>
      <c r="F92" s="475">
        <f>INDEX('Youreka Monthly Nat P&amp;L'!$AI91:$AT91,MATCH(Inputs!$C$2,'Youreka Monthly Nat P&amp;L'!$AI$5:$AT$5,0))</f>
        <v>813726.99455555563</v>
      </c>
      <c r="G92" s="476">
        <f t="shared" si="93"/>
        <v>9081.0759999998845</v>
      </c>
      <c r="H92" s="474">
        <f t="shared" si="94"/>
        <v>1.1159855898549731E-2</v>
      </c>
      <c r="I92" s="420"/>
      <c r="J92" s="475">
        <f>'Youreka Monthly Nat P&amp;L'!X91</f>
        <v>9821137.8966666646</v>
      </c>
      <c r="K92" s="475">
        <f>'Youreka Monthly Nat P&amp;L'!AV91</f>
        <v>9864723.9346666653</v>
      </c>
      <c r="L92" s="476">
        <f t="shared" si="95"/>
        <v>-43586.038000000641</v>
      </c>
      <c r="M92" s="474">
        <f t="shared" si="96"/>
        <v>-4.4183738225892499E-3</v>
      </c>
      <c r="N92" s="420"/>
      <c r="O92" s="475">
        <f t="shared" si="97"/>
        <v>822808.07055555552</v>
      </c>
      <c r="P92" s="475">
        <f>'Youreka Monthly Nat P&amp;L'!$BM91</f>
        <v>812756.09055555554</v>
      </c>
      <c r="Q92" s="475">
        <f t="shared" si="98"/>
        <v>10051.979999999981</v>
      </c>
      <c r="R92" s="474">
        <f t="shared" si="99"/>
        <v>1.2367769515118532E-2</v>
      </c>
      <c r="S92" s="421"/>
      <c r="U92" s="8">
        <f t="shared" ref="U92:V92" si="100">SUM(E80:E91)-E92</f>
        <v>0</v>
      </c>
      <c r="V92" s="8">
        <f t="shared" si="100"/>
        <v>0</v>
      </c>
      <c r="X92" s="8">
        <f t="shared" ref="X92:Y92" si="101">SUM(J80:J91)-J92</f>
        <v>0</v>
      </c>
      <c r="Y92" s="8">
        <f t="shared" si="101"/>
        <v>0</v>
      </c>
      <c r="AA92" s="8">
        <f t="shared" ref="AA92:AB92" si="102">SUM(O80:O91)-O92</f>
        <v>0</v>
      </c>
      <c r="AB92" s="8">
        <f t="shared" si="102"/>
        <v>0</v>
      </c>
    </row>
    <row r="93" spans="2:31" ht="14.25" customHeight="1" x14ac:dyDescent="0.25">
      <c r="B93" s="419"/>
      <c r="C93" s="420"/>
      <c r="D93" s="420"/>
      <c r="E93" s="420"/>
      <c r="F93" s="420"/>
      <c r="G93" s="420"/>
      <c r="H93" s="480"/>
      <c r="I93" s="420"/>
      <c r="J93" s="420"/>
      <c r="K93" s="420"/>
      <c r="L93" s="420"/>
      <c r="M93" s="480"/>
      <c r="N93" s="420"/>
      <c r="O93" s="420"/>
      <c r="P93" s="420"/>
      <c r="Q93" s="420"/>
      <c r="R93" s="480"/>
      <c r="S93" s="421"/>
      <c r="AE93" s="420"/>
    </row>
    <row r="94" spans="2:31" ht="14.25" customHeight="1" x14ac:dyDescent="0.25">
      <c r="B94" s="419"/>
      <c r="C94" s="464" t="s">
        <v>98</v>
      </c>
      <c r="D94" s="420"/>
      <c r="E94" s="475">
        <f>'Youreka Monthly Nat P&amp;L'!Q93</f>
        <v>355001.72999999986</v>
      </c>
      <c r="F94" s="475">
        <f>INDEX('Youreka Monthly Nat P&amp;L'!$AI93:$AT93,MATCH(Inputs!$C$2,'Youreka Monthly Nat P&amp;L'!$AI$5:$AT$5,0))</f>
        <v>266928.81555548194</v>
      </c>
      <c r="G94" s="476">
        <f t="shared" ref="G94:G95" si="103">IFERROR(E94-F94,"N/A")</f>
        <v>88072.914444517926</v>
      </c>
      <c r="H94" s="474">
        <f>IFERROR((E94/F94-1),"N/A")</f>
        <v>0.32994906998420981</v>
      </c>
      <c r="I94" s="420"/>
      <c r="J94" s="475">
        <f>'Youreka Monthly Nat P&amp;L'!X93</f>
        <v>2983575.399999999</v>
      </c>
      <c r="K94" s="475">
        <f>'Youreka Monthly Nat P&amp;L'!AV93</f>
        <v>2721055.8149618069</v>
      </c>
      <c r="L94" s="476">
        <f t="shared" ref="L94:L95" si="104">IFERROR(J94-K94,"N/A")</f>
        <v>262519.5850381921</v>
      </c>
      <c r="M94" s="474">
        <f>IFERROR((J94/K94-1),"N/A")</f>
        <v>9.6477104069207398E-2</v>
      </c>
      <c r="N94" s="420"/>
      <c r="O94" s="475">
        <f t="shared" ref="O94:O95" si="105">E94</f>
        <v>355001.72999999986</v>
      </c>
      <c r="P94" s="475">
        <f>'Youreka Monthly Nat P&amp;L'!$BM93</f>
        <v>133318.05999999994</v>
      </c>
      <c r="Q94" s="475">
        <f t="shared" ref="Q94:Q95" si="106">O94-P94</f>
        <v>221683.66999999993</v>
      </c>
      <c r="R94" s="474">
        <f>IFERROR((O94/P94-1),"N/A")</f>
        <v>1.6628180008019919</v>
      </c>
      <c r="S94" s="421"/>
      <c r="U94" s="8">
        <f t="shared" ref="U94:V94" si="107">E76+E92-E94</f>
        <v>0</v>
      </c>
      <c r="V94" s="8">
        <f t="shared" si="107"/>
        <v>0</v>
      </c>
      <c r="X94" s="8">
        <f t="shared" ref="X94:Y94" si="108">J76+J92-J94</f>
        <v>0</v>
      </c>
      <c r="Y94" s="8">
        <f t="shared" si="108"/>
        <v>0</v>
      </c>
      <c r="AA94" s="8">
        <f t="shared" ref="AA94:AB94" si="109">O76+O92-O94</f>
        <v>0</v>
      </c>
      <c r="AB94" s="8">
        <f t="shared" si="109"/>
        <v>0</v>
      </c>
    </row>
    <row r="95" spans="2:31" ht="14.25" customHeight="1" x14ac:dyDescent="0.25">
      <c r="B95" s="419"/>
      <c r="C95" s="482" t="s">
        <v>99</v>
      </c>
      <c r="D95" s="420"/>
      <c r="E95" s="478">
        <f>'Youreka Monthly Nat P&amp;L'!Q94</f>
        <v>0.34928571812291886</v>
      </c>
      <c r="F95" s="478">
        <f>INDEX('Youreka Monthly Nat P&amp;L'!$AI94:$AT94,MATCH(Inputs!$C$2,'Youreka Monthly Nat P&amp;L'!$AI$5:$AT$5,0))</f>
        <v>0.24460963584087195</v>
      </c>
      <c r="G95" s="479">
        <f t="shared" si="103"/>
        <v>0.10467608228204692</v>
      </c>
      <c r="H95" s="479"/>
      <c r="I95" s="420"/>
      <c r="J95" s="478">
        <f>'Youreka Monthly Nat P&amp;L'!X94</f>
        <v>0.24845341139522525</v>
      </c>
      <c r="K95" s="478">
        <f>'Youreka Monthly Nat P&amp;L'!AV94</f>
        <v>0.21552093154870239</v>
      </c>
      <c r="L95" s="479">
        <f t="shared" si="104"/>
        <v>3.2932479846522866E-2</v>
      </c>
      <c r="M95" s="479"/>
      <c r="N95" s="420"/>
      <c r="O95" s="478">
        <f t="shared" si="105"/>
        <v>0.34928571812291886</v>
      </c>
      <c r="P95" s="478">
        <f>'Youreka Monthly Nat P&amp;L'!$BM94</f>
        <v>0.14778260786668948</v>
      </c>
      <c r="Q95" s="478">
        <f t="shared" si="106"/>
        <v>0.20150311025622938</v>
      </c>
      <c r="R95" s="479"/>
      <c r="S95" s="421"/>
      <c r="U95" s="40">
        <f>E94/E16-E95</f>
        <v>0</v>
      </c>
      <c r="V95" s="40">
        <f>F94/F16-F95</f>
        <v>0</v>
      </c>
      <c r="X95" s="40">
        <f>J94/J16-J95</f>
        <v>0</v>
      </c>
      <c r="Y95" s="40">
        <f>K94/K16-K95</f>
        <v>0</v>
      </c>
      <c r="AA95" s="40">
        <f>O94/O16-O95</f>
        <v>0</v>
      </c>
      <c r="AB95" s="40">
        <f>P94/P16-P95</f>
        <v>0</v>
      </c>
    </row>
    <row r="96" spans="2:31" ht="15" customHeight="1" x14ac:dyDescent="0.25">
      <c r="B96" s="419"/>
      <c r="C96" s="420"/>
      <c r="D96" s="420"/>
      <c r="E96" s="420"/>
      <c r="F96" s="420"/>
      <c r="G96" s="420"/>
      <c r="H96" s="420"/>
      <c r="I96" s="420"/>
      <c r="J96" s="420"/>
      <c r="K96" s="420"/>
      <c r="L96" s="420"/>
      <c r="M96" s="420"/>
      <c r="N96" s="420"/>
      <c r="O96" s="420"/>
      <c r="P96" s="420"/>
      <c r="Q96" s="420"/>
      <c r="R96" s="420"/>
      <c r="S96" s="462"/>
      <c r="AE96" s="420"/>
    </row>
    <row r="97" spans="2:31" ht="14.25" customHeight="1" x14ac:dyDescent="0.25">
      <c r="B97" s="419"/>
      <c r="C97" s="483" t="s">
        <v>101</v>
      </c>
      <c r="D97" s="420"/>
      <c r="E97" s="469">
        <f>'Youreka Monthly Nat P&amp;L'!Q96</f>
        <v>0</v>
      </c>
      <c r="F97" s="469">
        <f>INDEX('Youreka Monthly Nat P&amp;L'!$AI96:$AT96,MATCH(Inputs!$C$2,'Youreka Monthly Nat P&amp;L'!$AI$5:$AT$5,0))</f>
        <v>0</v>
      </c>
      <c r="G97" s="470">
        <f>IFERROR(E97-F97,"N/A")</f>
        <v>0</v>
      </c>
      <c r="H97" s="468" t="str">
        <f>IFERROR((E97/F97-1),"N/A")</f>
        <v>N/A</v>
      </c>
      <c r="I97" s="420"/>
      <c r="J97" s="469">
        <f>'Youreka Monthly Nat P&amp;L'!X96</f>
        <v>0</v>
      </c>
      <c r="K97" s="469">
        <f>'Youreka Monthly Nat P&amp;L'!AV96</f>
        <v>0</v>
      </c>
      <c r="L97" s="470">
        <f>IFERROR(J97-K97,"N/A")</f>
        <v>0</v>
      </c>
      <c r="M97" s="468" t="str">
        <f>IFERROR((J97/K97-1),"N/A")</f>
        <v>N/A</v>
      </c>
      <c r="N97" s="420"/>
      <c r="O97" s="469">
        <f>E97</f>
        <v>0</v>
      </c>
      <c r="P97" s="469">
        <f>'Youreka Monthly Nat P&amp;L'!$BM96</f>
        <v>0</v>
      </c>
      <c r="Q97" s="469">
        <f>O97-P97</f>
        <v>0</v>
      </c>
      <c r="R97" s="468" t="str">
        <f>IFERROR((O97/P97-1),"N/A")</f>
        <v>N/A</v>
      </c>
      <c r="S97" s="421"/>
    </row>
    <row r="98" spans="2:31" ht="14.25" customHeight="1" x14ac:dyDescent="0.25">
      <c r="B98" s="419"/>
      <c r="C98" s="420"/>
      <c r="D98" s="420"/>
      <c r="E98" s="420"/>
      <c r="F98" s="420"/>
      <c r="G98" s="420"/>
      <c r="H98" s="480"/>
      <c r="I98" s="420"/>
      <c r="J98" s="420"/>
      <c r="K98" s="420"/>
      <c r="L98" s="420"/>
      <c r="M98" s="480"/>
      <c r="N98" s="420"/>
      <c r="O98" s="420"/>
      <c r="P98" s="420"/>
      <c r="Q98" s="420"/>
      <c r="R98" s="480"/>
      <c r="S98" s="421"/>
      <c r="AE98" s="420"/>
    </row>
    <row r="99" spans="2:31" ht="14.25" customHeight="1" x14ac:dyDescent="0.25">
      <c r="B99" s="419"/>
      <c r="C99" s="464" t="s">
        <v>102</v>
      </c>
      <c r="D99" s="420"/>
      <c r="E99" s="475">
        <f>'Youreka Monthly Nat P&amp;L'!Q98</f>
        <v>355001.72999999986</v>
      </c>
      <c r="F99" s="475">
        <f>INDEX('Youreka Monthly Nat P&amp;L'!$AI98:$AT98,MATCH(Inputs!$C$2,'Youreka Monthly Nat P&amp;L'!$AI$5:$AT$5,0))</f>
        <v>266928.81555548194</v>
      </c>
      <c r="G99" s="476">
        <f t="shared" ref="G99:G100" si="110">IFERROR(E99-F99,"N/A")</f>
        <v>88072.914444517926</v>
      </c>
      <c r="H99" s="474">
        <f>IFERROR((E99/F99-1),"N/A")</f>
        <v>0.32994906998420981</v>
      </c>
      <c r="I99" s="420"/>
      <c r="J99" s="475">
        <f>'Youreka Monthly Nat P&amp;L'!X98</f>
        <v>2983575.399999999</v>
      </c>
      <c r="K99" s="475">
        <f>'Youreka Monthly Nat P&amp;L'!AV98</f>
        <v>2721055.8149618069</v>
      </c>
      <c r="L99" s="476">
        <f t="shared" ref="L99:L100" si="111">IFERROR(J99-K99,"N/A")</f>
        <v>262519.5850381921</v>
      </c>
      <c r="M99" s="474">
        <f>IFERROR((J99/K99-1),"N/A")</f>
        <v>9.6477104069207398E-2</v>
      </c>
      <c r="N99" s="420"/>
      <c r="O99" s="475">
        <f t="shared" ref="O99:O100" si="112">E99</f>
        <v>355001.72999999986</v>
      </c>
      <c r="P99" s="475">
        <f>'Youreka Monthly Nat P&amp;L'!$BM98</f>
        <v>133318.05999999994</v>
      </c>
      <c r="Q99" s="475">
        <f t="shared" ref="Q99:Q100" si="113">O99-P99</f>
        <v>221683.66999999993</v>
      </c>
      <c r="R99" s="474">
        <f>IFERROR((O99/P99-1),"N/A")</f>
        <v>1.6628180008019919</v>
      </c>
      <c r="S99" s="421"/>
      <c r="U99" s="8">
        <f t="shared" ref="U99:V99" si="114">E94-E97-E99</f>
        <v>0</v>
      </c>
      <c r="V99" s="8">
        <f t="shared" si="114"/>
        <v>0</v>
      </c>
      <c r="X99" s="8">
        <f t="shared" ref="X99:Y99" si="115">J94-J97-J99</f>
        <v>0</v>
      </c>
      <c r="Y99" s="8">
        <f t="shared" si="115"/>
        <v>0</v>
      </c>
      <c r="AA99" s="8">
        <f t="shared" ref="AA99:AB99" si="116">O94-O97-O99</f>
        <v>0</v>
      </c>
      <c r="AB99" s="8">
        <f t="shared" si="116"/>
        <v>0</v>
      </c>
    </row>
    <row r="100" spans="2:31" ht="14.25" customHeight="1" x14ac:dyDescent="0.25">
      <c r="B100" s="419"/>
      <c r="C100" s="482" t="s">
        <v>103</v>
      </c>
      <c r="D100" s="420"/>
      <c r="E100" s="478">
        <f>'Youreka Monthly Nat P&amp;L'!Q99</f>
        <v>0.34928571812291886</v>
      </c>
      <c r="F100" s="478">
        <f>INDEX('Youreka Monthly Nat P&amp;L'!$AI99:$AT99,MATCH(Inputs!$C$2,'Youreka Monthly Nat P&amp;L'!$AI$5:$AT$5,0))</f>
        <v>0.24460963584087195</v>
      </c>
      <c r="G100" s="479">
        <f t="shared" si="110"/>
        <v>0.10467608228204692</v>
      </c>
      <c r="H100" s="478"/>
      <c r="I100" s="420"/>
      <c r="J100" s="478">
        <f>'Youreka Monthly Nat P&amp;L'!X99</f>
        <v>0.24845341139522525</v>
      </c>
      <c r="K100" s="478">
        <f>'Youreka Monthly Nat P&amp;L'!AV99</f>
        <v>0.21552093154870239</v>
      </c>
      <c r="L100" s="479">
        <f t="shared" si="111"/>
        <v>3.2932479846522866E-2</v>
      </c>
      <c r="M100" s="478"/>
      <c r="N100" s="420"/>
      <c r="O100" s="478">
        <f t="shared" si="112"/>
        <v>0.34928571812291886</v>
      </c>
      <c r="P100" s="478">
        <f>'Youreka Monthly Nat P&amp;L'!$BM99</f>
        <v>0.14778260786668948</v>
      </c>
      <c r="Q100" s="478">
        <f t="shared" si="113"/>
        <v>0.20150311025622938</v>
      </c>
      <c r="R100" s="478"/>
      <c r="S100" s="421"/>
      <c r="U100" s="40">
        <f>E99/E16-E100</f>
        <v>0</v>
      </c>
      <c r="V100" s="40">
        <f>F99/F16-F100</f>
        <v>0</v>
      </c>
      <c r="X100" s="40">
        <f>J99/J16-J100</f>
        <v>0</v>
      </c>
      <c r="Y100" s="40">
        <f>K99/K16-K100</f>
        <v>0</v>
      </c>
      <c r="AA100" s="40">
        <f>O99/O16-O100</f>
        <v>0</v>
      </c>
      <c r="AB100" s="40">
        <f>P99/P16-P100</f>
        <v>0</v>
      </c>
    </row>
    <row r="101" spans="2:31" ht="14.25" customHeight="1" x14ac:dyDescent="0.25">
      <c r="B101" s="461"/>
      <c r="C101" s="449"/>
      <c r="D101" s="449"/>
      <c r="E101" s="484"/>
      <c r="F101" s="449"/>
      <c r="G101" s="449"/>
      <c r="H101" s="449"/>
      <c r="I101" s="449"/>
      <c r="J101" s="449"/>
      <c r="K101" s="449"/>
      <c r="L101" s="449"/>
      <c r="M101" s="449"/>
      <c r="N101" s="449"/>
      <c r="O101" s="449"/>
      <c r="P101" s="484"/>
      <c r="Q101" s="449"/>
      <c r="R101" s="449"/>
      <c r="S101" s="451"/>
    </row>
    <row r="102" spans="2:31" ht="14.25" customHeight="1" x14ac:dyDescent="0.25">
      <c r="E102" s="52"/>
      <c r="P102" s="52"/>
    </row>
    <row r="103" spans="2:31" ht="14.25" customHeight="1" x14ac:dyDescent="0.25">
      <c r="E103" s="8">
        <f>E99-'Youreka Monthly Nat P&amp;L'!$Q98</f>
        <v>0</v>
      </c>
      <c r="F103" s="8"/>
      <c r="G103" s="8"/>
      <c r="H103" s="8"/>
      <c r="I103" s="8"/>
      <c r="J103" s="8">
        <f>J99-'Youreka Monthly Nat P&amp;L'!$X98</f>
        <v>0</v>
      </c>
      <c r="K103" s="8"/>
      <c r="L103" s="8"/>
      <c r="M103" s="8"/>
      <c r="N103" s="8"/>
      <c r="O103" s="8"/>
      <c r="P103" s="8">
        <f>P99-'Youreka Monthly Nat P&amp;L'!$BM98</f>
        <v>0</v>
      </c>
      <c r="Q103" s="8"/>
      <c r="R103" s="8"/>
    </row>
  </sheetData>
  <autoFilter ref="C6:R100" xr:uid="{00000000-0009-0000-0000-000009000000}"/>
  <mergeCells count="9">
    <mergeCell ref="AA5:AB5"/>
    <mergeCell ref="AA6:AB6"/>
    <mergeCell ref="E4:H4"/>
    <mergeCell ref="J4:M4"/>
    <mergeCell ref="O4:R4"/>
    <mergeCell ref="U5:V5"/>
    <mergeCell ref="X5:Y5"/>
    <mergeCell ref="U6:V6"/>
    <mergeCell ref="X6:Y6"/>
  </mergeCells>
  <pageMargins left="0.7" right="0.7" top="0.75" bottom="0.75" header="0" footer="0"/>
  <pageSetup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1"/>
    <pageSetUpPr fitToPage="1"/>
  </sheetPr>
  <dimension ref="C1:Y67"/>
  <sheetViews>
    <sheetView showGridLines="0" workbookViewId="0">
      <pane xSplit="3" ySplit="5" topLeftCell="D27" activePane="bottomRight" state="frozen"/>
      <selection pane="topRight" activeCell="D1" sqref="D1"/>
      <selection pane="bottomLeft" activeCell="A6" sqref="A6"/>
      <selection pane="bottomRight" activeCell="P29" sqref="P29"/>
    </sheetView>
  </sheetViews>
  <sheetFormatPr defaultColWidth="14.42578125" defaultRowHeight="15" customHeight="1" outlineLevelRow="1" outlineLevelCol="1" x14ac:dyDescent="0.25"/>
  <cols>
    <col min="1" max="1" width="1.5703125" customWidth="1"/>
    <col min="2" max="2" width="0.42578125" customWidth="1"/>
    <col min="3" max="3" width="42.85546875" customWidth="1"/>
    <col min="4" max="4" width="1.5703125" customWidth="1"/>
    <col min="5" max="5" width="14.42578125" customWidth="1"/>
    <col min="6" max="7" width="14.42578125" hidden="1" customWidth="1" outlineLevel="1"/>
    <col min="8" max="8" width="1.5703125" customWidth="1" collapsed="1"/>
    <col min="9" max="9" width="13.5703125" customWidth="1"/>
    <col min="10" max="10" width="15" customWidth="1"/>
    <col min="11" max="11" width="17" customWidth="1"/>
    <col min="12" max="12" width="1.5703125" customWidth="1"/>
    <col min="13" max="13" width="13.5703125" customWidth="1"/>
    <col min="14" max="15" width="14.42578125" hidden="1" customWidth="1" outlineLevel="1"/>
    <col min="16" max="16" width="15" customWidth="1" collapsed="1"/>
    <col min="17" max="17" width="17" customWidth="1"/>
    <col min="18" max="18" width="0.42578125" customWidth="1"/>
    <col min="19" max="19" width="1.5703125" customWidth="1"/>
    <col min="20" max="20" width="9" customWidth="1"/>
    <col min="21" max="21" width="12.85546875" customWidth="1" outlineLevel="1"/>
    <col min="22" max="22" width="9" customWidth="1" outlineLevel="1"/>
    <col min="23" max="23" width="8.85546875" customWidth="1" outlineLevel="1"/>
    <col min="24" max="24" width="9" customWidth="1" outlineLevel="1"/>
    <col min="25" max="25" width="10.5703125" customWidth="1" outlineLevel="1"/>
    <col min="26" max="26" width="9" customWidth="1"/>
  </cols>
  <sheetData>
    <row r="1" spans="3:25" ht="12.75" customHeight="1" x14ac:dyDescent="0.25">
      <c r="C1" s="2" t="s">
        <v>150</v>
      </c>
      <c r="D1" s="2"/>
      <c r="E1" s="53"/>
      <c r="F1" s="53"/>
      <c r="G1" s="53"/>
      <c r="H1" s="53"/>
      <c r="I1" s="53"/>
      <c r="J1" s="53"/>
      <c r="K1" s="53"/>
      <c r="L1" s="53"/>
      <c r="M1" s="53"/>
      <c r="N1" s="53"/>
      <c r="O1" s="53"/>
      <c r="P1" s="53"/>
      <c r="Q1" s="54"/>
      <c r="R1" s="53"/>
      <c r="S1" s="53"/>
      <c r="T1" s="41"/>
      <c r="U1" s="41"/>
      <c r="V1" s="41"/>
      <c r="W1" s="41"/>
      <c r="X1" s="41"/>
      <c r="Y1" s="41"/>
    </row>
    <row r="2" spans="3:25" ht="12.75" customHeight="1" x14ac:dyDescent="0.25">
      <c r="C2" s="41"/>
      <c r="D2" s="41"/>
      <c r="E2" s="41"/>
      <c r="F2" s="41"/>
      <c r="G2" s="41"/>
      <c r="H2" s="41"/>
      <c r="I2" s="41"/>
      <c r="J2" s="41"/>
      <c r="K2" s="41"/>
      <c r="L2" s="41"/>
      <c r="M2" s="41"/>
      <c r="N2" s="41"/>
      <c r="O2" s="41"/>
      <c r="P2" s="41"/>
      <c r="Q2" s="41"/>
      <c r="R2" s="41"/>
      <c r="S2" s="41"/>
      <c r="T2" s="41"/>
      <c r="U2" s="41"/>
      <c r="V2" s="41"/>
      <c r="W2" s="41"/>
      <c r="X2" s="41"/>
      <c r="Y2" s="41"/>
    </row>
    <row r="3" spans="3:25" ht="2.25" customHeight="1" x14ac:dyDescent="0.25">
      <c r="C3" s="485"/>
      <c r="D3" s="486"/>
      <c r="E3" s="486"/>
      <c r="F3" s="486"/>
      <c r="G3" s="486"/>
      <c r="H3" s="486"/>
      <c r="I3" s="486"/>
      <c r="J3" s="486"/>
      <c r="K3" s="486"/>
      <c r="L3" s="486"/>
      <c r="M3" s="486"/>
      <c r="N3" s="486"/>
      <c r="O3" s="486"/>
      <c r="P3" s="486"/>
      <c r="Q3" s="486"/>
      <c r="R3" s="486"/>
      <c r="S3" s="487"/>
      <c r="T3" s="41"/>
      <c r="U3" s="41"/>
      <c r="V3" s="41"/>
      <c r="W3" s="41"/>
      <c r="X3" s="41"/>
      <c r="Y3" s="41"/>
    </row>
    <row r="4" spans="3:25" ht="17.25" customHeight="1" x14ac:dyDescent="0.25">
      <c r="C4" s="488"/>
      <c r="D4" s="489"/>
      <c r="E4" s="26" t="s">
        <v>29</v>
      </c>
      <c r="F4" s="56" t="s">
        <v>151</v>
      </c>
      <c r="G4" s="57" t="s">
        <v>152</v>
      </c>
      <c r="H4" s="490"/>
      <c r="I4" s="681" t="s">
        <v>7</v>
      </c>
      <c r="J4" s="673"/>
      <c r="K4" s="673"/>
      <c r="L4" s="489"/>
      <c r="M4" s="26" t="s">
        <v>153</v>
      </c>
      <c r="N4" s="56" t="s">
        <v>151</v>
      </c>
      <c r="O4" s="57" t="s">
        <v>152</v>
      </c>
      <c r="P4" s="26"/>
      <c r="Q4" s="26"/>
      <c r="R4" s="489"/>
      <c r="S4" s="491"/>
      <c r="T4" s="55"/>
      <c r="U4" s="58" t="s">
        <v>29</v>
      </c>
      <c r="V4" s="58"/>
      <c r="W4" s="58" t="s">
        <v>154</v>
      </c>
      <c r="X4" s="58"/>
      <c r="Y4" s="58" t="s">
        <v>155</v>
      </c>
    </row>
    <row r="5" spans="3:25" ht="17.25" customHeight="1" x14ac:dyDescent="0.25">
      <c r="C5" s="488"/>
      <c r="D5" s="489"/>
      <c r="E5" s="28">
        <f>Inputs!$C$2</f>
        <v>46022</v>
      </c>
      <c r="F5" s="59">
        <f t="shared" ref="F5:G5" si="0">E5</f>
        <v>46022</v>
      </c>
      <c r="G5" s="60">
        <f t="shared" si="0"/>
        <v>46022</v>
      </c>
      <c r="H5" s="489"/>
      <c r="I5" s="28">
        <f>EOMONTH(F5,-12)</f>
        <v>45657</v>
      </c>
      <c r="J5" s="28" t="s">
        <v>35</v>
      </c>
      <c r="K5" s="28" t="s">
        <v>36</v>
      </c>
      <c r="L5" s="489"/>
      <c r="M5" s="28">
        <f>EOMONTH(Inputs!$C$2,-1)</f>
        <v>45991</v>
      </c>
      <c r="N5" s="59">
        <f t="shared" ref="N5:O5" si="1">M5</f>
        <v>45991</v>
      </c>
      <c r="O5" s="60">
        <f t="shared" si="1"/>
        <v>45991</v>
      </c>
      <c r="P5" s="28" t="s">
        <v>35</v>
      </c>
      <c r="Q5" s="28" t="s">
        <v>36</v>
      </c>
      <c r="R5" s="489"/>
      <c r="S5" s="491"/>
      <c r="T5" s="55"/>
      <c r="U5" s="58" t="s">
        <v>37</v>
      </c>
      <c r="V5" s="58"/>
      <c r="W5" s="58" t="s">
        <v>37</v>
      </c>
      <c r="X5" s="58"/>
      <c r="Y5" s="58" t="s">
        <v>37</v>
      </c>
    </row>
    <row r="6" spans="3:25" ht="12.75" customHeight="1" x14ac:dyDescent="0.25">
      <c r="C6" s="492" t="s">
        <v>156</v>
      </c>
      <c r="D6" s="436"/>
      <c r="E6" s="436"/>
      <c r="F6" s="61"/>
      <c r="G6" s="61"/>
      <c r="H6" s="436"/>
      <c r="I6" s="436"/>
      <c r="J6" s="436"/>
      <c r="K6" s="436"/>
      <c r="L6" s="436"/>
      <c r="M6" s="436"/>
      <c r="N6" s="61"/>
      <c r="O6" s="61"/>
      <c r="P6" s="436"/>
      <c r="Q6" s="436"/>
      <c r="R6" s="436"/>
      <c r="S6" s="493"/>
      <c r="T6" s="41"/>
      <c r="U6" s="41"/>
      <c r="V6" s="41"/>
      <c r="W6" s="41"/>
      <c r="X6" s="41"/>
      <c r="Y6" s="41"/>
    </row>
    <row r="7" spans="3:25" ht="12.75" customHeight="1" x14ac:dyDescent="0.25">
      <c r="C7" s="492" t="s">
        <v>157</v>
      </c>
      <c r="D7" s="436"/>
      <c r="E7" s="466"/>
      <c r="F7" s="62"/>
      <c r="G7" s="62"/>
      <c r="H7" s="436"/>
      <c r="I7" s="494"/>
      <c r="J7" s="494"/>
      <c r="K7" s="495"/>
      <c r="L7" s="436"/>
      <c r="M7" s="466"/>
      <c r="N7" s="62"/>
      <c r="O7" s="62"/>
      <c r="P7" s="494"/>
      <c r="Q7" s="495"/>
      <c r="R7" s="436"/>
      <c r="S7" s="493"/>
      <c r="T7" s="41"/>
      <c r="U7" s="41"/>
      <c r="V7" s="41"/>
      <c r="W7" s="41"/>
      <c r="X7" s="41"/>
      <c r="Y7" s="41"/>
    </row>
    <row r="8" spans="3:25" ht="12.75" customHeight="1" x14ac:dyDescent="0.25">
      <c r="C8" s="492" t="s">
        <v>158</v>
      </c>
      <c r="D8" s="436"/>
      <c r="E8" s="469"/>
      <c r="F8" s="63"/>
      <c r="G8" s="63"/>
      <c r="H8" s="436"/>
      <c r="I8" s="496"/>
      <c r="J8" s="496"/>
      <c r="K8" s="497"/>
      <c r="L8" s="436"/>
      <c r="M8" s="469"/>
      <c r="N8" s="63"/>
      <c r="O8" s="63"/>
      <c r="P8" s="496"/>
      <c r="Q8" s="497"/>
      <c r="R8" s="436"/>
      <c r="S8" s="493"/>
      <c r="T8" s="41"/>
      <c r="U8" s="41"/>
      <c r="V8" s="41"/>
      <c r="W8" s="41"/>
      <c r="X8" s="41"/>
      <c r="Y8" s="41"/>
    </row>
    <row r="9" spans="3:25" ht="12.75" customHeight="1" x14ac:dyDescent="0.25">
      <c r="C9" s="498" t="s">
        <v>159</v>
      </c>
      <c r="D9" s="436"/>
      <c r="E9" s="466">
        <f>SUM(F9:G9)</f>
        <v>94668.830000000278</v>
      </c>
      <c r="F9" s="62">
        <f>'Dispatch BS-Monthly'!Q8</f>
        <v>47713.250000000087</v>
      </c>
      <c r="G9" s="62">
        <f>'Youreka BS-Monthly'!Q8</f>
        <v>46955.580000000191</v>
      </c>
      <c r="H9" s="436"/>
      <c r="I9" s="466">
        <f>'Dispatch BS-Monthly'!BM8+'Youreka BS-Monthly'!BM8</f>
        <v>489889.17999999993</v>
      </c>
      <c r="J9" s="466">
        <f>$E9-I9</f>
        <v>-395220.34999999963</v>
      </c>
      <c r="K9" s="468">
        <f>IFERROR(E9/I9-1,"NA")</f>
        <v>-0.80675460111203057</v>
      </c>
      <c r="L9" s="436"/>
      <c r="M9" s="466">
        <f>SUM(N9:O9)</f>
        <v>781888.99000000022</v>
      </c>
      <c r="N9" s="62">
        <f>'Dispatch BS-Monthly'!X8</f>
        <v>473950.16000000009</v>
      </c>
      <c r="O9" s="62">
        <f>'Youreka BS-Monthly'!X8</f>
        <v>307938.83000000019</v>
      </c>
      <c r="P9" s="469">
        <f>$E9-M9</f>
        <v>-687220.15999999992</v>
      </c>
      <c r="Q9" s="468">
        <f>IFERROR(E9/M9-1,"NA")</f>
        <v>-0.87892292740942646</v>
      </c>
      <c r="R9" s="436"/>
      <c r="S9" s="493"/>
      <c r="T9" s="41"/>
      <c r="U9" s="41"/>
      <c r="V9" s="41"/>
      <c r="W9" s="41"/>
      <c r="X9" s="41"/>
      <c r="Y9" s="41"/>
    </row>
    <row r="10" spans="3:25" ht="12.75" customHeight="1" x14ac:dyDescent="0.25">
      <c r="C10" s="498" t="s">
        <v>160</v>
      </c>
      <c r="D10" s="436"/>
      <c r="E10" s="469"/>
      <c r="F10" s="63"/>
      <c r="G10" s="63"/>
      <c r="H10" s="436"/>
      <c r="I10" s="466"/>
      <c r="J10" s="469"/>
      <c r="K10" s="468"/>
      <c r="L10" s="436"/>
      <c r="M10" s="469"/>
      <c r="N10" s="63"/>
      <c r="O10" s="63"/>
      <c r="P10" s="469"/>
      <c r="Q10" s="468"/>
      <c r="R10" s="436"/>
      <c r="S10" s="493"/>
      <c r="T10" s="41"/>
      <c r="U10" s="41"/>
      <c r="V10" s="41"/>
      <c r="W10" s="41"/>
      <c r="X10" s="41"/>
      <c r="Y10" s="41"/>
    </row>
    <row r="11" spans="3:25" ht="12.75" customHeight="1" x14ac:dyDescent="0.25">
      <c r="C11" s="499" t="s">
        <v>161</v>
      </c>
      <c r="D11" s="436"/>
      <c r="E11" s="469">
        <f t="shared" ref="E11:E13" si="2">SUM(F11:G11)</f>
        <v>6895291.709999999</v>
      </c>
      <c r="F11" s="63">
        <f>'Dispatch BS-Monthly'!Q10</f>
        <v>2329657.9999999991</v>
      </c>
      <c r="G11" s="63">
        <f>'Youreka BS-Monthly'!Q10</f>
        <v>4565633.71</v>
      </c>
      <c r="H11" s="436"/>
      <c r="I11" s="469">
        <f>'Dispatch BS-Monthly'!BM10+'Youreka BS-Monthly'!BM10</f>
        <v>5880717.2800000003</v>
      </c>
      <c r="J11" s="469">
        <f t="shared" ref="J11:J14" si="3">$E11-I11</f>
        <v>1014574.4299999988</v>
      </c>
      <c r="K11" s="468">
        <f t="shared" ref="K11:K14" si="4">IFERROR(E11/I11-1,"NA")</f>
        <v>0.17252562598962395</v>
      </c>
      <c r="L11" s="436"/>
      <c r="M11" s="469">
        <f t="shared" ref="M11:M14" si="5">SUM(N11:O11)</f>
        <v>4332755.7799999993</v>
      </c>
      <c r="N11" s="63">
        <f>'Dispatch BS-Monthly'!X10</f>
        <v>1336263.5199999993</v>
      </c>
      <c r="O11" s="63">
        <f>'Youreka BS-Monthly'!X10</f>
        <v>2996492.26</v>
      </c>
      <c r="P11" s="469">
        <f t="shared" ref="P11:P14" si="6">$E11-M11</f>
        <v>2562535.9299999997</v>
      </c>
      <c r="Q11" s="468">
        <f t="shared" ref="Q11:Q14" si="7">IFERROR(E11/M11-1,"NA")</f>
        <v>0.59143327252107425</v>
      </c>
      <c r="R11" s="436"/>
      <c r="S11" s="493"/>
      <c r="T11" s="41"/>
      <c r="U11" s="41"/>
      <c r="V11" s="41"/>
      <c r="W11" s="41"/>
      <c r="X11" s="41"/>
      <c r="Y11" s="41"/>
    </row>
    <row r="12" spans="3:25" ht="12.75" customHeight="1" x14ac:dyDescent="0.25">
      <c r="C12" s="499" t="s">
        <v>162</v>
      </c>
      <c r="D12" s="436"/>
      <c r="E12" s="469">
        <f t="shared" si="2"/>
        <v>-26628.739999999998</v>
      </c>
      <c r="F12" s="63">
        <f>'Dispatch BS-Monthly'!Q11</f>
        <v>-26628.739999999998</v>
      </c>
      <c r="G12" s="63">
        <f>'Youreka BS-Monthly'!Q11</f>
        <v>0</v>
      </c>
      <c r="H12" s="436"/>
      <c r="I12" s="469">
        <f>'Dispatch BS-Monthly'!BM11+'Youreka BS-Monthly'!BM11</f>
        <v>34280</v>
      </c>
      <c r="J12" s="469">
        <f t="shared" si="3"/>
        <v>-60908.74</v>
      </c>
      <c r="K12" s="468">
        <f t="shared" si="4"/>
        <v>-1.7768010501750291</v>
      </c>
      <c r="L12" s="436"/>
      <c r="M12" s="469">
        <f t="shared" si="5"/>
        <v>7389.26</v>
      </c>
      <c r="N12" s="63">
        <f>'Dispatch BS-Monthly'!X11</f>
        <v>7389.26</v>
      </c>
      <c r="O12" s="63">
        <f>'Youreka BS-Monthly'!X11</f>
        <v>0</v>
      </c>
      <c r="P12" s="469">
        <f t="shared" si="6"/>
        <v>-34018</v>
      </c>
      <c r="Q12" s="468">
        <f t="shared" si="7"/>
        <v>-4.6037086257622546</v>
      </c>
      <c r="R12" s="436"/>
      <c r="S12" s="493"/>
      <c r="T12" s="41"/>
      <c r="U12" s="41"/>
      <c r="V12" s="41"/>
      <c r="W12" s="41"/>
      <c r="X12" s="41"/>
      <c r="Y12" s="41"/>
    </row>
    <row r="13" spans="3:25" ht="12.75" customHeight="1" x14ac:dyDescent="0.25">
      <c r="C13" s="499" t="s">
        <v>163</v>
      </c>
      <c r="D13" s="436"/>
      <c r="E13" s="469">
        <f t="shared" si="2"/>
        <v>11595.710000000001</v>
      </c>
      <c r="F13" s="63">
        <f>'Dispatch BS-Monthly'!Q12</f>
        <v>11658.710000000001</v>
      </c>
      <c r="G13" s="63">
        <f>'Youreka BS-Monthly'!Q12</f>
        <v>-63</v>
      </c>
      <c r="H13" s="436"/>
      <c r="I13" s="469">
        <f>'Dispatch BS-Monthly'!BM12+'Youreka BS-Monthly'!BM12</f>
        <v>23428.53</v>
      </c>
      <c r="J13" s="469">
        <f t="shared" si="3"/>
        <v>-11832.819999999998</v>
      </c>
      <c r="K13" s="468">
        <f t="shared" si="4"/>
        <v>-0.50506028333830577</v>
      </c>
      <c r="L13" s="436"/>
      <c r="M13" s="469">
        <f t="shared" si="5"/>
        <v>39805.440000000002</v>
      </c>
      <c r="N13" s="63">
        <f>'Dispatch BS-Monthly'!X12</f>
        <v>19862.61</v>
      </c>
      <c r="O13" s="63">
        <f>'Youreka BS-Monthly'!X12</f>
        <v>19942.830000000002</v>
      </c>
      <c r="P13" s="469">
        <f t="shared" si="6"/>
        <v>-28209.730000000003</v>
      </c>
      <c r="Q13" s="468">
        <f t="shared" si="7"/>
        <v>-0.70869031971509422</v>
      </c>
      <c r="R13" s="436"/>
      <c r="S13" s="493"/>
      <c r="T13" s="41"/>
      <c r="U13" s="41"/>
      <c r="V13" s="41"/>
      <c r="W13" s="41"/>
      <c r="X13" s="41"/>
      <c r="Y13" s="41"/>
    </row>
    <row r="14" spans="3:25" ht="12.75" customHeight="1" x14ac:dyDescent="0.25">
      <c r="C14" s="498" t="s">
        <v>164</v>
      </c>
      <c r="D14" s="436"/>
      <c r="E14" s="500">
        <f>SUM(E11:E13)</f>
        <v>6880258.6799999988</v>
      </c>
      <c r="F14" s="64">
        <f>'Dispatch BS-Monthly'!Q13</f>
        <v>2314687.9699999988</v>
      </c>
      <c r="G14" s="64">
        <f>'Youreka BS-Monthly'!Q13</f>
        <v>4565570.71</v>
      </c>
      <c r="H14" s="436"/>
      <c r="I14" s="500">
        <f>SUM(I11:I13)</f>
        <v>5938425.8100000005</v>
      </c>
      <c r="J14" s="500">
        <f t="shared" si="3"/>
        <v>941832.86999999825</v>
      </c>
      <c r="K14" s="501">
        <f t="shared" si="4"/>
        <v>0.15859975355994194</v>
      </c>
      <c r="L14" s="436"/>
      <c r="M14" s="500">
        <f t="shared" si="5"/>
        <v>4379950.4799999995</v>
      </c>
      <c r="N14" s="64">
        <f>'Dispatch BS-Monthly'!X13</f>
        <v>1363515.3899999994</v>
      </c>
      <c r="O14" s="64">
        <f>'Youreka BS-Monthly'!X13</f>
        <v>3016435.09</v>
      </c>
      <c r="P14" s="500">
        <f t="shared" si="6"/>
        <v>2500308.1999999993</v>
      </c>
      <c r="Q14" s="501">
        <f t="shared" si="7"/>
        <v>0.57085307503293947</v>
      </c>
      <c r="R14" s="436"/>
      <c r="S14" s="493"/>
      <c r="T14" s="41"/>
      <c r="U14" s="33">
        <f>E14-SUM(E11:E13)</f>
        <v>0</v>
      </c>
      <c r="V14" s="41"/>
      <c r="W14" s="33">
        <f>I14-SUM(I11:I13)</f>
        <v>0</v>
      </c>
      <c r="X14" s="41"/>
      <c r="Y14" s="33">
        <f>N14-SUM(N11:N13)</f>
        <v>0</v>
      </c>
    </row>
    <row r="15" spans="3:25" ht="12.75" customHeight="1" x14ac:dyDescent="0.25">
      <c r="C15" s="498"/>
      <c r="D15" s="436"/>
      <c r="E15" s="469"/>
      <c r="F15" s="63"/>
      <c r="G15" s="63"/>
      <c r="H15" s="436"/>
      <c r="I15" s="469"/>
      <c r="J15" s="469"/>
      <c r="K15" s="468"/>
      <c r="L15" s="436"/>
      <c r="M15" s="469"/>
      <c r="N15" s="63"/>
      <c r="O15" s="63"/>
      <c r="P15" s="469"/>
      <c r="Q15" s="468"/>
      <c r="R15" s="436"/>
      <c r="S15" s="493"/>
      <c r="T15" s="41"/>
      <c r="U15" s="41"/>
      <c r="V15" s="41"/>
      <c r="W15" s="41"/>
      <c r="X15" s="41"/>
      <c r="Y15" s="41"/>
    </row>
    <row r="16" spans="3:25" ht="12.75" customHeight="1" x14ac:dyDescent="0.25">
      <c r="C16" s="498" t="s">
        <v>165</v>
      </c>
      <c r="D16" s="436"/>
      <c r="E16" s="469">
        <f t="shared" ref="E16:E18" si="8">SUM(F16:G16)</f>
        <v>520799.03000000009</v>
      </c>
      <c r="F16" s="63">
        <f>'Dispatch BS-Monthly'!Q15</f>
        <v>264678.50000000006</v>
      </c>
      <c r="G16" s="63">
        <f>'Youreka BS-Monthly'!Q15</f>
        <v>256120.53000000003</v>
      </c>
      <c r="H16" s="436"/>
      <c r="I16" s="469">
        <f>'Dispatch BS-Monthly'!BM15+'Youreka BS-Monthly'!BM15</f>
        <v>513574.35</v>
      </c>
      <c r="J16" s="469">
        <f t="shared" ref="J16:J19" si="9">$E16-I16</f>
        <v>7224.6800000001094</v>
      </c>
      <c r="K16" s="468">
        <f t="shared" ref="K16:K19" si="10">IFERROR(E16/I16-1,"NA")</f>
        <v>1.406744709894503E-2</v>
      </c>
      <c r="L16" s="436"/>
      <c r="M16" s="469">
        <f t="shared" ref="M16:M18" si="11">SUM(N16:O16)</f>
        <v>315086.70000000007</v>
      </c>
      <c r="N16" s="63">
        <f>'Dispatch BS-Monthly'!X15</f>
        <v>289224.23000000004</v>
      </c>
      <c r="O16" s="63">
        <f>'Youreka BS-Monthly'!X15</f>
        <v>25862.47000000003</v>
      </c>
      <c r="P16" s="469">
        <f t="shared" ref="P16:P19" si="12">$E16-M16</f>
        <v>205712.33000000002</v>
      </c>
      <c r="Q16" s="468">
        <f t="shared" ref="Q16:Q19" si="13">IFERROR(E16/M16-1,"NA")</f>
        <v>0.65287531971358992</v>
      </c>
      <c r="R16" s="436"/>
      <c r="S16" s="493"/>
      <c r="T16" s="41"/>
      <c r="U16" s="41"/>
      <c r="V16" s="41"/>
      <c r="W16" s="41"/>
      <c r="X16" s="41"/>
      <c r="Y16" s="41"/>
    </row>
    <row r="17" spans="3:25" ht="12.75" customHeight="1" x14ac:dyDescent="0.25">
      <c r="C17" s="498" t="s">
        <v>166</v>
      </c>
      <c r="D17" s="436"/>
      <c r="E17" s="469">
        <f t="shared" si="8"/>
        <v>423067.66000000003</v>
      </c>
      <c r="F17" s="63">
        <f>'Dispatch BS-Monthly'!Q16</f>
        <v>141379.71</v>
      </c>
      <c r="G17" s="63">
        <f>'Youreka BS-Monthly'!Q16</f>
        <v>281687.95</v>
      </c>
      <c r="H17" s="436"/>
      <c r="I17" s="469">
        <f>'Dispatch BS-Monthly'!BM16+'Youreka BS-Monthly'!BM16</f>
        <v>423067.66000000003</v>
      </c>
      <c r="J17" s="469">
        <f t="shared" si="9"/>
        <v>0</v>
      </c>
      <c r="K17" s="468">
        <f t="shared" si="10"/>
        <v>0</v>
      </c>
      <c r="L17" s="436"/>
      <c r="M17" s="469">
        <f t="shared" si="11"/>
        <v>423067.66000000003</v>
      </c>
      <c r="N17" s="63">
        <f>'Dispatch BS-Monthly'!X16</f>
        <v>141379.71</v>
      </c>
      <c r="O17" s="63">
        <f>'Youreka BS-Monthly'!X16</f>
        <v>281687.95</v>
      </c>
      <c r="P17" s="469">
        <f t="shared" si="12"/>
        <v>0</v>
      </c>
      <c r="Q17" s="468">
        <f t="shared" si="13"/>
        <v>0</v>
      </c>
      <c r="R17" s="436"/>
      <c r="S17" s="493"/>
      <c r="T17" s="41"/>
      <c r="U17" s="41"/>
      <c r="V17" s="41"/>
      <c r="W17" s="41"/>
      <c r="X17" s="41"/>
      <c r="Y17" s="41"/>
    </row>
    <row r="18" spans="3:25" ht="12.75" customHeight="1" x14ac:dyDescent="0.25">
      <c r="C18" s="498" t="s">
        <v>167</v>
      </c>
      <c r="D18" s="436"/>
      <c r="E18" s="469">
        <f t="shared" si="8"/>
        <v>2209</v>
      </c>
      <c r="F18" s="63">
        <f>'Dispatch BS-Monthly'!Q17</f>
        <v>0</v>
      </c>
      <c r="G18" s="63">
        <f>'Youreka BS-Monthly'!Q17</f>
        <v>2209</v>
      </c>
      <c r="H18" s="436"/>
      <c r="I18" s="469">
        <f>'Dispatch BS-Monthly'!BM17+'Youreka BS-Monthly'!BM17</f>
        <v>2209</v>
      </c>
      <c r="J18" s="469">
        <f t="shared" si="9"/>
        <v>0</v>
      </c>
      <c r="K18" s="468">
        <f t="shared" si="10"/>
        <v>0</v>
      </c>
      <c r="L18" s="436"/>
      <c r="M18" s="469">
        <f t="shared" si="11"/>
        <v>2209</v>
      </c>
      <c r="N18" s="63">
        <f>'Dispatch BS-Monthly'!X17</f>
        <v>0</v>
      </c>
      <c r="O18" s="63">
        <f>'Youreka BS-Monthly'!X17</f>
        <v>2209</v>
      </c>
      <c r="P18" s="469">
        <f t="shared" si="12"/>
        <v>0</v>
      </c>
      <c r="Q18" s="468">
        <f t="shared" si="13"/>
        <v>0</v>
      </c>
      <c r="R18" s="436"/>
      <c r="S18" s="493"/>
      <c r="T18" s="41"/>
      <c r="U18" s="41"/>
      <c r="V18" s="41"/>
      <c r="W18" s="41"/>
      <c r="X18" s="41"/>
      <c r="Y18" s="41"/>
    </row>
    <row r="19" spans="3:25" ht="12.75" customHeight="1" x14ac:dyDescent="0.25">
      <c r="C19" s="502" t="s">
        <v>168</v>
      </c>
      <c r="D19" s="436"/>
      <c r="E19" s="472">
        <f>SUM(E14:E18,E9)</f>
        <v>7921003.1999999993</v>
      </c>
      <c r="F19" s="65">
        <f>'Dispatch BS-Monthly'!Q18</f>
        <v>2768459.4299999988</v>
      </c>
      <c r="G19" s="65">
        <f>'Youreka BS-Monthly'!Q18</f>
        <v>5152543.7700000005</v>
      </c>
      <c r="H19" s="436"/>
      <c r="I19" s="472">
        <f>SUM(I14:I18,I9)</f>
        <v>7367166</v>
      </c>
      <c r="J19" s="472">
        <f t="shared" si="9"/>
        <v>553837.19999999925</v>
      </c>
      <c r="K19" s="474">
        <f t="shared" si="10"/>
        <v>7.5176424693022881E-2</v>
      </c>
      <c r="L19" s="436"/>
      <c r="M19" s="472">
        <f>SUM(M14:M18,M9)</f>
        <v>5902202.8300000001</v>
      </c>
      <c r="N19" s="65">
        <f>'Dispatch BS-Monthly'!X18</f>
        <v>2268069.4899999998</v>
      </c>
      <c r="O19" s="65">
        <f>'Youreka BS-Monthly'!X18</f>
        <v>3634133.3400000003</v>
      </c>
      <c r="P19" s="472">
        <f t="shared" si="12"/>
        <v>2018800.3699999992</v>
      </c>
      <c r="Q19" s="474">
        <f t="shared" si="13"/>
        <v>0.34204184914465219</v>
      </c>
      <c r="R19" s="436"/>
      <c r="S19" s="493"/>
      <c r="T19" s="41"/>
      <c r="U19" s="33">
        <f>E19-SUM(E14:E18,E9)</f>
        <v>0</v>
      </c>
      <c r="V19" s="41"/>
      <c r="W19" s="33">
        <f>I19-SUM(I14:I18,I9)</f>
        <v>0</v>
      </c>
      <c r="X19" s="41"/>
      <c r="Y19" s="33">
        <f>N19-SUM(N14:N18,N9)</f>
        <v>0</v>
      </c>
    </row>
    <row r="20" spans="3:25" ht="12.75" customHeight="1" x14ac:dyDescent="0.25">
      <c r="C20" s="503"/>
      <c r="D20" s="436"/>
      <c r="E20" s="16"/>
      <c r="F20" s="66"/>
      <c r="G20" s="66"/>
      <c r="H20" s="436"/>
      <c r="I20" s="16"/>
      <c r="J20" s="16"/>
      <c r="K20" s="468"/>
      <c r="L20" s="436"/>
      <c r="M20" s="16"/>
      <c r="N20" s="66"/>
      <c r="O20" s="66"/>
      <c r="P20" s="16"/>
      <c r="Q20" s="468"/>
      <c r="R20" s="436"/>
      <c r="S20" s="493"/>
      <c r="T20" s="41"/>
      <c r="U20" s="41"/>
      <c r="V20" s="41"/>
      <c r="W20" s="41"/>
      <c r="X20" s="41"/>
      <c r="Y20" s="41"/>
    </row>
    <row r="21" spans="3:25" ht="12.75" customHeight="1" x14ac:dyDescent="0.25">
      <c r="C21" s="502" t="s">
        <v>169</v>
      </c>
      <c r="D21" s="436"/>
      <c r="E21" s="16"/>
      <c r="F21" s="66"/>
      <c r="G21" s="66"/>
      <c r="H21" s="436"/>
      <c r="I21" s="16"/>
      <c r="J21" s="16"/>
      <c r="K21" s="468"/>
      <c r="L21" s="436"/>
      <c r="M21" s="16"/>
      <c r="N21" s="66"/>
      <c r="O21" s="66"/>
      <c r="P21" s="16"/>
      <c r="Q21" s="468"/>
      <c r="R21" s="436"/>
      <c r="S21" s="493"/>
      <c r="T21" s="41"/>
      <c r="U21" s="41"/>
      <c r="V21" s="41"/>
      <c r="W21" s="41"/>
      <c r="X21" s="41"/>
      <c r="Y21" s="41"/>
    </row>
    <row r="22" spans="3:25" ht="12.75" customHeight="1" x14ac:dyDescent="0.25">
      <c r="C22" s="498" t="s">
        <v>170</v>
      </c>
      <c r="D22" s="436"/>
      <c r="E22" s="469">
        <f t="shared" ref="E22:E27" si="14">SUM(F22:G22)</f>
        <v>24450.810000000052</v>
      </c>
      <c r="F22" s="63">
        <f>'Dispatch BS-Monthly'!Q21</f>
        <v>21184.430000000051</v>
      </c>
      <c r="G22" s="63">
        <f>'Youreka BS-Monthly'!Q21</f>
        <v>3266.3800000000019</v>
      </c>
      <c r="H22" s="436"/>
      <c r="I22" s="469">
        <f>'Dispatch BS-Monthly'!BM21+'Youreka BS-Monthly'!BM21</f>
        <v>20049.159999999982</v>
      </c>
      <c r="J22" s="469">
        <f t="shared" ref="J22:J33" si="15">$E22-I22</f>
        <v>4401.6500000000706</v>
      </c>
      <c r="K22" s="468">
        <f t="shared" ref="K22:K33" si="16">IFERROR(E22/I22-1,"NA")</f>
        <v>0.21954286364117381</v>
      </c>
      <c r="L22" s="436"/>
      <c r="M22" s="469">
        <f t="shared" ref="M22:M27" si="17">SUM(N22:O22)</f>
        <v>26677.920000000049</v>
      </c>
      <c r="N22" s="63">
        <f>'Dispatch BS-Monthly'!X21</f>
        <v>23119.800000000047</v>
      </c>
      <c r="O22" s="63">
        <f>'Youreka BS-Monthly'!X21</f>
        <v>3558.1200000000017</v>
      </c>
      <c r="P22" s="469">
        <f t="shared" ref="P22:P33" si="18">$E22-M22</f>
        <v>-2227.1099999999969</v>
      </c>
      <c r="Q22" s="468">
        <f t="shared" ref="Q22:Q33" si="19">IFERROR(E22/M22-1,"NA")</f>
        <v>-8.3481395850950602E-2</v>
      </c>
      <c r="R22" s="436"/>
      <c r="S22" s="493"/>
      <c r="T22" s="41"/>
      <c r="U22" s="41"/>
      <c r="V22" s="41"/>
      <c r="W22" s="41"/>
      <c r="X22" s="41"/>
      <c r="Y22" s="41"/>
    </row>
    <row r="23" spans="3:25" ht="12.75" customHeight="1" x14ac:dyDescent="0.25">
      <c r="C23" s="498" t="s">
        <v>171</v>
      </c>
      <c r="D23" s="436"/>
      <c r="E23" s="469">
        <f t="shared" si="14"/>
        <v>88591.039999999994</v>
      </c>
      <c r="F23" s="63">
        <f>'Dispatch BS-Monthly'!Q22</f>
        <v>88591.039999999994</v>
      </c>
      <c r="G23" s="63">
        <f>'Youreka BS-Monthly'!Q22</f>
        <v>0</v>
      </c>
      <c r="H23" s="436"/>
      <c r="I23" s="469">
        <f>'Dispatch BS-Monthly'!BM22+'Youreka BS-Monthly'!BM22</f>
        <v>88591.039999999994</v>
      </c>
      <c r="J23" s="469">
        <f t="shared" si="15"/>
        <v>0</v>
      </c>
      <c r="K23" s="468">
        <f t="shared" si="16"/>
        <v>0</v>
      </c>
      <c r="L23" s="436"/>
      <c r="M23" s="469">
        <f t="shared" si="17"/>
        <v>88591.039999999994</v>
      </c>
      <c r="N23" s="63">
        <f>'Dispatch BS-Monthly'!X22</f>
        <v>88591.039999999994</v>
      </c>
      <c r="O23" s="63">
        <f>'Youreka BS-Monthly'!X22</f>
        <v>0</v>
      </c>
      <c r="P23" s="469">
        <f t="shared" si="18"/>
        <v>0</v>
      </c>
      <c r="Q23" s="468">
        <f t="shared" si="19"/>
        <v>0</v>
      </c>
      <c r="R23" s="436"/>
      <c r="S23" s="493"/>
      <c r="T23" s="41"/>
      <c r="U23" s="41"/>
      <c r="V23" s="41"/>
      <c r="W23" s="41"/>
      <c r="X23" s="41"/>
      <c r="Y23" s="41"/>
    </row>
    <row r="24" spans="3:25" ht="12.75" customHeight="1" x14ac:dyDescent="0.25">
      <c r="C24" s="498" t="s">
        <v>172</v>
      </c>
      <c r="D24" s="436"/>
      <c r="E24" s="469">
        <f t="shared" si="14"/>
        <v>1986111.1599999974</v>
      </c>
      <c r="F24" s="63">
        <f>'Dispatch BS-Monthly'!Q23</f>
        <v>0</v>
      </c>
      <c r="G24" s="63">
        <f>'Youreka BS-Monthly'!Q23</f>
        <v>1986111.1599999974</v>
      </c>
      <c r="H24" s="436"/>
      <c r="I24" s="469">
        <f>'Dispatch BS-Monthly'!BM23+'Youreka BS-Monthly'!BM23</f>
        <v>2852777.8</v>
      </c>
      <c r="J24" s="469">
        <f t="shared" si="15"/>
        <v>-866666.64000000246</v>
      </c>
      <c r="K24" s="468">
        <f t="shared" si="16"/>
        <v>-0.30379745664033231</v>
      </c>
      <c r="L24" s="436"/>
      <c r="M24" s="469">
        <f t="shared" si="17"/>
        <v>2058333.3799999976</v>
      </c>
      <c r="N24" s="63">
        <f>'Dispatch BS-Monthly'!X23</f>
        <v>0</v>
      </c>
      <c r="O24" s="63">
        <f>'Youreka BS-Monthly'!X23</f>
        <v>2058333.3799999976</v>
      </c>
      <c r="P24" s="469">
        <f t="shared" si="18"/>
        <v>-72222.220000000205</v>
      </c>
      <c r="Q24" s="468">
        <f t="shared" si="19"/>
        <v>-3.5087717423112674E-2</v>
      </c>
      <c r="R24" s="436"/>
      <c r="S24" s="493"/>
      <c r="T24" s="41"/>
      <c r="U24" s="41"/>
      <c r="V24" s="41"/>
      <c r="W24" s="41"/>
      <c r="X24" s="41"/>
      <c r="Y24" s="41"/>
    </row>
    <row r="25" spans="3:25" ht="12.75" customHeight="1" x14ac:dyDescent="0.25">
      <c r="C25" s="498" t="s">
        <v>173</v>
      </c>
      <c r="D25" s="436"/>
      <c r="E25" s="469">
        <f t="shared" si="14"/>
        <v>129166.89999999979</v>
      </c>
      <c r="F25" s="63">
        <f>'Dispatch BS-Monthly'!Q24</f>
        <v>0.15000000002328306</v>
      </c>
      <c r="G25" s="63">
        <f>'Youreka BS-Monthly'!Q24</f>
        <v>129166.74999999977</v>
      </c>
      <c r="H25" s="436"/>
      <c r="I25" s="469">
        <f>'Dispatch BS-Monthly'!BM24+'Youreka BS-Monthly'!BM24</f>
        <v>229166.86000000004</v>
      </c>
      <c r="J25" s="469">
        <f t="shared" si="15"/>
        <v>-99999.960000000254</v>
      </c>
      <c r="K25" s="468">
        <f t="shared" si="16"/>
        <v>-0.43636309368640924</v>
      </c>
      <c r="L25" s="436"/>
      <c r="M25" s="469">
        <f t="shared" si="17"/>
        <v>137500.22999999981</v>
      </c>
      <c r="N25" s="63">
        <f>'Dispatch BS-Monthly'!X24</f>
        <v>0.15000000002328306</v>
      </c>
      <c r="O25" s="63">
        <f>'Youreka BS-Monthly'!X24</f>
        <v>137500.07999999978</v>
      </c>
      <c r="P25" s="469">
        <f t="shared" si="18"/>
        <v>-8333.3300000000163</v>
      </c>
      <c r="Q25" s="468">
        <f t="shared" si="19"/>
        <v>-6.0605934986436183E-2</v>
      </c>
      <c r="R25" s="436"/>
      <c r="S25" s="493"/>
      <c r="T25" s="41"/>
      <c r="U25" s="41"/>
      <c r="V25" s="41"/>
      <c r="W25" s="41"/>
      <c r="X25" s="41"/>
      <c r="Y25" s="41"/>
    </row>
    <row r="26" spans="3:25" ht="12.75" customHeight="1" x14ac:dyDescent="0.25">
      <c r="C26" s="498" t="s">
        <v>174</v>
      </c>
      <c r="D26" s="436"/>
      <c r="E26" s="469">
        <f t="shared" si="14"/>
        <v>51774046.019999973</v>
      </c>
      <c r="F26" s="63">
        <f>'Dispatch BS-Monthly'!Q25</f>
        <v>12636543.419999994</v>
      </c>
      <c r="G26" s="63">
        <f>'Youreka BS-Monthly'!Q25</f>
        <v>39137502.599999979</v>
      </c>
      <c r="H26" s="436"/>
      <c r="I26" s="469">
        <f>'Dispatch BS-Monthly'!BM25+'Youreka BS-Monthly'!BM25</f>
        <v>62660372.819999993</v>
      </c>
      <c r="J26" s="469">
        <f t="shared" si="15"/>
        <v>-10886326.800000019</v>
      </c>
      <c r="K26" s="468">
        <f t="shared" si="16"/>
        <v>-0.17373542974716094</v>
      </c>
      <c r="L26" s="436"/>
      <c r="M26" s="469">
        <f t="shared" si="17"/>
        <v>52681239.919999972</v>
      </c>
      <c r="N26" s="63">
        <f>'Dispatch BS-Monthly'!X25</f>
        <v>13025359.809999995</v>
      </c>
      <c r="O26" s="63">
        <f>'Youreka BS-Monthly'!X25</f>
        <v>39655880.109999977</v>
      </c>
      <c r="P26" s="469">
        <f t="shared" si="18"/>
        <v>-907193.89999999851</v>
      </c>
      <c r="Q26" s="468">
        <f t="shared" si="19"/>
        <v>-1.7220435611949081E-2</v>
      </c>
      <c r="R26" s="436"/>
      <c r="S26" s="493"/>
      <c r="T26" s="41"/>
      <c r="U26" s="41"/>
      <c r="V26" s="41"/>
      <c r="W26" s="41"/>
      <c r="X26" s="41"/>
      <c r="Y26" s="41"/>
    </row>
    <row r="27" spans="3:25" ht="12.75" customHeight="1" x14ac:dyDescent="0.25">
      <c r="C27" s="498" t="s">
        <v>175</v>
      </c>
      <c r="D27" s="436"/>
      <c r="E27" s="469">
        <f t="shared" si="14"/>
        <v>13635385.250000002</v>
      </c>
      <c r="F27" s="63">
        <f>'Dispatch BS-Monthly'!Q26</f>
        <v>2584343.5000000019</v>
      </c>
      <c r="G27" s="63">
        <f>'Youreka BS-Monthly'!Q26</f>
        <v>11051041.75</v>
      </c>
      <c r="H27" s="436"/>
      <c r="I27" s="469">
        <f>'Dispatch BS-Monthly'!BM26+'Youreka BS-Monthly'!BM26</f>
        <v>16660989.530000001</v>
      </c>
      <c r="J27" s="469">
        <f t="shared" si="15"/>
        <v>-3025604.2799999993</v>
      </c>
      <c r="K27" s="468">
        <f t="shared" si="16"/>
        <v>-0.18159811423877648</v>
      </c>
      <c r="L27" s="436"/>
      <c r="M27" s="469">
        <f t="shared" si="17"/>
        <v>13887518.940000001</v>
      </c>
      <c r="N27" s="63">
        <f>'Dispatch BS-Monthly'!X26</f>
        <v>2621893.8600000017</v>
      </c>
      <c r="O27" s="63">
        <f>'Youreka BS-Monthly'!X26</f>
        <v>11265625.08</v>
      </c>
      <c r="P27" s="469">
        <f t="shared" si="18"/>
        <v>-252133.68999999948</v>
      </c>
      <c r="Q27" s="468">
        <f t="shared" si="19"/>
        <v>-1.8155416463467966E-2</v>
      </c>
      <c r="R27" s="436"/>
      <c r="S27" s="493"/>
      <c r="T27" s="41"/>
      <c r="U27" s="41"/>
      <c r="V27" s="41"/>
      <c r="W27" s="41"/>
      <c r="X27" s="41"/>
      <c r="Y27" s="41"/>
    </row>
    <row r="28" spans="3:25" ht="12.75" customHeight="1" outlineLevel="1" x14ac:dyDescent="0.25">
      <c r="C28" s="498" t="s">
        <v>176</v>
      </c>
      <c r="D28" s="436"/>
      <c r="E28" s="469">
        <f>F28-G58</f>
        <v>0</v>
      </c>
      <c r="F28" s="63">
        <f>'Dispatch BS-Monthly'!Q27</f>
        <v>81439034.650000006</v>
      </c>
      <c r="G28" s="63">
        <f>'Youreka BS-Monthly'!Q27</f>
        <v>0</v>
      </c>
      <c r="H28" s="436"/>
      <c r="I28" s="469">
        <f>'Youreka BS-Monthly'!BM27</f>
        <v>0</v>
      </c>
      <c r="J28" s="469">
        <f t="shared" si="15"/>
        <v>0</v>
      </c>
      <c r="K28" s="468" t="str">
        <f t="shared" si="16"/>
        <v>NA</v>
      </c>
      <c r="L28" s="436"/>
      <c r="M28" s="469">
        <f>N28-O58</f>
        <v>0</v>
      </c>
      <c r="N28" s="63">
        <f>'Dispatch BS-Monthly'!X27</f>
        <v>81439034.650000006</v>
      </c>
      <c r="O28" s="63">
        <f>'Youreka BS-Monthly'!X27</f>
        <v>0</v>
      </c>
      <c r="P28" s="469">
        <f t="shared" si="18"/>
        <v>0</v>
      </c>
      <c r="Q28" s="468" t="str">
        <f t="shared" si="19"/>
        <v>NA</v>
      </c>
      <c r="R28" s="436"/>
      <c r="S28" s="493"/>
      <c r="T28" s="41"/>
      <c r="U28" s="41"/>
      <c r="V28" s="41"/>
      <c r="W28" s="41"/>
      <c r="X28" s="41"/>
      <c r="Y28" s="41"/>
    </row>
    <row r="29" spans="3:25" ht="12.75" customHeight="1" outlineLevel="1" x14ac:dyDescent="0.25">
      <c r="C29" s="498" t="s">
        <v>177</v>
      </c>
      <c r="D29" s="436"/>
      <c r="E29" s="469">
        <f t="shared" ref="E29:E32" si="20">SUM(F29:G29)</f>
        <v>0</v>
      </c>
      <c r="F29" s="63">
        <f>'Dispatch BS-Monthly'!Q28</f>
        <v>-2552151.56</v>
      </c>
      <c r="G29" s="63">
        <f>'Youreka BS-Monthly'!Q28</f>
        <v>2552151.56</v>
      </c>
      <c r="H29" s="436"/>
      <c r="I29" s="469">
        <f>'Dispatch BS-Monthly'!BM28+'Youreka BS-Monthly'!BM28</f>
        <v>0</v>
      </c>
      <c r="J29" s="469">
        <f t="shared" si="15"/>
        <v>0</v>
      </c>
      <c r="K29" s="468" t="str">
        <f t="shared" si="16"/>
        <v>NA</v>
      </c>
      <c r="L29" s="436"/>
      <c r="M29" s="469">
        <f t="shared" ref="M29:M32" si="21">SUM(N29:O29)</f>
        <v>0</v>
      </c>
      <c r="N29" s="63">
        <f>'Dispatch BS-Monthly'!X28</f>
        <v>-2194807.7599999998</v>
      </c>
      <c r="O29" s="63">
        <f>'Youreka BS-Monthly'!X28</f>
        <v>2194807.7599999998</v>
      </c>
      <c r="P29" s="469">
        <f t="shared" si="18"/>
        <v>0</v>
      </c>
      <c r="Q29" s="468" t="str">
        <f t="shared" si="19"/>
        <v>NA</v>
      </c>
      <c r="R29" s="436"/>
      <c r="S29" s="493"/>
      <c r="T29" s="41"/>
      <c r="U29" s="41"/>
      <c r="V29" s="41"/>
      <c r="W29" s="41"/>
      <c r="X29" s="41"/>
      <c r="Y29" s="41"/>
    </row>
    <row r="30" spans="3:25" ht="12.75" customHeight="1" x14ac:dyDescent="0.25">
      <c r="C30" s="498" t="s">
        <v>178</v>
      </c>
      <c r="D30" s="436"/>
      <c r="E30" s="469">
        <f t="shared" si="20"/>
        <v>52505.589999999851</v>
      </c>
      <c r="F30" s="63">
        <f>'Dispatch BS-Monthly'!Q29</f>
        <v>52505.589999999851</v>
      </c>
      <c r="G30" s="63">
        <f>'Youreka BS-Monthly'!Q29</f>
        <v>0</v>
      </c>
      <c r="H30" s="436"/>
      <c r="I30" s="469">
        <f>'Dispatch BS-Monthly'!BM29+'Youreka BS-Monthly'!BM29</f>
        <v>359409.76</v>
      </c>
      <c r="J30" s="469">
        <f t="shared" si="15"/>
        <v>-306904.17000000016</v>
      </c>
      <c r="K30" s="468">
        <f t="shared" si="16"/>
        <v>-0.85391161887200884</v>
      </c>
      <c r="L30" s="436"/>
      <c r="M30" s="469">
        <f t="shared" si="21"/>
        <v>78611.269999999902</v>
      </c>
      <c r="N30" s="63">
        <f>'Dispatch BS-Monthly'!X29</f>
        <v>78611.269999999902</v>
      </c>
      <c r="O30" s="63">
        <f>'Youreka BS-Monthly'!X29</f>
        <v>0</v>
      </c>
      <c r="P30" s="469">
        <f t="shared" si="18"/>
        <v>-26105.680000000051</v>
      </c>
      <c r="Q30" s="468">
        <f t="shared" si="19"/>
        <v>-0.33208571748045901</v>
      </c>
      <c r="R30" s="436"/>
      <c r="S30" s="493"/>
      <c r="T30" s="41"/>
      <c r="U30" s="41"/>
      <c r="V30" s="41"/>
      <c r="W30" s="41"/>
      <c r="X30" s="41"/>
      <c r="Y30" s="41"/>
    </row>
    <row r="31" spans="3:25" ht="12.75" customHeight="1" x14ac:dyDescent="0.25">
      <c r="C31" s="498" t="s">
        <v>179</v>
      </c>
      <c r="D31" s="436"/>
      <c r="E31" s="469">
        <f t="shared" si="20"/>
        <v>446523.12999999995</v>
      </c>
      <c r="F31" s="63">
        <f>'Dispatch BS-Monthly'!Q30</f>
        <v>85457.609999999986</v>
      </c>
      <c r="G31" s="63">
        <f>'Youreka BS-Monthly'!Q30</f>
        <v>361065.51999999996</v>
      </c>
      <c r="H31" s="436"/>
      <c r="I31" s="469">
        <f>'Dispatch BS-Monthly'!BM30+'Youreka BS-Monthly'!BM30</f>
        <v>717328.40999999992</v>
      </c>
      <c r="J31" s="469">
        <f t="shared" si="15"/>
        <v>-270805.27999999997</v>
      </c>
      <c r="K31" s="468">
        <f t="shared" si="16"/>
        <v>-0.37751924533422565</v>
      </c>
      <c r="L31" s="436"/>
      <c r="M31" s="469">
        <f t="shared" si="21"/>
        <v>443083.68</v>
      </c>
      <c r="N31" s="63">
        <f>'Dispatch BS-Monthly'!X30</f>
        <v>82334.819999999992</v>
      </c>
      <c r="O31" s="63">
        <f>'Youreka BS-Monthly'!X30</f>
        <v>360748.86</v>
      </c>
      <c r="P31" s="469">
        <f t="shared" si="18"/>
        <v>3439.4499999999534</v>
      </c>
      <c r="Q31" s="468">
        <f t="shared" si="19"/>
        <v>7.7625291908742788E-3</v>
      </c>
      <c r="R31" s="436"/>
      <c r="S31" s="493"/>
      <c r="T31" s="41"/>
      <c r="U31" s="41"/>
      <c r="V31" s="41"/>
      <c r="W31" s="41"/>
      <c r="X31" s="41"/>
      <c r="Y31" s="41"/>
    </row>
    <row r="32" spans="3:25" ht="12.75" customHeight="1" x14ac:dyDescent="0.25">
      <c r="C32" s="498" t="s">
        <v>180</v>
      </c>
      <c r="D32" s="436"/>
      <c r="E32" s="469">
        <f t="shared" si="20"/>
        <v>0</v>
      </c>
      <c r="F32" s="63">
        <f>'Dispatch BS-Monthly'!Q31</f>
        <v>0</v>
      </c>
      <c r="G32" s="63">
        <f>'Youreka BS-Monthly'!Q31</f>
        <v>0</v>
      </c>
      <c r="H32" s="436"/>
      <c r="I32" s="469">
        <f>'Dispatch BS-Monthly'!BM31+'Youreka BS-Monthly'!BM31</f>
        <v>0</v>
      </c>
      <c r="J32" s="469">
        <f t="shared" si="15"/>
        <v>0</v>
      </c>
      <c r="K32" s="468" t="str">
        <f t="shared" si="16"/>
        <v>NA</v>
      </c>
      <c r="L32" s="436"/>
      <c r="M32" s="469">
        <f t="shared" si="21"/>
        <v>0</v>
      </c>
      <c r="N32" s="63">
        <f>'Dispatch BS-Monthly'!X31</f>
        <v>0</v>
      </c>
      <c r="O32" s="63">
        <f>'Youreka BS-Monthly'!X31</f>
        <v>0</v>
      </c>
      <c r="P32" s="469">
        <f t="shared" si="18"/>
        <v>0</v>
      </c>
      <c r="Q32" s="468" t="str">
        <f t="shared" si="19"/>
        <v>NA</v>
      </c>
      <c r="R32" s="436"/>
      <c r="S32" s="493"/>
      <c r="T32" s="41"/>
      <c r="U32" s="41"/>
      <c r="V32" s="41"/>
      <c r="W32" s="41"/>
      <c r="X32" s="41"/>
      <c r="Y32" s="41"/>
    </row>
    <row r="33" spans="3:25" ht="12.75" customHeight="1" x14ac:dyDescent="0.25">
      <c r="C33" s="502" t="s">
        <v>181</v>
      </c>
      <c r="D33" s="436"/>
      <c r="E33" s="472">
        <f>SUM(E22:E32)</f>
        <v>68136779.899999976</v>
      </c>
      <c r="F33" s="65">
        <f>'Dispatch BS-Monthly'!Q32</f>
        <v>94355508.829999998</v>
      </c>
      <c r="G33" s="65">
        <f>'Youreka BS-Monthly'!Q32</f>
        <v>55220305.719999984</v>
      </c>
      <c r="H33" s="436"/>
      <c r="I33" s="472">
        <f>SUM(I22:I32)</f>
        <v>83588685.379999995</v>
      </c>
      <c r="J33" s="472">
        <f t="shared" si="15"/>
        <v>-15451905.480000019</v>
      </c>
      <c r="K33" s="474">
        <f t="shared" si="16"/>
        <v>-0.18485642416500003</v>
      </c>
      <c r="L33" s="436"/>
      <c r="M33" s="472">
        <f>SUM(M22:M32)</f>
        <v>69401556.37999998</v>
      </c>
      <c r="N33" s="65">
        <f>'Dispatch BS-Monthly'!X32</f>
        <v>95164137.639999986</v>
      </c>
      <c r="O33" s="65">
        <f>'Youreka BS-Monthly'!X32</f>
        <v>55676453.389999971</v>
      </c>
      <c r="P33" s="472">
        <f t="shared" si="18"/>
        <v>-1264776.4800000042</v>
      </c>
      <c r="Q33" s="474">
        <f t="shared" si="19"/>
        <v>-1.8224036260438781E-2</v>
      </c>
      <c r="R33" s="436"/>
      <c r="S33" s="493"/>
      <c r="T33" s="41"/>
      <c r="U33" s="33">
        <f>E33-SUM(E22:E32)</f>
        <v>0</v>
      </c>
      <c r="V33" s="41"/>
      <c r="W33" s="33">
        <f>I33-SUM(I22:I32)</f>
        <v>0</v>
      </c>
      <c r="X33" s="41"/>
      <c r="Y33" s="33">
        <f>N33-SUM(N22:N32)</f>
        <v>0</v>
      </c>
    </row>
    <row r="34" spans="3:25" ht="12.75" customHeight="1" x14ac:dyDescent="0.25">
      <c r="C34" s="502"/>
      <c r="D34" s="436"/>
      <c r="E34" s="16"/>
      <c r="F34" s="66"/>
      <c r="G34" s="66"/>
      <c r="H34" s="436"/>
      <c r="I34" s="16"/>
      <c r="J34" s="16"/>
      <c r="K34" s="468"/>
      <c r="L34" s="436"/>
      <c r="M34" s="16"/>
      <c r="N34" s="66"/>
      <c r="O34" s="66"/>
      <c r="P34" s="16"/>
      <c r="Q34" s="468"/>
      <c r="R34" s="436"/>
      <c r="S34" s="493"/>
      <c r="T34" s="41"/>
      <c r="U34" s="41"/>
      <c r="V34" s="41"/>
      <c r="W34" s="41"/>
      <c r="X34" s="41"/>
      <c r="Y34" s="41"/>
    </row>
    <row r="35" spans="3:25" ht="12.75" customHeight="1" x14ac:dyDescent="0.25">
      <c r="C35" s="502" t="s">
        <v>182</v>
      </c>
      <c r="D35" s="436"/>
      <c r="E35" s="475">
        <f>SUM(E19,E33)</f>
        <v>76057783.099999979</v>
      </c>
      <c r="F35" s="67">
        <f>'Dispatch BS-Monthly'!Q34</f>
        <v>97123968.25999999</v>
      </c>
      <c r="G35" s="67">
        <f>'Youreka BS-Monthly'!Q34</f>
        <v>60372849.489999987</v>
      </c>
      <c r="H35" s="436"/>
      <c r="I35" s="475">
        <f>SUM(I19,I33)</f>
        <v>90955851.379999995</v>
      </c>
      <c r="J35" s="475">
        <f>$E35-I35</f>
        <v>-14898068.280000016</v>
      </c>
      <c r="K35" s="474">
        <f>IFERROR(E35/I35-1,"NA")</f>
        <v>-0.16379450089206582</v>
      </c>
      <c r="L35" s="436"/>
      <c r="M35" s="475">
        <f>SUM(M19,M33)</f>
        <v>75303759.209999979</v>
      </c>
      <c r="N35" s="67">
        <f>'Dispatch BS-Monthly'!X34</f>
        <v>97432207.12999998</v>
      </c>
      <c r="O35" s="67">
        <f>'Youreka BS-Monthly'!X34</f>
        <v>59310586.729999974</v>
      </c>
      <c r="P35" s="475">
        <f>$E35-M35</f>
        <v>754023.8900000006</v>
      </c>
      <c r="Q35" s="474">
        <f>IFERROR(E35/M35-1,"NA")</f>
        <v>1.0013097591811349E-2</v>
      </c>
      <c r="R35" s="436"/>
      <c r="S35" s="493"/>
      <c r="T35" s="41"/>
      <c r="U35" s="31">
        <f>E35-E33-E19</f>
        <v>0</v>
      </c>
      <c r="V35" s="41"/>
      <c r="W35" s="31">
        <f>I35-I33-I19</f>
        <v>0</v>
      </c>
      <c r="X35" s="41"/>
      <c r="Y35" s="31">
        <f>N35-N33-N19</f>
        <v>-5.1222741603851318E-9</v>
      </c>
    </row>
    <row r="36" spans="3:25" ht="12.75" customHeight="1" x14ac:dyDescent="0.25">
      <c r="C36" s="503"/>
      <c r="D36" s="436"/>
      <c r="E36" s="16"/>
      <c r="F36" s="66"/>
      <c r="G36" s="66"/>
      <c r="H36" s="436"/>
      <c r="I36" s="16"/>
      <c r="J36" s="16"/>
      <c r="K36" s="468"/>
      <c r="L36" s="436"/>
      <c r="M36" s="16"/>
      <c r="N36" s="66"/>
      <c r="O36" s="66"/>
      <c r="P36" s="16"/>
      <c r="Q36" s="468"/>
      <c r="R36" s="436"/>
      <c r="S36" s="493"/>
      <c r="T36" s="41"/>
      <c r="U36" s="41"/>
      <c r="V36" s="41"/>
      <c r="W36" s="41"/>
      <c r="X36" s="41"/>
      <c r="Y36" s="41"/>
    </row>
    <row r="37" spans="3:25" ht="12.75" customHeight="1" x14ac:dyDescent="0.25">
      <c r="C37" s="502" t="s">
        <v>183</v>
      </c>
      <c r="D37" s="436"/>
      <c r="E37" s="16"/>
      <c r="F37" s="66"/>
      <c r="G37" s="66"/>
      <c r="H37" s="436"/>
      <c r="I37" s="16"/>
      <c r="J37" s="16"/>
      <c r="K37" s="468"/>
      <c r="L37" s="436"/>
      <c r="M37" s="16"/>
      <c r="N37" s="66"/>
      <c r="O37" s="66"/>
      <c r="P37" s="16"/>
      <c r="Q37" s="468"/>
      <c r="R37" s="436"/>
      <c r="S37" s="493"/>
      <c r="T37" s="41"/>
      <c r="U37" s="41"/>
      <c r="V37" s="41"/>
      <c r="W37" s="41"/>
      <c r="X37" s="41"/>
      <c r="Y37" s="41"/>
    </row>
    <row r="38" spans="3:25" ht="12.75" customHeight="1" x14ac:dyDescent="0.25">
      <c r="C38" s="492" t="s">
        <v>184</v>
      </c>
      <c r="D38" s="436"/>
      <c r="E38" s="16"/>
      <c r="F38" s="66"/>
      <c r="G38" s="66"/>
      <c r="H38" s="436"/>
      <c r="I38" s="16"/>
      <c r="J38" s="16"/>
      <c r="K38" s="468"/>
      <c r="L38" s="436"/>
      <c r="M38" s="16"/>
      <c r="N38" s="66"/>
      <c r="O38" s="66"/>
      <c r="P38" s="16"/>
      <c r="Q38" s="468"/>
      <c r="R38" s="436"/>
      <c r="S38" s="493"/>
      <c r="T38" s="41"/>
      <c r="U38" s="41"/>
      <c r="V38" s="41"/>
      <c r="W38" s="41"/>
      <c r="X38" s="41"/>
      <c r="Y38" s="41"/>
    </row>
    <row r="39" spans="3:25" ht="12.75" customHeight="1" x14ac:dyDescent="0.25">
      <c r="C39" s="498" t="s">
        <v>185</v>
      </c>
      <c r="D39" s="436"/>
      <c r="E39" s="469">
        <f t="shared" ref="E39:E46" si="22">SUM(F39:G39)</f>
        <v>1353085.9400000002</v>
      </c>
      <c r="F39" s="63">
        <f>'Dispatch BS-Monthly'!Q38</f>
        <v>593520.12000000011</v>
      </c>
      <c r="G39" s="63">
        <f>'Youreka BS-Monthly'!Q38</f>
        <v>759565.82000000007</v>
      </c>
      <c r="H39" s="436"/>
      <c r="I39" s="469">
        <f>'Dispatch BS-Monthly'!BM38+'Youreka BS-Monthly'!BM38</f>
        <v>940314.84000000008</v>
      </c>
      <c r="J39" s="469">
        <f t="shared" ref="J39:J47" si="23">$E39-I39</f>
        <v>412771.10000000009</v>
      </c>
      <c r="K39" s="468">
        <f t="shared" ref="K39:K47" si="24">IFERROR(E39/I39-1,"NA")</f>
        <v>0.43897116416880122</v>
      </c>
      <c r="L39" s="436"/>
      <c r="M39" s="469">
        <f t="shared" ref="M39:M46" si="25">SUM(N39:O39)</f>
        <v>866807.78000000014</v>
      </c>
      <c r="N39" s="63">
        <f>'Dispatch BS-Monthly'!X38</f>
        <v>523334.50000000012</v>
      </c>
      <c r="O39" s="63">
        <f>'Youreka BS-Monthly'!X38</f>
        <v>343473.28</v>
      </c>
      <c r="P39" s="469">
        <f t="shared" ref="P39:P47" si="26">$E39-M39</f>
        <v>486278.16000000003</v>
      </c>
      <c r="Q39" s="468">
        <f t="shared" ref="Q39:Q47" si="27">IFERROR(E39/M39-1,"NA")</f>
        <v>0.56099884105793318</v>
      </c>
      <c r="R39" s="436"/>
      <c r="S39" s="493"/>
      <c r="T39" s="41"/>
      <c r="U39" s="41"/>
      <c r="V39" s="41"/>
      <c r="W39" s="41"/>
      <c r="X39" s="41"/>
      <c r="Y39" s="41"/>
    </row>
    <row r="40" spans="3:25" ht="12.75" customHeight="1" x14ac:dyDescent="0.25">
      <c r="C40" s="498" t="s">
        <v>186</v>
      </c>
      <c r="D40" s="436"/>
      <c r="E40" s="469">
        <f t="shared" si="22"/>
        <v>61378.240000000005</v>
      </c>
      <c r="F40" s="63">
        <f>'Dispatch BS-Monthly'!Q39</f>
        <v>47906.37</v>
      </c>
      <c r="G40" s="63">
        <f>'Youreka BS-Monthly'!Q39</f>
        <v>13471.869999999999</v>
      </c>
      <c r="H40" s="436"/>
      <c r="I40" s="469">
        <f>'Dispatch BS-Monthly'!BM39+'Youreka BS-Monthly'!BM39</f>
        <v>91603.51</v>
      </c>
      <c r="J40" s="469">
        <f t="shared" si="23"/>
        <v>-30225.26999999999</v>
      </c>
      <c r="K40" s="468">
        <f t="shared" si="24"/>
        <v>-0.32995755293656315</v>
      </c>
      <c r="L40" s="436"/>
      <c r="M40" s="469">
        <f t="shared" si="25"/>
        <v>66508.37</v>
      </c>
      <c r="N40" s="63">
        <f>'Dispatch BS-Monthly'!X39</f>
        <v>59075.03</v>
      </c>
      <c r="O40" s="63">
        <f>'Youreka BS-Monthly'!X39</f>
        <v>7433.34</v>
      </c>
      <c r="P40" s="469">
        <f t="shared" si="26"/>
        <v>-5130.1299999999901</v>
      </c>
      <c r="Q40" s="468">
        <f t="shared" si="27"/>
        <v>-7.7135103446378084E-2</v>
      </c>
      <c r="R40" s="436"/>
      <c r="S40" s="493"/>
      <c r="T40" s="41"/>
      <c r="U40" s="41"/>
      <c r="V40" s="41"/>
      <c r="W40" s="41"/>
      <c r="X40" s="41"/>
      <c r="Y40" s="41"/>
    </row>
    <row r="41" spans="3:25" ht="12.75" customHeight="1" x14ac:dyDescent="0.25">
      <c r="C41" s="498" t="s">
        <v>187</v>
      </c>
      <c r="D41" s="436"/>
      <c r="E41" s="469">
        <f t="shared" si="22"/>
        <v>10144288.74</v>
      </c>
      <c r="F41" s="63">
        <f>'Dispatch BS-Monthly'!Q40</f>
        <v>3228256.3499999992</v>
      </c>
      <c r="G41" s="63">
        <f>'Youreka BS-Monthly'!Q40</f>
        <v>6916032.3900000006</v>
      </c>
      <c r="H41" s="436"/>
      <c r="I41" s="469">
        <f>'Dispatch BS-Monthly'!BM40+'Youreka BS-Monthly'!BM40</f>
        <v>9702201.379999999</v>
      </c>
      <c r="J41" s="469">
        <f t="shared" si="23"/>
        <v>442087.36000000127</v>
      </c>
      <c r="K41" s="468">
        <f t="shared" si="24"/>
        <v>4.5565675529196437E-2</v>
      </c>
      <c r="L41" s="436"/>
      <c r="M41" s="469">
        <f t="shared" si="25"/>
        <v>8874103.620000001</v>
      </c>
      <c r="N41" s="63">
        <f>'Dispatch BS-Monthly'!X40</f>
        <v>3105274.9499999993</v>
      </c>
      <c r="O41" s="63">
        <f>'Youreka BS-Monthly'!X40</f>
        <v>5768828.6700000009</v>
      </c>
      <c r="P41" s="469">
        <f t="shared" si="26"/>
        <v>1270185.1199999992</v>
      </c>
      <c r="Q41" s="468">
        <f t="shared" si="27"/>
        <v>0.14313390674606508</v>
      </c>
      <c r="R41" s="436"/>
      <c r="S41" s="493"/>
      <c r="T41" s="41"/>
      <c r="U41" s="41"/>
      <c r="V41" s="41"/>
      <c r="W41" s="41"/>
      <c r="X41" s="41"/>
      <c r="Y41" s="41"/>
    </row>
    <row r="42" spans="3:25" ht="12.75" customHeight="1" x14ac:dyDescent="0.25">
      <c r="C42" s="498" t="s">
        <v>188</v>
      </c>
      <c r="D42" s="436"/>
      <c r="E42" s="469">
        <f t="shared" si="22"/>
        <v>1829564.1900000002</v>
      </c>
      <c r="F42" s="63">
        <f>'Dispatch BS-Monthly'!Q41</f>
        <v>974364.14000000013</v>
      </c>
      <c r="G42" s="63">
        <f>'Youreka BS-Monthly'!Q41</f>
        <v>855200.05</v>
      </c>
      <c r="H42" s="436"/>
      <c r="I42" s="469">
        <f>'Dispatch BS-Monthly'!BM41+'Youreka BS-Monthly'!BM41</f>
        <v>2311674</v>
      </c>
      <c r="J42" s="469">
        <f t="shared" si="23"/>
        <v>-482109.80999999982</v>
      </c>
      <c r="K42" s="468">
        <f t="shared" si="24"/>
        <v>-0.20855441121888285</v>
      </c>
      <c r="L42" s="436"/>
      <c r="M42" s="469">
        <f t="shared" si="25"/>
        <v>1835691.37</v>
      </c>
      <c r="N42" s="63">
        <f>'Dispatch BS-Monthly'!X41</f>
        <v>891401.55000000016</v>
      </c>
      <c r="O42" s="63">
        <f>'Youreka BS-Monthly'!X41</f>
        <v>944289.82000000007</v>
      </c>
      <c r="P42" s="469">
        <f t="shared" si="26"/>
        <v>-6127.1799999999348</v>
      </c>
      <c r="Q42" s="468">
        <f t="shared" si="27"/>
        <v>-3.3378050908415835E-3</v>
      </c>
      <c r="R42" s="436"/>
      <c r="S42" s="493"/>
      <c r="T42" s="41"/>
      <c r="U42" s="41"/>
      <c r="V42" s="41"/>
      <c r="W42" s="41"/>
      <c r="X42" s="41"/>
      <c r="Y42" s="41"/>
    </row>
    <row r="43" spans="3:25" ht="12.75" customHeight="1" x14ac:dyDescent="0.25">
      <c r="C43" s="498" t="s">
        <v>189</v>
      </c>
      <c r="D43" s="436"/>
      <c r="E43" s="469">
        <f t="shared" si="22"/>
        <v>330000</v>
      </c>
      <c r="F43" s="63">
        <f>'Dispatch BS-Monthly'!Q42</f>
        <v>330000</v>
      </c>
      <c r="G43" s="63">
        <f>'Youreka BS-Monthly'!Q42</f>
        <v>0</v>
      </c>
      <c r="H43" s="436"/>
      <c r="I43" s="469">
        <f>'Dispatch BS-Monthly'!BM42+'Youreka BS-Monthly'!BM42</f>
        <v>330000</v>
      </c>
      <c r="J43" s="469">
        <f t="shared" si="23"/>
        <v>0</v>
      </c>
      <c r="K43" s="468">
        <f t="shared" si="24"/>
        <v>0</v>
      </c>
      <c r="L43" s="436"/>
      <c r="M43" s="469">
        <f t="shared" si="25"/>
        <v>330000</v>
      </c>
      <c r="N43" s="63">
        <f>'Dispatch BS-Monthly'!X42</f>
        <v>330000</v>
      </c>
      <c r="O43" s="63">
        <f>'Youreka BS-Monthly'!X42</f>
        <v>0</v>
      </c>
      <c r="P43" s="469">
        <f t="shared" si="26"/>
        <v>0</v>
      </c>
      <c r="Q43" s="468">
        <f t="shared" si="27"/>
        <v>0</v>
      </c>
      <c r="R43" s="436"/>
      <c r="S43" s="493"/>
      <c r="T43" s="41"/>
      <c r="U43" s="41"/>
      <c r="V43" s="41"/>
      <c r="W43" s="41"/>
      <c r="X43" s="41"/>
      <c r="Y43" s="41"/>
    </row>
    <row r="44" spans="3:25" ht="12.75" customHeight="1" x14ac:dyDescent="0.25">
      <c r="C44" s="498" t="s">
        <v>190</v>
      </c>
      <c r="D44" s="436"/>
      <c r="E44" s="469">
        <f t="shared" si="22"/>
        <v>594353.44999999995</v>
      </c>
      <c r="F44" s="63">
        <f>'Dispatch BS-Monthly'!Q43</f>
        <v>594353.44999999995</v>
      </c>
      <c r="G44" s="63">
        <f>'Youreka BS-Monthly'!Q43</f>
        <v>0</v>
      </c>
      <c r="H44" s="436"/>
      <c r="I44" s="469">
        <f>'Dispatch BS-Monthly'!BM43+'Youreka BS-Monthly'!BM43</f>
        <v>651225.11</v>
      </c>
      <c r="J44" s="469">
        <f t="shared" si="23"/>
        <v>-56871.660000000033</v>
      </c>
      <c r="K44" s="468">
        <f t="shared" si="24"/>
        <v>-8.7330262802673642E-2</v>
      </c>
      <c r="L44" s="436"/>
      <c r="M44" s="469">
        <f t="shared" si="25"/>
        <v>350423.77</v>
      </c>
      <c r="N44" s="63">
        <f>'Dispatch BS-Monthly'!X43</f>
        <v>350423.77</v>
      </c>
      <c r="O44" s="63">
        <f>'Youreka BS-Monthly'!X43</f>
        <v>0</v>
      </c>
      <c r="P44" s="469">
        <f t="shared" si="26"/>
        <v>243929.67999999993</v>
      </c>
      <c r="Q44" s="468">
        <f t="shared" si="27"/>
        <v>0.69609912592402035</v>
      </c>
      <c r="R44" s="436"/>
      <c r="S44" s="493"/>
      <c r="T44" s="41"/>
      <c r="U44" s="41"/>
      <c r="V44" s="41"/>
      <c r="W44" s="41"/>
      <c r="X44" s="41"/>
      <c r="Y44" s="41"/>
    </row>
    <row r="45" spans="3:25" ht="12.75" customHeight="1" x14ac:dyDescent="0.25">
      <c r="C45" s="498" t="s">
        <v>191</v>
      </c>
      <c r="D45" s="436"/>
      <c r="E45" s="469">
        <f t="shared" si="22"/>
        <v>50493.710000000014</v>
      </c>
      <c r="F45" s="63">
        <f>'Dispatch BS-Monthly'!Q44</f>
        <v>-2124.1299999999828</v>
      </c>
      <c r="G45" s="63">
        <f>'Youreka BS-Monthly'!Q44</f>
        <v>52617.84</v>
      </c>
      <c r="H45" s="436"/>
      <c r="I45" s="469">
        <f>'Dispatch BS-Monthly'!BM44+'Youreka BS-Monthly'!BM44</f>
        <v>9368.1200000000008</v>
      </c>
      <c r="J45" s="469">
        <f t="shared" si="23"/>
        <v>41125.590000000011</v>
      </c>
      <c r="K45" s="468">
        <f t="shared" si="24"/>
        <v>4.3899512388825093</v>
      </c>
      <c r="L45" s="436"/>
      <c r="M45" s="469">
        <f t="shared" si="25"/>
        <v>7466.8300000000163</v>
      </c>
      <c r="N45" s="63">
        <f>'Dispatch BS-Monthly'!X44</f>
        <v>4673.1300000000174</v>
      </c>
      <c r="O45" s="63">
        <f>'Youreka BS-Monthly'!X44</f>
        <v>2793.6999999999989</v>
      </c>
      <c r="P45" s="469">
        <f t="shared" si="26"/>
        <v>43026.879999999997</v>
      </c>
      <c r="Q45" s="468">
        <f t="shared" si="27"/>
        <v>5.7624025188734578</v>
      </c>
      <c r="R45" s="436"/>
      <c r="S45" s="493"/>
      <c r="T45" s="41"/>
      <c r="U45" s="41"/>
      <c r="V45" s="41"/>
      <c r="W45" s="41"/>
      <c r="X45" s="41"/>
      <c r="Y45" s="41"/>
    </row>
    <row r="46" spans="3:25" ht="12.75" customHeight="1" x14ac:dyDescent="0.25">
      <c r="C46" s="498" t="s">
        <v>192</v>
      </c>
      <c r="D46" s="436"/>
      <c r="E46" s="469">
        <f t="shared" si="22"/>
        <v>0</v>
      </c>
      <c r="F46" s="63">
        <f>'Dispatch BS-Monthly'!Q45</f>
        <v>0</v>
      </c>
      <c r="G46" s="63">
        <f>'Youreka BS-Monthly'!Q45</f>
        <v>0</v>
      </c>
      <c r="H46" s="436"/>
      <c r="I46" s="469">
        <f>'Dispatch BS-Monthly'!BM45+'Youreka BS-Monthly'!BM45</f>
        <v>0</v>
      </c>
      <c r="J46" s="469">
        <f t="shared" si="23"/>
        <v>0</v>
      </c>
      <c r="K46" s="468" t="str">
        <f t="shared" si="24"/>
        <v>NA</v>
      </c>
      <c r="L46" s="436"/>
      <c r="M46" s="469">
        <f t="shared" si="25"/>
        <v>0</v>
      </c>
      <c r="N46" s="63">
        <f>'Dispatch BS-Monthly'!X45</f>
        <v>0</v>
      </c>
      <c r="O46" s="63">
        <f>'Youreka BS-Monthly'!X45</f>
        <v>0</v>
      </c>
      <c r="P46" s="469">
        <f t="shared" si="26"/>
        <v>0</v>
      </c>
      <c r="Q46" s="468" t="str">
        <f t="shared" si="27"/>
        <v>NA</v>
      </c>
      <c r="R46" s="436"/>
      <c r="S46" s="493"/>
      <c r="T46" s="41"/>
      <c r="U46" s="41"/>
      <c r="V46" s="41"/>
      <c r="W46" s="41"/>
      <c r="X46" s="41"/>
      <c r="Y46" s="41"/>
    </row>
    <row r="47" spans="3:25" ht="12.75" customHeight="1" x14ac:dyDescent="0.25">
      <c r="C47" s="492" t="s">
        <v>193</v>
      </c>
      <c r="D47" s="436"/>
      <c r="E47" s="472">
        <f>SUM(E39:E46)</f>
        <v>14363164.27</v>
      </c>
      <c r="F47" s="65">
        <f>'Dispatch BS-Monthly'!Q46</f>
        <v>5766276.2999999998</v>
      </c>
      <c r="G47" s="65">
        <f>'Youreka BS-Monthly'!Q46</f>
        <v>8596887.9700000007</v>
      </c>
      <c r="H47" s="436"/>
      <c r="I47" s="472">
        <f>SUM(I39:I46)</f>
        <v>14036386.959999997</v>
      </c>
      <c r="J47" s="472">
        <f t="shared" si="23"/>
        <v>326777.31000000238</v>
      </c>
      <c r="K47" s="474">
        <f t="shared" si="24"/>
        <v>2.3280728219536195E-2</v>
      </c>
      <c r="L47" s="436"/>
      <c r="M47" s="472">
        <f>SUM(M39:M46)</f>
        <v>12331001.74</v>
      </c>
      <c r="N47" s="65">
        <f>'Dispatch BS-Monthly'!X46</f>
        <v>5264182.9299999988</v>
      </c>
      <c r="O47" s="65">
        <f>'Youreka BS-Monthly'!X46</f>
        <v>7066818.8100000015</v>
      </c>
      <c r="P47" s="472">
        <f t="shared" si="26"/>
        <v>2032162.5299999993</v>
      </c>
      <c r="Q47" s="474">
        <f t="shared" si="27"/>
        <v>0.16480109019918121</v>
      </c>
      <c r="R47" s="436"/>
      <c r="S47" s="493"/>
      <c r="T47" s="41"/>
      <c r="U47" s="33">
        <f>F47-SUM(F39:F46)</f>
        <v>0</v>
      </c>
      <c r="V47" s="41"/>
      <c r="W47" s="33">
        <f>I47-SUM(I39:I46)</f>
        <v>0</v>
      </c>
      <c r="X47" s="41"/>
      <c r="Y47" s="33">
        <f>N47-SUM(N39:N46)</f>
        <v>0</v>
      </c>
    </row>
    <row r="48" spans="3:25" ht="15" customHeight="1" x14ac:dyDescent="0.25">
      <c r="C48" s="419"/>
      <c r="D48" s="420"/>
      <c r="E48" s="420"/>
      <c r="F48" s="420"/>
      <c r="G48" s="420"/>
      <c r="H48" s="420"/>
      <c r="I48" s="420"/>
      <c r="J48" s="420"/>
      <c r="K48" s="420"/>
      <c r="L48" s="420"/>
      <c r="M48" s="420"/>
      <c r="N48" s="420"/>
      <c r="O48" s="420"/>
      <c r="P48" s="420"/>
      <c r="Q48" s="420"/>
      <c r="R48" s="420"/>
      <c r="S48" s="462"/>
    </row>
    <row r="49" spans="3:25" ht="12.75" customHeight="1" x14ac:dyDescent="0.25">
      <c r="C49" s="502" t="s">
        <v>194</v>
      </c>
      <c r="D49" s="436"/>
      <c r="E49" s="16"/>
      <c r="F49" s="66"/>
      <c r="G49" s="66"/>
      <c r="H49" s="436"/>
      <c r="I49" s="16"/>
      <c r="J49" s="16"/>
      <c r="K49" s="468"/>
      <c r="L49" s="436"/>
      <c r="M49" s="16"/>
      <c r="N49" s="66"/>
      <c r="O49" s="66"/>
      <c r="P49" s="16"/>
      <c r="Q49" s="468"/>
      <c r="R49" s="436"/>
      <c r="S49" s="493"/>
      <c r="T49" s="41"/>
      <c r="U49" s="41"/>
      <c r="V49" s="41"/>
      <c r="W49" s="41"/>
      <c r="X49" s="41"/>
      <c r="Y49" s="41"/>
    </row>
    <row r="50" spans="3:25" ht="12.75" customHeight="1" x14ac:dyDescent="0.25">
      <c r="C50" s="498" t="s">
        <v>195</v>
      </c>
      <c r="D50" s="436"/>
      <c r="E50" s="469">
        <f t="shared" ref="E50:E54" si="28">SUM(F50:G50)</f>
        <v>53483000</v>
      </c>
      <c r="F50" s="63">
        <f>'Dispatch BS-Monthly'!Q49</f>
        <v>53483000</v>
      </c>
      <c r="G50" s="63">
        <f>'Youreka BS-Monthly'!Q49</f>
        <v>0</v>
      </c>
      <c r="H50" s="436"/>
      <c r="I50" s="469">
        <f>'Dispatch BS-Monthly'!BM49+'Youreka BS-Monthly'!BM49</f>
        <v>52158000</v>
      </c>
      <c r="J50" s="469">
        <f t="shared" ref="J50:J55" si="29">$E50-I50</f>
        <v>1325000</v>
      </c>
      <c r="K50" s="468">
        <f t="shared" ref="K50:K55" si="30">IFERROR(E50/I50-1,"NA")</f>
        <v>2.540358142566812E-2</v>
      </c>
      <c r="L50" s="436"/>
      <c r="M50" s="469">
        <f t="shared" ref="M50:M54" si="31">SUM(N50:O50)</f>
        <v>53815500</v>
      </c>
      <c r="N50" s="63">
        <f>'Dispatch BS-Monthly'!X49</f>
        <v>53815500</v>
      </c>
      <c r="O50" s="63">
        <f>'Youreka BS-Monthly'!X49</f>
        <v>0</v>
      </c>
      <c r="P50" s="469">
        <f t="shared" ref="P50:P55" si="32">$E50-M50</f>
        <v>-332500</v>
      </c>
      <c r="Q50" s="468">
        <f t="shared" ref="Q50:Q55" si="33">IFERROR(E50/M50-1,"NA")</f>
        <v>-6.1785173416580852E-3</v>
      </c>
      <c r="R50" s="436"/>
      <c r="S50" s="493"/>
      <c r="T50" s="41"/>
      <c r="U50" s="41"/>
      <c r="V50" s="41"/>
      <c r="W50" s="41"/>
      <c r="X50" s="41"/>
      <c r="Y50" s="41"/>
    </row>
    <row r="51" spans="3:25" ht="12.75" customHeight="1" x14ac:dyDescent="0.25">
      <c r="C51" s="498" t="s">
        <v>196</v>
      </c>
      <c r="D51" s="436"/>
      <c r="E51" s="469">
        <f t="shared" si="28"/>
        <v>1994152.2000000002</v>
      </c>
      <c r="F51" s="63">
        <f>'Dispatch BS-Monthly'!Q50</f>
        <v>1994152.2000000002</v>
      </c>
      <c r="G51" s="63">
        <f>'Youreka BS-Monthly'!Q50</f>
        <v>0</v>
      </c>
      <c r="H51" s="436"/>
      <c r="I51" s="469">
        <f>'Dispatch BS-Monthly'!BM50+'Youreka BS-Monthly'!BM50</f>
        <v>854719.02</v>
      </c>
      <c r="J51" s="469">
        <f t="shared" si="29"/>
        <v>1139433.1800000002</v>
      </c>
      <c r="K51" s="468">
        <f t="shared" si="30"/>
        <v>1.3331084875120718</v>
      </c>
      <c r="L51" s="436"/>
      <c r="M51" s="469">
        <f t="shared" si="31"/>
        <v>1745671.7000000002</v>
      </c>
      <c r="N51" s="63">
        <f>'Dispatch BS-Monthly'!X50</f>
        <v>1745671.7000000002</v>
      </c>
      <c r="O51" s="63">
        <f>'Youreka BS-Monthly'!X50</f>
        <v>0</v>
      </c>
      <c r="P51" s="469">
        <f t="shared" si="32"/>
        <v>248480.5</v>
      </c>
      <c r="Q51" s="468">
        <f t="shared" si="33"/>
        <v>0.1423409109513547</v>
      </c>
      <c r="R51" s="436"/>
      <c r="S51" s="493"/>
      <c r="T51" s="41"/>
      <c r="U51" s="41"/>
      <c r="V51" s="41"/>
      <c r="W51" s="41"/>
      <c r="X51" s="41"/>
      <c r="Y51" s="41"/>
    </row>
    <row r="52" spans="3:25" ht="12.75" customHeight="1" x14ac:dyDescent="0.25">
      <c r="C52" s="498" t="s">
        <v>197</v>
      </c>
      <c r="D52" s="436"/>
      <c r="E52" s="469">
        <f t="shared" si="28"/>
        <v>-683026.03000000014</v>
      </c>
      <c r="F52" s="63">
        <f>'Dispatch BS-Monthly'!Q51</f>
        <v>-683026.03000000014</v>
      </c>
      <c r="G52" s="63">
        <f>'Youreka BS-Monthly'!Q51</f>
        <v>0</v>
      </c>
      <c r="H52" s="436"/>
      <c r="I52" s="469">
        <f>'Dispatch BS-Monthly'!BM51+'Youreka BS-Monthly'!BM51</f>
        <v>-1318835.23</v>
      </c>
      <c r="J52" s="469">
        <f t="shared" si="29"/>
        <v>635809.19999999984</v>
      </c>
      <c r="K52" s="468">
        <f t="shared" si="30"/>
        <v>-0.48209904128812198</v>
      </c>
      <c r="L52" s="436"/>
      <c r="M52" s="469">
        <f t="shared" si="31"/>
        <v>-736010.13000000012</v>
      </c>
      <c r="N52" s="63">
        <f>'Dispatch BS-Monthly'!X51</f>
        <v>-736010.13000000012</v>
      </c>
      <c r="O52" s="63">
        <f>'Youreka BS-Monthly'!X51</f>
        <v>0</v>
      </c>
      <c r="P52" s="469">
        <f t="shared" si="32"/>
        <v>52984.099999999977</v>
      </c>
      <c r="Q52" s="468">
        <f t="shared" si="33"/>
        <v>-7.1988275487458231E-2</v>
      </c>
      <c r="R52" s="436"/>
      <c r="S52" s="493"/>
      <c r="T52" s="41"/>
      <c r="U52" s="41"/>
      <c r="V52" s="41"/>
      <c r="W52" s="41"/>
      <c r="X52" s="41"/>
      <c r="Y52" s="41"/>
    </row>
    <row r="53" spans="3:25" ht="12.75" customHeight="1" x14ac:dyDescent="0.25">
      <c r="C53" s="498" t="s">
        <v>198</v>
      </c>
      <c r="D53" s="436"/>
      <c r="E53" s="469">
        <f t="shared" si="28"/>
        <v>56545.879999999968</v>
      </c>
      <c r="F53" s="63">
        <f>'Dispatch BS-Monthly'!Q52</f>
        <v>56545.879999999968</v>
      </c>
      <c r="G53" s="63">
        <f>'Youreka BS-Monthly'!Q52</f>
        <v>0</v>
      </c>
      <c r="H53" s="436"/>
      <c r="I53" s="469">
        <f>'Dispatch BS-Monthly'!BM52+'Youreka BS-Monthly'!BM52</f>
        <v>386579.88</v>
      </c>
      <c r="J53" s="469">
        <f t="shared" si="29"/>
        <v>-330034.00000000006</v>
      </c>
      <c r="K53" s="468">
        <f t="shared" si="30"/>
        <v>-0.85372782463484653</v>
      </c>
      <c r="L53" s="436"/>
      <c r="M53" s="469">
        <f t="shared" si="31"/>
        <v>84671.929999999964</v>
      </c>
      <c r="N53" s="63">
        <f>'Dispatch BS-Monthly'!X52</f>
        <v>84671.929999999964</v>
      </c>
      <c r="O53" s="63">
        <f>'Youreka BS-Monthly'!X52</f>
        <v>0</v>
      </c>
      <c r="P53" s="469">
        <f t="shared" si="32"/>
        <v>-28126.049999999996</v>
      </c>
      <c r="Q53" s="468">
        <f t="shared" si="33"/>
        <v>-0.33217679105696551</v>
      </c>
      <c r="R53" s="436"/>
      <c r="S53" s="493"/>
      <c r="T53" s="41"/>
      <c r="U53" s="41"/>
      <c r="V53" s="41"/>
      <c r="W53" s="41"/>
      <c r="X53" s="41"/>
      <c r="Y53" s="41"/>
    </row>
    <row r="54" spans="3:25" ht="12.75" customHeight="1" x14ac:dyDescent="0.25">
      <c r="C54" s="498" t="s">
        <v>199</v>
      </c>
      <c r="D54" s="436"/>
      <c r="E54" s="469">
        <f t="shared" si="28"/>
        <v>0</v>
      </c>
      <c r="F54" s="63">
        <f>'Dispatch BS-Monthly'!Q53</f>
        <v>0</v>
      </c>
      <c r="G54" s="63">
        <f>'Youreka BS-Monthly'!Q53</f>
        <v>0</v>
      </c>
      <c r="H54" s="436"/>
      <c r="I54" s="469">
        <f>'Dispatch BS-Monthly'!BM53+'Youreka BS-Monthly'!BM53</f>
        <v>0</v>
      </c>
      <c r="J54" s="469">
        <f t="shared" si="29"/>
        <v>0</v>
      </c>
      <c r="K54" s="468" t="str">
        <f t="shared" si="30"/>
        <v>NA</v>
      </c>
      <c r="L54" s="436"/>
      <c r="M54" s="469">
        <f t="shared" si="31"/>
        <v>0</v>
      </c>
      <c r="N54" s="63">
        <f>'Dispatch BS-Monthly'!X53</f>
        <v>0</v>
      </c>
      <c r="O54" s="63">
        <f>'Youreka BS-Monthly'!X53</f>
        <v>0</v>
      </c>
      <c r="P54" s="469">
        <f t="shared" si="32"/>
        <v>0</v>
      </c>
      <c r="Q54" s="468" t="str">
        <f t="shared" si="33"/>
        <v>NA</v>
      </c>
      <c r="R54" s="436"/>
      <c r="S54" s="493"/>
      <c r="T54" s="41"/>
      <c r="U54" s="41"/>
      <c r="V54" s="41"/>
      <c r="W54" s="41"/>
      <c r="X54" s="41"/>
      <c r="Y54" s="41"/>
    </row>
    <row r="55" spans="3:25" ht="12.75" customHeight="1" x14ac:dyDescent="0.25">
      <c r="C55" s="492" t="s">
        <v>200</v>
      </c>
      <c r="D55" s="436"/>
      <c r="E55" s="472">
        <f>SUM(E50:E54)</f>
        <v>54850672.050000004</v>
      </c>
      <c r="F55" s="65">
        <f>'Dispatch BS-Monthly'!Q54</f>
        <v>54850672.050000004</v>
      </c>
      <c r="G55" s="65">
        <f>'Youreka BS-Monthly'!Q54</f>
        <v>0</v>
      </c>
      <c r="H55" s="436"/>
      <c r="I55" s="472">
        <f>SUM(I50:I54)</f>
        <v>52080463.670000009</v>
      </c>
      <c r="J55" s="472">
        <f t="shared" si="29"/>
        <v>2770208.3799999952</v>
      </c>
      <c r="K55" s="474">
        <f t="shared" si="30"/>
        <v>5.3190931585267887E-2</v>
      </c>
      <c r="L55" s="436"/>
      <c r="M55" s="472">
        <f>SUM(M50:M54)</f>
        <v>54909833.5</v>
      </c>
      <c r="N55" s="65">
        <f>'Dispatch BS-Monthly'!X54</f>
        <v>54909833.5</v>
      </c>
      <c r="O55" s="65">
        <f>'Youreka BS-Monthly'!X54</f>
        <v>0</v>
      </c>
      <c r="P55" s="472">
        <f t="shared" si="32"/>
        <v>-59161.44999999553</v>
      </c>
      <c r="Q55" s="474">
        <f t="shared" si="33"/>
        <v>-1.0774290546700094E-3</v>
      </c>
      <c r="R55" s="436"/>
      <c r="S55" s="493"/>
      <c r="T55" s="41"/>
      <c r="U55" s="33">
        <f>F55-SUM(F50:F54)</f>
        <v>0</v>
      </c>
      <c r="V55" s="41"/>
      <c r="W55" s="33">
        <f>I55-SUM(I50:I54)</f>
        <v>0</v>
      </c>
      <c r="X55" s="41"/>
      <c r="Y55" s="33">
        <f>N55-SUM(N50:N54)</f>
        <v>0</v>
      </c>
    </row>
    <row r="56" spans="3:25" ht="12.75" customHeight="1" x14ac:dyDescent="0.25">
      <c r="C56" s="503"/>
      <c r="D56" s="436"/>
      <c r="E56" s="16"/>
      <c r="F56" s="66"/>
      <c r="G56" s="66"/>
      <c r="H56" s="436"/>
      <c r="I56" s="469"/>
      <c r="J56" s="16"/>
      <c r="K56" s="468"/>
      <c r="L56" s="436"/>
      <c r="M56" s="16"/>
      <c r="N56" s="66"/>
      <c r="O56" s="66"/>
      <c r="P56" s="16"/>
      <c r="Q56" s="468"/>
      <c r="R56" s="436"/>
      <c r="S56" s="493"/>
      <c r="T56" s="41"/>
      <c r="U56" s="41"/>
      <c r="V56" s="41"/>
      <c r="W56" s="41"/>
      <c r="X56" s="41"/>
      <c r="Y56" s="41"/>
    </row>
    <row r="57" spans="3:25" ht="12.75" customHeight="1" x14ac:dyDescent="0.25">
      <c r="C57" s="492" t="s">
        <v>201</v>
      </c>
      <c r="D57" s="436"/>
      <c r="E57" s="469"/>
      <c r="F57" s="66"/>
      <c r="G57" s="66"/>
      <c r="H57" s="436"/>
      <c r="I57" s="16"/>
      <c r="J57" s="16"/>
      <c r="K57" s="468"/>
      <c r="L57" s="436"/>
      <c r="M57" s="16"/>
      <c r="N57" s="66"/>
      <c r="O57" s="66"/>
      <c r="P57" s="16"/>
      <c r="Q57" s="468"/>
      <c r="R57" s="436"/>
      <c r="S57" s="493"/>
      <c r="T57" s="41"/>
      <c r="U57" s="41"/>
      <c r="V57" s="41"/>
      <c r="W57" s="41"/>
      <c r="X57" s="41"/>
      <c r="Y57" s="41"/>
    </row>
    <row r="58" spans="3:25" ht="12.75" customHeight="1" x14ac:dyDescent="0.25">
      <c r="C58" s="498" t="s">
        <v>201</v>
      </c>
      <c r="D58" s="436"/>
      <c r="E58" s="469">
        <f>F58</f>
        <v>120785413.04000001</v>
      </c>
      <c r="F58" s="63">
        <f>'Dispatch BS-Monthly'!Q57</f>
        <v>120785413.04000001</v>
      </c>
      <c r="G58" s="63">
        <f>'Youreka BS-Monthly'!Q57</f>
        <v>81439034.650000006</v>
      </c>
      <c r="H58" s="436"/>
      <c r="I58" s="469">
        <f>'Dispatch BS-Monthly'!BM57</f>
        <v>120785413.04000001</v>
      </c>
      <c r="J58" s="469">
        <f t="shared" ref="J58:J61" si="34">$E58-I58</f>
        <v>0</v>
      </c>
      <c r="K58" s="468">
        <f t="shared" ref="K58:K61" si="35">IFERROR(E58/I58-1,"NA")</f>
        <v>0</v>
      </c>
      <c r="L58" s="436"/>
      <c r="M58" s="469">
        <f>N58</f>
        <v>120785413.04000001</v>
      </c>
      <c r="N58" s="63">
        <f>'Dispatch BS-Monthly'!X57</f>
        <v>120785413.04000001</v>
      </c>
      <c r="O58" s="63">
        <f>'Youreka BS-Monthly'!X57</f>
        <v>81439034.650000006</v>
      </c>
      <c r="P58" s="469">
        <f t="shared" ref="P58:P61" si="36">$E58-M58</f>
        <v>0</v>
      </c>
      <c r="Q58" s="468">
        <f t="shared" ref="Q58:Q61" si="37">IFERROR(E58/M58-1,"NA")</f>
        <v>0</v>
      </c>
      <c r="R58" s="436"/>
      <c r="S58" s="493"/>
      <c r="T58" s="41"/>
      <c r="U58" s="41"/>
      <c r="V58" s="41"/>
      <c r="W58" s="41"/>
      <c r="X58" s="41"/>
      <c r="Y58" s="41"/>
    </row>
    <row r="59" spans="3:25" ht="12.75" customHeight="1" x14ac:dyDescent="0.25">
      <c r="C59" s="498" t="s">
        <v>202</v>
      </c>
      <c r="D59" s="436"/>
      <c r="E59" s="469">
        <f t="shared" ref="E59:E60" si="38">SUM(F59:G59)</f>
        <v>-95946616.149999991</v>
      </c>
      <c r="F59" s="63">
        <f>'Dispatch BS-Monthly'!Q58</f>
        <v>-73121106.229999989</v>
      </c>
      <c r="G59" s="63">
        <f>'Youreka BS-Monthly'!Q58</f>
        <v>-22825509.919999998</v>
      </c>
      <c r="H59" s="436"/>
      <c r="I59" s="469">
        <f>'Dispatch BS-Monthly'!BM58+'Youreka BS-Monthly'!BM58</f>
        <v>-74965601.939999998</v>
      </c>
      <c r="J59" s="469">
        <f t="shared" si="34"/>
        <v>-20981014.209999993</v>
      </c>
      <c r="K59" s="468">
        <f t="shared" si="35"/>
        <v>0.27987521832736717</v>
      </c>
      <c r="L59" s="436"/>
      <c r="M59" s="469">
        <f t="shared" ref="M59:M60" si="39">SUM(N59:O59)</f>
        <v>-95946616.149999991</v>
      </c>
      <c r="N59" s="63">
        <f>'Dispatch BS-Monthly'!X58</f>
        <v>-73121106.229999989</v>
      </c>
      <c r="O59" s="63">
        <f>'Youreka BS-Monthly'!X58</f>
        <v>-22825509.919999998</v>
      </c>
      <c r="P59" s="469">
        <f t="shared" si="36"/>
        <v>0</v>
      </c>
      <c r="Q59" s="468">
        <f t="shared" si="37"/>
        <v>0</v>
      </c>
      <c r="R59" s="436"/>
      <c r="S59" s="493"/>
      <c r="T59" s="41"/>
      <c r="U59" s="41"/>
      <c r="V59" s="41"/>
      <c r="W59" s="41"/>
      <c r="X59" s="41"/>
      <c r="Y59" s="41"/>
    </row>
    <row r="60" spans="3:25" ht="12.75" customHeight="1" x14ac:dyDescent="0.25">
      <c r="C60" s="498" t="s">
        <v>203</v>
      </c>
      <c r="D60" s="436"/>
      <c r="E60" s="469">
        <f t="shared" si="38"/>
        <v>-17994850.110000007</v>
      </c>
      <c r="F60" s="63">
        <f>'Dispatch BS-Monthly'!Q59</f>
        <v>-11157286.900000004</v>
      </c>
      <c r="G60" s="63">
        <f>'Youreka BS-Monthly'!Q59</f>
        <v>-6837563.2100000009</v>
      </c>
      <c r="H60" s="436"/>
      <c r="I60" s="469">
        <f>'Dispatch BS-Monthly'!BM59+'Youreka BS-Monthly'!BM59</f>
        <v>-20980810.350000001</v>
      </c>
      <c r="J60" s="469">
        <f t="shared" si="34"/>
        <v>2985960.2399999946</v>
      </c>
      <c r="K60" s="468">
        <f t="shared" si="35"/>
        <v>-0.14231863260705724</v>
      </c>
      <c r="L60" s="436"/>
      <c r="M60" s="469">
        <f t="shared" si="39"/>
        <v>-16775872.920000004</v>
      </c>
      <c r="N60" s="63">
        <f>'Dispatch BS-Monthly'!X59</f>
        <v>-10406116.110000003</v>
      </c>
      <c r="O60" s="63">
        <f>'Youreka BS-Monthly'!X59</f>
        <v>-6369756.8100000005</v>
      </c>
      <c r="P60" s="469">
        <f t="shared" si="36"/>
        <v>-1218977.1900000032</v>
      </c>
      <c r="Q60" s="468">
        <f t="shared" si="37"/>
        <v>7.2662519310500606E-2</v>
      </c>
      <c r="R60" s="436"/>
      <c r="S60" s="493"/>
      <c r="T60" s="41"/>
      <c r="U60" s="41"/>
      <c r="V60" s="41"/>
      <c r="W60" s="41"/>
      <c r="X60" s="41"/>
      <c r="Y60" s="41"/>
    </row>
    <row r="61" spans="3:25" ht="12.75" customHeight="1" x14ac:dyDescent="0.25">
      <c r="C61" s="492" t="s">
        <v>204</v>
      </c>
      <c r="D61" s="436"/>
      <c r="E61" s="472">
        <f>SUM(E58:E60)</f>
        <v>6843946.7800000086</v>
      </c>
      <c r="F61" s="65">
        <f>'Dispatch BS-Monthly'!Q60</f>
        <v>36507019.910000011</v>
      </c>
      <c r="G61" s="65">
        <f>'Youreka BS-Monthly'!Q60</f>
        <v>51775961.520000003</v>
      </c>
      <c r="H61" s="436"/>
      <c r="I61" s="472">
        <f>SUM(I58:I60)</f>
        <v>24839000.750000007</v>
      </c>
      <c r="J61" s="472">
        <f t="shared" si="34"/>
        <v>-17995053.969999999</v>
      </c>
      <c r="K61" s="474">
        <f t="shared" si="35"/>
        <v>-0.7244677091126539</v>
      </c>
      <c r="L61" s="436"/>
      <c r="M61" s="472">
        <f>SUM(M58:M60)</f>
        <v>8062923.9700000118</v>
      </c>
      <c r="N61" s="65">
        <f>'Dispatch BS-Monthly'!X60</f>
        <v>37258190.700000018</v>
      </c>
      <c r="O61" s="65">
        <f>'Youreka BS-Monthly'!X60</f>
        <v>52243767.920000002</v>
      </c>
      <c r="P61" s="472">
        <f t="shared" si="36"/>
        <v>-1218977.1900000032</v>
      </c>
      <c r="Q61" s="474">
        <f t="shared" si="37"/>
        <v>-0.15118301927879907</v>
      </c>
      <c r="R61" s="436"/>
      <c r="S61" s="493"/>
      <c r="T61" s="41"/>
      <c r="U61" s="33">
        <f>E61-SUM(E58:E60)</f>
        <v>0</v>
      </c>
      <c r="V61" s="41"/>
      <c r="W61" s="33">
        <f>I61-SUM(I58:I60)</f>
        <v>0</v>
      </c>
      <c r="X61" s="41"/>
      <c r="Y61" s="33">
        <f>N61-SUM(N58:N60)</f>
        <v>0</v>
      </c>
    </row>
    <row r="62" spans="3:25" ht="12.75" customHeight="1" x14ac:dyDescent="0.25">
      <c r="C62" s="503"/>
      <c r="D62" s="436"/>
      <c r="E62" s="16"/>
      <c r="F62" s="66"/>
      <c r="G62" s="66"/>
      <c r="H62" s="436"/>
      <c r="I62" s="16"/>
      <c r="J62" s="16"/>
      <c r="K62" s="468"/>
      <c r="L62" s="436"/>
      <c r="M62" s="16"/>
      <c r="N62" s="66"/>
      <c r="O62" s="66"/>
      <c r="P62" s="16"/>
      <c r="Q62" s="468"/>
      <c r="R62" s="436"/>
      <c r="S62" s="493"/>
      <c r="T62" s="41"/>
      <c r="U62" s="41"/>
      <c r="V62" s="41"/>
      <c r="W62" s="41"/>
      <c r="X62" s="41"/>
      <c r="Y62" s="41"/>
    </row>
    <row r="63" spans="3:25" ht="12.75" customHeight="1" x14ac:dyDescent="0.25">
      <c r="C63" s="502" t="s">
        <v>205</v>
      </c>
      <c r="D63" s="436"/>
      <c r="E63" s="475">
        <f>SUM(E47,E55,E61)</f>
        <v>76057783.100000024</v>
      </c>
      <c r="F63" s="67">
        <f>'Dispatch BS-Monthly'!Q62</f>
        <v>97123968.26000002</v>
      </c>
      <c r="G63" s="67">
        <f>'Youreka BS-Monthly'!Q62</f>
        <v>60372849.490000002</v>
      </c>
      <c r="H63" s="436"/>
      <c r="I63" s="475">
        <f>SUM(I47,I55,I61)</f>
        <v>90955851.380000025</v>
      </c>
      <c r="J63" s="475">
        <f>$E63-I63</f>
        <v>-14898068.280000001</v>
      </c>
      <c r="K63" s="474">
        <f>IFERROR(E63/I63-1,"NA")</f>
        <v>-0.1637945008920656</v>
      </c>
      <c r="L63" s="436"/>
      <c r="M63" s="475">
        <f>SUM(M47,M55,M61)</f>
        <v>75303759.210000008</v>
      </c>
      <c r="N63" s="67">
        <f>'Dispatch BS-Monthly'!X62</f>
        <v>97432207.130000025</v>
      </c>
      <c r="O63" s="67">
        <f>'Youreka BS-Monthly'!X62</f>
        <v>59310586.730000004</v>
      </c>
      <c r="P63" s="475">
        <f>$E63-M63</f>
        <v>754023.8900000155</v>
      </c>
      <c r="Q63" s="474">
        <f>IFERROR(E63/M63-1,"NA")</f>
        <v>1.0013097591811571E-2</v>
      </c>
      <c r="R63" s="436"/>
      <c r="S63" s="493"/>
      <c r="T63" s="41"/>
      <c r="U63" s="31">
        <f>E63-E61-E55-E47</f>
        <v>1.862645149230957E-8</v>
      </c>
      <c r="V63" s="41"/>
      <c r="W63" s="31">
        <f>I63-I61-I55-I47</f>
        <v>0</v>
      </c>
      <c r="X63" s="41"/>
      <c r="Y63" s="31">
        <f>N63-N61-N55-N47</f>
        <v>8.3819031715393066E-9</v>
      </c>
    </row>
    <row r="64" spans="3:25" ht="15" customHeight="1" x14ac:dyDescent="0.25">
      <c r="C64" s="461"/>
      <c r="D64" s="504"/>
      <c r="E64" s="504"/>
      <c r="F64" s="504"/>
      <c r="G64" s="504"/>
      <c r="H64" s="504"/>
      <c r="I64" s="504"/>
      <c r="J64" s="504"/>
      <c r="K64" s="504"/>
      <c r="L64" s="504"/>
      <c r="M64" s="504"/>
      <c r="N64" s="504"/>
      <c r="O64" s="504"/>
      <c r="P64" s="504"/>
      <c r="Q64" s="504"/>
      <c r="R64" s="504"/>
      <c r="S64" s="505"/>
    </row>
    <row r="67" spans="5:15" ht="12.75" customHeight="1" x14ac:dyDescent="0.25">
      <c r="E67" s="31">
        <f t="shared" ref="E67:G67" si="40">E35-E63</f>
        <v>0</v>
      </c>
      <c r="F67" s="31">
        <f t="shared" si="40"/>
        <v>0</v>
      </c>
      <c r="G67" s="31">
        <f t="shared" si="40"/>
        <v>0</v>
      </c>
      <c r="H67" s="41"/>
      <c r="I67" s="31">
        <f>I35-I63</f>
        <v>0</v>
      </c>
      <c r="J67" s="41"/>
      <c r="K67" s="41"/>
      <c r="L67" s="41"/>
      <c r="M67" s="31">
        <f t="shared" ref="M67:O67" si="41">M35-M63</f>
        <v>0</v>
      </c>
      <c r="N67" s="31">
        <f t="shared" si="41"/>
        <v>0</v>
      </c>
      <c r="O67" s="31">
        <f t="shared" si="41"/>
        <v>0</v>
      </c>
    </row>
  </sheetData>
  <autoFilter ref="C5:Q63" xr:uid="{00000000-0009-0000-0000-00000A000000}"/>
  <mergeCells count="1">
    <mergeCell ref="I4:K4"/>
  </mergeCells>
  <pageMargins left="0.25" right="0.25" top="0.75" bottom="0.75" header="0" footer="0"/>
  <pageSetup fitToHeight="0"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1"/>
    <pageSetUpPr fitToPage="1"/>
  </sheetPr>
  <dimension ref="B1:AB71"/>
  <sheetViews>
    <sheetView showGridLines="0" workbookViewId="0">
      <pane xSplit="3" ySplit="5" topLeftCell="D27" activePane="bottomRight" state="frozen"/>
      <selection pane="topRight" activeCell="D1" sqref="D1"/>
      <selection pane="bottomLeft" activeCell="A6" sqref="A6"/>
      <selection pane="bottomRight" activeCell="E67" sqref="E67"/>
    </sheetView>
  </sheetViews>
  <sheetFormatPr defaultColWidth="14.42578125" defaultRowHeight="15" customHeight="1" outlineLevelCol="1" x14ac:dyDescent="0.25"/>
  <cols>
    <col min="1" max="1" width="1.5703125" customWidth="1"/>
    <col min="2" max="2" width="0.42578125" customWidth="1"/>
    <col min="3" max="3" width="58.7109375" bestFit="1" customWidth="1"/>
    <col min="4" max="4" width="1.5703125" customWidth="1"/>
    <col min="5" max="5" width="14.42578125" customWidth="1"/>
    <col min="6" max="7" width="12.85546875" hidden="1" customWidth="1" outlineLevel="1"/>
    <col min="8" max="8" width="1.5703125" customWidth="1" collapsed="1"/>
    <col min="9" max="9" width="14" bestFit="1" customWidth="1"/>
    <col min="10" max="11" width="12.5703125" hidden="1" customWidth="1" outlineLevel="1"/>
    <col min="12" max="12" width="15" customWidth="1" collapsed="1"/>
    <col min="13" max="13" width="17" customWidth="1"/>
    <col min="14" max="14" width="1.5703125" customWidth="1"/>
    <col min="15" max="15" width="18.140625" customWidth="1"/>
    <col min="16" max="16" width="12.28515625" hidden="1" customWidth="1" outlineLevel="1"/>
    <col min="17" max="17" width="11.85546875" hidden="1" customWidth="1" outlineLevel="1"/>
    <col min="18" max="18" width="15" customWidth="1" collapsed="1"/>
    <col min="19" max="19" width="17" customWidth="1"/>
    <col min="20" max="20" width="0.42578125" customWidth="1"/>
    <col min="21" max="21" width="1.5703125" customWidth="1"/>
    <col min="22" max="22" width="9" customWidth="1"/>
    <col min="23" max="23" width="12.85546875" hidden="1" customWidth="1" outlineLevel="1"/>
    <col min="24" max="24" width="9" hidden="1" customWidth="1" outlineLevel="1"/>
    <col min="25" max="25" width="8.85546875" hidden="1" customWidth="1" outlineLevel="1"/>
    <col min="26" max="26" width="9" hidden="1" customWidth="1" outlineLevel="1"/>
    <col min="27" max="27" width="12" hidden="1" customWidth="1" outlineLevel="1"/>
    <col min="28" max="28" width="9" customWidth="1" collapsed="1"/>
  </cols>
  <sheetData>
    <row r="1" spans="2:27" ht="12.75" customHeight="1" x14ac:dyDescent="0.25">
      <c r="C1" s="2" t="s">
        <v>206</v>
      </c>
      <c r="D1" s="2"/>
      <c r="E1" s="2"/>
      <c r="F1" s="53"/>
      <c r="G1" s="53"/>
      <c r="H1" s="53"/>
      <c r="I1" s="53"/>
      <c r="J1" s="648"/>
      <c r="K1" s="648"/>
      <c r="L1" s="53"/>
      <c r="M1" s="53"/>
      <c r="N1" s="53"/>
      <c r="O1" s="2"/>
      <c r="P1" s="53"/>
      <c r="Q1" s="53"/>
      <c r="R1" s="53"/>
      <c r="S1" s="54"/>
      <c r="T1" s="53"/>
      <c r="U1" s="53"/>
      <c r="V1" s="41"/>
      <c r="W1" s="41"/>
      <c r="X1" s="41"/>
      <c r="Y1" s="41"/>
      <c r="Z1" s="41"/>
      <c r="AA1" s="41"/>
    </row>
    <row r="2" spans="2:27" ht="12.75" customHeight="1" x14ac:dyDescent="0.25">
      <c r="C2" s="41"/>
      <c r="D2" s="41"/>
      <c r="E2" s="41"/>
      <c r="F2" s="41"/>
      <c r="G2" s="41"/>
      <c r="H2" s="41"/>
      <c r="I2" s="41"/>
      <c r="J2" s="41"/>
      <c r="K2" s="41"/>
      <c r="L2" s="41"/>
      <c r="M2" s="41"/>
      <c r="N2" s="41"/>
      <c r="O2" s="41"/>
      <c r="P2" s="41"/>
      <c r="Q2" s="41"/>
      <c r="R2" s="41"/>
      <c r="S2" s="41"/>
      <c r="T2" s="41"/>
      <c r="U2" s="41"/>
      <c r="V2" s="41"/>
      <c r="W2" s="41"/>
      <c r="X2" s="41"/>
      <c r="Y2" s="41"/>
      <c r="Z2" s="41"/>
      <c r="AA2" s="41"/>
    </row>
    <row r="3" spans="2:27" ht="2.25" customHeight="1" x14ac:dyDescent="0.25">
      <c r="B3" s="452"/>
      <c r="C3" s="486"/>
      <c r="D3" s="486"/>
      <c r="E3" s="486"/>
      <c r="F3" s="486"/>
      <c r="G3" s="486"/>
      <c r="H3" s="486"/>
      <c r="I3" s="486"/>
      <c r="J3" s="486"/>
      <c r="K3" s="486"/>
      <c r="L3" s="486"/>
      <c r="M3" s="486"/>
      <c r="N3" s="486"/>
      <c r="O3" s="486"/>
      <c r="P3" s="486"/>
      <c r="Q3" s="486"/>
      <c r="R3" s="486"/>
      <c r="S3" s="486"/>
      <c r="T3" s="487"/>
      <c r="U3" s="41"/>
      <c r="V3" s="41"/>
      <c r="W3" s="41"/>
      <c r="X3" s="41"/>
      <c r="Y3" s="41"/>
      <c r="Z3" s="41"/>
      <c r="AA3" s="41"/>
    </row>
    <row r="4" spans="2:27" ht="17.25" customHeight="1" x14ac:dyDescent="0.25">
      <c r="B4" s="419"/>
      <c r="C4" s="489"/>
      <c r="D4" s="489"/>
      <c r="E4" s="26" t="s">
        <v>29</v>
      </c>
      <c r="F4" s="56" t="s">
        <v>151</v>
      </c>
      <c r="G4" s="57" t="s">
        <v>152</v>
      </c>
      <c r="H4" s="490"/>
      <c r="I4" s="26" t="s">
        <v>7</v>
      </c>
      <c r="J4" s="56" t="s">
        <v>151</v>
      </c>
      <c r="K4" s="57" t="s">
        <v>152</v>
      </c>
      <c r="L4" s="26"/>
      <c r="M4" s="26"/>
      <c r="N4" s="489"/>
      <c r="O4" s="26" t="s">
        <v>153</v>
      </c>
      <c r="P4" s="56" t="s">
        <v>151</v>
      </c>
      <c r="Q4" s="57" t="s">
        <v>152</v>
      </c>
      <c r="R4" s="26"/>
      <c r="S4" s="26"/>
      <c r="T4" s="491"/>
      <c r="U4" s="55"/>
      <c r="V4" s="55"/>
      <c r="W4" s="58" t="s">
        <v>29</v>
      </c>
      <c r="X4" s="58"/>
      <c r="Y4" s="58" t="s">
        <v>154</v>
      </c>
      <c r="Z4" s="58"/>
      <c r="AA4" s="58" t="s">
        <v>155</v>
      </c>
    </row>
    <row r="5" spans="2:27" ht="17.25" customHeight="1" x14ac:dyDescent="0.25">
      <c r="B5" s="419"/>
      <c r="C5" s="489"/>
      <c r="D5" s="489"/>
      <c r="E5" s="28">
        <f>Inputs!$C$2</f>
        <v>46022</v>
      </c>
      <c r="F5" s="59">
        <f>E5</f>
        <v>46022</v>
      </c>
      <c r="G5" s="60">
        <f t="shared" ref="G5" si="0">F5</f>
        <v>46022</v>
      </c>
      <c r="H5" s="489"/>
      <c r="I5" s="69">
        <f>EOMONTH(F5,-12)</f>
        <v>45657</v>
      </c>
      <c r="J5" s="59">
        <f>I5</f>
        <v>45657</v>
      </c>
      <c r="K5" s="60">
        <f t="shared" ref="K5" si="1">J5</f>
        <v>45657</v>
      </c>
      <c r="L5" s="69" t="s">
        <v>35</v>
      </c>
      <c r="M5" s="69" t="s">
        <v>36</v>
      </c>
      <c r="N5" s="489"/>
      <c r="O5" s="28">
        <f>EOMONTH(E5,-1)</f>
        <v>45991</v>
      </c>
      <c r="P5" s="59">
        <f t="shared" ref="P5:Q5" si="2">O5</f>
        <v>45991</v>
      </c>
      <c r="Q5" s="60">
        <f t="shared" si="2"/>
        <v>45991</v>
      </c>
      <c r="R5" s="69" t="s">
        <v>35</v>
      </c>
      <c r="S5" s="69" t="s">
        <v>36</v>
      </c>
      <c r="T5" s="491"/>
      <c r="U5" s="55"/>
      <c r="V5" s="55"/>
      <c r="W5" s="58" t="s">
        <v>37</v>
      </c>
      <c r="X5" s="58"/>
      <c r="Y5" s="58" t="s">
        <v>37</v>
      </c>
      <c r="Z5" s="58"/>
      <c r="AA5" s="58" t="s">
        <v>37</v>
      </c>
    </row>
    <row r="6" spans="2:27" ht="5.25" customHeight="1" x14ac:dyDescent="0.25">
      <c r="B6" s="419"/>
      <c r="C6" s="436"/>
      <c r="D6" s="436"/>
      <c r="E6" s="436"/>
      <c r="F6" s="436"/>
      <c r="G6" s="436"/>
      <c r="H6" s="436"/>
      <c r="I6" s="436"/>
      <c r="J6" s="436"/>
      <c r="K6" s="436"/>
      <c r="L6" s="436"/>
      <c r="M6" s="436"/>
      <c r="N6" s="436"/>
      <c r="O6" s="436"/>
      <c r="P6" s="436"/>
      <c r="Q6" s="436"/>
      <c r="R6" s="436"/>
      <c r="S6" s="436"/>
      <c r="T6" s="493"/>
      <c r="U6" s="41"/>
      <c r="V6" s="41"/>
      <c r="W6" s="41"/>
      <c r="X6" s="41"/>
      <c r="Y6" s="41"/>
      <c r="Z6" s="41"/>
      <c r="AA6" s="41"/>
    </row>
    <row r="7" spans="2:27" ht="12.75" customHeight="1" x14ac:dyDescent="0.25">
      <c r="B7" s="419"/>
      <c r="C7" s="506" t="s">
        <v>207</v>
      </c>
      <c r="D7" s="420"/>
      <c r="E7" s="420"/>
      <c r="F7" s="420"/>
      <c r="G7" s="420"/>
      <c r="H7" s="420"/>
      <c r="I7" s="420"/>
      <c r="J7" s="420"/>
      <c r="K7" s="420"/>
      <c r="L7" s="420"/>
      <c r="M7" s="420"/>
      <c r="N7" s="420"/>
      <c r="O7" s="420"/>
      <c r="P7" s="420"/>
      <c r="Q7" s="420"/>
      <c r="R7" s="420"/>
      <c r="S7" s="420"/>
      <c r="T7" s="493"/>
      <c r="U7" s="41"/>
      <c r="V7" s="41"/>
      <c r="W7" s="41"/>
      <c r="X7" s="41"/>
      <c r="Y7" s="41"/>
      <c r="Z7" s="41"/>
      <c r="AA7" s="41"/>
    </row>
    <row r="8" spans="2:27" ht="12.75" customHeight="1" x14ac:dyDescent="0.25">
      <c r="B8" s="419"/>
      <c r="C8" s="506"/>
      <c r="D8" s="507"/>
      <c r="E8" s="507"/>
      <c r="F8" s="508"/>
      <c r="G8" s="508"/>
      <c r="H8" s="420"/>
      <c r="I8" s="508"/>
      <c r="J8" s="508"/>
      <c r="K8" s="508"/>
      <c r="L8" s="508"/>
      <c r="M8" s="509"/>
      <c r="N8" s="420"/>
      <c r="O8" s="507"/>
      <c r="P8" s="508"/>
      <c r="Q8" s="508"/>
      <c r="R8" s="508"/>
      <c r="S8" s="510"/>
      <c r="T8" s="493"/>
      <c r="U8" s="41"/>
      <c r="V8" s="41"/>
      <c r="W8" s="41"/>
      <c r="X8" s="41"/>
      <c r="Y8" s="41"/>
      <c r="Z8" s="41"/>
      <c r="AA8" s="41"/>
    </row>
    <row r="9" spans="2:27" ht="12.75" customHeight="1" x14ac:dyDescent="0.25">
      <c r="B9" s="419"/>
      <c r="C9" s="506" t="s">
        <v>90</v>
      </c>
      <c r="D9" s="420"/>
      <c r="E9" s="466">
        <f>SUM(F9:G9)</f>
        <v>-1218977.1305555557</v>
      </c>
      <c r="F9" s="466">
        <f>IFERROR(VLOOKUP($C9,'Dispatch CF-Monthly'!$B:$Q,16,FALSE),0)</f>
        <v>-751170.79</v>
      </c>
      <c r="G9" s="466">
        <f>IFERROR(VLOOKUP('4. Cash Flows'!$C9,'Youreka CF-Monthly'!$B:$Q,16,FALSE),0)</f>
        <v>-467806.34055555565</v>
      </c>
      <c r="H9" s="420"/>
      <c r="I9" s="466">
        <f>SUM(J9:K9)</f>
        <v>-2159737.9305555555</v>
      </c>
      <c r="J9" s="466">
        <f>INDEX('Dispatch CF-Monthly'!BM:BM,MATCH(C9,'Dispatch CF-Monthly'!B:B,0))</f>
        <v>-1480299.9</v>
      </c>
      <c r="K9" s="466">
        <f>INDEX('Youreka CF-Monthly'!BM:BM,MATCH(C9,'Youreka CF-Monthly'!B:B,0))</f>
        <v>-679438.03055555571</v>
      </c>
      <c r="L9" s="466">
        <f>$E9-I9</f>
        <v>940760.79999999981</v>
      </c>
      <c r="M9" s="468">
        <f>IFERROR(L9/$I9,"NA")</f>
        <v>-0.43559025689658804</v>
      </c>
      <c r="N9" s="420"/>
      <c r="O9" s="466">
        <f>SUM(P9:Q9)</f>
        <v>-1628669.6205555554</v>
      </c>
      <c r="P9" s="466">
        <f>IFERROR(VLOOKUP($C9,'Dispatch CF-Monthly'!$B:$X,23,FALSE),0)</f>
        <v>-1172228.78</v>
      </c>
      <c r="Q9" s="466">
        <f>IFERROR(VLOOKUP($C9,'Youreka CF-Monthly'!$B:$X,23,FALSE),0)</f>
        <v>-456440.84055555554</v>
      </c>
      <c r="R9" s="466">
        <f>$E9-O9</f>
        <v>409692.48999999976</v>
      </c>
      <c r="S9" s="468">
        <f>IFERROR(R9/$O9,"NA")</f>
        <v>-0.25155039722558931</v>
      </c>
      <c r="T9" s="493"/>
      <c r="U9" s="41"/>
      <c r="V9" s="41"/>
      <c r="W9" s="41"/>
      <c r="X9" s="41"/>
      <c r="Y9" s="41"/>
      <c r="Z9" s="41"/>
      <c r="AA9" s="41"/>
    </row>
    <row r="10" spans="2:27" ht="12.75" customHeight="1" x14ac:dyDescent="0.25">
      <c r="B10" s="419"/>
      <c r="C10" s="471" t="s">
        <v>208</v>
      </c>
      <c r="D10" s="511"/>
      <c r="E10" s="16"/>
      <c r="F10" s="16"/>
      <c r="G10" s="16"/>
      <c r="H10" s="420"/>
      <c r="I10" s="16"/>
      <c r="J10" s="16"/>
      <c r="K10" s="16"/>
      <c r="L10" s="16"/>
      <c r="M10" s="468"/>
      <c r="N10" s="420"/>
      <c r="O10" s="16"/>
      <c r="P10" s="16"/>
      <c r="Q10" s="16"/>
      <c r="R10" s="16"/>
      <c r="S10" s="468"/>
      <c r="T10" s="493"/>
      <c r="U10" s="41"/>
      <c r="V10" s="41"/>
      <c r="W10" s="41"/>
      <c r="X10" s="41"/>
      <c r="Y10" s="41"/>
      <c r="Z10" s="41"/>
      <c r="AA10" s="41"/>
    </row>
    <row r="11" spans="2:27" ht="12.75" customHeight="1" x14ac:dyDescent="0.25">
      <c r="B11" s="419"/>
      <c r="C11" s="465" t="s">
        <v>209</v>
      </c>
      <c r="D11" s="511"/>
      <c r="E11" s="469">
        <f t="shared" ref="E11:E19" si="3">SUM(F11:G11)</f>
        <v>2227.1099999999997</v>
      </c>
      <c r="F11" s="469">
        <f>IFERROR(VLOOKUP($C11,'Dispatch CF-Monthly'!$B:$Q,16,FALSE),0)</f>
        <v>1935.37</v>
      </c>
      <c r="G11" s="469">
        <f>IFERROR(VLOOKUP('4. Cash Flows'!$C11,'Youreka CF-Monthly'!$B:$Q,16,FALSE),0)</f>
        <v>291.73999999999978</v>
      </c>
      <c r="H11" s="420"/>
      <c r="I11" s="469">
        <f t="shared" ref="I11:I19" si="4">SUM(J11:K11)</f>
        <v>1048.23</v>
      </c>
      <c r="J11" s="469">
        <f>INDEX('Dispatch CF-Monthly'!BM:BM,MATCH(C11,'Dispatch CF-Monthly'!B:B,0))</f>
        <v>837.63</v>
      </c>
      <c r="K11" s="469">
        <f>INDEX('Youreka CF-Monthly'!BM:BM,MATCH(C11,'Youreka CF-Monthly'!B:B,0))</f>
        <v>210.60000000000002</v>
      </c>
      <c r="L11" s="469">
        <f t="shared" ref="L11:L20" si="5">$E11-I11</f>
        <v>1178.8799999999997</v>
      </c>
      <c r="M11" s="468">
        <f t="shared" ref="M11:M20" si="6">IFERROR(L11/$I11,"NA")</f>
        <v>1.1246386766263126</v>
      </c>
      <c r="N11" s="420"/>
      <c r="O11" s="469">
        <f t="shared" ref="O11:O19" si="7">SUM(P11:Q11)</f>
        <v>2227.1099999999997</v>
      </c>
      <c r="P11" s="469">
        <f>IFERROR(VLOOKUP($C11,'Dispatch CF-Monthly'!$B:$X,23,FALSE),0)</f>
        <v>1935.37</v>
      </c>
      <c r="Q11" s="469">
        <f>IFERROR(VLOOKUP($C11,'Youreka CF-Monthly'!$B:$X,23,FALSE),0)</f>
        <v>291.73999999999978</v>
      </c>
      <c r="R11" s="469">
        <f t="shared" ref="R11:R20" si="8">$E11-O11</f>
        <v>0</v>
      </c>
      <c r="S11" s="468">
        <f t="shared" ref="S11:S20" si="9">IFERROR(R11/$O11,"NA")</f>
        <v>0</v>
      </c>
      <c r="T11" s="493"/>
      <c r="U11" s="41"/>
      <c r="V11" s="41"/>
      <c r="W11" s="41"/>
      <c r="X11" s="41"/>
      <c r="Y11" s="41"/>
      <c r="Z11" s="41"/>
      <c r="AA11" s="41"/>
    </row>
    <row r="12" spans="2:27" ht="12.75" customHeight="1" x14ac:dyDescent="0.25">
      <c r="B12" s="419"/>
      <c r="C12" s="465" t="s">
        <v>142</v>
      </c>
      <c r="D12" s="511"/>
      <c r="E12" s="469">
        <f t="shared" si="3"/>
        <v>72222.220000000205</v>
      </c>
      <c r="F12" s="469">
        <f>IFERROR(VLOOKUP($C12,'Dispatch CF-Monthly'!$B:$Q,16,FALSE),0)</f>
        <v>0</v>
      </c>
      <c r="G12" s="469">
        <f>IFERROR(VLOOKUP('4. Cash Flows'!$C12,'Youreka CF-Monthly'!$B:$Q,16,FALSE),0)</f>
        <v>72222.220000000205</v>
      </c>
      <c r="H12" s="420"/>
      <c r="I12" s="469">
        <f t="shared" si="4"/>
        <v>72222.220000000205</v>
      </c>
      <c r="J12" s="469">
        <f>INDEX('Dispatch CF-Monthly'!BM:BM,MATCH(C12,'Dispatch CF-Monthly'!B:B,0))</f>
        <v>0</v>
      </c>
      <c r="K12" s="469">
        <f>INDEX('Youreka CF-Monthly'!BM:BM,MATCH(C12,'Youreka CF-Monthly'!B:B,0))</f>
        <v>72222.220000000205</v>
      </c>
      <c r="L12" s="469">
        <f t="shared" si="5"/>
        <v>0</v>
      </c>
      <c r="M12" s="468">
        <f t="shared" si="6"/>
        <v>0</v>
      </c>
      <c r="N12" s="420"/>
      <c r="O12" s="469">
        <f t="shared" si="7"/>
        <v>72222.220000000205</v>
      </c>
      <c r="P12" s="469">
        <f>IFERROR(VLOOKUP($C12,'Dispatch CF-Monthly'!$B:$X,23,FALSE),0)</f>
        <v>0</v>
      </c>
      <c r="Q12" s="469">
        <f>IFERROR(VLOOKUP($C12,'Youreka CF-Monthly'!$B:$X,23,FALSE),0)</f>
        <v>72222.220000000205</v>
      </c>
      <c r="R12" s="469">
        <f t="shared" si="8"/>
        <v>0</v>
      </c>
      <c r="S12" s="468">
        <f t="shared" si="9"/>
        <v>0</v>
      </c>
      <c r="T12" s="493"/>
      <c r="U12" s="41"/>
      <c r="V12" s="41"/>
      <c r="W12" s="41"/>
      <c r="X12" s="41"/>
      <c r="Y12" s="41"/>
      <c r="Z12" s="41"/>
      <c r="AA12" s="41"/>
    </row>
    <row r="13" spans="2:27" ht="12.75" customHeight="1" x14ac:dyDescent="0.25">
      <c r="B13" s="419"/>
      <c r="C13" s="465" t="s">
        <v>143</v>
      </c>
      <c r="D13" s="511"/>
      <c r="E13" s="469">
        <f t="shared" si="3"/>
        <v>8333.3300000000163</v>
      </c>
      <c r="F13" s="469">
        <f>IFERROR(VLOOKUP($C13,'Dispatch CF-Monthly'!$B:$Q,16,FALSE),0)</f>
        <v>0</v>
      </c>
      <c r="G13" s="469">
        <f>IFERROR(VLOOKUP('4. Cash Flows'!$C13,'Youreka CF-Monthly'!$B:$Q,16,FALSE),0)</f>
        <v>8333.3300000000163</v>
      </c>
      <c r="H13" s="420"/>
      <c r="I13" s="469">
        <f t="shared" si="4"/>
        <v>8333.3299999999581</v>
      </c>
      <c r="J13" s="469">
        <f>INDEX('Dispatch CF-Monthly'!BM:BM,MATCH(C13,'Dispatch CF-Monthly'!B:B,0))</f>
        <v>0</v>
      </c>
      <c r="K13" s="469">
        <f>INDEX('Youreka CF-Monthly'!BM:BM,MATCH(C13,'Youreka CF-Monthly'!B:B,0))</f>
        <v>8333.3299999999581</v>
      </c>
      <c r="L13" s="469">
        <f t="shared" si="5"/>
        <v>5.8207660913467407E-11</v>
      </c>
      <c r="M13" s="468">
        <f t="shared" si="6"/>
        <v>6.9849221035849653E-15</v>
      </c>
      <c r="N13" s="420"/>
      <c r="O13" s="469">
        <f t="shared" si="7"/>
        <v>8333.3300000000163</v>
      </c>
      <c r="P13" s="469">
        <f>IFERROR(VLOOKUP($C13,'Dispatch CF-Monthly'!$B:$X,23,FALSE),0)</f>
        <v>0</v>
      </c>
      <c r="Q13" s="469">
        <f>IFERROR(VLOOKUP($C13,'Youreka CF-Monthly'!$B:$X,23,FALSE),0)</f>
        <v>8333.3300000000163</v>
      </c>
      <c r="R13" s="469">
        <f t="shared" si="8"/>
        <v>0</v>
      </c>
      <c r="S13" s="468">
        <f t="shared" si="9"/>
        <v>0</v>
      </c>
      <c r="T13" s="493"/>
      <c r="U13" s="41"/>
      <c r="V13" s="41"/>
      <c r="W13" s="41"/>
      <c r="X13" s="41"/>
      <c r="Y13" s="41"/>
      <c r="Z13" s="41"/>
      <c r="AA13" s="41"/>
    </row>
    <row r="14" spans="2:27" ht="12.75" customHeight="1" x14ac:dyDescent="0.25">
      <c r="B14" s="419"/>
      <c r="C14" s="465" t="s">
        <v>144</v>
      </c>
      <c r="D14" s="511"/>
      <c r="E14" s="469">
        <f t="shared" si="3"/>
        <v>907193.90000000224</v>
      </c>
      <c r="F14" s="469">
        <f>IFERROR(VLOOKUP($C14,'Dispatch CF-Monthly'!$B:$Q,16,FALSE),0)</f>
        <v>388816.3900000006</v>
      </c>
      <c r="G14" s="469">
        <f>IFERROR(VLOOKUP('4. Cash Flows'!$C14,'Youreka CF-Monthly'!$B:$Q,16,FALSE),0)</f>
        <v>518377.51000000164</v>
      </c>
      <c r="H14" s="420"/>
      <c r="I14" s="469">
        <f t="shared" si="4"/>
        <v>907193.90000000224</v>
      </c>
      <c r="J14" s="469">
        <f>INDEX('Dispatch CF-Monthly'!BM:BM,MATCH(C14,'Dispatch CF-Monthly'!B:B,0))</f>
        <v>388816.3900000006</v>
      </c>
      <c r="K14" s="469">
        <f>INDEX('Youreka CF-Monthly'!BM:BM,MATCH(C14,'Youreka CF-Monthly'!B:B,0))</f>
        <v>518377.51000000164</v>
      </c>
      <c r="L14" s="469">
        <f t="shared" si="5"/>
        <v>0</v>
      </c>
      <c r="M14" s="468">
        <f t="shared" si="6"/>
        <v>0</v>
      </c>
      <c r="N14" s="420"/>
      <c r="O14" s="469">
        <f t="shared" si="7"/>
        <v>907193.89999999851</v>
      </c>
      <c r="P14" s="469">
        <f>IFERROR(VLOOKUP($C14,'Dispatch CF-Monthly'!$B:$X,23,FALSE),0)</f>
        <v>388816.38999999687</v>
      </c>
      <c r="Q14" s="469">
        <f>IFERROR(VLOOKUP($C14,'Youreka CF-Monthly'!$B:$X,23,FALSE),0)</f>
        <v>518377.51000000164</v>
      </c>
      <c r="R14" s="469">
        <f t="shared" si="8"/>
        <v>3.7252902984619141E-9</v>
      </c>
      <c r="S14" s="468">
        <f t="shared" si="9"/>
        <v>4.1063881695654264E-15</v>
      </c>
      <c r="T14" s="493"/>
      <c r="U14" s="41"/>
      <c r="V14" s="41"/>
      <c r="W14" s="41"/>
      <c r="X14" s="41"/>
      <c r="Y14" s="41"/>
      <c r="Z14" s="41"/>
      <c r="AA14" s="41"/>
    </row>
    <row r="15" spans="2:27" ht="12.75" customHeight="1" x14ac:dyDescent="0.25">
      <c r="B15" s="419"/>
      <c r="C15" s="465" t="s">
        <v>145</v>
      </c>
      <c r="D15" s="511"/>
      <c r="E15" s="469">
        <f t="shared" si="3"/>
        <v>252133.68999999994</v>
      </c>
      <c r="F15" s="469">
        <f>IFERROR(VLOOKUP($C15,'Dispatch CF-Monthly'!$B:$Q,16,FALSE),0)</f>
        <v>37550.35999999987</v>
      </c>
      <c r="G15" s="469">
        <f>IFERROR(VLOOKUP('4. Cash Flows'!$C15,'Youreka CF-Monthly'!$B:$Q,16,FALSE),0)</f>
        <v>214583.33000000007</v>
      </c>
      <c r="H15" s="420"/>
      <c r="I15" s="469">
        <f t="shared" si="4"/>
        <v>252133.69000000041</v>
      </c>
      <c r="J15" s="469">
        <f>INDEX('Dispatch CF-Monthly'!BM:BM,MATCH(C15,'Dispatch CF-Monthly'!B:B,0))</f>
        <v>37550.360000000335</v>
      </c>
      <c r="K15" s="469">
        <f>INDEX('Youreka CF-Monthly'!BM:BM,MATCH(C15,'Youreka CF-Monthly'!B:B,0))</f>
        <v>214583.33000000007</v>
      </c>
      <c r="L15" s="469">
        <f t="shared" si="5"/>
        <v>-4.6566128730773926E-10</v>
      </c>
      <c r="M15" s="468">
        <f t="shared" si="6"/>
        <v>-1.846882450765459E-15</v>
      </c>
      <c r="N15" s="420"/>
      <c r="O15" s="469">
        <f t="shared" si="7"/>
        <v>252133.68999999994</v>
      </c>
      <c r="P15" s="469">
        <f>IFERROR(VLOOKUP($C15,'Dispatch CF-Monthly'!$B:$X,23,FALSE),0)</f>
        <v>37550.35999999987</v>
      </c>
      <c r="Q15" s="469">
        <f>IFERROR(VLOOKUP($C15,'Youreka CF-Monthly'!$B:$X,23,FALSE),0)</f>
        <v>214583.33000000007</v>
      </c>
      <c r="R15" s="469">
        <f t="shared" si="8"/>
        <v>0</v>
      </c>
      <c r="S15" s="468">
        <f t="shared" si="9"/>
        <v>0</v>
      </c>
      <c r="T15" s="493"/>
      <c r="U15" s="41"/>
      <c r="V15" s="41"/>
      <c r="W15" s="41"/>
      <c r="X15" s="41"/>
      <c r="Y15" s="41"/>
      <c r="Z15" s="41"/>
      <c r="AA15" s="41"/>
    </row>
    <row r="16" spans="2:27" ht="12.75" customHeight="1" x14ac:dyDescent="0.25">
      <c r="B16" s="419"/>
      <c r="C16" s="465" t="s">
        <v>210</v>
      </c>
      <c r="D16" s="511"/>
      <c r="E16" s="469">
        <f t="shared" si="3"/>
        <v>26105.680000000051</v>
      </c>
      <c r="F16" s="469">
        <f>IFERROR(VLOOKUP($C16,'Dispatch CF-Monthly'!$B:$Q,16,FALSE),0)</f>
        <v>26105.680000000051</v>
      </c>
      <c r="G16" s="469">
        <f>IFERROR(VLOOKUP('4. Cash Flows'!$C16,'Youreka CF-Monthly'!$B:$Q,16,FALSE),0)</f>
        <v>0</v>
      </c>
      <c r="H16" s="420"/>
      <c r="I16" s="469">
        <f t="shared" si="4"/>
        <v>24961.989999999991</v>
      </c>
      <c r="J16" s="469">
        <f>INDEX('Dispatch CF-Monthly'!BM:BM,MATCH(C16,'Dispatch CF-Monthly'!B:B,0))</f>
        <v>24961.989999999991</v>
      </c>
      <c r="K16" s="469">
        <f>INDEX('Youreka CF-Monthly'!BM:BM,MATCH(C16,'Youreka CF-Monthly'!B:B,0))</f>
        <v>0</v>
      </c>
      <c r="L16" s="469">
        <f t="shared" si="5"/>
        <v>1143.6900000000605</v>
      </c>
      <c r="M16" s="468">
        <f t="shared" si="6"/>
        <v>4.581726056296237E-2</v>
      </c>
      <c r="N16" s="420"/>
      <c r="O16" s="469">
        <f t="shared" si="7"/>
        <v>26008.040000000037</v>
      </c>
      <c r="P16" s="469">
        <f>IFERROR(VLOOKUP($C16,'Dispatch CF-Monthly'!$B:$X,23,FALSE),0)</f>
        <v>26008.040000000037</v>
      </c>
      <c r="Q16" s="469">
        <f>IFERROR(VLOOKUP($C16,'Youreka CF-Monthly'!$B:$X,23,FALSE),0)</f>
        <v>0</v>
      </c>
      <c r="R16" s="469">
        <f t="shared" si="8"/>
        <v>97.64000000001397</v>
      </c>
      <c r="S16" s="468">
        <f t="shared" si="9"/>
        <v>3.7542236939044167E-3</v>
      </c>
      <c r="T16" s="493"/>
      <c r="U16" s="41"/>
      <c r="V16" s="41"/>
      <c r="W16" s="41"/>
      <c r="X16" s="41"/>
      <c r="Y16" s="41"/>
      <c r="Z16" s="41"/>
      <c r="AA16" s="41"/>
    </row>
    <row r="17" spans="2:27" ht="12.75" customHeight="1" x14ac:dyDescent="0.25">
      <c r="B17" s="419"/>
      <c r="C17" s="465" t="s">
        <v>211</v>
      </c>
      <c r="D17" s="511"/>
      <c r="E17" s="469">
        <f t="shared" si="3"/>
        <v>52984.099999999977</v>
      </c>
      <c r="F17" s="469">
        <f>IFERROR(VLOOKUP($C17,'Dispatch CF-Monthly'!$B:$Q,16,FALSE),0)</f>
        <v>52984.099999999977</v>
      </c>
      <c r="G17" s="469">
        <f>IFERROR(VLOOKUP('4. Cash Flows'!$C17,'Youreka CF-Monthly'!$B:$Q,16,FALSE),0)</f>
        <v>0</v>
      </c>
      <c r="H17" s="420"/>
      <c r="I17" s="469">
        <f t="shared" si="4"/>
        <v>-461783.9</v>
      </c>
      <c r="J17" s="469">
        <f>INDEX('Dispatch CF-Monthly'!BM:BM,MATCH(C17,'Dispatch CF-Monthly'!B:B,0))</f>
        <v>-461783.9</v>
      </c>
      <c r="K17" s="469">
        <f>INDEX('Youreka CF-Monthly'!BM:BM,MATCH(C17,'Youreka CF-Monthly'!B:B,0))</f>
        <v>0</v>
      </c>
      <c r="L17" s="469">
        <f t="shared" si="5"/>
        <v>514768</v>
      </c>
      <c r="M17" s="468">
        <f t="shared" si="6"/>
        <v>-1.1147378676476161</v>
      </c>
      <c r="N17" s="420"/>
      <c r="O17" s="469">
        <f t="shared" si="7"/>
        <v>52984.100000000093</v>
      </c>
      <c r="P17" s="469">
        <f>IFERROR(VLOOKUP($C17,'Dispatch CF-Monthly'!$B:$X,23,FALSE),0)</f>
        <v>52984.100000000093</v>
      </c>
      <c r="Q17" s="469">
        <f>IFERROR(VLOOKUP($C17,'Youreka CF-Monthly'!$B:$X,23,FALSE),0)</f>
        <v>0</v>
      </c>
      <c r="R17" s="469">
        <f t="shared" si="8"/>
        <v>-1.1641532182693481E-10</v>
      </c>
      <c r="S17" s="468">
        <f t="shared" si="9"/>
        <v>-2.1971746585661472E-15</v>
      </c>
      <c r="T17" s="493"/>
      <c r="U17" s="41"/>
      <c r="V17" s="41"/>
      <c r="W17" s="41"/>
      <c r="X17" s="41"/>
      <c r="Y17" s="41"/>
      <c r="Z17" s="41"/>
      <c r="AA17" s="41"/>
    </row>
    <row r="18" spans="2:27" ht="12.75" customHeight="1" x14ac:dyDescent="0.25">
      <c r="B18" s="419"/>
      <c r="C18" s="465" t="s">
        <v>81</v>
      </c>
      <c r="D18" s="511"/>
      <c r="E18" s="469">
        <f t="shared" si="3"/>
        <v>0</v>
      </c>
      <c r="F18" s="469">
        <f>IFERROR(VLOOKUP($C18,'Dispatch CF-Monthly'!$B:$Q,16,FALSE),0)</f>
        <v>0</v>
      </c>
      <c r="G18" s="469">
        <f>IFERROR(VLOOKUP('4. Cash Flows'!$C18,'Youreka CF-Monthly'!$B:$Q,16,FALSE),0)</f>
        <v>0</v>
      </c>
      <c r="H18" s="420"/>
      <c r="I18" s="469">
        <f t="shared" si="4"/>
        <v>217081.69999999972</v>
      </c>
      <c r="J18" s="469">
        <f>INDEX('Dispatch CF-Monthly'!BM:BM,MATCH(C18,'Dispatch CF-Monthly'!B:B,0))</f>
        <v>217081.69999999972</v>
      </c>
      <c r="K18" s="469">
        <f>INDEX('Youreka CF-Monthly'!BM:BM,MATCH(C18,'Youreka CF-Monthly'!B:B,0))</f>
        <v>0</v>
      </c>
      <c r="L18" s="469">
        <f t="shared" si="5"/>
        <v>-217081.69999999972</v>
      </c>
      <c r="M18" s="468">
        <f t="shared" si="6"/>
        <v>-1</v>
      </c>
      <c r="N18" s="420"/>
      <c r="O18" s="469">
        <f t="shared" si="7"/>
        <v>0</v>
      </c>
      <c r="P18" s="469">
        <f>IFERROR(VLOOKUP($C18,'Dispatch CF-Monthly'!$B:$X,23,FALSE),0)</f>
        <v>0</v>
      </c>
      <c r="Q18" s="469">
        <f>IFERROR(VLOOKUP($C18,'Youreka CF-Monthly'!$B:$X,23,FALSE),0)</f>
        <v>0</v>
      </c>
      <c r="R18" s="469">
        <f t="shared" si="8"/>
        <v>0</v>
      </c>
      <c r="S18" s="468" t="str">
        <f t="shared" si="9"/>
        <v>NA</v>
      </c>
      <c r="T18" s="493"/>
      <c r="U18" s="41"/>
      <c r="V18" s="41"/>
      <c r="W18" s="41"/>
      <c r="X18" s="41"/>
      <c r="Y18" s="41"/>
      <c r="Z18" s="41"/>
      <c r="AA18" s="41"/>
    </row>
    <row r="19" spans="2:27" ht="12.75" customHeight="1" x14ac:dyDescent="0.25">
      <c r="B19" s="419"/>
      <c r="C19" s="465" t="s">
        <v>212</v>
      </c>
      <c r="D19" s="511"/>
      <c r="E19" s="469">
        <f t="shared" si="3"/>
        <v>0</v>
      </c>
      <c r="F19" s="469">
        <f>IFERROR(VLOOKUP($C19,'Dispatch CF-Monthly'!$B:$Q,16,FALSE),0)</f>
        <v>0</v>
      </c>
      <c r="G19" s="469">
        <f>IFERROR(VLOOKUP('4. Cash Flows'!$C19,'Youreka CF-Monthly'!$B:$Q,16,FALSE),0)</f>
        <v>0</v>
      </c>
      <c r="H19" s="420"/>
      <c r="I19" s="469">
        <f t="shared" si="4"/>
        <v>0</v>
      </c>
      <c r="J19" s="469">
        <f>INDEX('Dispatch CF-Monthly'!BM:BM,MATCH(C19,'Dispatch CF-Monthly'!B:B,0))</f>
        <v>0</v>
      </c>
      <c r="K19" s="469">
        <f>INDEX('Youreka CF-Monthly'!BM:BM,MATCH(C19,'Youreka CF-Monthly'!B:B,0))</f>
        <v>0</v>
      </c>
      <c r="L19" s="469">
        <f t="shared" si="5"/>
        <v>0</v>
      </c>
      <c r="M19" s="468" t="str">
        <f t="shared" si="6"/>
        <v>NA</v>
      </c>
      <c r="N19" s="420"/>
      <c r="O19" s="469">
        <f t="shared" si="7"/>
        <v>0</v>
      </c>
      <c r="P19" s="469">
        <f>IFERROR(VLOOKUP($C19,'Dispatch CF-Monthly'!$B:$X,23,FALSE),0)</f>
        <v>0</v>
      </c>
      <c r="Q19" s="469">
        <f>IFERROR(VLOOKUP($C19,'Youreka CF-Monthly'!$B:$X,23,FALSE),0)</f>
        <v>0</v>
      </c>
      <c r="R19" s="469">
        <f t="shared" si="8"/>
        <v>0</v>
      </c>
      <c r="S19" s="468" t="str">
        <f t="shared" si="9"/>
        <v>NA</v>
      </c>
      <c r="T19" s="493"/>
      <c r="U19" s="41"/>
      <c r="V19" s="41"/>
      <c r="W19" s="41"/>
      <c r="X19" s="41"/>
      <c r="Y19" s="41"/>
      <c r="Z19" s="41"/>
      <c r="AA19" s="41"/>
    </row>
    <row r="20" spans="2:27" ht="12.75" customHeight="1" x14ac:dyDescent="0.25">
      <c r="B20" s="419"/>
      <c r="C20" s="471" t="s">
        <v>213</v>
      </c>
      <c r="D20" s="511"/>
      <c r="E20" s="472">
        <f>SUM(E11:E19)</f>
        <v>1321200.0300000026</v>
      </c>
      <c r="F20" s="472">
        <f>IFERROR(VLOOKUP($C20,'Dispatch CF-Monthly'!$B:$Q,16,FALSE),0)</f>
        <v>507391.90000000049</v>
      </c>
      <c r="G20" s="472">
        <f>IFERROR(VLOOKUP('4. Cash Flows'!$C20,'Youreka CF-Monthly'!$B:$Q,16,FALSE),0)</f>
        <v>813808.13000000198</v>
      </c>
      <c r="H20" s="420"/>
      <c r="I20" s="472">
        <f>SUM(I11:I19)</f>
        <v>1021191.1600000026</v>
      </c>
      <c r="J20" s="472">
        <f>INDEX('Dispatch CF-Monthly'!BM:BM,MATCH(C20,'Dispatch CF-Monthly'!B:B,0))</f>
        <v>207464.17000000062</v>
      </c>
      <c r="K20" s="472">
        <f>INDEX('Youreka CF-Monthly'!BM:BM,MATCH(C20,'Youreka CF-Monthly'!B:B,0))</f>
        <v>813726.99000000185</v>
      </c>
      <c r="L20" s="472">
        <f t="shared" si="5"/>
        <v>300008.87</v>
      </c>
      <c r="M20" s="474">
        <f t="shared" si="6"/>
        <v>0.29378326189192555</v>
      </c>
      <c r="N20" s="420"/>
      <c r="O20" s="472">
        <f>SUM(O11:O19)</f>
        <v>1321102.3899999987</v>
      </c>
      <c r="P20" s="472">
        <f>IFERROR(VLOOKUP($C20,'Dispatch CF-Monthly'!$B:$X,23,FALSE),0)</f>
        <v>507294.25999999687</v>
      </c>
      <c r="Q20" s="472">
        <f>IFERROR(VLOOKUP($C20,'Youreka CF-Monthly'!$B:$X,23,FALSE),0)</f>
        <v>813808.13000000198</v>
      </c>
      <c r="R20" s="472">
        <f t="shared" si="8"/>
        <v>97.640000003855675</v>
      </c>
      <c r="S20" s="474">
        <f t="shared" si="9"/>
        <v>7.3907973176746554E-5</v>
      </c>
      <c r="T20" s="493"/>
      <c r="U20" s="41"/>
      <c r="V20" s="41"/>
      <c r="W20" s="33">
        <f>F20-SUM(F11:F17)</f>
        <v>0</v>
      </c>
      <c r="X20" s="41"/>
      <c r="Y20" s="33">
        <f>I20-SUM(I11:I17)</f>
        <v>217081.69999999972</v>
      </c>
      <c r="Z20" s="41"/>
      <c r="AA20" s="33">
        <f>P20-SUM(P11:P17)</f>
        <v>0</v>
      </c>
    </row>
    <row r="21" spans="2:27" ht="12.75" customHeight="1" x14ac:dyDescent="0.25">
      <c r="B21" s="419"/>
      <c r="C21" s="465"/>
      <c r="D21" s="511"/>
      <c r="E21" s="16"/>
      <c r="F21" s="16"/>
      <c r="G21" s="16"/>
      <c r="H21" s="420"/>
      <c r="I21" s="16"/>
      <c r="J21" s="16"/>
      <c r="K21" s="16"/>
      <c r="L21" s="16"/>
      <c r="M21" s="468"/>
      <c r="N21" s="420"/>
      <c r="O21" s="16"/>
      <c r="P21" s="16"/>
      <c r="Q21" s="16"/>
      <c r="R21" s="16"/>
      <c r="S21" s="468"/>
      <c r="T21" s="493"/>
      <c r="U21" s="41"/>
      <c r="V21" s="41"/>
      <c r="W21" s="41"/>
      <c r="X21" s="41"/>
      <c r="Y21" s="41"/>
      <c r="Z21" s="41"/>
      <c r="AA21" s="41"/>
    </row>
    <row r="22" spans="2:27" ht="12.75" customHeight="1" x14ac:dyDescent="0.25">
      <c r="B22" s="419"/>
      <c r="C22" s="506" t="s">
        <v>214</v>
      </c>
      <c r="D22" s="511"/>
      <c r="E22" s="16"/>
      <c r="F22" s="16"/>
      <c r="G22" s="16"/>
      <c r="H22" s="420"/>
      <c r="I22" s="16"/>
      <c r="J22" s="16"/>
      <c r="K22" s="16"/>
      <c r="L22" s="16"/>
      <c r="M22" s="468"/>
      <c r="N22" s="420"/>
      <c r="O22" s="16"/>
      <c r="P22" s="16"/>
      <c r="Q22" s="16"/>
      <c r="R22" s="16"/>
      <c r="S22" s="468"/>
      <c r="T22" s="493"/>
      <c r="U22" s="41"/>
      <c r="V22" s="41"/>
      <c r="W22" s="41"/>
      <c r="X22" s="41"/>
      <c r="Y22" s="41"/>
      <c r="Z22" s="41"/>
      <c r="AA22" s="41"/>
    </row>
    <row r="23" spans="2:27" ht="12.75" customHeight="1" x14ac:dyDescent="0.25">
      <c r="B23" s="419"/>
      <c r="C23" s="506" t="s">
        <v>157</v>
      </c>
      <c r="D23" s="511"/>
      <c r="E23" s="16"/>
      <c r="F23" s="16"/>
      <c r="G23" s="16"/>
      <c r="H23" s="420"/>
      <c r="I23" s="16"/>
      <c r="J23" s="16"/>
      <c r="K23" s="16"/>
      <c r="L23" s="16"/>
      <c r="M23" s="468"/>
      <c r="N23" s="420"/>
      <c r="O23" s="16"/>
      <c r="P23" s="16"/>
      <c r="Q23" s="16"/>
      <c r="R23" s="16"/>
      <c r="S23" s="468"/>
      <c r="T23" s="493"/>
      <c r="U23" s="41"/>
      <c r="V23" s="41"/>
      <c r="W23" s="41"/>
      <c r="X23" s="41"/>
      <c r="Y23" s="41"/>
      <c r="Z23" s="41"/>
      <c r="AA23" s="41"/>
    </row>
    <row r="24" spans="2:27" ht="12.75" customHeight="1" x14ac:dyDescent="0.25">
      <c r="B24" s="419"/>
      <c r="C24" s="512" t="s">
        <v>215</v>
      </c>
      <c r="D24" s="420"/>
      <c r="E24" s="469">
        <f t="shared" ref="E24:E30" si="10">SUM(F24:G24)</f>
        <v>-2500308.1999999993</v>
      </c>
      <c r="F24" s="469">
        <f>IFERROR(VLOOKUP($C24,'Dispatch CF-Monthly'!$B:$Q,16,FALSE),0)</f>
        <v>-951172.57999999938</v>
      </c>
      <c r="G24" s="469">
        <f>IFERROR(VLOOKUP('4. Cash Flows'!$C24,'Youreka CF-Monthly'!$B:$Q,16,FALSE),0)</f>
        <v>-1549135.62</v>
      </c>
      <c r="H24" s="420"/>
      <c r="I24" s="469">
        <f t="shared" ref="I24:I30" si="11">SUM(J24:K24)</f>
        <v>-767759.35000000009</v>
      </c>
      <c r="J24" s="469">
        <f>INDEX('Dispatch CF-Monthly'!BM:BM,MATCH(C24,'Dispatch CF-Monthly'!B:B,0))</f>
        <v>-977534.23</v>
      </c>
      <c r="K24" s="469">
        <f>INDEX('Youreka CF-Monthly'!BM:BM,MATCH(C24,'Youreka CF-Monthly'!B:B,0))</f>
        <v>209774.87999999989</v>
      </c>
      <c r="L24" s="469">
        <f t="shared" ref="L24:L31" si="12">$E24-I24</f>
        <v>-1732548.8499999992</v>
      </c>
      <c r="M24" s="468">
        <f t="shared" ref="M24:M31" si="13">IFERROR(L24/$I24,"NA")</f>
        <v>2.256630088581792</v>
      </c>
      <c r="N24" s="420"/>
      <c r="O24" s="469">
        <f t="shared" ref="O24:O30" si="14">SUM(P24:Q24)</f>
        <v>-542797.75999999978</v>
      </c>
      <c r="P24" s="469">
        <f>IFERROR(VLOOKUP($C24,'Dispatch CF-Monthly'!$B:$X,23,FALSE),0)</f>
        <v>-412220.41000000015</v>
      </c>
      <c r="Q24" s="469">
        <f>IFERROR(VLOOKUP($C24,'Youreka CF-Monthly'!$B:$X,23,FALSE),0)</f>
        <v>-130577.34999999963</v>
      </c>
      <c r="R24" s="469">
        <f t="shared" ref="R24:R31" si="15">$E24-O24</f>
        <v>-1957510.4399999995</v>
      </c>
      <c r="S24" s="468">
        <f t="shared" ref="S24:S31" si="16">IFERROR(R24/$O24,"NA")</f>
        <v>3.6063347792739608</v>
      </c>
      <c r="T24" s="493"/>
      <c r="U24" s="41"/>
      <c r="V24" s="41"/>
      <c r="W24" s="41"/>
      <c r="X24" s="41"/>
      <c r="Y24" s="41"/>
      <c r="Z24" s="41"/>
      <c r="AA24" s="41"/>
    </row>
    <row r="25" spans="2:27" ht="12.75" customHeight="1" x14ac:dyDescent="0.25">
      <c r="B25" s="419"/>
      <c r="C25" s="512" t="s">
        <v>165</v>
      </c>
      <c r="D25" s="420"/>
      <c r="E25" s="469">
        <f t="shared" si="10"/>
        <v>-205712.33000000002</v>
      </c>
      <c r="F25" s="469">
        <f>IFERROR(VLOOKUP($C25,'Dispatch CF-Monthly'!$B:$Q,16,FALSE),0)</f>
        <v>24545.729999999981</v>
      </c>
      <c r="G25" s="469">
        <f>IFERROR(VLOOKUP('4. Cash Flows'!$C25,'Youreka CF-Monthly'!$B:$Q,16,FALSE),0)</f>
        <v>-230258.06</v>
      </c>
      <c r="H25" s="420"/>
      <c r="I25" s="469">
        <f t="shared" si="11"/>
        <v>-245777.27999999997</v>
      </c>
      <c r="J25" s="469">
        <f>INDEX('Dispatch CF-Monthly'!BM:BM,MATCH(C25,'Dispatch CF-Monthly'!B:B,0))</f>
        <v>-38157.699999999983</v>
      </c>
      <c r="K25" s="469">
        <f>INDEX('Youreka CF-Monthly'!BM:BM,MATCH(C25,'Youreka CF-Monthly'!B:B,0))</f>
        <v>-207619.58</v>
      </c>
      <c r="L25" s="469">
        <f t="shared" si="12"/>
        <v>40064.949999999953</v>
      </c>
      <c r="M25" s="468">
        <f t="shared" si="13"/>
        <v>-0.16301323702500067</v>
      </c>
      <c r="N25" s="420"/>
      <c r="O25" s="469">
        <f t="shared" si="14"/>
        <v>-21517.790000000008</v>
      </c>
      <c r="P25" s="469">
        <f>IFERROR(VLOOKUP($C25,'Dispatch CF-Monthly'!$B:$X,23,FALSE),0)</f>
        <v>-46832.320000000007</v>
      </c>
      <c r="Q25" s="469">
        <f>IFERROR(VLOOKUP($C25,'Youreka CF-Monthly'!$B:$X,23,FALSE),0)</f>
        <v>25314.53</v>
      </c>
      <c r="R25" s="469">
        <f t="shared" si="15"/>
        <v>-184194.54</v>
      </c>
      <c r="S25" s="468">
        <f t="shared" si="16"/>
        <v>8.5601049178377497</v>
      </c>
      <c r="T25" s="493"/>
      <c r="U25" s="41"/>
      <c r="V25" s="41"/>
      <c r="W25" s="41"/>
      <c r="X25" s="41"/>
      <c r="Y25" s="41"/>
      <c r="Z25" s="41"/>
      <c r="AA25" s="41"/>
    </row>
    <row r="26" spans="2:27" ht="12.75" customHeight="1" x14ac:dyDescent="0.25">
      <c r="B26" s="419"/>
      <c r="C26" s="465" t="s">
        <v>171</v>
      </c>
      <c r="D26" s="511"/>
      <c r="E26" s="469">
        <f t="shared" si="10"/>
        <v>0</v>
      </c>
      <c r="F26" s="469">
        <f>IFERROR(VLOOKUP($C26,'Dispatch CF-Monthly'!$B:$Q,16,FALSE),0)</f>
        <v>0</v>
      </c>
      <c r="G26" s="469">
        <f>IFERROR(VLOOKUP('4. Cash Flows'!$C26,'Youreka CF-Monthly'!$B:$Q,16,FALSE),0)</f>
        <v>0</v>
      </c>
      <c r="H26" s="420"/>
      <c r="I26" s="469">
        <f t="shared" si="11"/>
        <v>0</v>
      </c>
      <c r="J26" s="469">
        <f>INDEX('Dispatch CF-Monthly'!BM:BM,MATCH(C26,'Dispatch CF-Monthly'!B:B,0))</f>
        <v>0</v>
      </c>
      <c r="K26" s="469">
        <f>INDEX('Youreka CF-Monthly'!BM:BM,MATCH(C26,'Youreka CF-Monthly'!B:B,0))</f>
        <v>0</v>
      </c>
      <c r="L26" s="469">
        <f t="shared" si="12"/>
        <v>0</v>
      </c>
      <c r="M26" s="468" t="str">
        <f t="shared" si="13"/>
        <v>NA</v>
      </c>
      <c r="N26" s="420"/>
      <c r="O26" s="469">
        <f t="shared" si="14"/>
        <v>0</v>
      </c>
      <c r="P26" s="469">
        <f>IFERROR(VLOOKUP($C26,'Dispatch CF-Monthly'!$B:$X,23,FALSE),0)</f>
        <v>0</v>
      </c>
      <c r="Q26" s="469">
        <f>IFERROR(VLOOKUP($C26,'Youreka CF-Monthly'!$B:$X,23,FALSE),0)</f>
        <v>0</v>
      </c>
      <c r="R26" s="469">
        <f t="shared" si="15"/>
        <v>0</v>
      </c>
      <c r="S26" s="468" t="str">
        <f t="shared" si="16"/>
        <v>NA</v>
      </c>
      <c r="T26" s="493"/>
      <c r="U26" s="41"/>
      <c r="V26" s="41"/>
      <c r="W26" s="41"/>
      <c r="X26" s="41"/>
      <c r="Y26" s="41"/>
      <c r="Z26" s="41"/>
      <c r="AA26" s="41"/>
    </row>
    <row r="27" spans="2:27" ht="12.75" customHeight="1" x14ac:dyDescent="0.25">
      <c r="B27" s="419"/>
      <c r="C27" s="512" t="s">
        <v>167</v>
      </c>
      <c r="D27" s="420"/>
      <c r="E27" s="469">
        <f t="shared" si="10"/>
        <v>0</v>
      </c>
      <c r="F27" s="469">
        <f>IFERROR(VLOOKUP($C27,'Dispatch CF-Monthly'!$B:$Q,16,FALSE),0)</f>
        <v>0</v>
      </c>
      <c r="G27" s="469">
        <f>IFERROR(VLOOKUP('4. Cash Flows'!$C27,'Youreka CF-Monthly'!$B:$Q,16,FALSE),0)</f>
        <v>0</v>
      </c>
      <c r="H27" s="420"/>
      <c r="I27" s="469">
        <f t="shared" si="11"/>
        <v>0</v>
      </c>
      <c r="J27" s="469">
        <f>INDEX('Dispatch CF-Monthly'!BM:BM,MATCH(C27,'Dispatch CF-Monthly'!B:B,0))</f>
        <v>0</v>
      </c>
      <c r="K27" s="469">
        <f>INDEX('Youreka CF-Monthly'!BM:BM,MATCH(C27,'Youreka CF-Monthly'!B:B,0))</f>
        <v>0</v>
      </c>
      <c r="L27" s="469">
        <f t="shared" si="12"/>
        <v>0</v>
      </c>
      <c r="M27" s="468" t="str">
        <f t="shared" si="13"/>
        <v>NA</v>
      </c>
      <c r="N27" s="420"/>
      <c r="O27" s="469">
        <f t="shared" si="14"/>
        <v>0</v>
      </c>
      <c r="P27" s="469">
        <f>IFERROR(VLOOKUP($C27,'Dispatch CF-Monthly'!$B:$X,23,FALSE),0)</f>
        <v>0</v>
      </c>
      <c r="Q27" s="469">
        <f>IFERROR(VLOOKUP($C27,'Youreka CF-Monthly'!$B:$X,23,FALSE),0)</f>
        <v>0</v>
      </c>
      <c r="R27" s="469">
        <f t="shared" si="15"/>
        <v>0</v>
      </c>
      <c r="S27" s="468" t="str">
        <f t="shared" si="16"/>
        <v>NA</v>
      </c>
      <c r="T27" s="493"/>
      <c r="U27" s="41"/>
      <c r="V27" s="41"/>
      <c r="W27" s="41"/>
      <c r="X27" s="41"/>
      <c r="Y27" s="41"/>
      <c r="Z27" s="41"/>
      <c r="AA27" s="41"/>
    </row>
    <row r="28" spans="2:27" ht="12.75" customHeight="1" x14ac:dyDescent="0.25">
      <c r="B28" s="419"/>
      <c r="C28" s="465" t="s">
        <v>216</v>
      </c>
      <c r="D28" s="511"/>
      <c r="E28" s="469">
        <f t="shared" si="10"/>
        <v>-3439.4499999999243</v>
      </c>
      <c r="F28" s="469">
        <f>IFERROR(VLOOKUP($C28,'Dispatch CF-Monthly'!$B:$Q,16,FALSE),0)</f>
        <v>-3122.7900000000081</v>
      </c>
      <c r="G28" s="469">
        <f>IFERROR(VLOOKUP('4. Cash Flows'!$C28,'Youreka CF-Monthly'!$B:$Q,16,FALSE),0)</f>
        <v>-316.65999999991618</v>
      </c>
      <c r="H28" s="420"/>
      <c r="I28" s="469">
        <f t="shared" si="11"/>
        <v>-14617.040000000154</v>
      </c>
      <c r="J28" s="469">
        <f>INDEX('Dispatch CF-Monthly'!BM:BM,MATCH(C28,'Dispatch CF-Monthly'!B:B,0))</f>
        <v>-2236.1600000000326</v>
      </c>
      <c r="K28" s="469">
        <f>INDEX('Youreka CF-Monthly'!BM:BM,MATCH(C28,'Youreka CF-Monthly'!B:B,0))</f>
        <v>-12380.880000000121</v>
      </c>
      <c r="L28" s="469">
        <f t="shared" si="12"/>
        <v>11177.590000000229</v>
      </c>
      <c r="M28" s="468">
        <f t="shared" si="13"/>
        <v>-0.76469586181607985</v>
      </c>
      <c r="N28" s="420"/>
      <c r="O28" s="469">
        <f t="shared" si="14"/>
        <v>20899.959999999934</v>
      </c>
      <c r="P28" s="469">
        <f>IFERROR(VLOOKUP($C28,'Dispatch CF-Monthly'!$B:$X,23,FALSE),0)</f>
        <v>17353.300000000017</v>
      </c>
      <c r="Q28" s="469">
        <f>IFERROR(VLOOKUP($C28,'Youreka CF-Monthly'!$B:$X,23,FALSE),0)</f>
        <v>3546.6599999999162</v>
      </c>
      <c r="R28" s="469">
        <f t="shared" si="15"/>
        <v>-24339.409999999858</v>
      </c>
      <c r="S28" s="468">
        <f t="shared" si="16"/>
        <v>-1.1645673006072708</v>
      </c>
      <c r="T28" s="493"/>
      <c r="U28" s="41"/>
      <c r="V28" s="41"/>
      <c r="W28" s="41"/>
      <c r="X28" s="41"/>
      <c r="Y28" s="41"/>
      <c r="Z28" s="41"/>
      <c r="AA28" s="41"/>
    </row>
    <row r="29" spans="2:27" ht="12.75" customHeight="1" x14ac:dyDescent="0.25">
      <c r="B29" s="419"/>
      <c r="C29" s="512" t="s">
        <v>217</v>
      </c>
      <c r="D29" s="420"/>
      <c r="E29" s="469">
        <f t="shared" si="10"/>
        <v>0</v>
      </c>
      <c r="F29" s="469">
        <f>IFERROR(VLOOKUP($C29,'Dispatch CF-Monthly'!$B:$Q,16,FALSE),0)</f>
        <v>357343.80000000028</v>
      </c>
      <c r="G29" s="469">
        <f>IFERROR(VLOOKUP('4. Cash Flows'!$C29,'Youreka CF-Monthly'!$B:$Q,16,FALSE),0)</f>
        <v>-357343.80000000028</v>
      </c>
      <c r="H29" s="420"/>
      <c r="I29" s="469">
        <f t="shared" si="11"/>
        <v>0</v>
      </c>
      <c r="J29" s="469">
        <f>INDEX('Dispatch CF-Monthly'!BM:BM,MATCH(C29,'Dispatch CF-Monthly'!B:B,0))</f>
        <v>547226.03</v>
      </c>
      <c r="K29" s="469">
        <f>INDEX('Youreka CF-Monthly'!BM:BM,MATCH(C29,'Youreka CF-Monthly'!B:B,0))</f>
        <v>-547226.03</v>
      </c>
      <c r="L29" s="469">
        <f t="shared" si="12"/>
        <v>0</v>
      </c>
      <c r="M29" s="468" t="str">
        <f t="shared" si="13"/>
        <v>NA</v>
      </c>
      <c r="N29" s="420"/>
      <c r="O29" s="469">
        <f t="shared" si="14"/>
        <v>-4.6566128730773926E-10</v>
      </c>
      <c r="P29" s="469">
        <f>IFERROR(VLOOKUP($C29,'Dispatch CF-Monthly'!$B:$X,23,FALSE),0)</f>
        <v>166688.26999999955</v>
      </c>
      <c r="Q29" s="469">
        <f>IFERROR(VLOOKUP($C29,'Youreka CF-Monthly'!$B:$X,23,FALSE),0)</f>
        <v>-166688.27000000002</v>
      </c>
      <c r="R29" s="469">
        <f t="shared" si="15"/>
        <v>4.6566128730773926E-10</v>
      </c>
      <c r="S29" s="468">
        <f t="shared" si="16"/>
        <v>-1</v>
      </c>
      <c r="T29" s="493"/>
      <c r="U29" s="41"/>
      <c r="V29" s="41"/>
      <c r="W29" s="41"/>
      <c r="X29" s="41"/>
      <c r="Y29" s="41"/>
      <c r="Z29" s="41"/>
      <c r="AA29" s="41"/>
    </row>
    <row r="30" spans="2:27" ht="12.75" customHeight="1" x14ac:dyDescent="0.25">
      <c r="B30" s="419"/>
      <c r="C30" s="512" t="s">
        <v>178</v>
      </c>
      <c r="D30" s="420"/>
      <c r="E30" s="469">
        <f t="shared" si="10"/>
        <v>0</v>
      </c>
      <c r="F30" s="469">
        <f>IFERROR(VLOOKUP($C30,'Dispatch CF-Monthly'!$B:$Q,16,FALSE),0)</f>
        <v>0</v>
      </c>
      <c r="G30" s="469">
        <f>IFERROR(VLOOKUP('4. Cash Flows'!$C30,'Youreka CF-Monthly'!$B:$Q,16,FALSE),0)</f>
        <v>0</v>
      </c>
      <c r="H30" s="420"/>
      <c r="I30" s="469">
        <f t="shared" si="11"/>
        <v>0</v>
      </c>
      <c r="J30" s="469">
        <f>INDEX('Dispatch CF-Monthly'!BM:BM,MATCH(C30,'Dispatch CF-Monthly'!B:B,0))</f>
        <v>0</v>
      </c>
      <c r="K30" s="469">
        <f>INDEX('Youreka CF-Monthly'!BM:BM,MATCH(C30,'Youreka CF-Monthly'!B:B,0))</f>
        <v>0</v>
      </c>
      <c r="L30" s="469">
        <f t="shared" si="12"/>
        <v>0</v>
      </c>
      <c r="M30" s="468" t="str">
        <f t="shared" si="13"/>
        <v>NA</v>
      </c>
      <c r="N30" s="420"/>
      <c r="O30" s="469">
        <f t="shared" si="14"/>
        <v>0</v>
      </c>
      <c r="P30" s="469">
        <f>IFERROR(VLOOKUP($C30,'Dispatch CF-Monthly'!$B:$X,23,FALSE),0)</f>
        <v>0</v>
      </c>
      <c r="Q30" s="469">
        <f>IFERROR(VLOOKUP($C30,'Youreka CF-Monthly'!$B:$X,23,FALSE),0)</f>
        <v>0</v>
      </c>
      <c r="R30" s="469">
        <f t="shared" si="15"/>
        <v>0</v>
      </c>
      <c r="S30" s="468" t="str">
        <f t="shared" si="16"/>
        <v>NA</v>
      </c>
      <c r="T30" s="493"/>
      <c r="U30" s="41"/>
      <c r="V30" s="41"/>
      <c r="W30" s="41"/>
      <c r="X30" s="41"/>
      <c r="Y30" s="41"/>
      <c r="Z30" s="41"/>
      <c r="AA30" s="41"/>
    </row>
    <row r="31" spans="2:27" ht="12.75" customHeight="1" x14ac:dyDescent="0.25">
      <c r="B31" s="419"/>
      <c r="C31" s="471" t="s">
        <v>218</v>
      </c>
      <c r="D31" s="420"/>
      <c r="E31" s="472">
        <f>SUM(E24:E30)</f>
        <v>-2709459.9799999991</v>
      </c>
      <c r="F31" s="472">
        <f>IFERROR(VLOOKUP($C31,'Dispatch CF-Monthly'!$B:$Q,16,FALSE),0)</f>
        <v>-572405.83999999915</v>
      </c>
      <c r="G31" s="472">
        <f>IFERROR(VLOOKUP('4. Cash Flows'!$C31,'Youreka CF-Monthly'!$B:$Q,16,FALSE),0)</f>
        <v>-2137054.1400000006</v>
      </c>
      <c r="H31" s="420"/>
      <c r="I31" s="472">
        <f>SUM(I24:I30)</f>
        <v>-1028153.6700000003</v>
      </c>
      <c r="J31" s="472">
        <f>INDEX('Dispatch CF-Monthly'!BM:BM,MATCH(C31,'Dispatch CF-Monthly'!B:B,0))</f>
        <v>-470702.05999999994</v>
      </c>
      <c r="K31" s="472">
        <f>INDEX('Youreka CF-Monthly'!BM:BM,MATCH(C31,'Youreka CF-Monthly'!B:B,0))</f>
        <v>-557451.61000000022</v>
      </c>
      <c r="L31" s="472">
        <f t="shared" si="12"/>
        <v>-1681306.3099999987</v>
      </c>
      <c r="M31" s="474">
        <f t="shared" si="13"/>
        <v>1.6352675276644184</v>
      </c>
      <c r="N31" s="420"/>
      <c r="O31" s="472">
        <f>SUM(O24:O30)</f>
        <v>-543415.59000000032</v>
      </c>
      <c r="P31" s="472">
        <f>IFERROR(VLOOKUP($C31,'Dispatch CF-Monthly'!$B:$X,23,FALSE),0)</f>
        <v>-275011.16000000061</v>
      </c>
      <c r="Q31" s="472">
        <f>IFERROR(VLOOKUP($C31,'Youreka CF-Monthly'!$B:$X,23,FALSE),0)</f>
        <v>-268404.4299999997</v>
      </c>
      <c r="R31" s="472">
        <f t="shared" si="15"/>
        <v>-2166044.3899999987</v>
      </c>
      <c r="S31" s="474">
        <f t="shared" si="16"/>
        <v>3.9859813186441659</v>
      </c>
      <c r="T31" s="493"/>
      <c r="U31" s="41"/>
      <c r="V31" s="41"/>
      <c r="W31" s="33">
        <f>F31-SUM(F24:F30)</f>
        <v>0</v>
      </c>
      <c r="X31" s="41"/>
      <c r="Y31" s="33">
        <f>I31-SUM(I24:I30)</f>
        <v>0</v>
      </c>
      <c r="Z31" s="41"/>
      <c r="AA31" s="33">
        <f>P31-SUM(P24:P30)</f>
        <v>0</v>
      </c>
    </row>
    <row r="32" spans="2:27" ht="15" customHeight="1" x14ac:dyDescent="0.25">
      <c r="B32" s="419"/>
      <c r="C32" s="420"/>
      <c r="D32" s="420"/>
      <c r="E32" s="420"/>
      <c r="F32" s="420"/>
      <c r="G32" s="420"/>
      <c r="H32" s="420"/>
      <c r="I32" s="420"/>
      <c r="J32" s="420"/>
      <c r="K32" s="420"/>
      <c r="L32" s="420"/>
      <c r="M32" s="420"/>
      <c r="N32" s="420"/>
      <c r="O32" s="420"/>
      <c r="P32" s="420"/>
      <c r="Q32" s="420"/>
      <c r="R32" s="420"/>
      <c r="S32" s="420"/>
      <c r="T32" s="462"/>
    </row>
    <row r="33" spans="2:27" ht="12.75" customHeight="1" x14ac:dyDescent="0.25">
      <c r="B33" s="419"/>
      <c r="C33" s="471" t="s">
        <v>219</v>
      </c>
      <c r="D33" s="511"/>
      <c r="E33" s="16"/>
      <c r="F33" s="16"/>
      <c r="G33" s="16"/>
      <c r="H33" s="420"/>
      <c r="I33" s="16"/>
      <c r="J33" s="16"/>
      <c r="K33" s="16"/>
      <c r="L33" s="16"/>
      <c r="M33" s="468"/>
      <c r="N33" s="420"/>
      <c r="O33" s="16"/>
      <c r="P33" s="16"/>
      <c r="Q33" s="16"/>
      <c r="R33" s="16"/>
      <c r="S33" s="468"/>
      <c r="T33" s="493"/>
      <c r="U33" s="41"/>
      <c r="V33" s="41"/>
      <c r="W33" s="41"/>
      <c r="X33" s="41"/>
      <c r="Y33" s="41"/>
      <c r="Z33" s="41"/>
      <c r="AA33" s="41"/>
    </row>
    <row r="34" spans="2:27" ht="12.75" customHeight="1" x14ac:dyDescent="0.25">
      <c r="B34" s="419"/>
      <c r="C34" s="465" t="s">
        <v>185</v>
      </c>
      <c r="D34" s="511"/>
      <c r="E34" s="469">
        <f t="shared" ref="E34:E43" si="17">SUM(F34:G34)</f>
        <v>486278.16000000003</v>
      </c>
      <c r="F34" s="469">
        <f>IFERROR(VLOOKUP($C34,'Dispatch CF-Monthly'!$B:$Q,16,FALSE),0)</f>
        <v>70185.62</v>
      </c>
      <c r="G34" s="469">
        <f>IFERROR(VLOOKUP('4. Cash Flows'!$C34,'Youreka CF-Monthly'!$B:$Q,16,FALSE),0)</f>
        <v>416092.54000000004</v>
      </c>
      <c r="H34" s="420"/>
      <c r="I34" s="469">
        <f t="shared" ref="I34:I43" si="18">SUM(J34:K34)</f>
        <v>203118.08000000002</v>
      </c>
      <c r="J34" s="469">
        <f>INDEX('Dispatch CF-Monthly'!BM:BM,MATCH(C34,'Dispatch CF-Monthly'!B:B,0))</f>
        <v>60064.239999999991</v>
      </c>
      <c r="K34" s="469">
        <f>INDEX('Youreka CF-Monthly'!BM:BM,MATCH(C34,'Youreka CF-Monthly'!B:B,0))</f>
        <v>143053.84000000003</v>
      </c>
      <c r="L34" s="469">
        <f t="shared" ref="L34:L45" si="19">$E34-I34</f>
        <v>283160.08</v>
      </c>
      <c r="M34" s="468">
        <f t="shared" ref="M34:M45" si="20">IFERROR(L34/$I34,"NA")</f>
        <v>1.3940663480080158</v>
      </c>
      <c r="N34" s="420"/>
      <c r="O34" s="469">
        <f t="shared" ref="O34:O43" si="21">SUM(P34:Q34)</f>
        <v>-4862.289999999979</v>
      </c>
      <c r="P34" s="469">
        <f>IFERROR(VLOOKUP($C34,'Dispatch CF-Monthly'!$B:$X,23,FALSE),0)</f>
        <v>-4780.2399999999907</v>
      </c>
      <c r="Q34" s="469">
        <f>IFERROR(VLOOKUP($C34,'Youreka CF-Monthly'!$B:$X,23,FALSE),0)</f>
        <v>-82.049999999988358</v>
      </c>
      <c r="R34" s="469">
        <f t="shared" ref="R34:R45" si="22">$E34-O34</f>
        <v>491140.45</v>
      </c>
      <c r="S34" s="468">
        <f t="shared" ref="S34:S45" si="23">IFERROR(R34/$O34,"NA")</f>
        <v>-101.01011046235459</v>
      </c>
      <c r="T34" s="493"/>
      <c r="U34" s="41"/>
      <c r="V34" s="41"/>
      <c r="W34" s="41"/>
      <c r="X34" s="41"/>
      <c r="Y34" s="41"/>
      <c r="Z34" s="41"/>
      <c r="AA34" s="41"/>
    </row>
    <row r="35" spans="2:27" ht="12.75" customHeight="1" x14ac:dyDescent="0.25">
      <c r="B35" s="419"/>
      <c r="C35" s="512" t="s">
        <v>186</v>
      </c>
      <c r="D35" s="511"/>
      <c r="E35" s="469">
        <f t="shared" si="17"/>
        <v>-5130.1299999999974</v>
      </c>
      <c r="F35" s="469">
        <f>IFERROR(VLOOKUP($C35,'Dispatch CF-Monthly'!$B:$Q,16,FALSE),0)</f>
        <v>-11168.659999999996</v>
      </c>
      <c r="G35" s="469">
        <f>IFERROR(VLOOKUP('4. Cash Flows'!$C35,'Youreka CF-Monthly'!$B:$Q,16,FALSE),0)</f>
        <v>6038.5299999999988</v>
      </c>
      <c r="H35" s="420"/>
      <c r="I35" s="469">
        <f t="shared" si="18"/>
        <v>4563.6399999999994</v>
      </c>
      <c r="J35" s="469">
        <f>INDEX('Dispatch CF-Monthly'!BM:BM,MATCH(C35,'Dispatch CF-Monthly'!B:B,0))</f>
        <v>9331.9700000000012</v>
      </c>
      <c r="K35" s="469">
        <f>INDEX('Youreka CF-Monthly'!BM:BM,MATCH(C35,'Youreka CF-Monthly'!B:B,0))</f>
        <v>-4768.3300000000017</v>
      </c>
      <c r="L35" s="469">
        <f t="shared" si="19"/>
        <v>-9693.7699999999968</v>
      </c>
      <c r="M35" s="468">
        <f t="shared" si="20"/>
        <v>-2.1241311759910944</v>
      </c>
      <c r="N35" s="420"/>
      <c r="O35" s="469">
        <f t="shared" si="21"/>
        <v>9484.5400000000009</v>
      </c>
      <c r="P35" s="469">
        <f>IFERROR(VLOOKUP($C35,'Dispatch CF-Monthly'!$B:$X,23,FALSE),0)</f>
        <v>11127.36</v>
      </c>
      <c r="Q35" s="469">
        <f>IFERROR(VLOOKUP($C35,'Youreka CF-Monthly'!$B:$X,23,FALSE),0)</f>
        <v>-1642.8199999999997</v>
      </c>
      <c r="R35" s="469">
        <f t="shared" si="22"/>
        <v>-14614.669999999998</v>
      </c>
      <c r="S35" s="468">
        <f t="shared" si="23"/>
        <v>-1.5408939178916423</v>
      </c>
      <c r="T35" s="493"/>
      <c r="U35" s="41"/>
      <c r="V35" s="41"/>
      <c r="W35" s="41"/>
      <c r="X35" s="41"/>
      <c r="Y35" s="41"/>
      <c r="Z35" s="41"/>
      <c r="AA35" s="41"/>
    </row>
    <row r="36" spans="2:27" ht="12.75" customHeight="1" x14ac:dyDescent="0.25">
      <c r="B36" s="419"/>
      <c r="C36" s="512" t="s">
        <v>187</v>
      </c>
      <c r="D36" s="420"/>
      <c r="E36" s="469">
        <f t="shared" si="17"/>
        <v>1270185.1199999996</v>
      </c>
      <c r="F36" s="469">
        <f>IFERROR(VLOOKUP($C36,'Dispatch CF-Monthly'!$B:$Q,16,FALSE),0)</f>
        <v>122981.39999999991</v>
      </c>
      <c r="G36" s="469">
        <f>IFERROR(VLOOKUP('4. Cash Flows'!$C36,'Youreka CF-Monthly'!$B:$Q,16,FALSE),0)</f>
        <v>1147203.7199999997</v>
      </c>
      <c r="H36" s="420"/>
      <c r="I36" s="469">
        <f t="shared" si="18"/>
        <v>292840.50999999978</v>
      </c>
      <c r="J36" s="469">
        <f>INDEX('Dispatch CF-Monthly'!BM:BM,MATCH(C36,'Dispatch CF-Monthly'!B:B,0))</f>
        <v>174618.45000000019</v>
      </c>
      <c r="K36" s="469">
        <f>INDEX('Youreka CF-Monthly'!BM:BM,MATCH(C36,'Youreka CF-Monthly'!B:B,0))</f>
        <v>118222.05999999959</v>
      </c>
      <c r="L36" s="469">
        <f t="shared" si="19"/>
        <v>977344.60999999987</v>
      </c>
      <c r="M36" s="468">
        <f t="shared" si="20"/>
        <v>3.3374638297139989</v>
      </c>
      <c r="N36" s="420"/>
      <c r="O36" s="469">
        <f t="shared" si="21"/>
        <v>-124701.49000000022</v>
      </c>
      <c r="P36" s="469">
        <f>IFERROR(VLOOKUP($C36,'Dispatch CF-Monthly'!$B:$X,23,FALSE),0)</f>
        <v>91843.330000000075</v>
      </c>
      <c r="Q36" s="469">
        <f>IFERROR(VLOOKUP($C36,'Youreka CF-Monthly'!$B:$X,23,FALSE),0)</f>
        <v>-216544.8200000003</v>
      </c>
      <c r="R36" s="469">
        <f t="shared" si="22"/>
        <v>1394886.6099999999</v>
      </c>
      <c r="S36" s="468">
        <f t="shared" si="23"/>
        <v>-11.18580547834671</v>
      </c>
      <c r="T36" s="493"/>
      <c r="U36" s="41"/>
      <c r="V36" s="41"/>
      <c r="W36" s="41"/>
      <c r="X36" s="41"/>
      <c r="Y36" s="41"/>
      <c r="Z36" s="41"/>
      <c r="AA36" s="41"/>
    </row>
    <row r="37" spans="2:27" ht="12.75" customHeight="1" x14ac:dyDescent="0.25">
      <c r="B37" s="419"/>
      <c r="C37" s="512" t="s">
        <v>188</v>
      </c>
      <c r="D37" s="420"/>
      <c r="E37" s="469">
        <f t="shared" si="17"/>
        <v>-6127.1800000000512</v>
      </c>
      <c r="F37" s="469">
        <f>IFERROR(VLOOKUP($C37,'Dispatch CF-Monthly'!$B:$Q,16,FALSE),0)</f>
        <v>82962.589999999967</v>
      </c>
      <c r="G37" s="469">
        <f>IFERROR(VLOOKUP('4. Cash Flows'!$C37,'Youreka CF-Monthly'!$B:$Q,16,FALSE),0)</f>
        <v>-89089.770000000019</v>
      </c>
      <c r="H37" s="420"/>
      <c r="I37" s="469">
        <f t="shared" si="18"/>
        <v>159509.26</v>
      </c>
      <c r="J37" s="469">
        <f>INDEX('Dispatch CF-Monthly'!BM:BM,MATCH(C37,'Dispatch CF-Monthly'!B:B,0))</f>
        <v>70492.820000000065</v>
      </c>
      <c r="K37" s="469">
        <f>INDEX('Youreka CF-Monthly'!BM:BM,MATCH(C37,'Youreka CF-Monthly'!B:B,0))</f>
        <v>89016.439999999944</v>
      </c>
      <c r="L37" s="469">
        <f t="shared" si="19"/>
        <v>-165636.44000000006</v>
      </c>
      <c r="M37" s="468">
        <f t="shared" si="20"/>
        <v>-1.0384126915264986</v>
      </c>
      <c r="N37" s="420"/>
      <c r="O37" s="469">
        <f t="shared" si="21"/>
        <v>304120.16000000015</v>
      </c>
      <c r="P37" s="469">
        <f>IFERROR(VLOOKUP($C37,'Dispatch CF-Monthly'!$B:$X,23,FALSE),0)</f>
        <v>74593.910000000033</v>
      </c>
      <c r="Q37" s="469">
        <f>IFERROR(VLOOKUP($C37,'Youreka CF-Monthly'!$B:$X,23,FALSE),0)</f>
        <v>229526.25000000012</v>
      </c>
      <c r="R37" s="469">
        <f t="shared" si="22"/>
        <v>-310247.3400000002</v>
      </c>
      <c r="S37" s="468">
        <f t="shared" si="23"/>
        <v>-1.0201472339091235</v>
      </c>
      <c r="T37" s="493"/>
      <c r="U37" s="41"/>
      <c r="V37" s="41"/>
      <c r="W37" s="41"/>
      <c r="X37" s="41"/>
      <c r="Y37" s="41"/>
      <c r="Z37" s="41"/>
      <c r="AA37" s="41"/>
    </row>
    <row r="38" spans="2:27" ht="12.75" customHeight="1" x14ac:dyDescent="0.25">
      <c r="B38" s="419"/>
      <c r="C38" s="512" t="s">
        <v>220</v>
      </c>
      <c r="D38" s="420"/>
      <c r="E38" s="469">
        <f>SUM(F38:G38)</f>
        <v>492410.18000000017</v>
      </c>
      <c r="F38" s="469">
        <f>IFERROR(VLOOKUP($C38,'Dispatch CF-Monthly'!$B:$Q,16,FALSE),0)</f>
        <v>492410.18000000017</v>
      </c>
      <c r="G38" s="469">
        <f>IFERROR(VLOOKUP('4. Cash Flows'!$C38,'Youreka CF-Monthly'!$B:$Q,16,FALSE),0)</f>
        <v>0</v>
      </c>
      <c r="H38" s="420"/>
      <c r="I38" s="469">
        <f t="shared" si="18"/>
        <v>-2464643.77</v>
      </c>
      <c r="J38" s="469">
        <f>INDEX('Dispatch CF-Monthly'!BM:BM,MATCH(C38,'Dispatch CF-Monthly'!B:B,0))</f>
        <v>-2464643.77</v>
      </c>
      <c r="K38" s="469">
        <f>INDEX('Youreka CF-Monthly'!BM:BM,MATCH(C38,'Youreka CF-Monthly'!B:B,0))</f>
        <v>0</v>
      </c>
      <c r="L38" s="469">
        <f t="shared" si="19"/>
        <v>2957053.95</v>
      </c>
      <c r="M38" s="468">
        <f t="shared" si="20"/>
        <v>-1.1997895947453696</v>
      </c>
      <c r="N38" s="420"/>
      <c r="O38" s="469">
        <f t="shared" si="21"/>
        <v>806143.91000000015</v>
      </c>
      <c r="P38" s="469">
        <f>IFERROR(VLOOKUP($C38,'Dispatch CF-Monthly'!$B:$X,23,FALSE),0)</f>
        <v>806143.91000000015</v>
      </c>
      <c r="Q38" s="469">
        <f>IFERROR(VLOOKUP($C38,'Youreka CF-Monthly'!$B:$X,23,FALSE),0)</f>
        <v>0</v>
      </c>
      <c r="R38" s="469">
        <f t="shared" si="22"/>
        <v>-313733.73</v>
      </c>
      <c r="S38" s="468">
        <f t="shared" si="23"/>
        <v>-0.38917831680946385</v>
      </c>
      <c r="T38" s="493"/>
      <c r="U38" s="41"/>
      <c r="V38" s="41"/>
      <c r="W38" s="41"/>
      <c r="X38" s="41"/>
      <c r="Y38" s="41"/>
      <c r="Z38" s="41"/>
      <c r="AA38" s="41"/>
    </row>
    <row r="39" spans="2:27" ht="12.75" customHeight="1" x14ac:dyDescent="0.25">
      <c r="B39" s="419"/>
      <c r="C39" s="512" t="s">
        <v>191</v>
      </c>
      <c r="D39" s="420"/>
      <c r="E39" s="469">
        <f t="shared" si="17"/>
        <v>43026.879999999997</v>
      </c>
      <c r="F39" s="469">
        <f>IFERROR(VLOOKUP($C39,'Dispatch CF-Monthly'!$B:$Q,16,FALSE),0)</f>
        <v>-6797.26</v>
      </c>
      <c r="G39" s="469">
        <f>IFERROR(VLOOKUP('4. Cash Flows'!$C39,'Youreka CF-Monthly'!$B:$Q,16,FALSE),0)</f>
        <v>49824.14</v>
      </c>
      <c r="H39" s="420"/>
      <c r="I39" s="469">
        <f t="shared" si="18"/>
        <v>-19401.79</v>
      </c>
      <c r="J39" s="469">
        <f>INDEX('Dispatch CF-Monthly'!BM:BM,MATCH(C39,'Dispatch CF-Monthly'!B:B,0))</f>
        <v>1711.9500000000003</v>
      </c>
      <c r="K39" s="469">
        <f>INDEX('Youreka CF-Monthly'!BM:BM,MATCH(C39,'Youreka CF-Monthly'!B:B,0))</f>
        <v>-21113.74</v>
      </c>
      <c r="L39" s="469">
        <f t="shared" si="19"/>
        <v>62428.67</v>
      </c>
      <c r="M39" s="468">
        <f t="shared" si="20"/>
        <v>-3.2176757917697283</v>
      </c>
      <c r="N39" s="420"/>
      <c r="O39" s="469">
        <f t="shared" si="21"/>
        <v>-28122.33</v>
      </c>
      <c r="P39" s="469">
        <f>IFERROR(VLOOKUP($C39,'Dispatch CF-Monthly'!$B:$X,23,FALSE),0)</f>
        <v>-16340.06</v>
      </c>
      <c r="Q39" s="469">
        <f>IFERROR(VLOOKUP($C39,'Youreka CF-Monthly'!$B:$X,23,FALSE),0)</f>
        <v>-11782.27</v>
      </c>
      <c r="R39" s="469">
        <f t="shared" si="22"/>
        <v>71149.209999999992</v>
      </c>
      <c r="S39" s="468">
        <f t="shared" si="23"/>
        <v>-2.529989869260477</v>
      </c>
      <c r="T39" s="493"/>
      <c r="U39" s="41"/>
      <c r="V39" s="41"/>
      <c r="W39" s="41"/>
      <c r="X39" s="41"/>
      <c r="Y39" s="41"/>
      <c r="Z39" s="41"/>
      <c r="AA39" s="41"/>
    </row>
    <row r="40" spans="2:27" ht="12.75" customHeight="1" x14ac:dyDescent="0.25">
      <c r="B40" s="419"/>
      <c r="C40" s="465" t="s">
        <v>192</v>
      </c>
      <c r="D40" s="464"/>
      <c r="E40" s="469">
        <f t="shared" si="17"/>
        <v>0</v>
      </c>
      <c r="F40" s="469">
        <f>IFERROR(VLOOKUP($C40,'Dispatch CF-Monthly'!$B:$Q,16,FALSE),0)</f>
        <v>0</v>
      </c>
      <c r="G40" s="469">
        <f>IFERROR(VLOOKUP('4. Cash Flows'!$C40,'Youreka CF-Monthly'!$B:$Q,16,FALSE),0)</f>
        <v>0</v>
      </c>
      <c r="H40" s="420"/>
      <c r="I40" s="469">
        <f t="shared" si="18"/>
        <v>0</v>
      </c>
      <c r="J40" s="469">
        <f>INDEX('Dispatch CF-Monthly'!BM:BM,MATCH(C40,'Dispatch CF-Monthly'!B:B,0))</f>
        <v>0</v>
      </c>
      <c r="K40" s="469">
        <f>INDEX('Youreka CF-Monthly'!BM:BM,MATCH(C40,'Youreka CF-Monthly'!B:B,0))</f>
        <v>0</v>
      </c>
      <c r="L40" s="469">
        <f t="shared" si="19"/>
        <v>0</v>
      </c>
      <c r="M40" s="468" t="str">
        <f t="shared" si="20"/>
        <v>NA</v>
      </c>
      <c r="N40" s="420"/>
      <c r="O40" s="469">
        <f t="shared" si="21"/>
        <v>0</v>
      </c>
      <c r="P40" s="469">
        <f>IFERROR(VLOOKUP($C40,'Dispatch CF-Monthly'!$B:$X,23,FALSE),0)</f>
        <v>0</v>
      </c>
      <c r="Q40" s="469">
        <f>IFERROR(VLOOKUP($C40,'Youreka CF-Monthly'!$B:$X,23,FALSE),0)</f>
        <v>0</v>
      </c>
      <c r="R40" s="469">
        <f t="shared" si="22"/>
        <v>0</v>
      </c>
      <c r="S40" s="468" t="str">
        <f t="shared" si="23"/>
        <v>NA</v>
      </c>
      <c r="T40" s="493"/>
      <c r="U40" s="41"/>
      <c r="V40" s="41"/>
      <c r="W40" s="41"/>
      <c r="X40" s="41"/>
      <c r="Y40" s="41"/>
      <c r="Z40" s="41"/>
      <c r="AA40" s="41"/>
    </row>
    <row r="41" spans="2:27" ht="12.75" customHeight="1" x14ac:dyDescent="0.25">
      <c r="B41" s="419"/>
      <c r="C41" s="465" t="s">
        <v>221</v>
      </c>
      <c r="D41" s="464"/>
      <c r="E41" s="469">
        <f t="shared" si="17"/>
        <v>0</v>
      </c>
      <c r="F41" s="469">
        <f>IFERROR(VLOOKUP($C41,'Dispatch CF-Monthly'!$B:$Q,16,FALSE),0)</f>
        <v>0</v>
      </c>
      <c r="G41" s="469">
        <f>IFERROR(VLOOKUP('4. Cash Flows'!$C41,'Youreka CF-Monthly'!$B:$Q,16,FALSE),0)</f>
        <v>0</v>
      </c>
      <c r="H41" s="420"/>
      <c r="I41" s="469">
        <f t="shared" si="18"/>
        <v>0</v>
      </c>
      <c r="J41" s="469">
        <f>INDEX('Dispatch CF-Monthly'!BM:BM,MATCH(C41,'Dispatch CF-Monthly'!B:B,0))</f>
        <v>0</v>
      </c>
      <c r="K41" s="469">
        <f>INDEX('Youreka CF-Monthly'!BM:BM,MATCH(C41,'Youreka CF-Monthly'!B:B,0))</f>
        <v>0</v>
      </c>
      <c r="L41" s="469">
        <f t="shared" si="19"/>
        <v>0</v>
      </c>
      <c r="M41" s="468" t="str">
        <f t="shared" si="20"/>
        <v>NA</v>
      </c>
      <c r="N41" s="420"/>
      <c r="O41" s="469">
        <f t="shared" si="21"/>
        <v>0</v>
      </c>
      <c r="P41" s="469">
        <f>IFERROR(VLOOKUP($C41,'Dispatch CF-Monthly'!$B:$X,23,FALSE),0)</f>
        <v>0</v>
      </c>
      <c r="Q41" s="469">
        <f>IFERROR(VLOOKUP($C41,'Youreka CF-Monthly'!$B:$X,23,FALSE),0)</f>
        <v>0</v>
      </c>
      <c r="R41" s="469">
        <f t="shared" si="22"/>
        <v>0</v>
      </c>
      <c r="S41" s="468" t="str">
        <f t="shared" si="23"/>
        <v>NA</v>
      </c>
      <c r="T41" s="493"/>
      <c r="U41" s="41"/>
      <c r="V41" s="41"/>
      <c r="W41" s="41"/>
      <c r="X41" s="41"/>
      <c r="Y41" s="41"/>
      <c r="Z41" s="41"/>
      <c r="AA41" s="41"/>
    </row>
    <row r="42" spans="2:27" ht="12.75" customHeight="1" x14ac:dyDescent="0.25">
      <c r="B42" s="419"/>
      <c r="C42" s="465" t="s">
        <v>222</v>
      </c>
      <c r="D42" s="506"/>
      <c r="E42" s="469">
        <f t="shared" si="17"/>
        <v>0</v>
      </c>
      <c r="F42" s="469">
        <f>IFERROR(VLOOKUP($C42,'Dispatch CF-Monthly'!$B:$Q,16,FALSE),0)</f>
        <v>0</v>
      </c>
      <c r="G42" s="469">
        <f>IFERROR(VLOOKUP('4. Cash Flows'!$C42,'Youreka CF-Monthly'!$B:$Q,16,FALSE),0)</f>
        <v>0</v>
      </c>
      <c r="H42" s="420"/>
      <c r="I42" s="469">
        <f t="shared" si="18"/>
        <v>0</v>
      </c>
      <c r="J42" s="469">
        <f>INDEX('Dispatch CF-Monthly'!BM:BM,MATCH(C42,'Dispatch CF-Monthly'!B:B,0))</f>
        <v>0</v>
      </c>
      <c r="K42" s="469">
        <f>INDEX('Youreka CF-Monthly'!BM:BM,MATCH(C42,'Youreka CF-Monthly'!B:B,0))</f>
        <v>0</v>
      </c>
      <c r="L42" s="469">
        <f t="shared" si="19"/>
        <v>0</v>
      </c>
      <c r="M42" s="468" t="str">
        <f t="shared" si="20"/>
        <v>NA</v>
      </c>
      <c r="N42" s="420"/>
      <c r="O42" s="469">
        <f t="shared" si="21"/>
        <v>0</v>
      </c>
      <c r="P42" s="469">
        <f>IFERROR(VLOOKUP($C42,'Dispatch CF-Monthly'!$B:$X,23,FALSE),0)</f>
        <v>0</v>
      </c>
      <c r="Q42" s="469">
        <f>IFERROR(VLOOKUP($C42,'Youreka CF-Monthly'!$B:$X,23,FALSE),0)</f>
        <v>0</v>
      </c>
      <c r="R42" s="469">
        <f t="shared" si="22"/>
        <v>0</v>
      </c>
      <c r="S42" s="468" t="str">
        <f t="shared" si="23"/>
        <v>NA</v>
      </c>
      <c r="T42" s="493"/>
      <c r="U42" s="41"/>
      <c r="V42" s="41"/>
      <c r="W42" s="41"/>
      <c r="X42" s="41"/>
      <c r="Y42" s="41"/>
      <c r="Z42" s="41"/>
      <c r="AA42" s="41"/>
    </row>
    <row r="43" spans="2:27" ht="12.75" customHeight="1" x14ac:dyDescent="0.25">
      <c r="B43" s="419"/>
      <c r="C43" s="465" t="s">
        <v>198</v>
      </c>
      <c r="D43" s="506"/>
      <c r="E43" s="469">
        <f t="shared" si="17"/>
        <v>-28126.049999999996</v>
      </c>
      <c r="F43" s="469">
        <f>IFERROR(VLOOKUP($C43,'Dispatch CF-Monthly'!$B:$Q,16,FALSE),0)</f>
        <v>-28126.049999999996</v>
      </c>
      <c r="G43" s="469">
        <f>IFERROR(VLOOKUP('4. Cash Flows'!$C43,'Youreka CF-Monthly'!$B:$Q,16,FALSE),0)</f>
        <v>0</v>
      </c>
      <c r="H43" s="420"/>
      <c r="I43" s="469">
        <f t="shared" si="18"/>
        <v>-26425.049999999988</v>
      </c>
      <c r="J43" s="469">
        <f>INDEX('Dispatch CF-Monthly'!BM:BM,MATCH(C43,'Dispatch CF-Monthly'!B:B,0))</f>
        <v>-26425.049999999988</v>
      </c>
      <c r="K43" s="469">
        <f>INDEX('Youreka CF-Monthly'!BM:BM,MATCH(C43,'Youreka CF-Monthly'!B:B,0))</f>
        <v>0</v>
      </c>
      <c r="L43" s="469">
        <f t="shared" si="19"/>
        <v>-1701.0000000000073</v>
      </c>
      <c r="M43" s="468">
        <f t="shared" si="20"/>
        <v>6.437073912821388E-2</v>
      </c>
      <c r="N43" s="420"/>
      <c r="O43" s="469">
        <f t="shared" si="21"/>
        <v>-28028.410000000003</v>
      </c>
      <c r="P43" s="469">
        <f>IFERROR(VLOOKUP($C43,'Dispatch CF-Monthly'!$B:$X,23,FALSE),0)</f>
        <v>-28028.410000000003</v>
      </c>
      <c r="Q43" s="469">
        <f>IFERROR(VLOOKUP($C43,'Youreka CF-Monthly'!$B:$X,23,FALSE),0)</f>
        <v>0</v>
      </c>
      <c r="R43" s="469">
        <f t="shared" si="22"/>
        <v>-97.639999999992142</v>
      </c>
      <c r="S43" s="468">
        <f t="shared" si="23"/>
        <v>3.4836082389258661E-3</v>
      </c>
      <c r="T43" s="493"/>
      <c r="U43" s="41"/>
      <c r="V43" s="41"/>
      <c r="W43" s="41"/>
      <c r="X43" s="41"/>
      <c r="Y43" s="41"/>
      <c r="Z43" s="41"/>
      <c r="AA43" s="41"/>
    </row>
    <row r="44" spans="2:27" ht="12.75" customHeight="1" x14ac:dyDescent="0.25">
      <c r="B44" s="419"/>
      <c r="C44" s="471" t="s">
        <v>223</v>
      </c>
      <c r="D44" s="506"/>
      <c r="E44" s="472">
        <f>SUM(E34:E43)</f>
        <v>2252516.98</v>
      </c>
      <c r="F44" s="472">
        <f>IFERROR(VLOOKUP($C44,'Dispatch CF-Monthly'!$B:$Q,16,FALSE),0)</f>
        <v>722447.82</v>
      </c>
      <c r="G44" s="472">
        <f>IFERROR(VLOOKUP('4. Cash Flows'!$C44,'Youreka CF-Monthly'!$B:$Q,16,FALSE),0)</f>
        <v>1530069.1599999997</v>
      </c>
      <c r="H44" s="420"/>
      <c r="I44" s="472">
        <f>SUM(I34:I43)</f>
        <v>-1850439.1200000003</v>
      </c>
      <c r="J44" s="472">
        <f>INDEX('Dispatch CF-Monthly'!BM:BM,MATCH(C44,'Dispatch CF-Monthly'!B:B,0))</f>
        <v>-2174849.3899999997</v>
      </c>
      <c r="K44" s="472">
        <f>INDEX('Youreka CF-Monthly'!BM:BM,MATCH(C44,'Youreka CF-Monthly'!B:B,0))</f>
        <v>324410.26999999955</v>
      </c>
      <c r="L44" s="472">
        <f t="shared" si="19"/>
        <v>4102956.1000000006</v>
      </c>
      <c r="M44" s="474">
        <f t="shared" si="20"/>
        <v>-2.2172878078798939</v>
      </c>
      <c r="N44" s="420"/>
      <c r="O44" s="472">
        <f>SUM(O34:O43)</f>
        <v>934034.09000000008</v>
      </c>
      <c r="P44" s="472">
        <f>IFERROR(VLOOKUP($C44,'Dispatch CF-Monthly'!$B:$X,23,FALSE),0)</f>
        <v>934559.80000000016</v>
      </c>
      <c r="Q44" s="472">
        <f>IFERROR(VLOOKUP($C44,'Youreka CF-Monthly'!$B:$X,23,FALSE),0)</f>
        <v>-525.71000000017739</v>
      </c>
      <c r="R44" s="472">
        <f t="shared" si="22"/>
        <v>1318482.8899999999</v>
      </c>
      <c r="S44" s="474">
        <f t="shared" si="23"/>
        <v>1.4116003945851696</v>
      </c>
      <c r="T44" s="493"/>
      <c r="U44" s="41"/>
      <c r="V44" s="41"/>
      <c r="W44" s="33">
        <f>F44-SUM(F34:F43)</f>
        <v>0</v>
      </c>
      <c r="X44" s="41"/>
      <c r="Y44" s="33">
        <f>I44-SUM(I34:I43)</f>
        <v>0</v>
      </c>
      <c r="Z44" s="41"/>
      <c r="AA44" s="33">
        <f>P44-SUM(P34:P43)</f>
        <v>0</v>
      </c>
    </row>
    <row r="45" spans="2:27" ht="12.75" customHeight="1" x14ac:dyDescent="0.25">
      <c r="B45" s="419"/>
      <c r="C45" s="471" t="s">
        <v>224</v>
      </c>
      <c r="D45" s="506"/>
      <c r="E45" s="472">
        <f>E44+E31</f>
        <v>-456942.99999999907</v>
      </c>
      <c r="F45" s="472">
        <f>IFERROR(VLOOKUP($C45,'Dispatch CF-Monthly'!$B:$Q,16,FALSE),0)</f>
        <v>150041.9800000008</v>
      </c>
      <c r="G45" s="472">
        <f>IFERROR(VLOOKUP('4. Cash Flows'!$C45,'Youreka CF-Monthly'!$B:$Q,16,FALSE),0)</f>
        <v>-606984.98000000091</v>
      </c>
      <c r="H45" s="420"/>
      <c r="I45" s="472">
        <f>I44+I31</f>
        <v>-2878592.7900000005</v>
      </c>
      <c r="J45" s="472">
        <f>INDEX('Dispatch CF-Monthly'!BM:BM,MATCH(C45,'Dispatch CF-Monthly'!B:B,0))</f>
        <v>-2645551.4499999997</v>
      </c>
      <c r="K45" s="472">
        <f>INDEX('Youreka CF-Monthly'!BM:BM,MATCH(C45,'Youreka CF-Monthly'!B:B,0))</f>
        <v>-233041.34000000067</v>
      </c>
      <c r="L45" s="472">
        <f t="shared" si="19"/>
        <v>2421649.7900000014</v>
      </c>
      <c r="M45" s="474">
        <f t="shared" si="20"/>
        <v>-0.84126167425021625</v>
      </c>
      <c r="N45" s="420"/>
      <c r="O45" s="472">
        <f>O44+O31</f>
        <v>390618.49999999977</v>
      </c>
      <c r="P45" s="472">
        <f>IFERROR(VLOOKUP($C45,'Dispatch CF-Monthly'!$B:$X,23,FALSE),0)</f>
        <v>659548.63999999955</v>
      </c>
      <c r="Q45" s="472">
        <f>IFERROR(VLOOKUP($C45,'Youreka CF-Monthly'!$B:$X,23,FALSE),0)</f>
        <v>-268930.1399999999</v>
      </c>
      <c r="R45" s="472">
        <f t="shared" si="22"/>
        <v>-847561.49999999884</v>
      </c>
      <c r="S45" s="474">
        <f t="shared" si="23"/>
        <v>-2.1697935453645933</v>
      </c>
      <c r="T45" s="493"/>
      <c r="U45" s="41"/>
      <c r="V45" s="41"/>
      <c r="W45" s="33">
        <f>F45-SUM(F44,F31)</f>
        <v>0</v>
      </c>
      <c r="X45" s="41"/>
      <c r="Y45" s="33">
        <f>I45-SUM(I44,I31)</f>
        <v>0</v>
      </c>
      <c r="Z45" s="41"/>
      <c r="AA45" s="33">
        <f>P45-SUM(P44,P31)</f>
        <v>0</v>
      </c>
    </row>
    <row r="46" spans="2:27" ht="12.75" customHeight="1" x14ac:dyDescent="0.25">
      <c r="B46" s="419"/>
      <c r="C46" s="506"/>
      <c r="D46" s="506"/>
      <c r="E46" s="16"/>
      <c r="F46" s="16"/>
      <c r="G46" s="16"/>
      <c r="H46" s="420"/>
      <c r="I46" s="16"/>
      <c r="J46" s="16"/>
      <c r="K46" s="16"/>
      <c r="L46" s="16"/>
      <c r="M46" s="468"/>
      <c r="N46" s="420"/>
      <c r="O46" s="16"/>
      <c r="P46" s="16"/>
      <c r="Q46" s="16"/>
      <c r="R46" s="16"/>
      <c r="S46" s="468"/>
      <c r="T46" s="493"/>
      <c r="U46" s="41"/>
      <c r="V46" s="41"/>
      <c r="W46" s="41"/>
      <c r="X46" s="41"/>
      <c r="Y46" s="41"/>
      <c r="Z46" s="41"/>
      <c r="AA46" s="41"/>
    </row>
    <row r="47" spans="2:27" ht="12.75" customHeight="1" x14ac:dyDescent="0.25">
      <c r="B47" s="419"/>
      <c r="C47" s="506" t="s">
        <v>225</v>
      </c>
      <c r="D47" s="506"/>
      <c r="E47" s="472">
        <f>E9+E20+E45</f>
        <v>-354720.10055555217</v>
      </c>
      <c r="F47" s="472">
        <f>IFERROR(VLOOKUP($C47,'Dispatch CF-Monthly'!$B:$Q,16,FALSE),0)</f>
        <v>-93736.909999998752</v>
      </c>
      <c r="G47" s="472">
        <f>IFERROR(VLOOKUP('4. Cash Flows'!$C47,'Youreka CF-Monthly'!$B:$Q,16,FALSE),0)</f>
        <v>-260983.19055555458</v>
      </c>
      <c r="H47" s="506"/>
      <c r="I47" s="472">
        <f>I9+I20+I45</f>
        <v>-4017139.5605555535</v>
      </c>
      <c r="J47" s="472">
        <f>INDEX('Dispatch CF-Monthly'!BM:BM,MATCH(C47,'Dispatch CF-Monthly'!B:B,0))</f>
        <v>-3918387.1799999988</v>
      </c>
      <c r="K47" s="472">
        <f>INDEX('Youreka CF-Monthly'!BM:BM,MATCH(C47,'Youreka CF-Monthly'!B:B,0))</f>
        <v>-98752.380555554526</v>
      </c>
      <c r="L47" s="472">
        <f>$E47-I47</f>
        <v>3662419.4600000014</v>
      </c>
      <c r="M47" s="474">
        <f>IFERROR(L47/$I47,"NA")</f>
        <v>-0.91169833778279397</v>
      </c>
      <c r="N47" s="506"/>
      <c r="O47" s="472">
        <f>O9+O20+O45</f>
        <v>83051.269444443053</v>
      </c>
      <c r="P47" s="472">
        <f>IFERROR(VLOOKUP($C47,'Dispatch CF-Monthly'!$B:$X,23,FALSE),0)</f>
        <v>-5385.8800000036135</v>
      </c>
      <c r="Q47" s="472">
        <f>IFERROR(VLOOKUP($C47,'Youreka CF-Monthly'!$B:$X,23,FALSE),0)</f>
        <v>88437.14944444655</v>
      </c>
      <c r="R47" s="472">
        <f>$E47-O47</f>
        <v>-437771.36999999522</v>
      </c>
      <c r="S47" s="474">
        <f>IFERROR(R47/$O47,"NA")</f>
        <v>-5.2710978763887688</v>
      </c>
      <c r="T47" s="493"/>
      <c r="U47" s="41"/>
      <c r="V47" s="41"/>
      <c r="W47" s="33">
        <f>F47-SUM(F45,F20,F9)</f>
        <v>0</v>
      </c>
      <c r="X47" s="41"/>
      <c r="Y47" s="33">
        <f>I47-SUM(I45,I20,I9)</f>
        <v>0</v>
      </c>
      <c r="Z47" s="41"/>
      <c r="AA47" s="33">
        <f>P47-SUM(P45,P20,P9)</f>
        <v>0</v>
      </c>
    </row>
    <row r="48" spans="2:27" ht="15" customHeight="1" x14ac:dyDescent="0.25">
      <c r="B48" s="419"/>
      <c r="C48" s="420"/>
      <c r="D48" s="420"/>
      <c r="E48" s="420"/>
      <c r="F48" s="420"/>
      <c r="G48" s="420"/>
      <c r="H48" s="420"/>
      <c r="I48" s="420"/>
      <c r="J48" s="420"/>
      <c r="K48" s="420"/>
      <c r="L48" s="420"/>
      <c r="M48" s="420"/>
      <c r="N48" s="420"/>
      <c r="O48" s="420"/>
      <c r="P48" s="420"/>
      <c r="Q48" s="420"/>
      <c r="R48" s="420"/>
      <c r="S48" s="420"/>
      <c r="T48" s="462"/>
    </row>
    <row r="49" spans="2:27" ht="12.75" customHeight="1" x14ac:dyDescent="0.25">
      <c r="B49" s="419"/>
      <c r="C49" s="506" t="s">
        <v>226</v>
      </c>
      <c r="D49" s="513"/>
      <c r="E49" s="16"/>
      <c r="F49" s="16"/>
      <c r="G49" s="16"/>
      <c r="H49" s="420"/>
      <c r="I49" s="16"/>
      <c r="J49" s="16"/>
      <c r="K49" s="16"/>
      <c r="L49" s="16"/>
      <c r="M49" s="468"/>
      <c r="N49" s="420"/>
      <c r="O49" s="16"/>
      <c r="P49" s="16"/>
      <c r="Q49" s="16"/>
      <c r="R49" s="16"/>
      <c r="S49" s="468"/>
      <c r="T49" s="493"/>
      <c r="U49" s="41"/>
      <c r="V49" s="41"/>
      <c r="W49" s="41"/>
      <c r="X49" s="41"/>
      <c r="Y49" s="41"/>
      <c r="Z49" s="41"/>
      <c r="AA49" s="41"/>
    </row>
    <row r="50" spans="2:27" ht="12.75" customHeight="1" x14ac:dyDescent="0.25">
      <c r="B50" s="419"/>
      <c r="C50" s="465" t="s">
        <v>227</v>
      </c>
      <c r="D50" s="511"/>
      <c r="E50" s="469">
        <f t="shared" ref="E50:E56" si="24">SUM(F50:G50)</f>
        <v>0</v>
      </c>
      <c r="F50" s="469">
        <f>IFERROR(VLOOKUP($C50,'Dispatch CF-Monthly'!$B:$Q,16,FALSE),0)</f>
        <v>0</v>
      </c>
      <c r="G50" s="469">
        <f>IFERROR(VLOOKUP('4. Cash Flows'!$C50,'Youreka CF-Monthly'!$B:$Q,16,FALSE),0)</f>
        <v>0</v>
      </c>
      <c r="H50" s="420"/>
      <c r="I50" s="469">
        <f t="shared" ref="I50:I56" si="25">SUM(J50:K50)</f>
        <v>0</v>
      </c>
      <c r="J50" s="469">
        <f>INDEX('Dispatch CF-Monthly'!BM:BM,MATCH(C50,'Dispatch CF-Monthly'!B:B,0))</f>
        <v>0</v>
      </c>
      <c r="K50" s="469">
        <f>INDEX('Youreka CF-Monthly'!BM:BM,MATCH(C50,'Youreka CF-Monthly'!B:B,0))</f>
        <v>0</v>
      </c>
      <c r="L50" s="469">
        <f t="shared" ref="L50:L57" si="26">$E50-I50</f>
        <v>0</v>
      </c>
      <c r="M50" s="468" t="str">
        <f t="shared" ref="M50:M57" si="27">IFERROR(L50/$I50,"NA")</f>
        <v>NA</v>
      </c>
      <c r="N50" s="420"/>
      <c r="O50" s="469">
        <f t="shared" ref="O50:O56" si="28">SUM(P50:Q50)</f>
        <v>0</v>
      </c>
      <c r="P50" s="469">
        <f>IFERROR(VLOOKUP($C50,'Dispatch CF-Monthly'!$B:$X,23,FALSE),0)</f>
        <v>0</v>
      </c>
      <c r="Q50" s="469">
        <f>IFERROR(VLOOKUP($C50,'Youreka CF-Monthly'!$B:$X,23,FALSE),0)</f>
        <v>0</v>
      </c>
      <c r="R50" s="469">
        <f t="shared" ref="R50:R57" si="29">$E50-O50</f>
        <v>0</v>
      </c>
      <c r="S50" s="468" t="str">
        <f t="shared" ref="S50:S57" si="30">IFERROR(R50/$O50,"NA")</f>
        <v>NA</v>
      </c>
      <c r="T50" s="493"/>
      <c r="U50" s="41"/>
      <c r="V50" s="41"/>
      <c r="W50" s="41"/>
      <c r="X50" s="41"/>
      <c r="Y50" s="41"/>
      <c r="Z50" s="41"/>
      <c r="AA50" s="41"/>
    </row>
    <row r="51" spans="2:27" ht="12.75" customHeight="1" x14ac:dyDescent="0.25">
      <c r="B51" s="419"/>
      <c r="C51" s="512" t="s">
        <v>228</v>
      </c>
      <c r="D51" s="420"/>
      <c r="E51" s="469">
        <f t="shared" si="24"/>
        <v>0</v>
      </c>
      <c r="F51" s="469">
        <f>IFERROR(VLOOKUP($C51,'Dispatch CF-Monthly'!$B:$Q,16,FALSE),0)</f>
        <v>0</v>
      </c>
      <c r="G51" s="469">
        <f>IFERROR(VLOOKUP('4. Cash Flows'!$C51,'Youreka CF-Monthly'!$B:$Q,16,FALSE),0)</f>
        <v>0</v>
      </c>
      <c r="H51" s="420"/>
      <c r="I51" s="469">
        <f t="shared" si="25"/>
        <v>-1730.9199999999837</v>
      </c>
      <c r="J51" s="469">
        <f>INDEX('Dispatch CF-Monthly'!BM:BM,MATCH(C51,'Dispatch CF-Monthly'!B:B,0))</f>
        <v>-1730.9199999999837</v>
      </c>
      <c r="K51" s="469">
        <f>INDEX('Youreka CF-Monthly'!BM:BM,MATCH(C51,'Youreka CF-Monthly'!B:B,0))</f>
        <v>0</v>
      </c>
      <c r="L51" s="469">
        <f t="shared" si="26"/>
        <v>1730.9199999999837</v>
      </c>
      <c r="M51" s="468">
        <f t="shared" si="27"/>
        <v>-1</v>
      </c>
      <c r="N51" s="420"/>
      <c r="O51" s="469">
        <f t="shared" si="28"/>
        <v>-2070.25</v>
      </c>
      <c r="P51" s="469">
        <f>IFERROR(VLOOKUP($C51,'Dispatch CF-Monthly'!$B:$X,23,FALSE),0)</f>
        <v>-2070.25</v>
      </c>
      <c r="Q51" s="469">
        <f>IFERROR(VLOOKUP($C51,'Youreka CF-Monthly'!$B:$X,23,FALSE),0)</f>
        <v>0</v>
      </c>
      <c r="R51" s="469">
        <f t="shared" si="29"/>
        <v>2070.25</v>
      </c>
      <c r="S51" s="468">
        <f t="shared" si="30"/>
        <v>-1</v>
      </c>
      <c r="T51" s="493"/>
      <c r="U51" s="41"/>
      <c r="V51" s="41"/>
      <c r="W51" s="41"/>
      <c r="X51" s="41"/>
      <c r="Y51" s="41"/>
      <c r="Z51" s="41"/>
      <c r="AA51" s="41"/>
    </row>
    <row r="52" spans="2:27" ht="12.75" customHeight="1" x14ac:dyDescent="0.25">
      <c r="B52" s="419"/>
      <c r="C52" s="512" t="s">
        <v>229</v>
      </c>
      <c r="D52" s="420"/>
      <c r="E52" s="469">
        <f t="shared" si="24"/>
        <v>0</v>
      </c>
      <c r="F52" s="469">
        <f>IFERROR(VLOOKUP($C52,'Dispatch CF-Monthly'!$B:$Q,16,FALSE),0)</f>
        <v>0</v>
      </c>
      <c r="G52" s="469">
        <f>IFERROR(VLOOKUP('4. Cash Flows'!$C52,'Youreka CF-Monthly'!$B:$Q,16,FALSE),0)</f>
        <v>0</v>
      </c>
      <c r="H52" s="420"/>
      <c r="I52" s="469">
        <f t="shared" si="25"/>
        <v>0</v>
      </c>
      <c r="J52" s="469">
        <f>INDEX('Dispatch CF-Monthly'!BM:BM,MATCH(C52,'Dispatch CF-Monthly'!B:B,0))</f>
        <v>0</v>
      </c>
      <c r="K52" s="469">
        <f>INDEX('Youreka CF-Monthly'!BM:BM,MATCH(C52,'Youreka CF-Monthly'!B:B,0))</f>
        <v>0</v>
      </c>
      <c r="L52" s="469">
        <f t="shared" si="26"/>
        <v>0</v>
      </c>
      <c r="M52" s="468" t="str">
        <f t="shared" si="27"/>
        <v>NA</v>
      </c>
      <c r="N52" s="420"/>
      <c r="O52" s="469">
        <f t="shared" si="28"/>
        <v>0</v>
      </c>
      <c r="P52" s="469">
        <f>IFERROR(VLOOKUP($C52,'Dispatch CF-Monthly'!$B:$X,23,FALSE),0)</f>
        <v>0</v>
      </c>
      <c r="Q52" s="469">
        <f>IFERROR(VLOOKUP($C52,'Youreka CF-Monthly'!$B:$X,23,FALSE),0)</f>
        <v>0</v>
      </c>
      <c r="R52" s="469">
        <f t="shared" si="29"/>
        <v>0</v>
      </c>
      <c r="S52" s="468" t="str">
        <f t="shared" si="30"/>
        <v>NA</v>
      </c>
      <c r="T52" s="493"/>
      <c r="U52" s="41"/>
      <c r="V52" s="41"/>
      <c r="W52" s="41"/>
      <c r="X52" s="41"/>
      <c r="Y52" s="41"/>
      <c r="Z52" s="41"/>
      <c r="AA52" s="41"/>
    </row>
    <row r="53" spans="2:27" ht="12.75" customHeight="1" x14ac:dyDescent="0.25">
      <c r="B53" s="419"/>
      <c r="C53" s="512" t="s">
        <v>230</v>
      </c>
      <c r="D53" s="420"/>
      <c r="E53" s="469">
        <f t="shared" si="24"/>
        <v>0</v>
      </c>
      <c r="F53" s="469">
        <f>IFERROR(VLOOKUP($C53,'Dispatch CF-Monthly'!$B:$Q,16,FALSE),0)</f>
        <v>0</v>
      </c>
      <c r="G53" s="469">
        <f>IFERROR(VLOOKUP('4. Cash Flows'!$C53,'Youreka CF-Monthly'!$B:$Q,16,FALSE),0)</f>
        <v>0</v>
      </c>
      <c r="H53" s="420"/>
      <c r="I53" s="469">
        <f t="shared" si="25"/>
        <v>0</v>
      </c>
      <c r="J53" s="469">
        <f>INDEX('Dispatch CF-Monthly'!BM:BM,MATCH(C53,'Dispatch CF-Monthly'!B:B,0))</f>
        <v>0</v>
      </c>
      <c r="K53" s="469">
        <f>INDEX('Youreka CF-Monthly'!BM:BM,MATCH(C53,'Youreka CF-Monthly'!B:B,0))</f>
        <v>0</v>
      </c>
      <c r="L53" s="469">
        <f t="shared" si="26"/>
        <v>0</v>
      </c>
      <c r="M53" s="468" t="str">
        <f t="shared" si="27"/>
        <v>NA</v>
      </c>
      <c r="N53" s="420"/>
      <c r="O53" s="469">
        <f t="shared" si="28"/>
        <v>0</v>
      </c>
      <c r="P53" s="469">
        <f>IFERROR(VLOOKUP($C53,'Dispatch CF-Monthly'!$B:$X,23,FALSE),0)</f>
        <v>0</v>
      </c>
      <c r="Q53" s="469">
        <f>IFERROR(VLOOKUP($C53,'Youreka CF-Monthly'!$B:$X,23,FALSE),0)</f>
        <v>0</v>
      </c>
      <c r="R53" s="469">
        <f t="shared" si="29"/>
        <v>0</v>
      </c>
      <c r="S53" s="468" t="str">
        <f t="shared" si="30"/>
        <v>NA</v>
      </c>
      <c r="T53" s="493"/>
      <c r="U53" s="41"/>
      <c r="V53" s="41"/>
      <c r="W53" s="41"/>
      <c r="X53" s="41"/>
      <c r="Y53" s="41"/>
      <c r="Z53" s="41"/>
      <c r="AA53" s="41"/>
    </row>
    <row r="54" spans="2:27" ht="12.75" customHeight="1" x14ac:dyDescent="0.25">
      <c r="B54" s="419"/>
      <c r="C54" s="512" t="s">
        <v>231</v>
      </c>
      <c r="D54" s="436"/>
      <c r="E54" s="469">
        <f t="shared" si="24"/>
        <v>0</v>
      </c>
      <c r="F54" s="469">
        <f>IFERROR(VLOOKUP($C54,'Dispatch CF-Monthly'!$B:$Q,16,FALSE),0)</f>
        <v>0</v>
      </c>
      <c r="G54" s="469">
        <f>IFERROR(VLOOKUP('4. Cash Flows'!$C54,'Youreka CF-Monthly'!$B:$Q,16,FALSE),0)</f>
        <v>0</v>
      </c>
      <c r="H54" s="420"/>
      <c r="I54" s="469">
        <f t="shared" si="25"/>
        <v>0</v>
      </c>
      <c r="J54" s="469">
        <f>INDEX('Dispatch CF-Monthly'!BM:BM,MATCH(C54,'Dispatch CF-Monthly'!B:B,0))</f>
        <v>0</v>
      </c>
      <c r="K54" s="469">
        <f>INDEX('Youreka CF-Monthly'!BM:BM,MATCH(C54,'Youreka CF-Monthly'!B:B,0))</f>
        <v>0</v>
      </c>
      <c r="L54" s="469">
        <f t="shared" si="26"/>
        <v>0</v>
      </c>
      <c r="M54" s="468" t="str">
        <f t="shared" si="27"/>
        <v>NA</v>
      </c>
      <c r="N54" s="420"/>
      <c r="O54" s="469">
        <f t="shared" si="28"/>
        <v>0</v>
      </c>
      <c r="P54" s="469">
        <f>IFERROR(VLOOKUP($C54,'Dispatch CF-Monthly'!$B:$X,23,FALSE),0)</f>
        <v>0</v>
      </c>
      <c r="Q54" s="469">
        <f>IFERROR(VLOOKUP($C54,'Youreka CF-Monthly'!$B:$X,23,FALSE),0)</f>
        <v>0</v>
      </c>
      <c r="R54" s="469">
        <f t="shared" si="29"/>
        <v>0</v>
      </c>
      <c r="S54" s="468" t="str">
        <f t="shared" si="30"/>
        <v>NA</v>
      </c>
      <c r="T54" s="493"/>
      <c r="U54" s="41"/>
      <c r="V54" s="41"/>
      <c r="W54" s="41"/>
      <c r="X54" s="41"/>
      <c r="Y54" s="41"/>
      <c r="Z54" s="41"/>
      <c r="AA54" s="41"/>
    </row>
    <row r="55" spans="2:27" ht="12.75" customHeight="1" x14ac:dyDescent="0.25">
      <c r="B55" s="419"/>
      <c r="C55" s="512" t="s">
        <v>232</v>
      </c>
      <c r="D55" s="436"/>
      <c r="E55" s="469">
        <f t="shared" si="24"/>
        <v>0</v>
      </c>
      <c r="F55" s="469">
        <f>IFERROR(VLOOKUP($C55,'Dispatch CF-Monthly'!$B:$Q,16,FALSE),0)</f>
        <v>0</v>
      </c>
      <c r="G55" s="469">
        <f>IFERROR(VLOOKUP('4. Cash Flows'!$C55,'Youreka CF-Monthly'!$B:$Q,16,FALSE),0)</f>
        <v>0</v>
      </c>
      <c r="H55" s="420"/>
      <c r="I55" s="469">
        <f t="shared" si="25"/>
        <v>0</v>
      </c>
      <c r="J55" s="469">
        <f>INDEX('Dispatch CF-Monthly'!BM:BM,MATCH(C55,'Dispatch CF-Monthly'!B:B,0))</f>
        <v>0</v>
      </c>
      <c r="K55" s="469">
        <f>INDEX('Youreka CF-Monthly'!BM:BM,MATCH(C55,'Youreka CF-Monthly'!B:B,0))</f>
        <v>0</v>
      </c>
      <c r="L55" s="469">
        <f t="shared" si="26"/>
        <v>0</v>
      </c>
      <c r="M55" s="468" t="str">
        <f t="shared" si="27"/>
        <v>NA</v>
      </c>
      <c r="N55" s="420"/>
      <c r="O55" s="469">
        <f t="shared" si="28"/>
        <v>0</v>
      </c>
      <c r="P55" s="469">
        <f>IFERROR(VLOOKUP($C55,'Dispatch CF-Monthly'!$B:$X,23,FALSE),0)</f>
        <v>0</v>
      </c>
      <c r="Q55" s="469">
        <f>IFERROR(VLOOKUP($C55,'Youreka CF-Monthly'!$B:$X,23,FALSE),0)</f>
        <v>0</v>
      </c>
      <c r="R55" s="469">
        <f t="shared" si="29"/>
        <v>0</v>
      </c>
      <c r="S55" s="468" t="str">
        <f t="shared" si="30"/>
        <v>NA</v>
      </c>
      <c r="T55" s="493"/>
      <c r="U55" s="41"/>
      <c r="V55" s="41"/>
      <c r="W55" s="41"/>
      <c r="X55" s="41"/>
      <c r="Y55" s="41"/>
      <c r="Z55" s="41"/>
      <c r="AA55" s="41"/>
    </row>
    <row r="56" spans="2:27" ht="12.75" customHeight="1" x14ac:dyDescent="0.25">
      <c r="B56" s="419"/>
      <c r="C56" s="512" t="s">
        <v>233</v>
      </c>
      <c r="D56" s="436"/>
      <c r="E56" s="469">
        <f t="shared" si="24"/>
        <v>0</v>
      </c>
      <c r="F56" s="469">
        <f>IFERROR(VLOOKUP($C56,'Dispatch CF-Monthly'!$B:$Q,16,FALSE),0)</f>
        <v>0</v>
      </c>
      <c r="G56" s="469">
        <f>IFERROR(VLOOKUP('4. Cash Flows'!$C56,'Youreka CF-Monthly'!$B:$Q,16,FALSE),0)</f>
        <v>0</v>
      </c>
      <c r="H56" s="420"/>
      <c r="I56" s="469">
        <f t="shared" si="25"/>
        <v>0</v>
      </c>
      <c r="J56" s="469">
        <f>INDEX('Dispatch CF-Monthly'!BM:BM,MATCH(C56,'Dispatch CF-Monthly'!B:B,0))</f>
        <v>0</v>
      </c>
      <c r="K56" s="469">
        <f>INDEX('Youreka CF-Monthly'!BM:BM,MATCH(C56,'Youreka CF-Monthly'!B:B,0))</f>
        <v>0</v>
      </c>
      <c r="L56" s="469">
        <f t="shared" si="26"/>
        <v>0</v>
      </c>
      <c r="M56" s="468" t="str">
        <f t="shared" si="27"/>
        <v>NA</v>
      </c>
      <c r="N56" s="420"/>
      <c r="O56" s="469">
        <f t="shared" si="28"/>
        <v>0</v>
      </c>
      <c r="P56" s="469">
        <f>IFERROR(VLOOKUP($C56,'Dispatch CF-Monthly'!$B:$X,23,FALSE),0)</f>
        <v>0</v>
      </c>
      <c r="Q56" s="469">
        <f>IFERROR(VLOOKUP($C56,'Youreka CF-Monthly'!$B:$X,23,FALSE),0)</f>
        <v>0</v>
      </c>
      <c r="R56" s="469">
        <f t="shared" si="29"/>
        <v>0</v>
      </c>
      <c r="S56" s="468" t="str">
        <f t="shared" si="30"/>
        <v>NA</v>
      </c>
      <c r="T56" s="493"/>
      <c r="U56" s="41"/>
      <c r="V56" s="41"/>
      <c r="W56" s="41"/>
      <c r="X56" s="41"/>
      <c r="Y56" s="41"/>
      <c r="Z56" s="41"/>
      <c r="AA56" s="41"/>
    </row>
    <row r="57" spans="2:27" ht="12.75" customHeight="1" x14ac:dyDescent="0.25">
      <c r="B57" s="419"/>
      <c r="C57" s="506" t="s">
        <v>234</v>
      </c>
      <c r="D57" s="436"/>
      <c r="E57" s="472">
        <f>SUM(E50:E56)</f>
        <v>0</v>
      </c>
      <c r="F57" s="472">
        <f>IFERROR(VLOOKUP($C57,'Dispatch CF-Monthly'!$B:$Q,16,FALSE),0)</f>
        <v>0</v>
      </c>
      <c r="G57" s="472">
        <f>IFERROR(VLOOKUP('4. Cash Flows'!$C57,'Youreka CF-Monthly'!$B:$Q,16,FALSE),0)</f>
        <v>0</v>
      </c>
      <c r="H57" s="436"/>
      <c r="I57" s="472">
        <f>SUM(I50:I56)</f>
        <v>-1730.9199999999837</v>
      </c>
      <c r="J57" s="472">
        <f>INDEX('Dispatch CF-Monthly'!BM:BM,MATCH(C57,'Dispatch CF-Monthly'!B:B,0))</f>
        <v>-1730.9199999999837</v>
      </c>
      <c r="K57" s="472">
        <f>INDEX('Youreka CF-Monthly'!BM:BM,MATCH(C57,'Youreka CF-Monthly'!B:B,0))</f>
        <v>0</v>
      </c>
      <c r="L57" s="472">
        <f t="shared" si="26"/>
        <v>1730.9199999999837</v>
      </c>
      <c r="M57" s="474">
        <f t="shared" si="27"/>
        <v>-1</v>
      </c>
      <c r="N57" s="436"/>
      <c r="O57" s="472">
        <f>SUM(O50:O56)</f>
        <v>-2070.25</v>
      </c>
      <c r="P57" s="472">
        <f>IFERROR(VLOOKUP($C57,'Dispatch CF-Monthly'!$B:$X,23,FALSE),0)</f>
        <v>-2070.25</v>
      </c>
      <c r="Q57" s="472">
        <f>IFERROR(VLOOKUP($C57,'Youreka CF-Monthly'!$B:$X,23,FALSE),0)</f>
        <v>0</v>
      </c>
      <c r="R57" s="472">
        <f t="shared" si="29"/>
        <v>2070.25</v>
      </c>
      <c r="S57" s="474">
        <f t="shared" si="30"/>
        <v>-1</v>
      </c>
      <c r="T57" s="493"/>
      <c r="U57" s="41"/>
      <c r="V57" s="41"/>
      <c r="W57" s="33">
        <f>F57-SUM(F50:F56)</f>
        <v>0</v>
      </c>
      <c r="X57" s="41"/>
      <c r="Y57" s="33">
        <f>I57-SUM(I50:I56)</f>
        <v>0</v>
      </c>
      <c r="Z57" s="41"/>
      <c r="AA57" s="33">
        <f>P57-SUM(P50:P56)</f>
        <v>0</v>
      </c>
    </row>
    <row r="58" spans="2:27" ht="12.75" customHeight="1" x14ac:dyDescent="0.25">
      <c r="B58" s="419"/>
      <c r="C58" s="436"/>
      <c r="D58" s="436"/>
      <c r="E58" s="16"/>
      <c r="F58" s="16"/>
      <c r="G58" s="16"/>
      <c r="H58" s="436"/>
      <c r="I58" s="16"/>
      <c r="J58" s="16"/>
      <c r="K58" s="16"/>
      <c r="L58" s="16"/>
      <c r="M58" s="468"/>
      <c r="N58" s="436"/>
      <c r="O58" s="16"/>
      <c r="P58" s="16"/>
      <c r="Q58" s="16"/>
      <c r="R58" s="16"/>
      <c r="S58" s="468"/>
      <c r="T58" s="493"/>
      <c r="U58" s="41"/>
      <c r="V58" s="41"/>
      <c r="W58" s="41"/>
      <c r="X58" s="41"/>
      <c r="Y58" s="41"/>
      <c r="Z58" s="41"/>
      <c r="AA58" s="41"/>
    </row>
    <row r="59" spans="2:27" ht="12.75" customHeight="1" x14ac:dyDescent="0.25">
      <c r="B59" s="419"/>
      <c r="C59" s="506" t="s">
        <v>235</v>
      </c>
      <c r="D59" s="436"/>
      <c r="E59" s="16"/>
      <c r="F59" s="16"/>
      <c r="G59" s="16"/>
      <c r="H59" s="436"/>
      <c r="I59" s="16"/>
      <c r="J59" s="16"/>
      <c r="K59" s="16"/>
      <c r="L59" s="16"/>
      <c r="M59" s="468"/>
      <c r="N59" s="436"/>
      <c r="O59" s="16"/>
      <c r="P59" s="16"/>
      <c r="Q59" s="16"/>
      <c r="R59" s="16"/>
      <c r="S59" s="468"/>
      <c r="T59" s="493"/>
      <c r="U59" s="41"/>
      <c r="V59" s="41"/>
      <c r="W59" s="41"/>
      <c r="X59" s="41"/>
      <c r="Y59" s="41"/>
      <c r="Z59" s="41"/>
      <c r="AA59" s="41"/>
    </row>
    <row r="60" spans="2:27" ht="12.75" customHeight="1" x14ac:dyDescent="0.25">
      <c r="B60" s="419"/>
      <c r="C60" s="512" t="s">
        <v>236</v>
      </c>
      <c r="D60" s="436"/>
      <c r="E60" s="469">
        <f>SUM(F60:G60)</f>
        <v>-250000</v>
      </c>
      <c r="F60" s="469">
        <f>IFERROR(VLOOKUP($C60,'Dispatch CF-Monthly'!$B:$Q,16,FALSE),0)</f>
        <v>-250000</v>
      </c>
      <c r="G60" s="469">
        <f>IFERROR(VLOOKUP('4. Cash Flows'!$C60,'Youreka CF-Monthly'!$B:$Q,16,FALSE),0)</f>
        <v>0</v>
      </c>
      <c r="H60" s="420"/>
      <c r="I60" s="469">
        <f>SUM(J60:K60)</f>
        <v>0</v>
      </c>
      <c r="J60" s="469">
        <f>INDEX('Dispatch CF-Monthly'!BM:BM,MATCH(C60,'Dispatch CF-Monthly'!B:B,0))</f>
        <v>0</v>
      </c>
      <c r="K60" s="469">
        <f>INDEX('Youreka CF-Monthly'!BM:BM,MATCH(C60,'Youreka CF-Monthly'!B:B,0))</f>
        <v>0</v>
      </c>
      <c r="L60" s="469">
        <f t="shared" ref="L60:L63" si="31">$E60-I60</f>
        <v>-250000</v>
      </c>
      <c r="M60" s="468" t="str">
        <f t="shared" ref="M60:M63" si="32">IFERROR(L60/$I60,"NA")</f>
        <v>NA</v>
      </c>
      <c r="N60" s="420"/>
      <c r="O60" s="469">
        <f t="shared" ref="O60:O62" si="33">SUM(P60:Q60)</f>
        <v>0</v>
      </c>
      <c r="P60" s="469">
        <f>IFERROR(VLOOKUP($C60,'Dispatch CF-Monthly'!$B:$X,23,FALSE),0)</f>
        <v>0</v>
      </c>
      <c r="Q60" s="469">
        <f>IFERROR(VLOOKUP($C60,'Youreka CF-Monthly'!$B:$X,23,FALSE),0)</f>
        <v>0</v>
      </c>
      <c r="R60" s="469">
        <f t="shared" ref="R60:R63" si="34">$E60-O60</f>
        <v>-250000</v>
      </c>
      <c r="S60" s="468" t="str">
        <f t="shared" ref="S60:S63" si="35">IFERROR(R60/$O60,"NA")</f>
        <v>NA</v>
      </c>
      <c r="T60" s="493"/>
      <c r="U60" s="41"/>
      <c r="V60" s="41"/>
      <c r="W60" s="41"/>
      <c r="X60" s="41"/>
      <c r="Y60" s="41"/>
      <c r="Z60" s="41"/>
      <c r="AA60" s="41"/>
    </row>
    <row r="61" spans="2:27" ht="12.75" customHeight="1" x14ac:dyDescent="0.25">
      <c r="B61" s="419"/>
      <c r="C61" s="512" t="s">
        <v>1047</v>
      </c>
      <c r="D61" s="436"/>
      <c r="E61" s="469">
        <f>SUM(F61:G61)</f>
        <v>-82500</v>
      </c>
      <c r="F61" s="469">
        <f>IFERROR(VLOOKUP($C61,'Dispatch CF-Monthly'!$B:$Q,16,FALSE),0)</f>
        <v>-82500</v>
      </c>
      <c r="G61" s="469">
        <f>IFERROR(VLOOKUP('4. Cash Flows'!$C61,'Youreka CF-Monthly'!$B:$Q,16,FALSE),0)</f>
        <v>0</v>
      </c>
      <c r="H61" s="420"/>
      <c r="I61" s="469">
        <f>SUM(J61:K61)</f>
        <v>3420229</v>
      </c>
      <c r="J61" s="469">
        <f>INDEX('Dispatch CF-Monthly'!BM:BM,MATCH(C61,'Dispatch CF-Monthly'!B:B,0))</f>
        <v>3420229</v>
      </c>
      <c r="K61" s="469">
        <f>INDEX('Youreka CF-Monthly'!BM:BM,MATCH(C61,'Youreka CF-Monthly'!B:B,0))</f>
        <v>0</v>
      </c>
      <c r="L61" s="469">
        <f t="shared" si="31"/>
        <v>-3502729</v>
      </c>
      <c r="M61" s="468">
        <f t="shared" si="32"/>
        <v>-1.0241211918851048</v>
      </c>
      <c r="N61" s="420"/>
      <c r="O61" s="469">
        <f t="shared" si="33"/>
        <v>0</v>
      </c>
      <c r="P61" s="469">
        <f>IFERROR(VLOOKUP($C61,'Dispatch CF-Monthly'!$B:$X,23,FALSE),0)</f>
        <v>0</v>
      </c>
      <c r="Q61" s="469">
        <f>IFERROR(VLOOKUP($C61,'Youreka CF-Monthly'!$B:$X,23,FALSE),0)</f>
        <v>0</v>
      </c>
      <c r="R61" s="469">
        <f t="shared" si="34"/>
        <v>-82500</v>
      </c>
      <c r="S61" s="468" t="str">
        <f t="shared" si="35"/>
        <v>NA</v>
      </c>
      <c r="T61" s="493"/>
      <c r="U61" s="41"/>
      <c r="V61" s="41"/>
      <c r="W61" s="41"/>
      <c r="X61" s="41"/>
      <c r="Y61" s="41"/>
      <c r="Z61" s="41"/>
      <c r="AA61" s="41"/>
    </row>
    <row r="62" spans="2:27" ht="12.75" customHeight="1" x14ac:dyDescent="0.25">
      <c r="B62" s="419"/>
      <c r="C62" s="512" t="s">
        <v>237</v>
      </c>
      <c r="D62" s="436"/>
      <c r="E62" s="469">
        <f>SUM(F62:G62)</f>
        <v>0</v>
      </c>
      <c r="F62" s="469">
        <f>IFERROR(VLOOKUP($C62,'Dispatch CF-Monthly'!$B:$Q,16,FALSE),0)</f>
        <v>0</v>
      </c>
      <c r="G62" s="469">
        <f>IFERROR(VLOOKUP('4. Cash Flows'!$C62,'Youreka CF-Monthly'!$B:$Q,16,FALSE),0)</f>
        <v>0</v>
      </c>
      <c r="H62" s="420"/>
      <c r="I62" s="469">
        <f>SUM(J62:K62)</f>
        <v>0</v>
      </c>
      <c r="J62" s="469">
        <f>INDEX('Dispatch CF-Monthly'!BM:BM,MATCH(C62,'Dispatch CF-Monthly'!B:B,0))</f>
        <v>0</v>
      </c>
      <c r="K62" s="469">
        <f>INDEX('Youreka CF-Monthly'!BM:BM,MATCH(C62,'Youreka CF-Monthly'!B:B,0))</f>
        <v>0</v>
      </c>
      <c r="L62" s="469">
        <f t="shared" si="31"/>
        <v>0</v>
      </c>
      <c r="M62" s="468" t="str">
        <f t="shared" si="32"/>
        <v>NA</v>
      </c>
      <c r="N62" s="420"/>
      <c r="O62" s="469">
        <f t="shared" si="33"/>
        <v>0</v>
      </c>
      <c r="P62" s="469">
        <f>IFERROR(VLOOKUP($C62,'Dispatch CF-Monthly'!$B:$X,23,FALSE),0)</f>
        <v>0</v>
      </c>
      <c r="Q62" s="469">
        <f>IFERROR(VLOOKUP($C62,'Youreka CF-Monthly'!$B:$X,23,FALSE),0)</f>
        <v>0</v>
      </c>
      <c r="R62" s="469">
        <f t="shared" si="34"/>
        <v>0</v>
      </c>
      <c r="S62" s="468" t="str">
        <f t="shared" si="35"/>
        <v>NA</v>
      </c>
      <c r="T62" s="493"/>
      <c r="U62" s="41"/>
      <c r="V62" s="41"/>
      <c r="W62" s="41"/>
      <c r="X62" s="41"/>
      <c r="Y62" s="41"/>
      <c r="Z62" s="41"/>
      <c r="AA62" s="41"/>
    </row>
    <row r="63" spans="2:27" ht="12.75" customHeight="1" x14ac:dyDescent="0.25">
      <c r="B63" s="419"/>
      <c r="C63" s="506" t="s">
        <v>238</v>
      </c>
      <c r="D63" s="436"/>
      <c r="E63" s="472">
        <f t="shared" ref="E63:G63" si="36">SUM(E60:E62)</f>
        <v>-332500</v>
      </c>
      <c r="F63" s="472">
        <f t="shared" si="36"/>
        <v>-332500</v>
      </c>
      <c r="G63" s="472">
        <f t="shared" si="36"/>
        <v>0</v>
      </c>
      <c r="H63" s="436"/>
      <c r="I63" s="472">
        <f t="shared" ref="I63" si="37">SUM(I60:I62)</f>
        <v>3420229</v>
      </c>
      <c r="J63" s="472">
        <f>INDEX('Dispatch CF-Monthly'!BM:BM,MATCH(C63,'Dispatch CF-Monthly'!B:B,0))</f>
        <v>3420229</v>
      </c>
      <c r="K63" s="472">
        <f>INDEX('Youreka CF-Monthly'!BM:BM,MATCH(C63,'Youreka CF-Monthly'!B:B,0))</f>
        <v>0</v>
      </c>
      <c r="L63" s="472">
        <f t="shared" si="31"/>
        <v>-3752729</v>
      </c>
      <c r="M63" s="474">
        <f t="shared" si="32"/>
        <v>-1.0972157127490587</v>
      </c>
      <c r="N63" s="436"/>
      <c r="O63" s="472">
        <f t="shared" ref="O63:Q63" si="38">SUM(O60:O62)</f>
        <v>0</v>
      </c>
      <c r="P63" s="472">
        <f t="shared" si="38"/>
        <v>0</v>
      </c>
      <c r="Q63" s="472">
        <f t="shared" si="38"/>
        <v>0</v>
      </c>
      <c r="R63" s="472">
        <f t="shared" si="34"/>
        <v>-332500</v>
      </c>
      <c r="S63" s="474" t="str">
        <f t="shared" si="35"/>
        <v>NA</v>
      </c>
      <c r="T63" s="493"/>
      <c r="U63" s="41"/>
      <c r="V63" s="41"/>
      <c r="W63" s="33">
        <f>E63-SUM(E60:E62)</f>
        <v>0</v>
      </c>
      <c r="X63" s="41"/>
      <c r="Y63" s="33">
        <f>I63-SUM(I60:I62)</f>
        <v>0</v>
      </c>
      <c r="Z63" s="41"/>
      <c r="AA63" s="33">
        <f>P63-SUM(P60:P62)</f>
        <v>0</v>
      </c>
    </row>
    <row r="64" spans="2:27" ht="15" customHeight="1" x14ac:dyDescent="0.25">
      <c r="B64" s="419"/>
      <c r="C64" s="420"/>
      <c r="D64" s="420"/>
      <c r="E64" s="420"/>
      <c r="F64" s="420"/>
      <c r="G64" s="420"/>
      <c r="H64" s="420"/>
      <c r="I64" s="420"/>
      <c r="J64" s="420"/>
      <c r="K64" s="420"/>
      <c r="L64" s="420"/>
      <c r="M64" s="420"/>
      <c r="N64" s="420"/>
      <c r="O64" s="420"/>
      <c r="P64" s="420"/>
      <c r="Q64" s="420"/>
      <c r="R64" s="420"/>
      <c r="S64" s="420"/>
      <c r="T64" s="462"/>
    </row>
    <row r="65" spans="2:27" ht="12.75" customHeight="1" x14ac:dyDescent="0.25">
      <c r="B65" s="435">
        <f ca="1">CELL("width")</f>
        <v>13</v>
      </c>
      <c r="C65" s="506" t="s">
        <v>239</v>
      </c>
      <c r="D65" s="436"/>
      <c r="E65" s="472">
        <f>E47+E57+E63</f>
        <v>-687220.10055555217</v>
      </c>
      <c r="F65" s="472">
        <f>IFERROR(VLOOKUP($C65,'Dispatch CF-Monthly'!$B:$Q,16,FALSE),0)</f>
        <v>-426236.90999999875</v>
      </c>
      <c r="G65" s="472">
        <f>IFERROR(VLOOKUP('4. Cash Flows'!$C65,'Youreka CF-Monthly'!$B:$Q,16,FALSE),0)</f>
        <v>-260983.19055555458</v>
      </c>
      <c r="H65" s="436"/>
      <c r="I65" s="472">
        <f>I47+I57+I63</f>
        <v>-598641.48055555345</v>
      </c>
      <c r="J65" s="472">
        <f>INDEX('Dispatch CF-Monthly'!BM:BM,MATCH(C65,'Dispatch CF-Monthly'!B:B,0))</f>
        <v>-499889.0999999987</v>
      </c>
      <c r="K65" s="472">
        <f>INDEX('Youreka CF-Monthly'!BM:BM,MATCH(C65,'Youreka CF-Monthly'!B:B,0))</f>
        <v>-98752.380555554526</v>
      </c>
      <c r="L65" s="472">
        <f t="shared" ref="L65:L67" si="39">$E65-I65</f>
        <v>-88578.619999998715</v>
      </c>
      <c r="M65" s="474">
        <f t="shared" ref="M65:M67" si="40">IFERROR(L65/$I65,"NA")</f>
        <v>0.14796605794472453</v>
      </c>
      <c r="N65" s="436"/>
      <c r="O65" s="472">
        <f>O47+O57+O63</f>
        <v>80981.019444443053</v>
      </c>
      <c r="P65" s="472">
        <f>IFERROR(VLOOKUP($C65,'Dispatch CF-Monthly'!$B:$X,23,FALSE),0)</f>
        <v>-7456.1300000036135</v>
      </c>
      <c r="Q65" s="472">
        <f>IFERROR(VLOOKUP($C65,'Youreka CF-Monthly'!$B:$X,23,FALSE),0)</f>
        <v>88437.14944444655</v>
      </c>
      <c r="R65" s="472">
        <f t="shared" ref="R65:R67" si="41">$E65-O65</f>
        <v>-768201.11999999522</v>
      </c>
      <c r="S65" s="474">
        <f t="shared" ref="S65:S67" si="42">IFERROR(R65/$O65,"NA")</f>
        <v>-9.4861873222899948</v>
      </c>
      <c r="T65" s="493"/>
      <c r="U65" s="41"/>
      <c r="V65" s="41"/>
      <c r="W65" s="33">
        <f>F65-SUM(F63,F57,F47)</f>
        <v>0</v>
      </c>
      <c r="X65" s="41"/>
      <c r="Y65" s="33">
        <f>I65-SUM(I63,I57,I47)</f>
        <v>0</v>
      </c>
      <c r="Z65" s="41"/>
      <c r="AA65" s="33">
        <f>P65-SUM(P63,P57,P47)</f>
        <v>0</v>
      </c>
    </row>
    <row r="66" spans="2:27" ht="12.75" customHeight="1" x14ac:dyDescent="0.25">
      <c r="B66" s="435"/>
      <c r="C66" s="506" t="s">
        <v>240</v>
      </c>
      <c r="D66" s="436"/>
      <c r="E66" s="514">
        <f>SUM(F66:G66)</f>
        <v>781889.75222224882</v>
      </c>
      <c r="F66" s="514">
        <f>IFERROR(VLOOKUP($C66,'Dispatch CF-Monthly'!$B:$Q,16,FALSE),0)</f>
        <v>473950.16000000294</v>
      </c>
      <c r="G66" s="514">
        <f>IFERROR(VLOOKUP('4. Cash Flows'!$C66,'Youreka CF-Monthly'!$B:$Q,16,FALSE),0)</f>
        <v>307939.59222224593</v>
      </c>
      <c r="H66" s="436"/>
      <c r="I66" s="514">
        <f>SUM(J66:K66)</f>
        <v>1088530.7688888903</v>
      </c>
      <c r="J66" s="514">
        <f>INDEX('Dispatch CF-Monthly'!BM:BM,MATCH(C66,'Dispatch CF-Monthly'!B:B,0))</f>
        <v>856259.9299999997</v>
      </c>
      <c r="K66" s="514">
        <f>INDEX('Youreka CF-Monthly'!BM:BM,MATCH(C66,'Youreka CF-Monthly'!B:B,0))</f>
        <v>232270.83888889049</v>
      </c>
      <c r="L66" s="514">
        <f t="shared" si="39"/>
        <v>-306641.01666664146</v>
      </c>
      <c r="M66" s="19">
        <f t="shared" si="40"/>
        <v>-0.28170174461824632</v>
      </c>
      <c r="N66" s="436"/>
      <c r="O66" s="514">
        <f>SUM(P66:Q66)</f>
        <v>700908.732777806</v>
      </c>
      <c r="P66" s="514">
        <f>IFERROR(VLOOKUP($C66,'Dispatch CF-Monthly'!$B:$X,23,FALSE),0)</f>
        <v>481406.29000000656</v>
      </c>
      <c r="Q66" s="514">
        <f>IFERROR(VLOOKUP($C66,'Youreka CF-Monthly'!$B:$X,23,FALSE),0)</f>
        <v>219502.44277779938</v>
      </c>
      <c r="R66" s="514">
        <f t="shared" si="41"/>
        <v>80981.01944444282</v>
      </c>
      <c r="S66" s="19">
        <f t="shared" si="42"/>
        <v>0.11553718145799517</v>
      </c>
      <c r="T66" s="493"/>
      <c r="U66" s="41"/>
      <c r="V66" s="41"/>
      <c r="W66" s="41"/>
      <c r="X66" s="41"/>
      <c r="Y66" s="41"/>
      <c r="Z66" s="41"/>
      <c r="AA66" s="41"/>
    </row>
    <row r="67" spans="2:27" ht="12.75" customHeight="1" x14ac:dyDescent="0.25">
      <c r="B67" s="435"/>
      <c r="C67" s="506" t="s">
        <v>241</v>
      </c>
      <c r="D67" s="436"/>
      <c r="E67" s="475">
        <f>SUM(E65:E66)</f>
        <v>94669.651666696649</v>
      </c>
      <c r="F67" s="475">
        <f>IFERROR(VLOOKUP($C67,'Dispatch CF-Monthly'!$B:$Q,16,FALSE),0)</f>
        <v>47713.250000004191</v>
      </c>
      <c r="G67" s="475">
        <f>IFERROR(VLOOKUP('4. Cash Flows'!$C67,'Youreka CF-Monthly'!$B:$Q,16,FALSE),0)</f>
        <v>46956.401666691352</v>
      </c>
      <c r="H67" s="436"/>
      <c r="I67" s="475">
        <f>SUM(I65:I66)</f>
        <v>489889.28833333682</v>
      </c>
      <c r="J67" s="475">
        <f>INDEX('Dispatch CF-Monthly'!BM:BM,MATCH(C67,'Dispatch CF-Monthly'!B:B,0))</f>
        <v>356370.83000000101</v>
      </c>
      <c r="K67" s="475">
        <f>INDEX('Youreka CF-Monthly'!BM:BM,MATCH(C67,'Youreka CF-Monthly'!B:B,0))</f>
        <v>133518.45833333596</v>
      </c>
      <c r="L67" s="475">
        <f t="shared" si="39"/>
        <v>-395219.63666664017</v>
      </c>
      <c r="M67" s="474">
        <f t="shared" si="40"/>
        <v>-0.80675296659623985</v>
      </c>
      <c r="N67" s="436"/>
      <c r="O67" s="475">
        <f>SUM(O65:O66)</f>
        <v>781889.75222224905</v>
      </c>
      <c r="P67" s="475">
        <f>IFERROR(VLOOKUP($C67,'Dispatch CF-Monthly'!$B:$X,23,FALSE),0)</f>
        <v>473950.16000000294</v>
      </c>
      <c r="Q67" s="475">
        <f>IFERROR(VLOOKUP($C67,'Youreka CF-Monthly'!$B:$X,23,FALSE),0)</f>
        <v>307939.59222224593</v>
      </c>
      <c r="R67" s="475">
        <f t="shared" si="41"/>
        <v>-687220.1005555524</v>
      </c>
      <c r="S67" s="474">
        <f t="shared" si="42"/>
        <v>-0.87892199456812015</v>
      </c>
      <c r="T67" s="493"/>
      <c r="U67" s="41"/>
      <c r="V67" s="41"/>
      <c r="W67" s="41"/>
      <c r="X67" s="41"/>
      <c r="Y67" s="41"/>
      <c r="Z67" s="41"/>
      <c r="AA67" s="41"/>
    </row>
    <row r="68" spans="2:27" ht="12.75" customHeight="1" x14ac:dyDescent="0.25">
      <c r="B68" s="515"/>
      <c r="C68" s="516"/>
      <c r="D68" s="516"/>
      <c r="E68" s="516"/>
      <c r="F68" s="516"/>
      <c r="G68" s="516"/>
      <c r="H68" s="516"/>
      <c r="I68" s="516"/>
      <c r="J68" s="516"/>
      <c r="K68" s="516"/>
      <c r="L68" s="516"/>
      <c r="M68" s="516"/>
      <c r="N68" s="516"/>
      <c r="O68" s="516"/>
      <c r="P68" s="516"/>
      <c r="Q68" s="516"/>
      <c r="R68" s="516"/>
      <c r="S68" s="516"/>
      <c r="T68" s="517"/>
      <c r="U68" s="41"/>
      <c r="V68" s="41"/>
      <c r="W68" s="41"/>
      <c r="X68" s="41"/>
      <c r="Y68" s="41"/>
      <c r="Z68" s="41"/>
      <c r="AA68" s="41"/>
    </row>
    <row r="69" spans="2:27" ht="12.75" customHeight="1" x14ac:dyDescent="0.25">
      <c r="B69" s="41"/>
      <c r="C69" s="41"/>
      <c r="D69" s="41"/>
      <c r="E69" s="31"/>
      <c r="F69" s="33"/>
      <c r="G69" s="33"/>
      <c r="H69" s="41"/>
      <c r="I69" s="41"/>
      <c r="J69" s="41"/>
      <c r="K69" s="41"/>
      <c r="L69" s="41"/>
      <c r="M69" s="41"/>
      <c r="N69" s="41"/>
      <c r="O69" s="41"/>
      <c r="P69" s="41"/>
      <c r="Q69" s="41"/>
      <c r="R69" s="41"/>
      <c r="S69" s="41"/>
      <c r="T69" s="41"/>
      <c r="U69" s="41"/>
      <c r="V69" s="41"/>
      <c r="W69" s="41"/>
      <c r="X69" s="41"/>
      <c r="Y69" s="41"/>
      <c r="Z69" s="41"/>
      <c r="AA69" s="41"/>
    </row>
    <row r="70" spans="2:27" ht="12.75" customHeight="1" x14ac:dyDescent="0.25">
      <c r="B70" s="41"/>
      <c r="C70" s="41"/>
      <c r="D70" s="41"/>
      <c r="E70" s="31">
        <f t="shared" ref="E70:G70" si="43">E67-E66-E65</f>
        <v>0</v>
      </c>
      <c r="F70" s="31">
        <f t="shared" si="43"/>
        <v>0</v>
      </c>
      <c r="G70" s="31">
        <f t="shared" si="43"/>
        <v>0</v>
      </c>
      <c r="H70" s="41"/>
      <c r="I70" s="31">
        <f>I67-I66-I65</f>
        <v>0</v>
      </c>
      <c r="J70" s="31"/>
      <c r="K70" s="31"/>
      <c r="L70" s="41"/>
      <c r="M70" s="41"/>
      <c r="N70" s="41"/>
      <c r="O70" s="31">
        <f t="shared" ref="O70:Q70" si="44">O67-O66-O65</f>
        <v>0</v>
      </c>
      <c r="P70" s="31">
        <f t="shared" si="44"/>
        <v>0</v>
      </c>
      <c r="Q70" s="31">
        <f t="shared" si="44"/>
        <v>0</v>
      </c>
      <c r="R70" s="31">
        <f>R67-E65</f>
        <v>0</v>
      </c>
      <c r="S70" s="41"/>
      <c r="T70" s="41"/>
      <c r="U70" s="41"/>
      <c r="V70" s="41"/>
      <c r="W70" s="41"/>
      <c r="X70" s="41"/>
      <c r="Y70" s="41"/>
      <c r="Z70" s="41"/>
      <c r="AA70" s="41"/>
    </row>
    <row r="71" spans="2:27" ht="12.75" customHeight="1" x14ac:dyDescent="0.25">
      <c r="B71" s="41"/>
      <c r="C71" s="41"/>
      <c r="D71" s="41"/>
      <c r="E71" s="31">
        <f>E67-'3. Balance Sheet'!E9</f>
        <v>0.82166669637081213</v>
      </c>
      <c r="F71" s="72">
        <f>F67-'3. Balance Sheet'!F9</f>
        <v>4.1036400943994522E-9</v>
      </c>
      <c r="G71" s="31">
        <f>G67-'3. Balance Sheet'!G9</f>
        <v>0.82166669116122648</v>
      </c>
      <c r="H71" s="41"/>
      <c r="I71" s="31">
        <f>I67-'3. Balance Sheet'!I9</f>
        <v>0.10833333688788116</v>
      </c>
      <c r="J71" s="31"/>
      <c r="K71" s="31"/>
      <c r="L71" s="41"/>
      <c r="M71" s="41"/>
      <c r="N71" s="41"/>
      <c r="O71" s="31">
        <f>O67-'3. Balance Sheet'!M9</f>
        <v>0.76222224882803857</v>
      </c>
      <c r="P71" s="31">
        <f>P67-'3. Balance Sheet'!N9</f>
        <v>2.852175384759903E-9</v>
      </c>
      <c r="Q71" s="31">
        <f>Q67-'3. Balance Sheet'!O9</f>
        <v>0.76222224574303254</v>
      </c>
      <c r="R71" s="41"/>
      <c r="S71" s="41"/>
      <c r="T71" s="41"/>
      <c r="U71" s="41"/>
      <c r="V71" s="41"/>
      <c r="W71" s="41"/>
      <c r="X71" s="41"/>
      <c r="Y71" s="41"/>
      <c r="Z71" s="41"/>
      <c r="AA71" s="41"/>
    </row>
  </sheetData>
  <autoFilter ref="C5:S67" xr:uid="{00000000-0009-0000-0000-00000B000000}"/>
  <pageMargins left="0.7" right="0.7" top="0.75" bottom="0.75" header="0" footer="0"/>
  <pageSetup fitToHeight="0"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8"/>
  </sheetPr>
  <dimension ref="A1:R238"/>
  <sheetViews>
    <sheetView showGridLines="0" zoomScale="85" zoomScaleNormal="85" workbookViewId="0">
      <selection activeCell="J217" sqref="J217:J227"/>
    </sheetView>
  </sheetViews>
  <sheetFormatPr defaultColWidth="14.42578125" defaultRowHeight="15" customHeight="1" x14ac:dyDescent="0.25"/>
  <cols>
    <col min="1" max="1" width="9.140625" customWidth="1"/>
    <col min="2" max="2" width="43.140625" customWidth="1"/>
    <col min="3" max="3" width="41.140625" customWidth="1"/>
    <col min="4" max="4" width="18.140625" customWidth="1"/>
    <col min="5" max="5" width="22.5703125" customWidth="1"/>
    <col min="6" max="6" width="18.140625" customWidth="1"/>
    <col min="7" max="7" width="19.140625" customWidth="1"/>
    <col min="8" max="8" width="20.28515625" customWidth="1"/>
    <col min="9" max="9" width="18.140625" customWidth="1"/>
    <col min="10" max="10" width="16" customWidth="1"/>
    <col min="11" max="11" width="17.140625" customWidth="1"/>
    <col min="12" max="13" width="18.140625" customWidth="1"/>
    <col min="14" max="14" width="20" customWidth="1"/>
    <col min="15" max="15" width="16.5703125" customWidth="1"/>
    <col min="16" max="16" width="26" customWidth="1"/>
    <col min="17" max="17" width="17.42578125" customWidth="1"/>
    <col min="18" max="18" width="32" customWidth="1"/>
    <col min="19" max="26" width="9.140625" customWidth="1"/>
  </cols>
  <sheetData>
    <row r="1" spans="2:18" ht="14.25" customHeight="1" x14ac:dyDescent="0.25">
      <c r="B1" s="74" t="s">
        <v>242</v>
      </c>
      <c r="C1" s="75"/>
      <c r="D1" s="73"/>
      <c r="E1" s="73"/>
      <c r="F1" s="73"/>
      <c r="G1" s="73"/>
      <c r="H1" s="73"/>
      <c r="I1" s="73"/>
      <c r="J1" s="73"/>
      <c r="K1" s="73"/>
      <c r="L1" s="73"/>
      <c r="M1" s="73"/>
      <c r="N1" s="73"/>
      <c r="O1" s="73"/>
      <c r="P1" s="73"/>
      <c r="Q1" s="73"/>
      <c r="R1" s="73"/>
    </row>
    <row r="2" spans="2:18" ht="14.25" customHeight="1" x14ac:dyDescent="0.25">
      <c r="B2" s="76" t="s">
        <v>243</v>
      </c>
      <c r="C2" s="77"/>
      <c r="D2" s="73"/>
      <c r="E2" s="73"/>
      <c r="F2" s="73"/>
      <c r="G2" s="73"/>
      <c r="H2" s="73"/>
      <c r="I2" s="73"/>
      <c r="J2" s="73"/>
      <c r="K2" s="73"/>
      <c r="L2" s="73"/>
      <c r="M2" s="73"/>
      <c r="N2" s="73"/>
      <c r="O2" s="73"/>
      <c r="P2" s="73"/>
      <c r="Q2" s="73"/>
      <c r="R2" s="73"/>
    </row>
    <row r="3" spans="2:18" ht="14.25" customHeight="1" x14ac:dyDescent="0.25">
      <c r="B3" s="78">
        <f>Inputs!C2</f>
        <v>46022</v>
      </c>
      <c r="C3" s="73"/>
      <c r="D3" s="73"/>
      <c r="E3" s="73"/>
      <c r="F3" s="73"/>
      <c r="G3" s="73"/>
      <c r="H3" s="73"/>
      <c r="I3" s="73"/>
      <c r="J3" s="73"/>
      <c r="K3" s="73"/>
      <c r="L3" s="73"/>
      <c r="M3" s="73"/>
      <c r="N3" s="73"/>
      <c r="O3" s="73"/>
      <c r="P3" s="73"/>
      <c r="Q3" s="73"/>
      <c r="R3" s="73"/>
    </row>
    <row r="4" spans="2:18" ht="14.25" customHeight="1" x14ac:dyDescent="0.25">
      <c r="B4" s="79"/>
      <c r="C4" s="73"/>
      <c r="D4" s="73"/>
      <c r="E4" s="73"/>
      <c r="F4" s="80"/>
      <c r="G4" s="73"/>
      <c r="H4" s="73"/>
      <c r="I4" s="73"/>
      <c r="J4" s="73"/>
      <c r="K4" s="73"/>
      <c r="L4" s="80"/>
      <c r="M4" s="73"/>
      <c r="N4" s="73"/>
      <c r="O4" s="73"/>
      <c r="P4" s="73"/>
      <c r="Q4" s="73"/>
      <c r="R4" s="73"/>
    </row>
    <row r="5" spans="2:18" ht="14.25" customHeight="1" x14ac:dyDescent="0.25">
      <c r="B5" s="73"/>
      <c r="C5" s="73"/>
      <c r="D5" s="73"/>
      <c r="E5" s="73"/>
      <c r="F5" s="73"/>
      <c r="G5" s="73"/>
      <c r="H5" s="73"/>
      <c r="I5" s="81" t="s">
        <v>244</v>
      </c>
      <c r="J5" s="81"/>
      <c r="K5" s="81"/>
      <c r="L5" s="73"/>
      <c r="M5" s="73"/>
      <c r="N5" s="73"/>
      <c r="O5" s="73"/>
      <c r="P5" s="73"/>
      <c r="Q5" s="73"/>
      <c r="R5" s="73"/>
    </row>
    <row r="6" spans="2:18" ht="14.25" customHeight="1" x14ac:dyDescent="0.25">
      <c r="B6" s="82"/>
      <c r="C6" s="682" t="s">
        <v>245</v>
      </c>
      <c r="D6" s="683"/>
      <c r="E6" s="684"/>
      <c r="F6" s="682" t="s">
        <v>246</v>
      </c>
      <c r="G6" s="683"/>
      <c r="H6" s="684"/>
      <c r="I6" s="682" t="s">
        <v>247</v>
      </c>
      <c r="J6" s="683"/>
      <c r="K6" s="684"/>
      <c r="L6" s="682" t="s">
        <v>248</v>
      </c>
      <c r="M6" s="683"/>
      <c r="N6" s="684"/>
      <c r="O6" s="685" t="s">
        <v>14</v>
      </c>
      <c r="P6" s="683"/>
      <c r="Q6" s="683"/>
      <c r="R6" s="684"/>
    </row>
    <row r="7" spans="2:18" ht="14.25" customHeight="1" x14ac:dyDescent="0.25">
      <c r="B7" s="83"/>
      <c r="C7" s="686">
        <f>YEAR(Inputs!$C$2)</f>
        <v>2025</v>
      </c>
      <c r="D7" s="687"/>
      <c r="E7" s="688"/>
      <c r="F7" s="686">
        <f>YEAR(Inputs!$C$2)</f>
        <v>2025</v>
      </c>
      <c r="G7" s="687"/>
      <c r="H7" s="688"/>
      <c r="I7" s="686">
        <f>YEAR(Inputs!$C$2)</f>
        <v>2025</v>
      </c>
      <c r="J7" s="687"/>
      <c r="K7" s="688"/>
      <c r="L7" s="686">
        <f>YEAR(Inputs!$C$2)</f>
        <v>2025</v>
      </c>
      <c r="M7" s="687"/>
      <c r="N7" s="688"/>
      <c r="O7" s="689">
        <f>YEAR(Inputs!$C$2)</f>
        <v>2025</v>
      </c>
      <c r="P7" s="687"/>
      <c r="Q7" s="687"/>
      <c r="R7" s="688"/>
    </row>
    <row r="8" spans="2:18" ht="14.25" customHeight="1" x14ac:dyDescent="0.25">
      <c r="B8" s="84" t="s">
        <v>249</v>
      </c>
      <c r="C8" s="85" t="s">
        <v>250</v>
      </c>
      <c r="D8" s="86" t="s">
        <v>251</v>
      </c>
      <c r="E8" s="87" t="s">
        <v>35</v>
      </c>
      <c r="F8" s="85" t="s">
        <v>250</v>
      </c>
      <c r="G8" s="86" t="s">
        <v>251</v>
      </c>
      <c r="H8" s="87" t="s">
        <v>35</v>
      </c>
      <c r="I8" s="85" t="s">
        <v>250</v>
      </c>
      <c r="J8" s="86" t="s">
        <v>251</v>
      </c>
      <c r="K8" s="87" t="s">
        <v>35</v>
      </c>
      <c r="L8" s="85" t="s">
        <v>250</v>
      </c>
      <c r="M8" s="86" t="s">
        <v>251</v>
      </c>
      <c r="N8" s="87" t="s">
        <v>35</v>
      </c>
      <c r="O8" s="88" t="s">
        <v>252</v>
      </c>
      <c r="P8" s="89" t="str">
        <f>YEAR(Inputs!$C$2)&amp;" Full Year Target"</f>
        <v>2025 Full Year Target</v>
      </c>
      <c r="Q8" s="90" t="s">
        <v>35</v>
      </c>
      <c r="R8" s="91" t="str">
        <f>"% of "&amp;YEAR(Inputs!$C$2)&amp;" Full Year Target"</f>
        <v>% of 2025 Full Year Target</v>
      </c>
    </row>
    <row r="9" spans="2:18" ht="14.25" customHeight="1" x14ac:dyDescent="0.25">
      <c r="B9" s="92" t="s">
        <v>253</v>
      </c>
      <c r="C9" s="93">
        <f t="shared" ref="C9:D9" si="0">C19+C28</f>
        <v>60540</v>
      </c>
      <c r="D9" s="94">
        <f t="shared" si="0"/>
        <v>270000</v>
      </c>
      <c r="E9" s="95">
        <f t="shared" ref="E9:E12" si="1">C9-D9</f>
        <v>-209460</v>
      </c>
      <c r="F9" s="93">
        <f t="shared" ref="F9:G9" si="2">F19+F28</f>
        <v>450552</v>
      </c>
      <c r="G9" s="94">
        <f t="shared" si="2"/>
        <v>670000</v>
      </c>
      <c r="H9" s="95">
        <f t="shared" ref="H9:H12" si="3">F9-G9</f>
        <v>-219448</v>
      </c>
      <c r="I9" s="93">
        <f t="shared" ref="I9:J9" si="4">I19+I28</f>
        <v>137110</v>
      </c>
      <c r="J9" s="94">
        <f t="shared" si="4"/>
        <v>760000</v>
      </c>
      <c r="K9" s="95">
        <f t="shared" ref="K9:K12" si="5">I9-J9</f>
        <v>-622890</v>
      </c>
      <c r="L9" s="93">
        <f t="shared" ref="L9:M9" si="6">L19+L28</f>
        <v>186436</v>
      </c>
      <c r="M9" s="94">
        <f t="shared" si="6"/>
        <v>1015000</v>
      </c>
      <c r="N9" s="95">
        <f t="shared" ref="N9:N12" si="7">L9-M9</f>
        <v>-828564</v>
      </c>
      <c r="O9" s="96">
        <f t="shared" ref="O9:P9" si="8">O19+O28</f>
        <v>834638</v>
      </c>
      <c r="P9" s="97">
        <f t="shared" si="8"/>
        <v>2715000</v>
      </c>
      <c r="Q9" s="98">
        <f t="shared" ref="Q9:Q12" si="9">O9-P9</f>
        <v>-1880362</v>
      </c>
      <c r="R9" s="99">
        <f t="shared" ref="R9:R12" si="10">O9/P9</f>
        <v>0.30741731123388583</v>
      </c>
    </row>
    <row r="10" spans="2:18" ht="14.25" customHeight="1" x14ac:dyDescent="0.25">
      <c r="B10" s="100" t="s">
        <v>254</v>
      </c>
      <c r="C10" s="93">
        <f t="shared" ref="C10:D10" si="11">C20+C29</f>
        <v>592843</v>
      </c>
      <c r="D10" s="94">
        <f t="shared" si="11"/>
        <v>400000</v>
      </c>
      <c r="E10" s="95">
        <f t="shared" si="1"/>
        <v>192843</v>
      </c>
      <c r="F10" s="93">
        <f t="shared" ref="F10:G10" si="12">F20+F29</f>
        <v>282853.3</v>
      </c>
      <c r="G10" s="94">
        <f t="shared" si="12"/>
        <v>600000</v>
      </c>
      <c r="H10" s="95">
        <f t="shared" si="3"/>
        <v>-317146.7</v>
      </c>
      <c r="I10" s="93">
        <f t="shared" ref="I10:J10" si="13">I20+I29</f>
        <v>197824</v>
      </c>
      <c r="J10" s="94">
        <f t="shared" si="13"/>
        <v>600000</v>
      </c>
      <c r="K10" s="95">
        <f t="shared" si="5"/>
        <v>-402176</v>
      </c>
      <c r="L10" s="93">
        <f t="shared" ref="L10:M10" si="14">L20+L29</f>
        <v>701558</v>
      </c>
      <c r="M10" s="94">
        <f t="shared" si="14"/>
        <v>775000</v>
      </c>
      <c r="N10" s="95">
        <f t="shared" si="7"/>
        <v>-73442</v>
      </c>
      <c r="O10" s="96">
        <f t="shared" ref="O10:P10" si="15">O20+O29</f>
        <v>1775078.3</v>
      </c>
      <c r="P10" s="97">
        <f t="shared" si="15"/>
        <v>2375000</v>
      </c>
      <c r="Q10" s="98">
        <f t="shared" si="9"/>
        <v>-599921.69999999995</v>
      </c>
      <c r="R10" s="99">
        <f t="shared" si="10"/>
        <v>0.74740138947368429</v>
      </c>
    </row>
    <row r="11" spans="2:18" ht="14.25" customHeight="1" x14ac:dyDescent="0.25">
      <c r="B11" s="101" t="s">
        <v>255</v>
      </c>
      <c r="C11" s="102">
        <f t="shared" ref="C11:D11" si="16">C21+C30</f>
        <v>299800</v>
      </c>
      <c r="D11" s="103">
        <f t="shared" si="16"/>
        <v>77500</v>
      </c>
      <c r="E11" s="104">
        <f t="shared" si="1"/>
        <v>222300</v>
      </c>
      <c r="F11" s="102">
        <f t="shared" ref="F11:G11" si="17">F21+F30</f>
        <v>189900</v>
      </c>
      <c r="G11" s="103">
        <f t="shared" si="17"/>
        <v>115000</v>
      </c>
      <c r="H11" s="104">
        <f t="shared" si="3"/>
        <v>74900</v>
      </c>
      <c r="I11" s="102">
        <f t="shared" ref="I11:J11" si="18">I21+I30</f>
        <v>160690</v>
      </c>
      <c r="J11" s="103">
        <f t="shared" si="18"/>
        <v>125000</v>
      </c>
      <c r="K11" s="104">
        <f t="shared" si="5"/>
        <v>35690</v>
      </c>
      <c r="L11" s="102">
        <f t="shared" ref="L11:M11" si="19">L21+L30</f>
        <v>162755</v>
      </c>
      <c r="M11" s="103">
        <f t="shared" si="19"/>
        <v>170000</v>
      </c>
      <c r="N11" s="104">
        <f t="shared" si="7"/>
        <v>-7245</v>
      </c>
      <c r="O11" s="105">
        <f t="shared" ref="O11:P11" si="20">O21+O30</f>
        <v>813145</v>
      </c>
      <c r="P11" s="106">
        <f t="shared" si="20"/>
        <v>487500</v>
      </c>
      <c r="Q11" s="107">
        <f t="shared" si="9"/>
        <v>325645</v>
      </c>
      <c r="R11" s="108">
        <f t="shared" si="10"/>
        <v>1.6679897435897435</v>
      </c>
    </row>
    <row r="12" spans="2:18" ht="14.25" customHeight="1" x14ac:dyDescent="0.25">
      <c r="B12" s="109" t="s">
        <v>256</v>
      </c>
      <c r="C12" s="110">
        <f t="shared" ref="C12:D12" si="21">C9+C10</f>
        <v>653383</v>
      </c>
      <c r="D12" s="111">
        <f t="shared" si="21"/>
        <v>670000</v>
      </c>
      <c r="E12" s="112">
        <f t="shared" si="1"/>
        <v>-16617</v>
      </c>
      <c r="F12" s="110">
        <f t="shared" ref="F12:G12" si="22">F9+F10</f>
        <v>733405.3</v>
      </c>
      <c r="G12" s="111">
        <f t="shared" si="22"/>
        <v>1270000</v>
      </c>
      <c r="H12" s="112">
        <f t="shared" si="3"/>
        <v>-536594.69999999995</v>
      </c>
      <c r="I12" s="110">
        <f t="shared" ref="I12:J12" si="23">I9+I10</f>
        <v>334934</v>
      </c>
      <c r="J12" s="111">
        <f t="shared" si="23"/>
        <v>1360000</v>
      </c>
      <c r="K12" s="112">
        <f t="shared" si="5"/>
        <v>-1025066</v>
      </c>
      <c r="L12" s="110">
        <f t="shared" ref="L12:M12" si="24">L9+L10</f>
        <v>887994</v>
      </c>
      <c r="M12" s="111">
        <f t="shared" si="24"/>
        <v>1790000</v>
      </c>
      <c r="N12" s="112">
        <f t="shared" si="7"/>
        <v>-902006</v>
      </c>
      <c r="O12" s="113">
        <f t="shared" ref="O12:P12" si="25">O10+O9</f>
        <v>2609716.2999999998</v>
      </c>
      <c r="P12" s="114">
        <f t="shared" si="25"/>
        <v>5090000</v>
      </c>
      <c r="Q12" s="115">
        <f t="shared" si="9"/>
        <v>-2480283.7000000002</v>
      </c>
      <c r="R12" s="116">
        <f t="shared" si="10"/>
        <v>0.51271440078585462</v>
      </c>
    </row>
    <row r="13" spans="2:18" ht="14.25" customHeight="1" x14ac:dyDescent="0.25">
      <c r="B13" s="117" t="s">
        <v>257</v>
      </c>
      <c r="C13" s="118">
        <f>C23+C32</f>
        <v>5</v>
      </c>
      <c r="D13" s="119"/>
      <c r="E13" s="120"/>
      <c r="F13" s="118">
        <f>F23+F32</f>
        <v>4</v>
      </c>
      <c r="G13" s="119"/>
      <c r="H13" s="120"/>
      <c r="I13" s="118">
        <f>I23+I32</f>
        <v>3</v>
      </c>
      <c r="J13" s="119"/>
      <c r="K13" s="120"/>
      <c r="L13" s="118">
        <f>L23+L32</f>
        <v>4</v>
      </c>
      <c r="M13" s="119"/>
      <c r="N13" s="120"/>
      <c r="O13" s="121">
        <f>O23+O32</f>
        <v>16</v>
      </c>
      <c r="P13" s="122"/>
      <c r="Q13" s="123"/>
      <c r="R13" s="124"/>
    </row>
    <row r="14" spans="2:18" ht="14.25" customHeight="1" x14ac:dyDescent="0.25">
      <c r="B14" s="79"/>
      <c r="C14" s="73"/>
      <c r="D14" s="73"/>
      <c r="E14" s="73"/>
      <c r="F14" s="80"/>
      <c r="G14" s="73"/>
      <c r="H14" s="73"/>
      <c r="I14" s="73"/>
      <c r="J14" s="73"/>
      <c r="K14" s="73"/>
      <c r="L14" s="80"/>
      <c r="M14" s="73"/>
      <c r="N14" s="73"/>
      <c r="O14" s="73"/>
      <c r="P14" s="73"/>
      <c r="Q14" s="73"/>
      <c r="R14" s="73"/>
    </row>
    <row r="15" spans="2:18" ht="14.25" customHeight="1" x14ac:dyDescent="0.25">
      <c r="B15" s="73"/>
      <c r="C15" s="73"/>
      <c r="D15" s="73"/>
      <c r="E15" s="73"/>
      <c r="F15" s="73"/>
      <c r="G15" s="73"/>
      <c r="H15" s="73"/>
      <c r="I15" s="81" t="s">
        <v>244</v>
      </c>
      <c r="J15" s="81"/>
      <c r="K15" s="81"/>
      <c r="L15" s="73"/>
      <c r="M15" s="73"/>
      <c r="N15" s="73"/>
      <c r="O15" s="73"/>
      <c r="P15" s="73"/>
      <c r="Q15" s="73"/>
      <c r="R15" s="73"/>
    </row>
    <row r="16" spans="2:18" ht="14.25" customHeight="1" x14ac:dyDescent="0.25">
      <c r="B16" s="125"/>
      <c r="C16" s="682" t="s">
        <v>245</v>
      </c>
      <c r="D16" s="683"/>
      <c r="E16" s="684"/>
      <c r="F16" s="682" t="s">
        <v>246</v>
      </c>
      <c r="G16" s="683"/>
      <c r="H16" s="684"/>
      <c r="I16" s="682" t="s">
        <v>247</v>
      </c>
      <c r="J16" s="683"/>
      <c r="K16" s="684"/>
      <c r="L16" s="682" t="s">
        <v>248</v>
      </c>
      <c r="M16" s="683"/>
      <c r="N16" s="684"/>
      <c r="O16" s="685" t="s">
        <v>14</v>
      </c>
      <c r="P16" s="683"/>
      <c r="Q16" s="683"/>
      <c r="R16" s="684"/>
    </row>
    <row r="17" spans="2:18" ht="14.25" customHeight="1" x14ac:dyDescent="0.25">
      <c r="B17" s="126"/>
      <c r="C17" s="686">
        <f>YEAR(Inputs!$C$2)</f>
        <v>2025</v>
      </c>
      <c r="D17" s="687"/>
      <c r="E17" s="688"/>
      <c r="F17" s="686">
        <f>YEAR(Inputs!$C$2)</f>
        <v>2025</v>
      </c>
      <c r="G17" s="687"/>
      <c r="H17" s="688"/>
      <c r="I17" s="686">
        <f>YEAR(Inputs!$C$2)</f>
        <v>2025</v>
      </c>
      <c r="J17" s="687"/>
      <c r="K17" s="688"/>
      <c r="L17" s="686">
        <f>YEAR(Inputs!$C$2)</f>
        <v>2025</v>
      </c>
      <c r="M17" s="687"/>
      <c r="N17" s="688"/>
      <c r="O17" s="689">
        <f>YEAR(Inputs!$C$2)</f>
        <v>2025</v>
      </c>
      <c r="P17" s="687"/>
      <c r="Q17" s="687"/>
      <c r="R17" s="688"/>
    </row>
    <row r="18" spans="2:18" ht="14.25" customHeight="1" x14ac:dyDescent="0.25">
      <c r="B18" s="127" t="s">
        <v>258</v>
      </c>
      <c r="C18" s="85" t="s">
        <v>250</v>
      </c>
      <c r="D18" s="86" t="s">
        <v>251</v>
      </c>
      <c r="E18" s="87" t="s">
        <v>35</v>
      </c>
      <c r="F18" s="85" t="s">
        <v>250</v>
      </c>
      <c r="G18" s="86" t="s">
        <v>251</v>
      </c>
      <c r="H18" s="87" t="s">
        <v>35</v>
      </c>
      <c r="I18" s="85" t="s">
        <v>250</v>
      </c>
      <c r="J18" s="86" t="s">
        <v>251</v>
      </c>
      <c r="K18" s="87" t="s">
        <v>35</v>
      </c>
      <c r="L18" s="85" t="s">
        <v>250</v>
      </c>
      <c r="M18" s="86" t="s">
        <v>251</v>
      </c>
      <c r="N18" s="87" t="s">
        <v>35</v>
      </c>
      <c r="O18" s="88" t="s">
        <v>252</v>
      </c>
      <c r="P18" s="89" t="str">
        <f>YEAR(Inputs!$C$2)&amp;" Full Year Target"</f>
        <v>2025 Full Year Target</v>
      </c>
      <c r="Q18" s="90" t="s">
        <v>35</v>
      </c>
      <c r="R18" s="91" t="str">
        <f>"% of "&amp;YEAR(Inputs!$C$2)&amp;" Full Year Target"</f>
        <v>% of 2025 Full Year Target</v>
      </c>
    </row>
    <row r="19" spans="2:18" ht="14.25" customHeight="1" x14ac:dyDescent="0.25">
      <c r="B19" s="92" t="s">
        <v>253</v>
      </c>
      <c r="C19" s="93">
        <f>SUMIF($C$37:$N$37,C$16,$C$39:$N$39)</f>
        <v>18000</v>
      </c>
      <c r="D19" s="94">
        <f>SUMIF($C$59:$N$59,C$16,$C$61:$N$61)</f>
        <v>70000</v>
      </c>
      <c r="E19" s="95">
        <f t="shared" ref="E19:E22" si="26">C19-D19</f>
        <v>-52000</v>
      </c>
      <c r="F19" s="93">
        <f>SUMIF($C$37:$N$37,F$16,$C$39:$N$39)</f>
        <v>300000</v>
      </c>
      <c r="G19" s="94">
        <f>SUMIF($C$59:$N$59,F$16,$C$61:$N$61)</f>
        <v>220000</v>
      </c>
      <c r="H19" s="95">
        <f t="shared" ref="H19:H22" si="27">F19-G19</f>
        <v>80000</v>
      </c>
      <c r="I19" s="93">
        <f>SUMIF($C$37:$N$37,I$16,$C$39:$N$39)</f>
        <v>127000</v>
      </c>
      <c r="J19" s="94">
        <f>SUMIF($C$59:$N$59,I$16,$C$61:$N$61)</f>
        <v>260000</v>
      </c>
      <c r="K19" s="95">
        <f t="shared" ref="K19:K22" si="28">I19-J19</f>
        <v>-133000</v>
      </c>
      <c r="L19" s="93">
        <f>SUMIF($C$37:$N$37,L$16,$C$39:$N$39)</f>
        <v>36000</v>
      </c>
      <c r="M19" s="94">
        <f>SUMIF($C$59:$N$59,L$16,$C$61:$N$61)</f>
        <v>440000</v>
      </c>
      <c r="N19" s="95">
        <f t="shared" ref="N19:N22" si="29">L19-M19</f>
        <v>-404000</v>
      </c>
      <c r="O19" s="96">
        <f t="shared" ref="O19:O21" si="30">SUMIF($C$38:$N$38,"&lt;="&amp;EOMONTH($B$3,0),$C39:$N39)</f>
        <v>481000</v>
      </c>
      <c r="P19" s="97">
        <f t="shared" ref="P19:P21" si="31">SUM(C61:N61)</f>
        <v>990000</v>
      </c>
      <c r="Q19" s="98">
        <f t="shared" ref="Q19:Q22" si="32">O19-P19</f>
        <v>-509000</v>
      </c>
      <c r="R19" s="99">
        <f t="shared" ref="R19:R22" si="33">O19/P19</f>
        <v>0.48585858585858588</v>
      </c>
    </row>
    <row r="20" spans="2:18" ht="14.25" customHeight="1" x14ac:dyDescent="0.25">
      <c r="B20" s="100" t="s">
        <v>254</v>
      </c>
      <c r="C20" s="93">
        <f>SUMIF($C$37:$N$37,C$16,$C$40:$N$40)</f>
        <v>228336</v>
      </c>
      <c r="D20" s="94">
        <f>SUMIF($C$59:$N$59,C$16,$C$62:$N$62)</f>
        <v>100000</v>
      </c>
      <c r="E20" s="95">
        <f t="shared" si="26"/>
        <v>128336</v>
      </c>
      <c r="F20" s="93">
        <f>SUMIF($C$37:$N$37,F$16,$C$40:$N$40)</f>
        <v>101560</v>
      </c>
      <c r="G20" s="94">
        <f>SUMIF($C$59:$N$59,F$16,$C$62:$N$62)</f>
        <v>250000</v>
      </c>
      <c r="H20" s="95">
        <f t="shared" si="27"/>
        <v>-148440</v>
      </c>
      <c r="I20" s="93">
        <f>SUMIF($C$37:$N$37,I$16,$C$40:$N$40)</f>
        <v>130646</v>
      </c>
      <c r="J20" s="94">
        <f>SUMIF($C$59:$N$59,I$16,$C$62:$N$62)</f>
        <v>200000</v>
      </c>
      <c r="K20" s="95">
        <f t="shared" si="28"/>
        <v>-69354</v>
      </c>
      <c r="L20" s="93">
        <f>SUMIF($C$37:$N$37,L$16,$C$40:$N$40)</f>
        <v>210736</v>
      </c>
      <c r="M20" s="94">
        <f>SUMIF($C$59:$N$59,L$16,$C$62:$N$62)</f>
        <v>350000</v>
      </c>
      <c r="N20" s="95">
        <f t="shared" si="29"/>
        <v>-139264</v>
      </c>
      <c r="O20" s="96">
        <f t="shared" si="30"/>
        <v>671278</v>
      </c>
      <c r="P20" s="97">
        <f t="shared" si="31"/>
        <v>900000</v>
      </c>
      <c r="Q20" s="98">
        <f t="shared" si="32"/>
        <v>-228722</v>
      </c>
      <c r="R20" s="99">
        <f t="shared" si="33"/>
        <v>0.74586444444444444</v>
      </c>
    </row>
    <row r="21" spans="2:18" ht="14.25" customHeight="1" x14ac:dyDescent="0.25">
      <c r="B21" s="101" t="s">
        <v>255</v>
      </c>
      <c r="C21" s="102">
        <f>SUMIF($C$37:$N$37,C$16,$C$41:$N$41)</f>
        <v>199800</v>
      </c>
      <c r="D21" s="103">
        <f>SUMIF($C$59:$N$59,C$16,$C$63:$N$63)</f>
        <v>32500</v>
      </c>
      <c r="E21" s="104">
        <f t="shared" si="26"/>
        <v>167300</v>
      </c>
      <c r="F21" s="102">
        <f>SUMIF($C$37:$N$37,F$16,$C$41:$N$41)</f>
        <v>135000</v>
      </c>
      <c r="G21" s="103">
        <f>SUMIF($C$59:$N$59,F$16,$C$63:$N$63)</f>
        <v>70000</v>
      </c>
      <c r="H21" s="104">
        <f t="shared" si="27"/>
        <v>65000</v>
      </c>
      <c r="I21" s="102">
        <f>SUMIF($C$37:$N$37,I$16,$C$41:$N$41)</f>
        <v>68500</v>
      </c>
      <c r="J21" s="103">
        <f>SUMIF($C$59:$N$59,I$16,$C$63:$N$63)</f>
        <v>80000</v>
      </c>
      <c r="K21" s="104">
        <f t="shared" si="28"/>
        <v>-11500</v>
      </c>
      <c r="L21" s="102">
        <f>SUMIF($C$37:$N$37,L$16,$C$41:$N$41)</f>
        <v>41700</v>
      </c>
      <c r="M21" s="103">
        <f>SUMIF($C$59:$N$59,L$16,$C$63:$N$63)</f>
        <v>125000</v>
      </c>
      <c r="N21" s="104">
        <f t="shared" si="29"/>
        <v>-83300</v>
      </c>
      <c r="O21" s="105">
        <f t="shared" si="30"/>
        <v>445000</v>
      </c>
      <c r="P21" s="106">
        <f t="shared" si="31"/>
        <v>307500</v>
      </c>
      <c r="Q21" s="107">
        <f t="shared" si="32"/>
        <v>137500</v>
      </c>
      <c r="R21" s="108">
        <f t="shared" si="33"/>
        <v>1.4471544715447155</v>
      </c>
    </row>
    <row r="22" spans="2:18" ht="14.25" customHeight="1" x14ac:dyDescent="0.25">
      <c r="B22" s="109" t="s">
        <v>256</v>
      </c>
      <c r="C22" s="110">
        <f t="shared" ref="C22:D22" si="34">C19+C20</f>
        <v>246336</v>
      </c>
      <c r="D22" s="111">
        <f t="shared" si="34"/>
        <v>170000</v>
      </c>
      <c r="E22" s="112">
        <f t="shared" si="26"/>
        <v>76336</v>
      </c>
      <c r="F22" s="110">
        <f t="shared" ref="F22:G22" si="35">F19+F20</f>
        <v>401560</v>
      </c>
      <c r="G22" s="111">
        <f t="shared" si="35"/>
        <v>470000</v>
      </c>
      <c r="H22" s="112">
        <f t="shared" si="27"/>
        <v>-68440</v>
      </c>
      <c r="I22" s="110">
        <f t="shared" ref="I22:J22" si="36">I19+I20</f>
        <v>257646</v>
      </c>
      <c r="J22" s="111">
        <f t="shared" si="36"/>
        <v>460000</v>
      </c>
      <c r="K22" s="112">
        <f t="shared" si="28"/>
        <v>-202354</v>
      </c>
      <c r="L22" s="110">
        <f t="shared" ref="L22:M22" si="37">L19+L20</f>
        <v>246736</v>
      </c>
      <c r="M22" s="111">
        <f t="shared" si="37"/>
        <v>790000</v>
      </c>
      <c r="N22" s="112">
        <f t="shared" si="29"/>
        <v>-543264</v>
      </c>
      <c r="O22" s="113">
        <f t="shared" ref="O22:P22" si="38">O20+O19</f>
        <v>1152278</v>
      </c>
      <c r="P22" s="114">
        <f t="shared" si="38"/>
        <v>1890000</v>
      </c>
      <c r="Q22" s="115">
        <f t="shared" si="32"/>
        <v>-737722</v>
      </c>
      <c r="R22" s="116">
        <f t="shared" si="33"/>
        <v>0.60967089947089947</v>
      </c>
    </row>
    <row r="23" spans="2:18" ht="14.25" customHeight="1" x14ac:dyDescent="0.25">
      <c r="B23" s="117" t="s">
        <v>257</v>
      </c>
      <c r="C23" s="118">
        <f>SUMIF($C$37:$N$37,C$16,$C43:$N$43)</f>
        <v>1</v>
      </c>
      <c r="D23" s="119"/>
      <c r="E23" s="120"/>
      <c r="F23" s="118">
        <f>SUMIF($C$37:$N$37,F$16,$C43:$N$43)</f>
        <v>1</v>
      </c>
      <c r="G23" s="119"/>
      <c r="H23" s="120"/>
      <c r="I23" s="118">
        <f>SUMIF($C$37:$N$37,I$16,$C43:$N$43)</f>
        <v>2</v>
      </c>
      <c r="J23" s="119"/>
      <c r="K23" s="120"/>
      <c r="L23" s="118">
        <f>SUMIF($C$37:$N$37,L$16,$C43:$N$43)</f>
        <v>1</v>
      </c>
      <c r="M23" s="119"/>
      <c r="N23" s="120"/>
      <c r="O23" s="121">
        <f>SUM(C43:N43)</f>
        <v>5</v>
      </c>
      <c r="P23" s="122"/>
      <c r="Q23" s="123"/>
      <c r="R23" s="124"/>
    </row>
    <row r="24" spans="2:18" ht="14.25" customHeight="1" x14ac:dyDescent="0.25">
      <c r="B24" s="73"/>
      <c r="C24" s="73"/>
      <c r="D24" s="73"/>
      <c r="E24" s="73"/>
      <c r="F24" s="73"/>
      <c r="G24" s="73"/>
      <c r="H24" s="73"/>
      <c r="I24" s="73"/>
      <c r="J24" s="73"/>
      <c r="K24" s="73"/>
      <c r="L24" s="73"/>
      <c r="M24" s="73"/>
      <c r="N24" s="73"/>
      <c r="O24" s="73"/>
      <c r="P24" s="73"/>
      <c r="Q24" s="73"/>
      <c r="R24" s="73"/>
    </row>
    <row r="25" spans="2:18" ht="14.25" customHeight="1" x14ac:dyDescent="0.25">
      <c r="B25" s="128"/>
      <c r="C25" s="682" t="s">
        <v>245</v>
      </c>
      <c r="D25" s="683"/>
      <c r="E25" s="684"/>
      <c r="F25" s="682" t="s">
        <v>246</v>
      </c>
      <c r="G25" s="683"/>
      <c r="H25" s="684"/>
      <c r="I25" s="682" t="s">
        <v>247</v>
      </c>
      <c r="J25" s="683"/>
      <c r="K25" s="684"/>
      <c r="L25" s="682" t="s">
        <v>248</v>
      </c>
      <c r="M25" s="683"/>
      <c r="N25" s="684"/>
      <c r="O25" s="685" t="s">
        <v>14</v>
      </c>
      <c r="P25" s="683"/>
      <c r="Q25" s="683"/>
      <c r="R25" s="684"/>
    </row>
    <row r="26" spans="2:18" ht="14.25" customHeight="1" x14ac:dyDescent="0.25">
      <c r="B26" s="129"/>
      <c r="C26" s="686">
        <f>YEAR(Inputs!$C$2)</f>
        <v>2025</v>
      </c>
      <c r="D26" s="687"/>
      <c r="E26" s="688"/>
      <c r="F26" s="686">
        <f>YEAR(Inputs!$C$2)</f>
        <v>2025</v>
      </c>
      <c r="G26" s="687"/>
      <c r="H26" s="688"/>
      <c r="I26" s="686">
        <f>YEAR(Inputs!$C$2)</f>
        <v>2025</v>
      </c>
      <c r="J26" s="687"/>
      <c r="K26" s="688"/>
      <c r="L26" s="686">
        <f>YEAR(Inputs!$C$2)</f>
        <v>2025</v>
      </c>
      <c r="M26" s="687"/>
      <c r="N26" s="688"/>
      <c r="O26" s="689">
        <f>YEAR(Inputs!$C$2)</f>
        <v>2025</v>
      </c>
      <c r="P26" s="687"/>
      <c r="Q26" s="687"/>
      <c r="R26" s="688"/>
    </row>
    <row r="27" spans="2:18" ht="14.25" customHeight="1" x14ac:dyDescent="0.25">
      <c r="B27" s="130" t="s">
        <v>259</v>
      </c>
      <c r="C27" s="85" t="s">
        <v>250</v>
      </c>
      <c r="D27" s="86" t="s">
        <v>251</v>
      </c>
      <c r="E27" s="87" t="s">
        <v>35</v>
      </c>
      <c r="F27" s="85" t="s">
        <v>250</v>
      </c>
      <c r="G27" s="86" t="s">
        <v>251</v>
      </c>
      <c r="H27" s="87" t="s">
        <v>35</v>
      </c>
      <c r="I27" s="85" t="s">
        <v>250</v>
      </c>
      <c r="J27" s="86" t="s">
        <v>251</v>
      </c>
      <c r="K27" s="87" t="s">
        <v>35</v>
      </c>
      <c r="L27" s="85" t="s">
        <v>250</v>
      </c>
      <c r="M27" s="86" t="s">
        <v>251</v>
      </c>
      <c r="N27" s="87" t="s">
        <v>35</v>
      </c>
      <c r="O27" s="88" t="s">
        <v>252</v>
      </c>
      <c r="P27" s="89" t="str">
        <f>YEAR(Inputs!$C$2)&amp;" Full Year Target"</f>
        <v>2025 Full Year Target</v>
      </c>
      <c r="Q27" s="90" t="s">
        <v>35</v>
      </c>
      <c r="R27" s="91" t="str">
        <f>"% of "&amp;YEAR(Inputs!$C$2)&amp;" Full Year Target"</f>
        <v>% of 2025 Full Year Target</v>
      </c>
    </row>
    <row r="28" spans="2:18" ht="14.25" customHeight="1" x14ac:dyDescent="0.25">
      <c r="B28" s="92" t="s">
        <v>253</v>
      </c>
      <c r="C28" s="93">
        <f>SUMIF($C$47:$N$47,C$16,$C$49:$N$49)</f>
        <v>42540</v>
      </c>
      <c r="D28" s="94">
        <f>SUMIF($C$69:$N$69,C$16,$C$71:$N$71)</f>
        <v>200000</v>
      </c>
      <c r="E28" s="95">
        <f t="shared" ref="E28:E31" si="39">C28-D28</f>
        <v>-157460</v>
      </c>
      <c r="F28" s="93">
        <f>SUMIF($C$47:$N$47,F$16,$C$49:$N$49)</f>
        <v>150552</v>
      </c>
      <c r="G28" s="94">
        <f>SUMIF($C$69:$N$69,F$16,$C$71:$N$71)</f>
        <v>450000</v>
      </c>
      <c r="H28" s="95">
        <f t="shared" ref="H28:H31" si="40">F28-G28</f>
        <v>-299448</v>
      </c>
      <c r="I28" s="93">
        <f>SUMIF($C$47:$N$47,I$16,$C$49:$N$49)</f>
        <v>10110</v>
      </c>
      <c r="J28" s="94">
        <f>SUMIF($C$69:$N$69,I$16,$C$71:$N$71)</f>
        <v>500000</v>
      </c>
      <c r="K28" s="95">
        <f t="shared" ref="K28:K31" si="41">I28-J28</f>
        <v>-489890</v>
      </c>
      <c r="L28" s="93">
        <f>SUMIF($C$47:$N$47,L$16,$C$49:$N$49)</f>
        <v>150436</v>
      </c>
      <c r="M28" s="94">
        <f>SUMIF($C$69:$N$69,L$16,$C$71:$N$71)</f>
        <v>575000</v>
      </c>
      <c r="N28" s="95">
        <f t="shared" ref="N28:N31" si="42">L28-M28</f>
        <v>-424564</v>
      </c>
      <c r="O28" s="96">
        <f t="shared" ref="O28:O30" si="43">SUMIF($C$48:$N$48,"&lt;="&amp;EOMONTH($B$3,0),$C49:$N49)</f>
        <v>353638</v>
      </c>
      <c r="P28" s="97">
        <f t="shared" ref="P28:P30" si="44">SUM(C71:N71)</f>
        <v>1725000</v>
      </c>
      <c r="Q28" s="98">
        <f t="shared" ref="Q28:Q31" si="45">O28-P28</f>
        <v>-1371362</v>
      </c>
      <c r="R28" s="99">
        <f t="shared" ref="R28:R31" si="46">O28/P28</f>
        <v>0.20500753623188406</v>
      </c>
    </row>
    <row r="29" spans="2:18" ht="14.25" customHeight="1" x14ac:dyDescent="0.25">
      <c r="B29" s="100" t="s">
        <v>254</v>
      </c>
      <c r="C29" s="93">
        <f>SUMIF($C$47:$N$47,C$16,$C$50:$N$50)</f>
        <v>364507</v>
      </c>
      <c r="D29" s="94">
        <f>SUMIF($C$69:$N$69,C$16,$C$72:$N$72)</f>
        <v>300000</v>
      </c>
      <c r="E29" s="95">
        <f t="shared" si="39"/>
        <v>64507</v>
      </c>
      <c r="F29" s="93">
        <f>SUMIF($C$47:$N$47,F$16,$C$50:$N$50)</f>
        <v>181293.3</v>
      </c>
      <c r="G29" s="94">
        <f>SUMIF($C$69:$N$69,F$16,$C$72:$N$72)</f>
        <v>350000</v>
      </c>
      <c r="H29" s="95">
        <f t="shared" si="40"/>
        <v>-168706.7</v>
      </c>
      <c r="I29" s="93">
        <f>SUMIF($C$47:$N$47,I$16,$C$50:$N$50)</f>
        <v>67178</v>
      </c>
      <c r="J29" s="94">
        <f>SUMIF($C$69:$N$69,I$16,$C$72:$N$72)</f>
        <v>400000</v>
      </c>
      <c r="K29" s="95">
        <f t="shared" si="41"/>
        <v>-332822</v>
      </c>
      <c r="L29" s="93">
        <f>SUMIF($C$47:$N$47,L$16,$C$50:$N$50)</f>
        <v>490822</v>
      </c>
      <c r="M29" s="94">
        <f>SUMIF($C$69:$N$69,L$16,$C$72:$N$72)</f>
        <v>425000</v>
      </c>
      <c r="N29" s="95">
        <f t="shared" si="42"/>
        <v>65822</v>
      </c>
      <c r="O29" s="96">
        <f t="shared" si="43"/>
        <v>1103800.3</v>
      </c>
      <c r="P29" s="97">
        <f t="shared" si="44"/>
        <v>1475000</v>
      </c>
      <c r="Q29" s="98">
        <f t="shared" si="45"/>
        <v>-371199.69999999995</v>
      </c>
      <c r="R29" s="99">
        <f t="shared" si="46"/>
        <v>0.74833918644067798</v>
      </c>
    </row>
    <row r="30" spans="2:18" ht="14.25" customHeight="1" x14ac:dyDescent="0.25">
      <c r="B30" s="101" t="s">
        <v>255</v>
      </c>
      <c r="C30" s="102">
        <f>SUMIF($C$47:$N$47,C$16,$C$51:$N$51)</f>
        <v>100000</v>
      </c>
      <c r="D30" s="103">
        <f>SUMIF($C$69:$N$69,C$16,$C$73:$N$73)</f>
        <v>45000</v>
      </c>
      <c r="E30" s="104">
        <f t="shared" si="39"/>
        <v>55000</v>
      </c>
      <c r="F30" s="102">
        <f>SUMIF($C$47:$N$47,F$16,$C$51:$N$51)</f>
        <v>54900</v>
      </c>
      <c r="G30" s="103">
        <f>SUMIF($C$69:$N$69,F$16,$C$73:$N$73)</f>
        <v>45000</v>
      </c>
      <c r="H30" s="104">
        <f t="shared" si="40"/>
        <v>9900</v>
      </c>
      <c r="I30" s="102">
        <f>SUMIF($C$47:$N$47,I$16,$C$51:$N$51)</f>
        <v>92190</v>
      </c>
      <c r="J30" s="103">
        <f>SUMIF($C$69:$N$69,I$16,$C$73:$N$73)</f>
        <v>45000</v>
      </c>
      <c r="K30" s="104">
        <f t="shared" si="41"/>
        <v>47190</v>
      </c>
      <c r="L30" s="102">
        <f>SUMIF($C$47:$N$47,L$16,$C$51:$N$51)</f>
        <v>121055</v>
      </c>
      <c r="M30" s="103">
        <f>SUMIF($C$69:$N$69,L$16,$C$73:$N$73)</f>
        <v>45000</v>
      </c>
      <c r="N30" s="104">
        <f t="shared" si="42"/>
        <v>76055</v>
      </c>
      <c r="O30" s="105">
        <f t="shared" si="43"/>
        <v>368145</v>
      </c>
      <c r="P30" s="106">
        <f t="shared" si="44"/>
        <v>180000</v>
      </c>
      <c r="Q30" s="107">
        <f t="shared" si="45"/>
        <v>188145</v>
      </c>
      <c r="R30" s="108">
        <f t="shared" si="46"/>
        <v>2.0452499999999998</v>
      </c>
    </row>
    <row r="31" spans="2:18" ht="14.25" customHeight="1" x14ac:dyDescent="0.25">
      <c r="B31" s="109" t="s">
        <v>256</v>
      </c>
      <c r="C31" s="110">
        <f t="shared" ref="C31:D31" si="47">C28+C29</f>
        <v>407047</v>
      </c>
      <c r="D31" s="111">
        <f t="shared" si="47"/>
        <v>500000</v>
      </c>
      <c r="E31" s="112">
        <f t="shared" si="39"/>
        <v>-92953</v>
      </c>
      <c r="F31" s="110">
        <f t="shared" ref="F31:G31" si="48">F28+F29</f>
        <v>331845.3</v>
      </c>
      <c r="G31" s="111">
        <f t="shared" si="48"/>
        <v>800000</v>
      </c>
      <c r="H31" s="112">
        <f t="shared" si="40"/>
        <v>-468154.7</v>
      </c>
      <c r="I31" s="110">
        <f>I28+I29</f>
        <v>77288</v>
      </c>
      <c r="J31" s="111">
        <f t="shared" ref="J31" si="49">J28+J29</f>
        <v>900000</v>
      </c>
      <c r="K31" s="112">
        <f t="shared" si="41"/>
        <v>-822712</v>
      </c>
      <c r="L31" s="110">
        <f t="shared" ref="L31:M31" si="50">L28+L29</f>
        <v>641258</v>
      </c>
      <c r="M31" s="111">
        <f t="shared" si="50"/>
        <v>1000000</v>
      </c>
      <c r="N31" s="112">
        <f t="shared" si="42"/>
        <v>-358742</v>
      </c>
      <c r="O31" s="113">
        <f t="shared" ref="O31:P31" si="51">O29+O28</f>
        <v>1457438.3</v>
      </c>
      <c r="P31" s="114">
        <f t="shared" si="51"/>
        <v>3200000</v>
      </c>
      <c r="Q31" s="115">
        <f t="shared" si="45"/>
        <v>-1742561.7</v>
      </c>
      <c r="R31" s="116">
        <f t="shared" si="46"/>
        <v>0.45544946875000003</v>
      </c>
    </row>
    <row r="32" spans="2:18" ht="14.25" customHeight="1" x14ac:dyDescent="0.25">
      <c r="B32" s="117" t="s">
        <v>257</v>
      </c>
      <c r="C32" s="118">
        <f>SUMIF($C$47:$N$47,C$16,$C$53:$N53)</f>
        <v>4</v>
      </c>
      <c r="D32" s="119"/>
      <c r="E32" s="120"/>
      <c r="F32" s="118">
        <f>SUMIF($C$47:$N$47,F$16,$C$53:$N53)</f>
        <v>3</v>
      </c>
      <c r="G32" s="119"/>
      <c r="H32" s="120"/>
      <c r="I32" s="118">
        <f>SUMIF($C$47:$N$47,I$16,$C$53:$N53)</f>
        <v>1</v>
      </c>
      <c r="J32" s="119"/>
      <c r="K32" s="120"/>
      <c r="L32" s="118">
        <f>SUMIF($C$47:$N$47,L$16,$C$53:$N53)</f>
        <v>3</v>
      </c>
      <c r="M32" s="119"/>
      <c r="N32" s="120"/>
      <c r="O32" s="121">
        <f>SUM(C53:N53)</f>
        <v>11</v>
      </c>
      <c r="P32" s="122"/>
      <c r="Q32" s="123"/>
      <c r="R32" s="124"/>
    </row>
    <row r="35" spans="2:14" ht="14.25" customHeight="1" x14ac:dyDescent="0.25">
      <c r="B35" s="131" t="s">
        <v>260</v>
      </c>
      <c r="C35" s="73"/>
      <c r="D35" s="73"/>
      <c r="E35" s="73"/>
      <c r="F35" s="73"/>
      <c r="G35" s="73"/>
      <c r="H35" s="73"/>
      <c r="I35" s="73"/>
      <c r="J35" s="73"/>
      <c r="K35" s="73"/>
      <c r="L35" s="73"/>
      <c r="M35" s="73"/>
      <c r="N35" s="73"/>
    </row>
    <row r="36" spans="2:14" ht="14.25" customHeight="1" x14ac:dyDescent="0.25">
      <c r="B36" s="132"/>
      <c r="C36" s="133">
        <f t="shared" ref="C36:N36" si="52">YEAR(C38)</f>
        <v>2025</v>
      </c>
      <c r="D36" s="133">
        <f t="shared" si="52"/>
        <v>2025</v>
      </c>
      <c r="E36" s="133">
        <f t="shared" si="52"/>
        <v>2025</v>
      </c>
      <c r="F36" s="133">
        <f t="shared" si="52"/>
        <v>2025</v>
      </c>
      <c r="G36" s="133">
        <f t="shared" si="52"/>
        <v>2025</v>
      </c>
      <c r="H36" s="133">
        <f t="shared" si="52"/>
        <v>2025</v>
      </c>
      <c r="I36" s="133">
        <f t="shared" si="52"/>
        <v>2025</v>
      </c>
      <c r="J36" s="133">
        <f t="shared" si="52"/>
        <v>2025</v>
      </c>
      <c r="K36" s="133">
        <f t="shared" si="52"/>
        <v>2025</v>
      </c>
      <c r="L36" s="133">
        <f t="shared" si="52"/>
        <v>2025</v>
      </c>
      <c r="M36" s="133">
        <f t="shared" si="52"/>
        <v>2025</v>
      </c>
      <c r="N36" s="133">
        <f t="shared" si="52"/>
        <v>2025</v>
      </c>
    </row>
    <row r="37" spans="2:14" ht="14.25" customHeight="1" x14ac:dyDescent="0.25">
      <c r="B37" s="132"/>
      <c r="C37" s="133" t="str">
        <f>VLOOKUP(MONTH(C$38),'Lkups &amp; Dropdowns'!$B$4:$C$15,2,FALSE)</f>
        <v>Q1</v>
      </c>
      <c r="D37" s="133" t="str">
        <f>VLOOKUP(MONTH(D$38),'Lkups &amp; Dropdowns'!$B$4:$C$15,2,FALSE)</f>
        <v>Q1</v>
      </c>
      <c r="E37" s="133" t="str">
        <f>VLOOKUP(MONTH(E$38),'Lkups &amp; Dropdowns'!$B$4:$C$15,2,FALSE)</f>
        <v>Q1</v>
      </c>
      <c r="F37" s="133" t="str">
        <f>VLOOKUP(MONTH(F$38),'Lkups &amp; Dropdowns'!$B$4:$C$15,2,FALSE)</f>
        <v>Q2</v>
      </c>
      <c r="G37" s="133" t="str">
        <f>VLOOKUP(MONTH(G$38),'Lkups &amp; Dropdowns'!$B$4:$C$15,2,FALSE)</f>
        <v>Q2</v>
      </c>
      <c r="H37" s="133" t="str">
        <f>VLOOKUP(MONTH(H$38),'Lkups &amp; Dropdowns'!$B$4:$C$15,2,FALSE)</f>
        <v>Q2</v>
      </c>
      <c r="I37" s="133" t="str">
        <f>VLOOKUP(MONTH(I$38),'Lkups &amp; Dropdowns'!$B$4:$C$15,2,FALSE)</f>
        <v>Q3</v>
      </c>
      <c r="J37" s="133" t="str">
        <f>VLOOKUP(MONTH(J$38),'Lkups &amp; Dropdowns'!$B$4:$C$15,2,FALSE)</f>
        <v>Q3</v>
      </c>
      <c r="K37" s="133" t="str">
        <f>VLOOKUP(MONTH(K$38),'Lkups &amp; Dropdowns'!$B$4:$C$15,2,FALSE)</f>
        <v>Q3</v>
      </c>
      <c r="L37" s="133" t="str">
        <f>VLOOKUP(MONTH(L$38),'Lkups &amp; Dropdowns'!$B$4:$C$15,2,FALSE)</f>
        <v>Q4</v>
      </c>
      <c r="M37" s="133" t="str">
        <f>VLOOKUP(MONTH(M$38),'Lkups &amp; Dropdowns'!$B$4:$C$15,2,FALSE)</f>
        <v>Q4</v>
      </c>
      <c r="N37" s="133" t="str">
        <f>VLOOKUP(MONTH(N$38),'Lkups &amp; Dropdowns'!$B$4:$C$15,2,FALSE)</f>
        <v>Q4</v>
      </c>
    </row>
    <row r="38" spans="2:14" ht="14.25" customHeight="1" x14ac:dyDescent="0.25">
      <c r="B38" s="132"/>
      <c r="C38" s="134">
        <f>'Dispatch Monthly Func P&amp;L'!D5</f>
        <v>45688</v>
      </c>
      <c r="D38" s="134">
        <f t="shared" ref="D38:N38" si="53">EOMONTH(C38,1)</f>
        <v>45716</v>
      </c>
      <c r="E38" s="134">
        <f t="shared" si="53"/>
        <v>45747</v>
      </c>
      <c r="F38" s="134">
        <f t="shared" si="53"/>
        <v>45777</v>
      </c>
      <c r="G38" s="134">
        <f t="shared" si="53"/>
        <v>45808</v>
      </c>
      <c r="H38" s="134">
        <f t="shared" si="53"/>
        <v>45838</v>
      </c>
      <c r="I38" s="134">
        <f t="shared" si="53"/>
        <v>45869</v>
      </c>
      <c r="J38" s="134">
        <f t="shared" si="53"/>
        <v>45900</v>
      </c>
      <c r="K38" s="134">
        <f t="shared" si="53"/>
        <v>45930</v>
      </c>
      <c r="L38" s="134">
        <f t="shared" si="53"/>
        <v>45961</v>
      </c>
      <c r="M38" s="134">
        <f t="shared" si="53"/>
        <v>45991</v>
      </c>
      <c r="N38" s="134">
        <f t="shared" si="53"/>
        <v>46022</v>
      </c>
    </row>
    <row r="39" spans="2:14" ht="14.25" customHeight="1" x14ac:dyDescent="0.25">
      <c r="B39" s="135" t="s">
        <v>253</v>
      </c>
      <c r="C39" s="136">
        <f t="shared" ref="C39:N39" si="54">SUMIFS($H$79:$H$232,$D$79:$D$232,"New Logo*",$B$79:$B$232,"Dispatch",$E$79:$E$232,"&lt;="&amp;C$38,$E$79:$E$232,"&gt;"&amp;EOMONTH(C$38,-1))+SUMIFS($H$79:$H$232,$D$79:$D$232,"Cross-sell*",$B$79:$B$232,"Dispatch",$E$79:$E$232,"&lt;="&amp;C$38,$E$79:$E$232,"&gt;"&amp;EOMONTH(C$38,-1))</f>
        <v>0</v>
      </c>
      <c r="D39" s="136">
        <f t="shared" si="54"/>
        <v>0</v>
      </c>
      <c r="E39" s="137">
        <f t="shared" si="54"/>
        <v>18000</v>
      </c>
      <c r="F39" s="136">
        <f t="shared" si="54"/>
        <v>0</v>
      </c>
      <c r="G39" s="136">
        <f t="shared" si="54"/>
        <v>300000</v>
      </c>
      <c r="H39" s="136">
        <f t="shared" si="54"/>
        <v>0</v>
      </c>
      <c r="I39" s="136">
        <f t="shared" si="54"/>
        <v>0</v>
      </c>
      <c r="J39" s="136">
        <f t="shared" si="54"/>
        <v>127000</v>
      </c>
      <c r="K39" s="136">
        <f t="shared" si="54"/>
        <v>0</v>
      </c>
      <c r="L39" s="136">
        <f t="shared" si="54"/>
        <v>0</v>
      </c>
      <c r="M39" s="136">
        <f t="shared" si="54"/>
        <v>0</v>
      </c>
      <c r="N39" s="138">
        <f t="shared" si="54"/>
        <v>36000</v>
      </c>
    </row>
    <row r="40" spans="2:14" ht="14.25" customHeight="1" x14ac:dyDescent="0.25">
      <c r="B40" s="139" t="s">
        <v>254</v>
      </c>
      <c r="C40" s="140">
        <f t="shared" ref="C40:N40" si="55">SUMIFS($H$79:$H$232,$D$79:$D$232,"Upsell*",$B$79:$B$232,"Dispatch",$E$79:$E$232,"&lt;="&amp;C$38,$E$79:$E$232,"&gt;"&amp;EOMONTH(C$38,-1))+SUMIFS($H$79:$H$232,$D$79:$D$232,"Expansion*",$B$79:$B$232,"Dispatch",$E$79:$E$232,"&lt;="&amp;C$38,$E$79:$E$232,"&gt;"&amp;EOMONTH(C$38,-1))+SUMIFS($H$79:$H$232,$D$79:$D$232,"Price Increase*",$B$79:$B$232,"Dispatch",$E$79:$E$232,"&lt;="&amp;C$38,$E$79:$E$232,"&gt;"&amp;EOMONTH(C$38,-1))</f>
        <v>0</v>
      </c>
      <c r="D40" s="140">
        <f t="shared" si="55"/>
        <v>110000</v>
      </c>
      <c r="E40" s="141">
        <f t="shared" si="55"/>
        <v>118336</v>
      </c>
      <c r="F40" s="140">
        <f t="shared" si="55"/>
        <v>13699</v>
      </c>
      <c r="G40" s="140">
        <f t="shared" si="55"/>
        <v>1824</v>
      </c>
      <c r="H40" s="140">
        <f t="shared" si="55"/>
        <v>86037</v>
      </c>
      <c r="I40" s="140">
        <f t="shared" si="55"/>
        <v>324</v>
      </c>
      <c r="J40" s="140">
        <f t="shared" si="55"/>
        <v>61978</v>
      </c>
      <c r="K40" s="140">
        <f t="shared" si="55"/>
        <v>68344</v>
      </c>
      <c r="L40" s="140">
        <f t="shared" si="55"/>
        <v>9048</v>
      </c>
      <c r="M40" s="140">
        <f t="shared" si="55"/>
        <v>67628</v>
      </c>
      <c r="N40" s="142">
        <f t="shared" si="55"/>
        <v>134060</v>
      </c>
    </row>
    <row r="41" spans="2:14" ht="14.25" customHeight="1" x14ac:dyDescent="0.25">
      <c r="B41" s="143" t="s">
        <v>255</v>
      </c>
      <c r="C41" s="144">
        <f t="shared" ref="C41:N41" si="56">SUMIFS($I$79:$I$232,$E$79:$E$232,"&lt;="&amp;C$38,$E$79:$E$232,"&gt;"&amp;EOMONTH(C$38,-1),$B$79:$B$232,"Dispatch")</f>
        <v>0</v>
      </c>
      <c r="D41" s="144">
        <f t="shared" si="56"/>
        <v>4800</v>
      </c>
      <c r="E41" s="145">
        <f t="shared" si="56"/>
        <v>195000</v>
      </c>
      <c r="F41" s="144">
        <f t="shared" si="56"/>
        <v>0</v>
      </c>
      <c r="G41" s="144">
        <f t="shared" si="56"/>
        <v>135000</v>
      </c>
      <c r="H41" s="144">
        <f t="shared" si="56"/>
        <v>0</v>
      </c>
      <c r="I41" s="144">
        <f t="shared" si="56"/>
        <v>500</v>
      </c>
      <c r="J41" s="144">
        <f t="shared" si="56"/>
        <v>62000</v>
      </c>
      <c r="K41" s="144">
        <f t="shared" si="56"/>
        <v>6000</v>
      </c>
      <c r="L41" s="144">
        <f t="shared" si="56"/>
        <v>0</v>
      </c>
      <c r="M41" s="144">
        <f t="shared" si="56"/>
        <v>27000</v>
      </c>
      <c r="N41" s="146">
        <f t="shared" si="56"/>
        <v>14700</v>
      </c>
    </row>
    <row r="42" spans="2:14" ht="14.25" customHeight="1" x14ac:dyDescent="0.25">
      <c r="B42" s="147" t="s">
        <v>256</v>
      </c>
      <c r="C42" s="148">
        <f t="shared" ref="C42:M42" si="57">C40+C39</f>
        <v>0</v>
      </c>
      <c r="D42" s="148">
        <f t="shared" si="57"/>
        <v>110000</v>
      </c>
      <c r="E42" s="149">
        <f t="shared" si="57"/>
        <v>136336</v>
      </c>
      <c r="F42" s="148">
        <f t="shared" si="57"/>
        <v>13699</v>
      </c>
      <c r="G42" s="148">
        <f t="shared" si="57"/>
        <v>301824</v>
      </c>
      <c r="H42" s="148">
        <f t="shared" si="57"/>
        <v>86037</v>
      </c>
      <c r="I42" s="148">
        <f t="shared" si="57"/>
        <v>324</v>
      </c>
      <c r="J42" s="148">
        <f t="shared" si="57"/>
        <v>188978</v>
      </c>
      <c r="K42" s="148">
        <f t="shared" si="57"/>
        <v>68344</v>
      </c>
      <c r="L42" s="148">
        <f>L40+L39</f>
        <v>9048</v>
      </c>
      <c r="M42" s="148">
        <f t="shared" si="57"/>
        <v>67628</v>
      </c>
      <c r="N42" s="150">
        <f>N40+N39</f>
        <v>170060</v>
      </c>
    </row>
    <row r="43" spans="2:14" ht="14.25" customHeight="1" x14ac:dyDescent="0.25">
      <c r="B43" s="151" t="s">
        <v>257</v>
      </c>
      <c r="C43" s="152">
        <f t="shared" ref="C43:N43" si="58">COUNTIFS($E$80:$E$228,"&lt;="&amp;C$38,$E$80:$E$228,"&gt;"&amp;EOMONTH(C$38,-1),$D$80:$D$228,"New Logo",$B$80:$B$228,"Dispatch",$H$80:$H$228,"&gt;0")</f>
        <v>0</v>
      </c>
      <c r="D43" s="152">
        <f t="shared" si="58"/>
        <v>0</v>
      </c>
      <c r="E43" s="152">
        <f t="shared" si="58"/>
        <v>1</v>
      </c>
      <c r="F43" s="152">
        <f t="shared" si="58"/>
        <v>0</v>
      </c>
      <c r="G43" s="152">
        <f t="shared" si="58"/>
        <v>1</v>
      </c>
      <c r="H43" s="152">
        <f t="shared" si="58"/>
        <v>0</v>
      </c>
      <c r="I43" s="152">
        <f t="shared" si="58"/>
        <v>0</v>
      </c>
      <c r="J43" s="152">
        <f t="shared" si="58"/>
        <v>2</v>
      </c>
      <c r="K43" s="152">
        <f t="shared" si="58"/>
        <v>0</v>
      </c>
      <c r="L43" s="152">
        <f t="shared" si="58"/>
        <v>0</v>
      </c>
      <c r="M43" s="152">
        <f t="shared" si="58"/>
        <v>0</v>
      </c>
      <c r="N43" s="153">
        <f t="shared" si="58"/>
        <v>1</v>
      </c>
    </row>
    <row r="44" spans="2:14" ht="14.25" customHeight="1" x14ac:dyDescent="0.25">
      <c r="B44" s="73"/>
      <c r="C44" s="73"/>
      <c r="D44" s="73"/>
      <c r="E44" s="73"/>
      <c r="F44" s="73"/>
      <c r="G44" s="73"/>
      <c r="H44" s="73"/>
      <c r="I44" s="73"/>
      <c r="J44" s="73"/>
      <c r="K44" s="73"/>
      <c r="L44" s="73"/>
      <c r="M44" s="73"/>
      <c r="N44" s="73"/>
    </row>
    <row r="45" spans="2:14" ht="14.25" customHeight="1" x14ac:dyDescent="0.25">
      <c r="B45" s="131" t="s">
        <v>261</v>
      </c>
      <c r="C45" s="73"/>
      <c r="D45" s="73"/>
      <c r="E45" s="73"/>
      <c r="F45" s="73"/>
      <c r="G45" s="73"/>
      <c r="H45" s="73"/>
      <c r="I45" s="73"/>
      <c r="J45" s="73"/>
      <c r="K45" s="73"/>
      <c r="L45" s="73"/>
      <c r="M45" s="73"/>
      <c r="N45" s="73"/>
    </row>
    <row r="46" spans="2:14" ht="14.25" customHeight="1" x14ac:dyDescent="0.25">
      <c r="B46" s="154"/>
      <c r="C46" s="133">
        <f t="shared" ref="C46:N46" si="59">YEAR(C48)</f>
        <v>2025</v>
      </c>
      <c r="D46" s="133">
        <f t="shared" si="59"/>
        <v>2025</v>
      </c>
      <c r="E46" s="133">
        <f t="shared" si="59"/>
        <v>2025</v>
      </c>
      <c r="F46" s="133">
        <f t="shared" si="59"/>
        <v>2025</v>
      </c>
      <c r="G46" s="133">
        <f t="shared" si="59"/>
        <v>2025</v>
      </c>
      <c r="H46" s="133">
        <f t="shared" si="59"/>
        <v>2025</v>
      </c>
      <c r="I46" s="133">
        <f t="shared" si="59"/>
        <v>2025</v>
      </c>
      <c r="J46" s="133">
        <f t="shared" si="59"/>
        <v>2025</v>
      </c>
      <c r="K46" s="133">
        <f t="shared" si="59"/>
        <v>2025</v>
      </c>
      <c r="L46" s="133">
        <f t="shared" si="59"/>
        <v>2025</v>
      </c>
      <c r="M46" s="133">
        <f t="shared" si="59"/>
        <v>2025</v>
      </c>
      <c r="N46" s="133">
        <f t="shared" si="59"/>
        <v>2025</v>
      </c>
    </row>
    <row r="47" spans="2:14" ht="14.25" customHeight="1" x14ac:dyDescent="0.25">
      <c r="B47" s="154"/>
      <c r="C47" s="133" t="s">
        <v>245</v>
      </c>
      <c r="D47" s="133" t="s">
        <v>245</v>
      </c>
      <c r="E47" s="133" t="s">
        <v>245</v>
      </c>
      <c r="F47" s="133" t="s">
        <v>246</v>
      </c>
      <c r="G47" s="133" t="s">
        <v>246</v>
      </c>
      <c r="H47" s="133" t="s">
        <v>246</v>
      </c>
      <c r="I47" s="133" t="s">
        <v>247</v>
      </c>
      <c r="J47" s="133" t="s">
        <v>247</v>
      </c>
      <c r="K47" s="133" t="s">
        <v>247</v>
      </c>
      <c r="L47" s="133" t="s">
        <v>248</v>
      </c>
      <c r="M47" s="133" t="s">
        <v>248</v>
      </c>
      <c r="N47" s="133" t="s">
        <v>248</v>
      </c>
    </row>
    <row r="48" spans="2:14" ht="14.25" customHeight="1" x14ac:dyDescent="0.25">
      <c r="B48" s="154"/>
      <c r="C48" s="134">
        <f>C38</f>
        <v>45688</v>
      </c>
      <c r="D48" s="134">
        <f t="shared" ref="D48:N48" si="60">EOMONTH(C48,1)</f>
        <v>45716</v>
      </c>
      <c r="E48" s="134">
        <f t="shared" si="60"/>
        <v>45747</v>
      </c>
      <c r="F48" s="134">
        <f t="shared" si="60"/>
        <v>45777</v>
      </c>
      <c r="G48" s="134">
        <f t="shared" si="60"/>
        <v>45808</v>
      </c>
      <c r="H48" s="134">
        <f t="shared" si="60"/>
        <v>45838</v>
      </c>
      <c r="I48" s="134">
        <f t="shared" si="60"/>
        <v>45869</v>
      </c>
      <c r="J48" s="134">
        <f t="shared" si="60"/>
        <v>45900</v>
      </c>
      <c r="K48" s="134">
        <f t="shared" si="60"/>
        <v>45930</v>
      </c>
      <c r="L48" s="134">
        <f t="shared" si="60"/>
        <v>45961</v>
      </c>
      <c r="M48" s="134">
        <f t="shared" si="60"/>
        <v>45991</v>
      </c>
      <c r="N48" s="134">
        <f t="shared" si="60"/>
        <v>46022</v>
      </c>
    </row>
    <row r="49" spans="2:14" ht="14.25" customHeight="1" x14ac:dyDescent="0.25">
      <c r="B49" s="135" t="s">
        <v>253</v>
      </c>
      <c r="C49" s="136">
        <f t="shared" ref="C49:N49" si="61">SUMIFS($H$79:$H$232,$D$79:$D$232,"New Logo*",$B$79:$B$232,"Youreka",$E$79:$E$232,"&lt;="&amp;C$38,$E$79:$E$232,"&gt;"&amp;EOMONTH(C$38,-1))+SUMIFS($H$79:$H$232,$D$79:$D$232,"Cross-sell*",$B$79:$B$232,"Youreka",$E$79:$E$232,"&lt;="&amp;C$38,$E$79:$E$232,"&gt;"&amp;EOMONTH(C$38,-1))</f>
        <v>9000</v>
      </c>
      <c r="D49" s="136">
        <f t="shared" si="61"/>
        <v>10272</v>
      </c>
      <c r="E49" s="137">
        <f t="shared" si="61"/>
        <v>23268</v>
      </c>
      <c r="F49" s="136">
        <f t="shared" si="61"/>
        <v>104436</v>
      </c>
      <c r="G49" s="136">
        <f t="shared" si="61"/>
        <v>0</v>
      </c>
      <c r="H49" s="136">
        <f t="shared" si="61"/>
        <v>46116</v>
      </c>
      <c r="I49" s="136">
        <f t="shared" si="61"/>
        <v>0</v>
      </c>
      <c r="J49" s="136">
        <f t="shared" si="61"/>
        <v>0</v>
      </c>
      <c r="K49" s="136">
        <f t="shared" si="61"/>
        <v>10110</v>
      </c>
      <c r="L49" s="136">
        <f t="shared" si="61"/>
        <v>17680</v>
      </c>
      <c r="M49" s="136">
        <f t="shared" si="61"/>
        <v>132756</v>
      </c>
      <c r="N49" s="138">
        <f t="shared" si="61"/>
        <v>0</v>
      </c>
    </row>
    <row r="50" spans="2:14" ht="14.25" customHeight="1" x14ac:dyDescent="0.25">
      <c r="B50" s="139" t="s">
        <v>254</v>
      </c>
      <c r="C50" s="140">
        <f t="shared" ref="C50:N50" si="62">SUMIFS($H$79:$H$232,$D$79:$D$232,"Upsell*",$B$79:$B$232,"Youreka",$E$79:$E$232,"&lt;="&amp;C$38,$E$79:$E$232,"&gt;"&amp;EOMONTH(C$38,-1))+SUMIFS($H$79:$H$232,$D$79:$D$232,"Expansion*",$B$79:$B$232,"Youreka",$E$79:$E$232,"&lt;="&amp;C$38,$E$79:$E$232,"&gt;"&amp;EOMONTH(C$38,-1))+SUMIFS($H$79:$H$232,$D$79:$D$232,"Price Increase*",$B$79:$B$232,"Youreka",$E$79:$E$232,"&lt;="&amp;C$38,$E$79:$E$232,"&gt;"&amp;EOMONTH(C$38,-1))</f>
        <v>43913</v>
      </c>
      <c r="D50" s="140">
        <f t="shared" si="62"/>
        <v>77658</v>
      </c>
      <c r="E50" s="141">
        <f t="shared" si="62"/>
        <v>242936</v>
      </c>
      <c r="F50" s="140">
        <f t="shared" si="62"/>
        <v>15846</v>
      </c>
      <c r="G50" s="140">
        <f t="shared" si="62"/>
        <v>101246</v>
      </c>
      <c r="H50" s="140">
        <f t="shared" si="62"/>
        <v>64201.299999999996</v>
      </c>
      <c r="I50" s="140">
        <f t="shared" si="62"/>
        <v>855</v>
      </c>
      <c r="J50" s="140">
        <f t="shared" si="62"/>
        <v>3852</v>
      </c>
      <c r="K50" s="140">
        <f t="shared" si="62"/>
        <v>62471</v>
      </c>
      <c r="L50" s="140">
        <f t="shared" si="62"/>
        <v>21848</v>
      </c>
      <c r="M50" s="140">
        <f t="shared" si="62"/>
        <v>208436</v>
      </c>
      <c r="N50" s="142">
        <f t="shared" si="62"/>
        <v>260538</v>
      </c>
    </row>
    <row r="51" spans="2:14" ht="14.25" customHeight="1" x14ac:dyDescent="0.25">
      <c r="B51" s="143" t="s">
        <v>255</v>
      </c>
      <c r="C51" s="144">
        <f t="shared" ref="C51:N51" si="63">SUMIFS($I$79:$I$232,$E$79:$E$232,"&lt;="&amp;C$38,$E$79:$E$232,"&gt;"&amp;EOMONTH(C$38,-1),$B$79:$B$232,"Youreka")</f>
        <v>0</v>
      </c>
      <c r="D51" s="144">
        <f t="shared" si="63"/>
        <v>0</v>
      </c>
      <c r="E51" s="145">
        <f t="shared" si="63"/>
        <v>100000</v>
      </c>
      <c r="F51" s="144">
        <f t="shared" si="63"/>
        <v>18900</v>
      </c>
      <c r="G51" s="144">
        <f t="shared" si="63"/>
        <v>7000</v>
      </c>
      <c r="H51" s="144">
        <f t="shared" si="63"/>
        <v>29000</v>
      </c>
      <c r="I51" s="144">
        <f t="shared" si="63"/>
        <v>2600</v>
      </c>
      <c r="J51" s="144">
        <f t="shared" si="63"/>
        <v>36400</v>
      </c>
      <c r="K51" s="144">
        <f t="shared" si="63"/>
        <v>53190</v>
      </c>
      <c r="L51" s="144">
        <f t="shared" si="63"/>
        <v>6250</v>
      </c>
      <c r="M51" s="144">
        <f t="shared" si="63"/>
        <v>102000</v>
      </c>
      <c r="N51" s="146">
        <f t="shared" si="63"/>
        <v>12805</v>
      </c>
    </row>
    <row r="52" spans="2:14" ht="14.25" customHeight="1" x14ac:dyDescent="0.25">
      <c r="B52" s="147" t="s">
        <v>256</v>
      </c>
      <c r="C52" s="148">
        <f t="shared" ref="C52:N52" si="64">C50+C49</f>
        <v>52913</v>
      </c>
      <c r="D52" s="148">
        <f t="shared" si="64"/>
        <v>87930</v>
      </c>
      <c r="E52" s="149">
        <f t="shared" si="64"/>
        <v>266204</v>
      </c>
      <c r="F52" s="148">
        <f t="shared" si="64"/>
        <v>120282</v>
      </c>
      <c r="G52" s="148">
        <f t="shared" si="64"/>
        <v>101246</v>
      </c>
      <c r="H52" s="148">
        <f>H50+H49</f>
        <v>110317.29999999999</v>
      </c>
      <c r="I52" s="148">
        <f t="shared" si="64"/>
        <v>855</v>
      </c>
      <c r="J52" s="148">
        <f t="shared" si="64"/>
        <v>3852</v>
      </c>
      <c r="K52" s="148">
        <f t="shared" si="64"/>
        <v>72581</v>
      </c>
      <c r="L52" s="148">
        <f t="shared" si="64"/>
        <v>39528</v>
      </c>
      <c r="M52" s="148">
        <f t="shared" si="64"/>
        <v>341192</v>
      </c>
      <c r="N52" s="150">
        <f t="shared" si="64"/>
        <v>260538</v>
      </c>
    </row>
    <row r="53" spans="2:14" ht="14.25" customHeight="1" x14ac:dyDescent="0.25">
      <c r="B53" s="151" t="s">
        <v>257</v>
      </c>
      <c r="C53" s="152">
        <f t="shared" ref="C53:N53" si="65">COUNTIFS($E$80:$E$228,"&lt;="&amp;C$38,$E$80:$E$228,"&gt;"&amp;EOMONTH(C$38,-1),$D$80:$D$228,"New Logo",$B$80:$B$228,"Youreka",$H$80:$H$228,"&gt;0")</f>
        <v>1</v>
      </c>
      <c r="D53" s="152">
        <f t="shared" si="65"/>
        <v>1</v>
      </c>
      <c r="E53" s="152">
        <f t="shared" si="65"/>
        <v>2</v>
      </c>
      <c r="F53" s="152">
        <f t="shared" si="65"/>
        <v>1</v>
      </c>
      <c r="G53" s="152">
        <f t="shared" si="65"/>
        <v>0</v>
      </c>
      <c r="H53" s="152">
        <f t="shared" si="65"/>
        <v>2</v>
      </c>
      <c r="I53" s="152">
        <f t="shared" si="65"/>
        <v>0</v>
      </c>
      <c r="J53" s="152">
        <f t="shared" si="65"/>
        <v>0</v>
      </c>
      <c r="K53" s="152">
        <f t="shared" si="65"/>
        <v>1</v>
      </c>
      <c r="L53" s="152">
        <f t="shared" si="65"/>
        <v>2</v>
      </c>
      <c r="M53" s="152">
        <f t="shared" si="65"/>
        <v>1</v>
      </c>
      <c r="N53" s="153">
        <f t="shared" si="65"/>
        <v>0</v>
      </c>
    </row>
    <row r="54" spans="2:14" ht="14.25" customHeight="1" x14ac:dyDescent="0.25">
      <c r="B54" s="73"/>
      <c r="C54" s="73"/>
      <c r="D54" s="73"/>
      <c r="E54" s="73"/>
      <c r="F54" s="73"/>
      <c r="G54" s="73"/>
      <c r="H54" s="73"/>
      <c r="I54" s="73"/>
      <c r="J54" s="73"/>
      <c r="K54" s="73"/>
      <c r="L54" s="73"/>
      <c r="M54" s="73"/>
      <c r="N54" s="73"/>
    </row>
    <row r="55" spans="2:14" ht="14.25" customHeight="1" x14ac:dyDescent="0.25">
      <c r="B55" s="73"/>
      <c r="C55" s="73"/>
      <c r="D55" s="73"/>
      <c r="E55" s="73"/>
      <c r="F55" s="73"/>
      <c r="G55" s="73"/>
      <c r="H55" s="73"/>
      <c r="I55" s="73"/>
      <c r="J55" s="73"/>
      <c r="K55" s="73"/>
      <c r="L55" s="73"/>
      <c r="M55" s="73"/>
      <c r="N55" s="73"/>
    </row>
    <row r="56" spans="2:14" ht="14.25" customHeight="1" x14ac:dyDescent="0.25">
      <c r="B56" s="73" t="s">
        <v>262</v>
      </c>
      <c r="C56" s="73"/>
      <c r="D56" s="73"/>
      <c r="E56" s="73"/>
      <c r="F56" s="73"/>
      <c r="G56" s="73"/>
      <c r="H56" s="73"/>
      <c r="I56" s="73"/>
      <c r="J56" s="73"/>
      <c r="K56" s="73"/>
      <c r="L56" s="73"/>
      <c r="M56" s="73"/>
      <c r="N56" s="73"/>
    </row>
    <row r="57" spans="2:14" ht="14.25" customHeight="1" x14ac:dyDescent="0.25">
      <c r="B57" s="131"/>
      <c r="C57" s="73"/>
      <c r="D57" s="73"/>
      <c r="E57" s="73"/>
      <c r="F57" s="73"/>
      <c r="G57" s="73"/>
      <c r="H57" s="73"/>
      <c r="I57" s="73"/>
      <c r="J57" s="73"/>
      <c r="K57" s="73"/>
      <c r="L57" s="73"/>
      <c r="M57" s="73"/>
      <c r="N57" s="73"/>
    </row>
    <row r="58" spans="2:14" ht="14.25" customHeight="1" x14ac:dyDescent="0.25">
      <c r="B58" s="132"/>
      <c r="C58" s="155">
        <f t="shared" ref="C58:N58" si="66">C36</f>
        <v>2025</v>
      </c>
      <c r="D58" s="155">
        <f t="shared" si="66"/>
        <v>2025</v>
      </c>
      <c r="E58" s="155">
        <f t="shared" si="66"/>
        <v>2025</v>
      </c>
      <c r="F58" s="155">
        <f t="shared" si="66"/>
        <v>2025</v>
      </c>
      <c r="G58" s="155">
        <f t="shared" si="66"/>
        <v>2025</v>
      </c>
      <c r="H58" s="155">
        <f t="shared" si="66"/>
        <v>2025</v>
      </c>
      <c r="I58" s="155">
        <f t="shared" si="66"/>
        <v>2025</v>
      </c>
      <c r="J58" s="155">
        <f t="shared" si="66"/>
        <v>2025</v>
      </c>
      <c r="K58" s="155">
        <f t="shared" si="66"/>
        <v>2025</v>
      </c>
      <c r="L58" s="155">
        <f t="shared" si="66"/>
        <v>2025</v>
      </c>
      <c r="M58" s="155">
        <f t="shared" si="66"/>
        <v>2025</v>
      </c>
      <c r="N58" s="155">
        <f t="shared" si="66"/>
        <v>2025</v>
      </c>
    </row>
    <row r="59" spans="2:14" ht="14.25" customHeight="1" x14ac:dyDescent="0.25">
      <c r="B59" s="132"/>
      <c r="C59" s="156" t="str">
        <f t="shared" ref="C59:N59" si="67">C37</f>
        <v>Q1</v>
      </c>
      <c r="D59" s="156" t="str">
        <f t="shared" si="67"/>
        <v>Q1</v>
      </c>
      <c r="E59" s="156" t="str">
        <f t="shared" si="67"/>
        <v>Q1</v>
      </c>
      <c r="F59" s="156" t="str">
        <f t="shared" si="67"/>
        <v>Q2</v>
      </c>
      <c r="G59" s="156" t="str">
        <f t="shared" si="67"/>
        <v>Q2</v>
      </c>
      <c r="H59" s="156" t="str">
        <f t="shared" si="67"/>
        <v>Q2</v>
      </c>
      <c r="I59" s="156" t="str">
        <f t="shared" si="67"/>
        <v>Q3</v>
      </c>
      <c r="J59" s="156" t="str">
        <f t="shared" si="67"/>
        <v>Q3</v>
      </c>
      <c r="K59" s="156" t="str">
        <f t="shared" si="67"/>
        <v>Q3</v>
      </c>
      <c r="L59" s="156" t="str">
        <f t="shared" si="67"/>
        <v>Q4</v>
      </c>
      <c r="M59" s="156" t="str">
        <f t="shared" si="67"/>
        <v>Q4</v>
      </c>
      <c r="N59" s="156" t="str">
        <f t="shared" si="67"/>
        <v>Q4</v>
      </c>
    </row>
    <row r="60" spans="2:14" ht="14.25" customHeight="1" x14ac:dyDescent="0.25">
      <c r="B60" s="132"/>
      <c r="C60" s="156">
        <f t="shared" ref="C60:N60" si="68">C38</f>
        <v>45688</v>
      </c>
      <c r="D60" s="156">
        <f t="shared" si="68"/>
        <v>45716</v>
      </c>
      <c r="E60" s="156">
        <f t="shared" si="68"/>
        <v>45747</v>
      </c>
      <c r="F60" s="156">
        <f t="shared" si="68"/>
        <v>45777</v>
      </c>
      <c r="G60" s="156">
        <f t="shared" si="68"/>
        <v>45808</v>
      </c>
      <c r="H60" s="156">
        <f t="shared" si="68"/>
        <v>45838</v>
      </c>
      <c r="I60" s="156">
        <f t="shared" si="68"/>
        <v>45869</v>
      </c>
      <c r="J60" s="156">
        <f t="shared" si="68"/>
        <v>45900</v>
      </c>
      <c r="K60" s="156">
        <f t="shared" si="68"/>
        <v>45930</v>
      </c>
      <c r="L60" s="156">
        <f t="shared" si="68"/>
        <v>45961</v>
      </c>
      <c r="M60" s="156">
        <f t="shared" si="68"/>
        <v>45991</v>
      </c>
      <c r="N60" s="156">
        <f t="shared" si="68"/>
        <v>46022</v>
      </c>
    </row>
    <row r="61" spans="2:14" ht="14.25" customHeight="1" x14ac:dyDescent="0.25">
      <c r="B61" s="135" t="s">
        <v>253</v>
      </c>
      <c r="C61" s="157">
        <v>10500</v>
      </c>
      <c r="D61" s="157">
        <v>17500</v>
      </c>
      <c r="E61" s="157">
        <v>42000</v>
      </c>
      <c r="F61" s="157">
        <v>33000</v>
      </c>
      <c r="G61" s="157">
        <v>55000</v>
      </c>
      <c r="H61" s="157">
        <v>132000</v>
      </c>
      <c r="I61" s="157">
        <v>39000</v>
      </c>
      <c r="J61" s="157">
        <v>65000</v>
      </c>
      <c r="K61" s="157">
        <v>156000</v>
      </c>
      <c r="L61" s="157">
        <v>66000</v>
      </c>
      <c r="M61" s="157">
        <v>110000</v>
      </c>
      <c r="N61" s="158">
        <v>264000</v>
      </c>
    </row>
    <row r="62" spans="2:14" ht="14.25" customHeight="1" x14ac:dyDescent="0.25">
      <c r="B62" s="139" t="s">
        <v>254</v>
      </c>
      <c r="C62" s="159">
        <v>15000</v>
      </c>
      <c r="D62" s="159">
        <v>25000</v>
      </c>
      <c r="E62" s="159">
        <v>60000</v>
      </c>
      <c r="F62" s="159">
        <v>37500</v>
      </c>
      <c r="G62" s="159">
        <v>62500</v>
      </c>
      <c r="H62" s="159">
        <v>150000</v>
      </c>
      <c r="I62" s="159">
        <v>30000</v>
      </c>
      <c r="J62" s="159">
        <v>50000</v>
      </c>
      <c r="K62" s="159">
        <v>120000</v>
      </c>
      <c r="L62" s="159">
        <v>52500</v>
      </c>
      <c r="M62" s="159">
        <v>87500</v>
      </c>
      <c r="N62" s="160">
        <v>210000</v>
      </c>
    </row>
    <row r="63" spans="2:14" ht="14.25" customHeight="1" x14ac:dyDescent="0.25">
      <c r="B63" s="143" t="s">
        <v>255</v>
      </c>
      <c r="C63" s="161">
        <v>4875</v>
      </c>
      <c r="D63" s="161">
        <v>8125</v>
      </c>
      <c r="E63" s="161">
        <v>19500</v>
      </c>
      <c r="F63" s="161">
        <v>10500</v>
      </c>
      <c r="G63" s="161">
        <v>17500</v>
      </c>
      <c r="H63" s="161">
        <v>42000</v>
      </c>
      <c r="I63" s="161">
        <v>12000</v>
      </c>
      <c r="J63" s="161">
        <v>20000</v>
      </c>
      <c r="K63" s="161">
        <v>48000</v>
      </c>
      <c r="L63" s="161">
        <v>18750</v>
      </c>
      <c r="M63" s="161">
        <v>31250</v>
      </c>
      <c r="N63" s="162">
        <v>75000</v>
      </c>
    </row>
    <row r="64" spans="2:14" ht="14.25" customHeight="1" x14ac:dyDescent="0.25">
      <c r="B64" s="151" t="s">
        <v>256</v>
      </c>
      <c r="C64" s="163">
        <f t="shared" ref="C64:N64" si="69">C62+C61</f>
        <v>25500</v>
      </c>
      <c r="D64" s="163">
        <f t="shared" si="69"/>
        <v>42500</v>
      </c>
      <c r="E64" s="163">
        <f t="shared" si="69"/>
        <v>102000</v>
      </c>
      <c r="F64" s="163">
        <f t="shared" si="69"/>
        <v>70500</v>
      </c>
      <c r="G64" s="163">
        <f t="shared" si="69"/>
        <v>117500</v>
      </c>
      <c r="H64" s="163">
        <f t="shared" si="69"/>
        <v>282000</v>
      </c>
      <c r="I64" s="163">
        <f t="shared" si="69"/>
        <v>69000</v>
      </c>
      <c r="J64" s="163">
        <f t="shared" si="69"/>
        <v>115000</v>
      </c>
      <c r="K64" s="163">
        <f t="shared" si="69"/>
        <v>276000</v>
      </c>
      <c r="L64" s="163">
        <f t="shared" si="69"/>
        <v>118500</v>
      </c>
      <c r="M64" s="163">
        <f t="shared" si="69"/>
        <v>197500</v>
      </c>
      <c r="N64" s="164">
        <f t="shared" si="69"/>
        <v>474000</v>
      </c>
    </row>
    <row r="66" spans="2:17" ht="14.25" customHeight="1" x14ac:dyDescent="0.25">
      <c r="B66" s="73" t="s">
        <v>263</v>
      </c>
      <c r="C66" s="73"/>
      <c r="D66" s="73"/>
      <c r="E66" s="73"/>
      <c r="F66" s="73"/>
      <c r="G66" s="73"/>
      <c r="H66" s="73"/>
      <c r="I66" s="73"/>
      <c r="J66" s="73"/>
      <c r="K66" s="73"/>
      <c r="L66" s="73"/>
      <c r="M66" s="73"/>
      <c r="N66" s="73"/>
      <c r="O66" s="73"/>
      <c r="P66" s="73"/>
      <c r="Q66" s="73"/>
    </row>
    <row r="67" spans="2:17" ht="14.25" customHeight="1" x14ac:dyDescent="0.25">
      <c r="B67" s="131"/>
      <c r="C67" s="73"/>
      <c r="D67" s="73"/>
      <c r="E67" s="73"/>
      <c r="F67" s="73"/>
      <c r="G67" s="73"/>
      <c r="H67" s="73"/>
      <c r="I67" s="73"/>
      <c r="J67" s="73"/>
      <c r="K67" s="73"/>
      <c r="L67" s="73"/>
      <c r="M67" s="73"/>
      <c r="N67" s="73"/>
      <c r="O67" s="73"/>
      <c r="P67" s="73"/>
      <c r="Q67" s="73"/>
    </row>
    <row r="68" spans="2:17" ht="14.25" customHeight="1" x14ac:dyDescent="0.25">
      <c r="B68" s="154"/>
      <c r="C68" s="155">
        <f t="shared" ref="C68:M68" si="70">YEAR(C70)</f>
        <v>2025</v>
      </c>
      <c r="D68" s="155">
        <f t="shared" si="70"/>
        <v>2025</v>
      </c>
      <c r="E68" s="155">
        <f t="shared" si="70"/>
        <v>2025</v>
      </c>
      <c r="F68" s="155">
        <f t="shared" si="70"/>
        <v>2025</v>
      </c>
      <c r="G68" s="155">
        <f t="shared" si="70"/>
        <v>2025</v>
      </c>
      <c r="H68" s="155">
        <f t="shared" si="70"/>
        <v>2025</v>
      </c>
      <c r="I68" s="155">
        <f t="shared" si="70"/>
        <v>2025</v>
      </c>
      <c r="J68" s="155">
        <f t="shared" si="70"/>
        <v>2025</v>
      </c>
      <c r="K68" s="155">
        <f t="shared" si="70"/>
        <v>2025</v>
      </c>
      <c r="L68" s="155">
        <f t="shared" si="70"/>
        <v>2025</v>
      </c>
      <c r="M68" s="155">
        <f t="shared" si="70"/>
        <v>2025</v>
      </c>
      <c r="N68" s="155">
        <f t="shared" ref="N68:N70" si="71">N46</f>
        <v>2025</v>
      </c>
      <c r="O68" s="73"/>
      <c r="P68" s="73"/>
      <c r="Q68" s="73"/>
    </row>
    <row r="69" spans="2:17" ht="14.25" customHeight="1" x14ac:dyDescent="0.25">
      <c r="B69" s="154"/>
      <c r="C69" s="156" t="s">
        <v>245</v>
      </c>
      <c r="D69" s="156" t="s">
        <v>245</v>
      </c>
      <c r="E69" s="156" t="s">
        <v>245</v>
      </c>
      <c r="F69" s="156" t="s">
        <v>246</v>
      </c>
      <c r="G69" s="156" t="s">
        <v>246</v>
      </c>
      <c r="H69" s="156" t="s">
        <v>246</v>
      </c>
      <c r="I69" s="156" t="s">
        <v>247</v>
      </c>
      <c r="J69" s="156" t="s">
        <v>247</v>
      </c>
      <c r="K69" s="156" t="s">
        <v>247</v>
      </c>
      <c r="L69" s="156" t="s">
        <v>248</v>
      </c>
      <c r="M69" s="156" t="s">
        <v>248</v>
      </c>
      <c r="N69" s="156" t="str">
        <f t="shared" si="71"/>
        <v>Q4</v>
      </c>
      <c r="O69" s="73"/>
      <c r="P69" s="73"/>
      <c r="Q69" s="73"/>
    </row>
    <row r="70" spans="2:17" ht="14.25" customHeight="1" x14ac:dyDescent="0.25">
      <c r="B70" s="154"/>
      <c r="C70" s="156">
        <f>C48</f>
        <v>45688</v>
      </c>
      <c r="D70" s="156">
        <f t="shared" ref="D70:M70" si="72">EOMONTH(C70,1)</f>
        <v>45716</v>
      </c>
      <c r="E70" s="156">
        <f t="shared" si="72"/>
        <v>45747</v>
      </c>
      <c r="F70" s="156">
        <f t="shared" si="72"/>
        <v>45777</v>
      </c>
      <c r="G70" s="156">
        <f t="shared" si="72"/>
        <v>45808</v>
      </c>
      <c r="H70" s="156">
        <f t="shared" si="72"/>
        <v>45838</v>
      </c>
      <c r="I70" s="156">
        <f t="shared" si="72"/>
        <v>45869</v>
      </c>
      <c r="J70" s="156">
        <f t="shared" si="72"/>
        <v>45900</v>
      </c>
      <c r="K70" s="156">
        <f t="shared" si="72"/>
        <v>45930</v>
      </c>
      <c r="L70" s="156">
        <f t="shared" si="72"/>
        <v>45961</v>
      </c>
      <c r="M70" s="156">
        <f t="shared" si="72"/>
        <v>45991</v>
      </c>
      <c r="N70" s="156">
        <f t="shared" si="71"/>
        <v>46022</v>
      </c>
      <c r="O70" s="73"/>
      <c r="P70" s="73"/>
      <c r="Q70" s="73"/>
    </row>
    <row r="71" spans="2:17" ht="14.25" customHeight="1" x14ac:dyDescent="0.25">
      <c r="B71" s="135" t="s">
        <v>253</v>
      </c>
      <c r="C71" s="157">
        <v>95000</v>
      </c>
      <c r="D71" s="157">
        <v>45000</v>
      </c>
      <c r="E71" s="157">
        <v>60000.000000000007</v>
      </c>
      <c r="F71" s="157">
        <v>213750</v>
      </c>
      <c r="G71" s="157">
        <v>101250</v>
      </c>
      <c r="H71" s="157">
        <v>135000.00000000003</v>
      </c>
      <c r="I71" s="157">
        <v>237500</v>
      </c>
      <c r="J71" s="157">
        <v>112500</v>
      </c>
      <c r="K71" s="157">
        <v>150000.00000000003</v>
      </c>
      <c r="L71" s="157">
        <v>86250</v>
      </c>
      <c r="M71" s="157">
        <v>28750</v>
      </c>
      <c r="N71" s="158">
        <v>460000</v>
      </c>
      <c r="O71" s="73"/>
      <c r="P71" s="73"/>
      <c r="Q71" s="73"/>
    </row>
    <row r="72" spans="2:17" ht="14.25" customHeight="1" x14ac:dyDescent="0.25">
      <c r="B72" s="139" t="s">
        <v>254</v>
      </c>
      <c r="C72" s="159">
        <v>142500</v>
      </c>
      <c r="D72" s="159">
        <v>67500</v>
      </c>
      <c r="E72" s="159">
        <v>90000.000000000015</v>
      </c>
      <c r="F72" s="159">
        <v>166250</v>
      </c>
      <c r="G72" s="159">
        <v>78750</v>
      </c>
      <c r="H72" s="159">
        <v>105000.00000000001</v>
      </c>
      <c r="I72" s="159">
        <v>190000</v>
      </c>
      <c r="J72" s="159">
        <v>90000</v>
      </c>
      <c r="K72" s="159">
        <v>120000.00000000001</v>
      </c>
      <c r="L72" s="159">
        <v>63750</v>
      </c>
      <c r="M72" s="159">
        <v>21250</v>
      </c>
      <c r="N72" s="160">
        <v>340000</v>
      </c>
      <c r="O72" s="73"/>
      <c r="P72" s="73"/>
      <c r="Q72" s="73"/>
    </row>
    <row r="73" spans="2:17" ht="14.25" customHeight="1" x14ac:dyDescent="0.25">
      <c r="B73" s="143" t="s">
        <v>255</v>
      </c>
      <c r="C73" s="161">
        <v>21375</v>
      </c>
      <c r="D73" s="161">
        <v>10125</v>
      </c>
      <c r="E73" s="161">
        <v>13500.000000000002</v>
      </c>
      <c r="F73" s="161">
        <v>21375</v>
      </c>
      <c r="G73" s="161">
        <v>10125</v>
      </c>
      <c r="H73" s="161">
        <v>13500.000000000002</v>
      </c>
      <c r="I73" s="161">
        <v>21375</v>
      </c>
      <c r="J73" s="161">
        <v>10125</v>
      </c>
      <c r="K73" s="161">
        <v>13500.000000000002</v>
      </c>
      <c r="L73" s="161">
        <v>6750</v>
      </c>
      <c r="M73" s="161">
        <v>2250</v>
      </c>
      <c r="N73" s="162">
        <v>36000</v>
      </c>
      <c r="O73" s="73"/>
      <c r="P73" s="73"/>
      <c r="Q73" s="73"/>
    </row>
    <row r="74" spans="2:17" ht="14.25" customHeight="1" x14ac:dyDescent="0.25">
      <c r="B74" s="165" t="s">
        <v>256</v>
      </c>
      <c r="C74" s="163">
        <f t="shared" ref="C74:N74" si="73">C72+C71</f>
        <v>237500</v>
      </c>
      <c r="D74" s="163">
        <f t="shared" si="73"/>
        <v>112500</v>
      </c>
      <c r="E74" s="163">
        <f t="shared" si="73"/>
        <v>150000.00000000003</v>
      </c>
      <c r="F74" s="163">
        <f t="shared" si="73"/>
        <v>380000</v>
      </c>
      <c r="G74" s="163">
        <f t="shared" si="73"/>
        <v>180000</v>
      </c>
      <c r="H74" s="163">
        <f t="shared" si="73"/>
        <v>240000.00000000006</v>
      </c>
      <c r="I74" s="163">
        <f t="shared" si="73"/>
        <v>427500</v>
      </c>
      <c r="J74" s="163">
        <f t="shared" si="73"/>
        <v>202500</v>
      </c>
      <c r="K74" s="163">
        <f t="shared" si="73"/>
        <v>270000.00000000006</v>
      </c>
      <c r="L74" s="163">
        <f t="shared" si="73"/>
        <v>150000</v>
      </c>
      <c r="M74" s="163">
        <f t="shared" si="73"/>
        <v>50000</v>
      </c>
      <c r="N74" s="164">
        <f t="shared" si="73"/>
        <v>800000</v>
      </c>
      <c r="O74" s="73"/>
      <c r="P74" s="73"/>
      <c r="Q74" s="73"/>
    </row>
    <row r="75" spans="2:17" ht="14.25" customHeight="1" x14ac:dyDescent="0.25">
      <c r="B75" s="73"/>
      <c r="C75" s="141"/>
      <c r="D75" s="141"/>
      <c r="E75" s="141"/>
      <c r="F75" s="141"/>
      <c r="G75" s="141"/>
      <c r="H75" s="141"/>
      <c r="I75" s="141"/>
      <c r="J75" s="141"/>
      <c r="K75" s="141"/>
      <c r="L75" s="141"/>
      <c r="M75" s="141"/>
      <c r="N75" s="141"/>
      <c r="O75" s="141"/>
      <c r="P75" s="73"/>
      <c r="Q75" s="73"/>
    </row>
    <row r="76" spans="2:17" ht="14.25" customHeight="1" x14ac:dyDescent="0.25">
      <c r="B76" s="73"/>
      <c r="C76" s="73"/>
      <c r="D76" s="73"/>
      <c r="E76" s="73"/>
      <c r="F76" s="73"/>
      <c r="G76" s="73"/>
      <c r="H76" s="73"/>
      <c r="I76" s="73"/>
      <c r="J76" s="73"/>
      <c r="K76" s="73"/>
      <c r="L76" s="73"/>
      <c r="M76" s="73"/>
      <c r="N76" s="73"/>
      <c r="O76" s="73"/>
      <c r="P76" s="73"/>
      <c r="Q76" s="73"/>
    </row>
    <row r="77" spans="2:17" ht="14.25" customHeight="1" thickBot="1" x14ac:dyDescent="0.3">
      <c r="B77" s="73"/>
      <c r="C77" s="73"/>
      <c r="D77" s="73"/>
      <c r="E77" s="73"/>
      <c r="F77" s="73"/>
      <c r="G77" s="73"/>
      <c r="H77" s="73"/>
      <c r="I77" s="73"/>
      <c r="J77" s="73"/>
      <c r="K77" s="73"/>
      <c r="L77" s="73"/>
      <c r="M77" s="73"/>
      <c r="N77" s="73"/>
      <c r="O77" s="73"/>
      <c r="P77" s="73"/>
      <c r="Q77" s="73"/>
    </row>
    <row r="78" spans="2:17" ht="14.25" customHeight="1" x14ac:dyDescent="0.25">
      <c r="B78" s="690" t="str">
        <f>YEAR(Inputs!$C$2)&amp;" Bookings Listing"</f>
        <v>2025 Bookings Listing</v>
      </c>
      <c r="C78" s="691"/>
      <c r="D78" s="691"/>
      <c r="E78" s="691"/>
      <c r="F78" s="691"/>
      <c r="G78" s="691"/>
      <c r="H78" s="691"/>
      <c r="I78" s="691"/>
      <c r="J78" s="691"/>
      <c r="K78" s="691"/>
      <c r="L78" s="691"/>
      <c r="M78" s="691"/>
      <c r="N78" s="691"/>
      <c r="O78" s="691"/>
      <c r="P78" s="691"/>
      <c r="Q78" s="692"/>
    </row>
    <row r="79" spans="2:17" ht="14.25" customHeight="1" thickBot="1" x14ac:dyDescent="0.3">
      <c r="B79" s="518" t="s">
        <v>264</v>
      </c>
      <c r="C79" s="166" t="s">
        <v>265</v>
      </c>
      <c r="D79" s="166" t="s">
        <v>266</v>
      </c>
      <c r="E79" s="167" t="s">
        <v>267</v>
      </c>
      <c r="F79" s="167" t="s">
        <v>268</v>
      </c>
      <c r="G79" s="166" t="s">
        <v>269</v>
      </c>
      <c r="H79" s="168" t="s">
        <v>270</v>
      </c>
      <c r="I79" s="168" t="s">
        <v>271</v>
      </c>
      <c r="J79" s="169" t="s">
        <v>272</v>
      </c>
      <c r="K79" s="170"/>
      <c r="L79" s="170"/>
      <c r="M79" s="170"/>
      <c r="N79" s="171"/>
      <c r="O79" s="171"/>
      <c r="P79" s="171"/>
      <c r="Q79" s="519"/>
    </row>
    <row r="80" spans="2:17" ht="14.25" customHeight="1" x14ac:dyDescent="0.25">
      <c r="B80" s="520" t="s">
        <v>152</v>
      </c>
      <c r="C80" s="172" t="s">
        <v>287</v>
      </c>
      <c r="D80" s="172" t="s">
        <v>274</v>
      </c>
      <c r="E80" s="173">
        <v>45658</v>
      </c>
      <c r="F80" s="173">
        <v>45689</v>
      </c>
      <c r="G80" s="172" t="s">
        <v>890</v>
      </c>
      <c r="H80" s="174">
        <v>1386</v>
      </c>
      <c r="I80" s="174">
        <v>0</v>
      </c>
      <c r="J80" s="175" t="s">
        <v>288</v>
      </c>
      <c r="K80" s="176"/>
      <c r="L80" s="176"/>
      <c r="M80" s="176"/>
      <c r="N80" s="176"/>
      <c r="O80" s="176"/>
      <c r="P80" s="176"/>
      <c r="Q80" s="521"/>
    </row>
    <row r="81" spans="2:17" ht="14.25" customHeight="1" x14ac:dyDescent="0.25">
      <c r="B81" s="520" t="s">
        <v>152</v>
      </c>
      <c r="C81" s="172" t="s">
        <v>276</v>
      </c>
      <c r="D81" s="172" t="s">
        <v>274</v>
      </c>
      <c r="E81" s="173">
        <v>45658</v>
      </c>
      <c r="F81" s="173">
        <v>45689</v>
      </c>
      <c r="G81" s="172" t="s">
        <v>890</v>
      </c>
      <c r="H81" s="174">
        <v>874</v>
      </c>
      <c r="I81" s="174">
        <v>0</v>
      </c>
      <c r="J81" s="177" t="s">
        <v>277</v>
      </c>
      <c r="K81" s="178"/>
      <c r="L81" s="178"/>
      <c r="M81" s="178"/>
      <c r="N81" s="178"/>
      <c r="O81" s="178"/>
      <c r="P81" s="178"/>
      <c r="Q81" s="522"/>
    </row>
    <row r="82" spans="2:17" ht="14.25" customHeight="1" x14ac:dyDescent="0.25">
      <c r="B82" s="520" t="s">
        <v>152</v>
      </c>
      <c r="C82" s="172" t="s">
        <v>273</v>
      </c>
      <c r="D82" s="172" t="s">
        <v>274</v>
      </c>
      <c r="E82" s="173">
        <v>45658</v>
      </c>
      <c r="F82" s="173">
        <v>45689</v>
      </c>
      <c r="G82" s="172" t="s">
        <v>890</v>
      </c>
      <c r="H82" s="174">
        <v>503</v>
      </c>
      <c r="I82" s="174">
        <v>0</v>
      </c>
      <c r="J82" s="177" t="s">
        <v>275</v>
      </c>
      <c r="K82" s="178"/>
      <c r="L82" s="178"/>
      <c r="M82" s="178"/>
      <c r="N82" s="178"/>
      <c r="O82" s="178"/>
      <c r="P82" s="178"/>
      <c r="Q82" s="522"/>
    </row>
    <row r="83" spans="2:17" ht="14.25" customHeight="1" x14ac:dyDescent="0.25">
      <c r="B83" s="520" t="s">
        <v>152</v>
      </c>
      <c r="C83" s="172" t="s">
        <v>278</v>
      </c>
      <c r="D83" s="172" t="s">
        <v>274</v>
      </c>
      <c r="E83" s="173">
        <v>45664</v>
      </c>
      <c r="F83" s="173">
        <v>45689</v>
      </c>
      <c r="G83" s="172" t="s">
        <v>890</v>
      </c>
      <c r="H83" s="174">
        <v>5189</v>
      </c>
      <c r="I83" s="174">
        <v>0</v>
      </c>
      <c r="J83" s="177" t="s">
        <v>279</v>
      </c>
      <c r="K83" s="178"/>
      <c r="L83" s="178"/>
      <c r="M83" s="178"/>
      <c r="N83" s="178"/>
      <c r="O83" s="178"/>
      <c r="P83" s="178"/>
      <c r="Q83" s="522"/>
    </row>
    <row r="84" spans="2:17" ht="14.25" customHeight="1" x14ac:dyDescent="0.25">
      <c r="B84" s="520" t="s">
        <v>152</v>
      </c>
      <c r="C84" s="172" t="s">
        <v>280</v>
      </c>
      <c r="D84" s="172" t="s">
        <v>274</v>
      </c>
      <c r="E84" s="173">
        <v>45664</v>
      </c>
      <c r="F84" s="173">
        <v>45689</v>
      </c>
      <c r="G84" s="172" t="s">
        <v>890</v>
      </c>
      <c r="H84" s="174">
        <v>402</v>
      </c>
      <c r="I84" s="174">
        <v>0</v>
      </c>
      <c r="J84" s="177" t="s">
        <v>281</v>
      </c>
      <c r="K84" s="178"/>
      <c r="L84" s="178"/>
      <c r="M84" s="178"/>
      <c r="N84" s="178"/>
      <c r="O84" s="178"/>
      <c r="P84" s="178"/>
      <c r="Q84" s="522"/>
    </row>
    <row r="85" spans="2:17" ht="14.25" customHeight="1" x14ac:dyDescent="0.25">
      <c r="B85" s="520" t="s">
        <v>152</v>
      </c>
      <c r="C85" s="172" t="s">
        <v>282</v>
      </c>
      <c r="D85" s="172" t="s">
        <v>283</v>
      </c>
      <c r="E85" s="173">
        <v>45670</v>
      </c>
      <c r="F85" s="173">
        <v>45658</v>
      </c>
      <c r="G85" s="172" t="s">
        <v>890</v>
      </c>
      <c r="H85" s="174">
        <v>5184</v>
      </c>
      <c r="I85" s="174">
        <v>0</v>
      </c>
      <c r="J85" s="177" t="s">
        <v>284</v>
      </c>
      <c r="K85" s="178"/>
      <c r="L85" s="178"/>
      <c r="M85" s="178"/>
      <c r="N85" s="178"/>
      <c r="O85" s="178"/>
      <c r="P85" s="178"/>
      <c r="Q85" s="522"/>
    </row>
    <row r="86" spans="2:17" ht="14.25" customHeight="1" x14ac:dyDescent="0.25">
      <c r="B86" s="520" t="s">
        <v>152</v>
      </c>
      <c r="C86" s="172" t="s">
        <v>285</v>
      </c>
      <c r="D86" s="172" t="s">
        <v>283</v>
      </c>
      <c r="E86" s="173">
        <v>45672</v>
      </c>
      <c r="F86" s="173">
        <v>45689</v>
      </c>
      <c r="G86" s="172" t="s">
        <v>890</v>
      </c>
      <c r="H86" s="174">
        <v>2201</v>
      </c>
      <c r="I86" s="174">
        <v>0</v>
      </c>
      <c r="J86" s="177" t="s">
        <v>286</v>
      </c>
      <c r="K86" s="178"/>
      <c r="L86" s="178"/>
      <c r="M86" s="178"/>
      <c r="N86" s="178"/>
      <c r="O86" s="178"/>
      <c r="P86" s="178"/>
      <c r="Q86" s="522"/>
    </row>
    <row r="87" spans="2:17" ht="14.25" customHeight="1" x14ac:dyDescent="0.25">
      <c r="B87" s="520" t="s">
        <v>152</v>
      </c>
      <c r="C87" s="172" t="s">
        <v>289</v>
      </c>
      <c r="D87" s="172" t="s">
        <v>283</v>
      </c>
      <c r="E87" s="173">
        <v>45679</v>
      </c>
      <c r="F87" s="173">
        <v>45689</v>
      </c>
      <c r="G87" s="172" t="s">
        <v>890</v>
      </c>
      <c r="H87" s="174">
        <v>2880</v>
      </c>
      <c r="I87" s="174">
        <v>0</v>
      </c>
      <c r="J87" s="177" t="s">
        <v>290</v>
      </c>
      <c r="K87" s="178"/>
      <c r="L87" s="178"/>
      <c r="M87" s="178"/>
      <c r="N87" s="178"/>
      <c r="O87" s="178"/>
      <c r="P87" s="178"/>
      <c r="Q87" s="522"/>
    </row>
    <row r="88" spans="2:17" ht="14.25" customHeight="1" x14ac:dyDescent="0.25">
      <c r="B88" s="520" t="s">
        <v>152</v>
      </c>
      <c r="C88" s="172" t="s">
        <v>291</v>
      </c>
      <c r="D88" s="172" t="s">
        <v>292</v>
      </c>
      <c r="E88" s="173">
        <v>45681</v>
      </c>
      <c r="F88" s="173">
        <v>45689</v>
      </c>
      <c r="G88" s="172" t="s">
        <v>890</v>
      </c>
      <c r="H88" s="174">
        <v>510</v>
      </c>
      <c r="I88" s="174">
        <v>0</v>
      </c>
      <c r="J88" s="177" t="s">
        <v>293</v>
      </c>
      <c r="K88" s="178"/>
      <c r="L88" s="178"/>
      <c r="M88" s="178"/>
      <c r="N88" s="178"/>
      <c r="O88" s="178"/>
      <c r="P88" s="178"/>
      <c r="Q88" s="522"/>
    </row>
    <row r="89" spans="2:17" ht="14.25" customHeight="1" x14ac:dyDescent="0.25">
      <c r="B89" s="520" t="s">
        <v>152</v>
      </c>
      <c r="C89" s="172" t="s">
        <v>294</v>
      </c>
      <c r="D89" s="172" t="s">
        <v>292</v>
      </c>
      <c r="E89" s="173">
        <v>45684</v>
      </c>
      <c r="F89" s="173">
        <v>45689</v>
      </c>
      <c r="G89" s="172" t="s">
        <v>890</v>
      </c>
      <c r="H89" s="174">
        <v>16138</v>
      </c>
      <c r="I89" s="174">
        <v>0</v>
      </c>
      <c r="J89" s="177" t="s">
        <v>295</v>
      </c>
      <c r="K89" s="178"/>
      <c r="L89" s="178"/>
      <c r="M89" s="178"/>
      <c r="N89" s="178"/>
      <c r="O89" s="178"/>
      <c r="P89" s="178"/>
      <c r="Q89" s="522"/>
    </row>
    <row r="90" spans="2:17" ht="14.25" customHeight="1" x14ac:dyDescent="0.25">
      <c r="B90" s="520" t="s">
        <v>152</v>
      </c>
      <c r="C90" s="172" t="s">
        <v>296</v>
      </c>
      <c r="D90" s="172" t="s">
        <v>274</v>
      </c>
      <c r="E90" s="173">
        <v>45686</v>
      </c>
      <c r="F90" s="173">
        <v>45658</v>
      </c>
      <c r="G90" s="172" t="s">
        <v>890</v>
      </c>
      <c r="H90" s="174">
        <v>8646</v>
      </c>
      <c r="I90" s="174">
        <v>0</v>
      </c>
      <c r="J90" s="177" t="s">
        <v>297</v>
      </c>
      <c r="K90" s="178"/>
      <c r="L90" s="178"/>
      <c r="M90" s="178"/>
      <c r="N90" s="178"/>
      <c r="O90" s="178"/>
      <c r="P90" s="178"/>
      <c r="Q90" s="522"/>
    </row>
    <row r="91" spans="2:17" ht="14.25" customHeight="1" x14ac:dyDescent="0.25">
      <c r="B91" s="520" t="s">
        <v>152</v>
      </c>
      <c r="C91" s="172" t="s">
        <v>298</v>
      </c>
      <c r="D91" s="172" t="s">
        <v>299</v>
      </c>
      <c r="E91" s="173">
        <v>45688</v>
      </c>
      <c r="F91" s="173">
        <v>45689</v>
      </c>
      <c r="G91" s="172" t="s">
        <v>890</v>
      </c>
      <c r="H91" s="174">
        <v>9000</v>
      </c>
      <c r="I91" s="174">
        <v>0</v>
      </c>
      <c r="J91" s="177" t="s">
        <v>300</v>
      </c>
      <c r="K91" s="178"/>
      <c r="L91" s="178"/>
      <c r="M91" s="178"/>
      <c r="N91" s="178"/>
      <c r="O91" s="178"/>
      <c r="P91" s="178"/>
      <c r="Q91" s="522"/>
    </row>
    <row r="92" spans="2:17" ht="15" customHeight="1" x14ac:dyDescent="0.25">
      <c r="B92" s="520" t="s">
        <v>152</v>
      </c>
      <c r="C92" s="172" t="s">
        <v>797</v>
      </c>
      <c r="D92" s="172" t="s">
        <v>283</v>
      </c>
      <c r="E92" s="173">
        <v>45692</v>
      </c>
      <c r="F92" s="173">
        <v>45689</v>
      </c>
      <c r="G92" s="172" t="s">
        <v>890</v>
      </c>
      <c r="H92" s="174">
        <v>960</v>
      </c>
      <c r="I92" s="174">
        <v>0</v>
      </c>
      <c r="J92" s="177" t="s">
        <v>804</v>
      </c>
      <c r="K92" s="178"/>
      <c r="L92" s="178"/>
      <c r="M92" s="178"/>
      <c r="N92" s="178"/>
      <c r="O92" s="178"/>
      <c r="P92" s="178"/>
      <c r="Q92" s="522"/>
    </row>
    <row r="93" spans="2:17" ht="15" customHeight="1" x14ac:dyDescent="0.25">
      <c r="B93" s="520" t="s">
        <v>152</v>
      </c>
      <c r="C93" s="172" t="s">
        <v>798</v>
      </c>
      <c r="D93" s="172" t="s">
        <v>283</v>
      </c>
      <c r="E93" s="173">
        <v>45693</v>
      </c>
      <c r="F93" s="173">
        <v>45689</v>
      </c>
      <c r="G93" s="172" t="s">
        <v>890</v>
      </c>
      <c r="H93" s="174">
        <v>11434</v>
      </c>
      <c r="I93" s="174">
        <v>0</v>
      </c>
      <c r="J93" s="177" t="s">
        <v>805</v>
      </c>
      <c r="K93" s="178"/>
      <c r="L93" s="178"/>
      <c r="M93" s="178"/>
      <c r="N93" s="178"/>
      <c r="O93" s="178"/>
      <c r="P93" s="178"/>
      <c r="Q93" s="522"/>
    </row>
    <row r="94" spans="2:17" ht="15" customHeight="1" x14ac:dyDescent="0.25">
      <c r="B94" s="520" t="s">
        <v>151</v>
      </c>
      <c r="C94" s="172" t="s">
        <v>817</v>
      </c>
      <c r="D94" s="172" t="s">
        <v>283</v>
      </c>
      <c r="E94" s="173">
        <v>45694</v>
      </c>
      <c r="F94" s="173">
        <v>45694</v>
      </c>
      <c r="G94" s="172" t="s">
        <v>818</v>
      </c>
      <c r="H94" s="174">
        <v>0</v>
      </c>
      <c r="I94" s="174">
        <v>4800</v>
      </c>
      <c r="J94" s="177" t="s">
        <v>817</v>
      </c>
      <c r="K94" s="178"/>
      <c r="L94" s="178"/>
      <c r="M94" s="178"/>
      <c r="N94" s="178"/>
      <c r="O94" s="178"/>
      <c r="P94" s="178"/>
      <c r="Q94" s="522"/>
    </row>
    <row r="95" spans="2:17" ht="15" customHeight="1" x14ac:dyDescent="0.25">
      <c r="B95" s="520" t="s">
        <v>152</v>
      </c>
      <c r="C95" s="172" t="s">
        <v>799</v>
      </c>
      <c r="D95" s="172" t="s">
        <v>283</v>
      </c>
      <c r="E95" s="173">
        <v>45694</v>
      </c>
      <c r="F95" s="173">
        <v>45689</v>
      </c>
      <c r="G95" s="172" t="s">
        <v>890</v>
      </c>
      <c r="H95" s="174">
        <v>5670</v>
      </c>
      <c r="I95" s="174">
        <v>0</v>
      </c>
      <c r="J95" s="177" t="s">
        <v>806</v>
      </c>
      <c r="K95" s="178"/>
      <c r="L95" s="178"/>
      <c r="M95" s="178"/>
      <c r="N95" s="178"/>
      <c r="O95" s="178"/>
      <c r="P95" s="178"/>
      <c r="Q95" s="522"/>
    </row>
    <row r="96" spans="2:17" ht="15" customHeight="1" x14ac:dyDescent="0.25">
      <c r="B96" s="520" t="s">
        <v>151</v>
      </c>
      <c r="C96" s="172" t="s">
        <v>813</v>
      </c>
      <c r="D96" s="172" t="s">
        <v>292</v>
      </c>
      <c r="E96" s="173">
        <v>45695</v>
      </c>
      <c r="F96" s="173">
        <v>45695</v>
      </c>
      <c r="G96" s="172" t="s">
        <v>890</v>
      </c>
      <c r="H96" s="174">
        <v>15000</v>
      </c>
      <c r="I96" s="174">
        <v>0</v>
      </c>
      <c r="J96" s="177" t="s">
        <v>815</v>
      </c>
      <c r="K96" s="178"/>
      <c r="L96" s="178"/>
      <c r="M96" s="178"/>
      <c r="N96" s="178"/>
      <c r="O96" s="178"/>
      <c r="P96" s="178"/>
      <c r="Q96" s="522"/>
    </row>
    <row r="97" spans="2:17" ht="15" customHeight="1" x14ac:dyDescent="0.25">
      <c r="B97" s="520" t="s">
        <v>152</v>
      </c>
      <c r="C97" s="172" t="s">
        <v>800</v>
      </c>
      <c r="D97" s="172" t="s">
        <v>283</v>
      </c>
      <c r="E97" s="173">
        <v>45699</v>
      </c>
      <c r="F97" s="173">
        <v>45689</v>
      </c>
      <c r="G97" s="172" t="s">
        <v>890</v>
      </c>
      <c r="H97" s="174">
        <v>17880</v>
      </c>
      <c r="I97" s="174">
        <v>0</v>
      </c>
      <c r="J97" s="177" t="s">
        <v>807</v>
      </c>
      <c r="K97" s="178"/>
      <c r="L97" s="178"/>
      <c r="M97" s="178"/>
      <c r="N97" s="178"/>
      <c r="O97" s="178"/>
      <c r="P97" s="178"/>
      <c r="Q97" s="522"/>
    </row>
    <row r="98" spans="2:17" ht="15" customHeight="1" x14ac:dyDescent="0.25">
      <c r="B98" s="520" t="s">
        <v>152</v>
      </c>
      <c r="C98" s="172" t="s">
        <v>796</v>
      </c>
      <c r="D98" s="172" t="s">
        <v>283</v>
      </c>
      <c r="E98" s="173">
        <v>45700</v>
      </c>
      <c r="F98" s="173">
        <v>45689</v>
      </c>
      <c r="G98" s="172" t="s">
        <v>890</v>
      </c>
      <c r="H98" s="174">
        <v>27000</v>
      </c>
      <c r="I98" s="174">
        <v>0</v>
      </c>
      <c r="J98" s="177" t="s">
        <v>808</v>
      </c>
      <c r="K98" s="178"/>
      <c r="L98" s="178"/>
      <c r="M98" s="178"/>
      <c r="N98" s="178"/>
      <c r="O98" s="178"/>
      <c r="P98" s="178"/>
      <c r="Q98" s="522"/>
    </row>
    <row r="99" spans="2:17" ht="15" customHeight="1" x14ac:dyDescent="0.25">
      <c r="B99" s="520" t="s">
        <v>151</v>
      </c>
      <c r="C99" s="172" t="s">
        <v>814</v>
      </c>
      <c r="D99" s="172" t="s">
        <v>292</v>
      </c>
      <c r="E99" s="173">
        <v>45707</v>
      </c>
      <c r="F99" s="173">
        <v>45707</v>
      </c>
      <c r="G99" s="172" t="s">
        <v>890</v>
      </c>
      <c r="H99" s="174">
        <v>95000</v>
      </c>
      <c r="I99" s="174">
        <v>0</v>
      </c>
      <c r="J99" s="177" t="s">
        <v>816</v>
      </c>
      <c r="K99" s="178"/>
      <c r="L99" s="178"/>
      <c r="M99" s="178"/>
      <c r="N99" s="178"/>
      <c r="O99" s="178"/>
      <c r="P99" s="178"/>
      <c r="Q99" s="522"/>
    </row>
    <row r="100" spans="2:17" ht="15" customHeight="1" x14ac:dyDescent="0.25">
      <c r="B100" s="520" t="s">
        <v>152</v>
      </c>
      <c r="C100" s="172" t="s">
        <v>289</v>
      </c>
      <c r="D100" s="172" t="s">
        <v>283</v>
      </c>
      <c r="E100" s="173">
        <v>45708</v>
      </c>
      <c r="F100" s="173">
        <v>45717</v>
      </c>
      <c r="G100" s="172" t="s">
        <v>890</v>
      </c>
      <c r="H100" s="174">
        <v>5610</v>
      </c>
      <c r="I100" s="174">
        <v>0</v>
      </c>
      <c r="J100" s="177" t="s">
        <v>809</v>
      </c>
      <c r="K100" s="178"/>
      <c r="L100" s="178"/>
      <c r="M100" s="178"/>
      <c r="N100" s="178"/>
      <c r="O100" s="178"/>
      <c r="P100" s="178"/>
      <c r="Q100" s="522"/>
    </row>
    <row r="101" spans="2:17" ht="15" customHeight="1" x14ac:dyDescent="0.25">
      <c r="B101" s="520" t="s">
        <v>152</v>
      </c>
      <c r="C101" s="172" t="s">
        <v>801</v>
      </c>
      <c r="D101" s="172" t="s">
        <v>283</v>
      </c>
      <c r="E101" s="173">
        <v>45712</v>
      </c>
      <c r="F101" s="173">
        <v>45717</v>
      </c>
      <c r="G101" s="172" t="s">
        <v>890</v>
      </c>
      <c r="H101" s="174">
        <v>7184</v>
      </c>
      <c r="I101" s="174">
        <v>0</v>
      </c>
      <c r="J101" s="177" t="s">
        <v>810</v>
      </c>
      <c r="K101" s="178"/>
      <c r="L101" s="178"/>
      <c r="M101" s="178"/>
      <c r="N101" s="178"/>
      <c r="O101" s="178"/>
      <c r="P101" s="178"/>
      <c r="Q101" s="522"/>
    </row>
    <row r="102" spans="2:17" ht="15" customHeight="1" x14ac:dyDescent="0.25">
      <c r="B102" s="520" t="s">
        <v>152</v>
      </c>
      <c r="C102" s="172" t="s">
        <v>803</v>
      </c>
      <c r="D102" s="172" t="s">
        <v>299</v>
      </c>
      <c r="E102" s="173">
        <v>45715</v>
      </c>
      <c r="F102" s="173">
        <v>45717</v>
      </c>
      <c r="G102" s="172" t="s">
        <v>890</v>
      </c>
      <c r="H102" s="174">
        <v>10272</v>
      </c>
      <c r="I102" s="174">
        <v>0</v>
      </c>
      <c r="J102" s="177" t="s">
        <v>812</v>
      </c>
      <c r="K102" s="178"/>
      <c r="L102" s="178"/>
      <c r="M102" s="178"/>
      <c r="N102" s="178"/>
      <c r="O102" s="178"/>
      <c r="P102" s="178"/>
      <c r="Q102" s="522"/>
    </row>
    <row r="103" spans="2:17" ht="15" customHeight="1" x14ac:dyDescent="0.25">
      <c r="B103" s="520" t="s">
        <v>152</v>
      </c>
      <c r="C103" s="172" t="s">
        <v>802</v>
      </c>
      <c r="D103" s="172" t="s">
        <v>283</v>
      </c>
      <c r="E103" s="173">
        <v>45715</v>
      </c>
      <c r="F103" s="173">
        <v>45717</v>
      </c>
      <c r="G103" s="172" t="s">
        <v>890</v>
      </c>
      <c r="H103" s="174">
        <v>1920</v>
      </c>
      <c r="I103" s="174">
        <v>0</v>
      </c>
      <c r="J103" s="177" t="s">
        <v>811</v>
      </c>
      <c r="K103" s="178"/>
      <c r="L103" s="178"/>
      <c r="M103" s="178"/>
      <c r="N103" s="178"/>
      <c r="O103" s="178"/>
      <c r="P103" s="178"/>
      <c r="Q103" s="522"/>
    </row>
    <row r="104" spans="2:17" ht="15" customHeight="1" x14ac:dyDescent="0.25">
      <c r="B104" s="520" t="s">
        <v>152</v>
      </c>
      <c r="C104" s="172" t="s">
        <v>838</v>
      </c>
      <c r="D104" s="172" t="s">
        <v>283</v>
      </c>
      <c r="E104" s="173">
        <v>45719</v>
      </c>
      <c r="F104" s="173">
        <v>45717</v>
      </c>
      <c r="G104" s="172" t="s">
        <v>890</v>
      </c>
      <c r="H104" s="174">
        <v>11952</v>
      </c>
      <c r="I104" s="174">
        <v>0</v>
      </c>
      <c r="J104" s="177" t="s">
        <v>845</v>
      </c>
      <c r="K104" s="178"/>
      <c r="L104" s="178"/>
      <c r="M104" s="178"/>
      <c r="N104" s="178"/>
      <c r="O104" s="178"/>
      <c r="P104" s="178"/>
      <c r="Q104" s="522"/>
    </row>
    <row r="105" spans="2:17" ht="15" customHeight="1" x14ac:dyDescent="0.25">
      <c r="B105" s="520" t="s">
        <v>151</v>
      </c>
      <c r="C105" s="172" t="s">
        <v>813</v>
      </c>
      <c r="D105" s="172" t="s">
        <v>292</v>
      </c>
      <c r="E105" s="173">
        <v>45722</v>
      </c>
      <c r="F105" s="173">
        <v>45722</v>
      </c>
      <c r="G105" s="172" t="s">
        <v>890</v>
      </c>
      <c r="H105" s="174">
        <v>8000</v>
      </c>
      <c r="I105" s="174">
        <v>0</v>
      </c>
      <c r="J105" s="177" t="s">
        <v>827</v>
      </c>
      <c r="K105" s="178"/>
      <c r="L105" s="178"/>
      <c r="M105" s="178"/>
      <c r="N105" s="178"/>
      <c r="O105" s="178"/>
      <c r="P105" s="178"/>
      <c r="Q105" s="522"/>
    </row>
    <row r="106" spans="2:17" ht="15" customHeight="1" x14ac:dyDescent="0.25">
      <c r="B106" s="520" t="s">
        <v>151</v>
      </c>
      <c r="C106" s="172" t="s">
        <v>836</v>
      </c>
      <c r="D106" s="172" t="s">
        <v>818</v>
      </c>
      <c r="E106" s="173">
        <v>45723</v>
      </c>
      <c r="F106" s="173">
        <v>45723</v>
      </c>
      <c r="G106" s="172" t="s">
        <v>818</v>
      </c>
      <c r="H106" s="174">
        <v>0</v>
      </c>
      <c r="I106" s="174">
        <v>190000</v>
      </c>
      <c r="J106" s="177" t="s">
        <v>837</v>
      </c>
      <c r="K106" s="178"/>
      <c r="L106" s="178"/>
      <c r="M106" s="178"/>
      <c r="N106" s="178"/>
      <c r="O106" s="178"/>
      <c r="P106" s="178"/>
      <c r="Q106" s="522"/>
    </row>
    <row r="107" spans="2:17" ht="15" customHeight="1" x14ac:dyDescent="0.25">
      <c r="B107" s="520" t="s">
        <v>152</v>
      </c>
      <c r="C107" s="172" t="s">
        <v>839</v>
      </c>
      <c r="D107" s="172" t="s">
        <v>274</v>
      </c>
      <c r="E107" s="173">
        <v>45726</v>
      </c>
      <c r="F107" s="173">
        <v>45748</v>
      </c>
      <c r="G107" s="172" t="s">
        <v>890</v>
      </c>
      <c r="H107" s="174">
        <v>23791</v>
      </c>
      <c r="I107" s="174">
        <v>0</v>
      </c>
      <c r="J107" s="177" t="s">
        <v>846</v>
      </c>
      <c r="K107" s="178"/>
      <c r="L107" s="178"/>
      <c r="M107" s="178"/>
      <c r="N107" s="178"/>
      <c r="O107" s="178"/>
      <c r="P107" s="178"/>
      <c r="Q107" s="522"/>
    </row>
    <row r="108" spans="2:17" ht="15" customHeight="1" x14ac:dyDescent="0.25">
      <c r="B108" s="520" t="s">
        <v>151</v>
      </c>
      <c r="C108" s="172" t="s">
        <v>834</v>
      </c>
      <c r="D108" s="172" t="s">
        <v>818</v>
      </c>
      <c r="E108" s="173">
        <v>45727</v>
      </c>
      <c r="F108" s="173">
        <v>45727</v>
      </c>
      <c r="G108" s="172" t="s">
        <v>818</v>
      </c>
      <c r="H108" s="174">
        <v>0</v>
      </c>
      <c r="I108" s="174">
        <v>5000</v>
      </c>
      <c r="J108" s="177" t="s">
        <v>835</v>
      </c>
      <c r="K108" s="178"/>
      <c r="L108" s="178"/>
      <c r="M108" s="178"/>
      <c r="N108" s="178"/>
      <c r="O108" s="178"/>
      <c r="P108" s="178"/>
      <c r="Q108" s="522"/>
    </row>
    <row r="109" spans="2:17" ht="15" customHeight="1" x14ac:dyDescent="0.25">
      <c r="B109" s="520" t="s">
        <v>152</v>
      </c>
      <c r="C109" s="172" t="s">
        <v>282</v>
      </c>
      <c r="D109" s="172" t="s">
        <v>274</v>
      </c>
      <c r="E109" s="173">
        <v>45727</v>
      </c>
      <c r="F109" s="173">
        <v>45717</v>
      </c>
      <c r="G109" s="172" t="s">
        <v>890</v>
      </c>
      <c r="H109" s="174">
        <v>2312</v>
      </c>
      <c r="I109" s="174">
        <v>0</v>
      </c>
      <c r="J109" s="177" t="s">
        <v>847</v>
      </c>
      <c r="K109" s="178"/>
      <c r="L109" s="178"/>
      <c r="M109" s="178"/>
      <c r="N109" s="178"/>
      <c r="O109" s="178"/>
      <c r="P109" s="178"/>
      <c r="Q109" s="522"/>
    </row>
    <row r="110" spans="2:17" ht="15" customHeight="1" x14ac:dyDescent="0.25">
      <c r="B110" s="520" t="s">
        <v>152</v>
      </c>
      <c r="C110" s="172" t="s">
        <v>840</v>
      </c>
      <c r="D110" s="172" t="s">
        <v>274</v>
      </c>
      <c r="E110" s="173">
        <v>45730</v>
      </c>
      <c r="F110" s="173">
        <v>45748</v>
      </c>
      <c r="G110" s="172" t="s">
        <v>890</v>
      </c>
      <c r="H110" s="174">
        <v>4380</v>
      </c>
      <c r="I110" s="174">
        <v>0</v>
      </c>
      <c r="J110" s="177" t="s">
        <v>848</v>
      </c>
      <c r="K110" s="178"/>
      <c r="L110" s="178"/>
      <c r="M110" s="178"/>
      <c r="N110" s="178"/>
      <c r="O110" s="178"/>
      <c r="P110" s="178"/>
      <c r="Q110" s="522"/>
    </row>
    <row r="111" spans="2:17" ht="15" customHeight="1" x14ac:dyDescent="0.25">
      <c r="B111" s="520" t="s">
        <v>152</v>
      </c>
      <c r="C111" s="172" t="s">
        <v>822</v>
      </c>
      <c r="D111" s="172" t="s">
        <v>274</v>
      </c>
      <c r="E111" s="173">
        <v>45735</v>
      </c>
      <c r="F111" s="173">
        <v>45717</v>
      </c>
      <c r="G111" s="172" t="s">
        <v>890</v>
      </c>
      <c r="H111" s="174">
        <v>7483</v>
      </c>
      <c r="I111" s="174">
        <v>0</v>
      </c>
      <c r="J111" s="177" t="s">
        <v>849</v>
      </c>
      <c r="K111" s="178"/>
      <c r="L111" s="178"/>
      <c r="M111" s="178"/>
      <c r="N111" s="178"/>
      <c r="O111" s="178"/>
      <c r="P111" s="178"/>
      <c r="Q111" s="522"/>
    </row>
    <row r="112" spans="2:17" ht="15" customHeight="1" x14ac:dyDescent="0.25">
      <c r="B112" s="520" t="s">
        <v>152</v>
      </c>
      <c r="C112" s="172" t="s">
        <v>821</v>
      </c>
      <c r="D112" s="172" t="s">
        <v>292</v>
      </c>
      <c r="E112" s="173">
        <v>45737</v>
      </c>
      <c r="F112" s="173">
        <v>45658</v>
      </c>
      <c r="G112" s="172" t="s">
        <v>891</v>
      </c>
      <c r="H112" s="174">
        <v>125000</v>
      </c>
      <c r="I112" s="174">
        <v>100000</v>
      </c>
      <c r="J112" s="177" t="s">
        <v>850</v>
      </c>
      <c r="K112" s="178"/>
      <c r="L112" s="178"/>
      <c r="M112" s="178"/>
      <c r="N112" s="178"/>
      <c r="O112" s="178"/>
      <c r="P112" s="178"/>
      <c r="Q112" s="522"/>
    </row>
    <row r="113" spans="2:17" ht="15" customHeight="1" x14ac:dyDescent="0.25">
      <c r="B113" s="520" t="s">
        <v>151</v>
      </c>
      <c r="C113" s="172" t="s">
        <v>794</v>
      </c>
      <c r="D113" s="172" t="s">
        <v>292</v>
      </c>
      <c r="E113" s="173">
        <v>45740</v>
      </c>
      <c r="F113" s="173">
        <v>45740</v>
      </c>
      <c r="G113" s="172" t="s">
        <v>890</v>
      </c>
      <c r="H113" s="174">
        <v>24000</v>
      </c>
      <c r="I113" s="174">
        <v>0</v>
      </c>
      <c r="J113" s="177" t="s">
        <v>828</v>
      </c>
      <c r="K113" s="178"/>
      <c r="L113" s="178"/>
      <c r="M113" s="178"/>
      <c r="N113" s="178"/>
      <c r="O113" s="178"/>
      <c r="P113" s="178"/>
      <c r="Q113" s="522"/>
    </row>
    <row r="114" spans="2:17" ht="15" customHeight="1" x14ac:dyDescent="0.25">
      <c r="B114" s="520" t="s">
        <v>152</v>
      </c>
      <c r="C114" s="172" t="s">
        <v>841</v>
      </c>
      <c r="D114" s="172" t="s">
        <v>283</v>
      </c>
      <c r="E114" s="173">
        <v>45740</v>
      </c>
      <c r="F114" s="173">
        <v>45748</v>
      </c>
      <c r="G114" s="172" t="s">
        <v>890</v>
      </c>
      <c r="H114" s="174">
        <v>66305</v>
      </c>
      <c r="I114" s="174">
        <v>0</v>
      </c>
      <c r="J114" s="177" t="s">
        <v>851</v>
      </c>
      <c r="K114" s="178"/>
      <c r="L114" s="178"/>
      <c r="M114" s="178"/>
      <c r="N114" s="178"/>
      <c r="O114" s="178"/>
      <c r="P114" s="178"/>
      <c r="Q114" s="522"/>
    </row>
    <row r="115" spans="2:17" ht="15" customHeight="1" x14ac:dyDescent="0.25">
      <c r="B115" s="520" t="s">
        <v>151</v>
      </c>
      <c r="C115" s="172" t="s">
        <v>823</v>
      </c>
      <c r="D115" s="172" t="s">
        <v>299</v>
      </c>
      <c r="E115" s="173">
        <v>45744</v>
      </c>
      <c r="F115" s="173">
        <v>45744</v>
      </c>
      <c r="G115" s="172" t="s">
        <v>890</v>
      </c>
      <c r="H115" s="174">
        <v>18000</v>
      </c>
      <c r="I115" s="174">
        <v>0</v>
      </c>
      <c r="J115" s="177" t="s">
        <v>829</v>
      </c>
      <c r="K115" s="178"/>
      <c r="L115" s="178"/>
      <c r="M115" s="178"/>
      <c r="N115" s="178"/>
      <c r="O115" s="178"/>
      <c r="P115" s="178"/>
      <c r="Q115" s="522"/>
    </row>
    <row r="116" spans="2:17" ht="15" customHeight="1" x14ac:dyDescent="0.25">
      <c r="B116" s="520" t="s">
        <v>151</v>
      </c>
      <c r="C116" s="172" t="s">
        <v>824</v>
      </c>
      <c r="D116" s="172" t="s">
        <v>283</v>
      </c>
      <c r="E116" s="173">
        <v>45747</v>
      </c>
      <c r="F116" s="173">
        <v>45747</v>
      </c>
      <c r="G116" s="172" t="s">
        <v>890</v>
      </c>
      <c r="H116" s="174">
        <v>71000</v>
      </c>
      <c r="I116" s="174">
        <v>0</v>
      </c>
      <c r="J116" s="177" t="s">
        <v>830</v>
      </c>
      <c r="K116" s="178"/>
      <c r="L116" s="178"/>
      <c r="M116" s="178"/>
      <c r="N116" s="178"/>
      <c r="O116" s="178"/>
      <c r="P116" s="178"/>
      <c r="Q116" s="522"/>
    </row>
    <row r="117" spans="2:17" ht="15" customHeight="1" x14ac:dyDescent="0.25">
      <c r="B117" s="520" t="s">
        <v>151</v>
      </c>
      <c r="C117" s="172" t="s">
        <v>825</v>
      </c>
      <c r="D117" s="172" t="s">
        <v>283</v>
      </c>
      <c r="E117" s="173">
        <v>45747</v>
      </c>
      <c r="F117" s="173">
        <v>45747</v>
      </c>
      <c r="G117" s="172" t="s">
        <v>890</v>
      </c>
      <c r="H117" s="174">
        <v>9120</v>
      </c>
      <c r="I117" s="174">
        <v>0</v>
      </c>
      <c r="J117" s="177" t="s">
        <v>831</v>
      </c>
      <c r="K117" s="178"/>
      <c r="L117" s="178"/>
      <c r="M117" s="178"/>
      <c r="N117" s="178"/>
      <c r="O117" s="178"/>
      <c r="P117" s="178"/>
      <c r="Q117" s="522"/>
    </row>
    <row r="118" spans="2:17" ht="15" customHeight="1" x14ac:dyDescent="0.25">
      <c r="B118" s="520" t="s">
        <v>151</v>
      </c>
      <c r="C118" s="172" t="s">
        <v>826</v>
      </c>
      <c r="D118" s="172" t="s">
        <v>283</v>
      </c>
      <c r="E118" s="173">
        <v>45747</v>
      </c>
      <c r="F118" s="173">
        <v>45747</v>
      </c>
      <c r="G118" s="172" t="s">
        <v>890</v>
      </c>
      <c r="H118" s="174">
        <v>4944</v>
      </c>
      <c r="I118" s="174">
        <v>0</v>
      </c>
      <c r="J118" s="177" t="s">
        <v>832</v>
      </c>
      <c r="K118" s="178"/>
      <c r="L118" s="178"/>
      <c r="M118" s="178"/>
      <c r="N118" s="178"/>
      <c r="O118" s="178"/>
      <c r="P118" s="178"/>
      <c r="Q118" s="522"/>
    </row>
    <row r="119" spans="2:17" ht="15" customHeight="1" x14ac:dyDescent="0.25">
      <c r="B119" s="520" t="s">
        <v>151</v>
      </c>
      <c r="C119" s="172" t="s">
        <v>712</v>
      </c>
      <c r="D119" s="172" t="s">
        <v>283</v>
      </c>
      <c r="E119" s="173">
        <v>45747</v>
      </c>
      <c r="F119" s="173">
        <v>45747</v>
      </c>
      <c r="G119" s="172" t="s">
        <v>890</v>
      </c>
      <c r="H119" s="174">
        <v>1272</v>
      </c>
      <c r="I119" s="174">
        <v>0</v>
      </c>
      <c r="J119" s="177" t="s">
        <v>833</v>
      </c>
      <c r="K119" s="178"/>
      <c r="L119" s="178"/>
      <c r="M119" s="178"/>
      <c r="N119" s="178"/>
      <c r="O119" s="178"/>
      <c r="P119" s="178"/>
      <c r="Q119" s="522"/>
    </row>
    <row r="120" spans="2:17" ht="15" customHeight="1" x14ac:dyDescent="0.25">
      <c r="B120" s="520" t="s">
        <v>152</v>
      </c>
      <c r="C120" s="172" t="s">
        <v>843</v>
      </c>
      <c r="D120" s="172" t="s">
        <v>299</v>
      </c>
      <c r="E120" s="173">
        <v>45747</v>
      </c>
      <c r="F120" s="173">
        <v>45748</v>
      </c>
      <c r="G120" s="172" t="s">
        <v>890</v>
      </c>
      <c r="H120" s="174">
        <v>13200</v>
      </c>
      <c r="I120" s="174">
        <v>0</v>
      </c>
      <c r="J120" s="177" t="s">
        <v>853</v>
      </c>
      <c r="K120" s="178"/>
      <c r="L120" s="178"/>
      <c r="M120" s="178"/>
      <c r="N120" s="178"/>
      <c r="O120" s="178"/>
      <c r="P120" s="178"/>
      <c r="Q120" s="522"/>
    </row>
    <row r="121" spans="2:17" ht="15" customHeight="1" x14ac:dyDescent="0.25">
      <c r="B121" s="520" t="s">
        <v>152</v>
      </c>
      <c r="C121" s="172" t="s">
        <v>844</v>
      </c>
      <c r="D121" s="172" t="s">
        <v>299</v>
      </c>
      <c r="E121" s="173">
        <v>45747</v>
      </c>
      <c r="F121" s="173">
        <v>45748</v>
      </c>
      <c r="G121" s="172" t="s">
        <v>890</v>
      </c>
      <c r="H121" s="174">
        <v>10068</v>
      </c>
      <c r="I121" s="174">
        <v>0</v>
      </c>
      <c r="J121" s="177" t="s">
        <v>854</v>
      </c>
      <c r="K121" s="178"/>
      <c r="L121" s="178"/>
      <c r="M121" s="178"/>
      <c r="N121" s="178"/>
      <c r="O121" s="178"/>
      <c r="P121" s="178"/>
      <c r="Q121" s="522"/>
    </row>
    <row r="122" spans="2:17" ht="15" customHeight="1" x14ac:dyDescent="0.25">
      <c r="B122" s="520" t="s">
        <v>152</v>
      </c>
      <c r="C122" s="172" t="s">
        <v>842</v>
      </c>
      <c r="D122" s="172" t="s">
        <v>283</v>
      </c>
      <c r="E122" s="173">
        <v>45747</v>
      </c>
      <c r="F122" s="173">
        <v>45748</v>
      </c>
      <c r="G122" s="172" t="s">
        <v>890</v>
      </c>
      <c r="H122" s="174">
        <v>1713</v>
      </c>
      <c r="I122" s="174">
        <v>0</v>
      </c>
      <c r="J122" s="177" t="s">
        <v>852</v>
      </c>
      <c r="K122" s="178"/>
      <c r="L122" s="178"/>
      <c r="M122" s="178"/>
      <c r="N122" s="178"/>
      <c r="O122" s="178"/>
      <c r="P122" s="178"/>
      <c r="Q122" s="522"/>
    </row>
    <row r="123" spans="2:17" ht="15" customHeight="1" x14ac:dyDescent="0.25">
      <c r="B123" s="520" t="s">
        <v>152</v>
      </c>
      <c r="C123" s="172" t="s">
        <v>858</v>
      </c>
      <c r="D123" s="172" t="s">
        <v>283</v>
      </c>
      <c r="E123" s="173">
        <v>45749</v>
      </c>
      <c r="F123" s="173">
        <v>45748</v>
      </c>
      <c r="G123" s="172" t="s">
        <v>890</v>
      </c>
      <c r="H123" s="174">
        <v>4500</v>
      </c>
      <c r="I123" s="174">
        <v>0</v>
      </c>
      <c r="J123" s="177" t="s">
        <v>861</v>
      </c>
      <c r="K123" s="178"/>
      <c r="L123" s="178"/>
      <c r="M123" s="178"/>
      <c r="N123" s="178"/>
      <c r="O123" s="178"/>
      <c r="P123" s="178"/>
      <c r="Q123" s="522"/>
    </row>
    <row r="124" spans="2:17" ht="15" customHeight="1" x14ac:dyDescent="0.25">
      <c r="B124" s="520" t="s">
        <v>152</v>
      </c>
      <c r="C124" s="172" t="s">
        <v>868</v>
      </c>
      <c r="D124" s="172" t="s">
        <v>818</v>
      </c>
      <c r="E124" s="173">
        <v>45749</v>
      </c>
      <c r="F124" s="173">
        <v>45749</v>
      </c>
      <c r="G124" s="172" t="s">
        <v>818</v>
      </c>
      <c r="H124" s="174">
        <v>0</v>
      </c>
      <c r="I124" s="174">
        <v>2500</v>
      </c>
      <c r="J124" s="177" t="s">
        <v>869</v>
      </c>
      <c r="K124" s="178"/>
      <c r="L124" s="178"/>
      <c r="M124" s="178"/>
      <c r="N124" s="178"/>
      <c r="O124" s="178"/>
      <c r="P124" s="178"/>
      <c r="Q124" s="522"/>
    </row>
    <row r="125" spans="2:17" ht="15" customHeight="1" x14ac:dyDescent="0.25">
      <c r="B125" s="520" t="s">
        <v>152</v>
      </c>
      <c r="C125" s="172" t="s">
        <v>859</v>
      </c>
      <c r="D125" s="172" t="s">
        <v>274</v>
      </c>
      <c r="E125" s="173">
        <v>45750</v>
      </c>
      <c r="F125" s="173">
        <v>45778</v>
      </c>
      <c r="G125" s="172" t="s">
        <v>890</v>
      </c>
      <c r="H125" s="174">
        <v>3448</v>
      </c>
      <c r="I125" s="174">
        <v>0</v>
      </c>
      <c r="J125" s="177" t="s">
        <v>862</v>
      </c>
      <c r="K125" s="178"/>
      <c r="L125" s="178"/>
      <c r="M125" s="178"/>
      <c r="N125" s="178"/>
      <c r="O125" s="178"/>
      <c r="P125" s="178"/>
      <c r="Q125" s="522"/>
    </row>
    <row r="126" spans="2:17" ht="15" customHeight="1" x14ac:dyDescent="0.25">
      <c r="B126" s="520" t="s">
        <v>152</v>
      </c>
      <c r="C126" s="172" t="s">
        <v>858</v>
      </c>
      <c r="D126" s="172" t="s">
        <v>283</v>
      </c>
      <c r="E126" s="173">
        <v>45762</v>
      </c>
      <c r="F126" s="173">
        <v>45748</v>
      </c>
      <c r="G126" s="172" t="s">
        <v>890</v>
      </c>
      <c r="H126" s="174">
        <v>285</v>
      </c>
      <c r="I126" s="174">
        <v>0</v>
      </c>
      <c r="J126" s="177" t="s">
        <v>863</v>
      </c>
      <c r="K126" s="178"/>
      <c r="L126" s="178"/>
      <c r="M126" s="178"/>
      <c r="N126" s="178"/>
      <c r="O126" s="178"/>
      <c r="P126" s="178"/>
      <c r="Q126" s="522"/>
    </row>
    <row r="127" spans="2:17" ht="15" customHeight="1" x14ac:dyDescent="0.25">
      <c r="B127" s="520" t="s">
        <v>152</v>
      </c>
      <c r="C127" s="172" t="s">
        <v>800</v>
      </c>
      <c r="D127" s="172" t="s">
        <v>818</v>
      </c>
      <c r="E127" s="173">
        <v>45762</v>
      </c>
      <c r="F127" s="173">
        <v>45762</v>
      </c>
      <c r="G127" s="172" t="s">
        <v>818</v>
      </c>
      <c r="H127" s="174">
        <v>0</v>
      </c>
      <c r="I127" s="174">
        <v>16400</v>
      </c>
      <c r="J127" s="177" t="s">
        <v>870</v>
      </c>
      <c r="K127" s="178"/>
      <c r="L127" s="178"/>
      <c r="M127" s="178"/>
      <c r="N127" s="178"/>
      <c r="O127" s="178"/>
      <c r="P127" s="178"/>
      <c r="Q127" s="522"/>
    </row>
    <row r="128" spans="2:17" ht="15" customHeight="1" x14ac:dyDescent="0.25">
      <c r="B128" s="520" t="s">
        <v>152</v>
      </c>
      <c r="C128" s="172" t="s">
        <v>801</v>
      </c>
      <c r="D128" s="172" t="s">
        <v>283</v>
      </c>
      <c r="E128" s="173">
        <v>45764</v>
      </c>
      <c r="F128" s="173">
        <v>45778</v>
      </c>
      <c r="G128" s="172" t="s">
        <v>890</v>
      </c>
      <c r="H128" s="174">
        <v>437</v>
      </c>
      <c r="I128" s="174">
        <v>0</v>
      </c>
      <c r="J128" s="177" t="s">
        <v>864</v>
      </c>
      <c r="K128" s="178"/>
      <c r="L128" s="178"/>
      <c r="M128" s="178"/>
      <c r="N128" s="178"/>
      <c r="O128" s="178"/>
      <c r="P128" s="178"/>
      <c r="Q128" s="522"/>
    </row>
    <row r="129" spans="2:17" ht="15" customHeight="1" x14ac:dyDescent="0.25">
      <c r="B129" s="520" t="s">
        <v>151</v>
      </c>
      <c r="C129" s="172" t="s">
        <v>855</v>
      </c>
      <c r="D129" s="172" t="s">
        <v>283</v>
      </c>
      <c r="E129" s="173">
        <v>45768</v>
      </c>
      <c r="F129" s="173">
        <v>45778</v>
      </c>
      <c r="G129" s="172" t="s">
        <v>890</v>
      </c>
      <c r="H129" s="174">
        <v>8755</v>
      </c>
      <c r="I129" s="174">
        <v>0</v>
      </c>
      <c r="J129" s="177" t="s">
        <v>856</v>
      </c>
      <c r="K129" s="178"/>
      <c r="L129" s="178"/>
      <c r="M129" s="178"/>
      <c r="N129" s="178"/>
      <c r="O129" s="178"/>
      <c r="P129" s="178"/>
      <c r="Q129" s="522"/>
    </row>
    <row r="130" spans="2:17" ht="15" customHeight="1" x14ac:dyDescent="0.25">
      <c r="B130" s="520" t="s">
        <v>152</v>
      </c>
      <c r="C130" s="172" t="s">
        <v>860</v>
      </c>
      <c r="D130" s="172" t="s">
        <v>299</v>
      </c>
      <c r="E130" s="173">
        <v>45769</v>
      </c>
      <c r="F130" s="173">
        <v>45778</v>
      </c>
      <c r="G130" s="172" t="s">
        <v>890</v>
      </c>
      <c r="H130" s="174">
        <v>104436</v>
      </c>
      <c r="I130" s="174">
        <v>0</v>
      </c>
      <c r="J130" s="177" t="s">
        <v>866</v>
      </c>
      <c r="K130" s="178"/>
      <c r="L130" s="178"/>
      <c r="M130" s="178"/>
      <c r="N130" s="178"/>
      <c r="O130" s="178"/>
      <c r="P130" s="178"/>
      <c r="Q130" s="522"/>
    </row>
    <row r="131" spans="2:17" ht="15" customHeight="1" x14ac:dyDescent="0.25">
      <c r="B131" s="520" t="s">
        <v>152</v>
      </c>
      <c r="C131" s="172" t="s">
        <v>858</v>
      </c>
      <c r="D131" s="172" t="s">
        <v>283</v>
      </c>
      <c r="E131" s="173">
        <v>45769</v>
      </c>
      <c r="F131" s="173">
        <v>45778</v>
      </c>
      <c r="G131" s="172" t="s">
        <v>890</v>
      </c>
      <c r="H131" s="174">
        <v>6576</v>
      </c>
      <c r="I131" s="174">
        <v>0</v>
      </c>
      <c r="J131" s="177" t="s">
        <v>865</v>
      </c>
      <c r="K131" s="178"/>
      <c r="L131" s="178"/>
      <c r="M131" s="178"/>
      <c r="N131" s="178"/>
      <c r="O131" s="178"/>
      <c r="P131" s="178"/>
      <c r="Q131" s="522"/>
    </row>
    <row r="132" spans="2:17" ht="15" customHeight="1" x14ac:dyDescent="0.25">
      <c r="B132" s="520" t="s">
        <v>152</v>
      </c>
      <c r="C132" s="172" t="s">
        <v>844</v>
      </c>
      <c r="D132" s="172" t="s">
        <v>283</v>
      </c>
      <c r="E132" s="173">
        <v>45770</v>
      </c>
      <c r="F132" s="173">
        <v>45778</v>
      </c>
      <c r="G132" s="172" t="s">
        <v>890</v>
      </c>
      <c r="H132" s="174">
        <v>600</v>
      </c>
      <c r="I132" s="174">
        <v>0</v>
      </c>
      <c r="J132" s="177" t="s">
        <v>867</v>
      </c>
      <c r="K132" s="178"/>
      <c r="L132" s="178"/>
      <c r="M132" s="178"/>
      <c r="N132" s="178"/>
      <c r="O132" s="178"/>
      <c r="P132" s="178"/>
      <c r="Q132" s="522"/>
    </row>
    <row r="133" spans="2:17" ht="15" customHeight="1" x14ac:dyDescent="0.25">
      <c r="B133" s="520" t="s">
        <v>151</v>
      </c>
      <c r="C133" s="172" t="s">
        <v>826</v>
      </c>
      <c r="D133" s="172" t="s">
        <v>283</v>
      </c>
      <c r="E133" s="173">
        <v>45775</v>
      </c>
      <c r="F133" s="173">
        <v>45775</v>
      </c>
      <c r="G133" s="172" t="s">
        <v>890</v>
      </c>
      <c r="H133" s="174">
        <v>4944</v>
      </c>
      <c r="I133" s="174">
        <v>0</v>
      </c>
      <c r="J133" s="177" t="s">
        <v>857</v>
      </c>
      <c r="K133" s="178"/>
      <c r="L133" s="178"/>
      <c r="M133" s="178"/>
      <c r="N133" s="178"/>
      <c r="O133" s="178"/>
      <c r="P133" s="178"/>
      <c r="Q133" s="522"/>
    </row>
    <row r="134" spans="2:17" ht="15" customHeight="1" x14ac:dyDescent="0.25">
      <c r="B134" s="520" t="s">
        <v>151</v>
      </c>
      <c r="C134" s="172" t="s">
        <v>825</v>
      </c>
      <c r="D134" s="172" t="s">
        <v>283</v>
      </c>
      <c r="E134" s="173">
        <v>45782</v>
      </c>
      <c r="F134" s="173">
        <v>45870</v>
      </c>
      <c r="G134" s="172" t="s">
        <v>890</v>
      </c>
      <c r="H134" s="174">
        <v>1824</v>
      </c>
      <c r="I134" s="174">
        <v>0</v>
      </c>
      <c r="J134" s="177" t="s">
        <v>892</v>
      </c>
      <c r="K134" s="178"/>
      <c r="L134" s="178"/>
      <c r="M134" s="178"/>
      <c r="N134" s="178"/>
      <c r="O134" s="178"/>
      <c r="P134" s="178"/>
      <c r="Q134" s="522"/>
    </row>
    <row r="135" spans="2:17" ht="15" customHeight="1" x14ac:dyDescent="0.25">
      <c r="B135" s="520" t="s">
        <v>152</v>
      </c>
      <c r="C135" s="172" t="s">
        <v>878</v>
      </c>
      <c r="D135" s="172" t="s">
        <v>283</v>
      </c>
      <c r="E135" s="173">
        <v>45783</v>
      </c>
      <c r="F135" s="173">
        <v>45778</v>
      </c>
      <c r="G135" s="172" t="s">
        <v>890</v>
      </c>
      <c r="H135" s="174">
        <v>73200</v>
      </c>
      <c r="I135" s="174">
        <v>0</v>
      </c>
      <c r="J135" s="177" t="s">
        <v>881</v>
      </c>
      <c r="K135" s="178"/>
      <c r="L135" s="178"/>
      <c r="M135" s="178"/>
      <c r="N135" s="178"/>
      <c r="O135" s="178"/>
      <c r="P135" s="178"/>
      <c r="Q135" s="522"/>
    </row>
    <row r="136" spans="2:17" ht="15" customHeight="1" x14ac:dyDescent="0.25">
      <c r="B136" s="520" t="s">
        <v>152</v>
      </c>
      <c r="C136" s="172" t="s">
        <v>879</v>
      </c>
      <c r="D136" s="172" t="s">
        <v>283</v>
      </c>
      <c r="E136" s="173">
        <v>45785</v>
      </c>
      <c r="F136" s="173">
        <v>45778</v>
      </c>
      <c r="G136" s="172" t="s">
        <v>890</v>
      </c>
      <c r="H136" s="174">
        <v>14256</v>
      </c>
      <c r="I136" s="174">
        <v>0</v>
      </c>
      <c r="J136" s="177" t="s">
        <v>882</v>
      </c>
      <c r="K136" s="178"/>
      <c r="L136" s="178"/>
      <c r="M136" s="178"/>
      <c r="N136" s="178"/>
      <c r="O136" s="178"/>
      <c r="P136" s="178"/>
      <c r="Q136" s="522"/>
    </row>
    <row r="137" spans="2:17" ht="15" customHeight="1" x14ac:dyDescent="0.25">
      <c r="B137" s="520" t="s">
        <v>151</v>
      </c>
      <c r="C137" s="172" t="s">
        <v>876</v>
      </c>
      <c r="D137" s="172" t="s">
        <v>299</v>
      </c>
      <c r="E137" s="173">
        <v>45786</v>
      </c>
      <c r="F137" s="173">
        <v>45786</v>
      </c>
      <c r="G137" s="172" t="s">
        <v>891</v>
      </c>
      <c r="H137" s="174">
        <v>300000</v>
      </c>
      <c r="I137" s="174">
        <v>135000</v>
      </c>
      <c r="J137" s="177" t="s">
        <v>877</v>
      </c>
      <c r="K137" s="178"/>
      <c r="L137" s="178"/>
      <c r="M137" s="178"/>
      <c r="N137" s="178"/>
      <c r="O137" s="178"/>
      <c r="P137" s="178"/>
      <c r="Q137" s="522"/>
    </row>
    <row r="138" spans="2:17" ht="15" customHeight="1" x14ac:dyDescent="0.25">
      <c r="B138" s="520" t="s">
        <v>152</v>
      </c>
      <c r="C138" s="172" t="s">
        <v>285</v>
      </c>
      <c r="D138" s="172" t="s">
        <v>283</v>
      </c>
      <c r="E138" s="173">
        <v>45786</v>
      </c>
      <c r="F138" s="173">
        <v>45778</v>
      </c>
      <c r="G138" s="172" t="s">
        <v>890</v>
      </c>
      <c r="H138" s="174">
        <v>1454</v>
      </c>
      <c r="I138" s="174">
        <v>0</v>
      </c>
      <c r="J138" s="177" t="s">
        <v>883</v>
      </c>
      <c r="K138" s="178"/>
      <c r="L138" s="178"/>
      <c r="M138" s="178"/>
      <c r="N138" s="178"/>
      <c r="O138" s="178"/>
      <c r="P138" s="178"/>
      <c r="Q138" s="522"/>
    </row>
    <row r="139" spans="2:17" ht="15" customHeight="1" x14ac:dyDescent="0.25">
      <c r="B139" s="520" t="s">
        <v>152</v>
      </c>
      <c r="C139" s="172" t="s">
        <v>886</v>
      </c>
      <c r="D139" s="172" t="s">
        <v>818</v>
      </c>
      <c r="E139" s="173">
        <v>45793</v>
      </c>
      <c r="F139" s="173">
        <v>45793</v>
      </c>
      <c r="G139" s="172" t="s">
        <v>818</v>
      </c>
      <c r="H139" s="174">
        <v>0</v>
      </c>
      <c r="I139" s="174">
        <v>2000</v>
      </c>
      <c r="J139" s="177" t="s">
        <v>888</v>
      </c>
      <c r="K139" s="178"/>
      <c r="L139" s="178"/>
      <c r="M139" s="178"/>
      <c r="N139" s="178"/>
      <c r="O139" s="178"/>
      <c r="P139" s="178"/>
      <c r="Q139" s="522"/>
    </row>
    <row r="140" spans="2:17" ht="15" customHeight="1" x14ac:dyDescent="0.25">
      <c r="B140" s="520" t="s">
        <v>152</v>
      </c>
      <c r="C140" s="172" t="s">
        <v>289</v>
      </c>
      <c r="D140" s="172" t="s">
        <v>283</v>
      </c>
      <c r="E140" s="173">
        <v>45797</v>
      </c>
      <c r="F140" s="173">
        <v>45809</v>
      </c>
      <c r="G140" s="172" t="s">
        <v>890</v>
      </c>
      <c r="H140" s="174">
        <v>4500</v>
      </c>
      <c r="I140" s="174">
        <v>0</v>
      </c>
      <c r="J140" s="177" t="s">
        <v>884</v>
      </c>
      <c r="K140" s="178"/>
      <c r="L140" s="178"/>
      <c r="M140" s="178"/>
      <c r="N140" s="178"/>
      <c r="O140" s="178"/>
      <c r="P140" s="178"/>
      <c r="Q140" s="522"/>
    </row>
    <row r="141" spans="2:17" ht="15" customHeight="1" x14ac:dyDescent="0.25">
      <c r="B141" s="520" t="s">
        <v>152</v>
      </c>
      <c r="C141" s="172" t="s">
        <v>887</v>
      </c>
      <c r="D141" s="172" t="s">
        <v>818</v>
      </c>
      <c r="E141" s="173">
        <v>45806</v>
      </c>
      <c r="F141" s="173">
        <v>45806</v>
      </c>
      <c r="G141" s="172" t="s">
        <v>818</v>
      </c>
      <c r="H141" s="174">
        <v>0</v>
      </c>
      <c r="I141" s="174">
        <v>5000</v>
      </c>
      <c r="J141" s="177" t="s">
        <v>889</v>
      </c>
      <c r="K141" s="178"/>
      <c r="L141" s="178"/>
      <c r="M141" s="178"/>
      <c r="N141" s="178"/>
      <c r="O141" s="178"/>
      <c r="P141" s="178"/>
      <c r="Q141" s="522"/>
    </row>
    <row r="142" spans="2:17" ht="15" customHeight="1" x14ac:dyDescent="0.25">
      <c r="B142" s="520" t="s">
        <v>152</v>
      </c>
      <c r="C142" s="172" t="s">
        <v>880</v>
      </c>
      <c r="D142" s="172" t="s">
        <v>274</v>
      </c>
      <c r="E142" s="173">
        <v>45808</v>
      </c>
      <c r="F142" s="173">
        <v>45839</v>
      </c>
      <c r="G142" s="172" t="s">
        <v>890</v>
      </c>
      <c r="H142" s="174">
        <v>7836</v>
      </c>
      <c r="I142" s="174">
        <v>0</v>
      </c>
      <c r="J142" s="177" t="s">
        <v>885</v>
      </c>
      <c r="K142" s="178"/>
      <c r="L142" s="178"/>
      <c r="M142" s="178"/>
      <c r="N142" s="178"/>
      <c r="O142" s="178"/>
      <c r="P142" s="178"/>
      <c r="Q142" s="522"/>
    </row>
    <row r="143" spans="2:17" ht="15" customHeight="1" x14ac:dyDescent="0.25">
      <c r="B143" s="520" t="s">
        <v>152</v>
      </c>
      <c r="C143" s="172" t="s">
        <v>893</v>
      </c>
      <c r="D143" s="172" t="s">
        <v>274</v>
      </c>
      <c r="E143" s="173">
        <v>45809</v>
      </c>
      <c r="F143" s="173">
        <v>45839</v>
      </c>
      <c r="G143" s="172" t="s">
        <v>890</v>
      </c>
      <c r="H143" s="174">
        <v>2374</v>
      </c>
      <c r="I143" s="174">
        <v>0</v>
      </c>
      <c r="J143" s="177" t="s">
        <v>902</v>
      </c>
      <c r="K143" s="178"/>
      <c r="L143" s="178"/>
      <c r="M143" s="178"/>
      <c r="N143" s="178"/>
      <c r="O143" s="178"/>
      <c r="P143" s="178"/>
      <c r="Q143" s="522"/>
    </row>
    <row r="144" spans="2:17" ht="15" customHeight="1" x14ac:dyDescent="0.25">
      <c r="B144" s="520" t="s">
        <v>152</v>
      </c>
      <c r="C144" s="172" t="s">
        <v>894</v>
      </c>
      <c r="D144" s="172" t="s">
        <v>299</v>
      </c>
      <c r="E144" s="173">
        <v>45811</v>
      </c>
      <c r="F144" s="173">
        <v>45809</v>
      </c>
      <c r="G144" s="172" t="s">
        <v>891</v>
      </c>
      <c r="H144" s="174">
        <v>29480</v>
      </c>
      <c r="I144" s="174">
        <v>1250</v>
      </c>
      <c r="J144" s="177" t="s">
        <v>903</v>
      </c>
      <c r="K144" s="178"/>
      <c r="L144" s="178"/>
      <c r="M144" s="178"/>
      <c r="N144" s="178"/>
      <c r="O144" s="178"/>
      <c r="P144" s="178"/>
      <c r="Q144" s="522"/>
    </row>
    <row r="145" spans="2:17" ht="15" customHeight="1" x14ac:dyDescent="0.25">
      <c r="B145" s="520" t="s">
        <v>152</v>
      </c>
      <c r="C145" s="172" t="s">
        <v>878</v>
      </c>
      <c r="D145" s="172" t="s">
        <v>283</v>
      </c>
      <c r="E145" s="173">
        <v>45820</v>
      </c>
      <c r="F145" s="173">
        <v>45809</v>
      </c>
      <c r="G145" s="172" t="s">
        <v>890</v>
      </c>
      <c r="H145" s="174">
        <v>28000</v>
      </c>
      <c r="I145" s="174">
        <v>0</v>
      </c>
      <c r="J145" s="177" t="s">
        <v>904</v>
      </c>
      <c r="K145" s="178"/>
      <c r="L145" s="178"/>
      <c r="M145" s="178"/>
      <c r="N145" s="178"/>
      <c r="O145" s="178"/>
      <c r="P145" s="178"/>
      <c r="Q145" s="522"/>
    </row>
    <row r="146" spans="2:17" ht="15" customHeight="1" x14ac:dyDescent="0.25">
      <c r="B146" s="520" t="s">
        <v>152</v>
      </c>
      <c r="C146" s="172" t="s">
        <v>895</v>
      </c>
      <c r="D146" s="172" t="s">
        <v>299</v>
      </c>
      <c r="E146" s="173">
        <v>45824</v>
      </c>
      <c r="F146" s="173">
        <v>45839</v>
      </c>
      <c r="G146" s="172" t="s">
        <v>891</v>
      </c>
      <c r="H146" s="174">
        <v>16636</v>
      </c>
      <c r="I146" s="174">
        <v>18750</v>
      </c>
      <c r="J146" s="177" t="s">
        <v>905</v>
      </c>
      <c r="K146" s="178"/>
      <c r="L146" s="178"/>
      <c r="M146" s="178"/>
      <c r="N146" s="178"/>
      <c r="O146" s="178"/>
      <c r="P146" s="178"/>
      <c r="Q146" s="522"/>
    </row>
    <row r="147" spans="2:17" ht="15" customHeight="1" x14ac:dyDescent="0.25">
      <c r="B147" s="520" t="s">
        <v>152</v>
      </c>
      <c r="C147" s="172" t="s">
        <v>289</v>
      </c>
      <c r="D147" s="172" t="s">
        <v>283</v>
      </c>
      <c r="E147" s="173">
        <v>45826</v>
      </c>
      <c r="F147" s="173">
        <v>45839</v>
      </c>
      <c r="G147" s="172" t="s">
        <v>890</v>
      </c>
      <c r="H147" s="174">
        <v>3420</v>
      </c>
      <c r="I147" s="174">
        <v>0</v>
      </c>
      <c r="J147" s="177" t="s">
        <v>906</v>
      </c>
      <c r="K147" s="178"/>
      <c r="L147" s="178"/>
      <c r="M147" s="178"/>
      <c r="N147" s="178"/>
      <c r="O147" s="178"/>
      <c r="P147" s="178"/>
      <c r="Q147" s="522"/>
    </row>
    <row r="148" spans="2:17" ht="15" customHeight="1" x14ac:dyDescent="0.25">
      <c r="B148" s="520" t="s">
        <v>152</v>
      </c>
      <c r="C148" s="172" t="s">
        <v>896</v>
      </c>
      <c r="D148" s="172" t="s">
        <v>274</v>
      </c>
      <c r="E148" s="173">
        <v>45827</v>
      </c>
      <c r="F148" s="173">
        <v>45839</v>
      </c>
      <c r="G148" s="172" t="s">
        <v>890</v>
      </c>
      <c r="H148" s="174">
        <v>7620</v>
      </c>
      <c r="I148" s="174">
        <v>0</v>
      </c>
      <c r="J148" s="177" t="s">
        <v>907</v>
      </c>
      <c r="K148" s="178"/>
      <c r="L148" s="178"/>
      <c r="M148" s="178"/>
      <c r="N148" s="178"/>
      <c r="O148" s="178"/>
      <c r="P148" s="178"/>
      <c r="Q148" s="522"/>
    </row>
    <row r="149" spans="2:17" ht="15" customHeight="1" x14ac:dyDescent="0.25">
      <c r="B149" s="520" t="s">
        <v>151</v>
      </c>
      <c r="C149" s="172" t="s">
        <v>899</v>
      </c>
      <c r="D149" s="172" t="s">
        <v>283</v>
      </c>
      <c r="E149" s="173">
        <v>45831</v>
      </c>
      <c r="F149" s="173">
        <v>45962</v>
      </c>
      <c r="G149" s="172" t="s">
        <v>890</v>
      </c>
      <c r="H149" s="174">
        <v>68727</v>
      </c>
      <c r="I149" s="174">
        <v>0</v>
      </c>
      <c r="J149" s="177" t="s">
        <v>900</v>
      </c>
      <c r="K149" s="178"/>
      <c r="L149" s="178"/>
      <c r="M149" s="178"/>
      <c r="N149" s="178"/>
      <c r="O149" s="178"/>
      <c r="P149" s="178"/>
      <c r="Q149" s="522"/>
    </row>
    <row r="150" spans="2:17" ht="15" customHeight="1" x14ac:dyDescent="0.25">
      <c r="B150" s="520" t="s">
        <v>152</v>
      </c>
      <c r="C150" s="172" t="s">
        <v>897</v>
      </c>
      <c r="D150" s="172" t="s">
        <v>283</v>
      </c>
      <c r="E150" s="173">
        <v>45834</v>
      </c>
      <c r="F150" s="173">
        <v>45809</v>
      </c>
      <c r="G150" s="172" t="s">
        <v>890</v>
      </c>
      <c r="H150" s="174">
        <v>19338.7</v>
      </c>
      <c r="I150" s="174">
        <v>0</v>
      </c>
      <c r="J150" s="177" t="s">
        <v>908</v>
      </c>
      <c r="K150" s="178"/>
      <c r="L150" s="178"/>
      <c r="M150" s="178"/>
      <c r="N150" s="178"/>
      <c r="O150" s="178"/>
      <c r="P150" s="178"/>
      <c r="Q150" s="522"/>
    </row>
    <row r="151" spans="2:17" ht="15" customHeight="1" x14ac:dyDescent="0.25">
      <c r="B151" s="520" t="s">
        <v>152</v>
      </c>
      <c r="C151" s="172" t="s">
        <v>901</v>
      </c>
      <c r="D151" s="172" t="s">
        <v>818</v>
      </c>
      <c r="E151" s="173">
        <v>45835</v>
      </c>
      <c r="F151" s="173">
        <v>45835</v>
      </c>
      <c r="G151" s="172" t="s">
        <v>818</v>
      </c>
      <c r="H151" s="174">
        <v>0</v>
      </c>
      <c r="I151" s="174">
        <v>9000</v>
      </c>
      <c r="J151" s="177" t="s">
        <v>910</v>
      </c>
      <c r="K151" s="178"/>
      <c r="L151" s="178"/>
      <c r="M151" s="178"/>
      <c r="N151" s="178"/>
      <c r="O151" s="178"/>
      <c r="P151" s="178"/>
      <c r="Q151" s="522"/>
    </row>
    <row r="152" spans="2:17" ht="15" customHeight="1" x14ac:dyDescent="0.25">
      <c r="B152" s="520" t="s">
        <v>151</v>
      </c>
      <c r="C152" s="172" t="s">
        <v>911</v>
      </c>
      <c r="D152" s="172" t="s">
        <v>283</v>
      </c>
      <c r="E152" s="173">
        <v>45838</v>
      </c>
      <c r="F152" s="173">
        <v>45809</v>
      </c>
      <c r="G152" s="172" t="s">
        <v>890</v>
      </c>
      <c r="H152" s="174">
        <v>17310</v>
      </c>
      <c r="I152" s="174">
        <v>0</v>
      </c>
      <c r="J152" s="177" t="s">
        <v>912</v>
      </c>
      <c r="K152" s="178"/>
      <c r="L152" s="178"/>
      <c r="M152" s="178"/>
      <c r="N152" s="178"/>
      <c r="O152" s="178"/>
      <c r="P152" s="178"/>
      <c r="Q152" s="522"/>
    </row>
    <row r="153" spans="2:17" ht="15" customHeight="1" x14ac:dyDescent="0.25">
      <c r="B153" s="520" t="s">
        <v>152</v>
      </c>
      <c r="C153" s="172" t="s">
        <v>898</v>
      </c>
      <c r="D153" s="172" t="s">
        <v>274</v>
      </c>
      <c r="E153" s="173">
        <v>45838</v>
      </c>
      <c r="F153" s="173">
        <v>45839</v>
      </c>
      <c r="G153" s="172" t="s">
        <v>890</v>
      </c>
      <c r="H153" s="174">
        <v>3448.6</v>
      </c>
      <c r="I153" s="174">
        <v>0</v>
      </c>
      <c r="J153" s="177" t="s">
        <v>909</v>
      </c>
      <c r="K153" s="178"/>
      <c r="L153" s="178"/>
      <c r="M153" s="178"/>
      <c r="N153" s="178"/>
      <c r="O153" s="178"/>
      <c r="P153" s="178"/>
      <c r="Q153" s="522"/>
    </row>
    <row r="154" spans="2:17" ht="15" customHeight="1" x14ac:dyDescent="0.25">
      <c r="B154" s="520" t="s">
        <v>151</v>
      </c>
      <c r="C154" s="172" t="s">
        <v>825</v>
      </c>
      <c r="D154" s="172" t="s">
        <v>818</v>
      </c>
      <c r="E154" s="173">
        <v>45846</v>
      </c>
      <c r="F154" s="173">
        <v>45846</v>
      </c>
      <c r="G154" s="172" t="s">
        <v>818</v>
      </c>
      <c r="H154" s="174">
        <v>0</v>
      </c>
      <c r="I154" s="174">
        <v>500</v>
      </c>
      <c r="J154" s="177" t="s">
        <v>913</v>
      </c>
      <c r="K154" s="178"/>
      <c r="L154" s="178"/>
      <c r="M154" s="178"/>
      <c r="N154" s="178"/>
      <c r="O154" s="178"/>
      <c r="P154" s="178"/>
      <c r="Q154" s="522"/>
    </row>
    <row r="155" spans="2:17" ht="15" customHeight="1" x14ac:dyDescent="0.25">
      <c r="B155" s="520" t="s">
        <v>152</v>
      </c>
      <c r="C155" s="172" t="s">
        <v>858</v>
      </c>
      <c r="D155" s="172" t="s">
        <v>283</v>
      </c>
      <c r="E155" s="173">
        <v>45846</v>
      </c>
      <c r="F155" s="173">
        <v>45839</v>
      </c>
      <c r="G155" s="172" t="s">
        <v>890</v>
      </c>
      <c r="H155" s="174">
        <v>855</v>
      </c>
      <c r="I155" s="174">
        <v>0</v>
      </c>
      <c r="J155" s="177" t="s">
        <v>914</v>
      </c>
      <c r="K155" s="178"/>
      <c r="L155" s="178"/>
      <c r="M155" s="178"/>
      <c r="N155" s="178"/>
      <c r="O155" s="178"/>
      <c r="P155" s="178"/>
      <c r="Q155" s="522"/>
    </row>
    <row r="156" spans="2:17" ht="15.75" customHeight="1" x14ac:dyDescent="0.25">
      <c r="B156" s="520" t="s">
        <v>152</v>
      </c>
      <c r="C156" s="172" t="s">
        <v>917</v>
      </c>
      <c r="D156" s="172" t="s">
        <v>916</v>
      </c>
      <c r="E156" s="173">
        <v>45853</v>
      </c>
      <c r="F156" s="173">
        <v>45859</v>
      </c>
      <c r="G156" s="172" t="s">
        <v>818</v>
      </c>
      <c r="H156" s="174">
        <v>0</v>
      </c>
      <c r="I156" s="174">
        <v>2600</v>
      </c>
      <c r="J156" s="177" t="s">
        <v>915</v>
      </c>
      <c r="K156" s="178"/>
      <c r="L156" s="178"/>
      <c r="M156" s="178"/>
      <c r="N156" s="178"/>
      <c r="O156" s="178"/>
      <c r="P156" s="178"/>
      <c r="Q156" s="522"/>
    </row>
    <row r="157" spans="2:17" ht="14.25" customHeight="1" x14ac:dyDescent="0.25">
      <c r="B157" s="520" t="s">
        <v>151</v>
      </c>
      <c r="C157" s="172" t="s">
        <v>712</v>
      </c>
      <c r="D157" s="172" t="s">
        <v>283</v>
      </c>
      <c r="E157" s="173">
        <v>45863</v>
      </c>
      <c r="F157" s="173">
        <v>45688</v>
      </c>
      <c r="G157" s="172" t="s">
        <v>890</v>
      </c>
      <c r="H157" s="174">
        <v>324</v>
      </c>
      <c r="I157" s="174">
        <v>0</v>
      </c>
      <c r="J157" s="177" t="s">
        <v>918</v>
      </c>
      <c r="K157" s="178"/>
      <c r="L157" s="178"/>
      <c r="M157" s="178"/>
      <c r="N157" s="178"/>
      <c r="O157" s="178"/>
      <c r="P157" s="178"/>
      <c r="Q157" s="522"/>
    </row>
    <row r="158" spans="2:17" ht="14.25" customHeight="1" x14ac:dyDescent="0.25">
      <c r="B158" s="520" t="s">
        <v>152</v>
      </c>
      <c r="C158" s="172" t="s">
        <v>921</v>
      </c>
      <c r="D158" s="172" t="s">
        <v>299</v>
      </c>
      <c r="E158" s="173">
        <v>45870</v>
      </c>
      <c r="F158" s="173">
        <v>45870</v>
      </c>
      <c r="G158" s="172" t="s">
        <v>818</v>
      </c>
      <c r="H158" s="174">
        <v>0</v>
      </c>
      <c r="I158" s="174">
        <v>36000</v>
      </c>
      <c r="J158" s="177" t="s">
        <v>922</v>
      </c>
      <c r="K158" s="178"/>
      <c r="L158" s="178"/>
      <c r="M158" s="178"/>
      <c r="N158" s="178"/>
      <c r="O158" s="178"/>
      <c r="P158" s="178"/>
      <c r="Q158" s="522"/>
    </row>
    <row r="159" spans="2:17" ht="15" customHeight="1" x14ac:dyDescent="0.25">
      <c r="B159" s="520" t="s">
        <v>152</v>
      </c>
      <c r="C159" s="172" t="s">
        <v>858</v>
      </c>
      <c r="D159" s="172" t="s">
        <v>274</v>
      </c>
      <c r="E159" s="173">
        <v>45875</v>
      </c>
      <c r="F159" s="173">
        <v>45870</v>
      </c>
      <c r="G159" s="172" t="s">
        <v>890</v>
      </c>
      <c r="H159" s="174">
        <v>2434</v>
      </c>
      <c r="I159" s="174">
        <v>0</v>
      </c>
      <c r="J159" s="177" t="s">
        <v>924</v>
      </c>
      <c r="K159" s="178"/>
      <c r="L159" s="178"/>
      <c r="M159" s="178"/>
      <c r="N159" s="178"/>
      <c r="O159" s="178"/>
      <c r="P159" s="178"/>
      <c r="Q159" s="522"/>
    </row>
    <row r="160" spans="2:17" ht="15" customHeight="1" x14ac:dyDescent="0.25">
      <c r="B160" s="520" t="s">
        <v>152</v>
      </c>
      <c r="C160" s="172" t="s">
        <v>801</v>
      </c>
      <c r="D160" s="172" t="s">
        <v>283</v>
      </c>
      <c r="E160" s="173">
        <v>45875</v>
      </c>
      <c r="F160" s="173">
        <v>45870</v>
      </c>
      <c r="G160" s="172" t="s">
        <v>890</v>
      </c>
      <c r="H160" s="174">
        <v>1146</v>
      </c>
      <c r="I160" s="174">
        <v>0</v>
      </c>
      <c r="J160" s="177" t="s">
        <v>925</v>
      </c>
      <c r="K160" s="178"/>
      <c r="L160" s="178"/>
      <c r="M160" s="178"/>
      <c r="N160" s="178"/>
      <c r="O160" s="178"/>
      <c r="P160" s="178"/>
      <c r="Q160" s="522"/>
    </row>
    <row r="161" spans="2:17" ht="15" customHeight="1" x14ac:dyDescent="0.25">
      <c r="B161" s="520" t="s">
        <v>151</v>
      </c>
      <c r="C161" s="172" t="s">
        <v>927</v>
      </c>
      <c r="D161" s="172" t="s">
        <v>299</v>
      </c>
      <c r="E161" s="173">
        <v>45877</v>
      </c>
      <c r="F161" s="173">
        <v>45877</v>
      </c>
      <c r="G161" s="172" t="s">
        <v>890</v>
      </c>
      <c r="H161" s="174">
        <v>70000</v>
      </c>
      <c r="I161" s="174">
        <v>0</v>
      </c>
      <c r="J161" s="177" t="s">
        <v>933</v>
      </c>
      <c r="K161" s="178"/>
      <c r="L161" s="178"/>
      <c r="M161" s="178"/>
      <c r="N161" s="178"/>
      <c r="O161" s="178"/>
      <c r="P161" s="178"/>
      <c r="Q161" s="522"/>
    </row>
    <row r="162" spans="2:17" ht="15" customHeight="1" x14ac:dyDescent="0.25">
      <c r="B162" s="520" t="s">
        <v>151</v>
      </c>
      <c r="C162" s="172" t="s">
        <v>927</v>
      </c>
      <c r="D162" s="172" t="s">
        <v>299</v>
      </c>
      <c r="E162" s="173">
        <v>45877</v>
      </c>
      <c r="F162" s="173">
        <v>45877</v>
      </c>
      <c r="G162" s="172" t="s">
        <v>818</v>
      </c>
      <c r="H162" s="174">
        <v>0</v>
      </c>
      <c r="I162" s="174">
        <v>35000</v>
      </c>
      <c r="J162" s="177" t="s">
        <v>929</v>
      </c>
      <c r="K162" s="178"/>
      <c r="L162" s="178"/>
      <c r="M162" s="178"/>
      <c r="N162" s="178"/>
      <c r="O162" s="178"/>
      <c r="P162" s="178"/>
      <c r="Q162" s="522"/>
    </row>
    <row r="163" spans="2:17" ht="15" customHeight="1" x14ac:dyDescent="0.25">
      <c r="B163" s="520" t="s">
        <v>152</v>
      </c>
      <c r="C163" s="172" t="s">
        <v>917</v>
      </c>
      <c r="D163" s="172" t="s">
        <v>283</v>
      </c>
      <c r="E163" s="173">
        <v>45883</v>
      </c>
      <c r="F163" s="173">
        <v>45883</v>
      </c>
      <c r="G163" s="172" t="s">
        <v>818</v>
      </c>
      <c r="H163" s="174">
        <v>0</v>
      </c>
      <c r="I163" s="174">
        <v>400</v>
      </c>
      <c r="J163" s="177" t="s">
        <v>959</v>
      </c>
      <c r="K163" s="178"/>
      <c r="L163" s="178"/>
      <c r="M163" s="178"/>
      <c r="N163" s="178"/>
      <c r="O163" s="178"/>
      <c r="P163" s="178"/>
      <c r="Q163" s="522"/>
    </row>
    <row r="164" spans="2:17" ht="15" customHeight="1" x14ac:dyDescent="0.25">
      <c r="B164" s="520" t="s">
        <v>151</v>
      </c>
      <c r="C164" s="172" t="s">
        <v>930</v>
      </c>
      <c r="D164" s="172" t="s">
        <v>292</v>
      </c>
      <c r="E164" s="173">
        <v>45894</v>
      </c>
      <c r="F164" s="173">
        <v>45894</v>
      </c>
      <c r="G164" s="172" t="s">
        <v>890</v>
      </c>
      <c r="H164" s="174">
        <v>57600</v>
      </c>
      <c r="I164" s="174">
        <v>0</v>
      </c>
      <c r="J164" s="177" t="s">
        <v>934</v>
      </c>
      <c r="K164" s="178"/>
      <c r="L164" s="178"/>
      <c r="M164" s="178"/>
      <c r="N164" s="178"/>
      <c r="O164" s="178"/>
      <c r="P164" s="178"/>
      <c r="Q164" s="522"/>
    </row>
    <row r="165" spans="2:17" ht="15" customHeight="1" x14ac:dyDescent="0.25">
      <c r="B165" s="520" t="s">
        <v>151</v>
      </c>
      <c r="C165" s="172" t="s">
        <v>928</v>
      </c>
      <c r="D165" s="172" t="s">
        <v>299</v>
      </c>
      <c r="E165" s="173">
        <v>45894</v>
      </c>
      <c r="F165" s="173">
        <v>45894</v>
      </c>
      <c r="G165" s="172" t="s">
        <v>818</v>
      </c>
      <c r="H165" s="174">
        <v>0</v>
      </c>
      <c r="I165" s="174">
        <v>27000</v>
      </c>
      <c r="J165" s="177" t="s">
        <v>929</v>
      </c>
      <c r="K165" s="178"/>
      <c r="L165" s="178"/>
      <c r="M165" s="178"/>
      <c r="N165" s="178"/>
      <c r="O165" s="178"/>
      <c r="P165" s="178"/>
      <c r="Q165" s="522"/>
    </row>
    <row r="166" spans="2:17" ht="15" customHeight="1" x14ac:dyDescent="0.25">
      <c r="B166" s="520" t="s">
        <v>151</v>
      </c>
      <c r="C166" s="172" t="s">
        <v>931</v>
      </c>
      <c r="D166" s="172" t="s">
        <v>274</v>
      </c>
      <c r="E166" s="173">
        <v>45897</v>
      </c>
      <c r="F166" s="173">
        <v>45897</v>
      </c>
      <c r="G166" s="172" t="s">
        <v>890</v>
      </c>
      <c r="H166" s="174">
        <v>4378</v>
      </c>
      <c r="I166" s="174">
        <v>0</v>
      </c>
      <c r="J166" s="177" t="s">
        <v>935</v>
      </c>
      <c r="K166" s="178"/>
      <c r="L166" s="178"/>
      <c r="M166" s="178"/>
      <c r="N166" s="178"/>
      <c r="O166" s="178"/>
      <c r="P166" s="178"/>
      <c r="Q166" s="522"/>
    </row>
    <row r="167" spans="2:17" ht="15" customHeight="1" x14ac:dyDescent="0.25">
      <c r="B167" s="520" t="s">
        <v>152</v>
      </c>
      <c r="C167" s="172" t="s">
        <v>923</v>
      </c>
      <c r="D167" s="172" t="s">
        <v>274</v>
      </c>
      <c r="E167" s="173">
        <v>45897</v>
      </c>
      <c r="F167" s="173">
        <v>45897</v>
      </c>
      <c r="G167" s="172" t="s">
        <v>890</v>
      </c>
      <c r="H167" s="174">
        <v>272</v>
      </c>
      <c r="I167" s="174">
        <v>0</v>
      </c>
      <c r="J167" s="177" t="s">
        <v>926</v>
      </c>
      <c r="K167" s="178"/>
      <c r="L167" s="178"/>
      <c r="M167" s="178"/>
      <c r="N167" s="178"/>
      <c r="O167" s="178"/>
      <c r="P167" s="178"/>
      <c r="Q167" s="522"/>
    </row>
    <row r="168" spans="2:17" ht="15" customHeight="1" x14ac:dyDescent="0.25">
      <c r="B168" s="520" t="s">
        <v>151</v>
      </c>
      <c r="C168" s="172" t="s">
        <v>932</v>
      </c>
      <c r="D168" s="172" t="s">
        <v>299</v>
      </c>
      <c r="E168" s="173">
        <v>45898</v>
      </c>
      <c r="F168" s="173">
        <v>45898</v>
      </c>
      <c r="G168" s="172" t="s">
        <v>890</v>
      </c>
      <c r="H168" s="174">
        <v>57000</v>
      </c>
      <c r="I168" s="174">
        <v>0</v>
      </c>
      <c r="J168" s="177" t="s">
        <v>936</v>
      </c>
      <c r="K168" s="178"/>
      <c r="L168" s="178"/>
      <c r="M168" s="178"/>
      <c r="N168" s="178"/>
      <c r="O168" s="178"/>
      <c r="P168" s="178"/>
      <c r="Q168" s="522"/>
    </row>
    <row r="169" spans="2:17" ht="15" customHeight="1" x14ac:dyDescent="0.25">
      <c r="B169" s="520" t="s">
        <v>151</v>
      </c>
      <c r="C169" s="172" t="s">
        <v>899</v>
      </c>
      <c r="D169" s="172" t="s">
        <v>292</v>
      </c>
      <c r="E169" s="173">
        <v>45902</v>
      </c>
      <c r="F169" s="173">
        <v>45902</v>
      </c>
      <c r="G169" s="172" t="s">
        <v>890</v>
      </c>
      <c r="H169" s="174">
        <v>19000</v>
      </c>
      <c r="I169" s="174">
        <v>0</v>
      </c>
      <c r="J169" s="177" t="s">
        <v>941</v>
      </c>
      <c r="K169" s="178"/>
      <c r="L169" s="178"/>
      <c r="M169" s="178"/>
      <c r="N169" s="178"/>
      <c r="O169" s="178"/>
      <c r="P169" s="178"/>
      <c r="Q169" s="522"/>
    </row>
    <row r="170" spans="2:17" ht="15" customHeight="1" x14ac:dyDescent="0.25">
      <c r="B170" s="520" t="s">
        <v>152</v>
      </c>
      <c r="C170" s="172" t="s">
        <v>939</v>
      </c>
      <c r="D170" s="172" t="s">
        <v>299</v>
      </c>
      <c r="E170" s="173">
        <v>45903</v>
      </c>
      <c r="F170" s="173">
        <v>45901</v>
      </c>
      <c r="G170" s="172" t="s">
        <v>890</v>
      </c>
      <c r="H170" s="174">
        <v>10110</v>
      </c>
      <c r="I170" s="174">
        <v>0</v>
      </c>
      <c r="J170" s="177" t="s">
        <v>951</v>
      </c>
      <c r="K170" s="178"/>
      <c r="L170" s="178"/>
      <c r="M170" s="178"/>
      <c r="N170" s="178"/>
      <c r="O170" s="178"/>
      <c r="P170" s="178"/>
      <c r="Q170" s="522"/>
    </row>
    <row r="171" spans="2:17" ht="15" customHeight="1" x14ac:dyDescent="0.25">
      <c r="B171" s="520" t="s">
        <v>152</v>
      </c>
      <c r="C171" s="172" t="s">
        <v>946</v>
      </c>
      <c r="D171" s="172" t="s">
        <v>283</v>
      </c>
      <c r="E171" s="173">
        <v>45904</v>
      </c>
      <c r="F171" s="173">
        <v>45901</v>
      </c>
      <c r="G171" s="172" t="s">
        <v>890</v>
      </c>
      <c r="H171" s="174">
        <v>3840</v>
      </c>
      <c r="I171" s="174">
        <v>0</v>
      </c>
      <c r="J171" s="177" t="s">
        <v>952</v>
      </c>
      <c r="K171" s="178"/>
      <c r="L171" s="178"/>
      <c r="M171" s="178"/>
      <c r="N171" s="178"/>
      <c r="O171" s="178"/>
      <c r="P171" s="178"/>
      <c r="Q171" s="522"/>
    </row>
    <row r="172" spans="2:17" ht="15" customHeight="1" x14ac:dyDescent="0.25">
      <c r="B172" s="520" t="s">
        <v>151</v>
      </c>
      <c r="C172" s="172" t="s">
        <v>944</v>
      </c>
      <c r="D172" s="172" t="s">
        <v>916</v>
      </c>
      <c r="E172" s="173">
        <v>45908</v>
      </c>
      <c r="F172" s="173">
        <v>45908</v>
      </c>
      <c r="G172" s="172" t="s">
        <v>818</v>
      </c>
      <c r="H172" s="174">
        <v>0</v>
      </c>
      <c r="I172" s="174">
        <v>6000</v>
      </c>
      <c r="J172" s="177" t="s">
        <v>945</v>
      </c>
      <c r="K172" s="178"/>
      <c r="L172" s="178"/>
      <c r="M172" s="178"/>
      <c r="N172" s="178"/>
      <c r="O172" s="178"/>
      <c r="P172" s="178"/>
      <c r="Q172" s="522"/>
    </row>
    <row r="173" spans="2:17" ht="15" customHeight="1" x14ac:dyDescent="0.25">
      <c r="B173" s="520" t="s">
        <v>152</v>
      </c>
      <c r="C173" s="172" t="s">
        <v>947</v>
      </c>
      <c r="D173" s="172" t="s">
        <v>283</v>
      </c>
      <c r="E173" s="173">
        <v>45910</v>
      </c>
      <c r="F173" s="173">
        <v>45901</v>
      </c>
      <c r="G173" s="172" t="s">
        <v>890</v>
      </c>
      <c r="H173" s="174">
        <v>3864</v>
      </c>
      <c r="I173" s="174">
        <v>0</v>
      </c>
      <c r="J173" s="177" t="s">
        <v>953</v>
      </c>
      <c r="K173" s="178"/>
      <c r="L173" s="178"/>
      <c r="M173" s="178"/>
      <c r="N173" s="178"/>
      <c r="O173" s="178"/>
      <c r="P173" s="178"/>
      <c r="Q173" s="522"/>
    </row>
    <row r="174" spans="2:17" ht="15" customHeight="1" x14ac:dyDescent="0.25">
      <c r="B174" s="520" t="s">
        <v>152</v>
      </c>
      <c r="C174" s="172" t="s">
        <v>948</v>
      </c>
      <c r="D174" s="172" t="s">
        <v>283</v>
      </c>
      <c r="E174" s="173">
        <v>45911</v>
      </c>
      <c r="F174" s="173">
        <v>45992</v>
      </c>
      <c r="G174" s="172" t="s">
        <v>890</v>
      </c>
      <c r="H174" s="174">
        <v>12583</v>
      </c>
      <c r="I174" s="174">
        <v>0</v>
      </c>
      <c r="J174" s="177" t="s">
        <v>954</v>
      </c>
      <c r="K174" s="178"/>
      <c r="L174" s="178"/>
      <c r="M174" s="178"/>
      <c r="N174" s="178"/>
      <c r="O174" s="178"/>
      <c r="P174" s="178"/>
      <c r="Q174" s="522"/>
    </row>
    <row r="175" spans="2:17" ht="15" customHeight="1" x14ac:dyDescent="0.25">
      <c r="B175" s="520" t="s">
        <v>152</v>
      </c>
      <c r="C175" s="172" t="s">
        <v>957</v>
      </c>
      <c r="D175" s="172" t="s">
        <v>283</v>
      </c>
      <c r="E175" s="173">
        <v>45922</v>
      </c>
      <c r="F175" s="173">
        <v>45922</v>
      </c>
      <c r="G175" s="172" t="s">
        <v>818</v>
      </c>
      <c r="H175" s="174">
        <v>0</v>
      </c>
      <c r="I175" s="174">
        <v>53190</v>
      </c>
      <c r="J175" s="177" t="s">
        <v>958</v>
      </c>
      <c r="K175" s="178"/>
      <c r="L175" s="178"/>
      <c r="M175" s="178"/>
      <c r="N175" s="178"/>
      <c r="O175" s="178"/>
      <c r="P175" s="178"/>
      <c r="Q175" s="522"/>
    </row>
    <row r="176" spans="2:17" ht="15" customHeight="1" x14ac:dyDescent="0.25">
      <c r="B176" s="520" t="s">
        <v>151</v>
      </c>
      <c r="C176" s="172" t="s">
        <v>825</v>
      </c>
      <c r="D176" s="172" t="s">
        <v>283</v>
      </c>
      <c r="E176" s="173">
        <v>45926</v>
      </c>
      <c r="F176" s="173">
        <v>45926</v>
      </c>
      <c r="G176" s="172" t="s">
        <v>890</v>
      </c>
      <c r="H176" s="174">
        <v>3648</v>
      </c>
      <c r="I176" s="174">
        <v>0</v>
      </c>
      <c r="J176" s="177" t="s">
        <v>942</v>
      </c>
      <c r="K176" s="178"/>
      <c r="L176" s="178"/>
      <c r="M176" s="178"/>
      <c r="N176" s="178"/>
      <c r="O176" s="178"/>
      <c r="P176" s="178"/>
      <c r="Q176" s="522"/>
    </row>
    <row r="177" spans="2:17" ht="15" customHeight="1" x14ac:dyDescent="0.25">
      <c r="B177" s="520" t="s">
        <v>151</v>
      </c>
      <c r="C177" s="172" t="s">
        <v>825</v>
      </c>
      <c r="D177" s="172" t="s">
        <v>283</v>
      </c>
      <c r="E177" s="173">
        <v>45926</v>
      </c>
      <c r="F177" s="173">
        <v>45926</v>
      </c>
      <c r="G177" s="172" t="s">
        <v>890</v>
      </c>
      <c r="H177" s="174">
        <v>3648</v>
      </c>
      <c r="I177" s="174">
        <v>0</v>
      </c>
      <c r="J177" s="177" t="s">
        <v>942</v>
      </c>
      <c r="K177" s="178"/>
      <c r="L177" s="178"/>
      <c r="M177" s="178"/>
      <c r="N177" s="178"/>
      <c r="O177" s="178"/>
      <c r="P177" s="178"/>
      <c r="Q177" s="522"/>
    </row>
    <row r="178" spans="2:17" ht="15" customHeight="1" x14ac:dyDescent="0.25">
      <c r="B178" s="520" t="s">
        <v>152</v>
      </c>
      <c r="C178" s="172" t="s">
        <v>949</v>
      </c>
      <c r="D178" s="172" t="s">
        <v>283</v>
      </c>
      <c r="E178" s="173">
        <v>45929</v>
      </c>
      <c r="F178" s="173">
        <v>45931</v>
      </c>
      <c r="G178" s="172" t="s">
        <v>890</v>
      </c>
      <c r="H178" s="174">
        <v>33669</v>
      </c>
      <c r="I178" s="174">
        <v>0</v>
      </c>
      <c r="J178" s="177" t="s">
        <v>955</v>
      </c>
      <c r="K178" s="178"/>
      <c r="L178" s="178"/>
      <c r="M178" s="178"/>
      <c r="N178" s="178"/>
      <c r="O178" s="178"/>
      <c r="P178" s="178"/>
      <c r="Q178" s="522"/>
    </row>
    <row r="179" spans="2:17" ht="15" customHeight="1" x14ac:dyDescent="0.25">
      <c r="B179" s="520" t="s">
        <v>151</v>
      </c>
      <c r="C179" s="172" t="s">
        <v>834</v>
      </c>
      <c r="D179" s="172" t="s">
        <v>283</v>
      </c>
      <c r="E179" s="173">
        <v>45930</v>
      </c>
      <c r="F179" s="173">
        <v>45930</v>
      </c>
      <c r="G179" s="172" t="s">
        <v>890</v>
      </c>
      <c r="H179" s="174">
        <v>42048</v>
      </c>
      <c r="I179" s="174">
        <v>0</v>
      </c>
      <c r="J179" s="177" t="s">
        <v>943</v>
      </c>
      <c r="K179" s="178"/>
      <c r="L179" s="178"/>
      <c r="M179" s="178"/>
      <c r="N179" s="178"/>
      <c r="O179" s="178"/>
      <c r="P179" s="178"/>
      <c r="Q179" s="522"/>
    </row>
    <row r="180" spans="2:17" ht="15" customHeight="1" x14ac:dyDescent="0.25">
      <c r="B180" s="520" t="s">
        <v>152</v>
      </c>
      <c r="C180" s="172" t="s">
        <v>950</v>
      </c>
      <c r="D180" s="172" t="s">
        <v>274</v>
      </c>
      <c r="E180" s="173">
        <v>45930</v>
      </c>
      <c r="F180" s="173">
        <v>45962</v>
      </c>
      <c r="G180" s="172" t="s">
        <v>890</v>
      </c>
      <c r="H180" s="174">
        <v>8515</v>
      </c>
      <c r="I180" s="174">
        <v>0</v>
      </c>
      <c r="J180" s="177" t="s">
        <v>956</v>
      </c>
      <c r="K180" s="178"/>
      <c r="L180" s="178"/>
      <c r="M180" s="178"/>
      <c r="N180" s="178"/>
      <c r="O180" s="178"/>
      <c r="P180" s="178"/>
      <c r="Q180" s="522"/>
    </row>
    <row r="181" spans="2:17" ht="15" customHeight="1" x14ac:dyDescent="0.25">
      <c r="B181" s="520" t="s">
        <v>152</v>
      </c>
      <c r="C181" s="172" t="s">
        <v>960</v>
      </c>
      <c r="D181" s="172" t="s">
        <v>299</v>
      </c>
      <c r="E181" s="173">
        <v>45933</v>
      </c>
      <c r="F181" s="173">
        <v>45931</v>
      </c>
      <c r="G181" s="172" t="s">
        <v>890</v>
      </c>
      <c r="H181" s="174">
        <v>7680</v>
      </c>
      <c r="I181" s="174">
        <v>0</v>
      </c>
      <c r="J181" s="177" t="s">
        <v>963</v>
      </c>
      <c r="K181" s="178"/>
      <c r="L181" s="178"/>
      <c r="M181" s="178"/>
      <c r="N181" s="178"/>
      <c r="O181" s="178"/>
      <c r="P181" s="178"/>
      <c r="Q181" s="522"/>
    </row>
    <row r="182" spans="2:17" ht="15" customHeight="1" x14ac:dyDescent="0.25">
      <c r="B182" s="520" t="s">
        <v>152</v>
      </c>
      <c r="C182" s="172" t="s">
        <v>843</v>
      </c>
      <c r="D182" s="172" t="s">
        <v>283</v>
      </c>
      <c r="E182" s="173">
        <v>45936</v>
      </c>
      <c r="F182" s="173">
        <v>45931</v>
      </c>
      <c r="G182" s="172" t="s">
        <v>890</v>
      </c>
      <c r="H182" s="174">
        <v>4320</v>
      </c>
      <c r="I182" s="174">
        <v>0</v>
      </c>
      <c r="J182" s="177" t="s">
        <v>964</v>
      </c>
      <c r="K182" s="178"/>
      <c r="L182" s="178"/>
      <c r="M182" s="178"/>
      <c r="N182" s="178"/>
      <c r="O182" s="178"/>
      <c r="P182" s="178"/>
      <c r="Q182" s="522"/>
    </row>
    <row r="183" spans="2:17" ht="15" customHeight="1" x14ac:dyDescent="0.25">
      <c r="B183" s="520" t="s">
        <v>151</v>
      </c>
      <c r="C183" s="172" t="s">
        <v>825</v>
      </c>
      <c r="D183" s="172" t="s">
        <v>283</v>
      </c>
      <c r="E183" s="173">
        <v>45940</v>
      </c>
      <c r="F183" s="173">
        <v>45940</v>
      </c>
      <c r="G183" s="172" t="s">
        <v>890</v>
      </c>
      <c r="H183" s="174">
        <v>1896</v>
      </c>
      <c r="I183" s="174">
        <v>0</v>
      </c>
      <c r="J183" s="177" t="s">
        <v>973</v>
      </c>
      <c r="K183" s="178"/>
      <c r="L183" s="178"/>
      <c r="M183" s="178"/>
      <c r="N183" s="178"/>
      <c r="O183" s="178"/>
      <c r="P183" s="178"/>
      <c r="Q183" s="522"/>
    </row>
    <row r="184" spans="2:17" ht="15" customHeight="1" x14ac:dyDescent="0.25">
      <c r="B184" s="520" t="s">
        <v>152</v>
      </c>
      <c r="C184" s="172" t="s">
        <v>886</v>
      </c>
      <c r="D184" s="172" t="s">
        <v>274</v>
      </c>
      <c r="E184" s="173">
        <v>45942</v>
      </c>
      <c r="F184" s="173">
        <v>45962</v>
      </c>
      <c r="G184" s="172" t="s">
        <v>890</v>
      </c>
      <c r="H184" s="174">
        <v>1535</v>
      </c>
      <c r="I184" s="174">
        <v>0</v>
      </c>
      <c r="J184" s="177" t="s">
        <v>965</v>
      </c>
      <c r="K184" s="178"/>
      <c r="L184" s="178"/>
      <c r="M184" s="178"/>
      <c r="N184" s="178"/>
      <c r="O184" s="178"/>
      <c r="P184" s="178"/>
      <c r="Q184" s="522"/>
    </row>
    <row r="185" spans="2:17" ht="15" customHeight="1" x14ac:dyDescent="0.25">
      <c r="B185" s="520" t="s">
        <v>152</v>
      </c>
      <c r="C185" s="172" t="s">
        <v>994</v>
      </c>
      <c r="D185" s="172" t="s">
        <v>299</v>
      </c>
      <c r="E185" s="173">
        <v>45945</v>
      </c>
      <c r="F185" s="173">
        <v>45962</v>
      </c>
      <c r="G185" s="172" t="s">
        <v>890</v>
      </c>
      <c r="H185" s="174">
        <v>10000</v>
      </c>
      <c r="I185" s="174">
        <v>0</v>
      </c>
      <c r="J185" s="177" t="s">
        <v>995</v>
      </c>
      <c r="K185" s="178"/>
      <c r="L185" s="178"/>
      <c r="M185" s="178"/>
      <c r="N185" s="178"/>
      <c r="O185" s="178"/>
      <c r="P185" s="178"/>
      <c r="Q185" s="522"/>
    </row>
    <row r="186" spans="2:17" ht="15" customHeight="1" x14ac:dyDescent="0.25">
      <c r="B186" s="520" t="s">
        <v>152</v>
      </c>
      <c r="C186" s="172" t="s">
        <v>961</v>
      </c>
      <c r="D186" s="172" t="s">
        <v>283</v>
      </c>
      <c r="E186" s="173">
        <v>45952</v>
      </c>
      <c r="F186" s="173">
        <v>45962</v>
      </c>
      <c r="G186" s="172" t="s">
        <v>890</v>
      </c>
      <c r="H186" s="174">
        <v>6766</v>
      </c>
      <c r="I186" s="174">
        <v>0</v>
      </c>
      <c r="J186" s="177" t="s">
        <v>966</v>
      </c>
      <c r="K186" s="178"/>
      <c r="L186" s="178"/>
      <c r="M186" s="178"/>
      <c r="N186" s="178"/>
      <c r="O186" s="178"/>
      <c r="P186" s="178"/>
      <c r="Q186" s="522"/>
    </row>
    <row r="187" spans="2:17" ht="15" customHeight="1" x14ac:dyDescent="0.25">
      <c r="B187" s="520" t="s">
        <v>152</v>
      </c>
      <c r="C187" s="172" t="s">
        <v>962</v>
      </c>
      <c r="D187" s="172" t="s">
        <v>274</v>
      </c>
      <c r="E187" s="173">
        <v>45952</v>
      </c>
      <c r="F187" s="173">
        <v>45962</v>
      </c>
      <c r="G187" s="172" t="s">
        <v>890</v>
      </c>
      <c r="H187" s="174">
        <v>3001</v>
      </c>
      <c r="I187" s="174">
        <v>0</v>
      </c>
      <c r="J187" s="177" t="s">
        <v>967</v>
      </c>
      <c r="K187" s="178"/>
      <c r="L187" s="178"/>
      <c r="M187" s="178"/>
      <c r="N187" s="178"/>
      <c r="O187" s="178"/>
      <c r="P187" s="178"/>
      <c r="Q187" s="522"/>
    </row>
    <row r="188" spans="2:17" ht="15" customHeight="1" x14ac:dyDescent="0.25">
      <c r="B188" s="520" t="s">
        <v>152</v>
      </c>
      <c r="C188" s="172" t="s">
        <v>840</v>
      </c>
      <c r="D188" s="172" t="s">
        <v>283</v>
      </c>
      <c r="E188" s="173">
        <v>45952</v>
      </c>
      <c r="F188" s="173">
        <v>45962</v>
      </c>
      <c r="G188" s="172" t="s">
        <v>890</v>
      </c>
      <c r="H188" s="174">
        <v>1800</v>
      </c>
      <c r="I188" s="174">
        <v>0</v>
      </c>
      <c r="J188" s="177" t="s">
        <v>968</v>
      </c>
      <c r="K188" s="178"/>
      <c r="L188" s="178"/>
      <c r="M188" s="178"/>
      <c r="N188" s="178"/>
      <c r="O188" s="178"/>
      <c r="P188" s="178"/>
      <c r="Q188" s="522"/>
    </row>
    <row r="189" spans="2:17" ht="15" customHeight="1" x14ac:dyDescent="0.25">
      <c r="B189" s="520" t="s">
        <v>152</v>
      </c>
      <c r="C189" s="172" t="s">
        <v>971</v>
      </c>
      <c r="D189" s="172" t="s">
        <v>299</v>
      </c>
      <c r="E189" s="173">
        <v>45952</v>
      </c>
      <c r="F189" s="173">
        <v>45952</v>
      </c>
      <c r="G189" s="172" t="s">
        <v>818</v>
      </c>
      <c r="H189" s="174">
        <v>0</v>
      </c>
      <c r="I189" s="174">
        <v>6250</v>
      </c>
      <c r="J189" s="177" t="s">
        <v>972</v>
      </c>
      <c r="K189" s="178"/>
      <c r="L189" s="178"/>
      <c r="M189" s="178"/>
      <c r="N189" s="178"/>
      <c r="O189" s="178"/>
      <c r="P189" s="178"/>
      <c r="Q189" s="522"/>
    </row>
    <row r="190" spans="2:17" ht="15" customHeight="1" x14ac:dyDescent="0.25">
      <c r="B190" s="520" t="s">
        <v>151</v>
      </c>
      <c r="C190" s="172" t="s">
        <v>834</v>
      </c>
      <c r="D190" s="172" t="s">
        <v>283</v>
      </c>
      <c r="E190" s="173">
        <v>45953</v>
      </c>
      <c r="F190" s="173">
        <v>45953</v>
      </c>
      <c r="G190" s="172" t="s">
        <v>890</v>
      </c>
      <c r="H190" s="174">
        <v>5256</v>
      </c>
      <c r="I190" s="174">
        <v>0</v>
      </c>
      <c r="J190" s="177" t="s">
        <v>974</v>
      </c>
      <c r="K190" s="178"/>
      <c r="L190" s="178"/>
      <c r="M190" s="178"/>
      <c r="N190" s="178"/>
      <c r="O190" s="178"/>
      <c r="P190" s="178"/>
      <c r="Q190" s="522"/>
    </row>
    <row r="191" spans="2:17" ht="15" customHeight="1" x14ac:dyDescent="0.25">
      <c r="B191" s="520" t="s">
        <v>152</v>
      </c>
      <c r="C191" s="172" t="s">
        <v>798</v>
      </c>
      <c r="D191" s="172" t="s">
        <v>283</v>
      </c>
      <c r="E191" s="173">
        <v>45957</v>
      </c>
      <c r="F191" s="173">
        <v>45962</v>
      </c>
      <c r="G191" s="172" t="s">
        <v>890</v>
      </c>
      <c r="H191" s="174">
        <v>2592</v>
      </c>
      <c r="I191" s="174">
        <v>0</v>
      </c>
      <c r="J191" s="177" t="s">
        <v>969</v>
      </c>
      <c r="K191" s="178"/>
      <c r="L191" s="178"/>
      <c r="M191" s="178"/>
      <c r="N191" s="178"/>
      <c r="O191" s="178"/>
      <c r="P191" s="178"/>
      <c r="Q191" s="522"/>
    </row>
    <row r="192" spans="2:17" ht="15" customHeight="1" x14ac:dyDescent="0.25">
      <c r="B192" s="520" t="s">
        <v>152</v>
      </c>
      <c r="C192" s="172" t="s">
        <v>947</v>
      </c>
      <c r="D192" s="172" t="s">
        <v>274</v>
      </c>
      <c r="E192" s="173">
        <v>45959</v>
      </c>
      <c r="F192" s="173">
        <v>45962</v>
      </c>
      <c r="G192" s="172" t="s">
        <v>890</v>
      </c>
      <c r="H192" s="174">
        <v>1834</v>
      </c>
      <c r="I192" s="174">
        <v>0</v>
      </c>
      <c r="J192" s="177" t="s">
        <v>970</v>
      </c>
      <c r="K192" s="178"/>
      <c r="L192" s="178"/>
      <c r="M192" s="178"/>
      <c r="N192" s="178"/>
      <c r="O192" s="178"/>
      <c r="P192" s="178"/>
      <c r="Q192" s="522"/>
    </row>
    <row r="193" spans="2:17" ht="15" customHeight="1" x14ac:dyDescent="0.25">
      <c r="B193" s="520" t="s">
        <v>152</v>
      </c>
      <c r="C193" s="172" t="s">
        <v>983</v>
      </c>
      <c r="D193" s="172" t="s">
        <v>274</v>
      </c>
      <c r="E193" s="173">
        <v>45962</v>
      </c>
      <c r="F193" s="173">
        <v>45992</v>
      </c>
      <c r="G193" s="172" t="s">
        <v>890</v>
      </c>
      <c r="H193" s="174">
        <v>1447</v>
      </c>
      <c r="I193" s="174">
        <v>0</v>
      </c>
      <c r="J193" s="177" t="s">
        <v>986</v>
      </c>
      <c r="K193" s="178"/>
      <c r="L193" s="178"/>
      <c r="M193" s="178"/>
      <c r="N193" s="178"/>
      <c r="O193" s="178"/>
      <c r="P193" s="178"/>
      <c r="Q193" s="522"/>
    </row>
    <row r="194" spans="2:17" ht="15" customHeight="1" x14ac:dyDescent="0.25">
      <c r="B194" s="520" t="s">
        <v>151</v>
      </c>
      <c r="C194" s="172" t="s">
        <v>975</v>
      </c>
      <c r="D194" s="172" t="s">
        <v>292</v>
      </c>
      <c r="E194" s="173">
        <v>45966</v>
      </c>
      <c r="F194" s="173">
        <v>45966</v>
      </c>
      <c r="G194" s="172" t="s">
        <v>890</v>
      </c>
      <c r="H194" s="174">
        <v>10000</v>
      </c>
      <c r="I194" s="174">
        <v>0</v>
      </c>
      <c r="J194" s="177" t="s">
        <v>976</v>
      </c>
      <c r="K194" s="178"/>
      <c r="L194" s="178"/>
      <c r="M194" s="178"/>
      <c r="N194" s="178"/>
      <c r="O194" s="178"/>
      <c r="P194" s="178"/>
      <c r="Q194" s="522"/>
    </row>
    <row r="195" spans="2:17" ht="15" customHeight="1" x14ac:dyDescent="0.25">
      <c r="B195" s="520" t="s">
        <v>151</v>
      </c>
      <c r="C195" s="172" t="s">
        <v>975</v>
      </c>
      <c r="D195" s="172" t="s">
        <v>283</v>
      </c>
      <c r="E195" s="173">
        <v>45966</v>
      </c>
      <c r="F195" s="173">
        <v>45966</v>
      </c>
      <c r="G195" s="172" t="s">
        <v>818</v>
      </c>
      <c r="H195" s="174">
        <v>0</v>
      </c>
      <c r="I195" s="174">
        <v>17000</v>
      </c>
      <c r="J195" s="177" t="s">
        <v>979</v>
      </c>
      <c r="K195" s="178"/>
      <c r="L195" s="178"/>
      <c r="M195" s="178"/>
      <c r="N195" s="178"/>
      <c r="O195" s="178"/>
      <c r="P195" s="178"/>
      <c r="Q195" s="522"/>
    </row>
    <row r="196" spans="2:17" ht="15" customHeight="1" x14ac:dyDescent="0.25">
      <c r="B196" s="520" t="s">
        <v>152</v>
      </c>
      <c r="C196" s="172" t="s">
        <v>152</v>
      </c>
      <c r="D196" s="172" t="s">
        <v>274</v>
      </c>
      <c r="E196" s="173">
        <v>45968</v>
      </c>
      <c r="F196" s="173">
        <v>45992</v>
      </c>
      <c r="G196" s="172" t="s">
        <v>890</v>
      </c>
      <c r="H196" s="174">
        <v>7212</v>
      </c>
      <c r="I196" s="174">
        <v>0</v>
      </c>
      <c r="J196" s="177" t="s">
        <v>987</v>
      </c>
      <c r="K196" s="178"/>
      <c r="L196" s="178"/>
      <c r="M196" s="178"/>
      <c r="N196" s="178"/>
      <c r="O196" s="178"/>
      <c r="P196" s="178"/>
      <c r="Q196" s="522"/>
    </row>
    <row r="197" spans="2:17" ht="15" customHeight="1" x14ac:dyDescent="0.25">
      <c r="B197" s="520" t="s">
        <v>152</v>
      </c>
      <c r="C197" s="172" t="s">
        <v>984</v>
      </c>
      <c r="D197" s="172" t="s">
        <v>299</v>
      </c>
      <c r="E197" s="173">
        <v>45969</v>
      </c>
      <c r="F197" s="173">
        <v>45962</v>
      </c>
      <c r="G197" s="172" t="s">
        <v>890</v>
      </c>
      <c r="H197" s="174">
        <v>132756</v>
      </c>
      <c r="I197" s="174">
        <v>0</v>
      </c>
      <c r="J197" s="177" t="s">
        <v>988</v>
      </c>
      <c r="K197" s="178"/>
      <c r="L197" s="178"/>
      <c r="M197" s="178"/>
      <c r="N197" s="178"/>
      <c r="O197" s="178"/>
      <c r="P197" s="178"/>
      <c r="Q197" s="522"/>
    </row>
    <row r="198" spans="2:17" ht="15" customHeight="1" x14ac:dyDescent="0.25">
      <c r="B198" s="520" t="s">
        <v>152</v>
      </c>
      <c r="C198" s="172" t="s">
        <v>886</v>
      </c>
      <c r="D198" s="172" t="s">
        <v>283</v>
      </c>
      <c r="E198" s="173">
        <v>45971</v>
      </c>
      <c r="F198" s="173">
        <v>45962</v>
      </c>
      <c r="G198" s="172" t="s">
        <v>890</v>
      </c>
      <c r="H198" s="174">
        <v>25201</v>
      </c>
      <c r="I198" s="174">
        <v>0</v>
      </c>
      <c r="J198" s="177" t="s">
        <v>989</v>
      </c>
      <c r="K198" s="178"/>
      <c r="L198" s="178"/>
      <c r="M198" s="178"/>
      <c r="N198" s="178"/>
      <c r="O198" s="178"/>
      <c r="P198" s="178"/>
      <c r="Q198" s="522"/>
    </row>
    <row r="199" spans="2:17" ht="15" customHeight="1" x14ac:dyDescent="0.25">
      <c r="B199" s="520" t="s">
        <v>152</v>
      </c>
      <c r="C199" s="172" t="s">
        <v>886</v>
      </c>
      <c r="D199" s="172" t="s">
        <v>283</v>
      </c>
      <c r="E199" s="173">
        <v>45971</v>
      </c>
      <c r="F199" s="173">
        <v>45971</v>
      </c>
      <c r="G199" s="172" t="s">
        <v>818</v>
      </c>
      <c r="H199" s="174">
        <v>0</v>
      </c>
      <c r="I199" s="174">
        <v>2000</v>
      </c>
      <c r="J199" s="177" t="s">
        <v>981</v>
      </c>
      <c r="K199" s="178"/>
      <c r="L199" s="178"/>
      <c r="M199" s="178"/>
      <c r="N199" s="178"/>
      <c r="O199" s="178"/>
      <c r="P199" s="178"/>
      <c r="Q199" s="522"/>
    </row>
    <row r="200" spans="2:17" ht="15" customHeight="1" x14ac:dyDescent="0.25">
      <c r="B200" s="520" t="s">
        <v>152</v>
      </c>
      <c r="C200" s="172" t="s">
        <v>985</v>
      </c>
      <c r="D200" s="172" t="s">
        <v>274</v>
      </c>
      <c r="E200" s="173">
        <v>45974</v>
      </c>
      <c r="F200" s="173">
        <v>45992</v>
      </c>
      <c r="G200" s="172" t="s">
        <v>890</v>
      </c>
      <c r="H200" s="174">
        <v>816</v>
      </c>
      <c r="I200" s="174">
        <v>0</v>
      </c>
      <c r="J200" s="177" t="s">
        <v>990</v>
      </c>
      <c r="K200" s="178"/>
      <c r="L200" s="178"/>
      <c r="M200" s="178"/>
      <c r="N200" s="178"/>
      <c r="O200" s="178"/>
      <c r="P200" s="178"/>
      <c r="Q200" s="522"/>
    </row>
    <row r="201" spans="2:17" ht="15" customHeight="1" x14ac:dyDescent="0.25">
      <c r="B201" s="520" t="s">
        <v>151</v>
      </c>
      <c r="C201" s="172" t="s">
        <v>834</v>
      </c>
      <c r="D201" s="172" t="s">
        <v>283</v>
      </c>
      <c r="E201" s="173">
        <v>45978</v>
      </c>
      <c r="F201" s="173">
        <v>45978</v>
      </c>
      <c r="G201" s="172" t="s">
        <v>890</v>
      </c>
      <c r="H201" s="174">
        <v>2628</v>
      </c>
      <c r="I201" s="174">
        <v>0</v>
      </c>
      <c r="J201" s="177" t="s">
        <v>978</v>
      </c>
      <c r="K201" s="178"/>
      <c r="L201" s="178"/>
      <c r="M201" s="178"/>
      <c r="N201" s="178"/>
      <c r="O201" s="178"/>
      <c r="P201" s="178"/>
      <c r="Q201" s="522"/>
    </row>
    <row r="202" spans="2:17" ht="15" customHeight="1" x14ac:dyDescent="0.25">
      <c r="B202" s="520" t="s">
        <v>152</v>
      </c>
      <c r="C202" s="172" t="s">
        <v>821</v>
      </c>
      <c r="D202" s="172" t="s">
        <v>283</v>
      </c>
      <c r="E202" s="173">
        <v>45979</v>
      </c>
      <c r="F202" s="173">
        <v>45979</v>
      </c>
      <c r="G202" s="172" t="s">
        <v>818</v>
      </c>
      <c r="H202" s="174">
        <v>0</v>
      </c>
      <c r="I202" s="174">
        <v>100000</v>
      </c>
      <c r="J202" s="177" t="s">
        <v>982</v>
      </c>
      <c r="K202" s="178"/>
      <c r="L202" s="178"/>
      <c r="M202" s="178"/>
      <c r="N202" s="178"/>
      <c r="O202" s="178"/>
      <c r="P202" s="178"/>
      <c r="Q202" s="522"/>
    </row>
    <row r="203" spans="2:17" ht="15" customHeight="1" x14ac:dyDescent="0.25">
      <c r="B203" s="520" t="s">
        <v>151</v>
      </c>
      <c r="C203" s="172" t="s">
        <v>975</v>
      </c>
      <c r="D203" s="172" t="s">
        <v>292</v>
      </c>
      <c r="E203" s="173">
        <v>45980</v>
      </c>
      <c r="F203" s="173">
        <v>45980</v>
      </c>
      <c r="G203" s="172" t="s">
        <v>890</v>
      </c>
      <c r="H203" s="174">
        <v>55000</v>
      </c>
      <c r="I203" s="174">
        <v>0</v>
      </c>
      <c r="J203" s="177" t="s">
        <v>977</v>
      </c>
      <c r="K203" s="178"/>
      <c r="L203" s="178"/>
      <c r="M203" s="178"/>
      <c r="N203" s="178"/>
      <c r="O203" s="178"/>
      <c r="P203" s="178"/>
      <c r="Q203" s="522"/>
    </row>
    <row r="204" spans="2:17" ht="15" customHeight="1" x14ac:dyDescent="0.25">
      <c r="B204" s="520" t="s">
        <v>151</v>
      </c>
      <c r="C204" s="172" t="s">
        <v>975</v>
      </c>
      <c r="D204" s="172" t="s">
        <v>283</v>
      </c>
      <c r="E204" s="173">
        <v>45980</v>
      </c>
      <c r="F204" s="173">
        <v>45980</v>
      </c>
      <c r="G204" s="172" t="s">
        <v>818</v>
      </c>
      <c r="H204" s="174">
        <v>0</v>
      </c>
      <c r="I204" s="174">
        <v>10000</v>
      </c>
      <c r="J204" s="177" t="s">
        <v>980</v>
      </c>
      <c r="K204" s="178"/>
      <c r="L204" s="178"/>
      <c r="M204" s="178"/>
      <c r="N204" s="178"/>
      <c r="O204" s="178"/>
      <c r="P204" s="178"/>
      <c r="Q204" s="522"/>
    </row>
    <row r="205" spans="2:17" ht="15" customHeight="1" x14ac:dyDescent="0.25">
      <c r="B205" s="520" t="s">
        <v>152</v>
      </c>
      <c r="C205" s="172" t="s">
        <v>802</v>
      </c>
      <c r="D205" s="172" t="s">
        <v>283</v>
      </c>
      <c r="E205" s="173">
        <v>45990</v>
      </c>
      <c r="F205" s="173">
        <v>45962</v>
      </c>
      <c r="G205" s="172" t="s">
        <v>890</v>
      </c>
      <c r="H205" s="174">
        <v>173760</v>
      </c>
      <c r="I205" s="174">
        <v>0</v>
      </c>
      <c r="J205" s="177" t="s">
        <v>991</v>
      </c>
      <c r="K205" s="178"/>
      <c r="L205" s="178"/>
      <c r="M205" s="178"/>
      <c r="N205" s="178"/>
      <c r="O205" s="178"/>
      <c r="P205" s="178"/>
      <c r="Q205" s="522"/>
    </row>
    <row r="206" spans="2:17" ht="15" customHeight="1" x14ac:dyDescent="0.25">
      <c r="B206" s="520" t="s">
        <v>151</v>
      </c>
      <c r="C206" s="172" t="s">
        <v>997</v>
      </c>
      <c r="D206" s="172" t="s">
        <v>292</v>
      </c>
      <c r="E206" s="173">
        <v>46018</v>
      </c>
      <c r="F206" s="173">
        <v>46018</v>
      </c>
      <c r="G206" s="172" t="s">
        <v>890</v>
      </c>
      <c r="H206" s="174">
        <v>70000</v>
      </c>
      <c r="I206" s="174">
        <v>0</v>
      </c>
      <c r="J206" s="177" t="s">
        <v>1000</v>
      </c>
      <c r="K206" s="178"/>
      <c r="L206" s="178"/>
      <c r="M206" s="178"/>
      <c r="N206" s="178"/>
      <c r="O206" s="178"/>
      <c r="P206" s="178"/>
      <c r="Q206" s="522"/>
    </row>
    <row r="207" spans="2:17" ht="15" customHeight="1" x14ac:dyDescent="0.25">
      <c r="B207" s="520" t="s">
        <v>151</v>
      </c>
      <c r="C207" s="172" t="s">
        <v>899</v>
      </c>
      <c r="D207" s="172" t="s">
        <v>292</v>
      </c>
      <c r="E207" s="173">
        <v>46007</v>
      </c>
      <c r="F207" s="173">
        <v>46007</v>
      </c>
      <c r="G207" s="172" t="s">
        <v>890</v>
      </c>
      <c r="H207" s="174">
        <v>50000</v>
      </c>
      <c r="I207" s="174">
        <v>0</v>
      </c>
      <c r="J207" s="177" t="s">
        <v>1001</v>
      </c>
      <c r="K207" s="178"/>
      <c r="L207" s="178"/>
      <c r="M207" s="178"/>
      <c r="N207" s="178"/>
      <c r="O207" s="178"/>
      <c r="P207" s="178"/>
      <c r="Q207" s="522"/>
    </row>
    <row r="208" spans="2:17" ht="15" customHeight="1" x14ac:dyDescent="0.25">
      <c r="B208" s="520" t="s">
        <v>151</v>
      </c>
      <c r="C208" s="172" t="s">
        <v>855</v>
      </c>
      <c r="D208" s="172" t="s">
        <v>292</v>
      </c>
      <c r="E208" s="173">
        <v>46020</v>
      </c>
      <c r="F208" s="173">
        <v>46020</v>
      </c>
      <c r="G208" s="172" t="s">
        <v>890</v>
      </c>
      <c r="H208" s="174">
        <v>9060</v>
      </c>
      <c r="I208" s="174">
        <v>0</v>
      </c>
      <c r="J208" s="177" t="s">
        <v>1002</v>
      </c>
      <c r="K208" s="178"/>
      <c r="L208" s="178"/>
      <c r="M208" s="178"/>
      <c r="N208" s="178"/>
      <c r="O208" s="178"/>
      <c r="P208" s="178"/>
      <c r="Q208" s="522"/>
    </row>
    <row r="209" spans="1:17" ht="15" customHeight="1" x14ac:dyDescent="0.25">
      <c r="B209" s="520" t="s">
        <v>151</v>
      </c>
      <c r="C209" s="172" t="s">
        <v>998</v>
      </c>
      <c r="D209" s="172" t="s">
        <v>292</v>
      </c>
      <c r="E209" s="173">
        <v>46017</v>
      </c>
      <c r="F209" s="173">
        <v>46017</v>
      </c>
      <c r="G209" s="172" t="s">
        <v>890</v>
      </c>
      <c r="H209" s="174">
        <v>5000</v>
      </c>
      <c r="I209" s="174">
        <v>0</v>
      </c>
      <c r="J209" s="177" t="s">
        <v>1003</v>
      </c>
      <c r="K209" s="178"/>
      <c r="L209" s="178"/>
      <c r="M209" s="178"/>
      <c r="N209" s="178"/>
      <c r="O209" s="178"/>
      <c r="P209" s="178"/>
      <c r="Q209" s="522"/>
    </row>
    <row r="210" spans="1:17" ht="15" customHeight="1" x14ac:dyDescent="0.25">
      <c r="B210" s="520" t="s">
        <v>151</v>
      </c>
      <c r="C210" s="172" t="s">
        <v>999</v>
      </c>
      <c r="D210" s="172" t="s">
        <v>299</v>
      </c>
      <c r="E210" s="173">
        <v>46022</v>
      </c>
      <c r="F210" s="173">
        <v>46022</v>
      </c>
      <c r="G210" s="172" t="s">
        <v>890</v>
      </c>
      <c r="H210" s="174">
        <v>36000</v>
      </c>
      <c r="I210" s="174">
        <v>0</v>
      </c>
      <c r="J210" s="177" t="s">
        <v>1004</v>
      </c>
      <c r="K210" s="178"/>
      <c r="L210" s="178"/>
      <c r="M210" s="178"/>
      <c r="N210" s="178"/>
      <c r="O210" s="178"/>
      <c r="P210" s="178"/>
      <c r="Q210" s="522"/>
    </row>
    <row r="211" spans="1:17" ht="15" customHeight="1" x14ac:dyDescent="0.25">
      <c r="B211" s="520" t="s">
        <v>151</v>
      </c>
      <c r="C211" s="172" t="s">
        <v>825</v>
      </c>
      <c r="D211" s="172" t="s">
        <v>916</v>
      </c>
      <c r="E211" s="173">
        <v>46003</v>
      </c>
      <c r="F211" s="173">
        <v>46003</v>
      </c>
      <c r="G211" s="172" t="s">
        <v>818</v>
      </c>
      <c r="H211" s="174">
        <v>0</v>
      </c>
      <c r="I211" s="174">
        <v>4200</v>
      </c>
      <c r="J211" s="177" t="s">
        <v>1005</v>
      </c>
      <c r="K211" s="178"/>
      <c r="L211" s="178"/>
      <c r="M211" s="178"/>
      <c r="N211" s="178"/>
      <c r="O211" s="178"/>
      <c r="P211" s="178"/>
      <c r="Q211" s="522"/>
    </row>
    <row r="212" spans="1:17" ht="15" customHeight="1" x14ac:dyDescent="0.25">
      <c r="B212" s="520" t="s">
        <v>151</v>
      </c>
      <c r="C212" s="172" t="s">
        <v>836</v>
      </c>
      <c r="D212" s="172" t="s">
        <v>916</v>
      </c>
      <c r="E212" s="173">
        <v>46017</v>
      </c>
      <c r="F212" s="173">
        <v>46017</v>
      </c>
      <c r="G212" s="172" t="s">
        <v>818</v>
      </c>
      <c r="H212" s="174">
        <v>0</v>
      </c>
      <c r="I212" s="174">
        <v>5000</v>
      </c>
      <c r="J212" s="177" t="s">
        <v>1006</v>
      </c>
      <c r="K212" s="178"/>
      <c r="L212" s="178"/>
      <c r="M212" s="178"/>
      <c r="N212" s="178"/>
      <c r="O212" s="178"/>
      <c r="P212" s="178"/>
      <c r="Q212" s="522"/>
    </row>
    <row r="213" spans="1:17" ht="15" customHeight="1" x14ac:dyDescent="0.25">
      <c r="B213" s="520" t="s">
        <v>151</v>
      </c>
      <c r="C213" s="172" t="s">
        <v>899</v>
      </c>
      <c r="D213" s="172" t="s">
        <v>916</v>
      </c>
      <c r="E213" s="173">
        <v>46021</v>
      </c>
      <c r="F213" s="173">
        <v>46021</v>
      </c>
      <c r="G213" s="172" t="s">
        <v>818</v>
      </c>
      <c r="H213" s="174">
        <v>0</v>
      </c>
      <c r="I213" s="174">
        <v>5500</v>
      </c>
      <c r="J213" s="177" t="s">
        <v>1007</v>
      </c>
      <c r="K213" s="178"/>
      <c r="L213" s="178"/>
      <c r="M213" s="178"/>
      <c r="N213" s="178"/>
      <c r="O213" s="178"/>
      <c r="P213" s="178"/>
      <c r="Q213" s="522"/>
    </row>
    <row r="214" spans="1:17" ht="15" customHeight="1" x14ac:dyDescent="0.25">
      <c r="A214" s="661"/>
      <c r="B214" s="520" t="s">
        <v>151</v>
      </c>
      <c r="C214" s="172" t="s">
        <v>825</v>
      </c>
      <c r="D214" s="172" t="s">
        <v>283</v>
      </c>
      <c r="E214" s="173">
        <v>45950</v>
      </c>
      <c r="F214" s="173">
        <v>45950</v>
      </c>
      <c r="G214" s="172" t="s">
        <v>890</v>
      </c>
      <c r="H214" s="174">
        <v>1896</v>
      </c>
      <c r="I214" s="174">
        <v>0</v>
      </c>
      <c r="J214" s="177" t="s">
        <v>973</v>
      </c>
      <c r="K214" s="178"/>
      <c r="L214" s="178"/>
      <c r="M214" s="178"/>
      <c r="N214" s="178"/>
      <c r="O214" s="178"/>
      <c r="P214" s="178"/>
      <c r="Q214" s="522"/>
    </row>
    <row r="215" spans="1:17" ht="15" customHeight="1" x14ac:dyDescent="0.25">
      <c r="B215" s="520" t="s">
        <v>152</v>
      </c>
      <c r="C215" s="172" t="s">
        <v>957</v>
      </c>
      <c r="D215" s="172" t="s">
        <v>916</v>
      </c>
      <c r="E215" s="173">
        <v>46000</v>
      </c>
      <c r="F215" s="173">
        <v>46000</v>
      </c>
      <c r="G215" s="172" t="s">
        <v>818</v>
      </c>
      <c r="H215" s="174">
        <v>0</v>
      </c>
      <c r="I215" s="174">
        <v>7880</v>
      </c>
      <c r="J215" s="177" t="s">
        <v>1008</v>
      </c>
      <c r="K215" s="178"/>
      <c r="L215" s="178"/>
      <c r="M215" s="178"/>
      <c r="N215" s="178"/>
      <c r="O215" s="178"/>
      <c r="P215" s="178"/>
      <c r="Q215" s="522"/>
    </row>
    <row r="216" spans="1:17" ht="15" customHeight="1" x14ac:dyDescent="0.25">
      <c r="B216" s="520" t="s">
        <v>152</v>
      </c>
      <c r="C216" s="172" t="s">
        <v>957</v>
      </c>
      <c r="D216" s="172" t="s">
        <v>916</v>
      </c>
      <c r="E216" s="173">
        <v>46013</v>
      </c>
      <c r="F216" s="173">
        <v>46013</v>
      </c>
      <c r="G216" s="172" t="s">
        <v>818</v>
      </c>
      <c r="H216" s="174">
        <v>0</v>
      </c>
      <c r="I216" s="174">
        <v>4925</v>
      </c>
      <c r="J216" s="177" t="s">
        <v>1009</v>
      </c>
      <c r="K216" s="178"/>
      <c r="L216" s="178"/>
      <c r="M216" s="178"/>
      <c r="N216" s="178"/>
      <c r="O216" s="178"/>
      <c r="P216" s="178"/>
      <c r="Q216" s="522"/>
    </row>
    <row r="217" spans="1:17" ht="15" customHeight="1" x14ac:dyDescent="0.25">
      <c r="B217" s="520" t="s">
        <v>152</v>
      </c>
      <c r="C217" s="172" t="s">
        <v>802</v>
      </c>
      <c r="D217" s="172" t="s">
        <v>283</v>
      </c>
      <c r="E217" s="173">
        <v>46022</v>
      </c>
      <c r="F217" s="173">
        <v>45962</v>
      </c>
      <c r="G217" s="172" t="s">
        <v>890</v>
      </c>
      <c r="H217" s="174">
        <v>126360</v>
      </c>
      <c r="I217" s="174">
        <v>0</v>
      </c>
      <c r="J217" s="177" t="s">
        <v>1015</v>
      </c>
      <c r="K217" s="178"/>
      <c r="L217" s="178"/>
      <c r="M217" s="178"/>
      <c r="N217" s="178"/>
      <c r="O217" s="178"/>
      <c r="P217" s="178"/>
      <c r="Q217" s="522"/>
    </row>
    <row r="218" spans="1:17" ht="15" customHeight="1" x14ac:dyDescent="0.25">
      <c r="B218" s="520" t="s">
        <v>152</v>
      </c>
      <c r="C218" s="172" t="s">
        <v>798</v>
      </c>
      <c r="D218" s="172" t="s">
        <v>283</v>
      </c>
      <c r="E218" s="173">
        <v>46013</v>
      </c>
      <c r="F218" s="173">
        <v>45992</v>
      </c>
      <c r="G218" s="172" t="s">
        <v>890</v>
      </c>
      <c r="H218" s="174">
        <v>84241</v>
      </c>
      <c r="I218" s="174">
        <v>0</v>
      </c>
      <c r="J218" s="177" t="s">
        <v>1016</v>
      </c>
      <c r="K218" s="178"/>
      <c r="L218" s="178"/>
      <c r="M218" s="178"/>
      <c r="N218" s="178"/>
      <c r="O218" s="178"/>
      <c r="P218" s="178"/>
      <c r="Q218" s="522"/>
    </row>
    <row r="219" spans="1:17" ht="15" customHeight="1" x14ac:dyDescent="0.25">
      <c r="B219" s="520" t="s">
        <v>152</v>
      </c>
      <c r="C219" s="172" t="s">
        <v>1010</v>
      </c>
      <c r="D219" s="172" t="s">
        <v>274</v>
      </c>
      <c r="E219" s="173">
        <v>46006</v>
      </c>
      <c r="F219" s="173">
        <v>45992</v>
      </c>
      <c r="G219" s="172" t="s">
        <v>890</v>
      </c>
      <c r="H219" s="174">
        <v>27536</v>
      </c>
      <c r="I219" s="174">
        <v>0</v>
      </c>
      <c r="J219" s="177" t="s">
        <v>1017</v>
      </c>
      <c r="K219" s="178"/>
      <c r="L219" s="178"/>
      <c r="M219" s="178"/>
      <c r="N219" s="178"/>
      <c r="O219" s="178"/>
      <c r="P219" s="178"/>
      <c r="Q219" s="522"/>
    </row>
    <row r="220" spans="1:17" ht="15" customHeight="1" x14ac:dyDescent="0.25">
      <c r="B220" s="520" t="s">
        <v>152</v>
      </c>
      <c r="C220" s="172" t="s">
        <v>1011</v>
      </c>
      <c r="D220" s="172" t="s">
        <v>274</v>
      </c>
      <c r="E220" s="173">
        <v>46000</v>
      </c>
      <c r="F220" s="173">
        <v>46023</v>
      </c>
      <c r="G220" s="172" t="s">
        <v>890</v>
      </c>
      <c r="H220" s="174">
        <v>12586</v>
      </c>
      <c r="I220" s="174">
        <v>0</v>
      </c>
      <c r="J220" s="177" t="s">
        <v>1018</v>
      </c>
      <c r="K220" s="178"/>
      <c r="L220" s="178"/>
      <c r="M220" s="178"/>
      <c r="N220" s="178"/>
      <c r="O220" s="178"/>
      <c r="P220" s="178"/>
      <c r="Q220" s="522"/>
    </row>
    <row r="221" spans="1:17" ht="15" customHeight="1" x14ac:dyDescent="0.25">
      <c r="B221" s="520" t="s">
        <v>152</v>
      </c>
      <c r="C221" s="172" t="s">
        <v>1012</v>
      </c>
      <c r="D221" s="172" t="s">
        <v>274</v>
      </c>
      <c r="E221" s="173">
        <v>45994</v>
      </c>
      <c r="F221" s="173">
        <v>46023</v>
      </c>
      <c r="G221" s="172" t="s">
        <v>890</v>
      </c>
      <c r="H221" s="174">
        <v>5009</v>
      </c>
      <c r="I221" s="174">
        <v>0</v>
      </c>
      <c r="J221" s="177" t="s">
        <v>1019</v>
      </c>
      <c r="K221" s="178"/>
      <c r="L221" s="178"/>
      <c r="M221" s="178"/>
      <c r="N221" s="178"/>
      <c r="O221" s="178"/>
      <c r="P221" s="178"/>
      <c r="Q221" s="522"/>
    </row>
    <row r="222" spans="1:17" ht="15" customHeight="1" x14ac:dyDescent="0.25">
      <c r="B222" s="520" t="s">
        <v>152</v>
      </c>
      <c r="C222" s="172" t="s">
        <v>994</v>
      </c>
      <c r="D222" s="172" t="s">
        <v>283</v>
      </c>
      <c r="E222" s="173">
        <v>46007</v>
      </c>
      <c r="F222" s="173">
        <v>46023</v>
      </c>
      <c r="G222" s="172" t="s">
        <v>890</v>
      </c>
      <c r="H222" s="174">
        <v>2072</v>
      </c>
      <c r="I222" s="174">
        <v>0</v>
      </c>
      <c r="J222" s="177" t="s">
        <v>1020</v>
      </c>
      <c r="K222" s="178"/>
      <c r="L222" s="178"/>
      <c r="M222" s="178"/>
      <c r="N222" s="178"/>
      <c r="O222" s="178"/>
      <c r="P222" s="178"/>
      <c r="Q222" s="522"/>
    </row>
    <row r="223" spans="1:17" ht="15" customHeight="1" x14ac:dyDescent="0.25">
      <c r="B223" s="520" t="s">
        <v>152</v>
      </c>
      <c r="C223" s="172" t="s">
        <v>939</v>
      </c>
      <c r="D223" s="172" t="s">
        <v>283</v>
      </c>
      <c r="E223" s="173">
        <v>46002</v>
      </c>
      <c r="F223" s="173">
        <v>45992</v>
      </c>
      <c r="G223" s="172" t="s">
        <v>890</v>
      </c>
      <c r="H223" s="174">
        <v>1080</v>
      </c>
      <c r="I223" s="174">
        <v>0</v>
      </c>
      <c r="J223" s="177" t="s">
        <v>1021</v>
      </c>
      <c r="K223" s="178"/>
      <c r="L223" s="178"/>
      <c r="M223" s="178"/>
      <c r="N223" s="178"/>
      <c r="O223" s="178"/>
      <c r="P223" s="178"/>
      <c r="Q223" s="522"/>
    </row>
    <row r="224" spans="1:17" ht="15" customHeight="1" x14ac:dyDescent="0.25">
      <c r="B224" s="520" t="s">
        <v>152</v>
      </c>
      <c r="C224" s="172" t="s">
        <v>1013</v>
      </c>
      <c r="D224" s="172" t="s">
        <v>274</v>
      </c>
      <c r="E224" s="173">
        <v>46022</v>
      </c>
      <c r="F224" s="173">
        <v>46054</v>
      </c>
      <c r="G224" s="172" t="s">
        <v>890</v>
      </c>
      <c r="H224" s="174">
        <v>656</v>
      </c>
      <c r="I224" s="174">
        <v>0</v>
      </c>
      <c r="J224" s="177" t="s">
        <v>1022</v>
      </c>
      <c r="K224" s="178"/>
      <c r="L224" s="178"/>
      <c r="M224" s="178"/>
      <c r="N224" s="178"/>
      <c r="O224" s="178"/>
      <c r="P224" s="178"/>
      <c r="Q224" s="522"/>
    </row>
    <row r="225" spans="2:17" ht="15" customHeight="1" x14ac:dyDescent="0.25">
      <c r="B225" s="520" t="s">
        <v>152</v>
      </c>
      <c r="C225" s="172" t="s">
        <v>797</v>
      </c>
      <c r="D225" s="172" t="s">
        <v>274</v>
      </c>
      <c r="E225" s="173">
        <v>46015</v>
      </c>
      <c r="F225" s="173">
        <v>46054</v>
      </c>
      <c r="G225" s="172" t="s">
        <v>890</v>
      </c>
      <c r="H225" s="174">
        <v>554</v>
      </c>
      <c r="I225" s="174">
        <v>0</v>
      </c>
      <c r="J225" s="177" t="s">
        <v>1023</v>
      </c>
      <c r="K225" s="178"/>
      <c r="L225" s="178"/>
      <c r="M225" s="178"/>
      <c r="N225" s="178"/>
      <c r="O225" s="178"/>
      <c r="P225" s="178"/>
      <c r="Q225" s="522"/>
    </row>
    <row r="226" spans="2:17" ht="15" customHeight="1" x14ac:dyDescent="0.25">
      <c r="B226" s="520" t="s">
        <v>152</v>
      </c>
      <c r="C226" s="172" t="s">
        <v>298</v>
      </c>
      <c r="D226" s="172" t="s">
        <v>274</v>
      </c>
      <c r="E226" s="173">
        <v>46022</v>
      </c>
      <c r="F226" s="173">
        <v>46054</v>
      </c>
      <c r="G226" s="172" t="s">
        <v>890</v>
      </c>
      <c r="H226" s="174">
        <v>360</v>
      </c>
      <c r="I226" s="174">
        <v>0</v>
      </c>
      <c r="J226" s="177" t="s">
        <v>1024</v>
      </c>
      <c r="K226" s="178"/>
      <c r="L226" s="178"/>
      <c r="M226" s="178"/>
      <c r="N226" s="178"/>
      <c r="O226" s="178"/>
      <c r="P226" s="178"/>
      <c r="Q226" s="522"/>
    </row>
    <row r="227" spans="2:17" ht="15" customHeight="1" x14ac:dyDescent="0.25">
      <c r="B227" s="520" t="s">
        <v>152</v>
      </c>
      <c r="C227" s="172" t="s">
        <v>1014</v>
      </c>
      <c r="D227" s="172" t="s">
        <v>274</v>
      </c>
      <c r="E227" s="173">
        <v>45994</v>
      </c>
      <c r="F227" s="173">
        <v>45992</v>
      </c>
      <c r="G227" s="172" t="s">
        <v>890</v>
      </c>
      <c r="H227" s="174">
        <v>84</v>
      </c>
      <c r="I227" s="174">
        <v>0</v>
      </c>
      <c r="J227" s="177" t="s">
        <v>1025</v>
      </c>
      <c r="K227" s="178"/>
      <c r="L227" s="178"/>
      <c r="M227" s="178"/>
      <c r="N227" s="178"/>
      <c r="O227" s="178"/>
      <c r="P227" s="178"/>
      <c r="Q227" s="522"/>
    </row>
    <row r="229" spans="2:17" ht="14.25" customHeight="1" x14ac:dyDescent="0.25">
      <c r="G229" s="179" t="s">
        <v>301</v>
      </c>
      <c r="H229" s="141">
        <f>SUMIF(D80:D228,"New Logo*",H80:H228)+SUMIF(D80:D228,"Cross-sell*",H80:H228)</f>
        <v>834638</v>
      </c>
      <c r="I229" s="141">
        <f>SUMIF(D80:D228,"New Logo*",I80:I228)+SUMIF(D80:D228,"Cross-sell*",I80:I228)</f>
        <v>259250</v>
      </c>
    </row>
    <row r="230" spans="2:17" ht="14.25" customHeight="1" x14ac:dyDescent="0.25">
      <c r="G230" s="179" t="s">
        <v>302</v>
      </c>
      <c r="H230" s="141">
        <f>SUMIF(D80:D228,"Expansion*",H80:H228)+SUMIF(D80:D228,"Upsell*",H80:H228)+SUMIF(D80:D228,"Price Increase*",H80:H228)</f>
        <v>1775078.3</v>
      </c>
      <c r="I230" s="180"/>
    </row>
    <row r="231" spans="2:17" ht="14.25" customHeight="1" x14ac:dyDescent="0.25">
      <c r="G231" s="181" t="s">
        <v>303</v>
      </c>
      <c r="H231" s="182"/>
      <c r="I231" s="183">
        <f>SUMIFS(I80:I228,D80:D228,"&lt;&gt;New Logo*",D80:D228,"&lt;&gt;Price Increase*")</f>
        <v>553895</v>
      </c>
    </row>
    <row r="232" spans="2:17" ht="14.25" customHeight="1" x14ac:dyDescent="0.25">
      <c r="G232" s="184" t="s">
        <v>304</v>
      </c>
      <c r="H232" s="185">
        <f t="shared" ref="H232:I232" si="74">SUM(H229:H231)</f>
        <v>2609716.2999999998</v>
      </c>
      <c r="I232" s="185">
        <f t="shared" si="74"/>
        <v>813145</v>
      </c>
    </row>
    <row r="233" spans="2:17" ht="14.25" customHeight="1" x14ac:dyDescent="0.25">
      <c r="G233" s="73"/>
      <c r="H233" s="73"/>
      <c r="I233" s="73"/>
    </row>
    <row r="234" spans="2:17" ht="14.25" customHeight="1" x14ac:dyDescent="0.25">
      <c r="G234" s="73"/>
      <c r="H234" s="186" t="s">
        <v>305</v>
      </c>
      <c r="I234" s="187">
        <f>SUM(H80:H228)-H232</f>
        <v>0</v>
      </c>
    </row>
    <row r="236" spans="2:17" ht="15" customHeight="1" x14ac:dyDescent="0.25">
      <c r="H236" s="633"/>
      <c r="I236" s="633"/>
    </row>
    <row r="237" spans="2:17" ht="15" customHeight="1" x14ac:dyDescent="0.25">
      <c r="H237" s="633"/>
      <c r="I237" s="633"/>
    </row>
    <row r="238" spans="2:17" ht="15" customHeight="1" x14ac:dyDescent="0.25">
      <c r="H238" s="633"/>
    </row>
  </sheetData>
  <autoFilter ref="B79:Q214" xr:uid="{00000000-0009-0000-0000-00000C000000}"/>
  <sortState xmlns:xlrd2="http://schemas.microsoft.com/office/spreadsheetml/2017/richdata2" ref="B80:J205">
    <sortCondition ref="E80:E205"/>
    <sortCondition ref="B80:B205"/>
    <sortCondition descending="1" ref="H80:H205"/>
    <sortCondition descending="1" ref="I80:I205"/>
  </sortState>
  <mergeCells count="31">
    <mergeCell ref="C17:E17"/>
    <mergeCell ref="F17:H17"/>
    <mergeCell ref="I17:K17"/>
    <mergeCell ref="L17:N17"/>
    <mergeCell ref="O17:R17"/>
    <mergeCell ref="I25:K25"/>
    <mergeCell ref="L25:N25"/>
    <mergeCell ref="B78:Q78"/>
    <mergeCell ref="C25:E25"/>
    <mergeCell ref="C26:E26"/>
    <mergeCell ref="F26:H26"/>
    <mergeCell ref="I26:K26"/>
    <mergeCell ref="L26:N26"/>
    <mergeCell ref="O26:R26"/>
    <mergeCell ref="F25:H25"/>
    <mergeCell ref="O25:R25"/>
    <mergeCell ref="C16:E16"/>
    <mergeCell ref="F16:H16"/>
    <mergeCell ref="I16:K16"/>
    <mergeCell ref="L16:N16"/>
    <mergeCell ref="O16:R16"/>
    <mergeCell ref="C7:E7"/>
    <mergeCell ref="F7:H7"/>
    <mergeCell ref="O7:R7"/>
    <mergeCell ref="I7:K7"/>
    <mergeCell ref="L7:N7"/>
    <mergeCell ref="C6:E6"/>
    <mergeCell ref="F6:H6"/>
    <mergeCell ref="I6:K6"/>
    <mergeCell ref="L6:N6"/>
    <mergeCell ref="O6:R6"/>
  </mergeCells>
  <conditionalFormatting sqref="E9:E13 H9:H13 K9:K13 N9:N13">
    <cfRule type="cellIs" dxfId="3" priority="1" operator="lessThan">
      <formula>0</formula>
    </cfRule>
  </conditionalFormatting>
  <conditionalFormatting sqref="E19:E23 H19:H23 K19:K23 N19:N23 E28:E32 H28:H32 K28:K32 N28:N32">
    <cfRule type="cellIs" dxfId="2" priority="2" operator="lessThan">
      <formula>0</formula>
    </cfRule>
  </conditionalFormatting>
  <conditionalFormatting sqref="Q9:Q13">
    <cfRule type="cellIs" dxfId="1" priority="3" operator="lessThan">
      <formula>0</formula>
    </cfRule>
  </conditionalFormatting>
  <conditionalFormatting sqref="Q19:Q23 Q28:Q32">
    <cfRule type="cellIs" dxfId="0" priority="4" operator="lessThan">
      <formula>0</formula>
    </cfRule>
  </conditionalFormatting>
  <pageMargins left="0.7" right="0.7" top="0.75" bottom="0.75" header="0" footer="0"/>
  <pageSetup orientation="portrait"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theme="8"/>
    <pageSetUpPr fitToPage="1"/>
  </sheetPr>
  <dimension ref="C1:AS99"/>
  <sheetViews>
    <sheetView showGridLines="0" workbookViewId="0">
      <pane xSplit="4" ySplit="8" topLeftCell="E62" activePane="bottomRight" state="frozen"/>
      <selection pane="topRight" activeCell="E1" sqref="E1"/>
      <selection pane="bottomLeft" activeCell="A9" sqref="A9"/>
      <selection pane="bottomRight" activeCell="E31" sqref="E31"/>
    </sheetView>
  </sheetViews>
  <sheetFormatPr defaultColWidth="14.42578125" defaultRowHeight="15" customHeight="1" x14ac:dyDescent="0.25"/>
  <cols>
    <col min="1" max="1" width="2.140625" customWidth="1"/>
    <col min="2" max="2" width="2.85546875" customWidth="1"/>
    <col min="3" max="3" width="62.140625" customWidth="1"/>
    <col min="4" max="4" width="2" customWidth="1"/>
    <col min="5" max="5" width="13.42578125" customWidth="1"/>
    <col min="6" max="6" width="2" customWidth="1"/>
    <col min="7" max="10" width="13.42578125" customWidth="1"/>
    <col min="11" max="11" width="2" customWidth="1"/>
    <col min="12" max="22" width="13.42578125" customWidth="1"/>
    <col min="23" max="23" width="12.140625" customWidth="1"/>
    <col min="24" max="25" width="8.5703125" customWidth="1"/>
    <col min="26" max="26" width="62.140625" customWidth="1"/>
    <col min="27" max="27" width="13.42578125" customWidth="1"/>
    <col min="28" max="28" width="2" customWidth="1"/>
    <col min="29" max="32" width="13.42578125" customWidth="1"/>
    <col min="33" max="33" width="2" customWidth="1"/>
    <col min="34" max="34" width="13.42578125" customWidth="1"/>
    <col min="35" max="35" width="12.85546875" customWidth="1"/>
    <col min="36" max="37" width="13.42578125" customWidth="1"/>
    <col min="38" max="38" width="12.85546875" customWidth="1"/>
    <col min="39" max="39" width="13.42578125" customWidth="1"/>
    <col min="40" max="41" width="13.5703125" customWidth="1"/>
    <col min="42" max="43" width="13.42578125" customWidth="1"/>
    <col min="44" max="44" width="13.5703125" customWidth="1"/>
    <col min="45" max="45" width="12.85546875" customWidth="1"/>
  </cols>
  <sheetData>
    <row r="1" spans="3:45" ht="14.25" customHeight="1" x14ac:dyDescent="0.25">
      <c r="C1" s="189" t="s">
        <v>306</v>
      </c>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row>
    <row r="2" spans="3:45" ht="14.25" customHeight="1" x14ac:dyDescent="0.25">
      <c r="C2" s="190">
        <f>Inputs!C2</f>
        <v>46022</v>
      </c>
    </row>
    <row r="3" spans="3:45" ht="14.25" customHeight="1" x14ac:dyDescent="0.25">
      <c r="C3" s="190"/>
    </row>
    <row r="4" spans="3:45" ht="14.25" customHeight="1" x14ac:dyDescent="0.25">
      <c r="C4" s="190"/>
      <c r="E4" s="693" t="str">
        <f>"FY "&amp;YEAR(E8)&amp;" Actual"</f>
        <v>FY 2025 Actual</v>
      </c>
      <c r="F4" s="687"/>
      <c r="G4" s="687"/>
      <c r="H4" s="687"/>
      <c r="I4" s="687"/>
      <c r="J4" s="687"/>
      <c r="K4" s="687"/>
      <c r="L4" s="687"/>
      <c r="M4" s="687"/>
      <c r="N4" s="687"/>
      <c r="O4" s="687"/>
      <c r="P4" s="687"/>
      <c r="Q4" s="687"/>
      <c r="R4" s="687"/>
      <c r="S4" s="687"/>
      <c r="T4" s="687"/>
      <c r="U4" s="687"/>
      <c r="V4" s="687"/>
      <c r="W4" s="694"/>
      <c r="Z4" s="693" t="str">
        <f>"FY "&amp;YEAR(AA8)&amp;" Plan"</f>
        <v>FY 2025 Plan</v>
      </c>
      <c r="AA4" s="687"/>
      <c r="AB4" s="687"/>
      <c r="AC4" s="687"/>
      <c r="AD4" s="687"/>
      <c r="AE4" s="687"/>
      <c r="AF4" s="687"/>
      <c r="AG4" s="687"/>
      <c r="AH4" s="687"/>
      <c r="AI4" s="687"/>
      <c r="AJ4" s="687"/>
      <c r="AK4" s="687"/>
      <c r="AL4" s="687"/>
      <c r="AM4" s="687"/>
      <c r="AN4" s="687"/>
      <c r="AO4" s="687"/>
      <c r="AP4" s="687"/>
      <c r="AQ4" s="687"/>
      <c r="AR4" s="687"/>
      <c r="AS4" s="694"/>
    </row>
    <row r="5" spans="3:45" ht="14.25" customHeight="1" x14ac:dyDescent="0.25">
      <c r="G5" s="629"/>
      <c r="H5" s="631"/>
    </row>
    <row r="6" spans="3:45" ht="14.25" customHeight="1" x14ac:dyDescent="0.25">
      <c r="C6" s="41"/>
      <c r="D6" s="41"/>
      <c r="E6" s="191">
        <f>YEAR(E8)</f>
        <v>2025</v>
      </c>
      <c r="F6" s="41"/>
      <c r="G6" s="133">
        <f t="shared" ref="G6:J6" si="0">YEAR(G8)</f>
        <v>2025</v>
      </c>
      <c r="H6" s="133">
        <f t="shared" si="0"/>
        <v>2025</v>
      </c>
      <c r="I6" s="133">
        <f t="shared" si="0"/>
        <v>2025</v>
      </c>
      <c r="J6" s="133">
        <f t="shared" si="0"/>
        <v>2025</v>
      </c>
      <c r="K6" s="41"/>
      <c r="L6" s="133">
        <f t="shared" ref="L6:W6" si="1">YEAR(L8)</f>
        <v>2025</v>
      </c>
      <c r="M6" s="133">
        <f t="shared" si="1"/>
        <v>2025</v>
      </c>
      <c r="N6" s="133">
        <f t="shared" si="1"/>
        <v>2025</v>
      </c>
      <c r="O6" s="133">
        <f t="shared" si="1"/>
        <v>2025</v>
      </c>
      <c r="P6" s="133">
        <f t="shared" si="1"/>
        <v>2025</v>
      </c>
      <c r="Q6" s="133">
        <f t="shared" si="1"/>
        <v>2025</v>
      </c>
      <c r="R6" s="133">
        <f t="shared" si="1"/>
        <v>2025</v>
      </c>
      <c r="S6" s="133">
        <f t="shared" si="1"/>
        <v>2025</v>
      </c>
      <c r="T6" s="133">
        <f t="shared" si="1"/>
        <v>2025</v>
      </c>
      <c r="U6" s="133">
        <f t="shared" si="1"/>
        <v>2025</v>
      </c>
      <c r="V6" s="133">
        <f t="shared" si="1"/>
        <v>2025</v>
      </c>
      <c r="W6" s="133">
        <f t="shared" si="1"/>
        <v>2025</v>
      </c>
      <c r="Z6" s="31"/>
      <c r="AA6" s="192">
        <f t="shared" ref="AA6:AA8" si="2">E6</f>
        <v>2025</v>
      </c>
      <c r="AB6" s="55"/>
      <c r="AC6" s="192">
        <f t="shared" ref="AC6:AF6" si="3">G6</f>
        <v>2025</v>
      </c>
      <c r="AD6" s="192">
        <f t="shared" si="3"/>
        <v>2025</v>
      </c>
      <c r="AE6" s="192">
        <f t="shared" si="3"/>
        <v>2025</v>
      </c>
      <c r="AF6" s="192">
        <f t="shared" si="3"/>
        <v>2025</v>
      </c>
      <c r="AG6" s="55"/>
      <c r="AH6" s="192">
        <f t="shared" ref="AH6:AS6" si="4">L6</f>
        <v>2025</v>
      </c>
      <c r="AI6" s="192">
        <f t="shared" si="4"/>
        <v>2025</v>
      </c>
      <c r="AJ6" s="192">
        <f t="shared" si="4"/>
        <v>2025</v>
      </c>
      <c r="AK6" s="192">
        <f t="shared" si="4"/>
        <v>2025</v>
      </c>
      <c r="AL6" s="192">
        <f t="shared" si="4"/>
        <v>2025</v>
      </c>
      <c r="AM6" s="192">
        <f t="shared" si="4"/>
        <v>2025</v>
      </c>
      <c r="AN6" s="192">
        <f t="shared" si="4"/>
        <v>2025</v>
      </c>
      <c r="AO6" s="192">
        <f t="shared" si="4"/>
        <v>2025</v>
      </c>
      <c r="AP6" s="192">
        <f t="shared" si="4"/>
        <v>2025</v>
      </c>
      <c r="AQ6" s="192">
        <f t="shared" si="4"/>
        <v>2025</v>
      </c>
      <c r="AR6" s="192">
        <f t="shared" si="4"/>
        <v>2025</v>
      </c>
      <c r="AS6" s="192">
        <f t="shared" si="4"/>
        <v>2025</v>
      </c>
    </row>
    <row r="7" spans="3:45" ht="14.25" customHeight="1" x14ac:dyDescent="0.25">
      <c r="C7" s="41"/>
      <c r="D7" s="41"/>
      <c r="E7" s="191" t="s">
        <v>14</v>
      </c>
      <c r="F7" s="41"/>
      <c r="G7" s="133" t="str">
        <f>VLOOKUP(MONTH(G$8),'Lkups &amp; Dropdowns'!$B$4:$C$15,2,FALSE)</f>
        <v>Q1</v>
      </c>
      <c r="H7" s="133" t="str">
        <f>VLOOKUP(MONTH(H$8),'Lkups &amp; Dropdowns'!$B$4:$C$15,2,FALSE)</f>
        <v>Q2</v>
      </c>
      <c r="I7" s="133" t="str">
        <f>VLOOKUP(MONTH(I$8),'Lkups &amp; Dropdowns'!$B$4:$C$15,2,FALSE)</f>
        <v>Q3</v>
      </c>
      <c r="J7" s="133" t="str">
        <f>VLOOKUP(MONTH(J$8),'Lkups &amp; Dropdowns'!$B$4:$C$15,2,FALSE)</f>
        <v>Q4</v>
      </c>
      <c r="K7" s="41"/>
      <c r="L7" s="133" t="str">
        <f>VLOOKUP(MONTH(L$8),'Lkups &amp; Dropdowns'!$B$4:$C$15,2,FALSE)</f>
        <v>Q1</v>
      </c>
      <c r="M7" s="133" t="str">
        <f>VLOOKUP(MONTH(M$8),'Lkups &amp; Dropdowns'!$B$4:$C$15,2,FALSE)</f>
        <v>Q1</v>
      </c>
      <c r="N7" s="133" t="str">
        <f>VLOOKUP(MONTH(N$8),'Lkups &amp; Dropdowns'!$B$4:$C$15,2,FALSE)</f>
        <v>Q1</v>
      </c>
      <c r="O7" s="133" t="str">
        <f>VLOOKUP(MONTH(O$8),'Lkups &amp; Dropdowns'!$B$4:$C$15,2,FALSE)</f>
        <v>Q2</v>
      </c>
      <c r="P7" s="133" t="str">
        <f>VLOOKUP(MONTH(P$8),'Lkups &amp; Dropdowns'!$B$4:$C$15,2,FALSE)</f>
        <v>Q2</v>
      </c>
      <c r="Q7" s="133" t="str">
        <f>VLOOKUP(MONTH(Q$8),'Lkups &amp; Dropdowns'!$B$4:$C$15,2,FALSE)</f>
        <v>Q2</v>
      </c>
      <c r="R7" s="133" t="str">
        <f>VLOOKUP(MONTH(R$8),'Lkups &amp; Dropdowns'!$B$4:$C$15,2,FALSE)</f>
        <v>Q3</v>
      </c>
      <c r="S7" s="133" t="str">
        <f>VLOOKUP(MONTH(S$8),'Lkups &amp; Dropdowns'!$B$4:$C$15,2,FALSE)</f>
        <v>Q3</v>
      </c>
      <c r="T7" s="133" t="str">
        <f>VLOOKUP(MONTH(T$8),'Lkups &amp; Dropdowns'!$B$4:$C$15,2,FALSE)</f>
        <v>Q3</v>
      </c>
      <c r="U7" s="133" t="str">
        <f>VLOOKUP(MONTH(U$8),'Lkups &amp; Dropdowns'!$B$4:$C$15,2,FALSE)</f>
        <v>Q4</v>
      </c>
      <c r="V7" s="133" t="str">
        <f>VLOOKUP(MONTH(V$8),'Lkups &amp; Dropdowns'!$B$4:$C$15,2,FALSE)</f>
        <v>Q4</v>
      </c>
      <c r="W7" s="133" t="str">
        <f>VLOOKUP(MONTH(W$8),'Lkups &amp; Dropdowns'!$B$4:$C$15,2,FALSE)</f>
        <v>Q4</v>
      </c>
      <c r="Z7" s="41"/>
      <c r="AA7" s="192" t="str">
        <f t="shared" si="2"/>
        <v>Total</v>
      </c>
      <c r="AB7" s="55"/>
      <c r="AC7" s="192" t="str">
        <f t="shared" ref="AC7:AF7" si="5">G7</f>
        <v>Q1</v>
      </c>
      <c r="AD7" s="192" t="str">
        <f t="shared" si="5"/>
        <v>Q2</v>
      </c>
      <c r="AE7" s="192" t="str">
        <f t="shared" si="5"/>
        <v>Q3</v>
      </c>
      <c r="AF7" s="192" t="str">
        <f t="shared" si="5"/>
        <v>Q4</v>
      </c>
      <c r="AG7" s="55"/>
      <c r="AH7" s="192" t="str">
        <f t="shared" ref="AH7:AS7" si="6">L7</f>
        <v>Q1</v>
      </c>
      <c r="AI7" s="192" t="str">
        <f t="shared" si="6"/>
        <v>Q1</v>
      </c>
      <c r="AJ7" s="192" t="str">
        <f t="shared" si="6"/>
        <v>Q1</v>
      </c>
      <c r="AK7" s="192" t="str">
        <f t="shared" si="6"/>
        <v>Q2</v>
      </c>
      <c r="AL7" s="192" t="str">
        <f t="shared" si="6"/>
        <v>Q2</v>
      </c>
      <c r="AM7" s="192" t="str">
        <f t="shared" si="6"/>
        <v>Q2</v>
      </c>
      <c r="AN7" s="192" t="str">
        <f t="shared" si="6"/>
        <v>Q3</v>
      </c>
      <c r="AO7" s="192" t="str">
        <f t="shared" si="6"/>
        <v>Q3</v>
      </c>
      <c r="AP7" s="192" t="str">
        <f t="shared" si="6"/>
        <v>Q3</v>
      </c>
      <c r="AQ7" s="192" t="str">
        <f t="shared" si="6"/>
        <v>Q4</v>
      </c>
      <c r="AR7" s="192" t="str">
        <f t="shared" si="6"/>
        <v>Q4</v>
      </c>
      <c r="AS7" s="192" t="str">
        <f t="shared" si="6"/>
        <v>Q4</v>
      </c>
    </row>
    <row r="8" spans="3:45" ht="14.25" customHeight="1" thickBot="1" x14ac:dyDescent="0.3">
      <c r="C8" s="41"/>
      <c r="D8" s="41"/>
      <c r="E8" s="193">
        <f>J8</f>
        <v>46022</v>
      </c>
      <c r="F8" s="41"/>
      <c r="G8" s="134">
        <f>N8</f>
        <v>45747</v>
      </c>
      <c r="H8" s="134">
        <f t="shared" ref="H8:J8" si="7">EOMONTH(G8,3)</f>
        <v>45838</v>
      </c>
      <c r="I8" s="134">
        <f t="shared" si="7"/>
        <v>45930</v>
      </c>
      <c r="J8" s="134">
        <f t="shared" si="7"/>
        <v>46022</v>
      </c>
      <c r="K8" s="41"/>
      <c r="L8" s="194">
        <f>'Dispatch Monthly Func P&amp;L'!D5</f>
        <v>45688</v>
      </c>
      <c r="M8" s="134">
        <f t="shared" ref="M8:W8" si="8">EOMONTH(L8,1)</f>
        <v>45716</v>
      </c>
      <c r="N8" s="134">
        <f t="shared" si="8"/>
        <v>45747</v>
      </c>
      <c r="O8" s="134">
        <f t="shared" si="8"/>
        <v>45777</v>
      </c>
      <c r="P8" s="134">
        <f t="shared" si="8"/>
        <v>45808</v>
      </c>
      <c r="Q8" s="134">
        <f t="shared" si="8"/>
        <v>45838</v>
      </c>
      <c r="R8" s="134">
        <f t="shared" si="8"/>
        <v>45869</v>
      </c>
      <c r="S8" s="134">
        <f t="shared" si="8"/>
        <v>45900</v>
      </c>
      <c r="T8" s="134">
        <f t="shared" si="8"/>
        <v>45930</v>
      </c>
      <c r="U8" s="134">
        <f t="shared" si="8"/>
        <v>45961</v>
      </c>
      <c r="V8" s="134">
        <f t="shared" si="8"/>
        <v>45991</v>
      </c>
      <c r="W8" s="134">
        <f t="shared" si="8"/>
        <v>46022</v>
      </c>
      <c r="Z8" s="41"/>
      <c r="AA8" s="195">
        <f t="shared" si="2"/>
        <v>46022</v>
      </c>
      <c r="AB8" s="55"/>
      <c r="AC8" s="195">
        <f t="shared" ref="AC8:AF8" si="9">G8</f>
        <v>45747</v>
      </c>
      <c r="AD8" s="195">
        <f t="shared" si="9"/>
        <v>45838</v>
      </c>
      <c r="AE8" s="195">
        <f t="shared" si="9"/>
        <v>45930</v>
      </c>
      <c r="AF8" s="195">
        <f t="shared" si="9"/>
        <v>46022</v>
      </c>
      <c r="AG8" s="55"/>
      <c r="AH8" s="195">
        <f t="shared" ref="AH8:AS8" si="10">L8</f>
        <v>45688</v>
      </c>
      <c r="AI8" s="195">
        <f t="shared" si="10"/>
        <v>45716</v>
      </c>
      <c r="AJ8" s="195">
        <f t="shared" si="10"/>
        <v>45747</v>
      </c>
      <c r="AK8" s="195">
        <f t="shared" si="10"/>
        <v>45777</v>
      </c>
      <c r="AL8" s="195">
        <f t="shared" si="10"/>
        <v>45808</v>
      </c>
      <c r="AM8" s="195">
        <f t="shared" si="10"/>
        <v>45838</v>
      </c>
      <c r="AN8" s="195">
        <f t="shared" si="10"/>
        <v>45869</v>
      </c>
      <c r="AO8" s="195">
        <f t="shared" si="10"/>
        <v>45900</v>
      </c>
      <c r="AP8" s="195">
        <f t="shared" si="10"/>
        <v>45930</v>
      </c>
      <c r="AQ8" s="195">
        <f t="shared" si="10"/>
        <v>45961</v>
      </c>
      <c r="AR8" s="195">
        <f t="shared" si="10"/>
        <v>45991</v>
      </c>
      <c r="AS8" s="195">
        <f t="shared" si="10"/>
        <v>46022</v>
      </c>
    </row>
    <row r="9" spans="3:45" ht="14.25" customHeight="1" x14ac:dyDescent="0.25">
      <c r="C9" s="533" t="s">
        <v>307</v>
      </c>
      <c r="D9" s="534"/>
      <c r="E9" s="534"/>
      <c r="F9" s="534"/>
      <c r="G9" s="534"/>
      <c r="H9" s="534"/>
      <c r="I9" s="534"/>
      <c r="J9" s="534"/>
      <c r="K9" s="534"/>
      <c r="L9" s="534"/>
      <c r="M9" s="534"/>
      <c r="N9" s="534"/>
      <c r="O9" s="534"/>
      <c r="P9" s="534"/>
      <c r="Q9" s="534"/>
      <c r="R9" s="534"/>
      <c r="S9" s="534"/>
      <c r="T9" s="534"/>
      <c r="U9" s="534"/>
      <c r="V9" s="534"/>
      <c r="W9" s="534"/>
      <c r="X9" s="534"/>
      <c r="Y9" s="534"/>
      <c r="Z9" s="533"/>
      <c r="AA9" s="534"/>
      <c r="AB9" s="534"/>
      <c r="AC9" s="534"/>
      <c r="AD9" s="534"/>
      <c r="AE9" s="534"/>
      <c r="AF9" s="534"/>
      <c r="AG9" s="534"/>
      <c r="AH9" s="534"/>
      <c r="AI9" s="534"/>
      <c r="AJ9" s="534"/>
      <c r="AK9" s="534"/>
      <c r="AL9" s="534"/>
      <c r="AM9" s="534"/>
      <c r="AN9" s="534"/>
      <c r="AO9" s="534"/>
      <c r="AP9" s="534"/>
      <c r="AQ9" s="534"/>
      <c r="AR9" s="534"/>
      <c r="AS9" s="535"/>
    </row>
    <row r="10" spans="3:45" ht="14.25" customHeight="1" x14ac:dyDescent="0.25">
      <c r="C10" s="536" t="s">
        <v>308</v>
      </c>
      <c r="D10" s="422"/>
      <c r="E10" s="436"/>
      <c r="F10" s="422"/>
      <c r="G10" s="436"/>
      <c r="H10" s="436"/>
      <c r="I10" s="436"/>
      <c r="J10" s="436"/>
      <c r="K10" s="422"/>
      <c r="L10" s="537"/>
      <c r="M10" s="537"/>
      <c r="N10" s="537"/>
      <c r="O10" s="537"/>
      <c r="P10" s="537"/>
      <c r="Q10" s="537"/>
      <c r="R10" s="537"/>
      <c r="S10" s="537"/>
      <c r="T10" s="537"/>
      <c r="U10" s="537"/>
      <c r="V10" s="537"/>
      <c r="W10" s="537"/>
      <c r="X10" s="420"/>
      <c r="Y10" s="420"/>
      <c r="Z10" s="536" t="s">
        <v>308</v>
      </c>
      <c r="AA10" s="436"/>
      <c r="AB10" s="422"/>
      <c r="AC10" s="436"/>
      <c r="AD10" s="436"/>
      <c r="AE10" s="436"/>
      <c r="AF10" s="436"/>
      <c r="AG10" s="422"/>
      <c r="AH10" s="425"/>
      <c r="AI10" s="425"/>
      <c r="AJ10" s="537"/>
      <c r="AK10" s="537"/>
      <c r="AL10" s="537"/>
      <c r="AM10" s="537"/>
      <c r="AN10" s="537"/>
      <c r="AO10" s="537"/>
      <c r="AP10" s="537"/>
      <c r="AQ10" s="537"/>
      <c r="AR10" s="537"/>
      <c r="AS10" s="538"/>
    </row>
    <row r="11" spans="3:45" ht="14.25" customHeight="1" x14ac:dyDescent="0.25">
      <c r="C11" s="539" t="s">
        <v>309</v>
      </c>
      <c r="D11" s="425"/>
      <c r="E11" s="423">
        <f>G11</f>
        <v>23219434.729999997</v>
      </c>
      <c r="F11" s="436"/>
      <c r="G11" s="423">
        <f>L11</f>
        <v>23219434.729999997</v>
      </c>
      <c r="H11" s="423">
        <f t="shared" ref="H11:J11" si="11">G20</f>
        <v>24329874.059999995</v>
      </c>
      <c r="I11" s="423">
        <f t="shared" si="11"/>
        <v>25213904.329999991</v>
      </c>
      <c r="J11" s="423">
        <f t="shared" si="11"/>
        <v>24871499.969999991</v>
      </c>
      <c r="K11" s="436"/>
      <c r="L11" s="540">
        <f t="shared" ref="L11" si="12">L42+L72</f>
        <v>23219434.729999997</v>
      </c>
      <c r="M11" s="423">
        <f t="shared" ref="M11:W11" si="13">L20</f>
        <v>24464511.959999997</v>
      </c>
      <c r="N11" s="423">
        <f t="shared" si="13"/>
        <v>24626049.649999999</v>
      </c>
      <c r="O11" s="423">
        <f t="shared" si="13"/>
        <v>24329874.059999995</v>
      </c>
      <c r="P11" s="423">
        <f t="shared" si="13"/>
        <v>24815454.149999995</v>
      </c>
      <c r="Q11" s="423">
        <f t="shared" si="13"/>
        <v>24988796.969999995</v>
      </c>
      <c r="R11" s="423">
        <f t="shared" si="13"/>
        <v>25213904.329999994</v>
      </c>
      <c r="S11" s="423">
        <f t="shared" si="13"/>
        <v>25070735.329999994</v>
      </c>
      <c r="T11" s="423">
        <f t="shared" si="13"/>
        <v>25293142.329999994</v>
      </c>
      <c r="U11" s="423">
        <f t="shared" si="13"/>
        <v>24871499.969999995</v>
      </c>
      <c r="V11" s="423">
        <f t="shared" si="13"/>
        <v>24712264.599999994</v>
      </c>
      <c r="W11" s="541">
        <f t="shared" si="13"/>
        <v>24911531.999999993</v>
      </c>
      <c r="X11" s="420"/>
      <c r="Y11" s="420"/>
      <c r="Z11" s="539" t="s">
        <v>309</v>
      </c>
      <c r="AA11" s="423">
        <f>AC11</f>
        <v>23219434.729999997</v>
      </c>
      <c r="AB11" s="436"/>
      <c r="AC11" s="423">
        <f>$L$11</f>
        <v>23219434.729999997</v>
      </c>
      <c r="AD11" s="423">
        <f t="shared" ref="AD11:AF11" si="14">AC20</f>
        <v>24188344.867320772</v>
      </c>
      <c r="AE11" s="423">
        <f t="shared" si="14"/>
        <v>25523855.791778389</v>
      </c>
      <c r="AF11" s="423">
        <f t="shared" si="14"/>
        <v>26694191.251456108</v>
      </c>
      <c r="AG11" s="436"/>
      <c r="AH11" s="580">
        <f>AH42+AH72</f>
        <v>23219402.308176588</v>
      </c>
      <c r="AI11" s="423">
        <f t="shared" ref="AI11:AS11" si="15">AH20</f>
        <v>24079536.728235915</v>
      </c>
      <c r="AJ11" s="423">
        <f t="shared" si="15"/>
        <v>24561431.401556544</v>
      </c>
      <c r="AK11" s="423">
        <f t="shared" si="15"/>
        <v>24188312.445497364</v>
      </c>
      <c r="AL11" s="423">
        <f t="shared" si="15"/>
        <v>24638808.402816191</v>
      </c>
      <c r="AM11" s="423">
        <f t="shared" si="15"/>
        <v>25016673.423652422</v>
      </c>
      <c r="AN11" s="423">
        <f t="shared" si="15"/>
        <v>25523823.369954981</v>
      </c>
      <c r="AO11" s="423">
        <f t="shared" si="15"/>
        <v>25888194.69328969</v>
      </c>
      <c r="AP11" s="423">
        <f t="shared" si="15"/>
        <v>26458816.516162463</v>
      </c>
      <c r="AQ11" s="423">
        <f t="shared" si="15"/>
        <v>26694158.829632699</v>
      </c>
      <c r="AR11" s="423">
        <f t="shared" si="15"/>
        <v>27114579.378114987</v>
      </c>
      <c r="AS11" s="542">
        <f t="shared" si="15"/>
        <v>26970945.879792597</v>
      </c>
    </row>
    <row r="12" spans="3:45" ht="14.25" customHeight="1" x14ac:dyDescent="0.25">
      <c r="C12" s="543" t="s">
        <v>310</v>
      </c>
      <c r="D12" s="425"/>
      <c r="E12" s="425">
        <f t="shared" ref="E12:E19" si="16">SUM(G12:J12)</f>
        <v>1643010.04</v>
      </c>
      <c r="F12" s="436"/>
      <c r="G12" s="425">
        <f t="shared" ref="G12:J12" si="17">SUMIFS($L12:$W12,$L$8:$W$8,"&lt;="&amp;G$8,$L$8:$W$8,"&gt;"&amp;EOMONTH(G$8,-3))</f>
        <v>1238248</v>
      </c>
      <c r="H12" s="425">
        <f t="shared" si="17"/>
        <v>99216.040000000008</v>
      </c>
      <c r="I12" s="425">
        <f t="shared" si="17"/>
        <v>28110</v>
      </c>
      <c r="J12" s="425">
        <f t="shared" si="17"/>
        <v>277436</v>
      </c>
      <c r="K12" s="436"/>
      <c r="L12" s="544">
        <f t="shared" ref="L12:W12" si="18">L43+L73</f>
        <v>1218976</v>
      </c>
      <c r="M12" s="544">
        <f t="shared" si="18"/>
        <v>9000</v>
      </c>
      <c r="N12" s="544">
        <f t="shared" si="18"/>
        <v>10272</v>
      </c>
      <c r="O12" s="544">
        <f t="shared" si="18"/>
        <v>23268</v>
      </c>
      <c r="P12" s="544">
        <f t="shared" si="18"/>
        <v>29832</v>
      </c>
      <c r="Q12" s="544">
        <f t="shared" si="18"/>
        <v>46116.04</v>
      </c>
      <c r="R12" s="544">
        <f t="shared" si="18"/>
        <v>0</v>
      </c>
      <c r="S12" s="544">
        <f t="shared" si="18"/>
        <v>18000</v>
      </c>
      <c r="T12" s="544">
        <f t="shared" si="18"/>
        <v>10110</v>
      </c>
      <c r="U12" s="544">
        <f t="shared" si="18"/>
        <v>134680</v>
      </c>
      <c r="V12" s="544">
        <f t="shared" si="18"/>
        <v>142756</v>
      </c>
      <c r="W12" s="544">
        <f t="shared" si="18"/>
        <v>0</v>
      </c>
      <c r="X12" s="420"/>
      <c r="Y12" s="420"/>
      <c r="Z12" s="543" t="s">
        <v>311</v>
      </c>
      <c r="AA12" s="425">
        <f t="shared" ref="AA12:AA19" si="19">SUM(AC12:AF12)</f>
        <v>1991000</v>
      </c>
      <c r="AB12" s="436"/>
      <c r="AC12" s="425">
        <f t="shared" ref="AC12:AF12" si="20">SUMIFS($AH12:$AS12,$AH$8:$AS$8,"&lt;="&amp;AC$8,$AH$8:$AS$8,"&gt;"&amp;EOMONTH(AC$8,-3))</f>
        <v>168000</v>
      </c>
      <c r="AD12" s="425">
        <f t="shared" si="20"/>
        <v>505000.00000000006</v>
      </c>
      <c r="AE12" s="425">
        <f t="shared" si="20"/>
        <v>721000</v>
      </c>
      <c r="AF12" s="425">
        <f t="shared" si="20"/>
        <v>596999.99999999988</v>
      </c>
      <c r="AG12" s="436"/>
      <c r="AH12" s="544">
        <f t="shared" ref="AH12:AH19" si="21">AH43+AH73</f>
        <v>0</v>
      </c>
      <c r="AI12" s="544">
        <f t="shared" ref="AI12:AS12" si="22">AI43+AI73</f>
        <v>105500</v>
      </c>
      <c r="AJ12" s="544">
        <f t="shared" si="22"/>
        <v>62500.000000000015</v>
      </c>
      <c r="AK12" s="544">
        <f t="shared" si="22"/>
        <v>102000</v>
      </c>
      <c r="AL12" s="544">
        <f t="shared" si="22"/>
        <v>246750.00000000006</v>
      </c>
      <c r="AM12" s="544">
        <f t="shared" si="22"/>
        <v>156250</v>
      </c>
      <c r="AN12" s="544">
        <f t="shared" si="22"/>
        <v>267000</v>
      </c>
      <c r="AO12" s="544">
        <f t="shared" si="22"/>
        <v>276500.00000000006</v>
      </c>
      <c r="AP12" s="544">
        <f t="shared" si="22"/>
        <v>177499.99999999997</v>
      </c>
      <c r="AQ12" s="544">
        <f t="shared" si="22"/>
        <v>306000</v>
      </c>
      <c r="AR12" s="544">
        <f t="shared" si="22"/>
        <v>152250</v>
      </c>
      <c r="AS12" s="545">
        <f t="shared" si="22"/>
        <v>138749.99999999991</v>
      </c>
    </row>
    <row r="13" spans="3:45" ht="14.25" customHeight="1" x14ac:dyDescent="0.25">
      <c r="C13" s="543" t="s">
        <v>312</v>
      </c>
      <c r="D13" s="425"/>
      <c r="E13" s="425">
        <f t="shared" si="16"/>
        <v>0</v>
      </c>
      <c r="F13" s="436"/>
      <c r="G13" s="425">
        <f t="shared" ref="G13:J13" si="23">SUMIFS($L13:$W13,$L$8:$W$8,"&lt;="&amp;G$8,$L$8:$W$8,"&gt;"&amp;EOMONTH(G$8,-3))</f>
        <v>0</v>
      </c>
      <c r="H13" s="425">
        <f t="shared" si="23"/>
        <v>0</v>
      </c>
      <c r="I13" s="425">
        <f t="shared" si="23"/>
        <v>0</v>
      </c>
      <c r="J13" s="425">
        <f t="shared" si="23"/>
        <v>0</v>
      </c>
      <c r="K13" s="436"/>
      <c r="L13" s="544">
        <f t="shared" ref="L13:W13" si="24">L44+L74</f>
        <v>0</v>
      </c>
      <c r="M13" s="544">
        <f t="shared" si="24"/>
        <v>0</v>
      </c>
      <c r="N13" s="544">
        <f t="shared" si="24"/>
        <v>0</v>
      </c>
      <c r="O13" s="544">
        <f t="shared" si="24"/>
        <v>0</v>
      </c>
      <c r="P13" s="544">
        <f t="shared" si="24"/>
        <v>0</v>
      </c>
      <c r="Q13" s="544">
        <f t="shared" si="24"/>
        <v>0</v>
      </c>
      <c r="R13" s="544">
        <f t="shared" si="24"/>
        <v>0</v>
      </c>
      <c r="S13" s="544">
        <f t="shared" si="24"/>
        <v>0</v>
      </c>
      <c r="T13" s="544">
        <f t="shared" si="24"/>
        <v>0</v>
      </c>
      <c r="U13" s="544">
        <f t="shared" si="24"/>
        <v>0</v>
      </c>
      <c r="V13" s="544">
        <f t="shared" si="24"/>
        <v>0</v>
      </c>
      <c r="W13" s="544">
        <f t="shared" si="24"/>
        <v>0</v>
      </c>
      <c r="X13" s="420"/>
      <c r="Y13" s="420"/>
      <c r="Z13" s="543" t="s">
        <v>311</v>
      </c>
      <c r="AA13" s="425">
        <f t="shared" si="19"/>
        <v>0</v>
      </c>
      <c r="AB13" s="436"/>
      <c r="AC13" s="425">
        <f t="shared" ref="AC13:AF13" si="25">SUMIFS($AH13:$AS13,$AH$8:$AS$8,"&lt;="&amp;AC$8,$AH$8:$AS$8,"&gt;"&amp;EOMONTH(AC$8,-3))</f>
        <v>0</v>
      </c>
      <c r="AD13" s="425">
        <f t="shared" si="25"/>
        <v>0</v>
      </c>
      <c r="AE13" s="425">
        <f t="shared" si="25"/>
        <v>0</v>
      </c>
      <c r="AF13" s="425">
        <f t="shared" si="25"/>
        <v>0</v>
      </c>
      <c r="AG13" s="436"/>
      <c r="AH13" s="544">
        <f t="shared" si="21"/>
        <v>0</v>
      </c>
      <c r="AI13" s="544">
        <f t="shared" ref="AI13:AS13" si="26">AI44+AI74</f>
        <v>0</v>
      </c>
      <c r="AJ13" s="544">
        <f t="shared" si="26"/>
        <v>0</v>
      </c>
      <c r="AK13" s="544">
        <f t="shared" si="26"/>
        <v>0</v>
      </c>
      <c r="AL13" s="544">
        <f t="shared" si="26"/>
        <v>0</v>
      </c>
      <c r="AM13" s="544">
        <f t="shared" si="26"/>
        <v>0</v>
      </c>
      <c r="AN13" s="544">
        <f t="shared" si="26"/>
        <v>0</v>
      </c>
      <c r="AO13" s="544">
        <f t="shared" si="26"/>
        <v>0</v>
      </c>
      <c r="AP13" s="544">
        <f t="shared" si="26"/>
        <v>0</v>
      </c>
      <c r="AQ13" s="544">
        <f t="shared" si="26"/>
        <v>0</v>
      </c>
      <c r="AR13" s="544">
        <f t="shared" si="26"/>
        <v>0</v>
      </c>
      <c r="AS13" s="545">
        <f t="shared" si="26"/>
        <v>0</v>
      </c>
    </row>
    <row r="14" spans="3:45" ht="14.25" customHeight="1" x14ac:dyDescent="0.25">
      <c r="C14" s="543" t="s">
        <v>313</v>
      </c>
      <c r="D14" s="425"/>
      <c r="E14" s="425">
        <f t="shared" si="16"/>
        <v>2760108.4000000004</v>
      </c>
      <c r="F14" s="436"/>
      <c r="G14" s="425">
        <f t="shared" ref="G14:J14" si="27">SUMIFS($L14:$W14,$L$8:$W$8,"&lt;="&amp;G$8,$L$8:$W$8,"&gt;"&amp;EOMONTH(G$8,-3))</f>
        <v>788946.13</v>
      </c>
      <c r="H14" s="425">
        <f t="shared" si="27"/>
        <v>597039.99000000011</v>
      </c>
      <c r="I14" s="425">
        <f t="shared" si="27"/>
        <v>572451.64</v>
      </c>
      <c r="J14" s="425">
        <f t="shared" si="27"/>
        <v>801670.64</v>
      </c>
      <c r="K14" s="436"/>
      <c r="L14" s="544">
        <f t="shared" ref="L14:W14" si="28">L45+L75</f>
        <v>343338.8</v>
      </c>
      <c r="M14" s="544">
        <f t="shared" si="28"/>
        <v>290845.04000000004</v>
      </c>
      <c r="N14" s="544">
        <f t="shared" si="28"/>
        <v>154762.28999999989</v>
      </c>
      <c r="O14" s="544">
        <f t="shared" si="28"/>
        <v>379849.29000000004</v>
      </c>
      <c r="P14" s="544">
        <f t="shared" si="28"/>
        <v>145474.01999999999</v>
      </c>
      <c r="Q14" s="544">
        <f t="shared" si="28"/>
        <v>71716.680000000022</v>
      </c>
      <c r="R14" s="544">
        <f t="shared" si="28"/>
        <v>305779</v>
      </c>
      <c r="S14" s="544">
        <f t="shared" si="28"/>
        <v>255864</v>
      </c>
      <c r="T14" s="544">
        <f t="shared" si="28"/>
        <v>10808.64</v>
      </c>
      <c r="U14" s="544">
        <f t="shared" si="28"/>
        <v>157551.35999999999</v>
      </c>
      <c r="V14" s="544">
        <f t="shared" si="28"/>
        <v>270189</v>
      </c>
      <c r="W14" s="544">
        <f t="shared" si="28"/>
        <v>373930.28</v>
      </c>
      <c r="X14" s="420"/>
      <c r="Y14" s="420"/>
      <c r="Z14" s="543" t="s">
        <v>313</v>
      </c>
      <c r="AA14" s="425">
        <f t="shared" si="19"/>
        <v>3975270.7498642523</v>
      </c>
      <c r="AB14" s="436"/>
      <c r="AC14" s="425">
        <f t="shared" ref="AC14:AF14" si="29">SUMIFS($AH14:$AS14,$AH$8:$AS$8,"&lt;="&amp;AC$8,$AH$8:$AS$8,"&gt;"&amp;EOMONTH(AC$8,-3))</f>
        <v>2081325.34986425</v>
      </c>
      <c r="AD14" s="425">
        <f t="shared" si="29"/>
        <v>753628.20000000019</v>
      </c>
      <c r="AE14" s="425">
        <f t="shared" si="29"/>
        <v>546765.00000000093</v>
      </c>
      <c r="AF14" s="425">
        <f t="shared" si="29"/>
        <v>593552.20000000112</v>
      </c>
      <c r="AG14" s="436"/>
      <c r="AH14" s="544">
        <f t="shared" si="21"/>
        <v>1623931.1969230729</v>
      </c>
      <c r="AI14" s="544">
        <f t="shared" ref="AI14:AS14" si="30">AI45+AI75</f>
        <v>351681.65294117713</v>
      </c>
      <c r="AJ14" s="544">
        <f t="shared" si="30"/>
        <v>105712.5</v>
      </c>
      <c r="AK14" s="544">
        <f t="shared" si="30"/>
        <v>337986.20000000205</v>
      </c>
      <c r="AL14" s="544">
        <f t="shared" si="30"/>
        <v>219195.74999999904</v>
      </c>
      <c r="AM14" s="544">
        <f t="shared" si="30"/>
        <v>196446.24999999907</v>
      </c>
      <c r="AN14" s="544">
        <f t="shared" si="30"/>
        <v>140801.00000000093</v>
      </c>
      <c r="AO14" s="544">
        <f t="shared" si="30"/>
        <v>233014.00000000006</v>
      </c>
      <c r="AP14" s="544">
        <f t="shared" si="30"/>
        <v>172950</v>
      </c>
      <c r="AQ14" s="544">
        <f t="shared" si="30"/>
        <v>216043.20000000112</v>
      </c>
      <c r="AR14" s="544">
        <f t="shared" si="30"/>
        <v>128049.24999999997</v>
      </c>
      <c r="AS14" s="545">
        <f t="shared" si="30"/>
        <v>249459.74999999994</v>
      </c>
    </row>
    <row r="15" spans="3:45" ht="14.25" customHeight="1" x14ac:dyDescent="0.25">
      <c r="C15" s="543" t="s">
        <v>314</v>
      </c>
      <c r="D15" s="425"/>
      <c r="E15" s="425">
        <f t="shared" si="16"/>
        <v>284355.63</v>
      </c>
      <c r="F15" s="436"/>
      <c r="G15" s="425">
        <f t="shared" ref="G15:J15" si="31">SUMIFS($L15:$W15,$L$8:$W$8,"&lt;="&amp;G$8,$L$8:$W$8,"&gt;"&amp;EOMONTH(G$8,-3))</f>
        <v>156726.43</v>
      </c>
      <c r="H15" s="425">
        <f t="shared" si="31"/>
        <v>74388.2</v>
      </c>
      <c r="I15" s="425">
        <f t="shared" si="31"/>
        <v>25492</v>
      </c>
      <c r="J15" s="425">
        <f t="shared" si="31"/>
        <v>27749</v>
      </c>
      <c r="K15" s="436"/>
      <c r="L15" s="544">
        <f t="shared" ref="L15:W15" si="32">L46+L76</f>
        <v>118136.16</v>
      </c>
      <c r="M15" s="544">
        <f t="shared" si="32"/>
        <v>28991.549999999992</v>
      </c>
      <c r="N15" s="544">
        <f t="shared" si="32"/>
        <v>9598.7200000000012</v>
      </c>
      <c r="O15" s="544">
        <f t="shared" si="32"/>
        <v>42525</v>
      </c>
      <c r="P15" s="544">
        <f t="shared" si="32"/>
        <v>22748.199999999997</v>
      </c>
      <c r="Q15" s="544">
        <f t="shared" si="32"/>
        <v>9115</v>
      </c>
      <c r="R15" s="544">
        <f t="shared" si="32"/>
        <v>18680</v>
      </c>
      <c r="S15" s="544">
        <f t="shared" si="32"/>
        <v>0</v>
      </c>
      <c r="T15" s="544">
        <f t="shared" si="32"/>
        <v>6812</v>
      </c>
      <c r="U15" s="544">
        <f t="shared" si="32"/>
        <v>0</v>
      </c>
      <c r="V15" s="544">
        <f t="shared" si="32"/>
        <v>0</v>
      </c>
      <c r="W15" s="544">
        <f t="shared" si="32"/>
        <v>27749</v>
      </c>
      <c r="X15" s="420"/>
      <c r="Y15" s="420"/>
      <c r="Z15" s="543" t="s">
        <v>314</v>
      </c>
      <c r="AA15" s="425">
        <f t="shared" si="19"/>
        <v>344575</v>
      </c>
      <c r="AB15" s="436"/>
      <c r="AC15" s="425">
        <f t="shared" ref="AC15:AF15" si="33">SUMIFS($AH15:$AS15,$AH$8:$AS$8,"&lt;="&amp;AC$8,$AH$8:$AS$8,"&gt;"&amp;EOMONTH(AC$8,-3))</f>
        <v>50450</v>
      </c>
      <c r="AD15" s="425">
        <f t="shared" si="33"/>
        <v>98575</v>
      </c>
      <c r="AE15" s="425">
        <f t="shared" si="33"/>
        <v>95825</v>
      </c>
      <c r="AF15" s="425">
        <f t="shared" si="33"/>
        <v>99725</v>
      </c>
      <c r="AG15" s="436"/>
      <c r="AH15" s="544">
        <f t="shared" si="21"/>
        <v>3000</v>
      </c>
      <c r="AI15" s="544">
        <f t="shared" ref="AI15:AS15" si="34">AI46+AI76</f>
        <v>25662.5</v>
      </c>
      <c r="AJ15" s="544">
        <f t="shared" si="34"/>
        <v>21787.5</v>
      </c>
      <c r="AK15" s="544">
        <f t="shared" si="34"/>
        <v>20550</v>
      </c>
      <c r="AL15" s="544">
        <f t="shared" si="34"/>
        <v>36606.249999999993</v>
      </c>
      <c r="AM15" s="544">
        <f t="shared" si="34"/>
        <v>41418.75</v>
      </c>
      <c r="AN15" s="544">
        <f t="shared" si="34"/>
        <v>21225</v>
      </c>
      <c r="AO15" s="544">
        <f t="shared" si="34"/>
        <v>37550.000000000007</v>
      </c>
      <c r="AP15" s="544">
        <f t="shared" si="34"/>
        <v>37050</v>
      </c>
      <c r="AQ15" s="544">
        <f t="shared" si="34"/>
        <v>27900</v>
      </c>
      <c r="AR15" s="544">
        <f t="shared" si="34"/>
        <v>26743.749999999996</v>
      </c>
      <c r="AS15" s="545">
        <f t="shared" si="34"/>
        <v>45081.249999999993</v>
      </c>
    </row>
    <row r="16" spans="3:45" ht="14.25" customHeight="1" x14ac:dyDescent="0.25">
      <c r="C16" s="543" t="s">
        <v>315</v>
      </c>
      <c r="D16" s="425"/>
      <c r="E16" s="425">
        <f t="shared" si="16"/>
        <v>-8442</v>
      </c>
      <c r="F16" s="436"/>
      <c r="G16" s="425">
        <f t="shared" ref="G16:J16" si="35">SUMIFS($L16:$W16,$L$8:$W$8,"&lt;="&amp;G$8,$L$8:$W$8,"&gt;"&amp;EOMONTH(G$8,-3))</f>
        <v>-162</v>
      </c>
      <c r="H16" s="425">
        <f t="shared" si="35"/>
        <v>100320</v>
      </c>
      <c r="I16" s="425">
        <f t="shared" si="35"/>
        <v>-105600</v>
      </c>
      <c r="J16" s="425">
        <f t="shared" si="35"/>
        <v>-3000</v>
      </c>
      <c r="K16" s="436"/>
      <c r="L16" s="544">
        <f t="shared" ref="L16:W16" si="36">L47+L77</f>
        <v>-162</v>
      </c>
      <c r="M16" s="544">
        <f t="shared" si="36"/>
        <v>0</v>
      </c>
      <c r="N16" s="544">
        <f t="shared" si="36"/>
        <v>0</v>
      </c>
      <c r="O16" s="544">
        <f t="shared" si="36"/>
        <v>100320</v>
      </c>
      <c r="P16" s="544">
        <f t="shared" si="36"/>
        <v>0</v>
      </c>
      <c r="Q16" s="544">
        <f t="shared" si="36"/>
        <v>0</v>
      </c>
      <c r="R16" s="544">
        <f t="shared" si="36"/>
        <v>-105600</v>
      </c>
      <c r="S16" s="544">
        <f t="shared" si="36"/>
        <v>0</v>
      </c>
      <c r="T16" s="544">
        <f t="shared" si="36"/>
        <v>0</v>
      </c>
      <c r="U16" s="544">
        <f t="shared" si="36"/>
        <v>-3000</v>
      </c>
      <c r="V16" s="544">
        <f t="shared" si="36"/>
        <v>0</v>
      </c>
      <c r="W16" s="544">
        <f t="shared" si="36"/>
        <v>0</v>
      </c>
      <c r="X16" s="420"/>
      <c r="Y16" s="420"/>
      <c r="Z16" s="543" t="s">
        <v>315</v>
      </c>
      <c r="AA16" s="425">
        <f t="shared" si="19"/>
        <v>0</v>
      </c>
      <c r="AB16" s="436"/>
      <c r="AC16" s="425">
        <f t="shared" ref="AC16:AF16" si="37">SUMIFS($AH16:$AS16,$AH$8:$AS$8,"&lt;="&amp;AC$8,$AH$8:$AS$8,"&gt;"&amp;EOMONTH(AC$8,-3))</f>
        <v>0</v>
      </c>
      <c r="AD16" s="425">
        <f t="shared" si="37"/>
        <v>0</v>
      </c>
      <c r="AE16" s="425">
        <f t="shared" si="37"/>
        <v>0</v>
      </c>
      <c r="AF16" s="425">
        <f t="shared" si="37"/>
        <v>0</v>
      </c>
      <c r="AG16" s="436"/>
      <c r="AH16" s="544">
        <f t="shared" si="21"/>
        <v>0</v>
      </c>
      <c r="AI16" s="544">
        <f t="shared" ref="AI16:AS16" si="38">AI47+AI77</f>
        <v>0</v>
      </c>
      <c r="AJ16" s="544">
        <f t="shared" si="38"/>
        <v>0</v>
      </c>
      <c r="AK16" s="544">
        <f t="shared" si="38"/>
        <v>0</v>
      </c>
      <c r="AL16" s="544">
        <f t="shared" si="38"/>
        <v>0</v>
      </c>
      <c r="AM16" s="544">
        <f t="shared" si="38"/>
        <v>0</v>
      </c>
      <c r="AN16" s="544">
        <f t="shared" si="38"/>
        <v>0</v>
      </c>
      <c r="AO16" s="544">
        <f t="shared" si="38"/>
        <v>0</v>
      </c>
      <c r="AP16" s="544">
        <f t="shared" si="38"/>
        <v>0</v>
      </c>
      <c r="AQ16" s="544">
        <f t="shared" si="38"/>
        <v>0</v>
      </c>
      <c r="AR16" s="544">
        <f t="shared" si="38"/>
        <v>0</v>
      </c>
      <c r="AS16" s="545">
        <f t="shared" si="38"/>
        <v>0</v>
      </c>
    </row>
    <row r="17" spans="3:45" ht="14.25" customHeight="1" x14ac:dyDescent="0.25">
      <c r="C17" s="543" t="s">
        <v>316</v>
      </c>
      <c r="D17" s="436"/>
      <c r="E17" s="425">
        <f t="shared" si="16"/>
        <v>45725.029999999722</v>
      </c>
      <c r="F17" s="436"/>
      <c r="G17" s="425">
        <f t="shared" ref="G17:J17" si="39">SUMIFS($L17:$W17,$L$8:$W$8,"&lt;="&amp;G$8,$L$8:$W$8,"&gt;"&amp;EOMONTH(G$8,-3))</f>
        <v>-2654.2800000002535</v>
      </c>
      <c r="H17" s="425">
        <f t="shared" si="39"/>
        <v>131824.07999999999</v>
      </c>
      <c r="I17" s="425">
        <f t="shared" si="39"/>
        <v>-3431</v>
      </c>
      <c r="J17" s="425">
        <f t="shared" si="39"/>
        <v>-80013.77</v>
      </c>
      <c r="K17" s="436"/>
      <c r="L17" s="544">
        <f t="shared" ref="L17:W17" si="40">L48+L78</f>
        <v>19164.84</v>
      </c>
      <c r="M17" s="544">
        <f t="shared" si="40"/>
        <v>-68948.520000000251</v>
      </c>
      <c r="N17" s="544">
        <f t="shared" si="40"/>
        <v>47129.4</v>
      </c>
      <c r="O17" s="544">
        <f t="shared" si="40"/>
        <v>5707.8</v>
      </c>
      <c r="P17" s="544">
        <f t="shared" si="40"/>
        <v>22376.639999999999</v>
      </c>
      <c r="Q17" s="544">
        <f t="shared" si="40"/>
        <v>103739.64</v>
      </c>
      <c r="R17" s="544">
        <f t="shared" si="40"/>
        <v>-1256</v>
      </c>
      <c r="S17" s="544">
        <f t="shared" si="40"/>
        <v>-21877</v>
      </c>
      <c r="T17" s="544">
        <f t="shared" si="40"/>
        <v>19702</v>
      </c>
      <c r="U17" s="544">
        <f t="shared" si="40"/>
        <v>-25696.73</v>
      </c>
      <c r="V17" s="544">
        <f t="shared" si="40"/>
        <v>-47769.599999999999</v>
      </c>
      <c r="W17" s="544">
        <f t="shared" si="40"/>
        <v>-6547.44</v>
      </c>
      <c r="X17" s="420"/>
      <c r="Y17" s="420"/>
      <c r="Z17" s="543" t="s">
        <v>316</v>
      </c>
      <c r="AA17" s="425">
        <f t="shared" si="19"/>
        <v>194220.1438161016</v>
      </c>
      <c r="AB17" s="436"/>
      <c r="AC17" s="425">
        <f t="shared" ref="AC17:AF17" si="41">SUMIFS($AH17:$AS17,$AH$8:$AS$8,"&lt;="&amp;AC$8,$AH$8:$AS$8,"&gt;"&amp;EOMONTH(AC$8,-3))</f>
        <v>8864.5461178952828</v>
      </c>
      <c r="AD17" s="425">
        <f t="shared" si="41"/>
        <v>160861.50317428191</v>
      </c>
      <c r="AE17" s="425">
        <f t="shared" si="41"/>
        <v>20467.368554159242</v>
      </c>
      <c r="AF17" s="425">
        <f t="shared" si="41"/>
        <v>4026.7259697651607</v>
      </c>
      <c r="AG17" s="436"/>
      <c r="AH17" s="544">
        <f t="shared" si="21"/>
        <v>-26433.728210069065</v>
      </c>
      <c r="AI17" s="544">
        <f t="shared" ref="AI17:AS17" si="42">AI48+AI78</f>
        <v>100832.22550888918</v>
      </c>
      <c r="AJ17" s="544">
        <f t="shared" si="42"/>
        <v>-65533.951180924836</v>
      </c>
      <c r="AK17" s="544">
        <f t="shared" si="42"/>
        <v>124308.29761057149</v>
      </c>
      <c r="AL17" s="544">
        <f t="shared" si="42"/>
        <v>-76481.740738848515</v>
      </c>
      <c r="AM17" s="544">
        <f t="shared" si="42"/>
        <v>113034.94630255894</v>
      </c>
      <c r="AN17" s="544">
        <f t="shared" si="42"/>
        <v>-59302.10744200414</v>
      </c>
      <c r="AO17" s="544">
        <f t="shared" si="42"/>
        <v>55223.622397736879</v>
      </c>
      <c r="AP17" s="544">
        <f t="shared" si="42"/>
        <v>24545.853598426504</v>
      </c>
      <c r="AQ17" s="544">
        <f t="shared" si="42"/>
        <v>-46183.148711142421</v>
      </c>
      <c r="AR17" s="544">
        <f t="shared" si="42"/>
        <v>21605.573695080704</v>
      </c>
      <c r="AS17" s="545">
        <f t="shared" si="42"/>
        <v>28604.300985826878</v>
      </c>
    </row>
    <row r="18" spans="3:45" ht="14.25" customHeight="1" x14ac:dyDescent="0.25">
      <c r="C18" s="543" t="s">
        <v>317</v>
      </c>
      <c r="D18" s="422"/>
      <c r="E18" s="425">
        <f t="shared" si="16"/>
        <v>-1625130.57</v>
      </c>
      <c r="F18" s="436"/>
      <c r="G18" s="425">
        <f t="shared" ref="G18:J18" si="43">SUMIFS($L18:$W18,$L$8:$W$8,"&lt;="&amp;G$8,$L$8:$W$8,"&gt;"&amp;EOMONTH(G$8,-3))</f>
        <v>-421556.57</v>
      </c>
      <c r="H18" s="425">
        <f t="shared" si="43"/>
        <v>-44560</v>
      </c>
      <c r="I18" s="425">
        <f t="shared" si="43"/>
        <v>-521114</v>
      </c>
      <c r="J18" s="425">
        <f t="shared" si="43"/>
        <v>-637900</v>
      </c>
      <c r="K18" s="436"/>
      <c r="L18" s="544">
        <f t="shared" ref="L18:W18" si="44">L49+L79</f>
        <v>-388376.57</v>
      </c>
      <c r="M18" s="544">
        <f t="shared" si="44"/>
        <v>-33180</v>
      </c>
      <c r="N18" s="544">
        <f t="shared" si="44"/>
        <v>0</v>
      </c>
      <c r="O18" s="544">
        <f t="shared" si="44"/>
        <v>-18580</v>
      </c>
      <c r="P18" s="544">
        <f t="shared" si="44"/>
        <v>-20400</v>
      </c>
      <c r="Q18" s="544">
        <f t="shared" si="44"/>
        <v>-5580</v>
      </c>
      <c r="R18" s="544">
        <f t="shared" si="44"/>
        <v>-355600</v>
      </c>
      <c r="S18" s="544">
        <f t="shared" si="44"/>
        <v>-29580</v>
      </c>
      <c r="T18" s="544">
        <f t="shared" si="44"/>
        <v>-135934</v>
      </c>
      <c r="U18" s="544">
        <f t="shared" si="44"/>
        <v>-414520</v>
      </c>
      <c r="V18" s="544">
        <f t="shared" si="44"/>
        <v>-165908</v>
      </c>
      <c r="W18" s="544">
        <f t="shared" si="44"/>
        <v>-57472</v>
      </c>
      <c r="X18" s="420"/>
      <c r="Y18" s="420"/>
      <c r="Z18" s="543" t="s">
        <v>317</v>
      </c>
      <c r="AA18" s="425">
        <f t="shared" si="19"/>
        <v>-2350000</v>
      </c>
      <c r="AB18" s="436"/>
      <c r="AC18" s="425">
        <f t="shared" ref="AC18:AF18" si="45">SUMIFS($AH18:$AS18,$AH$8:$AS$8,"&lt;="&amp;AC$8,$AH$8:$AS$8,"&gt;"&amp;EOMONTH(AC$8,-3))</f>
        <v>-1339729.7586613693</v>
      </c>
      <c r="AD18" s="425">
        <f t="shared" si="45"/>
        <v>-182553.77871666639</v>
      </c>
      <c r="AE18" s="425">
        <f t="shared" si="45"/>
        <v>-213721.90887644218</v>
      </c>
      <c r="AF18" s="425">
        <f t="shared" si="45"/>
        <v>-613994.55374552228</v>
      </c>
      <c r="AG18" s="436"/>
      <c r="AH18" s="544">
        <f t="shared" si="21"/>
        <v>-740363.04865367524</v>
      </c>
      <c r="AI18" s="544">
        <f t="shared" ref="AI18:AS18" si="46">AI49+AI79</f>
        <v>-101781.70512943895</v>
      </c>
      <c r="AJ18" s="544">
        <f t="shared" si="46"/>
        <v>-497585.00487825507</v>
      </c>
      <c r="AK18" s="544">
        <f t="shared" si="46"/>
        <v>-134348.54029174641</v>
      </c>
      <c r="AL18" s="544">
        <f t="shared" si="46"/>
        <v>-48205.238424919982</v>
      </c>
      <c r="AM18" s="544">
        <f t="shared" si="46"/>
        <v>0</v>
      </c>
      <c r="AN18" s="544">
        <f t="shared" si="46"/>
        <v>-5352.569223286584</v>
      </c>
      <c r="AO18" s="544">
        <f t="shared" si="46"/>
        <v>-31665.799524964183</v>
      </c>
      <c r="AP18" s="544">
        <f t="shared" si="46"/>
        <v>-176703.54012819141</v>
      </c>
      <c r="AQ18" s="544">
        <f t="shared" si="46"/>
        <v>-83339.502806573699</v>
      </c>
      <c r="AR18" s="544">
        <f t="shared" si="46"/>
        <v>-472282.07201747317</v>
      </c>
      <c r="AS18" s="545">
        <f t="shared" si="46"/>
        <v>-58372.978921475471</v>
      </c>
    </row>
    <row r="19" spans="3:45" ht="14.25" customHeight="1" x14ac:dyDescent="0.25">
      <c r="C19" s="543" t="s">
        <v>318</v>
      </c>
      <c r="D19" s="436"/>
      <c r="E19" s="425">
        <f t="shared" si="16"/>
        <v>-1069869.42</v>
      </c>
      <c r="F19" s="436"/>
      <c r="G19" s="425">
        <f t="shared" ref="G19:J19" si="47">SUMIFS($L19:$W19,$L$8:$W$8,"&lt;="&amp;G$8,$L$8:$W$8,"&gt;"&amp;EOMONTH(G$8,-3))</f>
        <v>-649108.38</v>
      </c>
      <c r="H19" s="425">
        <f t="shared" si="47"/>
        <v>-74198.040000000008</v>
      </c>
      <c r="I19" s="425">
        <f t="shared" si="47"/>
        <v>-338313</v>
      </c>
      <c r="J19" s="425">
        <f t="shared" si="47"/>
        <v>-8250</v>
      </c>
      <c r="K19" s="436"/>
      <c r="L19" s="544">
        <f t="shared" ref="L19:W19" si="48">L50+L80</f>
        <v>-66000</v>
      </c>
      <c r="M19" s="544">
        <f t="shared" si="48"/>
        <v>-65170.38</v>
      </c>
      <c r="N19" s="544">
        <f t="shared" si="48"/>
        <v>-517938</v>
      </c>
      <c r="O19" s="544">
        <f t="shared" si="48"/>
        <v>-47510</v>
      </c>
      <c r="P19" s="544">
        <f t="shared" si="48"/>
        <v>-26688.04</v>
      </c>
      <c r="Q19" s="544">
        <f t="shared" si="48"/>
        <v>0</v>
      </c>
      <c r="R19" s="544">
        <f t="shared" si="48"/>
        <v>-5172</v>
      </c>
      <c r="S19" s="544">
        <f t="shared" si="48"/>
        <v>0</v>
      </c>
      <c r="T19" s="544">
        <f t="shared" si="48"/>
        <v>-333141</v>
      </c>
      <c r="U19" s="544">
        <f t="shared" si="48"/>
        <v>-8250</v>
      </c>
      <c r="V19" s="544">
        <f t="shared" si="48"/>
        <v>0</v>
      </c>
      <c r="W19" s="544">
        <f t="shared" si="48"/>
        <v>0</v>
      </c>
      <c r="X19" s="420"/>
      <c r="Y19" s="420"/>
      <c r="Z19" s="543" t="s">
        <v>318</v>
      </c>
      <c r="AA19" s="425">
        <f t="shared" si="19"/>
        <v>0</v>
      </c>
      <c r="AB19" s="436"/>
      <c r="AC19" s="425">
        <f t="shared" ref="AC19:AF19" si="49">SUMIFS($AH19:$AS19,$AH$8:$AS$8,"&lt;="&amp;AC$8,$AH$8:$AS$8,"&gt;"&amp;EOMONTH(AC$8,-3))</f>
        <v>0</v>
      </c>
      <c r="AD19" s="425">
        <f t="shared" si="49"/>
        <v>0</v>
      </c>
      <c r="AE19" s="425">
        <f t="shared" si="49"/>
        <v>0</v>
      </c>
      <c r="AF19" s="425">
        <f t="shared" si="49"/>
        <v>0</v>
      </c>
      <c r="AG19" s="436"/>
      <c r="AH19" s="544">
        <f t="shared" si="21"/>
        <v>0</v>
      </c>
      <c r="AI19" s="544">
        <f t="shared" ref="AI19:AS19" si="50">AI50+AI80</f>
        <v>0</v>
      </c>
      <c r="AJ19" s="544">
        <f t="shared" si="50"/>
        <v>0</v>
      </c>
      <c r="AK19" s="544">
        <f t="shared" si="50"/>
        <v>0</v>
      </c>
      <c r="AL19" s="544">
        <f t="shared" si="50"/>
        <v>0</v>
      </c>
      <c r="AM19" s="544">
        <f t="shared" si="50"/>
        <v>0</v>
      </c>
      <c r="AN19" s="544">
        <f t="shared" si="50"/>
        <v>0</v>
      </c>
      <c r="AO19" s="544">
        <f t="shared" si="50"/>
        <v>0</v>
      </c>
      <c r="AP19" s="544">
        <f t="shared" si="50"/>
        <v>0</v>
      </c>
      <c r="AQ19" s="544">
        <f t="shared" si="50"/>
        <v>0</v>
      </c>
      <c r="AR19" s="544">
        <f t="shared" si="50"/>
        <v>0</v>
      </c>
      <c r="AS19" s="545">
        <f t="shared" si="50"/>
        <v>0</v>
      </c>
    </row>
    <row r="20" spans="3:45" ht="14.25" customHeight="1" x14ac:dyDescent="0.25">
      <c r="C20" s="546" t="s">
        <v>319</v>
      </c>
      <c r="D20" s="422"/>
      <c r="E20" s="423">
        <f>SUM(E11:E19)</f>
        <v>25249191.839999996</v>
      </c>
      <c r="F20" s="436"/>
      <c r="G20" s="423">
        <f t="shared" ref="G20:J20" si="51">SUM(G11:G19)</f>
        <v>24329874.059999995</v>
      </c>
      <c r="H20" s="423">
        <f t="shared" si="51"/>
        <v>25213904.329999991</v>
      </c>
      <c r="I20" s="423">
        <f t="shared" si="51"/>
        <v>24871499.969999991</v>
      </c>
      <c r="J20" s="423">
        <f t="shared" si="51"/>
        <v>25249191.839999992</v>
      </c>
      <c r="K20" s="436"/>
      <c r="L20" s="423">
        <f t="shared" ref="L20:W20" si="52">SUM(L11:L19)</f>
        <v>24464511.959999997</v>
      </c>
      <c r="M20" s="423">
        <f t="shared" si="52"/>
        <v>24626049.649999999</v>
      </c>
      <c r="N20" s="423">
        <f t="shared" si="52"/>
        <v>24329874.059999995</v>
      </c>
      <c r="O20" s="423">
        <f t="shared" si="52"/>
        <v>24815454.149999995</v>
      </c>
      <c r="P20" s="423">
        <f t="shared" si="52"/>
        <v>24988796.969999995</v>
      </c>
      <c r="Q20" s="423">
        <f t="shared" si="52"/>
        <v>25213904.329999994</v>
      </c>
      <c r="R20" s="423">
        <f t="shared" si="52"/>
        <v>25070735.329999994</v>
      </c>
      <c r="S20" s="423">
        <f t="shared" si="52"/>
        <v>25293142.329999994</v>
      </c>
      <c r="T20" s="423">
        <f t="shared" si="52"/>
        <v>24871499.969999995</v>
      </c>
      <c r="U20" s="423">
        <f t="shared" si="52"/>
        <v>24712264.599999994</v>
      </c>
      <c r="V20" s="423">
        <f t="shared" si="52"/>
        <v>24911531.999999993</v>
      </c>
      <c r="W20" s="541">
        <f t="shared" si="52"/>
        <v>25249191.839999992</v>
      </c>
      <c r="X20" s="420"/>
      <c r="Y20" s="420"/>
      <c r="Z20" s="546" t="s">
        <v>319</v>
      </c>
      <c r="AA20" s="423">
        <f>SUM(AA11:AA19)</f>
        <v>27374500.623680349</v>
      </c>
      <c r="AB20" s="436"/>
      <c r="AC20" s="423">
        <f t="shared" ref="AC20:AF20" si="53">SUM(AC11:AC19)</f>
        <v>24188344.867320772</v>
      </c>
      <c r="AD20" s="423">
        <f t="shared" si="53"/>
        <v>25523855.791778389</v>
      </c>
      <c r="AE20" s="423">
        <f t="shared" si="53"/>
        <v>26694191.251456108</v>
      </c>
      <c r="AF20" s="423">
        <f t="shared" si="53"/>
        <v>27374500.623680349</v>
      </c>
      <c r="AG20" s="436"/>
      <c r="AH20" s="423">
        <f t="shared" ref="AH20:AS20" si="54">SUM(AH11:AH19)</f>
        <v>24079536.728235915</v>
      </c>
      <c r="AI20" s="423">
        <f t="shared" si="54"/>
        <v>24561431.401556544</v>
      </c>
      <c r="AJ20" s="423">
        <f t="shared" si="54"/>
        <v>24188312.445497364</v>
      </c>
      <c r="AK20" s="423">
        <f t="shared" si="54"/>
        <v>24638808.402816191</v>
      </c>
      <c r="AL20" s="423">
        <f t="shared" si="54"/>
        <v>25016673.423652422</v>
      </c>
      <c r="AM20" s="423">
        <f t="shared" si="54"/>
        <v>25523823.369954981</v>
      </c>
      <c r="AN20" s="423">
        <f t="shared" si="54"/>
        <v>25888194.69328969</v>
      </c>
      <c r="AO20" s="423">
        <f t="shared" si="54"/>
        <v>26458816.516162463</v>
      </c>
      <c r="AP20" s="423">
        <f t="shared" si="54"/>
        <v>26694158.829632699</v>
      </c>
      <c r="AQ20" s="423">
        <f t="shared" si="54"/>
        <v>27114579.378114987</v>
      </c>
      <c r="AR20" s="423">
        <f t="shared" si="54"/>
        <v>26970945.879792597</v>
      </c>
      <c r="AS20" s="542">
        <f t="shared" si="54"/>
        <v>27374468.201856948</v>
      </c>
    </row>
    <row r="21" spans="3:45" ht="14.25" customHeight="1" x14ac:dyDescent="0.25">
      <c r="C21" s="546"/>
      <c r="D21" s="422"/>
      <c r="E21" s="425"/>
      <c r="F21" s="436"/>
      <c r="G21" s="425"/>
      <c r="H21" s="436"/>
      <c r="I21" s="436"/>
      <c r="J21" s="420"/>
      <c r="K21" s="436"/>
      <c r="L21" s="547"/>
      <c r="M21" s="547"/>
      <c r="N21" s="547"/>
      <c r="O21" s="547"/>
      <c r="P21" s="547"/>
      <c r="Q21" s="547"/>
      <c r="R21" s="547"/>
      <c r="S21" s="547"/>
      <c r="T21" s="547"/>
      <c r="U21" s="547"/>
      <c r="V21" s="547"/>
      <c r="W21" s="548"/>
      <c r="X21" s="420"/>
      <c r="Y21" s="420"/>
      <c r="Z21" s="546"/>
      <c r="AA21" s="436"/>
      <c r="AB21" s="436"/>
      <c r="AC21" s="436"/>
      <c r="AD21" s="436"/>
      <c r="AE21" s="436"/>
      <c r="AF21" s="420"/>
      <c r="AG21" s="436"/>
      <c r="AH21" s="547">
        <f>IF(AH$8&lt;=EOMONTH(Inputs!$C$2,0),AH20-'Exec Summary'!$Y$6*12,0)</f>
        <v>-3294931.4736210257</v>
      </c>
      <c r="AI21" s="547">
        <f>IF(AI$8&lt;=EOMONTH(Inputs!$C$2,0),AI20-'Exec Summary'!$Y$6*12,0)</f>
        <v>-2813036.800300397</v>
      </c>
      <c r="AJ21" s="547">
        <f>IF(AJ$8&lt;=EOMONTH(Inputs!$C$2,0),AJ20-'Exec Summary'!$Y$6*12,0)</f>
        <v>-3186155.7563595772</v>
      </c>
      <c r="AK21" s="547">
        <f>IF(AK$8&lt;=EOMONTH(Inputs!$C$2,0),AK20-'Exec Summary'!$Y$6*12,0)</f>
        <v>-2735659.7990407497</v>
      </c>
      <c r="AL21" s="547">
        <f>IF(AL$8&lt;=EOMONTH(Inputs!$C$2,0),AL20-'Exec Summary'!$Y$6*12,0)</f>
        <v>-2357794.7782045193</v>
      </c>
      <c r="AM21" s="547">
        <f>IF(AM$8&lt;=EOMONTH(Inputs!$C$2,0),AM20-'Exec Summary'!$Y$6*12,0)</f>
        <v>-1850644.8319019601</v>
      </c>
      <c r="AN21" s="547">
        <f>IF(AN$8&lt;=EOMONTH(Inputs!$C$2,0),AN20-'Exec Summary'!$Y$6*12,0)</f>
        <v>-1486273.5085672513</v>
      </c>
      <c r="AO21" s="547">
        <f>IF(AO$8&lt;=EOMONTH(Inputs!$C$2,0),AO20-'Exec Summary'!$Y$6*12,0)</f>
        <v>-915651.68569447845</v>
      </c>
      <c r="AP21" s="547">
        <f>IF(AP$8&lt;=EOMONTH(Inputs!$C$2,0),AP20-'Exec Summary'!$Y$6*12,0)</f>
        <v>-680309.3722242415</v>
      </c>
      <c r="AQ21" s="547">
        <f>IF(AQ$8&lt;=EOMONTH(Inputs!$C$2,0),AQ20-'Exec Summary'!$Y$6*12,0)</f>
        <v>-259888.82374195382</v>
      </c>
      <c r="AR21" s="547">
        <f>IF(AR$8&lt;=EOMONTH(Inputs!$C$2,0),AR20-'Exec Summary'!$Y$6*12,0)</f>
        <v>-403522.32206434384</v>
      </c>
      <c r="AS21" s="549">
        <f>IF(AS$8&lt;=EOMONTH(Inputs!$C$2,0),AS20-'Exec Summary'!$Y$6*12,0)</f>
        <v>7.4505805969238281E-9</v>
      </c>
    </row>
    <row r="22" spans="3:45" ht="14.25" customHeight="1" x14ac:dyDescent="0.25">
      <c r="C22" s="550"/>
      <c r="D22" s="422"/>
      <c r="E22" s="436"/>
      <c r="F22" s="436"/>
      <c r="G22" s="436"/>
      <c r="H22" s="436"/>
      <c r="I22" s="436"/>
      <c r="J22" s="420"/>
      <c r="K22" s="436"/>
      <c r="L22" s="551"/>
      <c r="M22" s="551"/>
      <c r="N22" s="551"/>
      <c r="O22" s="551"/>
      <c r="P22" s="551"/>
      <c r="Q22" s="551"/>
      <c r="R22" s="551"/>
      <c r="S22" s="551"/>
      <c r="T22" s="551">
        <f>T21/24920.5</f>
        <v>0</v>
      </c>
      <c r="U22" s="551">
        <f>U21/12</f>
        <v>0</v>
      </c>
      <c r="V22" s="551"/>
      <c r="W22" s="551"/>
      <c r="X22" s="420"/>
      <c r="Y22" s="420"/>
      <c r="Z22" s="550"/>
      <c r="AA22" s="436"/>
      <c r="AB22" s="436"/>
      <c r="AC22" s="436"/>
      <c r="AD22" s="436"/>
      <c r="AE22" s="436"/>
      <c r="AF22" s="420"/>
      <c r="AG22" s="436"/>
      <c r="AH22" s="551"/>
      <c r="AI22" s="551"/>
      <c r="AJ22" s="551"/>
      <c r="AK22" s="551"/>
      <c r="AL22" s="551"/>
      <c r="AM22" s="551"/>
      <c r="AN22" s="551"/>
      <c r="AO22" s="551"/>
      <c r="AP22" s="551">
        <f>AP21/24920.5</f>
        <v>-27.299186301408138</v>
      </c>
      <c r="AQ22" s="551">
        <f>AQ21/12</f>
        <v>-21657.401978496153</v>
      </c>
      <c r="AR22" s="551"/>
      <c r="AS22" s="552"/>
    </row>
    <row r="23" spans="3:45" ht="14.25" customHeight="1" x14ac:dyDescent="0.25">
      <c r="C23" s="553" t="s">
        <v>320</v>
      </c>
      <c r="D23" s="425"/>
      <c r="E23" s="436"/>
      <c r="F23" s="436"/>
      <c r="G23" s="436"/>
      <c r="H23" s="436"/>
      <c r="I23" s="436"/>
      <c r="J23" s="436"/>
      <c r="K23" s="436"/>
      <c r="L23" s="554"/>
      <c r="M23" s="423"/>
      <c r="N23" s="423"/>
      <c r="O23" s="423"/>
      <c r="P23" s="423"/>
      <c r="Q23" s="423"/>
      <c r="R23" s="423"/>
      <c r="S23" s="423"/>
      <c r="T23" s="423"/>
      <c r="U23" s="423"/>
      <c r="V23" s="423"/>
      <c r="W23" s="423"/>
      <c r="X23" s="420"/>
      <c r="Y23" s="420"/>
      <c r="Z23" s="553" t="s">
        <v>320</v>
      </c>
      <c r="AA23" s="436"/>
      <c r="AB23" s="436"/>
      <c r="AC23" s="436"/>
      <c r="AD23" s="436"/>
      <c r="AE23" s="436"/>
      <c r="AF23" s="436"/>
      <c r="AG23" s="436"/>
      <c r="AH23" s="554"/>
      <c r="AI23" s="423"/>
      <c r="AJ23" s="423"/>
      <c r="AK23" s="423"/>
      <c r="AL23" s="423"/>
      <c r="AM23" s="423"/>
      <c r="AN23" s="423"/>
      <c r="AO23" s="423"/>
      <c r="AP23" s="423"/>
      <c r="AQ23" s="423"/>
      <c r="AR23" s="423"/>
      <c r="AS23" s="555"/>
    </row>
    <row r="24" spans="3:45" ht="14.25" customHeight="1" x14ac:dyDescent="0.25">
      <c r="C24" s="556" t="s">
        <v>321</v>
      </c>
      <c r="D24" s="425"/>
      <c r="E24" s="434">
        <f>IF(ISERROR(1+-ABS(E18+E19)/12/E11),"--",1+-ABS(E18+E19)/12/E11)</f>
        <v>0.99032778639482411</v>
      </c>
      <c r="F24" s="436"/>
      <c r="G24" s="434">
        <f t="shared" ref="G24:J24" si="55">IF(ISERROR(1+-ABS(G18+G19)/3/G11),"--",1+-ABS(G18+G19)/3/G11)</f>
        <v>0.98462975861313451</v>
      </c>
      <c r="H24" s="434">
        <f t="shared" si="55"/>
        <v>0.99837294622916217</v>
      </c>
      <c r="I24" s="434">
        <f t="shared" si="55"/>
        <v>0.98863818697345451</v>
      </c>
      <c r="J24" s="434">
        <f t="shared" si="55"/>
        <v>0.99134015505324857</v>
      </c>
      <c r="K24" s="436"/>
      <c r="L24" s="434">
        <f t="shared" ref="L24:W24" si="56">IF(ISERROR(1+-ABS(L18+L19)/L11),"--",1+-ABS(L18+L19)/L11)</f>
        <v>0.98043119588036587</v>
      </c>
      <c r="M24" s="434">
        <f t="shared" si="56"/>
        <v>0.99597987565986168</v>
      </c>
      <c r="N24" s="434">
        <f t="shared" si="56"/>
        <v>0.97896788127364143</v>
      </c>
      <c r="O24" s="434">
        <f t="shared" si="56"/>
        <v>0.9972835864321774</v>
      </c>
      <c r="P24" s="434">
        <f t="shared" si="56"/>
        <v>0.99810247115707129</v>
      </c>
      <c r="Q24" s="434">
        <f t="shared" si="56"/>
        <v>0.99977669993450669</v>
      </c>
      <c r="R24" s="434">
        <f t="shared" si="56"/>
        <v>0.98569154561395134</v>
      </c>
      <c r="S24" s="434">
        <f t="shared" si="56"/>
        <v>0.99882013831622229</v>
      </c>
      <c r="T24" s="434">
        <f t="shared" si="56"/>
        <v>0.981454459320239</v>
      </c>
      <c r="U24" s="434">
        <f t="shared" si="56"/>
        <v>0.98300182938262892</v>
      </c>
      <c r="V24" s="434">
        <f t="shared" si="56"/>
        <v>0.99328641050565636</v>
      </c>
      <c r="W24" s="434">
        <f t="shared" si="56"/>
        <v>0.99769295601731756</v>
      </c>
      <c r="X24" s="420"/>
      <c r="Y24" s="420"/>
      <c r="Z24" s="556" t="s">
        <v>321</v>
      </c>
      <c r="AA24" s="434">
        <f>IF(ISERROR(1+-ABS(AA18+AA19)/12/AA11),"--",1+-ABS(AA18+AA19)/12/AA11)</f>
        <v>0.99156597326289286</v>
      </c>
      <c r="AB24" s="436"/>
      <c r="AC24" s="434">
        <f t="shared" ref="AC24:AF24" si="57">IF(ISERROR(1+-ABS(AC18+AC19)/3/AC11),"--",1+-ABS(AC18+AC19)/3/AC11)</f>
        <v>0.98076712067225869</v>
      </c>
      <c r="AD24" s="434">
        <f t="shared" si="57"/>
        <v>0.99748427352487301</v>
      </c>
      <c r="AE24" s="434">
        <f t="shared" si="57"/>
        <v>0.99720886072726145</v>
      </c>
      <c r="AF24" s="434">
        <f t="shared" si="57"/>
        <v>0.99233298175919293</v>
      </c>
      <c r="AG24" s="436"/>
      <c r="AH24" s="434">
        <f t="shared" ref="AH24:AS24" si="58">IF(ISERROR(1+-ABS(AH18+AH19)/AH11),"--",1+-ABS(AH18+AH19)/AH11)</f>
        <v>0.96811446570297977</v>
      </c>
      <c r="AI24" s="434">
        <f t="shared" si="58"/>
        <v>0.99577310368226113</v>
      </c>
      <c r="AJ24" s="434">
        <f t="shared" si="58"/>
        <v>0.97974120495083517</v>
      </c>
      <c r="AK24" s="434">
        <f t="shared" si="58"/>
        <v>0.99444572495107009</v>
      </c>
      <c r="AL24" s="434">
        <f t="shared" si="58"/>
        <v>0.99804352395469698</v>
      </c>
      <c r="AM24" s="434">
        <f t="shared" si="58"/>
        <v>1</v>
      </c>
      <c r="AN24" s="434">
        <f t="shared" si="58"/>
        <v>0.9997902912449399</v>
      </c>
      <c r="AO24" s="434">
        <f t="shared" si="58"/>
        <v>0.99877682473034046</v>
      </c>
      <c r="AP24" s="434">
        <f t="shared" si="58"/>
        <v>0.99332156296483443</v>
      </c>
      <c r="AQ24" s="434">
        <f t="shared" si="58"/>
        <v>0.99687798730282295</v>
      </c>
      <c r="AR24" s="434">
        <f t="shared" si="58"/>
        <v>0.98258198788808548</v>
      </c>
      <c r="AS24" s="557">
        <f t="shared" si="58"/>
        <v>0.9978357088705142</v>
      </c>
    </row>
    <row r="25" spans="3:45" ht="14.25" customHeight="1" x14ac:dyDescent="0.25">
      <c r="C25" s="556" t="s">
        <v>322</v>
      </c>
      <c r="D25" s="425"/>
      <c r="E25" s="434">
        <f>IF(ISERROR(1+-ABS(E18)/12/E11),"--",1+-ABS(E18)/12/E11)</f>
        <v>0.99416749162609785</v>
      </c>
      <c r="F25" s="436"/>
      <c r="G25" s="434">
        <f t="shared" ref="G25:J25" si="59">IF(ISERROR(1+-ABS(G18)/3/G11),"--",1+-ABS(G18)/3/G11)</f>
        <v>0.99394822232751801</v>
      </c>
      <c r="H25" s="434">
        <f t="shared" si="59"/>
        <v>0.9993895022515652</v>
      </c>
      <c r="I25" s="434">
        <f t="shared" si="59"/>
        <v>0.9931107588736271</v>
      </c>
      <c r="J25" s="434">
        <f t="shared" si="59"/>
        <v>0.99145072337455276</v>
      </c>
      <c r="K25" s="436"/>
      <c r="L25" s="434">
        <f t="shared" ref="L25:W25" si="60">IF(ISERROR(1+-ABS(L18)/L11),"--",1+-ABS(L18)/L11)</f>
        <v>0.98327364233814829</v>
      </c>
      <c r="M25" s="434">
        <f t="shared" si="60"/>
        <v>0.99864374976887949</v>
      </c>
      <c r="N25" s="434">
        <f t="shared" si="60"/>
        <v>1</v>
      </c>
      <c r="O25" s="434">
        <f t="shared" si="60"/>
        <v>0.99923632979134291</v>
      </c>
      <c r="P25" s="434">
        <f t="shared" si="60"/>
        <v>0.99917793162773927</v>
      </c>
      <c r="Q25" s="434">
        <f t="shared" si="60"/>
        <v>0.99977669993450669</v>
      </c>
      <c r="R25" s="434">
        <f t="shared" si="60"/>
        <v>0.98589667052964503</v>
      </c>
      <c r="S25" s="434">
        <f t="shared" si="60"/>
        <v>0.99882013831622229</v>
      </c>
      <c r="T25" s="434">
        <f t="shared" si="60"/>
        <v>0.9946256578867716</v>
      </c>
      <c r="U25" s="434">
        <f t="shared" si="60"/>
        <v>0.98333353434654147</v>
      </c>
      <c r="V25" s="434">
        <f t="shared" si="60"/>
        <v>0.99328641050565636</v>
      </c>
      <c r="W25" s="434">
        <f t="shared" si="60"/>
        <v>0.99769295601731756</v>
      </c>
      <c r="X25" s="420"/>
      <c r="Y25" s="420"/>
      <c r="Z25" s="556" t="s">
        <v>322</v>
      </c>
      <c r="AA25" s="434">
        <f>IF(ISERROR(1+-ABS(AA18)/12/AA11),"--",1+-ABS(AA18)/12/AA11)</f>
        <v>0.99156597326289286</v>
      </c>
      <c r="AB25" s="436"/>
      <c r="AC25" s="434">
        <f t="shared" ref="AC25:AF25" si="61">IF(ISERROR(1+-ABS(AC18)/3/AC11),"--",1+-ABS(AC18)/3/AC11)</f>
        <v>0.98076712067225869</v>
      </c>
      <c r="AD25" s="434">
        <f t="shared" si="61"/>
        <v>0.99748427352487301</v>
      </c>
      <c r="AE25" s="434">
        <f t="shared" si="61"/>
        <v>0.99720886072726145</v>
      </c>
      <c r="AF25" s="434">
        <f t="shared" si="61"/>
        <v>0.99233298175919293</v>
      </c>
      <c r="AG25" s="436"/>
      <c r="AH25" s="434">
        <f t="shared" ref="AH25:AS25" si="62">IF(ISERROR(1+-ABS(AH18)/AH11),"--",1+-ABS(AH18)/AH11)</f>
        <v>0.96811446570297977</v>
      </c>
      <c r="AI25" s="434">
        <f t="shared" si="62"/>
        <v>0.99577310368226113</v>
      </c>
      <c r="AJ25" s="434">
        <f t="shared" si="62"/>
        <v>0.97974120495083517</v>
      </c>
      <c r="AK25" s="434">
        <f t="shared" si="62"/>
        <v>0.99444572495107009</v>
      </c>
      <c r="AL25" s="434">
        <f t="shared" si="62"/>
        <v>0.99804352395469698</v>
      </c>
      <c r="AM25" s="434">
        <f t="shared" si="62"/>
        <v>1</v>
      </c>
      <c r="AN25" s="434">
        <f t="shared" si="62"/>
        <v>0.9997902912449399</v>
      </c>
      <c r="AO25" s="434">
        <f t="shared" si="62"/>
        <v>0.99877682473034046</v>
      </c>
      <c r="AP25" s="434">
        <f t="shared" si="62"/>
        <v>0.99332156296483443</v>
      </c>
      <c r="AQ25" s="434">
        <f t="shared" si="62"/>
        <v>0.99687798730282295</v>
      </c>
      <c r="AR25" s="434">
        <f t="shared" si="62"/>
        <v>0.98258198788808548</v>
      </c>
      <c r="AS25" s="557">
        <f t="shared" si="62"/>
        <v>0.9978357088705142</v>
      </c>
    </row>
    <row r="26" spans="3:45" ht="14.25" customHeight="1" x14ac:dyDescent="0.25">
      <c r="C26" s="556" t="s">
        <v>323</v>
      </c>
      <c r="D26" s="425"/>
      <c r="E26" s="434">
        <f>IF(ISERROR(1+SUM(SUM(E13:E17),-ABS(E18+E19))/12/E11),"--",1+SUM(SUM(E13:E17),-ABS(E18+E19))/12/E11)</f>
        <v>1.0013880149484586</v>
      </c>
      <c r="F26" s="436"/>
      <c r="G26" s="434">
        <f t="shared" ref="G26:J26" si="63">IF(ISERROR(1+SUM(SUM(G13:G17),-ABS(G18+G19))/3/G11),"--",1+SUM(SUM(G13:G17),-ABS(G18+G19))/3/G11)</f>
        <v>0.99816520554891219</v>
      </c>
      <c r="H26" s="434">
        <f t="shared" si="63"/>
        <v>1.0107524084460195</v>
      </c>
      <c r="I26" s="434">
        <f t="shared" si="63"/>
        <v>0.99510171907332423</v>
      </c>
      <c r="J26" s="434">
        <f t="shared" si="63"/>
        <v>1.0013436513026412</v>
      </c>
      <c r="K26" s="436"/>
      <c r="L26" s="434">
        <f t="shared" ref="L26:W26" si="64">IF(ISERROR(1+SUM(SUM(L13:L17),-ABS(L18+L19))/L11),"--",1+SUM(SUM(L13:L17),-ABS(L18+L19))/L11)</f>
        <v>1.0011241113448071</v>
      </c>
      <c r="M26" s="434">
        <f t="shared" si="64"/>
        <v>1.0062350595936433</v>
      </c>
      <c r="N26" s="434">
        <f t="shared" si="64"/>
        <v>0.98755595824927611</v>
      </c>
      <c r="O26" s="434">
        <f t="shared" si="64"/>
        <v>1.0190018283226576</v>
      </c>
      <c r="P26" s="434">
        <f t="shared" si="64"/>
        <v>1.0057831228529017</v>
      </c>
      <c r="Q26" s="434">
        <f t="shared" si="64"/>
        <v>1.0071628626305975</v>
      </c>
      <c r="R26" s="434">
        <f t="shared" si="64"/>
        <v>0.99432182346192</v>
      </c>
      <c r="S26" s="434">
        <f t="shared" si="64"/>
        <v>1.0081532111966178</v>
      </c>
      <c r="T26" s="434">
        <f t="shared" si="64"/>
        <v>0.98293006245064685</v>
      </c>
      <c r="U26" s="434">
        <f t="shared" si="64"/>
        <v>0.98818264397585509</v>
      </c>
      <c r="V26" s="434">
        <f t="shared" si="64"/>
        <v>1.002286775449952</v>
      </c>
      <c r="W26" s="434">
        <f t="shared" si="64"/>
        <v>1.0135543586801485</v>
      </c>
      <c r="X26" s="420"/>
      <c r="Y26" s="420"/>
      <c r="Z26" s="556" t="s">
        <v>323</v>
      </c>
      <c r="AA26" s="434">
        <f>IF(ISERROR(1+SUM(SUM(AA14:AA17),-ABS(AA18+AA19))/12/AA11),"--",1+SUM(SUM(AA14:AA17),-ABS(AA18+AA19))/12/AA11)</f>
        <v>1.0077667189821964</v>
      </c>
      <c r="AB26" s="436"/>
      <c r="AC26" s="434">
        <f t="shared" ref="AC26:AF26" si="65">IF(ISERROR(1+SUM(SUM(AC14:AC17),-ABS(AC18+AC19))/3/AC11),"--",1+SUM(SUM(AC14:AC17),-ABS(AC18+AC19))/3/AC11)</f>
        <v>1.0114976978930783</v>
      </c>
      <c r="AD26" s="434">
        <f t="shared" si="65"/>
        <v>1.0114450565484214</v>
      </c>
      <c r="AE26" s="434">
        <f t="shared" si="65"/>
        <v>1.0058681763359392</v>
      </c>
      <c r="AF26" s="434">
        <f t="shared" si="65"/>
        <v>1.0010402933911662</v>
      </c>
      <c r="AG26" s="436"/>
      <c r="AH26" s="434">
        <f t="shared" ref="AH26:AS26" si="66">IF(ISERROR(1+SUM(SUM(AH14:AH17),-ABS(AH18+AH19))/AH11),"--",1+SUM(SUM(AH14:AH17),-ABS(AH18+AH19))/AH11)</f>
        <v>1.0370437795358942</v>
      </c>
      <c r="AI26" s="434">
        <f t="shared" si="66"/>
        <v>1.015631308756836</v>
      </c>
      <c r="AJ26" s="434">
        <f t="shared" si="66"/>
        <v>0.98226410550194676</v>
      </c>
      <c r="AK26" s="434">
        <f t="shared" si="66"/>
        <v>1.0144076176502217</v>
      </c>
      <c r="AL26" s="434">
        <f t="shared" si="66"/>
        <v>1.0053214838434006</v>
      </c>
      <c r="AM26" s="434">
        <f t="shared" si="66"/>
        <v>1.0140266429656788</v>
      </c>
      <c r="AN26" s="434">
        <f t="shared" si="66"/>
        <v>1.0038149191805381</v>
      </c>
      <c r="AO26" s="434">
        <f t="shared" si="66"/>
        <v>1.0113612334254041</v>
      </c>
      <c r="AP26" s="434">
        <f t="shared" si="66"/>
        <v>1.0021861262553033</v>
      </c>
      <c r="AQ26" s="434">
        <f t="shared" si="66"/>
        <v>1.0042863515277833</v>
      </c>
      <c r="AR26" s="434">
        <f t="shared" si="66"/>
        <v>0.98908766039862639</v>
      </c>
      <c r="AS26" s="557">
        <f t="shared" si="66"/>
        <v>1.0098169461035746</v>
      </c>
    </row>
    <row r="27" spans="3:45" ht="14.25" customHeight="1" x14ac:dyDescent="0.25">
      <c r="C27" s="556"/>
      <c r="D27" s="422"/>
      <c r="E27" s="434"/>
      <c r="F27" s="436"/>
      <c r="G27" s="434"/>
      <c r="H27" s="434"/>
      <c r="I27" s="434"/>
      <c r="J27" s="434"/>
      <c r="K27" s="436"/>
      <c r="L27" s="434"/>
      <c r="M27" s="434"/>
      <c r="N27" s="434"/>
      <c r="O27" s="434"/>
      <c r="P27" s="434"/>
      <c r="Q27" s="434"/>
      <c r="R27" s="434"/>
      <c r="S27" s="434"/>
      <c r="T27" s="434"/>
      <c r="U27" s="434"/>
      <c r="V27" s="434"/>
      <c r="W27" s="434"/>
      <c r="X27" s="420"/>
      <c r="Y27" s="420"/>
      <c r="Z27" s="556"/>
      <c r="AA27" s="434"/>
      <c r="AB27" s="436"/>
      <c r="AC27" s="434"/>
      <c r="AD27" s="434"/>
      <c r="AE27" s="434"/>
      <c r="AF27" s="434"/>
      <c r="AG27" s="436"/>
      <c r="AH27" s="434"/>
      <c r="AI27" s="434"/>
      <c r="AJ27" s="434"/>
      <c r="AK27" s="434"/>
      <c r="AL27" s="434"/>
      <c r="AM27" s="434"/>
      <c r="AN27" s="434"/>
      <c r="AO27" s="434"/>
      <c r="AP27" s="434"/>
      <c r="AQ27" s="434"/>
      <c r="AR27" s="434"/>
      <c r="AS27" s="557"/>
    </row>
    <row r="28" spans="3:45" ht="14.25" customHeight="1" x14ac:dyDescent="0.25">
      <c r="C28" s="553" t="s">
        <v>324</v>
      </c>
      <c r="D28" s="436"/>
      <c r="E28" s="434"/>
      <c r="F28" s="436"/>
      <c r="G28" s="434"/>
      <c r="H28" s="434"/>
      <c r="I28" s="434"/>
      <c r="J28" s="434"/>
      <c r="K28" s="436"/>
      <c r="L28" s="434"/>
      <c r="M28" s="434"/>
      <c r="N28" s="434"/>
      <c r="O28" s="434"/>
      <c r="P28" s="434"/>
      <c r="Q28" s="434"/>
      <c r="R28" s="434"/>
      <c r="S28" s="434"/>
      <c r="T28" s="434"/>
      <c r="U28" s="434"/>
      <c r="V28" s="434"/>
      <c r="W28" s="434"/>
      <c r="X28" s="420"/>
      <c r="Y28" s="420"/>
      <c r="Z28" s="553" t="s">
        <v>324</v>
      </c>
      <c r="AA28" s="434"/>
      <c r="AB28" s="436"/>
      <c r="AC28" s="434"/>
      <c r="AD28" s="434"/>
      <c r="AE28" s="434"/>
      <c r="AF28" s="434"/>
      <c r="AG28" s="436"/>
      <c r="AH28" s="434"/>
      <c r="AI28" s="434"/>
      <c r="AJ28" s="434"/>
      <c r="AK28" s="434"/>
      <c r="AL28" s="434"/>
      <c r="AM28" s="434"/>
      <c r="AN28" s="434"/>
      <c r="AO28" s="434"/>
      <c r="AP28" s="434"/>
      <c r="AQ28" s="434"/>
      <c r="AR28" s="434"/>
      <c r="AS28" s="557"/>
    </row>
    <row r="29" spans="3:45" ht="14.25" customHeight="1" x14ac:dyDescent="0.25">
      <c r="C29" s="556" t="s">
        <v>321</v>
      </c>
      <c r="D29" s="436"/>
      <c r="E29" s="434">
        <f>IF(ISERROR(1+-ABS(E18+E19)/E11),"--",1+-ABS(E18+E19)/E11)</f>
        <v>0.88393343673788904</v>
      </c>
      <c r="F29" s="436"/>
      <c r="G29" s="434">
        <f t="shared" ref="G29:J29" si="67">IF(ISERROR(1+-ABS(G18+G19)*12/3/G11),"--",1+-ABS(G18+G19)*12/3/G11)</f>
        <v>0.81555710335761478</v>
      </c>
      <c r="H29" s="434">
        <f t="shared" si="67"/>
        <v>0.98047535474994563</v>
      </c>
      <c r="I29" s="434">
        <f t="shared" si="67"/>
        <v>0.86365824368145361</v>
      </c>
      <c r="J29" s="434">
        <f t="shared" si="67"/>
        <v>0.89608186063898254</v>
      </c>
      <c r="K29" s="436"/>
      <c r="L29" s="434">
        <f t="shared" ref="L29:W29" si="68">IF(ISERROR(1+-ABS(L18+L19)*12/L11),"--",1+-ABS(L18+L19)*12/L11)</f>
        <v>0.76517435056439032</v>
      </c>
      <c r="M29" s="434">
        <f t="shared" si="68"/>
        <v>0.95175850791834071</v>
      </c>
      <c r="N29" s="434">
        <f t="shared" si="68"/>
        <v>0.74761457528369757</v>
      </c>
      <c r="O29" s="434">
        <f t="shared" si="68"/>
        <v>0.96740303718612841</v>
      </c>
      <c r="P29" s="434">
        <f t="shared" si="68"/>
        <v>0.9772296538848555</v>
      </c>
      <c r="Q29" s="434">
        <f t="shared" si="68"/>
        <v>0.99732039921408033</v>
      </c>
      <c r="R29" s="434">
        <f t="shared" si="68"/>
        <v>0.82829854736741593</v>
      </c>
      <c r="S29" s="434">
        <f t="shared" si="68"/>
        <v>0.98584165979466709</v>
      </c>
      <c r="T29" s="434">
        <f t="shared" si="68"/>
        <v>0.77745351184286793</v>
      </c>
      <c r="U29" s="434">
        <f t="shared" si="68"/>
        <v>0.79602195259154684</v>
      </c>
      <c r="V29" s="434">
        <f t="shared" si="68"/>
        <v>0.91943692606787641</v>
      </c>
      <c r="W29" s="434">
        <f t="shared" si="68"/>
        <v>0.97231547220781123</v>
      </c>
      <c r="X29" s="420"/>
      <c r="Y29" s="420"/>
      <c r="Z29" s="556" t="s">
        <v>321</v>
      </c>
      <c r="AA29" s="434">
        <f>IF(ISERROR(1+-ABS(AA18+AA19)/AA11),"--",1+-ABS(AA18+AA19)/AA11)</f>
        <v>0.8987916791547147</v>
      </c>
      <c r="AB29" s="436"/>
      <c r="AC29" s="434">
        <f t="shared" ref="AC29:AF29" si="69">IF(ISERROR(1+-ABS(AC18+AC19)*12/3/AC11),"--",1+-ABS(AC18+AC19)*12/3/AC11)</f>
        <v>0.76920544806710378</v>
      </c>
      <c r="AD29" s="434">
        <f t="shared" si="69"/>
        <v>0.96981128229847546</v>
      </c>
      <c r="AE29" s="434">
        <f t="shared" si="69"/>
        <v>0.96650632872713771</v>
      </c>
      <c r="AF29" s="434">
        <f t="shared" si="69"/>
        <v>0.90799578111031476</v>
      </c>
      <c r="AG29" s="436"/>
      <c r="AH29" s="434">
        <f t="shared" ref="AH29:AS29" si="70">IF(ISERROR(1+-ABS(AH18+AH19)*12/AH11),"--",1+-ABS(AH18+AH19)*12/AH11)</f>
        <v>0.61737358843575729</v>
      </c>
      <c r="AI29" s="434">
        <f t="shared" si="70"/>
        <v>0.94927724418713322</v>
      </c>
      <c r="AJ29" s="434">
        <f t="shared" si="70"/>
        <v>0.7568944594100222</v>
      </c>
      <c r="AK29" s="434">
        <f t="shared" si="70"/>
        <v>0.93334869941284127</v>
      </c>
      <c r="AL29" s="434">
        <f t="shared" si="70"/>
        <v>0.97652228745636405</v>
      </c>
      <c r="AM29" s="434">
        <f t="shared" si="70"/>
        <v>1</v>
      </c>
      <c r="AN29" s="434">
        <f t="shared" si="70"/>
        <v>0.99748349493927901</v>
      </c>
      <c r="AO29" s="434">
        <f t="shared" si="70"/>
        <v>0.9853218967640851</v>
      </c>
      <c r="AP29" s="434">
        <f t="shared" si="70"/>
        <v>0.91985875557801244</v>
      </c>
      <c r="AQ29" s="434">
        <f t="shared" si="70"/>
        <v>0.96253584763387556</v>
      </c>
      <c r="AR29" s="434">
        <f t="shared" si="70"/>
        <v>0.79098385465702636</v>
      </c>
      <c r="AS29" s="557">
        <f t="shared" si="70"/>
        <v>0.97402850644617089</v>
      </c>
    </row>
    <row r="30" spans="3:45" ht="14.25" customHeight="1" x14ac:dyDescent="0.25">
      <c r="C30" s="556" t="s">
        <v>322</v>
      </c>
      <c r="D30" s="436"/>
      <c r="E30" s="434">
        <f>IF(ISERROR(1+-ABS(E18)/E11),"--",1+-ABS(E18)/E11)</f>
        <v>0.93000989951317392</v>
      </c>
      <c r="F30" s="436"/>
      <c r="G30" s="434">
        <f t="shared" ref="G30:J30" si="71">IF(ISERROR(1+-ABS(G18)*12/3/G11),"--",1+-ABS(G18)*12/3/G11)</f>
        <v>0.92737866793021628</v>
      </c>
      <c r="H30" s="434">
        <f t="shared" si="71"/>
        <v>0.99267402701878182</v>
      </c>
      <c r="I30" s="434">
        <f t="shared" si="71"/>
        <v>0.91732910648352572</v>
      </c>
      <c r="J30" s="434">
        <f t="shared" si="71"/>
        <v>0.89740868049463285</v>
      </c>
      <c r="K30" s="436"/>
      <c r="L30" s="434">
        <f t="shared" ref="L30:W30" si="72">IF(ISERROR(1+-ABS(L18)*12/L11),"--",1+-ABS(L18)*12/L11)</f>
        <v>0.79928370805778004</v>
      </c>
      <c r="M30" s="434">
        <f t="shared" si="72"/>
        <v>0.98372499722655415</v>
      </c>
      <c r="N30" s="434">
        <f t="shared" si="72"/>
        <v>1</v>
      </c>
      <c r="O30" s="434">
        <f t="shared" si="72"/>
        <v>0.99083595749611542</v>
      </c>
      <c r="P30" s="434">
        <f t="shared" si="72"/>
        <v>0.99013517953287189</v>
      </c>
      <c r="Q30" s="434">
        <f t="shared" si="72"/>
        <v>0.99732039921408033</v>
      </c>
      <c r="R30" s="434">
        <f t="shared" si="72"/>
        <v>0.83076004635574019</v>
      </c>
      <c r="S30" s="434">
        <f t="shared" si="72"/>
        <v>0.98584165979466709</v>
      </c>
      <c r="T30" s="434">
        <f t="shared" si="72"/>
        <v>0.93550789464125872</v>
      </c>
      <c r="U30" s="434">
        <f t="shared" si="72"/>
        <v>0.80000241215849754</v>
      </c>
      <c r="V30" s="434">
        <f t="shared" si="72"/>
        <v>0.91943692606787641</v>
      </c>
      <c r="W30" s="434">
        <f t="shared" si="72"/>
        <v>0.97231547220781123</v>
      </c>
      <c r="X30" s="420"/>
      <c r="Y30" s="420"/>
      <c r="Z30" s="556" t="s">
        <v>322</v>
      </c>
      <c r="AA30" s="434">
        <f>IF(ISERROR(1+-ABS(AA18)/AA11),"--",1+-ABS(AA18)/AA11)</f>
        <v>0.8987916791547147</v>
      </c>
      <c r="AB30" s="436"/>
      <c r="AC30" s="434">
        <f t="shared" ref="AC30:AF30" si="73">IF(ISERROR(1+-ABS(AC18)*12/3/AC11),"--",1+-ABS(AC18)*12/3/AC11)</f>
        <v>0.76920544806710378</v>
      </c>
      <c r="AD30" s="434">
        <f t="shared" si="73"/>
        <v>0.96981128229847546</v>
      </c>
      <c r="AE30" s="434">
        <f t="shared" si="73"/>
        <v>0.96650632872713771</v>
      </c>
      <c r="AF30" s="434">
        <f t="shared" si="73"/>
        <v>0.90799578111031476</v>
      </c>
      <c r="AG30" s="436"/>
      <c r="AH30" s="434">
        <f t="shared" ref="AH30:AS30" si="74">IF(ISERROR(1+-ABS(AH18)*12/AH11),"--",1+-ABS(AH18)*12/AH11)</f>
        <v>0.61737358843575729</v>
      </c>
      <c r="AI30" s="434">
        <f t="shared" si="74"/>
        <v>0.94927724418713322</v>
      </c>
      <c r="AJ30" s="434">
        <f t="shared" si="74"/>
        <v>0.7568944594100222</v>
      </c>
      <c r="AK30" s="434">
        <f t="shared" si="74"/>
        <v>0.93334869941284127</v>
      </c>
      <c r="AL30" s="434">
        <f t="shared" si="74"/>
        <v>0.97652228745636405</v>
      </c>
      <c r="AM30" s="434">
        <f t="shared" si="74"/>
        <v>1</v>
      </c>
      <c r="AN30" s="434">
        <f t="shared" si="74"/>
        <v>0.99748349493927901</v>
      </c>
      <c r="AO30" s="434">
        <f t="shared" si="74"/>
        <v>0.9853218967640851</v>
      </c>
      <c r="AP30" s="434">
        <f t="shared" si="74"/>
        <v>0.91985875557801244</v>
      </c>
      <c r="AQ30" s="434">
        <f t="shared" si="74"/>
        <v>0.96253584763387556</v>
      </c>
      <c r="AR30" s="434">
        <f t="shared" si="74"/>
        <v>0.79098385465702636</v>
      </c>
      <c r="AS30" s="557">
        <f t="shared" si="74"/>
        <v>0.97402850644617089</v>
      </c>
    </row>
    <row r="31" spans="3:45" ht="14.25" customHeight="1" x14ac:dyDescent="0.25">
      <c r="C31" s="556" t="s">
        <v>323</v>
      </c>
      <c r="D31" s="420"/>
      <c r="E31" s="434">
        <f>IF(ISERROR(1+SUM(SUM(E13:E17),-ABS(E18+E19))/E11),"--",1+SUM(SUM(E13:E17),-ABS(E18+E19))/E11)</f>
        <v>1.0166561793815039</v>
      </c>
      <c r="F31" s="436"/>
      <c r="G31" s="434">
        <f t="shared" ref="G31:J31" si="75">IF(ISERROR(1+SUM(SUM(G13:G17),-ABS(G18+G19))*12/3/G11),"--",1+SUM(SUM(G13:G17),-ABS(G18+G19))*12/3/G11)</f>
        <v>0.97798246658694599</v>
      </c>
      <c r="H31" s="434">
        <f t="shared" si="75"/>
        <v>1.1290289013522332</v>
      </c>
      <c r="I31" s="434">
        <f t="shared" si="75"/>
        <v>0.94122062887989066</v>
      </c>
      <c r="J31" s="434">
        <f t="shared" si="75"/>
        <v>1.0161238156316954</v>
      </c>
      <c r="K31" s="436"/>
      <c r="L31" s="434">
        <f t="shared" ref="L31:W31" si="76">IF(ISERROR(1+SUM(SUM(L13:L17),-ABS(L18+L19))*12/L11),"--",1+SUM(SUM(L13:L17),-ABS(L18+L19))*12/L11)</f>
        <v>1.0134893361376847</v>
      </c>
      <c r="M31" s="434">
        <f t="shared" si="76"/>
        <v>1.0748207151237199</v>
      </c>
      <c r="N31" s="434">
        <f t="shared" si="76"/>
        <v>0.850671498991313</v>
      </c>
      <c r="O31" s="434">
        <f t="shared" si="76"/>
        <v>1.228021939871891</v>
      </c>
      <c r="P31" s="434">
        <f t="shared" si="76"/>
        <v>1.0693974742348207</v>
      </c>
      <c r="Q31" s="434">
        <f t="shared" si="76"/>
        <v>1.0859543515671695</v>
      </c>
      <c r="R31" s="434">
        <f t="shared" si="76"/>
        <v>0.93186188154303984</v>
      </c>
      <c r="S31" s="434">
        <f t="shared" si="76"/>
        <v>1.0978385343594148</v>
      </c>
      <c r="T31" s="434">
        <f t="shared" si="76"/>
        <v>0.79516074940776238</v>
      </c>
      <c r="U31" s="434">
        <f t="shared" si="76"/>
        <v>0.85819172771026075</v>
      </c>
      <c r="V31" s="434">
        <f t="shared" si="76"/>
        <v>1.0274413053994251</v>
      </c>
      <c r="W31" s="434">
        <f t="shared" si="76"/>
        <v>1.1626523041617833</v>
      </c>
      <c r="X31" s="420"/>
      <c r="Y31" s="420"/>
      <c r="Z31" s="556" t="s">
        <v>323</v>
      </c>
      <c r="AA31" s="434">
        <f>IF(ISERROR(1+SUM(SUM(AA14:AA17),-ABS(AA18+AA19))/AA11),"--",1+SUM(SUM(AA14:AA17),-ABS(AA18+AA19))/AA11)</f>
        <v>1.0932006277863575</v>
      </c>
      <c r="AB31" s="436"/>
      <c r="AC31" s="434">
        <f t="shared" ref="AC31:AF31" si="77">IF(ISERROR(1+SUM(SUM(AC14:AC17),-ABS(AC18+AC19))*12/3/AC11),"--",1+SUM(SUM(AC14:AC17),-ABS(AC18+AC19))*12/3/AC11)</f>
        <v>1.1379723747169406</v>
      </c>
      <c r="AD31" s="434">
        <f t="shared" si="77"/>
        <v>1.1373406785810571</v>
      </c>
      <c r="AE31" s="434">
        <f t="shared" si="77"/>
        <v>1.0704181160312707</v>
      </c>
      <c r="AF31" s="434">
        <f t="shared" si="77"/>
        <v>1.0124835206939937</v>
      </c>
      <c r="AG31" s="436"/>
      <c r="AH31" s="434">
        <f t="shared" ref="AH31:AS31" si="78">IF(ISERROR(1+SUM(SUM(AH14:AH17),-ABS(AH18+AH19))*12/AH11),"--",1+SUM(SUM(AH14:AH17),-ABS(AH18+AH19))*12/AH11)</f>
        <v>1.4445253544307315</v>
      </c>
      <c r="AI31" s="434">
        <f t="shared" si="78"/>
        <v>1.1875757050820317</v>
      </c>
      <c r="AJ31" s="434">
        <f t="shared" si="78"/>
        <v>0.78716926602336057</v>
      </c>
      <c r="AK31" s="434">
        <f t="shared" si="78"/>
        <v>1.1728914118026614</v>
      </c>
      <c r="AL31" s="434">
        <f t="shared" si="78"/>
        <v>1.0638578061208077</v>
      </c>
      <c r="AM31" s="434">
        <f t="shared" si="78"/>
        <v>1.1683197155881455</v>
      </c>
      <c r="AN31" s="434">
        <f t="shared" si="78"/>
        <v>1.0457790301664582</v>
      </c>
      <c r="AO31" s="434">
        <f t="shared" si="78"/>
        <v>1.1363348011048495</v>
      </c>
      <c r="AP31" s="434">
        <f t="shared" si="78"/>
        <v>1.0262335150636395</v>
      </c>
      <c r="AQ31" s="434">
        <f t="shared" si="78"/>
        <v>1.0514362183333992</v>
      </c>
      <c r="AR31" s="434">
        <f t="shared" si="78"/>
        <v>0.86905192478351667</v>
      </c>
      <c r="AS31" s="557">
        <f t="shared" si="78"/>
        <v>1.1178033532428953</v>
      </c>
    </row>
    <row r="32" spans="3:45" ht="15" customHeight="1" x14ac:dyDescent="0.25">
      <c r="C32" s="523"/>
      <c r="D32" s="420"/>
      <c r="E32" s="420"/>
      <c r="F32" s="420"/>
      <c r="G32" s="420"/>
      <c r="H32" s="420"/>
      <c r="I32" s="420"/>
      <c r="J32" s="420"/>
      <c r="K32" s="420"/>
      <c r="L32" s="420"/>
      <c r="M32" s="420"/>
      <c r="N32" s="420"/>
      <c r="O32" s="420"/>
      <c r="P32" s="420"/>
      <c r="Q32" s="420"/>
      <c r="R32" s="420"/>
      <c r="S32" s="420"/>
      <c r="T32" s="420"/>
      <c r="U32" s="420"/>
      <c r="V32" s="420"/>
      <c r="W32" s="420"/>
      <c r="X32" s="420"/>
      <c r="Y32" s="420"/>
      <c r="Z32" s="523"/>
      <c r="AA32" s="420"/>
      <c r="AB32" s="420"/>
      <c r="AC32" s="420"/>
      <c r="AD32" s="420"/>
      <c r="AE32" s="420"/>
      <c r="AF32" s="420"/>
      <c r="AG32" s="420"/>
      <c r="AH32" s="420"/>
      <c r="AI32" s="420"/>
      <c r="AJ32" s="420"/>
      <c r="AK32" s="420"/>
      <c r="AL32" s="420"/>
      <c r="AM32" s="420"/>
      <c r="AN32" s="420"/>
      <c r="AO32" s="420"/>
      <c r="AP32" s="420"/>
      <c r="AQ32" s="420"/>
      <c r="AR32" s="420"/>
      <c r="AS32" s="524"/>
    </row>
    <row r="33" spans="3:45" ht="14.25" customHeight="1" x14ac:dyDescent="0.25">
      <c r="C33" s="536" t="s">
        <v>325</v>
      </c>
      <c r="D33" s="420"/>
      <c r="E33" s="420"/>
      <c r="F33" s="420"/>
      <c r="G33" s="420"/>
      <c r="H33" s="420"/>
      <c r="I33" s="420"/>
      <c r="J33" s="420"/>
      <c r="K33" s="420"/>
      <c r="L33" s="420"/>
      <c r="M33" s="420"/>
      <c r="N33" s="420"/>
      <c r="O33" s="420"/>
      <c r="P33" s="420"/>
      <c r="Q33" s="420"/>
      <c r="R33" s="420"/>
      <c r="S33" s="420"/>
      <c r="T33" s="420"/>
      <c r="U33" s="420"/>
      <c r="V33" s="420"/>
      <c r="W33" s="420"/>
      <c r="X33" s="420"/>
      <c r="Y33" s="420"/>
      <c r="Z33" s="536" t="s">
        <v>325</v>
      </c>
      <c r="AA33" s="420"/>
      <c r="AB33" s="420"/>
      <c r="AC33" s="420"/>
      <c r="AD33" s="420"/>
      <c r="AE33" s="420"/>
      <c r="AF33" s="420"/>
      <c r="AG33" s="420"/>
      <c r="AH33" s="420"/>
      <c r="AI33" s="420"/>
      <c r="AJ33" s="420"/>
      <c r="AK33" s="420"/>
      <c r="AL33" s="420"/>
      <c r="AM33" s="420"/>
      <c r="AN33" s="420"/>
      <c r="AO33" s="420"/>
      <c r="AP33" s="420"/>
      <c r="AQ33" s="420"/>
      <c r="AR33" s="420"/>
      <c r="AS33" s="558"/>
    </row>
    <row r="34" spans="3:45" ht="14.25" customHeight="1" x14ac:dyDescent="0.25">
      <c r="C34" s="539" t="s">
        <v>326</v>
      </c>
      <c r="D34" s="420"/>
      <c r="E34" s="483">
        <f>G34</f>
        <v>139</v>
      </c>
      <c r="F34" s="420"/>
      <c r="G34" s="483">
        <f>$L$34</f>
        <v>139</v>
      </c>
      <c r="H34" s="483">
        <f t="shared" ref="H34:J34" si="79">G38</f>
        <v>138</v>
      </c>
      <c r="I34" s="483">
        <f t="shared" si="79"/>
        <v>140</v>
      </c>
      <c r="J34" s="483">
        <f t="shared" si="79"/>
        <v>136</v>
      </c>
      <c r="K34" s="420"/>
      <c r="L34" s="483">
        <f t="shared" ref="L34:L36" si="80">L65+L95</f>
        <v>139</v>
      </c>
      <c r="M34" s="483">
        <f t="shared" ref="M34:W34" si="81">L38</f>
        <v>138</v>
      </c>
      <c r="N34" s="483">
        <f t="shared" si="81"/>
        <v>137</v>
      </c>
      <c r="O34" s="483">
        <f t="shared" si="81"/>
        <v>138</v>
      </c>
      <c r="P34" s="483">
        <f t="shared" si="81"/>
        <v>138</v>
      </c>
      <c r="Q34" s="483">
        <f t="shared" si="81"/>
        <v>139</v>
      </c>
      <c r="R34" s="483">
        <f t="shared" si="81"/>
        <v>140</v>
      </c>
      <c r="S34" s="483">
        <f t="shared" si="81"/>
        <v>137</v>
      </c>
      <c r="T34" s="483">
        <f t="shared" si="81"/>
        <v>137</v>
      </c>
      <c r="U34" s="483">
        <f t="shared" si="81"/>
        <v>136</v>
      </c>
      <c r="V34" s="483">
        <f t="shared" si="81"/>
        <v>136</v>
      </c>
      <c r="W34" s="483">
        <f t="shared" si="81"/>
        <v>135</v>
      </c>
      <c r="X34" s="420"/>
      <c r="Y34" s="420"/>
      <c r="Z34" s="539" t="s">
        <v>326</v>
      </c>
      <c r="AA34" s="483">
        <f>AC34</f>
        <v>139</v>
      </c>
      <c r="AB34" s="420"/>
      <c r="AC34" s="483">
        <f>$L$34</f>
        <v>139</v>
      </c>
      <c r="AD34" s="483">
        <f t="shared" ref="AD34:AF34" si="82">AC38</f>
        <v>138</v>
      </c>
      <c r="AE34" s="483">
        <f t="shared" si="82"/>
        <v>143</v>
      </c>
      <c r="AF34" s="483">
        <f t="shared" si="82"/>
        <v>150</v>
      </c>
      <c r="AG34" s="420"/>
      <c r="AH34" s="483">
        <f t="shared" ref="AH34:AS34" si="83">AH65+AH95</f>
        <v>139</v>
      </c>
      <c r="AI34" s="483">
        <f t="shared" si="83"/>
        <v>136</v>
      </c>
      <c r="AJ34" s="483">
        <f t="shared" si="83"/>
        <v>136</v>
      </c>
      <c r="AK34" s="483">
        <f t="shared" si="83"/>
        <v>138</v>
      </c>
      <c r="AL34" s="483">
        <f t="shared" si="83"/>
        <v>139</v>
      </c>
      <c r="AM34" s="483">
        <f t="shared" si="83"/>
        <v>141</v>
      </c>
      <c r="AN34" s="483">
        <f t="shared" si="83"/>
        <v>143</v>
      </c>
      <c r="AO34" s="483">
        <f t="shared" si="83"/>
        <v>146</v>
      </c>
      <c r="AP34" s="483">
        <f t="shared" si="83"/>
        <v>149</v>
      </c>
      <c r="AQ34" s="483">
        <f t="shared" si="83"/>
        <v>150</v>
      </c>
      <c r="AR34" s="483">
        <f t="shared" si="83"/>
        <v>152</v>
      </c>
      <c r="AS34" s="558">
        <f t="shared" si="83"/>
        <v>151</v>
      </c>
    </row>
    <row r="35" spans="3:45" ht="14.25" customHeight="1" x14ac:dyDescent="0.25">
      <c r="C35" s="539" t="s">
        <v>327</v>
      </c>
      <c r="D35" s="420"/>
      <c r="E35" s="483">
        <f t="shared" ref="E35:E37" si="84">SUM(G35:J35)</f>
        <v>18</v>
      </c>
      <c r="F35" s="420"/>
      <c r="G35" s="483">
        <f t="shared" ref="G35:J35" si="85">SUMIFS($L35:$W35,$L$8:$W$8,"&lt;="&amp;G$8,$L$8:$W$8,"&gt;"&amp;EOMONTH(G$8,-3))</f>
        <v>5</v>
      </c>
      <c r="H35" s="483">
        <f t="shared" si="85"/>
        <v>6</v>
      </c>
      <c r="I35" s="483">
        <f t="shared" si="85"/>
        <v>2</v>
      </c>
      <c r="J35" s="483">
        <f t="shared" si="85"/>
        <v>5</v>
      </c>
      <c r="K35" s="420"/>
      <c r="L35" s="483">
        <f t="shared" si="80"/>
        <v>3</v>
      </c>
      <c r="M35" s="483">
        <f t="shared" ref="M35:W35" si="86">M66+M96</f>
        <v>1</v>
      </c>
      <c r="N35" s="483">
        <f t="shared" si="86"/>
        <v>1</v>
      </c>
      <c r="O35" s="483">
        <f t="shared" si="86"/>
        <v>2</v>
      </c>
      <c r="P35" s="483">
        <f t="shared" si="86"/>
        <v>2</v>
      </c>
      <c r="Q35" s="483">
        <f t="shared" si="86"/>
        <v>2</v>
      </c>
      <c r="R35" s="483">
        <f t="shared" si="86"/>
        <v>0</v>
      </c>
      <c r="S35" s="483">
        <f t="shared" si="86"/>
        <v>1</v>
      </c>
      <c r="T35" s="483">
        <f t="shared" si="86"/>
        <v>1</v>
      </c>
      <c r="U35" s="483">
        <f t="shared" si="86"/>
        <v>3</v>
      </c>
      <c r="V35" s="483">
        <f t="shared" si="86"/>
        <v>2</v>
      </c>
      <c r="W35" s="483">
        <f t="shared" si="86"/>
        <v>0</v>
      </c>
      <c r="X35" s="420"/>
      <c r="Y35" s="420"/>
      <c r="Z35" s="539" t="s">
        <v>327</v>
      </c>
      <c r="AA35" s="483">
        <f t="shared" ref="AA35:AA37" si="87">SUM(AC35:AF35)</f>
        <v>30</v>
      </c>
      <c r="AB35" s="420"/>
      <c r="AC35" s="483">
        <f t="shared" ref="AC35:AF35" si="88">SUMIFS($AH35:$AS35,$AH$8:$AS$8,"&lt;="&amp;AC$8,$AH$8:$AS$8,"&gt;"&amp;EOMONTH(AC$8,-3))</f>
        <v>6</v>
      </c>
      <c r="AD35" s="483">
        <f t="shared" si="88"/>
        <v>7</v>
      </c>
      <c r="AE35" s="483">
        <f t="shared" si="88"/>
        <v>10</v>
      </c>
      <c r="AF35" s="483">
        <f t="shared" si="88"/>
        <v>7</v>
      </c>
      <c r="AG35" s="420"/>
      <c r="AH35" s="483">
        <f t="shared" ref="AH35:AS35" si="89">AH66+AH96</f>
        <v>2</v>
      </c>
      <c r="AI35" s="483">
        <f t="shared" si="89"/>
        <v>2</v>
      </c>
      <c r="AJ35" s="483">
        <f t="shared" si="89"/>
        <v>2</v>
      </c>
      <c r="AK35" s="483">
        <f t="shared" si="89"/>
        <v>2</v>
      </c>
      <c r="AL35" s="483">
        <f t="shared" si="89"/>
        <v>3</v>
      </c>
      <c r="AM35" s="483">
        <f t="shared" si="89"/>
        <v>2</v>
      </c>
      <c r="AN35" s="483">
        <f t="shared" si="89"/>
        <v>3</v>
      </c>
      <c r="AO35" s="483">
        <f t="shared" si="89"/>
        <v>4</v>
      </c>
      <c r="AP35" s="483">
        <f t="shared" si="89"/>
        <v>3</v>
      </c>
      <c r="AQ35" s="483">
        <f t="shared" si="89"/>
        <v>3</v>
      </c>
      <c r="AR35" s="483">
        <f t="shared" si="89"/>
        <v>2</v>
      </c>
      <c r="AS35" s="558">
        <f t="shared" si="89"/>
        <v>2</v>
      </c>
    </row>
    <row r="36" spans="3:45" ht="14.25" customHeight="1" x14ac:dyDescent="0.25">
      <c r="C36" s="539" t="s">
        <v>328</v>
      </c>
      <c r="D36" s="420"/>
      <c r="E36" s="483">
        <f t="shared" si="84"/>
        <v>-25</v>
      </c>
      <c r="F36" s="420"/>
      <c r="G36" s="483">
        <f t="shared" ref="G36:J36" si="90">SUMIFS($L36:$W36,$L$8:$W$8,"&lt;="&amp;G$8,$L$8:$W$8,"&gt;"&amp;EOMONTH(G$8,-3))</f>
        <v>-6</v>
      </c>
      <c r="H36" s="483">
        <f t="shared" si="90"/>
        <v>-4</v>
      </c>
      <c r="I36" s="483">
        <f t="shared" si="90"/>
        <v>-6</v>
      </c>
      <c r="J36" s="483">
        <f t="shared" si="90"/>
        <v>-9</v>
      </c>
      <c r="K36" s="420"/>
      <c r="L36" s="483">
        <f t="shared" si="80"/>
        <v>-4</v>
      </c>
      <c r="M36" s="483">
        <f t="shared" ref="M36:W36" si="91">M67+M97</f>
        <v>-2</v>
      </c>
      <c r="N36" s="483">
        <f t="shared" si="91"/>
        <v>0</v>
      </c>
      <c r="O36" s="483">
        <f t="shared" si="91"/>
        <v>-2</v>
      </c>
      <c r="P36" s="483">
        <f t="shared" si="91"/>
        <v>-1</v>
      </c>
      <c r="Q36" s="483">
        <f t="shared" si="91"/>
        <v>-1</v>
      </c>
      <c r="R36" s="483">
        <f t="shared" si="91"/>
        <v>-3</v>
      </c>
      <c r="S36" s="483">
        <f t="shared" si="91"/>
        <v>-1</v>
      </c>
      <c r="T36" s="483">
        <f t="shared" si="91"/>
        <v>-2</v>
      </c>
      <c r="U36" s="483">
        <f t="shared" si="91"/>
        <v>-3</v>
      </c>
      <c r="V36" s="483">
        <f t="shared" si="91"/>
        <v>-3</v>
      </c>
      <c r="W36" s="483">
        <f t="shared" si="91"/>
        <v>-3</v>
      </c>
      <c r="X36" s="420"/>
      <c r="Y36" s="420"/>
      <c r="Z36" s="539" t="s">
        <v>328</v>
      </c>
      <c r="AA36" s="483">
        <f t="shared" si="87"/>
        <v>-18</v>
      </c>
      <c r="AB36" s="420"/>
      <c r="AC36" s="483">
        <f t="shared" ref="AC36:AF36" si="92">SUMIFS($AH36:$AS36,$AH$8:$AS$8,"&lt;="&amp;AC$8,$AH$8:$AS$8,"&gt;"&amp;EOMONTH(AC$8,-3))</f>
        <v>-7</v>
      </c>
      <c r="AD36" s="483">
        <f t="shared" si="92"/>
        <v>-2</v>
      </c>
      <c r="AE36" s="483">
        <f t="shared" si="92"/>
        <v>-3</v>
      </c>
      <c r="AF36" s="483">
        <f t="shared" si="92"/>
        <v>-6</v>
      </c>
      <c r="AG36" s="420"/>
      <c r="AH36" s="483">
        <f t="shared" ref="AH36:AS36" si="93">AH67+AH97</f>
        <v>-5</v>
      </c>
      <c r="AI36" s="483">
        <f t="shared" si="93"/>
        <v>-2</v>
      </c>
      <c r="AJ36" s="483">
        <f t="shared" si="93"/>
        <v>0</v>
      </c>
      <c r="AK36" s="483">
        <f t="shared" si="93"/>
        <v>-1</v>
      </c>
      <c r="AL36" s="483">
        <f t="shared" si="93"/>
        <v>-1</v>
      </c>
      <c r="AM36" s="483">
        <f t="shared" si="93"/>
        <v>0</v>
      </c>
      <c r="AN36" s="483">
        <f t="shared" si="93"/>
        <v>0</v>
      </c>
      <c r="AO36" s="483">
        <f t="shared" si="93"/>
        <v>-1</v>
      </c>
      <c r="AP36" s="483">
        <f t="shared" si="93"/>
        <v>-2</v>
      </c>
      <c r="AQ36" s="483">
        <f t="shared" si="93"/>
        <v>-1</v>
      </c>
      <c r="AR36" s="483">
        <f t="shared" si="93"/>
        <v>-3</v>
      </c>
      <c r="AS36" s="558">
        <f t="shared" si="93"/>
        <v>-2</v>
      </c>
    </row>
    <row r="37" spans="3:45" ht="14.25" customHeight="1" x14ac:dyDescent="0.25">
      <c r="C37" s="539" t="s">
        <v>329</v>
      </c>
      <c r="D37" s="420"/>
      <c r="E37" s="559">
        <f t="shared" si="84"/>
        <v>0</v>
      </c>
      <c r="F37" s="420"/>
      <c r="G37" s="559">
        <f t="shared" ref="G37:J37" si="94">SUMIFS($L37:$W37,$L$8:$W$8,"&lt;="&amp;G$8,$L$8:$W$8,"&gt;"&amp;EOMONTH(G$8,-3))</f>
        <v>0</v>
      </c>
      <c r="H37" s="559">
        <f t="shared" si="94"/>
        <v>0</v>
      </c>
      <c r="I37" s="559">
        <f t="shared" si="94"/>
        <v>0</v>
      </c>
      <c r="J37" s="559">
        <f t="shared" si="94"/>
        <v>0</v>
      </c>
      <c r="K37" s="420"/>
      <c r="L37" s="198">
        <v>0</v>
      </c>
      <c r="M37" s="198">
        <v>0</v>
      </c>
      <c r="N37" s="198">
        <v>0</v>
      </c>
      <c r="O37" s="198">
        <v>0</v>
      </c>
      <c r="P37" s="198">
        <v>0</v>
      </c>
      <c r="Q37" s="198">
        <v>0</v>
      </c>
      <c r="R37" s="198">
        <v>0</v>
      </c>
      <c r="S37" s="198">
        <v>0</v>
      </c>
      <c r="T37" s="198">
        <v>0</v>
      </c>
      <c r="U37" s="198">
        <v>0</v>
      </c>
      <c r="V37" s="198">
        <v>0</v>
      </c>
      <c r="W37" s="198">
        <v>0</v>
      </c>
      <c r="X37" s="420"/>
      <c r="Y37" s="420"/>
      <c r="Z37" s="539" t="s">
        <v>329</v>
      </c>
      <c r="AA37" s="559">
        <f t="shared" si="87"/>
        <v>0</v>
      </c>
      <c r="AB37" s="420"/>
      <c r="AC37" s="559">
        <f t="shared" ref="AC37:AF37" si="95">SUMIFS($AH37:$AS37,$AH$8:$AS$8,"&lt;="&amp;AC$8,$AH$8:$AS$8,"&gt;"&amp;EOMONTH(AC$8,-3))</f>
        <v>0</v>
      </c>
      <c r="AD37" s="559">
        <f t="shared" si="95"/>
        <v>0</v>
      </c>
      <c r="AE37" s="559">
        <f t="shared" si="95"/>
        <v>0</v>
      </c>
      <c r="AF37" s="559">
        <f t="shared" si="95"/>
        <v>0</v>
      </c>
      <c r="AG37" s="420"/>
      <c r="AH37" s="559">
        <v>0</v>
      </c>
      <c r="AI37" s="559">
        <v>0</v>
      </c>
      <c r="AJ37" s="559">
        <v>0</v>
      </c>
      <c r="AK37" s="559">
        <v>0</v>
      </c>
      <c r="AL37" s="559">
        <v>0</v>
      </c>
      <c r="AM37" s="559">
        <v>0</v>
      </c>
      <c r="AN37" s="559">
        <v>0</v>
      </c>
      <c r="AO37" s="559">
        <v>0</v>
      </c>
      <c r="AP37" s="559">
        <v>0</v>
      </c>
      <c r="AQ37" s="559">
        <v>0</v>
      </c>
      <c r="AR37" s="559">
        <v>0</v>
      </c>
      <c r="AS37" s="560">
        <v>0</v>
      </c>
    </row>
    <row r="38" spans="3:45" ht="14.25" customHeight="1" x14ac:dyDescent="0.25">
      <c r="C38" s="561" t="s">
        <v>330</v>
      </c>
      <c r="D38" s="420"/>
      <c r="E38" s="483">
        <f>SUM(E34:E37)</f>
        <v>132</v>
      </c>
      <c r="F38" s="420"/>
      <c r="G38" s="483">
        <f t="shared" ref="G38:J38" si="96">SUM(G34:G37)</f>
        <v>138</v>
      </c>
      <c r="H38" s="483">
        <f t="shared" si="96"/>
        <v>140</v>
      </c>
      <c r="I38" s="483">
        <f t="shared" si="96"/>
        <v>136</v>
      </c>
      <c r="J38" s="483">
        <f t="shared" si="96"/>
        <v>132</v>
      </c>
      <c r="K38" s="420"/>
      <c r="L38" s="483">
        <f t="shared" ref="L38:W38" si="97">SUM(L34:L37)</f>
        <v>138</v>
      </c>
      <c r="M38" s="483">
        <f t="shared" si="97"/>
        <v>137</v>
      </c>
      <c r="N38" s="483">
        <f t="shared" si="97"/>
        <v>138</v>
      </c>
      <c r="O38" s="483">
        <f t="shared" si="97"/>
        <v>138</v>
      </c>
      <c r="P38" s="483">
        <f t="shared" si="97"/>
        <v>139</v>
      </c>
      <c r="Q38" s="483">
        <f t="shared" si="97"/>
        <v>140</v>
      </c>
      <c r="R38" s="483">
        <f t="shared" si="97"/>
        <v>137</v>
      </c>
      <c r="S38" s="483">
        <f t="shared" si="97"/>
        <v>137</v>
      </c>
      <c r="T38" s="483">
        <f t="shared" si="97"/>
        <v>136</v>
      </c>
      <c r="U38" s="483">
        <f t="shared" si="97"/>
        <v>136</v>
      </c>
      <c r="V38" s="483">
        <f t="shared" si="97"/>
        <v>135</v>
      </c>
      <c r="W38" s="483">
        <f t="shared" si="97"/>
        <v>132</v>
      </c>
      <c r="X38" s="420"/>
      <c r="Y38" s="420"/>
      <c r="Z38" s="561" t="s">
        <v>330</v>
      </c>
      <c r="AA38" s="483">
        <f>SUM(AA34:AA37)</f>
        <v>151</v>
      </c>
      <c r="AB38" s="420"/>
      <c r="AC38" s="483">
        <f t="shared" ref="AC38:AF38" si="98">SUM(AC34:AC37)</f>
        <v>138</v>
      </c>
      <c r="AD38" s="483">
        <f t="shared" si="98"/>
        <v>143</v>
      </c>
      <c r="AE38" s="483">
        <f t="shared" si="98"/>
        <v>150</v>
      </c>
      <c r="AF38" s="483">
        <f t="shared" si="98"/>
        <v>151</v>
      </c>
      <c r="AG38" s="420"/>
      <c r="AH38" s="483">
        <f t="shared" ref="AH38:AS38" si="99">SUM(AH34:AH37)</f>
        <v>136</v>
      </c>
      <c r="AI38" s="483">
        <f t="shared" si="99"/>
        <v>136</v>
      </c>
      <c r="AJ38" s="483">
        <f t="shared" si="99"/>
        <v>138</v>
      </c>
      <c r="AK38" s="483">
        <f t="shared" si="99"/>
        <v>139</v>
      </c>
      <c r="AL38" s="483">
        <f t="shared" si="99"/>
        <v>141</v>
      </c>
      <c r="AM38" s="483">
        <f t="shared" si="99"/>
        <v>143</v>
      </c>
      <c r="AN38" s="483">
        <f t="shared" si="99"/>
        <v>146</v>
      </c>
      <c r="AO38" s="483">
        <f t="shared" si="99"/>
        <v>149</v>
      </c>
      <c r="AP38" s="483">
        <f t="shared" si="99"/>
        <v>150</v>
      </c>
      <c r="AQ38" s="483">
        <f t="shared" si="99"/>
        <v>152</v>
      </c>
      <c r="AR38" s="483">
        <f t="shared" si="99"/>
        <v>151</v>
      </c>
      <c r="AS38" s="558">
        <f t="shared" si="99"/>
        <v>151</v>
      </c>
    </row>
    <row r="39" spans="3:45" ht="14.25" customHeight="1" thickBot="1" x14ac:dyDescent="0.3">
      <c r="C39" s="562"/>
      <c r="D39" s="563"/>
      <c r="E39" s="563"/>
      <c r="F39" s="563"/>
      <c r="G39" s="563"/>
      <c r="H39" s="563"/>
      <c r="I39" s="563"/>
      <c r="J39" s="563"/>
      <c r="K39" s="563"/>
      <c r="L39" s="563"/>
      <c r="M39" s="563"/>
      <c r="N39" s="563"/>
      <c r="O39" s="563"/>
      <c r="P39" s="563"/>
      <c r="Q39" s="563"/>
      <c r="R39" s="563"/>
      <c r="S39" s="563"/>
      <c r="T39" s="563"/>
      <c r="U39" s="563"/>
      <c r="V39" s="563"/>
      <c r="W39" s="563"/>
      <c r="X39" s="563"/>
      <c r="Y39" s="563"/>
      <c r="Z39" s="562"/>
      <c r="AA39" s="564"/>
      <c r="AB39" s="565"/>
      <c r="AC39" s="564"/>
      <c r="AD39" s="564"/>
      <c r="AE39" s="564"/>
      <c r="AF39" s="564"/>
      <c r="AG39" s="564"/>
      <c r="AH39" s="564"/>
      <c r="AI39" s="564"/>
      <c r="AJ39" s="564"/>
      <c r="AK39" s="564"/>
      <c r="AL39" s="564"/>
      <c r="AM39" s="564"/>
      <c r="AN39" s="564"/>
      <c r="AO39" s="564"/>
      <c r="AP39" s="564"/>
      <c r="AQ39" s="564"/>
      <c r="AR39" s="564"/>
      <c r="AS39" s="566"/>
    </row>
    <row r="40" spans="3:45" ht="14.25" customHeight="1" x14ac:dyDescent="0.25">
      <c r="C40" s="567" t="s">
        <v>151</v>
      </c>
      <c r="D40" s="199"/>
      <c r="E40" s="199"/>
      <c r="F40" s="199"/>
      <c r="G40" s="199"/>
      <c r="H40" s="199"/>
      <c r="I40" s="199"/>
      <c r="J40" s="199"/>
      <c r="K40" s="199"/>
      <c r="L40" s="199"/>
      <c r="M40" s="199"/>
      <c r="N40" s="199"/>
      <c r="O40" s="199"/>
      <c r="P40" s="199"/>
      <c r="Q40" s="199"/>
      <c r="R40" s="199"/>
      <c r="S40" s="199"/>
      <c r="T40" s="199"/>
      <c r="U40" s="199"/>
      <c r="V40" s="199"/>
      <c r="W40" s="199"/>
      <c r="X40" s="199"/>
      <c r="Y40" s="199"/>
      <c r="Z40" s="567"/>
      <c r="AA40" s="199"/>
      <c r="AB40" s="199"/>
      <c r="AC40" s="199"/>
      <c r="AD40" s="199"/>
      <c r="AE40" s="199"/>
      <c r="AF40" s="199"/>
      <c r="AG40" s="199"/>
      <c r="AH40" s="199"/>
      <c r="AI40" s="199"/>
      <c r="AJ40" s="199"/>
      <c r="AK40" s="199"/>
      <c r="AL40" s="199"/>
      <c r="AM40" s="199"/>
      <c r="AN40" s="199"/>
      <c r="AO40" s="199"/>
      <c r="AP40" s="199"/>
      <c r="AQ40" s="199"/>
      <c r="AR40" s="199"/>
      <c r="AS40" s="568"/>
    </row>
    <row r="41" spans="3:45" ht="14.25" customHeight="1" x14ac:dyDescent="0.25">
      <c r="C41" s="536" t="s">
        <v>308</v>
      </c>
      <c r="D41" s="420"/>
      <c r="E41" s="420"/>
      <c r="F41" s="420"/>
      <c r="G41" s="420"/>
      <c r="H41" s="420"/>
      <c r="I41" s="420"/>
      <c r="J41" s="420"/>
      <c r="K41" s="420"/>
      <c r="L41" s="420"/>
      <c r="M41" s="420"/>
      <c r="N41" s="420"/>
      <c r="O41" s="420"/>
      <c r="P41" s="420"/>
      <c r="Q41" s="420"/>
      <c r="R41" s="420"/>
      <c r="S41" s="420"/>
      <c r="T41" s="420"/>
      <c r="U41" s="420"/>
      <c r="V41" s="420"/>
      <c r="W41" s="420"/>
      <c r="X41" s="420"/>
      <c r="Y41" s="420"/>
      <c r="Z41" s="536" t="s">
        <v>308</v>
      </c>
      <c r="AA41" s="436"/>
      <c r="AB41" s="422"/>
      <c r="AC41" s="436"/>
      <c r="AD41" s="436"/>
      <c r="AE41" s="436"/>
      <c r="AF41" s="436"/>
      <c r="AG41" s="422"/>
      <c r="AH41" s="425"/>
      <c r="AI41" s="425"/>
      <c r="AJ41" s="537"/>
      <c r="AK41" s="537"/>
      <c r="AL41" s="537"/>
      <c r="AM41" s="537"/>
      <c r="AN41" s="537"/>
      <c r="AO41" s="537"/>
      <c r="AP41" s="537"/>
      <c r="AQ41" s="537"/>
      <c r="AR41" s="537"/>
      <c r="AS41" s="538"/>
    </row>
    <row r="42" spans="3:45" ht="14.25" customHeight="1" x14ac:dyDescent="0.25">
      <c r="C42" s="539" t="s">
        <v>309</v>
      </c>
      <c r="D42" s="420"/>
      <c r="E42" s="423">
        <f>G42</f>
        <v>12841867.82</v>
      </c>
      <c r="F42" s="436"/>
      <c r="G42" s="423">
        <f>L42</f>
        <v>12841867.82</v>
      </c>
      <c r="H42" s="423">
        <f t="shared" ref="H42:J42" si="100">G51</f>
        <v>12948964.32</v>
      </c>
      <c r="I42" s="423">
        <f t="shared" si="100"/>
        <v>13387001.4</v>
      </c>
      <c r="J42" s="423">
        <f t="shared" si="100"/>
        <v>13410227.040000001</v>
      </c>
      <c r="K42" s="436"/>
      <c r="L42" s="200">
        <v>12841867.82</v>
      </c>
      <c r="M42" s="423">
        <f t="shared" ref="M42:W42" si="101">L51</f>
        <v>12828977.09</v>
      </c>
      <c r="N42" s="423">
        <f t="shared" si="101"/>
        <v>12914578.92</v>
      </c>
      <c r="O42" s="423">
        <f t="shared" si="101"/>
        <v>12948964.32</v>
      </c>
      <c r="P42" s="423">
        <f t="shared" si="101"/>
        <v>13162813.120000001</v>
      </c>
      <c r="Q42" s="423">
        <f t="shared" si="101"/>
        <v>13253188.760000002</v>
      </c>
      <c r="R42" s="423">
        <f t="shared" si="101"/>
        <v>13387001.400000002</v>
      </c>
      <c r="S42" s="423">
        <f t="shared" si="101"/>
        <v>13225219.400000002</v>
      </c>
      <c r="T42" s="423">
        <f t="shared" si="101"/>
        <v>13383042.400000002</v>
      </c>
      <c r="U42" s="423">
        <f t="shared" si="101"/>
        <v>13410227.040000003</v>
      </c>
      <c r="V42" s="423">
        <f t="shared" si="101"/>
        <v>13238127.670000002</v>
      </c>
      <c r="W42" s="541">
        <f t="shared" si="101"/>
        <v>13167084.070000002</v>
      </c>
      <c r="X42" s="420"/>
      <c r="Y42" s="420"/>
      <c r="Z42" s="539" t="s">
        <v>309</v>
      </c>
      <c r="AA42" s="423">
        <v>12841867.817058824</v>
      </c>
      <c r="AB42" s="436"/>
      <c r="AC42" s="569">
        <v>12841867.817058824</v>
      </c>
      <c r="AD42" s="423">
        <v>12770379.9422307</v>
      </c>
      <c r="AE42" s="423">
        <v>13296884.774857361</v>
      </c>
      <c r="AF42" s="423">
        <v>13653678.587846337</v>
      </c>
      <c r="AG42" s="425"/>
      <c r="AH42" s="569">
        <v>12841867.817058824</v>
      </c>
      <c r="AI42" s="423">
        <v>12484443.314961558</v>
      </c>
      <c r="AJ42" s="423">
        <v>12758413.893411623</v>
      </c>
      <c r="AK42" s="423">
        <v>12770379.942230698</v>
      </c>
      <c r="AL42" s="423">
        <v>12931416.56929365</v>
      </c>
      <c r="AM42" s="423">
        <v>12969734.8285548</v>
      </c>
      <c r="AN42" s="423">
        <v>13296884.774857357</v>
      </c>
      <c r="AO42" s="423">
        <v>13414956.667415353</v>
      </c>
      <c r="AP42" s="423">
        <v>13583368.28981309</v>
      </c>
      <c r="AQ42" s="423">
        <v>13653678.587846333</v>
      </c>
      <c r="AR42" s="423">
        <v>13815995.43913519</v>
      </c>
      <c r="AS42" s="555">
        <v>13994644.01283027</v>
      </c>
    </row>
    <row r="43" spans="3:45" ht="14.25" customHeight="1" x14ac:dyDescent="0.25">
      <c r="C43" s="543" t="s">
        <v>310</v>
      </c>
      <c r="D43" s="420"/>
      <c r="E43" s="425">
        <f t="shared" ref="E43:E50" si="102">SUM(G43:J43)</f>
        <v>157000</v>
      </c>
      <c r="F43" s="436"/>
      <c r="G43" s="425">
        <f t="shared" ref="G43:J43" si="103">SUMIFS($L43:$W43,$L$8:$W$8,"&lt;="&amp;G$8,$L$8:$W$8,"&gt;"&amp;EOMONTH(G$8,-3))</f>
        <v>0</v>
      </c>
      <c r="H43" s="425">
        <f t="shared" si="103"/>
        <v>12000</v>
      </c>
      <c r="I43" s="425">
        <f t="shared" si="103"/>
        <v>18000</v>
      </c>
      <c r="J43" s="425">
        <f t="shared" si="103"/>
        <v>127000</v>
      </c>
      <c r="K43" s="436"/>
      <c r="L43" s="201">
        <v>0</v>
      </c>
      <c r="M43" s="201">
        <v>0</v>
      </c>
      <c r="N43" s="201">
        <v>0</v>
      </c>
      <c r="O43" s="201">
        <v>0</v>
      </c>
      <c r="P43" s="202">
        <v>12000</v>
      </c>
      <c r="Q43" s="202">
        <v>0</v>
      </c>
      <c r="R43" s="201">
        <v>0</v>
      </c>
      <c r="S43" s="201">
        <v>18000</v>
      </c>
      <c r="T43" s="201">
        <v>0</v>
      </c>
      <c r="U43" s="201">
        <v>127000</v>
      </c>
      <c r="V43" s="201">
        <v>0</v>
      </c>
      <c r="W43" s="203">
        <v>0</v>
      </c>
      <c r="X43" s="420"/>
      <c r="Y43" s="420"/>
      <c r="Z43" s="543" t="s">
        <v>311</v>
      </c>
      <c r="AA43" s="425">
        <v>726000</v>
      </c>
      <c r="AB43" s="436"/>
      <c r="AC43" s="425">
        <v>27999.999999999996</v>
      </c>
      <c r="AD43" s="425">
        <v>129999.99999999997</v>
      </c>
      <c r="AE43" s="425">
        <v>235999.99999999997</v>
      </c>
      <c r="AF43" s="425">
        <v>332000</v>
      </c>
      <c r="AG43" s="425"/>
      <c r="AH43" s="425">
        <v>0</v>
      </c>
      <c r="AI43" s="425">
        <v>10500</v>
      </c>
      <c r="AJ43" s="425">
        <v>17499.999999999996</v>
      </c>
      <c r="AK43" s="425">
        <v>42000</v>
      </c>
      <c r="AL43" s="425">
        <v>32999.999999999985</v>
      </c>
      <c r="AM43" s="425">
        <v>54999.999999999985</v>
      </c>
      <c r="AN43" s="425">
        <v>132000</v>
      </c>
      <c r="AO43" s="425">
        <v>39000</v>
      </c>
      <c r="AP43" s="425">
        <v>64999.999999999971</v>
      </c>
      <c r="AQ43" s="425">
        <v>156000</v>
      </c>
      <c r="AR43" s="425">
        <v>66000</v>
      </c>
      <c r="AS43" s="570">
        <v>109999.99999999997</v>
      </c>
    </row>
    <row r="44" spans="3:45" ht="14.25" customHeight="1" x14ac:dyDescent="0.25">
      <c r="C44" s="543" t="s">
        <v>312</v>
      </c>
      <c r="D44" s="420"/>
      <c r="E44" s="425">
        <f t="shared" si="102"/>
        <v>87900</v>
      </c>
      <c r="F44" s="436"/>
      <c r="G44" s="425">
        <f t="shared" ref="G44:J44" si="104">SUMIFS($L44:$W44,$L$8:$W$8,"&lt;="&amp;G$8,$L$8:$W$8,"&gt;"&amp;EOMONTH(G$8,-3))</f>
        <v>0</v>
      </c>
      <c r="H44" s="425">
        <f t="shared" si="104"/>
        <v>0</v>
      </c>
      <c r="I44" s="425">
        <f t="shared" si="104"/>
        <v>0</v>
      </c>
      <c r="J44" s="425">
        <f t="shared" si="104"/>
        <v>87900</v>
      </c>
      <c r="K44" s="436"/>
      <c r="L44" s="201">
        <v>0</v>
      </c>
      <c r="M44" s="201">
        <v>0</v>
      </c>
      <c r="N44" s="201">
        <v>0</v>
      </c>
      <c r="O44" s="201">
        <v>0</v>
      </c>
      <c r="P44" s="202">
        <v>0</v>
      </c>
      <c r="Q44" s="202">
        <v>0</v>
      </c>
      <c r="R44" s="201">
        <v>0</v>
      </c>
      <c r="S44" s="201">
        <v>0</v>
      </c>
      <c r="T44" s="201">
        <v>0</v>
      </c>
      <c r="U44" s="201">
        <v>0</v>
      </c>
      <c r="V44" s="201">
        <v>0</v>
      </c>
      <c r="W44" s="203">
        <v>87900</v>
      </c>
      <c r="X44" s="420"/>
      <c r="Y44" s="420"/>
      <c r="Z44" s="543" t="s">
        <v>312</v>
      </c>
      <c r="AA44" s="425">
        <v>0</v>
      </c>
      <c r="AB44" s="436"/>
      <c r="AC44" s="425">
        <v>0</v>
      </c>
      <c r="AD44" s="425">
        <v>0</v>
      </c>
      <c r="AE44" s="425">
        <v>0</v>
      </c>
      <c r="AF44" s="425">
        <v>0</v>
      </c>
      <c r="AG44" s="425"/>
      <c r="AH44" s="425">
        <v>0</v>
      </c>
      <c r="AI44" s="425">
        <v>0</v>
      </c>
      <c r="AJ44" s="425">
        <v>0</v>
      </c>
      <c r="AK44" s="425">
        <v>0</v>
      </c>
      <c r="AL44" s="425">
        <v>0</v>
      </c>
      <c r="AM44" s="425">
        <v>0</v>
      </c>
      <c r="AN44" s="425">
        <v>0</v>
      </c>
      <c r="AO44" s="425">
        <v>0</v>
      </c>
      <c r="AP44" s="425">
        <v>0</v>
      </c>
      <c r="AQ44" s="425">
        <v>0</v>
      </c>
      <c r="AR44" s="425">
        <v>0</v>
      </c>
      <c r="AS44" s="570">
        <v>0</v>
      </c>
    </row>
    <row r="45" spans="3:45" ht="14.25" customHeight="1" x14ac:dyDescent="0.25">
      <c r="C45" s="543" t="s">
        <v>313</v>
      </c>
      <c r="D45" s="420"/>
      <c r="E45" s="425">
        <f t="shared" si="102"/>
        <v>1301083.28</v>
      </c>
      <c r="F45" s="436"/>
      <c r="G45" s="425">
        <f t="shared" ref="G45:J45" si="105">SUMIFS($L45:$W45,$L$8:$W$8,"&lt;="&amp;G$8,$L$8:$W$8,"&gt;"&amp;EOMONTH(G$8,-3))</f>
        <v>383232</v>
      </c>
      <c r="H45" s="425">
        <f t="shared" si="105"/>
        <v>197211</v>
      </c>
      <c r="I45" s="425">
        <f t="shared" si="105"/>
        <v>454628.64</v>
      </c>
      <c r="J45" s="425">
        <f t="shared" si="105"/>
        <v>266011.64</v>
      </c>
      <c r="K45" s="436"/>
      <c r="L45" s="203">
        <v>246224</v>
      </c>
      <c r="M45" s="201">
        <v>133912</v>
      </c>
      <c r="N45" s="201">
        <f>1272+1824</f>
        <v>3096</v>
      </c>
      <c r="O45" s="201">
        <v>139554</v>
      </c>
      <c r="P45" s="202">
        <v>36699</v>
      </c>
      <c r="Q45" s="202">
        <v>20958</v>
      </c>
      <c r="R45" s="201">
        <v>289824</v>
      </c>
      <c r="S45" s="201">
        <v>161700</v>
      </c>
      <c r="T45" s="201">
        <v>3104.64</v>
      </c>
      <c r="U45" s="201">
        <v>47847.360000000001</v>
      </c>
      <c r="V45" s="201">
        <v>32601</v>
      </c>
      <c r="W45" s="203">
        <v>185563.28</v>
      </c>
      <c r="X45" s="420"/>
      <c r="Y45" s="420"/>
      <c r="Z45" s="543" t="s">
        <v>313</v>
      </c>
      <c r="AA45" s="425">
        <v>1414451.3529411759</v>
      </c>
      <c r="AB45" s="436"/>
      <c r="AC45" s="425">
        <v>566021.35294117639</v>
      </c>
      <c r="AD45" s="425">
        <v>302033.99999999907</v>
      </c>
      <c r="AE45" s="425">
        <v>199562.00000000047</v>
      </c>
      <c r="AF45" s="425">
        <v>346834</v>
      </c>
      <c r="AG45" s="425"/>
      <c r="AH45" s="425">
        <v>360382.99999999953</v>
      </c>
      <c r="AI45" s="425">
        <v>157638.35294117685</v>
      </c>
      <c r="AJ45" s="425">
        <v>48000</v>
      </c>
      <c r="AK45" s="425">
        <v>103619.00000000093</v>
      </c>
      <c r="AL45" s="425">
        <v>69299.999999999069</v>
      </c>
      <c r="AM45" s="425">
        <v>129114.99999999907</v>
      </c>
      <c r="AN45" s="425">
        <v>39374.000000000931</v>
      </c>
      <c r="AO45" s="425">
        <v>64187.999999999549</v>
      </c>
      <c r="AP45" s="425">
        <v>96000</v>
      </c>
      <c r="AQ45" s="425">
        <v>42000</v>
      </c>
      <c r="AR45" s="425">
        <v>73542.999999999971</v>
      </c>
      <c r="AS45" s="570">
        <v>231291</v>
      </c>
    </row>
    <row r="46" spans="3:45" ht="14.25" customHeight="1" x14ac:dyDescent="0.25">
      <c r="C46" s="543" t="s">
        <v>314</v>
      </c>
      <c r="D46" s="420"/>
      <c r="E46" s="425">
        <f t="shared" si="102"/>
        <v>211291.35</v>
      </c>
      <c r="F46" s="436"/>
      <c r="G46" s="425">
        <f t="shared" ref="G46:J46" si="106">SUMIFS($L46:$W46,$L$8:$W$8,"&lt;="&amp;G$8,$L$8:$W$8,"&gt;"&amp;EOMONTH(G$8,-3))</f>
        <v>123625.35</v>
      </c>
      <c r="H46" s="425">
        <f t="shared" si="106"/>
        <v>64248</v>
      </c>
      <c r="I46" s="425">
        <f t="shared" si="106"/>
        <v>5228</v>
      </c>
      <c r="J46" s="425">
        <f t="shared" si="106"/>
        <v>18190</v>
      </c>
      <c r="K46" s="436"/>
      <c r="L46" s="203">
        <v>102987</v>
      </c>
      <c r="M46" s="201">
        <v>20638.349999999999</v>
      </c>
      <c r="N46" s="201">
        <v>0</v>
      </c>
      <c r="O46" s="201">
        <v>35833</v>
      </c>
      <c r="P46" s="202">
        <v>19300</v>
      </c>
      <c r="Q46" s="202">
        <v>9115</v>
      </c>
      <c r="R46" s="201">
        <v>850</v>
      </c>
      <c r="S46" s="201">
        <v>0</v>
      </c>
      <c r="T46" s="201">
        <v>4378</v>
      </c>
      <c r="U46" s="201">
        <v>0</v>
      </c>
      <c r="V46" s="201">
        <v>0</v>
      </c>
      <c r="W46" s="203">
        <v>18190</v>
      </c>
      <c r="X46" s="420"/>
      <c r="Y46" s="420"/>
      <c r="Z46" s="543" t="s">
        <v>314</v>
      </c>
      <c r="AA46" s="425">
        <v>180000</v>
      </c>
      <c r="AB46" s="436"/>
      <c r="AC46" s="425">
        <v>20000</v>
      </c>
      <c r="AD46" s="425">
        <v>50000</v>
      </c>
      <c r="AE46" s="425">
        <v>40000</v>
      </c>
      <c r="AF46" s="425">
        <v>70000</v>
      </c>
      <c r="AG46" s="425"/>
      <c r="AH46" s="425">
        <v>3000</v>
      </c>
      <c r="AI46" s="425">
        <v>5000</v>
      </c>
      <c r="AJ46" s="425">
        <v>12000</v>
      </c>
      <c r="AK46" s="425">
        <v>7500</v>
      </c>
      <c r="AL46" s="425">
        <v>12500.000000000002</v>
      </c>
      <c r="AM46" s="425">
        <v>30000</v>
      </c>
      <c r="AN46" s="425">
        <v>6000</v>
      </c>
      <c r="AO46" s="425">
        <v>10000.000000000004</v>
      </c>
      <c r="AP46" s="425">
        <v>24000</v>
      </c>
      <c r="AQ46" s="425">
        <v>10500</v>
      </c>
      <c r="AR46" s="425">
        <v>17499.999999999996</v>
      </c>
      <c r="AS46" s="570">
        <v>42000</v>
      </c>
    </row>
    <row r="47" spans="3:45" ht="14.25" customHeight="1" x14ac:dyDescent="0.25">
      <c r="C47" s="543" t="s">
        <v>315</v>
      </c>
      <c r="D47" s="420"/>
      <c r="E47" s="425">
        <f t="shared" si="102"/>
        <v>270</v>
      </c>
      <c r="F47" s="436"/>
      <c r="G47" s="425">
        <f t="shared" ref="G47:J47" si="107">SUMIFS($L47:$W47,$L$8:$W$8,"&lt;="&amp;G$8,$L$8:$W$8,"&gt;"&amp;EOMONTH(G$8,-3))</f>
        <v>30150</v>
      </c>
      <c r="H47" s="425">
        <f t="shared" si="107"/>
        <v>78720</v>
      </c>
      <c r="I47" s="425">
        <f t="shared" si="107"/>
        <v>-105600</v>
      </c>
      <c r="J47" s="425">
        <f t="shared" si="107"/>
        <v>-3000</v>
      </c>
      <c r="K47" s="436"/>
      <c r="L47" s="203">
        <v>30150</v>
      </c>
      <c r="M47" s="201">
        <v>0</v>
      </c>
      <c r="N47" s="201">
        <v>0</v>
      </c>
      <c r="O47" s="201">
        <v>78720</v>
      </c>
      <c r="P47" s="202">
        <v>0</v>
      </c>
      <c r="Q47" s="202">
        <v>0</v>
      </c>
      <c r="R47" s="201">
        <v>-105600</v>
      </c>
      <c r="S47" s="201">
        <v>0</v>
      </c>
      <c r="T47" s="201">
        <v>0</v>
      </c>
      <c r="U47" s="201">
        <v>-3000</v>
      </c>
      <c r="V47" s="201">
        <v>0</v>
      </c>
      <c r="W47" s="203">
        <v>0</v>
      </c>
      <c r="X47" s="420"/>
      <c r="Y47" s="420"/>
      <c r="Z47" s="543" t="s">
        <v>315</v>
      </c>
      <c r="AA47" s="425">
        <v>0</v>
      </c>
      <c r="AB47" s="436"/>
      <c r="AC47" s="425">
        <v>0</v>
      </c>
      <c r="AD47" s="425">
        <v>0</v>
      </c>
      <c r="AE47" s="425">
        <v>0</v>
      </c>
      <c r="AF47" s="425">
        <v>0</v>
      </c>
      <c r="AG47" s="425"/>
      <c r="AH47" s="425">
        <v>0</v>
      </c>
      <c r="AI47" s="425">
        <v>0</v>
      </c>
      <c r="AJ47" s="425">
        <v>0</v>
      </c>
      <c r="AK47" s="425">
        <v>0</v>
      </c>
      <c r="AL47" s="425">
        <v>0</v>
      </c>
      <c r="AM47" s="425">
        <v>0</v>
      </c>
      <c r="AN47" s="425">
        <v>0</v>
      </c>
      <c r="AO47" s="425">
        <v>0</v>
      </c>
      <c r="AP47" s="425">
        <v>0</v>
      </c>
      <c r="AQ47" s="425">
        <v>0</v>
      </c>
      <c r="AR47" s="425">
        <v>0</v>
      </c>
      <c r="AS47" s="570">
        <v>0</v>
      </c>
    </row>
    <row r="48" spans="3:45" ht="14.25" customHeight="1" x14ac:dyDescent="0.25">
      <c r="C48" s="543" t="s">
        <v>316</v>
      </c>
      <c r="D48" s="420"/>
      <c r="E48" s="425">
        <f t="shared" si="102"/>
        <v>45725.029999999722</v>
      </c>
      <c r="F48" s="436"/>
      <c r="G48" s="425">
        <f t="shared" ref="G48:J48" si="108">SUMIFS($L48:$W48,$L$8:$W$8,"&lt;="&amp;G$8,$L$8:$W$8,"&gt;"&amp;EOMONTH(G$8,-3))</f>
        <v>-2654.2800000002535</v>
      </c>
      <c r="H48" s="425">
        <f t="shared" si="108"/>
        <v>131824.07999999999</v>
      </c>
      <c r="I48" s="425">
        <f t="shared" si="108"/>
        <v>-3431</v>
      </c>
      <c r="J48" s="425">
        <f t="shared" si="108"/>
        <v>-80013.77</v>
      </c>
      <c r="K48" s="436"/>
      <c r="L48" s="201">
        <v>19164.84</v>
      </c>
      <c r="M48" s="201">
        <f>('Dispatch Monthly Func P&amp;L'!E9-'Dispatch Monthly Func P&amp;L'!D9)*12</f>
        <v>-68948.520000000251</v>
      </c>
      <c r="N48" s="201">
        <v>47129.4</v>
      </c>
      <c r="O48" s="201">
        <v>5707.8</v>
      </c>
      <c r="P48" s="202">
        <v>22376.639999999999</v>
      </c>
      <c r="Q48" s="202">
        <v>103739.64</v>
      </c>
      <c r="R48" s="201">
        <v>-1256</v>
      </c>
      <c r="S48" s="201">
        <v>-21877</v>
      </c>
      <c r="T48" s="201">
        <v>19702</v>
      </c>
      <c r="U48" s="201">
        <v>-25696.73</v>
      </c>
      <c r="V48" s="201">
        <v>-47769.599999999999</v>
      </c>
      <c r="W48" s="203">
        <v>-6547.44</v>
      </c>
      <c r="X48" s="420"/>
      <c r="Y48" s="420"/>
      <c r="Z48" s="543" t="s">
        <v>316</v>
      </c>
      <c r="AA48" s="425">
        <v>194220.1438161016</v>
      </c>
      <c r="AB48" s="436"/>
      <c r="AC48" s="425">
        <v>8864.5461178952828</v>
      </c>
      <c r="AD48" s="425">
        <v>160861.50317428191</v>
      </c>
      <c r="AE48" s="425">
        <v>20467.368554159242</v>
      </c>
      <c r="AF48" s="425">
        <v>4026.7259697651607</v>
      </c>
      <c r="AG48" s="425"/>
      <c r="AH48" s="425">
        <v>-26433.728210069065</v>
      </c>
      <c r="AI48" s="425">
        <v>100832.22550888918</v>
      </c>
      <c r="AJ48" s="425">
        <v>-65533.951180924836</v>
      </c>
      <c r="AK48" s="425">
        <v>124308.29761057149</v>
      </c>
      <c r="AL48" s="425">
        <v>-76481.740738848515</v>
      </c>
      <c r="AM48" s="425">
        <v>113034.94630255894</v>
      </c>
      <c r="AN48" s="425">
        <v>-59302.10744200414</v>
      </c>
      <c r="AO48" s="425">
        <v>55223.622397736879</v>
      </c>
      <c r="AP48" s="425">
        <v>24545.853598426504</v>
      </c>
      <c r="AQ48" s="425">
        <v>-46183.148711142421</v>
      </c>
      <c r="AR48" s="425">
        <v>21605.573695080704</v>
      </c>
      <c r="AS48" s="570">
        <v>28604.300985826878</v>
      </c>
    </row>
    <row r="49" spans="3:45" ht="14.25" customHeight="1" x14ac:dyDescent="0.25">
      <c r="C49" s="543" t="s">
        <v>317</v>
      </c>
      <c r="D49" s="420"/>
      <c r="E49" s="425">
        <f t="shared" si="102"/>
        <v>-1056891.57</v>
      </c>
      <c r="F49" s="436"/>
      <c r="G49" s="425">
        <f t="shared" ref="G49:J49" si="109">SUMIFS($L49:$W49,$L$8:$W$8,"&lt;="&amp;G$8,$L$8:$W$8,"&gt;"&amp;EOMONTH(G$8,-3))</f>
        <v>-345416.57</v>
      </c>
      <c r="H49" s="425">
        <f t="shared" si="109"/>
        <v>0</v>
      </c>
      <c r="I49" s="425">
        <f t="shared" si="109"/>
        <v>-345600</v>
      </c>
      <c r="J49" s="425">
        <f t="shared" si="109"/>
        <v>-365875</v>
      </c>
      <c r="K49" s="436"/>
      <c r="L49" s="203">
        <v>-345416.57</v>
      </c>
      <c r="M49" s="201">
        <v>0</v>
      </c>
      <c r="N49" s="201">
        <v>0</v>
      </c>
      <c r="O49" s="201">
        <v>0</v>
      </c>
      <c r="P49" s="202">
        <v>0</v>
      </c>
      <c r="Q49" s="202">
        <v>0</v>
      </c>
      <c r="R49" s="201">
        <v>-345600</v>
      </c>
      <c r="S49" s="201">
        <v>0</v>
      </c>
      <c r="T49" s="201">
        <v>0</v>
      </c>
      <c r="U49" s="201">
        <v>-310000</v>
      </c>
      <c r="V49" s="201">
        <v>-55875</v>
      </c>
      <c r="W49" s="203">
        <v>0</v>
      </c>
      <c r="X49" s="420"/>
      <c r="Y49" s="420"/>
      <c r="Z49" s="543" t="s">
        <v>317</v>
      </c>
      <c r="AA49" s="425">
        <v>-950000</v>
      </c>
      <c r="AB49" s="436"/>
      <c r="AC49" s="425">
        <v>-694373.77388719597</v>
      </c>
      <c r="AD49" s="425">
        <v>-116390.67054761946</v>
      </c>
      <c r="AE49" s="425">
        <v>-139235.55556518462</v>
      </c>
      <c r="AF49" s="425">
        <v>0</v>
      </c>
      <c r="AG49" s="436"/>
      <c r="AH49" s="425">
        <v>-694373.77388719597</v>
      </c>
      <c r="AI49" s="425">
        <v>0</v>
      </c>
      <c r="AJ49" s="425">
        <v>0</v>
      </c>
      <c r="AK49" s="425">
        <v>-116390.67054761946</v>
      </c>
      <c r="AL49" s="425">
        <v>0</v>
      </c>
      <c r="AM49" s="425">
        <v>0</v>
      </c>
      <c r="AN49" s="425">
        <v>0</v>
      </c>
      <c r="AO49" s="425">
        <v>0</v>
      </c>
      <c r="AP49" s="425">
        <v>-139235.55556518462</v>
      </c>
      <c r="AQ49" s="425">
        <v>0</v>
      </c>
      <c r="AR49" s="425">
        <v>0</v>
      </c>
      <c r="AS49" s="570">
        <v>0</v>
      </c>
    </row>
    <row r="50" spans="3:45" ht="14.25" customHeight="1" x14ac:dyDescent="0.25">
      <c r="C50" s="543" t="s">
        <v>318</v>
      </c>
      <c r="D50" s="420"/>
      <c r="E50" s="425">
        <f t="shared" si="102"/>
        <v>-136056</v>
      </c>
      <c r="F50" s="436"/>
      <c r="G50" s="425">
        <f t="shared" ref="G50:J50" si="110">SUMIFS($L50:$W50,$L$8:$W$8,"&lt;="&amp;G$8,$L$8:$W$8,"&gt;"&amp;EOMONTH(G$8,-3))</f>
        <v>-81840</v>
      </c>
      <c r="H50" s="425">
        <f t="shared" si="110"/>
        <v>-45966</v>
      </c>
      <c r="I50" s="425">
        <f t="shared" si="110"/>
        <v>0</v>
      </c>
      <c r="J50" s="425">
        <f t="shared" si="110"/>
        <v>-8250</v>
      </c>
      <c r="K50" s="436"/>
      <c r="L50" s="201">
        <v>-66000</v>
      </c>
      <c r="M50" s="201">
        <v>0</v>
      </c>
      <c r="N50" s="201">
        <v>-15840</v>
      </c>
      <c r="O50" s="201">
        <v>-45966</v>
      </c>
      <c r="P50" s="202">
        <v>0</v>
      </c>
      <c r="Q50" s="202">
        <v>0</v>
      </c>
      <c r="R50" s="201">
        <v>0</v>
      </c>
      <c r="S50" s="201">
        <v>0</v>
      </c>
      <c r="T50" s="201">
        <v>0</v>
      </c>
      <c r="U50" s="201">
        <v>-8250</v>
      </c>
      <c r="V50" s="201">
        <v>0</v>
      </c>
      <c r="W50" s="203">
        <v>0</v>
      </c>
      <c r="X50" s="420"/>
      <c r="Y50" s="420"/>
      <c r="Z50" s="543" t="s">
        <v>318</v>
      </c>
      <c r="AA50" s="425">
        <v>0</v>
      </c>
      <c r="AB50" s="436"/>
      <c r="AC50" s="425">
        <v>0</v>
      </c>
      <c r="AD50" s="425">
        <v>0</v>
      </c>
      <c r="AE50" s="425">
        <v>0</v>
      </c>
      <c r="AF50" s="425">
        <v>0</v>
      </c>
      <c r="AG50" s="422"/>
      <c r="AH50" s="425">
        <v>0</v>
      </c>
      <c r="AI50" s="425">
        <v>0</v>
      </c>
      <c r="AJ50" s="425">
        <v>0</v>
      </c>
      <c r="AK50" s="425">
        <v>0</v>
      </c>
      <c r="AL50" s="425">
        <v>0</v>
      </c>
      <c r="AM50" s="425">
        <v>0</v>
      </c>
      <c r="AN50" s="425">
        <v>0</v>
      </c>
      <c r="AO50" s="425">
        <v>0</v>
      </c>
      <c r="AP50" s="425">
        <v>0</v>
      </c>
      <c r="AQ50" s="425">
        <v>0</v>
      </c>
      <c r="AR50" s="425">
        <v>0</v>
      </c>
      <c r="AS50" s="570">
        <v>0</v>
      </c>
    </row>
    <row r="51" spans="3:45" ht="14.25" customHeight="1" x14ac:dyDescent="0.25">
      <c r="C51" s="546" t="s">
        <v>319</v>
      </c>
      <c r="D51" s="420"/>
      <c r="E51" s="423">
        <f>SUM(E42:E50)</f>
        <v>13452189.909999998</v>
      </c>
      <c r="F51" s="436"/>
      <c r="G51" s="423">
        <f t="shared" ref="G51:J51" si="111">SUM(G42:G50)</f>
        <v>12948964.32</v>
      </c>
      <c r="H51" s="423">
        <f t="shared" si="111"/>
        <v>13387001.4</v>
      </c>
      <c r="I51" s="423">
        <f t="shared" si="111"/>
        <v>13410227.040000001</v>
      </c>
      <c r="J51" s="423">
        <f t="shared" si="111"/>
        <v>13452189.910000002</v>
      </c>
      <c r="K51" s="436"/>
      <c r="L51" s="423">
        <f t="shared" ref="L51:W51" si="112">SUM(L42:L50)</f>
        <v>12828977.09</v>
      </c>
      <c r="M51" s="423">
        <f t="shared" si="112"/>
        <v>12914578.92</v>
      </c>
      <c r="N51" s="423">
        <f t="shared" si="112"/>
        <v>12948964.32</v>
      </c>
      <c r="O51" s="423">
        <f t="shared" si="112"/>
        <v>13162813.120000001</v>
      </c>
      <c r="P51" s="423">
        <f t="shared" si="112"/>
        <v>13253188.760000002</v>
      </c>
      <c r="Q51" s="423">
        <f t="shared" si="112"/>
        <v>13387001.400000002</v>
      </c>
      <c r="R51" s="423">
        <f>SUM(R42:R50)</f>
        <v>13225219.400000002</v>
      </c>
      <c r="S51" s="423">
        <f>SUM(S42:S50)</f>
        <v>13383042.400000002</v>
      </c>
      <c r="T51" s="423">
        <f t="shared" si="112"/>
        <v>13410227.040000003</v>
      </c>
      <c r="U51" s="423">
        <f>SUM(U42:U50)</f>
        <v>13238127.670000002</v>
      </c>
      <c r="V51" s="423">
        <f>SUM(V42:V50)</f>
        <v>13167084.070000002</v>
      </c>
      <c r="W51" s="541">
        <f t="shared" si="112"/>
        <v>13452189.910000002</v>
      </c>
      <c r="X51" s="420"/>
      <c r="Y51" s="420"/>
      <c r="Z51" s="546" t="s">
        <v>319</v>
      </c>
      <c r="AA51" s="423">
        <v>14406539.313816102</v>
      </c>
      <c r="AB51" s="436"/>
      <c r="AC51" s="423">
        <v>12770379.9422307</v>
      </c>
      <c r="AD51" s="423">
        <v>13296884.774857361</v>
      </c>
      <c r="AE51" s="423">
        <v>13653678.587846337</v>
      </c>
      <c r="AF51" s="423">
        <v>14406539.313816102</v>
      </c>
      <c r="AG51" s="436"/>
      <c r="AH51" s="423">
        <v>12484443.314961558</v>
      </c>
      <c r="AI51" s="423">
        <v>12758413.893411623</v>
      </c>
      <c r="AJ51" s="423">
        <v>12770379.942230698</v>
      </c>
      <c r="AK51" s="423">
        <v>12931416.56929365</v>
      </c>
      <c r="AL51" s="423">
        <v>12969734.8285548</v>
      </c>
      <c r="AM51" s="423">
        <v>13296884.774857357</v>
      </c>
      <c r="AN51" s="423">
        <v>13414956.667415353</v>
      </c>
      <c r="AO51" s="423">
        <v>13583368.28981309</v>
      </c>
      <c r="AP51" s="423">
        <v>13653678.587846333</v>
      </c>
      <c r="AQ51" s="423">
        <v>13815995.43913519</v>
      </c>
      <c r="AR51" s="423">
        <v>13994644.01283027</v>
      </c>
      <c r="AS51" s="555">
        <v>14406539.313816097</v>
      </c>
    </row>
    <row r="52" spans="3:45" ht="14.25" customHeight="1" x14ac:dyDescent="0.25">
      <c r="C52" s="546"/>
      <c r="D52" s="420"/>
      <c r="E52" s="436"/>
      <c r="F52" s="436"/>
      <c r="G52" s="436"/>
      <c r="H52" s="436"/>
      <c r="I52" s="436"/>
      <c r="J52" s="420"/>
      <c r="K52" s="436"/>
      <c r="L52" s="548">
        <f>IF(L$8&gt;Inputs!$C$2,"",L51-('Dispatch Monthly Func P&amp;L'!D10*12))</f>
        <v>48000.889999998733</v>
      </c>
      <c r="M52" s="547">
        <f>IF(M$8&gt;Inputs!$C$2,"",M51-('Dispatch Monthly Func P&amp;L'!E10*12))</f>
        <v>-48000.11999999918</v>
      </c>
      <c r="N52" s="547">
        <f>IF(N$8&gt;Inputs!$C$2,"",N51-('Dispatch Monthly Func P&amp;L'!F10*12))</f>
        <v>1.862645149230957E-9</v>
      </c>
      <c r="O52" s="547">
        <f>IF(O$8&gt;Inputs!$C$2,"",O51-('Dispatch Monthly Func P&amp;L'!G10*12))</f>
        <v>-0.43999999761581421</v>
      </c>
      <c r="P52" s="547">
        <f>IF(P$8&gt;Inputs!$C$2,"",P51-('Dispatch Monthly Func P&amp;L'!H10*12))</f>
        <v>-3.9999999105930328E-2</v>
      </c>
      <c r="Q52" s="547">
        <f>IF(Q$8&gt;Inputs!$C$2,"",Q51-('Dispatch Monthly Func P&amp;L'!I10*12))</f>
        <v>0.48000000417232513</v>
      </c>
      <c r="R52" s="547">
        <f>IF(R$8&gt;Inputs!$C$2,"",R51-('Dispatch Monthly Func P&amp;L'!J10*12))</f>
        <v>-3.9999999105930328E-2</v>
      </c>
      <c r="S52" s="548">
        <f>IF(S$8&gt;Inputs!$C$2,"",S51-('Dispatch Monthly Func P&amp;L'!K10*12))</f>
        <v>-156.43999999761581</v>
      </c>
      <c r="T52" s="547">
        <f>IF(T$8&gt;Inputs!$C$2,"",T51-('Dispatch Monthly Func P&amp;L'!L10*12))</f>
        <v>-443.2799999974668</v>
      </c>
      <c r="U52" s="547">
        <f>IF(U$8&gt;Inputs!$C$2,"",U51-('Dispatch Monthly Func P&amp;L'!M10*12))</f>
        <v>3700.8700000010431</v>
      </c>
      <c r="V52" s="547">
        <f>IF(V$8&gt;Inputs!$C$2,"",V51-('Dispatch Monthly Func P&amp;L'!N10*12))</f>
        <v>1285.2700000032783</v>
      </c>
      <c r="W52" s="548">
        <f>IF(W$8&gt;Inputs!$C$2,"",W51-('Dispatch Monthly Func P&amp;L'!O10*12))</f>
        <v>-0.28999999724328518</v>
      </c>
      <c r="X52" s="420"/>
      <c r="Y52" s="420"/>
      <c r="Z52" s="546"/>
      <c r="AA52" s="436"/>
      <c r="AB52" s="436"/>
      <c r="AC52" s="436"/>
      <c r="AD52" s="436"/>
      <c r="AE52" s="436"/>
      <c r="AF52" s="436"/>
      <c r="AG52" s="422"/>
      <c r="AH52" s="571">
        <v>0</v>
      </c>
      <c r="AI52" s="571">
        <v>0</v>
      </c>
      <c r="AJ52" s="571">
        <v>0</v>
      </c>
      <c r="AK52" s="571">
        <v>0</v>
      </c>
      <c r="AL52" s="571">
        <v>0</v>
      </c>
      <c r="AM52" s="571">
        <v>0</v>
      </c>
      <c r="AN52" s="571">
        <v>0</v>
      </c>
      <c r="AO52" s="571">
        <v>0</v>
      </c>
      <c r="AP52" s="571">
        <v>0</v>
      </c>
      <c r="AQ52" s="571">
        <v>0</v>
      </c>
      <c r="AR52" s="571">
        <v>0</v>
      </c>
      <c r="AS52" s="572">
        <v>0</v>
      </c>
    </row>
    <row r="53" spans="3:45" ht="14.25" customHeight="1" x14ac:dyDescent="0.25">
      <c r="C53" s="550"/>
      <c r="D53" s="420"/>
      <c r="E53" s="436"/>
      <c r="F53" s="436"/>
      <c r="G53" s="436"/>
      <c r="H53" s="436"/>
      <c r="I53" s="436"/>
      <c r="J53" s="420"/>
      <c r="K53" s="436"/>
      <c r="L53" s="551"/>
      <c r="M53" s="551"/>
      <c r="N53" s="630"/>
      <c r="O53" s="551"/>
      <c r="P53" s="551"/>
      <c r="Q53" s="551"/>
      <c r="R53" s="551"/>
      <c r="S53" s="551"/>
      <c r="T53" s="551"/>
      <c r="U53" s="551"/>
      <c r="V53" s="551"/>
      <c r="W53" s="551"/>
      <c r="X53" s="420"/>
      <c r="Y53" s="420"/>
      <c r="Z53" s="550"/>
      <c r="AA53" s="436"/>
      <c r="AB53" s="436"/>
      <c r="AC53" s="436"/>
      <c r="AD53" s="436"/>
      <c r="AE53" s="436"/>
      <c r="AF53" s="436"/>
      <c r="AG53" s="436"/>
      <c r="AH53" s="573"/>
      <c r="AI53" s="436"/>
      <c r="AJ53" s="436"/>
      <c r="AK53" s="574"/>
      <c r="AL53" s="574"/>
      <c r="AM53" s="574"/>
      <c r="AN53" s="573"/>
      <c r="AO53" s="436"/>
      <c r="AP53" s="436"/>
      <c r="AQ53" s="436"/>
      <c r="AR53" s="436"/>
      <c r="AS53" s="575"/>
    </row>
    <row r="54" spans="3:45" ht="14.25" customHeight="1" x14ac:dyDescent="0.25">
      <c r="C54" s="553" t="s">
        <v>320</v>
      </c>
      <c r="D54" s="420"/>
      <c r="E54" s="436"/>
      <c r="F54" s="436"/>
      <c r="G54" s="436"/>
      <c r="H54" s="436"/>
      <c r="I54" s="436"/>
      <c r="J54" s="436"/>
      <c r="K54" s="436"/>
      <c r="L54" s="554"/>
      <c r="M54" s="423"/>
      <c r="N54" s="423"/>
      <c r="O54" s="423"/>
      <c r="P54" s="423"/>
      <c r="Q54" s="423"/>
      <c r="R54" s="423"/>
      <c r="S54" s="423"/>
      <c r="T54" s="423"/>
      <c r="U54" s="423"/>
      <c r="V54" s="423"/>
      <c r="W54" s="423"/>
      <c r="X54" s="420"/>
      <c r="Y54" s="420"/>
      <c r="Z54" s="553" t="s">
        <v>320</v>
      </c>
      <c r="AA54" s="436"/>
      <c r="AB54" s="436"/>
      <c r="AC54" s="436"/>
      <c r="AD54" s="436"/>
      <c r="AE54" s="436"/>
      <c r="AF54" s="436"/>
      <c r="AG54" s="422"/>
      <c r="AH54" s="423"/>
      <c r="AI54" s="423"/>
      <c r="AJ54" s="423"/>
      <c r="AK54" s="423"/>
      <c r="AL54" s="423"/>
      <c r="AM54" s="423"/>
      <c r="AN54" s="423"/>
      <c r="AO54" s="423"/>
      <c r="AP54" s="423"/>
      <c r="AQ54" s="423"/>
      <c r="AR54" s="576"/>
      <c r="AS54" s="555"/>
    </row>
    <row r="55" spans="3:45" ht="14.25" customHeight="1" x14ac:dyDescent="0.25">
      <c r="C55" s="556" t="s">
        <v>321</v>
      </c>
      <c r="D55" s="420"/>
      <c r="E55" s="434">
        <f>IF(ISERROR(1+-ABS(E49+E50)/12/E42),"--",1+-ABS(E49+E50)/12/E42)</f>
        <v>0.99225873534181885</v>
      </c>
      <c r="F55" s="436"/>
      <c r="G55" s="434">
        <f t="shared" ref="G55:J55" si="113">IF(ISERROR(1+-ABS(G49+G50)/3/G42),"--",1+-ABS(G49+G50)/3/G42)</f>
        <v>0.98890980201144396</v>
      </c>
      <c r="H55" s="434">
        <f t="shared" si="113"/>
        <v>0.99881673934522042</v>
      </c>
      <c r="I55" s="434">
        <f t="shared" si="113"/>
        <v>0.9913946374876752</v>
      </c>
      <c r="J55" s="434">
        <f t="shared" si="113"/>
        <v>0.99070050544548172</v>
      </c>
      <c r="K55" s="436"/>
      <c r="L55" s="434">
        <f t="shared" ref="L55:W55" si="114">IF(ISERROR(1+-ABS(L49+L50)/L42),"--",1+-ABS(L49+L50)/L42)</f>
        <v>0.96796287146335069</v>
      </c>
      <c r="M55" s="434">
        <f t="shared" si="114"/>
        <v>1</v>
      </c>
      <c r="N55" s="434">
        <f t="shared" si="114"/>
        <v>0.99877347917434078</v>
      </c>
      <c r="O55" s="434">
        <f t="shared" si="114"/>
        <v>0.99645021803566136</v>
      </c>
      <c r="P55" s="434">
        <f t="shared" si="114"/>
        <v>1</v>
      </c>
      <c r="Q55" s="434">
        <f t="shared" si="114"/>
        <v>1</v>
      </c>
      <c r="R55" s="434">
        <f t="shared" si="114"/>
        <v>0.97418391246302549</v>
      </c>
      <c r="S55" s="434">
        <f t="shared" si="114"/>
        <v>1</v>
      </c>
      <c r="T55" s="434">
        <f t="shared" si="114"/>
        <v>1</v>
      </c>
      <c r="U55" s="434">
        <f t="shared" si="114"/>
        <v>0.97626811245993639</v>
      </c>
      <c r="V55" s="434">
        <f t="shared" si="114"/>
        <v>0.99577923695911896</v>
      </c>
      <c r="W55" s="434">
        <f t="shared" si="114"/>
        <v>1</v>
      </c>
      <c r="X55" s="420"/>
      <c r="Y55" s="420"/>
      <c r="Z55" s="556" t="s">
        <v>321</v>
      </c>
      <c r="AA55" s="434">
        <v>0.99383526852990156</v>
      </c>
      <c r="AB55" s="436"/>
      <c r="AC55" s="434">
        <v>0.98197630376465939</v>
      </c>
      <c r="AD55" s="434">
        <v>0.9969619627326638</v>
      </c>
      <c r="AE55" s="434">
        <v>0.99650956952392189</v>
      </c>
      <c r="AF55" s="434">
        <v>1</v>
      </c>
      <c r="AG55" s="434"/>
      <c r="AH55" s="434">
        <v>0.94592891129397805</v>
      </c>
      <c r="AI55" s="434">
        <v>1</v>
      </c>
      <c r="AJ55" s="434">
        <v>1</v>
      </c>
      <c r="AK55" s="434">
        <v>0.99088588819799139</v>
      </c>
      <c r="AL55" s="434">
        <v>1</v>
      </c>
      <c r="AM55" s="434">
        <v>1</v>
      </c>
      <c r="AN55" s="434">
        <v>1</v>
      </c>
      <c r="AO55" s="434">
        <v>1</v>
      </c>
      <c r="AP55" s="434">
        <v>0.98974955603098791</v>
      </c>
      <c r="AQ55" s="434">
        <v>1</v>
      </c>
      <c r="AR55" s="434">
        <v>1</v>
      </c>
      <c r="AS55" s="557">
        <v>1</v>
      </c>
    </row>
    <row r="56" spans="3:45" ht="14.25" customHeight="1" x14ac:dyDescent="0.25">
      <c r="C56" s="556" t="s">
        <v>322</v>
      </c>
      <c r="D56" s="420"/>
      <c r="E56" s="434">
        <f>IF(ISERROR(1+-ABS(E49)/12/E42),"--",1+-ABS(E49)/12/E42)</f>
        <v>0.99314162871519107</v>
      </c>
      <c r="F56" s="436"/>
      <c r="G56" s="434">
        <f t="shared" ref="G56:J56" si="115">IF(ISERROR(1+-ABS(G49)/3/G42),"--",1+-ABS(G49)/3/G42)</f>
        <v>0.99103410358364308</v>
      </c>
      <c r="H56" s="434">
        <f t="shared" si="115"/>
        <v>1</v>
      </c>
      <c r="I56" s="434">
        <f t="shared" si="115"/>
        <v>0.9913946374876752</v>
      </c>
      <c r="J56" s="434">
        <f t="shared" si="115"/>
        <v>0.99090557281621283</v>
      </c>
      <c r="K56" s="436"/>
      <c r="L56" s="434">
        <f t="shared" ref="L56:W56" si="116">IF(ISERROR(1+-ABS(L49)/L42),"--",1+-ABS(L49)/L42)</f>
        <v>0.97310231075092934</v>
      </c>
      <c r="M56" s="434">
        <f t="shared" si="116"/>
        <v>1</v>
      </c>
      <c r="N56" s="434">
        <f t="shared" si="116"/>
        <v>1</v>
      </c>
      <c r="O56" s="434">
        <f t="shared" si="116"/>
        <v>1</v>
      </c>
      <c r="P56" s="434">
        <f t="shared" si="116"/>
        <v>1</v>
      </c>
      <c r="Q56" s="434">
        <f t="shared" si="116"/>
        <v>1</v>
      </c>
      <c r="R56" s="434">
        <f t="shared" si="116"/>
        <v>0.97418391246302549</v>
      </c>
      <c r="S56" s="434">
        <f t="shared" si="116"/>
        <v>1</v>
      </c>
      <c r="T56" s="434">
        <f t="shared" si="116"/>
        <v>1</v>
      </c>
      <c r="U56" s="434">
        <f t="shared" si="116"/>
        <v>0.97688331457212974</v>
      </c>
      <c r="V56" s="434">
        <f t="shared" si="116"/>
        <v>0.99577923695911896</v>
      </c>
      <c r="W56" s="434">
        <f t="shared" si="116"/>
        <v>1</v>
      </c>
      <c r="X56" s="420"/>
      <c r="Y56" s="420"/>
      <c r="Z56" s="556" t="s">
        <v>322</v>
      </c>
      <c r="AA56" s="434">
        <v>0.99383526852990156</v>
      </c>
      <c r="AB56" s="436"/>
      <c r="AC56" s="434">
        <v>0.98197630376465939</v>
      </c>
      <c r="AD56" s="434">
        <v>0.9969619627326638</v>
      </c>
      <c r="AE56" s="434">
        <v>0.99650956952392189</v>
      </c>
      <c r="AF56" s="434">
        <v>1</v>
      </c>
      <c r="AG56" s="434"/>
      <c r="AH56" s="434">
        <v>0.94592891129397805</v>
      </c>
      <c r="AI56" s="434">
        <v>1</v>
      </c>
      <c r="AJ56" s="434">
        <v>1</v>
      </c>
      <c r="AK56" s="434">
        <v>0.99088588819799139</v>
      </c>
      <c r="AL56" s="434">
        <v>1</v>
      </c>
      <c r="AM56" s="434">
        <v>1</v>
      </c>
      <c r="AN56" s="434">
        <v>1</v>
      </c>
      <c r="AO56" s="434">
        <v>1</v>
      </c>
      <c r="AP56" s="434">
        <v>0.98974955603098791</v>
      </c>
      <c r="AQ56" s="434">
        <v>1</v>
      </c>
      <c r="AR56" s="434">
        <v>1</v>
      </c>
      <c r="AS56" s="557">
        <v>1</v>
      </c>
    </row>
    <row r="57" spans="3:45" ht="14.25" customHeight="1" x14ac:dyDescent="0.25">
      <c r="C57" s="556" t="s">
        <v>323</v>
      </c>
      <c r="D57" s="420"/>
      <c r="E57" s="434">
        <f>IF(ISERROR(1+SUM(SUM(E45:E48),-ABS(E49+E50))/12/E42),"--",1+SUM(SUM(E45:E48),-ABS(E49+E50))/12/E42)</f>
        <v>1.002371293744817</v>
      </c>
      <c r="F57" s="436"/>
      <c r="G57" s="434">
        <f t="shared" ref="G57:J57" si="117">IF(ISERROR(1+SUM(SUM(G45:G48),-ABS(G49+G50))/3/G42),"--",1+SUM(SUM(G45:G48),-ABS(G49+G50))/3/G42)</f>
        <v>1.0027798785841524</v>
      </c>
      <c r="H57" s="434">
        <f t="shared" si="117"/>
        <v>1.0109670825010042</v>
      </c>
      <c r="I57" s="434">
        <f t="shared" si="117"/>
        <v>1.0001301172643486</v>
      </c>
      <c r="J57" s="434">
        <f t="shared" si="117"/>
        <v>0.99570136211504445</v>
      </c>
      <c r="K57" s="436"/>
      <c r="L57" s="434">
        <f t="shared" ref="L57:O57" si="118">IF(ISERROR(1+SUM(SUM(L45:L48),-ABS(L49+L50))/L42),"--",1+SUM(SUM(L45:L48),-ABS(L49+L50))/L42)</f>
        <v>0.99899619508776416</v>
      </c>
      <c r="M57" s="434">
        <f t="shared" si="118"/>
        <v>1.0066725374439032</v>
      </c>
      <c r="N57" s="434">
        <f t="shared" si="118"/>
        <v>1.0026625258332464</v>
      </c>
      <c r="O57" s="434">
        <f t="shared" si="118"/>
        <v>1.0165147416206641</v>
      </c>
      <c r="P57" s="434">
        <f>IF(ISERROR(1+SUM(SUM(P45:P47),-ABS(P49+P50))/P42),"--",1+SUM(SUM(P45:P47),-ABS(P49+P50))/P42)</f>
        <v>1.0042543337422996</v>
      </c>
      <c r="Q57" s="434">
        <f>IF(ISERROR(1+SUM(SUM(Q45:Q48),-ABS(Q49+Q50))/Q42),"--",1+SUM(SUM(Q45:Q48),-ABS(Q49+Q50))/Q42)</f>
        <v>1.0100966373016482</v>
      </c>
      <c r="R57" s="434">
        <f>IF(ISERROR(1+SUM(SUM(R45:R47),-ABS(R49+R50))/R42),"--",1+SUM(SUM(R45:R47),-ABS(R49+R50))/R42)</f>
        <v>0.98800881577557764</v>
      </c>
      <c r="S57" s="434">
        <f t="shared" ref="S57:W57" si="119">IF(ISERROR(1+SUM(SUM(S45:S48),-ABS(S49+S50))/S42),"--",1+SUM(SUM(S45:S48),-ABS(S49+S50))/S42)</f>
        <v>1.0105724522044601</v>
      </c>
      <c r="T57" s="434">
        <f t="shared" si="119"/>
        <v>1.0020312750410176</v>
      </c>
      <c r="U57" s="434">
        <f t="shared" si="119"/>
        <v>0.97769617403882525</v>
      </c>
      <c r="V57" s="434">
        <f t="shared" si="119"/>
        <v>0.99463341026986785</v>
      </c>
      <c r="W57" s="434">
        <f t="shared" si="119"/>
        <v>1.0149771839346964</v>
      </c>
      <c r="X57" s="420"/>
      <c r="Y57" s="420"/>
      <c r="Z57" s="556" t="s">
        <v>323</v>
      </c>
      <c r="AA57" s="434">
        <v>1.0054422995464569</v>
      </c>
      <c r="AB57" s="436"/>
      <c r="AC57" s="434">
        <v>0.99741761670380569</v>
      </c>
      <c r="AD57" s="434">
        <v>1.0103495963424822</v>
      </c>
      <c r="AE57" s="434">
        <v>1.0030281231289446</v>
      </c>
      <c r="AF57" s="434">
        <v>1.0102746602502759</v>
      </c>
      <c r="AG57" s="434"/>
      <c r="AH57" s="434">
        <v>0.97216724956299028</v>
      </c>
      <c r="AI57" s="434">
        <v>1.0211039108275111</v>
      </c>
      <c r="AJ57" s="434">
        <v>0.99956625085005413</v>
      </c>
      <c r="AK57" s="434">
        <v>1.0093213066174569</v>
      </c>
      <c r="AL57" s="434">
        <v>1.0004112665640807</v>
      </c>
      <c r="AM57" s="434">
        <v>1.0209834626459271</v>
      </c>
      <c r="AN57" s="434">
        <v>0.99895252852996519</v>
      </c>
      <c r="AO57" s="434">
        <v>1.009646816281716</v>
      </c>
      <c r="AP57" s="434">
        <v>1.0003909411804157</v>
      </c>
      <c r="AQ57" s="434">
        <v>1.0004626483074297</v>
      </c>
      <c r="AR57" s="434">
        <v>1.0081534894963842</v>
      </c>
      <c r="AS57" s="557">
        <v>1.0215722029591499</v>
      </c>
    </row>
    <row r="58" spans="3:45" ht="14.25" customHeight="1" x14ac:dyDescent="0.25">
      <c r="C58" s="556"/>
      <c r="D58" s="420"/>
      <c r="E58" s="434"/>
      <c r="F58" s="436"/>
      <c r="G58" s="434"/>
      <c r="H58" s="434"/>
      <c r="I58" s="434"/>
      <c r="J58" s="434"/>
      <c r="K58" s="436"/>
      <c r="L58" s="434"/>
      <c r="M58" s="434"/>
      <c r="N58" s="434"/>
      <c r="O58" s="434"/>
      <c r="P58" s="434"/>
      <c r="Q58" s="434"/>
      <c r="R58" s="434"/>
      <c r="S58" s="434"/>
      <c r="T58" s="434"/>
      <c r="U58" s="434"/>
      <c r="V58" s="434"/>
      <c r="W58" s="434"/>
      <c r="X58" s="420"/>
      <c r="Y58" s="420"/>
      <c r="Z58" s="556"/>
      <c r="AA58" s="434"/>
      <c r="AB58" s="436"/>
      <c r="AC58" s="434"/>
      <c r="AD58" s="434"/>
      <c r="AE58" s="434"/>
      <c r="AF58" s="434"/>
      <c r="AG58" s="425"/>
      <c r="AH58" s="434"/>
      <c r="AI58" s="434"/>
      <c r="AJ58" s="434"/>
      <c r="AK58" s="434"/>
      <c r="AL58" s="434"/>
      <c r="AM58" s="434"/>
      <c r="AN58" s="434"/>
      <c r="AO58" s="434"/>
      <c r="AP58" s="434"/>
      <c r="AQ58" s="434"/>
      <c r="AR58" s="434"/>
      <c r="AS58" s="557"/>
    </row>
    <row r="59" spans="3:45" ht="14.25" customHeight="1" x14ac:dyDescent="0.25">
      <c r="C59" s="553" t="s">
        <v>324</v>
      </c>
      <c r="D59" s="420"/>
      <c r="E59" s="434"/>
      <c r="F59" s="436"/>
      <c r="G59" s="434"/>
      <c r="H59" s="434"/>
      <c r="I59" s="434"/>
      <c r="J59" s="434"/>
      <c r="K59" s="436"/>
      <c r="L59" s="434"/>
      <c r="M59" s="434"/>
      <c r="N59" s="434"/>
      <c r="O59" s="434"/>
      <c r="P59" s="434"/>
      <c r="Q59" s="434"/>
      <c r="R59" s="434"/>
      <c r="S59" s="434"/>
      <c r="T59" s="434"/>
      <c r="U59" s="434"/>
      <c r="V59" s="434"/>
      <c r="W59" s="434"/>
      <c r="X59" s="420"/>
      <c r="Y59" s="420"/>
      <c r="Z59" s="553" t="s">
        <v>324</v>
      </c>
      <c r="AA59" s="434"/>
      <c r="AB59" s="436"/>
      <c r="AC59" s="434"/>
      <c r="AD59" s="434"/>
      <c r="AE59" s="434"/>
      <c r="AF59" s="434"/>
      <c r="AG59" s="422"/>
      <c r="AH59" s="434"/>
      <c r="AI59" s="434"/>
      <c r="AJ59" s="434"/>
      <c r="AK59" s="434"/>
      <c r="AL59" s="434"/>
      <c r="AM59" s="434"/>
      <c r="AN59" s="434"/>
      <c r="AO59" s="434"/>
      <c r="AP59" s="434"/>
      <c r="AQ59" s="434"/>
      <c r="AR59" s="434"/>
      <c r="AS59" s="557"/>
    </row>
    <row r="60" spans="3:45" ht="14.25" customHeight="1" x14ac:dyDescent="0.25">
      <c r="C60" s="556" t="s">
        <v>321</v>
      </c>
      <c r="D60" s="420"/>
      <c r="E60" s="434">
        <f>IF(ISERROR(1+-ABS(E49+E50)/E42),"--",1+-ABS(E49+E50)/E42)</f>
        <v>0.90710482410182602</v>
      </c>
      <c r="F60" s="436"/>
      <c r="G60" s="434">
        <f t="shared" ref="G60:J60" si="120">IF(ISERROR(1+-ABS(G49+G50)*12/3/G42),"--",1+-ABS(G49+G50)*12/3/G42)</f>
        <v>0.86691762413732742</v>
      </c>
      <c r="H60" s="434">
        <f t="shared" si="120"/>
        <v>0.98580087214264567</v>
      </c>
      <c r="I60" s="434">
        <f t="shared" si="120"/>
        <v>0.89673564985210208</v>
      </c>
      <c r="J60" s="434">
        <f t="shared" si="120"/>
        <v>0.88840606534578104</v>
      </c>
      <c r="K60" s="436"/>
      <c r="L60" s="434">
        <f t="shared" ref="L60:W60" si="121">IF(ISERROR(1+-ABS(L49+L50)*12/L42),"--",1+-ABS(L49+L50)*12/L42)</f>
        <v>0.61555445756020877</v>
      </c>
      <c r="M60" s="434">
        <f t="shared" si="121"/>
        <v>1</v>
      </c>
      <c r="N60" s="434">
        <f t="shared" si="121"/>
        <v>0.98528175009208896</v>
      </c>
      <c r="O60" s="434">
        <f t="shared" si="121"/>
        <v>0.95740261642793689</v>
      </c>
      <c r="P60" s="434">
        <f t="shared" si="121"/>
        <v>1</v>
      </c>
      <c r="Q60" s="434">
        <f t="shared" si="121"/>
        <v>1</v>
      </c>
      <c r="R60" s="434">
        <f t="shared" si="121"/>
        <v>0.69020694955630624</v>
      </c>
      <c r="S60" s="434">
        <f t="shared" si="121"/>
        <v>1</v>
      </c>
      <c r="T60" s="434">
        <f t="shared" si="121"/>
        <v>1</v>
      </c>
      <c r="U60" s="434">
        <f t="shared" si="121"/>
        <v>0.71521734951923688</v>
      </c>
      <c r="V60" s="434">
        <f t="shared" si="121"/>
        <v>0.94935084350942811</v>
      </c>
      <c r="W60" s="434">
        <f t="shared" si="121"/>
        <v>1</v>
      </c>
      <c r="X60" s="420"/>
      <c r="Y60" s="420"/>
      <c r="Z60" s="556" t="s">
        <v>321</v>
      </c>
      <c r="AA60" s="434">
        <v>0.92602322235881895</v>
      </c>
      <c r="AB60" s="436"/>
      <c r="AC60" s="434">
        <v>0.78371564517591219</v>
      </c>
      <c r="AD60" s="434">
        <v>0.96354355279196535</v>
      </c>
      <c r="AE60" s="434">
        <v>0.95811483428706234</v>
      </c>
      <c r="AF60" s="434">
        <v>1</v>
      </c>
      <c r="AG60" s="434"/>
      <c r="AH60" s="434">
        <v>0.35114693552773679</v>
      </c>
      <c r="AI60" s="434">
        <v>1</v>
      </c>
      <c r="AJ60" s="434">
        <v>1</v>
      </c>
      <c r="AK60" s="434">
        <v>0.89063065837589606</v>
      </c>
      <c r="AL60" s="434">
        <v>1</v>
      </c>
      <c r="AM60" s="434">
        <v>1</v>
      </c>
      <c r="AN60" s="434">
        <v>1</v>
      </c>
      <c r="AO60" s="434">
        <v>1</v>
      </c>
      <c r="AP60" s="434">
        <v>0.87699467237185491</v>
      </c>
      <c r="AQ60" s="434">
        <v>1</v>
      </c>
      <c r="AR60" s="434">
        <v>1</v>
      </c>
      <c r="AS60" s="557">
        <v>1</v>
      </c>
    </row>
    <row r="61" spans="3:45" ht="14.25" customHeight="1" x14ac:dyDescent="0.25">
      <c r="C61" s="556" t="s">
        <v>322</v>
      </c>
      <c r="D61" s="420"/>
      <c r="E61" s="434">
        <f>IF(ISERROR(1+-ABS(E49)/E42),"--",1+-ABS(E49)/E42)</f>
        <v>0.91769954458229275</v>
      </c>
      <c r="F61" s="436"/>
      <c r="G61" s="434">
        <f t="shared" ref="G61:J61" si="122">IF(ISERROR(1+-ABS(G49)*12/3/G42),"--",1+-ABS(G49)*12/3/G42)</f>
        <v>0.89240924300371749</v>
      </c>
      <c r="H61" s="434">
        <f t="shared" si="122"/>
        <v>1</v>
      </c>
      <c r="I61" s="434">
        <f t="shared" si="122"/>
        <v>0.89673564985210208</v>
      </c>
      <c r="J61" s="434">
        <f t="shared" si="122"/>
        <v>0.89086687379455431</v>
      </c>
      <c r="K61" s="436"/>
      <c r="L61" s="434">
        <f t="shared" ref="L61:W61" si="123">IF(ISERROR(1+-ABS(L49)*12/L42),"--",1+-ABS(L49)*12/L42)</f>
        <v>0.67722772901115258</v>
      </c>
      <c r="M61" s="434">
        <f t="shared" si="123"/>
        <v>1</v>
      </c>
      <c r="N61" s="434">
        <f t="shared" si="123"/>
        <v>1</v>
      </c>
      <c r="O61" s="434">
        <f t="shared" si="123"/>
        <v>1</v>
      </c>
      <c r="P61" s="434">
        <f t="shared" si="123"/>
        <v>1</v>
      </c>
      <c r="Q61" s="434">
        <f t="shared" si="123"/>
        <v>1</v>
      </c>
      <c r="R61" s="434">
        <f t="shared" si="123"/>
        <v>0.69020694955630624</v>
      </c>
      <c r="S61" s="434">
        <f t="shared" si="123"/>
        <v>1</v>
      </c>
      <c r="T61" s="434">
        <f t="shared" si="123"/>
        <v>1</v>
      </c>
      <c r="U61" s="434">
        <f t="shared" si="123"/>
        <v>0.72259977486555671</v>
      </c>
      <c r="V61" s="434">
        <f t="shared" si="123"/>
        <v>0.94935084350942811</v>
      </c>
      <c r="W61" s="434">
        <f t="shared" si="123"/>
        <v>1</v>
      </c>
      <c r="X61" s="420"/>
      <c r="Y61" s="420"/>
      <c r="Z61" s="556" t="s">
        <v>322</v>
      </c>
      <c r="AA61" s="434">
        <v>0.92602322235881895</v>
      </c>
      <c r="AB61" s="436"/>
      <c r="AC61" s="434">
        <v>0.78371564517591219</v>
      </c>
      <c r="AD61" s="434">
        <v>0.96354355279196535</v>
      </c>
      <c r="AE61" s="434">
        <v>0.95811483428706234</v>
      </c>
      <c r="AF61" s="434">
        <v>1</v>
      </c>
      <c r="AG61" s="434"/>
      <c r="AH61" s="434">
        <v>0.35114693552773679</v>
      </c>
      <c r="AI61" s="434">
        <v>1</v>
      </c>
      <c r="AJ61" s="434">
        <v>1</v>
      </c>
      <c r="AK61" s="434">
        <v>0.89063065837589606</v>
      </c>
      <c r="AL61" s="434">
        <v>1</v>
      </c>
      <c r="AM61" s="434">
        <v>1</v>
      </c>
      <c r="AN61" s="434">
        <v>1</v>
      </c>
      <c r="AO61" s="434">
        <v>1</v>
      </c>
      <c r="AP61" s="434">
        <v>0.87699467237185491</v>
      </c>
      <c r="AQ61" s="434">
        <v>1</v>
      </c>
      <c r="AR61" s="434">
        <v>1</v>
      </c>
      <c r="AS61" s="557">
        <v>1</v>
      </c>
    </row>
    <row r="62" spans="3:45" ht="14.25" customHeight="1" x14ac:dyDescent="0.25">
      <c r="C62" s="556" t="s">
        <v>323</v>
      </c>
      <c r="D62" s="420"/>
      <c r="E62" s="434">
        <f>IF(ISERROR(1+SUM(SUM(E45:E48),-ABS(E49+E50))/E42),"--",1+SUM(SUM(E45:E48),-ABS(E49+E50))/E42)</f>
        <v>1.0284555249378045</v>
      </c>
      <c r="F62" s="436"/>
      <c r="G62" s="434">
        <f t="shared" ref="G62:J62" si="124">IF(ISERROR(1+SUM(SUM(G45:G48),-ABS(G49+G50))*12/3/G42),"--",1+SUM(SUM(G45:G48),-ABS(G49+G50))*12/3/G42)</f>
        <v>1.0333585430098282</v>
      </c>
      <c r="H62" s="434">
        <f t="shared" si="124"/>
        <v>1.1316049900120506</v>
      </c>
      <c r="I62" s="434">
        <f t="shared" si="124"/>
        <v>1.0015614071721841</v>
      </c>
      <c r="J62" s="434">
        <f t="shared" si="124"/>
        <v>0.94841634538053277</v>
      </c>
      <c r="K62" s="436"/>
      <c r="L62" s="434">
        <f t="shared" ref="L62:O62" si="125">IF(ISERROR(1+SUM(SUM(L45:L48),-ABS(L49+L50))*12/L42),"--",1+SUM(SUM(L45:L48),-ABS(L49+L50))*12/L42)</f>
        <v>0.98795434105316937</v>
      </c>
      <c r="M62" s="434">
        <f t="shared" si="125"/>
        <v>1.0800704493268369</v>
      </c>
      <c r="N62" s="434">
        <f t="shared" si="125"/>
        <v>1.0319503099989573</v>
      </c>
      <c r="O62" s="434">
        <f t="shared" si="125"/>
        <v>1.1981768994479707</v>
      </c>
      <c r="P62" s="434">
        <f>IF(ISERROR(1+SUM(SUM(P45:P47),-ABS(P49+P50))*12/P42),"--",1+SUM(SUM(P45:P47),-ABS(P49+P50))*12/P42)</f>
        <v>1.0510520049075953</v>
      </c>
      <c r="Q62" s="434">
        <f>IF(ISERROR(1+SUM(SUM(Q45:Q48),-ABS(Q49+Q50))*12/Q42),"--",1+SUM(SUM(Q45:Q48),-ABS(Q49+Q50))*12/Q42)</f>
        <v>1.1211596476197778</v>
      </c>
      <c r="R62" s="434">
        <f>IF(ISERROR(1+SUM(SUM(R45:R47),-ABS(R49+R50))*12/R42),"--",1+SUM(SUM(R45:R47),-ABS(R49+R50))*12/R42)</f>
        <v>0.85610578930693171</v>
      </c>
      <c r="S62" s="434">
        <f t="shared" ref="S62:W62" si="126">IF(ISERROR(1+SUM(SUM(S45:S48),-ABS(S49+S50))*12/S42),"--",1+SUM(SUM(S45:S48),-ABS(S49+S50))*12/S42)</f>
        <v>1.1268694264535226</v>
      </c>
      <c r="T62" s="434">
        <f t="shared" si="126"/>
        <v>1.0243753004922109</v>
      </c>
      <c r="U62" s="434">
        <f t="shared" si="126"/>
        <v>0.73235408846590277</v>
      </c>
      <c r="V62" s="434">
        <f t="shared" si="126"/>
        <v>0.93560092323841437</v>
      </c>
      <c r="W62" s="434">
        <f t="shared" si="126"/>
        <v>1.1797262072163559</v>
      </c>
      <c r="X62" s="420"/>
      <c r="Y62" s="420"/>
      <c r="Z62" s="556" t="s">
        <v>323</v>
      </c>
      <c r="AA62" s="434">
        <v>1.0653075945574839</v>
      </c>
      <c r="AB62" s="436"/>
      <c r="AC62" s="434">
        <v>0.96901140044566814</v>
      </c>
      <c r="AD62" s="434">
        <v>1.1241951561097878</v>
      </c>
      <c r="AE62" s="434">
        <v>1.0363374775473366</v>
      </c>
      <c r="AF62" s="434">
        <v>1.1232959230033113</v>
      </c>
      <c r="AG62" s="434"/>
      <c r="AH62" s="434">
        <v>0.66600699475588288</v>
      </c>
      <c r="AI62" s="434">
        <v>1.2532469299301334</v>
      </c>
      <c r="AJ62" s="434">
        <v>0.99479501020064964</v>
      </c>
      <c r="AK62" s="434">
        <v>1.111855679409482</v>
      </c>
      <c r="AL62" s="434">
        <v>1.0049351987689692</v>
      </c>
      <c r="AM62" s="434">
        <v>1.2518015517511238</v>
      </c>
      <c r="AN62" s="434">
        <v>0.98743034235958238</v>
      </c>
      <c r="AO62" s="434">
        <v>1.1157617953805914</v>
      </c>
      <c r="AP62" s="434">
        <v>1.0046912941649895</v>
      </c>
      <c r="AQ62" s="434">
        <v>1.0055517796891575</v>
      </c>
      <c r="AR62" s="434">
        <v>1.0978418739566103</v>
      </c>
      <c r="AS62" s="557">
        <v>1.2588664355097992</v>
      </c>
    </row>
    <row r="63" spans="3:45" ht="14.25" customHeight="1" x14ac:dyDescent="0.25">
      <c r="C63" s="556"/>
      <c r="D63" s="420"/>
      <c r="E63" s="420"/>
      <c r="F63" s="420"/>
      <c r="G63" s="420"/>
      <c r="H63" s="420"/>
      <c r="I63" s="420"/>
      <c r="J63" s="420"/>
      <c r="K63" s="420"/>
      <c r="L63" s="420"/>
      <c r="M63" s="420"/>
      <c r="N63" s="420"/>
      <c r="O63" s="420"/>
      <c r="P63" s="420"/>
      <c r="Q63" s="420"/>
      <c r="R63" s="420"/>
      <c r="S63" s="420"/>
      <c r="T63" s="420"/>
      <c r="U63" s="420"/>
      <c r="V63" s="420"/>
      <c r="W63" s="420"/>
      <c r="X63" s="420"/>
      <c r="Y63" s="420"/>
      <c r="Z63" s="556"/>
      <c r="AA63" s="434"/>
      <c r="AB63" s="436"/>
      <c r="AC63" s="434"/>
      <c r="AD63" s="434"/>
      <c r="AE63" s="434"/>
      <c r="AF63" s="434"/>
      <c r="AG63" s="434"/>
      <c r="AH63" s="434"/>
      <c r="AI63" s="434"/>
      <c r="AJ63" s="434"/>
      <c r="AK63" s="434"/>
      <c r="AL63" s="434"/>
      <c r="AM63" s="434"/>
      <c r="AN63" s="434"/>
      <c r="AO63" s="434"/>
      <c r="AP63" s="434"/>
      <c r="AQ63" s="434"/>
      <c r="AR63" s="434"/>
      <c r="AS63" s="557"/>
    </row>
    <row r="64" spans="3:45" ht="14.25" customHeight="1" x14ac:dyDescent="0.25">
      <c r="C64" s="536" t="s">
        <v>325</v>
      </c>
      <c r="D64" s="420"/>
      <c r="E64" s="420"/>
      <c r="F64" s="420"/>
      <c r="G64" s="420"/>
      <c r="H64" s="420"/>
      <c r="I64" s="420"/>
      <c r="J64" s="420"/>
      <c r="K64" s="420"/>
      <c r="L64" s="420"/>
      <c r="M64" s="420"/>
      <c r="N64" s="420"/>
      <c r="O64" s="420"/>
      <c r="P64" s="420"/>
      <c r="Q64" s="420"/>
      <c r="R64" s="420"/>
      <c r="S64" s="420"/>
      <c r="T64" s="420"/>
      <c r="U64" s="420"/>
      <c r="V64" s="420"/>
      <c r="W64" s="420"/>
      <c r="X64" s="420"/>
      <c r="Y64" s="420"/>
      <c r="Z64" s="536" t="s">
        <v>325</v>
      </c>
      <c r="AA64" s="434"/>
      <c r="AB64" s="436"/>
      <c r="AC64" s="434"/>
      <c r="AD64" s="434"/>
      <c r="AE64" s="434"/>
      <c r="AF64" s="434"/>
      <c r="AG64" s="434"/>
      <c r="AH64" s="434"/>
      <c r="AI64" s="434"/>
      <c r="AJ64" s="434"/>
      <c r="AK64" s="434"/>
      <c r="AL64" s="434"/>
      <c r="AM64" s="434"/>
      <c r="AN64" s="434"/>
      <c r="AO64" s="434"/>
      <c r="AP64" s="434"/>
      <c r="AQ64" s="434"/>
      <c r="AR64" s="434"/>
      <c r="AS64" s="557"/>
    </row>
    <row r="65" spans="3:45" ht="14.25" customHeight="1" x14ac:dyDescent="0.25">
      <c r="C65" s="539" t="s">
        <v>326</v>
      </c>
      <c r="D65" s="420"/>
      <c r="E65" s="647">
        <f>G65</f>
        <v>44</v>
      </c>
      <c r="F65" s="647"/>
      <c r="G65" s="647">
        <f>$L$65</f>
        <v>44</v>
      </c>
      <c r="H65" s="647">
        <f t="shared" ref="H65:J65" si="127">G68</f>
        <v>42</v>
      </c>
      <c r="I65" s="647">
        <f t="shared" si="127"/>
        <v>43</v>
      </c>
      <c r="J65" s="647">
        <f t="shared" si="127"/>
        <v>42</v>
      </c>
      <c r="K65" s="647"/>
      <c r="L65" s="646">
        <v>44</v>
      </c>
      <c r="M65" s="647">
        <f t="shared" ref="M65:W65" si="128">L68</f>
        <v>42</v>
      </c>
      <c r="N65" s="647">
        <f t="shared" si="128"/>
        <v>42</v>
      </c>
      <c r="O65" s="647">
        <f t="shared" si="128"/>
        <v>42</v>
      </c>
      <c r="P65" s="647">
        <f t="shared" si="128"/>
        <v>42</v>
      </c>
      <c r="Q65" s="647">
        <f t="shared" si="128"/>
        <v>43</v>
      </c>
      <c r="R65" s="647">
        <f t="shared" si="128"/>
        <v>43</v>
      </c>
      <c r="S65" s="647">
        <f t="shared" si="128"/>
        <v>41</v>
      </c>
      <c r="T65" s="647">
        <f t="shared" si="128"/>
        <v>42</v>
      </c>
      <c r="U65" s="647">
        <f t="shared" si="128"/>
        <v>42</v>
      </c>
      <c r="V65" s="647">
        <f t="shared" si="128"/>
        <v>43</v>
      </c>
      <c r="W65" s="647">
        <f t="shared" si="128"/>
        <v>42</v>
      </c>
      <c r="X65" s="420"/>
      <c r="Y65" s="420"/>
      <c r="Z65" s="539" t="s">
        <v>326</v>
      </c>
      <c r="AA65" s="483">
        <f>AC65</f>
        <v>44</v>
      </c>
      <c r="AB65" s="420"/>
      <c r="AC65" s="483">
        <f>AH65</f>
        <v>44</v>
      </c>
      <c r="AD65" s="483">
        <f t="shared" ref="AD65:AF65" si="129">AC68</f>
        <v>43</v>
      </c>
      <c r="AE65" s="483">
        <f t="shared" si="129"/>
        <v>46</v>
      </c>
      <c r="AF65" s="483">
        <f t="shared" si="129"/>
        <v>48</v>
      </c>
      <c r="AG65" s="420"/>
      <c r="AH65" s="483">
        <f>L65</f>
        <v>44</v>
      </c>
      <c r="AI65" s="483">
        <f t="shared" ref="AI65:AS65" si="130">AH68</f>
        <v>41</v>
      </c>
      <c r="AJ65" s="483">
        <f t="shared" si="130"/>
        <v>42</v>
      </c>
      <c r="AK65" s="483">
        <f t="shared" si="130"/>
        <v>43</v>
      </c>
      <c r="AL65" s="483">
        <f t="shared" si="130"/>
        <v>44</v>
      </c>
      <c r="AM65" s="483">
        <f t="shared" si="130"/>
        <v>45</v>
      </c>
      <c r="AN65" s="483">
        <f t="shared" si="130"/>
        <v>46</v>
      </c>
      <c r="AO65" s="483">
        <f t="shared" si="130"/>
        <v>47</v>
      </c>
      <c r="AP65" s="483">
        <f t="shared" si="130"/>
        <v>48</v>
      </c>
      <c r="AQ65" s="483">
        <f t="shared" si="130"/>
        <v>48</v>
      </c>
      <c r="AR65" s="483">
        <f t="shared" si="130"/>
        <v>49</v>
      </c>
      <c r="AS65" s="558">
        <f t="shared" si="130"/>
        <v>50</v>
      </c>
    </row>
    <row r="66" spans="3:45" ht="14.25" customHeight="1" x14ac:dyDescent="0.25">
      <c r="C66" s="539" t="s">
        <v>327</v>
      </c>
      <c r="D66" s="420"/>
      <c r="E66" s="647">
        <f t="shared" ref="E66:E67" si="131">SUM(G66:J66)</f>
        <v>4</v>
      </c>
      <c r="F66" s="647"/>
      <c r="G66" s="647">
        <f t="shared" ref="G66:J66" si="132">SUMIFS($L66:$W66,$L$8:$W$8,"&lt;="&amp;G$8,$L$8:$W$8,"&gt;"&amp;EOMONTH(G$8,-3))</f>
        <v>0</v>
      </c>
      <c r="H66" s="647">
        <f t="shared" si="132"/>
        <v>1</v>
      </c>
      <c r="I66" s="647">
        <f t="shared" si="132"/>
        <v>1</v>
      </c>
      <c r="J66" s="647">
        <f t="shared" si="132"/>
        <v>2</v>
      </c>
      <c r="K66" s="647"/>
      <c r="L66" s="646">
        <v>0</v>
      </c>
      <c r="M66" s="646">
        <v>0</v>
      </c>
      <c r="N66" s="646">
        <v>0</v>
      </c>
      <c r="O66" s="646">
        <v>0</v>
      </c>
      <c r="P66" s="205">
        <v>1</v>
      </c>
      <c r="Q66" s="646">
        <v>0</v>
      </c>
      <c r="R66" s="646">
        <v>0</v>
      </c>
      <c r="S66" s="646">
        <v>1</v>
      </c>
      <c r="T66" s="646">
        <v>0</v>
      </c>
      <c r="U66" s="646">
        <v>2</v>
      </c>
      <c r="V66" s="646">
        <v>0</v>
      </c>
      <c r="W66" s="646">
        <v>0</v>
      </c>
      <c r="X66" s="420"/>
      <c r="Y66" s="420"/>
      <c r="Z66" s="539" t="s">
        <v>327</v>
      </c>
      <c r="AA66" s="483">
        <f t="shared" ref="AA66:AA67" si="133">SUM(AC66:AF66)</f>
        <v>11</v>
      </c>
      <c r="AB66" s="420"/>
      <c r="AC66" s="483">
        <f t="shared" ref="AC66:AF66" si="134">SUMIFS($AH66:$AS66,$AH$8:$AS$8,"&lt;="&amp;AC$8,$AH$8:$AS$8,"&gt;"&amp;EOMONTH(AC$8,-3))</f>
        <v>2</v>
      </c>
      <c r="AD66" s="483">
        <f t="shared" si="134"/>
        <v>3</v>
      </c>
      <c r="AE66" s="483">
        <f t="shared" si="134"/>
        <v>3</v>
      </c>
      <c r="AF66" s="483">
        <f t="shared" si="134"/>
        <v>3</v>
      </c>
      <c r="AG66" s="420"/>
      <c r="AH66" s="483">
        <v>0</v>
      </c>
      <c r="AI66" s="483">
        <v>1</v>
      </c>
      <c r="AJ66" s="483">
        <v>1</v>
      </c>
      <c r="AK66" s="483">
        <v>1</v>
      </c>
      <c r="AL66" s="483">
        <v>1</v>
      </c>
      <c r="AM66" s="483">
        <v>1</v>
      </c>
      <c r="AN66" s="483">
        <v>1</v>
      </c>
      <c r="AO66" s="483">
        <v>1</v>
      </c>
      <c r="AP66" s="483">
        <v>1</v>
      </c>
      <c r="AQ66" s="483">
        <v>1</v>
      </c>
      <c r="AR66" s="483">
        <v>1</v>
      </c>
      <c r="AS66" s="558">
        <v>1</v>
      </c>
    </row>
    <row r="67" spans="3:45" ht="14.25" customHeight="1" x14ac:dyDescent="0.25">
      <c r="C67" s="539" t="s">
        <v>328</v>
      </c>
      <c r="D67" s="420"/>
      <c r="E67" s="648">
        <f t="shared" si="131"/>
        <v>-6</v>
      </c>
      <c r="F67" s="647"/>
      <c r="G67" s="648">
        <f t="shared" ref="G67:J67" si="135">SUMIFS($L67:$W67,$L$8:$W$8,"&lt;="&amp;G$8,$L$8:$W$8,"&gt;"&amp;EOMONTH(G$8,-3))</f>
        <v>-2</v>
      </c>
      <c r="H67" s="648">
        <f t="shared" si="135"/>
        <v>0</v>
      </c>
      <c r="I67" s="648">
        <f t="shared" si="135"/>
        <v>-2</v>
      </c>
      <c r="J67" s="648">
        <f t="shared" si="135"/>
        <v>-2</v>
      </c>
      <c r="K67" s="647"/>
      <c r="L67" s="208">
        <v>-2</v>
      </c>
      <c r="M67" s="208">
        <v>0</v>
      </c>
      <c r="N67" s="208">
        <v>0</v>
      </c>
      <c r="O67" s="208">
        <v>0</v>
      </c>
      <c r="P67" s="208">
        <v>0</v>
      </c>
      <c r="Q67" s="208">
        <v>0</v>
      </c>
      <c r="R67" s="208">
        <v>-2</v>
      </c>
      <c r="S67" s="208">
        <v>0</v>
      </c>
      <c r="T67" s="208">
        <v>0</v>
      </c>
      <c r="U67" s="208">
        <v>-1</v>
      </c>
      <c r="V67" s="208">
        <v>-1</v>
      </c>
      <c r="W67" s="208">
        <v>0</v>
      </c>
      <c r="X67" s="420"/>
      <c r="Y67" s="420"/>
      <c r="Z67" s="539" t="s">
        <v>328</v>
      </c>
      <c r="AA67" s="559">
        <f t="shared" si="133"/>
        <v>-4</v>
      </c>
      <c r="AB67" s="420"/>
      <c r="AC67" s="559">
        <f t="shared" ref="AC67:AF67" si="136">SUMIFS($AH67:$AS67,$AH$8:$AS$8,"&lt;="&amp;AC$8,$AH$8:$AS$8,"&gt;"&amp;EOMONTH(AC$8,-3))</f>
        <v>-3</v>
      </c>
      <c r="AD67" s="559">
        <f t="shared" si="136"/>
        <v>0</v>
      </c>
      <c r="AE67" s="559">
        <f t="shared" si="136"/>
        <v>-1</v>
      </c>
      <c r="AF67" s="559">
        <f t="shared" si="136"/>
        <v>0</v>
      </c>
      <c r="AG67" s="420"/>
      <c r="AH67" s="559">
        <v>-3</v>
      </c>
      <c r="AI67" s="559">
        <v>0</v>
      </c>
      <c r="AJ67" s="559">
        <v>0</v>
      </c>
      <c r="AK67" s="559">
        <v>0</v>
      </c>
      <c r="AL67" s="559">
        <v>0</v>
      </c>
      <c r="AM67" s="559">
        <v>0</v>
      </c>
      <c r="AN67" s="559">
        <v>0</v>
      </c>
      <c r="AO67" s="559">
        <v>0</v>
      </c>
      <c r="AP67" s="559">
        <v>-1</v>
      </c>
      <c r="AQ67" s="559">
        <v>0</v>
      </c>
      <c r="AR67" s="559">
        <v>0</v>
      </c>
      <c r="AS67" s="560">
        <v>0</v>
      </c>
    </row>
    <row r="68" spans="3:45" ht="14.25" customHeight="1" x14ac:dyDescent="0.25">
      <c r="C68" s="561" t="s">
        <v>330</v>
      </c>
      <c r="D68" s="420"/>
      <c r="E68" s="647">
        <f>SUM(E65:E67)</f>
        <v>42</v>
      </c>
      <c r="F68" s="647"/>
      <c r="G68" s="647">
        <f t="shared" ref="G68:J68" si="137">SUM(G65:G67)</f>
        <v>42</v>
      </c>
      <c r="H68" s="647">
        <f t="shared" si="137"/>
        <v>43</v>
      </c>
      <c r="I68" s="647">
        <f t="shared" si="137"/>
        <v>42</v>
      </c>
      <c r="J68" s="647">
        <f t="shared" si="137"/>
        <v>42</v>
      </c>
      <c r="K68" s="647"/>
      <c r="L68" s="647">
        <f t="shared" ref="L68:W68" si="138">SUM(L65:L67)</f>
        <v>42</v>
      </c>
      <c r="M68" s="647">
        <f t="shared" si="138"/>
        <v>42</v>
      </c>
      <c r="N68" s="647">
        <f t="shared" si="138"/>
        <v>42</v>
      </c>
      <c r="O68" s="647">
        <f t="shared" si="138"/>
        <v>42</v>
      </c>
      <c r="P68" s="647">
        <f t="shared" si="138"/>
        <v>43</v>
      </c>
      <c r="Q68" s="647">
        <f t="shared" si="138"/>
        <v>43</v>
      </c>
      <c r="R68" s="647">
        <f t="shared" si="138"/>
        <v>41</v>
      </c>
      <c r="S68" s="647">
        <f t="shared" si="138"/>
        <v>42</v>
      </c>
      <c r="T68" s="647">
        <f t="shared" si="138"/>
        <v>42</v>
      </c>
      <c r="U68" s="647">
        <f t="shared" si="138"/>
        <v>43</v>
      </c>
      <c r="V68" s="647">
        <f t="shared" si="138"/>
        <v>42</v>
      </c>
      <c r="W68" s="647">
        <f t="shared" si="138"/>
        <v>42</v>
      </c>
      <c r="X68" s="420"/>
      <c r="Y68" s="420"/>
      <c r="Z68" s="561" t="s">
        <v>330</v>
      </c>
      <c r="AA68" s="483">
        <f>SUM(AA65:AA67)</f>
        <v>51</v>
      </c>
      <c r="AB68" s="420"/>
      <c r="AC68" s="483">
        <f t="shared" ref="AC68:AF68" si="139">SUM(AC65:AC67)</f>
        <v>43</v>
      </c>
      <c r="AD68" s="483">
        <f t="shared" si="139"/>
        <v>46</v>
      </c>
      <c r="AE68" s="483">
        <f t="shared" si="139"/>
        <v>48</v>
      </c>
      <c r="AF68" s="483">
        <f t="shared" si="139"/>
        <v>51</v>
      </c>
      <c r="AG68" s="420"/>
      <c r="AH68" s="483">
        <f t="shared" ref="AH68:AS68" si="140">SUM(AH65:AH67)</f>
        <v>41</v>
      </c>
      <c r="AI68" s="483">
        <f t="shared" si="140"/>
        <v>42</v>
      </c>
      <c r="AJ68" s="483">
        <f t="shared" si="140"/>
        <v>43</v>
      </c>
      <c r="AK68" s="483">
        <f t="shared" si="140"/>
        <v>44</v>
      </c>
      <c r="AL68" s="483">
        <f t="shared" si="140"/>
        <v>45</v>
      </c>
      <c r="AM68" s="483">
        <f t="shared" si="140"/>
        <v>46</v>
      </c>
      <c r="AN68" s="483">
        <f t="shared" si="140"/>
        <v>47</v>
      </c>
      <c r="AO68" s="483">
        <f t="shared" si="140"/>
        <v>48</v>
      </c>
      <c r="AP68" s="483">
        <f t="shared" si="140"/>
        <v>48</v>
      </c>
      <c r="AQ68" s="483">
        <f t="shared" si="140"/>
        <v>49</v>
      </c>
      <c r="AR68" s="483">
        <f t="shared" si="140"/>
        <v>50</v>
      </c>
      <c r="AS68" s="558">
        <f t="shared" si="140"/>
        <v>51</v>
      </c>
    </row>
    <row r="69" spans="3:45" ht="14.25" customHeight="1" thickBot="1" x14ac:dyDescent="0.3">
      <c r="C69" s="556"/>
      <c r="D69" s="420"/>
      <c r="E69" s="420"/>
      <c r="F69" s="420"/>
      <c r="G69" s="420"/>
      <c r="H69" s="420"/>
      <c r="I69" s="420"/>
      <c r="J69" s="420"/>
      <c r="K69" s="420"/>
      <c r="L69" s="420"/>
      <c r="M69" s="420"/>
      <c r="N69" s="420"/>
      <c r="O69" s="420"/>
      <c r="P69" s="420"/>
      <c r="Q69" s="420"/>
      <c r="R69" s="420"/>
      <c r="S69" s="420"/>
      <c r="T69" s="420"/>
      <c r="U69" s="420"/>
      <c r="V69" s="420"/>
      <c r="W69" s="420"/>
      <c r="X69" s="420"/>
      <c r="Y69" s="420"/>
      <c r="Z69" s="556"/>
      <c r="AA69" s="434"/>
      <c r="AB69" s="436"/>
      <c r="AC69" s="434"/>
      <c r="AD69" s="434"/>
      <c r="AE69" s="434"/>
      <c r="AF69" s="434"/>
      <c r="AG69" s="434"/>
      <c r="AH69" s="434"/>
      <c r="AI69" s="434"/>
      <c r="AJ69" s="434"/>
      <c r="AK69" s="434"/>
      <c r="AL69" s="434"/>
      <c r="AM69" s="434"/>
      <c r="AN69" s="434"/>
      <c r="AO69" s="434"/>
      <c r="AP69" s="434"/>
      <c r="AQ69" s="434"/>
      <c r="AR69" s="434"/>
      <c r="AS69" s="557"/>
    </row>
    <row r="70" spans="3:45" ht="14.25" customHeight="1" x14ac:dyDescent="0.25">
      <c r="C70" s="577" t="s">
        <v>152</v>
      </c>
      <c r="D70" s="206"/>
      <c r="E70" s="206"/>
      <c r="F70" s="206"/>
      <c r="G70" s="206"/>
      <c r="H70" s="206"/>
      <c r="I70" s="206"/>
      <c r="J70" s="206"/>
      <c r="K70" s="206"/>
      <c r="L70" s="206"/>
      <c r="M70" s="206"/>
      <c r="N70" s="206"/>
      <c r="O70" s="206"/>
      <c r="P70" s="206"/>
      <c r="Q70" s="206"/>
      <c r="R70" s="206"/>
      <c r="S70" s="206"/>
      <c r="T70" s="206"/>
      <c r="U70" s="206"/>
      <c r="V70" s="206"/>
      <c r="W70" s="206"/>
      <c r="X70" s="206"/>
      <c r="Y70" s="206"/>
      <c r="Z70" s="577"/>
      <c r="AA70" s="206"/>
      <c r="AB70" s="206"/>
      <c r="AC70" s="206"/>
      <c r="AD70" s="206"/>
      <c r="AE70" s="206"/>
      <c r="AF70" s="206"/>
      <c r="AG70" s="206"/>
      <c r="AH70" s="206"/>
      <c r="AI70" s="206"/>
      <c r="AJ70" s="206"/>
      <c r="AK70" s="206"/>
      <c r="AL70" s="206"/>
      <c r="AM70" s="206"/>
      <c r="AN70" s="206"/>
      <c r="AO70" s="206"/>
      <c r="AP70" s="206"/>
      <c r="AQ70" s="206"/>
      <c r="AR70" s="206"/>
      <c r="AS70" s="578"/>
    </row>
    <row r="71" spans="3:45" ht="14.25" customHeight="1" x14ac:dyDescent="0.25">
      <c r="C71" s="536" t="s">
        <v>308</v>
      </c>
      <c r="D71" s="420"/>
      <c r="E71" s="420"/>
      <c r="F71" s="420"/>
      <c r="G71" s="420"/>
      <c r="H71" s="420"/>
      <c r="I71" s="420"/>
      <c r="J71" s="420"/>
      <c r="K71" s="420"/>
      <c r="L71" s="420"/>
      <c r="M71" s="420"/>
      <c r="N71" s="420"/>
      <c r="O71" s="420"/>
      <c r="P71" s="420"/>
      <c r="Q71" s="420"/>
      <c r="R71" s="420"/>
      <c r="S71" s="420"/>
      <c r="T71" s="420"/>
      <c r="U71" s="420"/>
      <c r="V71" s="420"/>
      <c r="W71" s="420"/>
      <c r="X71" s="420"/>
      <c r="Y71" s="420"/>
      <c r="Z71" s="536" t="s">
        <v>308</v>
      </c>
      <c r="AA71" s="436"/>
      <c r="AB71" s="422"/>
      <c r="AC71" s="436"/>
      <c r="AD71" s="436"/>
      <c r="AE71" s="436"/>
      <c r="AF71" s="436"/>
      <c r="AG71" s="422"/>
      <c r="AH71" s="425"/>
      <c r="AI71" s="425"/>
      <c r="AJ71" s="537"/>
      <c r="AK71" s="537"/>
      <c r="AL71" s="537"/>
      <c r="AM71" s="537"/>
      <c r="AN71" s="537"/>
      <c r="AO71" s="537"/>
      <c r="AP71" s="537"/>
      <c r="AQ71" s="537"/>
      <c r="AR71" s="537"/>
      <c r="AS71" s="538"/>
    </row>
    <row r="72" spans="3:45" ht="14.25" customHeight="1" x14ac:dyDescent="0.25">
      <c r="C72" s="539" t="s">
        <v>309</v>
      </c>
      <c r="D72" s="420"/>
      <c r="E72" s="423">
        <f>G72</f>
        <v>10377566.909999998</v>
      </c>
      <c r="F72" s="436"/>
      <c r="G72" s="423">
        <f>L72</f>
        <v>10377566.909999998</v>
      </c>
      <c r="H72" s="423">
        <f t="shared" ref="H72:J72" si="141">G81</f>
        <v>11380909.739999998</v>
      </c>
      <c r="I72" s="423">
        <f t="shared" si="141"/>
        <v>11826902.929999998</v>
      </c>
      <c r="J72" s="423">
        <f t="shared" si="141"/>
        <v>11461272.929999998</v>
      </c>
      <c r="K72" s="436"/>
      <c r="L72" s="200">
        <v>10377566.909999998</v>
      </c>
      <c r="M72" s="423">
        <f t="shared" ref="M72:W72" si="142">L81</f>
        <v>11635534.869999999</v>
      </c>
      <c r="N72" s="423">
        <f t="shared" si="142"/>
        <v>11711470.729999997</v>
      </c>
      <c r="O72" s="423">
        <f t="shared" si="142"/>
        <v>11380909.739999996</v>
      </c>
      <c r="P72" s="423">
        <f t="shared" si="142"/>
        <v>11652641.029999996</v>
      </c>
      <c r="Q72" s="423">
        <f t="shared" si="142"/>
        <v>11735608.209999995</v>
      </c>
      <c r="R72" s="423">
        <f t="shared" si="142"/>
        <v>11826902.929999994</v>
      </c>
      <c r="S72" s="423">
        <f t="shared" si="142"/>
        <v>11845515.929999994</v>
      </c>
      <c r="T72" s="423">
        <f t="shared" si="142"/>
        <v>11910099.929999994</v>
      </c>
      <c r="U72" s="423">
        <f t="shared" si="142"/>
        <v>11461272.929999994</v>
      </c>
      <c r="V72" s="423">
        <f t="shared" si="142"/>
        <v>11474136.929999994</v>
      </c>
      <c r="W72" s="541">
        <f t="shared" si="142"/>
        <v>11744447.929999994</v>
      </c>
      <c r="X72" s="420"/>
      <c r="Y72" s="420"/>
      <c r="Z72" s="539" t="s">
        <v>309</v>
      </c>
      <c r="AA72" s="423">
        <v>10377534.491117764</v>
      </c>
      <c r="AB72" s="436"/>
      <c r="AC72" s="569">
        <v>10377534.491117764</v>
      </c>
      <c r="AD72" s="423">
        <v>11417932.503266666</v>
      </c>
      <c r="AE72" s="423">
        <v>12226938.59509762</v>
      </c>
      <c r="AF72" s="423">
        <v>13040480.241786363</v>
      </c>
      <c r="AG72" s="425"/>
      <c r="AH72" s="569">
        <v>10377534.491117764</v>
      </c>
      <c r="AI72" s="423">
        <v>11595093.413274359</v>
      </c>
      <c r="AJ72" s="423">
        <v>11803017.508144921</v>
      </c>
      <c r="AK72" s="423">
        <v>11417932.503266666</v>
      </c>
      <c r="AL72" s="423">
        <v>11707391.83352254</v>
      </c>
      <c r="AM72" s="423">
        <v>12046938.59509762</v>
      </c>
      <c r="AN72" s="423">
        <v>12226938.59509762</v>
      </c>
      <c r="AO72" s="423">
        <v>12473238.025874333</v>
      </c>
      <c r="AP72" s="423">
        <v>12875448.226349369</v>
      </c>
      <c r="AQ72" s="423">
        <v>13040480.241786363</v>
      </c>
      <c r="AR72" s="423">
        <v>13298583.93897979</v>
      </c>
      <c r="AS72" s="555">
        <v>12976301.866962317</v>
      </c>
    </row>
    <row r="73" spans="3:45" ht="14.25" customHeight="1" x14ac:dyDescent="0.25">
      <c r="C73" s="543" t="s">
        <v>310</v>
      </c>
      <c r="D73" s="420"/>
      <c r="E73" s="425">
        <f t="shared" ref="E73:E80" si="143">SUM(G73:J73)</f>
        <v>1486010.04</v>
      </c>
      <c r="F73" s="436"/>
      <c r="G73" s="425">
        <f t="shared" ref="G73:J73" si="144">SUMIFS($L73:$W73,$L$8:$W$8,"&lt;="&amp;G$8,$L$8:$W$8,"&gt;"&amp;EOMONTH(G$8,-3))</f>
        <v>1238248</v>
      </c>
      <c r="H73" s="425">
        <f t="shared" si="144"/>
        <v>87216.040000000008</v>
      </c>
      <c r="I73" s="425">
        <f t="shared" si="144"/>
        <v>10110</v>
      </c>
      <c r="J73" s="425">
        <f t="shared" si="144"/>
        <v>150436</v>
      </c>
      <c r="K73" s="436"/>
      <c r="L73" s="201">
        <f>1213396+5580</f>
        <v>1218976</v>
      </c>
      <c r="M73" s="201">
        <v>9000</v>
      </c>
      <c r="N73" s="201">
        <v>10272</v>
      </c>
      <c r="O73" s="207">
        <v>23268</v>
      </c>
      <c r="P73" s="207">
        <v>17832</v>
      </c>
      <c r="Q73" s="201">
        <v>46116.04</v>
      </c>
      <c r="R73" s="203">
        <v>0</v>
      </c>
      <c r="S73" s="201">
        <v>0</v>
      </c>
      <c r="T73" s="201">
        <v>10110</v>
      </c>
      <c r="U73" s="201">
        <v>7680</v>
      </c>
      <c r="V73" s="201">
        <v>142756</v>
      </c>
      <c r="W73" s="203">
        <v>0</v>
      </c>
      <c r="X73" s="420"/>
      <c r="Y73" s="420"/>
      <c r="Z73" s="543" t="s">
        <v>311</v>
      </c>
      <c r="AA73" s="425">
        <v>1265000</v>
      </c>
      <c r="AB73" s="436"/>
      <c r="AC73" s="425">
        <v>140000</v>
      </c>
      <c r="AD73" s="425">
        <v>375000.00000000006</v>
      </c>
      <c r="AE73" s="425">
        <v>485000.00000000006</v>
      </c>
      <c r="AF73" s="425">
        <v>264999.99999999994</v>
      </c>
      <c r="AG73" s="425"/>
      <c r="AH73" s="425">
        <v>0</v>
      </c>
      <c r="AI73" s="425">
        <v>95000</v>
      </c>
      <c r="AJ73" s="425">
        <v>45000.000000000015</v>
      </c>
      <c r="AK73" s="425">
        <v>60000</v>
      </c>
      <c r="AL73" s="425">
        <v>213750.00000000006</v>
      </c>
      <c r="AM73" s="425">
        <v>101250</v>
      </c>
      <c r="AN73" s="425">
        <v>135000</v>
      </c>
      <c r="AO73" s="425">
        <v>237500.00000000006</v>
      </c>
      <c r="AP73" s="425">
        <v>112500</v>
      </c>
      <c r="AQ73" s="425">
        <v>150000</v>
      </c>
      <c r="AR73" s="425">
        <v>86250</v>
      </c>
      <c r="AS73" s="570">
        <v>28749.999999999942</v>
      </c>
    </row>
    <row r="74" spans="3:45" ht="14.25" customHeight="1" x14ac:dyDescent="0.25">
      <c r="C74" s="543" t="s">
        <v>312</v>
      </c>
      <c r="D74" s="420"/>
      <c r="E74" s="425">
        <f t="shared" si="143"/>
        <v>-87900</v>
      </c>
      <c r="F74" s="436"/>
      <c r="G74" s="425">
        <f t="shared" ref="G74:J74" si="145">SUMIFS($L74:$W74,$L$8:$W$8,"&lt;="&amp;G$8,$L$8:$W$8,"&gt;"&amp;EOMONTH(G$8,-3))</f>
        <v>0</v>
      </c>
      <c r="H74" s="425">
        <f t="shared" si="145"/>
        <v>0</v>
      </c>
      <c r="I74" s="425">
        <f t="shared" si="145"/>
        <v>0</v>
      </c>
      <c r="J74" s="425">
        <f t="shared" si="145"/>
        <v>-87900</v>
      </c>
      <c r="K74" s="436"/>
      <c r="L74" s="201">
        <v>0</v>
      </c>
      <c r="M74" s="201">
        <v>0</v>
      </c>
      <c r="N74" s="201">
        <v>0</v>
      </c>
      <c r="O74" s="207">
        <v>0</v>
      </c>
      <c r="P74" s="207">
        <v>0</v>
      </c>
      <c r="Q74" s="201">
        <v>0</v>
      </c>
      <c r="R74" s="203">
        <v>0</v>
      </c>
      <c r="S74" s="201">
        <v>0</v>
      </c>
      <c r="T74" s="201"/>
      <c r="U74" s="201">
        <v>0</v>
      </c>
      <c r="V74" s="201"/>
      <c r="W74" s="203">
        <v>-87900</v>
      </c>
      <c r="X74" s="420"/>
      <c r="Y74" s="420"/>
      <c r="Z74" s="543" t="s">
        <v>312</v>
      </c>
      <c r="AA74" s="425">
        <v>0</v>
      </c>
      <c r="AB74" s="436"/>
      <c r="AC74" s="425">
        <v>0</v>
      </c>
      <c r="AD74" s="425">
        <v>0</v>
      </c>
      <c r="AE74" s="425">
        <v>0</v>
      </c>
      <c r="AF74" s="425">
        <v>0</v>
      </c>
      <c r="AG74" s="425"/>
      <c r="AH74" s="425">
        <v>0</v>
      </c>
      <c r="AI74" s="425">
        <v>0</v>
      </c>
      <c r="AJ74" s="425">
        <v>0</v>
      </c>
      <c r="AK74" s="425">
        <v>0</v>
      </c>
      <c r="AL74" s="425">
        <v>0</v>
      </c>
      <c r="AM74" s="425">
        <v>0</v>
      </c>
      <c r="AN74" s="425">
        <v>0</v>
      </c>
      <c r="AO74" s="425">
        <v>0</v>
      </c>
      <c r="AP74" s="425">
        <v>0</v>
      </c>
      <c r="AQ74" s="425">
        <v>0</v>
      </c>
      <c r="AR74" s="425">
        <v>0</v>
      </c>
      <c r="AS74" s="570">
        <v>0</v>
      </c>
    </row>
    <row r="75" spans="3:45" ht="14.25" customHeight="1" x14ac:dyDescent="0.25">
      <c r="C75" s="543" t="s">
        <v>313</v>
      </c>
      <c r="D75" s="420"/>
      <c r="E75" s="425">
        <f t="shared" si="143"/>
        <v>1459025.1199999999</v>
      </c>
      <c r="F75" s="436"/>
      <c r="G75" s="425">
        <f t="shared" ref="G75:J75" si="146">SUMIFS($L75:$W75,$L$8:$W$8,"&lt;="&amp;G$8,$L$8:$W$8,"&gt;"&amp;EOMONTH(G$8,-3))</f>
        <v>405714.12999999989</v>
      </c>
      <c r="H75" s="425">
        <f t="shared" si="146"/>
        <v>399828.99000000005</v>
      </c>
      <c r="I75" s="425">
        <f t="shared" si="146"/>
        <v>117823</v>
      </c>
      <c r="J75" s="425">
        <f t="shared" si="146"/>
        <v>535659</v>
      </c>
      <c r="K75" s="436"/>
      <c r="L75" s="201">
        <v>97114.8</v>
      </c>
      <c r="M75" s="201">
        <v>156933.04</v>
      </c>
      <c r="N75" s="201">
        <v>151666.28999999989</v>
      </c>
      <c r="O75" s="201">
        <v>240295.29</v>
      </c>
      <c r="P75" s="207">
        <v>108775.01999999999</v>
      </c>
      <c r="Q75" s="201">
        <v>50758.680000000029</v>
      </c>
      <c r="R75" s="203">
        <f>15955</f>
        <v>15955</v>
      </c>
      <c r="S75" s="201">
        <v>94164</v>
      </c>
      <c r="T75" s="201">
        <v>7704</v>
      </c>
      <c r="U75" s="201">
        <v>109704</v>
      </c>
      <c r="V75" s="201">
        <v>237588</v>
      </c>
      <c r="W75" s="203">
        <v>188367</v>
      </c>
      <c r="X75" s="420"/>
      <c r="Y75" s="420"/>
      <c r="Z75" s="543" t="s">
        <v>313</v>
      </c>
      <c r="AA75" s="425">
        <v>2560819.3969230764</v>
      </c>
      <c r="AB75" s="436"/>
      <c r="AC75" s="425">
        <v>1515303.9969230737</v>
      </c>
      <c r="AD75" s="425">
        <v>451594.20000000112</v>
      </c>
      <c r="AE75" s="425">
        <v>347203.00000000047</v>
      </c>
      <c r="AF75" s="425">
        <v>246718.20000000106</v>
      </c>
      <c r="AG75" s="425"/>
      <c r="AH75" s="425">
        <v>1263548.1969230734</v>
      </c>
      <c r="AI75" s="425">
        <v>194043.30000000028</v>
      </c>
      <c r="AJ75" s="425">
        <v>57712.5</v>
      </c>
      <c r="AK75" s="425">
        <v>234367.20000000112</v>
      </c>
      <c r="AL75" s="425">
        <v>149895.74999999997</v>
      </c>
      <c r="AM75" s="425">
        <v>67331.25</v>
      </c>
      <c r="AN75" s="425">
        <v>101427</v>
      </c>
      <c r="AO75" s="425">
        <v>168826.00000000049</v>
      </c>
      <c r="AP75" s="425">
        <v>76950</v>
      </c>
      <c r="AQ75" s="425">
        <v>174043.20000000112</v>
      </c>
      <c r="AR75" s="425">
        <v>54506.25</v>
      </c>
      <c r="AS75" s="570">
        <v>18168.749999999949</v>
      </c>
    </row>
    <row r="76" spans="3:45" ht="14.25" customHeight="1" x14ac:dyDescent="0.25">
      <c r="C76" s="543" t="s">
        <v>314</v>
      </c>
      <c r="D76" s="420"/>
      <c r="E76" s="425">
        <f t="shared" si="143"/>
        <v>73064.28</v>
      </c>
      <c r="F76" s="436"/>
      <c r="G76" s="425">
        <f t="shared" ref="G76:J76" si="147">SUMIFS($L76:$W76,$L$8:$W$8,"&lt;="&amp;G$8,$L$8:$W$8,"&gt;"&amp;EOMONTH(G$8,-3))</f>
        <v>33101.079999999994</v>
      </c>
      <c r="H76" s="425">
        <f t="shared" si="147"/>
        <v>10140.199999999997</v>
      </c>
      <c r="I76" s="425">
        <f t="shared" si="147"/>
        <v>20264</v>
      </c>
      <c r="J76" s="425">
        <f t="shared" si="147"/>
        <v>9559</v>
      </c>
      <c r="K76" s="436"/>
      <c r="L76" s="201">
        <v>15149.16</v>
      </c>
      <c r="M76" s="201">
        <v>8353.1999999999935</v>
      </c>
      <c r="N76" s="201">
        <f>2116+7482.72</f>
        <v>9598.7200000000012</v>
      </c>
      <c r="O76" s="207">
        <v>6692</v>
      </c>
      <c r="P76" s="207">
        <v>3448.1999999999971</v>
      </c>
      <c r="Q76" s="201">
        <v>0</v>
      </c>
      <c r="R76" s="203">
        <v>17830</v>
      </c>
      <c r="S76" s="201">
        <v>0</v>
      </c>
      <c r="T76" s="201">
        <v>2434</v>
      </c>
      <c r="U76" s="201">
        <v>0</v>
      </c>
      <c r="V76" s="201">
        <v>0</v>
      </c>
      <c r="W76" s="203">
        <v>9559</v>
      </c>
      <c r="X76" s="420"/>
      <c r="Y76" s="420"/>
      <c r="Z76" s="543" t="s">
        <v>314</v>
      </c>
      <c r="AA76" s="425">
        <v>164575</v>
      </c>
      <c r="AB76" s="436"/>
      <c r="AC76" s="425">
        <v>30450</v>
      </c>
      <c r="AD76" s="425">
        <v>48574.999999999993</v>
      </c>
      <c r="AE76" s="425">
        <v>55825</v>
      </c>
      <c r="AF76" s="425">
        <v>29724.999999999993</v>
      </c>
      <c r="AG76" s="425"/>
      <c r="AH76" s="425">
        <v>0</v>
      </c>
      <c r="AI76" s="425">
        <v>20662.5</v>
      </c>
      <c r="AJ76" s="425">
        <v>9787.5</v>
      </c>
      <c r="AK76" s="425">
        <v>13050</v>
      </c>
      <c r="AL76" s="425">
        <v>24106.249999999993</v>
      </c>
      <c r="AM76" s="425">
        <v>11418.75</v>
      </c>
      <c r="AN76" s="425">
        <v>15224.999999999998</v>
      </c>
      <c r="AO76" s="425">
        <v>27550.000000000004</v>
      </c>
      <c r="AP76" s="425">
        <v>13050</v>
      </c>
      <c r="AQ76" s="425">
        <v>17400</v>
      </c>
      <c r="AR76" s="425">
        <v>9243.75</v>
      </c>
      <c r="AS76" s="570">
        <v>3081.2499999999914</v>
      </c>
    </row>
    <row r="77" spans="3:45" ht="14.25" customHeight="1" x14ac:dyDescent="0.25">
      <c r="C77" s="543" t="s">
        <v>315</v>
      </c>
      <c r="D77" s="420"/>
      <c r="E77" s="425">
        <f t="shared" si="143"/>
        <v>-8712</v>
      </c>
      <c r="F77" s="436"/>
      <c r="G77" s="425">
        <f t="shared" ref="G77:J77" si="148">SUMIFS($L77:$W77,$L$8:$W$8,"&lt;="&amp;G$8,$L$8:$W$8,"&gt;"&amp;EOMONTH(G$8,-3))</f>
        <v>-30312</v>
      </c>
      <c r="H77" s="425">
        <f t="shared" si="148"/>
        <v>21600</v>
      </c>
      <c r="I77" s="425">
        <f t="shared" si="148"/>
        <v>0</v>
      </c>
      <c r="J77" s="425">
        <f t="shared" si="148"/>
        <v>0</v>
      </c>
      <c r="K77" s="436"/>
      <c r="L77" s="201">
        <v>-30312</v>
      </c>
      <c r="M77" s="201">
        <v>0</v>
      </c>
      <c r="N77" s="201">
        <v>0</v>
      </c>
      <c r="O77" s="207">
        <v>21600</v>
      </c>
      <c r="P77" s="207">
        <v>0</v>
      </c>
      <c r="Q77" s="201">
        <v>0</v>
      </c>
      <c r="R77" s="203">
        <v>0</v>
      </c>
      <c r="S77" s="201">
        <v>0</v>
      </c>
      <c r="T77" s="201">
        <v>0</v>
      </c>
      <c r="U77" s="201">
        <v>0</v>
      </c>
      <c r="V77" s="201">
        <v>0</v>
      </c>
      <c r="W77" s="203">
        <v>0</v>
      </c>
      <c r="X77" s="420"/>
      <c r="Y77" s="420"/>
      <c r="Z77" s="543" t="s">
        <v>315</v>
      </c>
      <c r="AA77" s="425">
        <v>0</v>
      </c>
      <c r="AB77" s="436"/>
      <c r="AC77" s="425">
        <v>0</v>
      </c>
      <c r="AD77" s="425">
        <v>0</v>
      </c>
      <c r="AE77" s="425">
        <v>0</v>
      </c>
      <c r="AF77" s="425">
        <v>0</v>
      </c>
      <c r="AG77" s="425"/>
      <c r="AH77" s="425">
        <v>0</v>
      </c>
      <c r="AI77" s="425">
        <v>0</v>
      </c>
      <c r="AJ77" s="425">
        <v>0</v>
      </c>
      <c r="AK77" s="425">
        <v>0</v>
      </c>
      <c r="AL77" s="425">
        <v>0</v>
      </c>
      <c r="AM77" s="425">
        <v>0</v>
      </c>
      <c r="AN77" s="425">
        <v>0</v>
      </c>
      <c r="AO77" s="425">
        <v>0</v>
      </c>
      <c r="AP77" s="425">
        <v>0</v>
      </c>
      <c r="AQ77" s="425">
        <v>0</v>
      </c>
      <c r="AR77" s="425">
        <v>0</v>
      </c>
      <c r="AS77" s="570">
        <v>0</v>
      </c>
    </row>
    <row r="78" spans="3:45" ht="14.25" customHeight="1" x14ac:dyDescent="0.25">
      <c r="C78" s="543" t="s">
        <v>316</v>
      </c>
      <c r="D78" s="420"/>
      <c r="E78" s="425">
        <f t="shared" si="143"/>
        <v>0</v>
      </c>
      <c r="F78" s="436"/>
      <c r="G78" s="425">
        <f t="shared" ref="G78:J78" si="149">SUMIFS($L78:$W78,$L$8:$W$8,"&lt;="&amp;G$8,$L$8:$W$8,"&gt;"&amp;EOMONTH(G$8,-3))</f>
        <v>0</v>
      </c>
      <c r="H78" s="425">
        <f t="shared" si="149"/>
        <v>0</v>
      </c>
      <c r="I78" s="425">
        <f t="shared" si="149"/>
        <v>0</v>
      </c>
      <c r="J78" s="425">
        <f t="shared" si="149"/>
        <v>0</v>
      </c>
      <c r="K78" s="436"/>
      <c r="L78" s="201">
        <v>0</v>
      </c>
      <c r="M78" s="201">
        <v>0</v>
      </c>
      <c r="N78" s="201">
        <v>0</v>
      </c>
      <c r="O78" s="207">
        <v>0</v>
      </c>
      <c r="P78" s="207">
        <v>0</v>
      </c>
      <c r="Q78" s="201">
        <v>0</v>
      </c>
      <c r="R78" s="203">
        <v>0</v>
      </c>
      <c r="S78" s="201">
        <v>0</v>
      </c>
      <c r="T78" s="201">
        <v>0</v>
      </c>
      <c r="U78" s="201">
        <v>0</v>
      </c>
      <c r="V78" s="201">
        <v>0</v>
      </c>
      <c r="W78" s="203">
        <v>0</v>
      </c>
      <c r="X78" s="420"/>
      <c r="Y78" s="420"/>
      <c r="Z78" s="543" t="s">
        <v>316</v>
      </c>
      <c r="AA78" s="425">
        <v>0</v>
      </c>
      <c r="AB78" s="436"/>
      <c r="AC78" s="425">
        <v>0</v>
      </c>
      <c r="AD78" s="425">
        <v>0</v>
      </c>
      <c r="AE78" s="425">
        <v>0</v>
      </c>
      <c r="AF78" s="425">
        <v>0</v>
      </c>
      <c r="AG78" s="425"/>
      <c r="AH78" s="425">
        <v>0</v>
      </c>
      <c r="AI78" s="425">
        <v>0</v>
      </c>
      <c r="AJ78" s="425">
        <v>0</v>
      </c>
      <c r="AK78" s="425">
        <v>0</v>
      </c>
      <c r="AL78" s="425">
        <v>0</v>
      </c>
      <c r="AM78" s="425">
        <v>0</v>
      </c>
      <c r="AN78" s="425">
        <v>0</v>
      </c>
      <c r="AO78" s="425">
        <v>0</v>
      </c>
      <c r="AP78" s="425">
        <v>0</v>
      </c>
      <c r="AQ78" s="425">
        <v>0</v>
      </c>
      <c r="AR78" s="425">
        <v>0</v>
      </c>
      <c r="AS78" s="570">
        <v>0</v>
      </c>
    </row>
    <row r="79" spans="3:45" ht="14.25" customHeight="1" x14ac:dyDescent="0.25">
      <c r="C79" s="543" t="s">
        <v>317</v>
      </c>
      <c r="D79" s="420"/>
      <c r="E79" s="425">
        <f t="shared" si="143"/>
        <v>-568239</v>
      </c>
      <c r="F79" s="436"/>
      <c r="G79" s="425">
        <f t="shared" ref="G79:J79" si="150">SUMIFS($L79:$W79,$L$8:$W$8,"&lt;="&amp;G$8,$L$8:$W$8,"&gt;"&amp;EOMONTH(G$8,-3))</f>
        <v>-76140</v>
      </c>
      <c r="H79" s="425">
        <f t="shared" si="150"/>
        <v>-44560</v>
      </c>
      <c r="I79" s="425">
        <f t="shared" si="150"/>
        <v>-175514</v>
      </c>
      <c r="J79" s="425">
        <f t="shared" si="150"/>
        <v>-272025</v>
      </c>
      <c r="K79" s="436"/>
      <c r="L79" s="201">
        <v>-42960</v>
      </c>
      <c r="M79" s="201">
        <v>-33180</v>
      </c>
      <c r="N79" s="201">
        <v>0</v>
      </c>
      <c r="O79" s="207">
        <v>-18580</v>
      </c>
      <c r="P79" s="207">
        <v>-20400</v>
      </c>
      <c r="Q79" s="201">
        <v>-5580</v>
      </c>
      <c r="R79" s="203">
        <v>-10000</v>
      </c>
      <c r="S79" s="201">
        <v>-29580</v>
      </c>
      <c r="T79" s="201">
        <v>-135934</v>
      </c>
      <c r="U79" s="201">
        <v>-104520</v>
      </c>
      <c r="V79" s="201">
        <v>-110033</v>
      </c>
      <c r="W79" s="203">
        <v>-57472</v>
      </c>
      <c r="X79" s="420"/>
      <c r="Y79" s="420"/>
      <c r="Z79" s="543" t="s">
        <v>317</v>
      </c>
      <c r="AA79" s="425">
        <v>-1400000</v>
      </c>
      <c r="AB79" s="436"/>
      <c r="AC79" s="425">
        <v>-645355.98477417324</v>
      </c>
      <c r="AD79" s="425">
        <v>-66163.108169046929</v>
      </c>
      <c r="AE79" s="425">
        <v>-74486.353311257553</v>
      </c>
      <c r="AF79" s="425">
        <v>-613994.55374552228</v>
      </c>
      <c r="AG79" s="436"/>
      <c r="AH79" s="425">
        <v>-45989.274766479255</v>
      </c>
      <c r="AI79" s="425">
        <v>-101781.70512943895</v>
      </c>
      <c r="AJ79" s="425">
        <v>-497585.00487825507</v>
      </c>
      <c r="AK79" s="425">
        <v>-17957.869744126947</v>
      </c>
      <c r="AL79" s="425">
        <v>-48205.238424919982</v>
      </c>
      <c r="AM79" s="425">
        <v>0</v>
      </c>
      <c r="AN79" s="425">
        <v>-5352.569223286584</v>
      </c>
      <c r="AO79" s="425">
        <v>-31665.799524964183</v>
      </c>
      <c r="AP79" s="425">
        <v>-37467.984563006787</v>
      </c>
      <c r="AQ79" s="425">
        <v>-83339.502806573699</v>
      </c>
      <c r="AR79" s="425">
        <v>-472282.07201747317</v>
      </c>
      <c r="AS79" s="570">
        <v>-58372.978921475471</v>
      </c>
    </row>
    <row r="80" spans="3:45" ht="14.25" customHeight="1" x14ac:dyDescent="0.25">
      <c r="C80" s="543" t="s">
        <v>318</v>
      </c>
      <c r="D80" s="420"/>
      <c r="E80" s="425">
        <f t="shared" si="143"/>
        <v>-933813.42</v>
      </c>
      <c r="F80" s="436"/>
      <c r="G80" s="425">
        <f t="shared" ref="G80:J80" si="151">SUMIFS($L80:$W80,$L$8:$W$8,"&lt;="&amp;G$8,$L$8:$W$8,"&gt;"&amp;EOMONTH(G$8,-3))</f>
        <v>-567268.38</v>
      </c>
      <c r="H80" s="425">
        <f t="shared" si="151"/>
        <v>-28232.04</v>
      </c>
      <c r="I80" s="425">
        <f t="shared" si="151"/>
        <v>-338313</v>
      </c>
      <c r="J80" s="425">
        <f t="shared" si="151"/>
        <v>0</v>
      </c>
      <c r="K80" s="436"/>
      <c r="L80" s="201">
        <v>0</v>
      </c>
      <c r="M80" s="201">
        <v>-65170.38</v>
      </c>
      <c r="N80" s="201">
        <v>-502098</v>
      </c>
      <c r="O80" s="207">
        <v>-1544</v>
      </c>
      <c r="P80" s="207">
        <v>-26688.04</v>
      </c>
      <c r="Q80" s="201">
        <v>0</v>
      </c>
      <c r="R80" s="203">
        <v>-5172</v>
      </c>
      <c r="S80" s="201">
        <v>0</v>
      </c>
      <c r="T80" s="201">
        <v>-333141</v>
      </c>
      <c r="U80" s="201">
        <v>0</v>
      </c>
      <c r="V80" s="201">
        <v>0</v>
      </c>
      <c r="W80" s="203">
        <v>0</v>
      </c>
      <c r="X80" s="420"/>
      <c r="Y80" s="420"/>
      <c r="Z80" s="543" t="s">
        <v>318</v>
      </c>
      <c r="AA80" s="425">
        <v>0</v>
      </c>
      <c r="AB80" s="436"/>
      <c r="AC80" s="425">
        <v>0</v>
      </c>
      <c r="AD80" s="425">
        <v>0</v>
      </c>
      <c r="AE80" s="425">
        <v>0</v>
      </c>
      <c r="AF80" s="425">
        <v>0</v>
      </c>
      <c r="AG80" s="422"/>
      <c r="AH80" s="425">
        <v>0</v>
      </c>
      <c r="AI80" s="425">
        <v>0</v>
      </c>
      <c r="AJ80" s="425">
        <v>0</v>
      </c>
      <c r="AK80" s="425">
        <v>0</v>
      </c>
      <c r="AL80" s="425">
        <v>0</v>
      </c>
      <c r="AM80" s="425">
        <v>0</v>
      </c>
      <c r="AN80" s="425">
        <v>0</v>
      </c>
      <c r="AO80" s="425">
        <v>0</v>
      </c>
      <c r="AP80" s="425">
        <v>0</v>
      </c>
      <c r="AQ80" s="425">
        <v>0</v>
      </c>
      <c r="AR80" s="425">
        <v>0</v>
      </c>
      <c r="AS80" s="570">
        <v>0</v>
      </c>
    </row>
    <row r="81" spans="3:45" ht="14.25" customHeight="1" x14ac:dyDescent="0.25">
      <c r="C81" s="546" t="s">
        <v>319</v>
      </c>
      <c r="D81" s="420"/>
      <c r="E81" s="423">
        <f>SUM(E72:E80)</f>
        <v>11797001.929999998</v>
      </c>
      <c r="F81" s="436"/>
      <c r="G81" s="423">
        <f t="shared" ref="G81:J81" si="152">SUM(G72:G80)</f>
        <v>11380909.739999998</v>
      </c>
      <c r="H81" s="423">
        <f t="shared" si="152"/>
        <v>11826902.929999998</v>
      </c>
      <c r="I81" s="423">
        <f t="shared" si="152"/>
        <v>11461272.929999998</v>
      </c>
      <c r="J81" s="423">
        <f t="shared" si="152"/>
        <v>11797001.929999998</v>
      </c>
      <c r="K81" s="436"/>
      <c r="L81" s="423">
        <f t="shared" ref="L81:W81" si="153">SUM(L72:L80)</f>
        <v>11635534.869999999</v>
      </c>
      <c r="M81" s="423">
        <f t="shared" si="153"/>
        <v>11711470.729999997</v>
      </c>
      <c r="N81" s="423">
        <f t="shared" si="153"/>
        <v>11380909.739999996</v>
      </c>
      <c r="O81" s="423">
        <f t="shared" si="153"/>
        <v>11652641.029999996</v>
      </c>
      <c r="P81" s="423">
        <f t="shared" si="153"/>
        <v>11735608.209999995</v>
      </c>
      <c r="Q81" s="423">
        <f t="shared" si="153"/>
        <v>11826902.929999994</v>
      </c>
      <c r="R81" s="423">
        <f t="shared" si="153"/>
        <v>11845515.929999994</v>
      </c>
      <c r="S81" s="423">
        <f t="shared" si="153"/>
        <v>11910099.929999994</v>
      </c>
      <c r="T81" s="423">
        <f t="shared" si="153"/>
        <v>11461272.929999994</v>
      </c>
      <c r="U81" s="423">
        <f t="shared" si="153"/>
        <v>11474136.929999994</v>
      </c>
      <c r="V81" s="423">
        <f t="shared" si="153"/>
        <v>11744447.929999994</v>
      </c>
      <c r="W81" s="541">
        <f t="shared" si="153"/>
        <v>11797001.929999994</v>
      </c>
      <c r="X81" s="420"/>
      <c r="Y81" s="466"/>
      <c r="Z81" s="546" t="s">
        <v>319</v>
      </c>
      <c r="AA81" s="423">
        <v>12967928.888040841</v>
      </c>
      <c r="AB81" s="436"/>
      <c r="AC81" s="423">
        <v>11417932.503266666</v>
      </c>
      <c r="AD81" s="423">
        <v>12226938.59509762</v>
      </c>
      <c r="AE81" s="423">
        <v>13040480.241786363</v>
      </c>
      <c r="AF81" s="423">
        <v>12967928.888040841</v>
      </c>
      <c r="AG81" s="436"/>
      <c r="AH81" s="423">
        <v>11595093.413274359</v>
      </c>
      <c r="AI81" s="423">
        <v>11803017.508144921</v>
      </c>
      <c r="AJ81" s="423">
        <v>11417932.503266666</v>
      </c>
      <c r="AK81" s="423">
        <v>11707391.83352254</v>
      </c>
      <c r="AL81" s="423">
        <v>12046938.59509762</v>
      </c>
      <c r="AM81" s="423">
        <v>12226938.59509762</v>
      </c>
      <c r="AN81" s="423">
        <v>12473238.025874333</v>
      </c>
      <c r="AO81" s="423">
        <v>12875448.226349369</v>
      </c>
      <c r="AP81" s="423">
        <v>13040480.241786363</v>
      </c>
      <c r="AQ81" s="423">
        <v>13298583.93897979</v>
      </c>
      <c r="AR81" s="423">
        <v>12976301.866962317</v>
      </c>
      <c r="AS81" s="555">
        <v>12967928.888040842</v>
      </c>
    </row>
    <row r="82" spans="3:45" ht="14.25" customHeight="1" x14ac:dyDescent="0.25">
      <c r="C82" s="546"/>
      <c r="D82" s="420"/>
      <c r="E82" s="436"/>
      <c r="F82" s="436"/>
      <c r="G82" s="436"/>
      <c r="H82" s="436"/>
      <c r="I82" s="436"/>
      <c r="J82" s="420"/>
      <c r="K82" s="436"/>
      <c r="L82" s="637">
        <f>IF(L$8&gt;Inputs!$C$2,"",L81-('Youreka Monthly Func P&amp;L'!D10*12))</f>
        <v>-23140.129999998957</v>
      </c>
      <c r="M82" s="637">
        <f>IF(M$8&gt;Inputs!$C$2,"",M81-('Youreka Monthly Func P&amp;L'!E10*12))</f>
        <v>-2844.3100000023842</v>
      </c>
      <c r="N82" s="637">
        <f>IF(N$8&gt;Inputs!$C$2,"",N81-('Youreka Monthly Func P&amp;L'!F10*12))</f>
        <v>-240564.54000000283</v>
      </c>
      <c r="O82" s="637">
        <f>IF(O$8&gt;Inputs!$C$2,"",O81-('Youreka Monthly Func P&amp;L'!G10*12))</f>
        <v>-684.61000000499189</v>
      </c>
      <c r="P82" s="637">
        <f>IF(P$8&gt;Inputs!$C$2,"",P81-('Youreka Monthly Func P&amp;L'!H10*12))</f>
        <v>1458.3699999954551</v>
      </c>
      <c r="Q82" s="637">
        <f>IF(Q$8&gt;Inputs!$C$2,"",Q81-('Youreka Monthly Func P&amp;L'!I10*12))</f>
        <v>-29906.950000004843</v>
      </c>
      <c r="R82" s="637">
        <f>IF(R$8&gt;Inputs!$C$2,"",R81-('Youreka Monthly Func P&amp;L'!J10*12))</f>
        <v>159.80999999307096</v>
      </c>
      <c r="S82" s="637">
        <f>IF(S$8&gt;Inputs!$C$2,"",S81-('Youreka Monthly Func P&amp;L'!K10*12))</f>
        <v>447.56999999284744</v>
      </c>
      <c r="T82" s="637">
        <f>IF(T$8&gt;Inputs!$C$2,"",T81-('Youreka Monthly Func P&amp;L'!L10*12))</f>
        <v>5752.8899999931455</v>
      </c>
      <c r="U82" s="637">
        <f>IF(U$8&gt;Inputs!$C$2,"",U81-('Youreka Monthly Func P&amp;L'!M10*12))</f>
        <v>2025.929999994114</v>
      </c>
      <c r="V82" s="637">
        <f>IF(V$8&gt;Inputs!$C$2,"",V81-('Youreka Monthly Func P&amp;L'!N10*12))</f>
        <v>-3637.0300000049174</v>
      </c>
      <c r="W82" s="637">
        <f>IF(W$8&gt;Inputs!$C$2,"",W81-('Youreka Monthly Func P&amp;L'!O10*12))</f>
        <v>-129376.39000000618</v>
      </c>
      <c r="X82" s="420"/>
      <c r="Y82" s="420"/>
      <c r="Z82" s="546"/>
      <c r="AA82" s="436"/>
      <c r="AB82" s="436"/>
      <c r="AC82" s="436"/>
      <c r="AD82" s="436"/>
      <c r="AE82" s="436"/>
      <c r="AF82" s="436"/>
      <c r="AG82" s="422"/>
      <c r="AH82" s="571">
        <v>0</v>
      </c>
      <c r="AI82" s="571">
        <v>0</v>
      </c>
      <c r="AJ82" s="571">
        <v>0</v>
      </c>
      <c r="AK82" s="571">
        <v>0</v>
      </c>
      <c r="AL82" s="571">
        <v>0</v>
      </c>
      <c r="AM82" s="571">
        <v>0</v>
      </c>
      <c r="AN82" s="571">
        <v>0</v>
      </c>
      <c r="AO82" s="571">
        <v>0</v>
      </c>
      <c r="AP82" s="571">
        <v>0</v>
      </c>
      <c r="AQ82" s="571">
        <v>0</v>
      </c>
      <c r="AR82" s="571">
        <v>0</v>
      </c>
      <c r="AS82" s="572">
        <v>0</v>
      </c>
    </row>
    <row r="83" spans="3:45" ht="14.25" customHeight="1" x14ac:dyDescent="0.25">
      <c r="C83" s="550"/>
      <c r="D83" s="420"/>
      <c r="E83" s="436"/>
      <c r="F83" s="436"/>
      <c r="G83" s="436"/>
      <c r="H83" s="436"/>
      <c r="I83" s="436"/>
      <c r="J83" s="420"/>
      <c r="K83" s="436"/>
      <c r="L83" s="551"/>
      <c r="M83" s="551"/>
      <c r="N83" s="630"/>
      <c r="O83" s="551"/>
      <c r="P83" s="551"/>
      <c r="Q83" s="551"/>
      <c r="R83" s="420"/>
      <c r="S83" s="551"/>
      <c r="T83" s="551"/>
      <c r="U83" s="579"/>
      <c r="V83" s="551"/>
      <c r="W83" s="551"/>
      <c r="X83" s="420"/>
      <c r="Y83" s="420"/>
      <c r="Z83" s="550"/>
      <c r="AA83" s="436"/>
      <c r="AB83" s="436"/>
      <c r="AC83" s="436"/>
      <c r="AD83" s="436"/>
      <c r="AE83" s="436"/>
      <c r="AF83" s="436"/>
      <c r="AG83" s="436"/>
      <c r="AH83" s="573"/>
      <c r="AI83" s="436"/>
      <c r="AJ83" s="436"/>
      <c r="AK83" s="574"/>
      <c r="AL83" s="574"/>
      <c r="AM83" s="574"/>
      <c r="AN83" s="573"/>
      <c r="AO83" s="436"/>
      <c r="AP83" s="436"/>
      <c r="AQ83" s="436"/>
      <c r="AR83" s="436"/>
      <c r="AS83" s="575"/>
    </row>
    <row r="84" spans="3:45" ht="14.25" customHeight="1" x14ac:dyDescent="0.25">
      <c r="C84" s="553" t="s">
        <v>320</v>
      </c>
      <c r="D84" s="420"/>
      <c r="E84" s="436"/>
      <c r="F84" s="436"/>
      <c r="G84" s="436"/>
      <c r="H84" s="436"/>
      <c r="I84" s="436"/>
      <c r="J84" s="436"/>
      <c r="K84" s="436"/>
      <c r="L84" s="554"/>
      <c r="M84" s="423"/>
      <c r="N84" s="423"/>
      <c r="O84" s="423"/>
      <c r="P84" s="423"/>
      <c r="Q84" s="423"/>
      <c r="R84" s="551"/>
      <c r="S84" s="423"/>
      <c r="T84" s="423"/>
      <c r="U84" s="423"/>
      <c r="V84" s="423"/>
      <c r="W84" s="423"/>
      <c r="X84" s="420"/>
      <c r="Y84" s="420"/>
      <c r="Z84" s="553" t="s">
        <v>320</v>
      </c>
      <c r="AA84" s="436"/>
      <c r="AB84" s="436"/>
      <c r="AC84" s="436"/>
      <c r="AD84" s="436"/>
      <c r="AE84" s="436"/>
      <c r="AF84" s="436"/>
      <c r="AG84" s="422"/>
      <c r="AH84" s="423"/>
      <c r="AI84" s="423"/>
      <c r="AJ84" s="423"/>
      <c r="AK84" s="423"/>
      <c r="AL84" s="423"/>
      <c r="AM84" s="423"/>
      <c r="AN84" s="423"/>
      <c r="AO84" s="423"/>
      <c r="AP84" s="423"/>
      <c r="AQ84" s="423"/>
      <c r="AR84" s="576"/>
      <c r="AS84" s="555"/>
    </row>
    <row r="85" spans="3:45" ht="14.25" customHeight="1" x14ac:dyDescent="0.25">
      <c r="C85" s="556" t="s">
        <v>321</v>
      </c>
      <c r="D85" s="420"/>
      <c r="E85" s="434">
        <f>IF(ISERROR(1+-ABS(E79+E80)/12/E72),"--",1+-ABS(E79+E80)/12/E72)</f>
        <v>0.98793830614771727</v>
      </c>
      <c r="F85" s="436"/>
      <c r="G85" s="434">
        <f t="shared" ref="G85:J85" si="154">IF(ISERROR(1+-ABS(G79+G80)/3/G72),"--",1+-ABS(G79+G80)/3/G72)</f>
        <v>0.97933335801541943</v>
      </c>
      <c r="H85" s="434">
        <f t="shared" si="154"/>
        <v>0.99786800757692917</v>
      </c>
      <c r="I85" s="434">
        <f t="shared" si="154"/>
        <v>0.9855181303439795</v>
      </c>
      <c r="J85" s="434">
        <f t="shared" si="154"/>
        <v>0.99208857510384751</v>
      </c>
      <c r="K85" s="436"/>
      <c r="L85" s="434">
        <f t="shared" ref="L85:W85" si="155">IF(ISERROR(1+-ABS(L79+L80)/L72),"--",1+-ABS(L79+L80)/L72)</f>
        <v>0.99586030132375225</v>
      </c>
      <c r="M85" s="434">
        <f t="shared" si="155"/>
        <v>0.99154741220761777</v>
      </c>
      <c r="N85" s="434">
        <f t="shared" si="155"/>
        <v>0.95712767323801351</v>
      </c>
      <c r="O85" s="434">
        <f t="shared" si="155"/>
        <v>0.99823177580178224</v>
      </c>
      <c r="P85" s="434">
        <f t="shared" si="155"/>
        <v>0.99595902423504068</v>
      </c>
      <c r="Q85" s="434">
        <f t="shared" si="155"/>
        <v>0.99952452400419733</v>
      </c>
      <c r="R85" s="434">
        <f t="shared" si="155"/>
        <v>0.99871716204235383</v>
      </c>
      <c r="S85" s="434">
        <f t="shared" si="155"/>
        <v>0.99750285254143423</v>
      </c>
      <c r="T85" s="434">
        <f t="shared" si="155"/>
        <v>0.96061535984106561</v>
      </c>
      <c r="U85" s="434">
        <f t="shared" si="155"/>
        <v>0.99088059409819851</v>
      </c>
      <c r="V85" s="434">
        <f t="shared" si="155"/>
        <v>0.99041034627081093</v>
      </c>
      <c r="W85" s="434">
        <f t="shared" si="155"/>
        <v>0.99510645367559647</v>
      </c>
      <c r="X85" s="420"/>
      <c r="Y85" s="420"/>
      <c r="Z85" s="556" t="s">
        <v>321</v>
      </c>
      <c r="AA85" s="434">
        <v>0.98875776642645485</v>
      </c>
      <c r="AB85" s="436"/>
      <c r="AC85" s="434">
        <v>0.97927073508881002</v>
      </c>
      <c r="AD85" s="434">
        <v>0.99806844458194399</v>
      </c>
      <c r="AE85" s="434">
        <v>0.99796933760286965</v>
      </c>
      <c r="AF85" s="434">
        <v>0.98430542070124938</v>
      </c>
      <c r="AG85" s="434"/>
      <c r="AH85" s="434">
        <v>0.99556838141026249</v>
      </c>
      <c r="AI85" s="434">
        <v>0.99122200214334477</v>
      </c>
      <c r="AJ85" s="434">
        <v>0.95784255979160537</v>
      </c>
      <c r="AK85" s="434">
        <v>0.99842722228923764</v>
      </c>
      <c r="AL85" s="434">
        <v>0.99588249551134944</v>
      </c>
      <c r="AM85" s="434">
        <v>1</v>
      </c>
      <c r="AN85" s="434">
        <v>0.99956223144643641</v>
      </c>
      <c r="AO85" s="434">
        <v>0.99746130078979678</v>
      </c>
      <c r="AP85" s="434">
        <v>0.99708996658568128</v>
      </c>
      <c r="AQ85" s="434">
        <v>0.99360916919765541</v>
      </c>
      <c r="AR85" s="434">
        <v>0.96448628860151375</v>
      </c>
      <c r="AS85" s="557">
        <v>0.99550157051524113</v>
      </c>
    </row>
    <row r="86" spans="3:45" ht="14.25" customHeight="1" x14ac:dyDescent="0.25">
      <c r="C86" s="556" t="s">
        <v>322</v>
      </c>
      <c r="D86" s="420"/>
      <c r="E86" s="434">
        <f>IF(ISERROR(1+-ABS(E79)/12/E72),"--",1+-ABS(E79)/12/E72)</f>
        <v>0.99543696028070228</v>
      </c>
      <c r="F86" s="436"/>
      <c r="G86" s="434">
        <f t="shared" ref="G86:J86" si="156">IF(ISERROR(1+-ABS(G79)/3/G72),"--",1+-ABS(G79)/3/G72)</f>
        <v>0.99755434002785914</v>
      </c>
      <c r="H86" s="434">
        <f t="shared" si="156"/>
        <v>0.99869489050764293</v>
      </c>
      <c r="I86" s="434">
        <f t="shared" si="156"/>
        <v>0.99505325552996093</v>
      </c>
      <c r="J86" s="434">
        <f t="shared" si="156"/>
        <v>0.99208857510384751</v>
      </c>
      <c r="K86" s="436"/>
      <c r="L86" s="434">
        <f t="shared" ref="L86:W86" si="157">IF(ISERROR(1+-ABS(L79)/L72),"--",1+-ABS(L79)/L72)</f>
        <v>0.99586030132375225</v>
      </c>
      <c r="M86" s="434">
        <f t="shared" si="157"/>
        <v>0.99714839065236716</v>
      </c>
      <c r="N86" s="434">
        <f t="shared" si="157"/>
        <v>1</v>
      </c>
      <c r="O86" s="434">
        <f t="shared" si="157"/>
        <v>0.99836744158204704</v>
      </c>
      <c r="P86" s="434">
        <f t="shared" si="157"/>
        <v>0.9982493239131387</v>
      </c>
      <c r="Q86" s="434">
        <f t="shared" si="157"/>
        <v>0.99952452400419733</v>
      </c>
      <c r="R86" s="434">
        <f t="shared" si="157"/>
        <v>0.99915447010437242</v>
      </c>
      <c r="S86" s="434">
        <f t="shared" si="157"/>
        <v>0.99750285254143423</v>
      </c>
      <c r="T86" s="434">
        <f t="shared" si="157"/>
        <v>0.98858666167379505</v>
      </c>
      <c r="U86" s="434">
        <f t="shared" si="157"/>
        <v>0.99088059409819851</v>
      </c>
      <c r="V86" s="434">
        <f t="shared" si="157"/>
        <v>0.99041034627081093</v>
      </c>
      <c r="W86" s="434">
        <f t="shared" si="157"/>
        <v>0.99510645367559647</v>
      </c>
      <c r="X86" s="420"/>
      <c r="Y86" s="420"/>
      <c r="Z86" s="556" t="s">
        <v>322</v>
      </c>
      <c r="AA86" s="434">
        <v>0.98875776642645485</v>
      </c>
      <c r="AB86" s="436"/>
      <c r="AC86" s="434">
        <v>0.97927073508881002</v>
      </c>
      <c r="AD86" s="434">
        <v>0.99806844458194399</v>
      </c>
      <c r="AE86" s="434">
        <v>0.99796933760286965</v>
      </c>
      <c r="AF86" s="434">
        <v>0.98430542070124938</v>
      </c>
      <c r="AG86" s="434"/>
      <c r="AH86" s="434">
        <v>0.99556838141026249</v>
      </c>
      <c r="AI86" s="434">
        <v>0.99122200214334477</v>
      </c>
      <c r="AJ86" s="434">
        <v>0.95784255979160537</v>
      </c>
      <c r="AK86" s="434">
        <v>0.99842722228923764</v>
      </c>
      <c r="AL86" s="434">
        <v>0.99588249551134944</v>
      </c>
      <c r="AM86" s="434">
        <v>1</v>
      </c>
      <c r="AN86" s="434">
        <v>0.99956223144643641</v>
      </c>
      <c r="AO86" s="434">
        <v>0.99746130078979678</v>
      </c>
      <c r="AP86" s="434">
        <v>0.99708996658568128</v>
      </c>
      <c r="AQ86" s="434">
        <v>0.99360916919765541</v>
      </c>
      <c r="AR86" s="434">
        <v>0.96448628860151375</v>
      </c>
      <c r="AS86" s="557">
        <v>0.99550157051524113</v>
      </c>
    </row>
    <row r="87" spans="3:45" ht="14.25" customHeight="1" x14ac:dyDescent="0.25">
      <c r="C87" s="556" t="s">
        <v>323</v>
      </c>
      <c r="D87" s="420"/>
      <c r="E87" s="434">
        <f>IF(ISERROR(1+SUM(SUM(E75:E78),-ABS(E79+E80))/12/E72),"--",1+SUM(SUM(E75:E78),-ABS(E79+E80))/12/E72)</f>
        <v>1.0001712426122691</v>
      </c>
      <c r="F87" s="436"/>
      <c r="G87" s="434">
        <f t="shared" ref="G87:J87" si="158">IF(ISERROR(1+SUM(SUM(G75:G78),-ABS(G79+G80))/3/G72),"--",1+SUM(SUM(G75:G78),-ABS(G79+G80))/3/G72)</f>
        <v>0.99245471274602137</v>
      </c>
      <c r="H87" s="434">
        <f t="shared" si="158"/>
        <v>1.0105081567348704</v>
      </c>
      <c r="I87" s="434">
        <f t="shared" si="158"/>
        <v>0.98941001990056354</v>
      </c>
      <c r="J87" s="434">
        <f t="shared" si="158"/>
        <v>1.0079453943632186</v>
      </c>
      <c r="K87" s="436"/>
      <c r="L87" s="434">
        <f t="shared" ref="L87:W87" si="159">IF(ISERROR(1+SUM(SUM(L75:L78),-ABS(L79+L80))/L72),"--",1+SUM(SUM(L75:L78),-ABS(L79+L80))/L72)</f>
        <v>1.0037573315920929</v>
      </c>
      <c r="M87" s="434">
        <f>IF(ISERROR(1+SUM(SUM(M75:M78),-ABS(M79+M80))/M72),"--",1+SUM(SUM(M75:M78),-ABS(M79+M80))/M72)</f>
        <v>1.0057527101889043</v>
      </c>
      <c r="N87" s="434">
        <f t="shared" si="159"/>
        <v>0.9708975074217685</v>
      </c>
      <c r="O87" s="434">
        <f t="shared" si="159"/>
        <v>1.0218315842648973</v>
      </c>
      <c r="P87" s="434">
        <f t="shared" si="159"/>
        <v>1.0055897353940886</v>
      </c>
      <c r="Q87" s="434">
        <f t="shared" si="159"/>
        <v>1.0038497092942744</v>
      </c>
      <c r="R87" s="434">
        <f t="shared" si="159"/>
        <v>1.0015737847947315</v>
      </c>
      <c r="S87" s="434">
        <f t="shared" si="159"/>
        <v>1.0054521897046658</v>
      </c>
      <c r="T87" s="434">
        <f t="shared" si="159"/>
        <v>0.96146657016336212</v>
      </c>
      <c r="U87" s="434">
        <f t="shared" si="159"/>
        <v>1.0004523057806634</v>
      </c>
      <c r="V87" s="434">
        <f t="shared" si="159"/>
        <v>1.0111167402636183</v>
      </c>
      <c r="W87" s="434">
        <f t="shared" si="159"/>
        <v>1.0119591828272509</v>
      </c>
      <c r="X87" s="420"/>
      <c r="Y87" s="420"/>
      <c r="Z87" s="556" t="s">
        <v>323</v>
      </c>
      <c r="AA87" s="434">
        <v>1.0106431381337695</v>
      </c>
      <c r="AB87" s="436"/>
      <c r="AC87" s="434">
        <v>1.0289213850335248</v>
      </c>
      <c r="AD87" s="434">
        <v>1.012670305875043</v>
      </c>
      <c r="AE87" s="434">
        <v>1.0089567704440334</v>
      </c>
      <c r="AF87" s="434">
        <v>0.99137170442890377</v>
      </c>
      <c r="AG87" s="434"/>
      <c r="AH87" s="434">
        <v>1.1173264153637568</v>
      </c>
      <c r="AI87" s="434">
        <v>1.0097389551636802</v>
      </c>
      <c r="AJ87" s="434">
        <v>0.96356143633765978</v>
      </c>
      <c r="AK87" s="434">
        <v>1.020096399255314</v>
      </c>
      <c r="AL87" s="434">
        <v>1.0107450714355419</v>
      </c>
      <c r="AM87" s="434">
        <v>1.0065369304722818</v>
      </c>
      <c r="AN87" s="434">
        <v>1.0091028044273764</v>
      </c>
      <c r="AO87" s="434">
        <v>1.0132050875749636</v>
      </c>
      <c r="AP87" s="434">
        <v>1.004080014498407</v>
      </c>
      <c r="AQ87" s="434">
        <v>1.008289855525951</v>
      </c>
      <c r="AR87" s="434">
        <v>0.96928003207769997</v>
      </c>
      <c r="AS87" s="557">
        <v>0.99713917113657857</v>
      </c>
    </row>
    <row r="88" spans="3:45" ht="14.25" customHeight="1" x14ac:dyDescent="0.25">
      <c r="C88" s="556"/>
      <c r="D88" s="420"/>
      <c r="E88" s="434"/>
      <c r="F88" s="436"/>
      <c r="G88" s="434"/>
      <c r="H88" s="434"/>
      <c r="I88" s="434"/>
      <c r="J88" s="434"/>
      <c r="K88" s="436"/>
      <c r="L88" s="434"/>
      <c r="M88" s="434"/>
      <c r="N88" s="434"/>
      <c r="O88" s="434"/>
      <c r="P88" s="434"/>
      <c r="Q88" s="434"/>
      <c r="R88" s="434"/>
      <c r="S88" s="434"/>
      <c r="T88" s="434"/>
      <c r="U88" s="434"/>
      <c r="V88" s="434"/>
      <c r="W88" s="434"/>
      <c r="X88" s="420"/>
      <c r="Y88" s="420"/>
      <c r="Z88" s="556"/>
      <c r="AA88" s="434"/>
      <c r="AB88" s="436"/>
      <c r="AC88" s="434"/>
      <c r="AD88" s="434"/>
      <c r="AE88" s="434"/>
      <c r="AF88" s="434"/>
      <c r="AG88" s="425"/>
      <c r="AH88" s="434"/>
      <c r="AI88" s="434"/>
      <c r="AJ88" s="434"/>
      <c r="AK88" s="434"/>
      <c r="AL88" s="434"/>
      <c r="AM88" s="434"/>
      <c r="AN88" s="434"/>
      <c r="AO88" s="434"/>
      <c r="AP88" s="434"/>
      <c r="AQ88" s="434"/>
      <c r="AR88" s="434"/>
      <c r="AS88" s="557"/>
    </row>
    <row r="89" spans="3:45" ht="14.25" customHeight="1" x14ac:dyDescent="0.25">
      <c r="C89" s="553" t="s">
        <v>324</v>
      </c>
      <c r="D89" s="420"/>
      <c r="E89" s="434"/>
      <c r="F89" s="436"/>
      <c r="G89" s="434"/>
      <c r="H89" s="434"/>
      <c r="I89" s="434"/>
      <c r="J89" s="434"/>
      <c r="K89" s="436"/>
      <c r="L89" s="434"/>
      <c r="M89" s="434"/>
      <c r="N89" s="434"/>
      <c r="O89" s="434"/>
      <c r="P89" s="434"/>
      <c r="Q89" s="434"/>
      <c r="R89" s="434"/>
      <c r="S89" s="434"/>
      <c r="T89" s="434"/>
      <c r="U89" s="434"/>
      <c r="V89" s="434"/>
      <c r="W89" s="434"/>
      <c r="X89" s="420"/>
      <c r="Y89" s="420"/>
      <c r="Z89" s="553" t="s">
        <v>324</v>
      </c>
      <c r="AA89" s="434"/>
      <c r="AB89" s="436"/>
      <c r="AC89" s="434"/>
      <c r="AD89" s="434"/>
      <c r="AE89" s="434"/>
      <c r="AF89" s="434"/>
      <c r="AG89" s="422"/>
      <c r="AH89" s="434"/>
      <c r="AI89" s="434"/>
      <c r="AJ89" s="434"/>
      <c r="AK89" s="434"/>
      <c r="AL89" s="434"/>
      <c r="AM89" s="434"/>
      <c r="AN89" s="434"/>
      <c r="AO89" s="434"/>
      <c r="AP89" s="434"/>
      <c r="AQ89" s="434"/>
      <c r="AR89" s="434"/>
      <c r="AS89" s="557"/>
    </row>
    <row r="90" spans="3:45" ht="14.25" customHeight="1" x14ac:dyDescent="0.25">
      <c r="C90" s="556" t="s">
        <v>321</v>
      </c>
      <c r="D90" s="420"/>
      <c r="E90" s="434">
        <f>IF(ISERROR(1+-ABS(E79+E80)/E72),"--",1+-ABS(E79+E80)/E72)</f>
        <v>0.85525967377260681</v>
      </c>
      <c r="F90" s="436"/>
      <c r="G90" s="434">
        <f t="shared" ref="G90:J90" si="160">IF(ISERROR(1+-ABS(G79+G80)*12/3/G72),"--",1+-ABS(G79+G80)*12/3/G72)</f>
        <v>0.75200029618503317</v>
      </c>
      <c r="H90" s="434">
        <f t="shared" si="160"/>
        <v>0.97441609092314974</v>
      </c>
      <c r="I90" s="434">
        <f t="shared" si="160"/>
        <v>0.82621756412775427</v>
      </c>
      <c r="J90" s="434">
        <f t="shared" si="160"/>
        <v>0.90506290124617073</v>
      </c>
      <c r="K90" s="436"/>
      <c r="L90" s="434">
        <f t="shared" ref="L90:W90" si="161">IF(ISERROR(1+-ABS(L79+L80)*12/L72),"--",1+-ABS(L79+L80)*12/L72)</f>
        <v>0.95032361588502634</v>
      </c>
      <c r="M90" s="434">
        <f t="shared" si="161"/>
        <v>0.89856894649141295</v>
      </c>
      <c r="N90" s="434">
        <f t="shared" si="161"/>
        <v>0.48553207885616245</v>
      </c>
      <c r="O90" s="434">
        <f t="shared" si="161"/>
        <v>0.9787813096213871</v>
      </c>
      <c r="P90" s="434">
        <f t="shared" si="161"/>
        <v>0.95150829082048882</v>
      </c>
      <c r="Q90" s="434">
        <f t="shared" si="161"/>
        <v>0.99429428805036768</v>
      </c>
      <c r="R90" s="434">
        <f t="shared" si="161"/>
        <v>0.98460594450824668</v>
      </c>
      <c r="S90" s="434">
        <f t="shared" si="161"/>
        <v>0.9700342304972106</v>
      </c>
      <c r="T90" s="434">
        <f t="shared" si="161"/>
        <v>0.52738431809278674</v>
      </c>
      <c r="U90" s="434">
        <f t="shared" si="161"/>
        <v>0.89056712917838166</v>
      </c>
      <c r="V90" s="434">
        <f t="shared" si="161"/>
        <v>0.88492415524973167</v>
      </c>
      <c r="W90" s="434">
        <f t="shared" si="161"/>
        <v>0.94127744410715775</v>
      </c>
      <c r="X90" s="420"/>
      <c r="Y90" s="420"/>
      <c r="Z90" s="556" t="s">
        <v>321</v>
      </c>
      <c r="AA90" s="434">
        <v>0.86509319711745847</v>
      </c>
      <c r="AB90" s="436"/>
      <c r="AC90" s="434">
        <v>0.75124882106572044</v>
      </c>
      <c r="AD90" s="434">
        <v>0.97682133498332813</v>
      </c>
      <c r="AE90" s="434">
        <v>0.97563205123443641</v>
      </c>
      <c r="AF90" s="434">
        <v>0.81166504841499187</v>
      </c>
      <c r="AG90" s="434"/>
      <c r="AH90" s="434">
        <v>0.94682057692315036</v>
      </c>
      <c r="AI90" s="434">
        <v>0.89466402572013781</v>
      </c>
      <c r="AJ90" s="434">
        <v>0.49411071749926383</v>
      </c>
      <c r="AK90" s="434">
        <v>0.98112666747085164</v>
      </c>
      <c r="AL90" s="434">
        <v>0.9505899461361933</v>
      </c>
      <c r="AM90" s="434">
        <v>1</v>
      </c>
      <c r="AN90" s="434">
        <v>0.99474677735723704</v>
      </c>
      <c r="AO90" s="434">
        <v>0.96953560947756112</v>
      </c>
      <c r="AP90" s="434">
        <v>0.96507959902817586</v>
      </c>
      <c r="AQ90" s="434">
        <v>0.92331003037186554</v>
      </c>
      <c r="AR90" s="434">
        <v>0.57383546321816459</v>
      </c>
      <c r="AS90" s="557">
        <v>0.946018846182893</v>
      </c>
    </row>
    <row r="91" spans="3:45" ht="14.25" customHeight="1" x14ac:dyDescent="0.25">
      <c r="C91" s="556" t="s">
        <v>322</v>
      </c>
      <c r="D91" s="420"/>
      <c r="E91" s="434">
        <f>IF(ISERROR(1+-ABS(E79)/E72),"--",1+-ABS(E79)/E72)</f>
        <v>0.94524352336842699</v>
      </c>
      <c r="F91" s="436"/>
      <c r="G91" s="434">
        <f t="shared" ref="G91:J91" si="162">IF(ISERROR(1+-ABS(G79)*12/3/G72),"--",1+-ABS(G79)*12/3/G72)</f>
        <v>0.97065208033431027</v>
      </c>
      <c r="H91" s="434">
        <f t="shared" si="162"/>
        <v>0.98433868609171482</v>
      </c>
      <c r="I91" s="434">
        <f t="shared" si="162"/>
        <v>0.94063906635953087</v>
      </c>
      <c r="J91" s="434">
        <f t="shared" si="162"/>
        <v>0.90506290124617073</v>
      </c>
      <c r="K91" s="436"/>
      <c r="L91" s="434">
        <f t="shared" ref="L91:W91" si="163">IF(ISERROR(1+-ABS(L79)*12/L72),"--",1+-ABS(L79)*12/L72)</f>
        <v>0.95032361588502634</v>
      </c>
      <c r="M91" s="434">
        <f t="shared" si="163"/>
        <v>0.96578068782840576</v>
      </c>
      <c r="N91" s="434">
        <f t="shared" si="163"/>
        <v>1</v>
      </c>
      <c r="O91" s="434">
        <f t="shared" si="163"/>
        <v>0.9804092989845643</v>
      </c>
      <c r="P91" s="434">
        <f t="shared" si="163"/>
        <v>0.97899188695766426</v>
      </c>
      <c r="Q91" s="434">
        <f t="shared" si="163"/>
        <v>0.99429428805036768</v>
      </c>
      <c r="R91" s="434">
        <f t="shared" si="163"/>
        <v>0.98985364125246944</v>
      </c>
      <c r="S91" s="434">
        <f t="shared" si="163"/>
        <v>0.9700342304972106</v>
      </c>
      <c r="T91" s="434">
        <f t="shared" si="163"/>
        <v>0.86303994008554041</v>
      </c>
      <c r="U91" s="434">
        <f t="shared" si="163"/>
        <v>0.89056712917838166</v>
      </c>
      <c r="V91" s="434">
        <f t="shared" si="163"/>
        <v>0.88492415524973167</v>
      </c>
      <c r="W91" s="434">
        <f t="shared" si="163"/>
        <v>0.94127744410715775</v>
      </c>
      <c r="X91" s="420"/>
      <c r="Y91" s="420"/>
      <c r="Z91" s="556" t="s">
        <v>322</v>
      </c>
      <c r="AA91" s="434">
        <v>0.86509319711745847</v>
      </c>
      <c r="AB91" s="436"/>
      <c r="AC91" s="434">
        <v>0.75124882106572044</v>
      </c>
      <c r="AD91" s="434">
        <v>0.97682133498332813</v>
      </c>
      <c r="AE91" s="434">
        <v>0.97563205123443641</v>
      </c>
      <c r="AF91" s="434">
        <v>0.81166504841499187</v>
      </c>
      <c r="AG91" s="434"/>
      <c r="AH91" s="434">
        <v>0.94682057692315036</v>
      </c>
      <c r="AI91" s="434">
        <v>0.89466402572013781</v>
      </c>
      <c r="AJ91" s="434">
        <v>0.49411071749926383</v>
      </c>
      <c r="AK91" s="434">
        <v>0.98112666747085164</v>
      </c>
      <c r="AL91" s="434">
        <v>0.9505899461361933</v>
      </c>
      <c r="AM91" s="434">
        <v>1</v>
      </c>
      <c r="AN91" s="434">
        <v>0.99474677735723704</v>
      </c>
      <c r="AO91" s="434">
        <v>0.96953560947756112</v>
      </c>
      <c r="AP91" s="434">
        <v>0.96507959902817586</v>
      </c>
      <c r="AQ91" s="434">
        <v>0.92331003037186554</v>
      </c>
      <c r="AR91" s="434">
        <v>0.57383546321816459</v>
      </c>
      <c r="AS91" s="557">
        <v>0.946018846182893</v>
      </c>
    </row>
    <row r="92" spans="3:45" ht="14.25" customHeight="1" x14ac:dyDescent="0.25">
      <c r="C92" s="556" t="s">
        <v>323</v>
      </c>
      <c r="D92" s="420"/>
      <c r="E92" s="434">
        <f>IF(ISERROR(1+SUM(SUM(E75:E78),-ABS(E79+E80))/E72),"--",1+SUM(SUM(E75:E78),-ABS(E79+E80))/E72)</f>
        <v>1.0020549113472301</v>
      </c>
      <c r="F92" s="436"/>
      <c r="G92" s="434">
        <f t="shared" ref="G92:J92" si="164">IF(ISERROR(1+SUM(SUM(G75:G78),-ABS(G79+G80))*12/3/G72),"--",1+SUM(SUM(G75:G78),-ABS(G79+G80))*12/3/G72)</f>
        <v>0.90945655295225647</v>
      </c>
      <c r="H92" s="434">
        <f t="shared" si="164"/>
        <v>1.126097880818445</v>
      </c>
      <c r="I92" s="434">
        <f t="shared" si="164"/>
        <v>0.87292023880676251</v>
      </c>
      <c r="J92" s="434">
        <f t="shared" si="164"/>
        <v>1.0953447323586247</v>
      </c>
      <c r="K92" s="436"/>
      <c r="L92" s="434">
        <f t="shared" ref="L92:W92" si="165">IF(ISERROR(1+SUM(SUM(L75:L78),-ABS(L79+L80))*12/L72),"--",1+SUM(SUM(L75:L78),-ABS(L79+L80))*12/L72)</f>
        <v>1.0450879791051138</v>
      </c>
      <c r="M92" s="434">
        <f>IF(ISERROR(1+SUM(SUM(M75:M78),-ABS(M79+M80))*12/M72),"--",1+SUM(SUM(M75:M78),-ABS(M79+M80))*12/M72)</f>
        <v>1.0690325222668513</v>
      </c>
      <c r="N92" s="434">
        <f t="shared" si="165"/>
        <v>0.65077008906122225</v>
      </c>
      <c r="O92" s="434">
        <f t="shared" si="165"/>
        <v>1.2619790111787672</v>
      </c>
      <c r="P92" s="434">
        <f t="shared" si="165"/>
        <v>1.0670768247290632</v>
      </c>
      <c r="Q92" s="434">
        <f t="shared" si="165"/>
        <v>1.046196511531293</v>
      </c>
      <c r="R92" s="434">
        <f t="shared" si="165"/>
        <v>1.0188854175367785</v>
      </c>
      <c r="S92" s="434">
        <f t="shared" si="165"/>
        <v>1.065426276455989</v>
      </c>
      <c r="T92" s="434">
        <f t="shared" si="165"/>
        <v>0.53759884196034591</v>
      </c>
      <c r="U92" s="434">
        <f t="shared" si="165"/>
        <v>1.0054276693679609</v>
      </c>
      <c r="V92" s="434">
        <f t="shared" si="165"/>
        <v>1.133400883163419</v>
      </c>
      <c r="W92" s="434">
        <f t="shared" si="165"/>
        <v>1.1435101939270125</v>
      </c>
      <c r="X92" s="420"/>
      <c r="Y92" s="420"/>
      <c r="Z92" s="556" t="s">
        <v>323</v>
      </c>
      <c r="AA92" s="434">
        <v>1.1277176576052332</v>
      </c>
      <c r="AB92" s="436"/>
      <c r="AC92" s="434">
        <v>1.3470566204022969</v>
      </c>
      <c r="AD92" s="434">
        <v>1.1520436705005168</v>
      </c>
      <c r="AE92" s="434">
        <v>1.1074812453284002</v>
      </c>
      <c r="AF92" s="434">
        <v>0.89646045314684475</v>
      </c>
      <c r="AG92" s="434"/>
      <c r="AH92" s="434">
        <v>2.4079169843650803</v>
      </c>
      <c r="AI92" s="434">
        <v>1.1168674619641612</v>
      </c>
      <c r="AJ92" s="434">
        <v>0.56273723605191717</v>
      </c>
      <c r="AK92" s="434">
        <v>1.2411567910637684</v>
      </c>
      <c r="AL92" s="434">
        <v>1.1289408572265032</v>
      </c>
      <c r="AM92" s="434">
        <v>1.0784431656673803</v>
      </c>
      <c r="AN92" s="434">
        <v>1.1092336531285163</v>
      </c>
      <c r="AO92" s="434">
        <v>1.1584610508995627</v>
      </c>
      <c r="AP92" s="434">
        <v>1.0489601739808831</v>
      </c>
      <c r="AQ92" s="434">
        <v>1.099478266311412</v>
      </c>
      <c r="AR92" s="434">
        <v>0.63136038493239988</v>
      </c>
      <c r="AS92" s="557">
        <v>0.96567005363894254</v>
      </c>
    </row>
    <row r="93" spans="3:45" ht="14.25" customHeight="1" x14ac:dyDescent="0.25">
      <c r="C93" s="556"/>
      <c r="D93" s="420"/>
      <c r="E93" s="420"/>
      <c r="F93" s="420"/>
      <c r="G93" s="420"/>
      <c r="H93" s="420"/>
      <c r="I93" s="420"/>
      <c r="J93" s="420"/>
      <c r="K93" s="420"/>
      <c r="L93" s="420"/>
      <c r="M93" s="420"/>
      <c r="N93" s="420"/>
      <c r="O93" s="420"/>
      <c r="P93" s="420"/>
      <c r="Q93" s="420"/>
      <c r="R93" s="420"/>
      <c r="S93" s="420"/>
      <c r="T93" s="420"/>
      <c r="U93" s="420"/>
      <c r="V93" s="420"/>
      <c r="W93" s="420"/>
      <c r="X93" s="420"/>
      <c r="Y93" s="420"/>
      <c r="Z93" s="556"/>
      <c r="AA93" s="434"/>
      <c r="AB93" s="436"/>
      <c r="AC93" s="434"/>
      <c r="AD93" s="434"/>
      <c r="AE93" s="434"/>
      <c r="AF93" s="434"/>
      <c r="AG93" s="434"/>
      <c r="AH93" s="434"/>
      <c r="AI93" s="434"/>
      <c r="AJ93" s="434"/>
      <c r="AK93" s="434"/>
      <c r="AL93" s="434"/>
      <c r="AM93" s="434"/>
      <c r="AN93" s="434"/>
      <c r="AO93" s="434"/>
      <c r="AP93" s="434"/>
      <c r="AQ93" s="434"/>
      <c r="AR93" s="434"/>
      <c r="AS93" s="557"/>
    </row>
    <row r="94" spans="3:45" ht="14.25" customHeight="1" x14ac:dyDescent="0.25">
      <c r="C94" s="536" t="s">
        <v>325</v>
      </c>
      <c r="D94" s="420"/>
      <c r="E94" s="420"/>
      <c r="F94" s="420"/>
      <c r="G94" s="420"/>
      <c r="H94" s="420"/>
      <c r="I94" s="420"/>
      <c r="J94" s="420"/>
      <c r="K94" s="420"/>
      <c r="L94" s="420"/>
      <c r="M94" s="420"/>
      <c r="N94" s="420"/>
      <c r="O94" s="420"/>
      <c r="P94" s="420"/>
      <c r="Q94" s="420"/>
      <c r="R94" s="420"/>
      <c r="S94" s="420"/>
      <c r="T94" s="420"/>
      <c r="U94" s="420"/>
      <c r="V94" s="420"/>
      <c r="W94" s="420"/>
      <c r="X94" s="420"/>
      <c r="Y94" s="420"/>
      <c r="Z94" s="536" t="s">
        <v>325</v>
      </c>
      <c r="AA94" s="434"/>
      <c r="AB94" s="436"/>
      <c r="AC94" s="434"/>
      <c r="AD94" s="434"/>
      <c r="AE94" s="434"/>
      <c r="AF94" s="434"/>
      <c r="AG94" s="434"/>
      <c r="AH94" s="434"/>
      <c r="AI94" s="434"/>
      <c r="AJ94" s="434"/>
      <c r="AK94" s="434"/>
      <c r="AL94" s="434"/>
      <c r="AM94" s="434"/>
      <c r="AN94" s="434"/>
      <c r="AO94" s="434"/>
      <c r="AP94" s="434"/>
      <c r="AQ94" s="434"/>
      <c r="AR94" s="434"/>
      <c r="AS94" s="557"/>
    </row>
    <row r="95" spans="3:45" ht="14.25" customHeight="1" x14ac:dyDescent="0.25">
      <c r="C95" s="539" t="s">
        <v>326</v>
      </c>
      <c r="D95" s="420"/>
      <c r="E95" s="647">
        <f>G95</f>
        <v>95</v>
      </c>
      <c r="F95" s="647"/>
      <c r="G95" s="647">
        <f>$L$95</f>
        <v>95</v>
      </c>
      <c r="H95" s="647">
        <f t="shared" ref="H95:J95" si="166">G98</f>
        <v>96</v>
      </c>
      <c r="I95" s="647">
        <f t="shared" si="166"/>
        <v>97</v>
      </c>
      <c r="J95" s="647">
        <f t="shared" si="166"/>
        <v>94</v>
      </c>
      <c r="K95" s="647"/>
      <c r="L95" s="646">
        <v>95</v>
      </c>
      <c r="M95" s="647">
        <f t="shared" ref="M95:W95" si="167">L98</f>
        <v>96</v>
      </c>
      <c r="N95" s="647">
        <f t="shared" si="167"/>
        <v>95</v>
      </c>
      <c r="O95" s="647">
        <f t="shared" si="167"/>
        <v>96</v>
      </c>
      <c r="P95" s="647">
        <f t="shared" si="167"/>
        <v>96</v>
      </c>
      <c r="Q95" s="647">
        <f t="shared" si="167"/>
        <v>96</v>
      </c>
      <c r="R95" s="647">
        <f t="shared" si="167"/>
        <v>97</v>
      </c>
      <c r="S95" s="647">
        <f t="shared" si="167"/>
        <v>96</v>
      </c>
      <c r="T95" s="647">
        <f t="shared" si="167"/>
        <v>95</v>
      </c>
      <c r="U95" s="647">
        <f t="shared" si="167"/>
        <v>94</v>
      </c>
      <c r="V95" s="647">
        <f t="shared" si="167"/>
        <v>93</v>
      </c>
      <c r="W95" s="647">
        <f t="shared" si="167"/>
        <v>93</v>
      </c>
      <c r="X95" s="420"/>
      <c r="Y95" s="420"/>
      <c r="Z95" s="539" t="s">
        <v>326</v>
      </c>
      <c r="AA95" s="483">
        <f>AC95</f>
        <v>95</v>
      </c>
      <c r="AB95" s="420"/>
      <c r="AC95" s="483">
        <f>AH95</f>
        <v>95</v>
      </c>
      <c r="AD95" s="483">
        <f t="shared" ref="AD95:AF95" si="168">AC98</f>
        <v>95</v>
      </c>
      <c r="AE95" s="483">
        <f t="shared" si="168"/>
        <v>97</v>
      </c>
      <c r="AF95" s="483">
        <f t="shared" si="168"/>
        <v>102</v>
      </c>
      <c r="AG95" s="420"/>
      <c r="AH95" s="483">
        <f>L95</f>
        <v>95</v>
      </c>
      <c r="AI95" s="483">
        <f t="shared" ref="AI95:AS95" si="169">AH98</f>
        <v>95</v>
      </c>
      <c r="AJ95" s="483">
        <f t="shared" si="169"/>
        <v>94</v>
      </c>
      <c r="AK95" s="483">
        <f t="shared" si="169"/>
        <v>95</v>
      </c>
      <c r="AL95" s="483">
        <f t="shared" si="169"/>
        <v>95</v>
      </c>
      <c r="AM95" s="483">
        <f t="shared" si="169"/>
        <v>96</v>
      </c>
      <c r="AN95" s="483">
        <f t="shared" si="169"/>
        <v>97</v>
      </c>
      <c r="AO95" s="483">
        <f t="shared" si="169"/>
        <v>99</v>
      </c>
      <c r="AP95" s="483">
        <f t="shared" si="169"/>
        <v>101</v>
      </c>
      <c r="AQ95" s="483">
        <f t="shared" si="169"/>
        <v>102</v>
      </c>
      <c r="AR95" s="483">
        <f t="shared" si="169"/>
        <v>103</v>
      </c>
      <c r="AS95" s="558">
        <f t="shared" si="169"/>
        <v>101</v>
      </c>
    </row>
    <row r="96" spans="3:45" ht="14.25" customHeight="1" x14ac:dyDescent="0.25">
      <c r="C96" s="539" t="s">
        <v>327</v>
      </c>
      <c r="D96" s="420"/>
      <c r="E96" s="647">
        <f t="shared" ref="E96:E97" si="170">SUM(G96:J96)</f>
        <v>14</v>
      </c>
      <c r="F96" s="647"/>
      <c r="G96" s="647">
        <f t="shared" ref="G96:J96" si="171">SUMIFS($L96:$W96,$L$8:$W$8,"&lt;="&amp;G$8,$L$8:$W$8,"&gt;"&amp;EOMONTH(G$8,-3))</f>
        <v>5</v>
      </c>
      <c r="H96" s="647">
        <f t="shared" si="171"/>
        <v>5</v>
      </c>
      <c r="I96" s="647">
        <f t="shared" si="171"/>
        <v>1</v>
      </c>
      <c r="J96" s="647">
        <f t="shared" si="171"/>
        <v>3</v>
      </c>
      <c r="K96" s="647"/>
      <c r="L96" s="646">
        <v>3</v>
      </c>
      <c r="M96" s="646">
        <v>1</v>
      </c>
      <c r="N96" s="646">
        <v>1</v>
      </c>
      <c r="O96" s="205">
        <v>2</v>
      </c>
      <c r="P96" s="646">
        <v>1</v>
      </c>
      <c r="Q96" s="646">
        <v>2</v>
      </c>
      <c r="R96" s="646">
        <v>0</v>
      </c>
      <c r="S96" s="646">
        <v>0</v>
      </c>
      <c r="T96" s="646">
        <v>1</v>
      </c>
      <c r="U96" s="646">
        <v>1</v>
      </c>
      <c r="V96" s="646">
        <v>2</v>
      </c>
      <c r="W96" s="646">
        <v>0</v>
      </c>
      <c r="X96" s="420"/>
      <c r="Y96" s="420"/>
      <c r="Z96" s="539" t="s">
        <v>327</v>
      </c>
      <c r="AA96" s="483">
        <f t="shared" ref="AA96:AA97" si="172">SUM(AC96:AF96)</f>
        <v>19</v>
      </c>
      <c r="AB96" s="420"/>
      <c r="AC96" s="483">
        <f t="shared" ref="AC96:AF96" si="173">SUMIFS($AH96:$AS96,$AH$8:$AS$8,"&lt;="&amp;AC$8,$AH$8:$AS$8,"&gt;"&amp;EOMONTH(AC$8,-3))</f>
        <v>4</v>
      </c>
      <c r="AD96" s="483">
        <f t="shared" si="173"/>
        <v>4</v>
      </c>
      <c r="AE96" s="483">
        <f t="shared" si="173"/>
        <v>7</v>
      </c>
      <c r="AF96" s="483">
        <f t="shared" si="173"/>
        <v>4</v>
      </c>
      <c r="AG96" s="420"/>
      <c r="AH96" s="483">
        <v>2</v>
      </c>
      <c r="AI96" s="483">
        <v>1</v>
      </c>
      <c r="AJ96" s="483">
        <v>1</v>
      </c>
      <c r="AK96" s="483">
        <v>1</v>
      </c>
      <c r="AL96" s="483">
        <v>2</v>
      </c>
      <c r="AM96" s="483">
        <v>1</v>
      </c>
      <c r="AN96" s="483">
        <v>2</v>
      </c>
      <c r="AO96" s="483">
        <v>3</v>
      </c>
      <c r="AP96" s="483">
        <v>2</v>
      </c>
      <c r="AQ96" s="483">
        <v>2</v>
      </c>
      <c r="AR96" s="483">
        <v>1</v>
      </c>
      <c r="AS96" s="558">
        <v>1</v>
      </c>
    </row>
    <row r="97" spans="3:45" ht="14.25" customHeight="1" x14ac:dyDescent="0.25">
      <c r="C97" s="539" t="s">
        <v>328</v>
      </c>
      <c r="D97" s="420"/>
      <c r="E97" s="648">
        <f t="shared" si="170"/>
        <v>-19</v>
      </c>
      <c r="F97" s="647"/>
      <c r="G97" s="648">
        <f t="shared" ref="G97:J97" si="174">SUMIFS($L97:$W97,$L$8:$W$8,"&lt;="&amp;G$8,$L$8:$W$8,"&gt;"&amp;EOMONTH(G$8,-3))</f>
        <v>-4</v>
      </c>
      <c r="H97" s="648">
        <f t="shared" si="174"/>
        <v>-4</v>
      </c>
      <c r="I97" s="648">
        <f t="shared" si="174"/>
        <v>-4</v>
      </c>
      <c r="J97" s="648">
        <f t="shared" si="174"/>
        <v>-7</v>
      </c>
      <c r="K97" s="647"/>
      <c r="L97" s="208">
        <v>-2</v>
      </c>
      <c r="M97" s="208">
        <v>-2</v>
      </c>
      <c r="N97" s="208">
        <v>0</v>
      </c>
      <c r="O97" s="208">
        <v>-2</v>
      </c>
      <c r="P97" s="208">
        <v>-1</v>
      </c>
      <c r="Q97" s="208">
        <v>-1</v>
      </c>
      <c r="R97" s="208">
        <v>-1</v>
      </c>
      <c r="S97" s="208">
        <v>-1</v>
      </c>
      <c r="T97" s="208">
        <v>-2</v>
      </c>
      <c r="U97" s="208">
        <v>-2</v>
      </c>
      <c r="V97" s="208">
        <v>-2</v>
      </c>
      <c r="W97" s="208">
        <v>-3</v>
      </c>
      <c r="X97" s="420"/>
      <c r="Y97" s="420"/>
      <c r="Z97" s="539" t="s">
        <v>328</v>
      </c>
      <c r="AA97" s="559">
        <f t="shared" si="172"/>
        <v>-14</v>
      </c>
      <c r="AB97" s="420"/>
      <c r="AC97" s="559">
        <f t="shared" ref="AC97:AF97" si="175">SUMIFS($AH97:$AS97,$AH$8:$AS$8,"&lt;="&amp;AC$8,$AH$8:$AS$8,"&gt;"&amp;EOMONTH(AC$8,-3))</f>
        <v>-4</v>
      </c>
      <c r="AD97" s="559">
        <f t="shared" si="175"/>
        <v>-2</v>
      </c>
      <c r="AE97" s="559">
        <f t="shared" si="175"/>
        <v>-2</v>
      </c>
      <c r="AF97" s="559">
        <f t="shared" si="175"/>
        <v>-6</v>
      </c>
      <c r="AG97" s="420"/>
      <c r="AH97" s="559">
        <v>-2</v>
      </c>
      <c r="AI97" s="559">
        <v>-2</v>
      </c>
      <c r="AJ97" s="559">
        <v>0</v>
      </c>
      <c r="AK97" s="559">
        <v>-1</v>
      </c>
      <c r="AL97" s="559">
        <v>-1</v>
      </c>
      <c r="AM97" s="559">
        <v>0</v>
      </c>
      <c r="AN97" s="559">
        <v>0</v>
      </c>
      <c r="AO97" s="559">
        <v>-1</v>
      </c>
      <c r="AP97" s="559">
        <v>-1</v>
      </c>
      <c r="AQ97" s="559">
        <v>-1</v>
      </c>
      <c r="AR97" s="559">
        <v>-3</v>
      </c>
      <c r="AS97" s="560">
        <v>-2</v>
      </c>
    </row>
    <row r="98" spans="3:45" ht="14.25" customHeight="1" x14ac:dyDescent="0.25">
      <c r="C98" s="539" t="s">
        <v>330</v>
      </c>
      <c r="D98" s="420"/>
      <c r="E98" s="647">
        <f>SUM(E95:E97)</f>
        <v>90</v>
      </c>
      <c r="F98" s="647"/>
      <c r="G98" s="647">
        <f t="shared" ref="G98:J98" si="176">SUM(G95:G97)</f>
        <v>96</v>
      </c>
      <c r="H98" s="647">
        <f t="shared" si="176"/>
        <v>97</v>
      </c>
      <c r="I98" s="647">
        <f t="shared" si="176"/>
        <v>94</v>
      </c>
      <c r="J98" s="647">
        <f t="shared" si="176"/>
        <v>90</v>
      </c>
      <c r="K98" s="647"/>
      <c r="L98" s="647">
        <f t="shared" ref="L98:W98" si="177">SUM(L95:L97)</f>
        <v>96</v>
      </c>
      <c r="M98" s="647">
        <f t="shared" si="177"/>
        <v>95</v>
      </c>
      <c r="N98" s="647">
        <f t="shared" si="177"/>
        <v>96</v>
      </c>
      <c r="O98" s="647">
        <f t="shared" si="177"/>
        <v>96</v>
      </c>
      <c r="P98" s="647">
        <f t="shared" si="177"/>
        <v>96</v>
      </c>
      <c r="Q98" s="647">
        <f t="shared" si="177"/>
        <v>97</v>
      </c>
      <c r="R98" s="647">
        <f t="shared" si="177"/>
        <v>96</v>
      </c>
      <c r="S98" s="647">
        <f t="shared" si="177"/>
        <v>95</v>
      </c>
      <c r="T98" s="647">
        <f t="shared" si="177"/>
        <v>94</v>
      </c>
      <c r="U98" s="647">
        <f t="shared" si="177"/>
        <v>93</v>
      </c>
      <c r="V98" s="647">
        <f t="shared" si="177"/>
        <v>93</v>
      </c>
      <c r="W98" s="647">
        <f t="shared" si="177"/>
        <v>90</v>
      </c>
      <c r="X98" s="420"/>
      <c r="Y98" s="420"/>
      <c r="Z98" s="561" t="s">
        <v>330</v>
      </c>
      <c r="AA98" s="483">
        <f>SUM(AA95:AA97)</f>
        <v>100</v>
      </c>
      <c r="AB98" s="420"/>
      <c r="AC98" s="483">
        <f t="shared" ref="AC98:AF98" si="178">SUM(AC95:AC97)</f>
        <v>95</v>
      </c>
      <c r="AD98" s="483">
        <f t="shared" si="178"/>
        <v>97</v>
      </c>
      <c r="AE98" s="483">
        <f t="shared" si="178"/>
        <v>102</v>
      </c>
      <c r="AF98" s="483">
        <f t="shared" si="178"/>
        <v>100</v>
      </c>
      <c r="AG98" s="420"/>
      <c r="AH98" s="483">
        <f t="shared" ref="AH98:AS98" si="179">SUM(AH95:AH97)</f>
        <v>95</v>
      </c>
      <c r="AI98" s="483">
        <f t="shared" si="179"/>
        <v>94</v>
      </c>
      <c r="AJ98" s="483">
        <f t="shared" si="179"/>
        <v>95</v>
      </c>
      <c r="AK98" s="483">
        <f t="shared" si="179"/>
        <v>95</v>
      </c>
      <c r="AL98" s="483">
        <f t="shared" si="179"/>
        <v>96</v>
      </c>
      <c r="AM98" s="483">
        <f t="shared" si="179"/>
        <v>97</v>
      </c>
      <c r="AN98" s="483">
        <f t="shared" si="179"/>
        <v>99</v>
      </c>
      <c r="AO98" s="483">
        <f t="shared" si="179"/>
        <v>101</v>
      </c>
      <c r="AP98" s="483">
        <f t="shared" si="179"/>
        <v>102</v>
      </c>
      <c r="AQ98" s="483">
        <f t="shared" si="179"/>
        <v>103</v>
      </c>
      <c r="AR98" s="483">
        <f t="shared" si="179"/>
        <v>101</v>
      </c>
      <c r="AS98" s="558">
        <f t="shared" si="179"/>
        <v>100</v>
      </c>
    </row>
    <row r="99" spans="3:45" ht="15" customHeight="1" thickBot="1" x14ac:dyDescent="0.3">
      <c r="C99" s="525"/>
      <c r="D99" s="526"/>
      <c r="E99" s="526"/>
      <c r="F99" s="526"/>
      <c r="G99" s="526"/>
      <c r="H99" s="526"/>
      <c r="I99" s="526"/>
      <c r="J99" s="526"/>
      <c r="K99" s="526"/>
      <c r="L99" s="526"/>
      <c r="M99" s="526"/>
      <c r="N99" s="526"/>
      <c r="O99" s="526"/>
      <c r="P99" s="526"/>
      <c r="Q99" s="526"/>
      <c r="R99" s="526"/>
      <c r="S99" s="526"/>
      <c r="T99" s="526"/>
      <c r="U99" s="526"/>
      <c r="V99" s="526"/>
      <c r="W99" s="526"/>
      <c r="X99" s="526"/>
      <c r="Y99" s="526"/>
      <c r="Z99" s="525"/>
      <c r="AA99" s="526"/>
      <c r="AB99" s="526"/>
      <c r="AC99" s="526"/>
      <c r="AD99" s="526"/>
      <c r="AE99" s="526"/>
      <c r="AF99" s="526"/>
      <c r="AG99" s="526"/>
      <c r="AH99" s="526"/>
      <c r="AI99" s="526"/>
      <c r="AJ99" s="526"/>
      <c r="AK99" s="526"/>
      <c r="AL99" s="526"/>
      <c r="AM99" s="526"/>
      <c r="AN99" s="526"/>
      <c r="AO99" s="526"/>
      <c r="AP99" s="526"/>
      <c r="AQ99" s="526"/>
      <c r="AR99" s="526"/>
      <c r="AS99" s="527"/>
    </row>
  </sheetData>
  <mergeCells count="2">
    <mergeCell ref="E4:W4"/>
    <mergeCell ref="Z4:AS4"/>
  </mergeCells>
  <pageMargins left="0.7" right="0.7" top="0.75" bottom="0.75" header="0" footer="0"/>
  <pageSetup fitToHeight="0" orientation="landscape"/>
  <legacy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theme="8"/>
    <pageSetUpPr fitToPage="1"/>
  </sheetPr>
  <dimension ref="C1:AC62"/>
  <sheetViews>
    <sheetView showGridLines="0" workbookViewId="0">
      <pane xSplit="4" ySplit="8" topLeftCell="E9" activePane="bottomRight" state="frozen"/>
      <selection pane="topRight" activeCell="E1" sqref="E1"/>
      <selection pane="bottomLeft" activeCell="A9" sqref="A9"/>
      <selection pane="bottomRight" activeCell="P20" sqref="P20"/>
    </sheetView>
  </sheetViews>
  <sheetFormatPr defaultColWidth="14.42578125" defaultRowHeight="15" customHeight="1" x14ac:dyDescent="0.25"/>
  <cols>
    <col min="1" max="1" width="2.85546875" customWidth="1"/>
    <col min="2" max="2" width="3.42578125" customWidth="1"/>
    <col min="3" max="3" width="65" customWidth="1"/>
    <col min="4" max="4" width="2.5703125" customWidth="1"/>
    <col min="5" max="5" width="13.42578125" customWidth="1"/>
    <col min="6" max="6" width="13.5703125" bestFit="1" customWidth="1"/>
    <col min="7" max="7" width="17.5703125" customWidth="1"/>
    <col min="8" max="9" width="12.42578125" customWidth="1"/>
    <col min="10" max="11" width="14" customWidth="1"/>
    <col min="12" max="14" width="12.42578125" customWidth="1"/>
    <col min="15" max="15" width="14.42578125" customWidth="1"/>
    <col min="16" max="16" width="12.42578125" customWidth="1"/>
    <col min="17" max="17" width="2.5703125" customWidth="1"/>
    <col min="18" max="20" width="16" customWidth="1"/>
    <col min="21" max="29" width="17" customWidth="1"/>
  </cols>
  <sheetData>
    <row r="1" spans="3:29" ht="14.25" customHeight="1" x14ac:dyDescent="0.25">
      <c r="C1" s="2" t="s">
        <v>353</v>
      </c>
      <c r="D1" s="3"/>
      <c r="E1" s="3"/>
      <c r="F1" s="3"/>
      <c r="G1" s="3"/>
      <c r="H1" s="3"/>
      <c r="I1" s="3"/>
      <c r="J1" s="3"/>
      <c r="K1" s="3"/>
      <c r="L1" s="3"/>
      <c r="M1" s="3"/>
      <c r="N1" s="3"/>
      <c r="O1" s="3"/>
      <c r="P1" s="3"/>
      <c r="Q1" s="3"/>
      <c r="R1" s="3"/>
      <c r="S1" s="3"/>
      <c r="T1" s="3"/>
      <c r="U1" s="3"/>
      <c r="V1" s="3"/>
      <c r="W1" s="3"/>
      <c r="X1" s="3"/>
      <c r="Y1" s="3"/>
      <c r="Z1" s="3"/>
      <c r="AA1" s="3"/>
      <c r="AB1" s="3"/>
      <c r="AC1" s="3"/>
    </row>
    <row r="2" spans="3:29" ht="14.25" customHeight="1" x14ac:dyDescent="0.25"/>
    <row r="3" spans="3:29" ht="14.25" customHeight="1" x14ac:dyDescent="0.25"/>
    <row r="4" spans="3:29" ht="14.25" customHeight="1" x14ac:dyDescent="0.25">
      <c r="C4" s="229"/>
    </row>
    <row r="5" spans="3:29" ht="14.25" customHeight="1" x14ac:dyDescent="0.25">
      <c r="C5" s="229"/>
      <c r="D5" s="27"/>
      <c r="E5" s="626" t="str">
        <f>"FY "&amp;YEAR(E8)&amp;" Actuals"</f>
        <v>FY 2025 Actuals</v>
      </c>
      <c r="F5" s="627"/>
      <c r="G5" s="627"/>
      <c r="H5" s="627"/>
      <c r="I5" s="627"/>
      <c r="J5" s="627"/>
      <c r="K5" s="627"/>
      <c r="L5" s="627"/>
      <c r="M5" s="627"/>
      <c r="N5" s="627"/>
      <c r="O5" s="627"/>
      <c r="P5" s="627"/>
      <c r="Q5" s="27"/>
      <c r="R5" s="626" t="str">
        <f>"FY "&amp;YEAR(R8)&amp;" Actuals"</f>
        <v>FY 2024 Actuals</v>
      </c>
      <c r="S5" s="627"/>
      <c r="T5" s="627"/>
      <c r="U5" s="627"/>
      <c r="V5" s="627"/>
      <c r="W5" s="627"/>
      <c r="X5" s="627"/>
      <c r="Y5" s="627"/>
      <c r="Z5" s="627"/>
      <c r="AA5" s="627"/>
      <c r="AB5" s="627"/>
      <c r="AC5" s="627"/>
    </row>
    <row r="6" spans="3:29" ht="14.25" customHeight="1" x14ac:dyDescent="0.25">
      <c r="D6" s="230"/>
      <c r="E6" s="26">
        <f t="shared" ref="E6:P6" si="0">YEAR(E8)</f>
        <v>2025</v>
      </c>
      <c r="F6" s="26">
        <f t="shared" si="0"/>
        <v>2025</v>
      </c>
      <c r="G6" s="26">
        <f t="shared" si="0"/>
        <v>2025</v>
      </c>
      <c r="H6" s="26">
        <f t="shared" si="0"/>
        <v>2025</v>
      </c>
      <c r="I6" s="26">
        <f t="shared" si="0"/>
        <v>2025</v>
      </c>
      <c r="J6" s="26">
        <f t="shared" si="0"/>
        <v>2025</v>
      </c>
      <c r="K6" s="26">
        <f t="shared" si="0"/>
        <v>2025</v>
      </c>
      <c r="L6" s="26">
        <f t="shared" si="0"/>
        <v>2025</v>
      </c>
      <c r="M6" s="26">
        <f t="shared" si="0"/>
        <v>2025</v>
      </c>
      <c r="N6" s="26">
        <f t="shared" si="0"/>
        <v>2025</v>
      </c>
      <c r="O6" s="26">
        <f t="shared" si="0"/>
        <v>2025</v>
      </c>
      <c r="P6" s="26">
        <f t="shared" si="0"/>
        <v>2025</v>
      </c>
      <c r="Q6" s="230"/>
      <c r="R6" s="231">
        <f t="shared" ref="R6:AC6" si="1">YEAR(R8)</f>
        <v>2024</v>
      </c>
      <c r="S6" s="231">
        <f t="shared" si="1"/>
        <v>2024</v>
      </c>
      <c r="T6" s="231">
        <f t="shared" si="1"/>
        <v>2024</v>
      </c>
      <c r="U6" s="231">
        <f t="shared" si="1"/>
        <v>2024</v>
      </c>
      <c r="V6" s="231">
        <f t="shared" si="1"/>
        <v>2024</v>
      </c>
      <c r="W6" s="231">
        <f t="shared" si="1"/>
        <v>2024</v>
      </c>
      <c r="X6" s="231">
        <f t="shared" si="1"/>
        <v>2024</v>
      </c>
      <c r="Y6" s="231">
        <f t="shared" si="1"/>
        <v>2024</v>
      </c>
      <c r="Z6" s="231">
        <f t="shared" si="1"/>
        <v>2024</v>
      </c>
      <c r="AA6" s="231">
        <f t="shared" si="1"/>
        <v>2024</v>
      </c>
      <c r="AB6" s="231">
        <f t="shared" si="1"/>
        <v>2024</v>
      </c>
      <c r="AC6" s="231">
        <f t="shared" si="1"/>
        <v>2024</v>
      </c>
    </row>
    <row r="7" spans="3:29" ht="14.25" customHeight="1" x14ac:dyDescent="0.25">
      <c r="D7" s="215"/>
      <c r="E7" s="210" t="str">
        <f>VLOOKUP(MONTH(E8),'Lkups &amp; Dropdowns'!$B$4:$C$15,2,FALSE)</f>
        <v>Q1</v>
      </c>
      <c r="F7" s="210" t="str">
        <f>VLOOKUP(MONTH(F8),'Lkups &amp; Dropdowns'!$B$4:$C$15,2,FALSE)</f>
        <v>Q1</v>
      </c>
      <c r="G7" s="210" t="str">
        <f>VLOOKUP(MONTH(G8),'Lkups &amp; Dropdowns'!$B$4:$C$15,2,FALSE)</f>
        <v>Q1</v>
      </c>
      <c r="H7" s="210" t="str">
        <f>VLOOKUP(MONTH(H8),'Lkups &amp; Dropdowns'!$B$4:$C$15,2,FALSE)</f>
        <v>Q2</v>
      </c>
      <c r="I7" s="210" t="str">
        <f>VLOOKUP(MONTH(I8),'Lkups &amp; Dropdowns'!$B$4:$C$15,2,FALSE)</f>
        <v>Q2</v>
      </c>
      <c r="J7" s="210" t="str">
        <f>VLOOKUP(MONTH(J8),'Lkups &amp; Dropdowns'!$B$4:$C$15,2,FALSE)</f>
        <v>Q2</v>
      </c>
      <c r="K7" s="210" t="str">
        <f>VLOOKUP(MONTH(K8),'Lkups &amp; Dropdowns'!$B$4:$C$15,2,FALSE)</f>
        <v>Q3</v>
      </c>
      <c r="L7" s="210" t="str">
        <f>VLOOKUP(MONTH(L8),'Lkups &amp; Dropdowns'!$B$4:$C$15,2,FALSE)</f>
        <v>Q3</v>
      </c>
      <c r="M7" s="210" t="str">
        <f>VLOOKUP(MONTH(M8),'Lkups &amp; Dropdowns'!$B$4:$C$15,2,FALSE)</f>
        <v>Q3</v>
      </c>
      <c r="N7" s="210" t="str">
        <f>VLOOKUP(MONTH(N8),'Lkups &amp; Dropdowns'!$B$4:$C$15,2,FALSE)</f>
        <v>Q4</v>
      </c>
      <c r="O7" s="210" t="str">
        <f>VLOOKUP(MONTH(O8),'Lkups &amp; Dropdowns'!$B$4:$C$15,2,FALSE)</f>
        <v>Q4</v>
      </c>
      <c r="P7" s="210" t="str">
        <f>VLOOKUP(MONTH(P8),'Lkups &amp; Dropdowns'!$B$4:$C$15,2,FALSE)</f>
        <v>Q4</v>
      </c>
      <c r="Q7" s="215"/>
      <c r="R7" s="232" t="str">
        <f>VLOOKUP(MONTH(R8),'Lkups &amp; Dropdowns'!$B$4:$C$15,2,FALSE)</f>
        <v>Q1</v>
      </c>
      <c r="S7" s="232" t="str">
        <f>VLOOKUP(MONTH(S8),'Lkups &amp; Dropdowns'!$B$4:$C$15,2,FALSE)</f>
        <v>Q1</v>
      </c>
      <c r="T7" s="232" t="str">
        <f>VLOOKUP(MONTH(T8),'Lkups &amp; Dropdowns'!$B$4:$C$15,2,FALSE)</f>
        <v>Q1</v>
      </c>
      <c r="U7" s="232" t="str">
        <f>VLOOKUP(MONTH(U8),'Lkups &amp; Dropdowns'!$B$4:$C$15,2,FALSE)</f>
        <v>Q2</v>
      </c>
      <c r="V7" s="232" t="str">
        <f>VLOOKUP(MONTH(V8),'Lkups &amp; Dropdowns'!$B$4:$C$15,2,FALSE)</f>
        <v>Q2</v>
      </c>
      <c r="W7" s="232" t="str">
        <f>VLOOKUP(MONTH(W8),'Lkups &amp; Dropdowns'!$B$4:$C$15,2,FALSE)</f>
        <v>Q2</v>
      </c>
      <c r="X7" s="232" t="str">
        <f>VLOOKUP(MONTH(X8),'Lkups &amp; Dropdowns'!$B$4:$C$15,2,FALSE)</f>
        <v>Q3</v>
      </c>
      <c r="Y7" s="232" t="str">
        <f>VLOOKUP(MONTH(Y8),'Lkups &amp; Dropdowns'!$B$4:$C$15,2,FALSE)</f>
        <v>Q3</v>
      </c>
      <c r="Z7" s="232" t="str">
        <f>VLOOKUP(MONTH(Z8),'Lkups &amp; Dropdowns'!$B$4:$C$15,2,FALSE)</f>
        <v>Q3</v>
      </c>
      <c r="AA7" s="232" t="str">
        <f>VLOOKUP(MONTH(AA8),'Lkups &amp; Dropdowns'!$B$4:$C$15,2,FALSE)</f>
        <v>Q4</v>
      </c>
      <c r="AB7" s="232" t="str">
        <f>VLOOKUP(MONTH(AB8),'Lkups &amp; Dropdowns'!$B$4:$C$15,2,FALSE)</f>
        <v>Q4</v>
      </c>
      <c r="AC7" s="232" t="str">
        <f>VLOOKUP(MONTH(AC8),'Lkups &amp; Dropdowns'!$B$4:$C$15,2,FALSE)</f>
        <v>Q4</v>
      </c>
    </row>
    <row r="8" spans="3:29" ht="14.25" customHeight="1" x14ac:dyDescent="0.25">
      <c r="D8" s="215"/>
      <c r="E8" s="233">
        <f>'Dispatch Monthly Func P&amp;L'!D5</f>
        <v>45688</v>
      </c>
      <c r="F8" s="210">
        <f t="shared" ref="F8:P8" si="2">EOMONTH(E8,1)</f>
        <v>45716</v>
      </c>
      <c r="G8" s="210">
        <f t="shared" si="2"/>
        <v>45747</v>
      </c>
      <c r="H8" s="210">
        <f t="shared" si="2"/>
        <v>45777</v>
      </c>
      <c r="I8" s="210">
        <f t="shared" si="2"/>
        <v>45808</v>
      </c>
      <c r="J8" s="210">
        <f t="shared" si="2"/>
        <v>45838</v>
      </c>
      <c r="K8" s="210">
        <f t="shared" si="2"/>
        <v>45869</v>
      </c>
      <c r="L8" s="210">
        <f t="shared" si="2"/>
        <v>45900</v>
      </c>
      <c r="M8" s="210">
        <f t="shared" si="2"/>
        <v>45930</v>
      </c>
      <c r="N8" s="210">
        <f t="shared" si="2"/>
        <v>45961</v>
      </c>
      <c r="O8" s="210">
        <f t="shared" si="2"/>
        <v>45991</v>
      </c>
      <c r="P8" s="210">
        <f t="shared" si="2"/>
        <v>46022</v>
      </c>
      <c r="Q8" s="215"/>
      <c r="R8" s="232">
        <f t="shared" ref="R8:AC8" si="3">EOMONTH(E8,-12)</f>
        <v>45322</v>
      </c>
      <c r="S8" s="232">
        <f t="shared" si="3"/>
        <v>45351</v>
      </c>
      <c r="T8" s="232">
        <f t="shared" si="3"/>
        <v>45382</v>
      </c>
      <c r="U8" s="232">
        <f t="shared" si="3"/>
        <v>45412</v>
      </c>
      <c r="V8" s="232">
        <f t="shared" si="3"/>
        <v>45443</v>
      </c>
      <c r="W8" s="232">
        <f t="shared" si="3"/>
        <v>45473</v>
      </c>
      <c r="X8" s="232">
        <f t="shared" si="3"/>
        <v>45504</v>
      </c>
      <c r="Y8" s="232">
        <f t="shared" si="3"/>
        <v>45535</v>
      </c>
      <c r="Z8" s="232">
        <f t="shared" si="3"/>
        <v>45565</v>
      </c>
      <c r="AA8" s="232">
        <f t="shared" si="3"/>
        <v>45596</v>
      </c>
      <c r="AB8" s="232">
        <f t="shared" si="3"/>
        <v>45626</v>
      </c>
      <c r="AC8" s="232">
        <f t="shared" si="3"/>
        <v>45657</v>
      </c>
    </row>
    <row r="9" spans="3:29" ht="14.25" customHeight="1" x14ac:dyDescent="0.25">
      <c r="D9" s="215"/>
      <c r="E9" s="213"/>
      <c r="F9" s="214"/>
      <c r="G9" s="214"/>
      <c r="H9" s="214"/>
      <c r="I9" s="214"/>
      <c r="J9" s="214"/>
      <c r="K9" s="214"/>
      <c r="L9" s="214"/>
      <c r="M9" s="214"/>
      <c r="N9" s="214"/>
      <c r="O9" s="214"/>
      <c r="P9" s="214"/>
      <c r="Q9" s="215"/>
      <c r="R9" s="214"/>
      <c r="S9" s="214"/>
      <c r="T9" s="214"/>
      <c r="U9" s="214"/>
      <c r="V9" s="214"/>
      <c r="W9" s="214"/>
      <c r="X9" s="214"/>
      <c r="Y9" s="214"/>
      <c r="Z9" s="214"/>
      <c r="AA9" s="214"/>
      <c r="AB9" s="214"/>
      <c r="AC9" s="214"/>
    </row>
    <row r="10" spans="3:29" ht="14.25" customHeight="1" x14ac:dyDescent="0.25">
      <c r="C10" s="216" t="s">
        <v>332</v>
      </c>
      <c r="D10" s="528"/>
      <c r="E10" s="695"/>
      <c r="F10" s="696"/>
      <c r="G10" s="696"/>
      <c r="H10" s="696"/>
      <c r="I10" s="696"/>
      <c r="J10" s="696"/>
      <c r="K10" s="696"/>
      <c r="L10" s="696"/>
      <c r="M10" s="696"/>
      <c r="N10" s="696"/>
      <c r="O10" s="696"/>
      <c r="P10" s="697"/>
      <c r="Q10" s="528"/>
      <c r="R10" s="695"/>
      <c r="S10" s="696"/>
      <c r="T10" s="696"/>
      <c r="U10" s="696"/>
      <c r="V10" s="696"/>
      <c r="W10" s="696"/>
      <c r="X10" s="696"/>
      <c r="Y10" s="696"/>
      <c r="Z10" s="696"/>
      <c r="AA10" s="696"/>
      <c r="AB10" s="696"/>
      <c r="AC10" s="697"/>
    </row>
    <row r="11" spans="3:29" ht="14.25" customHeight="1" x14ac:dyDescent="0.25">
      <c r="C11" s="217"/>
    </row>
    <row r="12" spans="3:29" ht="14.25" customHeight="1" x14ac:dyDescent="0.25">
      <c r="C12" s="1" t="s">
        <v>354</v>
      </c>
      <c r="E12" s="234">
        <v>2126425.89</v>
      </c>
      <c r="F12" s="234">
        <v>1363750.36</v>
      </c>
      <c r="G12" s="234">
        <v>659302.69999999995</v>
      </c>
      <c r="H12" s="234">
        <v>2438133.7599999998</v>
      </c>
      <c r="I12" s="234">
        <v>701726.12</v>
      </c>
      <c r="J12" s="234">
        <v>60947.7</v>
      </c>
      <c r="K12" s="234">
        <v>1719044.71</v>
      </c>
      <c r="L12" s="234">
        <v>404104.39</v>
      </c>
      <c r="M12" s="234">
        <v>185595.55</v>
      </c>
      <c r="N12" s="234">
        <v>974811.11</v>
      </c>
      <c r="O12" s="234">
        <v>1144020.92</v>
      </c>
      <c r="P12" s="234">
        <v>1209172.27</v>
      </c>
      <c r="R12" s="235">
        <v>1762433.96</v>
      </c>
      <c r="S12" s="235">
        <v>1110427.7</v>
      </c>
      <c r="T12" s="235">
        <v>254154.46</v>
      </c>
      <c r="U12" s="235">
        <v>2429062.5499999998</v>
      </c>
      <c r="V12" s="235">
        <v>1002763.84</v>
      </c>
      <c r="W12" s="235">
        <v>820437.96</v>
      </c>
      <c r="X12" s="235">
        <v>1139303.8899999999</v>
      </c>
      <c r="Y12" s="235">
        <v>205080.36</v>
      </c>
      <c r="Z12" s="235">
        <v>112450.76</v>
      </c>
      <c r="AA12" s="235">
        <v>1058312.95</v>
      </c>
      <c r="AB12" s="235">
        <v>1021871.61</v>
      </c>
      <c r="AC12" s="235">
        <v>1163926.6200000001</v>
      </c>
    </row>
    <row r="13" spans="3:29" ht="14.25" customHeight="1" x14ac:dyDescent="0.25">
      <c r="C13" s="1" t="s">
        <v>355</v>
      </c>
      <c r="D13" s="236"/>
      <c r="E13" s="236">
        <f t="shared" ref="E13:P13" si="4">IFERROR(AVERAGE(E26,INDEX($E26:$AC26,MATCH(EOMONTH(E$8,-1),$E$8:$AC$8,0)))/E12*DAY(EOMONTH(E$8,0)),0)</f>
        <v>32.703841902997141</v>
      </c>
      <c r="F13" s="236">
        <f t="shared" si="4"/>
        <v>45.736849550675814</v>
      </c>
      <c r="G13" s="236">
        <f t="shared" si="4"/>
        <v>68.517757867516693</v>
      </c>
      <c r="H13" s="236">
        <f t="shared" si="4"/>
        <v>22.845745058712449</v>
      </c>
      <c r="I13" s="236">
        <f t="shared" si="4"/>
        <v>122.15016804561871</v>
      </c>
      <c r="J13" s="236">
        <f t="shared" si="4"/>
        <v>850.89704369484002</v>
      </c>
      <c r="K13" s="236">
        <f t="shared" si="4"/>
        <v>14.884258993473178</v>
      </c>
      <c r="L13" s="236">
        <f t="shared" si="4"/>
        <v>54.676828962437149</v>
      </c>
      <c r="M13" s="236">
        <f t="shared" si="4"/>
        <v>71.520193776197772</v>
      </c>
      <c r="N13" s="236">
        <f t="shared" si="4"/>
        <v>20.935449048175084</v>
      </c>
      <c r="O13" s="236">
        <f t="shared" si="4"/>
        <v>29.965272750431872</v>
      </c>
      <c r="P13" s="236">
        <f t="shared" si="4"/>
        <v>46.992297929558042</v>
      </c>
      <c r="Q13" s="236"/>
      <c r="R13" s="236">
        <f>IFERROR(AVERAGE(R26,'Dispatch BS-Monthly'!AY$13)/R12*DAY(EOMONTH(R$8,0)),0)</f>
        <v>35.130606028494817</v>
      </c>
      <c r="S13" s="236">
        <f t="shared" ref="S13:AC13" si="5">IFERROR(AVERAGE(S26,INDEX($E26:$AC26,MATCH(EOMONTH(S$8,-1),$E$8:$AC$8,0)))/S12*DAY(EOMONTH(S$8,0)),0)</f>
        <v>51.646936995537857</v>
      </c>
      <c r="T13" s="236">
        <f t="shared" si="5"/>
        <v>179.76620577502362</v>
      </c>
      <c r="U13" s="236">
        <f t="shared" si="5"/>
        <v>18.7244688079358</v>
      </c>
      <c r="V13" s="236">
        <f t="shared" si="5"/>
        <v>61.163638653942684</v>
      </c>
      <c r="W13" s="236">
        <f t="shared" si="5"/>
        <v>71.540822172586942</v>
      </c>
      <c r="X13" s="236">
        <f t="shared" si="5"/>
        <v>51.790094660345623</v>
      </c>
      <c r="Y13" s="236">
        <f t="shared" si="5"/>
        <v>151.07205234084824</v>
      </c>
      <c r="Z13" s="236">
        <f t="shared" si="5"/>
        <v>72.068552938192681</v>
      </c>
      <c r="AA13" s="236">
        <f t="shared" si="5"/>
        <v>17.733214957825094</v>
      </c>
      <c r="AB13" s="236">
        <f t="shared" si="5"/>
        <v>30.432521361465358</v>
      </c>
      <c r="AC13" s="236">
        <f t="shared" si="5"/>
        <v>41.984922902613903</v>
      </c>
    </row>
    <row r="14" spans="3:29" ht="14.25" customHeight="1" x14ac:dyDescent="0.25">
      <c r="D14" s="24"/>
      <c r="E14" s="24"/>
      <c r="F14" s="24"/>
      <c r="G14" s="24"/>
      <c r="H14" s="24"/>
      <c r="I14" s="24"/>
      <c r="J14" s="24"/>
      <c r="K14" s="24"/>
      <c r="L14" s="24"/>
      <c r="M14" s="24"/>
      <c r="N14" s="24"/>
      <c r="O14" s="24"/>
      <c r="P14" s="24"/>
      <c r="Q14" s="24"/>
      <c r="R14" s="237"/>
      <c r="S14" s="237"/>
      <c r="T14" s="237"/>
      <c r="U14" s="237"/>
      <c r="V14" s="237"/>
      <c r="W14" s="237"/>
      <c r="X14" s="237"/>
      <c r="Y14" s="237"/>
      <c r="Z14" s="237"/>
      <c r="AA14" s="24"/>
      <c r="AB14" s="24"/>
      <c r="AC14" s="24"/>
    </row>
    <row r="15" spans="3:29" ht="14.25" customHeight="1" x14ac:dyDescent="0.25">
      <c r="C15" s="14" t="s">
        <v>356</v>
      </c>
      <c r="D15" s="24"/>
      <c r="Q15" s="24"/>
      <c r="R15" s="237"/>
      <c r="S15" s="237"/>
      <c r="T15" s="237"/>
      <c r="U15" s="237"/>
      <c r="V15" s="237"/>
      <c r="W15" s="237"/>
      <c r="X15" s="237"/>
      <c r="Y15" s="237"/>
      <c r="Z15" s="237"/>
      <c r="AA15" s="24"/>
      <c r="AB15" s="24"/>
      <c r="AC15" s="24"/>
    </row>
    <row r="16" spans="3:29" ht="14.25" customHeight="1" x14ac:dyDescent="0.25">
      <c r="C16" s="7" t="s">
        <v>357</v>
      </c>
      <c r="D16" s="235"/>
      <c r="E16" s="234">
        <v>904120.89</v>
      </c>
      <c r="F16" s="234">
        <v>755145.51</v>
      </c>
      <c r="G16" s="234">
        <v>659302.69999999995</v>
      </c>
      <c r="H16" s="234">
        <v>2586655.52</v>
      </c>
      <c r="I16" s="234">
        <v>1170001.01</v>
      </c>
      <c r="J16" s="234">
        <v>402584.46</v>
      </c>
      <c r="K16" s="234">
        <v>715016.71</v>
      </c>
      <c r="L16" s="234">
        <v>184586.75</v>
      </c>
      <c r="M16" s="234">
        <v>93667.55</v>
      </c>
      <c r="N16" s="234">
        <v>746083.94</v>
      </c>
      <c r="O16" s="234">
        <v>1038372.51</v>
      </c>
      <c r="P16" s="234">
        <v>1527864.35</v>
      </c>
      <c r="Q16" s="235"/>
      <c r="R16" s="235">
        <v>1618370.33</v>
      </c>
      <c r="S16" s="235">
        <v>1229572.76</v>
      </c>
      <c r="T16" s="235">
        <v>259154.46</v>
      </c>
      <c r="U16" s="235">
        <v>2058944.98</v>
      </c>
      <c r="V16" s="235">
        <v>1050842.54</v>
      </c>
      <c r="W16" s="235">
        <v>1580647.96</v>
      </c>
      <c r="X16" s="235">
        <v>1078811.8899999999</v>
      </c>
      <c r="Y16" s="235">
        <v>182475.56</v>
      </c>
      <c r="Z16" s="235">
        <v>112450.76</v>
      </c>
      <c r="AA16" s="235">
        <v>868829.71</v>
      </c>
      <c r="AB16" s="235">
        <v>963258.76</v>
      </c>
      <c r="AC16" s="235">
        <v>1461648.7</v>
      </c>
    </row>
    <row r="17" spans="3:29" ht="14.25" customHeight="1" x14ac:dyDescent="0.25">
      <c r="C17" s="7" t="s">
        <v>358</v>
      </c>
      <c r="D17" s="238"/>
      <c r="E17" s="239">
        <v>983688</v>
      </c>
      <c r="F17" s="239">
        <v>197171.86</v>
      </c>
      <c r="G17" s="239">
        <v>38968.75</v>
      </c>
      <c r="H17" s="239">
        <v>44910.94</v>
      </c>
      <c r="I17" s="239">
        <v>1337577.03</v>
      </c>
      <c r="J17" s="239">
        <v>100468.75</v>
      </c>
      <c r="K17" s="239">
        <v>44910.94</v>
      </c>
      <c r="L17" s="239">
        <v>36884</v>
      </c>
      <c r="M17" s="239">
        <v>80188.75</v>
      </c>
      <c r="N17" s="239">
        <v>44910.94</v>
      </c>
      <c r="O17" s="239">
        <v>99345.21</v>
      </c>
      <c r="P17" s="239">
        <v>628457</v>
      </c>
      <c r="Q17" s="238"/>
      <c r="R17" s="238">
        <v>18497</v>
      </c>
      <c r="S17" s="238">
        <v>668203.75</v>
      </c>
      <c r="T17" s="238">
        <v>465625</v>
      </c>
      <c r="U17" s="238">
        <v>6262.65</v>
      </c>
      <c r="V17" s="238">
        <v>698988.8</v>
      </c>
      <c r="W17" s="238">
        <v>104208.28</v>
      </c>
      <c r="X17" s="238">
        <v>492726.76</v>
      </c>
      <c r="Y17" s="238">
        <v>19197.46</v>
      </c>
      <c r="Z17" s="238">
        <v>61721.8</v>
      </c>
      <c r="AA17" s="238">
        <v>11403.76</v>
      </c>
      <c r="AB17" s="238">
        <v>72287.75</v>
      </c>
      <c r="AC17" s="238">
        <v>543735.75</v>
      </c>
    </row>
    <row r="18" spans="3:29" ht="14.25" customHeight="1" x14ac:dyDescent="0.25">
      <c r="C18" s="7" t="s">
        <v>359</v>
      </c>
      <c r="D18" s="238"/>
      <c r="E18" s="239">
        <v>499677.94</v>
      </c>
      <c r="F18" s="239">
        <v>1012758.94</v>
      </c>
      <c r="G18" s="239">
        <v>103492</v>
      </c>
      <c r="H18" s="239">
        <v>28968.75</v>
      </c>
      <c r="I18" s="239">
        <v>0</v>
      </c>
      <c r="J18" s="239">
        <v>32500</v>
      </c>
      <c r="K18" s="239">
        <v>0</v>
      </c>
      <c r="L18" s="239">
        <v>130851.77</v>
      </c>
      <c r="M18" s="239">
        <v>0</v>
      </c>
      <c r="N18" s="239">
        <v>18468.75</v>
      </c>
      <c r="O18" s="239">
        <v>44910.94</v>
      </c>
      <c r="P18" s="239">
        <v>0</v>
      </c>
      <c r="Q18" s="238"/>
      <c r="R18" s="238">
        <v>114500</v>
      </c>
      <c r="S18" s="238">
        <v>93500</v>
      </c>
      <c r="T18" s="238">
        <v>64040</v>
      </c>
      <c r="U18" s="238">
        <v>15625</v>
      </c>
      <c r="V18" s="238">
        <v>6262.65</v>
      </c>
      <c r="W18" s="238">
        <v>417536.87</v>
      </c>
      <c r="X18" s="238">
        <v>18583.28</v>
      </c>
      <c r="Y18" s="238">
        <v>58717.75</v>
      </c>
      <c r="Z18" s="238">
        <v>8217.7000000000007</v>
      </c>
      <c r="AA18" s="238">
        <v>14000</v>
      </c>
      <c r="AB18" s="238">
        <v>0</v>
      </c>
      <c r="AC18" s="238">
        <v>0</v>
      </c>
    </row>
    <row r="19" spans="3:29" ht="14.25" customHeight="1" x14ac:dyDescent="0.25">
      <c r="C19" s="7" t="s">
        <v>360</v>
      </c>
      <c r="D19" s="238"/>
      <c r="E19" s="239">
        <v>13968.75</v>
      </c>
      <c r="F19" s="239">
        <v>13968.75</v>
      </c>
      <c r="G19" s="239">
        <v>44910.94</v>
      </c>
      <c r="H19" s="239">
        <v>103492</v>
      </c>
      <c r="I19" s="239">
        <v>58879.69</v>
      </c>
      <c r="J19" s="239">
        <v>0</v>
      </c>
      <c r="K19" s="239">
        <v>115468.75</v>
      </c>
      <c r="L19" s="239">
        <v>44910.94</v>
      </c>
      <c r="M19" s="239">
        <v>73500</v>
      </c>
      <c r="N19" s="239">
        <v>0</v>
      </c>
      <c r="O19" s="239">
        <v>0</v>
      </c>
      <c r="P19" s="239">
        <v>19701.79</v>
      </c>
      <c r="Q19" s="238"/>
      <c r="R19" s="238">
        <v>95625</v>
      </c>
      <c r="S19" s="238">
        <v>35625</v>
      </c>
      <c r="T19" s="238">
        <v>0</v>
      </c>
      <c r="U19" s="238">
        <v>15000</v>
      </c>
      <c r="V19" s="238">
        <v>10625</v>
      </c>
      <c r="W19" s="238">
        <v>2000</v>
      </c>
      <c r="X19" s="238">
        <v>85625</v>
      </c>
      <c r="Y19" s="238">
        <v>13583.28</v>
      </c>
      <c r="Z19" s="238">
        <v>7830</v>
      </c>
      <c r="AA19" s="238">
        <v>18842.7</v>
      </c>
      <c r="AB19" s="238">
        <v>14000</v>
      </c>
      <c r="AC19" s="238">
        <v>36400</v>
      </c>
    </row>
    <row r="20" spans="3:29" ht="14.25" customHeight="1" x14ac:dyDescent="0.25">
      <c r="C20" s="240" t="s">
        <v>361</v>
      </c>
      <c r="D20" s="238"/>
      <c r="E20" s="239">
        <v>36400</v>
      </c>
      <c r="F20" s="239">
        <v>36400</v>
      </c>
      <c r="G20" s="239">
        <v>13968.75</v>
      </c>
      <c r="H20" s="239">
        <v>0</v>
      </c>
      <c r="I20" s="239">
        <v>96880</v>
      </c>
      <c r="J20" s="239">
        <v>58879.69</v>
      </c>
      <c r="K20" s="239">
        <v>17500</v>
      </c>
      <c r="L20" s="239">
        <v>13968.75</v>
      </c>
      <c r="M20" s="239">
        <v>0</v>
      </c>
      <c r="N20" s="239">
        <v>0</v>
      </c>
      <c r="O20" s="239">
        <v>13968.75</v>
      </c>
      <c r="P20" s="239">
        <v>0</v>
      </c>
      <c r="Q20" s="238"/>
      <c r="R20" s="238">
        <v>0</v>
      </c>
      <c r="S20" s="238">
        <v>0</v>
      </c>
      <c r="T20" s="238">
        <v>60625</v>
      </c>
      <c r="U20" s="238">
        <v>0</v>
      </c>
      <c r="V20" s="238">
        <v>0</v>
      </c>
      <c r="W20" s="238">
        <v>10625</v>
      </c>
      <c r="X20" s="238">
        <v>0</v>
      </c>
      <c r="Y20" s="238">
        <v>0</v>
      </c>
      <c r="Z20" s="238">
        <v>0</v>
      </c>
      <c r="AA20" s="238">
        <v>7830</v>
      </c>
      <c r="AB20" s="238">
        <v>18842.7</v>
      </c>
      <c r="AC20" s="238">
        <v>14000</v>
      </c>
    </row>
    <row r="21" spans="3:29" ht="14.25" customHeight="1" x14ac:dyDescent="0.25">
      <c r="C21" s="241" t="s">
        <v>362</v>
      </c>
      <c r="D21" s="238"/>
      <c r="E21" s="239">
        <v>63797.69</v>
      </c>
      <c r="F21" s="239">
        <v>63797.69</v>
      </c>
      <c r="G21" s="239">
        <v>100197.69</v>
      </c>
      <c r="H21" s="239">
        <v>114166.44</v>
      </c>
      <c r="I21" s="239">
        <v>114166.44</v>
      </c>
      <c r="J21" s="239">
        <v>211046.44</v>
      </c>
      <c r="K21" s="239">
        <v>225015.19</v>
      </c>
      <c r="L21" s="239">
        <v>242515.19</v>
      </c>
      <c r="M21" s="239">
        <v>256483.94</v>
      </c>
      <c r="N21" s="239">
        <v>183483.94</v>
      </c>
      <c r="O21" s="239">
        <v>183483.94</v>
      </c>
      <c r="P21" s="239">
        <v>197452.69</v>
      </c>
      <c r="Q21" s="238"/>
      <c r="R21" s="238">
        <v>178633.32</v>
      </c>
      <c r="S21" s="238">
        <v>173633.32</v>
      </c>
      <c r="T21" s="238">
        <v>168633.32</v>
      </c>
      <c r="U21" s="238">
        <v>204258.32</v>
      </c>
      <c r="V21" s="238">
        <v>191112.49</v>
      </c>
      <c r="W21" s="238">
        <v>141112.49</v>
      </c>
      <c r="X21" s="238">
        <v>145361.99</v>
      </c>
      <c r="Y21" s="238">
        <v>143749.99</v>
      </c>
      <c r="Z21" s="238">
        <v>52333.27</v>
      </c>
      <c r="AA21" s="238">
        <v>47333.27</v>
      </c>
      <c r="AB21" s="238">
        <v>36579.99</v>
      </c>
      <c r="AC21" s="238">
        <v>54797.69</v>
      </c>
    </row>
    <row r="22" spans="3:29" ht="14.25" customHeight="1" x14ac:dyDescent="0.25">
      <c r="C22" s="14" t="s">
        <v>363</v>
      </c>
      <c r="D22" s="242"/>
      <c r="E22" s="243">
        <f t="shared" ref="E22:P22" si="6">SUM(E16:E21)</f>
        <v>2501653.27</v>
      </c>
      <c r="F22" s="243">
        <f t="shared" si="6"/>
        <v>2079242.75</v>
      </c>
      <c r="G22" s="243">
        <f t="shared" si="6"/>
        <v>960840.82999999984</v>
      </c>
      <c r="H22" s="243">
        <f t="shared" si="6"/>
        <v>2878193.65</v>
      </c>
      <c r="I22" s="243">
        <f t="shared" si="6"/>
        <v>2777504.17</v>
      </c>
      <c r="J22" s="243">
        <f t="shared" si="6"/>
        <v>805479.33999999985</v>
      </c>
      <c r="K22" s="243">
        <f t="shared" si="6"/>
        <v>1117911.5899999999</v>
      </c>
      <c r="L22" s="243">
        <f t="shared" si="6"/>
        <v>653717.4</v>
      </c>
      <c r="M22" s="243">
        <f t="shared" si="6"/>
        <v>503840.24</v>
      </c>
      <c r="N22" s="243">
        <f t="shared" si="6"/>
        <v>992947.56999999983</v>
      </c>
      <c r="O22" s="243">
        <f t="shared" si="6"/>
        <v>1380081.3499999999</v>
      </c>
      <c r="P22" s="243">
        <f t="shared" si="6"/>
        <v>2373475.83</v>
      </c>
      <c r="Q22" s="242"/>
      <c r="R22" s="243">
        <f t="shared" ref="R22:AC22" si="7">SUM(R16:R21)</f>
        <v>2025625.6500000001</v>
      </c>
      <c r="S22" s="243">
        <f t="shared" si="7"/>
        <v>2200534.83</v>
      </c>
      <c r="T22" s="243">
        <f t="shared" si="7"/>
        <v>1018077.78</v>
      </c>
      <c r="U22" s="243">
        <f t="shared" si="7"/>
        <v>2300090.9499999997</v>
      </c>
      <c r="V22" s="243">
        <f t="shared" si="7"/>
        <v>1957831.48</v>
      </c>
      <c r="W22" s="243">
        <f t="shared" si="7"/>
        <v>2256130.5999999996</v>
      </c>
      <c r="X22" s="243">
        <f t="shared" si="7"/>
        <v>1821108.92</v>
      </c>
      <c r="Y22" s="243">
        <f t="shared" si="7"/>
        <v>417724.04</v>
      </c>
      <c r="Z22" s="243">
        <f t="shared" si="7"/>
        <v>242553.53</v>
      </c>
      <c r="AA22" s="243">
        <f t="shared" si="7"/>
        <v>968239.44</v>
      </c>
      <c r="AB22" s="243">
        <f t="shared" si="7"/>
        <v>1104969.2</v>
      </c>
      <c r="AC22" s="243">
        <f t="shared" si="7"/>
        <v>2110582.14</v>
      </c>
    </row>
    <row r="23" spans="3:29" ht="14.25" customHeight="1" x14ac:dyDescent="0.25">
      <c r="D23" s="24"/>
      <c r="E23" s="24"/>
      <c r="F23" s="24"/>
      <c r="G23" s="24"/>
      <c r="H23" s="24"/>
      <c r="I23" s="24"/>
      <c r="J23" s="24"/>
      <c r="K23" s="24"/>
      <c r="L23" s="24"/>
      <c r="M23" s="24"/>
      <c r="N23" s="24"/>
      <c r="O23" s="244"/>
      <c r="P23" s="24"/>
      <c r="Q23" s="24"/>
      <c r="R23" s="24"/>
      <c r="S23" s="24"/>
      <c r="T23" s="24"/>
      <c r="U23" s="24"/>
      <c r="V23" s="24"/>
      <c r="W23" s="24"/>
      <c r="X23" s="24"/>
      <c r="Y23" s="24"/>
      <c r="Z23" s="24"/>
      <c r="AA23" s="24"/>
      <c r="AB23" s="24"/>
      <c r="AC23" s="24"/>
    </row>
    <row r="24" spans="3:29" ht="14.25" customHeight="1" x14ac:dyDescent="0.25">
      <c r="C24" s="241" t="s">
        <v>364</v>
      </c>
      <c r="D24" s="235"/>
      <c r="E24" s="245">
        <f>'Dispatch BS'!C25</f>
        <v>-62817.83</v>
      </c>
      <c r="F24" s="245">
        <f>'Dispatch BS'!D25</f>
        <v>-62817.83</v>
      </c>
      <c r="G24" s="245">
        <f>'Dispatch BS'!E25</f>
        <v>-62817.83</v>
      </c>
      <c r="H24" s="245">
        <f>'Dispatch BS'!F25</f>
        <v>-62817.83</v>
      </c>
      <c r="I24" s="245">
        <f>'Dispatch BS'!G25</f>
        <v>-62817.83</v>
      </c>
      <c r="J24" s="245">
        <f>'Dispatch BS'!H25</f>
        <v>-62817.83</v>
      </c>
      <c r="K24" s="245">
        <f>'Dispatch BS'!I25</f>
        <v>-209817.83000000002</v>
      </c>
      <c r="L24" s="245">
        <f>'Dispatch BS'!J25</f>
        <v>-136317.83000000002</v>
      </c>
      <c r="M24" s="245">
        <f>'Dispatch BS'!K25</f>
        <v>-136317.83000000002</v>
      </c>
      <c r="N24" s="245">
        <f>'Dispatch BS'!L25</f>
        <v>-43817.830000000016</v>
      </c>
      <c r="O24" s="245">
        <f>'Dispatch BS'!M25</f>
        <v>-43817.830000000016</v>
      </c>
      <c r="P24" s="245">
        <f>'Dispatch BS'!N25</f>
        <v>-43817.830000000016</v>
      </c>
      <c r="Q24" s="235"/>
      <c r="R24" s="245">
        <v>-135487.5</v>
      </c>
      <c r="S24" s="245">
        <v>-135487.5</v>
      </c>
      <c r="T24" s="245">
        <v>-135487.5</v>
      </c>
      <c r="U24" s="245">
        <v>-150487.5</v>
      </c>
      <c r="V24" s="245">
        <v>-150487.5</v>
      </c>
      <c r="W24" s="245">
        <v>-150487.5</v>
      </c>
      <c r="X24" s="245">
        <v>-120000</v>
      </c>
      <c r="Y24" s="245">
        <v>-120000</v>
      </c>
      <c r="Z24" s="245">
        <v>0</v>
      </c>
      <c r="AA24" s="245">
        <v>0</v>
      </c>
      <c r="AB24" s="245">
        <v>0</v>
      </c>
      <c r="AC24" s="245">
        <v>-62817.83</v>
      </c>
    </row>
    <row r="25" spans="3:29" ht="14.25" customHeight="1" x14ac:dyDescent="0.25">
      <c r="D25" s="24"/>
      <c r="E25" s="24"/>
      <c r="F25" s="24"/>
      <c r="G25" s="24"/>
      <c r="H25" s="24"/>
      <c r="I25" s="24"/>
      <c r="J25" s="24"/>
      <c r="K25" s="24"/>
      <c r="L25" s="24"/>
      <c r="M25" s="24"/>
      <c r="N25" s="24"/>
      <c r="O25" s="24"/>
      <c r="P25" s="24"/>
      <c r="Q25" s="24"/>
      <c r="R25" s="24"/>
      <c r="S25" s="24"/>
      <c r="T25" s="24"/>
      <c r="U25" s="24"/>
      <c r="V25" s="24"/>
      <c r="W25" s="24"/>
      <c r="X25" s="24"/>
      <c r="Y25" s="24"/>
      <c r="Z25" s="24"/>
      <c r="AA25" s="24"/>
      <c r="AB25" s="24"/>
      <c r="AC25" s="24"/>
    </row>
    <row r="26" spans="3:29" ht="14.25" customHeight="1" x14ac:dyDescent="0.25">
      <c r="C26" s="14" t="s">
        <v>365</v>
      </c>
      <c r="D26" s="242"/>
      <c r="E26" s="242">
        <f t="shared" ref="E26:P26" si="8">E22+E24</f>
        <v>2438835.44</v>
      </c>
      <c r="F26" s="242">
        <f t="shared" si="8"/>
        <v>2016424.92</v>
      </c>
      <c r="G26" s="242">
        <f t="shared" si="8"/>
        <v>898022.99999999988</v>
      </c>
      <c r="H26" s="242">
        <f t="shared" si="8"/>
        <v>2815375.82</v>
      </c>
      <c r="I26" s="242">
        <f t="shared" si="8"/>
        <v>2714686.34</v>
      </c>
      <c r="J26" s="242">
        <f t="shared" si="8"/>
        <v>742661.50999999989</v>
      </c>
      <c r="K26" s="242">
        <f t="shared" si="8"/>
        <v>908093.75999999978</v>
      </c>
      <c r="L26" s="242">
        <f t="shared" si="8"/>
        <v>517399.57</v>
      </c>
      <c r="M26" s="242">
        <f t="shared" si="8"/>
        <v>367522.41</v>
      </c>
      <c r="N26" s="242">
        <f t="shared" si="8"/>
        <v>949129.73999999976</v>
      </c>
      <c r="O26" s="242">
        <f t="shared" si="8"/>
        <v>1336263.5199999998</v>
      </c>
      <c r="P26" s="242">
        <f t="shared" si="8"/>
        <v>2329658</v>
      </c>
      <c r="Q26" s="242"/>
      <c r="R26" s="242">
        <f t="shared" ref="R26:AC26" si="9">R22+R24</f>
        <v>1890138.1500000001</v>
      </c>
      <c r="S26" s="242">
        <f t="shared" si="9"/>
        <v>2065047.33</v>
      </c>
      <c r="T26" s="242">
        <f t="shared" si="9"/>
        <v>882590.28</v>
      </c>
      <c r="U26" s="242">
        <f t="shared" si="9"/>
        <v>2149603.4499999997</v>
      </c>
      <c r="V26" s="242">
        <f t="shared" si="9"/>
        <v>1807343.98</v>
      </c>
      <c r="W26" s="242">
        <f t="shared" si="9"/>
        <v>2105643.0999999996</v>
      </c>
      <c r="X26" s="242">
        <f t="shared" si="9"/>
        <v>1701108.92</v>
      </c>
      <c r="Y26" s="242">
        <f t="shared" si="9"/>
        <v>297724.03999999998</v>
      </c>
      <c r="Z26" s="242">
        <f t="shared" si="9"/>
        <v>242553.53</v>
      </c>
      <c r="AA26" s="242">
        <f t="shared" si="9"/>
        <v>968239.44</v>
      </c>
      <c r="AB26" s="242">
        <f t="shared" si="9"/>
        <v>1104969.2</v>
      </c>
      <c r="AC26" s="242">
        <f t="shared" si="9"/>
        <v>2047764.31</v>
      </c>
    </row>
    <row r="27" spans="3:29" ht="14.25" customHeight="1" x14ac:dyDescent="0.25">
      <c r="D27" s="24"/>
      <c r="E27" s="24"/>
      <c r="F27" s="24"/>
      <c r="G27" s="24"/>
      <c r="H27" s="24"/>
      <c r="I27" s="24"/>
      <c r="J27" s="24"/>
      <c r="K27" s="24"/>
      <c r="L27" s="24"/>
      <c r="M27" s="24"/>
      <c r="N27" s="24"/>
      <c r="O27" s="24"/>
      <c r="P27" s="24"/>
      <c r="Q27" s="24"/>
      <c r="R27" s="24"/>
      <c r="S27" s="24"/>
      <c r="T27" s="24"/>
      <c r="U27" s="24"/>
      <c r="V27" s="24"/>
      <c r="W27" s="24"/>
      <c r="X27" s="24"/>
      <c r="Y27" s="24"/>
      <c r="Z27" s="24"/>
      <c r="AA27" s="24"/>
      <c r="AB27" s="24"/>
      <c r="AC27" s="24"/>
    </row>
    <row r="28" spans="3:29" ht="14.25" customHeight="1" x14ac:dyDescent="0.25">
      <c r="C28" s="240" t="s">
        <v>366</v>
      </c>
      <c r="D28" s="238"/>
      <c r="E28" s="238">
        <f>'Dispatch BS-Monthly'!D11</f>
        <v>10662</v>
      </c>
      <c r="F28" s="238">
        <f>'Dispatch BS-Monthly'!E11</f>
        <v>7999</v>
      </c>
      <c r="G28" s="238">
        <f>'Dispatch BS-Monthly'!F11</f>
        <v>-42648</v>
      </c>
      <c r="H28" s="238">
        <f>'Dispatch BS-Monthly'!G11</f>
        <v>64050</v>
      </c>
      <c r="I28" s="238">
        <f>'Dispatch BS-Monthly'!H11</f>
        <v>7103</v>
      </c>
      <c r="J28" s="238">
        <f>'Dispatch BS-Monthly'!I11</f>
        <v>32928</v>
      </c>
      <c r="K28" s="238">
        <f>'Dispatch BS-Monthly'!J11</f>
        <v>54092</v>
      </c>
      <c r="L28" s="238">
        <f>'Dispatch BS-Monthly'!K11</f>
        <v>-43584</v>
      </c>
      <c r="M28" s="238">
        <f>'Dispatch BS-Monthly'!L11</f>
        <v>-20771.28</v>
      </c>
      <c r="N28" s="238">
        <f>'Dispatch BS-Monthly'!M11</f>
        <v>-9771.9999999999982</v>
      </c>
      <c r="O28" s="238">
        <f>'Dispatch BS-Monthly'!N11</f>
        <v>7389.26</v>
      </c>
      <c r="P28" s="238">
        <f>'Dispatch BS-Monthly'!O11</f>
        <v>-26628.739999999998</v>
      </c>
      <c r="Q28" s="238"/>
      <c r="R28" s="238">
        <v>-11281</v>
      </c>
      <c r="S28" s="238">
        <v>-1842</v>
      </c>
      <c r="T28" s="238">
        <v>11810</v>
      </c>
      <c r="U28" s="238">
        <v>-9976</v>
      </c>
      <c r="V28" s="238">
        <v>40493</v>
      </c>
      <c r="W28" s="238">
        <v>-21470</v>
      </c>
      <c r="X28" s="238">
        <v>6089</v>
      </c>
      <c r="Y28" s="238">
        <v>-9912</v>
      </c>
      <c r="Z28" s="238">
        <v>-1977</v>
      </c>
      <c r="AA28" s="238">
        <v>-14330</v>
      </c>
      <c r="AB28" s="238">
        <v>-501</v>
      </c>
      <c r="AC28" s="238">
        <v>34280</v>
      </c>
    </row>
    <row r="29" spans="3:29" ht="14.25" customHeight="1" x14ac:dyDescent="0.25">
      <c r="C29" s="241" t="s">
        <v>367</v>
      </c>
      <c r="D29" s="246"/>
      <c r="E29" s="246">
        <f>'Dispatch BS-Monthly'!D12</f>
        <v>6153.2099999999991</v>
      </c>
      <c r="F29" s="246">
        <f>'Dispatch BS-Monthly'!E12</f>
        <v>13929.09</v>
      </c>
      <c r="G29" s="246">
        <f>'Dispatch BS-Monthly'!F12</f>
        <v>15897.220000000001</v>
      </c>
      <c r="H29" s="246">
        <f>'Dispatch BS-Monthly'!G12</f>
        <v>8784.16</v>
      </c>
      <c r="I29" s="246">
        <f>'Dispatch BS-Monthly'!H12</f>
        <v>10659.76</v>
      </c>
      <c r="J29" s="246">
        <f>'Dispatch BS-Monthly'!I12</f>
        <v>19011.78</v>
      </c>
      <c r="K29" s="246">
        <f>'Dispatch BS-Monthly'!J12</f>
        <v>15676.579999999998</v>
      </c>
      <c r="L29" s="246">
        <f>'Dispatch BS-Monthly'!K12</f>
        <v>18237.71</v>
      </c>
      <c r="M29" s="246">
        <f>'Dispatch BS-Monthly'!L12</f>
        <v>19435.04</v>
      </c>
      <c r="N29" s="246">
        <f>'Dispatch BS-Monthly'!M12</f>
        <v>11937.240000000002</v>
      </c>
      <c r="O29" s="246">
        <f>'Dispatch BS-Monthly'!N12</f>
        <v>19862.61</v>
      </c>
      <c r="P29" s="246">
        <f>'Dispatch BS-Monthly'!O12</f>
        <v>11658.710000000001</v>
      </c>
      <c r="Q29" s="246"/>
      <c r="R29" s="246">
        <v>6713.93</v>
      </c>
      <c r="S29" s="246">
        <v>9969.7199999999993</v>
      </c>
      <c r="T29" s="246">
        <v>13777.38</v>
      </c>
      <c r="U29" s="246">
        <v>15743.78</v>
      </c>
      <c r="V29" s="246">
        <v>10031.56</v>
      </c>
      <c r="W29" s="246">
        <v>12159.22</v>
      </c>
      <c r="X29" s="246">
        <v>9781.89</v>
      </c>
      <c r="Y29" s="246">
        <v>12348.99</v>
      </c>
      <c r="Z29" s="246">
        <v>12080.06</v>
      </c>
      <c r="AA29" s="246">
        <v>17684.48</v>
      </c>
      <c r="AB29" s="246">
        <v>23470.41</v>
      </c>
      <c r="AC29" s="246">
        <v>23428.53</v>
      </c>
    </row>
    <row r="30" spans="3:29" ht="14.25" customHeight="1" x14ac:dyDescent="0.25">
      <c r="D30" s="24"/>
      <c r="E30" s="24"/>
      <c r="F30" s="24"/>
      <c r="G30" s="24"/>
      <c r="H30" s="24"/>
      <c r="I30" s="24"/>
      <c r="J30" s="24"/>
      <c r="K30" s="24"/>
      <c r="L30" s="24"/>
      <c r="M30" s="24"/>
      <c r="N30" s="24"/>
      <c r="O30" s="24"/>
      <c r="P30" s="24"/>
      <c r="Q30" s="24"/>
      <c r="R30" s="24"/>
      <c r="S30" s="24"/>
      <c r="T30" s="24"/>
      <c r="U30" s="24"/>
      <c r="V30" s="24"/>
      <c r="W30" s="24"/>
      <c r="X30" s="24"/>
      <c r="Y30" s="24"/>
      <c r="Z30" s="24"/>
      <c r="AA30" s="24"/>
      <c r="AB30" s="24"/>
      <c r="AC30" s="24"/>
    </row>
    <row r="31" spans="3:29" ht="14.25" customHeight="1" x14ac:dyDescent="0.25">
      <c r="C31" s="14" t="s">
        <v>368</v>
      </c>
      <c r="D31" s="242"/>
      <c r="E31" s="242">
        <f t="shared" ref="E31:P31" si="10">SUM(E26:E30)</f>
        <v>2455650.65</v>
      </c>
      <c r="F31" s="242">
        <f t="shared" si="10"/>
        <v>2038353.01</v>
      </c>
      <c r="G31" s="242">
        <f t="shared" si="10"/>
        <v>871272.21999999986</v>
      </c>
      <c r="H31" s="242">
        <f t="shared" si="10"/>
        <v>2888209.98</v>
      </c>
      <c r="I31" s="242">
        <f t="shared" si="10"/>
        <v>2732449.0999999996</v>
      </c>
      <c r="J31" s="242">
        <f t="shared" si="10"/>
        <v>794601.28999999992</v>
      </c>
      <c r="K31" s="242">
        <f t="shared" si="10"/>
        <v>977862.33999999973</v>
      </c>
      <c r="L31" s="242">
        <f t="shared" si="10"/>
        <v>492053.28</v>
      </c>
      <c r="M31" s="242">
        <f t="shared" si="10"/>
        <v>366186.17</v>
      </c>
      <c r="N31" s="242">
        <f t="shared" si="10"/>
        <v>951294.97999999975</v>
      </c>
      <c r="O31" s="242">
        <f t="shared" si="10"/>
        <v>1363515.39</v>
      </c>
      <c r="P31" s="242">
        <f t="shared" si="10"/>
        <v>2314687.9699999997</v>
      </c>
      <c r="Q31" s="242"/>
      <c r="R31" s="242">
        <f t="shared" ref="R31:AC31" si="11">SUM(R26:R30)</f>
        <v>1885571.08</v>
      </c>
      <c r="S31" s="242">
        <f t="shared" si="11"/>
        <v>2073175.05</v>
      </c>
      <c r="T31" s="242">
        <f t="shared" si="11"/>
        <v>908177.66</v>
      </c>
      <c r="U31" s="242">
        <f t="shared" si="11"/>
        <v>2155371.2299999995</v>
      </c>
      <c r="V31" s="242">
        <f t="shared" si="11"/>
        <v>1857868.54</v>
      </c>
      <c r="W31" s="242">
        <f t="shared" si="11"/>
        <v>2096332.3199999996</v>
      </c>
      <c r="X31" s="242">
        <f t="shared" si="11"/>
        <v>1716979.8099999998</v>
      </c>
      <c r="Y31" s="242">
        <f t="shared" si="11"/>
        <v>300161.02999999997</v>
      </c>
      <c r="Z31" s="242">
        <f t="shared" si="11"/>
        <v>252656.59</v>
      </c>
      <c r="AA31" s="242">
        <f t="shared" si="11"/>
        <v>971593.91999999993</v>
      </c>
      <c r="AB31" s="242">
        <f t="shared" si="11"/>
        <v>1127938.6099999999</v>
      </c>
      <c r="AC31" s="242">
        <f t="shared" si="11"/>
        <v>2105472.84</v>
      </c>
    </row>
    <row r="33" spans="3:29" ht="14.25" customHeight="1" x14ac:dyDescent="0.25">
      <c r="C33" s="247" t="s">
        <v>369</v>
      </c>
      <c r="D33" s="247"/>
      <c r="E33" s="248">
        <f>E31-'Dispatch BS-Monthly'!D13</f>
        <v>0</v>
      </c>
      <c r="F33" s="248">
        <f>F31-'Dispatch BS-Monthly'!E13</f>
        <v>0</v>
      </c>
      <c r="G33" s="248">
        <f>G31-'Dispatch BS-Monthly'!F13</f>
        <v>0</v>
      </c>
      <c r="H33" s="248">
        <f>H31-'Dispatch BS-Monthly'!G13</f>
        <v>0</v>
      </c>
      <c r="I33" s="248">
        <f>I31-'Dispatch BS-Monthly'!H13</f>
        <v>0</v>
      </c>
      <c r="J33" s="248">
        <f>J31-'Dispatch BS-Monthly'!I13</f>
        <v>0</v>
      </c>
      <c r="K33" s="248">
        <f>K31-'Dispatch BS-Monthly'!J13</f>
        <v>0</v>
      </c>
      <c r="L33" s="248">
        <f>L31-'Dispatch BS-Monthly'!K13</f>
        <v>5.8207660913467407E-10</v>
      </c>
      <c r="M33" s="248">
        <f>M31-'Dispatch BS-Monthly'!L13</f>
        <v>5.8207660913467407E-10</v>
      </c>
      <c r="N33" s="248">
        <f>N31-'Dispatch BS-Monthly'!M13</f>
        <v>0</v>
      </c>
      <c r="O33" s="248">
        <f>O31-'Dispatch BS-Monthly'!N13</f>
        <v>0</v>
      </c>
      <c r="P33" s="248">
        <f>P31-'Dispatch BS-Monthly'!O13</f>
        <v>0</v>
      </c>
      <c r="Q33" s="247"/>
      <c r="R33" s="248">
        <f>R31-'Dispatch BS-Monthly'!AZ13</f>
        <v>0</v>
      </c>
      <c r="S33" s="248">
        <f>S31-'Dispatch BS-Monthly'!BA13</f>
        <v>0</v>
      </c>
      <c r="T33" s="248">
        <f>T31-'Dispatch BS-Monthly'!BB13</f>
        <v>0</v>
      </c>
      <c r="U33" s="248">
        <f>U31-'Dispatch BS-Monthly'!BC13</f>
        <v>0</v>
      </c>
      <c r="V33" s="248">
        <f>V31-'Dispatch BS-Monthly'!BD13</f>
        <v>0</v>
      </c>
      <c r="W33" s="248">
        <f>W31-'Dispatch BS-Monthly'!BE13</f>
        <v>0</v>
      </c>
      <c r="X33" s="248">
        <f>X31-'Dispatch BS-Monthly'!BF13</f>
        <v>0</v>
      </c>
      <c r="Y33" s="248">
        <f>Y31-'Dispatch BS-Monthly'!BG13</f>
        <v>0</v>
      </c>
      <c r="Z33" s="248">
        <f>Z31-'Dispatch BS-Monthly'!BH13</f>
        <v>0</v>
      </c>
      <c r="AA33" s="248">
        <f>AA31-'Dispatch BS-Monthly'!BI13</f>
        <v>0</v>
      </c>
      <c r="AB33" s="248">
        <f>AB31-'Dispatch BS-Monthly'!BJ13</f>
        <v>0</v>
      </c>
      <c r="AC33" s="248">
        <f>AC31-'Dispatch BS-Monthly'!BK13</f>
        <v>0</v>
      </c>
    </row>
    <row r="34" spans="3:29" ht="14.25" customHeight="1" x14ac:dyDescent="0.25"/>
    <row r="35" spans="3:29" ht="14.25" customHeight="1" x14ac:dyDescent="0.25">
      <c r="C35" s="227" t="s">
        <v>349</v>
      </c>
      <c r="D35" s="529"/>
      <c r="E35" s="530"/>
      <c r="F35" s="531"/>
      <c r="G35" s="531"/>
      <c r="H35" s="531"/>
      <c r="I35" s="531"/>
      <c r="J35" s="531"/>
      <c r="K35" s="531"/>
      <c r="L35" s="531"/>
      <c r="M35" s="531"/>
      <c r="N35" s="531"/>
      <c r="O35" s="531"/>
      <c r="P35" s="532"/>
      <c r="Q35" s="529"/>
      <c r="R35" s="530"/>
      <c r="S35" s="531"/>
      <c r="T35" s="531"/>
      <c r="U35" s="531"/>
      <c r="V35" s="531"/>
      <c r="W35" s="531"/>
      <c r="X35" s="531"/>
      <c r="Y35" s="531"/>
      <c r="Z35" s="531"/>
      <c r="AA35" s="531"/>
      <c r="AB35" s="531"/>
      <c r="AC35" s="532"/>
    </row>
    <row r="36" spans="3:29" ht="14.25" customHeight="1" x14ac:dyDescent="0.25"/>
    <row r="37" spans="3:29" ht="14.25" customHeight="1" x14ac:dyDescent="0.25">
      <c r="C37" s="1" t="s">
        <v>354</v>
      </c>
      <c r="E37" s="234">
        <v>2665709.2200000002</v>
      </c>
      <c r="F37" s="234">
        <v>309474.56</v>
      </c>
      <c r="G37" s="234">
        <v>1503583.95</v>
      </c>
      <c r="H37" s="234">
        <v>255675.09</v>
      </c>
      <c r="I37" s="234">
        <v>637921</v>
      </c>
      <c r="J37" s="234">
        <v>1038408.17</v>
      </c>
      <c r="K37" s="234">
        <v>7217.02</v>
      </c>
      <c r="L37" s="234">
        <v>950246.82</v>
      </c>
      <c r="M37" s="234">
        <v>2085049.8</v>
      </c>
      <c r="N37" s="234">
        <v>585306.72</v>
      </c>
      <c r="O37" s="234">
        <v>997680.47</v>
      </c>
      <c r="P37" s="234">
        <v>2339316.4500000002</v>
      </c>
      <c r="R37" s="235">
        <v>3170275.49</v>
      </c>
      <c r="S37" s="235">
        <v>635895.42000000004</v>
      </c>
      <c r="T37" s="235">
        <v>853612.49</v>
      </c>
      <c r="U37" s="235">
        <v>661313.53</v>
      </c>
      <c r="V37" s="235">
        <v>506186.46</v>
      </c>
      <c r="W37" s="235">
        <v>491100.77</v>
      </c>
      <c r="X37" s="235">
        <v>512470.93</v>
      </c>
      <c r="Y37" s="235">
        <v>288224.28999999998</v>
      </c>
      <c r="Z37" s="235">
        <v>1190462.1200000001</v>
      </c>
      <c r="AA37" s="235">
        <v>1503585.58</v>
      </c>
      <c r="AB37" s="235">
        <v>1958200.77</v>
      </c>
      <c r="AC37" s="235">
        <v>1039694</v>
      </c>
    </row>
    <row r="38" spans="3:29" ht="14.25" customHeight="1" x14ac:dyDescent="0.25">
      <c r="C38" s="1" t="s">
        <v>370</v>
      </c>
      <c r="D38" s="236"/>
      <c r="E38" s="236">
        <f t="shared" ref="E38:P38" si="12">IFERROR(AVERAGE(E51,INDEX($E51:$AC51,MATCH(EOMONTH(E$8,-1),$E$8:$AC$8,0)))/E37*DAY(EOMONTH(E$8,0)),0)</f>
        <v>44.76894311263252</v>
      </c>
      <c r="F38" s="236">
        <f t="shared" si="12"/>
        <v>274.67811189391472</v>
      </c>
      <c r="G38" s="236">
        <f t="shared" si="12"/>
        <v>46.0039888294897</v>
      </c>
      <c r="H38" s="236">
        <f t="shared" si="12"/>
        <v>214.46714421807769</v>
      </c>
      <c r="I38" s="236">
        <f t="shared" si="12"/>
        <v>65.05175938713414</v>
      </c>
      <c r="J38" s="236">
        <f t="shared" si="12"/>
        <v>45.533914905542396</v>
      </c>
      <c r="K38" s="236">
        <f>IFERROR(AVERAGE(K51,INDEX($E51:$AC51,MATCH(EOMONTH(K$8,-1),$E$8:$AC$8,0)))/K37*DAY(EOMONTH(K$8,0)),0)</f>
        <v>5940.9167682783191</v>
      </c>
      <c r="L38" s="236">
        <f t="shared" si="12"/>
        <v>38.355412475887064</v>
      </c>
      <c r="M38" s="236">
        <f t="shared" si="12"/>
        <v>30.036097195376342</v>
      </c>
      <c r="N38" s="236">
        <f t="shared" si="12"/>
        <v>147.83584507623627</v>
      </c>
      <c r="O38" s="236">
        <f>IFERROR(AVERAGE(O51,INDEX($E51:$AC51,MATCH(EOMONTH(O$8,-1),$E$8:$AC$8,0)))/O37*DAY(EOMONTH(O$8,0)),0)</f>
        <v>88.140552205056196</v>
      </c>
      <c r="P38" s="236">
        <f t="shared" si="12"/>
        <v>50.105641985717661</v>
      </c>
      <c r="Q38" s="236"/>
      <c r="R38" s="236">
        <f>IFERROR(AVERAGE(R51,'Youreka BS-Monthly'!AY$13)/R37*DAY(EOMONTH(R$8,0)),0)</f>
        <v>31.686082982964987</v>
      </c>
      <c r="S38" s="236">
        <f t="shared" ref="S38:AC38" si="13">IFERROR(AVERAGE(S51,INDEX($E51:$AC51,MATCH(EOMONTH(S$8,-1),$E$8:$AC$8,0)))/S37*DAY(EOMONTH(S$8,0)),0)</f>
        <v>150.57375988020166</v>
      </c>
      <c r="T38" s="236">
        <f t="shared" si="13"/>
        <v>87.424481540798453</v>
      </c>
      <c r="U38" s="236">
        <f t="shared" si="13"/>
        <v>111.7082408702571</v>
      </c>
      <c r="V38" s="236">
        <f t="shared" si="13"/>
        <v>146.95558521063558</v>
      </c>
      <c r="W38" s="236">
        <f t="shared" si="13"/>
        <v>100.48953944828878</v>
      </c>
      <c r="X38" s="236">
        <f t="shared" si="13"/>
        <v>72.260852230193819</v>
      </c>
      <c r="Y38" s="236">
        <f t="shared" si="13"/>
        <v>111.62655761941508</v>
      </c>
      <c r="Z38" s="236">
        <f t="shared" si="13"/>
        <v>29.844973059705584</v>
      </c>
      <c r="AA38" s="236">
        <f t="shared" si="13"/>
        <v>41.967103478739133</v>
      </c>
      <c r="AB38" s="236">
        <f t="shared" si="13"/>
        <v>50.070256611123689</v>
      </c>
      <c r="AC38" s="236">
        <f t="shared" si="13"/>
        <v>117.41248166287389</v>
      </c>
    </row>
    <row r="39" spans="3:29" ht="14.25" customHeight="1" x14ac:dyDescent="0.25">
      <c r="D39" s="24"/>
      <c r="E39" s="24"/>
      <c r="F39" s="24"/>
      <c r="G39" s="24"/>
      <c r="H39" s="24"/>
      <c r="I39" s="24"/>
      <c r="J39" s="24"/>
      <c r="K39" s="24"/>
      <c r="L39" s="24"/>
      <c r="M39" s="24"/>
      <c r="N39" s="24"/>
      <c r="O39" s="24"/>
      <c r="P39" s="24"/>
      <c r="Q39" s="24"/>
      <c r="R39" s="237"/>
      <c r="S39" s="237"/>
      <c r="T39" s="237"/>
      <c r="U39" s="237"/>
      <c r="V39" s="237"/>
      <c r="W39" s="237"/>
      <c r="X39" s="237"/>
      <c r="Y39" s="237"/>
      <c r="Z39" s="237"/>
      <c r="AA39" s="24"/>
      <c r="AB39" s="24"/>
      <c r="AC39" s="24"/>
    </row>
    <row r="40" spans="3:29" ht="14.25" customHeight="1" x14ac:dyDescent="0.25">
      <c r="C40" s="14" t="s">
        <v>356</v>
      </c>
      <c r="D40" s="24"/>
      <c r="E40" s="24"/>
      <c r="F40" s="24"/>
      <c r="G40" s="24"/>
      <c r="H40" s="24"/>
      <c r="I40" s="24"/>
      <c r="J40" s="24"/>
      <c r="K40" s="24"/>
      <c r="L40" s="24"/>
      <c r="M40" s="24"/>
      <c r="N40" s="24"/>
      <c r="O40" s="24"/>
      <c r="P40" s="24"/>
      <c r="Q40" s="24"/>
      <c r="R40" s="237"/>
      <c r="S40" s="237"/>
      <c r="T40" s="237"/>
      <c r="U40" s="237"/>
      <c r="V40" s="237"/>
      <c r="W40" s="237"/>
      <c r="X40" s="237"/>
      <c r="Y40" s="237"/>
      <c r="Z40" s="237"/>
      <c r="AA40" s="24"/>
      <c r="AB40" s="24"/>
      <c r="AC40" s="24"/>
    </row>
    <row r="41" spans="3:29" ht="14.25" customHeight="1" x14ac:dyDescent="0.25">
      <c r="C41" s="7" t="s">
        <v>357</v>
      </c>
      <c r="D41" s="235"/>
      <c r="E41" s="234">
        <v>2585934.12</v>
      </c>
      <c r="F41" s="234">
        <v>1505008.43</v>
      </c>
      <c r="G41" s="234">
        <v>1316438.5</v>
      </c>
      <c r="H41" s="234">
        <v>969822.82</v>
      </c>
      <c r="I41" s="239">
        <v>703328.09</v>
      </c>
      <c r="J41" s="234">
        <v>1258916.98</v>
      </c>
      <c r="K41" s="234">
        <v>218599.6</v>
      </c>
      <c r="L41" s="234">
        <v>842282.79</v>
      </c>
      <c r="M41" s="234">
        <v>2281702.16</v>
      </c>
      <c r="N41" s="234">
        <v>2393554.62</v>
      </c>
      <c r="O41" s="234">
        <v>2063850.67</v>
      </c>
      <c r="P41" s="239">
        <v>2559847.2000000002</v>
      </c>
      <c r="Q41" s="235"/>
      <c r="R41" s="235">
        <v>2895260.14</v>
      </c>
      <c r="S41" s="235">
        <v>1711728.7</v>
      </c>
      <c r="T41" s="235">
        <v>1613034.89</v>
      </c>
      <c r="U41" s="235">
        <v>1716813.2</v>
      </c>
      <c r="V41" s="238">
        <v>478050.23</v>
      </c>
      <c r="W41" s="235">
        <v>733581.19</v>
      </c>
      <c r="X41" s="235">
        <v>547730.28</v>
      </c>
      <c r="Y41" s="235">
        <v>235462.91</v>
      </c>
      <c r="Z41" s="235">
        <v>1182359.53</v>
      </c>
      <c r="AA41" s="235">
        <v>2090979.4</v>
      </c>
      <c r="AB41" s="235">
        <v>3087968.03</v>
      </c>
      <c r="AC41" s="235">
        <v>2711888.87</v>
      </c>
    </row>
    <row r="42" spans="3:29" ht="14.25" customHeight="1" x14ac:dyDescent="0.25">
      <c r="C42" s="7" t="s">
        <v>358</v>
      </c>
      <c r="D42" s="238"/>
      <c r="E42" s="239">
        <v>847076.9</v>
      </c>
      <c r="F42" s="239">
        <v>272362.88</v>
      </c>
      <c r="G42" s="239">
        <v>342674.51</v>
      </c>
      <c r="H42" s="239">
        <v>52517.52</v>
      </c>
      <c r="I42" s="239">
        <v>171094.67</v>
      </c>
      <c r="J42" s="239">
        <v>206717.9</v>
      </c>
      <c r="K42" s="239">
        <v>123233.24</v>
      </c>
      <c r="L42" s="239">
        <v>19210</v>
      </c>
      <c r="M42" s="239">
        <v>8997.49</v>
      </c>
      <c r="N42" s="239">
        <v>37552.5</v>
      </c>
      <c r="O42" s="239">
        <v>498548.3</v>
      </c>
      <c r="P42" s="239">
        <v>1383416.71</v>
      </c>
      <c r="Q42" s="238"/>
      <c r="R42" s="238">
        <v>677584.09</v>
      </c>
      <c r="S42" s="238">
        <v>352206.69</v>
      </c>
      <c r="T42" s="238">
        <v>303314.84000000003</v>
      </c>
      <c r="U42" s="238">
        <v>544203.31999999995</v>
      </c>
      <c r="V42" s="238">
        <v>1079803.48</v>
      </c>
      <c r="W42" s="238">
        <v>85668.62</v>
      </c>
      <c r="X42" s="238">
        <v>417764.85</v>
      </c>
      <c r="Y42" s="238">
        <v>177436.14</v>
      </c>
      <c r="Z42" s="238">
        <v>115295.06</v>
      </c>
      <c r="AA42" s="238">
        <v>205867.57</v>
      </c>
      <c r="AB42" s="238">
        <v>625686.80000000005</v>
      </c>
      <c r="AC42" s="238">
        <v>433399.1</v>
      </c>
    </row>
    <row r="43" spans="3:29" ht="14.25" customHeight="1" x14ac:dyDescent="0.25">
      <c r="C43" s="7" t="s">
        <v>359</v>
      </c>
      <c r="D43" s="238"/>
      <c r="E43" s="239">
        <v>255744</v>
      </c>
      <c r="F43" s="239">
        <v>327825.8</v>
      </c>
      <c r="G43" s="239">
        <v>205142.88</v>
      </c>
      <c r="H43" s="239">
        <v>9000</v>
      </c>
      <c r="I43" s="239">
        <v>44417.52</v>
      </c>
      <c r="J43" s="239">
        <v>31324.42</v>
      </c>
      <c r="K43" s="239">
        <v>122777.43</v>
      </c>
      <c r="L43" s="239">
        <v>37805.24</v>
      </c>
      <c r="M43" s="239">
        <v>0</v>
      </c>
      <c r="N43" s="239">
        <v>8723.49</v>
      </c>
      <c r="O43" s="239">
        <v>18000</v>
      </c>
      <c r="P43" s="239">
        <v>235000</v>
      </c>
      <c r="Q43" s="238"/>
      <c r="R43" s="238">
        <v>317490.09000000003</v>
      </c>
      <c r="S43" s="238">
        <v>233190.57</v>
      </c>
      <c r="T43" s="238">
        <v>92121.57</v>
      </c>
      <c r="U43" s="238">
        <v>0</v>
      </c>
      <c r="V43" s="238">
        <v>498795.32</v>
      </c>
      <c r="W43" s="238">
        <v>159088.79999999999</v>
      </c>
      <c r="X43" s="238">
        <v>94200.72</v>
      </c>
      <c r="Y43" s="238">
        <v>108303.08</v>
      </c>
      <c r="Z43" s="238">
        <v>80318.350000000006</v>
      </c>
      <c r="AA43" s="238">
        <v>79259.350000000006</v>
      </c>
      <c r="AB43" s="238">
        <v>143390.17000000001</v>
      </c>
      <c r="AC43" s="238">
        <v>431846</v>
      </c>
    </row>
    <row r="44" spans="3:29" ht="14.25" customHeight="1" x14ac:dyDescent="0.25">
      <c r="C44" s="7" t="s">
        <v>360</v>
      </c>
      <c r="D44" s="238"/>
      <c r="E44" s="239">
        <v>60865.81</v>
      </c>
      <c r="F44" s="239">
        <v>22115.81</v>
      </c>
      <c r="G44" s="239">
        <v>307809.8</v>
      </c>
      <c r="H44" s="239">
        <v>16120.46</v>
      </c>
      <c r="I44" s="239">
        <v>8100</v>
      </c>
      <c r="J44" s="239">
        <v>44417.52</v>
      </c>
      <c r="K44" s="239">
        <v>102074.5</v>
      </c>
      <c r="L44" s="239">
        <v>130877.43</v>
      </c>
      <c r="M44" s="239">
        <v>0</v>
      </c>
      <c r="N44" s="239">
        <v>0</v>
      </c>
      <c r="O44" s="239">
        <v>8723.49</v>
      </c>
      <c r="P44" s="239">
        <v>0</v>
      </c>
      <c r="Q44" s="238"/>
      <c r="R44" s="238">
        <v>166465.54</v>
      </c>
      <c r="S44" s="238">
        <v>4819.51</v>
      </c>
      <c r="T44" s="238">
        <v>215377.92000000001</v>
      </c>
      <c r="U44" s="238">
        <v>72648.539999999994</v>
      </c>
      <c r="V44" s="238">
        <v>-329.73</v>
      </c>
      <c r="W44" s="238">
        <v>1230.27</v>
      </c>
      <c r="X44" s="238">
        <v>98006.17</v>
      </c>
      <c r="Y44" s="238">
        <v>91561.7</v>
      </c>
      <c r="Z44" s="238">
        <v>100506.83</v>
      </c>
      <c r="AA44" s="238">
        <v>78626</v>
      </c>
      <c r="AB44" s="238">
        <v>68009.350000000006</v>
      </c>
      <c r="AC44" s="238">
        <v>134970.17000000001</v>
      </c>
    </row>
    <row r="45" spans="3:29" ht="14.25" customHeight="1" x14ac:dyDescent="0.25">
      <c r="C45" s="240" t="s">
        <v>361</v>
      </c>
      <c r="D45" s="238"/>
      <c r="E45" s="239">
        <f>2997.86+2997.86</f>
        <v>5995.72</v>
      </c>
      <c r="F45" s="239">
        <v>38750</v>
      </c>
      <c r="G45" s="239">
        <v>22115.81</v>
      </c>
      <c r="H45" s="239">
        <v>307809.8</v>
      </c>
      <c r="I45" s="239">
        <v>16120.46</v>
      </c>
      <c r="J45" s="239">
        <v>8100</v>
      </c>
      <c r="K45" s="239">
        <v>0</v>
      </c>
      <c r="L45" s="239">
        <v>102074.5</v>
      </c>
      <c r="M45" s="239">
        <v>8100</v>
      </c>
      <c r="N45" s="239">
        <v>0</v>
      </c>
      <c r="O45" s="239">
        <v>0</v>
      </c>
      <c r="P45" s="239">
        <v>0</v>
      </c>
      <c r="Q45" s="238"/>
      <c r="R45" s="238">
        <v>39696.58</v>
      </c>
      <c r="S45" s="238">
        <v>166465.54</v>
      </c>
      <c r="T45" s="238">
        <v>3080.71</v>
      </c>
      <c r="U45" s="238">
        <v>188687.92</v>
      </c>
      <c r="V45" s="238">
        <v>0</v>
      </c>
      <c r="W45" s="238">
        <v>-329.73</v>
      </c>
      <c r="X45" s="238">
        <v>0</v>
      </c>
      <c r="Y45" s="238">
        <v>98335.9</v>
      </c>
      <c r="Z45" s="238">
        <v>0</v>
      </c>
      <c r="AA45" s="238">
        <v>0</v>
      </c>
      <c r="AB45" s="238">
        <v>78626</v>
      </c>
      <c r="AC45" s="238">
        <v>56528</v>
      </c>
    </row>
    <row r="46" spans="3:29" ht="14.25" customHeight="1" x14ac:dyDescent="0.25">
      <c r="C46" s="241" t="s">
        <v>362</v>
      </c>
      <c r="D46" s="238"/>
      <c r="E46" s="239">
        <v>110848.83</v>
      </c>
      <c r="F46" s="239">
        <v>39320.83</v>
      </c>
      <c r="G46" s="239">
        <v>63070.83</v>
      </c>
      <c r="H46" s="239">
        <v>43070.83</v>
      </c>
      <c r="I46" s="239">
        <v>335880.63</v>
      </c>
      <c r="J46" s="239">
        <v>323767.76</v>
      </c>
      <c r="K46" s="239">
        <v>326245.82</v>
      </c>
      <c r="L46" s="239">
        <v>326245.82</v>
      </c>
      <c r="M46" s="239">
        <v>417821.8</v>
      </c>
      <c r="N46" s="239">
        <v>426084.3</v>
      </c>
      <c r="O46" s="239">
        <v>407369.8</v>
      </c>
      <c r="P46" s="239">
        <v>387369.8</v>
      </c>
      <c r="Q46" s="238"/>
      <c r="R46" s="238">
        <v>3308.17</v>
      </c>
      <c r="S46" s="238">
        <v>35175.019999999997</v>
      </c>
      <c r="T46" s="238">
        <v>84105.29</v>
      </c>
      <c r="U46" s="238">
        <v>91556.54</v>
      </c>
      <c r="V46" s="238">
        <v>128927.79</v>
      </c>
      <c r="W46" s="238">
        <v>125546.44</v>
      </c>
      <c r="X46" s="238">
        <v>126646.98</v>
      </c>
      <c r="Y46" s="238">
        <v>80260</v>
      </c>
      <c r="Z46" s="238">
        <v>98781.16</v>
      </c>
      <c r="AA46" s="238">
        <v>39047.5</v>
      </c>
      <c r="AB46" s="238">
        <v>39047.5</v>
      </c>
      <c r="AC46" s="238">
        <v>64320.83</v>
      </c>
    </row>
    <row r="47" spans="3:29" ht="14.25" customHeight="1" x14ac:dyDescent="0.25">
      <c r="C47" s="14" t="s">
        <v>363</v>
      </c>
      <c r="D47" s="242"/>
      <c r="E47" s="243">
        <f t="shared" ref="E47:O47" si="14">SUM(E41:E46)</f>
        <v>3866465.3800000004</v>
      </c>
      <c r="F47" s="243">
        <f t="shared" si="14"/>
        <v>2205383.75</v>
      </c>
      <c r="G47" s="243">
        <f t="shared" si="14"/>
        <v>2257252.33</v>
      </c>
      <c r="H47" s="243">
        <f t="shared" si="14"/>
        <v>1398341.43</v>
      </c>
      <c r="I47" s="243">
        <f t="shared" si="14"/>
        <v>1278941.3700000001</v>
      </c>
      <c r="J47" s="243">
        <f t="shared" si="14"/>
        <v>1873244.5799999998</v>
      </c>
      <c r="K47" s="243">
        <f t="shared" si="14"/>
        <v>892930.59000000008</v>
      </c>
      <c r="L47" s="243">
        <f t="shared" si="14"/>
        <v>1458495.78</v>
      </c>
      <c r="M47" s="243">
        <f t="shared" si="14"/>
        <v>2716621.45</v>
      </c>
      <c r="N47" s="243">
        <f t="shared" si="14"/>
        <v>2865914.91</v>
      </c>
      <c r="O47" s="243">
        <f t="shared" si="14"/>
        <v>2996492.26</v>
      </c>
      <c r="P47" s="243">
        <f>SUM(P41:P46)</f>
        <v>4565633.71</v>
      </c>
      <c r="Q47" s="242"/>
      <c r="R47" s="243">
        <f t="shared" ref="R47:AC47" si="15">SUM(R41:R46)</f>
        <v>4099804.61</v>
      </c>
      <c r="S47" s="243">
        <f t="shared" si="15"/>
        <v>2503586.0299999998</v>
      </c>
      <c r="T47" s="243">
        <f t="shared" si="15"/>
        <v>2311035.2200000002</v>
      </c>
      <c r="U47" s="243">
        <f t="shared" si="15"/>
        <v>2613909.52</v>
      </c>
      <c r="V47" s="243">
        <f t="shared" si="15"/>
        <v>2185247.09</v>
      </c>
      <c r="W47" s="243">
        <f t="shared" si="15"/>
        <v>1104785.5899999999</v>
      </c>
      <c r="X47" s="243">
        <f t="shared" si="15"/>
        <v>1284349</v>
      </c>
      <c r="Y47" s="243">
        <f t="shared" si="15"/>
        <v>791359.7300000001</v>
      </c>
      <c r="Z47" s="243">
        <f t="shared" si="15"/>
        <v>1577260.9300000002</v>
      </c>
      <c r="AA47" s="243">
        <f t="shared" si="15"/>
        <v>2493779.8199999998</v>
      </c>
      <c r="AB47" s="243">
        <f t="shared" si="15"/>
        <v>4042727.85</v>
      </c>
      <c r="AC47" s="243">
        <f t="shared" si="15"/>
        <v>3832952.97</v>
      </c>
    </row>
    <row r="49" spans="3:29" ht="14.25" customHeight="1" x14ac:dyDescent="0.25">
      <c r="C49" s="241" t="s">
        <v>364</v>
      </c>
      <c r="D49" s="235"/>
      <c r="E49" s="245">
        <f>'Youreka BS'!C24</f>
        <v>0</v>
      </c>
      <c r="F49" s="245">
        <f>'Youreka BS'!D24</f>
        <v>0</v>
      </c>
      <c r="G49" s="245">
        <f>'Youreka BS'!E24</f>
        <v>0</v>
      </c>
      <c r="H49" s="245">
        <f>'Youreka BS'!F24</f>
        <v>0</v>
      </c>
      <c r="I49" s="249">
        <f>'Youreka BS'!G24</f>
        <v>0</v>
      </c>
      <c r="J49" s="249">
        <f>'Youreka BS'!H24</f>
        <v>0</v>
      </c>
      <c r="K49" s="245">
        <f>'Youreka BS'!I24</f>
        <v>0</v>
      </c>
      <c r="L49" s="245">
        <f>'Youreka BS'!J24</f>
        <v>0</v>
      </c>
      <c r="M49" s="245">
        <f>'Youreka BS'!K24</f>
        <v>0</v>
      </c>
      <c r="N49" s="245">
        <f>'Youreka BS'!L24</f>
        <v>0</v>
      </c>
      <c r="O49" s="245">
        <f>'Youreka BS'!M24</f>
        <v>0</v>
      </c>
      <c r="P49" s="245">
        <f>'Youreka BS'!N24</f>
        <v>0</v>
      </c>
      <c r="Q49" s="235"/>
      <c r="R49" s="245">
        <v>0</v>
      </c>
      <c r="S49" s="245">
        <v>0</v>
      </c>
      <c r="T49" s="245">
        <v>0</v>
      </c>
      <c r="U49" s="245">
        <v>0</v>
      </c>
      <c r="V49" s="249">
        <v>0</v>
      </c>
      <c r="W49" s="249">
        <v>0</v>
      </c>
      <c r="X49" s="245">
        <v>0</v>
      </c>
      <c r="Y49" s="245">
        <v>0</v>
      </c>
      <c r="Z49" s="245">
        <v>0</v>
      </c>
      <c r="AA49" s="245">
        <v>0</v>
      </c>
      <c r="AB49" s="245">
        <v>0</v>
      </c>
      <c r="AC49" s="245">
        <v>0</v>
      </c>
    </row>
    <row r="50" spans="3:29" ht="14.25" customHeight="1" x14ac:dyDescent="0.25">
      <c r="D50" s="24"/>
      <c r="E50" s="24"/>
      <c r="F50" s="24"/>
      <c r="G50" s="24"/>
      <c r="H50" s="24"/>
      <c r="I50" s="24"/>
      <c r="J50" s="24"/>
      <c r="K50" s="24"/>
      <c r="L50" s="24"/>
      <c r="M50" s="24"/>
      <c r="N50" s="24"/>
      <c r="O50" s="24"/>
      <c r="P50" s="24"/>
      <c r="Q50" s="24"/>
      <c r="R50" s="24"/>
      <c r="S50" s="24"/>
      <c r="T50" s="24"/>
      <c r="U50" s="24"/>
      <c r="V50" s="24"/>
      <c r="W50" s="24"/>
      <c r="X50" s="24"/>
      <c r="Y50" s="24"/>
      <c r="Z50" s="24"/>
      <c r="AA50" s="24"/>
      <c r="AB50" s="24"/>
      <c r="AC50" s="24"/>
    </row>
    <row r="51" spans="3:29" ht="14.25" customHeight="1" x14ac:dyDescent="0.25">
      <c r="C51" s="14" t="s">
        <v>365</v>
      </c>
      <c r="D51" s="242"/>
      <c r="E51" s="242">
        <f t="shared" ref="E51:P51" si="16">E47+E49</f>
        <v>3866465.3800000004</v>
      </c>
      <c r="F51" s="242">
        <f t="shared" si="16"/>
        <v>2205383.75</v>
      </c>
      <c r="G51" s="242">
        <f t="shared" si="16"/>
        <v>2257252.33</v>
      </c>
      <c r="H51" s="242">
        <f t="shared" si="16"/>
        <v>1398341.43</v>
      </c>
      <c r="I51" s="242">
        <f t="shared" si="16"/>
        <v>1278941.3700000001</v>
      </c>
      <c r="J51" s="242">
        <f t="shared" si="16"/>
        <v>1873244.5799999998</v>
      </c>
      <c r="K51" s="242">
        <f t="shared" si="16"/>
        <v>892930.59000000008</v>
      </c>
      <c r="L51" s="242">
        <f t="shared" si="16"/>
        <v>1458495.78</v>
      </c>
      <c r="M51" s="242">
        <f t="shared" si="16"/>
        <v>2716621.45</v>
      </c>
      <c r="N51" s="242">
        <f t="shared" si="16"/>
        <v>2865914.91</v>
      </c>
      <c r="O51" s="242">
        <f t="shared" si="16"/>
        <v>2996492.26</v>
      </c>
      <c r="P51" s="242">
        <f t="shared" si="16"/>
        <v>4565633.71</v>
      </c>
      <c r="Q51" s="242"/>
      <c r="R51" s="242">
        <f t="shared" ref="R51:AC51" si="17">R47+R49</f>
        <v>4099804.61</v>
      </c>
      <c r="S51" s="242">
        <f t="shared" si="17"/>
        <v>2503586.0299999998</v>
      </c>
      <c r="T51" s="242">
        <f t="shared" si="17"/>
        <v>2311035.2200000002</v>
      </c>
      <c r="U51" s="242">
        <f t="shared" si="17"/>
        <v>2613909.52</v>
      </c>
      <c r="V51" s="242">
        <f t="shared" si="17"/>
        <v>2185247.09</v>
      </c>
      <c r="W51" s="242">
        <f t="shared" si="17"/>
        <v>1104785.5899999999</v>
      </c>
      <c r="X51" s="242">
        <f t="shared" si="17"/>
        <v>1284349</v>
      </c>
      <c r="Y51" s="242">
        <f t="shared" si="17"/>
        <v>791359.7300000001</v>
      </c>
      <c r="Z51" s="242">
        <f t="shared" si="17"/>
        <v>1577260.9300000002</v>
      </c>
      <c r="AA51" s="242">
        <f t="shared" si="17"/>
        <v>2493779.8199999998</v>
      </c>
      <c r="AB51" s="242">
        <f t="shared" si="17"/>
        <v>4042727.85</v>
      </c>
      <c r="AC51" s="242">
        <f t="shared" si="17"/>
        <v>3832952.97</v>
      </c>
    </row>
    <row r="52" spans="3:29" ht="14.25" customHeight="1" x14ac:dyDescent="0.25">
      <c r="D52" s="24"/>
      <c r="E52" s="24"/>
      <c r="F52" s="24"/>
      <c r="G52" s="24"/>
      <c r="H52" s="24"/>
      <c r="I52" s="24"/>
      <c r="J52" s="24"/>
      <c r="K52" s="24"/>
      <c r="L52" s="24"/>
      <c r="M52" s="24"/>
      <c r="N52" s="24"/>
      <c r="O52" s="24"/>
      <c r="P52" s="24"/>
      <c r="Q52" s="24"/>
      <c r="R52" s="24"/>
      <c r="S52" s="24"/>
      <c r="T52" s="24"/>
      <c r="U52" s="24"/>
      <c r="V52" s="24"/>
      <c r="W52" s="24"/>
      <c r="X52" s="24"/>
      <c r="Y52" s="24"/>
      <c r="Z52" s="24"/>
      <c r="AA52" s="24"/>
      <c r="AB52" s="24"/>
      <c r="AC52" s="24"/>
    </row>
    <row r="53" spans="3:29" ht="14.25" customHeight="1" x14ac:dyDescent="0.25">
      <c r="C53" s="240" t="s">
        <v>366</v>
      </c>
      <c r="D53" s="238"/>
      <c r="E53" s="238">
        <f>'Youreka BS-Monthly'!D11</f>
        <v>0</v>
      </c>
      <c r="F53" s="238">
        <f>'Youreka BS-Monthly'!E11</f>
        <v>0</v>
      </c>
      <c r="G53" s="238">
        <f>'Youreka BS-Monthly'!F11</f>
        <v>0</v>
      </c>
      <c r="H53" s="238">
        <f>'Youreka BS-Monthly'!G11</f>
        <v>0</v>
      </c>
      <c r="I53" s="238">
        <f>'Youreka BS-Monthly'!H11</f>
        <v>0</v>
      </c>
      <c r="J53" s="238">
        <f>'Youreka BS-Monthly'!I11</f>
        <v>0</v>
      </c>
      <c r="K53" s="238">
        <f>'Youreka BS-Monthly'!J11</f>
        <v>0</v>
      </c>
      <c r="L53" s="238">
        <f>'Youreka BS-Monthly'!K11</f>
        <v>0</v>
      </c>
      <c r="M53" s="238">
        <f>'Youreka BS-Monthly'!L11</f>
        <v>0</v>
      </c>
      <c r="N53" s="238">
        <f>'Youreka BS-Monthly'!M11</f>
        <v>0</v>
      </c>
      <c r="O53" s="238">
        <f>'Youreka BS-Monthly'!N11</f>
        <v>0</v>
      </c>
      <c r="P53" s="238">
        <f>'Youreka BS-Monthly'!O11</f>
        <v>0</v>
      </c>
      <c r="Q53" s="238"/>
      <c r="R53" s="238">
        <v>0</v>
      </c>
      <c r="S53" s="238">
        <v>0</v>
      </c>
      <c r="T53" s="238">
        <v>0</v>
      </c>
      <c r="U53" s="238">
        <v>0</v>
      </c>
      <c r="V53" s="238">
        <v>0</v>
      </c>
      <c r="W53" s="238">
        <v>0</v>
      </c>
      <c r="X53" s="238">
        <v>0</v>
      </c>
      <c r="Y53" s="238">
        <v>0</v>
      </c>
      <c r="Z53" s="238">
        <v>0</v>
      </c>
      <c r="AA53" s="238">
        <v>0</v>
      </c>
      <c r="AB53" s="238">
        <v>0</v>
      </c>
      <c r="AC53" s="238">
        <v>0</v>
      </c>
    </row>
    <row r="54" spans="3:29" ht="14.25" customHeight="1" x14ac:dyDescent="0.25">
      <c r="C54" s="241" t="s">
        <v>367</v>
      </c>
      <c r="D54" s="246"/>
      <c r="E54" s="246">
        <f>'Youreka BS-Monthly'!D12</f>
        <v>0</v>
      </c>
      <c r="F54" s="246">
        <f>'Youreka BS-Monthly'!E12</f>
        <v>175722.25</v>
      </c>
      <c r="G54" s="246">
        <f>'Youreka BS-Monthly'!F12</f>
        <v>217178.75</v>
      </c>
      <c r="H54" s="246">
        <f>'Youreka BS-Monthly'!G12</f>
        <v>11534.5</v>
      </c>
      <c r="I54" s="246">
        <f>'Youreka BS-Monthly'!H12</f>
        <v>8289</v>
      </c>
      <c r="J54" s="246">
        <f>'Youreka BS-Monthly'!I12</f>
        <v>47307.5</v>
      </c>
      <c r="K54" s="246">
        <f>'Youreka BS-Monthly'!J12</f>
        <v>33140.639999999999</v>
      </c>
      <c r="L54" s="246">
        <f>'Youreka BS-Monthly'!K12</f>
        <v>33140.639999999999</v>
      </c>
      <c r="M54" s="246">
        <f>'Youreka BS-Monthly'!L12</f>
        <v>19942.830000000002</v>
      </c>
      <c r="N54" s="246">
        <f>'Youreka BS-Monthly'!M12</f>
        <v>19942.830000000002</v>
      </c>
      <c r="O54" s="246">
        <f>'Youreka BS-Monthly'!N12</f>
        <v>19942.830000000002</v>
      </c>
      <c r="P54" s="246">
        <f>'Youreka BS-Monthly'!O12</f>
        <v>-63</v>
      </c>
      <c r="Q54" s="246"/>
      <c r="R54" s="246">
        <v>0</v>
      </c>
      <c r="S54" s="246">
        <v>0</v>
      </c>
      <c r="T54" s="246">
        <v>0</v>
      </c>
      <c r="U54" s="246">
        <v>0</v>
      </c>
      <c r="V54" s="246">
        <v>0</v>
      </c>
      <c r="W54" s="246">
        <v>0</v>
      </c>
      <c r="X54" s="246">
        <v>0</v>
      </c>
      <c r="Y54" s="246">
        <v>0</v>
      </c>
      <c r="Z54" s="246">
        <v>0</v>
      </c>
      <c r="AA54" s="246">
        <v>0</v>
      </c>
      <c r="AB54" s="246">
        <v>0</v>
      </c>
      <c r="AC54" s="246">
        <v>0</v>
      </c>
    </row>
    <row r="55" spans="3:29" ht="14.25" customHeight="1" x14ac:dyDescent="0.25">
      <c r="D55" s="24"/>
      <c r="E55" s="24"/>
      <c r="F55" s="24"/>
      <c r="G55" s="24"/>
      <c r="H55" s="24"/>
      <c r="I55" s="24"/>
      <c r="J55" s="24"/>
      <c r="K55" s="24"/>
      <c r="L55" s="24"/>
      <c r="M55" s="24"/>
      <c r="N55" s="24"/>
      <c r="O55" s="24"/>
      <c r="P55" s="24"/>
      <c r="Q55" s="24"/>
      <c r="R55" s="24"/>
      <c r="S55" s="24"/>
      <c r="T55" s="24"/>
      <c r="U55" s="24"/>
      <c r="V55" s="24"/>
      <c r="W55" s="24"/>
      <c r="X55" s="24"/>
      <c r="Y55" s="24"/>
      <c r="Z55" s="24"/>
      <c r="AA55" s="24"/>
      <c r="AB55" s="24"/>
      <c r="AC55" s="24"/>
    </row>
    <row r="56" spans="3:29" ht="14.25" customHeight="1" x14ac:dyDescent="0.25">
      <c r="C56" s="14" t="s">
        <v>371</v>
      </c>
      <c r="D56" s="242"/>
      <c r="E56" s="242">
        <f t="shared" ref="E56:P56" si="18">SUM(E51:E55)</f>
        <v>3866465.3800000004</v>
      </c>
      <c r="F56" s="242">
        <f t="shared" si="18"/>
        <v>2381106</v>
      </c>
      <c r="G56" s="242">
        <f t="shared" si="18"/>
        <v>2474431.08</v>
      </c>
      <c r="H56" s="242">
        <f t="shared" si="18"/>
        <v>1409875.93</v>
      </c>
      <c r="I56" s="242">
        <f t="shared" si="18"/>
        <v>1287230.3700000001</v>
      </c>
      <c r="J56" s="242">
        <f t="shared" si="18"/>
        <v>1920552.0799999998</v>
      </c>
      <c r="K56" s="242">
        <f t="shared" si="18"/>
        <v>926071.2300000001</v>
      </c>
      <c r="L56" s="242">
        <f t="shared" si="18"/>
        <v>1491636.42</v>
      </c>
      <c r="M56" s="242">
        <f t="shared" si="18"/>
        <v>2736564.2800000003</v>
      </c>
      <c r="N56" s="242">
        <f t="shared" si="18"/>
        <v>2885857.74</v>
      </c>
      <c r="O56" s="242">
        <f t="shared" si="18"/>
        <v>3016435.09</v>
      </c>
      <c r="P56" s="242">
        <f t="shared" si="18"/>
        <v>4565570.71</v>
      </c>
      <c r="Q56" s="242"/>
      <c r="R56" s="242">
        <f t="shared" ref="R56:AC56" si="19">SUM(R51:R55)</f>
        <v>4099804.61</v>
      </c>
      <c r="S56" s="242">
        <f t="shared" si="19"/>
        <v>2503586.0299999998</v>
      </c>
      <c r="T56" s="242">
        <f t="shared" si="19"/>
        <v>2311035.2200000002</v>
      </c>
      <c r="U56" s="242">
        <f t="shared" si="19"/>
        <v>2613909.52</v>
      </c>
      <c r="V56" s="242">
        <f t="shared" si="19"/>
        <v>2185247.09</v>
      </c>
      <c r="W56" s="242">
        <f t="shared" si="19"/>
        <v>1104785.5899999999</v>
      </c>
      <c r="X56" s="242">
        <f t="shared" si="19"/>
        <v>1284349</v>
      </c>
      <c r="Y56" s="242">
        <f t="shared" si="19"/>
        <v>791359.7300000001</v>
      </c>
      <c r="Z56" s="242">
        <f t="shared" si="19"/>
        <v>1577260.9300000002</v>
      </c>
      <c r="AA56" s="242">
        <f t="shared" si="19"/>
        <v>2493779.8199999998</v>
      </c>
      <c r="AB56" s="242">
        <f t="shared" si="19"/>
        <v>4042727.85</v>
      </c>
      <c r="AC56" s="242">
        <f t="shared" si="19"/>
        <v>3832952.97</v>
      </c>
    </row>
    <row r="57" spans="3:29" ht="14.25" customHeight="1" x14ac:dyDescent="0.25"/>
    <row r="58" spans="3:29" ht="14.25" customHeight="1" x14ac:dyDescent="0.25">
      <c r="C58" s="247" t="s">
        <v>369</v>
      </c>
      <c r="D58" s="247"/>
      <c r="E58" s="248">
        <f>E56-'Youreka BS-Monthly'!D13</f>
        <v>0</v>
      </c>
      <c r="F58" s="248">
        <f>F56-'Youreka BS-Monthly'!E13</f>
        <v>0</v>
      </c>
      <c r="G58" s="248">
        <f>G56-'Youreka BS-Monthly'!F13</f>
        <v>0</v>
      </c>
      <c r="H58" s="248">
        <f>H56-'Youreka BS-Monthly'!G13</f>
        <v>0</v>
      </c>
      <c r="I58" s="248">
        <f>I56-'Youreka BS-Monthly'!H13</f>
        <v>0</v>
      </c>
      <c r="J58" s="248">
        <f>J56-'Youreka BS-Monthly'!I13</f>
        <v>0</v>
      </c>
      <c r="K58" s="248">
        <f>K56-'Youreka BS-Monthly'!J13</f>
        <v>0</v>
      </c>
      <c r="L58" s="248">
        <f>L56-'Youreka BS-Monthly'!K13</f>
        <v>0</v>
      </c>
      <c r="M58" s="248">
        <f>M56-'Youreka BS-Monthly'!L13</f>
        <v>0</v>
      </c>
      <c r="N58" s="248">
        <f>N56-'Youreka BS-Monthly'!M13</f>
        <v>0</v>
      </c>
      <c r="O58" s="248">
        <f>O56-'Youreka BS-Monthly'!N13</f>
        <v>0</v>
      </c>
      <c r="P58" s="248">
        <f>P56-'Youreka BS-Monthly'!O13</f>
        <v>0</v>
      </c>
      <c r="Q58" s="247"/>
      <c r="R58" s="248">
        <f>R56-'Youreka BS-Monthly'!AZ13</f>
        <v>0</v>
      </c>
      <c r="S58" s="248">
        <f>S56-'Youreka BS-Monthly'!BA13</f>
        <v>0</v>
      </c>
      <c r="T58" s="248">
        <f>T56-'Youreka BS-Monthly'!BB13</f>
        <v>0</v>
      </c>
      <c r="U58" s="248">
        <f>U56-'Youreka BS-Monthly'!BC13</f>
        <v>0</v>
      </c>
      <c r="V58" s="248">
        <f>V56-'Youreka BS-Monthly'!BD13</f>
        <v>0</v>
      </c>
      <c r="W58" s="248">
        <f>W56-'Youreka BS-Monthly'!BE13</f>
        <v>0</v>
      </c>
      <c r="X58" s="248">
        <f>X56-'Youreka BS-Monthly'!BF13</f>
        <v>0</v>
      </c>
      <c r="Y58" s="248">
        <f>Y56-'Youreka BS-Monthly'!BG13</f>
        <v>0</v>
      </c>
      <c r="Z58" s="248">
        <f>Z56-'Youreka BS-Monthly'!BH13</f>
        <v>0</v>
      </c>
      <c r="AA58" s="248">
        <f>AA56-'Youreka BS-Monthly'!BI13</f>
        <v>0</v>
      </c>
      <c r="AB58" s="248">
        <f>AB56-'Youreka BS-Monthly'!BJ13</f>
        <v>0</v>
      </c>
      <c r="AC58" s="248">
        <f>AC56-'Youreka BS-Monthly'!BK13</f>
        <v>0</v>
      </c>
    </row>
    <row r="59" spans="3:29" ht="14.25" customHeight="1" x14ac:dyDescent="0.25">
      <c r="C59" s="14"/>
      <c r="D59" s="242"/>
      <c r="E59" s="242"/>
      <c r="F59" s="242"/>
      <c r="G59" s="242"/>
      <c r="H59" s="242"/>
      <c r="I59" s="242"/>
      <c r="J59" s="242"/>
      <c r="K59" s="242"/>
      <c r="L59" s="242"/>
      <c r="M59" s="242"/>
      <c r="N59" s="242"/>
      <c r="O59" s="242"/>
      <c r="P59" s="242"/>
      <c r="Q59" s="242"/>
      <c r="R59" s="242"/>
      <c r="S59" s="242"/>
      <c r="T59" s="242"/>
      <c r="U59" s="242"/>
      <c r="V59" s="242"/>
      <c r="W59" s="242"/>
      <c r="X59" s="242"/>
      <c r="Y59" s="242"/>
      <c r="Z59" s="242"/>
      <c r="AA59" s="242"/>
      <c r="AB59" s="242"/>
      <c r="AC59" s="242"/>
    </row>
    <row r="60" spans="3:29" ht="14.25" customHeight="1" x14ac:dyDescent="0.25">
      <c r="C60" s="14" t="s">
        <v>372</v>
      </c>
      <c r="E60" s="250">
        <f t="shared" ref="E60:P60" si="20">E51+E31</f>
        <v>6322116.0300000003</v>
      </c>
      <c r="F60" s="250">
        <f t="shared" si="20"/>
        <v>4243736.76</v>
      </c>
      <c r="G60" s="250">
        <f t="shared" si="20"/>
        <v>3128524.55</v>
      </c>
      <c r="H60" s="250">
        <f t="shared" si="20"/>
        <v>4286551.41</v>
      </c>
      <c r="I60" s="250">
        <f t="shared" si="20"/>
        <v>4011390.4699999997</v>
      </c>
      <c r="J60" s="250">
        <f t="shared" si="20"/>
        <v>2667845.8699999996</v>
      </c>
      <c r="K60" s="250">
        <f t="shared" si="20"/>
        <v>1870792.9299999997</v>
      </c>
      <c r="L60" s="250">
        <f t="shared" si="20"/>
        <v>1950549.06</v>
      </c>
      <c r="M60" s="250">
        <f t="shared" si="20"/>
        <v>3082807.62</v>
      </c>
      <c r="N60" s="250">
        <f t="shared" si="20"/>
        <v>3817209.8899999997</v>
      </c>
      <c r="O60" s="250">
        <f t="shared" si="20"/>
        <v>4360007.6499999994</v>
      </c>
      <c r="P60" s="250">
        <f t="shared" si="20"/>
        <v>6880321.6799999997</v>
      </c>
      <c r="R60" s="251">
        <f t="shared" ref="R60:AC60" si="21">R51+R31</f>
        <v>5985375.6899999995</v>
      </c>
      <c r="S60" s="251">
        <f t="shared" si="21"/>
        <v>4576761.08</v>
      </c>
      <c r="T60" s="251">
        <f t="shared" si="21"/>
        <v>3219212.8800000004</v>
      </c>
      <c r="U60" s="251">
        <f t="shared" si="21"/>
        <v>4769280.75</v>
      </c>
      <c r="V60" s="251">
        <f t="shared" si="21"/>
        <v>4043115.63</v>
      </c>
      <c r="W60" s="251">
        <f t="shared" si="21"/>
        <v>3201117.9099999992</v>
      </c>
      <c r="X60" s="251">
        <f t="shared" si="21"/>
        <v>3001328.8099999996</v>
      </c>
      <c r="Y60" s="251">
        <f t="shared" si="21"/>
        <v>1091520.76</v>
      </c>
      <c r="Z60" s="251">
        <f t="shared" si="21"/>
        <v>1829917.5200000003</v>
      </c>
      <c r="AA60" s="251">
        <f t="shared" si="21"/>
        <v>3465373.7399999998</v>
      </c>
      <c r="AB60" s="251">
        <f t="shared" si="21"/>
        <v>5170666.46</v>
      </c>
      <c r="AC60" s="251">
        <f t="shared" si="21"/>
        <v>5938425.8100000005</v>
      </c>
    </row>
    <row r="61" spans="3:29" ht="14.25" customHeight="1" x14ac:dyDescent="0.25"/>
    <row r="62" spans="3:29" ht="153" customHeight="1" x14ac:dyDescent="0.25">
      <c r="C62" s="252" t="s">
        <v>373</v>
      </c>
    </row>
  </sheetData>
  <mergeCells count="2">
    <mergeCell ref="E10:P10"/>
    <mergeCell ref="R10:AC10"/>
  </mergeCells>
  <pageMargins left="0.7" right="0.7" top="0.75" bottom="0.75" header="0" footer="0"/>
  <pageSetup fitToHeight="0"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theme="8"/>
    <pageSetUpPr fitToPage="1"/>
  </sheetPr>
  <dimension ref="C1:AB55"/>
  <sheetViews>
    <sheetView showGridLines="0" workbookViewId="0">
      <pane xSplit="3" ySplit="8" topLeftCell="D24" activePane="bottomRight" state="frozen"/>
      <selection pane="topRight" activeCell="D1" sqref="D1"/>
      <selection pane="bottomLeft" activeCell="A9" sqref="A9"/>
      <selection pane="bottomRight" activeCell="O14" sqref="O14:O27"/>
    </sheetView>
  </sheetViews>
  <sheetFormatPr defaultColWidth="14.42578125" defaultRowHeight="15" customHeight="1" x14ac:dyDescent="0.25"/>
  <cols>
    <col min="1" max="2" width="2.140625" customWidth="1"/>
    <col min="3" max="3" width="45.85546875" customWidth="1"/>
    <col min="4" max="15" width="9.5703125" customWidth="1"/>
    <col min="16" max="16" width="2.85546875" customWidth="1"/>
    <col min="17" max="28" width="9.5703125" customWidth="1"/>
    <col min="29" max="29" width="8.7109375" customWidth="1"/>
  </cols>
  <sheetData>
    <row r="1" spans="3:28" ht="14.25" customHeight="1" x14ac:dyDescent="0.25">
      <c r="C1" s="2" t="s">
        <v>331</v>
      </c>
    </row>
    <row r="2" spans="3:28" ht="14.25" customHeight="1" x14ac:dyDescent="0.25">
      <c r="C2" s="4"/>
    </row>
    <row r="3" spans="3:28" ht="14.25" customHeight="1" x14ac:dyDescent="0.25"/>
    <row r="4" spans="3:28" ht="14.25" customHeight="1" x14ac:dyDescent="0.25">
      <c r="C4" s="29"/>
    </row>
    <row r="5" spans="3:28" ht="14.25" customHeight="1" x14ac:dyDescent="0.25">
      <c r="D5" s="626" t="str">
        <f>"FY "&amp;YEAR(D8)&amp;" Actuals"</f>
        <v>FY 2025 Actuals</v>
      </c>
      <c r="E5" s="627"/>
      <c r="F5" s="627"/>
      <c r="G5" s="627"/>
      <c r="H5" s="627"/>
      <c r="I5" s="627"/>
      <c r="J5" s="627"/>
      <c r="K5" s="627"/>
      <c r="L5" s="627"/>
      <c r="M5" s="627"/>
      <c r="N5" s="627"/>
      <c r="O5" s="627"/>
      <c r="P5" s="27"/>
      <c r="Q5" s="626" t="str">
        <f>"FY "&amp;YEAR(Q8)&amp;" Plan"</f>
        <v>FY 2025 Plan</v>
      </c>
      <c r="R5" s="627"/>
      <c r="S5" s="627"/>
      <c r="T5" s="627"/>
      <c r="U5" s="627"/>
      <c r="V5" s="627"/>
      <c r="W5" s="627"/>
      <c r="X5" s="627"/>
      <c r="Y5" s="627"/>
      <c r="Z5" s="627"/>
      <c r="AA5" s="627"/>
      <c r="AB5" s="627"/>
    </row>
    <row r="6" spans="3:28" ht="14.25" customHeight="1" x14ac:dyDescent="0.25">
      <c r="D6" s="26">
        <f t="shared" ref="D6:O6" si="0">YEAR(D8)</f>
        <v>2025</v>
      </c>
      <c r="E6" s="26">
        <f t="shared" si="0"/>
        <v>2025</v>
      </c>
      <c r="F6" s="26">
        <f t="shared" si="0"/>
        <v>2025</v>
      </c>
      <c r="G6" s="26">
        <f t="shared" si="0"/>
        <v>2025</v>
      </c>
      <c r="H6" s="26">
        <f t="shared" si="0"/>
        <v>2025</v>
      </c>
      <c r="I6" s="26">
        <f t="shared" si="0"/>
        <v>2025</v>
      </c>
      <c r="J6" s="26">
        <f t="shared" si="0"/>
        <v>2025</v>
      </c>
      <c r="K6" s="26">
        <f t="shared" si="0"/>
        <v>2025</v>
      </c>
      <c r="L6" s="26">
        <f t="shared" si="0"/>
        <v>2025</v>
      </c>
      <c r="M6" s="26">
        <f t="shared" si="0"/>
        <v>2025</v>
      </c>
      <c r="N6" s="26">
        <f t="shared" si="0"/>
        <v>2025</v>
      </c>
      <c r="O6" s="26">
        <f t="shared" si="0"/>
        <v>2025</v>
      </c>
      <c r="Q6" s="209">
        <f t="shared" ref="Q6:AB6" si="1">D6</f>
        <v>2025</v>
      </c>
      <c r="R6" s="209">
        <f t="shared" si="1"/>
        <v>2025</v>
      </c>
      <c r="S6" s="209">
        <f t="shared" si="1"/>
        <v>2025</v>
      </c>
      <c r="T6" s="209">
        <f t="shared" si="1"/>
        <v>2025</v>
      </c>
      <c r="U6" s="209">
        <f t="shared" si="1"/>
        <v>2025</v>
      </c>
      <c r="V6" s="209">
        <f t="shared" si="1"/>
        <v>2025</v>
      </c>
      <c r="W6" s="209">
        <f t="shared" si="1"/>
        <v>2025</v>
      </c>
      <c r="X6" s="209">
        <f t="shared" si="1"/>
        <v>2025</v>
      </c>
      <c r="Y6" s="209">
        <f t="shared" si="1"/>
        <v>2025</v>
      </c>
      <c r="Z6" s="209">
        <f t="shared" si="1"/>
        <v>2025</v>
      </c>
      <c r="AA6" s="209">
        <f t="shared" si="1"/>
        <v>2025</v>
      </c>
      <c r="AB6" s="209">
        <f t="shared" si="1"/>
        <v>2025</v>
      </c>
    </row>
    <row r="7" spans="3:28" ht="14.25" customHeight="1" x14ac:dyDescent="0.25">
      <c r="D7" s="210" t="str">
        <f>VLOOKUP(MONTH(D8),'Lkups &amp; Dropdowns'!$B$4:$C$15,2,FALSE)</f>
        <v>Q1</v>
      </c>
      <c r="E7" s="210" t="str">
        <f>VLOOKUP(MONTH(E8),'Lkups &amp; Dropdowns'!$B$4:$C$15,2,FALSE)</f>
        <v>Q1</v>
      </c>
      <c r="F7" s="210" t="str">
        <f>VLOOKUP(MONTH(F8),'Lkups &amp; Dropdowns'!$B$4:$C$15,2,FALSE)</f>
        <v>Q1</v>
      </c>
      <c r="G7" s="210" t="str">
        <f>VLOOKUP(MONTH(G8),'Lkups &amp; Dropdowns'!$B$4:$C$15,2,FALSE)</f>
        <v>Q2</v>
      </c>
      <c r="H7" s="210" t="str">
        <f>VLOOKUP(MONTH(H8),'Lkups &amp; Dropdowns'!$B$4:$C$15,2,FALSE)</f>
        <v>Q2</v>
      </c>
      <c r="I7" s="210" t="str">
        <f>VLOOKUP(MONTH(I8),'Lkups &amp; Dropdowns'!$B$4:$C$15,2,FALSE)</f>
        <v>Q2</v>
      </c>
      <c r="J7" s="210" t="str">
        <f>VLOOKUP(MONTH(J8),'Lkups &amp; Dropdowns'!$B$4:$C$15,2,FALSE)</f>
        <v>Q3</v>
      </c>
      <c r="K7" s="210" t="str">
        <f>VLOOKUP(MONTH(K8),'Lkups &amp; Dropdowns'!$B$4:$C$15,2,FALSE)</f>
        <v>Q3</v>
      </c>
      <c r="L7" s="210" t="str">
        <f>VLOOKUP(MONTH(L8),'Lkups &amp; Dropdowns'!$B$4:$C$15,2,FALSE)</f>
        <v>Q3</v>
      </c>
      <c r="M7" s="210" t="str">
        <f>VLOOKUP(MONTH(M8),'Lkups &amp; Dropdowns'!$B$4:$C$15,2,FALSE)</f>
        <v>Q4</v>
      </c>
      <c r="N7" s="210" t="str">
        <f>VLOOKUP(MONTH(N8),'Lkups &amp; Dropdowns'!$B$4:$C$15,2,FALSE)</f>
        <v>Q4</v>
      </c>
      <c r="O7" s="210" t="str">
        <f>VLOOKUP(MONTH(O8),'Lkups &amp; Dropdowns'!$B$4:$C$15,2,FALSE)</f>
        <v>Q4</v>
      </c>
      <c r="Q7" s="211" t="str">
        <f t="shared" ref="Q7:AB7" si="2">D7</f>
        <v>Q1</v>
      </c>
      <c r="R7" s="211" t="str">
        <f t="shared" si="2"/>
        <v>Q1</v>
      </c>
      <c r="S7" s="211" t="str">
        <f t="shared" si="2"/>
        <v>Q1</v>
      </c>
      <c r="T7" s="211" t="str">
        <f t="shared" si="2"/>
        <v>Q2</v>
      </c>
      <c r="U7" s="211" t="str">
        <f t="shared" si="2"/>
        <v>Q2</v>
      </c>
      <c r="V7" s="211" t="str">
        <f t="shared" si="2"/>
        <v>Q2</v>
      </c>
      <c r="W7" s="211" t="str">
        <f t="shared" si="2"/>
        <v>Q3</v>
      </c>
      <c r="X7" s="211" t="str">
        <f t="shared" si="2"/>
        <v>Q3</v>
      </c>
      <c r="Y7" s="211" t="str">
        <f t="shared" si="2"/>
        <v>Q3</v>
      </c>
      <c r="Z7" s="211" t="str">
        <f t="shared" si="2"/>
        <v>Q4</v>
      </c>
      <c r="AA7" s="211" t="str">
        <f t="shared" si="2"/>
        <v>Q4</v>
      </c>
      <c r="AB7" s="211" t="str">
        <f t="shared" si="2"/>
        <v>Q4</v>
      </c>
    </row>
    <row r="8" spans="3:28" ht="14.25" customHeight="1" x14ac:dyDescent="0.25">
      <c r="D8" s="210">
        <f>'Dispatch Monthly Func P&amp;L'!D5</f>
        <v>45688</v>
      </c>
      <c r="E8" s="210">
        <f t="shared" ref="E8:O8" si="3">EOMONTH(D8,1)</f>
        <v>45716</v>
      </c>
      <c r="F8" s="210">
        <f t="shared" si="3"/>
        <v>45747</v>
      </c>
      <c r="G8" s="210">
        <f t="shared" si="3"/>
        <v>45777</v>
      </c>
      <c r="H8" s="210">
        <f t="shared" si="3"/>
        <v>45808</v>
      </c>
      <c r="I8" s="210">
        <f t="shared" si="3"/>
        <v>45838</v>
      </c>
      <c r="J8" s="210">
        <f t="shared" si="3"/>
        <v>45869</v>
      </c>
      <c r="K8" s="210">
        <f t="shared" si="3"/>
        <v>45900</v>
      </c>
      <c r="L8" s="210">
        <f t="shared" si="3"/>
        <v>45930</v>
      </c>
      <c r="M8" s="210">
        <f t="shared" si="3"/>
        <v>45961</v>
      </c>
      <c r="N8" s="210">
        <f t="shared" si="3"/>
        <v>45991</v>
      </c>
      <c r="O8" s="210">
        <f t="shared" si="3"/>
        <v>46022</v>
      </c>
      <c r="Q8" s="211">
        <f t="shared" ref="Q8:AB8" si="4">D8</f>
        <v>45688</v>
      </c>
      <c r="R8" s="211">
        <f t="shared" si="4"/>
        <v>45716</v>
      </c>
      <c r="S8" s="211">
        <f t="shared" si="4"/>
        <v>45747</v>
      </c>
      <c r="T8" s="211">
        <f t="shared" si="4"/>
        <v>45777</v>
      </c>
      <c r="U8" s="211">
        <f t="shared" si="4"/>
        <v>45808</v>
      </c>
      <c r="V8" s="211">
        <f t="shared" si="4"/>
        <v>45838</v>
      </c>
      <c r="W8" s="211">
        <f t="shared" si="4"/>
        <v>45869</v>
      </c>
      <c r="X8" s="211">
        <f t="shared" si="4"/>
        <v>45900</v>
      </c>
      <c r="Y8" s="211">
        <f t="shared" si="4"/>
        <v>45930</v>
      </c>
      <c r="Z8" s="211">
        <f t="shared" si="4"/>
        <v>45961</v>
      </c>
      <c r="AA8" s="211">
        <f t="shared" si="4"/>
        <v>45991</v>
      </c>
      <c r="AB8" s="211">
        <f t="shared" si="4"/>
        <v>46022</v>
      </c>
    </row>
    <row r="9" spans="3:28" ht="14.25" customHeight="1" x14ac:dyDescent="0.25">
      <c r="D9" s="212"/>
      <c r="E9" s="213"/>
      <c r="F9" s="214"/>
      <c r="G9" s="214"/>
      <c r="H9" s="214"/>
      <c r="I9" s="214"/>
      <c r="J9" s="214"/>
      <c r="K9" s="214"/>
      <c r="L9" s="214"/>
      <c r="M9" s="214"/>
      <c r="N9" s="214"/>
      <c r="O9" s="214"/>
      <c r="P9" s="214"/>
      <c r="Q9" s="215"/>
      <c r="R9" s="214"/>
      <c r="S9" s="214"/>
      <c r="T9" s="214"/>
      <c r="U9" s="214"/>
      <c r="V9" s="214"/>
      <c r="W9" s="214"/>
      <c r="X9" s="214"/>
      <c r="Y9" s="214"/>
      <c r="Z9" s="214"/>
      <c r="AA9" s="214"/>
      <c r="AB9" s="214"/>
    </row>
    <row r="10" spans="3:28" ht="14.25" customHeight="1" x14ac:dyDescent="0.25">
      <c r="C10" s="216" t="s">
        <v>332</v>
      </c>
      <c r="D10" s="624"/>
      <c r="E10" s="624"/>
      <c r="F10" s="624"/>
      <c r="G10" s="624"/>
      <c r="H10" s="624"/>
      <c r="I10" s="624"/>
      <c r="J10" s="624"/>
      <c r="K10" s="624"/>
      <c r="L10" s="624"/>
      <c r="M10" s="624"/>
      <c r="N10" s="624"/>
      <c r="O10" s="624"/>
      <c r="P10" s="624"/>
      <c r="Q10" s="624"/>
      <c r="R10" s="624"/>
      <c r="S10" s="624"/>
      <c r="T10" s="624"/>
      <c r="U10" s="624"/>
      <c r="V10" s="624"/>
      <c r="W10" s="624"/>
      <c r="X10" s="624"/>
      <c r="Y10" s="624"/>
      <c r="Z10" s="624"/>
      <c r="AA10" s="624"/>
      <c r="AB10" s="624"/>
    </row>
    <row r="11" spans="3:28" ht="14.25" customHeight="1" x14ac:dyDescent="0.25">
      <c r="C11" s="217"/>
    </row>
    <row r="12" spans="3:28" ht="14.25" customHeight="1" x14ac:dyDescent="0.25">
      <c r="C12" s="14" t="s">
        <v>333</v>
      </c>
    </row>
    <row r="13" spans="3:28" ht="14.25" customHeight="1" x14ac:dyDescent="0.25">
      <c r="C13" s="50" t="s">
        <v>334</v>
      </c>
    </row>
    <row r="14" spans="3:28" ht="14.25" customHeight="1" x14ac:dyDescent="0.25">
      <c r="C14" s="7" t="s">
        <v>335</v>
      </c>
      <c r="D14" s="218">
        <v>4</v>
      </c>
      <c r="E14" s="218">
        <v>4</v>
      </c>
      <c r="F14" s="218">
        <v>4</v>
      </c>
      <c r="G14" s="218">
        <v>4</v>
      </c>
      <c r="H14" s="218">
        <v>4</v>
      </c>
      <c r="I14" s="218">
        <v>4</v>
      </c>
      <c r="J14" s="218">
        <v>4</v>
      </c>
      <c r="K14" s="218">
        <v>4</v>
      </c>
      <c r="L14" s="218">
        <v>4</v>
      </c>
      <c r="M14" s="218">
        <v>4</v>
      </c>
      <c r="N14" s="218">
        <v>4</v>
      </c>
      <c r="O14" s="218">
        <v>4</v>
      </c>
      <c r="Q14" s="219">
        <v>4</v>
      </c>
      <c r="R14" s="219">
        <v>4</v>
      </c>
      <c r="S14" s="219">
        <v>4</v>
      </c>
      <c r="T14" s="219">
        <v>4</v>
      </c>
      <c r="U14" s="219">
        <v>4</v>
      </c>
      <c r="V14" s="219">
        <v>4</v>
      </c>
      <c r="W14" s="219">
        <v>4</v>
      </c>
      <c r="X14" s="219">
        <v>4</v>
      </c>
      <c r="Y14" s="219">
        <v>4</v>
      </c>
      <c r="Z14" s="219">
        <v>4</v>
      </c>
      <c r="AA14" s="219">
        <v>4</v>
      </c>
      <c r="AB14" s="219">
        <v>4</v>
      </c>
    </row>
    <row r="15" spans="3:28" ht="14.25" customHeight="1" x14ac:dyDescent="0.25">
      <c r="C15" s="7" t="s">
        <v>336</v>
      </c>
      <c r="D15" s="218">
        <v>4</v>
      </c>
      <c r="E15" s="218">
        <v>4</v>
      </c>
      <c r="F15" s="218">
        <v>4</v>
      </c>
      <c r="G15" s="218">
        <v>4</v>
      </c>
      <c r="H15" s="218">
        <v>4</v>
      </c>
      <c r="I15" s="218">
        <v>4</v>
      </c>
      <c r="J15" s="218">
        <v>4</v>
      </c>
      <c r="K15" s="640">
        <v>4</v>
      </c>
      <c r="L15" s="640">
        <v>4</v>
      </c>
      <c r="M15" s="640">
        <v>4</v>
      </c>
      <c r="N15" s="640">
        <v>4</v>
      </c>
      <c r="O15" s="640">
        <v>4</v>
      </c>
      <c r="Q15" s="219">
        <v>4</v>
      </c>
      <c r="R15" s="219">
        <v>4</v>
      </c>
      <c r="S15" s="219">
        <v>4</v>
      </c>
      <c r="T15" s="219">
        <v>4</v>
      </c>
      <c r="U15" s="219">
        <v>4</v>
      </c>
      <c r="V15" s="219">
        <v>4</v>
      </c>
      <c r="W15" s="219">
        <v>4</v>
      </c>
      <c r="X15" s="219">
        <v>4</v>
      </c>
      <c r="Y15" s="219">
        <v>4</v>
      </c>
      <c r="Z15" s="219">
        <v>4</v>
      </c>
      <c r="AA15" s="219">
        <v>4</v>
      </c>
      <c r="AB15" s="219">
        <v>4</v>
      </c>
    </row>
    <row r="16" spans="3:28" ht="14.25" customHeight="1" x14ac:dyDescent="0.25">
      <c r="C16" s="7" t="s">
        <v>337</v>
      </c>
      <c r="D16" s="218">
        <v>2</v>
      </c>
      <c r="E16" s="218">
        <v>2</v>
      </c>
      <c r="F16" s="218">
        <v>2</v>
      </c>
      <c r="G16" s="218">
        <v>2</v>
      </c>
      <c r="H16" s="218">
        <v>2</v>
      </c>
      <c r="I16" s="218">
        <v>2</v>
      </c>
      <c r="J16" s="218">
        <v>2</v>
      </c>
      <c r="K16" s="218">
        <v>2</v>
      </c>
      <c r="L16" s="218">
        <v>2</v>
      </c>
      <c r="M16" s="218">
        <v>2</v>
      </c>
      <c r="N16" s="218">
        <v>2</v>
      </c>
      <c r="O16" s="218">
        <v>2</v>
      </c>
      <c r="Q16" s="219">
        <v>2</v>
      </c>
      <c r="R16" s="219">
        <v>2</v>
      </c>
      <c r="S16" s="219">
        <v>2</v>
      </c>
      <c r="T16" s="219">
        <v>2</v>
      </c>
      <c r="U16" s="219">
        <v>2</v>
      </c>
      <c r="V16" s="219">
        <v>2</v>
      </c>
      <c r="W16" s="219">
        <v>2</v>
      </c>
      <c r="X16" s="219">
        <v>2</v>
      </c>
      <c r="Y16" s="219">
        <v>2</v>
      </c>
      <c r="Z16" s="219">
        <v>2</v>
      </c>
      <c r="AA16" s="219">
        <v>2</v>
      </c>
      <c r="AB16" s="219">
        <v>2</v>
      </c>
    </row>
    <row r="17" spans="3:28" ht="14.25" customHeight="1" x14ac:dyDescent="0.25">
      <c r="C17" s="7" t="s">
        <v>338</v>
      </c>
      <c r="D17" s="218">
        <v>2</v>
      </c>
      <c r="E17" s="218">
        <v>2</v>
      </c>
      <c r="F17" s="218">
        <v>1</v>
      </c>
      <c r="G17" s="218">
        <v>1</v>
      </c>
      <c r="H17" s="218">
        <v>1</v>
      </c>
      <c r="I17" s="218">
        <v>1</v>
      </c>
      <c r="J17" s="218">
        <v>2</v>
      </c>
      <c r="K17" s="218">
        <v>2</v>
      </c>
      <c r="L17" s="218">
        <v>2</v>
      </c>
      <c r="M17" s="218">
        <v>2</v>
      </c>
      <c r="N17" s="218">
        <v>2</v>
      </c>
      <c r="O17" s="218">
        <v>2</v>
      </c>
      <c r="Q17" s="219">
        <v>2</v>
      </c>
      <c r="R17" s="219">
        <v>2</v>
      </c>
      <c r="S17" s="219">
        <v>2</v>
      </c>
      <c r="T17" s="219">
        <v>2</v>
      </c>
      <c r="U17" s="219">
        <v>2</v>
      </c>
      <c r="V17" s="219">
        <v>2</v>
      </c>
      <c r="W17" s="219">
        <v>2</v>
      </c>
      <c r="X17" s="219">
        <v>2</v>
      </c>
      <c r="Y17" s="219">
        <v>2</v>
      </c>
      <c r="Z17" s="219">
        <v>2</v>
      </c>
      <c r="AA17" s="219">
        <v>2</v>
      </c>
      <c r="AB17" s="219">
        <v>2</v>
      </c>
    </row>
    <row r="18" spans="3:28" ht="14.25" customHeight="1" x14ac:dyDescent="0.25">
      <c r="C18" s="220" t="s">
        <v>14</v>
      </c>
      <c r="D18" s="221">
        <f t="shared" ref="D18:K18" si="5">SUM(D14:D17)</f>
        <v>12</v>
      </c>
      <c r="E18" s="221">
        <f t="shared" ref="E18:F18" si="6">SUM(E14:E17)</f>
        <v>12</v>
      </c>
      <c r="F18" s="221">
        <f t="shared" si="6"/>
        <v>11</v>
      </c>
      <c r="G18" s="221">
        <f t="shared" si="5"/>
        <v>11</v>
      </c>
      <c r="H18" s="221">
        <f t="shared" si="5"/>
        <v>11</v>
      </c>
      <c r="I18" s="221">
        <f t="shared" si="5"/>
        <v>11</v>
      </c>
      <c r="J18" s="221">
        <f t="shared" si="5"/>
        <v>12</v>
      </c>
      <c r="K18" s="221">
        <f t="shared" si="5"/>
        <v>12</v>
      </c>
      <c r="L18" s="221">
        <f t="shared" ref="L18:M18" si="7">SUM(L14:L17)</f>
        <v>12</v>
      </c>
      <c r="M18" s="221">
        <f t="shared" si="7"/>
        <v>12</v>
      </c>
      <c r="N18" s="221">
        <f t="shared" ref="N18:O18" si="8">SUM(N14:N17)</f>
        <v>12</v>
      </c>
      <c r="O18" s="221">
        <f t="shared" si="8"/>
        <v>12</v>
      </c>
      <c r="P18" s="14"/>
      <c r="Q18" s="221">
        <f t="shared" ref="Q18:AB18" si="9">SUM(Q14:Q17)</f>
        <v>12</v>
      </c>
      <c r="R18" s="221">
        <f t="shared" si="9"/>
        <v>12</v>
      </c>
      <c r="S18" s="221">
        <f t="shared" si="9"/>
        <v>12</v>
      </c>
      <c r="T18" s="221">
        <f t="shared" si="9"/>
        <v>12</v>
      </c>
      <c r="U18" s="221">
        <f t="shared" si="9"/>
        <v>12</v>
      </c>
      <c r="V18" s="221">
        <f t="shared" si="9"/>
        <v>12</v>
      </c>
      <c r="W18" s="221">
        <f t="shared" si="9"/>
        <v>12</v>
      </c>
      <c r="X18" s="221">
        <f t="shared" si="9"/>
        <v>12</v>
      </c>
      <c r="Y18" s="221">
        <f t="shared" si="9"/>
        <v>12</v>
      </c>
      <c r="Z18" s="221">
        <f t="shared" si="9"/>
        <v>12</v>
      </c>
      <c r="AA18" s="221">
        <f t="shared" si="9"/>
        <v>12</v>
      </c>
      <c r="AB18" s="221">
        <f t="shared" si="9"/>
        <v>12</v>
      </c>
    </row>
    <row r="19" spans="3:28" ht="14.25" customHeight="1" x14ac:dyDescent="0.25">
      <c r="C19" s="7"/>
      <c r="D19" s="222"/>
      <c r="E19" s="222"/>
      <c r="F19" s="222"/>
      <c r="G19" s="222"/>
      <c r="H19" s="222"/>
      <c r="I19" s="222"/>
      <c r="J19" s="222"/>
      <c r="K19" s="222"/>
      <c r="L19" s="222"/>
      <c r="M19" s="222"/>
      <c r="N19" s="222"/>
      <c r="O19" s="222"/>
    </row>
    <row r="20" spans="3:28" ht="14.25" customHeight="1" x14ac:dyDescent="0.25">
      <c r="C20" s="50" t="s">
        <v>339</v>
      </c>
      <c r="D20" s="222"/>
      <c r="E20" s="222"/>
      <c r="F20" s="222"/>
      <c r="G20" s="222"/>
      <c r="H20" s="222"/>
      <c r="I20" s="222"/>
      <c r="J20" s="222"/>
      <c r="K20" s="222"/>
      <c r="L20" s="222"/>
      <c r="M20" s="222"/>
      <c r="N20" s="222"/>
      <c r="O20" s="222"/>
    </row>
    <row r="21" spans="3:28" ht="14.25" customHeight="1" x14ac:dyDescent="0.25">
      <c r="C21" s="7" t="s">
        <v>340</v>
      </c>
      <c r="D21" s="218">
        <v>18</v>
      </c>
      <c r="E21" s="218">
        <v>18</v>
      </c>
      <c r="F21" s="218">
        <v>16</v>
      </c>
      <c r="G21" s="218">
        <v>16</v>
      </c>
      <c r="H21" s="218">
        <v>16</v>
      </c>
      <c r="I21" s="218">
        <v>16</v>
      </c>
      <c r="J21" s="218">
        <v>14</v>
      </c>
      <c r="K21" s="218">
        <v>12</v>
      </c>
      <c r="L21" s="218">
        <v>12</v>
      </c>
      <c r="M21" s="218">
        <v>12</v>
      </c>
      <c r="N21" s="218">
        <v>12</v>
      </c>
      <c r="O21" s="218">
        <v>12</v>
      </c>
      <c r="Q21" s="219">
        <v>18</v>
      </c>
      <c r="R21" s="219">
        <v>18</v>
      </c>
      <c r="S21" s="219">
        <v>18</v>
      </c>
      <c r="T21" s="219">
        <v>18</v>
      </c>
      <c r="U21" s="219">
        <v>17</v>
      </c>
      <c r="V21" s="219">
        <v>17</v>
      </c>
      <c r="W21" s="219">
        <v>17</v>
      </c>
      <c r="X21" s="219">
        <v>17</v>
      </c>
      <c r="Y21" s="219">
        <v>17</v>
      </c>
      <c r="Z21" s="219">
        <v>17</v>
      </c>
      <c r="AA21" s="219">
        <v>17</v>
      </c>
      <c r="AB21" s="219">
        <v>17</v>
      </c>
    </row>
    <row r="22" spans="3:28" ht="14.25" customHeight="1" x14ac:dyDescent="0.25">
      <c r="C22" s="7" t="s">
        <v>341</v>
      </c>
      <c r="D22" s="218">
        <v>5</v>
      </c>
      <c r="E22" s="218">
        <v>5</v>
      </c>
      <c r="F22" s="218">
        <v>5</v>
      </c>
      <c r="G22" s="218">
        <v>5</v>
      </c>
      <c r="H22" s="218">
        <v>5</v>
      </c>
      <c r="I22" s="218">
        <v>5</v>
      </c>
      <c r="J22" s="218">
        <v>5</v>
      </c>
      <c r="K22" s="218">
        <v>4</v>
      </c>
      <c r="L22" s="218">
        <v>4</v>
      </c>
      <c r="M22" s="218">
        <v>4</v>
      </c>
      <c r="N22" s="218">
        <v>4</v>
      </c>
      <c r="O22" s="218">
        <v>4</v>
      </c>
      <c r="Q22" s="219">
        <v>5</v>
      </c>
      <c r="R22" s="219">
        <v>5</v>
      </c>
      <c r="S22" s="219">
        <v>5</v>
      </c>
      <c r="T22" s="219">
        <v>5</v>
      </c>
      <c r="U22" s="219">
        <v>5</v>
      </c>
      <c r="V22" s="219">
        <v>5</v>
      </c>
      <c r="W22" s="219">
        <v>5</v>
      </c>
      <c r="X22" s="219">
        <v>5</v>
      </c>
      <c r="Y22" s="219">
        <v>5</v>
      </c>
      <c r="Z22" s="219">
        <v>5</v>
      </c>
      <c r="AA22" s="219">
        <v>5</v>
      </c>
      <c r="AB22" s="219">
        <v>5</v>
      </c>
    </row>
    <row r="23" spans="3:28" ht="14.25" customHeight="1" x14ac:dyDescent="0.25">
      <c r="C23" s="7" t="s">
        <v>342</v>
      </c>
      <c r="D23" s="218">
        <v>2</v>
      </c>
      <c r="E23" s="218">
        <v>2</v>
      </c>
      <c r="F23" s="218">
        <v>2</v>
      </c>
      <c r="G23" s="218">
        <v>2</v>
      </c>
      <c r="H23" s="218">
        <v>2</v>
      </c>
      <c r="I23" s="218">
        <v>2</v>
      </c>
      <c r="J23" s="218">
        <v>2</v>
      </c>
      <c r="K23" s="218">
        <v>2</v>
      </c>
      <c r="L23" s="218">
        <v>2</v>
      </c>
      <c r="M23" s="218">
        <v>2</v>
      </c>
      <c r="N23" s="218">
        <v>2</v>
      </c>
      <c r="O23" s="218">
        <v>2</v>
      </c>
      <c r="Q23" s="219">
        <v>2</v>
      </c>
      <c r="R23" s="219">
        <v>2</v>
      </c>
      <c r="S23" s="219">
        <v>2</v>
      </c>
      <c r="T23" s="219">
        <v>2</v>
      </c>
      <c r="U23" s="219">
        <v>2</v>
      </c>
      <c r="V23" s="219">
        <v>2</v>
      </c>
      <c r="W23" s="219">
        <v>2</v>
      </c>
      <c r="X23" s="219">
        <v>2</v>
      </c>
      <c r="Y23" s="219">
        <v>2</v>
      </c>
      <c r="Z23" s="219">
        <v>2</v>
      </c>
      <c r="AA23" s="219">
        <v>2</v>
      </c>
      <c r="AB23" s="219">
        <v>2</v>
      </c>
    </row>
    <row r="24" spans="3:28" ht="14.25" customHeight="1" x14ac:dyDescent="0.25">
      <c r="C24" s="7" t="s">
        <v>343</v>
      </c>
      <c r="D24" s="218">
        <v>6</v>
      </c>
      <c r="E24" s="218">
        <v>6</v>
      </c>
      <c r="F24" s="218">
        <v>6</v>
      </c>
      <c r="G24" s="218">
        <v>6</v>
      </c>
      <c r="H24" s="218">
        <v>6</v>
      </c>
      <c r="I24" s="218">
        <v>6</v>
      </c>
      <c r="J24" s="218">
        <v>6</v>
      </c>
      <c r="K24" s="218">
        <v>4</v>
      </c>
      <c r="L24" s="218">
        <v>4</v>
      </c>
      <c r="M24" s="218">
        <v>4</v>
      </c>
      <c r="N24" s="218">
        <v>4</v>
      </c>
      <c r="O24" s="218">
        <v>4</v>
      </c>
      <c r="Q24" s="219">
        <v>6</v>
      </c>
      <c r="R24" s="219">
        <v>6</v>
      </c>
      <c r="S24" s="219">
        <v>6</v>
      </c>
      <c r="T24" s="219">
        <v>6</v>
      </c>
      <c r="U24" s="219">
        <v>6</v>
      </c>
      <c r="V24" s="219">
        <v>6</v>
      </c>
      <c r="W24" s="219">
        <v>6</v>
      </c>
      <c r="X24" s="219">
        <v>6</v>
      </c>
      <c r="Y24" s="219">
        <v>6</v>
      </c>
      <c r="Z24" s="219">
        <v>6</v>
      </c>
      <c r="AA24" s="219">
        <v>6</v>
      </c>
      <c r="AB24" s="219">
        <v>6</v>
      </c>
    </row>
    <row r="25" spans="3:28" ht="14.25" customHeight="1" x14ac:dyDescent="0.25">
      <c r="C25" s="7" t="s">
        <v>344</v>
      </c>
      <c r="D25" s="218">
        <f>8+1</f>
        <v>9</v>
      </c>
      <c r="E25" s="218">
        <f>8+1</f>
        <v>9</v>
      </c>
      <c r="F25" s="218">
        <v>7</v>
      </c>
      <c r="G25" s="218">
        <v>6</v>
      </c>
      <c r="H25" s="218">
        <v>6</v>
      </c>
      <c r="I25" s="218">
        <v>7</v>
      </c>
      <c r="J25" s="218">
        <v>7</v>
      </c>
      <c r="K25" s="218">
        <v>6</v>
      </c>
      <c r="L25" s="218">
        <v>6</v>
      </c>
      <c r="M25" s="218">
        <v>7</v>
      </c>
      <c r="N25" s="218">
        <v>7</v>
      </c>
      <c r="O25" s="218">
        <v>7</v>
      </c>
      <c r="Q25" s="219">
        <v>9</v>
      </c>
      <c r="R25" s="219">
        <v>9</v>
      </c>
      <c r="S25" s="219">
        <v>9</v>
      </c>
      <c r="T25" s="219">
        <v>9</v>
      </c>
      <c r="U25" s="219">
        <v>7</v>
      </c>
      <c r="V25" s="219">
        <v>7</v>
      </c>
      <c r="W25" s="219">
        <v>7</v>
      </c>
      <c r="X25" s="219">
        <v>7</v>
      </c>
      <c r="Y25" s="219">
        <v>7</v>
      </c>
      <c r="Z25" s="219">
        <v>7</v>
      </c>
      <c r="AA25" s="219">
        <v>7</v>
      </c>
      <c r="AB25" s="219">
        <v>7</v>
      </c>
    </row>
    <row r="26" spans="3:28" ht="14.25" customHeight="1" x14ac:dyDescent="0.25">
      <c r="C26" s="7" t="s">
        <v>345</v>
      </c>
      <c r="D26" s="218">
        <v>3</v>
      </c>
      <c r="E26" s="218">
        <v>3</v>
      </c>
      <c r="F26" s="218">
        <v>2</v>
      </c>
      <c r="G26" s="218">
        <v>2</v>
      </c>
      <c r="H26" s="218">
        <v>2</v>
      </c>
      <c r="I26" s="218">
        <v>2</v>
      </c>
      <c r="J26" s="218">
        <v>2</v>
      </c>
      <c r="K26" s="218">
        <v>2</v>
      </c>
      <c r="L26" s="218">
        <v>2</v>
      </c>
      <c r="M26" s="218">
        <v>2</v>
      </c>
      <c r="N26" s="218">
        <v>2</v>
      </c>
      <c r="O26" s="218">
        <v>2</v>
      </c>
      <c r="Q26" s="219">
        <v>3</v>
      </c>
      <c r="R26" s="219">
        <v>3</v>
      </c>
      <c r="S26" s="219">
        <v>3</v>
      </c>
      <c r="T26" s="219">
        <v>3</v>
      </c>
      <c r="U26" s="219">
        <v>3</v>
      </c>
      <c r="V26" s="219">
        <v>3</v>
      </c>
      <c r="W26" s="219">
        <v>3</v>
      </c>
      <c r="X26" s="219">
        <v>3</v>
      </c>
      <c r="Y26" s="219">
        <v>3</v>
      </c>
      <c r="Z26" s="219">
        <v>3</v>
      </c>
      <c r="AA26" s="219">
        <v>3</v>
      </c>
      <c r="AB26" s="219">
        <v>3</v>
      </c>
    </row>
    <row r="27" spans="3:28" ht="14.25" customHeight="1" x14ac:dyDescent="0.25">
      <c r="C27" s="7" t="s">
        <v>346</v>
      </c>
      <c r="D27" s="218">
        <v>5</v>
      </c>
      <c r="E27" s="218">
        <v>5</v>
      </c>
      <c r="F27" s="218">
        <v>5</v>
      </c>
      <c r="G27" s="218">
        <v>4</v>
      </c>
      <c r="H27" s="218">
        <v>4</v>
      </c>
      <c r="I27" s="218">
        <v>4</v>
      </c>
      <c r="J27" s="218">
        <v>4</v>
      </c>
      <c r="K27" s="218">
        <v>4</v>
      </c>
      <c r="L27" s="218">
        <v>4</v>
      </c>
      <c r="M27" s="218">
        <v>4</v>
      </c>
      <c r="N27" s="218">
        <v>4</v>
      </c>
      <c r="O27" s="218">
        <v>4</v>
      </c>
      <c r="Q27" s="219">
        <v>5</v>
      </c>
      <c r="R27" s="219">
        <v>5</v>
      </c>
      <c r="S27" s="219">
        <v>5</v>
      </c>
      <c r="T27" s="219">
        <v>5</v>
      </c>
      <c r="U27" s="219">
        <v>5</v>
      </c>
      <c r="V27" s="219">
        <v>5</v>
      </c>
      <c r="W27" s="219">
        <v>5</v>
      </c>
      <c r="X27" s="219">
        <v>5</v>
      </c>
      <c r="Y27" s="219">
        <v>5</v>
      </c>
      <c r="Z27" s="219">
        <v>5</v>
      </c>
      <c r="AA27" s="219">
        <v>5</v>
      </c>
      <c r="AB27" s="219">
        <v>5</v>
      </c>
    </row>
    <row r="28" spans="3:28" ht="14.25" customHeight="1" x14ac:dyDescent="0.25">
      <c r="C28" s="220" t="s">
        <v>14</v>
      </c>
      <c r="D28" s="221">
        <f t="shared" ref="D28:O28" si="10">SUM(D21:D27)</f>
        <v>48</v>
      </c>
      <c r="E28" s="221">
        <f t="shared" si="10"/>
        <v>48</v>
      </c>
      <c r="F28" s="221">
        <f t="shared" ref="F28" si="11">SUM(F21:F27)</f>
        <v>43</v>
      </c>
      <c r="G28" s="221">
        <f t="shared" si="10"/>
        <v>41</v>
      </c>
      <c r="H28" s="221">
        <f t="shared" si="10"/>
        <v>41</v>
      </c>
      <c r="I28" s="221">
        <f t="shared" si="10"/>
        <v>42</v>
      </c>
      <c r="J28" s="221">
        <f t="shared" si="10"/>
        <v>40</v>
      </c>
      <c r="K28" s="221">
        <f t="shared" si="10"/>
        <v>34</v>
      </c>
      <c r="L28" s="221">
        <f t="shared" si="10"/>
        <v>34</v>
      </c>
      <c r="M28" s="221">
        <f t="shared" si="10"/>
        <v>35</v>
      </c>
      <c r="N28" s="221">
        <f t="shared" si="10"/>
        <v>35</v>
      </c>
      <c r="O28" s="221">
        <f t="shared" si="10"/>
        <v>35</v>
      </c>
      <c r="P28" s="223"/>
      <c r="Q28" s="221">
        <f t="shared" ref="Q28:AB28" si="12">SUM(Q21:Q27)</f>
        <v>48</v>
      </c>
      <c r="R28" s="221">
        <f t="shared" si="12"/>
        <v>48</v>
      </c>
      <c r="S28" s="221">
        <f t="shared" si="12"/>
        <v>48</v>
      </c>
      <c r="T28" s="221">
        <f t="shared" si="12"/>
        <v>48</v>
      </c>
      <c r="U28" s="221">
        <f t="shared" si="12"/>
        <v>45</v>
      </c>
      <c r="V28" s="221">
        <f t="shared" si="12"/>
        <v>45</v>
      </c>
      <c r="W28" s="221">
        <f t="shared" si="12"/>
        <v>45</v>
      </c>
      <c r="X28" s="221">
        <f t="shared" si="12"/>
        <v>45</v>
      </c>
      <c r="Y28" s="221">
        <f t="shared" si="12"/>
        <v>45</v>
      </c>
      <c r="Z28" s="221">
        <f t="shared" si="12"/>
        <v>45</v>
      </c>
      <c r="AA28" s="221">
        <f t="shared" si="12"/>
        <v>45</v>
      </c>
      <c r="AB28" s="221">
        <f t="shared" si="12"/>
        <v>45</v>
      </c>
    </row>
    <row r="29" spans="3:28" ht="14.25" customHeight="1" x14ac:dyDescent="0.25">
      <c r="D29" s="32"/>
      <c r="E29" s="32"/>
      <c r="F29" s="32"/>
      <c r="G29" s="32"/>
      <c r="H29" s="32"/>
      <c r="I29" s="32"/>
      <c r="J29" s="32"/>
      <c r="K29" s="32"/>
      <c r="L29" s="32"/>
      <c r="M29" s="32"/>
      <c r="N29" s="32"/>
      <c r="O29" s="32"/>
    </row>
    <row r="30" spans="3:28" ht="14.25" customHeight="1" x14ac:dyDescent="0.25">
      <c r="C30" s="224" t="s">
        <v>347</v>
      </c>
      <c r="D30" s="225">
        <f t="shared" ref="D30:O30" si="13">D28+D18</f>
        <v>60</v>
      </c>
      <c r="E30" s="225">
        <f t="shared" si="13"/>
        <v>60</v>
      </c>
      <c r="F30" s="225">
        <f t="shared" si="13"/>
        <v>54</v>
      </c>
      <c r="G30" s="225">
        <f t="shared" si="13"/>
        <v>52</v>
      </c>
      <c r="H30" s="225">
        <f t="shared" si="13"/>
        <v>52</v>
      </c>
      <c r="I30" s="225">
        <f t="shared" si="13"/>
        <v>53</v>
      </c>
      <c r="J30" s="225">
        <f t="shared" si="13"/>
        <v>52</v>
      </c>
      <c r="K30" s="225">
        <f t="shared" si="13"/>
        <v>46</v>
      </c>
      <c r="L30" s="225">
        <f t="shared" si="13"/>
        <v>46</v>
      </c>
      <c r="M30" s="225">
        <f t="shared" si="13"/>
        <v>47</v>
      </c>
      <c r="N30" s="225">
        <f t="shared" si="13"/>
        <v>47</v>
      </c>
      <c r="O30" s="225">
        <f t="shared" si="13"/>
        <v>47</v>
      </c>
      <c r="P30" s="14"/>
      <c r="Q30" s="226">
        <f t="shared" ref="Q30:AB30" si="14">Q28+Q18</f>
        <v>60</v>
      </c>
      <c r="R30" s="226">
        <f t="shared" si="14"/>
        <v>60</v>
      </c>
      <c r="S30" s="226">
        <f t="shared" si="14"/>
        <v>60</v>
      </c>
      <c r="T30" s="226">
        <f t="shared" si="14"/>
        <v>60</v>
      </c>
      <c r="U30" s="226">
        <f t="shared" si="14"/>
        <v>57</v>
      </c>
      <c r="V30" s="226">
        <f t="shared" si="14"/>
        <v>57</v>
      </c>
      <c r="W30" s="226">
        <f t="shared" si="14"/>
        <v>57</v>
      </c>
      <c r="X30" s="226">
        <f t="shared" si="14"/>
        <v>57</v>
      </c>
      <c r="Y30" s="226">
        <f t="shared" si="14"/>
        <v>57</v>
      </c>
      <c r="Z30" s="226">
        <f t="shared" si="14"/>
        <v>57</v>
      </c>
      <c r="AA30" s="226">
        <f t="shared" si="14"/>
        <v>57</v>
      </c>
      <c r="AB30" s="226">
        <f t="shared" si="14"/>
        <v>57</v>
      </c>
    </row>
    <row r="31" spans="3:28" ht="14.25" customHeight="1" x14ac:dyDescent="0.25">
      <c r="C31" s="50" t="s">
        <v>348</v>
      </c>
      <c r="D31" s="4">
        <f t="shared" ref="D31:O31" si="15">D30-Q30</f>
        <v>0</v>
      </c>
      <c r="E31" s="4">
        <f t="shared" si="15"/>
        <v>0</v>
      </c>
      <c r="F31" s="4">
        <f t="shared" si="15"/>
        <v>-6</v>
      </c>
      <c r="G31" s="4">
        <f t="shared" si="15"/>
        <v>-8</v>
      </c>
      <c r="H31" s="4">
        <f t="shared" si="15"/>
        <v>-5</v>
      </c>
      <c r="I31" s="4">
        <f t="shared" si="15"/>
        <v>-4</v>
      </c>
      <c r="J31" s="4">
        <f t="shared" si="15"/>
        <v>-5</v>
      </c>
      <c r="K31" s="4">
        <f t="shared" si="15"/>
        <v>-11</v>
      </c>
      <c r="L31" s="4">
        <f t="shared" si="15"/>
        <v>-11</v>
      </c>
      <c r="M31" s="4">
        <f t="shared" si="15"/>
        <v>-10</v>
      </c>
      <c r="N31" s="4">
        <f t="shared" si="15"/>
        <v>-10</v>
      </c>
      <c r="O31" s="4">
        <f t="shared" si="15"/>
        <v>-10</v>
      </c>
    </row>
    <row r="33" spans="3:28" ht="14.25" customHeight="1" x14ac:dyDescent="0.25">
      <c r="C33" s="227" t="s">
        <v>349</v>
      </c>
      <c r="D33" s="625"/>
      <c r="E33" s="625"/>
      <c r="F33" s="625"/>
      <c r="G33" s="625"/>
      <c r="H33" s="625"/>
      <c r="I33" s="625"/>
      <c r="J33" s="625"/>
      <c r="K33" s="625"/>
      <c r="L33" s="625"/>
      <c r="M33" s="625"/>
      <c r="N33" s="625"/>
      <c r="O33" s="625"/>
      <c r="P33" s="625"/>
      <c r="Q33" s="625"/>
      <c r="R33" s="625"/>
      <c r="S33" s="625"/>
      <c r="T33" s="625"/>
      <c r="U33" s="625"/>
      <c r="V33" s="625"/>
      <c r="W33" s="625"/>
      <c r="X33" s="625"/>
      <c r="Y33" s="625"/>
      <c r="Z33" s="625"/>
      <c r="AA33" s="625"/>
      <c r="AB33" s="625"/>
    </row>
    <row r="34" spans="3:28" ht="14.25" customHeight="1" x14ac:dyDescent="0.25"/>
    <row r="35" spans="3:28" ht="14.25" customHeight="1" x14ac:dyDescent="0.25">
      <c r="C35" s="14" t="s">
        <v>333</v>
      </c>
    </row>
    <row r="36" spans="3:28" ht="14.25" customHeight="1" x14ac:dyDescent="0.25">
      <c r="C36" s="50" t="s">
        <v>334</v>
      </c>
    </row>
    <row r="37" spans="3:28" ht="14.25" customHeight="1" x14ac:dyDescent="0.25">
      <c r="C37" s="7" t="s">
        <v>336</v>
      </c>
      <c r="D37" s="218">
        <v>3</v>
      </c>
      <c r="E37" s="218">
        <v>3</v>
      </c>
      <c r="F37" s="218">
        <v>3</v>
      </c>
      <c r="G37" s="218">
        <v>3</v>
      </c>
      <c r="H37" s="218">
        <v>3</v>
      </c>
      <c r="I37" s="218">
        <v>3</v>
      </c>
      <c r="J37" s="218">
        <v>3</v>
      </c>
      <c r="K37" s="218">
        <v>3</v>
      </c>
      <c r="L37" s="218">
        <v>3</v>
      </c>
      <c r="M37" s="218">
        <v>3</v>
      </c>
      <c r="N37" s="218">
        <v>3</v>
      </c>
      <c r="O37" s="218">
        <v>3</v>
      </c>
      <c r="Q37" s="219">
        <v>3</v>
      </c>
      <c r="R37" s="219">
        <v>3</v>
      </c>
      <c r="S37" s="219">
        <v>3</v>
      </c>
      <c r="T37" s="219">
        <v>3</v>
      </c>
      <c r="U37" s="219">
        <v>3</v>
      </c>
      <c r="V37" s="219">
        <v>3</v>
      </c>
      <c r="W37" s="219">
        <v>3</v>
      </c>
      <c r="X37" s="219">
        <v>3</v>
      </c>
      <c r="Y37" s="219">
        <v>3</v>
      </c>
      <c r="Z37" s="219">
        <v>3</v>
      </c>
      <c r="AA37" s="219">
        <v>3</v>
      </c>
      <c r="AB37" s="219">
        <v>3</v>
      </c>
    </row>
    <row r="38" spans="3:28" ht="14.25" customHeight="1" x14ac:dyDescent="0.25">
      <c r="C38" s="7" t="s">
        <v>337</v>
      </c>
      <c r="D38" s="218">
        <v>1</v>
      </c>
      <c r="E38" s="218">
        <v>1</v>
      </c>
      <c r="F38" s="218">
        <v>1</v>
      </c>
      <c r="G38" s="218">
        <v>1</v>
      </c>
      <c r="H38" s="218">
        <v>1</v>
      </c>
      <c r="I38" s="218">
        <v>1</v>
      </c>
      <c r="J38" s="218">
        <v>1</v>
      </c>
      <c r="K38" s="218">
        <v>1</v>
      </c>
      <c r="L38" s="218">
        <v>1</v>
      </c>
      <c r="M38" s="218">
        <v>1</v>
      </c>
      <c r="N38" s="218">
        <v>1</v>
      </c>
      <c r="O38" s="218">
        <v>1</v>
      </c>
      <c r="Q38" s="219">
        <v>1</v>
      </c>
      <c r="R38" s="219">
        <v>1</v>
      </c>
      <c r="S38" s="219">
        <v>1</v>
      </c>
      <c r="T38" s="219">
        <v>1</v>
      </c>
      <c r="U38" s="219">
        <v>1</v>
      </c>
      <c r="V38" s="219">
        <v>1</v>
      </c>
      <c r="W38" s="219">
        <v>1</v>
      </c>
      <c r="X38" s="219">
        <v>1</v>
      </c>
      <c r="Y38" s="219">
        <v>1</v>
      </c>
      <c r="Z38" s="219">
        <v>1</v>
      </c>
      <c r="AA38" s="219">
        <v>1</v>
      </c>
      <c r="AB38" s="219">
        <v>1</v>
      </c>
    </row>
    <row r="39" spans="3:28" ht="14.25" customHeight="1" x14ac:dyDescent="0.25">
      <c r="C39" s="7" t="s">
        <v>338</v>
      </c>
      <c r="D39" s="204">
        <v>3</v>
      </c>
      <c r="E39" s="204">
        <v>3</v>
      </c>
      <c r="F39" s="204">
        <v>3</v>
      </c>
      <c r="G39" s="204">
        <v>3</v>
      </c>
      <c r="H39" s="204">
        <v>3</v>
      </c>
      <c r="I39" s="204">
        <v>3</v>
      </c>
      <c r="J39" s="204">
        <v>3</v>
      </c>
      <c r="K39" s="204">
        <v>3</v>
      </c>
      <c r="L39" s="204">
        <v>3</v>
      </c>
      <c r="M39" s="204">
        <v>3</v>
      </c>
      <c r="N39" s="204">
        <v>3</v>
      </c>
      <c r="O39" s="204">
        <v>3</v>
      </c>
      <c r="Q39" s="1">
        <v>3</v>
      </c>
      <c r="R39" s="1">
        <v>3</v>
      </c>
      <c r="S39" s="1">
        <v>3</v>
      </c>
      <c r="T39" s="1">
        <v>3</v>
      </c>
      <c r="U39" s="1">
        <v>3</v>
      </c>
      <c r="V39" s="1">
        <v>3</v>
      </c>
      <c r="W39" s="1">
        <v>3</v>
      </c>
      <c r="X39" s="1">
        <v>3</v>
      </c>
      <c r="Y39" s="1">
        <v>3</v>
      </c>
      <c r="Z39" s="1">
        <v>3</v>
      </c>
      <c r="AA39" s="1">
        <v>3</v>
      </c>
      <c r="AB39" s="1">
        <v>3</v>
      </c>
    </row>
    <row r="40" spans="3:28" ht="14.25" customHeight="1" x14ac:dyDescent="0.25">
      <c r="C40" s="220" t="s">
        <v>14</v>
      </c>
      <c r="D40" s="221">
        <f t="shared" ref="D40:I40" si="16">SUM(D34:D39)</f>
        <v>7</v>
      </c>
      <c r="E40" s="221">
        <f t="shared" ref="E40:F40" si="17">SUM(E34:E39)</f>
        <v>7</v>
      </c>
      <c r="F40" s="221">
        <f t="shared" si="17"/>
        <v>7</v>
      </c>
      <c r="G40" s="221">
        <f t="shared" si="16"/>
        <v>7</v>
      </c>
      <c r="H40" s="221">
        <f t="shared" si="16"/>
        <v>7</v>
      </c>
      <c r="I40" s="221">
        <f t="shared" si="16"/>
        <v>7</v>
      </c>
      <c r="J40" s="221">
        <f t="shared" ref="J40:K40" si="18">SUM(J34:J39)</f>
        <v>7</v>
      </c>
      <c r="K40" s="221">
        <f t="shared" si="18"/>
        <v>7</v>
      </c>
      <c r="L40" s="221">
        <f t="shared" ref="L40:M40" si="19">SUM(L34:L39)</f>
        <v>7</v>
      </c>
      <c r="M40" s="221">
        <f t="shared" si="19"/>
        <v>7</v>
      </c>
      <c r="N40" s="221">
        <f t="shared" ref="N40:O40" si="20">SUM(N34:N39)</f>
        <v>7</v>
      </c>
      <c r="O40" s="221">
        <f t="shared" si="20"/>
        <v>7</v>
      </c>
      <c r="P40" s="14"/>
      <c r="Q40" s="221">
        <f t="shared" ref="Q40:AB40" si="21">SUM(Q34:Q39)</f>
        <v>7</v>
      </c>
      <c r="R40" s="221">
        <f t="shared" si="21"/>
        <v>7</v>
      </c>
      <c r="S40" s="221">
        <f t="shared" si="21"/>
        <v>7</v>
      </c>
      <c r="T40" s="221">
        <f t="shared" si="21"/>
        <v>7</v>
      </c>
      <c r="U40" s="221">
        <f t="shared" si="21"/>
        <v>7</v>
      </c>
      <c r="V40" s="221">
        <f t="shared" si="21"/>
        <v>7</v>
      </c>
      <c r="W40" s="221">
        <f t="shared" si="21"/>
        <v>7</v>
      </c>
      <c r="X40" s="221">
        <f t="shared" si="21"/>
        <v>7</v>
      </c>
      <c r="Y40" s="221">
        <f t="shared" si="21"/>
        <v>7</v>
      </c>
      <c r="Z40" s="221">
        <f t="shared" si="21"/>
        <v>7</v>
      </c>
      <c r="AA40" s="221">
        <f t="shared" si="21"/>
        <v>7</v>
      </c>
      <c r="AB40" s="221">
        <f t="shared" si="21"/>
        <v>7</v>
      </c>
    </row>
    <row r="41" spans="3:28" ht="14.25" customHeight="1" x14ac:dyDescent="0.25"/>
    <row r="42" spans="3:28" ht="14.25" customHeight="1" x14ac:dyDescent="0.25">
      <c r="C42" s="50" t="s">
        <v>339</v>
      </c>
      <c r="D42" s="222"/>
      <c r="E42" s="222"/>
      <c r="F42" s="222"/>
      <c r="G42" s="222"/>
      <c r="H42" s="222"/>
      <c r="I42" s="222"/>
      <c r="J42" s="222"/>
      <c r="K42" s="222"/>
      <c r="L42" s="222"/>
      <c r="M42" s="222"/>
      <c r="N42" s="222"/>
      <c r="O42" s="222"/>
    </row>
    <row r="43" spans="3:28" ht="14.25" customHeight="1" x14ac:dyDescent="0.25">
      <c r="C43" s="7" t="s">
        <v>340</v>
      </c>
      <c r="D43" s="218">
        <v>10</v>
      </c>
      <c r="E43" s="218">
        <v>10</v>
      </c>
      <c r="F43" s="218">
        <v>10</v>
      </c>
      <c r="G43" s="218">
        <v>10</v>
      </c>
      <c r="H43" s="218">
        <v>10</v>
      </c>
      <c r="I43" s="218">
        <v>10</v>
      </c>
      <c r="J43" s="218">
        <v>10</v>
      </c>
      <c r="K43" s="218">
        <v>9</v>
      </c>
      <c r="L43" s="218">
        <v>9</v>
      </c>
      <c r="M43" s="218">
        <v>8</v>
      </c>
      <c r="N43" s="218">
        <v>8</v>
      </c>
      <c r="O43" s="218">
        <v>8</v>
      </c>
      <c r="Q43" s="219">
        <v>10</v>
      </c>
      <c r="R43" s="219">
        <v>10</v>
      </c>
      <c r="S43" s="219">
        <v>10</v>
      </c>
      <c r="T43" s="219">
        <v>10</v>
      </c>
      <c r="U43" s="219">
        <v>9</v>
      </c>
      <c r="V43" s="219">
        <v>9</v>
      </c>
      <c r="W43" s="219">
        <v>9</v>
      </c>
      <c r="X43" s="219">
        <v>9</v>
      </c>
      <c r="Y43" s="219">
        <v>9</v>
      </c>
      <c r="Z43" s="219">
        <v>9</v>
      </c>
      <c r="AA43" s="219">
        <v>9</v>
      </c>
      <c r="AB43" s="219">
        <v>9</v>
      </c>
    </row>
    <row r="44" spans="3:28" ht="14.25" customHeight="1" x14ac:dyDescent="0.25">
      <c r="C44" s="7" t="s">
        <v>341</v>
      </c>
      <c r="D44" s="218">
        <v>3</v>
      </c>
      <c r="E44" s="218">
        <v>3</v>
      </c>
      <c r="F44" s="218">
        <v>2</v>
      </c>
      <c r="G44" s="218">
        <v>2</v>
      </c>
      <c r="H44" s="218">
        <v>2</v>
      </c>
      <c r="I44" s="218">
        <v>2</v>
      </c>
      <c r="J44" s="218">
        <v>2</v>
      </c>
      <c r="K44" s="218">
        <v>2</v>
      </c>
      <c r="L44" s="218">
        <v>1</v>
      </c>
      <c r="M44" s="218">
        <v>1</v>
      </c>
      <c r="N44" s="218">
        <v>1</v>
      </c>
      <c r="O44" s="218">
        <v>1</v>
      </c>
      <c r="Q44" s="219">
        <v>3</v>
      </c>
      <c r="R44" s="219">
        <v>3</v>
      </c>
      <c r="S44" s="219">
        <v>3</v>
      </c>
      <c r="T44" s="219">
        <v>3</v>
      </c>
      <c r="U44" s="219">
        <v>3</v>
      </c>
      <c r="V44" s="219">
        <v>3</v>
      </c>
      <c r="W44" s="219">
        <v>3</v>
      </c>
      <c r="X44" s="219">
        <v>3</v>
      </c>
      <c r="Y44" s="219">
        <v>3</v>
      </c>
      <c r="Z44" s="219">
        <v>3</v>
      </c>
      <c r="AA44" s="219">
        <v>3</v>
      </c>
      <c r="AB44" s="219">
        <v>3</v>
      </c>
    </row>
    <row r="45" spans="3:28" ht="14.25" customHeight="1" x14ac:dyDescent="0.25">
      <c r="C45" s="7" t="s">
        <v>350</v>
      </c>
      <c r="D45" s="218">
        <v>4</v>
      </c>
      <c r="E45" s="218">
        <v>4</v>
      </c>
      <c r="F45" s="218">
        <v>4</v>
      </c>
      <c r="G45" s="218">
        <v>4</v>
      </c>
      <c r="H45" s="218">
        <v>4</v>
      </c>
      <c r="I45" s="218">
        <v>4</v>
      </c>
      <c r="J45" s="218">
        <v>4</v>
      </c>
      <c r="K45" s="218">
        <v>4</v>
      </c>
      <c r="L45" s="218">
        <v>4</v>
      </c>
      <c r="M45" s="218">
        <v>3</v>
      </c>
      <c r="N45" s="218">
        <v>3</v>
      </c>
      <c r="O45" s="218">
        <v>3</v>
      </c>
      <c r="Q45" s="219">
        <v>4</v>
      </c>
      <c r="R45" s="219">
        <v>4</v>
      </c>
      <c r="S45" s="219">
        <v>4</v>
      </c>
      <c r="T45" s="219">
        <v>4</v>
      </c>
      <c r="U45" s="219">
        <v>4</v>
      </c>
      <c r="V45" s="219">
        <v>4</v>
      </c>
      <c r="W45" s="219">
        <v>4</v>
      </c>
      <c r="X45" s="219">
        <v>4</v>
      </c>
      <c r="Y45" s="219">
        <v>4</v>
      </c>
      <c r="Z45" s="219">
        <v>4</v>
      </c>
      <c r="AA45" s="219">
        <v>4</v>
      </c>
      <c r="AB45" s="219">
        <v>4</v>
      </c>
    </row>
    <row r="46" spans="3:28" ht="14.25" customHeight="1" x14ac:dyDescent="0.25">
      <c r="C46" s="7" t="s">
        <v>344</v>
      </c>
      <c r="D46" s="218">
        <f>7+1</f>
        <v>8</v>
      </c>
      <c r="E46" s="218">
        <f>7+1</f>
        <v>8</v>
      </c>
      <c r="F46" s="218">
        <v>6</v>
      </c>
      <c r="G46" s="218">
        <v>7</v>
      </c>
      <c r="H46" s="218">
        <v>7</v>
      </c>
      <c r="I46" s="218">
        <v>7</v>
      </c>
      <c r="J46" s="218">
        <v>7</v>
      </c>
      <c r="K46" s="218">
        <v>7</v>
      </c>
      <c r="L46" s="218">
        <v>7</v>
      </c>
      <c r="M46" s="218">
        <v>5</v>
      </c>
      <c r="N46" s="218">
        <v>4</v>
      </c>
      <c r="O46" s="218">
        <v>4</v>
      </c>
      <c r="Q46" s="219">
        <v>8</v>
      </c>
      <c r="R46" s="219">
        <v>8</v>
      </c>
      <c r="S46" s="219">
        <v>8</v>
      </c>
      <c r="T46" s="219">
        <v>8</v>
      </c>
      <c r="U46" s="219">
        <v>6</v>
      </c>
      <c r="V46" s="219">
        <v>6</v>
      </c>
      <c r="W46" s="219">
        <v>6</v>
      </c>
      <c r="X46" s="219">
        <v>6</v>
      </c>
      <c r="Y46" s="219">
        <v>6</v>
      </c>
      <c r="Z46" s="219">
        <v>6</v>
      </c>
      <c r="AA46" s="219">
        <v>6</v>
      </c>
      <c r="AB46" s="219">
        <v>6</v>
      </c>
    </row>
    <row r="47" spans="3:28" ht="14.25" customHeight="1" x14ac:dyDescent="0.25">
      <c r="C47" s="7" t="s">
        <v>345</v>
      </c>
      <c r="D47" s="218">
        <v>2</v>
      </c>
      <c r="E47" s="218">
        <v>2</v>
      </c>
      <c r="F47" s="218">
        <v>2</v>
      </c>
      <c r="G47" s="218">
        <v>2</v>
      </c>
      <c r="H47" s="218">
        <v>2</v>
      </c>
      <c r="I47" s="218">
        <v>2</v>
      </c>
      <c r="J47" s="218">
        <v>2</v>
      </c>
      <c r="K47" s="218">
        <v>2</v>
      </c>
      <c r="L47" s="218">
        <v>2</v>
      </c>
      <c r="M47" s="218">
        <v>2</v>
      </c>
      <c r="N47" s="218">
        <v>2</v>
      </c>
      <c r="O47" s="218">
        <v>2</v>
      </c>
      <c r="Q47" s="219">
        <v>2</v>
      </c>
      <c r="R47" s="219">
        <v>2</v>
      </c>
      <c r="S47" s="219">
        <v>2</v>
      </c>
      <c r="T47" s="219">
        <v>2</v>
      </c>
      <c r="U47" s="219">
        <v>2</v>
      </c>
      <c r="V47" s="219">
        <v>2</v>
      </c>
      <c r="W47" s="219">
        <v>2</v>
      </c>
      <c r="X47" s="219">
        <v>2</v>
      </c>
      <c r="Y47" s="219">
        <v>2</v>
      </c>
      <c r="Z47" s="219">
        <v>2</v>
      </c>
      <c r="AA47" s="219">
        <v>2</v>
      </c>
      <c r="AB47" s="219">
        <v>2</v>
      </c>
    </row>
    <row r="48" spans="3:28" ht="14.25" customHeight="1" x14ac:dyDescent="0.25">
      <c r="C48" s="7" t="s">
        <v>346</v>
      </c>
      <c r="D48" s="218">
        <v>5</v>
      </c>
      <c r="E48" s="218">
        <v>5</v>
      </c>
      <c r="F48" s="218">
        <v>4</v>
      </c>
      <c r="G48" s="218">
        <v>4</v>
      </c>
      <c r="H48" s="218">
        <v>4</v>
      </c>
      <c r="I48" s="218">
        <v>4</v>
      </c>
      <c r="J48" s="218">
        <v>4</v>
      </c>
      <c r="K48" s="218">
        <v>4</v>
      </c>
      <c r="L48" s="218">
        <v>4</v>
      </c>
      <c r="M48" s="218">
        <v>4</v>
      </c>
      <c r="N48" s="218">
        <v>4</v>
      </c>
      <c r="O48" s="218">
        <v>4</v>
      </c>
      <c r="Q48" s="219">
        <v>5</v>
      </c>
      <c r="R48" s="219">
        <v>5</v>
      </c>
      <c r="S48" s="219">
        <v>5</v>
      </c>
      <c r="T48" s="219">
        <v>5</v>
      </c>
      <c r="U48" s="219">
        <v>5</v>
      </c>
      <c r="V48" s="219">
        <v>5</v>
      </c>
      <c r="W48" s="219">
        <v>5</v>
      </c>
      <c r="X48" s="219">
        <v>5</v>
      </c>
      <c r="Y48" s="219">
        <v>5</v>
      </c>
      <c r="Z48" s="219">
        <v>5</v>
      </c>
      <c r="AA48" s="219">
        <v>5</v>
      </c>
      <c r="AB48" s="219">
        <v>5</v>
      </c>
    </row>
    <row r="49" spans="3:28" ht="14.25" customHeight="1" x14ac:dyDescent="0.25">
      <c r="C49" s="220" t="s">
        <v>14</v>
      </c>
      <c r="D49" s="221">
        <f t="shared" ref="D49:O49" si="22">SUM(D43:D48)</f>
        <v>32</v>
      </c>
      <c r="E49" s="221">
        <f t="shared" si="22"/>
        <v>32</v>
      </c>
      <c r="F49" s="221">
        <f t="shared" si="22"/>
        <v>28</v>
      </c>
      <c r="G49" s="221">
        <f t="shared" si="22"/>
        <v>29</v>
      </c>
      <c r="H49" s="221">
        <f t="shared" si="22"/>
        <v>29</v>
      </c>
      <c r="I49" s="221">
        <f t="shared" si="22"/>
        <v>29</v>
      </c>
      <c r="J49" s="221">
        <f t="shared" si="22"/>
        <v>29</v>
      </c>
      <c r="K49" s="221">
        <f t="shared" si="22"/>
        <v>28</v>
      </c>
      <c r="L49" s="221">
        <f t="shared" si="22"/>
        <v>27</v>
      </c>
      <c r="M49" s="221">
        <f t="shared" si="22"/>
        <v>23</v>
      </c>
      <c r="N49" s="221">
        <f t="shared" si="22"/>
        <v>22</v>
      </c>
      <c r="O49" s="221">
        <f t="shared" si="22"/>
        <v>22</v>
      </c>
      <c r="P49" s="223"/>
      <c r="Q49" s="221">
        <f t="shared" ref="Q49:AB49" si="23">SUM(Q43:Q48)</f>
        <v>32</v>
      </c>
      <c r="R49" s="221">
        <f t="shared" si="23"/>
        <v>32</v>
      </c>
      <c r="S49" s="221">
        <f t="shared" si="23"/>
        <v>32</v>
      </c>
      <c r="T49" s="221">
        <f t="shared" si="23"/>
        <v>32</v>
      </c>
      <c r="U49" s="221">
        <f t="shared" si="23"/>
        <v>29</v>
      </c>
      <c r="V49" s="221">
        <f t="shared" si="23"/>
        <v>29</v>
      </c>
      <c r="W49" s="221">
        <f t="shared" si="23"/>
        <v>29</v>
      </c>
      <c r="X49" s="221">
        <f t="shared" si="23"/>
        <v>29</v>
      </c>
      <c r="Y49" s="221">
        <f t="shared" si="23"/>
        <v>29</v>
      </c>
      <c r="Z49" s="221">
        <f t="shared" si="23"/>
        <v>29</v>
      </c>
      <c r="AA49" s="221">
        <f t="shared" si="23"/>
        <v>29</v>
      </c>
      <c r="AB49" s="221">
        <f t="shared" si="23"/>
        <v>29</v>
      </c>
    </row>
    <row r="50" spans="3:28" ht="14.25" customHeight="1" x14ac:dyDescent="0.25">
      <c r="D50" s="32"/>
      <c r="E50" s="32"/>
      <c r="F50" s="32"/>
      <c r="G50" s="32"/>
      <c r="H50" s="32"/>
      <c r="I50" s="32"/>
      <c r="J50" s="32"/>
      <c r="K50" s="32"/>
      <c r="L50" s="32"/>
      <c r="M50" s="32"/>
      <c r="N50" s="32"/>
      <c r="O50" s="32"/>
    </row>
    <row r="51" spans="3:28" ht="14.25" customHeight="1" x14ac:dyDescent="0.25">
      <c r="C51" s="224" t="s">
        <v>351</v>
      </c>
      <c r="D51" s="225">
        <f t="shared" ref="D51:O51" si="24">D49+D40</f>
        <v>39</v>
      </c>
      <c r="E51" s="225">
        <f t="shared" si="24"/>
        <v>39</v>
      </c>
      <c r="F51" s="225">
        <f t="shared" si="24"/>
        <v>35</v>
      </c>
      <c r="G51" s="225">
        <f t="shared" si="24"/>
        <v>36</v>
      </c>
      <c r="H51" s="225">
        <f t="shared" si="24"/>
        <v>36</v>
      </c>
      <c r="I51" s="225">
        <f t="shared" si="24"/>
        <v>36</v>
      </c>
      <c r="J51" s="225">
        <f t="shared" si="24"/>
        <v>36</v>
      </c>
      <c r="K51" s="225">
        <f t="shared" si="24"/>
        <v>35</v>
      </c>
      <c r="L51" s="225">
        <f t="shared" si="24"/>
        <v>34</v>
      </c>
      <c r="M51" s="225">
        <f t="shared" si="24"/>
        <v>30</v>
      </c>
      <c r="N51" s="225">
        <f>N49+N40</f>
        <v>29</v>
      </c>
      <c r="O51" s="225">
        <f t="shared" si="24"/>
        <v>29</v>
      </c>
      <c r="P51" s="14"/>
      <c r="Q51" s="226">
        <f t="shared" ref="Q51:AB51" si="25">Q49+Q40</f>
        <v>39</v>
      </c>
      <c r="R51" s="226">
        <f t="shared" si="25"/>
        <v>39</v>
      </c>
      <c r="S51" s="226">
        <f t="shared" si="25"/>
        <v>39</v>
      </c>
      <c r="T51" s="226">
        <f t="shared" si="25"/>
        <v>39</v>
      </c>
      <c r="U51" s="226">
        <f t="shared" si="25"/>
        <v>36</v>
      </c>
      <c r="V51" s="226">
        <f t="shared" si="25"/>
        <v>36</v>
      </c>
      <c r="W51" s="226">
        <f t="shared" si="25"/>
        <v>36</v>
      </c>
      <c r="X51" s="226">
        <f t="shared" si="25"/>
        <v>36</v>
      </c>
      <c r="Y51" s="226">
        <f t="shared" si="25"/>
        <v>36</v>
      </c>
      <c r="Z51" s="226">
        <f t="shared" si="25"/>
        <v>36</v>
      </c>
      <c r="AA51" s="226">
        <f t="shared" si="25"/>
        <v>36</v>
      </c>
      <c r="AB51" s="226">
        <f t="shared" si="25"/>
        <v>36</v>
      </c>
    </row>
    <row r="52" spans="3:28" ht="14.25" customHeight="1" x14ac:dyDescent="0.25">
      <c r="C52" s="50" t="s">
        <v>348</v>
      </c>
      <c r="D52" s="4">
        <f t="shared" ref="D52:O52" si="26">D51-Q51</f>
        <v>0</v>
      </c>
      <c r="E52" s="4">
        <f t="shared" si="26"/>
        <v>0</v>
      </c>
      <c r="F52" s="4">
        <f t="shared" si="26"/>
        <v>-4</v>
      </c>
      <c r="G52" s="4">
        <f t="shared" si="26"/>
        <v>-3</v>
      </c>
      <c r="H52" s="4">
        <f t="shared" si="26"/>
        <v>0</v>
      </c>
      <c r="I52" s="4">
        <f t="shared" si="26"/>
        <v>0</v>
      </c>
      <c r="J52" s="4">
        <f t="shared" si="26"/>
        <v>0</v>
      </c>
      <c r="K52" s="4">
        <f t="shared" si="26"/>
        <v>-1</v>
      </c>
      <c r="L52" s="4">
        <f t="shared" si="26"/>
        <v>-2</v>
      </c>
      <c r="M52" s="4">
        <f t="shared" si="26"/>
        <v>-6</v>
      </c>
      <c r="N52" s="4">
        <f t="shared" si="26"/>
        <v>-7</v>
      </c>
      <c r="O52" s="4">
        <f t="shared" si="26"/>
        <v>-7</v>
      </c>
    </row>
    <row r="53" spans="3:28" ht="14.25" customHeight="1" x14ac:dyDescent="0.25"/>
    <row r="54" spans="3:28" ht="14.25" customHeight="1" x14ac:dyDescent="0.25"/>
    <row r="55" spans="3:28" ht="14.25" customHeight="1" x14ac:dyDescent="0.25">
      <c r="C55" s="228" t="s">
        <v>352</v>
      </c>
      <c r="D55" s="228">
        <f t="shared" ref="D55:O55" si="27">D30+D51</f>
        <v>99</v>
      </c>
      <c r="E55" s="228">
        <f t="shared" si="27"/>
        <v>99</v>
      </c>
      <c r="F55" s="228">
        <f t="shared" si="27"/>
        <v>89</v>
      </c>
      <c r="G55" s="228">
        <f t="shared" si="27"/>
        <v>88</v>
      </c>
      <c r="H55" s="228">
        <f t="shared" si="27"/>
        <v>88</v>
      </c>
      <c r="I55" s="228">
        <f t="shared" si="27"/>
        <v>89</v>
      </c>
      <c r="J55" s="228">
        <f t="shared" si="27"/>
        <v>88</v>
      </c>
      <c r="K55" s="228">
        <f t="shared" si="27"/>
        <v>81</v>
      </c>
      <c r="L55" s="228">
        <f t="shared" si="27"/>
        <v>80</v>
      </c>
      <c r="M55" s="228">
        <f t="shared" si="27"/>
        <v>77</v>
      </c>
      <c r="N55" s="228">
        <f>N30+N51</f>
        <v>76</v>
      </c>
      <c r="O55" s="228">
        <f t="shared" si="27"/>
        <v>76</v>
      </c>
      <c r="Q55" s="228">
        <f t="shared" ref="Q55:AB55" si="28">Q30+Q51</f>
        <v>99</v>
      </c>
      <c r="R55" s="228">
        <f t="shared" si="28"/>
        <v>99</v>
      </c>
      <c r="S55" s="228">
        <f t="shared" si="28"/>
        <v>99</v>
      </c>
      <c r="T55" s="228">
        <f t="shared" si="28"/>
        <v>99</v>
      </c>
      <c r="U55" s="228">
        <f t="shared" si="28"/>
        <v>93</v>
      </c>
      <c r="V55" s="228">
        <f t="shared" si="28"/>
        <v>93</v>
      </c>
      <c r="W55" s="228">
        <f t="shared" si="28"/>
        <v>93</v>
      </c>
      <c r="X55" s="228">
        <f t="shared" si="28"/>
        <v>93</v>
      </c>
      <c r="Y55" s="228">
        <f t="shared" si="28"/>
        <v>93</v>
      </c>
      <c r="Z55" s="228">
        <f t="shared" si="28"/>
        <v>93</v>
      </c>
      <c r="AA55" s="228">
        <f t="shared" si="28"/>
        <v>93</v>
      </c>
      <c r="AB55" s="228">
        <f t="shared" si="28"/>
        <v>93</v>
      </c>
    </row>
  </sheetData>
  <pageMargins left="0.7" right="0.7" top="0.75" bottom="0.75" header="0" footer="0"/>
  <pageSetup fitToHeight="0" orientation="landscape"/>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56F17C"/>
  </sheetPr>
  <dimension ref="A1"/>
  <sheetViews>
    <sheetView showGridLines="0" workbookViewId="0"/>
  </sheetViews>
  <sheetFormatPr defaultColWidth="14.42578125" defaultRowHeight="15" customHeight="1" x14ac:dyDescent="0.25"/>
  <cols>
    <col min="1" max="26" width="8.7109375" customWidth="1"/>
  </cols>
  <sheetData/>
  <pageMargins left="0.7" right="0.7" top="0.75" bottom="0.75" header="0" footer="0"/>
  <pageSetup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8EF6A7"/>
  </sheetPr>
  <dimension ref="B2:BT108"/>
  <sheetViews>
    <sheetView showGridLines="0" workbookViewId="0">
      <pane xSplit="3" ySplit="5" topLeftCell="D6" activePane="bottomRight" state="frozen"/>
      <selection pane="topRight" activeCell="D1" sqref="D1"/>
      <selection pane="bottomLeft" activeCell="A6" sqref="A6"/>
      <selection pane="bottomRight" activeCell="E11" sqref="E11:H11"/>
    </sheetView>
  </sheetViews>
  <sheetFormatPr defaultColWidth="14.42578125" defaultRowHeight="15" customHeight="1" x14ac:dyDescent="0.25"/>
  <cols>
    <col min="1" max="1" width="5.7109375" customWidth="1"/>
    <col min="2" max="2" width="55" customWidth="1"/>
    <col min="3" max="3" width="1.85546875" customWidth="1"/>
    <col min="4" max="10" width="13.42578125" customWidth="1"/>
    <col min="11" max="13" width="12.5703125" customWidth="1"/>
    <col min="14" max="14" width="13.5703125" customWidth="1"/>
    <col min="15" max="15" width="12.5703125" customWidth="1"/>
    <col min="16" max="16" width="1.85546875" customWidth="1"/>
    <col min="17" max="17" width="14.42578125" customWidth="1"/>
    <col min="18" max="18" width="1.85546875" customWidth="1"/>
    <col min="19" max="20" width="12.42578125" customWidth="1"/>
    <col min="21" max="21" width="12.5703125" customWidth="1"/>
    <col min="22" max="22" width="12.85546875" customWidth="1"/>
    <col min="23" max="23" width="1.85546875" customWidth="1"/>
    <col min="24" max="24" width="12.42578125" customWidth="1"/>
    <col min="25" max="25" width="9.140625" customWidth="1"/>
    <col min="26" max="26" width="2.5703125" style="253" customWidth="1"/>
    <col min="27" max="27" width="9.140625" customWidth="1"/>
    <col min="28" max="28" width="12.42578125" customWidth="1"/>
    <col min="29" max="29" width="1.85546875" customWidth="1"/>
    <col min="30" max="30" width="12.5703125" customWidth="1"/>
    <col min="31" max="31" width="11.85546875" customWidth="1"/>
    <col min="32" max="33" width="12.42578125" customWidth="1"/>
    <col min="34" max="34" width="1.85546875" customWidth="1"/>
    <col min="35" max="35" width="11.85546875" customWidth="1"/>
    <col min="36" max="36" width="12.42578125" customWidth="1"/>
    <col min="37" max="37" width="12.5703125" customWidth="1"/>
    <col min="38" max="38" width="12.140625" customWidth="1"/>
    <col min="39" max="39" width="12.85546875" customWidth="1"/>
    <col min="40" max="40" width="11.85546875" customWidth="1"/>
    <col min="41" max="41" width="11.42578125" customWidth="1"/>
    <col min="42" max="43" width="12.42578125" customWidth="1"/>
    <col min="44" max="44" width="12.140625" customWidth="1"/>
    <col min="45" max="45" width="12.5703125" customWidth="1"/>
    <col min="46" max="46" width="12.42578125" customWidth="1"/>
    <col min="47" max="47" width="1.85546875" customWidth="1"/>
    <col min="48" max="48" width="16.28515625" customWidth="1"/>
    <col min="49" max="49" width="9.140625" customWidth="1"/>
    <col min="50" max="50" width="2.5703125" style="253" customWidth="1"/>
    <col min="51" max="51" width="9.140625" customWidth="1"/>
    <col min="52" max="58" width="13.42578125" customWidth="1"/>
    <col min="59" max="61" width="12.5703125" customWidth="1"/>
    <col min="62" max="62" width="13.5703125" customWidth="1"/>
    <col min="63" max="63" width="12.5703125" customWidth="1"/>
    <col min="64" max="64" width="1.85546875" customWidth="1"/>
    <col min="65" max="65" width="14.42578125" customWidth="1"/>
    <col min="66" max="66" width="1.85546875" customWidth="1"/>
    <col min="67" max="68" width="12.42578125" customWidth="1"/>
    <col min="69" max="69" width="12.5703125" customWidth="1"/>
    <col min="70" max="70" width="12.85546875" customWidth="1"/>
    <col min="71" max="71" width="1.85546875" customWidth="1"/>
    <col min="72" max="72" width="12.42578125" customWidth="1"/>
  </cols>
  <sheetData>
    <row r="2" spans="2:72" ht="14.25" customHeight="1" x14ac:dyDescent="0.25">
      <c r="D2" s="254" t="s">
        <v>8</v>
      </c>
      <c r="E2" s="254" t="s">
        <v>8</v>
      </c>
      <c r="F2" s="254" t="s">
        <v>8</v>
      </c>
      <c r="G2" s="254" t="s">
        <v>8</v>
      </c>
      <c r="H2" s="254" t="s">
        <v>8</v>
      </c>
      <c r="I2" s="254" t="s">
        <v>8</v>
      </c>
      <c r="J2" s="254" t="s">
        <v>8</v>
      </c>
      <c r="K2" s="254" t="s">
        <v>8</v>
      </c>
      <c r="L2" s="254" t="s">
        <v>8</v>
      </c>
      <c r="M2" s="254" t="s">
        <v>8</v>
      </c>
      <c r="N2" s="254" t="s">
        <v>8</v>
      </c>
      <c r="O2" s="254" t="s">
        <v>8</v>
      </c>
      <c r="Q2" s="254" t="s">
        <v>8</v>
      </c>
      <c r="S2" s="254" t="s">
        <v>8</v>
      </c>
      <c r="T2" s="254" t="s">
        <v>8</v>
      </c>
      <c r="U2" s="254" t="s">
        <v>8</v>
      </c>
      <c r="V2" s="254" t="s">
        <v>8</v>
      </c>
      <c r="X2" s="254" t="s">
        <v>8</v>
      </c>
      <c r="AB2" s="255" t="s">
        <v>34</v>
      </c>
      <c r="AC2" s="41"/>
      <c r="AD2" s="255" t="s">
        <v>34</v>
      </c>
      <c r="AE2" s="255" t="s">
        <v>34</v>
      </c>
      <c r="AF2" s="255" t="s">
        <v>34</v>
      </c>
      <c r="AG2" s="255" t="s">
        <v>34</v>
      </c>
      <c r="AH2" s="41"/>
      <c r="AI2" s="255" t="s">
        <v>34</v>
      </c>
      <c r="AJ2" s="255" t="s">
        <v>34</v>
      </c>
      <c r="AK2" s="255" t="s">
        <v>34</v>
      </c>
      <c r="AL2" s="255" t="s">
        <v>34</v>
      </c>
      <c r="AM2" s="255" t="s">
        <v>34</v>
      </c>
      <c r="AN2" s="255" t="s">
        <v>34</v>
      </c>
      <c r="AO2" s="255" t="s">
        <v>34</v>
      </c>
      <c r="AP2" s="255" t="s">
        <v>34</v>
      </c>
      <c r="AQ2" s="255" t="s">
        <v>34</v>
      </c>
      <c r="AR2" s="255" t="s">
        <v>34</v>
      </c>
      <c r="AS2" s="255" t="s">
        <v>34</v>
      </c>
      <c r="AT2" s="255" t="s">
        <v>34</v>
      </c>
      <c r="AU2" s="41"/>
      <c r="AV2" s="255" t="s">
        <v>34</v>
      </c>
      <c r="AZ2" s="256" t="s">
        <v>154</v>
      </c>
      <c r="BA2" s="256" t="s">
        <v>154</v>
      </c>
      <c r="BB2" s="256" t="s">
        <v>154</v>
      </c>
      <c r="BC2" s="256" t="s">
        <v>154</v>
      </c>
      <c r="BD2" s="256" t="s">
        <v>154</v>
      </c>
      <c r="BE2" s="256" t="s">
        <v>154</v>
      </c>
      <c r="BF2" s="256" t="s">
        <v>154</v>
      </c>
      <c r="BG2" s="256" t="s">
        <v>154</v>
      </c>
      <c r="BH2" s="256" t="s">
        <v>154</v>
      </c>
      <c r="BI2" s="256" t="s">
        <v>154</v>
      </c>
      <c r="BJ2" s="256" t="s">
        <v>154</v>
      </c>
      <c r="BK2" s="256" t="s">
        <v>154</v>
      </c>
      <c r="BM2" s="256" t="s">
        <v>154</v>
      </c>
      <c r="BO2" s="256" t="s">
        <v>154</v>
      </c>
      <c r="BP2" s="256" t="s">
        <v>154</v>
      </c>
      <c r="BQ2" s="256" t="s">
        <v>154</v>
      </c>
      <c r="BR2" s="256" t="s">
        <v>154</v>
      </c>
      <c r="BT2" s="256" t="s">
        <v>154</v>
      </c>
    </row>
    <row r="3" spans="2:72" ht="14.25" customHeight="1" x14ac:dyDescent="0.25">
      <c r="D3" s="26">
        <f t="shared" ref="D3:O3" si="0">YEAR(D5)</f>
        <v>2025</v>
      </c>
      <c r="E3" s="26">
        <f t="shared" si="0"/>
        <v>2025</v>
      </c>
      <c r="F3" s="26">
        <f t="shared" si="0"/>
        <v>2025</v>
      </c>
      <c r="G3" s="26">
        <f t="shared" si="0"/>
        <v>2025</v>
      </c>
      <c r="H3" s="26">
        <f t="shared" si="0"/>
        <v>2025</v>
      </c>
      <c r="I3" s="26">
        <f t="shared" si="0"/>
        <v>2025</v>
      </c>
      <c r="J3" s="26">
        <f t="shared" si="0"/>
        <v>2025</v>
      </c>
      <c r="K3" s="26">
        <f t="shared" si="0"/>
        <v>2025</v>
      </c>
      <c r="L3" s="26">
        <f t="shared" si="0"/>
        <v>2025</v>
      </c>
      <c r="M3" s="26">
        <f t="shared" si="0"/>
        <v>2025</v>
      </c>
      <c r="N3" s="26">
        <f t="shared" si="0"/>
        <v>2025</v>
      </c>
      <c r="O3" s="26">
        <f t="shared" si="0"/>
        <v>2025</v>
      </c>
      <c r="Q3" s="26">
        <f>YEAR(Q5)</f>
        <v>2025</v>
      </c>
      <c r="S3" s="26">
        <f t="shared" ref="S3:V3" si="1">YEAR(S5)</f>
        <v>2025</v>
      </c>
      <c r="T3" s="26">
        <f t="shared" si="1"/>
        <v>2025</v>
      </c>
      <c r="U3" s="26">
        <f t="shared" si="1"/>
        <v>2025</v>
      </c>
      <c r="V3" s="26">
        <f t="shared" si="1"/>
        <v>2025</v>
      </c>
      <c r="X3" s="26">
        <f>YEAR(X5)</f>
        <v>2025</v>
      </c>
      <c r="AB3" s="257">
        <f>YEAR(AB5)</f>
        <v>2025</v>
      </c>
      <c r="AC3" s="55"/>
      <c r="AD3" s="257">
        <f t="shared" ref="AD3:AG3" si="2">YEAR(AD5)</f>
        <v>2025</v>
      </c>
      <c r="AE3" s="257">
        <f t="shared" si="2"/>
        <v>2025</v>
      </c>
      <c r="AF3" s="257">
        <f t="shared" si="2"/>
        <v>2025</v>
      </c>
      <c r="AG3" s="257">
        <f t="shared" si="2"/>
        <v>2025</v>
      </c>
      <c r="AH3" s="55"/>
      <c r="AI3" s="257">
        <f t="shared" ref="AI3:AT3" si="3">YEAR(AI5)</f>
        <v>2025</v>
      </c>
      <c r="AJ3" s="257">
        <f t="shared" si="3"/>
        <v>2025</v>
      </c>
      <c r="AK3" s="257">
        <f t="shared" si="3"/>
        <v>2025</v>
      </c>
      <c r="AL3" s="257">
        <f t="shared" si="3"/>
        <v>2025</v>
      </c>
      <c r="AM3" s="257">
        <f t="shared" si="3"/>
        <v>2025</v>
      </c>
      <c r="AN3" s="257">
        <f t="shared" si="3"/>
        <v>2025</v>
      </c>
      <c r="AO3" s="257">
        <f t="shared" si="3"/>
        <v>2025</v>
      </c>
      <c r="AP3" s="257">
        <f t="shared" si="3"/>
        <v>2025</v>
      </c>
      <c r="AQ3" s="257">
        <f t="shared" si="3"/>
        <v>2025</v>
      </c>
      <c r="AR3" s="257">
        <f t="shared" si="3"/>
        <v>2025</v>
      </c>
      <c r="AS3" s="257">
        <f t="shared" si="3"/>
        <v>2025</v>
      </c>
      <c r="AT3" s="257">
        <f t="shared" si="3"/>
        <v>2025</v>
      </c>
      <c r="AU3" s="55"/>
      <c r="AV3" s="258" t="s">
        <v>32</v>
      </c>
      <c r="AZ3" s="26">
        <f t="shared" ref="AZ3:BK3" si="4">YEAR(AZ5)</f>
        <v>2024</v>
      </c>
      <c r="BA3" s="26">
        <f t="shared" si="4"/>
        <v>2024</v>
      </c>
      <c r="BB3" s="26">
        <f t="shared" si="4"/>
        <v>2024</v>
      </c>
      <c r="BC3" s="26">
        <f t="shared" si="4"/>
        <v>2024</v>
      </c>
      <c r="BD3" s="26">
        <f t="shared" si="4"/>
        <v>2024</v>
      </c>
      <c r="BE3" s="26">
        <f t="shared" si="4"/>
        <v>2024</v>
      </c>
      <c r="BF3" s="26">
        <f t="shared" si="4"/>
        <v>2024</v>
      </c>
      <c r="BG3" s="26">
        <f t="shared" si="4"/>
        <v>2024</v>
      </c>
      <c r="BH3" s="26">
        <f t="shared" si="4"/>
        <v>2024</v>
      </c>
      <c r="BI3" s="26">
        <f t="shared" si="4"/>
        <v>2024</v>
      </c>
      <c r="BJ3" s="26">
        <f t="shared" si="4"/>
        <v>2024</v>
      </c>
      <c r="BK3" s="26">
        <f t="shared" si="4"/>
        <v>2024</v>
      </c>
      <c r="BM3" s="26">
        <f>YEAR(BM5)</f>
        <v>2024</v>
      </c>
      <c r="BO3" s="26">
        <f t="shared" ref="BO3:BR3" si="5">YEAR(BO5)</f>
        <v>2024</v>
      </c>
      <c r="BP3" s="26">
        <f t="shared" si="5"/>
        <v>2024</v>
      </c>
      <c r="BQ3" s="26">
        <f t="shared" si="5"/>
        <v>2024</v>
      </c>
      <c r="BR3" s="26">
        <f t="shared" si="5"/>
        <v>2024</v>
      </c>
      <c r="BT3" s="26">
        <f>YEAR(BT5)</f>
        <v>2024</v>
      </c>
    </row>
    <row r="4" spans="2:72" ht="14.25" customHeight="1" x14ac:dyDescent="0.25">
      <c r="D4" s="26" t="str">
        <f>VLOOKUP(MONTH(D5),'Lkups &amp; Dropdowns'!$B$4:$C$15,2,FALSE)</f>
        <v>Q1</v>
      </c>
      <c r="E4" s="26" t="str">
        <f>VLOOKUP(MONTH(E5),'Lkups &amp; Dropdowns'!$B$4:$C$15,2,FALSE)</f>
        <v>Q1</v>
      </c>
      <c r="F4" s="26" t="str">
        <f>VLOOKUP(MONTH(F5),'Lkups &amp; Dropdowns'!$B$4:$C$15,2,FALSE)</f>
        <v>Q1</v>
      </c>
      <c r="G4" s="26" t="str">
        <f>VLOOKUP(MONTH(G5),'Lkups &amp; Dropdowns'!$B$4:$C$15,2,FALSE)</f>
        <v>Q2</v>
      </c>
      <c r="H4" s="26" t="str">
        <f>VLOOKUP(MONTH(H5),'Lkups &amp; Dropdowns'!$B$4:$C$15,2,FALSE)</f>
        <v>Q2</v>
      </c>
      <c r="I4" s="26" t="str">
        <f>VLOOKUP(MONTH(I5),'Lkups &amp; Dropdowns'!$B$4:$C$15,2,FALSE)</f>
        <v>Q2</v>
      </c>
      <c r="J4" s="26" t="str">
        <f>VLOOKUP(MONTH(J5),'Lkups &amp; Dropdowns'!$B$4:$C$15,2,FALSE)</f>
        <v>Q3</v>
      </c>
      <c r="K4" s="26" t="str">
        <f>VLOOKUP(MONTH(K5),'Lkups &amp; Dropdowns'!$B$4:$C$15,2,FALSE)</f>
        <v>Q3</v>
      </c>
      <c r="L4" s="26" t="str">
        <f>VLOOKUP(MONTH(L5),'Lkups &amp; Dropdowns'!$B$4:$C$15,2,FALSE)</f>
        <v>Q3</v>
      </c>
      <c r="M4" s="26" t="str">
        <f>VLOOKUP(MONTH(M5),'Lkups &amp; Dropdowns'!$B$4:$C$15,2,FALSE)</f>
        <v>Q4</v>
      </c>
      <c r="N4" s="26" t="str">
        <f>VLOOKUP(MONTH(N5),'Lkups &amp; Dropdowns'!$B$4:$C$15,2,FALSE)</f>
        <v>Q4</v>
      </c>
      <c r="O4" s="26" t="str">
        <f>VLOOKUP(MONTH(O5),'Lkups &amp; Dropdowns'!$B$4:$C$15,2,FALSE)</f>
        <v>Q4</v>
      </c>
      <c r="Q4" s="26" t="s">
        <v>29</v>
      </c>
      <c r="S4" s="26" t="s">
        <v>245</v>
      </c>
      <c r="T4" s="26" t="s">
        <v>246</v>
      </c>
      <c r="U4" s="26" t="s">
        <v>247</v>
      </c>
      <c r="V4" s="26" t="s">
        <v>248</v>
      </c>
      <c r="X4" s="26" t="s">
        <v>32</v>
      </c>
      <c r="AB4" s="257" t="s">
        <v>32</v>
      </c>
      <c r="AC4" s="55"/>
      <c r="AD4" s="257" t="s">
        <v>245</v>
      </c>
      <c r="AE4" s="257" t="s">
        <v>246</v>
      </c>
      <c r="AF4" s="257" t="s">
        <v>247</v>
      </c>
      <c r="AG4" s="257" t="s">
        <v>248</v>
      </c>
      <c r="AH4" s="55"/>
      <c r="AI4" s="257" t="s">
        <v>245</v>
      </c>
      <c r="AJ4" s="257" t="s">
        <v>245</v>
      </c>
      <c r="AK4" s="257" t="s">
        <v>245</v>
      </c>
      <c r="AL4" s="257" t="s">
        <v>246</v>
      </c>
      <c r="AM4" s="257" t="s">
        <v>246</v>
      </c>
      <c r="AN4" s="257" t="s">
        <v>246</v>
      </c>
      <c r="AO4" s="257" t="s">
        <v>247</v>
      </c>
      <c r="AP4" s="257" t="s">
        <v>247</v>
      </c>
      <c r="AQ4" s="257" t="s">
        <v>247</v>
      </c>
      <c r="AR4" s="257" t="s">
        <v>248</v>
      </c>
      <c r="AS4" s="257" t="s">
        <v>248</v>
      </c>
      <c r="AT4" s="257" t="s">
        <v>248</v>
      </c>
      <c r="AU4" s="55"/>
      <c r="AV4" s="258" t="s">
        <v>374</v>
      </c>
      <c r="AZ4" s="26" t="str">
        <f>VLOOKUP(MONTH(AZ5),'Lkups &amp; Dropdowns'!$B$4:$C$15,2,FALSE)</f>
        <v>Q1</v>
      </c>
      <c r="BA4" s="26" t="str">
        <f>VLOOKUP(MONTH(BA5),'Lkups &amp; Dropdowns'!$B$4:$C$15,2,FALSE)</f>
        <v>Q1</v>
      </c>
      <c r="BB4" s="26" t="str">
        <f>VLOOKUP(MONTH(BB5),'Lkups &amp; Dropdowns'!$B$4:$C$15,2,FALSE)</f>
        <v>Q1</v>
      </c>
      <c r="BC4" s="26" t="str">
        <f>VLOOKUP(MONTH(BC5),'Lkups &amp; Dropdowns'!$B$4:$C$15,2,FALSE)</f>
        <v>Q2</v>
      </c>
      <c r="BD4" s="26" t="str">
        <f>VLOOKUP(MONTH(BD5),'Lkups &amp; Dropdowns'!$B$4:$C$15,2,FALSE)</f>
        <v>Q2</v>
      </c>
      <c r="BE4" s="26" t="str">
        <f>VLOOKUP(MONTH(BE5),'Lkups &amp; Dropdowns'!$B$4:$C$15,2,FALSE)</f>
        <v>Q2</v>
      </c>
      <c r="BF4" s="26" t="str">
        <f>VLOOKUP(MONTH(BF5),'Lkups &amp; Dropdowns'!$B$4:$C$15,2,FALSE)</f>
        <v>Q3</v>
      </c>
      <c r="BG4" s="26" t="str">
        <f>VLOOKUP(MONTH(BG5),'Lkups &amp; Dropdowns'!$B$4:$C$15,2,FALSE)</f>
        <v>Q3</v>
      </c>
      <c r="BH4" s="26" t="str">
        <f>VLOOKUP(MONTH(BH5),'Lkups &amp; Dropdowns'!$B$4:$C$15,2,FALSE)</f>
        <v>Q3</v>
      </c>
      <c r="BI4" s="26" t="str">
        <f>VLOOKUP(MONTH(BI5),'Lkups &amp; Dropdowns'!$B$4:$C$15,2,FALSE)</f>
        <v>Q4</v>
      </c>
      <c r="BJ4" s="26" t="str">
        <f>VLOOKUP(MONTH(BJ5),'Lkups &amp; Dropdowns'!$B$4:$C$15,2,FALSE)</f>
        <v>Q4</v>
      </c>
      <c r="BK4" s="26" t="str">
        <f>VLOOKUP(MONTH(BK5),'Lkups &amp; Dropdowns'!$B$4:$C$15,2,FALSE)</f>
        <v>Q4</v>
      </c>
      <c r="BM4" s="26" t="s">
        <v>29</v>
      </c>
      <c r="BO4" s="26" t="s">
        <v>245</v>
      </c>
      <c r="BP4" s="26" t="s">
        <v>246</v>
      </c>
      <c r="BQ4" s="26" t="s">
        <v>247</v>
      </c>
      <c r="BR4" s="26" t="s">
        <v>248</v>
      </c>
      <c r="BT4" s="26" t="s">
        <v>32</v>
      </c>
    </row>
    <row r="5" spans="2:72" ht="14.25" customHeight="1" x14ac:dyDescent="0.25">
      <c r="B5" s="2" t="s">
        <v>11</v>
      </c>
      <c r="D5" s="259">
        <v>45688</v>
      </c>
      <c r="E5" s="28">
        <f t="shared" ref="E5:O5" si="6">EOMONTH(D5,1)</f>
        <v>45716</v>
      </c>
      <c r="F5" s="28">
        <f t="shared" si="6"/>
        <v>45747</v>
      </c>
      <c r="G5" s="28">
        <f t="shared" si="6"/>
        <v>45777</v>
      </c>
      <c r="H5" s="28">
        <f t="shared" si="6"/>
        <v>45808</v>
      </c>
      <c r="I5" s="28">
        <f t="shared" si="6"/>
        <v>45838</v>
      </c>
      <c r="J5" s="28">
        <f t="shared" si="6"/>
        <v>45869</v>
      </c>
      <c r="K5" s="28">
        <f t="shared" si="6"/>
        <v>45900</v>
      </c>
      <c r="L5" s="28">
        <f t="shared" si="6"/>
        <v>45930</v>
      </c>
      <c r="M5" s="28">
        <f t="shared" si="6"/>
        <v>45961</v>
      </c>
      <c r="N5" s="28">
        <f t="shared" si="6"/>
        <v>45991</v>
      </c>
      <c r="O5" s="28">
        <f t="shared" si="6"/>
        <v>46022</v>
      </c>
      <c r="Q5" s="28">
        <f>EOMONTH(Inputs!$C$2,0)</f>
        <v>46022</v>
      </c>
      <c r="S5" s="28">
        <f t="shared" ref="S5:V5" si="7">EOMONTH(D5,2*RIGHT(S4,1))</f>
        <v>45747</v>
      </c>
      <c r="T5" s="28">
        <f t="shared" si="7"/>
        <v>45838</v>
      </c>
      <c r="U5" s="28">
        <f t="shared" si="7"/>
        <v>45930</v>
      </c>
      <c r="V5" s="28">
        <f t="shared" si="7"/>
        <v>46022</v>
      </c>
      <c r="X5" s="28">
        <f>EOMONTH(Inputs!$C$2,0)</f>
        <v>46022</v>
      </c>
      <c r="AB5" s="260">
        <f>'Dispatch Monthly Func P&amp;L'!O5</f>
        <v>46022</v>
      </c>
      <c r="AC5" s="55"/>
      <c r="AD5" s="260">
        <f t="shared" ref="AD5:AF5" si="8">EOMONTH(AE5,-3)</f>
        <v>45747</v>
      </c>
      <c r="AE5" s="260">
        <f t="shared" si="8"/>
        <v>45838</v>
      </c>
      <c r="AF5" s="260">
        <f t="shared" si="8"/>
        <v>45930</v>
      </c>
      <c r="AG5" s="260">
        <f>AB5</f>
        <v>46022</v>
      </c>
      <c r="AH5" s="55"/>
      <c r="AI5" s="260">
        <f t="shared" ref="AI5:AS5" si="9">EOMONTH(AJ5,-1)</f>
        <v>45688</v>
      </c>
      <c r="AJ5" s="260">
        <f t="shared" si="9"/>
        <v>45716</v>
      </c>
      <c r="AK5" s="260">
        <f t="shared" si="9"/>
        <v>45747</v>
      </c>
      <c r="AL5" s="260">
        <f t="shared" si="9"/>
        <v>45777</v>
      </c>
      <c r="AM5" s="260">
        <f t="shared" si="9"/>
        <v>45808</v>
      </c>
      <c r="AN5" s="260">
        <f t="shared" si="9"/>
        <v>45838</v>
      </c>
      <c r="AO5" s="260">
        <f t="shared" si="9"/>
        <v>45869</v>
      </c>
      <c r="AP5" s="260">
        <f t="shared" si="9"/>
        <v>45900</v>
      </c>
      <c r="AQ5" s="260">
        <f t="shared" si="9"/>
        <v>45930</v>
      </c>
      <c r="AR5" s="260">
        <f t="shared" si="9"/>
        <v>45961</v>
      </c>
      <c r="AS5" s="260">
        <f t="shared" si="9"/>
        <v>45991</v>
      </c>
      <c r="AT5" s="260">
        <f>AB5</f>
        <v>46022</v>
      </c>
      <c r="AU5" s="55"/>
      <c r="AV5" s="261">
        <f>Inputs!C2</f>
        <v>46022</v>
      </c>
      <c r="AZ5" s="28">
        <f>EOMONTH('Dispatch Monthly Func P&amp;L'!D5,-12)</f>
        <v>45322</v>
      </c>
      <c r="BA5" s="28">
        <f t="shared" ref="BA5:BK5" si="10">EOMONTH(AZ5,1)</f>
        <v>45351</v>
      </c>
      <c r="BB5" s="28">
        <f t="shared" si="10"/>
        <v>45382</v>
      </c>
      <c r="BC5" s="28">
        <f t="shared" si="10"/>
        <v>45412</v>
      </c>
      <c r="BD5" s="28">
        <f t="shared" si="10"/>
        <v>45443</v>
      </c>
      <c r="BE5" s="28">
        <f t="shared" si="10"/>
        <v>45473</v>
      </c>
      <c r="BF5" s="28">
        <f t="shared" si="10"/>
        <v>45504</v>
      </c>
      <c r="BG5" s="28">
        <f t="shared" si="10"/>
        <v>45535</v>
      </c>
      <c r="BH5" s="28">
        <f t="shared" si="10"/>
        <v>45565</v>
      </c>
      <c r="BI5" s="28">
        <f t="shared" si="10"/>
        <v>45596</v>
      </c>
      <c r="BJ5" s="28">
        <f t="shared" si="10"/>
        <v>45626</v>
      </c>
      <c r="BK5" s="28">
        <f t="shared" si="10"/>
        <v>45657</v>
      </c>
      <c r="BM5" s="28">
        <f>EOMONTH(Inputs!$C$2,-12)</f>
        <v>45657</v>
      </c>
      <c r="BO5" s="28">
        <f t="shared" ref="BO5:BR5" si="11">EOMONTH(AZ5,2*RIGHT(BO4,1))</f>
        <v>45382</v>
      </c>
      <c r="BP5" s="28">
        <f t="shared" si="11"/>
        <v>45473</v>
      </c>
      <c r="BQ5" s="28">
        <f t="shared" si="11"/>
        <v>45565</v>
      </c>
      <c r="BR5" s="28">
        <f t="shared" si="11"/>
        <v>45657</v>
      </c>
      <c r="BT5" s="28">
        <f>EOMONTH(Inputs!$C$2,-12)</f>
        <v>45657</v>
      </c>
    </row>
    <row r="6" spans="2:72" ht="14.25" customHeight="1" x14ac:dyDescent="0.25">
      <c r="B6" s="29" t="s">
        <v>38</v>
      </c>
      <c r="C6" s="8"/>
      <c r="P6" s="8"/>
      <c r="R6" s="8"/>
      <c r="AB6" s="41"/>
      <c r="AC6" s="31"/>
      <c r="AD6" s="41"/>
      <c r="AE6" s="41"/>
      <c r="AF6" s="41"/>
      <c r="AG6" s="41"/>
      <c r="AH6" s="41"/>
      <c r="AI6" s="41"/>
      <c r="AJ6" s="41"/>
      <c r="AK6" s="41"/>
      <c r="AL6" s="41"/>
      <c r="AM6" s="41"/>
      <c r="AN6" s="41"/>
      <c r="AO6" s="41"/>
      <c r="AP6" s="41"/>
      <c r="AQ6" s="41"/>
      <c r="AR6" s="41"/>
      <c r="AS6" s="41"/>
      <c r="AT6" s="41"/>
      <c r="AU6" s="41"/>
      <c r="AV6" s="41"/>
      <c r="BL6" s="8"/>
      <c r="BN6" s="8"/>
    </row>
    <row r="7" spans="2:72" ht="14.25" customHeight="1" x14ac:dyDescent="0.25">
      <c r="B7" s="30" t="s">
        <v>39</v>
      </c>
      <c r="C7" s="9"/>
      <c r="D7" s="262">
        <f>SUMIFS('Dispatch P&amp;L'!B:B,'Dispatch P&amp;L'!$P:$P,$B7)</f>
        <v>971675.98</v>
      </c>
      <c r="E7" s="262">
        <f>SUMIFS('Dispatch P&amp;L'!C:C,'Dispatch P&amp;L'!$P:$P,$B7)</f>
        <v>992555.26</v>
      </c>
      <c r="F7" s="262">
        <f>SUMIFS('Dispatch P&amp;L'!D:D,'Dispatch P&amp;L'!$P:$P,$B7)</f>
        <v>987493.25</v>
      </c>
      <c r="G7" s="262">
        <f>SUMIFS('Dispatch P&amp;L'!E:E,'Dispatch P&amp;L'!$P:$P,$B7)</f>
        <v>1004838.37</v>
      </c>
      <c r="H7" s="262">
        <f>SUMIFS('Dispatch P&amp;L'!F:F,'Dispatch P&amp;L'!$P:$P,$B7)</f>
        <v>1010504.92</v>
      </c>
      <c r="I7" s="262">
        <f>SUMIFS('Dispatch P&amp;L'!G:G,'Dispatch P&amp;L'!$P:$P,$B7)</f>
        <v>1013010.96</v>
      </c>
      <c r="J7" s="262">
        <f>SUMIFS('Dispatch P&amp;L'!H:H,'Dispatch P&amp;L'!$P:$P,$B7)</f>
        <v>999633.86</v>
      </c>
      <c r="K7" s="262">
        <f>SUMIFS('Dispatch P&amp;L'!I:I,'Dispatch P&amp;L'!$P:$P,$B7)</f>
        <v>1014596.89</v>
      </c>
      <c r="L7" s="262">
        <f>SUMIFS('Dispatch P&amp;L'!J:J,'Dispatch P&amp;L'!$P:$P,$B7)</f>
        <v>1015244.38</v>
      </c>
      <c r="M7" s="262">
        <f>SUMIFS('Dispatch P&amp;L'!K:K,'Dispatch P&amp;L'!$P:$P,$B7)</f>
        <v>1002698.81</v>
      </c>
      <c r="N7" s="262">
        <f>SUMIFS('Dispatch P&amp;L'!L:L,'Dispatch P&amp;L'!$P:$P,$B7)</f>
        <v>1000960.61</v>
      </c>
      <c r="O7" s="262">
        <f>SUMIFS('Dispatch P&amp;L'!M:M,'Dispatch P&amp;L'!$P:$P,$B7)</f>
        <v>1025372.1799999999</v>
      </c>
      <c r="P7" s="9"/>
      <c r="Q7" s="31">
        <f t="shared" ref="Q7:Q9" si="12">INDEX($D7:$O7,MATCH(Q$5,$D$5:$O$5,0))</f>
        <v>1025372.1799999999</v>
      </c>
      <c r="R7" s="9"/>
      <c r="S7" s="31">
        <f t="shared" ref="S7:V7" si="13">SUMIFS($D7:$O7,$D$4:$O$4,S$4)</f>
        <v>2951724.49</v>
      </c>
      <c r="T7" s="31">
        <f t="shared" si="13"/>
        <v>3028354.25</v>
      </c>
      <c r="U7" s="31">
        <f t="shared" si="13"/>
        <v>3029475.13</v>
      </c>
      <c r="V7" s="31">
        <f t="shared" si="13"/>
        <v>3029031.5999999996</v>
      </c>
      <c r="X7" s="31">
        <f t="shared" ref="X7:X9" si="14">SUMIFS($D7:$O7,$D$5:$O$5,"&lt;="&amp;X$5)</f>
        <v>12038585.470000001</v>
      </c>
      <c r="AB7" s="31">
        <v>12122794.161935264</v>
      </c>
      <c r="AC7" s="33"/>
      <c r="AD7" s="31">
        <v>2887609.0862831031</v>
      </c>
      <c r="AE7" s="31">
        <v>2961112.2813912965</v>
      </c>
      <c r="AF7" s="31">
        <v>3073386.6517608641</v>
      </c>
      <c r="AG7" s="31">
        <v>3200686.1425000001</v>
      </c>
      <c r="AH7" s="41"/>
      <c r="AI7" s="31">
        <v>950764.78693096898</v>
      </c>
      <c r="AJ7" s="31">
        <v>965192.98300940043</v>
      </c>
      <c r="AK7" s="31">
        <v>971651.3163427338</v>
      </c>
      <c r="AL7" s="31">
        <v>974712.01046376559</v>
      </c>
      <c r="AM7" s="31">
        <v>984278.6771304321</v>
      </c>
      <c r="AN7" s="31">
        <v>1002121.5937970986</v>
      </c>
      <c r="AO7" s="31">
        <v>1016902.7604637656</v>
      </c>
      <c r="AP7" s="31">
        <v>1026335.0937970986</v>
      </c>
      <c r="AQ7" s="31">
        <v>1030148.7975</v>
      </c>
      <c r="AR7" s="31">
        <v>1047523.7975</v>
      </c>
      <c r="AS7" s="31">
        <v>1060610.7141666666</v>
      </c>
      <c r="AT7" s="31">
        <v>1092551.6308333331</v>
      </c>
      <c r="AU7" s="41"/>
      <c r="AV7" s="31">
        <f t="shared" ref="AV7:AV10" si="15">SUMIFS(AI7:AT7,$AI$5:$AT$5,"&lt;="&amp;$AV$5)</f>
        <v>12122794.161935264</v>
      </c>
      <c r="AZ7" s="262">
        <v>941939.21000000008</v>
      </c>
      <c r="BA7" s="262">
        <v>945513.76</v>
      </c>
      <c r="BB7" s="262">
        <v>930315.76</v>
      </c>
      <c r="BC7" s="262">
        <v>925760.3</v>
      </c>
      <c r="BD7" s="262">
        <v>933866.18</v>
      </c>
      <c r="BE7" s="262">
        <v>946570.1</v>
      </c>
      <c r="BF7" s="262">
        <v>939326.6</v>
      </c>
      <c r="BG7" s="262">
        <v>933316.48</v>
      </c>
      <c r="BH7" s="262">
        <v>939019.76</v>
      </c>
      <c r="BI7" s="262">
        <v>953226.28</v>
      </c>
      <c r="BJ7" s="262">
        <v>955084.3</v>
      </c>
      <c r="BK7" s="262">
        <v>978384.06</v>
      </c>
      <c r="BL7" s="9"/>
      <c r="BM7" s="31">
        <f t="shared" ref="BM7:BM9" si="16">INDEX($AZ7:$BK7,MATCH(BM$5,$AZ$5:$BK$5,0))</f>
        <v>978384.06</v>
      </c>
      <c r="BN7" s="9"/>
      <c r="BO7" s="31">
        <f t="shared" ref="BO7:BR7" si="17">SUMIFS($AZ7:$BK7,$AZ$4:$BK$4,BO$4)</f>
        <v>2817768.7300000004</v>
      </c>
      <c r="BP7" s="31">
        <f t="shared" si="17"/>
        <v>2806196.58</v>
      </c>
      <c r="BQ7" s="31">
        <f t="shared" si="17"/>
        <v>2811662.84</v>
      </c>
      <c r="BR7" s="31">
        <f t="shared" si="17"/>
        <v>2886694.64</v>
      </c>
      <c r="BT7" s="31">
        <f t="shared" ref="BT7:BT9" si="18">SUMIFS($AZ7:$BK7,$AZ$5:$BK$5,"&lt;="&amp;BT$5)</f>
        <v>11322322.789999999</v>
      </c>
    </row>
    <row r="8" spans="2:72" ht="14.25" customHeight="1" x14ac:dyDescent="0.25">
      <c r="B8" s="30" t="s">
        <v>40</v>
      </c>
      <c r="C8" s="9"/>
      <c r="D8" s="197">
        <f>SUMIFS('Dispatch P&amp;L'!B:B,'Dispatch P&amp;L'!$P:$P,$B8)</f>
        <v>0</v>
      </c>
      <c r="E8" s="197">
        <f>SUMIFS('Dispatch P&amp;L'!C:C,'Dispatch P&amp;L'!$P:$P,$B8)</f>
        <v>0</v>
      </c>
      <c r="F8" s="197">
        <f>SUMIFS('Dispatch P&amp;L'!D:D,'Dispatch P&amp;L'!$P:$P,$B8)</f>
        <v>0</v>
      </c>
      <c r="G8" s="197">
        <f>SUMIFS('Dispatch P&amp;L'!E:E,'Dispatch P&amp;L'!$P:$P,$B8)</f>
        <v>0</v>
      </c>
      <c r="H8" s="197">
        <f>SUMIFS('Dispatch P&amp;L'!F:F,'Dispatch P&amp;L'!$P:$P,$B8)</f>
        <v>0</v>
      </c>
      <c r="I8" s="197">
        <f>SUMIFS('Dispatch P&amp;L'!G:G,'Dispatch P&amp;L'!$P:$P,$B8)</f>
        <v>0</v>
      </c>
      <c r="J8" s="197">
        <f>SUMIFS('Dispatch P&amp;L'!H:H,'Dispatch P&amp;L'!$P:$P,$B8)</f>
        <v>0</v>
      </c>
      <c r="K8" s="197">
        <f>SUMIFS('Dispatch P&amp;L'!I:I,'Dispatch P&amp;L'!$P:$P,$B8)</f>
        <v>0</v>
      </c>
      <c r="L8" s="197">
        <f>SUMIFS('Dispatch P&amp;L'!J:J,'Dispatch P&amp;L'!$P:$P,$B8)</f>
        <v>0</v>
      </c>
      <c r="M8" s="197">
        <f>SUMIFS('Dispatch P&amp;L'!K:K,'Dispatch P&amp;L'!$P:$P,$B8)</f>
        <v>0</v>
      </c>
      <c r="N8" s="197">
        <f>SUMIFS('Dispatch P&amp;L'!L:L,'Dispatch P&amp;L'!$P:$P,$B8)</f>
        <v>0</v>
      </c>
      <c r="O8" s="197">
        <f>SUMIFS('Dispatch P&amp;L'!M:M,'Dispatch P&amp;L'!$P:$P,$B8)</f>
        <v>0</v>
      </c>
      <c r="P8" s="9"/>
      <c r="Q8" s="33">
        <f t="shared" si="12"/>
        <v>0</v>
      </c>
      <c r="R8" s="9"/>
      <c r="S8" s="33">
        <f t="shared" ref="S8:V8" si="19">SUMIFS($D8:$O8,$D$4:$O$4,S$4)</f>
        <v>0</v>
      </c>
      <c r="T8" s="33">
        <f t="shared" si="19"/>
        <v>0</v>
      </c>
      <c r="U8" s="33">
        <f t="shared" si="19"/>
        <v>0</v>
      </c>
      <c r="V8" s="33">
        <f t="shared" si="19"/>
        <v>0</v>
      </c>
      <c r="X8" s="33">
        <f t="shared" si="14"/>
        <v>0</v>
      </c>
      <c r="AB8" s="33">
        <v>0</v>
      </c>
      <c r="AC8" s="33"/>
      <c r="AD8" s="33">
        <v>0</v>
      </c>
      <c r="AE8" s="33">
        <v>0</v>
      </c>
      <c r="AF8" s="33">
        <v>0</v>
      </c>
      <c r="AG8" s="33">
        <v>0</v>
      </c>
      <c r="AH8" s="41"/>
      <c r="AI8" s="33">
        <v>0</v>
      </c>
      <c r="AJ8" s="33">
        <v>0</v>
      </c>
      <c r="AK8" s="33">
        <v>0</v>
      </c>
      <c r="AL8" s="33">
        <v>0</v>
      </c>
      <c r="AM8" s="33">
        <v>0</v>
      </c>
      <c r="AN8" s="33">
        <v>0</v>
      </c>
      <c r="AO8" s="33">
        <v>0</v>
      </c>
      <c r="AP8" s="33">
        <v>0</v>
      </c>
      <c r="AQ8" s="33">
        <v>0</v>
      </c>
      <c r="AR8" s="33">
        <v>0</v>
      </c>
      <c r="AS8" s="33">
        <v>0</v>
      </c>
      <c r="AT8" s="33">
        <v>0</v>
      </c>
      <c r="AU8" s="41"/>
      <c r="AV8" s="33">
        <f t="shared" si="15"/>
        <v>0</v>
      </c>
      <c r="AZ8" s="197">
        <v>5000</v>
      </c>
      <c r="BA8" s="197">
        <v>5000</v>
      </c>
      <c r="BB8" s="197">
        <v>5000</v>
      </c>
      <c r="BC8" s="197">
        <v>5000</v>
      </c>
      <c r="BD8" s="197">
        <v>0</v>
      </c>
      <c r="BE8" s="197">
        <v>0</v>
      </c>
      <c r="BF8" s="197">
        <v>416.67</v>
      </c>
      <c r="BG8" s="197">
        <v>416.67</v>
      </c>
      <c r="BH8" s="197">
        <v>416.67</v>
      </c>
      <c r="BI8" s="197">
        <v>416.67</v>
      </c>
      <c r="BJ8" s="197">
        <v>416.67</v>
      </c>
      <c r="BK8" s="197">
        <v>416.65</v>
      </c>
      <c r="BL8" s="9"/>
      <c r="BM8" s="33">
        <f t="shared" si="16"/>
        <v>416.65</v>
      </c>
      <c r="BN8" s="9"/>
      <c r="BO8" s="33">
        <f t="shared" ref="BO8:BR8" si="20">SUMIFS($AZ8:$BK8,$AZ$4:$BK$4,BO$4)</f>
        <v>15000</v>
      </c>
      <c r="BP8" s="33">
        <f t="shared" si="20"/>
        <v>5000</v>
      </c>
      <c r="BQ8" s="33">
        <f t="shared" si="20"/>
        <v>1250.01</v>
      </c>
      <c r="BR8" s="33">
        <f t="shared" si="20"/>
        <v>1249.99</v>
      </c>
      <c r="BT8" s="33">
        <f t="shared" si="18"/>
        <v>22499.999999999993</v>
      </c>
    </row>
    <row r="9" spans="2:72" ht="14.25" customHeight="1" x14ac:dyDescent="0.25">
      <c r="B9" s="30" t="s">
        <v>41</v>
      </c>
      <c r="C9" s="9"/>
      <c r="D9" s="197">
        <f>SUMIFS('Dispatch P&amp;L'!B:B,'Dispatch P&amp;L'!$P:$P,$B9)</f>
        <v>93405.37000000001</v>
      </c>
      <c r="E9" s="197">
        <f>SUMIFS('Dispatch P&amp;L'!C:C,'Dispatch P&amp;L'!$P:$P,$B9)</f>
        <v>87659.659999999989</v>
      </c>
      <c r="F9" s="197">
        <f>SUMIFS('Dispatch P&amp;L'!D:D,'Dispatch P&amp;L'!$P:$P,$B9)</f>
        <v>91587.109999999986</v>
      </c>
      <c r="G9" s="197">
        <f>SUMIFS('Dispatch P&amp;L'!E:E,'Dispatch P&amp;L'!$P:$P,$B9)</f>
        <v>92062.76</v>
      </c>
      <c r="H9" s="197">
        <f>SUMIFS('Dispatch P&amp;L'!F:F,'Dispatch P&amp;L'!$P:$P,$B9)</f>
        <v>93927.48</v>
      </c>
      <c r="I9" s="197">
        <f>SUMIFS('Dispatch P&amp;L'!G:G,'Dispatch P&amp;L'!$P:$P,$B9)</f>
        <v>102572.45</v>
      </c>
      <c r="J9" s="197">
        <f>SUMIFS('Dispatch P&amp;L'!H:H,'Dispatch P&amp;L'!$P:$P,$B9)</f>
        <v>102467.76000000001</v>
      </c>
      <c r="K9" s="197">
        <f>SUMIFS('Dispatch P&amp;L'!I:I,'Dispatch P&amp;L'!$P:$P,$B9)</f>
        <v>100669.68000000001</v>
      </c>
      <c r="L9" s="197">
        <f>SUMIFS('Dispatch P&amp;L'!J:J,'Dispatch P&amp;L'!$P:$P,$B9)</f>
        <v>102311.48</v>
      </c>
      <c r="M9" s="197">
        <f>SUMIFS('Dispatch P&amp;L'!K:K,'Dispatch P&amp;L'!$P:$P,$B9)</f>
        <v>100170.09</v>
      </c>
      <c r="N9" s="197">
        <f>SUMIFS('Dispatch P&amp;L'!L:L,'Dispatch P&amp;L'!$P:$P,$B9)</f>
        <v>96189.290000000008</v>
      </c>
      <c r="O9" s="197">
        <f>SUMIFS('Dispatch P&amp;L'!M:M,'Dispatch P&amp;L'!$P:$P,$B9)</f>
        <v>95643.67</v>
      </c>
      <c r="P9" s="9"/>
      <c r="Q9" s="33">
        <f t="shared" si="12"/>
        <v>95643.67</v>
      </c>
      <c r="R9" s="9"/>
      <c r="S9" s="33">
        <f t="shared" ref="S9:V9" si="21">SUMIFS($D9:$O9,$D$4:$O$4,S$4)</f>
        <v>272652.14</v>
      </c>
      <c r="T9" s="33">
        <f t="shared" si="21"/>
        <v>288562.69</v>
      </c>
      <c r="U9" s="33">
        <f t="shared" si="21"/>
        <v>305448.92</v>
      </c>
      <c r="V9" s="33">
        <f t="shared" si="21"/>
        <v>292003.05</v>
      </c>
      <c r="X9" s="33">
        <f t="shared" si="14"/>
        <v>1158666.7999999998</v>
      </c>
      <c r="Y9" s="669">
        <f>X9/BT9-1</f>
        <v>3.3138904401079028E-2</v>
      </c>
      <c r="AA9" s="669">
        <f>AB9/BT9-1</f>
        <v>8.5369783401688215E-2</v>
      </c>
      <c r="AB9" s="33">
        <v>1217243.8075785751</v>
      </c>
      <c r="AC9" s="33"/>
      <c r="AD9" s="33">
        <v>280160.67626722058</v>
      </c>
      <c r="AE9" s="33">
        <v>305390.73300085519</v>
      </c>
      <c r="AF9" s="33">
        <v>314280.31032870169</v>
      </c>
      <c r="AG9" s="33">
        <v>317412.08798179758</v>
      </c>
      <c r="AH9" s="41"/>
      <c r="AI9" s="33">
        <v>89605.489315827595</v>
      </c>
      <c r="AJ9" s="33">
        <v>98008.174774901694</v>
      </c>
      <c r="AK9" s="33">
        <v>92547.012176491291</v>
      </c>
      <c r="AL9" s="33">
        <v>102906.03697737225</v>
      </c>
      <c r="AM9" s="33">
        <v>96532.558582468206</v>
      </c>
      <c r="AN9" s="33">
        <v>105952.13744101478</v>
      </c>
      <c r="AO9" s="33">
        <v>101010.29515418111</v>
      </c>
      <c r="AP9" s="33">
        <v>105612.26368732585</v>
      </c>
      <c r="AQ9" s="33">
        <v>107657.75148719472</v>
      </c>
      <c r="AR9" s="33">
        <v>103809.15576126619</v>
      </c>
      <c r="AS9" s="33">
        <v>105609.62023585624</v>
      </c>
      <c r="AT9" s="33">
        <v>107993.31198467515</v>
      </c>
      <c r="AU9" s="41"/>
      <c r="AV9" s="33">
        <f t="shared" si="15"/>
        <v>1217243.8075785751</v>
      </c>
      <c r="AZ9" s="197">
        <v>85254.55</v>
      </c>
      <c r="BA9" s="197">
        <v>87992.92</v>
      </c>
      <c r="BB9" s="197">
        <v>88314.61</v>
      </c>
      <c r="BC9" s="197">
        <v>93125.53</v>
      </c>
      <c r="BD9" s="197">
        <v>93011.02</v>
      </c>
      <c r="BE9" s="197">
        <v>94853.040000000008</v>
      </c>
      <c r="BF9" s="197">
        <v>98378.139999999985</v>
      </c>
      <c r="BG9" s="197">
        <v>97268.36</v>
      </c>
      <c r="BH9" s="197">
        <v>98014.52</v>
      </c>
      <c r="BI9" s="197">
        <v>97032.79</v>
      </c>
      <c r="BJ9" s="197">
        <v>96447.69</v>
      </c>
      <c r="BK9" s="197">
        <v>91808.3</v>
      </c>
      <c r="BL9" s="9"/>
      <c r="BM9" s="33">
        <f t="shared" si="16"/>
        <v>91808.3</v>
      </c>
      <c r="BN9" s="9"/>
      <c r="BO9" s="33">
        <f t="shared" ref="BO9:BR9" si="22">SUMIFS($AZ9:$BK9,$AZ$4:$BK$4,BO$4)</f>
        <v>261562.08000000002</v>
      </c>
      <c r="BP9" s="33">
        <f t="shared" si="22"/>
        <v>280989.58999999997</v>
      </c>
      <c r="BQ9" s="33">
        <f t="shared" si="22"/>
        <v>293661.02</v>
      </c>
      <c r="BR9" s="33">
        <f t="shared" si="22"/>
        <v>285288.77999999997</v>
      </c>
      <c r="BT9" s="33">
        <f t="shared" si="18"/>
        <v>1121501.4700000002</v>
      </c>
    </row>
    <row r="10" spans="2:72" ht="14.25" customHeight="1" x14ac:dyDescent="0.25">
      <c r="B10" s="35" t="s">
        <v>42</v>
      </c>
      <c r="C10" s="9"/>
      <c r="D10" s="36">
        <f t="shared" ref="D10:O10" si="23">SUM(D7:D9)</f>
        <v>1065081.3500000001</v>
      </c>
      <c r="E10" s="36">
        <f t="shared" si="23"/>
        <v>1080214.92</v>
      </c>
      <c r="F10" s="36">
        <f t="shared" si="23"/>
        <v>1079080.3599999999</v>
      </c>
      <c r="G10" s="36">
        <f t="shared" si="23"/>
        <v>1096901.1299999999</v>
      </c>
      <c r="H10" s="36">
        <f t="shared" si="23"/>
        <v>1104432.4000000001</v>
      </c>
      <c r="I10" s="36">
        <f t="shared" si="23"/>
        <v>1115583.4099999999</v>
      </c>
      <c r="J10" s="36">
        <f t="shared" si="23"/>
        <v>1102101.6200000001</v>
      </c>
      <c r="K10" s="36">
        <f t="shared" si="23"/>
        <v>1115266.57</v>
      </c>
      <c r="L10" s="36">
        <f t="shared" si="23"/>
        <v>1117555.8600000001</v>
      </c>
      <c r="M10" s="36">
        <f t="shared" si="23"/>
        <v>1102868.9000000001</v>
      </c>
      <c r="N10" s="36">
        <f t="shared" si="23"/>
        <v>1097149.8999999999</v>
      </c>
      <c r="O10" s="36">
        <f t="shared" si="23"/>
        <v>1121015.8499999999</v>
      </c>
      <c r="P10" s="9"/>
      <c r="Q10" s="36">
        <f>SUM(Q7:Q9)</f>
        <v>1121015.8499999999</v>
      </c>
      <c r="R10" s="9"/>
      <c r="S10" s="36">
        <f t="shared" ref="S10:V10" si="24">SUMIFS($D10:$O10,$D$4:$O$4,S$4)</f>
        <v>3224376.63</v>
      </c>
      <c r="T10" s="36">
        <f t="shared" si="24"/>
        <v>3316916.9400000004</v>
      </c>
      <c r="U10" s="36">
        <f t="shared" si="24"/>
        <v>3334924.0500000007</v>
      </c>
      <c r="V10" s="36">
        <f t="shared" si="24"/>
        <v>3321034.6499999994</v>
      </c>
      <c r="X10" s="36">
        <f>SUM(X7:X9)</f>
        <v>13197252.27</v>
      </c>
      <c r="AB10" s="264">
        <v>13340037.969513839</v>
      </c>
      <c r="AC10" s="33"/>
      <c r="AD10" s="264">
        <v>3167769.7625503237</v>
      </c>
      <c r="AE10" s="264">
        <v>3266503.0143921515</v>
      </c>
      <c r="AF10" s="264">
        <v>3387666.9620895656</v>
      </c>
      <c r="AG10" s="264">
        <v>3518098.2304817974</v>
      </c>
      <c r="AH10" s="41"/>
      <c r="AI10" s="264">
        <v>1040370.2762467966</v>
      </c>
      <c r="AJ10" s="264">
        <v>1063201.157784302</v>
      </c>
      <c r="AK10" s="264">
        <v>1064198.3285192251</v>
      </c>
      <c r="AL10" s="264">
        <v>1077618.047441138</v>
      </c>
      <c r="AM10" s="264">
        <v>1080811.2357129003</v>
      </c>
      <c r="AN10" s="264">
        <v>1108073.7312381135</v>
      </c>
      <c r="AO10" s="264">
        <v>1117913.0556179467</v>
      </c>
      <c r="AP10" s="264">
        <v>1131947.3574844245</v>
      </c>
      <c r="AQ10" s="264">
        <v>1137806.5489871947</v>
      </c>
      <c r="AR10" s="264">
        <v>1151332.9532612662</v>
      </c>
      <c r="AS10" s="264">
        <v>1166220.3344025228</v>
      </c>
      <c r="AT10" s="264">
        <v>1200544.9428180084</v>
      </c>
      <c r="AU10" s="41"/>
      <c r="AV10" s="36">
        <f t="shared" si="15"/>
        <v>13340037.969513839</v>
      </c>
      <c r="AZ10" s="36">
        <v>1032193.7600000001</v>
      </c>
      <c r="BA10" s="36">
        <v>1038506.68</v>
      </c>
      <c r="BB10" s="36">
        <v>1023630.37</v>
      </c>
      <c r="BC10" s="36">
        <v>1023885.8300000001</v>
      </c>
      <c r="BD10" s="36">
        <v>1026877.2000000001</v>
      </c>
      <c r="BE10" s="36">
        <v>1041423.14</v>
      </c>
      <c r="BF10" s="36">
        <v>1038121.41</v>
      </c>
      <c r="BG10" s="36">
        <v>1031001.51</v>
      </c>
      <c r="BH10" s="36">
        <v>1037450.9500000001</v>
      </c>
      <c r="BI10" s="36">
        <v>1050675.74</v>
      </c>
      <c r="BJ10" s="36">
        <v>1051948.6600000001</v>
      </c>
      <c r="BK10" s="36">
        <v>1070609.01</v>
      </c>
      <c r="BL10" s="9"/>
      <c r="BM10" s="36">
        <f>SUM(BM7:BM9)</f>
        <v>1070609.01</v>
      </c>
      <c r="BN10" s="9"/>
      <c r="BO10" s="36">
        <f t="shared" ref="BO10:BR10" si="25">SUMIFS($AZ10:$BK10,$AZ$4:$BK$4,BO$4)</f>
        <v>3094330.81</v>
      </c>
      <c r="BP10" s="36">
        <f t="shared" si="25"/>
        <v>3092186.1700000004</v>
      </c>
      <c r="BQ10" s="36">
        <f t="shared" si="25"/>
        <v>3106573.87</v>
      </c>
      <c r="BR10" s="36">
        <f t="shared" si="25"/>
        <v>3173233.41</v>
      </c>
      <c r="BT10" s="36">
        <f>SUM(BT7:BT9)</f>
        <v>12466324.26</v>
      </c>
    </row>
    <row r="11" spans="2:72" ht="14.25" customHeight="1" x14ac:dyDescent="0.25">
      <c r="B11" s="35" t="s">
        <v>43</v>
      </c>
      <c r="C11" s="9"/>
      <c r="D11" s="265"/>
      <c r="E11" s="628"/>
      <c r="F11" s="197"/>
      <c r="G11" s="628"/>
      <c r="H11" s="197"/>
      <c r="I11" s="197"/>
      <c r="J11" s="197"/>
      <c r="K11" s="197"/>
      <c r="L11" s="197"/>
      <c r="M11" s="197"/>
      <c r="N11" s="197"/>
      <c r="O11" s="628"/>
      <c r="P11" s="9"/>
      <c r="Q11" s="33"/>
      <c r="R11" s="9"/>
      <c r="S11" s="33"/>
      <c r="T11" s="33"/>
      <c r="U11" s="33"/>
      <c r="V11" s="33"/>
      <c r="X11" s="33"/>
      <c r="AB11" s="33"/>
      <c r="AC11" s="33"/>
      <c r="AD11" s="33"/>
      <c r="AE11" s="33"/>
      <c r="AF11" s="33"/>
      <c r="AG11" s="33"/>
      <c r="AH11" s="41"/>
      <c r="AI11" s="43"/>
      <c r="AJ11" s="43"/>
      <c r="AK11" s="43"/>
      <c r="AL11" s="43"/>
      <c r="AM11" s="43"/>
      <c r="AN11" s="43"/>
      <c r="AO11" s="43"/>
      <c r="AP11" s="43"/>
      <c r="AQ11" s="43"/>
      <c r="AR11" s="33"/>
      <c r="AS11" s="33"/>
      <c r="AT11" s="33"/>
      <c r="AU11" s="41"/>
      <c r="AV11" s="33"/>
      <c r="AZ11" s="197"/>
      <c r="BA11" s="197"/>
      <c r="BB11" s="197"/>
      <c r="BC11" s="197"/>
      <c r="BD11" s="197"/>
      <c r="BE11" s="197"/>
      <c r="BF11" s="197"/>
      <c r="BG11" s="197"/>
      <c r="BH11" s="197"/>
      <c r="BI11" s="197"/>
      <c r="BJ11" s="197"/>
      <c r="BK11" s="197"/>
      <c r="BL11" s="9"/>
      <c r="BM11" s="33"/>
      <c r="BN11" s="9"/>
      <c r="BO11" s="33"/>
      <c r="BP11" s="33"/>
      <c r="BQ11" s="33"/>
      <c r="BR11" s="33"/>
      <c r="BT11" s="33"/>
    </row>
    <row r="12" spans="2:72" ht="14.25" customHeight="1" x14ac:dyDescent="0.25">
      <c r="B12" s="30" t="s">
        <v>44</v>
      </c>
      <c r="C12" s="9"/>
      <c r="D12" s="197">
        <f>SUMIFS('Dispatch P&amp;L'!B:B,'Dispatch P&amp;L'!$P:$P,$B12)</f>
        <v>50500</v>
      </c>
      <c r="E12" s="197">
        <f>SUMIFS('Dispatch P&amp;L'!C:C,'Dispatch P&amp;L'!$P:$P,$B12)</f>
        <v>8825</v>
      </c>
      <c r="F12" s="197">
        <f>SUMIFS('Dispatch P&amp;L'!D:D,'Dispatch P&amp;L'!$P:$P,$B12)</f>
        <v>20789</v>
      </c>
      <c r="G12" s="197">
        <f>SUMIFS('Dispatch P&amp;L'!E:E,'Dispatch P&amp;L'!$P:$P,$B12)</f>
        <v>128208</v>
      </c>
      <c r="H12" s="197">
        <f>SUMIFS('Dispatch P&amp;L'!F:F,'Dispatch P&amp;L'!$P:$P,$B12)</f>
        <v>22249</v>
      </c>
      <c r="I12" s="197">
        <f>SUMIFS('Dispatch P&amp;L'!G:G,'Dispatch P&amp;L'!$P:$P,$B12)</f>
        <v>28805</v>
      </c>
      <c r="J12" s="197">
        <f>SUMIFS('Dispatch P&amp;L'!H:H,'Dispatch P&amp;L'!$P:$P,$B12)</f>
        <v>68444</v>
      </c>
      <c r="K12" s="197">
        <f>SUMIFS('Dispatch P&amp;L'!I:I,'Dispatch P&amp;L'!$P:$P,$B12)</f>
        <v>27500</v>
      </c>
      <c r="L12" s="197">
        <f>SUMIFS('Dispatch P&amp;L'!J:J,'Dispatch P&amp;L'!$P:$P,$B12)</f>
        <v>20730</v>
      </c>
      <c r="M12" s="197">
        <f>SUMIFS('Dispatch P&amp;L'!K:K,'Dispatch P&amp;L'!$P:$P,$B12)</f>
        <v>25850</v>
      </c>
      <c r="N12" s="197">
        <f>SUMIFS('Dispatch P&amp;L'!L:L,'Dispatch P&amp;L'!$P:$P,$B12)</f>
        <v>51850</v>
      </c>
      <c r="O12" s="197">
        <f>SUMIFS('Dispatch P&amp;L'!M:M,'Dispatch P&amp;L'!$P:$P,$B12)</f>
        <v>26500</v>
      </c>
      <c r="P12" s="9"/>
      <c r="Q12" s="33">
        <f t="shared" ref="Q12:Q13" si="26">INDEX($D12:$O12,MATCH(Q$5,$D$5:$O$5,0))</f>
        <v>26500</v>
      </c>
      <c r="R12" s="9"/>
      <c r="S12" s="33">
        <f t="shared" ref="S12:V12" si="27">SUMIFS($D12:$O12,$D$4:$O$4,S$4)</f>
        <v>80114</v>
      </c>
      <c r="T12" s="33">
        <f t="shared" si="27"/>
        <v>179262</v>
      </c>
      <c r="U12" s="33">
        <f t="shared" si="27"/>
        <v>116674</v>
      </c>
      <c r="V12" s="33">
        <f t="shared" si="27"/>
        <v>104200</v>
      </c>
      <c r="X12" s="33">
        <f t="shared" ref="X12:X13" si="28">SUMIFS($D12:$O12,$D$5:$O$5,"&lt;="&amp;X$5)</f>
        <v>480250</v>
      </c>
      <c r="AB12" s="33">
        <v>250041.66666666669</v>
      </c>
      <c r="AC12" s="33"/>
      <c r="AD12" s="33">
        <v>91729.166666666672</v>
      </c>
      <c r="AE12" s="33">
        <v>22666.666666666668</v>
      </c>
      <c r="AF12" s="33">
        <v>55604.166666666664</v>
      </c>
      <c r="AG12" s="33">
        <v>80041.666666666672</v>
      </c>
      <c r="AH12" s="41"/>
      <c r="AI12" s="33">
        <v>42000</v>
      </c>
      <c r="AJ12" s="33">
        <v>27562.5</v>
      </c>
      <c r="AK12" s="33">
        <v>22166.666666666668</v>
      </c>
      <c r="AL12" s="33">
        <v>5416.666666666667</v>
      </c>
      <c r="AM12" s="33">
        <v>7166.666666666667</v>
      </c>
      <c r="AN12" s="33">
        <v>10083.333333333334</v>
      </c>
      <c r="AO12" s="33">
        <v>17083.333333333332</v>
      </c>
      <c r="AP12" s="33">
        <v>18270.833333333332</v>
      </c>
      <c r="AQ12" s="33">
        <v>20250</v>
      </c>
      <c r="AR12" s="33">
        <v>25000</v>
      </c>
      <c r="AS12" s="33">
        <v>26375</v>
      </c>
      <c r="AT12" s="33">
        <v>28666.666666666668</v>
      </c>
      <c r="AU12" s="41"/>
      <c r="AV12" s="33">
        <f t="shared" ref="AV12:AV15" si="29">SUMIFS(AI12:AT12,$AI$5:$AT$5,"&lt;="&amp;$AV$5)</f>
        <v>250041.66666666669</v>
      </c>
      <c r="AZ12" s="197">
        <v>16050</v>
      </c>
      <c r="BA12" s="197">
        <v>24940</v>
      </c>
      <c r="BB12" s="197">
        <v>32650</v>
      </c>
      <c r="BC12" s="197">
        <v>64885</v>
      </c>
      <c r="BD12" s="197">
        <v>55970</v>
      </c>
      <c r="BE12" s="197">
        <v>19735</v>
      </c>
      <c r="BF12" s="197">
        <v>39750</v>
      </c>
      <c r="BG12" s="197">
        <v>25500</v>
      </c>
      <c r="BH12" s="197">
        <v>16063</v>
      </c>
      <c r="BI12" s="197">
        <v>23438</v>
      </c>
      <c r="BJ12" s="197">
        <v>18750</v>
      </c>
      <c r="BK12" s="197">
        <v>31999</v>
      </c>
      <c r="BL12" s="9"/>
      <c r="BM12" s="33">
        <f t="shared" ref="BM12:BM13" si="30">INDEX($AZ12:$BK12,MATCH(BM$5,$AZ$5:$BK$5,0))</f>
        <v>31999</v>
      </c>
      <c r="BN12" s="9"/>
      <c r="BO12" s="33">
        <f t="shared" ref="BO12:BR12" si="31">SUMIFS($AZ12:$BK12,$AZ$4:$BK$4,BO$4)</f>
        <v>73640</v>
      </c>
      <c r="BP12" s="33">
        <f t="shared" si="31"/>
        <v>140590</v>
      </c>
      <c r="BQ12" s="33">
        <f t="shared" si="31"/>
        <v>81313</v>
      </c>
      <c r="BR12" s="33">
        <f t="shared" si="31"/>
        <v>74187</v>
      </c>
      <c r="BT12" s="33">
        <f t="shared" ref="BT12:BT13" si="32">SUMIFS($AZ12:$BK12,$AZ$5:$BK$5,"&lt;="&amp;BT$5)</f>
        <v>369730</v>
      </c>
    </row>
    <row r="13" spans="2:72" ht="14.25" customHeight="1" x14ac:dyDescent="0.25">
      <c r="B13" s="30" t="s">
        <v>45</v>
      </c>
      <c r="C13" s="9"/>
      <c r="D13" s="197">
        <f>SUMIFS('Dispatch P&amp;L'!B:B,'Dispatch P&amp;L'!$P:$P,$B13)</f>
        <v>0</v>
      </c>
      <c r="E13" s="197">
        <f>SUMIFS('Dispatch P&amp;L'!C:C,'Dispatch P&amp;L'!$P:$P,$B13)</f>
        <v>0</v>
      </c>
      <c r="F13" s="197">
        <f>SUMIFS('Dispatch P&amp;L'!D:D,'Dispatch P&amp;L'!$P:$P,$B13)</f>
        <v>0</v>
      </c>
      <c r="G13" s="197">
        <f>SUMIFS('Dispatch P&amp;L'!E:E,'Dispatch P&amp;L'!$P:$P,$B13)</f>
        <v>0</v>
      </c>
      <c r="H13" s="197">
        <f>SUMIFS('Dispatch P&amp;L'!F:F,'Dispatch P&amp;L'!$P:$P,$B13)</f>
        <v>0</v>
      </c>
      <c r="I13" s="197">
        <f>SUMIFS('Dispatch P&amp;L'!G:G,'Dispatch P&amp;L'!$P:$P,$B13)</f>
        <v>0</v>
      </c>
      <c r="J13" s="197">
        <f>SUMIFS('Dispatch P&amp;L'!H:H,'Dispatch P&amp;L'!$P:$P,$B13)</f>
        <v>0</v>
      </c>
      <c r="K13" s="197">
        <f>SUMIFS('Dispatch P&amp;L'!I:I,'Dispatch P&amp;L'!$P:$P,$B13)</f>
        <v>0</v>
      </c>
      <c r="L13" s="197">
        <f>SUMIFS('Dispatch P&amp;L'!J:J,'Dispatch P&amp;L'!$P:$P,$B13)</f>
        <v>0</v>
      </c>
      <c r="M13" s="197">
        <f>SUMIFS('Dispatch P&amp;L'!K:K,'Dispatch P&amp;L'!$P:$P,$B13)</f>
        <v>0</v>
      </c>
      <c r="N13" s="197">
        <f>SUMIFS('Dispatch P&amp;L'!L:L,'Dispatch P&amp;L'!$P:$P,$B13)</f>
        <v>0</v>
      </c>
      <c r="O13" s="197">
        <f>SUMIFS('Dispatch P&amp;L'!M:M,'Dispatch P&amp;L'!$P:$P,$B13)</f>
        <v>0</v>
      </c>
      <c r="P13" s="9"/>
      <c r="Q13" s="33">
        <f t="shared" si="26"/>
        <v>0</v>
      </c>
      <c r="R13" s="9"/>
      <c r="S13" s="33">
        <f t="shared" ref="S13:V13" si="33">SUMIFS($D13:$O13,$D$4:$O$4,S$4)</f>
        <v>0</v>
      </c>
      <c r="T13" s="33">
        <f t="shared" si="33"/>
        <v>0</v>
      </c>
      <c r="U13" s="33">
        <f t="shared" si="33"/>
        <v>0</v>
      </c>
      <c r="V13" s="33">
        <f t="shared" si="33"/>
        <v>0</v>
      </c>
      <c r="X13" s="33">
        <f t="shared" si="28"/>
        <v>0</v>
      </c>
      <c r="AB13" s="33">
        <v>0</v>
      </c>
      <c r="AC13" s="33"/>
      <c r="AD13" s="33">
        <v>0</v>
      </c>
      <c r="AE13" s="33">
        <v>0</v>
      </c>
      <c r="AF13" s="33">
        <v>0</v>
      </c>
      <c r="AG13" s="33">
        <v>0</v>
      </c>
      <c r="AH13" s="41"/>
      <c r="AI13" s="33">
        <v>0</v>
      </c>
      <c r="AJ13" s="33">
        <v>0</v>
      </c>
      <c r="AK13" s="33">
        <v>0</v>
      </c>
      <c r="AL13" s="33">
        <v>0</v>
      </c>
      <c r="AM13" s="33">
        <v>0</v>
      </c>
      <c r="AN13" s="33">
        <v>0</v>
      </c>
      <c r="AO13" s="33">
        <v>0</v>
      </c>
      <c r="AP13" s="33">
        <v>0</v>
      </c>
      <c r="AQ13" s="33">
        <v>0</v>
      </c>
      <c r="AR13" s="33">
        <v>0</v>
      </c>
      <c r="AS13" s="33">
        <v>0</v>
      </c>
      <c r="AT13" s="33">
        <v>0</v>
      </c>
      <c r="AU13" s="41"/>
      <c r="AV13" s="33">
        <f t="shared" si="29"/>
        <v>0</v>
      </c>
      <c r="AZ13" s="197">
        <v>0</v>
      </c>
      <c r="BA13" s="197">
        <v>0</v>
      </c>
      <c r="BB13" s="197">
        <v>0</v>
      </c>
      <c r="BC13" s="197">
        <v>0</v>
      </c>
      <c r="BD13" s="197">
        <v>0</v>
      </c>
      <c r="BE13" s="197">
        <v>0</v>
      </c>
      <c r="BF13" s="197">
        <v>0</v>
      </c>
      <c r="BG13" s="197">
        <v>0</v>
      </c>
      <c r="BH13" s="197">
        <v>0</v>
      </c>
      <c r="BI13" s="197">
        <v>0</v>
      </c>
      <c r="BJ13" s="197">
        <v>0</v>
      </c>
      <c r="BK13" s="197">
        <v>0</v>
      </c>
      <c r="BL13" s="9"/>
      <c r="BM13" s="33">
        <f t="shared" si="30"/>
        <v>0</v>
      </c>
      <c r="BN13" s="9"/>
      <c r="BO13" s="33">
        <f t="shared" ref="BO13:BR13" si="34">SUMIFS($AZ13:$BK13,$AZ$4:$BK$4,BO$4)</f>
        <v>0</v>
      </c>
      <c r="BP13" s="33">
        <f t="shared" si="34"/>
        <v>0</v>
      </c>
      <c r="BQ13" s="33">
        <f t="shared" si="34"/>
        <v>0</v>
      </c>
      <c r="BR13" s="33">
        <f t="shared" si="34"/>
        <v>0</v>
      </c>
      <c r="BT13" s="33">
        <f t="shared" si="32"/>
        <v>0</v>
      </c>
    </row>
    <row r="14" spans="2:72" ht="14.25" customHeight="1" x14ac:dyDescent="0.25">
      <c r="B14" s="35" t="s">
        <v>46</v>
      </c>
      <c r="C14" s="9"/>
      <c r="D14" s="36">
        <f t="shared" ref="D14:O14" si="35">SUM(D12:D13)</f>
        <v>50500</v>
      </c>
      <c r="E14" s="36">
        <f t="shared" si="35"/>
        <v>8825</v>
      </c>
      <c r="F14" s="36">
        <f t="shared" si="35"/>
        <v>20789</v>
      </c>
      <c r="G14" s="36">
        <f t="shared" si="35"/>
        <v>128208</v>
      </c>
      <c r="H14" s="36">
        <f t="shared" si="35"/>
        <v>22249</v>
      </c>
      <c r="I14" s="36">
        <f t="shared" si="35"/>
        <v>28805</v>
      </c>
      <c r="J14" s="36">
        <f t="shared" si="35"/>
        <v>68444</v>
      </c>
      <c r="K14" s="36">
        <f t="shared" si="35"/>
        <v>27500</v>
      </c>
      <c r="L14" s="36">
        <f t="shared" si="35"/>
        <v>20730</v>
      </c>
      <c r="M14" s="36">
        <f t="shared" si="35"/>
        <v>25850</v>
      </c>
      <c r="N14" s="36">
        <f t="shared" si="35"/>
        <v>51850</v>
      </c>
      <c r="O14" s="36">
        <f t="shared" si="35"/>
        <v>26500</v>
      </c>
      <c r="P14" s="9"/>
      <c r="Q14" s="36">
        <f>SUM(Q12:Q13)</f>
        <v>26500</v>
      </c>
      <c r="R14" s="9"/>
      <c r="S14" s="36">
        <f t="shared" ref="S14:V14" si="36">SUMIFS($D14:$O14,$D$4:$O$4,S$4)</f>
        <v>80114</v>
      </c>
      <c r="T14" s="36">
        <f t="shared" si="36"/>
        <v>179262</v>
      </c>
      <c r="U14" s="36">
        <f t="shared" si="36"/>
        <v>116674</v>
      </c>
      <c r="V14" s="36">
        <f t="shared" si="36"/>
        <v>104200</v>
      </c>
      <c r="X14" s="36">
        <f>SUM(X12:X13)</f>
        <v>480250</v>
      </c>
      <c r="AB14" s="264">
        <v>250041.66666666669</v>
      </c>
      <c r="AC14" s="33"/>
      <c r="AD14" s="264">
        <v>91729.166666666672</v>
      </c>
      <c r="AE14" s="264">
        <v>22666.666666666668</v>
      </c>
      <c r="AF14" s="264">
        <v>55604.166666666664</v>
      </c>
      <c r="AG14" s="264">
        <v>80041.666666666672</v>
      </c>
      <c r="AH14" s="41"/>
      <c r="AI14" s="264">
        <v>42000</v>
      </c>
      <c r="AJ14" s="264">
        <v>27562.5</v>
      </c>
      <c r="AK14" s="264">
        <v>22166.666666666668</v>
      </c>
      <c r="AL14" s="264">
        <v>5416.666666666667</v>
      </c>
      <c r="AM14" s="264">
        <v>7166.666666666667</v>
      </c>
      <c r="AN14" s="264">
        <v>10083.333333333334</v>
      </c>
      <c r="AO14" s="264">
        <v>17083.333333333332</v>
      </c>
      <c r="AP14" s="264">
        <v>18270.833333333332</v>
      </c>
      <c r="AQ14" s="264">
        <v>20250</v>
      </c>
      <c r="AR14" s="264">
        <v>25000</v>
      </c>
      <c r="AS14" s="264">
        <v>26375</v>
      </c>
      <c r="AT14" s="264">
        <v>28666.666666666668</v>
      </c>
      <c r="AU14" s="41"/>
      <c r="AV14" s="36">
        <f t="shared" si="29"/>
        <v>250041.66666666669</v>
      </c>
      <c r="AZ14" s="36">
        <v>16050</v>
      </c>
      <c r="BA14" s="36">
        <v>24940</v>
      </c>
      <c r="BB14" s="36">
        <v>32650</v>
      </c>
      <c r="BC14" s="36">
        <v>64885</v>
      </c>
      <c r="BD14" s="36">
        <v>55970</v>
      </c>
      <c r="BE14" s="36">
        <v>19735</v>
      </c>
      <c r="BF14" s="36">
        <v>39750</v>
      </c>
      <c r="BG14" s="36">
        <v>25500</v>
      </c>
      <c r="BH14" s="36">
        <v>16063</v>
      </c>
      <c r="BI14" s="36">
        <v>23438</v>
      </c>
      <c r="BJ14" s="36">
        <v>18750</v>
      </c>
      <c r="BK14" s="36">
        <v>31999</v>
      </c>
      <c r="BL14" s="9"/>
      <c r="BM14" s="36">
        <f>SUM(BM12:BM13)</f>
        <v>31999</v>
      </c>
      <c r="BN14" s="9"/>
      <c r="BO14" s="36">
        <f t="shared" ref="BO14:BR14" si="37">SUMIFS($AZ14:$BK14,$AZ$4:$BK$4,BO$4)</f>
        <v>73640</v>
      </c>
      <c r="BP14" s="36">
        <f t="shared" si="37"/>
        <v>140590</v>
      </c>
      <c r="BQ14" s="36">
        <f t="shared" si="37"/>
        <v>81313</v>
      </c>
      <c r="BR14" s="36">
        <f t="shared" si="37"/>
        <v>74187</v>
      </c>
      <c r="BT14" s="36">
        <f>SUM(BT12:BT13)</f>
        <v>369730</v>
      </c>
    </row>
    <row r="15" spans="2:72" ht="14.25" customHeight="1" x14ac:dyDescent="0.25">
      <c r="B15" s="35" t="s">
        <v>47</v>
      </c>
      <c r="C15" s="8"/>
      <c r="D15" s="37">
        <f t="shared" ref="D15:O15" si="38">D10+D14</f>
        <v>1115581.3500000001</v>
      </c>
      <c r="E15" s="37">
        <f t="shared" si="38"/>
        <v>1089039.92</v>
      </c>
      <c r="F15" s="37">
        <f t="shared" si="38"/>
        <v>1099869.3599999999</v>
      </c>
      <c r="G15" s="37">
        <f t="shared" si="38"/>
        <v>1225109.1299999999</v>
      </c>
      <c r="H15" s="37">
        <f t="shared" si="38"/>
        <v>1126681.4000000001</v>
      </c>
      <c r="I15" s="37">
        <f t="shared" si="38"/>
        <v>1144388.4099999999</v>
      </c>
      <c r="J15" s="37">
        <f t="shared" si="38"/>
        <v>1170545.6200000001</v>
      </c>
      <c r="K15" s="37">
        <f t="shared" si="38"/>
        <v>1142766.57</v>
      </c>
      <c r="L15" s="37">
        <f t="shared" si="38"/>
        <v>1138285.8600000001</v>
      </c>
      <c r="M15" s="37">
        <f t="shared" si="38"/>
        <v>1128718.9000000001</v>
      </c>
      <c r="N15" s="37">
        <f t="shared" si="38"/>
        <v>1148999.8999999999</v>
      </c>
      <c r="O15" s="37">
        <f t="shared" si="38"/>
        <v>1147515.8499999999</v>
      </c>
      <c r="P15" s="8"/>
      <c r="Q15" s="37">
        <f>Q10+Q14</f>
        <v>1147515.8499999999</v>
      </c>
      <c r="R15" s="8"/>
      <c r="S15" s="37">
        <f t="shared" ref="S15:V15" si="39">SUMIFS($D15:$O15,$D$4:$O$4,S$4)</f>
        <v>3304490.63</v>
      </c>
      <c r="T15" s="37">
        <f t="shared" si="39"/>
        <v>3496178.9400000004</v>
      </c>
      <c r="U15" s="37">
        <f t="shared" si="39"/>
        <v>3451598.0500000007</v>
      </c>
      <c r="V15" s="37">
        <f t="shared" si="39"/>
        <v>3425234.6499999994</v>
      </c>
      <c r="X15" s="37">
        <f>X10+X14</f>
        <v>13677502.27</v>
      </c>
      <c r="AB15" s="266">
        <v>13590079.636180505</v>
      </c>
      <c r="AC15" s="31"/>
      <c r="AD15" s="266">
        <v>3259498.9292169902</v>
      </c>
      <c r="AE15" s="266">
        <v>3289169.6810588185</v>
      </c>
      <c r="AF15" s="266">
        <v>3443271.1287562326</v>
      </c>
      <c r="AG15" s="266">
        <v>3598139.8971484639</v>
      </c>
      <c r="AH15" s="41"/>
      <c r="AI15" s="266">
        <v>1082370.2762467966</v>
      </c>
      <c r="AJ15" s="266">
        <v>1090763.657784302</v>
      </c>
      <c r="AK15" s="266">
        <v>1086364.9951858919</v>
      </c>
      <c r="AL15" s="266">
        <v>1083034.7141078047</v>
      </c>
      <c r="AM15" s="266">
        <v>1087977.902379567</v>
      </c>
      <c r="AN15" s="266">
        <v>1118157.0645714467</v>
      </c>
      <c r="AO15" s="266">
        <v>1134996.3889512799</v>
      </c>
      <c r="AP15" s="266">
        <v>1150218.1908177577</v>
      </c>
      <c r="AQ15" s="266">
        <v>1158056.5489871947</v>
      </c>
      <c r="AR15" s="266">
        <v>1176332.9532612662</v>
      </c>
      <c r="AS15" s="266">
        <v>1192595.3344025228</v>
      </c>
      <c r="AT15" s="266">
        <v>1229211.6094846751</v>
      </c>
      <c r="AU15" s="41"/>
      <c r="AV15" s="37">
        <f t="shared" si="29"/>
        <v>13590079.636180503</v>
      </c>
      <c r="AZ15" s="37">
        <v>1048243.7600000001</v>
      </c>
      <c r="BA15" s="37">
        <v>1063446.6800000002</v>
      </c>
      <c r="BB15" s="37">
        <v>1056280.3700000001</v>
      </c>
      <c r="BC15" s="37">
        <v>1088770.83</v>
      </c>
      <c r="BD15" s="37">
        <v>1082847.2000000002</v>
      </c>
      <c r="BE15" s="37">
        <v>1061158.1400000001</v>
      </c>
      <c r="BF15" s="37">
        <v>1077871.4100000001</v>
      </c>
      <c r="BG15" s="37">
        <v>1056501.51</v>
      </c>
      <c r="BH15" s="37">
        <v>1053513.9500000002</v>
      </c>
      <c r="BI15" s="37">
        <v>1074113.74</v>
      </c>
      <c r="BJ15" s="37">
        <v>1070698.6600000001</v>
      </c>
      <c r="BK15" s="37">
        <v>1102608.01</v>
      </c>
      <c r="BL15" s="8"/>
      <c r="BM15" s="37">
        <f>BM10+BM14</f>
        <v>1102608.01</v>
      </c>
      <c r="BN15" s="8"/>
      <c r="BO15" s="37">
        <f t="shared" ref="BO15:BR15" si="40">SUMIFS($AZ15:$BK15,$AZ$4:$BK$4,BO$4)</f>
        <v>3167970.8100000005</v>
      </c>
      <c r="BP15" s="37">
        <f t="shared" si="40"/>
        <v>3232776.1700000004</v>
      </c>
      <c r="BQ15" s="37">
        <f t="shared" si="40"/>
        <v>3187886.87</v>
      </c>
      <c r="BR15" s="37">
        <f t="shared" si="40"/>
        <v>3247420.41</v>
      </c>
      <c r="BT15" s="37">
        <f>BT10+BT14</f>
        <v>12836054.26</v>
      </c>
    </row>
    <row r="16" spans="2:72" ht="14.25" customHeight="1" x14ac:dyDescent="0.25">
      <c r="B16" s="38" t="s">
        <v>15</v>
      </c>
      <c r="D16" s="39">
        <f t="shared" ref="D16:O16" si="41">D10/D15</f>
        <v>0.95473212240416172</v>
      </c>
      <c r="E16" s="39">
        <f t="shared" si="41"/>
        <v>0.99189653213079643</v>
      </c>
      <c r="F16" s="39">
        <f t="shared" si="41"/>
        <v>0.98109866429954917</v>
      </c>
      <c r="G16" s="39">
        <f t="shared" si="41"/>
        <v>0.8953497310072287</v>
      </c>
      <c r="H16" s="39">
        <f t="shared" si="41"/>
        <v>0.98025262509880784</v>
      </c>
      <c r="I16" s="39">
        <f t="shared" si="41"/>
        <v>0.97482935011549099</v>
      </c>
      <c r="J16" s="39">
        <f t="shared" si="41"/>
        <v>0.94152812258611507</v>
      </c>
      <c r="K16" s="39">
        <f t="shared" si="41"/>
        <v>0.97593559286565412</v>
      </c>
      <c r="L16" s="39">
        <f t="shared" si="41"/>
        <v>0.98178840594576133</v>
      </c>
      <c r="M16" s="39">
        <f t="shared" si="41"/>
        <v>0.97709792934272655</v>
      </c>
      <c r="N16" s="39">
        <f t="shared" si="41"/>
        <v>0.95487379937979111</v>
      </c>
      <c r="O16" s="39">
        <f t="shared" si="41"/>
        <v>0.97690663706300873</v>
      </c>
      <c r="Q16" s="39">
        <f>Q10/Q15</f>
        <v>0.97690663706300873</v>
      </c>
      <c r="S16" s="39">
        <f t="shared" ref="S16:V16" si="42">S10/S15</f>
        <v>0.97575602143559415</v>
      </c>
      <c r="T16" s="39">
        <f t="shared" si="42"/>
        <v>0.94872630861394069</v>
      </c>
      <c r="U16" s="39">
        <f t="shared" si="42"/>
        <v>0.96619710687343796</v>
      </c>
      <c r="V16" s="39">
        <f t="shared" si="42"/>
        <v>0.96957872652607902</v>
      </c>
      <c r="X16" s="39">
        <f>X10/X15</f>
        <v>0.96488759493366183</v>
      </c>
      <c r="AB16" s="43">
        <v>0.98160116251261786</v>
      </c>
      <c r="AC16" s="41"/>
      <c r="AD16" s="43">
        <v>0.97185789329628591</v>
      </c>
      <c r="AE16" s="43">
        <v>0.99310869646002264</v>
      </c>
      <c r="AF16" s="43">
        <v>0.9838513539633017</v>
      </c>
      <c r="AG16" s="43">
        <v>0.97775470966815392</v>
      </c>
      <c r="AH16" s="41"/>
      <c r="AI16" s="43">
        <v>0.96119627365818072</v>
      </c>
      <c r="AJ16" s="43">
        <v>0.9747310062970117</v>
      </c>
      <c r="AK16" s="43">
        <v>0.97959556248139812</v>
      </c>
      <c r="AL16" s="43">
        <v>0.99499862137740525</v>
      </c>
      <c r="AM16" s="43">
        <v>0.99341285640913091</v>
      </c>
      <c r="AN16" s="43">
        <v>0.99098218519309911</v>
      </c>
      <c r="AO16" s="43">
        <v>0.98494855710587947</v>
      </c>
      <c r="AP16" s="43">
        <v>0.98411533265671669</v>
      </c>
      <c r="AQ16" s="43">
        <v>0.9825138072767603</v>
      </c>
      <c r="AR16" s="43">
        <v>0.97874751367740742</v>
      </c>
      <c r="AS16" s="43">
        <v>0.97788436761475883</v>
      </c>
      <c r="AT16" s="43">
        <v>0.97667881880916763</v>
      </c>
      <c r="AU16" s="41"/>
      <c r="AV16" s="39">
        <f>AV10/AV15</f>
        <v>0.98160116251261798</v>
      </c>
      <c r="AZ16" s="39">
        <v>0.98468867584768638</v>
      </c>
      <c r="BA16" s="39">
        <v>0.97654795443058784</v>
      </c>
      <c r="BB16" s="39">
        <v>0.96908964615142845</v>
      </c>
      <c r="BC16" s="39">
        <v>0.94040527334847868</v>
      </c>
      <c r="BD16" s="39">
        <v>0.94831219030718272</v>
      </c>
      <c r="BE16" s="39">
        <v>0.98140239493427428</v>
      </c>
      <c r="BF16" s="39">
        <v>0.96312176050759146</v>
      </c>
      <c r="BG16" s="39">
        <v>0.97586373539589166</v>
      </c>
      <c r="BH16" s="39">
        <v>0.98475293089379579</v>
      </c>
      <c r="BI16" s="39">
        <v>0.97817921964204646</v>
      </c>
      <c r="BJ16" s="39">
        <v>0.98248806998600335</v>
      </c>
      <c r="BK16" s="39">
        <v>0.97097880687443949</v>
      </c>
      <c r="BM16" s="39">
        <f>BM10/BM15</f>
        <v>0.97097880687443949</v>
      </c>
      <c r="BO16" s="39">
        <f t="shared" ref="BO16:BR16" si="43">BO10/BO15</f>
        <v>0.97675483632376003</v>
      </c>
      <c r="BP16" s="39">
        <f t="shared" si="43"/>
        <v>0.95651106275013154</v>
      </c>
      <c r="BQ16" s="39">
        <f t="shared" si="43"/>
        <v>0.974493135008897</v>
      </c>
      <c r="BR16" s="39">
        <f t="shared" si="43"/>
        <v>0.97715509831386449</v>
      </c>
      <c r="BT16" s="39">
        <f>BT10/BT15</f>
        <v>0.97119597716627293</v>
      </c>
    </row>
    <row r="17" spans="2:72" ht="15" customHeight="1" x14ac:dyDescent="0.25">
      <c r="AI17">
        <v>0</v>
      </c>
      <c r="AJ17">
        <v>0</v>
      </c>
      <c r="AK17">
        <v>0</v>
      </c>
      <c r="AL17">
        <v>0</v>
      </c>
      <c r="AM17">
        <v>0</v>
      </c>
      <c r="AN17">
        <v>0</v>
      </c>
      <c r="AO17">
        <v>0</v>
      </c>
      <c r="AP17">
        <v>0</v>
      </c>
      <c r="AQ17">
        <v>0</v>
      </c>
      <c r="AR17">
        <v>0</v>
      </c>
      <c r="AS17">
        <v>0</v>
      </c>
      <c r="AT17">
        <v>0</v>
      </c>
    </row>
    <row r="18" spans="2:72" ht="14.25" customHeight="1" x14ac:dyDescent="0.25">
      <c r="B18" s="29" t="s">
        <v>48</v>
      </c>
      <c r="D18" s="41"/>
      <c r="E18" s="41"/>
      <c r="F18" s="41"/>
      <c r="G18" s="41"/>
      <c r="H18" s="41"/>
      <c r="I18" s="41"/>
      <c r="J18" s="41"/>
      <c r="K18" s="41"/>
      <c r="L18" s="41"/>
      <c r="M18" s="41"/>
      <c r="N18" s="41"/>
      <c r="O18" s="41"/>
      <c r="Q18" s="41"/>
      <c r="S18" s="41"/>
      <c r="T18" s="41"/>
      <c r="U18" s="41"/>
      <c r="V18" s="41"/>
      <c r="X18" s="41"/>
      <c r="AB18" s="41"/>
      <c r="AC18" s="41"/>
      <c r="AD18" s="41"/>
      <c r="AE18" s="41"/>
      <c r="AF18" s="41"/>
      <c r="AG18" s="41"/>
      <c r="AH18" s="41"/>
      <c r="AI18" s="31"/>
      <c r="AJ18" s="41"/>
      <c r="AK18" s="31"/>
      <c r="AL18" s="41"/>
      <c r="AM18" s="31"/>
      <c r="AN18" s="41"/>
      <c r="AO18" s="31"/>
      <c r="AP18" s="41"/>
      <c r="AQ18" s="31"/>
      <c r="AR18" s="33"/>
      <c r="AS18" s="41"/>
      <c r="AT18" s="41"/>
      <c r="AU18" s="41"/>
      <c r="AV18" s="41"/>
      <c r="AZ18" s="41"/>
      <c r="BA18" s="41"/>
      <c r="BB18" s="41"/>
      <c r="BC18" s="41"/>
      <c r="BD18" s="41"/>
      <c r="BE18" s="41"/>
      <c r="BF18" s="41"/>
      <c r="BG18" s="41"/>
      <c r="BH18" s="41"/>
      <c r="BI18" s="41"/>
      <c r="BJ18" s="41"/>
      <c r="BK18" s="41"/>
      <c r="BM18" s="41"/>
      <c r="BO18" s="41"/>
      <c r="BP18" s="41"/>
      <c r="BQ18" s="41"/>
      <c r="BR18" s="41"/>
      <c r="BT18" s="41"/>
    </row>
    <row r="19" spans="2:72" ht="14.25" customHeight="1" x14ac:dyDescent="0.25">
      <c r="B19" s="30" t="s">
        <v>49</v>
      </c>
      <c r="C19" s="8"/>
      <c r="D19" s="262">
        <f>SUMIFS('Dispatch P&amp;L'!B:B,'Dispatch P&amp;L'!$P:$P,$B19)</f>
        <v>70227.89</v>
      </c>
      <c r="E19" s="262">
        <f>SUMIFS('Dispatch P&amp;L'!C:C,'Dispatch P&amp;L'!$P:$P,$B19)</f>
        <v>69849.820000000007</v>
      </c>
      <c r="F19" s="262">
        <f>SUMIFS('Dispatch P&amp;L'!D:D,'Dispatch P&amp;L'!$P:$P,$B19)</f>
        <v>63595.340000000004</v>
      </c>
      <c r="G19" s="262">
        <f>SUMIFS('Dispatch P&amp;L'!E:E,'Dispatch P&amp;L'!$P:$P,$B19)</f>
        <v>62965.36</v>
      </c>
      <c r="H19" s="262">
        <f>SUMIFS('Dispatch P&amp;L'!F:F,'Dispatch P&amp;L'!$P:$P,$B19)</f>
        <v>63345.420000000006</v>
      </c>
      <c r="I19" s="262">
        <f>SUMIFS('Dispatch P&amp;L'!G:G,'Dispatch P&amp;L'!$P:$P,$B19)</f>
        <v>62580.090000000004</v>
      </c>
      <c r="J19" s="262">
        <f>SUMIFS('Dispatch P&amp;L'!H:H,'Dispatch P&amp;L'!$P:$P,$B19)</f>
        <v>71090.320000000007</v>
      </c>
      <c r="K19" s="262">
        <f>SUMIFS('Dispatch P&amp;L'!I:I,'Dispatch P&amp;L'!$P:$P,$B19)</f>
        <v>71533.69</v>
      </c>
      <c r="L19" s="262">
        <f>SUMIFS('Dispatch P&amp;L'!J:J,'Dispatch P&amp;L'!$P:$P,$B19)</f>
        <v>70178.680000000008</v>
      </c>
      <c r="M19" s="262">
        <f>SUMIFS('Dispatch P&amp;L'!K:K,'Dispatch P&amp;L'!$P:$P,$B19)</f>
        <v>69671.62000000001</v>
      </c>
      <c r="N19" s="262">
        <f>SUMIFS('Dispatch P&amp;L'!L:L,'Dispatch P&amp;L'!$P:$P,$B19)</f>
        <v>72382.94</v>
      </c>
      <c r="O19" s="262">
        <f>SUMIFS('Dispatch P&amp;L'!M:M,'Dispatch P&amp;L'!$P:$P,$B19)</f>
        <v>71518.560000000012</v>
      </c>
      <c r="P19" s="8"/>
      <c r="Q19" s="31">
        <f t="shared" ref="Q19:Q21" si="44">INDEX($D19:$O19,MATCH(Q$5,$D$5:$O$5,0))</f>
        <v>71518.560000000012</v>
      </c>
      <c r="R19" s="8"/>
      <c r="S19" s="31">
        <f t="shared" ref="S19:V19" si="45">SUMIFS($D19:$O19,$D$4:$O$4,S$4)</f>
        <v>203673.05000000002</v>
      </c>
      <c r="T19" s="31">
        <f t="shared" si="45"/>
        <v>188890.87</v>
      </c>
      <c r="U19" s="31">
        <f t="shared" si="45"/>
        <v>212802.69</v>
      </c>
      <c r="V19" s="31">
        <f t="shared" si="45"/>
        <v>213573.12</v>
      </c>
      <c r="X19" s="31">
        <f t="shared" ref="X19:X21" si="46">SUMIFS($D19:$O19,$D$5:$O$5,"&lt;="&amp;X$5)</f>
        <v>818939.73000000021</v>
      </c>
      <c r="AB19" s="31">
        <v>749729.859561758</v>
      </c>
      <c r="AC19" s="31"/>
      <c r="AD19" s="31">
        <v>201909.34897130614</v>
      </c>
      <c r="AE19" s="31">
        <v>186860.47066115163</v>
      </c>
      <c r="AF19" s="31">
        <v>179786.90311802158</v>
      </c>
      <c r="AG19" s="31">
        <v>181173.13681127867</v>
      </c>
      <c r="AH19" s="41"/>
      <c r="AI19" s="31">
        <v>67303.116323768714</v>
      </c>
      <c r="AJ19" s="31">
        <v>67303.116323768714</v>
      </c>
      <c r="AK19" s="31">
        <v>67303.116323768714</v>
      </c>
      <c r="AL19" s="31">
        <v>67853.517998161653</v>
      </c>
      <c r="AM19" s="31">
        <v>59503.476331494996</v>
      </c>
      <c r="AN19" s="31">
        <v>59503.476331494989</v>
      </c>
      <c r="AO19" s="31">
        <v>59928.967706007192</v>
      </c>
      <c r="AP19" s="31">
        <v>59928.967706007192</v>
      </c>
      <c r="AQ19" s="31">
        <v>59928.967706007192</v>
      </c>
      <c r="AR19" s="31">
        <v>60391.045603759558</v>
      </c>
      <c r="AS19" s="31">
        <v>60391.045603759558</v>
      </c>
      <c r="AT19" s="31">
        <v>60391.045603759558</v>
      </c>
      <c r="AU19" s="41"/>
      <c r="AV19" s="31">
        <f t="shared" ref="AV19:AV22" si="47">SUMIFS(AI19:AT19,$AI$5:$AT$5,"&lt;="&amp;$AV$5)</f>
        <v>749729.85956175812</v>
      </c>
      <c r="AZ19" s="262">
        <v>71316.590000000011</v>
      </c>
      <c r="BA19" s="262">
        <v>66811.17</v>
      </c>
      <c r="BB19" s="262">
        <v>73634.429999999993</v>
      </c>
      <c r="BC19" s="262">
        <v>69558.97</v>
      </c>
      <c r="BD19" s="262">
        <v>72908.55</v>
      </c>
      <c r="BE19" s="262">
        <v>49356.560000000005</v>
      </c>
      <c r="BF19" s="262">
        <v>67757.59</v>
      </c>
      <c r="BG19" s="262">
        <v>66922.570000000007</v>
      </c>
      <c r="BH19" s="262">
        <v>67895.569999999992</v>
      </c>
      <c r="BI19" s="262">
        <v>68666.070000000007</v>
      </c>
      <c r="BJ19" s="262">
        <v>67784.89</v>
      </c>
      <c r="BK19" s="262">
        <v>71244.070000000007</v>
      </c>
      <c r="BL19" s="8"/>
      <c r="BM19" s="31">
        <f t="shared" ref="BM19:BM21" si="48">INDEX($AZ19:$BK19,MATCH(BM$5,$AZ$5:$BK$5,0))</f>
        <v>71244.070000000007</v>
      </c>
      <c r="BN19" s="8"/>
      <c r="BO19" s="31">
        <f t="shared" ref="BO19:BR19" si="49">SUMIFS($AZ19:$BK19,$AZ$4:$BK$4,BO$4)</f>
        <v>211762.19</v>
      </c>
      <c r="BP19" s="31">
        <f t="shared" si="49"/>
        <v>191824.08000000002</v>
      </c>
      <c r="BQ19" s="31">
        <f t="shared" si="49"/>
        <v>202575.72999999998</v>
      </c>
      <c r="BR19" s="31">
        <f t="shared" si="49"/>
        <v>207695.03000000003</v>
      </c>
      <c r="BT19" s="31">
        <f t="shared" ref="BT19:BT21" si="50">SUMIFS($AZ19:$BK19,$AZ$5:$BK$5,"&lt;="&amp;BT$5)</f>
        <v>813857.0299999998</v>
      </c>
    </row>
    <row r="20" spans="2:72" ht="14.25" customHeight="1" x14ac:dyDescent="0.25">
      <c r="B20" s="30" t="s">
        <v>51</v>
      </c>
      <c r="C20" s="9"/>
      <c r="D20" s="197">
        <f>SUMIFS('Dispatch P&amp;L'!B:B,'Dispatch P&amp;L'!$P:$P,$B20)</f>
        <v>29641.41</v>
      </c>
      <c r="E20" s="197">
        <f>SUMIFS('Dispatch P&amp;L'!C:C,'Dispatch P&amp;L'!$P:$P,$B20)</f>
        <v>28571.38</v>
      </c>
      <c r="F20" s="197">
        <f>SUMIFS('Dispatch P&amp;L'!D:D,'Dispatch P&amp;L'!$P:$P,$B20)</f>
        <v>30969.06</v>
      </c>
      <c r="G20" s="197">
        <f>SUMIFS('Dispatch P&amp;L'!E:E,'Dispatch P&amp;L'!$P:$P,$B20)</f>
        <v>31968.44</v>
      </c>
      <c r="H20" s="197">
        <f>SUMIFS('Dispatch P&amp;L'!F:F,'Dispatch P&amp;L'!$P:$P,$B20)</f>
        <v>33714.79</v>
      </c>
      <c r="I20" s="197">
        <f>SUMIFS('Dispatch P&amp;L'!G:G,'Dispatch P&amp;L'!$P:$P,$B20)</f>
        <v>36383.379999999997</v>
      </c>
      <c r="J20" s="197">
        <f>SUMIFS('Dispatch P&amp;L'!H:H,'Dispatch P&amp;L'!$P:$P,$B20)</f>
        <v>36445.760000000002</v>
      </c>
      <c r="K20" s="197">
        <f>SUMIFS('Dispatch P&amp;L'!I:I,'Dispatch P&amp;L'!$P:$P,$B20)</f>
        <v>32178.99</v>
      </c>
      <c r="L20" s="197">
        <f>SUMIFS('Dispatch P&amp;L'!J:J,'Dispatch P&amp;L'!$P:$P,$B20)</f>
        <v>30964.84</v>
      </c>
      <c r="M20" s="197">
        <f>SUMIFS('Dispatch P&amp;L'!K:K,'Dispatch P&amp;L'!$P:$P,$B20)</f>
        <v>32182.75</v>
      </c>
      <c r="N20" s="197">
        <f>SUMIFS('Dispatch P&amp;L'!L:L,'Dispatch P&amp;L'!$P:$P,$B20)</f>
        <v>30158.83</v>
      </c>
      <c r="O20" s="197">
        <f>SUMIFS('Dispatch P&amp;L'!M:M,'Dispatch P&amp;L'!$P:$P,$B20)</f>
        <v>30965.26</v>
      </c>
      <c r="P20" s="9"/>
      <c r="Q20" s="33">
        <f t="shared" si="44"/>
        <v>30965.26</v>
      </c>
      <c r="R20" s="9"/>
      <c r="S20" s="33">
        <f t="shared" ref="S20:V20" si="51">SUMIFS($D20:$O20,$D$4:$O$4,S$4)</f>
        <v>89181.85</v>
      </c>
      <c r="T20" s="33">
        <f t="shared" si="51"/>
        <v>102066.60999999999</v>
      </c>
      <c r="U20" s="33">
        <f t="shared" si="51"/>
        <v>99589.59</v>
      </c>
      <c r="V20" s="33">
        <f t="shared" si="51"/>
        <v>93306.84</v>
      </c>
      <c r="X20" s="33">
        <f t="shared" si="46"/>
        <v>384144.89000000007</v>
      </c>
      <c r="AB20" s="33">
        <v>383084</v>
      </c>
      <c r="AC20" s="33"/>
      <c r="AD20" s="33">
        <v>97688</v>
      </c>
      <c r="AE20" s="33">
        <v>97560</v>
      </c>
      <c r="AF20" s="33">
        <v>95343</v>
      </c>
      <c r="AG20" s="33">
        <v>92493</v>
      </c>
      <c r="AH20" s="41"/>
      <c r="AI20" s="33">
        <v>32745</v>
      </c>
      <c r="AJ20" s="33">
        <v>32011</v>
      </c>
      <c r="AK20" s="33">
        <v>32932</v>
      </c>
      <c r="AL20" s="33">
        <v>32674</v>
      </c>
      <c r="AM20" s="33">
        <v>33613</v>
      </c>
      <c r="AN20" s="33">
        <v>31273</v>
      </c>
      <c r="AO20" s="33">
        <v>32436</v>
      </c>
      <c r="AP20" s="33">
        <v>32092</v>
      </c>
      <c r="AQ20" s="33">
        <v>30815</v>
      </c>
      <c r="AR20" s="33">
        <v>32859</v>
      </c>
      <c r="AS20" s="33">
        <v>29267</v>
      </c>
      <c r="AT20" s="33">
        <v>30367</v>
      </c>
      <c r="AU20" s="41"/>
      <c r="AV20" s="33">
        <f t="shared" si="47"/>
        <v>383084</v>
      </c>
      <c r="AZ20" s="197">
        <v>31081.99</v>
      </c>
      <c r="BA20" s="197">
        <v>30557.09</v>
      </c>
      <c r="BB20" s="197">
        <v>30990.83</v>
      </c>
      <c r="BC20" s="197">
        <v>31496.62</v>
      </c>
      <c r="BD20" s="197">
        <v>31711.51</v>
      </c>
      <c r="BE20" s="197">
        <v>29970.67</v>
      </c>
      <c r="BF20" s="197">
        <v>30618.11</v>
      </c>
      <c r="BG20" s="197">
        <v>30314.75</v>
      </c>
      <c r="BH20" s="197">
        <v>29272.61</v>
      </c>
      <c r="BI20" s="197">
        <v>29795.67</v>
      </c>
      <c r="BJ20" s="197">
        <v>26708.07</v>
      </c>
      <c r="BK20" s="197">
        <v>26023.77</v>
      </c>
      <c r="BL20" s="9"/>
      <c r="BM20" s="33">
        <f t="shared" si="48"/>
        <v>26023.77</v>
      </c>
      <c r="BN20" s="9"/>
      <c r="BO20" s="33">
        <f t="shared" ref="BO20:BR20" si="52">SUMIFS($AZ20:$BK20,$AZ$4:$BK$4,BO$4)</f>
        <v>92629.91</v>
      </c>
      <c r="BP20" s="33">
        <f t="shared" si="52"/>
        <v>93178.799999999988</v>
      </c>
      <c r="BQ20" s="33">
        <f t="shared" si="52"/>
        <v>90205.47</v>
      </c>
      <c r="BR20" s="33">
        <f t="shared" si="52"/>
        <v>82527.509999999995</v>
      </c>
      <c r="BT20" s="33">
        <f t="shared" si="50"/>
        <v>358541.69</v>
      </c>
    </row>
    <row r="21" spans="2:72" ht="14.25" customHeight="1" x14ac:dyDescent="0.25">
      <c r="B21" s="30" t="s">
        <v>52</v>
      </c>
      <c r="C21" s="9"/>
      <c r="D21" s="197">
        <f>SUMIFS('Dispatch P&amp;L'!B:B,'Dispatch P&amp;L'!$P:$P,$B21)</f>
        <v>46870.27</v>
      </c>
      <c r="E21" s="197">
        <f>SUMIFS('Dispatch P&amp;L'!C:C,'Dispatch P&amp;L'!$P:$P,$B21)</f>
        <v>43452.27</v>
      </c>
      <c r="F21" s="197">
        <f>SUMIFS('Dispatch P&amp;L'!D:D,'Dispatch P&amp;L'!$P:$P,$B21)</f>
        <v>43020.52</v>
      </c>
      <c r="G21" s="197">
        <f>SUMIFS('Dispatch P&amp;L'!E:E,'Dispatch P&amp;L'!$P:$P,$B21)</f>
        <v>45867.24</v>
      </c>
      <c r="H21" s="197">
        <f>SUMIFS('Dispatch P&amp;L'!F:F,'Dispatch P&amp;L'!$P:$P,$B21)</f>
        <v>47622.59</v>
      </c>
      <c r="I21" s="197">
        <f>SUMIFS('Dispatch P&amp;L'!G:G,'Dispatch P&amp;L'!$P:$P,$B21)</f>
        <v>52054.239999999998</v>
      </c>
      <c r="J21" s="197">
        <f>SUMIFS('Dispatch P&amp;L'!H:H,'Dispatch P&amp;L'!$P:$P,$B21)</f>
        <v>53465.61</v>
      </c>
      <c r="K21" s="197">
        <f>SUMIFS('Dispatch P&amp;L'!I:I,'Dispatch P&amp;L'!$P:$P,$B21)</f>
        <v>52424.28</v>
      </c>
      <c r="L21" s="197">
        <f>SUMIFS('Dispatch P&amp;L'!J:J,'Dispatch P&amp;L'!$P:$P,$B21)</f>
        <v>50589.440000000002</v>
      </c>
      <c r="M21" s="197">
        <f>SUMIFS('Dispatch P&amp;L'!K:K,'Dispatch P&amp;L'!$P:$P,$B21)</f>
        <v>51558.07</v>
      </c>
      <c r="N21" s="197">
        <f>SUMIFS('Dispatch P&amp;L'!L:L,'Dispatch P&amp;L'!$P:$P,$B21)</f>
        <v>49237.93</v>
      </c>
      <c r="O21" s="197">
        <f>SUMIFS('Dispatch P&amp;L'!M:M,'Dispatch P&amp;L'!$P:$P,$B21)</f>
        <v>48760.04</v>
      </c>
      <c r="P21" s="9"/>
      <c r="Q21" s="33">
        <f t="shared" si="44"/>
        <v>48760.04</v>
      </c>
      <c r="R21" s="9"/>
      <c r="S21" s="33">
        <f t="shared" ref="S21:V21" si="53">SUMIFS($D21:$O21,$D$4:$O$4,S$4)</f>
        <v>133343.06</v>
      </c>
      <c r="T21" s="33">
        <f t="shared" si="53"/>
        <v>145544.06999999998</v>
      </c>
      <c r="U21" s="33">
        <f t="shared" si="53"/>
        <v>156479.33000000002</v>
      </c>
      <c r="V21" s="33">
        <f t="shared" si="53"/>
        <v>149556.04</v>
      </c>
      <c r="X21" s="33">
        <f t="shared" si="46"/>
        <v>584922.50000000012</v>
      </c>
      <c r="AB21" s="33">
        <v>593302.25</v>
      </c>
      <c r="AC21" s="33"/>
      <c r="AD21" s="33">
        <v>141204.5625</v>
      </c>
      <c r="AE21" s="33">
        <v>151485.5625</v>
      </c>
      <c r="AF21" s="33">
        <v>154257.5625</v>
      </c>
      <c r="AG21" s="33">
        <v>146354.5625</v>
      </c>
      <c r="AH21" s="41"/>
      <c r="AI21" s="33">
        <v>50912.1875</v>
      </c>
      <c r="AJ21" s="33">
        <v>44969.1875</v>
      </c>
      <c r="AK21" s="33">
        <v>45323.1875</v>
      </c>
      <c r="AL21" s="33">
        <v>48865.1875</v>
      </c>
      <c r="AM21" s="33">
        <v>51254.1875</v>
      </c>
      <c r="AN21" s="33">
        <v>51366.1875</v>
      </c>
      <c r="AO21" s="33">
        <v>54155.1875</v>
      </c>
      <c r="AP21" s="33">
        <v>51842.1875</v>
      </c>
      <c r="AQ21" s="33">
        <v>48260.1875</v>
      </c>
      <c r="AR21" s="33">
        <v>51837.1875</v>
      </c>
      <c r="AS21" s="33">
        <v>47595.1875</v>
      </c>
      <c r="AT21" s="33">
        <v>46922.1875</v>
      </c>
      <c r="AU21" s="41"/>
      <c r="AV21" s="33">
        <f t="shared" si="47"/>
        <v>593302.25</v>
      </c>
      <c r="AZ21" s="197">
        <v>51957.14</v>
      </c>
      <c r="BA21" s="197">
        <v>48230.65</v>
      </c>
      <c r="BB21" s="197">
        <v>46980.33</v>
      </c>
      <c r="BC21" s="197">
        <v>51969.55</v>
      </c>
      <c r="BD21" s="197">
        <v>55797.11</v>
      </c>
      <c r="BE21" s="197">
        <v>56046.59</v>
      </c>
      <c r="BF21" s="197">
        <v>58840.83</v>
      </c>
      <c r="BG21" s="197">
        <v>55664.5</v>
      </c>
      <c r="BH21" s="197">
        <v>51363.31</v>
      </c>
      <c r="BI21" s="197">
        <v>53587.28</v>
      </c>
      <c r="BJ21" s="197">
        <v>50205.15</v>
      </c>
      <c r="BK21" s="197">
        <v>45472.75</v>
      </c>
      <c r="BL21" s="9"/>
      <c r="BM21" s="33">
        <f t="shared" si="48"/>
        <v>45472.75</v>
      </c>
      <c r="BN21" s="9"/>
      <c r="BO21" s="33">
        <f t="shared" ref="BO21:BR21" si="54">SUMIFS($AZ21:$BK21,$AZ$4:$BK$4,BO$4)</f>
        <v>147168.12</v>
      </c>
      <c r="BP21" s="33">
        <f t="shared" si="54"/>
        <v>163813.25</v>
      </c>
      <c r="BQ21" s="33">
        <f t="shared" si="54"/>
        <v>165868.64000000001</v>
      </c>
      <c r="BR21" s="33">
        <f t="shared" si="54"/>
        <v>149265.18</v>
      </c>
      <c r="BT21" s="33">
        <f t="shared" si="50"/>
        <v>626115.19000000006</v>
      </c>
    </row>
    <row r="22" spans="2:72" ht="14.25" customHeight="1" x14ac:dyDescent="0.25">
      <c r="B22" s="29" t="s">
        <v>53</v>
      </c>
      <c r="C22" s="9"/>
      <c r="D22" s="37">
        <f t="shared" ref="D22:O22" si="55">SUM(D19:D21)</f>
        <v>146739.57</v>
      </c>
      <c r="E22" s="37">
        <f t="shared" si="55"/>
        <v>141873.47</v>
      </c>
      <c r="F22" s="37">
        <f t="shared" si="55"/>
        <v>137584.92000000001</v>
      </c>
      <c r="G22" s="37">
        <f t="shared" si="55"/>
        <v>140801.04</v>
      </c>
      <c r="H22" s="37">
        <f t="shared" si="55"/>
        <v>144682.79999999999</v>
      </c>
      <c r="I22" s="37">
        <f t="shared" si="55"/>
        <v>151017.71</v>
      </c>
      <c r="J22" s="37">
        <f t="shared" si="55"/>
        <v>161001.69</v>
      </c>
      <c r="K22" s="37">
        <f t="shared" si="55"/>
        <v>156136.96000000002</v>
      </c>
      <c r="L22" s="37">
        <f t="shared" si="55"/>
        <v>151732.96000000002</v>
      </c>
      <c r="M22" s="37">
        <f t="shared" si="55"/>
        <v>153412.44</v>
      </c>
      <c r="N22" s="37">
        <f t="shared" si="55"/>
        <v>151779.70000000001</v>
      </c>
      <c r="O22" s="37">
        <f t="shared" si="55"/>
        <v>151243.86000000002</v>
      </c>
      <c r="P22" s="9"/>
      <c r="Q22" s="37">
        <f>SUM(Q19:Q21)</f>
        <v>151243.86000000002</v>
      </c>
      <c r="R22" s="9"/>
      <c r="S22" s="37">
        <f t="shared" ref="S22:V22" si="56">SUMIFS($D22:$O22,$D$4:$O$4,S$4)</f>
        <v>426197.96000000008</v>
      </c>
      <c r="T22" s="37">
        <f t="shared" si="56"/>
        <v>436501.54999999993</v>
      </c>
      <c r="U22" s="37">
        <f t="shared" si="56"/>
        <v>468871.61000000004</v>
      </c>
      <c r="V22" s="37">
        <f t="shared" si="56"/>
        <v>456436</v>
      </c>
      <c r="X22" s="37">
        <f>SUM(X19:X21)</f>
        <v>1788007.1200000006</v>
      </c>
      <c r="AB22" s="266">
        <v>1726116.1095617581</v>
      </c>
      <c r="AC22" s="31"/>
      <c r="AD22" s="266">
        <v>440801.91147130611</v>
      </c>
      <c r="AE22" s="266">
        <v>435906.03316115163</v>
      </c>
      <c r="AF22" s="266">
        <v>429387.46561802155</v>
      </c>
      <c r="AG22" s="266">
        <v>420020.69931127864</v>
      </c>
      <c r="AH22" s="41"/>
      <c r="AI22" s="266">
        <v>150960.30382376871</v>
      </c>
      <c r="AJ22" s="266">
        <v>144283.30382376871</v>
      </c>
      <c r="AK22" s="266">
        <v>145558.30382376871</v>
      </c>
      <c r="AL22" s="266">
        <v>149392.70549816167</v>
      </c>
      <c r="AM22" s="266">
        <v>144370.66383149498</v>
      </c>
      <c r="AN22" s="266">
        <v>142142.66383149498</v>
      </c>
      <c r="AO22" s="266">
        <v>146520.15520600718</v>
      </c>
      <c r="AP22" s="266">
        <v>143863.15520600718</v>
      </c>
      <c r="AQ22" s="266">
        <v>139004.15520600718</v>
      </c>
      <c r="AR22" s="266">
        <v>145087.23310375956</v>
      </c>
      <c r="AS22" s="266">
        <v>137253.23310375956</v>
      </c>
      <c r="AT22" s="266">
        <v>137680.23310375956</v>
      </c>
      <c r="AU22" s="41"/>
      <c r="AV22" s="37">
        <f t="shared" si="47"/>
        <v>1726116.1095617581</v>
      </c>
      <c r="AZ22" s="37">
        <f t="shared" ref="AZ22:BK22" si="57">SUM(AZ19:AZ21)</f>
        <v>154355.72000000003</v>
      </c>
      <c r="BA22" s="37">
        <f t="shared" si="57"/>
        <v>145598.91</v>
      </c>
      <c r="BB22" s="37">
        <f t="shared" si="57"/>
        <v>151605.59</v>
      </c>
      <c r="BC22" s="37">
        <f t="shared" si="57"/>
        <v>153025.14000000001</v>
      </c>
      <c r="BD22" s="37">
        <f t="shared" si="57"/>
        <v>160417.16999999998</v>
      </c>
      <c r="BE22" s="37">
        <f t="shared" si="57"/>
        <v>135373.82</v>
      </c>
      <c r="BF22" s="37">
        <f t="shared" si="57"/>
        <v>157216.53</v>
      </c>
      <c r="BG22" s="37">
        <f t="shared" si="57"/>
        <v>152901.82</v>
      </c>
      <c r="BH22" s="37">
        <f t="shared" si="57"/>
        <v>148531.49</v>
      </c>
      <c r="BI22" s="37">
        <f t="shared" si="57"/>
        <v>152049.02000000002</v>
      </c>
      <c r="BJ22" s="37">
        <f t="shared" si="57"/>
        <v>144698.10999999999</v>
      </c>
      <c r="BK22" s="37">
        <f t="shared" si="57"/>
        <v>142740.59000000003</v>
      </c>
      <c r="BL22" s="9"/>
      <c r="BM22" s="37">
        <f>SUM(BM19:BM21)</f>
        <v>142740.59000000003</v>
      </c>
      <c r="BN22" s="9"/>
      <c r="BO22" s="37">
        <f t="shared" ref="BO22:BR22" si="58">SUMIFS($AZ22:$BK22,$AZ$4:$BK$4,BO$4)</f>
        <v>451560.22</v>
      </c>
      <c r="BP22" s="37">
        <f t="shared" si="58"/>
        <v>448816.13</v>
      </c>
      <c r="BQ22" s="37">
        <f t="shared" si="58"/>
        <v>458649.83999999997</v>
      </c>
      <c r="BR22" s="37">
        <f t="shared" si="58"/>
        <v>439487.72000000003</v>
      </c>
      <c r="BT22" s="37">
        <f>SUM(BT19:BT21)</f>
        <v>1798513.9099999997</v>
      </c>
    </row>
    <row r="23" spans="2:72" ht="14.25" customHeight="1" x14ac:dyDescent="0.25">
      <c r="B23" s="29" t="s">
        <v>54</v>
      </c>
      <c r="C23" s="8"/>
      <c r="D23" s="42"/>
      <c r="E23" s="42"/>
      <c r="F23" s="42"/>
      <c r="G23" s="42"/>
      <c r="H23" s="42"/>
      <c r="I23" s="42"/>
      <c r="J23" s="42"/>
      <c r="K23" s="42"/>
      <c r="L23" s="42"/>
      <c r="M23" s="42"/>
      <c r="N23" s="42"/>
      <c r="O23" s="42"/>
      <c r="P23" s="8"/>
      <c r="Q23" s="42"/>
      <c r="R23" s="8"/>
      <c r="S23" s="42"/>
      <c r="T23" s="42"/>
      <c r="U23" s="42"/>
      <c r="V23" s="42"/>
      <c r="X23" s="42"/>
      <c r="AB23" s="42"/>
      <c r="AC23" s="33"/>
      <c r="AD23" s="42"/>
      <c r="AE23" s="42"/>
      <c r="AF23" s="42"/>
      <c r="AG23" s="42"/>
      <c r="AH23" s="41"/>
      <c r="AI23" s="42"/>
      <c r="AJ23" s="42"/>
      <c r="AK23" s="42"/>
      <c r="AL23" s="42"/>
      <c r="AM23" s="42"/>
      <c r="AN23" s="42"/>
      <c r="AO23" s="42"/>
      <c r="AP23" s="42"/>
      <c r="AQ23" s="42"/>
      <c r="AR23" s="42"/>
      <c r="AS23" s="42"/>
      <c r="AT23" s="42"/>
      <c r="AU23" s="41"/>
      <c r="AV23" s="42"/>
      <c r="AZ23" s="42"/>
      <c r="BA23" s="42"/>
      <c r="BB23" s="42"/>
      <c r="BC23" s="42"/>
      <c r="BD23" s="42"/>
      <c r="BE23" s="42"/>
      <c r="BF23" s="42"/>
      <c r="BG23" s="42"/>
      <c r="BH23" s="42"/>
      <c r="BI23" s="42"/>
      <c r="BJ23" s="42"/>
      <c r="BK23" s="42"/>
      <c r="BL23" s="8"/>
      <c r="BM23" s="42"/>
      <c r="BN23" s="8"/>
      <c r="BO23" s="42"/>
      <c r="BP23" s="42"/>
      <c r="BQ23" s="42"/>
      <c r="BR23" s="42"/>
      <c r="BT23" s="42"/>
    </row>
    <row r="24" spans="2:72" ht="14.25" customHeight="1" x14ac:dyDescent="0.25">
      <c r="B24" s="30" t="s">
        <v>50</v>
      </c>
      <c r="C24" s="9"/>
      <c r="D24" s="197">
        <f>SUMIFS('Dispatch P&amp;L'!B:B,'Dispatch P&amp;L'!$P:$P,$B24)</f>
        <v>0</v>
      </c>
      <c r="E24" s="197">
        <f>SUMIFS('Dispatch P&amp;L'!C:C,'Dispatch P&amp;L'!$P:$P,$B24)</f>
        <v>0</v>
      </c>
      <c r="F24" s="197">
        <f>SUMIFS('Dispatch P&amp;L'!D:D,'Dispatch P&amp;L'!$P:$P,$B24)</f>
        <v>0</v>
      </c>
      <c r="G24" s="197">
        <f>SUMIFS('Dispatch P&amp;L'!E:E,'Dispatch P&amp;L'!$P:$P,$B24)</f>
        <v>0</v>
      </c>
      <c r="H24" s="197">
        <f>SUMIFS('Dispatch P&amp;L'!F:F,'Dispatch P&amp;L'!$P:$P,$B24)</f>
        <v>0</v>
      </c>
      <c r="I24" s="197">
        <f>SUMIFS('Dispatch P&amp;L'!G:G,'Dispatch P&amp;L'!$P:$P,$B24)</f>
        <v>0</v>
      </c>
      <c r="J24" s="197">
        <f>SUMIFS('Dispatch P&amp;L'!H:H,'Dispatch P&amp;L'!$P:$P,$B24)</f>
        <v>0</v>
      </c>
      <c r="K24" s="197">
        <f>SUMIFS('Dispatch P&amp;L'!I:I,'Dispatch P&amp;L'!$P:$P,$B24)</f>
        <v>0</v>
      </c>
      <c r="L24" s="197">
        <f>SUMIFS('Dispatch P&amp;L'!J:J,'Dispatch P&amp;L'!$P:$P,$B24)</f>
        <v>0</v>
      </c>
      <c r="M24" s="197">
        <f>SUMIFS('Dispatch P&amp;L'!K:K,'Dispatch P&amp;L'!$P:$P,$B24)</f>
        <v>0</v>
      </c>
      <c r="N24" s="197">
        <f>SUMIFS('Dispatch P&amp;L'!L:L,'Dispatch P&amp;L'!$P:$P,$B24)</f>
        <v>0</v>
      </c>
      <c r="O24" s="197">
        <f>SUMIFS('Dispatch P&amp;L'!M:M,'Dispatch P&amp;L'!$P:$P,$B24)</f>
        <v>0</v>
      </c>
      <c r="P24" s="9"/>
      <c r="Q24" s="33">
        <f>INDEX($D24:$O24,MATCH(Q$5,$D$5:$O$5,0))</f>
        <v>0</v>
      </c>
      <c r="R24" s="9"/>
      <c r="S24" s="33">
        <f>SUMIFS($D24:$O24,$D$4:$O$4,S$4)</f>
        <v>0</v>
      </c>
      <c r="T24" s="33">
        <f>SUMIFS($D24:$O24,$D$4:$O$4,T$4)</f>
        <v>0</v>
      </c>
      <c r="U24" s="33">
        <f>SUMIFS($D24:$O24,$D$4:$O$4,U$4)</f>
        <v>0</v>
      </c>
      <c r="V24" s="33">
        <f>SUMIFS($D24:$O24,$D$4:$O$4,V$4)</f>
        <v>0</v>
      </c>
      <c r="X24" s="33">
        <f>SUMIFS($D24:$O24,$D$5:$O$5,"&lt;="&amp;X$5)</f>
        <v>0</v>
      </c>
      <c r="AB24" s="33">
        <v>0</v>
      </c>
      <c r="AC24" s="33"/>
      <c r="AD24" s="33">
        <v>0</v>
      </c>
      <c r="AE24" s="33">
        <v>0</v>
      </c>
      <c r="AF24" s="33">
        <v>0</v>
      </c>
      <c r="AG24" s="33">
        <v>0</v>
      </c>
      <c r="AH24" s="41"/>
      <c r="AI24" s="33">
        <v>0</v>
      </c>
      <c r="AJ24" s="33">
        <v>0</v>
      </c>
      <c r="AK24" s="33">
        <v>0</v>
      </c>
      <c r="AL24" s="33">
        <v>0</v>
      </c>
      <c r="AM24" s="33">
        <v>0</v>
      </c>
      <c r="AN24" s="33">
        <v>0</v>
      </c>
      <c r="AO24" s="33">
        <v>0</v>
      </c>
      <c r="AP24" s="33">
        <v>0</v>
      </c>
      <c r="AQ24" s="33">
        <v>0</v>
      </c>
      <c r="AR24" s="33">
        <v>0</v>
      </c>
      <c r="AS24" s="33">
        <v>0</v>
      </c>
      <c r="AT24" s="33">
        <v>0</v>
      </c>
      <c r="AU24" s="41"/>
      <c r="AV24" s="33">
        <f>SUMIFS(AI24:AT24,$AI$5:$AT$5,"&lt;="&amp;$AV$5)</f>
        <v>0</v>
      </c>
      <c r="AZ24" s="197">
        <v>0</v>
      </c>
      <c r="BA24" s="197">
        <v>0</v>
      </c>
      <c r="BB24" s="197">
        <v>0</v>
      </c>
      <c r="BC24" s="197">
        <v>0</v>
      </c>
      <c r="BD24" s="197">
        <v>0</v>
      </c>
      <c r="BE24" s="197">
        <v>0</v>
      </c>
      <c r="BF24" s="197">
        <v>0</v>
      </c>
      <c r="BG24" s="197">
        <v>0</v>
      </c>
      <c r="BH24" s="197">
        <v>0</v>
      </c>
      <c r="BI24" s="197">
        <v>0</v>
      </c>
      <c r="BJ24" s="197">
        <v>0</v>
      </c>
      <c r="BK24" s="197">
        <v>0</v>
      </c>
      <c r="BL24" s="9"/>
      <c r="BM24" s="33">
        <f>INDEX($AZ24:$BK24,MATCH(BM$5,$AZ$5:$BK$5,0))</f>
        <v>0</v>
      </c>
      <c r="BN24" s="9"/>
      <c r="BO24" s="33">
        <f>SUMIFS($AZ24:$BK24,$AZ$4:$BK$4,BO$4)</f>
        <v>0</v>
      </c>
      <c r="BP24" s="33">
        <f>SUMIFS($AZ24:$BK24,$AZ$4:$BK$4,BP$4)</f>
        <v>0</v>
      </c>
      <c r="BQ24" s="33">
        <f>SUMIFS($AZ24:$BK24,$AZ$4:$BK$4,BQ$4)</f>
        <v>0</v>
      </c>
      <c r="BR24" s="33">
        <f>SUMIFS($AZ24:$BK24,$AZ$4:$BK$4,BR$4)</f>
        <v>0</v>
      </c>
      <c r="BT24" s="33">
        <f>SUMIFS($AZ24:$BK24,$AZ$5:$BK$5,"&lt;="&amp;BT$5)</f>
        <v>0</v>
      </c>
    </row>
    <row r="25" spans="2:72" ht="14.25" customHeight="1" x14ac:dyDescent="0.25">
      <c r="B25" s="30" t="s">
        <v>55</v>
      </c>
      <c r="C25" s="9"/>
      <c r="D25" s="197">
        <f>SUMIFS('Dispatch P&amp;L'!B:B,'Dispatch P&amp;L'!$P:$P,$B25)</f>
        <v>54995.01</v>
      </c>
      <c r="E25" s="197">
        <f>SUMIFS('Dispatch P&amp;L'!C:C,'Dispatch P&amp;L'!$P:$P,$B25)</f>
        <v>55416.51</v>
      </c>
      <c r="F25" s="197">
        <f>SUMIFS('Dispatch P&amp;L'!D:D,'Dispatch P&amp;L'!$P:$P,$B25)</f>
        <v>57137.56</v>
      </c>
      <c r="G25" s="197">
        <f>SUMIFS('Dispatch P&amp;L'!E:E,'Dispatch P&amp;L'!$P:$P,$B25)</f>
        <v>58175.3</v>
      </c>
      <c r="H25" s="197">
        <f>SUMIFS('Dispatch P&amp;L'!F:F,'Dispatch P&amp;L'!$P:$P,$B25)</f>
        <v>58332.270000000004</v>
      </c>
      <c r="I25" s="197">
        <f>SUMIFS('Dispatch P&amp;L'!G:G,'Dispatch P&amp;L'!$P:$P,$B25)</f>
        <v>57912.26</v>
      </c>
      <c r="J25" s="197">
        <f>SUMIFS('Dispatch P&amp;L'!H:H,'Dispatch P&amp;L'!$P:$P,$B25)</f>
        <v>58282.68</v>
      </c>
      <c r="K25" s="197">
        <f>SUMIFS('Dispatch P&amp;L'!I:I,'Dispatch P&amp;L'!$P:$P,$B25)</f>
        <v>59071.39</v>
      </c>
      <c r="L25" s="197">
        <f>SUMIFS('Dispatch P&amp;L'!J:J,'Dispatch P&amp;L'!$P:$P,$B25)</f>
        <v>58040.51</v>
      </c>
      <c r="M25" s="197">
        <f>SUMIFS('Dispatch P&amp;L'!K:K,'Dispatch P&amp;L'!$P:$P,$B25)</f>
        <v>58097.69</v>
      </c>
      <c r="N25" s="197">
        <f>SUMIFS('Dispatch P&amp;L'!L:L,'Dispatch P&amp;L'!$P:$P,$B25)</f>
        <v>59824.92</v>
      </c>
      <c r="O25" s="197">
        <f>SUMIFS('Dispatch P&amp;L'!M:M,'Dispatch P&amp;L'!$P:$P,$B25)</f>
        <v>59374.45</v>
      </c>
      <c r="P25" s="9"/>
      <c r="Q25" s="33">
        <f t="array" ref="Q25">INDEX($D25:$O25,MATCH(Q$5,$D$5:$O$5,0))</f>
        <v>59374.45</v>
      </c>
      <c r="R25" s="9"/>
      <c r="S25" s="33">
        <f t="shared" ref="S25:V25" si="59">SUMIFS($D25:$O25,$D$4:$O$4,S$4)</f>
        <v>167549.08000000002</v>
      </c>
      <c r="T25" s="33">
        <f t="shared" si="59"/>
        <v>174419.83000000002</v>
      </c>
      <c r="U25" s="33">
        <f t="shared" si="59"/>
        <v>175394.58000000002</v>
      </c>
      <c r="V25" s="33">
        <f t="shared" si="59"/>
        <v>177297.06</v>
      </c>
      <c r="X25" s="33">
        <f>SUMIFS($D25:$O25,$D$5:$O$5,"&lt;="&amp;X$5)</f>
        <v>694660.55</v>
      </c>
      <c r="AB25" s="31">
        <v>673118.503671802</v>
      </c>
      <c r="AC25" s="31"/>
      <c r="AD25" s="31">
        <v>166476.14464862898</v>
      </c>
      <c r="AE25" s="31">
        <v>167825.91120099509</v>
      </c>
      <c r="AF25" s="31">
        <v>168848.87969921326</v>
      </c>
      <c r="AG25" s="31">
        <v>169967.56812296464</v>
      </c>
      <c r="AH25" s="41"/>
      <c r="AI25" s="31">
        <v>55492.04821620966</v>
      </c>
      <c r="AJ25" s="31">
        <v>55492.04821620966</v>
      </c>
      <c r="AK25" s="31">
        <v>55492.048216209652</v>
      </c>
      <c r="AL25" s="31">
        <v>55941.970400331702</v>
      </c>
      <c r="AM25" s="31">
        <v>55941.970400331695</v>
      </c>
      <c r="AN25" s="31">
        <v>55941.970400331702</v>
      </c>
      <c r="AO25" s="31">
        <v>56282.959899737747</v>
      </c>
      <c r="AP25" s="31">
        <v>56282.959899737747</v>
      </c>
      <c r="AQ25" s="31">
        <v>56282.959899737747</v>
      </c>
      <c r="AR25" s="31">
        <v>56655.856040988219</v>
      </c>
      <c r="AS25" s="31">
        <v>56655.856040988219</v>
      </c>
      <c r="AT25" s="31">
        <v>56655.856040988219</v>
      </c>
      <c r="AU25" s="41"/>
      <c r="AV25" s="31">
        <f t="shared" ref="AV25:AV27" si="60">SUMIFS(AI25:AT25,$AI$5:$AT$5,"&lt;="&amp;$AV$5)</f>
        <v>673118.503671802</v>
      </c>
      <c r="AZ25" s="197">
        <v>56551.22</v>
      </c>
      <c r="BA25" s="197">
        <v>55849.84</v>
      </c>
      <c r="BB25" s="197">
        <v>54938.539999999994</v>
      </c>
      <c r="BC25" s="197">
        <v>54802.329999999994</v>
      </c>
      <c r="BD25" s="197">
        <v>54535.24</v>
      </c>
      <c r="BE25" s="197">
        <v>54700.7</v>
      </c>
      <c r="BF25" s="197">
        <v>54969.549999999996</v>
      </c>
      <c r="BG25" s="197">
        <v>54522.52</v>
      </c>
      <c r="BH25" s="197">
        <v>55036.869999999995</v>
      </c>
      <c r="BI25" s="197">
        <v>55819.789999999994</v>
      </c>
      <c r="BJ25" s="197">
        <v>55349.579999999994</v>
      </c>
      <c r="BK25" s="197">
        <v>48071.8</v>
      </c>
      <c r="BL25" s="9"/>
      <c r="BM25" s="33">
        <f t="array" ref="BM25">INDEX($AZ25:$BK25,MATCH(BM$5,$AZ$5:$BK$5,0))</f>
        <v>48071.8</v>
      </c>
      <c r="BN25" s="9"/>
      <c r="BO25" s="33">
        <f t="shared" ref="BO25:BR25" si="61">SUMIFS($AZ25:$BK25,$AZ$4:$BK$4,BO$4)</f>
        <v>167339.59999999998</v>
      </c>
      <c r="BP25" s="33">
        <f t="shared" si="61"/>
        <v>164038.26999999999</v>
      </c>
      <c r="BQ25" s="33">
        <f t="shared" si="61"/>
        <v>164528.94</v>
      </c>
      <c r="BR25" s="33">
        <f t="shared" si="61"/>
        <v>159241.16999999998</v>
      </c>
      <c r="BT25" s="33">
        <f>SUMIFS($AZ25:$BK25,$AZ$5:$BK$5,"&lt;="&amp;BT$5)</f>
        <v>655147.98</v>
      </c>
    </row>
    <row r="26" spans="2:72" ht="14.25" customHeight="1" x14ac:dyDescent="0.25">
      <c r="B26" s="29" t="s">
        <v>56</v>
      </c>
      <c r="D26" s="37">
        <f t="shared" ref="D26:O26" si="62">SUM(D24:D25)</f>
        <v>54995.01</v>
      </c>
      <c r="E26" s="37">
        <f t="shared" si="62"/>
        <v>55416.51</v>
      </c>
      <c r="F26" s="37">
        <f t="shared" si="62"/>
        <v>57137.56</v>
      </c>
      <c r="G26" s="37">
        <f t="shared" si="62"/>
        <v>58175.3</v>
      </c>
      <c r="H26" s="37">
        <f t="shared" si="62"/>
        <v>58332.270000000004</v>
      </c>
      <c r="I26" s="37">
        <f t="shared" si="62"/>
        <v>57912.26</v>
      </c>
      <c r="J26" s="37">
        <f t="shared" si="62"/>
        <v>58282.68</v>
      </c>
      <c r="K26" s="37">
        <f t="shared" si="62"/>
        <v>59071.39</v>
      </c>
      <c r="L26" s="37">
        <f t="shared" si="62"/>
        <v>58040.51</v>
      </c>
      <c r="M26" s="37">
        <f t="shared" si="62"/>
        <v>58097.69</v>
      </c>
      <c r="N26" s="37">
        <f t="shared" si="62"/>
        <v>59824.92</v>
      </c>
      <c r="O26" s="37">
        <f t="shared" si="62"/>
        <v>59374.45</v>
      </c>
      <c r="Q26" s="37">
        <f>SUM(Q24:Q25)</f>
        <v>59374.45</v>
      </c>
      <c r="S26" s="37">
        <f t="shared" ref="S26:V26" si="63">SUMIFS($D26:$O26,$D$4:$O$4,S$4)</f>
        <v>167549.08000000002</v>
      </c>
      <c r="T26" s="37">
        <f t="shared" si="63"/>
        <v>174419.83000000002</v>
      </c>
      <c r="U26" s="37">
        <f t="shared" si="63"/>
        <v>175394.58000000002</v>
      </c>
      <c r="V26" s="37">
        <f t="shared" si="63"/>
        <v>177297.06</v>
      </c>
      <c r="X26" s="37">
        <f>SUM(X24:X25)</f>
        <v>694660.55</v>
      </c>
      <c r="AB26" s="266">
        <v>673118.503671802</v>
      </c>
      <c r="AC26" s="31"/>
      <c r="AD26" s="266">
        <v>166476.14464862898</v>
      </c>
      <c r="AE26" s="266">
        <v>167825.91120099509</v>
      </c>
      <c r="AF26" s="266">
        <v>168848.87969921326</v>
      </c>
      <c r="AG26" s="266">
        <v>169967.56812296464</v>
      </c>
      <c r="AH26" s="41"/>
      <c r="AI26" s="266">
        <v>55492.04821620966</v>
      </c>
      <c r="AJ26" s="266">
        <v>55492.04821620966</v>
      </c>
      <c r="AK26" s="266">
        <v>55492.048216209652</v>
      </c>
      <c r="AL26" s="266">
        <v>55941.970400331702</v>
      </c>
      <c r="AM26" s="266">
        <v>55941.970400331695</v>
      </c>
      <c r="AN26" s="266">
        <v>55941.970400331702</v>
      </c>
      <c r="AO26" s="266">
        <v>56282.959899737747</v>
      </c>
      <c r="AP26" s="266">
        <v>56282.959899737747</v>
      </c>
      <c r="AQ26" s="266">
        <v>56282.959899737747</v>
      </c>
      <c r="AR26" s="266">
        <v>56655.856040988219</v>
      </c>
      <c r="AS26" s="266">
        <v>56655.856040988219</v>
      </c>
      <c r="AT26" s="266">
        <v>56655.856040988219</v>
      </c>
      <c r="AU26" s="41"/>
      <c r="AV26" s="37">
        <f t="shared" si="60"/>
        <v>673118.503671802</v>
      </c>
      <c r="AZ26" s="37">
        <f>SUM(AZ24:AZ25)</f>
        <v>56551.22</v>
      </c>
      <c r="BA26" s="37">
        <f t="shared" ref="BA26:BK26" si="64">SUM(BA24:BA25)</f>
        <v>55849.84</v>
      </c>
      <c r="BB26" s="37">
        <f t="shared" si="64"/>
        <v>54938.539999999994</v>
      </c>
      <c r="BC26" s="37">
        <f t="shared" si="64"/>
        <v>54802.329999999994</v>
      </c>
      <c r="BD26" s="37">
        <f t="shared" si="64"/>
        <v>54535.24</v>
      </c>
      <c r="BE26" s="37">
        <f t="shared" si="64"/>
        <v>54700.7</v>
      </c>
      <c r="BF26" s="37">
        <f t="shared" si="64"/>
        <v>54969.549999999996</v>
      </c>
      <c r="BG26" s="37">
        <f t="shared" si="64"/>
        <v>54522.52</v>
      </c>
      <c r="BH26" s="37">
        <f t="shared" si="64"/>
        <v>55036.869999999995</v>
      </c>
      <c r="BI26" s="37">
        <f t="shared" si="64"/>
        <v>55819.789999999994</v>
      </c>
      <c r="BJ26" s="37">
        <f t="shared" si="64"/>
        <v>55349.579999999994</v>
      </c>
      <c r="BK26" s="37">
        <f t="shared" si="64"/>
        <v>48071.8</v>
      </c>
      <c r="BM26" s="37">
        <f>SUM(BM24:BM25)</f>
        <v>48071.8</v>
      </c>
      <c r="BO26" s="37">
        <f t="shared" ref="BO26:BR26" si="65">SUMIFS($AZ26:$BK26,$AZ$4:$BK$4,BO$4)</f>
        <v>167339.59999999998</v>
      </c>
      <c r="BP26" s="37">
        <f t="shared" si="65"/>
        <v>164038.26999999999</v>
      </c>
      <c r="BQ26" s="37">
        <f t="shared" si="65"/>
        <v>164528.94</v>
      </c>
      <c r="BR26" s="37">
        <f t="shared" si="65"/>
        <v>159241.16999999998</v>
      </c>
      <c r="BT26" s="37">
        <f>SUM(BT24:BT25)</f>
        <v>655147.98</v>
      </c>
    </row>
    <row r="27" spans="2:72" ht="14.25" customHeight="1" x14ac:dyDescent="0.25">
      <c r="B27" s="29" t="s">
        <v>57</v>
      </c>
      <c r="D27" s="37">
        <f t="shared" ref="D27:O27" si="66">D22+D26</f>
        <v>201734.58000000002</v>
      </c>
      <c r="E27" s="37">
        <f t="shared" si="66"/>
        <v>197289.98</v>
      </c>
      <c r="F27" s="37">
        <f t="shared" si="66"/>
        <v>194722.48</v>
      </c>
      <c r="G27" s="37">
        <f t="shared" si="66"/>
        <v>198976.34000000003</v>
      </c>
      <c r="H27" s="37">
        <f t="shared" si="66"/>
        <v>203015.07</v>
      </c>
      <c r="I27" s="37">
        <f t="shared" si="66"/>
        <v>208929.97</v>
      </c>
      <c r="J27" s="37">
        <f t="shared" si="66"/>
        <v>219284.37</v>
      </c>
      <c r="K27" s="37">
        <f t="shared" si="66"/>
        <v>215208.35000000003</v>
      </c>
      <c r="L27" s="37">
        <f t="shared" si="66"/>
        <v>209773.47000000003</v>
      </c>
      <c r="M27" s="37">
        <f t="shared" si="66"/>
        <v>211510.13</v>
      </c>
      <c r="N27" s="37">
        <f t="shared" si="66"/>
        <v>211604.62</v>
      </c>
      <c r="O27" s="37">
        <f t="shared" si="66"/>
        <v>210618.31</v>
      </c>
      <c r="Q27" s="37">
        <f>Q22+Q26</f>
        <v>210618.31</v>
      </c>
      <c r="S27" s="37">
        <f t="shared" ref="S27:V27" si="67">SUMIFS($D27:$O27,$D$4:$O$4,S$4)</f>
        <v>593747.04</v>
      </c>
      <c r="T27" s="37">
        <f t="shared" si="67"/>
        <v>610921.38</v>
      </c>
      <c r="U27" s="37">
        <f t="shared" si="67"/>
        <v>644266.19000000006</v>
      </c>
      <c r="V27" s="37">
        <f t="shared" si="67"/>
        <v>633733.06000000006</v>
      </c>
      <c r="X27" s="37">
        <f>X22+X26</f>
        <v>2482667.6700000009</v>
      </c>
      <c r="AB27" s="266">
        <v>2399234.6132335598</v>
      </c>
      <c r="AC27" s="31"/>
      <c r="AD27" s="266">
        <v>607278.05611993512</v>
      </c>
      <c r="AE27" s="266">
        <v>603731.94436214678</v>
      </c>
      <c r="AF27" s="266">
        <v>598236.34531723475</v>
      </c>
      <c r="AG27" s="266">
        <v>589988.26743424335</v>
      </c>
      <c r="AH27" s="41"/>
      <c r="AI27" s="266">
        <v>206452.35203997837</v>
      </c>
      <c r="AJ27" s="266">
        <v>199775.35203997837</v>
      </c>
      <c r="AK27" s="266">
        <v>201050.35203997837</v>
      </c>
      <c r="AL27" s="266">
        <v>205334.67589849338</v>
      </c>
      <c r="AM27" s="266">
        <v>200312.63423182667</v>
      </c>
      <c r="AN27" s="266">
        <v>198084.6342318267</v>
      </c>
      <c r="AO27" s="266">
        <v>202803.11510574492</v>
      </c>
      <c r="AP27" s="266">
        <v>200146.11510574492</v>
      </c>
      <c r="AQ27" s="266">
        <v>195287.11510574492</v>
      </c>
      <c r="AR27" s="266">
        <v>201743.08914474776</v>
      </c>
      <c r="AS27" s="266">
        <v>193909.08914474776</v>
      </c>
      <c r="AT27" s="266">
        <v>194336.08914474776</v>
      </c>
      <c r="AU27" s="41"/>
      <c r="AV27" s="37">
        <f t="shared" si="60"/>
        <v>2399234.6132335598</v>
      </c>
      <c r="AZ27" s="37">
        <v>210906.94000000003</v>
      </c>
      <c r="BA27" s="37">
        <v>201448.75</v>
      </c>
      <c r="BB27" s="37">
        <v>206544.13</v>
      </c>
      <c r="BC27" s="37">
        <v>207827.47</v>
      </c>
      <c r="BD27" s="37">
        <v>214952.40999999997</v>
      </c>
      <c r="BE27" s="37">
        <v>190074.52000000002</v>
      </c>
      <c r="BF27" s="37">
        <v>212186.08</v>
      </c>
      <c r="BG27" s="37">
        <v>207424.34</v>
      </c>
      <c r="BH27" s="37">
        <v>203568.36</v>
      </c>
      <c r="BI27" s="37">
        <v>207868.81</v>
      </c>
      <c r="BJ27" s="37">
        <v>200047.68999999997</v>
      </c>
      <c r="BK27" s="37">
        <v>190812.39</v>
      </c>
      <c r="BM27" s="37">
        <f>BM22+BM26</f>
        <v>190812.39</v>
      </c>
      <c r="BO27" s="37">
        <f t="shared" ref="BO27:BR27" si="68">SUMIFS($AZ27:$BK27,$AZ$4:$BK$4,BO$4)</f>
        <v>618899.82000000007</v>
      </c>
      <c r="BP27" s="37">
        <f t="shared" si="68"/>
        <v>612854.4</v>
      </c>
      <c r="BQ27" s="37">
        <f t="shared" si="68"/>
        <v>623178.78</v>
      </c>
      <c r="BR27" s="37">
        <f t="shared" si="68"/>
        <v>598728.89</v>
      </c>
      <c r="BT27" s="37">
        <f>BT22+BT26</f>
        <v>2453661.8899999997</v>
      </c>
    </row>
    <row r="28" spans="2:72" ht="14.25" customHeight="1" x14ac:dyDescent="0.25">
      <c r="B28" s="29" t="s">
        <v>58</v>
      </c>
      <c r="C28" s="8"/>
      <c r="D28" s="42"/>
      <c r="E28" s="42"/>
      <c r="F28" s="42"/>
      <c r="G28" s="42"/>
      <c r="H28" s="42"/>
      <c r="I28" s="42"/>
      <c r="J28" s="42"/>
      <c r="K28" s="42"/>
      <c r="L28" s="42"/>
      <c r="M28" s="42"/>
      <c r="N28" s="42"/>
      <c r="O28" s="42"/>
      <c r="P28" s="8"/>
      <c r="Q28" s="42"/>
      <c r="R28" s="8"/>
      <c r="S28" s="42"/>
      <c r="T28" s="42"/>
      <c r="U28" s="42"/>
      <c r="V28" s="42"/>
      <c r="X28" s="42"/>
      <c r="AB28" s="42"/>
      <c r="AC28" s="33"/>
      <c r="AD28" s="42"/>
      <c r="AE28" s="42"/>
      <c r="AF28" s="42"/>
      <c r="AG28" s="42"/>
      <c r="AH28" s="41"/>
      <c r="AI28" s="42"/>
      <c r="AJ28" s="42"/>
      <c r="AK28" s="42"/>
      <c r="AL28" s="42"/>
      <c r="AM28" s="42"/>
      <c r="AN28" s="42"/>
      <c r="AO28" s="42"/>
      <c r="AP28" s="42"/>
      <c r="AQ28" s="42"/>
      <c r="AR28" s="42"/>
      <c r="AS28" s="42"/>
      <c r="AT28" s="42"/>
      <c r="AU28" s="41"/>
      <c r="AV28" s="42"/>
      <c r="AZ28" s="42"/>
      <c r="BA28" s="42"/>
      <c r="BB28" s="42"/>
      <c r="BC28" s="42"/>
      <c r="BD28" s="42"/>
      <c r="BE28" s="42"/>
      <c r="BF28" s="42"/>
      <c r="BG28" s="42"/>
      <c r="BH28" s="42"/>
      <c r="BI28" s="42"/>
      <c r="BJ28" s="42"/>
      <c r="BK28" s="42"/>
      <c r="BL28" s="8"/>
      <c r="BM28" s="42"/>
      <c r="BN28" s="8"/>
      <c r="BO28" s="42"/>
      <c r="BP28" s="42"/>
      <c r="BQ28" s="42"/>
      <c r="BR28" s="42"/>
      <c r="BT28" s="42"/>
    </row>
    <row r="29" spans="2:72" ht="14.25" customHeight="1" x14ac:dyDescent="0.25">
      <c r="B29" s="30" t="s">
        <v>59</v>
      </c>
      <c r="C29" s="9"/>
      <c r="D29" s="31">
        <f t="shared" ref="D29:O29" si="69">D10-D22</f>
        <v>918341.78</v>
      </c>
      <c r="E29" s="31">
        <f t="shared" si="69"/>
        <v>938341.45</v>
      </c>
      <c r="F29" s="31">
        <f t="shared" si="69"/>
        <v>941495.43999999983</v>
      </c>
      <c r="G29" s="31">
        <f t="shared" si="69"/>
        <v>956100.08999999985</v>
      </c>
      <c r="H29" s="31">
        <f t="shared" si="69"/>
        <v>959749.60000000009</v>
      </c>
      <c r="I29" s="31">
        <f t="shared" si="69"/>
        <v>964565.7</v>
      </c>
      <c r="J29" s="31">
        <f t="shared" si="69"/>
        <v>941099.93000000017</v>
      </c>
      <c r="K29" s="31">
        <f t="shared" si="69"/>
        <v>959129.6100000001</v>
      </c>
      <c r="L29" s="31">
        <f t="shared" si="69"/>
        <v>965822.90000000014</v>
      </c>
      <c r="M29" s="31">
        <f t="shared" si="69"/>
        <v>949456.4600000002</v>
      </c>
      <c r="N29" s="31">
        <f t="shared" si="69"/>
        <v>945370.2</v>
      </c>
      <c r="O29" s="31">
        <f t="shared" si="69"/>
        <v>969771.98999999987</v>
      </c>
      <c r="P29" s="9"/>
      <c r="Q29" s="31">
        <f t="shared" ref="Q29:Q30" si="70">INDEX($D29:$O29,MATCH(Q$5,$D$5:$O$5,0))</f>
        <v>969771.98999999987</v>
      </c>
      <c r="R29" s="9"/>
      <c r="S29" s="31">
        <f t="shared" ref="S29:V29" si="71">SUMIFS($D29:$O29,$D$4:$O$4,S$4)</f>
        <v>2798178.67</v>
      </c>
      <c r="T29" s="31">
        <f t="shared" si="71"/>
        <v>2880415.3899999997</v>
      </c>
      <c r="U29" s="31">
        <f t="shared" si="71"/>
        <v>2866052.4400000004</v>
      </c>
      <c r="V29" s="31">
        <f t="shared" si="71"/>
        <v>2864598.65</v>
      </c>
      <c r="X29" s="31">
        <f t="shared" ref="X29:X30" si="72">SUMIFS($D29:$O29,$D$5:$O$5,"&lt;="&amp;X$5)</f>
        <v>11409245.15</v>
      </c>
      <c r="AB29" s="31">
        <v>11613921.859952081</v>
      </c>
      <c r="AC29" s="31"/>
      <c r="AD29" s="31">
        <v>2726967.8510790174</v>
      </c>
      <c r="AE29" s="31">
        <v>2830596.9812310003</v>
      </c>
      <c r="AF29" s="31">
        <v>2958279.4964715443</v>
      </c>
      <c r="AG29" s="31">
        <v>3098077.5311705186</v>
      </c>
      <c r="AH29" s="41"/>
      <c r="AI29" s="31">
        <v>889409.97242302785</v>
      </c>
      <c r="AJ29" s="31">
        <v>918917.85396053328</v>
      </c>
      <c r="AK29" s="31">
        <v>918640.02469545638</v>
      </c>
      <c r="AL29" s="31">
        <v>928225.34194297623</v>
      </c>
      <c r="AM29" s="31">
        <v>936440.57188140531</v>
      </c>
      <c r="AN29" s="31">
        <v>965931.0674066185</v>
      </c>
      <c r="AO29" s="31">
        <v>971392.90041193948</v>
      </c>
      <c r="AP29" s="31">
        <v>988084.2022784173</v>
      </c>
      <c r="AQ29" s="31">
        <v>998802.39378118748</v>
      </c>
      <c r="AR29" s="31">
        <v>1006245.7201575066</v>
      </c>
      <c r="AS29" s="31">
        <v>1028967.1012987632</v>
      </c>
      <c r="AT29" s="31">
        <v>1062864.7097142488</v>
      </c>
      <c r="AU29" s="41"/>
      <c r="AV29" s="31">
        <f t="shared" ref="AV29:AV31" si="73">SUMIFS(AI29:AT29,$AI$5:$AT$5,"&lt;="&amp;$AV$5)</f>
        <v>11613921.859952079</v>
      </c>
      <c r="AZ29" s="31">
        <v>877838.04</v>
      </c>
      <c r="BA29" s="31">
        <v>892907.77</v>
      </c>
      <c r="BB29" s="31">
        <v>872024.78</v>
      </c>
      <c r="BC29" s="31">
        <v>870860.69000000006</v>
      </c>
      <c r="BD29" s="31">
        <v>866460.03</v>
      </c>
      <c r="BE29" s="31">
        <v>906049.32000000007</v>
      </c>
      <c r="BF29" s="31">
        <v>880904.88</v>
      </c>
      <c r="BG29" s="31">
        <v>878099.69</v>
      </c>
      <c r="BH29" s="31">
        <v>888919.46000000008</v>
      </c>
      <c r="BI29" s="31">
        <v>898626.72</v>
      </c>
      <c r="BJ29" s="31">
        <v>907250.55000000016</v>
      </c>
      <c r="BK29" s="31">
        <v>927868.41999999993</v>
      </c>
      <c r="BL29" s="9"/>
      <c r="BM29" s="31">
        <f t="shared" ref="BM29:BM30" si="74">INDEX($AZ29:$BK29,MATCH(BM$5,$AZ$5:$BK$5,0))</f>
        <v>927868.41999999993</v>
      </c>
      <c r="BN29" s="9"/>
      <c r="BO29" s="31">
        <f t="shared" ref="BO29:BR29" si="75">SUMIFS($AZ29:$BK29,$AZ$4:$BK$4,BO$4)</f>
        <v>2642770.59</v>
      </c>
      <c r="BP29" s="31">
        <f t="shared" si="75"/>
        <v>2643370.04</v>
      </c>
      <c r="BQ29" s="31">
        <f t="shared" si="75"/>
        <v>2647924.0299999998</v>
      </c>
      <c r="BR29" s="31">
        <f t="shared" si="75"/>
        <v>2733745.69</v>
      </c>
      <c r="BT29" s="31">
        <f t="shared" ref="BT29:BT30" si="76">SUMIFS($AZ29:$BK29,$AZ$5:$BK$5,"&lt;="&amp;BT$5)</f>
        <v>10667810.35</v>
      </c>
    </row>
    <row r="30" spans="2:72" ht="14.25" customHeight="1" x14ac:dyDescent="0.25">
      <c r="B30" s="30" t="s">
        <v>60</v>
      </c>
      <c r="C30" s="9"/>
      <c r="D30" s="33">
        <f t="shared" ref="D30:O30" si="77">D14-D26</f>
        <v>-4495.010000000002</v>
      </c>
      <c r="E30" s="33">
        <f t="shared" si="77"/>
        <v>-46591.51</v>
      </c>
      <c r="F30" s="33">
        <f t="shared" si="77"/>
        <v>-36348.559999999998</v>
      </c>
      <c r="G30" s="33">
        <f t="shared" si="77"/>
        <v>70032.7</v>
      </c>
      <c r="H30" s="33">
        <f t="shared" si="77"/>
        <v>-36083.270000000004</v>
      </c>
      <c r="I30" s="33">
        <f t="shared" si="77"/>
        <v>-29107.260000000002</v>
      </c>
      <c r="J30" s="33">
        <f t="shared" si="77"/>
        <v>10161.32</v>
      </c>
      <c r="K30" s="33">
        <f t="shared" si="77"/>
        <v>-31571.39</v>
      </c>
      <c r="L30" s="33">
        <f t="shared" si="77"/>
        <v>-37310.51</v>
      </c>
      <c r="M30" s="33">
        <f t="shared" si="77"/>
        <v>-32247.690000000002</v>
      </c>
      <c r="N30" s="33">
        <f t="shared" si="77"/>
        <v>-7974.9199999999983</v>
      </c>
      <c r="O30" s="33">
        <f t="shared" si="77"/>
        <v>-32874.449999999997</v>
      </c>
      <c r="P30" s="9"/>
      <c r="Q30" s="33">
        <f t="shared" si="70"/>
        <v>-32874.449999999997</v>
      </c>
      <c r="R30" s="9"/>
      <c r="S30" s="33">
        <f t="shared" ref="S30:V30" si="78">SUMIFS($D30:$O30,$D$4:$O$4,S$4)</f>
        <v>-87435.08</v>
      </c>
      <c r="T30" s="33">
        <f t="shared" si="78"/>
        <v>4842.169999999991</v>
      </c>
      <c r="U30" s="33">
        <f t="shared" si="78"/>
        <v>-58720.58</v>
      </c>
      <c r="V30" s="33">
        <f t="shared" si="78"/>
        <v>-73097.06</v>
      </c>
      <c r="X30" s="33">
        <f t="shared" si="72"/>
        <v>-214410.55</v>
      </c>
      <c r="AB30" s="33">
        <v>-423076.83700513525</v>
      </c>
      <c r="AC30" s="33"/>
      <c r="AD30" s="33">
        <v>-74746.977981962307</v>
      </c>
      <c r="AE30" s="33">
        <v>-145159.24453432843</v>
      </c>
      <c r="AF30" s="33">
        <v>-113244.71303254658</v>
      </c>
      <c r="AG30" s="33">
        <v>-89925.901456297986</v>
      </c>
      <c r="AH30" s="41"/>
      <c r="AI30" s="33">
        <v>-13492.04821620966</v>
      </c>
      <c r="AJ30" s="33">
        <v>-27929.54821620966</v>
      </c>
      <c r="AK30" s="33">
        <v>-33325.381549542988</v>
      </c>
      <c r="AL30" s="33">
        <v>-50525.303733665038</v>
      </c>
      <c r="AM30" s="33">
        <v>-48775.30373366503</v>
      </c>
      <c r="AN30" s="33">
        <v>-45858.637066998366</v>
      </c>
      <c r="AO30" s="33">
        <v>-39199.626566404419</v>
      </c>
      <c r="AP30" s="33">
        <v>-38012.126566404419</v>
      </c>
      <c r="AQ30" s="33">
        <v>-36032.959899737747</v>
      </c>
      <c r="AR30" s="33">
        <v>-31655.856040988219</v>
      </c>
      <c r="AS30" s="33">
        <v>-30280.856040988219</v>
      </c>
      <c r="AT30" s="33">
        <v>-27989.189374321551</v>
      </c>
      <c r="AU30" s="41"/>
      <c r="AV30" s="33">
        <f t="shared" si="73"/>
        <v>-423076.83700513531</v>
      </c>
      <c r="AZ30" s="33">
        <v>-40501.22</v>
      </c>
      <c r="BA30" s="33">
        <v>-30909.839999999997</v>
      </c>
      <c r="BB30" s="33">
        <v>-22288.539999999994</v>
      </c>
      <c r="BC30" s="33">
        <v>10082.670000000006</v>
      </c>
      <c r="BD30" s="33">
        <v>1434.760000000002</v>
      </c>
      <c r="BE30" s="33">
        <v>-34965.699999999997</v>
      </c>
      <c r="BF30" s="33">
        <v>-15219.549999999996</v>
      </c>
      <c r="BG30" s="33">
        <v>-29022.519999999997</v>
      </c>
      <c r="BH30" s="33">
        <v>-38973.869999999995</v>
      </c>
      <c r="BI30" s="33">
        <v>-32381.789999999994</v>
      </c>
      <c r="BJ30" s="33">
        <v>-36599.579999999994</v>
      </c>
      <c r="BK30" s="33">
        <v>-16072.800000000003</v>
      </c>
      <c r="BL30" s="9"/>
      <c r="BM30" s="33">
        <f t="shared" si="74"/>
        <v>-16072.800000000003</v>
      </c>
      <c r="BN30" s="9"/>
      <c r="BO30" s="33">
        <f t="shared" ref="BO30:BR30" si="79">SUMIFS($AZ30:$BK30,$AZ$4:$BK$4,BO$4)</f>
        <v>-93699.599999999991</v>
      </c>
      <c r="BP30" s="33">
        <f t="shared" si="79"/>
        <v>-23448.26999999999</v>
      </c>
      <c r="BQ30" s="33">
        <f t="shared" si="79"/>
        <v>-83215.939999999988</v>
      </c>
      <c r="BR30" s="33">
        <f t="shared" si="79"/>
        <v>-85054.17</v>
      </c>
      <c r="BT30" s="33">
        <f t="shared" si="76"/>
        <v>-285417.98</v>
      </c>
    </row>
    <row r="31" spans="2:72" ht="14.25" customHeight="1" x14ac:dyDescent="0.25">
      <c r="B31" s="29" t="s">
        <v>61</v>
      </c>
      <c r="C31" s="9"/>
      <c r="D31" s="37">
        <f>SUM(D29:D30)</f>
        <v>913846.77</v>
      </c>
      <c r="E31" s="37">
        <f t="shared" ref="E31:O31" si="80">SUM(E29:E30)</f>
        <v>891749.94</v>
      </c>
      <c r="F31" s="37">
        <f t="shared" si="80"/>
        <v>905146.87999999989</v>
      </c>
      <c r="G31" s="37">
        <f t="shared" si="80"/>
        <v>1026132.7899999998</v>
      </c>
      <c r="H31" s="37">
        <f t="shared" si="80"/>
        <v>923666.33000000007</v>
      </c>
      <c r="I31" s="37">
        <f t="shared" si="80"/>
        <v>935458.44</v>
      </c>
      <c r="J31" s="37">
        <f t="shared" si="80"/>
        <v>951261.25000000012</v>
      </c>
      <c r="K31" s="37">
        <f t="shared" si="80"/>
        <v>927558.22000000009</v>
      </c>
      <c r="L31" s="37">
        <f t="shared" si="80"/>
        <v>928512.39000000013</v>
      </c>
      <c r="M31" s="37">
        <f t="shared" si="80"/>
        <v>917208.77000000025</v>
      </c>
      <c r="N31" s="37">
        <f t="shared" si="80"/>
        <v>937395.27999999991</v>
      </c>
      <c r="O31" s="37">
        <f t="shared" si="80"/>
        <v>936897.53999999992</v>
      </c>
      <c r="P31" s="9"/>
      <c r="Q31" s="37">
        <f>SUM(Q29:Q30)</f>
        <v>936897.53999999992</v>
      </c>
      <c r="R31" s="9"/>
      <c r="S31" s="37">
        <f t="shared" ref="S31:V31" si="81">SUMIFS($D31:$O31,$D$4:$O$4,S$4)</f>
        <v>2710743.59</v>
      </c>
      <c r="T31" s="37">
        <f t="shared" si="81"/>
        <v>2885257.5599999996</v>
      </c>
      <c r="U31" s="37">
        <f t="shared" si="81"/>
        <v>2807331.8600000003</v>
      </c>
      <c r="V31" s="37">
        <f t="shared" si="81"/>
        <v>2791501.5900000003</v>
      </c>
      <c r="X31" s="37">
        <f>SUM(X29:X30)</f>
        <v>11194834.6</v>
      </c>
      <c r="AB31" s="266">
        <v>11190845.022946944</v>
      </c>
      <c r="AC31" s="31"/>
      <c r="AD31" s="266">
        <v>2652220.8730970551</v>
      </c>
      <c r="AE31" s="266">
        <v>2685437.7366966717</v>
      </c>
      <c r="AF31" s="266">
        <v>2845034.7834389973</v>
      </c>
      <c r="AG31" s="266">
        <v>3008151.6297142208</v>
      </c>
      <c r="AH31" s="41"/>
      <c r="AI31" s="266">
        <v>875917.92420681822</v>
      </c>
      <c r="AJ31" s="266">
        <v>890988.30574432365</v>
      </c>
      <c r="AK31" s="266">
        <v>885314.64314591337</v>
      </c>
      <c r="AL31" s="266">
        <v>877700.0382093112</v>
      </c>
      <c r="AM31" s="266">
        <v>887665.26814774028</v>
      </c>
      <c r="AN31" s="266">
        <v>920072.4303396201</v>
      </c>
      <c r="AO31" s="266">
        <v>932193.273845535</v>
      </c>
      <c r="AP31" s="266">
        <v>950072.07571201283</v>
      </c>
      <c r="AQ31" s="266">
        <v>962769.43388144975</v>
      </c>
      <c r="AR31" s="266">
        <v>974589.86411651841</v>
      </c>
      <c r="AS31" s="266">
        <v>998686.24525777495</v>
      </c>
      <c r="AT31" s="266">
        <v>1034875.5203399272</v>
      </c>
      <c r="AU31" s="41"/>
      <c r="AV31" s="37">
        <f t="shared" si="73"/>
        <v>11190845.022946944</v>
      </c>
      <c r="AZ31" s="37">
        <v>837336.82000000007</v>
      </c>
      <c r="BA31" s="37">
        <v>861997.93</v>
      </c>
      <c r="BB31" s="37">
        <v>849736.24</v>
      </c>
      <c r="BC31" s="37">
        <v>880943.3600000001</v>
      </c>
      <c r="BD31" s="37">
        <v>867894.79</v>
      </c>
      <c r="BE31" s="37">
        <v>871083.62000000011</v>
      </c>
      <c r="BF31" s="37">
        <v>865685.33</v>
      </c>
      <c r="BG31" s="37">
        <v>849077.16999999993</v>
      </c>
      <c r="BH31" s="37">
        <v>849945.59000000008</v>
      </c>
      <c r="BI31" s="37">
        <v>866244.92999999993</v>
      </c>
      <c r="BJ31" s="37">
        <v>870650.9700000002</v>
      </c>
      <c r="BK31" s="37">
        <v>911795.61999999988</v>
      </c>
      <c r="BL31" s="9"/>
      <c r="BM31" s="37">
        <f>SUM(BM29:BM30)</f>
        <v>911795.61999999988</v>
      </c>
      <c r="BN31" s="9"/>
      <c r="BO31" s="37">
        <f t="shared" ref="BO31:BR31" si="82">SUMIFS($AZ31:$BK31,$AZ$4:$BK$4,BO$4)</f>
        <v>2549070.9900000002</v>
      </c>
      <c r="BP31" s="37">
        <f t="shared" si="82"/>
        <v>2619921.7700000005</v>
      </c>
      <c r="BQ31" s="37">
        <f t="shared" si="82"/>
        <v>2564708.09</v>
      </c>
      <c r="BR31" s="37">
        <f t="shared" si="82"/>
        <v>2648691.52</v>
      </c>
      <c r="BT31" s="37">
        <f>SUM(BT29:BT30)</f>
        <v>10382392.369999999</v>
      </c>
    </row>
    <row r="32" spans="2:72" ht="14.25" customHeight="1" x14ac:dyDescent="0.25">
      <c r="B32" s="38" t="s">
        <v>62</v>
      </c>
      <c r="C32" s="9"/>
      <c r="D32" s="39">
        <f t="shared" ref="D32:O32" si="83">D29/D10</f>
        <v>0.86222688999295682</v>
      </c>
      <c r="E32" s="39">
        <f t="shared" si="83"/>
        <v>0.86866181222529315</v>
      </c>
      <c r="F32" s="39">
        <f t="shared" si="83"/>
        <v>0.87249798522882938</v>
      </c>
      <c r="G32" s="39">
        <f t="shared" si="83"/>
        <v>0.8716374373686715</v>
      </c>
      <c r="H32" s="39">
        <f t="shared" si="83"/>
        <v>0.86899804822821203</v>
      </c>
      <c r="I32" s="39">
        <f t="shared" si="83"/>
        <v>0.86462893886168501</v>
      </c>
      <c r="J32" s="39">
        <f t="shared" si="83"/>
        <v>0.85391393399820981</v>
      </c>
      <c r="K32" s="39">
        <f t="shared" si="83"/>
        <v>0.86000032261345383</v>
      </c>
      <c r="L32" s="39">
        <f t="shared" si="83"/>
        <v>0.8642278516619295</v>
      </c>
      <c r="M32" s="39">
        <f t="shared" si="83"/>
        <v>0.86089693888366969</v>
      </c>
      <c r="N32" s="39">
        <f t="shared" si="83"/>
        <v>0.86166001564599337</v>
      </c>
      <c r="O32" s="39">
        <f t="shared" si="83"/>
        <v>0.86508321001884136</v>
      </c>
      <c r="P32" s="9"/>
      <c r="Q32" s="39">
        <f>Q29/Q10</f>
        <v>0.86508321001884136</v>
      </c>
      <c r="R32" s="9"/>
      <c r="S32" s="39">
        <f>S29/S10</f>
        <v>0.86782004433520532</v>
      </c>
      <c r="T32" s="39">
        <f>T29/T10</f>
        <v>0.86840142279836507</v>
      </c>
      <c r="U32" s="39">
        <f>U29/U10</f>
        <v>0.85940561075146515</v>
      </c>
      <c r="V32" s="39">
        <f>V29/V10</f>
        <v>0.86256210846821502</v>
      </c>
      <c r="X32" s="39">
        <f>X29/X10</f>
        <v>0.86451671276569453</v>
      </c>
      <c r="AB32" s="43">
        <v>0.87060635708035661</v>
      </c>
      <c r="AC32" s="31"/>
      <c r="AD32" s="43">
        <v>0.86084786947507719</v>
      </c>
      <c r="AE32" s="43">
        <v>0.86655269220920439</v>
      </c>
      <c r="AF32" s="43">
        <v>0.87324979981114537</v>
      </c>
      <c r="AG32" s="43">
        <v>0.88061143498720396</v>
      </c>
      <c r="AH32" s="41"/>
      <c r="AI32" s="43">
        <v>0.85489752324685031</v>
      </c>
      <c r="AJ32" s="43">
        <v>0.86429350385165749</v>
      </c>
      <c r="AK32" s="43">
        <v>0.86322257804491642</v>
      </c>
      <c r="AL32" s="43">
        <v>0.86136766560944045</v>
      </c>
      <c r="AM32" s="43">
        <v>0.86642379440451645</v>
      </c>
      <c r="AN32" s="43">
        <v>0.87172093352247337</v>
      </c>
      <c r="AO32" s="43">
        <v>0.86893421230775814</v>
      </c>
      <c r="AP32" s="43">
        <v>0.87290649670694886</v>
      </c>
      <c r="AQ32" s="43">
        <v>0.87783146851304372</v>
      </c>
      <c r="AR32" s="43">
        <v>0.87398325333016358</v>
      </c>
      <c r="AS32" s="43">
        <v>0.88230934665182537</v>
      </c>
      <c r="AT32" s="43">
        <v>0.88531855143999327</v>
      </c>
      <c r="AU32" s="41"/>
      <c r="AV32" s="39">
        <f>AV29/AV10</f>
        <v>0.8706063570803565</v>
      </c>
      <c r="AZ32" s="39">
        <v>0.85045858056727641</v>
      </c>
      <c r="BA32" s="39">
        <v>0.85979973667574283</v>
      </c>
      <c r="BB32" s="39">
        <v>0.85189420474111177</v>
      </c>
      <c r="BC32" s="39">
        <v>0.85054472333111597</v>
      </c>
      <c r="BD32" s="39">
        <v>0.84378154466765842</v>
      </c>
      <c r="BE32" s="39">
        <v>0.87001074318360172</v>
      </c>
      <c r="BF32" s="39">
        <v>0.84855670205279743</v>
      </c>
      <c r="BG32" s="39">
        <v>0.85169583311279529</v>
      </c>
      <c r="BH32" s="39">
        <v>0.85683034942519454</v>
      </c>
      <c r="BI32" s="39">
        <v>0.85528454287904276</v>
      </c>
      <c r="BJ32" s="39">
        <v>0.86244755518772187</v>
      </c>
      <c r="BK32" s="39">
        <v>0.86667346466661987</v>
      </c>
      <c r="BL32" s="9"/>
      <c r="BM32" s="39">
        <f>BM29/BM10</f>
        <v>0.86667346466661987</v>
      </c>
      <c r="BN32" s="9"/>
      <c r="BO32" s="39">
        <f>BO29/BO10</f>
        <v>0.8540685376816578</v>
      </c>
      <c r="BP32" s="39">
        <f>BP29/BP10</f>
        <v>0.85485475151711188</v>
      </c>
      <c r="BQ32" s="39">
        <f>BQ29/BQ10</f>
        <v>0.85236152134376886</v>
      </c>
      <c r="BR32" s="39">
        <f>BR29/BR10</f>
        <v>0.86150160948923071</v>
      </c>
      <c r="BT32" s="39">
        <f>BT29/BT10</f>
        <v>0.85573021586075759</v>
      </c>
    </row>
    <row r="33" spans="2:72" ht="14.25" customHeight="1" x14ac:dyDescent="0.25">
      <c r="B33" s="38" t="s">
        <v>63</v>
      </c>
      <c r="C33" s="9"/>
      <c r="D33" s="39">
        <f t="shared" ref="D33:O33" si="84">D30/D14</f>
        <v>-8.9010099009901034E-2</v>
      </c>
      <c r="E33" s="39">
        <f t="shared" si="84"/>
        <v>-5.2794912181303122</v>
      </c>
      <c r="F33" s="39">
        <f t="shared" si="84"/>
        <v>-1.7484515849728222</v>
      </c>
      <c r="G33" s="39">
        <f t="shared" si="84"/>
        <v>0.54624282416073877</v>
      </c>
      <c r="H33" s="39">
        <f t="shared" si="84"/>
        <v>-1.6217928895680707</v>
      </c>
      <c r="I33" s="39">
        <f t="shared" si="84"/>
        <v>-1.0104933171324424</v>
      </c>
      <c r="J33" s="39">
        <f t="shared" si="84"/>
        <v>0.1484618081935597</v>
      </c>
      <c r="K33" s="39">
        <f t="shared" si="84"/>
        <v>-1.1480505454545453</v>
      </c>
      <c r="L33" s="39">
        <f t="shared" si="84"/>
        <v>-1.7998316449589966</v>
      </c>
      <c r="M33" s="39">
        <f t="shared" si="84"/>
        <v>-1.2474928433268859</v>
      </c>
      <c r="N33" s="39">
        <f t="shared" si="84"/>
        <v>-0.15380752169720344</v>
      </c>
      <c r="O33" s="39">
        <f t="shared" si="84"/>
        <v>-1.2405452830188679</v>
      </c>
      <c r="P33" s="9"/>
      <c r="Q33" s="39">
        <f>Q30/Q14</f>
        <v>-1.2405452830188679</v>
      </c>
      <c r="R33" s="9"/>
      <c r="S33" s="39">
        <f t="shared" ref="S33:V34" si="85">S30/S14</f>
        <v>-1.0913832788276705</v>
      </c>
      <c r="T33" s="39">
        <f t="shared" si="85"/>
        <v>2.7011692383215578E-2</v>
      </c>
      <c r="U33" s="39">
        <f t="shared" si="85"/>
        <v>-0.50328762192090781</v>
      </c>
      <c r="V33" s="39">
        <f t="shared" si="85"/>
        <v>-0.70150729366602682</v>
      </c>
      <c r="X33" s="39">
        <f>X30/X14</f>
        <v>-0.44645611660593437</v>
      </c>
      <c r="AB33" s="43">
        <v>-1.6920253437965749</v>
      </c>
      <c r="AC33" s="31"/>
      <c r="AD33" s="43">
        <v>-0.81486598753899397</v>
      </c>
      <c r="AE33" s="43">
        <v>-6.4040843176909599</v>
      </c>
      <c r="AF33" s="43">
        <v>-2.0366227896448992</v>
      </c>
      <c r="AG33" s="43">
        <v>-1.1234886178819112</v>
      </c>
      <c r="AH33" s="41"/>
      <c r="AI33" s="43">
        <v>-0.32123924324308711</v>
      </c>
      <c r="AJ33" s="43">
        <v>-1.0133169420847041</v>
      </c>
      <c r="AK33" s="43">
        <v>-1.5034006714079542</v>
      </c>
      <c r="AL33" s="43">
        <v>-9.3277483815996991</v>
      </c>
      <c r="AM33" s="43">
        <v>-6.8058563349300041</v>
      </c>
      <c r="AN33" s="43">
        <v>-4.5479640066444658</v>
      </c>
      <c r="AO33" s="43">
        <v>-2.2946122868139174</v>
      </c>
      <c r="AP33" s="43">
        <v>-2.0804812715934005</v>
      </c>
      <c r="AQ33" s="43">
        <v>-1.779405427147543</v>
      </c>
      <c r="AR33" s="43">
        <v>-1.2662342416395287</v>
      </c>
      <c r="AS33" s="43">
        <v>-1.1480893285682736</v>
      </c>
      <c r="AT33" s="43">
        <v>-0.9763670711972634</v>
      </c>
      <c r="AU33" s="41"/>
      <c r="AV33" s="39">
        <f>AV30/AV14</f>
        <v>-1.6920253437965751</v>
      </c>
      <c r="AZ33" s="39">
        <v>-2.5234404984423677</v>
      </c>
      <c r="BA33" s="39">
        <v>-1.2393680834001601</v>
      </c>
      <c r="BB33" s="39">
        <v>-0.68265053598774861</v>
      </c>
      <c r="BC33" s="39">
        <v>0.15539292594590437</v>
      </c>
      <c r="BD33" s="39">
        <v>2.5634447025192103E-2</v>
      </c>
      <c r="BE33" s="39">
        <v>-1.7717608310108941</v>
      </c>
      <c r="BF33" s="39">
        <v>-0.38288176100628918</v>
      </c>
      <c r="BG33" s="39">
        <v>-1.1381380392156861</v>
      </c>
      <c r="BH33" s="39">
        <v>-2.4263132665131044</v>
      </c>
      <c r="BI33" s="39">
        <v>-1.3815935660039249</v>
      </c>
      <c r="BJ33" s="39">
        <v>-1.9519775999999998</v>
      </c>
      <c r="BK33" s="39">
        <v>-0.50229069658426839</v>
      </c>
      <c r="BL33" s="9"/>
      <c r="BM33" s="39">
        <f>BM30/BM14</f>
        <v>-0.50229069658426839</v>
      </c>
      <c r="BN33" s="9"/>
      <c r="BO33" s="39">
        <f t="shared" ref="BO33:BR34" si="86">BO30/BO14</f>
        <v>-1.2724008690928841</v>
      </c>
      <c r="BP33" s="39">
        <f t="shared" si="86"/>
        <v>-0.16678476420798058</v>
      </c>
      <c r="BQ33" s="39">
        <f t="shared" si="86"/>
        <v>-1.0234026539421739</v>
      </c>
      <c r="BR33" s="39">
        <f t="shared" si="86"/>
        <v>-1.1464834809333171</v>
      </c>
      <c r="BT33" s="39">
        <f>BT30/BT14</f>
        <v>-0.77196327049468527</v>
      </c>
    </row>
    <row r="34" spans="2:72" ht="14.25" customHeight="1" x14ac:dyDescent="0.25">
      <c r="B34" s="38" t="s">
        <v>64</v>
      </c>
      <c r="C34" s="8"/>
      <c r="D34" s="39">
        <f t="shared" ref="D34:O34" si="87">D31/D15</f>
        <v>0.81916641041014171</v>
      </c>
      <c r="E34" s="39">
        <f t="shared" si="87"/>
        <v>0.81884045168885999</v>
      </c>
      <c r="F34" s="39">
        <f t="shared" si="87"/>
        <v>0.82295853754849579</v>
      </c>
      <c r="G34" s="39">
        <f t="shared" si="87"/>
        <v>0.83758480356766252</v>
      </c>
      <c r="H34" s="39">
        <f t="shared" si="87"/>
        <v>0.81981146577905695</v>
      </c>
      <c r="I34" s="39">
        <f t="shared" si="87"/>
        <v>0.81743089306540606</v>
      </c>
      <c r="J34" s="39">
        <f t="shared" si="87"/>
        <v>0.81266482377679572</v>
      </c>
      <c r="K34" s="39">
        <f t="shared" si="87"/>
        <v>0.81167776897778876</v>
      </c>
      <c r="L34" s="39">
        <f t="shared" si="87"/>
        <v>0.81571108157312966</v>
      </c>
      <c r="M34" s="39">
        <f t="shared" si="87"/>
        <v>0.81261044711841024</v>
      </c>
      <c r="N34" s="39">
        <f t="shared" si="87"/>
        <v>0.81583582383253472</v>
      </c>
      <c r="O34" s="39">
        <f t="shared" si="87"/>
        <v>0.81645716701865167</v>
      </c>
      <c r="P34" s="8"/>
      <c r="Q34" s="39">
        <f>Q31/Q15</f>
        <v>0.81645716701865167</v>
      </c>
      <c r="R34" s="8"/>
      <c r="S34" s="39">
        <f t="shared" si="85"/>
        <v>0.82032116096513186</v>
      </c>
      <c r="T34" s="39">
        <f t="shared" si="85"/>
        <v>0.825260265425659</v>
      </c>
      <c r="U34" s="39">
        <f t="shared" si="85"/>
        <v>0.81334263704315157</v>
      </c>
      <c r="V34" s="39">
        <f t="shared" si="85"/>
        <v>0.81498112545369727</v>
      </c>
      <c r="X34" s="39">
        <f>X31/X15</f>
        <v>0.81848530374983441</v>
      </c>
      <c r="AB34" s="43">
        <v>0.82345691287590816</v>
      </c>
      <c r="AC34" s="41"/>
      <c r="AD34" s="43">
        <v>0.81368975130609478</v>
      </c>
      <c r="AE34" s="43">
        <v>0.81644852564498915</v>
      </c>
      <c r="AF34" s="43">
        <v>0.82625929735212911</v>
      </c>
      <c r="AG34" s="43">
        <v>0.83602964745706232</v>
      </c>
      <c r="AH34" s="41"/>
      <c r="AI34" s="43">
        <v>0.80925903401942256</v>
      </c>
      <c r="AJ34" s="43">
        <v>0.81684817731662651</v>
      </c>
      <c r="AK34" s="43">
        <v>0.81493296182138486</v>
      </c>
      <c r="AL34" s="43">
        <v>0.81040803842779263</v>
      </c>
      <c r="AM34" s="43">
        <v>0.81588538352321893</v>
      </c>
      <c r="AN34" s="43">
        <v>0.82284721842029762</v>
      </c>
      <c r="AO34" s="43">
        <v>0.82131827283333292</v>
      </c>
      <c r="AP34" s="43">
        <v>0.82599291447177581</v>
      </c>
      <c r="AQ34" s="43">
        <v>0.83136651204421941</v>
      </c>
      <c r="AR34" s="43">
        <v>0.82849831029094678</v>
      </c>
      <c r="AS34" s="43">
        <v>0.83740579595517695</v>
      </c>
      <c r="AT34" s="43">
        <v>0.84190184371410237</v>
      </c>
      <c r="AU34" s="41"/>
      <c r="AV34" s="39">
        <f>AV31/AV15</f>
        <v>0.82345691287590828</v>
      </c>
      <c r="AZ34" s="39">
        <v>0.79879971811136752</v>
      </c>
      <c r="BA34" s="39">
        <v>0.81056995730147929</v>
      </c>
      <c r="BB34" s="39">
        <v>0.80446088380871827</v>
      </c>
      <c r="BC34" s="39">
        <v>0.80911734198463059</v>
      </c>
      <c r="BD34" s="39">
        <v>0.80149331318398376</v>
      </c>
      <c r="BE34" s="39">
        <v>0.82088011877287204</v>
      </c>
      <c r="BF34" s="39">
        <v>0.8031434194919409</v>
      </c>
      <c r="BG34" s="39">
        <v>0.80366867625205751</v>
      </c>
      <c r="BH34" s="39">
        <v>0.80677203182739055</v>
      </c>
      <c r="BI34" s="39">
        <v>0.80647411697759308</v>
      </c>
      <c r="BJ34" s="39">
        <v>0.81316153884044284</v>
      </c>
      <c r="BK34" s="39">
        <v>0.8269444913609868</v>
      </c>
      <c r="BL34" s="8"/>
      <c r="BM34" s="39">
        <f>BM31/BM15</f>
        <v>0.8269444913609868</v>
      </c>
      <c r="BN34" s="8"/>
      <c r="BO34" s="39">
        <f t="shared" si="86"/>
        <v>0.80463840826866706</v>
      </c>
      <c r="BP34" s="39">
        <f t="shared" si="86"/>
        <v>0.81042473472575749</v>
      </c>
      <c r="BQ34" s="39">
        <f t="shared" si="86"/>
        <v>0.80451665776960268</v>
      </c>
      <c r="BR34" s="39">
        <f t="shared" si="86"/>
        <v>0.81562938751130154</v>
      </c>
      <c r="BT34" s="39">
        <f>BT31/BT15</f>
        <v>0.80884609551346653</v>
      </c>
    </row>
    <row r="35" spans="2:72" ht="14.25" customHeight="1" x14ac:dyDescent="0.25">
      <c r="B35" s="41"/>
      <c r="D35" s="41"/>
      <c r="E35" s="41"/>
      <c r="F35" s="41"/>
      <c r="G35" s="41"/>
      <c r="H35" s="41"/>
      <c r="I35" s="41"/>
      <c r="J35" s="41"/>
      <c r="K35" s="41"/>
      <c r="L35" s="41"/>
      <c r="M35" s="41"/>
      <c r="N35" s="41"/>
      <c r="O35" s="41"/>
      <c r="Q35" s="41"/>
      <c r="S35" s="41"/>
      <c r="T35" s="41"/>
      <c r="U35" s="41"/>
      <c r="V35" s="41"/>
      <c r="X35" s="41"/>
      <c r="AB35" s="41"/>
      <c r="AC35" s="41"/>
      <c r="AD35" s="41"/>
      <c r="AE35" s="41"/>
      <c r="AF35" s="41"/>
      <c r="AG35" s="41"/>
      <c r="AH35" s="41"/>
      <c r="AI35" s="41"/>
      <c r="AJ35" s="41"/>
      <c r="AK35" s="41"/>
      <c r="AL35" s="41"/>
      <c r="AM35" s="41"/>
      <c r="AN35" s="41"/>
      <c r="AO35" s="41"/>
      <c r="AP35" s="41"/>
      <c r="AQ35" s="41"/>
      <c r="AR35" s="41"/>
      <c r="AS35" s="41"/>
      <c r="AT35" s="41"/>
      <c r="AU35" s="41"/>
      <c r="AV35" s="41"/>
      <c r="AZ35" s="41"/>
      <c r="BA35" s="41"/>
      <c r="BB35" s="41"/>
      <c r="BC35" s="41"/>
      <c r="BD35" s="41"/>
      <c r="BE35" s="41"/>
      <c r="BF35" s="41"/>
      <c r="BG35" s="41"/>
      <c r="BH35" s="41"/>
      <c r="BI35" s="41"/>
      <c r="BJ35" s="41"/>
      <c r="BK35" s="41"/>
      <c r="BM35" s="41"/>
      <c r="BO35" s="41"/>
      <c r="BP35" s="41"/>
      <c r="BQ35" s="41"/>
      <c r="BR35" s="41"/>
      <c r="BT35" s="41"/>
    </row>
    <row r="36" spans="2:72" ht="14.25" customHeight="1" x14ac:dyDescent="0.25">
      <c r="B36" s="29" t="s">
        <v>65</v>
      </c>
      <c r="D36" s="41"/>
      <c r="E36" s="41"/>
      <c r="F36" s="41"/>
      <c r="G36" s="41"/>
      <c r="H36" s="41"/>
      <c r="I36" s="41"/>
      <c r="J36" s="41"/>
      <c r="K36" s="41"/>
      <c r="L36" s="41"/>
      <c r="M36" s="41"/>
      <c r="N36" s="41"/>
      <c r="O36" s="41"/>
      <c r="Q36" s="41"/>
      <c r="S36" s="41"/>
      <c r="T36" s="41"/>
      <c r="U36" s="41"/>
      <c r="V36" s="41"/>
      <c r="X36" s="41"/>
      <c r="AB36" s="41"/>
      <c r="AC36" s="41"/>
      <c r="AD36" s="41"/>
      <c r="AE36" s="41"/>
      <c r="AF36" s="41"/>
      <c r="AG36" s="41"/>
      <c r="AH36" s="41"/>
      <c r="AI36" s="41"/>
      <c r="AJ36" s="41"/>
      <c r="AK36" s="41"/>
      <c r="AL36" s="41"/>
      <c r="AM36" s="41"/>
      <c r="AN36" s="41"/>
      <c r="AO36" s="41"/>
      <c r="AP36" s="41"/>
      <c r="AQ36" s="41"/>
      <c r="AR36" s="41"/>
      <c r="AS36" s="41"/>
      <c r="AT36" s="41"/>
      <c r="AU36" s="41"/>
      <c r="AV36" s="41"/>
      <c r="AZ36" s="41"/>
      <c r="BA36" s="41"/>
      <c r="BB36" s="41"/>
      <c r="BC36" s="41"/>
      <c r="BD36" s="41"/>
      <c r="BE36" s="41"/>
      <c r="BF36" s="41"/>
      <c r="BG36" s="41"/>
      <c r="BH36" s="41"/>
      <c r="BI36" s="41"/>
      <c r="BJ36" s="41"/>
      <c r="BK36" s="41"/>
      <c r="BM36" s="41"/>
      <c r="BO36" s="41"/>
      <c r="BP36" s="41"/>
      <c r="BQ36" s="41"/>
      <c r="BR36" s="41"/>
      <c r="BT36" s="41"/>
    </row>
    <row r="37" spans="2:72" ht="14.25" customHeight="1" x14ac:dyDescent="0.25">
      <c r="B37" s="30" t="s">
        <v>66</v>
      </c>
      <c r="C37" s="14"/>
      <c r="D37" s="262">
        <f>SUMIFS('Dispatch P&amp;L'!B:B,'Dispatch P&amp;L'!$P:$P,$B37)</f>
        <v>391684.43999999994</v>
      </c>
      <c r="E37" s="262">
        <f>SUMIFS('Dispatch P&amp;L'!C:C,'Dispatch P&amp;L'!$P:$P,$B37)</f>
        <v>400330.50999999995</v>
      </c>
      <c r="F37" s="262">
        <f>SUMIFS('Dispatch P&amp;L'!D:D,'Dispatch P&amp;L'!$P:$P,$B37)</f>
        <v>376678.85</v>
      </c>
      <c r="G37" s="262">
        <f>SUMIFS('Dispatch P&amp;L'!E:E,'Dispatch P&amp;L'!$P:$P,$B37)</f>
        <v>372853.27</v>
      </c>
      <c r="H37" s="262">
        <f>SUMIFS('Dispatch P&amp;L'!F:F,'Dispatch P&amp;L'!$P:$P,$B37)</f>
        <v>374971.56000000006</v>
      </c>
      <c r="I37" s="262">
        <f>SUMIFS('Dispatch P&amp;L'!G:G,'Dispatch P&amp;L'!$P:$P,$B37)</f>
        <v>370742.72000000003</v>
      </c>
      <c r="J37" s="262">
        <f>SUMIFS('Dispatch P&amp;L'!H:H,'Dispatch P&amp;L'!$P:$P,$B37)</f>
        <v>336988.98</v>
      </c>
      <c r="K37" s="262">
        <f>SUMIFS('Dispatch P&amp;L'!I:I,'Dispatch P&amp;L'!$P:$P,$B37)</f>
        <v>330760.77</v>
      </c>
      <c r="L37" s="262">
        <f>SUMIFS('Dispatch P&amp;L'!J:J,'Dispatch P&amp;L'!$P:$P,$B37)</f>
        <v>293808.11</v>
      </c>
      <c r="M37" s="262">
        <f>SUMIFS('Dispatch P&amp;L'!K:K,'Dispatch P&amp;L'!$P:$P,$B37)</f>
        <v>296326.53000000003</v>
      </c>
      <c r="N37" s="262">
        <f>SUMIFS('Dispatch P&amp;L'!L:L,'Dispatch P&amp;L'!$P:$P,$B37)</f>
        <v>300987.62</v>
      </c>
      <c r="O37" s="262">
        <f>SUMIFS('Dispatch P&amp;L'!M:M,'Dispatch P&amp;L'!$P:$P,$B37)</f>
        <v>295887.01000000007</v>
      </c>
      <c r="P37" s="14"/>
      <c r="Q37" s="31">
        <f t="shared" ref="Q37:Q42" si="88">INDEX($D37:$O37,MATCH(Q$5,$D$5:$O$5,0))</f>
        <v>295887.01000000007</v>
      </c>
      <c r="R37" s="14"/>
      <c r="S37" s="31">
        <f t="shared" ref="S37:V37" si="89">SUMIFS($D37:$O37,$D$4:$O$4,S$4)</f>
        <v>1168693.7999999998</v>
      </c>
      <c r="T37" s="31">
        <f t="shared" si="89"/>
        <v>1118567.55</v>
      </c>
      <c r="U37" s="31">
        <f t="shared" si="89"/>
        <v>961557.86</v>
      </c>
      <c r="V37" s="31">
        <f t="shared" si="89"/>
        <v>893201.16000000015</v>
      </c>
      <c r="W37" s="14"/>
      <c r="X37" s="31">
        <f t="shared" ref="X37:X42" si="90">SUMIFS($D37:$O37,$D$5:$O$5,"&lt;="&amp;X$5)</f>
        <v>4142020.3700000006</v>
      </c>
      <c r="AB37" s="31">
        <v>4680914.8178484365</v>
      </c>
      <c r="AC37" s="31"/>
      <c r="AD37" s="31">
        <v>1233297.0915010213</v>
      </c>
      <c r="AE37" s="31">
        <v>1192723.8618417832</v>
      </c>
      <c r="AF37" s="31">
        <v>1128838.0845249451</v>
      </c>
      <c r="AG37" s="31">
        <v>1126055.779980686</v>
      </c>
      <c r="AH37" s="41"/>
      <c r="AI37" s="31">
        <v>411099.03050034045</v>
      </c>
      <c r="AJ37" s="31">
        <v>411099.03050034045</v>
      </c>
      <c r="AK37" s="31">
        <v>411099.03050034045</v>
      </c>
      <c r="AL37" s="31">
        <v>413487.73530837218</v>
      </c>
      <c r="AM37" s="31">
        <v>390118.06326670549</v>
      </c>
      <c r="AN37" s="31">
        <v>389118.06326670549</v>
      </c>
      <c r="AO37" s="31">
        <v>376181.6294149817</v>
      </c>
      <c r="AP37" s="31">
        <v>376181.6294149817</v>
      </c>
      <c r="AQ37" s="31">
        <v>376474.82569498167</v>
      </c>
      <c r="AR37" s="31">
        <v>376670.36495356198</v>
      </c>
      <c r="AS37" s="31">
        <v>375650.44131356198</v>
      </c>
      <c r="AT37" s="31">
        <v>373734.97371356201</v>
      </c>
      <c r="AU37" s="41"/>
      <c r="AV37" s="31">
        <f t="shared" ref="AV37:AV44" si="91">SUMIFS(AI37:AT37,$AI$5:$AT$5,"&lt;="&amp;$AV$5)</f>
        <v>4680914.8178484356</v>
      </c>
      <c r="AZ37" s="262">
        <v>374002.62</v>
      </c>
      <c r="BA37" s="262">
        <v>336565.18000000005</v>
      </c>
      <c r="BB37" s="262">
        <v>387823.20999999996</v>
      </c>
      <c r="BC37" s="262">
        <v>358278.74</v>
      </c>
      <c r="BD37" s="262">
        <v>363669.15</v>
      </c>
      <c r="BE37" s="262">
        <v>370949.22000000003</v>
      </c>
      <c r="BF37" s="262">
        <v>378335.62</v>
      </c>
      <c r="BG37" s="262">
        <v>395959.72</v>
      </c>
      <c r="BH37" s="262">
        <v>392294.87</v>
      </c>
      <c r="BI37" s="262">
        <v>401015.70999999996</v>
      </c>
      <c r="BJ37" s="262">
        <v>384190.51000000007</v>
      </c>
      <c r="BK37" s="262">
        <v>389441.73000000004</v>
      </c>
      <c r="BL37" s="14"/>
      <c r="BM37" s="31">
        <f t="shared" ref="BM37:BM42" si="92">INDEX($AZ37:$BK37,MATCH(BM$5,$AZ$5:$BK$5,0))</f>
        <v>389441.73000000004</v>
      </c>
      <c r="BN37" s="14"/>
      <c r="BO37" s="31">
        <f t="shared" ref="BO37:BR37" si="93">SUMIFS($AZ37:$BK37,$AZ$4:$BK$4,BO$4)</f>
        <v>1098391.01</v>
      </c>
      <c r="BP37" s="31">
        <f t="shared" si="93"/>
        <v>1092897.1100000001</v>
      </c>
      <c r="BQ37" s="31">
        <f t="shared" si="93"/>
        <v>1166590.21</v>
      </c>
      <c r="BR37" s="31">
        <f t="shared" si="93"/>
        <v>1174647.95</v>
      </c>
      <c r="BS37" s="14"/>
      <c r="BT37" s="31">
        <f t="shared" ref="BT37:BT42" si="94">SUMIFS($AZ37:$BK37,$AZ$5:$BK$5,"&lt;="&amp;BT$5)</f>
        <v>4532526.28</v>
      </c>
    </row>
    <row r="38" spans="2:72" ht="14.25" customHeight="1" x14ac:dyDescent="0.25">
      <c r="B38" s="30" t="s">
        <v>67</v>
      </c>
      <c r="D38" s="197">
        <f>SUMIFS('Dispatch P&amp;L'!B:B,'Dispatch P&amp;L'!$P:$P,$B38)</f>
        <v>334513.48000000004</v>
      </c>
      <c r="E38" s="197">
        <f>SUMIFS('Dispatch P&amp;L'!C:C,'Dispatch P&amp;L'!$P:$P,$B38)</f>
        <v>292705.1999999999</v>
      </c>
      <c r="F38" s="197">
        <f>SUMIFS('Dispatch P&amp;L'!D:D,'Dispatch P&amp;L'!$P:$P,$B38)</f>
        <v>299083.12</v>
      </c>
      <c r="G38" s="197">
        <f>SUMIFS('Dispatch P&amp;L'!E:E,'Dispatch P&amp;L'!$P:$P,$B38)</f>
        <v>284289.44999999995</v>
      </c>
      <c r="H38" s="197">
        <f>SUMIFS('Dispatch P&amp;L'!F:F,'Dispatch P&amp;L'!$P:$P,$B38)</f>
        <v>233882.12</v>
      </c>
      <c r="I38" s="197">
        <f>SUMIFS('Dispatch P&amp;L'!G:G,'Dispatch P&amp;L'!$P:$P,$B38)</f>
        <v>267615.96999999997</v>
      </c>
      <c r="J38" s="197">
        <f>SUMIFS('Dispatch P&amp;L'!H:H,'Dispatch P&amp;L'!$P:$P,$B38)</f>
        <v>275475.64999999997</v>
      </c>
      <c r="K38" s="197">
        <f>SUMIFS('Dispatch P&amp;L'!I:I,'Dispatch P&amp;L'!$P:$P,$B38)</f>
        <v>252836.00999999995</v>
      </c>
      <c r="L38" s="197">
        <f>SUMIFS('Dispatch P&amp;L'!J:J,'Dispatch P&amp;L'!$P:$P,$B38)</f>
        <v>235233.13</v>
      </c>
      <c r="M38" s="197">
        <f>SUMIFS('Dispatch P&amp;L'!K:K,'Dispatch P&amp;L'!$P:$P,$B38)</f>
        <v>270510.52</v>
      </c>
      <c r="N38" s="197">
        <f>SUMIFS('Dispatch P&amp;L'!L:L,'Dispatch P&amp;L'!$P:$P,$B38)</f>
        <v>305746.30000000005</v>
      </c>
      <c r="O38" s="197">
        <f>SUMIFS('Dispatch P&amp;L'!M:M,'Dispatch P&amp;L'!$P:$P,$B38)</f>
        <v>183958.68</v>
      </c>
      <c r="Q38" s="33">
        <f t="shared" si="88"/>
        <v>183958.68</v>
      </c>
      <c r="S38" s="33">
        <f t="shared" ref="S38:V38" si="95">SUMIFS($D38:$O38,$D$4:$O$4,S$4)</f>
        <v>926301.79999999993</v>
      </c>
      <c r="T38" s="33">
        <f t="shared" si="95"/>
        <v>785787.53999999992</v>
      </c>
      <c r="U38" s="33">
        <f t="shared" si="95"/>
        <v>763544.78999999992</v>
      </c>
      <c r="V38" s="33">
        <f t="shared" si="95"/>
        <v>760215.5</v>
      </c>
      <c r="X38" s="33">
        <f t="shared" si="90"/>
        <v>3235849.6300000004</v>
      </c>
      <c r="AB38" s="33">
        <v>3437916.3200177224</v>
      </c>
      <c r="AC38" s="33"/>
      <c r="AD38" s="33">
        <v>923923.71591227595</v>
      </c>
      <c r="AE38" s="33">
        <v>825432.25439502217</v>
      </c>
      <c r="AF38" s="33">
        <v>842144.28445114335</v>
      </c>
      <c r="AG38" s="33">
        <v>846416.06525928108</v>
      </c>
      <c r="AH38" s="41"/>
      <c r="AI38" s="33">
        <v>374246.57795700122</v>
      </c>
      <c r="AJ38" s="33">
        <v>284365.25583531428</v>
      </c>
      <c r="AK38" s="33">
        <v>265311.88211996038</v>
      </c>
      <c r="AL38" s="33">
        <v>292603.74945167627</v>
      </c>
      <c r="AM38" s="33">
        <v>265866.66857822402</v>
      </c>
      <c r="AN38" s="33">
        <v>266961.83636512188</v>
      </c>
      <c r="AO38" s="33">
        <v>276543.33371000824</v>
      </c>
      <c r="AP38" s="33">
        <v>266953.1907974694</v>
      </c>
      <c r="AQ38" s="33">
        <v>298647.75994366565</v>
      </c>
      <c r="AR38" s="33">
        <v>274632.83708634641</v>
      </c>
      <c r="AS38" s="33">
        <v>297029.05055610946</v>
      </c>
      <c r="AT38" s="33">
        <v>274754.17761682527</v>
      </c>
      <c r="AU38" s="41"/>
      <c r="AV38" s="33">
        <f t="shared" si="91"/>
        <v>3437916.3200177224</v>
      </c>
      <c r="AZ38" s="197">
        <v>237241.01000000004</v>
      </c>
      <c r="BA38" s="197">
        <v>240884.55</v>
      </c>
      <c r="BB38" s="197">
        <v>247996.63</v>
      </c>
      <c r="BC38" s="197">
        <v>265409.85999999993</v>
      </c>
      <c r="BD38" s="197">
        <v>240641.87999999998</v>
      </c>
      <c r="BE38" s="197">
        <v>251669.28999999995</v>
      </c>
      <c r="BF38" s="197">
        <v>238391.56</v>
      </c>
      <c r="BG38" s="197">
        <v>288642.85999999993</v>
      </c>
      <c r="BH38" s="197">
        <v>288356.7</v>
      </c>
      <c r="BI38" s="197">
        <v>263923.68</v>
      </c>
      <c r="BJ38" s="197">
        <v>276823.38999999996</v>
      </c>
      <c r="BK38" s="197">
        <v>242492.83999999997</v>
      </c>
      <c r="BM38" s="33">
        <f t="shared" si="92"/>
        <v>242492.83999999997</v>
      </c>
      <c r="BO38" s="33">
        <f t="shared" ref="BO38:BR38" si="96">SUMIFS($AZ38:$BK38,$AZ$4:$BK$4,BO$4)</f>
        <v>726122.19000000006</v>
      </c>
      <c r="BP38" s="33">
        <f t="shared" si="96"/>
        <v>757721.0299999998</v>
      </c>
      <c r="BQ38" s="33">
        <f t="shared" si="96"/>
        <v>815391.11999999988</v>
      </c>
      <c r="BR38" s="33">
        <f t="shared" si="96"/>
        <v>783239.90999999992</v>
      </c>
      <c r="BT38" s="33">
        <f t="shared" si="94"/>
        <v>3082474.25</v>
      </c>
    </row>
    <row r="39" spans="2:72" ht="14.25" customHeight="1" x14ac:dyDescent="0.25">
      <c r="B39" s="30" t="s">
        <v>68</v>
      </c>
      <c r="D39" s="197">
        <f>SUMIFS('Dispatch P&amp;L'!B:B,'Dispatch P&amp;L'!$P:$P,$B39)</f>
        <v>8273.26</v>
      </c>
      <c r="E39" s="197">
        <f>SUMIFS('Dispatch P&amp;L'!C:C,'Dispatch P&amp;L'!$P:$P,$B39)</f>
        <v>6677.3600000000006</v>
      </c>
      <c r="F39" s="197">
        <f>SUMIFS('Dispatch P&amp;L'!D:D,'Dispatch P&amp;L'!$P:$P,$B39)</f>
        <v>6995.35</v>
      </c>
      <c r="G39" s="197">
        <f>SUMIFS('Dispatch P&amp;L'!E:E,'Dispatch P&amp;L'!$P:$P,$B39)</f>
        <v>5831.72</v>
      </c>
      <c r="H39" s="197">
        <f>SUMIFS('Dispatch P&amp;L'!F:F,'Dispatch P&amp;L'!$P:$P,$B39)</f>
        <v>6898.0300000000007</v>
      </c>
      <c r="I39" s="197">
        <f>SUMIFS('Dispatch P&amp;L'!G:G,'Dispatch P&amp;L'!$P:$P,$B39)</f>
        <v>6986.8600000000006</v>
      </c>
      <c r="J39" s="197">
        <f>SUMIFS('Dispatch P&amp;L'!H:H,'Dispatch P&amp;L'!$P:$P,$B39)</f>
        <v>6782.07</v>
      </c>
      <c r="K39" s="197">
        <f>SUMIFS('Dispatch P&amp;L'!I:I,'Dispatch P&amp;L'!$P:$P,$B39)</f>
        <v>7425.29</v>
      </c>
      <c r="L39" s="197">
        <f>SUMIFS('Dispatch P&amp;L'!J:J,'Dispatch P&amp;L'!$P:$P,$B39)</f>
        <v>5468.8</v>
      </c>
      <c r="M39" s="197">
        <f>SUMIFS('Dispatch P&amp;L'!K:K,'Dispatch P&amp;L'!$P:$P,$B39)</f>
        <v>5017.57</v>
      </c>
      <c r="N39" s="197">
        <f>SUMIFS('Dispatch P&amp;L'!L:L,'Dispatch P&amp;L'!$P:$P,$B39)</f>
        <v>4802.22</v>
      </c>
      <c r="O39" s="197">
        <f>SUMIFS('Dispatch P&amp;L'!M:M,'Dispatch P&amp;L'!$P:$P,$B39)</f>
        <v>6091.7599999999993</v>
      </c>
      <c r="Q39" s="33">
        <f t="shared" si="88"/>
        <v>6091.7599999999993</v>
      </c>
      <c r="S39" s="33">
        <f t="shared" ref="S39:V39" si="97">SUMIFS($D39:$O39,$D$4:$O$4,S$4)</f>
        <v>21945.97</v>
      </c>
      <c r="T39" s="33">
        <f t="shared" si="97"/>
        <v>19716.61</v>
      </c>
      <c r="U39" s="33">
        <f t="shared" si="97"/>
        <v>19676.16</v>
      </c>
      <c r="V39" s="33">
        <f t="shared" si="97"/>
        <v>15911.55</v>
      </c>
      <c r="X39" s="33">
        <f t="shared" si="90"/>
        <v>77250.289999999994</v>
      </c>
      <c r="AB39" s="33">
        <v>93546</v>
      </c>
      <c r="AC39" s="33"/>
      <c r="AD39" s="33">
        <v>23412</v>
      </c>
      <c r="AE39" s="33">
        <v>19736.5</v>
      </c>
      <c r="AF39" s="33">
        <v>23873.75</v>
      </c>
      <c r="AG39" s="33">
        <v>26523.75</v>
      </c>
      <c r="AH39" s="41"/>
      <c r="AI39" s="33">
        <v>7804</v>
      </c>
      <c r="AJ39" s="33">
        <v>7804</v>
      </c>
      <c r="AK39" s="33">
        <v>7804</v>
      </c>
      <c r="AL39" s="33">
        <v>6587.333333333333</v>
      </c>
      <c r="AM39" s="33">
        <v>6574.583333333333</v>
      </c>
      <c r="AN39" s="33">
        <v>6574.583333333333</v>
      </c>
      <c r="AO39" s="33">
        <v>7957.9166666666661</v>
      </c>
      <c r="AP39" s="33">
        <v>7957.9166666666661</v>
      </c>
      <c r="AQ39" s="33">
        <v>7957.9166666666661</v>
      </c>
      <c r="AR39" s="33">
        <v>8841.25</v>
      </c>
      <c r="AS39" s="33">
        <v>8841.25</v>
      </c>
      <c r="AT39" s="33">
        <v>8841.25</v>
      </c>
      <c r="AU39" s="41"/>
      <c r="AV39" s="33">
        <f t="shared" si="91"/>
        <v>93546</v>
      </c>
      <c r="AZ39" s="197">
        <v>7960.5399999999991</v>
      </c>
      <c r="BA39" s="197">
        <v>10330.52</v>
      </c>
      <c r="BB39" s="197">
        <v>7088.1999999999989</v>
      </c>
      <c r="BC39" s="197">
        <v>6042.3</v>
      </c>
      <c r="BD39" s="197">
        <v>7031.03</v>
      </c>
      <c r="BE39" s="197">
        <v>5476.77</v>
      </c>
      <c r="BF39" s="197">
        <v>7318.6100000000006</v>
      </c>
      <c r="BG39" s="197">
        <v>7421.5499999999993</v>
      </c>
      <c r="BH39" s="197">
        <v>6939.91</v>
      </c>
      <c r="BI39" s="197">
        <v>5721.49</v>
      </c>
      <c r="BJ39" s="197">
        <v>6537.83</v>
      </c>
      <c r="BK39" s="197">
        <v>6273.72</v>
      </c>
      <c r="BM39" s="33">
        <f t="shared" si="92"/>
        <v>6273.72</v>
      </c>
      <c r="BO39" s="33">
        <f t="shared" ref="BO39:BR39" si="98">SUMIFS($AZ39:$BK39,$AZ$4:$BK$4,BO$4)</f>
        <v>25379.259999999995</v>
      </c>
      <c r="BP39" s="33">
        <f t="shared" si="98"/>
        <v>18550.099999999999</v>
      </c>
      <c r="BQ39" s="33">
        <f t="shared" si="98"/>
        <v>21680.07</v>
      </c>
      <c r="BR39" s="33">
        <f t="shared" si="98"/>
        <v>18533.04</v>
      </c>
      <c r="BT39" s="33">
        <f t="shared" si="94"/>
        <v>84142.470000000016</v>
      </c>
    </row>
    <row r="40" spans="2:72" ht="14.25" customHeight="1" x14ac:dyDescent="0.25">
      <c r="B40" s="30" t="s">
        <v>69</v>
      </c>
      <c r="D40" s="197">
        <f>SUMIFS('Dispatch P&amp;L'!B:B,'Dispatch P&amp;L'!$P:$P,$B40)</f>
        <v>230667.94999999998</v>
      </c>
      <c r="E40" s="197">
        <f>SUMIFS('Dispatch P&amp;L'!C:C,'Dispatch P&amp;L'!$P:$P,$B40)</f>
        <v>224561.21</v>
      </c>
      <c r="F40" s="197">
        <f>SUMIFS('Dispatch P&amp;L'!D:D,'Dispatch P&amp;L'!$P:$P,$B40)</f>
        <v>204624.26</v>
      </c>
      <c r="G40" s="197">
        <f>SUMIFS('Dispatch P&amp;L'!E:E,'Dispatch P&amp;L'!$P:$P,$B40)</f>
        <v>187228.34</v>
      </c>
      <c r="H40" s="197">
        <f>SUMIFS('Dispatch P&amp;L'!F:F,'Dispatch P&amp;L'!$P:$P,$B40)</f>
        <v>173222.5</v>
      </c>
      <c r="I40" s="197">
        <f>SUMIFS('Dispatch P&amp;L'!G:G,'Dispatch P&amp;L'!$P:$P,$B40)</f>
        <v>177603.09999999998</v>
      </c>
      <c r="J40" s="197">
        <f>SUMIFS('Dispatch P&amp;L'!H:H,'Dispatch P&amp;L'!$P:$P,$B40)</f>
        <v>184517.63999999998</v>
      </c>
      <c r="K40" s="197">
        <f>SUMIFS('Dispatch P&amp;L'!I:I,'Dispatch P&amp;L'!$P:$P,$B40)</f>
        <v>156162.06</v>
      </c>
      <c r="L40" s="197">
        <f>SUMIFS('Dispatch P&amp;L'!J:J,'Dispatch P&amp;L'!$P:$P,$B40)</f>
        <v>169935.95</v>
      </c>
      <c r="M40" s="197">
        <f>SUMIFS('Dispatch P&amp;L'!K:K,'Dispatch P&amp;L'!$P:$P,$B40)</f>
        <v>172811.34999999998</v>
      </c>
      <c r="N40" s="197">
        <f>SUMIFS('Dispatch P&amp;L'!L:L,'Dispatch P&amp;L'!$P:$P,$B40)</f>
        <v>176199.59</v>
      </c>
      <c r="O40" s="197">
        <f>SUMIFS('Dispatch P&amp;L'!M:M,'Dispatch P&amp;L'!$P:$P,$B40)</f>
        <v>170948.6</v>
      </c>
      <c r="Q40" s="33">
        <f t="shared" si="88"/>
        <v>170948.6</v>
      </c>
      <c r="S40" s="33">
        <f t="shared" ref="S40:V40" si="99">SUMIFS($D40:$O40,$D$4:$O$4,S$4)</f>
        <v>659853.41999999993</v>
      </c>
      <c r="T40" s="33">
        <f t="shared" si="99"/>
        <v>538053.93999999994</v>
      </c>
      <c r="U40" s="33">
        <f t="shared" si="99"/>
        <v>510615.64999999997</v>
      </c>
      <c r="V40" s="33">
        <f t="shared" si="99"/>
        <v>519959.53999999992</v>
      </c>
      <c r="X40" s="33">
        <f t="shared" si="90"/>
        <v>2228482.5499999998</v>
      </c>
      <c r="AB40" s="33">
        <v>2861633.0135624316</v>
      </c>
      <c r="AC40" s="33"/>
      <c r="AD40" s="33">
        <v>750391.87528363278</v>
      </c>
      <c r="AE40" s="33">
        <v>716163.39211181714</v>
      </c>
      <c r="AF40" s="33">
        <v>698427.50976575329</v>
      </c>
      <c r="AG40" s="33">
        <v>696650.236401228</v>
      </c>
      <c r="AH40" s="41"/>
      <c r="AI40" s="33">
        <v>249101.09342787758</v>
      </c>
      <c r="AJ40" s="33">
        <v>250048.45092787759</v>
      </c>
      <c r="AK40" s="33">
        <v>251242.3309278776</v>
      </c>
      <c r="AL40" s="33">
        <v>252582.29695393905</v>
      </c>
      <c r="AM40" s="33">
        <v>231614.9865372724</v>
      </c>
      <c r="AN40" s="33">
        <v>231966.10862060572</v>
      </c>
      <c r="AO40" s="33">
        <v>233139.94992191775</v>
      </c>
      <c r="AP40" s="33">
        <v>232637.44992191772</v>
      </c>
      <c r="AQ40" s="33">
        <v>232650.10992191773</v>
      </c>
      <c r="AR40" s="33">
        <v>233683.40384040933</v>
      </c>
      <c r="AS40" s="33">
        <v>231560.91128040935</v>
      </c>
      <c r="AT40" s="33">
        <v>231405.92128040933</v>
      </c>
      <c r="AU40" s="41"/>
      <c r="AV40" s="33">
        <f t="shared" si="91"/>
        <v>2861633.0135624306</v>
      </c>
      <c r="AZ40" s="197">
        <v>245924.18</v>
      </c>
      <c r="BA40" s="197">
        <v>236471.25</v>
      </c>
      <c r="BB40" s="197">
        <v>215654.43</v>
      </c>
      <c r="BC40" s="197">
        <v>219189.65</v>
      </c>
      <c r="BD40" s="197">
        <v>209057.77000000002</v>
      </c>
      <c r="BE40" s="197">
        <v>221899.57</v>
      </c>
      <c r="BF40" s="197">
        <v>223138.54</v>
      </c>
      <c r="BG40" s="197">
        <v>234957.69000000003</v>
      </c>
      <c r="BH40" s="197">
        <v>214233.10999999996</v>
      </c>
      <c r="BI40" s="197">
        <v>234686.97999999995</v>
      </c>
      <c r="BJ40" s="197">
        <v>225190.90999999995</v>
      </c>
      <c r="BK40" s="197">
        <v>218757.79</v>
      </c>
      <c r="BM40" s="33">
        <f t="shared" si="92"/>
        <v>218757.79</v>
      </c>
      <c r="BO40" s="33">
        <f t="shared" ref="BO40:BR40" si="100">SUMIFS($AZ40:$BK40,$AZ$4:$BK$4,BO$4)</f>
        <v>698049.86</v>
      </c>
      <c r="BP40" s="33">
        <f t="shared" si="100"/>
        <v>650146.99</v>
      </c>
      <c r="BQ40" s="33">
        <f t="shared" si="100"/>
        <v>672329.34</v>
      </c>
      <c r="BR40" s="33">
        <f t="shared" si="100"/>
        <v>678635.67999999993</v>
      </c>
      <c r="BT40" s="33">
        <f t="shared" si="94"/>
        <v>2699161.87</v>
      </c>
    </row>
    <row r="41" spans="2:72" ht="14.25" customHeight="1" x14ac:dyDescent="0.25">
      <c r="B41" s="30" t="s">
        <v>70</v>
      </c>
      <c r="D41" s="197">
        <f>SUMIFS('Dispatch P&amp;L'!B:B,'Dispatch P&amp;L'!$P:$P,$B41)</f>
        <v>65320.009999999995</v>
      </c>
      <c r="E41" s="197">
        <f>SUMIFS('Dispatch P&amp;L'!C:C,'Dispatch P&amp;L'!$P:$P,$B41)</f>
        <v>54339.819999999992</v>
      </c>
      <c r="F41" s="197">
        <f>SUMIFS('Dispatch P&amp;L'!D:D,'Dispatch P&amp;L'!$P:$P,$B41)</f>
        <v>34427.540000000008</v>
      </c>
      <c r="G41" s="197">
        <f>SUMIFS('Dispatch P&amp;L'!E:E,'Dispatch P&amp;L'!$P:$P,$B41)</f>
        <v>33085.730000000003</v>
      </c>
      <c r="H41" s="197">
        <f>SUMIFS('Dispatch P&amp;L'!F:F,'Dispatch P&amp;L'!$P:$P,$B41)</f>
        <v>36465.489999999991</v>
      </c>
      <c r="I41" s="197">
        <f>SUMIFS('Dispatch P&amp;L'!G:G,'Dispatch P&amp;L'!$P:$P,$B41)</f>
        <v>31764.050000000003</v>
      </c>
      <c r="J41" s="197">
        <f>SUMIFS('Dispatch P&amp;L'!H:H,'Dispatch P&amp;L'!$P:$P,$B41)</f>
        <v>36221.729999999996</v>
      </c>
      <c r="K41" s="197">
        <f>SUMIFS('Dispatch P&amp;L'!I:I,'Dispatch P&amp;L'!$P:$P,$B41)</f>
        <v>33932.15</v>
      </c>
      <c r="L41" s="197">
        <f>SUMIFS('Dispatch P&amp;L'!J:J,'Dispatch P&amp;L'!$P:$P,$B41)</f>
        <v>49863.469999999994</v>
      </c>
      <c r="M41" s="197">
        <f>SUMIFS('Dispatch P&amp;L'!K:K,'Dispatch P&amp;L'!$P:$P,$B41)</f>
        <v>32593.760000000002</v>
      </c>
      <c r="N41" s="197">
        <f>SUMIFS('Dispatch P&amp;L'!L:L,'Dispatch P&amp;L'!$P:$P,$B41)</f>
        <v>32779.100000000006</v>
      </c>
      <c r="O41" s="197">
        <f>SUMIFS('Dispatch P&amp;L'!M:M,'Dispatch P&amp;L'!$P:$P,$B41)</f>
        <v>33233.020000000004</v>
      </c>
      <c r="Q41" s="33">
        <f t="shared" si="88"/>
        <v>33233.020000000004</v>
      </c>
      <c r="S41" s="33">
        <f t="shared" ref="S41:V41" si="101">SUMIFS($D41:$O41,$D$4:$O$4,S$4)</f>
        <v>154087.37</v>
      </c>
      <c r="T41" s="33">
        <f t="shared" si="101"/>
        <v>101315.27</v>
      </c>
      <c r="U41" s="33">
        <f t="shared" si="101"/>
        <v>120017.35</v>
      </c>
      <c r="V41" s="33">
        <f t="shared" si="101"/>
        <v>98605.88</v>
      </c>
      <c r="X41" s="33">
        <f t="shared" si="90"/>
        <v>474025.87</v>
      </c>
      <c r="AB41" s="33">
        <v>698421.13657974428</v>
      </c>
      <c r="AC41" s="33"/>
      <c r="AD41" s="33">
        <v>185125.12605764426</v>
      </c>
      <c r="AE41" s="33">
        <v>165581.48557934051</v>
      </c>
      <c r="AF41" s="33">
        <v>198206.36735537054</v>
      </c>
      <c r="AG41" s="33">
        <v>149508.15758738905</v>
      </c>
      <c r="AH41" s="41"/>
      <c r="AI41" s="33">
        <v>65141.708685881415</v>
      </c>
      <c r="AJ41" s="33">
        <v>64391.708685881415</v>
      </c>
      <c r="AK41" s="33">
        <v>55591.708685881415</v>
      </c>
      <c r="AL41" s="33">
        <v>62418.967415335726</v>
      </c>
      <c r="AM41" s="33">
        <v>47106.259082002398</v>
      </c>
      <c r="AN41" s="33">
        <v>56056.259082002398</v>
      </c>
      <c r="AO41" s="33">
        <v>52335.455785123508</v>
      </c>
      <c r="AP41" s="33">
        <v>48835.455785123508</v>
      </c>
      <c r="AQ41" s="33">
        <v>97035.455785123515</v>
      </c>
      <c r="AR41" s="33">
        <v>52336.05252912968</v>
      </c>
      <c r="AS41" s="33">
        <v>49086.05252912968</v>
      </c>
      <c r="AT41" s="33">
        <v>48086.05252912968</v>
      </c>
      <c r="AU41" s="41"/>
      <c r="AV41" s="33">
        <f t="shared" si="91"/>
        <v>698421.13657974428</v>
      </c>
      <c r="AZ41" s="197">
        <v>44209.34</v>
      </c>
      <c r="BA41" s="197">
        <v>83419.009999999995</v>
      </c>
      <c r="BB41" s="197">
        <v>55274.789999999994</v>
      </c>
      <c r="BC41" s="197">
        <v>50235.13</v>
      </c>
      <c r="BD41" s="197">
        <v>53275.199999999997</v>
      </c>
      <c r="BE41" s="197">
        <v>59734.48</v>
      </c>
      <c r="BF41" s="197">
        <v>55424.26999999999</v>
      </c>
      <c r="BG41" s="197">
        <v>53402.81</v>
      </c>
      <c r="BH41" s="197">
        <v>46699.76999999999</v>
      </c>
      <c r="BI41" s="197">
        <v>36634.439999999995</v>
      </c>
      <c r="BJ41" s="197">
        <v>40361.459999999992</v>
      </c>
      <c r="BK41" s="197">
        <v>43815.939999999995</v>
      </c>
      <c r="BM41" s="33">
        <f t="shared" si="92"/>
        <v>43815.939999999995</v>
      </c>
      <c r="BO41" s="33">
        <f t="shared" ref="BO41:BR41" si="102">SUMIFS($AZ41:$BK41,$AZ$4:$BK$4,BO$4)</f>
        <v>182903.13999999998</v>
      </c>
      <c r="BP41" s="33">
        <f t="shared" si="102"/>
        <v>163244.81</v>
      </c>
      <c r="BQ41" s="33">
        <f t="shared" si="102"/>
        <v>155526.84999999998</v>
      </c>
      <c r="BR41" s="33">
        <f t="shared" si="102"/>
        <v>120811.84</v>
      </c>
      <c r="BT41" s="33">
        <f t="shared" si="94"/>
        <v>622486.63999999978</v>
      </c>
    </row>
    <row r="42" spans="2:72" ht="14.25" customHeight="1" x14ac:dyDescent="0.25">
      <c r="B42" s="30" t="s">
        <v>71</v>
      </c>
      <c r="D42" s="197">
        <f>SUMIFS('Dispatch P&amp;L'!B:B,'Dispatch P&amp;L'!$P:$P,$B42)</f>
        <v>427347.54</v>
      </c>
      <c r="E42" s="197">
        <f>SUMIFS('Dispatch P&amp;L'!C:C,'Dispatch P&amp;L'!$P:$P,$B42)</f>
        <v>427492.07</v>
      </c>
      <c r="F42" s="197">
        <f>SUMIFS('Dispatch P&amp;L'!D:D,'Dispatch P&amp;L'!$P:$P,$B42)</f>
        <v>427651.98</v>
      </c>
      <c r="G42" s="197">
        <f>SUMIFS('Dispatch P&amp;L'!E:E,'Dispatch P&amp;L'!$P:$P,$B42)</f>
        <v>430366.75</v>
      </c>
      <c r="H42" s="197">
        <f>SUMIFS('Dispatch P&amp;L'!F:F,'Dispatch P&amp;L'!$P:$P,$B42)</f>
        <v>429463.05</v>
      </c>
      <c r="I42" s="197">
        <f>SUMIFS('Dispatch P&amp;L'!G:G,'Dispatch P&amp;L'!$P:$P,$B42)</f>
        <v>427950.93</v>
      </c>
      <c r="J42" s="197">
        <f>SUMIFS('Dispatch P&amp;L'!H:H,'Dispatch P&amp;L'!$P:$P,$B42)</f>
        <v>428023.44</v>
      </c>
      <c r="K42" s="197">
        <f>SUMIFS('Dispatch P&amp;L'!I:I,'Dispatch P&amp;L'!$P:$P,$B42)</f>
        <v>428215.85</v>
      </c>
      <c r="L42" s="197">
        <f>SUMIFS('Dispatch P&amp;L'!J:J,'Dispatch P&amp;L'!$P:$P,$B42)</f>
        <v>428215.86</v>
      </c>
      <c r="M42" s="197">
        <f>SUMIFS('Dispatch P&amp;L'!K:K,'Dispatch P&amp;L'!$P:$P,$B42)</f>
        <v>482215.86</v>
      </c>
      <c r="N42" s="197">
        <f>SUMIFS('Dispatch P&amp;L'!L:L,'Dispatch P&amp;L'!$P:$P,$B42)</f>
        <v>428302.12</v>
      </c>
      <c r="O42" s="197">
        <f>SUMIFS('Dispatch P&amp;L'!M:M,'Dispatch P&amp;L'!$P:$P,$B42)</f>
        <v>428302.12</v>
      </c>
      <c r="Q42" s="33">
        <f t="shared" si="88"/>
        <v>428302.12</v>
      </c>
      <c r="S42" s="33">
        <f t="shared" ref="S42:V42" si="103">SUMIFS($D42:$O42,$D$4:$O$4,S$4)</f>
        <v>1282491.5899999999</v>
      </c>
      <c r="T42" s="33">
        <f t="shared" si="103"/>
        <v>1287780.73</v>
      </c>
      <c r="U42" s="33">
        <f t="shared" si="103"/>
        <v>1284455.1499999999</v>
      </c>
      <c r="V42" s="33">
        <f t="shared" si="103"/>
        <v>1338820.1000000001</v>
      </c>
      <c r="X42" s="33">
        <f t="shared" si="90"/>
        <v>5193547.57</v>
      </c>
      <c r="AB42" s="33">
        <v>5227318.1466996334</v>
      </c>
      <c r="AC42" s="33"/>
      <c r="AD42" s="33">
        <v>1306829.5366749084</v>
      </c>
      <c r="AE42" s="33">
        <v>1306829.5366749084</v>
      </c>
      <c r="AF42" s="33">
        <v>1306829.5366749084</v>
      </c>
      <c r="AG42" s="33">
        <v>1306829.5366749084</v>
      </c>
      <c r="AH42" s="41"/>
      <c r="AI42" s="33">
        <v>427276.51222496945</v>
      </c>
      <c r="AJ42" s="33">
        <v>452276.51222496945</v>
      </c>
      <c r="AK42" s="33">
        <v>427276.51222496945</v>
      </c>
      <c r="AL42" s="33">
        <v>427276.51222496945</v>
      </c>
      <c r="AM42" s="33">
        <v>452276.51222496945</v>
      </c>
      <c r="AN42" s="33">
        <v>427276.51222496945</v>
      </c>
      <c r="AO42" s="33">
        <v>427276.51222496945</v>
      </c>
      <c r="AP42" s="33">
        <v>452276.51222496945</v>
      </c>
      <c r="AQ42" s="33">
        <v>427276.51222496945</v>
      </c>
      <c r="AR42" s="33">
        <v>427276.51222496945</v>
      </c>
      <c r="AS42" s="33">
        <v>452276.51222496945</v>
      </c>
      <c r="AT42" s="33">
        <v>427276.51222496951</v>
      </c>
      <c r="AU42" s="41"/>
      <c r="AV42" s="33">
        <f t="shared" si="91"/>
        <v>5227318.1466996334</v>
      </c>
      <c r="AZ42" s="197">
        <v>429407.7</v>
      </c>
      <c r="BA42" s="197">
        <v>429773.89</v>
      </c>
      <c r="BB42" s="197">
        <v>429554.94</v>
      </c>
      <c r="BC42" s="197">
        <v>462512.19</v>
      </c>
      <c r="BD42" s="197">
        <v>414028.03</v>
      </c>
      <c r="BE42" s="197">
        <v>428853.76000000001</v>
      </c>
      <c r="BF42" s="197">
        <v>405676.2</v>
      </c>
      <c r="BG42" s="197">
        <v>427520.1</v>
      </c>
      <c r="BH42" s="197">
        <v>427654.21</v>
      </c>
      <c r="BI42" s="197">
        <v>427471.41</v>
      </c>
      <c r="BJ42" s="197">
        <v>427337.19</v>
      </c>
      <c r="BK42" s="197">
        <v>490022.21</v>
      </c>
      <c r="BM42" s="33">
        <f t="shared" si="92"/>
        <v>490022.21</v>
      </c>
      <c r="BO42" s="33">
        <f t="shared" ref="BO42:BR42" si="104">SUMIFS($AZ42:$BK42,$AZ$4:$BK$4,BO$4)</f>
        <v>1288736.53</v>
      </c>
      <c r="BP42" s="33">
        <f t="shared" si="104"/>
        <v>1305393.98</v>
      </c>
      <c r="BQ42" s="33">
        <f t="shared" si="104"/>
        <v>1260850.51</v>
      </c>
      <c r="BR42" s="33">
        <f t="shared" si="104"/>
        <v>1344830.81</v>
      </c>
      <c r="BT42" s="33">
        <f t="shared" si="94"/>
        <v>5199811.83</v>
      </c>
    </row>
    <row r="43" spans="2:72" ht="14.25" customHeight="1" x14ac:dyDescent="0.25">
      <c r="B43" s="35" t="s">
        <v>72</v>
      </c>
      <c r="D43" s="37">
        <f t="shared" ref="D43:O43" si="105">SUM(D37:D42)</f>
        <v>1457806.68</v>
      </c>
      <c r="E43" s="37">
        <f t="shared" si="105"/>
        <v>1406106.1699999997</v>
      </c>
      <c r="F43" s="37">
        <f t="shared" si="105"/>
        <v>1349461.1</v>
      </c>
      <c r="G43" s="37">
        <f t="shared" si="105"/>
        <v>1313655.2599999998</v>
      </c>
      <c r="H43" s="37">
        <f t="shared" si="105"/>
        <v>1254902.75</v>
      </c>
      <c r="I43" s="37">
        <f t="shared" si="105"/>
        <v>1282663.6299999999</v>
      </c>
      <c r="J43" s="37">
        <f t="shared" si="105"/>
        <v>1268009.5099999998</v>
      </c>
      <c r="K43" s="37">
        <f t="shared" si="105"/>
        <v>1209332.1300000001</v>
      </c>
      <c r="L43" s="37">
        <f t="shared" si="105"/>
        <v>1182525.3199999998</v>
      </c>
      <c r="M43" s="37">
        <f t="shared" si="105"/>
        <v>1259475.5899999999</v>
      </c>
      <c r="N43" s="37">
        <f t="shared" si="105"/>
        <v>1248816.95</v>
      </c>
      <c r="O43" s="37">
        <f t="shared" si="105"/>
        <v>1118421.19</v>
      </c>
      <c r="Q43" s="37">
        <f>SUM(Q37:Q42)</f>
        <v>1118421.19</v>
      </c>
      <c r="S43" s="37">
        <f t="shared" ref="S43:V43" si="106">SUMIFS($D43:$O43,$D$4:$O$4,S$4)</f>
        <v>4213373.9499999993</v>
      </c>
      <c r="T43" s="37">
        <f t="shared" si="106"/>
        <v>3851221.6399999997</v>
      </c>
      <c r="U43" s="37">
        <f t="shared" si="106"/>
        <v>3659866.9599999995</v>
      </c>
      <c r="V43" s="37">
        <f t="shared" si="106"/>
        <v>3626713.73</v>
      </c>
      <c r="X43" s="37">
        <f>SUM(X37:X42)</f>
        <v>15351176.279999999</v>
      </c>
      <c r="AB43" s="266">
        <v>16999749.434707966</v>
      </c>
      <c r="AC43" s="31"/>
      <c r="AD43" s="266">
        <v>4422979.3454294829</v>
      </c>
      <c r="AE43" s="266">
        <v>4226467.0306028714</v>
      </c>
      <c r="AF43" s="266">
        <v>4198319.5327721201</v>
      </c>
      <c r="AG43" s="266">
        <v>4151983.5259034922</v>
      </c>
      <c r="AH43" s="41"/>
      <c r="AI43" s="266">
        <v>1534668.9227960701</v>
      </c>
      <c r="AJ43" s="266">
        <v>1469984.9581743833</v>
      </c>
      <c r="AK43" s="266">
        <v>1418325.4644590295</v>
      </c>
      <c r="AL43" s="266">
        <v>1454956.594687626</v>
      </c>
      <c r="AM43" s="266">
        <v>1393557.0730225071</v>
      </c>
      <c r="AN43" s="266">
        <v>1377953.3628927385</v>
      </c>
      <c r="AO43" s="266">
        <v>1373434.7977236672</v>
      </c>
      <c r="AP43" s="266">
        <v>1384842.1548111285</v>
      </c>
      <c r="AQ43" s="266">
        <v>1440042.5802373248</v>
      </c>
      <c r="AR43" s="266">
        <v>1373440.4206344169</v>
      </c>
      <c r="AS43" s="266">
        <v>1414444.2179041798</v>
      </c>
      <c r="AT43" s="266">
        <v>1364098.8873648958</v>
      </c>
      <c r="AU43" s="41"/>
      <c r="AV43" s="37">
        <f t="shared" si="91"/>
        <v>16999749.434707969</v>
      </c>
      <c r="AZ43" s="37">
        <v>1338745.3900000001</v>
      </c>
      <c r="BA43" s="37">
        <v>1337444.3999999999</v>
      </c>
      <c r="BB43" s="37">
        <v>1343392.2</v>
      </c>
      <c r="BC43" s="37">
        <v>1361667.8699999999</v>
      </c>
      <c r="BD43" s="37">
        <v>1287703.06</v>
      </c>
      <c r="BE43" s="37">
        <v>1338583.0900000001</v>
      </c>
      <c r="BF43" s="37">
        <v>1308284.8</v>
      </c>
      <c r="BG43" s="37">
        <v>1407904.73</v>
      </c>
      <c r="BH43" s="37">
        <v>1376178.57</v>
      </c>
      <c r="BI43" s="37">
        <v>1369453.7099999997</v>
      </c>
      <c r="BJ43" s="37">
        <v>1360441.2899999998</v>
      </c>
      <c r="BK43" s="37">
        <v>1390804.23</v>
      </c>
      <c r="BM43" s="37">
        <f>SUM(BM37:BM42)</f>
        <v>1390804.23</v>
      </c>
      <c r="BO43" s="37">
        <f t="shared" ref="BO43:BR43" si="107">SUMIFS($AZ43:$BK43,$AZ$4:$BK$4,BO$4)</f>
        <v>4019581.99</v>
      </c>
      <c r="BP43" s="37">
        <f t="shared" si="107"/>
        <v>3987954.0199999996</v>
      </c>
      <c r="BQ43" s="37">
        <f t="shared" si="107"/>
        <v>4092368.1000000006</v>
      </c>
      <c r="BR43" s="37">
        <f t="shared" si="107"/>
        <v>4120699.2299999995</v>
      </c>
      <c r="BT43" s="37">
        <f>SUM(BT37:BT42)</f>
        <v>16220603.340000002</v>
      </c>
    </row>
    <row r="44" spans="2:72" ht="14.25" customHeight="1" x14ac:dyDescent="0.25">
      <c r="B44" s="38" t="s">
        <v>73</v>
      </c>
      <c r="D44" s="44">
        <f t="shared" ref="D44:O44" si="108">D43-D42</f>
        <v>1030459.1399999999</v>
      </c>
      <c r="E44" s="44">
        <f t="shared" si="108"/>
        <v>978614.09999999963</v>
      </c>
      <c r="F44" s="44">
        <f t="shared" si="108"/>
        <v>921809.12000000011</v>
      </c>
      <c r="G44" s="44">
        <f t="shared" si="108"/>
        <v>883288.50999999978</v>
      </c>
      <c r="H44" s="44">
        <f t="shared" si="108"/>
        <v>825439.7</v>
      </c>
      <c r="I44" s="44">
        <f t="shared" si="108"/>
        <v>854712.7</v>
      </c>
      <c r="J44" s="44">
        <f t="shared" si="108"/>
        <v>839986.06999999983</v>
      </c>
      <c r="K44" s="44">
        <f t="shared" si="108"/>
        <v>781116.28000000014</v>
      </c>
      <c r="L44" s="44">
        <f t="shared" si="108"/>
        <v>754309.45999999985</v>
      </c>
      <c r="M44" s="44">
        <f t="shared" si="108"/>
        <v>777259.72999999986</v>
      </c>
      <c r="N44" s="44">
        <f t="shared" si="108"/>
        <v>820514.83</v>
      </c>
      <c r="O44" s="44">
        <f t="shared" si="108"/>
        <v>690119.07</v>
      </c>
      <c r="Q44" s="44">
        <f>Q43-Q42</f>
        <v>690119.07</v>
      </c>
      <c r="S44" s="44">
        <f t="shared" ref="S44:V44" si="109">SUMIFS($D44:$O44,$D$4:$O$4,S$4)</f>
        <v>2930882.3599999994</v>
      </c>
      <c r="T44" s="44">
        <f t="shared" si="109"/>
        <v>2563440.9099999997</v>
      </c>
      <c r="U44" s="44">
        <f t="shared" si="109"/>
        <v>2375411.81</v>
      </c>
      <c r="V44" s="44">
        <f t="shared" si="109"/>
        <v>2287893.63</v>
      </c>
      <c r="X44" s="44">
        <f>X43-X42</f>
        <v>10157628.709999999</v>
      </c>
      <c r="AB44" s="31">
        <v>11872431.288008334</v>
      </c>
      <c r="AC44" s="41"/>
      <c r="AD44" s="31">
        <v>3141149.8087545745</v>
      </c>
      <c r="AE44" s="31">
        <v>2944637.4939279631</v>
      </c>
      <c r="AF44" s="31">
        <v>2916489.9960972122</v>
      </c>
      <c r="AG44" s="31">
        <v>2870153.9892285839</v>
      </c>
      <c r="AH44" s="41"/>
      <c r="AI44" s="31">
        <v>1107392.4105711007</v>
      </c>
      <c r="AJ44" s="31">
        <v>1042708.4459494138</v>
      </c>
      <c r="AK44" s="31">
        <v>991048.95223406004</v>
      </c>
      <c r="AL44" s="31">
        <v>1027680.0824626565</v>
      </c>
      <c r="AM44" s="31">
        <v>966280.56079753768</v>
      </c>
      <c r="AN44" s="31">
        <v>950676.85066776909</v>
      </c>
      <c r="AO44" s="31">
        <v>946158.28549869778</v>
      </c>
      <c r="AP44" s="31">
        <v>957565.64258615905</v>
      </c>
      <c r="AQ44" s="31">
        <v>1012766.0680123554</v>
      </c>
      <c r="AR44" s="31">
        <v>946163.90840944741</v>
      </c>
      <c r="AS44" s="31">
        <v>987167.70567921037</v>
      </c>
      <c r="AT44" s="31">
        <v>936822.37513992633</v>
      </c>
      <c r="AU44" s="41"/>
      <c r="AV44" s="44">
        <f t="shared" si="91"/>
        <v>11872431.28800833</v>
      </c>
      <c r="AZ44" s="44">
        <v>909337.69000000018</v>
      </c>
      <c r="BA44" s="44">
        <v>907670.50999999989</v>
      </c>
      <c r="BB44" s="44">
        <v>913837.26</v>
      </c>
      <c r="BC44" s="44">
        <v>899155.67999999993</v>
      </c>
      <c r="BD44" s="44">
        <v>873675.03</v>
      </c>
      <c r="BE44" s="44">
        <v>909729.33000000007</v>
      </c>
      <c r="BF44" s="44">
        <v>902608.60000000009</v>
      </c>
      <c r="BG44" s="44">
        <v>980384.63</v>
      </c>
      <c r="BH44" s="44">
        <v>948524.3600000001</v>
      </c>
      <c r="BI44" s="44">
        <v>941982.29999999981</v>
      </c>
      <c r="BJ44" s="44">
        <v>933104.09999999986</v>
      </c>
      <c r="BK44" s="44">
        <v>900782.02</v>
      </c>
      <c r="BM44" s="44">
        <f>BM43-BM42</f>
        <v>900782.02</v>
      </c>
      <c r="BO44" s="44">
        <f t="shared" ref="BO44:BR44" si="110">SUMIFS($AZ44:$BK44,$AZ$4:$BK$4,BO$4)</f>
        <v>2730845.46</v>
      </c>
      <c r="BP44" s="44">
        <f t="shared" si="110"/>
        <v>2682560.04</v>
      </c>
      <c r="BQ44" s="44">
        <f t="shared" si="110"/>
        <v>2831517.59</v>
      </c>
      <c r="BR44" s="44">
        <f t="shared" si="110"/>
        <v>2775868.42</v>
      </c>
      <c r="BT44" s="44">
        <f>BT43-BT42</f>
        <v>11020791.510000002</v>
      </c>
    </row>
    <row r="45" spans="2:72" ht="14.25" customHeight="1" x14ac:dyDescent="0.25">
      <c r="B45" s="38"/>
      <c r="D45" s="44"/>
      <c r="E45" s="44"/>
      <c r="F45" s="44"/>
      <c r="G45" s="44"/>
      <c r="H45" s="44"/>
      <c r="I45" s="44"/>
      <c r="J45" s="44"/>
      <c r="K45" s="44"/>
      <c r="L45" s="44"/>
      <c r="M45" s="44"/>
      <c r="N45" s="44"/>
      <c r="O45" s="44"/>
      <c r="Q45" s="44"/>
      <c r="S45" s="44"/>
      <c r="T45" s="44"/>
      <c r="U45" s="44"/>
      <c r="V45" s="44"/>
      <c r="X45" s="44"/>
      <c r="AB45" s="31"/>
      <c r="AC45" s="41"/>
      <c r="AD45" s="31"/>
      <c r="AE45" s="31"/>
      <c r="AF45" s="31"/>
      <c r="AG45" s="31"/>
      <c r="AH45" s="41"/>
      <c r="AI45" s="44"/>
      <c r="AJ45" s="44"/>
      <c r="AK45" s="44"/>
      <c r="AL45" s="44"/>
      <c r="AM45" s="44"/>
      <c r="AN45" s="44"/>
      <c r="AO45" s="44"/>
      <c r="AP45" s="44"/>
      <c r="AQ45" s="44"/>
      <c r="AR45" s="44"/>
      <c r="AS45" s="44"/>
      <c r="AT45" s="44"/>
      <c r="AU45" s="41"/>
      <c r="AV45" s="44"/>
      <c r="AZ45" s="44"/>
      <c r="BA45" s="44"/>
      <c r="BB45" s="44"/>
      <c r="BC45" s="44"/>
      <c r="BD45" s="44"/>
      <c r="BE45" s="44"/>
      <c r="BF45" s="44"/>
      <c r="BG45" s="44"/>
      <c r="BH45" s="44"/>
      <c r="BI45" s="44"/>
      <c r="BJ45" s="44"/>
      <c r="BK45" s="44"/>
      <c r="BM45" s="44"/>
      <c r="BO45" s="44"/>
      <c r="BP45" s="44"/>
      <c r="BQ45" s="44"/>
      <c r="BR45" s="44"/>
      <c r="BT45" s="44"/>
    </row>
    <row r="46" spans="2:72" ht="14.25" customHeight="1" x14ac:dyDescent="0.25">
      <c r="B46" s="29" t="s">
        <v>74</v>
      </c>
      <c r="D46" s="37">
        <f t="shared" ref="D46:O46" si="111">D31-D43</f>
        <v>-543959.90999999992</v>
      </c>
      <c r="E46" s="37">
        <f t="shared" si="111"/>
        <v>-514356.22999999975</v>
      </c>
      <c r="F46" s="37">
        <f t="shared" si="111"/>
        <v>-444314.2200000002</v>
      </c>
      <c r="G46" s="37">
        <f t="shared" si="111"/>
        <v>-287522.46999999997</v>
      </c>
      <c r="H46" s="37">
        <f t="shared" si="111"/>
        <v>-331236.41999999993</v>
      </c>
      <c r="I46" s="37">
        <f t="shared" si="111"/>
        <v>-347205.18999999994</v>
      </c>
      <c r="J46" s="37">
        <f t="shared" si="111"/>
        <v>-316748.25999999966</v>
      </c>
      <c r="K46" s="37">
        <f t="shared" si="111"/>
        <v>-281773.91000000003</v>
      </c>
      <c r="L46" s="37">
        <f t="shared" si="111"/>
        <v>-254012.9299999997</v>
      </c>
      <c r="M46" s="37">
        <f t="shared" si="111"/>
        <v>-342266.8199999996</v>
      </c>
      <c r="N46" s="37">
        <f t="shared" si="111"/>
        <v>-311421.67000000004</v>
      </c>
      <c r="O46" s="37">
        <f t="shared" si="111"/>
        <v>-181523.65000000002</v>
      </c>
      <c r="Q46" s="37">
        <f>Q31-Q43</f>
        <v>-181523.65000000002</v>
      </c>
      <c r="S46" s="37">
        <f t="shared" ref="S46:V46" si="112">SUMIFS($D46:$O46,$D$4:$O$4,S$4)</f>
        <v>-1502630.3599999999</v>
      </c>
      <c r="T46" s="37">
        <f t="shared" si="112"/>
        <v>-965964.07999999984</v>
      </c>
      <c r="U46" s="37">
        <f t="shared" si="112"/>
        <v>-852535.09999999939</v>
      </c>
      <c r="V46" s="37">
        <f t="shared" si="112"/>
        <v>-835212.13999999966</v>
      </c>
      <c r="X46" s="37">
        <f>X31-X43</f>
        <v>-4156341.6799999997</v>
      </c>
      <c r="AB46" s="266">
        <v>-5808904.4117610231</v>
      </c>
      <c r="AC46" s="29"/>
      <c r="AD46" s="266">
        <v>-1770758.4723324277</v>
      </c>
      <c r="AE46" s="266">
        <v>-1541029.2939062002</v>
      </c>
      <c r="AF46" s="266">
        <v>-1353284.749333123</v>
      </c>
      <c r="AG46" s="266">
        <v>-1143831.8961892719</v>
      </c>
      <c r="AH46" s="29"/>
      <c r="AI46" s="266">
        <v>-658750.99858925189</v>
      </c>
      <c r="AJ46" s="266">
        <v>-578996.65243005962</v>
      </c>
      <c r="AK46" s="266">
        <v>-533010.82131311612</v>
      </c>
      <c r="AL46" s="266">
        <v>-577256.5564783148</v>
      </c>
      <c r="AM46" s="266">
        <v>-505891.80487476685</v>
      </c>
      <c r="AN46" s="266">
        <v>-457880.93255311844</v>
      </c>
      <c r="AO46" s="266">
        <v>-441241.52387813223</v>
      </c>
      <c r="AP46" s="266">
        <v>-434770.07909911568</v>
      </c>
      <c r="AQ46" s="266">
        <v>-477273.14635587507</v>
      </c>
      <c r="AR46" s="266">
        <v>-398850.55651789845</v>
      </c>
      <c r="AS46" s="266">
        <v>-415757.97264640487</v>
      </c>
      <c r="AT46" s="266">
        <v>-329223.36702496861</v>
      </c>
      <c r="AU46" s="29"/>
      <c r="AV46" s="37">
        <f>SUMIFS(AI46:AT46,$AI$5:$AT$5,"&lt;="&amp;$AV$5)</f>
        <v>-5808904.4117610222</v>
      </c>
      <c r="AZ46" s="37">
        <v>-501408.57000000007</v>
      </c>
      <c r="BA46" s="37">
        <v>-475446.46999999986</v>
      </c>
      <c r="BB46" s="37">
        <v>-493655.95999999996</v>
      </c>
      <c r="BC46" s="37">
        <v>-480724.50999999978</v>
      </c>
      <c r="BD46" s="37">
        <v>-419808.27</v>
      </c>
      <c r="BE46" s="37">
        <v>-467499.47</v>
      </c>
      <c r="BF46" s="37">
        <v>-442599.47000000009</v>
      </c>
      <c r="BG46" s="37">
        <v>-558827.56000000006</v>
      </c>
      <c r="BH46" s="37">
        <v>-526232.98</v>
      </c>
      <c r="BI46" s="37">
        <v>-503208.7799999998</v>
      </c>
      <c r="BJ46" s="37">
        <v>-489790.3199999996</v>
      </c>
      <c r="BK46" s="37">
        <v>-479008.6100000001</v>
      </c>
      <c r="BM46" s="37">
        <f>BM31-BM43</f>
        <v>-479008.6100000001</v>
      </c>
      <c r="BO46" s="37">
        <f t="shared" ref="BO46:BR46" si="113">SUMIFS($AZ46:$BK46,$AZ$4:$BK$4,BO$4)</f>
        <v>-1470511</v>
      </c>
      <c r="BP46" s="37">
        <f t="shared" si="113"/>
        <v>-1368032.2499999998</v>
      </c>
      <c r="BQ46" s="37">
        <f t="shared" si="113"/>
        <v>-1527660.0100000002</v>
      </c>
      <c r="BR46" s="37">
        <f t="shared" si="113"/>
        <v>-1472007.7099999995</v>
      </c>
      <c r="BT46" s="37">
        <f>BT31-BT43</f>
        <v>-5838210.9700000025</v>
      </c>
    </row>
    <row r="47" spans="2:72" ht="14.25" customHeight="1" x14ac:dyDescent="0.25">
      <c r="B47" s="45" t="s">
        <v>75</v>
      </c>
      <c r="D47" s="39">
        <f t="shared" ref="D47:O47" si="114">D46/D15</f>
        <v>-0.48760219055293447</v>
      </c>
      <c r="E47" s="39">
        <f t="shared" si="114"/>
        <v>-0.4723024570118603</v>
      </c>
      <c r="F47" s="39">
        <f t="shared" si="114"/>
        <v>-0.40396999512742154</v>
      </c>
      <c r="G47" s="39">
        <f t="shared" si="114"/>
        <v>-0.23469131276492894</v>
      </c>
      <c r="H47" s="39">
        <f t="shared" si="114"/>
        <v>-0.29399297796164903</v>
      </c>
      <c r="I47" s="39">
        <f t="shared" si="114"/>
        <v>-0.30339803074377514</v>
      </c>
      <c r="J47" s="39">
        <f t="shared" si="114"/>
        <v>-0.27059881698587673</v>
      </c>
      <c r="K47" s="39">
        <f t="shared" si="114"/>
        <v>-0.2465717123664197</v>
      </c>
      <c r="L47" s="39">
        <f t="shared" si="114"/>
        <v>-0.22315390090148329</v>
      </c>
      <c r="M47" s="39">
        <f t="shared" si="114"/>
        <v>-0.30323477351181022</v>
      </c>
      <c r="N47" s="39">
        <f t="shared" si="114"/>
        <v>-0.2710371602295179</v>
      </c>
      <c r="O47" s="39">
        <f t="shared" si="114"/>
        <v>-0.15818835966405173</v>
      </c>
      <c r="Q47" s="39">
        <f>Q46/Q15</f>
        <v>-0.15818835966405173</v>
      </c>
      <c r="S47" s="39">
        <f>S46/S15</f>
        <v>-0.4547237466368606</v>
      </c>
      <c r="T47" s="39">
        <f>T46/T15</f>
        <v>-0.27629137311833352</v>
      </c>
      <c r="U47" s="39">
        <f>U46/U15</f>
        <v>-0.24699721336324176</v>
      </c>
      <c r="V47" s="39">
        <f>V46/V15</f>
        <v>-0.2438408533558423</v>
      </c>
      <c r="X47" s="39">
        <f>X46/X15</f>
        <v>-0.30388162969758364</v>
      </c>
      <c r="AB47" s="43">
        <v>-0.42743711348799845</v>
      </c>
      <c r="AC47" s="41"/>
      <c r="AD47" s="43">
        <v>-0.5432609461718112</v>
      </c>
      <c r="AE47" s="43">
        <v>-0.46851620418990564</v>
      </c>
      <c r="AF47" s="43">
        <v>-0.39302300014403807</v>
      </c>
      <c r="AG47" s="43">
        <v>-0.3178953372812886</v>
      </c>
      <c r="AH47" s="41"/>
      <c r="AI47" s="43">
        <v>-0.60861889230136879</v>
      </c>
      <c r="AJ47" s="43">
        <v>-0.53081769666418055</v>
      </c>
      <c r="AK47" s="43">
        <v>-0.49063696241603466</v>
      </c>
      <c r="AL47" s="43">
        <v>-0.53299912639813596</v>
      </c>
      <c r="AM47" s="43">
        <v>-0.46498352932381015</v>
      </c>
      <c r="AN47" s="43">
        <v>-0.40949607802067534</v>
      </c>
      <c r="AO47" s="43">
        <v>-0.38876028873169627</v>
      </c>
      <c r="AP47" s="43">
        <v>-0.37798922201883461</v>
      </c>
      <c r="AQ47" s="43">
        <v>-0.41213285031139923</v>
      </c>
      <c r="AR47" s="43">
        <v>-0.33906263988620305</v>
      </c>
      <c r="AS47" s="43">
        <v>-0.34861613210544301</v>
      </c>
      <c r="AT47" s="43">
        <v>-0.2678329463248314</v>
      </c>
      <c r="AU47" s="41"/>
      <c r="AV47" s="39">
        <f>AV46/AV15</f>
        <v>-0.42743711348799845</v>
      </c>
      <c r="AZ47" s="39">
        <v>-0.4783320341444246</v>
      </c>
      <c r="BA47" s="39">
        <v>-0.44708068485389391</v>
      </c>
      <c r="BB47" s="39">
        <v>-0.46735315170156944</v>
      </c>
      <c r="BC47" s="39">
        <v>-0.4415295641232414</v>
      </c>
      <c r="BD47" s="39">
        <v>-0.38768929725265017</v>
      </c>
      <c r="BE47" s="39">
        <v>-0.44055589113230559</v>
      </c>
      <c r="BF47" s="39">
        <v>-0.41062362902825306</v>
      </c>
      <c r="BG47" s="39">
        <v>-0.52894156298934214</v>
      </c>
      <c r="BH47" s="39">
        <v>-0.49950262167862125</v>
      </c>
      <c r="BI47" s="39">
        <v>-0.46848742480475092</v>
      </c>
      <c r="BJ47" s="39">
        <v>-0.45744926961989429</v>
      </c>
      <c r="BK47" s="39">
        <v>-0.43443236912454508</v>
      </c>
      <c r="BM47" s="39">
        <f>BM46/BM15</f>
        <v>-0.43443236912454508</v>
      </c>
      <c r="BO47" s="39">
        <f>BO46/BO15</f>
        <v>-0.4641807289884719</v>
      </c>
      <c r="BP47" s="39">
        <f>BP46/BP15</f>
        <v>-0.42317567875415252</v>
      </c>
      <c r="BQ47" s="39">
        <f>BQ46/BQ15</f>
        <v>-0.47920772357897384</v>
      </c>
      <c r="BR47" s="39">
        <f>BR46/BR15</f>
        <v>-0.45328523078414706</v>
      </c>
      <c r="BT47" s="39">
        <f>BT46/BT15</f>
        <v>-0.45482909714655589</v>
      </c>
    </row>
    <row r="48" spans="2:72" ht="14.25" customHeight="1" x14ac:dyDescent="0.25">
      <c r="B48" s="46" t="s">
        <v>76</v>
      </c>
      <c r="D48" s="47">
        <f>SUMIFS('Dispatch P&amp;L'!B:B,'Dispatch P&amp;L'!$P:$P,$B48)</f>
        <v>0</v>
      </c>
      <c r="E48" s="47">
        <f>SUMIFS('Dispatch P&amp;L'!C:C,'Dispatch P&amp;L'!$P:$P,$B48)</f>
        <v>0</v>
      </c>
      <c r="F48" s="47">
        <f>SUMIFS('Dispatch P&amp;L'!D:D,'Dispatch P&amp;L'!$P:$P,$B48)</f>
        <v>0</v>
      </c>
      <c r="G48" s="47">
        <f>SUMIFS('Dispatch P&amp;L'!E:E,'Dispatch P&amp;L'!$P:$P,$B48)</f>
        <v>0</v>
      </c>
      <c r="H48" s="47">
        <f>SUMIFS('Dispatch P&amp;L'!F:F,'Dispatch P&amp;L'!$P:$P,$B48)</f>
        <v>0</v>
      </c>
      <c r="I48" s="47">
        <f>SUMIFS('Dispatch P&amp;L'!G:G,'Dispatch P&amp;L'!$P:$P,$B48)</f>
        <v>0</v>
      </c>
      <c r="J48" s="47">
        <f>SUMIFS('Dispatch P&amp;L'!H:H,'Dispatch P&amp;L'!$P:$P,$B48)</f>
        <v>0</v>
      </c>
      <c r="K48" s="47">
        <f>SUMIFS('Dispatch P&amp;L'!I:I,'Dispatch P&amp;L'!$P:$P,$B48)</f>
        <v>0</v>
      </c>
      <c r="L48" s="47">
        <f>SUMIFS('Dispatch P&amp;L'!J:J,'Dispatch P&amp;L'!$P:$P,$B48)</f>
        <v>0</v>
      </c>
      <c r="M48" s="47">
        <f>SUMIFS('Dispatch P&amp;L'!K:K,'Dispatch P&amp;L'!$P:$P,$B48)</f>
        <v>0</v>
      </c>
      <c r="N48" s="47">
        <f>SUMIFS('Dispatch P&amp;L'!L:L,'Dispatch P&amp;L'!$P:$P,$B48)</f>
        <v>0</v>
      </c>
      <c r="O48" s="47">
        <f>SUMIFS('Dispatch P&amp;L'!M:M,'Dispatch P&amp;L'!$P:$P,$B48)</f>
        <v>0</v>
      </c>
      <c r="Q48" s="31"/>
      <c r="S48" s="31"/>
      <c r="T48" s="31"/>
      <c r="U48" s="31"/>
      <c r="V48" s="31"/>
      <c r="X48" s="31"/>
      <c r="AB48" s="41"/>
      <c r="AC48" s="41"/>
      <c r="AD48" s="267"/>
      <c r="AE48" s="267"/>
      <c r="AF48" s="267"/>
      <c r="AG48" s="267"/>
      <c r="AH48" s="41"/>
      <c r="AI48" s="31">
        <v>0</v>
      </c>
      <c r="AJ48" s="31">
        <v>0</v>
      </c>
      <c r="AK48" s="31">
        <v>0</v>
      </c>
      <c r="AL48" s="31">
        <v>0</v>
      </c>
      <c r="AM48" s="31">
        <v>0</v>
      </c>
      <c r="AN48" s="31">
        <v>0</v>
      </c>
      <c r="AO48" s="31">
        <v>0</v>
      </c>
      <c r="AP48" s="31">
        <v>0</v>
      </c>
      <c r="AQ48" s="31">
        <v>0</v>
      </c>
      <c r="AR48" s="31">
        <v>0</v>
      </c>
      <c r="AS48" s="31">
        <v>0</v>
      </c>
      <c r="AT48" s="31">
        <v>0</v>
      </c>
      <c r="AU48" s="41"/>
      <c r="AV48" s="31">
        <v>1.4308303128927946E-2</v>
      </c>
      <c r="AZ48" s="47">
        <v>0</v>
      </c>
      <c r="BA48" s="47">
        <v>0</v>
      </c>
      <c r="BB48" s="47">
        <v>0</v>
      </c>
      <c r="BC48" s="47">
        <v>0</v>
      </c>
      <c r="BD48" s="47">
        <v>0</v>
      </c>
      <c r="BE48" s="47">
        <v>0</v>
      </c>
      <c r="BF48" s="47">
        <v>0</v>
      </c>
      <c r="BG48" s="47">
        <v>0</v>
      </c>
      <c r="BH48" s="47">
        <v>0</v>
      </c>
      <c r="BI48" s="47">
        <v>0</v>
      </c>
      <c r="BJ48" s="47">
        <v>0</v>
      </c>
      <c r="BK48" s="47">
        <v>0</v>
      </c>
      <c r="BM48" s="31"/>
      <c r="BO48" s="31"/>
      <c r="BP48" s="31"/>
      <c r="BQ48" s="31"/>
      <c r="BR48" s="31"/>
      <c r="BT48" s="31"/>
    </row>
    <row r="50" spans="2:72" ht="14.25" customHeight="1" x14ac:dyDescent="0.25">
      <c r="B50" s="29" t="s">
        <v>77</v>
      </c>
      <c r="D50" s="41"/>
      <c r="E50" s="41"/>
      <c r="F50" s="41"/>
      <c r="G50" s="41"/>
      <c r="H50" s="41"/>
      <c r="I50" s="41"/>
      <c r="J50" s="41"/>
      <c r="K50" s="41"/>
      <c r="L50" s="41"/>
      <c r="M50" s="41"/>
      <c r="N50" s="41"/>
      <c r="O50" s="41"/>
      <c r="Q50" s="41"/>
      <c r="S50" s="41"/>
      <c r="T50" s="41"/>
      <c r="U50" s="41"/>
      <c r="V50" s="41"/>
      <c r="X50" s="41"/>
      <c r="AB50" s="41"/>
      <c r="AC50" s="41"/>
      <c r="AD50" s="41"/>
      <c r="AE50" s="41"/>
      <c r="AF50" s="41"/>
      <c r="AG50" s="41"/>
      <c r="AH50" s="41"/>
      <c r="AI50" s="41"/>
      <c r="AJ50" s="41"/>
      <c r="AK50" s="41"/>
      <c r="AL50" s="41"/>
      <c r="AM50" s="41"/>
      <c r="AN50" s="41"/>
      <c r="AO50" s="41"/>
      <c r="AP50" s="41"/>
      <c r="AQ50" s="41"/>
      <c r="AR50" s="41"/>
      <c r="AS50" s="41"/>
      <c r="AT50" s="41"/>
      <c r="AU50" s="41"/>
      <c r="AV50" s="41"/>
      <c r="AZ50" s="41"/>
      <c r="BA50" s="41"/>
      <c r="BB50" s="41"/>
      <c r="BC50" s="41"/>
      <c r="BD50" s="41"/>
      <c r="BE50" s="41"/>
      <c r="BF50" s="41"/>
      <c r="BG50" s="41"/>
      <c r="BH50" s="41"/>
      <c r="BI50" s="41"/>
      <c r="BJ50" s="41"/>
      <c r="BK50" s="41"/>
      <c r="BM50" s="41"/>
      <c r="BO50" s="41"/>
      <c r="BP50" s="41"/>
      <c r="BQ50" s="41"/>
      <c r="BR50" s="41"/>
      <c r="BT50" s="41"/>
    </row>
    <row r="51" spans="2:72" ht="14.25" customHeight="1" x14ac:dyDescent="0.25">
      <c r="B51" s="30" t="s">
        <v>78</v>
      </c>
      <c r="D51" s="262">
        <f>SUMIFS('Dispatch P&amp;L'!B:B,'Dispatch P&amp;L'!$P:$P,$B51)</f>
        <v>559081.28</v>
      </c>
      <c r="E51" s="262">
        <f>SUMIFS('Dispatch P&amp;L'!C:C,'Dispatch P&amp;L'!$P:$P,$B51)</f>
        <v>500158.41</v>
      </c>
      <c r="F51" s="262">
        <f>SUMIFS('Dispatch P&amp;L'!D:D,'Dispatch P&amp;L'!$P:$P,$B51)</f>
        <v>545575.63</v>
      </c>
      <c r="G51" s="262">
        <f>SUMIFS('Dispatch P&amp;L'!E:E,'Dispatch P&amp;L'!$P:$P,$B51)</f>
        <v>522811.84</v>
      </c>
      <c r="H51" s="262">
        <f>SUMIFS('Dispatch P&amp;L'!F:F,'Dispatch P&amp;L'!$P:$P,$B51)</f>
        <v>529362.49</v>
      </c>
      <c r="I51" s="262">
        <f>SUMIFS('Dispatch P&amp;L'!G:G,'Dispatch P&amp;L'!$P:$P,$B51)</f>
        <v>525321.41</v>
      </c>
      <c r="J51" s="262">
        <f>SUMIFS('Dispatch P&amp;L'!H:H,'Dispatch P&amp;L'!$P:$P,$B51)</f>
        <v>541689.36</v>
      </c>
      <c r="K51" s="262">
        <f>SUMIFS('Dispatch P&amp;L'!I:I,'Dispatch P&amp;L'!$P:$P,$B51)</f>
        <v>544596.31999999995</v>
      </c>
      <c r="L51" s="262">
        <f>SUMIFS('Dispatch P&amp;L'!J:J,'Dispatch P&amp;L'!$P:$P,$B51)</f>
        <v>535007.55000000005</v>
      </c>
      <c r="M51" s="262">
        <f>SUMIFS('Dispatch P&amp;L'!K:K,'Dispatch P&amp;L'!$P:$P,$B51)</f>
        <v>551737.39</v>
      </c>
      <c r="N51" s="262">
        <f>SUMIFS('Dispatch P&amp;L'!L:L,'Dispatch P&amp;L'!$P:$P,$B51)</f>
        <v>859128.01</v>
      </c>
      <c r="O51" s="262">
        <f>SUMIFS('Dispatch P&amp;L'!M:M,'Dispatch P&amp;L'!$P:$P,$B51)</f>
        <v>556137.34</v>
      </c>
      <c r="Q51" s="31">
        <f t="shared" ref="Q51:Q58" si="115">INDEX($D51:$O51,MATCH(Q$5,$D$5:$O$5,0))</f>
        <v>556137.34</v>
      </c>
      <c r="S51" s="31">
        <f t="shared" ref="S51:V51" si="116">SUMIFS($D51:$O51,$D$4:$O$4,S$4)</f>
        <v>1604815.3199999998</v>
      </c>
      <c r="T51" s="31">
        <f t="shared" si="116"/>
        <v>1577495.7400000002</v>
      </c>
      <c r="U51" s="31">
        <f t="shared" si="116"/>
        <v>1621293.23</v>
      </c>
      <c r="V51" s="31">
        <f t="shared" si="116"/>
        <v>1967002.7399999998</v>
      </c>
      <c r="X51" s="31">
        <f t="shared" ref="X51:X58" si="117">SUMIFS($D51:$O51,$D$5:$O$5,"&lt;="&amp;X$5)</f>
        <v>6770607.0299999984</v>
      </c>
      <c r="AB51" s="31">
        <v>6033984.6185465753</v>
      </c>
      <c r="AC51" s="41"/>
      <c r="AD51" s="31">
        <v>1477610.9805054795</v>
      </c>
      <c r="AE51" s="31">
        <v>1488872.1142</v>
      </c>
      <c r="AF51" s="31">
        <v>1516664.7508746581</v>
      </c>
      <c r="AG51" s="31">
        <v>1550836.7729664384</v>
      </c>
      <c r="AH51" s="41"/>
      <c r="AI51" s="31">
        <v>513152.30726301379</v>
      </c>
      <c r="AJ51" s="31">
        <v>455689.62096986297</v>
      </c>
      <c r="AK51" s="31">
        <v>508769.05227260274</v>
      </c>
      <c r="AL51" s="31">
        <v>489289.55239178077</v>
      </c>
      <c r="AM51" s="31">
        <v>505546.09762328758</v>
      </c>
      <c r="AN51" s="31">
        <v>494036.4641849316</v>
      </c>
      <c r="AO51" s="31">
        <v>508031.87648767128</v>
      </c>
      <c r="AP51" s="31">
        <v>509402.54946301394</v>
      </c>
      <c r="AQ51" s="31">
        <v>499230.32492397277</v>
      </c>
      <c r="AR51" s="31">
        <v>514176.05908561667</v>
      </c>
      <c r="AS51" s="31">
        <v>507339.78496575338</v>
      </c>
      <c r="AT51" s="31">
        <v>529320.92891506851</v>
      </c>
      <c r="AU51" s="41"/>
      <c r="AV51" s="31">
        <f t="shared" ref="AV51:AV59" si="118">SUMIFS(AI51:AT51,$AI$5:$AT$5,"&lt;="&amp;$AV$5)</f>
        <v>6033984.6185465762</v>
      </c>
      <c r="AZ51" s="262">
        <v>388473.11</v>
      </c>
      <c r="BA51" s="262">
        <v>363306.98</v>
      </c>
      <c r="BB51" s="262">
        <v>387971.78</v>
      </c>
      <c r="BC51" s="262">
        <v>376530.87</v>
      </c>
      <c r="BD51" s="262">
        <v>461233.15</v>
      </c>
      <c r="BE51" s="262">
        <v>470691.86</v>
      </c>
      <c r="BF51" s="262">
        <v>502910.36</v>
      </c>
      <c r="BG51" s="262">
        <v>498460.08</v>
      </c>
      <c r="BH51" s="262">
        <v>508886.34</v>
      </c>
      <c r="BI51" s="262">
        <v>517138.17</v>
      </c>
      <c r="BJ51" s="262">
        <v>496090</v>
      </c>
      <c r="BK51" s="262">
        <v>557496.68000000005</v>
      </c>
      <c r="BM51" s="31">
        <f t="shared" ref="BM51:BM58" si="119">INDEX($AZ51:$BK51,MATCH(BM$5,$AZ$5:$BK$5,0))</f>
        <v>557496.68000000005</v>
      </c>
      <c r="BO51" s="31">
        <f t="shared" ref="BO51:BR51" si="120">SUMIFS($AZ51:$BK51,$AZ$4:$BK$4,BO$4)</f>
        <v>1139751.8700000001</v>
      </c>
      <c r="BP51" s="31">
        <f t="shared" si="120"/>
        <v>1308455.8799999999</v>
      </c>
      <c r="BQ51" s="31">
        <f t="shared" si="120"/>
        <v>1510256.78</v>
      </c>
      <c r="BR51" s="31">
        <f t="shared" si="120"/>
        <v>1570724.85</v>
      </c>
      <c r="BT51" s="31">
        <f t="shared" ref="BT51:BT58" si="121">SUMIFS($AZ51:$BK51,$AZ$5:$BK$5,"&lt;="&amp;BT$5)</f>
        <v>5529189.3799999999</v>
      </c>
    </row>
    <row r="52" spans="2:72" ht="14.25" customHeight="1" x14ac:dyDescent="0.25">
      <c r="B52" s="30" t="s">
        <v>79</v>
      </c>
      <c r="D52" s="197">
        <f>SUMIFS('Dispatch P&amp;L'!B:B,'Dispatch P&amp;L'!$P:$P,$B52)</f>
        <v>0</v>
      </c>
      <c r="E52" s="197">
        <f>SUMIFS('Dispatch P&amp;L'!C:C,'Dispatch P&amp;L'!$P:$P,$B52)</f>
        <v>0</v>
      </c>
      <c r="F52" s="197">
        <f>SUMIFS('Dispatch P&amp;L'!D:D,'Dispatch P&amp;L'!$P:$P,$B52)</f>
        <v>0</v>
      </c>
      <c r="G52" s="197">
        <f>SUMIFS('Dispatch P&amp;L'!E:E,'Dispatch P&amp;L'!$P:$P,$B52)</f>
        <v>0</v>
      </c>
      <c r="H52" s="197">
        <f>SUMIFS('Dispatch P&amp;L'!F:F,'Dispatch P&amp;L'!$P:$P,$B52)</f>
        <v>0</v>
      </c>
      <c r="I52" s="197">
        <f>SUMIFS('Dispatch P&amp;L'!G:G,'Dispatch P&amp;L'!$P:$P,$B52)</f>
        <v>0</v>
      </c>
      <c r="J52" s="197">
        <f>SUMIFS('Dispatch P&amp;L'!H:H,'Dispatch P&amp;L'!$P:$P,$B52)</f>
        <v>0</v>
      </c>
      <c r="K52" s="197">
        <f>SUMIFS('Dispatch P&amp;L'!I:I,'Dispatch P&amp;L'!$P:$P,$B52)</f>
        <v>0</v>
      </c>
      <c r="L52" s="197">
        <f>SUMIFS('Dispatch P&amp;L'!J:J,'Dispatch P&amp;L'!$P:$P,$B52)</f>
        <v>0</v>
      </c>
      <c r="M52" s="197">
        <f>SUMIFS('Dispatch P&amp;L'!K:K,'Dispatch P&amp;L'!$P:$P,$B52)</f>
        <v>0</v>
      </c>
      <c r="N52" s="197">
        <f>SUMIFS('Dispatch P&amp;L'!L:L,'Dispatch P&amp;L'!$P:$P,$B52)</f>
        <v>0</v>
      </c>
      <c r="O52" s="197">
        <f>SUMIFS('Dispatch P&amp;L'!M:M,'Dispatch P&amp;L'!$P:$P,$B52)</f>
        <v>0</v>
      </c>
      <c r="Q52" s="33">
        <f t="shared" si="115"/>
        <v>0</v>
      </c>
      <c r="S52" s="33">
        <f t="shared" ref="S52:V52" si="122">SUMIFS($D52:$O52,$D$4:$O$4,S$4)</f>
        <v>0</v>
      </c>
      <c r="T52" s="33">
        <f t="shared" si="122"/>
        <v>0</v>
      </c>
      <c r="U52" s="33">
        <f t="shared" si="122"/>
        <v>0</v>
      </c>
      <c r="V52" s="33">
        <f t="shared" si="122"/>
        <v>0</v>
      </c>
      <c r="X52" s="33">
        <f t="shared" si="117"/>
        <v>0</v>
      </c>
      <c r="AB52" s="33">
        <v>0</v>
      </c>
      <c r="AC52" s="41"/>
      <c r="AD52" s="33">
        <v>0</v>
      </c>
      <c r="AE52" s="33">
        <v>0</v>
      </c>
      <c r="AF52" s="33">
        <v>0</v>
      </c>
      <c r="AG52" s="33">
        <v>0</v>
      </c>
      <c r="AH52" s="41"/>
      <c r="AI52" s="33">
        <v>0</v>
      </c>
      <c r="AJ52" s="33">
        <v>0</v>
      </c>
      <c r="AK52" s="33">
        <v>0</v>
      </c>
      <c r="AL52" s="33">
        <v>0</v>
      </c>
      <c r="AM52" s="33">
        <v>0</v>
      </c>
      <c r="AN52" s="33">
        <v>0</v>
      </c>
      <c r="AO52" s="33">
        <v>0</v>
      </c>
      <c r="AP52" s="33">
        <v>0</v>
      </c>
      <c r="AQ52" s="33">
        <v>0</v>
      </c>
      <c r="AR52" s="33">
        <v>0</v>
      </c>
      <c r="AS52" s="33">
        <v>0</v>
      </c>
      <c r="AT52" s="33">
        <v>0</v>
      </c>
      <c r="AU52" s="41"/>
      <c r="AV52" s="33">
        <f t="shared" si="118"/>
        <v>0</v>
      </c>
      <c r="AZ52" s="197">
        <v>0</v>
      </c>
      <c r="BA52" s="197">
        <v>0</v>
      </c>
      <c r="BB52" s="197">
        <v>0</v>
      </c>
      <c r="BC52" s="197">
        <v>0</v>
      </c>
      <c r="BD52" s="197">
        <v>0</v>
      </c>
      <c r="BE52" s="197">
        <v>0</v>
      </c>
      <c r="BF52" s="197">
        <v>0</v>
      </c>
      <c r="BG52" s="197">
        <v>0</v>
      </c>
      <c r="BH52" s="197">
        <v>0</v>
      </c>
      <c r="BI52" s="197">
        <v>0</v>
      </c>
      <c r="BJ52" s="197">
        <v>0</v>
      </c>
      <c r="BK52" s="197">
        <v>0</v>
      </c>
      <c r="BM52" s="33">
        <f t="shared" si="119"/>
        <v>0</v>
      </c>
      <c r="BO52" s="33">
        <f t="shared" ref="BO52:BR52" si="123">SUMIFS($AZ52:$BK52,$AZ$4:$BK$4,BO$4)</f>
        <v>0</v>
      </c>
      <c r="BP52" s="33">
        <f t="shared" si="123"/>
        <v>0</v>
      </c>
      <c r="BQ52" s="33">
        <f t="shared" si="123"/>
        <v>0</v>
      </c>
      <c r="BR52" s="33">
        <f t="shared" si="123"/>
        <v>0</v>
      </c>
      <c r="BT52" s="33">
        <f t="shared" si="121"/>
        <v>0</v>
      </c>
    </row>
    <row r="53" spans="2:72" ht="14.25" customHeight="1" x14ac:dyDescent="0.25">
      <c r="B53" s="30" t="s">
        <v>80</v>
      </c>
      <c r="D53" s="197">
        <f>SUMIFS('Dispatch P&amp;L'!B:B,'Dispatch P&amp;L'!$P:$P,$B53)</f>
        <v>-1858.4099999999999</v>
      </c>
      <c r="E53" s="197">
        <f>SUMIFS('Dispatch P&amp;L'!C:C,'Dispatch P&amp;L'!$P:$P,$B53)</f>
        <v>125</v>
      </c>
      <c r="F53" s="197">
        <f>SUMIFS('Dispatch P&amp;L'!D:D,'Dispatch P&amp;L'!$P:$P,$B53)</f>
        <v>9124.83</v>
      </c>
      <c r="G53" s="197">
        <f>SUMIFS('Dispatch P&amp;L'!E:E,'Dispatch P&amp;L'!$P:$P,$B53)</f>
        <v>37549.910000000003</v>
      </c>
      <c r="H53" s="197">
        <f>SUMIFS('Dispatch P&amp;L'!F:F,'Dispatch P&amp;L'!$P:$P,$B53)</f>
        <v>226.5</v>
      </c>
      <c r="I53" s="197">
        <f>SUMIFS('Dispatch P&amp;L'!G:G,'Dispatch P&amp;L'!$P:$P,$B53)</f>
        <v>-205439.2</v>
      </c>
      <c r="J53" s="197">
        <f>SUMIFS('Dispatch P&amp;L'!H:H,'Dispatch P&amp;L'!$P:$P,$B53)</f>
        <v>44.26</v>
      </c>
      <c r="K53" s="197">
        <f>SUMIFS('Dispatch P&amp;L'!I:I,'Dispatch P&amp;L'!$P:$P,$B53)</f>
        <v>1093.56</v>
      </c>
      <c r="L53" s="197">
        <f>SUMIFS('Dispatch P&amp;L'!J:J,'Dispatch P&amp;L'!$P:$P,$B53)</f>
        <v>8367.36</v>
      </c>
      <c r="M53" s="197">
        <f>SUMIFS('Dispatch P&amp;L'!K:K,'Dispatch P&amp;L'!$P:$P,$B53)</f>
        <v>2121.44</v>
      </c>
      <c r="N53" s="197">
        <f>SUMIFS('Dispatch P&amp;L'!L:L,'Dispatch P&amp;L'!$P:$P,$B53)</f>
        <v>722.4</v>
      </c>
      <c r="O53" s="197">
        <f>SUMIFS('Dispatch P&amp;L'!M:M,'Dispatch P&amp;L'!$P:$P,$B53)</f>
        <v>8363.91</v>
      </c>
      <c r="Q53" s="33">
        <f t="shared" si="115"/>
        <v>8363.91</v>
      </c>
      <c r="S53" s="33">
        <f t="shared" ref="S53:V53" si="124">SUMIFS($D53:$O53,$D$4:$O$4,S$4)</f>
        <v>7391.42</v>
      </c>
      <c r="T53" s="33">
        <f t="shared" si="124"/>
        <v>-167662.79</v>
      </c>
      <c r="U53" s="33">
        <f t="shared" si="124"/>
        <v>9505.18</v>
      </c>
      <c r="V53" s="33">
        <f t="shared" si="124"/>
        <v>11207.75</v>
      </c>
      <c r="X53" s="33">
        <f t="shared" si="117"/>
        <v>-139558.44</v>
      </c>
      <c r="AB53" s="33">
        <v>244375</v>
      </c>
      <c r="AC53" s="41"/>
      <c r="AD53" s="33">
        <v>170687.5</v>
      </c>
      <c r="AE53" s="33">
        <v>32312.5</v>
      </c>
      <c r="AF53" s="33">
        <v>21312.5</v>
      </c>
      <c r="AG53" s="33">
        <v>20062.5</v>
      </c>
      <c r="AH53" s="41"/>
      <c r="AI53" s="33">
        <v>3666.6666666666665</v>
      </c>
      <c r="AJ53" s="33">
        <v>3666.6666666666665</v>
      </c>
      <c r="AK53" s="33">
        <v>163354.16666666666</v>
      </c>
      <c r="AL53" s="33">
        <v>7333.333333333333</v>
      </c>
      <c r="AM53" s="33">
        <v>7333.333333333333</v>
      </c>
      <c r="AN53" s="33">
        <v>17645.833333333332</v>
      </c>
      <c r="AO53" s="33">
        <v>3666.6666666666665</v>
      </c>
      <c r="AP53" s="33">
        <v>3666.6666666666665</v>
      </c>
      <c r="AQ53" s="33">
        <v>13979.166666666666</v>
      </c>
      <c r="AR53" s="33">
        <v>3666.6666666666665</v>
      </c>
      <c r="AS53" s="33">
        <v>3666.6666666666665</v>
      </c>
      <c r="AT53" s="33">
        <v>12729.166666666666</v>
      </c>
      <c r="AU53" s="41"/>
      <c r="AV53" s="33">
        <f t="shared" si="118"/>
        <v>244374.99999999997</v>
      </c>
      <c r="AZ53" s="197">
        <v>933.8</v>
      </c>
      <c r="BA53" s="197">
        <v>1475</v>
      </c>
      <c r="BB53" s="197">
        <v>688.33</v>
      </c>
      <c r="BC53" s="197">
        <v>37795.199999999997</v>
      </c>
      <c r="BD53" s="197">
        <v>7686.18</v>
      </c>
      <c r="BE53" s="197">
        <v>-626.31999999999994</v>
      </c>
      <c r="BF53" s="197">
        <v>-108794.22</v>
      </c>
      <c r="BG53" s="197">
        <v>2813.8</v>
      </c>
      <c r="BH53" s="197">
        <v>153.39000000000001</v>
      </c>
      <c r="BI53" s="197">
        <v>23830.82</v>
      </c>
      <c r="BJ53" s="197">
        <v>1009.58</v>
      </c>
      <c r="BK53" s="197">
        <v>3977.37</v>
      </c>
      <c r="BM53" s="33">
        <f t="shared" si="119"/>
        <v>3977.37</v>
      </c>
      <c r="BO53" s="33">
        <f t="shared" ref="BO53:BR53" si="125">SUMIFS($AZ53:$BK53,$AZ$4:$BK$4,BO$4)</f>
        <v>3097.13</v>
      </c>
      <c r="BP53" s="33">
        <f t="shared" si="125"/>
        <v>44855.06</v>
      </c>
      <c r="BQ53" s="33">
        <f t="shared" si="125"/>
        <v>-105827.03</v>
      </c>
      <c r="BR53" s="33">
        <f t="shared" si="125"/>
        <v>28817.77</v>
      </c>
      <c r="BT53" s="33">
        <f t="shared" si="121"/>
        <v>-29057.070000000003</v>
      </c>
    </row>
    <row r="54" spans="2:72" ht="14.25" customHeight="1" x14ac:dyDescent="0.25">
      <c r="B54" s="30" t="s">
        <v>81</v>
      </c>
      <c r="D54" s="197">
        <f>SUMIFS('Dispatch P&amp;L'!B:B,'Dispatch P&amp;L'!$P:$P,$B54)</f>
        <v>0</v>
      </c>
      <c r="E54" s="197">
        <f>SUMIFS('Dispatch P&amp;L'!C:C,'Dispatch P&amp;L'!$P:$P,$B54)</f>
        <v>0</v>
      </c>
      <c r="F54" s="197">
        <f>SUMIFS('Dispatch P&amp;L'!D:D,'Dispatch P&amp;L'!$P:$P,$B54)</f>
        <v>0</v>
      </c>
      <c r="G54" s="197">
        <f>SUMIFS('Dispatch P&amp;L'!E:E,'Dispatch P&amp;L'!$P:$P,$B54)</f>
        <v>0</v>
      </c>
      <c r="H54" s="197">
        <f>SUMIFS('Dispatch P&amp;L'!F:F,'Dispatch P&amp;L'!$P:$P,$B54)</f>
        <v>0</v>
      </c>
      <c r="I54" s="197">
        <f>SUMIFS('Dispatch P&amp;L'!G:G,'Dispatch P&amp;L'!$P:$P,$B54)</f>
        <v>0</v>
      </c>
      <c r="J54" s="197">
        <f>SUMIFS('Dispatch P&amp;L'!H:H,'Dispatch P&amp;L'!$P:$P,$B54)</f>
        <v>0</v>
      </c>
      <c r="K54" s="197">
        <f>SUMIFS('Dispatch P&amp;L'!I:I,'Dispatch P&amp;L'!$P:$P,$B54)</f>
        <v>0</v>
      </c>
      <c r="L54" s="197">
        <f>SUMIFS('Dispatch P&amp;L'!J:J,'Dispatch P&amp;L'!$P:$P,$B54)</f>
        <v>0</v>
      </c>
      <c r="M54" s="197">
        <f>SUMIFS('Dispatch P&amp;L'!K:K,'Dispatch P&amp;L'!$P:$P,$B54)</f>
        <v>0</v>
      </c>
      <c r="N54" s="197">
        <f>SUMIFS('Dispatch P&amp;L'!L:L,'Dispatch P&amp;L'!$P:$P,$B54)</f>
        <v>0</v>
      </c>
      <c r="O54" s="197">
        <f>SUMIFS('Dispatch P&amp;L'!M:M,'Dispatch P&amp;L'!$P:$P,$B54)</f>
        <v>0</v>
      </c>
      <c r="Q54" s="33">
        <f t="shared" si="115"/>
        <v>0</v>
      </c>
      <c r="S54" s="33">
        <f t="shared" ref="S54:V54" si="126">SUMIFS($D54:$O54,$D$4:$O$4,S$4)</f>
        <v>0</v>
      </c>
      <c r="T54" s="33">
        <f t="shared" si="126"/>
        <v>0</v>
      </c>
      <c r="U54" s="33">
        <f t="shared" si="126"/>
        <v>0</v>
      </c>
      <c r="V54" s="33">
        <f t="shared" si="126"/>
        <v>0</v>
      </c>
      <c r="X54" s="33">
        <f t="shared" si="117"/>
        <v>0</v>
      </c>
      <c r="AB54" s="33">
        <v>0</v>
      </c>
      <c r="AC54" s="41"/>
      <c r="AD54" s="33">
        <v>0</v>
      </c>
      <c r="AE54" s="33">
        <v>0</v>
      </c>
      <c r="AF54" s="33">
        <v>0</v>
      </c>
      <c r="AG54" s="33">
        <v>0</v>
      </c>
      <c r="AH54" s="41"/>
      <c r="AI54" s="33">
        <v>0</v>
      </c>
      <c r="AJ54" s="33">
        <v>0</v>
      </c>
      <c r="AK54" s="33">
        <v>0</v>
      </c>
      <c r="AL54" s="33">
        <v>0</v>
      </c>
      <c r="AM54" s="33">
        <v>0</v>
      </c>
      <c r="AN54" s="33">
        <v>0</v>
      </c>
      <c r="AO54" s="33">
        <v>0</v>
      </c>
      <c r="AP54" s="33">
        <v>0</v>
      </c>
      <c r="AQ54" s="33">
        <v>0</v>
      </c>
      <c r="AR54" s="33">
        <v>0</v>
      </c>
      <c r="AS54" s="33">
        <v>0</v>
      </c>
      <c r="AT54" s="33">
        <v>0</v>
      </c>
      <c r="AU54" s="41"/>
      <c r="AV54" s="33">
        <f t="shared" si="118"/>
        <v>0</v>
      </c>
      <c r="AZ54" s="197">
        <v>0</v>
      </c>
      <c r="BA54" s="197">
        <v>0</v>
      </c>
      <c r="BB54" s="197">
        <v>0</v>
      </c>
      <c r="BC54" s="197">
        <v>0</v>
      </c>
      <c r="BD54" s="197">
        <v>0</v>
      </c>
      <c r="BE54" s="197">
        <v>0</v>
      </c>
      <c r="BF54" s="197">
        <v>0</v>
      </c>
      <c r="BG54" s="197">
        <v>0</v>
      </c>
      <c r="BH54" s="197">
        <v>0</v>
      </c>
      <c r="BI54" s="197">
        <v>0</v>
      </c>
      <c r="BJ54" s="197">
        <v>0</v>
      </c>
      <c r="BK54" s="197">
        <v>217081.69999999998</v>
      </c>
      <c r="BM54" s="33">
        <f t="shared" si="119"/>
        <v>217081.69999999998</v>
      </c>
      <c r="BO54" s="33">
        <f t="shared" ref="BO54:BR54" si="127">SUMIFS($AZ54:$BK54,$AZ$4:$BK$4,BO$4)</f>
        <v>0</v>
      </c>
      <c r="BP54" s="33">
        <f t="shared" si="127"/>
        <v>0</v>
      </c>
      <c r="BQ54" s="33">
        <f t="shared" si="127"/>
        <v>0</v>
      </c>
      <c r="BR54" s="33">
        <f t="shared" si="127"/>
        <v>217081.69999999998</v>
      </c>
      <c r="BT54" s="33">
        <f t="shared" si="121"/>
        <v>217081.69999999998</v>
      </c>
    </row>
    <row r="55" spans="2:72" ht="14.25" customHeight="1" x14ac:dyDescent="0.25">
      <c r="B55" s="30" t="s">
        <v>82</v>
      </c>
      <c r="D55" s="197">
        <f>SUMIFS('Dispatch P&amp;L'!B:B,'Dispatch P&amp;L'!$P:$P,$B55)</f>
        <v>0</v>
      </c>
      <c r="E55" s="197">
        <f>SUMIFS('Dispatch P&amp;L'!C:C,'Dispatch P&amp;L'!$P:$P,$B55)</f>
        <v>862.5</v>
      </c>
      <c r="F55" s="197">
        <f>SUMIFS('Dispatch P&amp;L'!D:D,'Dispatch P&amp;L'!$P:$P,$B55)</f>
        <v>0</v>
      </c>
      <c r="G55" s="197">
        <f>SUMIFS('Dispatch P&amp;L'!E:E,'Dispatch P&amp;L'!$P:$P,$B55)</f>
        <v>0</v>
      </c>
      <c r="H55" s="197">
        <f>SUMIFS('Dispatch P&amp;L'!F:F,'Dispatch P&amp;L'!$P:$P,$B55)</f>
        <v>3994.5</v>
      </c>
      <c r="I55" s="197">
        <f>SUMIFS('Dispatch P&amp;L'!G:G,'Dispatch P&amp;L'!$P:$P,$B55)</f>
        <v>0</v>
      </c>
      <c r="J55" s="197">
        <f>SUMIFS('Dispatch P&amp;L'!H:H,'Dispatch P&amp;L'!$P:$P,$B55)</f>
        <v>0</v>
      </c>
      <c r="K55" s="197">
        <f>SUMIFS('Dispatch P&amp;L'!I:I,'Dispatch P&amp;L'!$P:$P,$B55)</f>
        <v>0</v>
      </c>
      <c r="L55" s="197">
        <f>SUMIFS('Dispatch P&amp;L'!J:J,'Dispatch P&amp;L'!$P:$P,$B55)</f>
        <v>0</v>
      </c>
      <c r="M55" s="197">
        <f>SUMIFS('Dispatch P&amp;L'!K:K,'Dispatch P&amp;L'!$P:$P,$B55)</f>
        <v>0</v>
      </c>
      <c r="N55" s="197">
        <f>SUMIFS('Dispatch P&amp;L'!L:L,'Dispatch P&amp;L'!$P:$P,$B55)</f>
        <v>0</v>
      </c>
      <c r="O55" s="197">
        <f>SUMIFS('Dispatch P&amp;L'!M:M,'Dispatch P&amp;L'!$P:$P,$B55)</f>
        <v>0</v>
      </c>
      <c r="Q55" s="33">
        <f t="shared" si="115"/>
        <v>0</v>
      </c>
      <c r="S55" s="33">
        <f t="shared" ref="S55:V55" si="128">SUMIFS($D55:$O55,$D$4:$O$4,S$4)</f>
        <v>862.5</v>
      </c>
      <c r="T55" s="33">
        <f t="shared" si="128"/>
        <v>3994.5</v>
      </c>
      <c r="U55" s="33">
        <f t="shared" si="128"/>
        <v>0</v>
      </c>
      <c r="V55" s="33">
        <f t="shared" si="128"/>
        <v>0</v>
      </c>
      <c r="X55" s="33">
        <f t="shared" si="117"/>
        <v>4857</v>
      </c>
      <c r="AB55" s="33">
        <v>0</v>
      </c>
      <c r="AC55" s="41"/>
      <c r="AD55" s="33">
        <v>0</v>
      </c>
      <c r="AE55" s="33">
        <v>0</v>
      </c>
      <c r="AF55" s="33">
        <v>0</v>
      </c>
      <c r="AG55" s="33">
        <v>0</v>
      </c>
      <c r="AH55" s="41"/>
      <c r="AI55" s="33">
        <v>0</v>
      </c>
      <c r="AJ55" s="33">
        <v>0</v>
      </c>
      <c r="AK55" s="33">
        <v>0</v>
      </c>
      <c r="AL55" s="33">
        <v>0</v>
      </c>
      <c r="AM55" s="33">
        <v>0</v>
      </c>
      <c r="AN55" s="33">
        <v>0</v>
      </c>
      <c r="AO55" s="33">
        <v>0</v>
      </c>
      <c r="AP55" s="33">
        <v>0</v>
      </c>
      <c r="AQ55" s="33">
        <v>0</v>
      </c>
      <c r="AR55" s="33">
        <v>0</v>
      </c>
      <c r="AS55" s="33">
        <v>0</v>
      </c>
      <c r="AT55" s="33">
        <v>0</v>
      </c>
      <c r="AU55" s="41"/>
      <c r="AV55" s="33">
        <f t="shared" si="118"/>
        <v>0</v>
      </c>
      <c r="AZ55" s="197">
        <v>0</v>
      </c>
      <c r="BA55" s="197">
        <v>0</v>
      </c>
      <c r="BB55" s="197">
        <v>0</v>
      </c>
      <c r="BC55" s="197">
        <v>97005.75</v>
      </c>
      <c r="BD55" s="197">
        <v>87786.25</v>
      </c>
      <c r="BE55" s="197">
        <v>0</v>
      </c>
      <c r="BF55" s="197">
        <v>0</v>
      </c>
      <c r="BG55" s="197">
        <v>105892.5</v>
      </c>
      <c r="BH55" s="197">
        <v>5174</v>
      </c>
      <c r="BI55" s="197">
        <v>-105892.5</v>
      </c>
      <c r="BJ55" s="197">
        <v>0</v>
      </c>
      <c r="BK55" s="197">
        <v>218532.97</v>
      </c>
      <c r="BM55" s="33">
        <f t="shared" si="119"/>
        <v>218532.97</v>
      </c>
      <c r="BO55" s="33">
        <f t="shared" ref="BO55:BR55" si="129">SUMIFS($AZ55:$BK55,$AZ$4:$BK$4,BO$4)</f>
        <v>0</v>
      </c>
      <c r="BP55" s="33">
        <f t="shared" si="129"/>
        <v>184792</v>
      </c>
      <c r="BQ55" s="33">
        <f t="shared" si="129"/>
        <v>111066.5</v>
      </c>
      <c r="BR55" s="33">
        <f t="shared" si="129"/>
        <v>112640.47</v>
      </c>
      <c r="BT55" s="33">
        <f t="shared" si="121"/>
        <v>408498.97</v>
      </c>
    </row>
    <row r="56" spans="2:72" ht="14.25" customHeight="1" x14ac:dyDescent="0.25">
      <c r="B56" s="30" t="s">
        <v>83</v>
      </c>
      <c r="D56" s="197">
        <f>-SUMIFS('Dispatch P&amp;L'!B:B,'Dispatch P&amp;L'!$P:$P,$B56)</f>
        <v>0</v>
      </c>
      <c r="E56" s="197">
        <f>-SUMIFS('Dispatch P&amp;L'!C:C,'Dispatch P&amp;L'!$P:$P,$B56)</f>
        <v>0</v>
      </c>
      <c r="F56" s="197">
        <f>-SUMIFS('Dispatch P&amp;L'!D:D,'Dispatch P&amp;L'!$P:$P,$B56)</f>
        <v>0</v>
      </c>
      <c r="G56" s="197">
        <f>-SUMIFS('Dispatch P&amp;L'!E:E,'Dispatch P&amp;L'!$P:$P,$B56)</f>
        <v>0</v>
      </c>
      <c r="H56" s="197">
        <f>-SUMIFS('Dispatch P&amp;L'!F:F,'Dispatch P&amp;L'!$P:$P,$B56)</f>
        <v>0</v>
      </c>
      <c r="I56" s="197">
        <f>-SUMIFS('Dispatch P&amp;L'!G:G,'Dispatch P&amp;L'!$P:$P,$B56)</f>
        <v>0</v>
      </c>
      <c r="J56" s="197">
        <f>-SUMIFS('Dispatch P&amp;L'!H:H,'Dispatch P&amp;L'!$P:$P,$B56)</f>
        <v>0</v>
      </c>
      <c r="K56" s="197">
        <f>-SUMIFS('Dispatch P&amp;L'!I:I,'Dispatch P&amp;L'!$P:$P,$B56)</f>
        <v>0</v>
      </c>
      <c r="L56" s="197">
        <f>-SUMIFS('Dispatch P&amp;L'!J:J,'Dispatch P&amp;L'!$P:$P,$B56)</f>
        <v>0</v>
      </c>
      <c r="M56" s="197">
        <f>-SUMIFS('Dispatch P&amp;L'!K:K,'Dispatch P&amp;L'!$P:$P,$B56)</f>
        <v>0</v>
      </c>
      <c r="N56" s="197">
        <f>-SUMIFS('Dispatch P&amp;L'!L:L,'Dispatch P&amp;L'!$P:$P,$B56)</f>
        <v>0</v>
      </c>
      <c r="O56" s="197">
        <f>-SUMIFS('Dispatch P&amp;L'!M:M,'Dispatch P&amp;L'!$P:$P,$B56)</f>
        <v>0</v>
      </c>
      <c r="Q56" s="33">
        <f t="shared" si="115"/>
        <v>0</v>
      </c>
      <c r="S56" s="33">
        <f t="shared" ref="S56:V56" si="130">SUMIFS($D56:$O56,$D$4:$O$4,S$4)</f>
        <v>0</v>
      </c>
      <c r="T56" s="33">
        <f t="shared" si="130"/>
        <v>0</v>
      </c>
      <c r="U56" s="33">
        <f t="shared" si="130"/>
        <v>0</v>
      </c>
      <c r="V56" s="33">
        <f t="shared" si="130"/>
        <v>0</v>
      </c>
      <c r="X56" s="33">
        <f t="shared" si="117"/>
        <v>0</v>
      </c>
      <c r="AB56" s="33">
        <v>0</v>
      </c>
      <c r="AC56" s="41"/>
      <c r="AD56" s="33">
        <v>0</v>
      </c>
      <c r="AE56" s="33">
        <v>0</v>
      </c>
      <c r="AF56" s="33">
        <v>0</v>
      </c>
      <c r="AG56" s="33">
        <v>0</v>
      </c>
      <c r="AH56" s="41"/>
      <c r="AI56" s="33">
        <v>0</v>
      </c>
      <c r="AJ56" s="33">
        <v>0</v>
      </c>
      <c r="AK56" s="33">
        <v>0</v>
      </c>
      <c r="AL56" s="33">
        <v>0</v>
      </c>
      <c r="AM56" s="33">
        <v>0</v>
      </c>
      <c r="AN56" s="33">
        <v>0</v>
      </c>
      <c r="AO56" s="33">
        <v>0</v>
      </c>
      <c r="AP56" s="33">
        <v>0</v>
      </c>
      <c r="AQ56" s="33">
        <v>0</v>
      </c>
      <c r="AR56" s="33">
        <v>0</v>
      </c>
      <c r="AS56" s="33">
        <v>0</v>
      </c>
      <c r="AT56" s="33">
        <v>0</v>
      </c>
      <c r="AU56" s="41"/>
      <c r="AV56" s="33">
        <f t="shared" si="118"/>
        <v>0</v>
      </c>
      <c r="AZ56" s="197">
        <v>0</v>
      </c>
      <c r="BA56" s="197">
        <v>0</v>
      </c>
      <c r="BB56" s="197">
        <v>0</v>
      </c>
      <c r="BC56" s="197">
        <v>0</v>
      </c>
      <c r="BD56" s="197">
        <v>0</v>
      </c>
      <c r="BE56" s="197">
        <v>0</v>
      </c>
      <c r="BF56" s="197">
        <v>0</v>
      </c>
      <c r="BG56" s="197">
        <v>0</v>
      </c>
      <c r="BH56" s="197">
        <v>0</v>
      </c>
      <c r="BI56" s="197">
        <v>0</v>
      </c>
      <c r="BJ56" s="197">
        <v>0</v>
      </c>
      <c r="BK56" s="197">
        <v>0</v>
      </c>
      <c r="BM56" s="33">
        <f t="shared" si="119"/>
        <v>0</v>
      </c>
      <c r="BO56" s="33">
        <f t="shared" ref="BO56:BR56" si="131">SUMIFS($AZ56:$BK56,$AZ$4:$BK$4,BO$4)</f>
        <v>0</v>
      </c>
      <c r="BP56" s="33">
        <f t="shared" si="131"/>
        <v>0</v>
      </c>
      <c r="BQ56" s="33">
        <f t="shared" si="131"/>
        <v>0</v>
      </c>
      <c r="BR56" s="33">
        <f t="shared" si="131"/>
        <v>0</v>
      </c>
      <c r="BT56" s="33">
        <f t="shared" si="121"/>
        <v>0</v>
      </c>
    </row>
    <row r="57" spans="2:72" ht="14.25" customHeight="1" x14ac:dyDescent="0.25">
      <c r="B57" s="30" t="s">
        <v>84</v>
      </c>
      <c r="D57" s="197">
        <f>SUMIFS('Dispatch P&amp;L'!B:B,'Dispatch P&amp;L'!$P:$P,$B57)</f>
        <v>0</v>
      </c>
      <c r="E57" s="197">
        <f>SUMIFS('Dispatch P&amp;L'!C:C,'Dispatch P&amp;L'!$P:$P,$B57)</f>
        <v>0</v>
      </c>
      <c r="F57" s="197">
        <f>SUMIFS('Dispatch P&amp;L'!D:D,'Dispatch P&amp;L'!$P:$P,$B57)</f>
        <v>67721.98</v>
      </c>
      <c r="G57" s="197">
        <f>SUMIFS('Dispatch P&amp;L'!E:E,'Dispatch P&amp;L'!$P:$P,$B57)</f>
        <v>59475.83</v>
      </c>
      <c r="H57" s="197">
        <f>SUMIFS('Dispatch P&amp;L'!F:F,'Dispatch P&amp;L'!$P:$P,$B57)</f>
        <v>0</v>
      </c>
      <c r="I57" s="197">
        <f>SUMIFS('Dispatch P&amp;L'!G:G,'Dispatch P&amp;L'!$P:$P,$B57)</f>
        <v>0</v>
      </c>
      <c r="J57" s="197">
        <f>SUMIFS('Dispatch P&amp;L'!H:H,'Dispatch P&amp;L'!$P:$P,$B57)</f>
        <v>53750</v>
      </c>
      <c r="K57" s="197">
        <f>SUMIFS('Dispatch P&amp;L'!I:I,'Dispatch P&amp;L'!$P:$P,$B57)</f>
        <v>43179.4</v>
      </c>
      <c r="L57" s="197">
        <f>SUMIFS('Dispatch P&amp;L'!J:J,'Dispatch P&amp;L'!$P:$P,$B57)</f>
        <v>17076</v>
      </c>
      <c r="M57" s="197">
        <f>SUMIFS('Dispatch P&amp;L'!K:K,'Dispatch P&amp;L'!$P:$P,$B57)</f>
        <v>0</v>
      </c>
      <c r="N57" s="197">
        <f>SUMIFS('Dispatch P&amp;L'!L:L,'Dispatch P&amp;L'!$P:$P,$B57)</f>
        <v>0</v>
      </c>
      <c r="O57" s="197">
        <f>SUMIFS('Dispatch P&amp;L'!M:M,'Dispatch P&amp;L'!$P:$P,$B57)</f>
        <v>0</v>
      </c>
      <c r="Q57" s="33">
        <f t="shared" si="115"/>
        <v>0</v>
      </c>
      <c r="S57" s="33">
        <f t="shared" ref="S57:V57" si="132">SUMIFS($D57:$O57,$D$4:$O$4,S$4)</f>
        <v>67721.98</v>
      </c>
      <c r="T57" s="33">
        <f t="shared" si="132"/>
        <v>59475.83</v>
      </c>
      <c r="U57" s="33">
        <f t="shared" si="132"/>
        <v>114005.4</v>
      </c>
      <c r="V57" s="33">
        <f t="shared" si="132"/>
        <v>0</v>
      </c>
      <c r="X57" s="33">
        <f t="shared" si="117"/>
        <v>241203.21</v>
      </c>
      <c r="AB57" s="33">
        <v>0</v>
      </c>
      <c r="AC57" s="41"/>
      <c r="AD57" s="33">
        <v>0</v>
      </c>
      <c r="AE57" s="33">
        <v>0</v>
      </c>
      <c r="AF57" s="33">
        <v>0</v>
      </c>
      <c r="AG57" s="33">
        <v>0</v>
      </c>
      <c r="AH57" s="41"/>
      <c r="AI57" s="33">
        <v>0</v>
      </c>
      <c r="AJ57" s="33">
        <v>0</v>
      </c>
      <c r="AK57" s="33">
        <v>0</v>
      </c>
      <c r="AL57" s="33">
        <v>0</v>
      </c>
      <c r="AM57" s="33">
        <v>0</v>
      </c>
      <c r="AN57" s="33">
        <v>0</v>
      </c>
      <c r="AO57" s="33">
        <v>0</v>
      </c>
      <c r="AP57" s="33">
        <v>0</v>
      </c>
      <c r="AQ57" s="33">
        <v>0</v>
      </c>
      <c r="AR57" s="33">
        <v>0</v>
      </c>
      <c r="AS57" s="33">
        <v>0</v>
      </c>
      <c r="AT57" s="33">
        <v>0</v>
      </c>
      <c r="AU57" s="41"/>
      <c r="AV57" s="33">
        <f t="shared" si="118"/>
        <v>0</v>
      </c>
      <c r="AZ57" s="197">
        <v>0</v>
      </c>
      <c r="BA57" s="197">
        <v>0</v>
      </c>
      <c r="BB57" s="197">
        <v>0</v>
      </c>
      <c r="BC57" s="197">
        <v>0</v>
      </c>
      <c r="BD57" s="197">
        <v>0</v>
      </c>
      <c r="BE57" s="197">
        <v>0</v>
      </c>
      <c r="BF57" s="197">
        <v>0</v>
      </c>
      <c r="BG57" s="197">
        <v>0</v>
      </c>
      <c r="BH57" s="197">
        <v>0</v>
      </c>
      <c r="BI57" s="197">
        <v>0</v>
      </c>
      <c r="BJ57" s="197">
        <v>0</v>
      </c>
      <c r="BK57" s="197">
        <v>0</v>
      </c>
      <c r="BM57" s="33">
        <f t="shared" si="119"/>
        <v>0</v>
      </c>
      <c r="BO57" s="33">
        <f t="shared" ref="BO57:BR57" si="133">SUMIFS($AZ57:$BK57,$AZ$4:$BK$4,BO$4)</f>
        <v>0</v>
      </c>
      <c r="BP57" s="33">
        <f t="shared" si="133"/>
        <v>0</v>
      </c>
      <c r="BQ57" s="33">
        <f t="shared" si="133"/>
        <v>0</v>
      </c>
      <c r="BR57" s="33">
        <f t="shared" si="133"/>
        <v>0</v>
      </c>
      <c r="BT57" s="33">
        <f t="shared" si="121"/>
        <v>0</v>
      </c>
    </row>
    <row r="58" spans="2:72" ht="14.25" customHeight="1" x14ac:dyDescent="0.25">
      <c r="B58" s="30" t="s">
        <v>85</v>
      </c>
      <c r="D58" s="197">
        <f>SUMIFS('Dispatch P&amp;L'!B:B,'Dispatch P&amp;L'!$P:$P,$B58)</f>
        <v>2868.5</v>
      </c>
      <c r="E58" s="197">
        <f>SUMIFS('Dispatch P&amp;L'!C:C,'Dispatch P&amp;L'!$P:$P,$B58)</f>
        <v>24449.34</v>
      </c>
      <c r="F58" s="197">
        <f>SUMIFS('Dispatch P&amp;L'!D:D,'Dispatch P&amp;L'!$P:$P,$B58)</f>
        <v>26348.07</v>
      </c>
      <c r="G58" s="197">
        <f>SUMIFS('Dispatch P&amp;L'!E:E,'Dispatch P&amp;L'!$P:$P,$B58)</f>
        <v>0</v>
      </c>
      <c r="H58" s="197">
        <f>SUMIFS('Dispatch P&amp;L'!F:F,'Dispatch P&amp;L'!$P:$P,$B58)</f>
        <v>235</v>
      </c>
      <c r="I58" s="197">
        <f>SUMIFS('Dispatch P&amp;L'!G:G,'Dispatch P&amp;L'!$P:$P,$B58)</f>
        <v>28037.5</v>
      </c>
      <c r="J58" s="197">
        <f>SUMIFS('Dispatch P&amp;L'!H:H,'Dispatch P&amp;L'!$P:$P,$B58)</f>
        <v>27583.599999999999</v>
      </c>
      <c r="K58" s="197">
        <f>SUMIFS('Dispatch P&amp;L'!I:I,'Dispatch P&amp;L'!$P:$P,$B58)</f>
        <v>4093.53</v>
      </c>
      <c r="L58" s="197">
        <f>SUMIFS('Dispatch P&amp;L'!J:J,'Dispatch P&amp;L'!$P:$P,$B58)</f>
        <v>1171.49</v>
      </c>
      <c r="M58" s="197">
        <f>SUMIFS('Dispatch P&amp;L'!K:K,'Dispatch P&amp;L'!$P:$P,$B58)</f>
        <v>2946.8</v>
      </c>
      <c r="N58" s="197">
        <f>SUMIFS('Dispatch P&amp;L'!L:L,'Dispatch P&amp;L'!$P:$P,$B58)</f>
        <v>956.7</v>
      </c>
      <c r="O58" s="197">
        <f>SUMIFS('Dispatch P&amp;L'!M:M,'Dispatch P&amp;L'!$P:$P,$B58)</f>
        <v>5145.8900000000003</v>
      </c>
      <c r="Q58" s="33">
        <f t="shared" si="115"/>
        <v>5145.8900000000003</v>
      </c>
      <c r="S58" s="33">
        <f t="shared" ref="S58:V58" si="134">SUMIFS($D58:$O58,$D$4:$O$4,S$4)</f>
        <v>53665.91</v>
      </c>
      <c r="T58" s="33">
        <f t="shared" si="134"/>
        <v>28272.5</v>
      </c>
      <c r="U58" s="33">
        <f t="shared" si="134"/>
        <v>32848.619999999995</v>
      </c>
      <c r="V58" s="33">
        <f t="shared" si="134"/>
        <v>9049.39</v>
      </c>
      <c r="X58" s="33">
        <f t="shared" si="117"/>
        <v>123836.42000000001</v>
      </c>
      <c r="AB58" s="33">
        <v>352000</v>
      </c>
      <c r="AC58" s="41"/>
      <c r="AD58" s="33">
        <v>88000</v>
      </c>
      <c r="AE58" s="33">
        <v>88000</v>
      </c>
      <c r="AF58" s="33">
        <v>88000</v>
      </c>
      <c r="AG58" s="33">
        <v>88000</v>
      </c>
      <c r="AH58" s="41"/>
      <c r="AI58" s="33">
        <v>29333.333333333332</v>
      </c>
      <c r="AJ58" s="33">
        <v>29333.333333333332</v>
      </c>
      <c r="AK58" s="33">
        <v>29333.333333333332</v>
      </c>
      <c r="AL58" s="33">
        <v>29333.333333333332</v>
      </c>
      <c r="AM58" s="33">
        <v>29333.333333333332</v>
      </c>
      <c r="AN58" s="33">
        <v>29333.333333333332</v>
      </c>
      <c r="AO58" s="33">
        <v>29333.333333333332</v>
      </c>
      <c r="AP58" s="33">
        <v>29333.333333333332</v>
      </c>
      <c r="AQ58" s="33">
        <v>29333.333333333332</v>
      </c>
      <c r="AR58" s="33">
        <v>29333.333333333332</v>
      </c>
      <c r="AS58" s="33">
        <v>29333.333333333332</v>
      </c>
      <c r="AT58" s="33">
        <v>29333.333333333332</v>
      </c>
      <c r="AU58" s="41"/>
      <c r="AV58" s="33">
        <f t="shared" si="118"/>
        <v>351999.99999999994</v>
      </c>
      <c r="AZ58" s="197">
        <v>4434.6400000000003</v>
      </c>
      <c r="BA58" s="197">
        <v>2432.1</v>
      </c>
      <c r="BB58" s="197">
        <v>5233.7299999999996</v>
      </c>
      <c r="BC58" s="197">
        <v>27060.720000000001</v>
      </c>
      <c r="BD58" s="197">
        <v>2456.7800000000002</v>
      </c>
      <c r="BE58" s="197">
        <v>789.93</v>
      </c>
      <c r="BF58" s="197">
        <v>77165</v>
      </c>
      <c r="BG58" s="197">
        <v>0</v>
      </c>
      <c r="BH58" s="197">
        <v>1907.41</v>
      </c>
      <c r="BI58" s="197">
        <v>0</v>
      </c>
      <c r="BJ58" s="197">
        <v>53561.68</v>
      </c>
      <c r="BK58" s="197">
        <v>4202.57</v>
      </c>
      <c r="BM58" s="33">
        <f t="shared" si="119"/>
        <v>4202.57</v>
      </c>
      <c r="BO58" s="33">
        <f t="shared" ref="BO58:BR58" si="135">SUMIFS($AZ58:$BK58,$AZ$4:$BK$4,BO$4)</f>
        <v>12100.47</v>
      </c>
      <c r="BP58" s="33">
        <f t="shared" si="135"/>
        <v>30307.43</v>
      </c>
      <c r="BQ58" s="33">
        <f t="shared" si="135"/>
        <v>79072.41</v>
      </c>
      <c r="BR58" s="33">
        <f t="shared" si="135"/>
        <v>57764.25</v>
      </c>
      <c r="BT58" s="33">
        <f t="shared" si="121"/>
        <v>179244.56</v>
      </c>
    </row>
    <row r="59" spans="2:72" ht="14.25" customHeight="1" x14ac:dyDescent="0.25">
      <c r="B59" s="35" t="s">
        <v>86</v>
      </c>
      <c r="D59" s="37">
        <f t="shared" ref="D59:O59" si="136">SUM(D51:D58)</f>
        <v>560091.37</v>
      </c>
      <c r="E59" s="37">
        <f t="shared" si="136"/>
        <v>525595.25</v>
      </c>
      <c r="F59" s="37">
        <f t="shared" si="136"/>
        <v>648770.50999999989</v>
      </c>
      <c r="G59" s="37">
        <f t="shared" si="136"/>
        <v>619837.57999999996</v>
      </c>
      <c r="H59" s="37">
        <f t="shared" si="136"/>
        <v>533818.49</v>
      </c>
      <c r="I59" s="37">
        <f t="shared" si="136"/>
        <v>347919.71</v>
      </c>
      <c r="J59" s="37">
        <f t="shared" si="136"/>
        <v>623067.22</v>
      </c>
      <c r="K59" s="37">
        <f t="shared" si="136"/>
        <v>592962.81000000006</v>
      </c>
      <c r="L59" s="37">
        <f t="shared" si="136"/>
        <v>561622.4</v>
      </c>
      <c r="M59" s="37">
        <f t="shared" si="136"/>
        <v>556805.63</v>
      </c>
      <c r="N59" s="37">
        <f t="shared" si="136"/>
        <v>860807.11</v>
      </c>
      <c r="O59" s="37">
        <f t="shared" si="136"/>
        <v>569647.14</v>
      </c>
      <c r="Q59" s="37">
        <f>SUM(Q51:Q58)</f>
        <v>569647.14</v>
      </c>
      <c r="S59" s="37">
        <f t="shared" ref="S59:V59" si="137">SUMIFS($D59:$O59,$D$4:$O$4,S$4)</f>
        <v>1734457.13</v>
      </c>
      <c r="T59" s="37">
        <f t="shared" si="137"/>
        <v>1501575.7799999998</v>
      </c>
      <c r="U59" s="37">
        <f t="shared" si="137"/>
        <v>1777652.4300000002</v>
      </c>
      <c r="V59" s="37">
        <f t="shared" si="137"/>
        <v>1987259.88</v>
      </c>
      <c r="X59" s="37">
        <f>SUM(X51:X58)</f>
        <v>7000945.2199999979</v>
      </c>
      <c r="AB59" s="266">
        <v>6630359.6185465762</v>
      </c>
      <c r="AC59" s="41"/>
      <c r="AD59" s="266">
        <v>1736298.4805054795</v>
      </c>
      <c r="AE59" s="266">
        <v>1609184.6142</v>
      </c>
      <c r="AF59" s="266">
        <v>1625977.2508746581</v>
      </c>
      <c r="AG59" s="266">
        <v>1658899.2729664387</v>
      </c>
      <c r="AH59" s="41"/>
      <c r="AI59" s="266">
        <v>546152.30726301379</v>
      </c>
      <c r="AJ59" s="266">
        <v>488689.62096986297</v>
      </c>
      <c r="AK59" s="266">
        <v>701456.5522726028</v>
      </c>
      <c r="AL59" s="266">
        <v>525956.2190584474</v>
      </c>
      <c r="AM59" s="266">
        <v>542212.76428995421</v>
      </c>
      <c r="AN59" s="266">
        <v>541015.63085159822</v>
      </c>
      <c r="AO59" s="266">
        <v>541031.87648767128</v>
      </c>
      <c r="AP59" s="266">
        <v>542402.549463014</v>
      </c>
      <c r="AQ59" s="266">
        <v>542542.82492397283</v>
      </c>
      <c r="AR59" s="266">
        <v>547176.05908561673</v>
      </c>
      <c r="AS59" s="266">
        <v>540339.78496575344</v>
      </c>
      <c r="AT59" s="266">
        <v>571383.42891506851</v>
      </c>
      <c r="AU59" s="41"/>
      <c r="AV59" s="37">
        <f t="shared" si="118"/>
        <v>6630359.6185465762</v>
      </c>
      <c r="AZ59" s="37">
        <v>393841.55</v>
      </c>
      <c r="BA59" s="37">
        <v>367214.07999999996</v>
      </c>
      <c r="BB59" s="37">
        <v>393893.84</v>
      </c>
      <c r="BC59" s="37">
        <v>538392.54</v>
      </c>
      <c r="BD59" s="37">
        <v>559162.3600000001</v>
      </c>
      <c r="BE59" s="37">
        <v>470855.47</v>
      </c>
      <c r="BF59" s="37">
        <v>471281.14</v>
      </c>
      <c r="BG59" s="37">
        <v>607166.38</v>
      </c>
      <c r="BH59" s="37">
        <v>516121.14</v>
      </c>
      <c r="BI59" s="37">
        <v>435076.49</v>
      </c>
      <c r="BJ59" s="37">
        <v>550661.26</v>
      </c>
      <c r="BK59" s="37">
        <v>1001291.2899999999</v>
      </c>
      <c r="BM59" s="37">
        <f>SUM(BM51:BM58)</f>
        <v>1001291.2899999999</v>
      </c>
      <c r="BO59" s="37">
        <f t="shared" ref="BO59:BR59" si="138">SUMIFS($AZ59:$BK59,$AZ$4:$BK$4,BO$4)</f>
        <v>1154949.47</v>
      </c>
      <c r="BP59" s="37">
        <f t="shared" si="138"/>
        <v>1568410.37</v>
      </c>
      <c r="BQ59" s="37">
        <f t="shared" si="138"/>
        <v>1594568.6600000001</v>
      </c>
      <c r="BR59" s="37">
        <f t="shared" si="138"/>
        <v>1987029.04</v>
      </c>
      <c r="BT59" s="37">
        <f>SUM(BT51:BT58)</f>
        <v>6304957.5399999991</v>
      </c>
    </row>
    <row r="60" spans="2:72" ht="14.25" customHeight="1" x14ac:dyDescent="0.25">
      <c r="B60" s="41"/>
      <c r="D60" s="41"/>
      <c r="E60" s="41"/>
      <c r="F60" s="41"/>
      <c r="G60" s="41"/>
      <c r="H60" s="41"/>
      <c r="I60" s="41"/>
      <c r="J60" s="41"/>
      <c r="K60" s="41"/>
      <c r="L60" s="41"/>
      <c r="M60" s="41"/>
      <c r="N60" s="41"/>
      <c r="O60" s="41"/>
      <c r="Q60" s="41"/>
      <c r="S60" s="41"/>
      <c r="T60" s="41"/>
      <c r="U60" s="41"/>
      <c r="V60" s="41"/>
      <c r="X60" s="41"/>
      <c r="AB60" s="41"/>
      <c r="AC60" s="41"/>
      <c r="AD60" s="41"/>
      <c r="AE60" s="41"/>
      <c r="AF60" s="41"/>
      <c r="AG60" s="41"/>
      <c r="AH60" s="41"/>
      <c r="AI60" s="41"/>
      <c r="AJ60" s="41"/>
      <c r="AK60" s="41"/>
      <c r="AL60" s="41"/>
      <c r="AM60" s="41"/>
      <c r="AN60" s="41"/>
      <c r="AO60" s="41"/>
      <c r="AP60" s="41"/>
      <c r="AQ60" s="41"/>
      <c r="AR60" s="41"/>
      <c r="AS60" s="41"/>
      <c r="AT60" s="41"/>
      <c r="AU60" s="41"/>
      <c r="AV60" s="41"/>
      <c r="AZ60" s="41"/>
      <c r="BA60" s="41"/>
      <c r="BB60" s="41"/>
      <c r="BC60" s="41"/>
      <c r="BD60" s="41"/>
      <c r="BE60" s="41"/>
      <c r="BF60" s="41"/>
      <c r="BG60" s="41"/>
      <c r="BH60" s="41"/>
      <c r="BI60" s="41"/>
      <c r="BJ60" s="41"/>
      <c r="BK60" s="41"/>
      <c r="BM60" s="41"/>
      <c r="BO60" s="41"/>
      <c r="BP60" s="41"/>
      <c r="BQ60" s="41"/>
      <c r="BR60" s="41"/>
      <c r="BT60" s="41"/>
    </row>
    <row r="61" spans="2:72" ht="14.25" customHeight="1" x14ac:dyDescent="0.25">
      <c r="B61" s="29" t="s">
        <v>87</v>
      </c>
      <c r="D61" s="37">
        <f t="shared" ref="D61:O61" si="139">D46-D59</f>
        <v>-1104051.2799999998</v>
      </c>
      <c r="E61" s="37">
        <f t="shared" si="139"/>
        <v>-1039951.4799999997</v>
      </c>
      <c r="F61" s="37">
        <f t="shared" si="139"/>
        <v>-1093084.73</v>
      </c>
      <c r="G61" s="37">
        <f t="shared" si="139"/>
        <v>-907360.04999999993</v>
      </c>
      <c r="H61" s="37">
        <f t="shared" si="139"/>
        <v>-865054.90999999992</v>
      </c>
      <c r="I61" s="37">
        <f t="shared" si="139"/>
        <v>-695124.89999999991</v>
      </c>
      <c r="J61" s="37">
        <f t="shared" si="139"/>
        <v>-939815.47999999963</v>
      </c>
      <c r="K61" s="37">
        <f t="shared" si="139"/>
        <v>-874736.72000000009</v>
      </c>
      <c r="L61" s="37">
        <f t="shared" si="139"/>
        <v>-815635.32999999973</v>
      </c>
      <c r="M61" s="37">
        <f t="shared" si="139"/>
        <v>-899072.4499999996</v>
      </c>
      <c r="N61" s="37">
        <f t="shared" si="139"/>
        <v>-1172228.78</v>
      </c>
      <c r="O61" s="37">
        <f t="shared" si="139"/>
        <v>-751170.79</v>
      </c>
      <c r="Q61" s="37">
        <f>Q46-Q59</f>
        <v>-751170.79</v>
      </c>
      <c r="S61" s="37">
        <f t="shared" ref="S61:V61" si="140">SUMIFS($D61:$O61,$D$4:$O$4,S$4)</f>
        <v>-3237087.4899999998</v>
      </c>
      <c r="T61" s="37">
        <f t="shared" si="140"/>
        <v>-2467539.86</v>
      </c>
      <c r="U61" s="37">
        <f t="shared" si="140"/>
        <v>-2630187.5299999993</v>
      </c>
      <c r="V61" s="37">
        <f t="shared" si="140"/>
        <v>-2822472.0199999996</v>
      </c>
      <c r="X61" s="37">
        <f>X46-X59</f>
        <v>-11157286.899999999</v>
      </c>
      <c r="AB61" s="266">
        <v>-12439264.030307598</v>
      </c>
      <c r="AC61" s="41"/>
      <c r="AD61" s="266">
        <v>-3507056.9528379068</v>
      </c>
      <c r="AE61" s="266">
        <v>-3150213.9081061995</v>
      </c>
      <c r="AF61" s="266">
        <v>-2979262.0002077809</v>
      </c>
      <c r="AG61" s="266">
        <v>-2802731.1691557104</v>
      </c>
      <c r="AH61" s="41"/>
      <c r="AI61" s="266">
        <v>-1204903.3058522656</v>
      </c>
      <c r="AJ61" s="266">
        <v>-1067686.2733999225</v>
      </c>
      <c r="AK61" s="266">
        <v>-1234467.3735857189</v>
      </c>
      <c r="AL61" s="266">
        <v>-1103212.7755367621</v>
      </c>
      <c r="AM61" s="266">
        <v>-1048104.5691647211</v>
      </c>
      <c r="AN61" s="266">
        <v>-998896.56340471667</v>
      </c>
      <c r="AO61" s="266">
        <v>-982273.40036580351</v>
      </c>
      <c r="AP61" s="266">
        <v>-977172.62856212968</v>
      </c>
      <c r="AQ61" s="266">
        <v>-1019815.9712798479</v>
      </c>
      <c r="AR61" s="266">
        <v>-946026.61560351518</v>
      </c>
      <c r="AS61" s="266">
        <v>-956097.75761215831</v>
      </c>
      <c r="AT61" s="266">
        <v>-900606.79594003712</v>
      </c>
      <c r="AU61" s="41"/>
      <c r="AV61" s="37">
        <f t="shared" ref="AV61:AV62" si="141">SUMIFS(AI61:AT61,$AI$5:$AT$5,"&lt;="&amp;$AV$5)</f>
        <v>-12439264.0303076</v>
      </c>
      <c r="AZ61" s="37">
        <v>-895250.12000000011</v>
      </c>
      <c r="BA61" s="37">
        <v>-842660.54999999981</v>
      </c>
      <c r="BB61" s="37">
        <v>-887549.8</v>
      </c>
      <c r="BC61" s="37">
        <v>-1019117.0499999998</v>
      </c>
      <c r="BD61" s="37">
        <v>-978970.63000000012</v>
      </c>
      <c r="BE61" s="37">
        <v>-938354.94</v>
      </c>
      <c r="BF61" s="37">
        <v>-913880.6100000001</v>
      </c>
      <c r="BG61" s="37">
        <v>-1165993.94</v>
      </c>
      <c r="BH61" s="37">
        <v>-1042354.12</v>
      </c>
      <c r="BI61" s="37">
        <v>-938285.26999999979</v>
      </c>
      <c r="BJ61" s="37">
        <v>-1040451.5799999996</v>
      </c>
      <c r="BK61" s="37">
        <v>-1480299.9</v>
      </c>
      <c r="BM61" s="37">
        <f>BM46-BM59</f>
        <v>-1480299.9</v>
      </c>
      <c r="BO61" s="37">
        <f t="shared" ref="BO61:BR61" si="142">SUMIFS($AZ61:$BK61,$AZ$4:$BK$4,BO$4)</f>
        <v>-2625460.4699999997</v>
      </c>
      <c r="BP61" s="37">
        <f t="shared" si="142"/>
        <v>-2936442.62</v>
      </c>
      <c r="BQ61" s="37">
        <f t="shared" si="142"/>
        <v>-3122228.67</v>
      </c>
      <c r="BR61" s="37">
        <f t="shared" si="142"/>
        <v>-3459036.7499999991</v>
      </c>
      <c r="BT61" s="37">
        <f>BT46-BT59</f>
        <v>-12143168.510000002</v>
      </c>
    </row>
    <row r="62" spans="2:72" ht="14.25" customHeight="1" x14ac:dyDescent="0.25">
      <c r="B62" s="30" t="s">
        <v>88</v>
      </c>
      <c r="D62" s="33">
        <v>0</v>
      </c>
      <c r="E62" s="33">
        <v>0</v>
      </c>
      <c r="F62" s="33">
        <v>0</v>
      </c>
      <c r="G62" s="33">
        <v>0</v>
      </c>
      <c r="H62" s="33">
        <v>0</v>
      </c>
      <c r="I62" s="33">
        <v>0</v>
      </c>
      <c r="J62" s="33">
        <v>0</v>
      </c>
      <c r="K62" s="33">
        <v>0</v>
      </c>
      <c r="L62" s="33">
        <v>0</v>
      </c>
      <c r="M62" s="33">
        <v>0</v>
      </c>
      <c r="N62" s="33">
        <v>0</v>
      </c>
      <c r="O62" s="33">
        <v>0</v>
      </c>
      <c r="Q62" s="33">
        <f t="array" ref="Q62">INDEX($D62:$O62,MATCH(Q$5,$D$5:$O$5,0))</f>
        <v>0</v>
      </c>
      <c r="S62" s="33">
        <f t="shared" ref="S62:V62" si="143">SUMIFS($D62:$O62,$D$4:$O$4,S$4)</f>
        <v>0</v>
      </c>
      <c r="T62" s="33">
        <f t="shared" si="143"/>
        <v>0</v>
      </c>
      <c r="U62" s="33">
        <f t="shared" si="143"/>
        <v>0</v>
      </c>
      <c r="V62" s="33">
        <f t="shared" si="143"/>
        <v>0</v>
      </c>
      <c r="X62" s="33">
        <f>SUMIFS($D62:$O62,$D$5:$O$5,"&lt;="&amp;X$5)</f>
        <v>0</v>
      </c>
      <c r="AB62" s="33">
        <v>0</v>
      </c>
      <c r="AC62" s="41"/>
      <c r="AD62" s="33">
        <v>0</v>
      </c>
      <c r="AE62" s="33">
        <v>0</v>
      </c>
      <c r="AF62" s="33">
        <v>0</v>
      </c>
      <c r="AG62" s="33">
        <v>0</v>
      </c>
      <c r="AH62" s="41"/>
      <c r="AI62" s="33">
        <v>0</v>
      </c>
      <c r="AJ62" s="33">
        <v>0</v>
      </c>
      <c r="AK62" s="33">
        <v>0</v>
      </c>
      <c r="AL62" s="33">
        <v>0</v>
      </c>
      <c r="AM62" s="33">
        <v>0</v>
      </c>
      <c r="AN62" s="33">
        <v>0</v>
      </c>
      <c r="AO62" s="33">
        <v>0</v>
      </c>
      <c r="AP62" s="33">
        <v>0</v>
      </c>
      <c r="AQ62" s="33">
        <v>0</v>
      </c>
      <c r="AR62" s="33">
        <v>0</v>
      </c>
      <c r="AS62" s="33">
        <v>0</v>
      </c>
      <c r="AT62" s="33">
        <v>0</v>
      </c>
      <c r="AU62" s="41"/>
      <c r="AV62" s="33">
        <f t="shared" si="141"/>
        <v>0</v>
      </c>
      <c r="AZ62" s="33">
        <v>0</v>
      </c>
      <c r="BA62" s="33">
        <v>0</v>
      </c>
      <c r="BB62" s="33">
        <v>0</v>
      </c>
      <c r="BC62" s="33">
        <v>0</v>
      </c>
      <c r="BD62" s="33">
        <v>0</v>
      </c>
      <c r="BE62" s="33">
        <v>0</v>
      </c>
      <c r="BF62" s="33">
        <v>0</v>
      </c>
      <c r="BG62" s="33">
        <v>0</v>
      </c>
      <c r="BH62" s="33">
        <v>0</v>
      </c>
      <c r="BI62" s="33">
        <v>0</v>
      </c>
      <c r="BJ62" s="33">
        <v>0</v>
      </c>
      <c r="BK62" s="33">
        <v>0</v>
      </c>
      <c r="BM62" s="33">
        <f t="array" ref="BM62">INDEX($AZ62:$BK62,MATCH(BM$5,$AZ$5:$BK$5,0))</f>
        <v>0</v>
      </c>
      <c r="BO62" s="33">
        <f t="shared" ref="BO62:BR62" si="144">SUMIFS($AZ62:$BK62,$AZ$4:$BK$4,BO$4)</f>
        <v>0</v>
      </c>
      <c r="BP62" s="33">
        <f t="shared" si="144"/>
        <v>0</v>
      </c>
      <c r="BQ62" s="33">
        <f t="shared" si="144"/>
        <v>0</v>
      </c>
      <c r="BR62" s="33">
        <f t="shared" si="144"/>
        <v>0</v>
      </c>
      <c r="BT62" s="33">
        <f>SUMIFS($AZ62:$BK62,$AZ$5:$BK$5,"&lt;="&amp;BT$5)</f>
        <v>0</v>
      </c>
    </row>
    <row r="63" spans="2:72" ht="14.25" customHeight="1" x14ac:dyDescent="0.25">
      <c r="B63" s="38" t="s">
        <v>89</v>
      </c>
      <c r="D63" s="39">
        <f t="shared" ref="D63:O63" si="145">D62/D61</f>
        <v>0</v>
      </c>
      <c r="E63" s="39">
        <f t="shared" si="145"/>
        <v>0</v>
      </c>
      <c r="F63" s="39">
        <f t="shared" si="145"/>
        <v>0</v>
      </c>
      <c r="G63" s="39">
        <f t="shared" si="145"/>
        <v>0</v>
      </c>
      <c r="H63" s="39">
        <f t="shared" si="145"/>
        <v>0</v>
      </c>
      <c r="I63" s="39">
        <f t="shared" si="145"/>
        <v>0</v>
      </c>
      <c r="J63" s="39">
        <f t="shared" si="145"/>
        <v>0</v>
      </c>
      <c r="K63" s="39">
        <f t="shared" si="145"/>
        <v>0</v>
      </c>
      <c r="L63" s="39">
        <f t="shared" si="145"/>
        <v>0</v>
      </c>
      <c r="M63" s="39">
        <f t="shared" si="145"/>
        <v>0</v>
      </c>
      <c r="N63" s="39">
        <f t="shared" si="145"/>
        <v>0</v>
      </c>
      <c r="O63" s="39">
        <f t="shared" si="145"/>
        <v>0</v>
      </c>
      <c r="Q63" s="39">
        <f>Q62/Q61</f>
        <v>0</v>
      </c>
      <c r="S63" s="39">
        <f t="shared" ref="S63:V63" si="146">S62/S61</f>
        <v>0</v>
      </c>
      <c r="T63" s="39">
        <f t="shared" si="146"/>
        <v>0</v>
      </c>
      <c r="U63" s="39">
        <f t="shared" si="146"/>
        <v>0</v>
      </c>
      <c r="V63" s="39">
        <f t="shared" si="146"/>
        <v>0</v>
      </c>
      <c r="X63" s="39">
        <f>X62/X61</f>
        <v>0</v>
      </c>
      <c r="AB63" s="43">
        <v>0</v>
      </c>
      <c r="AC63" s="41"/>
      <c r="AD63" s="43">
        <v>0</v>
      </c>
      <c r="AE63" s="43">
        <v>0</v>
      </c>
      <c r="AF63" s="43">
        <v>0</v>
      </c>
      <c r="AG63" s="43">
        <v>0</v>
      </c>
      <c r="AH63" s="41"/>
      <c r="AI63" s="43">
        <v>0</v>
      </c>
      <c r="AJ63" s="43">
        <v>0</v>
      </c>
      <c r="AK63" s="43">
        <v>0</v>
      </c>
      <c r="AL63" s="43">
        <v>0</v>
      </c>
      <c r="AM63" s="43">
        <v>0</v>
      </c>
      <c r="AN63" s="43">
        <v>0</v>
      </c>
      <c r="AO63" s="43">
        <v>0</v>
      </c>
      <c r="AP63" s="43">
        <v>0</v>
      </c>
      <c r="AQ63" s="43">
        <v>0</v>
      </c>
      <c r="AR63" s="43">
        <v>0</v>
      </c>
      <c r="AS63" s="43">
        <v>0</v>
      </c>
      <c r="AT63" s="43">
        <v>0</v>
      </c>
      <c r="AU63" s="41"/>
      <c r="AV63" s="39">
        <f>AV62/AV61</f>
        <v>0</v>
      </c>
      <c r="AZ63" s="39">
        <v>0</v>
      </c>
      <c r="BA63" s="39">
        <v>0</v>
      </c>
      <c r="BB63" s="39">
        <v>0</v>
      </c>
      <c r="BC63" s="39">
        <v>0</v>
      </c>
      <c r="BD63" s="39">
        <v>0</v>
      </c>
      <c r="BE63" s="39">
        <v>0</v>
      </c>
      <c r="BF63" s="39">
        <v>0</v>
      </c>
      <c r="BG63" s="39">
        <v>0</v>
      </c>
      <c r="BH63" s="39">
        <v>0</v>
      </c>
      <c r="BI63" s="39">
        <v>0</v>
      </c>
      <c r="BJ63" s="39">
        <v>0</v>
      </c>
      <c r="BK63" s="39">
        <v>0</v>
      </c>
      <c r="BM63" s="39">
        <f>BM62/BM61</f>
        <v>0</v>
      </c>
      <c r="BO63" s="39">
        <f t="shared" ref="BO63:BR63" si="147">BO62/BO61</f>
        <v>0</v>
      </c>
      <c r="BP63" s="39">
        <f t="shared" si="147"/>
        <v>0</v>
      </c>
      <c r="BQ63" s="39">
        <f t="shared" si="147"/>
        <v>0</v>
      </c>
      <c r="BR63" s="39">
        <f t="shared" si="147"/>
        <v>0</v>
      </c>
      <c r="BT63" s="39">
        <f>BT62/BT61</f>
        <v>0</v>
      </c>
    </row>
    <row r="65" spans="2:72" ht="14.25" customHeight="1" x14ac:dyDescent="0.25">
      <c r="B65" s="35" t="s">
        <v>90</v>
      </c>
      <c r="D65" s="37">
        <f t="shared" ref="D65:O65" si="148">D61-D62</f>
        <v>-1104051.2799999998</v>
      </c>
      <c r="E65" s="37">
        <f t="shared" si="148"/>
        <v>-1039951.4799999997</v>
      </c>
      <c r="F65" s="37">
        <f t="shared" si="148"/>
        <v>-1093084.73</v>
      </c>
      <c r="G65" s="37">
        <f t="shared" si="148"/>
        <v>-907360.04999999993</v>
      </c>
      <c r="H65" s="37">
        <f t="shared" si="148"/>
        <v>-865054.90999999992</v>
      </c>
      <c r="I65" s="37">
        <f t="shared" si="148"/>
        <v>-695124.89999999991</v>
      </c>
      <c r="J65" s="37">
        <f t="shared" si="148"/>
        <v>-939815.47999999963</v>
      </c>
      <c r="K65" s="37">
        <f t="shared" si="148"/>
        <v>-874736.72000000009</v>
      </c>
      <c r="L65" s="37">
        <f t="shared" si="148"/>
        <v>-815635.32999999973</v>
      </c>
      <c r="M65" s="37">
        <f t="shared" si="148"/>
        <v>-899072.4499999996</v>
      </c>
      <c r="N65" s="37">
        <f t="shared" si="148"/>
        <v>-1172228.78</v>
      </c>
      <c r="O65" s="37">
        <f t="shared" si="148"/>
        <v>-751170.79</v>
      </c>
      <c r="Q65" s="37">
        <f>Q61-Q62</f>
        <v>-751170.79</v>
      </c>
      <c r="S65" s="37">
        <f t="shared" ref="S65:V65" si="149">SUMIFS($D65:$O65,$D$4:$O$4,S$4)</f>
        <v>-3237087.4899999998</v>
      </c>
      <c r="T65" s="37">
        <f t="shared" si="149"/>
        <v>-2467539.86</v>
      </c>
      <c r="U65" s="37">
        <f t="shared" si="149"/>
        <v>-2630187.5299999993</v>
      </c>
      <c r="V65" s="37">
        <f t="shared" si="149"/>
        <v>-2822472.0199999996</v>
      </c>
      <c r="X65" s="37">
        <f>X61-X62</f>
        <v>-11157286.899999999</v>
      </c>
      <c r="AB65" s="266">
        <v>-12439264.030307598</v>
      </c>
      <c r="AC65" s="41"/>
      <c r="AD65" s="266">
        <v>-3507056.9528379068</v>
      </c>
      <c r="AE65" s="266">
        <v>-3150213.9081061995</v>
      </c>
      <c r="AF65" s="266">
        <v>-2979262.0002077809</v>
      </c>
      <c r="AG65" s="266">
        <v>-2802731.1691557104</v>
      </c>
      <c r="AH65" s="41"/>
      <c r="AI65" s="266">
        <v>-1204903.3058522656</v>
      </c>
      <c r="AJ65" s="266">
        <v>-1067686.2733999225</v>
      </c>
      <c r="AK65" s="266">
        <v>-1234467.3735857189</v>
      </c>
      <c r="AL65" s="266">
        <v>-1103212.7755367621</v>
      </c>
      <c r="AM65" s="266">
        <v>-1048104.5691647211</v>
      </c>
      <c r="AN65" s="266">
        <v>-998896.56340471667</v>
      </c>
      <c r="AO65" s="266">
        <v>-982273.40036580351</v>
      </c>
      <c r="AP65" s="266">
        <v>-977172.62856212968</v>
      </c>
      <c r="AQ65" s="266">
        <v>-1019815.9712798479</v>
      </c>
      <c r="AR65" s="266">
        <v>-946026.61560351518</v>
      </c>
      <c r="AS65" s="266">
        <v>-956097.75761215831</v>
      </c>
      <c r="AT65" s="266">
        <v>-900606.79594003712</v>
      </c>
      <c r="AU65" s="41"/>
      <c r="AV65" s="37">
        <f>SUMIFS(AI65:AT65,$AI$5:$AT$5,"&lt;="&amp;$AV$5)</f>
        <v>-12439264.0303076</v>
      </c>
      <c r="AZ65" s="37">
        <v>-895250.12000000011</v>
      </c>
      <c r="BA65" s="37">
        <v>-842660.54999999981</v>
      </c>
      <c r="BB65" s="37">
        <v>-887549.8</v>
      </c>
      <c r="BC65" s="37">
        <v>-1019117.0499999998</v>
      </c>
      <c r="BD65" s="37">
        <v>-978970.63000000012</v>
      </c>
      <c r="BE65" s="37">
        <v>-938354.94</v>
      </c>
      <c r="BF65" s="37">
        <v>-913880.6100000001</v>
      </c>
      <c r="BG65" s="37">
        <v>-1165993.94</v>
      </c>
      <c r="BH65" s="37">
        <v>-1042354.12</v>
      </c>
      <c r="BI65" s="37">
        <v>-938285.26999999979</v>
      </c>
      <c r="BJ65" s="37">
        <v>-1040451.5799999996</v>
      </c>
      <c r="BK65" s="37">
        <v>-1480299.9</v>
      </c>
      <c r="BM65" s="37">
        <f>BM61-BM62</f>
        <v>-1480299.9</v>
      </c>
      <c r="BO65" s="37">
        <f t="shared" ref="BO65:BR65" si="150">SUMIFS($AZ65:$BK65,$AZ$4:$BK$4,BO$4)</f>
        <v>-2625460.4699999997</v>
      </c>
      <c r="BP65" s="37">
        <f t="shared" si="150"/>
        <v>-2936442.62</v>
      </c>
      <c r="BQ65" s="37">
        <f t="shared" si="150"/>
        <v>-3122228.67</v>
      </c>
      <c r="BR65" s="37">
        <f t="shared" si="150"/>
        <v>-3459036.7499999991</v>
      </c>
      <c r="BT65" s="37">
        <f>BT61-BT62</f>
        <v>-12143168.510000002</v>
      </c>
    </row>
    <row r="66" spans="2:72" ht="14.25" customHeight="1" x14ac:dyDescent="0.25">
      <c r="B66" s="38" t="s">
        <v>91</v>
      </c>
      <c r="D66" s="39">
        <f t="shared" ref="D66:O66" si="151">D65/D15</f>
        <v>-0.98966451886274331</v>
      </c>
      <c r="E66" s="39">
        <f t="shared" si="151"/>
        <v>-0.95492503158194586</v>
      </c>
      <c r="F66" s="39">
        <f t="shared" si="151"/>
        <v>-0.99383142194269336</v>
      </c>
      <c r="G66" s="39">
        <f t="shared" si="151"/>
        <v>-0.74063610153652193</v>
      </c>
      <c r="H66" s="39">
        <f t="shared" si="151"/>
        <v>-0.76779017564326513</v>
      </c>
      <c r="I66" s="39">
        <f t="shared" si="151"/>
        <v>-0.60742042992204015</v>
      </c>
      <c r="J66" s="39">
        <f t="shared" si="151"/>
        <v>-0.8028866743356825</v>
      </c>
      <c r="K66" s="39">
        <f t="shared" si="151"/>
        <v>-0.76545529328881234</v>
      </c>
      <c r="L66" s="39">
        <f t="shared" si="151"/>
        <v>-0.71654701043198377</v>
      </c>
      <c r="M66" s="39">
        <f t="shared" si="151"/>
        <v>-0.79654238978367375</v>
      </c>
      <c r="N66" s="39">
        <f t="shared" si="151"/>
        <v>-1.0202166075036212</v>
      </c>
      <c r="O66" s="39">
        <f t="shared" si="151"/>
        <v>-0.65460602570326165</v>
      </c>
      <c r="Q66" s="39">
        <f>Q65/Q15</f>
        <v>-0.65460602570326165</v>
      </c>
      <c r="S66" s="39">
        <f>S65/S15</f>
        <v>-0.97960256283129477</v>
      </c>
      <c r="T66" s="39">
        <f>T65/T15</f>
        <v>-0.70578191286742309</v>
      </c>
      <c r="U66" s="39">
        <f>U65/U15</f>
        <v>-0.76202022712349105</v>
      </c>
      <c r="V66" s="39">
        <f>V65/V15</f>
        <v>-0.82402296730240077</v>
      </c>
      <c r="X66" s="39">
        <f>X65/X15</f>
        <v>-0.81574008760884664</v>
      </c>
      <c r="AB66" s="43">
        <v>-0.91531943618570699</v>
      </c>
      <c r="AC66" s="41"/>
      <c r="AD66" s="43">
        <v>-1.075949717731733</v>
      </c>
      <c r="AE66" s="43">
        <v>-0.95775354073314711</v>
      </c>
      <c r="AF66" s="43">
        <v>-0.86524176830766752</v>
      </c>
      <c r="AG66" s="43">
        <v>-0.77893890990088599</v>
      </c>
      <c r="AH66" s="41"/>
      <c r="AI66" s="43">
        <v>-1.1132080511582061</v>
      </c>
      <c r="AJ66" s="43">
        <v>-0.97884291045114469</v>
      </c>
      <c r="AK66" s="43">
        <v>-1.1363283786352898</v>
      </c>
      <c r="AL66" s="43">
        <v>-1.0186310384756041</v>
      </c>
      <c r="AM66" s="43">
        <v>-0.96335097144194093</v>
      </c>
      <c r="AN66" s="43">
        <v>-0.89334190611903097</v>
      </c>
      <c r="AO66" s="43">
        <v>-0.86544187270358608</v>
      </c>
      <c r="AP66" s="43">
        <v>-0.84955414230355741</v>
      </c>
      <c r="AQ66" s="43">
        <v>-0.88062709214999191</v>
      </c>
      <c r="AR66" s="43">
        <v>-0.8042167083568903</v>
      </c>
      <c r="AS66" s="43">
        <v>-0.80169503437740086</v>
      </c>
      <c r="AT66" s="43">
        <v>-0.73267026522601775</v>
      </c>
      <c r="AU66" s="41"/>
      <c r="AV66" s="39">
        <f>AV65/AV15</f>
        <v>-0.91531943618570732</v>
      </c>
      <c r="AZ66" s="39">
        <v>-0.85404765013817019</v>
      </c>
      <c r="BA66" s="39">
        <v>-0.79238627177810139</v>
      </c>
      <c r="BB66" s="39">
        <v>-0.84025967461650353</v>
      </c>
      <c r="BC66" s="39">
        <v>-0.93602530662949501</v>
      </c>
      <c r="BD66" s="39">
        <v>-0.90407088830261551</v>
      </c>
      <c r="BE66" s="39">
        <v>-0.88427436461072595</v>
      </c>
      <c r="BF66" s="39">
        <v>-0.84785680510813433</v>
      </c>
      <c r="BG66" s="39">
        <v>-1.1036367946128161</v>
      </c>
      <c r="BH66" s="39">
        <v>-0.98940704107430166</v>
      </c>
      <c r="BI66" s="39">
        <v>-0.87354368076513</v>
      </c>
      <c r="BJ66" s="39">
        <v>-0.97175014676865246</v>
      </c>
      <c r="BK66" s="39">
        <v>-1.3425441195552352</v>
      </c>
      <c r="BM66" s="39">
        <f>BM65/BM15</f>
        <v>-1.3425441195552352</v>
      </c>
      <c r="BO66" s="39">
        <f>BO65/BO15</f>
        <v>-0.82875147135588645</v>
      </c>
      <c r="BP66" s="39">
        <f>BP65/BP15</f>
        <v>-0.90833465281328141</v>
      </c>
      <c r="BQ66" s="39">
        <f>BQ65/BQ15</f>
        <v>-0.97940384879467191</v>
      </c>
      <c r="BR66" s="39">
        <f>BR65/BR15</f>
        <v>-1.0651644423211588</v>
      </c>
      <c r="BT66" s="39">
        <f>BT65/BT15</f>
        <v>-0.94602034737737251</v>
      </c>
    </row>
    <row r="67" spans="2:72" ht="14.25" customHeight="1" x14ac:dyDescent="0.25">
      <c r="B67" s="41"/>
      <c r="D67" s="41"/>
      <c r="E67" s="41"/>
      <c r="F67" s="268"/>
      <c r="G67" s="41"/>
      <c r="H67" s="41"/>
      <c r="I67" s="41"/>
      <c r="J67" s="41"/>
      <c r="K67" s="41"/>
      <c r="L67" s="41"/>
      <c r="M67" s="41"/>
      <c r="N67" s="41"/>
      <c r="O67" s="41"/>
      <c r="Q67" s="41"/>
      <c r="S67" s="41"/>
      <c r="T67" s="41"/>
      <c r="U67" s="41"/>
      <c r="V67" s="41"/>
      <c r="X67" s="41"/>
      <c r="AB67" s="41"/>
      <c r="AC67" s="41"/>
      <c r="AD67" s="41"/>
      <c r="AE67" s="41"/>
      <c r="AF67" s="41"/>
      <c r="AG67" s="41"/>
      <c r="AH67" s="41"/>
      <c r="AI67" s="41"/>
      <c r="AJ67" s="41"/>
      <c r="AK67" s="41"/>
      <c r="AL67" s="41"/>
      <c r="AM67" s="41"/>
      <c r="AN67" s="41"/>
      <c r="AO67" s="41"/>
      <c r="AP67" s="41"/>
      <c r="AQ67" s="41"/>
      <c r="AR67" s="41"/>
      <c r="AS67" s="41"/>
      <c r="AT67" s="41"/>
      <c r="AU67" s="41"/>
      <c r="AV67" s="41"/>
      <c r="AZ67" s="41"/>
      <c r="BA67" s="41"/>
      <c r="BB67" s="41"/>
      <c r="BC67" s="41"/>
      <c r="BD67" s="41"/>
      <c r="BE67" s="41"/>
      <c r="BF67" s="41"/>
      <c r="BG67" s="41"/>
      <c r="BH67" s="41"/>
      <c r="BI67" s="41"/>
      <c r="BJ67" s="41"/>
      <c r="BK67" s="41"/>
      <c r="BM67" s="41"/>
      <c r="BO67" s="41"/>
      <c r="BP67" s="41"/>
      <c r="BQ67" s="41"/>
      <c r="BR67" s="41"/>
      <c r="BT67" s="41"/>
    </row>
    <row r="68" spans="2:72" ht="14.25" customHeight="1" x14ac:dyDescent="0.25">
      <c r="B68" s="29" t="s">
        <v>92</v>
      </c>
      <c r="D68" s="41"/>
      <c r="E68" s="41"/>
      <c r="F68" s="41"/>
      <c r="G68" s="41"/>
      <c r="H68" s="41"/>
      <c r="I68" s="41"/>
      <c r="J68" s="41"/>
      <c r="K68" s="41"/>
      <c r="L68" s="41"/>
      <c r="M68" s="41"/>
      <c r="N68" s="41"/>
      <c r="O68" s="41"/>
      <c r="Q68" s="41"/>
      <c r="S68" s="41"/>
      <c r="T68" s="41"/>
      <c r="U68" s="41"/>
      <c r="V68" s="41"/>
      <c r="X68" s="41"/>
      <c r="AB68" s="41"/>
      <c r="AC68" s="41"/>
      <c r="AD68" s="41"/>
      <c r="AE68" s="41"/>
      <c r="AF68" s="41"/>
      <c r="AG68" s="41"/>
      <c r="AH68" s="41"/>
      <c r="AI68" s="41"/>
      <c r="AJ68" s="41"/>
      <c r="AK68" s="41"/>
      <c r="AL68" s="41"/>
      <c r="AM68" s="41"/>
      <c r="AN68" s="41"/>
      <c r="AO68" s="41"/>
      <c r="AP68" s="41"/>
      <c r="AQ68" s="41"/>
      <c r="AR68" s="41"/>
      <c r="AS68" s="41"/>
      <c r="AT68" s="41"/>
      <c r="AU68" s="41"/>
      <c r="AV68" s="41"/>
      <c r="AZ68" s="41"/>
      <c r="BA68" s="41"/>
      <c r="BB68" s="41"/>
      <c r="BC68" s="41"/>
      <c r="BD68" s="41"/>
      <c r="BE68" s="41"/>
      <c r="BF68" s="41"/>
      <c r="BG68" s="41"/>
      <c r="BH68" s="41"/>
      <c r="BI68" s="41"/>
      <c r="BJ68" s="41"/>
      <c r="BK68" s="41"/>
      <c r="BM68" s="41"/>
      <c r="BO68" s="41"/>
      <c r="BP68" s="41"/>
      <c r="BQ68" s="41"/>
      <c r="BR68" s="41"/>
      <c r="BT68" s="41"/>
    </row>
    <row r="69" spans="2:72" ht="14.25" customHeight="1" x14ac:dyDescent="0.25">
      <c r="B69" s="30" t="s">
        <v>78</v>
      </c>
      <c r="D69" s="31">
        <f t="shared" ref="D69:O69" si="152">D51</f>
        <v>559081.28</v>
      </c>
      <c r="E69" s="31">
        <f t="shared" si="152"/>
        <v>500158.41</v>
      </c>
      <c r="F69" s="31">
        <f t="shared" si="152"/>
        <v>545575.63</v>
      </c>
      <c r="G69" s="31">
        <f t="shared" si="152"/>
        <v>522811.84</v>
      </c>
      <c r="H69" s="31">
        <f t="shared" si="152"/>
        <v>529362.49</v>
      </c>
      <c r="I69" s="31">
        <f t="shared" si="152"/>
        <v>525321.41</v>
      </c>
      <c r="J69" s="31">
        <f t="shared" si="152"/>
        <v>541689.36</v>
      </c>
      <c r="K69" s="31">
        <f t="shared" si="152"/>
        <v>544596.31999999995</v>
      </c>
      <c r="L69" s="31">
        <f t="shared" si="152"/>
        <v>535007.55000000005</v>
      </c>
      <c r="M69" s="31">
        <f t="shared" si="152"/>
        <v>551737.39</v>
      </c>
      <c r="N69" s="31">
        <f t="shared" si="152"/>
        <v>859128.01</v>
      </c>
      <c r="O69" s="31">
        <f t="shared" si="152"/>
        <v>556137.34</v>
      </c>
      <c r="Q69" s="31">
        <f t="shared" ref="Q69:Q80" si="153">INDEX($D69:$O69,MATCH(Q$5,$D$5:$O$5,0))</f>
        <v>556137.34</v>
      </c>
      <c r="S69" s="31">
        <f t="shared" ref="S69:V69" si="154">SUMIFS($D69:$O69,$D$4:$O$4,S$4)</f>
        <v>1604815.3199999998</v>
      </c>
      <c r="T69" s="31">
        <f t="shared" si="154"/>
        <v>1577495.7400000002</v>
      </c>
      <c r="U69" s="31">
        <f t="shared" si="154"/>
        <v>1621293.23</v>
      </c>
      <c r="V69" s="31">
        <f t="shared" si="154"/>
        <v>1967002.7399999998</v>
      </c>
      <c r="X69" s="31">
        <f t="shared" ref="X69:X80" si="155">SUMIFS($D69:$O69,$D$5:$O$5,"&lt;="&amp;X$5)</f>
        <v>6770607.0299999984</v>
      </c>
      <c r="AB69" s="31">
        <v>6033984.6185465753</v>
      </c>
      <c r="AC69" s="41"/>
      <c r="AD69" s="31">
        <v>1477610.9805054795</v>
      </c>
      <c r="AE69" s="31">
        <v>1488872.1142</v>
      </c>
      <c r="AF69" s="31">
        <v>1516664.7508746581</v>
      </c>
      <c r="AG69" s="31">
        <v>1550836.7729664384</v>
      </c>
      <c r="AH69" s="41"/>
      <c r="AI69" s="33">
        <v>513152.30726301379</v>
      </c>
      <c r="AJ69" s="33">
        <v>455689.62096986297</v>
      </c>
      <c r="AK69" s="33">
        <v>508769.05227260274</v>
      </c>
      <c r="AL69" s="33">
        <v>489289.55239178077</v>
      </c>
      <c r="AM69" s="33">
        <v>505546.09762328758</v>
      </c>
      <c r="AN69" s="33">
        <v>494036.4641849316</v>
      </c>
      <c r="AO69" s="33">
        <v>508031.87648767128</v>
      </c>
      <c r="AP69" s="33">
        <v>509402.54946301394</v>
      </c>
      <c r="AQ69" s="33">
        <v>499230.32492397277</v>
      </c>
      <c r="AR69" s="33">
        <v>514176.05908561667</v>
      </c>
      <c r="AS69" s="33">
        <v>507339.78496575338</v>
      </c>
      <c r="AT69" s="33">
        <v>529320.92891506851</v>
      </c>
      <c r="AU69" s="41"/>
      <c r="AV69" s="33">
        <f t="shared" ref="AV69:AV81" si="156">SUMIFS(AI69:AT69,$AI$5:$AT$5,"&lt;="&amp;$AV$5)</f>
        <v>6033984.6185465762</v>
      </c>
      <c r="AZ69" s="31">
        <v>388473.11</v>
      </c>
      <c r="BA69" s="31">
        <v>363306.98</v>
      </c>
      <c r="BB69" s="31">
        <v>387971.78</v>
      </c>
      <c r="BC69" s="31">
        <v>376530.87</v>
      </c>
      <c r="BD69" s="31">
        <v>461233.15</v>
      </c>
      <c r="BE69" s="31">
        <v>470691.86</v>
      </c>
      <c r="BF69" s="31">
        <v>502910.36</v>
      </c>
      <c r="BG69" s="31">
        <v>498460.08</v>
      </c>
      <c r="BH69" s="31">
        <v>508886.34</v>
      </c>
      <c r="BI69" s="31">
        <v>517138.17</v>
      </c>
      <c r="BJ69" s="31">
        <v>496090</v>
      </c>
      <c r="BK69" s="31">
        <v>557496.68000000005</v>
      </c>
      <c r="BM69" s="31">
        <f t="shared" ref="BM69:BM80" si="157">INDEX($AZ69:$BK69,MATCH(BM$5,$AZ$5:$BK$5,0))</f>
        <v>557496.68000000005</v>
      </c>
      <c r="BO69" s="31">
        <f t="shared" ref="BO69:BR69" si="158">SUMIFS($AZ69:$BK69,$AZ$4:$BK$4,BO$4)</f>
        <v>1139751.8700000001</v>
      </c>
      <c r="BP69" s="31">
        <f t="shared" si="158"/>
        <v>1308455.8799999999</v>
      </c>
      <c r="BQ69" s="31">
        <f t="shared" si="158"/>
        <v>1510256.78</v>
      </c>
      <c r="BR69" s="31">
        <f t="shared" si="158"/>
        <v>1570724.85</v>
      </c>
      <c r="BT69" s="31">
        <f t="shared" ref="BT69:BT80" si="159">SUMIFS($AZ69:$BK69,$AZ$5:$BK$5,"&lt;="&amp;BT$5)</f>
        <v>5529189.3799999999</v>
      </c>
    </row>
    <row r="70" spans="2:72" ht="14.25" customHeight="1" x14ac:dyDescent="0.25">
      <c r="B70" s="30" t="s">
        <v>79</v>
      </c>
      <c r="D70" s="33">
        <f t="shared" ref="D70:O70" si="160">D52</f>
        <v>0</v>
      </c>
      <c r="E70" s="33">
        <f t="shared" si="160"/>
        <v>0</v>
      </c>
      <c r="F70" s="33">
        <f t="shared" si="160"/>
        <v>0</v>
      </c>
      <c r="G70" s="33">
        <f t="shared" si="160"/>
        <v>0</v>
      </c>
      <c r="H70" s="33">
        <f t="shared" si="160"/>
        <v>0</v>
      </c>
      <c r="I70" s="33">
        <f t="shared" si="160"/>
        <v>0</v>
      </c>
      <c r="J70" s="33">
        <f t="shared" si="160"/>
        <v>0</v>
      </c>
      <c r="K70" s="33">
        <f t="shared" si="160"/>
        <v>0</v>
      </c>
      <c r="L70" s="33">
        <f t="shared" si="160"/>
        <v>0</v>
      </c>
      <c r="M70" s="33">
        <f t="shared" si="160"/>
        <v>0</v>
      </c>
      <c r="N70" s="33">
        <f t="shared" si="160"/>
        <v>0</v>
      </c>
      <c r="O70" s="33">
        <f t="shared" si="160"/>
        <v>0</v>
      </c>
      <c r="Q70" s="33">
        <f t="shared" si="153"/>
        <v>0</v>
      </c>
      <c r="S70" s="33">
        <f t="shared" ref="S70:V70" si="161">SUMIFS($D70:$O70,$D$4:$O$4,S$4)</f>
        <v>0</v>
      </c>
      <c r="T70" s="33">
        <f t="shared" si="161"/>
        <v>0</v>
      </c>
      <c r="U70" s="33">
        <f t="shared" si="161"/>
        <v>0</v>
      </c>
      <c r="V70" s="33">
        <f t="shared" si="161"/>
        <v>0</v>
      </c>
      <c r="X70" s="33">
        <f t="shared" si="155"/>
        <v>0</v>
      </c>
      <c r="AB70" s="33">
        <v>0</v>
      </c>
      <c r="AC70" s="41"/>
      <c r="AD70" s="33">
        <v>0</v>
      </c>
      <c r="AE70" s="33">
        <v>0</v>
      </c>
      <c r="AF70" s="33">
        <v>0</v>
      </c>
      <c r="AG70" s="33">
        <v>0</v>
      </c>
      <c r="AH70" s="41"/>
      <c r="AI70" s="33">
        <v>0</v>
      </c>
      <c r="AJ70" s="33">
        <v>0</v>
      </c>
      <c r="AK70" s="33">
        <v>0</v>
      </c>
      <c r="AL70" s="33">
        <v>0</v>
      </c>
      <c r="AM70" s="33">
        <v>0</v>
      </c>
      <c r="AN70" s="33">
        <v>0</v>
      </c>
      <c r="AO70" s="33">
        <v>0</v>
      </c>
      <c r="AP70" s="33">
        <v>0</v>
      </c>
      <c r="AQ70" s="33">
        <v>0</v>
      </c>
      <c r="AR70" s="33">
        <v>0</v>
      </c>
      <c r="AS70" s="33">
        <v>0</v>
      </c>
      <c r="AT70" s="33">
        <v>0</v>
      </c>
      <c r="AU70" s="41"/>
      <c r="AV70" s="33">
        <f t="shared" si="156"/>
        <v>0</v>
      </c>
      <c r="AZ70" s="33">
        <v>0</v>
      </c>
      <c r="BA70" s="33">
        <v>0</v>
      </c>
      <c r="BB70" s="33">
        <v>0</v>
      </c>
      <c r="BC70" s="33">
        <v>0</v>
      </c>
      <c r="BD70" s="33">
        <v>0</v>
      </c>
      <c r="BE70" s="33">
        <v>0</v>
      </c>
      <c r="BF70" s="33">
        <v>0</v>
      </c>
      <c r="BG70" s="33">
        <v>0</v>
      </c>
      <c r="BH70" s="33">
        <v>0</v>
      </c>
      <c r="BI70" s="33">
        <v>0</v>
      </c>
      <c r="BJ70" s="33">
        <v>0</v>
      </c>
      <c r="BK70" s="33">
        <v>0</v>
      </c>
      <c r="BM70" s="33">
        <f t="shared" si="157"/>
        <v>0</v>
      </c>
      <c r="BO70" s="33">
        <f t="shared" ref="BO70:BR70" si="162">SUMIFS($AZ70:$BK70,$AZ$4:$BK$4,BO$4)</f>
        <v>0</v>
      </c>
      <c r="BP70" s="33">
        <f t="shared" si="162"/>
        <v>0</v>
      </c>
      <c r="BQ70" s="33">
        <f t="shared" si="162"/>
        <v>0</v>
      </c>
      <c r="BR70" s="33">
        <f t="shared" si="162"/>
        <v>0</v>
      </c>
      <c r="BT70" s="33">
        <f t="shared" si="159"/>
        <v>0</v>
      </c>
    </row>
    <row r="71" spans="2:72" ht="14.25" customHeight="1" x14ac:dyDescent="0.25">
      <c r="B71" s="30" t="s">
        <v>93</v>
      </c>
      <c r="C71" s="14"/>
      <c r="D71" s="33">
        <f t="shared" ref="D71:O71" si="163">D53</f>
        <v>-1858.4099999999999</v>
      </c>
      <c r="E71" s="33">
        <f t="shared" si="163"/>
        <v>125</v>
      </c>
      <c r="F71" s="33">
        <f t="shared" si="163"/>
        <v>9124.83</v>
      </c>
      <c r="G71" s="33">
        <f t="shared" si="163"/>
        <v>37549.910000000003</v>
      </c>
      <c r="H71" s="33">
        <f t="shared" si="163"/>
        <v>226.5</v>
      </c>
      <c r="I71" s="33">
        <f t="shared" si="163"/>
        <v>-205439.2</v>
      </c>
      <c r="J71" s="33">
        <f t="shared" si="163"/>
        <v>44.26</v>
      </c>
      <c r="K71" s="33">
        <f t="shared" si="163"/>
        <v>1093.56</v>
      </c>
      <c r="L71" s="33">
        <f t="shared" si="163"/>
        <v>8367.36</v>
      </c>
      <c r="M71" s="33">
        <f t="shared" si="163"/>
        <v>2121.44</v>
      </c>
      <c r="N71" s="33">
        <f t="shared" si="163"/>
        <v>722.4</v>
      </c>
      <c r="O71" s="33">
        <f t="shared" si="163"/>
        <v>8363.91</v>
      </c>
      <c r="P71" s="14"/>
      <c r="Q71" s="33">
        <f t="shared" si="153"/>
        <v>8363.91</v>
      </c>
      <c r="R71" s="14"/>
      <c r="S71" s="33">
        <f t="shared" ref="S71:V71" si="164">SUMIFS($D71:$O71,$D$4:$O$4,S$4)</f>
        <v>7391.42</v>
      </c>
      <c r="T71" s="33">
        <f t="shared" si="164"/>
        <v>-167662.79</v>
      </c>
      <c r="U71" s="33">
        <f t="shared" si="164"/>
        <v>9505.18</v>
      </c>
      <c r="V71" s="33">
        <f t="shared" si="164"/>
        <v>11207.75</v>
      </c>
      <c r="X71" s="33">
        <f t="shared" si="155"/>
        <v>-139558.44</v>
      </c>
      <c r="AB71" s="33">
        <v>244375</v>
      </c>
      <c r="AC71" s="41"/>
      <c r="AD71" s="33">
        <v>170687.5</v>
      </c>
      <c r="AE71" s="33">
        <v>32312.5</v>
      </c>
      <c r="AF71" s="33">
        <v>21312.5</v>
      </c>
      <c r="AG71" s="33">
        <v>20062.5</v>
      </c>
      <c r="AH71" s="41"/>
      <c r="AI71" s="33">
        <v>3666.6666666666665</v>
      </c>
      <c r="AJ71" s="33">
        <v>3666.6666666666665</v>
      </c>
      <c r="AK71" s="33">
        <v>163354.16666666666</v>
      </c>
      <c r="AL71" s="33">
        <v>7333.333333333333</v>
      </c>
      <c r="AM71" s="33">
        <v>7333.333333333333</v>
      </c>
      <c r="AN71" s="33">
        <v>17645.833333333332</v>
      </c>
      <c r="AO71" s="33">
        <v>3666.6666666666665</v>
      </c>
      <c r="AP71" s="33">
        <v>3666.6666666666665</v>
      </c>
      <c r="AQ71" s="33">
        <v>13979.166666666666</v>
      </c>
      <c r="AR71" s="33">
        <v>3666.6666666666665</v>
      </c>
      <c r="AS71" s="33">
        <v>3666.6666666666665</v>
      </c>
      <c r="AT71" s="33">
        <v>12729.166666666666</v>
      </c>
      <c r="AU71" s="41"/>
      <c r="AV71" s="33">
        <f t="shared" si="156"/>
        <v>244374.99999999997</v>
      </c>
      <c r="AZ71" s="33">
        <v>933.8</v>
      </c>
      <c r="BA71" s="33">
        <v>1475</v>
      </c>
      <c r="BB71" s="33">
        <v>688.33</v>
      </c>
      <c r="BC71" s="33">
        <v>37795.199999999997</v>
      </c>
      <c r="BD71" s="33">
        <v>7686.18</v>
      </c>
      <c r="BE71" s="33">
        <v>-626.31999999999994</v>
      </c>
      <c r="BF71" s="33">
        <v>-108794.22</v>
      </c>
      <c r="BG71" s="33">
        <v>2813.8</v>
      </c>
      <c r="BH71" s="33">
        <v>153.39000000000001</v>
      </c>
      <c r="BI71" s="33">
        <v>23830.82</v>
      </c>
      <c r="BJ71" s="33">
        <v>1009.58</v>
      </c>
      <c r="BK71" s="33">
        <v>3977.37</v>
      </c>
      <c r="BL71" s="14"/>
      <c r="BM71" s="33">
        <f t="shared" si="157"/>
        <v>3977.37</v>
      </c>
      <c r="BN71" s="14"/>
      <c r="BO71" s="33">
        <f t="shared" ref="BO71:BR71" si="165">SUMIFS($AZ71:$BK71,$AZ$4:$BK$4,BO$4)</f>
        <v>3097.13</v>
      </c>
      <c r="BP71" s="33">
        <f t="shared" si="165"/>
        <v>44855.06</v>
      </c>
      <c r="BQ71" s="33">
        <f t="shared" si="165"/>
        <v>-105827.03</v>
      </c>
      <c r="BR71" s="33">
        <f t="shared" si="165"/>
        <v>28817.77</v>
      </c>
      <c r="BT71" s="33">
        <f t="shared" si="159"/>
        <v>-29057.070000000003</v>
      </c>
    </row>
    <row r="72" spans="2:72" ht="14.25" customHeight="1" x14ac:dyDescent="0.25">
      <c r="B72" s="30" t="s">
        <v>81</v>
      </c>
      <c r="C72" s="14"/>
      <c r="D72" s="33">
        <f t="shared" ref="D72:O72" si="166">D54</f>
        <v>0</v>
      </c>
      <c r="E72" s="33">
        <f t="shared" si="166"/>
        <v>0</v>
      </c>
      <c r="F72" s="33">
        <f t="shared" si="166"/>
        <v>0</v>
      </c>
      <c r="G72" s="33">
        <f t="shared" si="166"/>
        <v>0</v>
      </c>
      <c r="H72" s="33">
        <f t="shared" si="166"/>
        <v>0</v>
      </c>
      <c r="I72" s="33">
        <f t="shared" si="166"/>
        <v>0</v>
      </c>
      <c r="J72" s="33">
        <f t="shared" si="166"/>
        <v>0</v>
      </c>
      <c r="K72" s="33">
        <f t="shared" si="166"/>
        <v>0</v>
      </c>
      <c r="L72" s="33">
        <f t="shared" si="166"/>
        <v>0</v>
      </c>
      <c r="M72" s="33">
        <f t="shared" si="166"/>
        <v>0</v>
      </c>
      <c r="N72" s="33">
        <f t="shared" si="166"/>
        <v>0</v>
      </c>
      <c r="O72" s="33">
        <f t="shared" si="166"/>
        <v>0</v>
      </c>
      <c r="P72" s="14"/>
      <c r="Q72" s="33">
        <f t="shared" si="153"/>
        <v>0</v>
      </c>
      <c r="R72" s="14"/>
      <c r="S72" s="33">
        <f t="shared" ref="S72:V72" si="167">SUMIFS($D72:$O72,$D$4:$O$4,S$4)</f>
        <v>0</v>
      </c>
      <c r="T72" s="33">
        <f t="shared" si="167"/>
        <v>0</v>
      </c>
      <c r="U72" s="33">
        <f t="shared" si="167"/>
        <v>0</v>
      </c>
      <c r="V72" s="33">
        <f t="shared" si="167"/>
        <v>0</v>
      </c>
      <c r="X72" s="33">
        <f t="shared" si="155"/>
        <v>0</v>
      </c>
      <c r="AB72" s="33">
        <v>0</v>
      </c>
      <c r="AC72" s="41"/>
      <c r="AD72" s="33">
        <v>0</v>
      </c>
      <c r="AE72" s="33">
        <v>0</v>
      </c>
      <c r="AF72" s="33">
        <v>0</v>
      </c>
      <c r="AG72" s="33">
        <v>0</v>
      </c>
      <c r="AH72" s="41"/>
      <c r="AI72" s="33">
        <v>0</v>
      </c>
      <c r="AJ72" s="33">
        <v>0</v>
      </c>
      <c r="AK72" s="33">
        <v>0</v>
      </c>
      <c r="AL72" s="33">
        <v>0</v>
      </c>
      <c r="AM72" s="33">
        <v>0</v>
      </c>
      <c r="AN72" s="33">
        <v>0</v>
      </c>
      <c r="AO72" s="33">
        <v>0</v>
      </c>
      <c r="AP72" s="33">
        <v>0</v>
      </c>
      <c r="AQ72" s="33">
        <v>0</v>
      </c>
      <c r="AR72" s="33">
        <v>0</v>
      </c>
      <c r="AS72" s="33">
        <v>0</v>
      </c>
      <c r="AT72" s="33">
        <v>0</v>
      </c>
      <c r="AU72" s="41"/>
      <c r="AV72" s="33">
        <f t="shared" si="156"/>
        <v>0</v>
      </c>
      <c r="AZ72" s="33">
        <v>0</v>
      </c>
      <c r="BA72" s="33">
        <v>0</v>
      </c>
      <c r="BB72" s="33">
        <v>0</v>
      </c>
      <c r="BC72" s="33">
        <v>0</v>
      </c>
      <c r="BD72" s="33">
        <v>0</v>
      </c>
      <c r="BE72" s="33">
        <v>0</v>
      </c>
      <c r="BF72" s="33">
        <v>0</v>
      </c>
      <c r="BG72" s="33">
        <v>0</v>
      </c>
      <c r="BH72" s="33">
        <v>0</v>
      </c>
      <c r="BI72" s="33">
        <v>0</v>
      </c>
      <c r="BJ72" s="33">
        <v>0</v>
      </c>
      <c r="BK72" s="33">
        <v>217081.69999999998</v>
      </c>
      <c r="BL72" s="14"/>
      <c r="BM72" s="33">
        <f t="shared" si="157"/>
        <v>217081.69999999998</v>
      </c>
      <c r="BN72" s="14"/>
      <c r="BO72" s="33">
        <f t="shared" ref="BO72:BR72" si="168">SUMIFS($AZ72:$BK72,$AZ$4:$BK$4,BO$4)</f>
        <v>0</v>
      </c>
      <c r="BP72" s="33">
        <f t="shared" si="168"/>
        <v>0</v>
      </c>
      <c r="BQ72" s="33">
        <f t="shared" si="168"/>
        <v>0</v>
      </c>
      <c r="BR72" s="33">
        <f t="shared" si="168"/>
        <v>217081.69999999998</v>
      </c>
      <c r="BT72" s="33">
        <f t="shared" si="159"/>
        <v>217081.69999999998</v>
      </c>
    </row>
    <row r="73" spans="2:72" ht="14.25" customHeight="1" x14ac:dyDescent="0.25">
      <c r="B73" s="30" t="s">
        <v>82</v>
      </c>
      <c r="C73" s="14"/>
      <c r="D73" s="33">
        <f t="shared" ref="D73:O73" si="169">D55</f>
        <v>0</v>
      </c>
      <c r="E73" s="33">
        <f t="shared" si="169"/>
        <v>862.5</v>
      </c>
      <c r="F73" s="33">
        <f t="shared" si="169"/>
        <v>0</v>
      </c>
      <c r="G73" s="33">
        <f t="shared" si="169"/>
        <v>0</v>
      </c>
      <c r="H73" s="33">
        <f t="shared" si="169"/>
        <v>3994.5</v>
      </c>
      <c r="I73" s="33">
        <f t="shared" si="169"/>
        <v>0</v>
      </c>
      <c r="J73" s="33">
        <f t="shared" si="169"/>
        <v>0</v>
      </c>
      <c r="K73" s="33">
        <f t="shared" si="169"/>
        <v>0</v>
      </c>
      <c r="L73" s="33">
        <f t="shared" si="169"/>
        <v>0</v>
      </c>
      <c r="M73" s="33">
        <f t="shared" si="169"/>
        <v>0</v>
      </c>
      <c r="N73" s="33">
        <f t="shared" si="169"/>
        <v>0</v>
      </c>
      <c r="O73" s="33">
        <f t="shared" si="169"/>
        <v>0</v>
      </c>
      <c r="P73" s="14"/>
      <c r="Q73" s="33">
        <f t="shared" si="153"/>
        <v>0</v>
      </c>
      <c r="R73" s="14"/>
      <c r="S73" s="33">
        <f t="shared" ref="S73:V73" si="170">SUMIFS($D73:$O73,$D$4:$O$4,S$4)</f>
        <v>862.5</v>
      </c>
      <c r="T73" s="33">
        <f t="shared" si="170"/>
        <v>3994.5</v>
      </c>
      <c r="U73" s="33">
        <f t="shared" si="170"/>
        <v>0</v>
      </c>
      <c r="V73" s="33">
        <f t="shared" si="170"/>
        <v>0</v>
      </c>
      <c r="X73" s="33">
        <f t="shared" si="155"/>
        <v>4857</v>
      </c>
      <c r="AB73" s="33">
        <v>0</v>
      </c>
      <c r="AC73" s="41"/>
      <c r="AD73" s="33">
        <v>0</v>
      </c>
      <c r="AE73" s="33">
        <v>0</v>
      </c>
      <c r="AF73" s="33">
        <v>0</v>
      </c>
      <c r="AG73" s="33">
        <v>0</v>
      </c>
      <c r="AH73" s="41"/>
      <c r="AI73" s="33">
        <v>0</v>
      </c>
      <c r="AJ73" s="33">
        <v>0</v>
      </c>
      <c r="AK73" s="33">
        <v>0</v>
      </c>
      <c r="AL73" s="33">
        <v>0</v>
      </c>
      <c r="AM73" s="33">
        <v>0</v>
      </c>
      <c r="AN73" s="33">
        <v>0</v>
      </c>
      <c r="AO73" s="33">
        <v>0</v>
      </c>
      <c r="AP73" s="33">
        <v>0</v>
      </c>
      <c r="AQ73" s="33">
        <v>0</v>
      </c>
      <c r="AR73" s="33">
        <v>0</v>
      </c>
      <c r="AS73" s="33">
        <v>0</v>
      </c>
      <c r="AT73" s="33">
        <v>0</v>
      </c>
      <c r="AU73" s="41"/>
      <c r="AV73" s="33">
        <f t="shared" si="156"/>
        <v>0</v>
      </c>
      <c r="AZ73" s="33">
        <v>0</v>
      </c>
      <c r="BA73" s="33">
        <v>0</v>
      </c>
      <c r="BB73" s="33">
        <v>0</v>
      </c>
      <c r="BC73" s="33">
        <v>97005.75</v>
      </c>
      <c r="BD73" s="33">
        <v>87786.25</v>
      </c>
      <c r="BE73" s="33">
        <v>0</v>
      </c>
      <c r="BF73" s="33">
        <v>0</v>
      </c>
      <c r="BG73" s="33">
        <v>105892.5</v>
      </c>
      <c r="BH73" s="33">
        <v>5174</v>
      </c>
      <c r="BI73" s="33">
        <v>-105892.5</v>
      </c>
      <c r="BJ73" s="33">
        <v>0</v>
      </c>
      <c r="BK73" s="33">
        <v>218532.97</v>
      </c>
      <c r="BL73" s="14"/>
      <c r="BM73" s="33">
        <f t="shared" si="157"/>
        <v>218532.97</v>
      </c>
      <c r="BN73" s="14"/>
      <c r="BO73" s="33">
        <f t="shared" ref="BO73:BR73" si="171">SUMIFS($AZ73:$BK73,$AZ$4:$BK$4,BO$4)</f>
        <v>0</v>
      </c>
      <c r="BP73" s="33">
        <f t="shared" si="171"/>
        <v>184792</v>
      </c>
      <c r="BQ73" s="33">
        <f t="shared" si="171"/>
        <v>111066.5</v>
      </c>
      <c r="BR73" s="33">
        <f t="shared" si="171"/>
        <v>112640.47</v>
      </c>
      <c r="BT73" s="33">
        <f t="shared" si="159"/>
        <v>408498.97</v>
      </c>
    </row>
    <row r="74" spans="2:72" ht="14.25" customHeight="1" x14ac:dyDescent="0.25">
      <c r="B74" s="30" t="s">
        <v>83</v>
      </c>
      <c r="C74" s="14"/>
      <c r="D74" s="33">
        <f t="shared" ref="D74:O74" si="172">D56</f>
        <v>0</v>
      </c>
      <c r="E74" s="33">
        <f t="shared" si="172"/>
        <v>0</v>
      </c>
      <c r="F74" s="33">
        <f t="shared" si="172"/>
        <v>0</v>
      </c>
      <c r="G74" s="33">
        <f t="shared" si="172"/>
        <v>0</v>
      </c>
      <c r="H74" s="33">
        <f t="shared" si="172"/>
        <v>0</v>
      </c>
      <c r="I74" s="33">
        <f t="shared" si="172"/>
        <v>0</v>
      </c>
      <c r="J74" s="33">
        <f t="shared" si="172"/>
        <v>0</v>
      </c>
      <c r="K74" s="33">
        <f t="shared" si="172"/>
        <v>0</v>
      </c>
      <c r="L74" s="33">
        <f t="shared" si="172"/>
        <v>0</v>
      </c>
      <c r="M74" s="33">
        <f t="shared" si="172"/>
        <v>0</v>
      </c>
      <c r="N74" s="33">
        <f t="shared" si="172"/>
        <v>0</v>
      </c>
      <c r="O74" s="33">
        <f t="shared" si="172"/>
        <v>0</v>
      </c>
      <c r="P74" s="14"/>
      <c r="Q74" s="33">
        <f t="shared" si="153"/>
        <v>0</v>
      </c>
      <c r="R74" s="14"/>
      <c r="S74" s="33">
        <f t="shared" ref="S74:V74" si="173">SUMIFS($D74:$O74,$D$4:$O$4,S$4)</f>
        <v>0</v>
      </c>
      <c r="T74" s="33">
        <f t="shared" si="173"/>
        <v>0</v>
      </c>
      <c r="U74" s="33">
        <f t="shared" si="173"/>
        <v>0</v>
      </c>
      <c r="V74" s="33">
        <f t="shared" si="173"/>
        <v>0</v>
      </c>
      <c r="X74" s="33">
        <f t="shared" si="155"/>
        <v>0</v>
      </c>
      <c r="AB74" s="33">
        <v>0</v>
      </c>
      <c r="AC74" s="41"/>
      <c r="AD74" s="33">
        <v>0</v>
      </c>
      <c r="AE74" s="33">
        <v>0</v>
      </c>
      <c r="AF74" s="33">
        <v>0</v>
      </c>
      <c r="AG74" s="33">
        <v>0</v>
      </c>
      <c r="AH74" s="41"/>
      <c r="AI74" s="33">
        <v>0</v>
      </c>
      <c r="AJ74" s="33">
        <v>0</v>
      </c>
      <c r="AK74" s="33">
        <v>0</v>
      </c>
      <c r="AL74" s="33">
        <v>0</v>
      </c>
      <c r="AM74" s="33">
        <v>0</v>
      </c>
      <c r="AN74" s="33">
        <v>0</v>
      </c>
      <c r="AO74" s="33">
        <v>0</v>
      </c>
      <c r="AP74" s="33">
        <v>0</v>
      </c>
      <c r="AQ74" s="33">
        <v>0</v>
      </c>
      <c r="AR74" s="33">
        <v>0</v>
      </c>
      <c r="AS74" s="33">
        <v>0</v>
      </c>
      <c r="AT74" s="33">
        <v>0</v>
      </c>
      <c r="AU74" s="41"/>
      <c r="AV74" s="33">
        <f t="shared" si="156"/>
        <v>0</v>
      </c>
      <c r="AZ74" s="33">
        <v>0</v>
      </c>
      <c r="BA74" s="33">
        <v>0</v>
      </c>
      <c r="BB74" s="33">
        <v>0</v>
      </c>
      <c r="BC74" s="33">
        <v>0</v>
      </c>
      <c r="BD74" s="33">
        <v>0</v>
      </c>
      <c r="BE74" s="33">
        <v>0</v>
      </c>
      <c r="BF74" s="33">
        <v>0</v>
      </c>
      <c r="BG74" s="33">
        <v>0</v>
      </c>
      <c r="BH74" s="33">
        <v>0</v>
      </c>
      <c r="BI74" s="33">
        <v>0</v>
      </c>
      <c r="BJ74" s="33">
        <v>0</v>
      </c>
      <c r="BK74" s="33">
        <v>0</v>
      </c>
      <c r="BL74" s="14"/>
      <c r="BM74" s="33">
        <f t="shared" si="157"/>
        <v>0</v>
      </c>
      <c r="BN74" s="14"/>
      <c r="BO74" s="33">
        <f t="shared" ref="BO74:BR74" si="174">SUMIFS($AZ74:$BK74,$AZ$4:$BK$4,BO$4)</f>
        <v>0</v>
      </c>
      <c r="BP74" s="33">
        <f t="shared" si="174"/>
        <v>0</v>
      </c>
      <c r="BQ74" s="33">
        <f t="shared" si="174"/>
        <v>0</v>
      </c>
      <c r="BR74" s="33">
        <f t="shared" si="174"/>
        <v>0</v>
      </c>
      <c r="BT74" s="33">
        <f t="shared" si="159"/>
        <v>0</v>
      </c>
    </row>
    <row r="75" spans="2:72" ht="14.25" customHeight="1" x14ac:dyDescent="0.25">
      <c r="B75" s="30" t="s">
        <v>84</v>
      </c>
      <c r="C75" s="14"/>
      <c r="D75" s="33">
        <f t="shared" ref="D75:O75" si="175">D57</f>
        <v>0</v>
      </c>
      <c r="E75" s="33">
        <f t="shared" si="175"/>
        <v>0</v>
      </c>
      <c r="F75" s="33">
        <f t="shared" si="175"/>
        <v>67721.98</v>
      </c>
      <c r="G75" s="33">
        <f t="shared" si="175"/>
        <v>59475.83</v>
      </c>
      <c r="H75" s="33">
        <f t="shared" si="175"/>
        <v>0</v>
      </c>
      <c r="I75" s="33">
        <f t="shared" si="175"/>
        <v>0</v>
      </c>
      <c r="J75" s="33">
        <f t="shared" si="175"/>
        <v>53750</v>
      </c>
      <c r="K75" s="33">
        <f t="shared" si="175"/>
        <v>43179.4</v>
      </c>
      <c r="L75" s="33">
        <f t="shared" si="175"/>
        <v>17076</v>
      </c>
      <c r="M75" s="33">
        <f t="shared" si="175"/>
        <v>0</v>
      </c>
      <c r="N75" s="33">
        <f t="shared" si="175"/>
        <v>0</v>
      </c>
      <c r="O75" s="33">
        <f t="shared" si="175"/>
        <v>0</v>
      </c>
      <c r="P75" s="14"/>
      <c r="Q75" s="33">
        <f t="shared" si="153"/>
        <v>0</v>
      </c>
      <c r="R75" s="14"/>
      <c r="S75" s="33">
        <f t="shared" ref="S75:V75" si="176">SUMIFS($D75:$O75,$D$4:$O$4,S$4)</f>
        <v>67721.98</v>
      </c>
      <c r="T75" s="33">
        <f t="shared" si="176"/>
        <v>59475.83</v>
      </c>
      <c r="U75" s="33">
        <f t="shared" si="176"/>
        <v>114005.4</v>
      </c>
      <c r="V75" s="33">
        <f t="shared" si="176"/>
        <v>0</v>
      </c>
      <c r="X75" s="33">
        <f t="shared" si="155"/>
        <v>241203.21</v>
      </c>
      <c r="AB75" s="33">
        <v>0</v>
      </c>
      <c r="AC75" s="41"/>
      <c r="AD75" s="33">
        <v>0</v>
      </c>
      <c r="AE75" s="33">
        <v>0</v>
      </c>
      <c r="AF75" s="33">
        <v>0</v>
      </c>
      <c r="AG75" s="33">
        <v>0</v>
      </c>
      <c r="AH75" s="41"/>
      <c r="AI75" s="33">
        <v>0</v>
      </c>
      <c r="AJ75" s="33">
        <v>0</v>
      </c>
      <c r="AK75" s="33">
        <v>0</v>
      </c>
      <c r="AL75" s="33">
        <v>0</v>
      </c>
      <c r="AM75" s="33">
        <v>0</v>
      </c>
      <c r="AN75" s="33">
        <v>0</v>
      </c>
      <c r="AO75" s="33">
        <v>0</v>
      </c>
      <c r="AP75" s="33">
        <v>0</v>
      </c>
      <c r="AQ75" s="33">
        <v>0</v>
      </c>
      <c r="AR75" s="33">
        <v>0</v>
      </c>
      <c r="AS75" s="33">
        <v>0</v>
      </c>
      <c r="AT75" s="33">
        <v>0</v>
      </c>
      <c r="AU75" s="41"/>
      <c r="AV75" s="33">
        <f t="shared" si="156"/>
        <v>0</v>
      </c>
      <c r="AZ75" s="33">
        <v>0</v>
      </c>
      <c r="BA75" s="33">
        <v>0</v>
      </c>
      <c r="BB75" s="33">
        <v>0</v>
      </c>
      <c r="BC75" s="33">
        <v>0</v>
      </c>
      <c r="BD75" s="33">
        <v>0</v>
      </c>
      <c r="BE75" s="33">
        <v>0</v>
      </c>
      <c r="BF75" s="33">
        <v>0</v>
      </c>
      <c r="BG75" s="33">
        <v>0</v>
      </c>
      <c r="BH75" s="33">
        <v>0</v>
      </c>
      <c r="BI75" s="33">
        <v>0</v>
      </c>
      <c r="BJ75" s="33">
        <v>0</v>
      </c>
      <c r="BK75" s="33">
        <v>0</v>
      </c>
      <c r="BL75" s="14"/>
      <c r="BM75" s="33">
        <f t="shared" si="157"/>
        <v>0</v>
      </c>
      <c r="BN75" s="14"/>
      <c r="BO75" s="33">
        <f t="shared" ref="BO75:BR75" si="177">SUMIFS($AZ75:$BK75,$AZ$4:$BK$4,BO$4)</f>
        <v>0</v>
      </c>
      <c r="BP75" s="33">
        <f t="shared" si="177"/>
        <v>0</v>
      </c>
      <c r="BQ75" s="33">
        <f t="shared" si="177"/>
        <v>0</v>
      </c>
      <c r="BR75" s="33">
        <f t="shared" si="177"/>
        <v>0</v>
      </c>
      <c r="BT75" s="33">
        <f t="shared" si="159"/>
        <v>0</v>
      </c>
    </row>
    <row r="76" spans="2:72" ht="14.25" customHeight="1" x14ac:dyDescent="0.25">
      <c r="B76" s="30" t="s">
        <v>85</v>
      </c>
      <c r="C76" s="14"/>
      <c r="D76" s="33">
        <f t="shared" ref="D76:O76" si="178">D58</f>
        <v>2868.5</v>
      </c>
      <c r="E76" s="33">
        <f t="shared" si="178"/>
        <v>24449.34</v>
      </c>
      <c r="F76" s="33">
        <f t="shared" si="178"/>
        <v>26348.07</v>
      </c>
      <c r="G76" s="33">
        <f t="shared" si="178"/>
        <v>0</v>
      </c>
      <c r="H76" s="33">
        <f t="shared" si="178"/>
        <v>235</v>
      </c>
      <c r="I76" s="33">
        <f t="shared" si="178"/>
        <v>28037.5</v>
      </c>
      <c r="J76" s="33">
        <f t="shared" si="178"/>
        <v>27583.599999999999</v>
      </c>
      <c r="K76" s="33">
        <f t="shared" si="178"/>
        <v>4093.53</v>
      </c>
      <c r="L76" s="33">
        <f t="shared" si="178"/>
        <v>1171.49</v>
      </c>
      <c r="M76" s="33">
        <f t="shared" si="178"/>
        <v>2946.8</v>
      </c>
      <c r="N76" s="33">
        <f t="shared" si="178"/>
        <v>956.7</v>
      </c>
      <c r="O76" s="33">
        <f t="shared" si="178"/>
        <v>5145.8900000000003</v>
      </c>
      <c r="P76" s="14"/>
      <c r="Q76" s="33">
        <f t="shared" si="153"/>
        <v>5145.8900000000003</v>
      </c>
      <c r="R76" s="14"/>
      <c r="S76" s="33">
        <f t="shared" ref="S76:V76" si="179">SUMIFS($D76:$O76,$D$4:$O$4,S$4)</f>
        <v>53665.91</v>
      </c>
      <c r="T76" s="33">
        <f t="shared" si="179"/>
        <v>28272.5</v>
      </c>
      <c r="U76" s="33">
        <f t="shared" si="179"/>
        <v>32848.619999999995</v>
      </c>
      <c r="V76" s="33">
        <f t="shared" si="179"/>
        <v>9049.39</v>
      </c>
      <c r="X76" s="33">
        <f t="shared" si="155"/>
        <v>123836.42000000001</v>
      </c>
      <c r="AB76" s="33">
        <v>352000</v>
      </c>
      <c r="AC76" s="41"/>
      <c r="AD76" s="33">
        <v>88000</v>
      </c>
      <c r="AE76" s="33">
        <v>88000</v>
      </c>
      <c r="AF76" s="33">
        <v>88000</v>
      </c>
      <c r="AG76" s="33">
        <v>88000</v>
      </c>
      <c r="AH76" s="41"/>
      <c r="AI76" s="33">
        <v>29333.333333333332</v>
      </c>
      <c r="AJ76" s="33">
        <v>29333.333333333332</v>
      </c>
      <c r="AK76" s="33">
        <v>29333.333333333332</v>
      </c>
      <c r="AL76" s="33">
        <v>29333.333333333332</v>
      </c>
      <c r="AM76" s="33">
        <v>29333.333333333332</v>
      </c>
      <c r="AN76" s="33">
        <v>29333.333333333332</v>
      </c>
      <c r="AO76" s="33">
        <v>29333.333333333332</v>
      </c>
      <c r="AP76" s="33">
        <v>29333.333333333332</v>
      </c>
      <c r="AQ76" s="33">
        <v>29333.333333333332</v>
      </c>
      <c r="AR76" s="33">
        <v>29333.333333333332</v>
      </c>
      <c r="AS76" s="33">
        <v>29333.333333333332</v>
      </c>
      <c r="AT76" s="33">
        <v>29333.333333333332</v>
      </c>
      <c r="AU76" s="41"/>
      <c r="AV76" s="33">
        <f t="shared" si="156"/>
        <v>351999.99999999994</v>
      </c>
      <c r="AZ76" s="33">
        <v>4434.6400000000003</v>
      </c>
      <c r="BA76" s="33">
        <v>2432.1</v>
      </c>
      <c r="BB76" s="33">
        <v>5233.7299999999996</v>
      </c>
      <c r="BC76" s="33">
        <v>27060.720000000001</v>
      </c>
      <c r="BD76" s="33">
        <v>2456.7800000000002</v>
      </c>
      <c r="BE76" s="33">
        <v>789.93</v>
      </c>
      <c r="BF76" s="33">
        <v>77165</v>
      </c>
      <c r="BG76" s="33">
        <v>0</v>
      </c>
      <c r="BH76" s="33">
        <v>1907.41</v>
      </c>
      <c r="BI76" s="33">
        <v>0</v>
      </c>
      <c r="BJ76" s="33">
        <v>53561.68</v>
      </c>
      <c r="BK76" s="33">
        <v>4202.57</v>
      </c>
      <c r="BL76" s="14"/>
      <c r="BM76" s="33">
        <f t="shared" si="157"/>
        <v>4202.57</v>
      </c>
      <c r="BN76" s="14"/>
      <c r="BO76" s="33">
        <f t="shared" ref="BO76:BR76" si="180">SUMIFS($AZ76:$BK76,$AZ$4:$BK$4,BO$4)</f>
        <v>12100.47</v>
      </c>
      <c r="BP76" s="33">
        <f t="shared" si="180"/>
        <v>30307.43</v>
      </c>
      <c r="BQ76" s="33">
        <f t="shared" si="180"/>
        <v>79072.41</v>
      </c>
      <c r="BR76" s="33">
        <f t="shared" si="180"/>
        <v>57764.25</v>
      </c>
      <c r="BT76" s="33">
        <f t="shared" si="159"/>
        <v>179244.56</v>
      </c>
    </row>
    <row r="77" spans="2:72" ht="14.25" customHeight="1" x14ac:dyDescent="0.25">
      <c r="B77" s="30" t="s">
        <v>88</v>
      </c>
      <c r="C77" s="14"/>
      <c r="D77" s="33">
        <f t="shared" ref="D77:O77" si="181">D62</f>
        <v>0</v>
      </c>
      <c r="E77" s="33">
        <f t="shared" si="181"/>
        <v>0</v>
      </c>
      <c r="F77" s="33">
        <f t="shared" si="181"/>
        <v>0</v>
      </c>
      <c r="G77" s="33">
        <f t="shared" si="181"/>
        <v>0</v>
      </c>
      <c r="H77" s="33">
        <f t="shared" si="181"/>
        <v>0</v>
      </c>
      <c r="I77" s="33">
        <f t="shared" si="181"/>
        <v>0</v>
      </c>
      <c r="J77" s="33">
        <f t="shared" si="181"/>
        <v>0</v>
      </c>
      <c r="K77" s="33">
        <f t="shared" si="181"/>
        <v>0</v>
      </c>
      <c r="L77" s="33">
        <f t="shared" si="181"/>
        <v>0</v>
      </c>
      <c r="M77" s="33">
        <f t="shared" si="181"/>
        <v>0</v>
      </c>
      <c r="N77" s="33">
        <f t="shared" si="181"/>
        <v>0</v>
      </c>
      <c r="O77" s="33">
        <f t="shared" si="181"/>
        <v>0</v>
      </c>
      <c r="P77" s="14"/>
      <c r="Q77" s="33">
        <f t="shared" si="153"/>
        <v>0</v>
      </c>
      <c r="R77" s="14"/>
      <c r="S77" s="33">
        <f t="shared" ref="S77:V77" si="182">SUMIFS($D77:$O77,$D$4:$O$4,S$4)</f>
        <v>0</v>
      </c>
      <c r="T77" s="33">
        <f t="shared" si="182"/>
        <v>0</v>
      </c>
      <c r="U77" s="33">
        <f t="shared" si="182"/>
        <v>0</v>
      </c>
      <c r="V77" s="33">
        <f t="shared" si="182"/>
        <v>0</v>
      </c>
      <c r="X77" s="33">
        <f t="shared" si="155"/>
        <v>0</v>
      </c>
      <c r="AB77" s="33">
        <v>0</v>
      </c>
      <c r="AC77" s="41"/>
      <c r="AD77" s="33">
        <v>0</v>
      </c>
      <c r="AE77" s="33">
        <v>0</v>
      </c>
      <c r="AF77" s="33">
        <v>0</v>
      </c>
      <c r="AG77" s="33">
        <v>0</v>
      </c>
      <c r="AH77" s="41"/>
      <c r="AI77" s="33">
        <v>0</v>
      </c>
      <c r="AJ77" s="33">
        <v>0</v>
      </c>
      <c r="AK77" s="33">
        <v>0</v>
      </c>
      <c r="AL77" s="33">
        <v>0</v>
      </c>
      <c r="AM77" s="33">
        <v>0</v>
      </c>
      <c r="AN77" s="33">
        <v>0</v>
      </c>
      <c r="AO77" s="33">
        <v>0</v>
      </c>
      <c r="AP77" s="33">
        <v>0</v>
      </c>
      <c r="AQ77" s="33">
        <v>0</v>
      </c>
      <c r="AR77" s="33">
        <v>0</v>
      </c>
      <c r="AS77" s="33">
        <v>0</v>
      </c>
      <c r="AT77" s="33">
        <v>0</v>
      </c>
      <c r="AU77" s="41"/>
      <c r="AV77" s="33">
        <f t="shared" si="156"/>
        <v>0</v>
      </c>
      <c r="AZ77" s="33">
        <v>0</v>
      </c>
      <c r="BA77" s="33">
        <v>0</v>
      </c>
      <c r="BB77" s="33">
        <v>0</v>
      </c>
      <c r="BC77" s="33">
        <v>0</v>
      </c>
      <c r="BD77" s="33">
        <v>0</v>
      </c>
      <c r="BE77" s="33">
        <v>0</v>
      </c>
      <c r="BF77" s="33">
        <v>0</v>
      </c>
      <c r="BG77" s="33">
        <v>0</v>
      </c>
      <c r="BH77" s="33">
        <v>0</v>
      </c>
      <c r="BI77" s="33">
        <v>0</v>
      </c>
      <c r="BJ77" s="33">
        <v>0</v>
      </c>
      <c r="BK77" s="33">
        <v>0</v>
      </c>
      <c r="BL77" s="14"/>
      <c r="BM77" s="33">
        <f t="shared" si="157"/>
        <v>0</v>
      </c>
      <c r="BN77" s="14"/>
      <c r="BO77" s="33">
        <f t="shared" ref="BO77:BR77" si="183">SUMIFS($AZ77:$BK77,$AZ$4:$BK$4,BO$4)</f>
        <v>0</v>
      </c>
      <c r="BP77" s="33">
        <f t="shared" si="183"/>
        <v>0</v>
      </c>
      <c r="BQ77" s="33">
        <f t="shared" si="183"/>
        <v>0</v>
      </c>
      <c r="BR77" s="33">
        <f t="shared" si="183"/>
        <v>0</v>
      </c>
      <c r="BT77" s="33">
        <f t="shared" si="159"/>
        <v>0</v>
      </c>
    </row>
    <row r="78" spans="2:72" ht="14.25" customHeight="1" x14ac:dyDescent="0.25">
      <c r="B78" s="30" t="s">
        <v>94</v>
      </c>
      <c r="C78" s="14"/>
      <c r="D78" s="197">
        <f>'Dispatch Monthly Nat P&amp;L'!D88</f>
        <v>0</v>
      </c>
      <c r="E78" s="197">
        <f>'Dispatch Monthly Nat P&amp;L'!E88</f>
        <v>0</v>
      </c>
      <c r="F78" s="197">
        <f>'Dispatch Monthly Nat P&amp;L'!F88</f>
        <v>0</v>
      </c>
      <c r="G78" s="197">
        <f>'Dispatch Monthly Nat P&amp;L'!G88</f>
        <v>4000</v>
      </c>
      <c r="H78" s="197">
        <f>'Dispatch Monthly Nat P&amp;L'!H88</f>
        <v>0</v>
      </c>
      <c r="I78" s="197">
        <f>'Dispatch Monthly Nat P&amp;L'!I88</f>
        <v>0</v>
      </c>
      <c r="J78" s="197">
        <f>'Dispatch Monthly Nat P&amp;L'!J88</f>
        <v>0</v>
      </c>
      <c r="K78" s="197">
        <f>'Dispatch Monthly Nat P&amp;L'!K88</f>
        <v>0</v>
      </c>
      <c r="L78" s="197">
        <f>'Dispatch Monthly Nat P&amp;L'!L88</f>
        <v>0</v>
      </c>
      <c r="M78" s="197">
        <f>'Dispatch Monthly Nat P&amp;L'!M88</f>
        <v>54000</v>
      </c>
      <c r="N78" s="197">
        <f>'Dispatch Monthly Nat P&amp;L'!N88</f>
        <v>0</v>
      </c>
      <c r="O78" s="197">
        <f>'Dispatch Monthly Nat P&amp;L'!O88</f>
        <v>0</v>
      </c>
      <c r="P78" s="14"/>
      <c r="Q78" s="33">
        <f t="shared" si="153"/>
        <v>0</v>
      </c>
      <c r="R78" s="14"/>
      <c r="S78" s="33">
        <f t="shared" ref="S78:V78" si="184">SUMIFS($D78:$O78,$D$4:$O$4,S$4)</f>
        <v>0</v>
      </c>
      <c r="T78" s="33">
        <f t="shared" si="184"/>
        <v>4000</v>
      </c>
      <c r="U78" s="33">
        <f t="shared" si="184"/>
        <v>0</v>
      </c>
      <c r="V78" s="33">
        <f t="shared" si="184"/>
        <v>54000</v>
      </c>
      <c r="X78" s="33">
        <f t="shared" si="155"/>
        <v>58000</v>
      </c>
      <c r="AB78" s="33">
        <v>100000</v>
      </c>
      <c r="AC78" s="41"/>
      <c r="AD78" s="33">
        <v>25000</v>
      </c>
      <c r="AE78" s="33">
        <v>25000</v>
      </c>
      <c r="AF78" s="33">
        <v>25000</v>
      </c>
      <c r="AG78" s="33">
        <v>25000</v>
      </c>
      <c r="AH78" s="41"/>
      <c r="AI78" s="33">
        <v>0</v>
      </c>
      <c r="AJ78" s="33">
        <v>25000</v>
      </c>
      <c r="AK78" s="33">
        <v>0</v>
      </c>
      <c r="AL78" s="33">
        <v>0</v>
      </c>
      <c r="AM78" s="33">
        <v>25000</v>
      </c>
      <c r="AN78" s="33">
        <v>0</v>
      </c>
      <c r="AO78" s="33">
        <v>0</v>
      </c>
      <c r="AP78" s="33">
        <v>25000</v>
      </c>
      <c r="AQ78" s="33">
        <v>0</v>
      </c>
      <c r="AR78" s="33">
        <v>0</v>
      </c>
      <c r="AS78" s="33">
        <v>25000</v>
      </c>
      <c r="AT78" s="33">
        <v>0</v>
      </c>
      <c r="AU78" s="41"/>
      <c r="AV78" s="33">
        <f t="shared" si="156"/>
        <v>100000</v>
      </c>
      <c r="AZ78" s="197">
        <v>0</v>
      </c>
      <c r="BA78" s="197">
        <v>0</v>
      </c>
      <c r="BB78" s="197">
        <v>0</v>
      </c>
      <c r="BC78" s="197">
        <v>33145.83</v>
      </c>
      <c r="BD78" s="197">
        <v>-15000</v>
      </c>
      <c r="BE78" s="197">
        <v>0</v>
      </c>
      <c r="BF78" s="197">
        <v>-22325</v>
      </c>
      <c r="BG78" s="197">
        <v>0</v>
      </c>
      <c r="BH78" s="197">
        <v>0</v>
      </c>
      <c r="BI78" s="197">
        <v>0</v>
      </c>
      <c r="BJ78" s="197">
        <v>0</v>
      </c>
      <c r="BK78" s="197">
        <v>62817.83</v>
      </c>
      <c r="BL78" s="14"/>
      <c r="BM78" s="33">
        <f t="shared" si="157"/>
        <v>62817.83</v>
      </c>
      <c r="BN78" s="14"/>
      <c r="BO78" s="33">
        <f t="shared" ref="BO78:BR78" si="185">SUMIFS($AZ78:$BK78,$AZ$4:$BK$4,BO$4)</f>
        <v>0</v>
      </c>
      <c r="BP78" s="33">
        <f t="shared" si="185"/>
        <v>18145.830000000002</v>
      </c>
      <c r="BQ78" s="33">
        <f t="shared" si="185"/>
        <v>-22325</v>
      </c>
      <c r="BR78" s="33">
        <f t="shared" si="185"/>
        <v>62817.83</v>
      </c>
      <c r="BT78" s="33">
        <f t="shared" si="159"/>
        <v>58638.66</v>
      </c>
    </row>
    <row r="79" spans="2:72" ht="14.25" customHeight="1" x14ac:dyDescent="0.25">
      <c r="B79" s="30" t="s">
        <v>95</v>
      </c>
      <c r="C79" s="14"/>
      <c r="D79" s="197">
        <f>'Dispatch Monthly Nat P&amp;L'!D89</f>
        <v>980.79</v>
      </c>
      <c r="E79" s="197">
        <f>'Dispatch Monthly Nat P&amp;L'!E89</f>
        <v>1125.32</v>
      </c>
      <c r="F79" s="197">
        <f>'Dispatch Monthly Nat P&amp;L'!F89</f>
        <v>1285.23</v>
      </c>
      <c r="G79" s="197">
        <f>'Dispatch Monthly Nat P&amp;L'!G89</f>
        <v>0</v>
      </c>
      <c r="H79" s="197">
        <f>'Dispatch Monthly Nat P&amp;L'!H89</f>
        <v>3096.3</v>
      </c>
      <c r="I79" s="197">
        <f>'Dispatch Monthly Nat P&amp;L'!I89</f>
        <v>1584.18</v>
      </c>
      <c r="J79" s="197">
        <f>'Dispatch Monthly Nat P&amp;L'!J89</f>
        <v>1656.69</v>
      </c>
      <c r="K79" s="197">
        <f>'Dispatch Monthly Nat P&amp;L'!K89</f>
        <v>1849.1</v>
      </c>
      <c r="L79" s="197">
        <f>'Dispatch Monthly Nat P&amp;L'!L89</f>
        <v>1849.11</v>
      </c>
      <c r="M79" s="197">
        <f>'Dispatch Monthly Nat P&amp;L'!M89</f>
        <v>1849.11</v>
      </c>
      <c r="N79" s="197">
        <f>'Dispatch Monthly Nat P&amp;L'!N89</f>
        <v>1935.37</v>
      </c>
      <c r="O79" s="197">
        <f>'Dispatch Monthly Nat P&amp;L'!O89</f>
        <v>1935.37</v>
      </c>
      <c r="P79" s="14"/>
      <c r="Q79" s="33">
        <f t="shared" si="153"/>
        <v>1935.37</v>
      </c>
      <c r="R79" s="14"/>
      <c r="S79" s="33">
        <f t="shared" ref="S79:V79" si="186">SUMIFS($D79:$O79,$D$4:$O$4,S$4)</f>
        <v>3391.3399999999997</v>
      </c>
      <c r="T79" s="33">
        <f t="shared" si="186"/>
        <v>4680.4800000000005</v>
      </c>
      <c r="U79" s="33">
        <f t="shared" si="186"/>
        <v>5354.9</v>
      </c>
      <c r="V79" s="33">
        <f t="shared" si="186"/>
        <v>5719.8499999999995</v>
      </c>
      <c r="X79" s="33">
        <f t="shared" si="155"/>
        <v>19146.57</v>
      </c>
      <c r="AB79" s="33">
        <v>10917.015000000001</v>
      </c>
      <c r="AC79" s="41"/>
      <c r="AD79" s="33">
        <v>2729.2537499999999</v>
      </c>
      <c r="AE79" s="33">
        <v>2729.2537499999999</v>
      </c>
      <c r="AF79" s="33">
        <v>2729.2537499999999</v>
      </c>
      <c r="AG79" s="33">
        <v>2729.2537500000017</v>
      </c>
      <c r="AH79" s="41"/>
      <c r="AI79" s="33">
        <v>909.75124999999991</v>
      </c>
      <c r="AJ79" s="33">
        <v>909.75124999999991</v>
      </c>
      <c r="AK79" s="33">
        <v>909.75124999999991</v>
      </c>
      <c r="AL79" s="33">
        <v>909.75124999999991</v>
      </c>
      <c r="AM79" s="33">
        <v>909.75124999999991</v>
      </c>
      <c r="AN79" s="33">
        <v>909.75124999999991</v>
      </c>
      <c r="AO79" s="33">
        <v>909.75124999999991</v>
      </c>
      <c r="AP79" s="33">
        <v>909.75124999999991</v>
      </c>
      <c r="AQ79" s="33">
        <v>909.75124999999991</v>
      </c>
      <c r="AR79" s="33">
        <v>909.75124999999991</v>
      </c>
      <c r="AS79" s="33">
        <v>909.75124999999991</v>
      </c>
      <c r="AT79" s="33">
        <v>909.75125000000185</v>
      </c>
      <c r="AU79" s="41"/>
      <c r="AV79" s="33">
        <f t="shared" si="156"/>
        <v>10917.015000000001</v>
      </c>
      <c r="AZ79" s="197">
        <v>3040.95</v>
      </c>
      <c r="BA79" s="197">
        <v>3407.14</v>
      </c>
      <c r="BB79" s="197">
        <v>3188.19</v>
      </c>
      <c r="BC79" s="197">
        <v>2999.61</v>
      </c>
      <c r="BD79" s="197">
        <v>2661.28</v>
      </c>
      <c r="BE79" s="197">
        <v>2487.0100000000002</v>
      </c>
      <c r="BF79" s="197">
        <v>1634.45</v>
      </c>
      <c r="BG79" s="197">
        <v>1153.3499999999999</v>
      </c>
      <c r="BH79" s="197">
        <v>1287.46</v>
      </c>
      <c r="BI79" s="197">
        <v>1104.6600000000001</v>
      </c>
      <c r="BJ79" s="197">
        <v>970.44</v>
      </c>
      <c r="BK79" s="197">
        <v>837.63</v>
      </c>
      <c r="BL79" s="14"/>
      <c r="BM79" s="33">
        <f t="shared" si="157"/>
        <v>837.63</v>
      </c>
      <c r="BN79" s="14"/>
      <c r="BO79" s="33">
        <f t="shared" ref="BO79:BR79" si="187">SUMIFS($AZ79:$BK79,$AZ$4:$BK$4,BO$4)</f>
        <v>9636.2800000000007</v>
      </c>
      <c r="BP79" s="33">
        <f t="shared" si="187"/>
        <v>8147.9000000000005</v>
      </c>
      <c r="BQ79" s="33">
        <f t="shared" si="187"/>
        <v>4075.26</v>
      </c>
      <c r="BR79" s="33">
        <f t="shared" si="187"/>
        <v>2912.7300000000005</v>
      </c>
      <c r="BT79" s="33">
        <f t="shared" si="159"/>
        <v>24772.17</v>
      </c>
    </row>
    <row r="80" spans="2:72" ht="14.25" customHeight="1" x14ac:dyDescent="0.25">
      <c r="B80" s="30" t="s">
        <v>96</v>
      </c>
      <c r="D80" s="197">
        <f>'Dispatch Monthly Nat P&amp;L'!D90</f>
        <v>426366.76097496948</v>
      </c>
      <c r="E80" s="197">
        <f>'Dispatch Monthly Nat P&amp;L'!E90</f>
        <v>426366.76097496948</v>
      </c>
      <c r="F80" s="197">
        <f>'Dispatch Monthly Nat P&amp;L'!F90</f>
        <v>426366.76097496948</v>
      </c>
      <c r="G80" s="197">
        <f>'Dispatch Monthly Nat P&amp;L'!G90</f>
        <v>426366.76097496948</v>
      </c>
      <c r="H80" s="197">
        <f>'Dispatch Monthly Nat P&amp;L'!H90</f>
        <v>426366.76097496948</v>
      </c>
      <c r="I80" s="197">
        <f>'Dispatch Monthly Nat P&amp;L'!I90</f>
        <v>426366.76097496948</v>
      </c>
      <c r="J80" s="197">
        <f>'Dispatch Monthly Nat P&amp;L'!J90</f>
        <v>426366.76097496948</v>
      </c>
      <c r="K80" s="197">
        <f>'Dispatch Monthly Nat P&amp;L'!K90</f>
        <v>426366.76097496948</v>
      </c>
      <c r="L80" s="197">
        <f>'Dispatch Monthly Nat P&amp;L'!L90</f>
        <v>426366.76097496948</v>
      </c>
      <c r="M80" s="197">
        <f>'Dispatch Monthly Nat P&amp;L'!M90</f>
        <v>426366.76097496948</v>
      </c>
      <c r="N80" s="197">
        <f>'Dispatch Monthly Nat P&amp;L'!N90</f>
        <v>426366.76097496948</v>
      </c>
      <c r="O80" s="197">
        <f>'Dispatch Monthly Nat P&amp;L'!O90</f>
        <v>426366.76097496948</v>
      </c>
      <c r="Q80" s="33">
        <f t="shared" si="153"/>
        <v>426366.76097496948</v>
      </c>
      <c r="S80" s="33">
        <f t="shared" ref="S80:V80" si="188">SUMIFS($D80:$O80,$D$4:$O$4,S$4)</f>
        <v>1279100.2829249084</v>
      </c>
      <c r="T80" s="33">
        <f t="shared" si="188"/>
        <v>1279100.2829249084</v>
      </c>
      <c r="U80" s="33">
        <f t="shared" si="188"/>
        <v>1279100.2829249084</v>
      </c>
      <c r="V80" s="33">
        <f t="shared" si="188"/>
        <v>1279100.2829249084</v>
      </c>
      <c r="X80" s="33">
        <f t="shared" si="155"/>
        <v>5116401.1316996356</v>
      </c>
      <c r="AB80" s="33">
        <v>5116401.1316996338</v>
      </c>
      <c r="AC80" s="41"/>
      <c r="AD80" s="33">
        <v>1279100.2829249084</v>
      </c>
      <c r="AE80" s="33">
        <v>1279100.2829249084</v>
      </c>
      <c r="AF80" s="33">
        <v>1279100.2829249084</v>
      </c>
      <c r="AG80" s="33">
        <v>1279100.2829249084</v>
      </c>
      <c r="AH80" s="41"/>
      <c r="AI80" s="33">
        <v>426366.76097496948</v>
      </c>
      <c r="AJ80" s="33">
        <v>426366.76097496948</v>
      </c>
      <c r="AK80" s="33">
        <v>426366.76097496948</v>
      </c>
      <c r="AL80" s="33">
        <v>426366.76097496948</v>
      </c>
      <c r="AM80" s="33">
        <v>426366.76097496948</v>
      </c>
      <c r="AN80" s="33">
        <v>426366.76097496948</v>
      </c>
      <c r="AO80" s="33">
        <v>426366.76097496948</v>
      </c>
      <c r="AP80" s="33">
        <v>426366.76097496948</v>
      </c>
      <c r="AQ80" s="33">
        <v>426366.76097496948</v>
      </c>
      <c r="AR80" s="33">
        <v>426366.76097496948</v>
      </c>
      <c r="AS80" s="33">
        <v>426366.76097496948</v>
      </c>
      <c r="AT80" s="33">
        <v>426366.76097496948</v>
      </c>
      <c r="AU80" s="41"/>
      <c r="AV80" s="33">
        <f t="shared" si="156"/>
        <v>5116401.1316996356</v>
      </c>
      <c r="AZ80" s="197">
        <v>426366.76097496948</v>
      </c>
      <c r="BA80" s="197">
        <v>426366.76097496948</v>
      </c>
      <c r="BB80" s="197">
        <v>426366.76097496948</v>
      </c>
      <c r="BC80" s="197">
        <v>426366.76097496948</v>
      </c>
      <c r="BD80" s="197">
        <v>426366.76097496948</v>
      </c>
      <c r="BE80" s="197">
        <v>426366.76097496948</v>
      </c>
      <c r="BF80" s="197">
        <v>426366.76097496948</v>
      </c>
      <c r="BG80" s="197">
        <v>426366.76097496948</v>
      </c>
      <c r="BH80" s="197">
        <v>426366.76097496948</v>
      </c>
      <c r="BI80" s="197">
        <v>426366.76097496948</v>
      </c>
      <c r="BJ80" s="197">
        <v>426366.76097496948</v>
      </c>
      <c r="BK80" s="197">
        <v>426366.76097496948</v>
      </c>
      <c r="BM80" s="33">
        <f t="shared" si="157"/>
        <v>426366.76097496948</v>
      </c>
      <c r="BO80" s="33">
        <f t="shared" ref="BO80:BR80" si="189">SUMIFS($AZ80:$BK80,$AZ$4:$BK$4,BO$4)</f>
        <v>1279100.2829249084</v>
      </c>
      <c r="BP80" s="33">
        <f t="shared" si="189"/>
        <v>1279100.2829249084</v>
      </c>
      <c r="BQ80" s="33">
        <f t="shared" si="189"/>
        <v>1279100.2829249084</v>
      </c>
      <c r="BR80" s="33">
        <f t="shared" si="189"/>
        <v>1279100.2829249084</v>
      </c>
      <c r="BT80" s="33">
        <f t="shared" si="159"/>
        <v>5116401.1316996356</v>
      </c>
    </row>
    <row r="81" spans="2:72" ht="14.25" customHeight="1" x14ac:dyDescent="0.25">
      <c r="B81" s="35" t="s">
        <v>97</v>
      </c>
      <c r="D81" s="37">
        <f t="shared" ref="D81:O81" si="190">SUM(D69:D80)</f>
        <v>987438.92097496951</v>
      </c>
      <c r="E81" s="37">
        <f t="shared" si="190"/>
        <v>953087.33097496943</v>
      </c>
      <c r="F81" s="37">
        <f t="shared" si="190"/>
        <v>1076422.5009749695</v>
      </c>
      <c r="G81" s="37">
        <f t="shared" si="190"/>
        <v>1050204.3409749693</v>
      </c>
      <c r="H81" s="37">
        <f t="shared" si="190"/>
        <v>963281.55097496952</v>
      </c>
      <c r="I81" s="37">
        <f t="shared" si="190"/>
        <v>775870.6509749695</v>
      </c>
      <c r="J81" s="37">
        <f t="shared" si="190"/>
        <v>1051090.6709749694</v>
      </c>
      <c r="K81" s="37">
        <f t="shared" si="190"/>
        <v>1021178.6709749695</v>
      </c>
      <c r="L81" s="37">
        <f t="shared" si="190"/>
        <v>989838.27097496949</v>
      </c>
      <c r="M81" s="37">
        <f t="shared" si="190"/>
        <v>1039021.5009749695</v>
      </c>
      <c r="N81" s="37">
        <f t="shared" si="190"/>
        <v>1289109.2409749695</v>
      </c>
      <c r="O81" s="37">
        <f t="shared" si="190"/>
        <v>997949.27097496949</v>
      </c>
      <c r="Q81" s="37">
        <f>SUM(Q69:Q80)</f>
        <v>997949.27097496949</v>
      </c>
      <c r="S81" s="37">
        <f t="shared" ref="S81:V81" si="191">SUMIFS($D81:$O81,$D$4:$O$4,S$4)</f>
        <v>3016948.7529249084</v>
      </c>
      <c r="T81" s="37">
        <f t="shared" si="191"/>
        <v>2789356.5429249085</v>
      </c>
      <c r="U81" s="37">
        <f t="shared" si="191"/>
        <v>3062107.6129249083</v>
      </c>
      <c r="V81" s="37">
        <f t="shared" si="191"/>
        <v>3326080.0129249087</v>
      </c>
      <c r="X81" s="37">
        <f>SUM(X69:X80)</f>
        <v>12194492.921699634</v>
      </c>
      <c r="AB81" s="266">
        <v>11857677.765246209</v>
      </c>
      <c r="AC81" s="41"/>
      <c r="AD81" s="266">
        <v>3043128.0171803879</v>
      </c>
      <c r="AE81" s="266">
        <v>2916014.1508749081</v>
      </c>
      <c r="AF81" s="266">
        <v>2932806.7875495665</v>
      </c>
      <c r="AG81" s="266">
        <v>2965728.8096413473</v>
      </c>
      <c r="AH81" s="41"/>
      <c r="AI81" s="266">
        <v>973428.81948798324</v>
      </c>
      <c r="AJ81" s="266">
        <v>940966.13319483236</v>
      </c>
      <c r="AK81" s="266">
        <v>1128733.0644975724</v>
      </c>
      <c r="AL81" s="266">
        <v>953232.73128341686</v>
      </c>
      <c r="AM81" s="266">
        <v>994489.27651492367</v>
      </c>
      <c r="AN81" s="266">
        <v>968292.14307656768</v>
      </c>
      <c r="AO81" s="266">
        <v>968308.38871264074</v>
      </c>
      <c r="AP81" s="266">
        <v>994679.06168798346</v>
      </c>
      <c r="AQ81" s="266">
        <v>969819.33714894229</v>
      </c>
      <c r="AR81" s="266">
        <v>974452.57131058618</v>
      </c>
      <c r="AS81" s="266">
        <v>992616.29719072289</v>
      </c>
      <c r="AT81" s="266">
        <v>998659.94114003796</v>
      </c>
      <c r="AU81" s="41"/>
      <c r="AV81" s="37">
        <f t="shared" si="156"/>
        <v>11857677.765246209</v>
      </c>
      <c r="AZ81" s="37">
        <v>823249.26097496948</v>
      </c>
      <c r="BA81" s="37">
        <v>796987.98097496945</v>
      </c>
      <c r="BB81" s="37">
        <v>823448.79097496951</v>
      </c>
      <c r="BC81" s="37">
        <v>1000904.7409749695</v>
      </c>
      <c r="BD81" s="37">
        <v>973190.40097496961</v>
      </c>
      <c r="BE81" s="37">
        <v>899709.24097496946</v>
      </c>
      <c r="BF81" s="37">
        <v>876957.35097496957</v>
      </c>
      <c r="BG81" s="37">
        <v>1034686.4909749695</v>
      </c>
      <c r="BH81" s="37">
        <v>943775.36097496958</v>
      </c>
      <c r="BI81" s="37">
        <v>862547.91097496939</v>
      </c>
      <c r="BJ81" s="37">
        <v>977998.46097496944</v>
      </c>
      <c r="BK81" s="37">
        <v>1491313.5109749692</v>
      </c>
      <c r="BM81" s="37">
        <f>SUM(BM69:BM80)</f>
        <v>1491313.5109749692</v>
      </c>
      <c r="BO81" s="37">
        <f t="shared" ref="BO81:BR81" si="192">SUMIFS($AZ81:$BK81,$AZ$4:$BK$4,BO$4)</f>
        <v>2443686.0329249082</v>
      </c>
      <c r="BP81" s="37">
        <f t="shared" si="192"/>
        <v>2873804.3829249088</v>
      </c>
      <c r="BQ81" s="37">
        <f t="shared" si="192"/>
        <v>2855419.2029249086</v>
      </c>
      <c r="BR81" s="37">
        <f t="shared" si="192"/>
        <v>3331859.8829249078</v>
      </c>
      <c r="BT81" s="37">
        <f>SUM(BT69:BT80)</f>
        <v>11504769.501699634</v>
      </c>
    </row>
    <row r="82" spans="2:72" ht="14.25" customHeight="1" x14ac:dyDescent="0.25">
      <c r="B82" s="41"/>
      <c r="D82" s="41"/>
      <c r="E82" s="41"/>
      <c r="F82" s="41"/>
      <c r="G82" s="41"/>
      <c r="H82" s="41"/>
      <c r="I82" s="41"/>
      <c r="J82" s="41"/>
      <c r="K82" s="41"/>
      <c r="L82" s="41"/>
      <c r="M82" s="41"/>
      <c r="N82" s="41"/>
      <c r="O82" s="41"/>
      <c r="Q82" s="41"/>
      <c r="S82" s="41"/>
      <c r="T82" s="41"/>
      <c r="U82" s="41"/>
      <c r="V82" s="41"/>
      <c r="X82" s="41"/>
      <c r="AB82" s="41"/>
      <c r="AC82" s="41"/>
      <c r="AD82" s="41"/>
      <c r="AE82" s="41"/>
      <c r="AF82" s="41"/>
      <c r="AG82" s="41"/>
      <c r="AH82" s="41"/>
      <c r="AI82" s="41"/>
      <c r="AJ82" s="41"/>
      <c r="AK82" s="41"/>
      <c r="AL82" s="41"/>
      <c r="AM82" s="41"/>
      <c r="AN82" s="41"/>
      <c r="AO82" s="41"/>
      <c r="AP82" s="41"/>
      <c r="AQ82" s="41"/>
      <c r="AR82" s="41"/>
      <c r="AS82" s="41"/>
      <c r="AT82" s="41"/>
      <c r="AU82" s="41"/>
      <c r="AV82" s="41"/>
      <c r="AZ82" s="41"/>
      <c r="BA82" s="41"/>
      <c r="BB82" s="41"/>
      <c r="BC82" s="41"/>
      <c r="BD82" s="41"/>
      <c r="BE82" s="41"/>
      <c r="BF82" s="41"/>
      <c r="BG82" s="41"/>
      <c r="BH82" s="41"/>
      <c r="BI82" s="41"/>
      <c r="BJ82" s="41"/>
      <c r="BK82" s="41"/>
      <c r="BM82" s="41"/>
      <c r="BO82" s="41"/>
      <c r="BP82" s="41"/>
      <c r="BQ82" s="41"/>
      <c r="BR82" s="41"/>
      <c r="BT82" s="41"/>
    </row>
    <row r="83" spans="2:72" ht="14.25" customHeight="1" x14ac:dyDescent="0.25">
      <c r="B83" s="29" t="s">
        <v>98</v>
      </c>
      <c r="D83" s="37">
        <f t="shared" ref="D83:O83" si="193">D65+D81</f>
        <v>-116612.35902503028</v>
      </c>
      <c r="E83" s="37">
        <f t="shared" si="193"/>
        <v>-86864.149025030318</v>
      </c>
      <c r="F83" s="37">
        <f t="shared" si="193"/>
        <v>-16662.229025030509</v>
      </c>
      <c r="G83" s="37">
        <f t="shared" si="193"/>
        <v>142844.29097496939</v>
      </c>
      <c r="H83" s="37">
        <f t="shared" si="193"/>
        <v>98226.640974969603</v>
      </c>
      <c r="I83" s="37">
        <f t="shared" si="193"/>
        <v>80745.750974969589</v>
      </c>
      <c r="J83" s="37">
        <f t="shared" si="193"/>
        <v>111275.19097496977</v>
      </c>
      <c r="K83" s="37">
        <f t="shared" si="193"/>
        <v>146441.95097496943</v>
      </c>
      <c r="L83" s="37">
        <f t="shared" si="193"/>
        <v>174202.94097496977</v>
      </c>
      <c r="M83" s="37">
        <f t="shared" si="193"/>
        <v>139949.05097496987</v>
      </c>
      <c r="N83" s="37">
        <f t="shared" si="193"/>
        <v>116880.46097496944</v>
      </c>
      <c r="O83" s="37">
        <f t="shared" si="193"/>
        <v>246778.48097496945</v>
      </c>
      <c r="Q83" s="37">
        <f>Q65+Q81</f>
        <v>246778.48097496945</v>
      </c>
      <c r="S83" s="37">
        <f t="shared" ref="S83:V83" si="194">SUMIFS($D83:$O83,$D$4:$O$4,S$4)</f>
        <v>-220138.73707509111</v>
      </c>
      <c r="T83" s="37">
        <f t="shared" si="194"/>
        <v>321816.68292490859</v>
      </c>
      <c r="U83" s="37">
        <f t="shared" si="194"/>
        <v>431920.08292490896</v>
      </c>
      <c r="V83" s="37">
        <f t="shared" si="194"/>
        <v>503607.99292490876</v>
      </c>
      <c r="X83" s="37">
        <f>X65+X81</f>
        <v>1037206.0216996353</v>
      </c>
      <c r="AB83" s="266">
        <v>-581586.26506138884</v>
      </c>
      <c r="AC83" s="29"/>
      <c r="AD83" s="266">
        <v>-463928.93565751903</v>
      </c>
      <c r="AE83" s="266">
        <v>-234199.75723129162</v>
      </c>
      <c r="AF83" s="266">
        <v>-46455.212658214616</v>
      </c>
      <c r="AG83" s="266">
        <v>162997.64048563642</v>
      </c>
      <c r="AH83" s="41"/>
      <c r="AI83" s="266">
        <v>-231474.48636428232</v>
      </c>
      <c r="AJ83" s="266">
        <v>-126720.14020509017</v>
      </c>
      <c r="AK83" s="266">
        <v>-105734.30908814655</v>
      </c>
      <c r="AL83" s="266">
        <v>-149980.04425334523</v>
      </c>
      <c r="AM83" s="266">
        <v>-53615.292649797397</v>
      </c>
      <c r="AN83" s="266">
        <v>-30604.42032814899</v>
      </c>
      <c r="AO83" s="266">
        <v>-13965.011653162772</v>
      </c>
      <c r="AP83" s="266">
        <v>17506.433125853771</v>
      </c>
      <c r="AQ83" s="266">
        <v>-49996.634130905615</v>
      </c>
      <c r="AR83" s="266">
        <v>28425.955707071</v>
      </c>
      <c r="AS83" s="266">
        <v>36518.539578564581</v>
      </c>
      <c r="AT83" s="266">
        <v>98053.145200000843</v>
      </c>
      <c r="AU83" s="41"/>
      <c r="AV83" s="37">
        <f>SUMIFS(AI83:AT83,$AI$5:$AT$5,"&lt;="&amp;$AV$5)</f>
        <v>-581586.26506138884</v>
      </c>
      <c r="AZ83" s="37">
        <v>-72000.85902503063</v>
      </c>
      <c r="BA83" s="37">
        <v>-45672.56902503036</v>
      </c>
      <c r="BB83" s="37">
        <v>-64101.009025030537</v>
      </c>
      <c r="BC83" s="37">
        <v>-18212.30902503035</v>
      </c>
      <c r="BD83" s="37">
        <v>-5780.2290250305086</v>
      </c>
      <c r="BE83" s="37">
        <v>-38645.699025030481</v>
      </c>
      <c r="BF83" s="37">
        <v>-36923.259025030537</v>
      </c>
      <c r="BG83" s="37">
        <v>-131307.44902503048</v>
      </c>
      <c r="BH83" s="37">
        <v>-98578.75902503042</v>
      </c>
      <c r="BI83" s="37">
        <v>-75737.359025030397</v>
      </c>
      <c r="BJ83" s="37">
        <v>-62453.119025030173</v>
      </c>
      <c r="BK83" s="37">
        <v>11013.610974969342</v>
      </c>
      <c r="BM83" s="37">
        <f>BM65+BM81</f>
        <v>11013.610974969342</v>
      </c>
      <c r="BO83" s="37">
        <f t="shared" ref="BO83:BR83" si="195">SUMIFS($AZ83:$BK83,$AZ$4:$BK$4,BO$4)</f>
        <v>-181774.43707509153</v>
      </c>
      <c r="BP83" s="37">
        <f t="shared" si="195"/>
        <v>-62638.23707509134</v>
      </c>
      <c r="BQ83" s="37">
        <f t="shared" si="195"/>
        <v>-266809.46707509144</v>
      </c>
      <c r="BR83" s="37">
        <f t="shared" si="195"/>
        <v>-127176.86707509123</v>
      </c>
      <c r="BT83" s="37">
        <f>BT65+BT81</f>
        <v>-638399.00830036774</v>
      </c>
    </row>
    <row r="84" spans="2:72" ht="14.25" customHeight="1" x14ac:dyDescent="0.25">
      <c r="B84" s="45" t="s">
        <v>99</v>
      </c>
      <c r="D84" s="39">
        <f t="shared" ref="D84:O84" si="196">D83/D15</f>
        <v>-0.10453057414865377</v>
      </c>
      <c r="E84" s="39">
        <f t="shared" si="196"/>
        <v>-7.9762134913319183E-2</v>
      </c>
      <c r="F84" s="39">
        <f t="shared" si="196"/>
        <v>-1.5149280115440721E-2</v>
      </c>
      <c r="G84" s="39">
        <f t="shared" si="196"/>
        <v>0.11659719732475539</v>
      </c>
      <c r="H84" s="39">
        <f t="shared" si="196"/>
        <v>8.7182269073554947E-2</v>
      </c>
      <c r="I84" s="39">
        <f t="shared" si="196"/>
        <v>7.0557994356976753E-2</v>
      </c>
      <c r="J84" s="39">
        <f t="shared" si="196"/>
        <v>9.506266912943534E-2</v>
      </c>
      <c r="K84" s="39">
        <f t="shared" si="196"/>
        <v>0.12814686290216681</v>
      </c>
      <c r="L84" s="39">
        <f t="shared" si="196"/>
        <v>0.15303971269130037</v>
      </c>
      <c r="M84" s="39">
        <f t="shared" si="196"/>
        <v>0.12398928641574962</v>
      </c>
      <c r="N84" s="39">
        <f t="shared" si="196"/>
        <v>0.10172364764781046</v>
      </c>
      <c r="O84" s="39">
        <f t="shared" si="196"/>
        <v>0.21505452929035315</v>
      </c>
      <c r="Q84" s="39">
        <f>Q83/Q15</f>
        <v>0.21505452929035315</v>
      </c>
      <c r="S84" s="39">
        <f>S83/S15</f>
        <v>-6.6618054557803702E-2</v>
      </c>
      <c r="T84" s="39">
        <f>T83/T15</f>
        <v>9.2048115513477857E-2</v>
      </c>
      <c r="U84" s="39">
        <f>U83/U15</f>
        <v>0.1251362634548101</v>
      </c>
      <c r="V84" s="39">
        <f>V83/V15</f>
        <v>0.14702875697141182</v>
      </c>
      <c r="X84" s="39">
        <f>X83/X15</f>
        <v>7.5832999419391464E-2</v>
      </c>
      <c r="AB84" s="43">
        <v>-4.2794912217662601E-2</v>
      </c>
      <c r="AC84" s="41"/>
      <c r="AD84" s="43">
        <v>-0.14233136617994407</v>
      </c>
      <c r="AE84" s="43">
        <v>-7.1203306591315851E-2</v>
      </c>
      <c r="AF84" s="43">
        <v>-1.3491593000111792E-2</v>
      </c>
      <c r="AG84" s="43">
        <v>4.5300528924629227E-2</v>
      </c>
      <c r="AH84" s="41"/>
      <c r="AI84" s="43">
        <v>-0.21385887199982817</v>
      </c>
      <c r="AJ84" s="43">
        <v>-0.11617561632232985</v>
      </c>
      <c r="AK84" s="43">
        <v>-9.7328530978719505E-2</v>
      </c>
      <c r="AL84" s="43">
        <v>-0.1384812899343652</v>
      </c>
      <c r="AM84" s="43">
        <v>-4.9279762514048218E-2</v>
      </c>
      <c r="AN84" s="43">
        <v>-2.7370412706625137E-2</v>
      </c>
      <c r="AO84" s="43">
        <v>-1.2304014170535149E-2</v>
      </c>
      <c r="AP84" s="43">
        <v>1.5220097600271317E-2</v>
      </c>
      <c r="AQ84" s="43">
        <v>-4.3172878021052886E-2</v>
      </c>
      <c r="AR84" s="43">
        <v>2.416488939484596E-2</v>
      </c>
      <c r="AS84" s="43">
        <v>3.0621065272622393E-2</v>
      </c>
      <c r="AT84" s="43">
        <v>7.976913368163506E-2</v>
      </c>
      <c r="AU84" s="41"/>
      <c r="AV84" s="39">
        <f>AV83/AV15</f>
        <v>-4.2794912217662608E-2</v>
      </c>
      <c r="AZ84" s="39">
        <v>-6.8687133444067072E-2</v>
      </c>
      <c r="BA84" s="39">
        <v>-4.2947681236853691E-2</v>
      </c>
      <c r="BB84" s="39">
        <v>-6.0685600949897923E-2</v>
      </c>
      <c r="BC84" s="39">
        <v>-1.6727403529933245E-2</v>
      </c>
      <c r="BD84" s="39">
        <v>-5.3379913851469606E-3</v>
      </c>
      <c r="BE84" s="39">
        <v>-3.6418416415323805E-2</v>
      </c>
      <c r="BF84" s="39">
        <v>-3.4255717966422849E-2</v>
      </c>
      <c r="BG84" s="39">
        <v>-0.12428515035916085</v>
      </c>
      <c r="BH84" s="39">
        <v>-9.3571384626687099E-2</v>
      </c>
      <c r="BI84" s="39">
        <v>-7.0511488871774788E-2</v>
      </c>
      <c r="BJ84" s="39">
        <v>-5.8329314641180331E-2</v>
      </c>
      <c r="BK84" s="39">
        <v>9.9886912439257017E-3</v>
      </c>
      <c r="BM84" s="39">
        <f>BM83/BM15</f>
        <v>9.9886912439257017E-3</v>
      </c>
      <c r="BO84" s="39">
        <f>BO83/BO15</f>
        <v>-5.7378823220625409E-2</v>
      </c>
      <c r="BP84" s="39">
        <f>BP83/BP15</f>
        <v>-1.9375989484323418E-2</v>
      </c>
      <c r="BQ84" s="39">
        <f>BQ83/BQ15</f>
        <v>-8.3694772730467507E-2</v>
      </c>
      <c r="BR84" s="39">
        <f>BR83/BR15</f>
        <v>-3.9162427717540652E-2</v>
      </c>
      <c r="BT84" s="39">
        <f>BT83/BT15</f>
        <v>-4.9734832478058391E-2</v>
      </c>
    </row>
    <row r="85" spans="2:72" ht="14.25" customHeight="1" x14ac:dyDescent="0.25">
      <c r="B85" s="48" t="s">
        <v>100</v>
      </c>
      <c r="D85" s="47">
        <f>SUMIFS('Dispatch P&amp;L'!B:B,'Dispatch P&amp;L'!$Q:$Q,$B85)</f>
        <v>0</v>
      </c>
      <c r="E85" s="47">
        <f>SUMIFS('Dispatch P&amp;L'!C:C,'Dispatch P&amp;L'!$Q:$Q,$B85)</f>
        <v>0</v>
      </c>
      <c r="F85" s="47">
        <f>SUMIFS('Dispatch P&amp;L'!D:D,'Dispatch P&amp;L'!$Q:$Q,$B85)</f>
        <v>0</v>
      </c>
      <c r="G85" s="47">
        <f>SUMIFS('Dispatch P&amp;L'!E:E,'Dispatch P&amp;L'!$Q:$Q,$B85)</f>
        <v>0</v>
      </c>
      <c r="H85" s="47">
        <f>SUMIFS('Dispatch P&amp;L'!F:F,'Dispatch P&amp;L'!$Q:$Q,$B85)</f>
        <v>0</v>
      </c>
      <c r="I85" s="47">
        <f>SUMIFS('Dispatch P&amp;L'!G:G,'Dispatch P&amp;L'!$Q:$Q,$B85)</f>
        <v>0</v>
      </c>
      <c r="J85" s="47">
        <f>SUMIFS('Dispatch P&amp;L'!H:H,'Dispatch P&amp;L'!$Q:$Q,$B85)</f>
        <v>0</v>
      </c>
      <c r="K85" s="47">
        <f>SUMIFS('Dispatch P&amp;L'!I:I,'Dispatch P&amp;L'!$Q:$Q,$B85)</f>
        <v>0</v>
      </c>
      <c r="L85" s="47">
        <f>SUMIFS('Dispatch P&amp;L'!J:J,'Dispatch P&amp;L'!$Q:$Q,$B85)</f>
        <v>0</v>
      </c>
      <c r="M85" s="47">
        <f>SUMIFS('Dispatch P&amp;L'!K:K,'Dispatch P&amp;L'!$Q:$Q,$B85)</f>
        <v>0</v>
      </c>
      <c r="N85" s="47">
        <f>SUMIFS('Dispatch P&amp;L'!L:L,'Dispatch P&amp;L'!$Q:$Q,$B85)</f>
        <v>0</v>
      </c>
      <c r="O85" s="47">
        <f>SUMIFS('Dispatch P&amp;L'!M:M,'Dispatch P&amp;L'!$Q:$Q,$B85)</f>
        <v>0</v>
      </c>
      <c r="Q85" s="31" t="e">
        <f>SUMIFS(#REF!,#REF!,$B85)</f>
        <v>#REF!</v>
      </c>
      <c r="S85" s="31">
        <f t="shared" ref="S85:V85" si="197">SUMIFS($D85:$O85,$D$4:$O$4,S$4)</f>
        <v>0</v>
      </c>
      <c r="T85" s="31">
        <f t="shared" si="197"/>
        <v>0</v>
      </c>
      <c r="U85" s="31">
        <f t="shared" si="197"/>
        <v>0</v>
      </c>
      <c r="V85" s="31">
        <f t="shared" si="197"/>
        <v>0</v>
      </c>
      <c r="X85" s="31" t="e">
        <f>SUMIFS(#REF!,#REF!,$B85)</f>
        <v>#REF!</v>
      </c>
      <c r="AB85" s="31"/>
      <c r="AC85" s="41"/>
      <c r="AD85" s="41"/>
      <c r="AE85" s="41"/>
      <c r="AF85" s="41"/>
      <c r="AG85" s="41"/>
      <c r="AH85" s="41"/>
      <c r="AI85" s="31">
        <v>0</v>
      </c>
      <c r="AJ85" s="31">
        <v>0</v>
      </c>
      <c r="AK85" s="31">
        <v>-2.3283064365386963E-10</v>
      </c>
      <c r="AL85" s="31">
        <v>0</v>
      </c>
      <c r="AM85" s="31">
        <v>0</v>
      </c>
      <c r="AN85" s="31">
        <v>1.1641532182693481E-10</v>
      </c>
      <c r="AO85" s="31">
        <v>0</v>
      </c>
      <c r="AP85" s="31">
        <v>0</v>
      </c>
      <c r="AQ85" s="31">
        <v>0</v>
      </c>
      <c r="AR85" s="31">
        <v>-1.1641532182693481E-10</v>
      </c>
      <c r="AS85" s="31">
        <v>1.1641532182693481E-10</v>
      </c>
      <c r="AT85" s="31">
        <v>-2.3283064365386963E-10</v>
      </c>
      <c r="AU85" s="41"/>
      <c r="AV85" s="31">
        <f>SUMIFS(AI85:AT85,$AI$5:$AT$5,"&lt;="&amp;$AV$5)</f>
        <v>-3.4924596548080444E-10</v>
      </c>
      <c r="AZ85" s="47">
        <v>0</v>
      </c>
      <c r="BA85" s="47">
        <v>0</v>
      </c>
      <c r="BB85" s="47">
        <v>0</v>
      </c>
      <c r="BC85" s="47">
        <v>0</v>
      </c>
      <c r="BD85" s="47">
        <v>0</v>
      </c>
      <c r="BE85" s="47">
        <v>0</v>
      </c>
      <c r="BF85" s="47">
        <v>0</v>
      </c>
      <c r="BG85" s="47">
        <v>0</v>
      </c>
      <c r="BH85" s="47">
        <v>0</v>
      </c>
      <c r="BI85" s="47">
        <v>0</v>
      </c>
      <c r="BJ85" s="47">
        <v>0</v>
      </c>
      <c r="BK85" s="47">
        <v>0</v>
      </c>
      <c r="BM85" s="31" t="e">
        <f>SUMIFS(#REF!,#REF!,#REF!)</f>
        <v>#REF!</v>
      </c>
      <c r="BO85" s="31">
        <f t="shared" ref="BO85:BR85" si="198">SUMIFS($AZ85:$BK85,$AZ$4:$BK$4,BO$4)</f>
        <v>0</v>
      </c>
      <c r="BP85" s="31">
        <f t="shared" si="198"/>
        <v>0</v>
      </c>
      <c r="BQ85" s="31">
        <f t="shared" si="198"/>
        <v>0</v>
      </c>
      <c r="BR85" s="31">
        <f t="shared" si="198"/>
        <v>0</v>
      </c>
      <c r="BT85" s="31" t="e">
        <f>SUMIFS(#REF!,#REF!,#REF!)</f>
        <v>#REF!</v>
      </c>
    </row>
    <row r="86" spans="2:72" ht="14.25" customHeight="1" x14ac:dyDescent="0.25">
      <c r="B86" s="48"/>
      <c r="D86" s="41"/>
      <c r="E86" s="41"/>
      <c r="F86" s="41"/>
      <c r="G86" s="41"/>
      <c r="H86" s="41"/>
      <c r="I86" s="41"/>
      <c r="J86" s="41"/>
      <c r="K86" s="41"/>
      <c r="L86" s="41"/>
      <c r="M86" s="41"/>
      <c r="N86" s="41"/>
      <c r="O86" s="41"/>
      <c r="Q86" s="41"/>
      <c r="S86" s="41"/>
      <c r="T86" s="41"/>
      <c r="U86" s="41"/>
      <c r="V86" s="41"/>
      <c r="X86" s="41"/>
      <c r="AB86" s="41"/>
      <c r="AC86" s="41"/>
      <c r="AD86" s="41"/>
      <c r="AE86" s="41"/>
      <c r="AF86" s="41"/>
      <c r="AG86" s="41"/>
      <c r="AH86" s="41"/>
      <c r="AI86" s="41"/>
      <c r="AJ86" s="41"/>
      <c r="AK86" s="41"/>
      <c r="AL86" s="41"/>
      <c r="AM86" s="41"/>
      <c r="AN86" s="41"/>
      <c r="AO86" s="41"/>
      <c r="AP86" s="41"/>
      <c r="AQ86" s="41"/>
      <c r="AR86" s="41"/>
      <c r="AS86" s="41"/>
      <c r="AT86" s="41"/>
      <c r="AU86" s="41"/>
      <c r="AV86" s="41"/>
      <c r="AZ86" s="41"/>
      <c r="BA86" s="41"/>
      <c r="BB86" s="41"/>
      <c r="BC86" s="41"/>
      <c r="BD86" s="41"/>
      <c r="BE86" s="41"/>
      <c r="BF86" s="41"/>
      <c r="BG86" s="41"/>
      <c r="BH86" s="41"/>
      <c r="BI86" s="41"/>
      <c r="BJ86" s="41"/>
      <c r="BK86" s="41"/>
      <c r="BM86" s="41"/>
      <c r="BO86" s="41"/>
      <c r="BP86" s="41"/>
      <c r="BQ86" s="41"/>
      <c r="BR86" s="41"/>
      <c r="BT86" s="41"/>
    </row>
    <row r="87" spans="2:72" ht="14.25" customHeight="1" x14ac:dyDescent="0.25">
      <c r="B87" s="41" t="s">
        <v>101</v>
      </c>
      <c r="D87" s="269">
        <f>SUMIFS('Dispatch P&amp;L'!B:B,'Dispatch P&amp;L'!$Q:$Q,$B87)</f>
        <v>0</v>
      </c>
      <c r="E87" s="269">
        <f>SUMIFS('Dispatch P&amp;L'!C:C,'Dispatch P&amp;L'!$Q:$Q,$B87)</f>
        <v>0</v>
      </c>
      <c r="F87" s="269">
        <f>SUMIFS('Dispatch P&amp;L'!D:D,'Dispatch P&amp;L'!$Q:$Q,$B87)</f>
        <v>0</v>
      </c>
      <c r="G87" s="269">
        <f>SUMIFS('Dispatch P&amp;L'!E:E,'Dispatch P&amp;L'!$Q:$Q,$B87)</f>
        <v>0</v>
      </c>
      <c r="H87" s="269">
        <f>SUMIFS('Dispatch P&amp;L'!F:F,'Dispatch P&amp;L'!$Q:$Q,$B87)</f>
        <v>0</v>
      </c>
      <c r="I87" s="269">
        <f>SUMIFS('Dispatch P&amp;L'!G:G,'Dispatch P&amp;L'!$Q:$Q,$B87)</f>
        <v>0</v>
      </c>
      <c r="J87" s="269">
        <f>SUMIFS('Dispatch P&amp;L'!H:H,'Dispatch P&amp;L'!$Q:$Q,$B87)</f>
        <v>0</v>
      </c>
      <c r="K87" s="269">
        <f>SUMIFS('Dispatch P&amp;L'!I:I,'Dispatch P&amp;L'!$Q:$Q,$B87)</f>
        <v>0</v>
      </c>
      <c r="L87" s="269">
        <f>SUMIFS('Dispatch P&amp;L'!J:J,'Dispatch P&amp;L'!$Q:$Q,$B87)</f>
        <v>0</v>
      </c>
      <c r="M87" s="269">
        <f>SUMIFS('Dispatch P&amp;L'!K:K,'Dispatch P&amp;L'!$Q:$Q,$B87)</f>
        <v>0</v>
      </c>
      <c r="N87" s="269">
        <f>SUMIFS('Dispatch P&amp;L'!L:L,'Dispatch P&amp;L'!$Q:$Q,$B87)</f>
        <v>0</v>
      </c>
      <c r="O87" s="269">
        <f>SUMIFS('Dispatch P&amp;L'!M:M,'Dispatch P&amp;L'!$Q:$Q,$B87)</f>
        <v>0</v>
      </c>
      <c r="Q87" s="33">
        <f t="array" ref="Q87">INDEX($D87:$O87,MATCH(Q$5,$D$5:$O$5,0))</f>
        <v>0</v>
      </c>
      <c r="S87" s="33">
        <f t="shared" ref="S87:V87" si="199">SUMIFS($D87:$O87,$D$4:$O$4,S$4)</f>
        <v>0</v>
      </c>
      <c r="T87" s="33">
        <f t="shared" si="199"/>
        <v>0</v>
      </c>
      <c r="U87" s="33">
        <f t="shared" si="199"/>
        <v>0</v>
      </c>
      <c r="V87" s="33">
        <f t="shared" si="199"/>
        <v>0</v>
      </c>
      <c r="X87" s="33">
        <f>SUMIFS($D87:$O87,$D$5:$O$5,"&lt;="&amp;X$5)</f>
        <v>0</v>
      </c>
      <c r="AB87" s="33">
        <v>0</v>
      </c>
      <c r="AC87" s="41"/>
      <c r="AD87" s="33">
        <v>0</v>
      </c>
      <c r="AE87" s="33">
        <v>0</v>
      </c>
      <c r="AF87" s="33">
        <v>0</v>
      </c>
      <c r="AG87" s="33">
        <v>0</v>
      </c>
      <c r="AH87" s="41"/>
      <c r="AI87" s="33">
        <v>0</v>
      </c>
      <c r="AJ87" s="33">
        <v>0</v>
      </c>
      <c r="AK87" s="33">
        <v>0</v>
      </c>
      <c r="AL87" s="33">
        <v>0</v>
      </c>
      <c r="AM87" s="33">
        <v>0</v>
      </c>
      <c r="AN87" s="33">
        <v>0</v>
      </c>
      <c r="AO87" s="33">
        <v>0</v>
      </c>
      <c r="AP87" s="33">
        <v>0</v>
      </c>
      <c r="AQ87" s="33">
        <v>0</v>
      </c>
      <c r="AR87" s="33">
        <v>0</v>
      </c>
      <c r="AS87" s="33">
        <v>0</v>
      </c>
      <c r="AT87" s="33">
        <v>0</v>
      </c>
      <c r="AU87" s="41"/>
      <c r="AV87" s="33">
        <f>SUMIFS(AI87:AT87,$AI$5:$AT$5,"&lt;="&amp;$AV$5)</f>
        <v>0</v>
      </c>
      <c r="AZ87" s="269">
        <v>0</v>
      </c>
      <c r="BA87" s="269">
        <v>0</v>
      </c>
      <c r="BB87" s="269">
        <v>0</v>
      </c>
      <c r="BC87" s="269">
        <v>0</v>
      </c>
      <c r="BD87" s="269">
        <v>0</v>
      </c>
      <c r="BE87" s="269">
        <v>0</v>
      </c>
      <c r="BF87" s="269">
        <v>0</v>
      </c>
      <c r="BG87" s="269">
        <v>0</v>
      </c>
      <c r="BH87" s="269">
        <v>0</v>
      </c>
      <c r="BI87" s="269">
        <v>0</v>
      </c>
      <c r="BJ87" s="269">
        <v>0</v>
      </c>
      <c r="BK87" s="269">
        <v>0</v>
      </c>
      <c r="BM87" s="33">
        <f t="array" ref="BM87">INDEX($AZ87:$BK87,MATCH(BM$5,$AZ$5:$BK$5,0))</f>
        <v>0</v>
      </c>
      <c r="BO87" s="33">
        <f t="shared" ref="BO87:BR87" si="200">SUMIFS($AZ87:$BK87,$AZ$4:$BK$4,BO$4)</f>
        <v>0</v>
      </c>
      <c r="BP87" s="33">
        <f t="shared" si="200"/>
        <v>0</v>
      </c>
      <c r="BQ87" s="33">
        <f t="shared" si="200"/>
        <v>0</v>
      </c>
      <c r="BR87" s="33">
        <f t="shared" si="200"/>
        <v>0</v>
      </c>
      <c r="BT87" s="33">
        <f>SUMIFS($AZ87:$BK87,$AZ$5:$BK$5,"&lt;="&amp;BT$5)</f>
        <v>0</v>
      </c>
    </row>
    <row r="88" spans="2:72" ht="14.25" customHeight="1" x14ac:dyDescent="0.25">
      <c r="B88" s="41"/>
      <c r="D88" s="41"/>
      <c r="E88" s="41"/>
      <c r="F88" s="41"/>
      <c r="G88" s="41"/>
      <c r="H88" s="41"/>
      <c r="I88" s="41"/>
      <c r="J88" s="41"/>
      <c r="K88" s="41"/>
      <c r="L88" s="41"/>
      <c r="M88" s="41"/>
      <c r="N88" s="41"/>
      <c r="O88" s="41"/>
      <c r="Q88" s="41"/>
      <c r="S88" s="41"/>
      <c r="T88" s="41"/>
      <c r="U88" s="41"/>
      <c r="V88" s="41"/>
      <c r="X88" s="41"/>
      <c r="AB88" s="41"/>
      <c r="AC88" s="41"/>
      <c r="AD88" s="41"/>
      <c r="AE88" s="41"/>
      <c r="AF88" s="41"/>
      <c r="AG88" s="41"/>
      <c r="AH88" s="41"/>
      <c r="AI88" s="41"/>
      <c r="AJ88" s="41"/>
      <c r="AK88" s="41"/>
      <c r="AL88" s="41"/>
      <c r="AM88" s="41"/>
      <c r="AN88" s="41"/>
      <c r="AO88" s="41"/>
      <c r="AP88" s="41"/>
      <c r="AQ88" s="41"/>
      <c r="AR88" s="41"/>
      <c r="AS88" s="41"/>
      <c r="AT88" s="41"/>
      <c r="AU88" s="41"/>
      <c r="AV88" s="41"/>
      <c r="AZ88" s="41"/>
      <c r="BA88" s="41"/>
      <c r="BB88" s="41"/>
      <c r="BC88" s="41"/>
      <c r="BD88" s="41"/>
      <c r="BE88" s="41"/>
      <c r="BF88" s="41"/>
      <c r="BG88" s="41"/>
      <c r="BH88" s="41"/>
      <c r="BI88" s="41"/>
      <c r="BJ88" s="41"/>
      <c r="BK88" s="41"/>
      <c r="BM88" s="41"/>
      <c r="BO88" s="41"/>
      <c r="BP88" s="41"/>
      <c r="BQ88" s="41"/>
      <c r="BR88" s="41"/>
      <c r="BT88" s="41"/>
    </row>
    <row r="89" spans="2:72" ht="14.25" customHeight="1" x14ac:dyDescent="0.25">
      <c r="B89" s="29" t="s">
        <v>102</v>
      </c>
      <c r="D89" s="37">
        <f t="shared" ref="D89:O89" si="201">D83+D87</f>
        <v>-116612.35902503028</v>
      </c>
      <c r="E89" s="37">
        <f t="shared" si="201"/>
        <v>-86864.149025030318</v>
      </c>
      <c r="F89" s="37">
        <f t="shared" si="201"/>
        <v>-16662.229025030509</v>
      </c>
      <c r="G89" s="37">
        <f t="shared" si="201"/>
        <v>142844.29097496939</v>
      </c>
      <c r="H89" s="37">
        <f t="shared" si="201"/>
        <v>98226.640974969603</v>
      </c>
      <c r="I89" s="37">
        <f t="shared" si="201"/>
        <v>80745.750974969589</v>
      </c>
      <c r="J89" s="37">
        <f t="shared" si="201"/>
        <v>111275.19097496977</v>
      </c>
      <c r="K89" s="37">
        <f t="shared" si="201"/>
        <v>146441.95097496943</v>
      </c>
      <c r="L89" s="37">
        <f t="shared" si="201"/>
        <v>174202.94097496977</v>
      </c>
      <c r="M89" s="37">
        <f t="shared" si="201"/>
        <v>139949.05097496987</v>
      </c>
      <c r="N89" s="37">
        <f t="shared" si="201"/>
        <v>116880.46097496944</v>
      </c>
      <c r="O89" s="37">
        <f t="shared" si="201"/>
        <v>246778.48097496945</v>
      </c>
      <c r="Q89" s="37">
        <f>Q83+Q87</f>
        <v>246778.48097496945</v>
      </c>
      <c r="S89" s="37">
        <f t="shared" ref="S89:V89" si="202">SUMIFS($D89:$O89,$D$4:$O$4,S$4)</f>
        <v>-220138.73707509111</v>
      </c>
      <c r="T89" s="37">
        <f t="shared" si="202"/>
        <v>321816.68292490859</v>
      </c>
      <c r="U89" s="37">
        <f t="shared" si="202"/>
        <v>431920.08292490896</v>
      </c>
      <c r="V89" s="37">
        <f t="shared" si="202"/>
        <v>503607.99292490876</v>
      </c>
      <c r="X89" s="37">
        <f>X83+X87</f>
        <v>1037206.0216996353</v>
      </c>
      <c r="AB89" s="266">
        <v>-581586.26506138884</v>
      </c>
      <c r="AC89" s="41"/>
      <c r="AD89" s="266">
        <v>-463928.93565751903</v>
      </c>
      <c r="AE89" s="266">
        <v>-234199.75723129162</v>
      </c>
      <c r="AF89" s="266">
        <v>-46455.212658214616</v>
      </c>
      <c r="AG89" s="266">
        <v>162997.64048563642</v>
      </c>
      <c r="AH89" s="41"/>
      <c r="AI89" s="266">
        <v>-231474.48636428232</v>
      </c>
      <c r="AJ89" s="266">
        <v>-126720.14020509017</v>
      </c>
      <c r="AK89" s="266">
        <v>-105734.30908814655</v>
      </c>
      <c r="AL89" s="266">
        <v>-149980.04425334523</v>
      </c>
      <c r="AM89" s="266">
        <v>-53615.292649797397</v>
      </c>
      <c r="AN89" s="266">
        <v>-30604.42032814899</v>
      </c>
      <c r="AO89" s="266">
        <v>-13965.011653162772</v>
      </c>
      <c r="AP89" s="266">
        <v>17506.433125853771</v>
      </c>
      <c r="AQ89" s="266">
        <v>-49996.634130905615</v>
      </c>
      <c r="AR89" s="266">
        <v>28425.955707071</v>
      </c>
      <c r="AS89" s="266">
        <v>36518.539578564581</v>
      </c>
      <c r="AT89" s="266">
        <v>98053.145200000843</v>
      </c>
      <c r="AU89" s="41"/>
      <c r="AV89" s="37">
        <f>SUMIFS(AI89:AT89,$AI$5:$AT$5,"&lt;="&amp;$AV$5)</f>
        <v>-581586.26506138884</v>
      </c>
      <c r="AZ89" s="37">
        <v>-72000.85902503063</v>
      </c>
      <c r="BA89" s="37">
        <v>-45672.56902503036</v>
      </c>
      <c r="BB89" s="37">
        <v>-64101.009025030537</v>
      </c>
      <c r="BC89" s="37">
        <v>-18212.30902503035</v>
      </c>
      <c r="BD89" s="37">
        <v>-5780.2290250305086</v>
      </c>
      <c r="BE89" s="37">
        <v>-38645.699025030481</v>
      </c>
      <c r="BF89" s="37">
        <v>-36923.259025030537</v>
      </c>
      <c r="BG89" s="37">
        <v>-131307.44902503048</v>
      </c>
      <c r="BH89" s="37">
        <v>-98578.75902503042</v>
      </c>
      <c r="BI89" s="37">
        <v>-75737.359025030397</v>
      </c>
      <c r="BJ89" s="37">
        <v>-62453.119025030173</v>
      </c>
      <c r="BK89" s="37">
        <v>11013.610974969342</v>
      </c>
      <c r="BM89" s="37">
        <f>BM83+BM87</f>
        <v>11013.610974969342</v>
      </c>
      <c r="BO89" s="37">
        <f t="shared" ref="BO89:BR89" si="203">SUMIFS($AZ89:$BK89,$AZ$4:$BK$4,BO$4)</f>
        <v>-181774.43707509153</v>
      </c>
      <c r="BP89" s="37">
        <f t="shared" si="203"/>
        <v>-62638.23707509134</v>
      </c>
      <c r="BQ89" s="37">
        <f t="shared" si="203"/>
        <v>-266809.46707509144</v>
      </c>
      <c r="BR89" s="37">
        <f t="shared" si="203"/>
        <v>-127176.86707509123</v>
      </c>
      <c r="BT89" s="37">
        <f>BT83+BT87</f>
        <v>-638399.00830036774</v>
      </c>
    </row>
    <row r="90" spans="2:72" ht="14.25" customHeight="1" x14ac:dyDescent="0.25">
      <c r="B90" s="45" t="s">
        <v>103</v>
      </c>
      <c r="D90" s="39">
        <f t="shared" ref="D90:O90" si="204">D89/D15</f>
        <v>-0.10453057414865377</v>
      </c>
      <c r="E90" s="39">
        <f t="shared" si="204"/>
        <v>-7.9762134913319183E-2</v>
      </c>
      <c r="F90" s="39">
        <f t="shared" si="204"/>
        <v>-1.5149280115440721E-2</v>
      </c>
      <c r="G90" s="39">
        <f t="shared" si="204"/>
        <v>0.11659719732475539</v>
      </c>
      <c r="H90" s="39">
        <f t="shared" si="204"/>
        <v>8.7182269073554947E-2</v>
      </c>
      <c r="I90" s="39">
        <f t="shared" si="204"/>
        <v>7.0557994356976753E-2</v>
      </c>
      <c r="J90" s="39">
        <f t="shared" si="204"/>
        <v>9.506266912943534E-2</v>
      </c>
      <c r="K90" s="39">
        <f t="shared" si="204"/>
        <v>0.12814686290216681</v>
      </c>
      <c r="L90" s="39">
        <f t="shared" si="204"/>
        <v>0.15303971269130037</v>
      </c>
      <c r="M90" s="39">
        <f t="shared" si="204"/>
        <v>0.12398928641574962</v>
      </c>
      <c r="N90" s="39">
        <f t="shared" si="204"/>
        <v>0.10172364764781046</v>
      </c>
      <c r="O90" s="39">
        <f t="shared" si="204"/>
        <v>0.21505452929035315</v>
      </c>
      <c r="Q90" s="39">
        <f>Q89/Q15</f>
        <v>0.21505452929035315</v>
      </c>
      <c r="S90" s="39">
        <f>S89/S15</f>
        <v>-6.6618054557803702E-2</v>
      </c>
      <c r="T90" s="39">
        <f>T89/T15</f>
        <v>9.2048115513477857E-2</v>
      </c>
      <c r="U90" s="39">
        <f>U89/U15</f>
        <v>0.1251362634548101</v>
      </c>
      <c r="V90" s="39">
        <f>V89/V15</f>
        <v>0.14702875697141182</v>
      </c>
      <c r="X90" s="39">
        <f>X89/X15</f>
        <v>7.5832999419391464E-2</v>
      </c>
      <c r="AB90" s="43">
        <v>-4.2794912217662601E-2</v>
      </c>
      <c r="AC90" s="41"/>
      <c r="AD90" s="43">
        <v>-0.14233136617994407</v>
      </c>
      <c r="AE90" s="43">
        <v>-7.1203306591315851E-2</v>
      </c>
      <c r="AF90" s="43">
        <v>-1.3491593000111792E-2</v>
      </c>
      <c r="AG90" s="43">
        <v>4.5300528924629227E-2</v>
      </c>
      <c r="AH90" s="41"/>
      <c r="AI90" s="43">
        <v>-0.21385887199982817</v>
      </c>
      <c r="AJ90" s="43">
        <v>-0.11617561632232985</v>
      </c>
      <c r="AK90" s="43">
        <v>-9.7328530978719505E-2</v>
      </c>
      <c r="AL90" s="43">
        <v>-0.1384812899343652</v>
      </c>
      <c r="AM90" s="43">
        <v>-4.9279762514048218E-2</v>
      </c>
      <c r="AN90" s="43">
        <v>-2.7370412706625137E-2</v>
      </c>
      <c r="AO90" s="43">
        <v>-1.2304014170535149E-2</v>
      </c>
      <c r="AP90" s="43">
        <v>1.5220097600271317E-2</v>
      </c>
      <c r="AQ90" s="43">
        <v>-4.3172878021052886E-2</v>
      </c>
      <c r="AR90" s="43">
        <v>2.416488939484596E-2</v>
      </c>
      <c r="AS90" s="43">
        <v>3.0621065272622393E-2</v>
      </c>
      <c r="AT90" s="43">
        <v>7.976913368163506E-2</v>
      </c>
      <c r="AU90" s="41"/>
      <c r="AV90" s="39">
        <f>AV89/AV15</f>
        <v>-4.2794912217662608E-2</v>
      </c>
      <c r="AZ90" s="39">
        <v>-6.8687133444067072E-2</v>
      </c>
      <c r="BA90" s="39">
        <v>-4.2947681236853691E-2</v>
      </c>
      <c r="BB90" s="39">
        <v>-6.0685600949897923E-2</v>
      </c>
      <c r="BC90" s="39">
        <v>-1.6727403529933245E-2</v>
      </c>
      <c r="BD90" s="39">
        <v>-5.3379913851469606E-3</v>
      </c>
      <c r="BE90" s="39">
        <v>-3.6418416415323805E-2</v>
      </c>
      <c r="BF90" s="39">
        <v>-3.4255717966422849E-2</v>
      </c>
      <c r="BG90" s="39">
        <v>-0.12428515035916085</v>
      </c>
      <c r="BH90" s="39">
        <v>-9.3571384626687099E-2</v>
      </c>
      <c r="BI90" s="39">
        <v>-7.0511488871774788E-2</v>
      </c>
      <c r="BJ90" s="39">
        <v>-5.8329314641180331E-2</v>
      </c>
      <c r="BK90" s="39">
        <v>9.9886912439257017E-3</v>
      </c>
      <c r="BM90" s="39">
        <f>BM89/BM15</f>
        <v>9.9886912439257017E-3</v>
      </c>
      <c r="BO90" s="39">
        <f>BO89/BO15</f>
        <v>-5.7378823220625409E-2</v>
      </c>
      <c r="BP90" s="39">
        <f>BP89/BP15</f>
        <v>-1.9375989484323418E-2</v>
      </c>
      <c r="BQ90" s="39">
        <f>BQ89/BQ15</f>
        <v>-8.3694772730467507E-2</v>
      </c>
      <c r="BR90" s="39">
        <f>BR89/BR15</f>
        <v>-3.9162427717540652E-2</v>
      </c>
      <c r="BT90" s="39">
        <f>BT89/BT15</f>
        <v>-4.9734832478058391E-2</v>
      </c>
    </row>
    <row r="91" spans="2:72" ht="14.25" customHeight="1" x14ac:dyDescent="0.25">
      <c r="B91" s="41"/>
      <c r="D91" s="41"/>
      <c r="E91" s="41"/>
      <c r="F91" s="41"/>
      <c r="G91" s="41"/>
      <c r="H91" s="41"/>
      <c r="I91" s="41"/>
      <c r="J91" s="41"/>
      <c r="K91" s="41"/>
      <c r="L91" s="41"/>
      <c r="M91" s="41"/>
      <c r="N91" s="41"/>
      <c r="O91" s="41"/>
      <c r="Q91" s="41"/>
      <c r="S91" s="41"/>
      <c r="T91" s="41"/>
      <c r="U91" s="41"/>
      <c r="V91" s="41"/>
      <c r="X91" s="41"/>
      <c r="AB91" s="41"/>
      <c r="AC91" s="41"/>
      <c r="AD91" s="41"/>
      <c r="AE91" s="41"/>
      <c r="AF91" s="41"/>
      <c r="AG91" s="41"/>
      <c r="AH91" s="41"/>
      <c r="AI91" s="41"/>
      <c r="AJ91" s="41"/>
      <c r="AK91" s="41"/>
      <c r="AL91" s="41"/>
      <c r="AM91" s="41"/>
      <c r="AN91" s="41"/>
      <c r="AO91" s="41"/>
      <c r="AP91" s="41"/>
      <c r="AQ91" s="41"/>
      <c r="AR91" s="41"/>
      <c r="AS91" s="41"/>
      <c r="AT91" s="41"/>
      <c r="AU91" s="41"/>
      <c r="AV91" s="41"/>
      <c r="AZ91" s="41"/>
      <c r="BA91" s="41"/>
      <c r="BB91" s="41"/>
      <c r="BC91" s="41"/>
      <c r="BD91" s="41"/>
      <c r="BE91" s="41"/>
      <c r="BF91" s="41"/>
      <c r="BG91" s="41"/>
      <c r="BH91" s="41"/>
      <c r="BI91" s="41"/>
      <c r="BJ91" s="41"/>
      <c r="BK91" s="41"/>
      <c r="BM91" s="41"/>
      <c r="BO91" s="41"/>
      <c r="BP91" s="41"/>
      <c r="BQ91" s="41"/>
      <c r="BR91" s="41"/>
      <c r="BT91" s="41"/>
    </row>
    <row r="92" spans="2:72" ht="14.25" customHeight="1" x14ac:dyDescent="0.25">
      <c r="B92" s="29" t="s">
        <v>104</v>
      </c>
      <c r="D92" s="41"/>
      <c r="E92" s="41"/>
      <c r="F92" s="41"/>
      <c r="G92" s="41"/>
      <c r="H92" s="41"/>
      <c r="I92" s="41"/>
      <c r="J92" s="41"/>
      <c r="K92" s="41"/>
      <c r="L92" s="41"/>
      <c r="M92" s="41"/>
      <c r="N92" s="41"/>
      <c r="O92" s="41"/>
      <c r="Q92" s="41"/>
      <c r="S92" s="41"/>
      <c r="T92" s="41"/>
      <c r="U92" s="41"/>
      <c r="V92" s="41"/>
      <c r="X92" s="41"/>
      <c r="AB92" s="41"/>
      <c r="AC92" s="41"/>
      <c r="AD92" s="41"/>
      <c r="AE92" s="41"/>
      <c r="AF92" s="41"/>
      <c r="AG92" s="41"/>
      <c r="AH92" s="41"/>
      <c r="AI92" s="41"/>
      <c r="AJ92" s="41"/>
      <c r="AK92" s="41"/>
      <c r="AL92" s="41"/>
      <c r="AM92" s="41"/>
      <c r="AN92" s="41"/>
      <c r="AO92" s="41"/>
      <c r="AP92" s="41"/>
      <c r="AQ92" s="41"/>
      <c r="AR92" s="41"/>
      <c r="AS92" s="41"/>
      <c r="AT92" s="41"/>
      <c r="AU92" s="41"/>
      <c r="AV92" s="41"/>
      <c r="AZ92" s="41"/>
      <c r="BA92" s="41"/>
      <c r="BB92" s="41"/>
      <c r="BC92" s="41"/>
      <c r="BD92" s="41"/>
      <c r="BE92" s="41"/>
      <c r="BF92" s="41"/>
      <c r="BG92" s="41"/>
      <c r="BH92" s="41"/>
      <c r="BI92" s="41"/>
      <c r="BJ92" s="41"/>
      <c r="BK92" s="41"/>
      <c r="BM92" s="41"/>
      <c r="BO92" s="41"/>
      <c r="BP92" s="41"/>
      <c r="BQ92" s="41"/>
      <c r="BR92" s="41"/>
      <c r="BT92" s="41"/>
    </row>
    <row r="93" spans="2:72" ht="14.25" customHeight="1" x14ac:dyDescent="0.25">
      <c r="B93" s="30" t="s">
        <v>105</v>
      </c>
      <c r="D93" s="262">
        <f>SUMIFS('Dispatch P&amp;L'!B:B,'Dispatch P&amp;L'!$Q:$Q,$B93)</f>
        <v>125222.9</v>
      </c>
      <c r="E93" s="262">
        <f>SUMIFS('Dispatch P&amp;L'!C:C,'Dispatch P&amp;L'!$Q:$Q,$B93)</f>
        <v>125266.33</v>
      </c>
      <c r="F93" s="262">
        <f>SUMIFS('Dispatch P&amp;L'!D:D,'Dispatch P&amp;L'!$Q:$Q,$B93)</f>
        <v>120732.90000000001</v>
      </c>
      <c r="G93" s="262">
        <f>SUMIFS('Dispatch P&amp;L'!E:E,'Dispatch P&amp;L'!$Q:$Q,$B93)</f>
        <v>121140.66</v>
      </c>
      <c r="H93" s="262">
        <f>SUMIFS('Dispatch P&amp;L'!F:F,'Dispatch P&amp;L'!$Q:$Q,$B93)</f>
        <v>121677.69</v>
      </c>
      <c r="I93" s="262">
        <f>SUMIFS('Dispatch P&amp;L'!G:G,'Dispatch P&amp;L'!$Q:$Q,$B93)</f>
        <v>120492.34999999999</v>
      </c>
      <c r="J93" s="262">
        <f>SUMIFS('Dispatch P&amp;L'!H:H,'Dispatch P&amp;L'!$Q:$Q,$B93)</f>
        <v>129373</v>
      </c>
      <c r="K93" s="262">
        <f>SUMIFS('Dispatch P&amp;L'!I:I,'Dispatch P&amp;L'!$Q:$Q,$B93)</f>
        <v>130605.08</v>
      </c>
      <c r="L93" s="262">
        <f>SUMIFS('Dispatch P&amp;L'!J:J,'Dispatch P&amp;L'!$Q:$Q,$B93)</f>
        <v>128219.19000000002</v>
      </c>
      <c r="M93" s="262">
        <f>SUMIFS('Dispatch P&amp;L'!K:K,'Dispatch P&amp;L'!$Q:$Q,$B93)</f>
        <v>127769.31</v>
      </c>
      <c r="N93" s="262">
        <f>SUMIFS('Dispatch P&amp;L'!L:L,'Dispatch P&amp;L'!$Q:$Q,$B93)</f>
        <v>132207.86000000002</v>
      </c>
      <c r="O93" s="262">
        <f>SUMIFS('Dispatch P&amp;L'!M:M,'Dispatch P&amp;L'!$Q:$Q,$B93)</f>
        <v>130893.01000000001</v>
      </c>
      <c r="Q93" s="31">
        <f t="shared" ref="Q93:Q98" si="205">INDEX($D93:$O93,MATCH(Q$5,$D$5:$O$5,0))</f>
        <v>130893.01000000001</v>
      </c>
      <c r="S93" s="31">
        <f t="shared" ref="S93:V93" si="206">SUMIFS($D93:$O93,$D$4:$O$4,S$4)</f>
        <v>371222.13</v>
      </c>
      <c r="T93" s="31">
        <f t="shared" si="206"/>
        <v>363310.7</v>
      </c>
      <c r="U93" s="31">
        <f t="shared" si="206"/>
        <v>388197.27</v>
      </c>
      <c r="V93" s="31">
        <f t="shared" si="206"/>
        <v>390870.18000000005</v>
      </c>
      <c r="X93" s="31">
        <f t="shared" ref="X93:X98" si="207">SUMIFS($D93:$O93,$D$5:$O$5,"&lt;="&amp;X$5)</f>
        <v>1513600.28</v>
      </c>
      <c r="AB93" s="31">
        <v>1422848.36323356</v>
      </c>
      <c r="AC93" s="41"/>
      <c r="AD93" s="31">
        <v>368385.49361993512</v>
      </c>
      <c r="AE93" s="31">
        <v>354686.38186214672</v>
      </c>
      <c r="AF93" s="31">
        <v>348635.78281723481</v>
      </c>
      <c r="AG93" s="31">
        <v>351140.70493424335</v>
      </c>
      <c r="AH93" s="41"/>
      <c r="AI93" s="31">
        <v>122795.16453997837</v>
      </c>
      <c r="AJ93" s="31">
        <v>122795.16453997837</v>
      </c>
      <c r="AK93" s="31">
        <v>122795.16453997837</v>
      </c>
      <c r="AL93" s="31">
        <v>123795.48839849334</v>
      </c>
      <c r="AM93" s="31">
        <v>115445.44673182668</v>
      </c>
      <c r="AN93" s="31">
        <v>115445.44673182668</v>
      </c>
      <c r="AO93" s="31">
        <v>116211.92760574493</v>
      </c>
      <c r="AP93" s="31">
        <v>116211.92760574495</v>
      </c>
      <c r="AQ93" s="31">
        <v>116211.92760574493</v>
      </c>
      <c r="AR93" s="31">
        <v>117046.90164474779</v>
      </c>
      <c r="AS93" s="31">
        <v>117046.90164474779</v>
      </c>
      <c r="AT93" s="31">
        <v>117046.90164474779</v>
      </c>
      <c r="AU93" s="41"/>
      <c r="AV93" s="31">
        <f t="shared" ref="AV93:AV99" si="208">SUMIFS(AI93:AT93,$AI$5:$AT$5,"&lt;="&amp;$AV$5)</f>
        <v>1422848.3632335598</v>
      </c>
      <c r="AZ93" s="262">
        <v>127867.81000000001</v>
      </c>
      <c r="BA93" s="262">
        <v>122661.01000000001</v>
      </c>
      <c r="BB93" s="262">
        <v>128572.97</v>
      </c>
      <c r="BC93" s="262">
        <v>124361.29999999999</v>
      </c>
      <c r="BD93" s="262">
        <v>127443.79</v>
      </c>
      <c r="BE93" s="262">
        <v>104057.26</v>
      </c>
      <c r="BF93" s="262">
        <v>122727.13999999998</v>
      </c>
      <c r="BG93" s="262">
        <v>121445.08999999998</v>
      </c>
      <c r="BH93" s="262">
        <v>122932.44</v>
      </c>
      <c r="BI93" s="262">
        <v>124485.86000000002</v>
      </c>
      <c r="BJ93" s="262">
        <v>123134.47</v>
      </c>
      <c r="BK93" s="262">
        <v>119315.86999999998</v>
      </c>
      <c r="BM93" s="31">
        <f t="shared" ref="BM93:BM98" si="209">INDEX($AZ93:$BK93,MATCH(BM$5,$AZ$5:$BK$5,0))</f>
        <v>119315.86999999998</v>
      </c>
      <c r="BO93" s="31">
        <f t="shared" ref="BO93:BR93" si="210">SUMIFS($AZ93:$BK93,$AZ$4:$BK$4,BO$4)</f>
        <v>379101.79000000004</v>
      </c>
      <c r="BP93" s="31">
        <f t="shared" si="210"/>
        <v>355862.35</v>
      </c>
      <c r="BQ93" s="31">
        <f t="shared" si="210"/>
        <v>367104.67</v>
      </c>
      <c r="BR93" s="31">
        <f t="shared" si="210"/>
        <v>366936.2</v>
      </c>
      <c r="BT93" s="31">
        <f t="shared" ref="BT93:BT98" si="211">SUMIFS($AZ93:$BK93,$AZ$5:$BK$5,"&lt;="&amp;BT$5)</f>
        <v>1469005.01</v>
      </c>
    </row>
    <row r="94" spans="2:72" ht="14.25" customHeight="1" x14ac:dyDescent="0.25">
      <c r="B94" s="30" t="s">
        <v>106</v>
      </c>
      <c r="D94" s="197">
        <f>SUMIFS('Dispatch P&amp;L'!B:B,'Dispatch P&amp;L'!$Q:$Q,$B94)</f>
        <v>372726.55999999994</v>
      </c>
      <c r="E94" s="197">
        <f>SUMIFS('Dispatch P&amp;L'!C:C,'Dispatch P&amp;L'!$Q:$Q,$B94)</f>
        <v>381971.36999999994</v>
      </c>
      <c r="F94" s="197">
        <f>SUMIFS('Dispatch P&amp;L'!D:D,'Dispatch P&amp;L'!$Q:$Q,$B94)</f>
        <v>359544.8</v>
      </c>
      <c r="G94" s="197">
        <f>SUMIFS('Dispatch P&amp;L'!E:E,'Dispatch P&amp;L'!$Q:$Q,$B94)</f>
        <v>356723.99</v>
      </c>
      <c r="H94" s="197">
        <f>SUMIFS('Dispatch P&amp;L'!F:F,'Dispatch P&amp;L'!$Q:$Q,$B94)</f>
        <v>357920.72000000003</v>
      </c>
      <c r="I94" s="197">
        <f>SUMIFS('Dispatch P&amp;L'!G:G,'Dispatch P&amp;L'!$Q:$Q,$B94)</f>
        <v>354018.74000000005</v>
      </c>
      <c r="J94" s="197">
        <f>SUMIFS('Dispatch P&amp;L'!H:H,'Dispatch P&amp;L'!$Q:$Q,$B94)</f>
        <v>319642.56</v>
      </c>
      <c r="K94" s="197">
        <f>SUMIFS('Dispatch P&amp;L'!I:I,'Dispatch P&amp;L'!$Q:$Q,$B94)</f>
        <v>286424.65000000002</v>
      </c>
      <c r="L94" s="197">
        <f>SUMIFS('Dispatch P&amp;L'!J:J,'Dispatch P&amp;L'!$Q:$Q,$B94)</f>
        <v>270903.13</v>
      </c>
      <c r="M94" s="197">
        <f>SUMIFS('Dispatch P&amp;L'!K:K,'Dispatch P&amp;L'!$Q:$Q,$B94)</f>
        <v>273745.36000000004</v>
      </c>
      <c r="N94" s="197">
        <f>SUMIFS('Dispatch P&amp;L'!L:L,'Dispatch P&amp;L'!$Q:$Q,$B94)</f>
        <v>277330.01</v>
      </c>
      <c r="O94" s="197">
        <f>SUMIFS('Dispatch P&amp;L'!M:M,'Dispatch P&amp;L'!$Q:$Q,$B94)</f>
        <v>272957.94000000006</v>
      </c>
      <c r="Q94" s="33">
        <f t="shared" si="205"/>
        <v>272957.94000000006</v>
      </c>
      <c r="S94" s="33">
        <f t="shared" ref="S94:V94" si="212">SUMIFS($D94:$O94,$D$4:$O$4,S$4)</f>
        <v>1114242.73</v>
      </c>
      <c r="T94" s="33">
        <f t="shared" si="212"/>
        <v>1068663.45</v>
      </c>
      <c r="U94" s="33">
        <f t="shared" si="212"/>
        <v>876970.34</v>
      </c>
      <c r="V94" s="33">
        <f t="shared" si="212"/>
        <v>824033.31000000017</v>
      </c>
      <c r="X94" s="33">
        <f t="shared" si="207"/>
        <v>3883909.8299999996</v>
      </c>
      <c r="AB94" s="33">
        <v>4453378.4428484365</v>
      </c>
      <c r="AC94" s="41"/>
      <c r="AD94" s="33">
        <v>1177019.2477510213</v>
      </c>
      <c r="AE94" s="33">
        <v>1135446.0180917832</v>
      </c>
      <c r="AF94" s="33">
        <v>1071560.2407749451</v>
      </c>
      <c r="AG94" s="33">
        <v>1069352.936230686</v>
      </c>
      <c r="AH94" s="41"/>
      <c r="AI94" s="33">
        <v>392339.74925034045</v>
      </c>
      <c r="AJ94" s="33">
        <v>392339.74925034045</v>
      </c>
      <c r="AK94" s="33">
        <v>392339.74925034045</v>
      </c>
      <c r="AL94" s="33">
        <v>394728.45405837218</v>
      </c>
      <c r="AM94" s="33">
        <v>370358.78201670549</v>
      </c>
      <c r="AN94" s="33">
        <v>370358.78201670549</v>
      </c>
      <c r="AO94" s="33">
        <v>357422.3481649817</v>
      </c>
      <c r="AP94" s="33">
        <v>357422.3481649817</v>
      </c>
      <c r="AQ94" s="33">
        <v>356715.54444498167</v>
      </c>
      <c r="AR94" s="33">
        <v>357911.08370356198</v>
      </c>
      <c r="AS94" s="33">
        <v>356466.16006356198</v>
      </c>
      <c r="AT94" s="33">
        <v>354975.69246356201</v>
      </c>
      <c r="AU94" s="41"/>
      <c r="AV94" s="33">
        <f t="shared" si="208"/>
        <v>4453378.4428484356</v>
      </c>
      <c r="AZ94" s="197">
        <v>357639.07</v>
      </c>
      <c r="BA94" s="197">
        <v>320495.62000000005</v>
      </c>
      <c r="BB94" s="197">
        <v>370508.07999999996</v>
      </c>
      <c r="BC94" s="197">
        <v>341462</v>
      </c>
      <c r="BD94" s="197">
        <v>345345.66000000003</v>
      </c>
      <c r="BE94" s="197">
        <v>352502.33</v>
      </c>
      <c r="BF94" s="197">
        <v>359526.17</v>
      </c>
      <c r="BG94" s="197">
        <v>377023.68</v>
      </c>
      <c r="BH94" s="197">
        <v>371963.88</v>
      </c>
      <c r="BI94" s="197">
        <v>385934.85</v>
      </c>
      <c r="BJ94" s="197">
        <v>370444.25000000006</v>
      </c>
      <c r="BK94" s="197">
        <v>370356.99000000005</v>
      </c>
      <c r="BM94" s="33">
        <f t="shared" si="209"/>
        <v>370356.99000000005</v>
      </c>
      <c r="BO94" s="33">
        <f t="shared" ref="BO94:BR94" si="213">SUMIFS($AZ94:$BK94,$AZ$4:$BK$4,BO$4)</f>
        <v>1048642.77</v>
      </c>
      <c r="BP94" s="33">
        <f t="shared" si="213"/>
        <v>1039309.99</v>
      </c>
      <c r="BQ94" s="33">
        <f t="shared" si="213"/>
        <v>1108513.73</v>
      </c>
      <c r="BR94" s="33">
        <f t="shared" si="213"/>
        <v>1126736.0900000001</v>
      </c>
      <c r="BT94" s="33">
        <f t="shared" si="211"/>
        <v>4323202.58</v>
      </c>
    </row>
    <row r="95" spans="2:72" ht="14.25" customHeight="1" x14ac:dyDescent="0.25">
      <c r="B95" s="30" t="s">
        <v>107</v>
      </c>
      <c r="D95" s="197">
        <f>SUMIFS('Dispatch P&amp;L'!B:B,'Dispatch P&amp;L'!$Q:$Q,$B95)</f>
        <v>140187.99</v>
      </c>
      <c r="E95" s="197">
        <f>SUMIFS('Dispatch P&amp;L'!C:C,'Dispatch P&amp;L'!$Q:$Q,$B95)</f>
        <v>138255.49</v>
      </c>
      <c r="F95" s="197">
        <f>SUMIFS('Dispatch P&amp;L'!D:D,'Dispatch P&amp;L'!$Q:$Q,$B95)</f>
        <v>123644.67</v>
      </c>
      <c r="G95" s="197">
        <f>SUMIFS('Dispatch P&amp;L'!E:E,'Dispatch P&amp;L'!$Q:$Q,$B95)</f>
        <v>137526.06</v>
      </c>
      <c r="H95" s="197">
        <f>SUMIFS('Dispatch P&amp;L'!F:F,'Dispatch P&amp;L'!$Q:$Q,$B95)</f>
        <v>137182.77000000002</v>
      </c>
      <c r="I95" s="197">
        <f>SUMIFS('Dispatch P&amp;L'!G:G,'Dispatch P&amp;L'!$Q:$Q,$B95)</f>
        <v>128661.69</v>
      </c>
      <c r="J95" s="197">
        <f>SUMIFS('Dispatch P&amp;L'!H:H,'Dispatch P&amp;L'!$Q:$Q,$B95)</f>
        <v>133472.47999999998</v>
      </c>
      <c r="K95" s="197">
        <f>SUMIFS('Dispatch P&amp;L'!I:I,'Dispatch P&amp;L'!$Q:$Q,$B95)</f>
        <v>125503.48999999999</v>
      </c>
      <c r="L95" s="197">
        <f>SUMIFS('Dispatch P&amp;L'!J:J,'Dispatch P&amp;L'!$Q:$Q,$B95)</f>
        <v>117528.35</v>
      </c>
      <c r="M95" s="197">
        <f>SUMIFS('Dispatch P&amp;L'!K:K,'Dispatch P&amp;L'!$Q:$Q,$B95)</f>
        <v>122617.64</v>
      </c>
      <c r="N95" s="197">
        <f>SUMIFS('Dispatch P&amp;L'!L:L,'Dispatch P&amp;L'!$Q:$Q,$B95)</f>
        <v>129914.34</v>
      </c>
      <c r="O95" s="197">
        <f>SUMIFS('Dispatch P&amp;L'!M:M,'Dispatch P&amp;L'!$Q:$Q,$B95)</f>
        <v>129241.79</v>
      </c>
      <c r="Q95" s="33">
        <f t="shared" si="205"/>
        <v>129241.79</v>
      </c>
      <c r="S95" s="33">
        <f t="shared" ref="S95:V95" si="214">SUMIFS($D95:$O95,$D$4:$O$4,S$4)</f>
        <v>402088.14999999997</v>
      </c>
      <c r="T95" s="33">
        <f t="shared" si="214"/>
        <v>403370.52</v>
      </c>
      <c r="U95" s="33">
        <f t="shared" si="214"/>
        <v>376504.31999999995</v>
      </c>
      <c r="V95" s="33">
        <f t="shared" si="214"/>
        <v>381773.76999999996</v>
      </c>
      <c r="X95" s="33">
        <f t="shared" si="207"/>
        <v>1563736.76</v>
      </c>
      <c r="AB95" s="33">
        <v>1685604.0622295227</v>
      </c>
      <c r="AC95" s="41"/>
      <c r="AD95" s="33">
        <v>422392.90945842129</v>
      </c>
      <c r="AE95" s="33">
        <v>424157.2762958922</v>
      </c>
      <c r="AF95" s="33">
        <v>420865.1086095057</v>
      </c>
      <c r="AG95" s="33">
        <v>418188.76786570373</v>
      </c>
      <c r="AH95" s="41"/>
      <c r="AI95" s="33">
        <v>140797.63648614043</v>
      </c>
      <c r="AJ95" s="33">
        <v>140797.63648614043</v>
      </c>
      <c r="AK95" s="33">
        <v>140797.63648614043</v>
      </c>
      <c r="AL95" s="33">
        <v>141385.75876529739</v>
      </c>
      <c r="AM95" s="33">
        <v>141385.75876529739</v>
      </c>
      <c r="AN95" s="33">
        <v>141385.75876529739</v>
      </c>
      <c r="AO95" s="33">
        <v>141844.56953650189</v>
      </c>
      <c r="AP95" s="33">
        <v>140120.96953650189</v>
      </c>
      <c r="AQ95" s="33">
        <v>138899.56953650189</v>
      </c>
      <c r="AR95" s="33">
        <v>139396.25595523458</v>
      </c>
      <c r="AS95" s="33">
        <v>139396.25595523458</v>
      </c>
      <c r="AT95" s="33">
        <v>139396.25595523458</v>
      </c>
      <c r="AU95" s="41"/>
      <c r="AV95" s="33">
        <f t="shared" si="208"/>
        <v>1685604.062229523</v>
      </c>
      <c r="AZ95" s="197">
        <v>129083.92</v>
      </c>
      <c r="BA95" s="197">
        <v>126865.57999999999</v>
      </c>
      <c r="BB95" s="197">
        <v>123877.31</v>
      </c>
      <c r="BC95" s="197">
        <v>124291.22</v>
      </c>
      <c r="BD95" s="197">
        <v>122535.29</v>
      </c>
      <c r="BE95" s="197">
        <v>122299.94</v>
      </c>
      <c r="BF95" s="197">
        <v>123179.40999999999</v>
      </c>
      <c r="BG95" s="197">
        <v>129886.03</v>
      </c>
      <c r="BH95" s="197">
        <v>125539.4</v>
      </c>
      <c r="BI95" s="197">
        <v>133008.54999999999</v>
      </c>
      <c r="BJ95" s="197">
        <v>130780.65000000001</v>
      </c>
      <c r="BK95" s="197">
        <v>130260.69</v>
      </c>
      <c r="BM95" s="33">
        <f t="shared" si="209"/>
        <v>130260.69</v>
      </c>
      <c r="BO95" s="33">
        <f t="shared" ref="BO95:BR95" si="215">SUMIFS($AZ95:$BK95,$AZ$4:$BK$4,BO$4)</f>
        <v>379826.81</v>
      </c>
      <c r="BP95" s="33">
        <f t="shared" si="215"/>
        <v>369126.45</v>
      </c>
      <c r="BQ95" s="33">
        <f t="shared" si="215"/>
        <v>378604.83999999997</v>
      </c>
      <c r="BR95" s="33">
        <f t="shared" si="215"/>
        <v>394049.89</v>
      </c>
      <c r="BT95" s="33">
        <f t="shared" si="211"/>
        <v>1521607.99</v>
      </c>
    </row>
    <row r="96" spans="2:72" ht="14.25" customHeight="1" x14ac:dyDescent="0.25">
      <c r="B96" s="30" t="s">
        <v>108</v>
      </c>
      <c r="D96" s="197">
        <f>SUMIFS('Dispatch P&amp;L'!B:B,'Dispatch P&amp;L'!$Q:$Q,$B96)</f>
        <v>208761.62</v>
      </c>
      <c r="E96" s="197">
        <f>SUMIFS('Dispatch P&amp;L'!C:C,'Dispatch P&amp;L'!$Q:$Q,$B96)</f>
        <v>205901.87</v>
      </c>
      <c r="F96" s="197">
        <f>SUMIFS('Dispatch P&amp;L'!D:D,'Dispatch P&amp;L'!$Q:$Q,$B96)</f>
        <v>177798.54</v>
      </c>
      <c r="G96" s="197">
        <f>SUMIFS('Dispatch P&amp;L'!E:E,'Dispatch P&amp;L'!$Q:$Q,$B96)</f>
        <v>160389.37</v>
      </c>
      <c r="H96" s="197">
        <f>SUMIFS('Dispatch P&amp;L'!F:F,'Dispatch P&amp;L'!$Q:$Q,$B96)</f>
        <v>152301.87999999998</v>
      </c>
      <c r="I96" s="197">
        <f>SUMIFS('Dispatch P&amp;L'!G:G,'Dispatch P&amp;L'!$Q:$Q,$B96)</f>
        <v>155388.47999999998</v>
      </c>
      <c r="J96" s="197">
        <f>SUMIFS('Dispatch P&amp;L'!H:H,'Dispatch P&amp;L'!$Q:$Q,$B96)</f>
        <v>162942.59</v>
      </c>
      <c r="K96" s="197">
        <f>SUMIFS('Dispatch P&amp;L'!I:I,'Dispatch P&amp;L'!$Q:$Q,$B96)</f>
        <v>157325.34999999998</v>
      </c>
      <c r="L96" s="197">
        <f>SUMIFS('Dispatch P&amp;L'!J:J,'Dispatch P&amp;L'!$Q:$Q,$B96)</f>
        <v>150806.69</v>
      </c>
      <c r="M96" s="197">
        <f>SUMIFS('Dispatch P&amp;L'!K:K,'Dispatch P&amp;L'!$Q:$Q,$B96)</f>
        <v>152378.38</v>
      </c>
      <c r="N96" s="197">
        <f>SUMIFS('Dispatch P&amp;L'!L:L,'Dispatch P&amp;L'!$Q:$Q,$B96)</f>
        <v>155617.78</v>
      </c>
      <c r="O96" s="197">
        <f>SUMIFS('Dispatch P&amp;L'!M:M,'Dispatch P&amp;L'!$Q:$Q,$B96)</f>
        <v>151260.26</v>
      </c>
      <c r="Q96" s="33">
        <f t="shared" si="205"/>
        <v>151260.26</v>
      </c>
      <c r="S96" s="33">
        <f t="shared" ref="S96:V96" si="216">SUMIFS($D96:$O96,$D$4:$O$4,S$4)</f>
        <v>592462.03</v>
      </c>
      <c r="T96" s="33">
        <f t="shared" si="216"/>
        <v>468079.73</v>
      </c>
      <c r="U96" s="33">
        <f t="shared" si="216"/>
        <v>471074.62999999995</v>
      </c>
      <c r="V96" s="33">
        <f t="shared" si="216"/>
        <v>459256.42000000004</v>
      </c>
      <c r="X96" s="33">
        <f t="shared" si="207"/>
        <v>1990872.81</v>
      </c>
      <c r="AB96" s="33">
        <v>2602457.0956457648</v>
      </c>
      <c r="AC96" s="41"/>
      <c r="AD96" s="33">
        <v>688168.19528363284</v>
      </c>
      <c r="AE96" s="33">
        <v>650208.51419515046</v>
      </c>
      <c r="AF96" s="33">
        <v>632803.82976575324</v>
      </c>
      <c r="AG96" s="33">
        <v>631276.55640122807</v>
      </c>
      <c r="AH96" s="41"/>
      <c r="AI96" s="33">
        <v>228526.53342787758</v>
      </c>
      <c r="AJ96" s="33">
        <v>229973.8909278776</v>
      </c>
      <c r="AK96" s="33">
        <v>229667.7709278776</v>
      </c>
      <c r="AL96" s="33">
        <v>229527.73695393905</v>
      </c>
      <c r="AM96" s="33">
        <v>210289.22862060572</v>
      </c>
      <c r="AN96" s="33">
        <v>210391.54862060572</v>
      </c>
      <c r="AO96" s="33">
        <v>210815.38992191775</v>
      </c>
      <c r="AP96" s="33">
        <v>210912.88992191773</v>
      </c>
      <c r="AQ96" s="33">
        <v>211075.54992191773</v>
      </c>
      <c r="AR96" s="33">
        <v>211608.84384040933</v>
      </c>
      <c r="AS96" s="33">
        <v>209836.35128040935</v>
      </c>
      <c r="AT96" s="33">
        <v>209831.36128040933</v>
      </c>
      <c r="AU96" s="41"/>
      <c r="AV96" s="33">
        <f t="shared" si="208"/>
        <v>2602457.0956457648</v>
      </c>
      <c r="AZ96" s="197">
        <v>228803.02</v>
      </c>
      <c r="BA96" s="197">
        <v>224877.24</v>
      </c>
      <c r="BB96" s="197">
        <v>204103.21</v>
      </c>
      <c r="BC96" s="197">
        <v>207977.94</v>
      </c>
      <c r="BD96" s="197">
        <v>195149.23</v>
      </c>
      <c r="BE96" s="197">
        <v>206864.74</v>
      </c>
      <c r="BF96" s="197">
        <v>204038.24000000002</v>
      </c>
      <c r="BG96" s="197">
        <v>218045.25000000003</v>
      </c>
      <c r="BH96" s="197">
        <v>196207.73999999996</v>
      </c>
      <c r="BI96" s="197">
        <v>219037.01999999996</v>
      </c>
      <c r="BJ96" s="197">
        <v>207031.86999999997</v>
      </c>
      <c r="BK96" s="197">
        <v>202013.36000000002</v>
      </c>
      <c r="BM96" s="33">
        <f t="shared" si="209"/>
        <v>202013.36000000002</v>
      </c>
      <c r="BO96" s="33">
        <f t="shared" ref="BO96:BR96" si="217">SUMIFS($AZ96:$BK96,$AZ$4:$BK$4,BO$4)</f>
        <v>657783.47</v>
      </c>
      <c r="BP96" s="33">
        <f t="shared" si="217"/>
        <v>609991.91</v>
      </c>
      <c r="BQ96" s="33">
        <f t="shared" si="217"/>
        <v>618291.23</v>
      </c>
      <c r="BR96" s="33">
        <f t="shared" si="217"/>
        <v>628082.24999999988</v>
      </c>
      <c r="BT96" s="33">
        <f t="shared" si="211"/>
        <v>2514148.86</v>
      </c>
    </row>
    <row r="97" spans="2:72" ht="14.25" customHeight="1" x14ac:dyDescent="0.25">
      <c r="B97" s="30" t="s">
        <v>109</v>
      </c>
      <c r="D97" s="197">
        <f>SUMIFS('Dispatch P&amp;L'!B:B,'Dispatch P&amp;L'!$Q:$Q,$B97)</f>
        <v>38065.329999999994</v>
      </c>
      <c r="E97" s="197">
        <f>SUMIFS('Dispatch P&amp;L'!C:C,'Dispatch P&amp;L'!$Q:$Q,$B97)</f>
        <v>37643.679999999993</v>
      </c>
      <c r="F97" s="197">
        <f>SUMIFS('Dispatch P&amp;L'!D:D,'Dispatch P&amp;L'!$Q:$Q,$B97)</f>
        <v>30288.97</v>
      </c>
      <c r="G97" s="197">
        <f>SUMIFS('Dispatch P&amp;L'!E:E,'Dispatch P&amp;L'!$Q:$Q,$B97)</f>
        <v>28934</v>
      </c>
      <c r="H97" s="197">
        <f>SUMIFS('Dispatch P&amp;L'!F:F,'Dispatch P&amp;L'!$Q:$Q,$B97)</f>
        <v>28986.129999999997</v>
      </c>
      <c r="I97" s="197">
        <f>SUMIFS('Dispatch P&amp;L'!G:G,'Dispatch P&amp;L'!$Q:$Q,$B97)</f>
        <v>28795.48</v>
      </c>
      <c r="J97" s="197">
        <f>SUMIFS('Dispatch P&amp;L'!H:H,'Dispatch P&amp;L'!$Q:$Q,$B97)</f>
        <v>28858.44</v>
      </c>
      <c r="K97" s="197">
        <f>SUMIFS('Dispatch P&amp;L'!I:I,'Dispatch P&amp;L'!$Q:$Q,$B97)</f>
        <v>29259.129999999997</v>
      </c>
      <c r="L97" s="197">
        <f>SUMIFS('Dispatch P&amp;L'!J:J,'Dispatch P&amp;L'!$Q:$Q,$B97)</f>
        <v>28849.899999999998</v>
      </c>
      <c r="M97" s="197">
        <f>SUMIFS('Dispatch P&amp;L'!K:K,'Dispatch P&amp;L'!$Q:$Q,$B97)</f>
        <v>29055.579999999998</v>
      </c>
      <c r="N97" s="197">
        <f>SUMIFS('Dispatch P&amp;L'!L:L,'Dispatch P&amp;L'!$Q:$Q,$B97)</f>
        <v>29746.46</v>
      </c>
      <c r="O97" s="197">
        <f>SUMIFS('Dispatch P&amp;L'!M:M,'Dispatch P&amp;L'!$Q:$Q,$B97)</f>
        <v>29576.959999999999</v>
      </c>
      <c r="Q97" s="33">
        <f t="shared" si="205"/>
        <v>29576.959999999999</v>
      </c>
      <c r="S97" s="33">
        <f t="shared" ref="S97:V97" si="218">SUMIFS($D97:$O97,$D$4:$O$4,S$4)</f>
        <v>105997.97999999998</v>
      </c>
      <c r="T97" s="33">
        <f t="shared" si="218"/>
        <v>86715.61</v>
      </c>
      <c r="U97" s="33">
        <f t="shared" si="218"/>
        <v>86967.469999999987</v>
      </c>
      <c r="V97" s="33">
        <f t="shared" si="218"/>
        <v>88379</v>
      </c>
      <c r="X97" s="33">
        <f t="shared" si="207"/>
        <v>368060.06000000006</v>
      </c>
      <c r="AB97" s="33">
        <v>391946.13657974434</v>
      </c>
      <c r="AC97" s="41"/>
      <c r="AD97" s="33">
        <v>114950.12605764424</v>
      </c>
      <c r="AE97" s="33">
        <v>97681.485579340515</v>
      </c>
      <c r="AF97" s="33">
        <v>89281.367355370516</v>
      </c>
      <c r="AG97" s="33">
        <v>90033.15758738904</v>
      </c>
      <c r="AH97" s="41"/>
      <c r="AI97" s="33">
        <v>38316.708685881415</v>
      </c>
      <c r="AJ97" s="33">
        <v>38316.708685881415</v>
      </c>
      <c r="AK97" s="33">
        <v>38316.708685881415</v>
      </c>
      <c r="AL97" s="33">
        <v>38618.967415335726</v>
      </c>
      <c r="AM97" s="33">
        <v>29531.259082002398</v>
      </c>
      <c r="AN97" s="33">
        <v>29531.259082002398</v>
      </c>
      <c r="AO97" s="33">
        <v>29760.455785123508</v>
      </c>
      <c r="AP97" s="33">
        <v>29760.455785123508</v>
      </c>
      <c r="AQ97" s="33">
        <v>29760.455785123508</v>
      </c>
      <c r="AR97" s="33">
        <v>30011.052529129676</v>
      </c>
      <c r="AS97" s="33">
        <v>30011.05252912968</v>
      </c>
      <c r="AT97" s="33">
        <v>30011.05252912968</v>
      </c>
      <c r="AU97" s="41"/>
      <c r="AV97" s="33">
        <f t="shared" si="208"/>
        <v>391946.13657974428</v>
      </c>
      <c r="AZ97" s="197">
        <v>36833.17</v>
      </c>
      <c r="BA97" s="197">
        <v>35012</v>
      </c>
      <c r="BB97" s="197">
        <v>40275.68</v>
      </c>
      <c r="BC97" s="197">
        <v>29144.420000000006</v>
      </c>
      <c r="BD97" s="197">
        <v>35643.14</v>
      </c>
      <c r="BE97" s="197">
        <v>38581.360000000001</v>
      </c>
      <c r="BF97" s="197">
        <v>38000.909999999996</v>
      </c>
      <c r="BG97" s="197">
        <v>43540.24</v>
      </c>
      <c r="BH97" s="197">
        <v>35494.119999999995</v>
      </c>
      <c r="BI97" s="197">
        <v>37389.85</v>
      </c>
      <c r="BJ97" s="197">
        <v>37010.49</v>
      </c>
      <c r="BK97" s="197">
        <v>37014.25</v>
      </c>
      <c r="BM97" s="33">
        <f t="shared" si="209"/>
        <v>37014.25</v>
      </c>
      <c r="BO97" s="33">
        <f t="shared" ref="BO97:BR97" si="219">SUMIFS($AZ97:$BK97,$AZ$4:$BK$4,BO$4)</f>
        <v>112120.85</v>
      </c>
      <c r="BP97" s="33">
        <f t="shared" si="219"/>
        <v>103368.92000000001</v>
      </c>
      <c r="BQ97" s="33">
        <f t="shared" si="219"/>
        <v>117035.26999999999</v>
      </c>
      <c r="BR97" s="33">
        <f t="shared" si="219"/>
        <v>111414.59</v>
      </c>
      <c r="BT97" s="33">
        <f t="shared" si="211"/>
        <v>443939.63</v>
      </c>
    </row>
    <row r="98" spans="2:72" ht="14.25" customHeight="1" x14ac:dyDescent="0.25">
      <c r="B98" s="30" t="s">
        <v>110</v>
      </c>
      <c r="D98" s="197">
        <f>SUMIFS('Dispatch P&amp;L'!B:B,'Dispatch P&amp;L'!$Q:$Q,$B98)</f>
        <v>5248.98</v>
      </c>
      <c r="E98" s="197">
        <f>SUMIFS('Dispatch P&amp;L'!C:C,'Dispatch P&amp;L'!$Q:$Q,$B98)</f>
        <v>1976.86</v>
      </c>
      <c r="F98" s="197">
        <f>SUMIFS('Dispatch P&amp;L'!D:D,'Dispatch P&amp;L'!$Q:$Q,$B98)</f>
        <v>4574.29</v>
      </c>
      <c r="G98" s="197">
        <f>SUMIFS('Dispatch P&amp;L'!E:E,'Dispatch P&amp;L'!$Q:$Q,$B98)</f>
        <v>3247.94</v>
      </c>
      <c r="H98" s="197">
        <f>SUMIFS('Dispatch P&amp;L'!F:F,'Dispatch P&amp;L'!$Q:$Q,$B98)</f>
        <v>3218.99</v>
      </c>
      <c r="I98" s="197">
        <f>SUMIFS('Dispatch P&amp;L'!G:G,'Dispatch P&amp;L'!$Q:$Q,$B98)</f>
        <v>3149.49</v>
      </c>
      <c r="J98" s="197">
        <f>SUMIFS('Dispatch P&amp;L'!H:H,'Dispatch P&amp;L'!$Q:$Q,$B98)</f>
        <v>3268.3</v>
      </c>
      <c r="K98" s="197">
        <f>SUMIFS('Dispatch P&amp;L'!I:I,'Dispatch P&amp;L'!$Q:$Q,$B98)</f>
        <v>3262.73</v>
      </c>
      <c r="L98" s="197">
        <f>SUMIFS('Dispatch P&amp;L'!J:J,'Dispatch P&amp;L'!$Q:$Q,$B98)</f>
        <v>3150.21</v>
      </c>
      <c r="M98" s="197">
        <f>SUMIFS('Dispatch P&amp;L'!K:K,'Dispatch P&amp;L'!$Q:$Q,$B98)</f>
        <v>5039.8599999999997</v>
      </c>
      <c r="N98" s="197">
        <f>SUMIFS('Dispatch P&amp;L'!L:L,'Dispatch P&amp;L'!$Q:$Q,$B98)</f>
        <v>1178.19</v>
      </c>
      <c r="O98" s="197">
        <f>SUMIFS('Dispatch P&amp;L'!M:M,'Dispatch P&amp;L'!$Q:$Q,$B98)</f>
        <v>3432.73</v>
      </c>
      <c r="Q98" s="33">
        <f t="shared" si="205"/>
        <v>3432.73</v>
      </c>
      <c r="S98" s="33">
        <f t="shared" ref="S98:V98" si="220">SUMIFS($D98:$O98,$D$4:$O$4,S$4)</f>
        <v>11800.13</v>
      </c>
      <c r="T98" s="33">
        <f t="shared" si="220"/>
        <v>9616.42</v>
      </c>
      <c r="U98" s="33">
        <f t="shared" si="220"/>
        <v>9681.2400000000016</v>
      </c>
      <c r="V98" s="33">
        <f t="shared" si="220"/>
        <v>9650.7799999999988</v>
      </c>
      <c r="X98" s="33">
        <f t="shared" si="207"/>
        <v>40748.57</v>
      </c>
      <c r="AB98" s="33">
        <v>42732</v>
      </c>
      <c r="AC98" s="41"/>
      <c r="AD98" s="33">
        <v>11259</v>
      </c>
      <c r="AE98" s="33">
        <v>10683</v>
      </c>
      <c r="AF98" s="33">
        <v>10395</v>
      </c>
      <c r="AG98" s="33">
        <v>10395</v>
      </c>
      <c r="AH98" s="41"/>
      <c r="AI98" s="33">
        <v>3753</v>
      </c>
      <c r="AJ98" s="33">
        <v>3753</v>
      </c>
      <c r="AK98" s="33">
        <v>3753</v>
      </c>
      <c r="AL98" s="33">
        <v>3753</v>
      </c>
      <c r="AM98" s="33">
        <v>3465</v>
      </c>
      <c r="AN98" s="33">
        <v>3465</v>
      </c>
      <c r="AO98" s="33">
        <v>3465</v>
      </c>
      <c r="AP98" s="33">
        <v>3465</v>
      </c>
      <c r="AQ98" s="33">
        <v>3465</v>
      </c>
      <c r="AR98" s="33">
        <v>3465</v>
      </c>
      <c r="AS98" s="33">
        <v>3465</v>
      </c>
      <c r="AT98" s="33">
        <v>3465</v>
      </c>
      <c r="AU98" s="41"/>
      <c r="AV98" s="33">
        <f t="shared" si="208"/>
        <v>42732</v>
      </c>
      <c r="AZ98" s="197">
        <v>3709.7</v>
      </c>
      <c r="BA98" s="197">
        <v>1934.91</v>
      </c>
      <c r="BB98" s="197">
        <v>6490.94</v>
      </c>
      <c r="BC98" s="197">
        <v>2853.46</v>
      </c>
      <c r="BD98" s="197">
        <v>2666.45</v>
      </c>
      <c r="BE98" s="197">
        <v>3045.52</v>
      </c>
      <c r="BF98" s="197">
        <v>986.96</v>
      </c>
      <c r="BG98" s="197">
        <v>2878.58</v>
      </c>
      <c r="BH98" s="197">
        <v>3189.06</v>
      </c>
      <c r="BI98" s="197">
        <v>3201.09</v>
      </c>
      <c r="BJ98" s="197">
        <v>3216.88</v>
      </c>
      <c r="BK98" s="197">
        <v>3298.57</v>
      </c>
      <c r="BM98" s="33">
        <f t="shared" si="209"/>
        <v>3298.57</v>
      </c>
      <c r="BO98" s="33">
        <f t="shared" ref="BO98:BR98" si="221">SUMIFS($AZ98:$BK98,$AZ$4:$BK$4,BO$4)</f>
        <v>12135.55</v>
      </c>
      <c r="BP98" s="33">
        <f t="shared" si="221"/>
        <v>8565.43</v>
      </c>
      <c r="BQ98" s="33">
        <f t="shared" si="221"/>
        <v>7054.6</v>
      </c>
      <c r="BR98" s="33">
        <f t="shared" si="221"/>
        <v>9716.5400000000009</v>
      </c>
      <c r="BT98" s="33">
        <f t="shared" si="211"/>
        <v>37472.119999999995</v>
      </c>
    </row>
    <row r="99" spans="2:72" ht="14.25" customHeight="1" x14ac:dyDescent="0.25">
      <c r="B99" s="29" t="s">
        <v>111</v>
      </c>
      <c r="D99" s="37">
        <f t="shared" ref="D99:O99" si="222">SUM(D93:D98)</f>
        <v>890213.37999999989</v>
      </c>
      <c r="E99" s="37">
        <f t="shared" si="222"/>
        <v>891015.6</v>
      </c>
      <c r="F99" s="37">
        <f t="shared" si="222"/>
        <v>816584.17</v>
      </c>
      <c r="G99" s="37">
        <f t="shared" si="222"/>
        <v>807962.0199999999</v>
      </c>
      <c r="H99" s="37">
        <f t="shared" si="222"/>
        <v>801288.18</v>
      </c>
      <c r="I99" s="37">
        <f t="shared" si="222"/>
        <v>790506.23</v>
      </c>
      <c r="J99" s="37">
        <f t="shared" si="222"/>
        <v>777557.37</v>
      </c>
      <c r="K99" s="37">
        <f t="shared" si="222"/>
        <v>732380.42999999993</v>
      </c>
      <c r="L99" s="37">
        <f t="shared" si="222"/>
        <v>699457.47000000009</v>
      </c>
      <c r="M99" s="37">
        <f t="shared" si="222"/>
        <v>710606.13</v>
      </c>
      <c r="N99" s="37">
        <f t="shared" si="222"/>
        <v>725994.6399999999</v>
      </c>
      <c r="O99" s="37">
        <f t="shared" si="222"/>
        <v>717362.69000000006</v>
      </c>
      <c r="Q99" s="37">
        <f>SUM(Q93:Q98)</f>
        <v>717362.69000000006</v>
      </c>
      <c r="S99" s="37">
        <f t="shared" ref="S99:V99" si="223">SUMIFS($D99:$O99,$D$4:$O$4,S$4)</f>
        <v>2597813.15</v>
      </c>
      <c r="T99" s="37">
        <f t="shared" si="223"/>
        <v>2399756.4299999997</v>
      </c>
      <c r="U99" s="37">
        <f t="shared" si="223"/>
        <v>2209395.27</v>
      </c>
      <c r="V99" s="37">
        <f t="shared" si="223"/>
        <v>2153963.46</v>
      </c>
      <c r="X99" s="37">
        <f>SUM(X93:X98)</f>
        <v>9360928.3100000005</v>
      </c>
      <c r="AB99" s="266">
        <v>10598966.100537028</v>
      </c>
      <c r="AC99" s="41"/>
      <c r="AD99" s="266">
        <v>2782174.9721706547</v>
      </c>
      <c r="AE99" s="266">
        <v>2672862.6760243131</v>
      </c>
      <c r="AF99" s="266">
        <v>2573541.3293228094</v>
      </c>
      <c r="AG99" s="266">
        <v>2570387.1230192501</v>
      </c>
      <c r="AH99" s="41"/>
      <c r="AI99" s="266">
        <v>926528.79239021824</v>
      </c>
      <c r="AJ99" s="266">
        <v>927976.14989021828</v>
      </c>
      <c r="AK99" s="266">
        <v>927670.02989021828</v>
      </c>
      <c r="AL99" s="266">
        <v>931809.40559143771</v>
      </c>
      <c r="AM99" s="266">
        <v>870475.47521643771</v>
      </c>
      <c r="AN99" s="266">
        <v>870577.79521643778</v>
      </c>
      <c r="AO99" s="266">
        <v>859519.69101426972</v>
      </c>
      <c r="AP99" s="266">
        <v>857893.59101426974</v>
      </c>
      <c r="AQ99" s="266">
        <v>856128.04729426967</v>
      </c>
      <c r="AR99" s="266">
        <v>859439.13767308323</v>
      </c>
      <c r="AS99" s="266">
        <v>856221.72147308337</v>
      </c>
      <c r="AT99" s="266">
        <v>854726.26387308352</v>
      </c>
      <c r="AU99" s="41"/>
      <c r="AV99" s="37">
        <f t="shared" si="208"/>
        <v>10598966.100537026</v>
      </c>
      <c r="AZ99" s="37">
        <v>883936.69000000006</v>
      </c>
      <c r="BA99" s="37">
        <v>831846.3600000001</v>
      </c>
      <c r="BB99" s="37">
        <v>873828.18999999983</v>
      </c>
      <c r="BC99" s="37">
        <v>830090.34</v>
      </c>
      <c r="BD99" s="37">
        <v>828783.55999999994</v>
      </c>
      <c r="BE99" s="37">
        <v>827351.15</v>
      </c>
      <c r="BF99" s="37">
        <v>848458.83</v>
      </c>
      <c r="BG99" s="37">
        <v>892818.86999999988</v>
      </c>
      <c r="BH99" s="37">
        <v>855326.64</v>
      </c>
      <c r="BI99" s="37">
        <v>903057.22</v>
      </c>
      <c r="BJ99" s="37">
        <v>871618.6100000001</v>
      </c>
      <c r="BK99" s="37">
        <v>862259.73</v>
      </c>
      <c r="BM99" s="37">
        <f>SUM(BM93:BM98)</f>
        <v>862259.73</v>
      </c>
      <c r="BO99" s="37">
        <f t="shared" ref="BO99:BR99" si="224">SUMIFS($AZ99:$BK99,$AZ$4:$BK$4,BO$4)</f>
        <v>2589611.2400000002</v>
      </c>
      <c r="BP99" s="37">
        <f t="shared" si="224"/>
        <v>2486225.0499999998</v>
      </c>
      <c r="BQ99" s="37">
        <f t="shared" si="224"/>
        <v>2596604.34</v>
      </c>
      <c r="BR99" s="37">
        <f t="shared" si="224"/>
        <v>2636935.56</v>
      </c>
      <c r="BT99" s="37">
        <f>SUM(BT93:BT98)</f>
        <v>10309376.189999999</v>
      </c>
    </row>
    <row r="100" spans="2:72" ht="14.25" customHeight="1" x14ac:dyDescent="0.25">
      <c r="AB100" s="68"/>
      <c r="AC100" s="41"/>
      <c r="AD100" s="41"/>
      <c r="AE100" s="41"/>
      <c r="AF100" s="41"/>
      <c r="AG100" s="41"/>
      <c r="AH100" s="41"/>
      <c r="AI100" s="41"/>
      <c r="AJ100" s="41"/>
      <c r="AK100" s="41"/>
      <c r="AL100" s="41"/>
      <c r="AM100" s="41"/>
      <c r="AN100" s="41"/>
      <c r="AO100" s="41"/>
      <c r="AP100" s="41"/>
      <c r="AQ100" s="41"/>
      <c r="AR100" s="41"/>
      <c r="AS100" s="41"/>
      <c r="AT100" s="41"/>
      <c r="AU100" s="41"/>
      <c r="AV100" s="41"/>
    </row>
    <row r="101" spans="2:72" ht="14.25" customHeight="1" x14ac:dyDescent="0.25">
      <c r="B101" s="271" t="s">
        <v>375</v>
      </c>
      <c r="C101" s="270"/>
      <c r="D101" s="272">
        <f>D65-'Dispatch P&amp;L'!B168</f>
        <v>0</v>
      </c>
      <c r="E101" s="272">
        <f>E65-'Dispatch P&amp;L'!C168</f>
        <v>0</v>
      </c>
      <c r="F101" s="272">
        <f>F65-'Dispatch P&amp;L'!D168</f>
        <v>0</v>
      </c>
      <c r="G101" s="272">
        <f>G65-'Dispatch P&amp;L'!E168</f>
        <v>0</v>
      </c>
      <c r="H101" s="272">
        <f>H65-'Dispatch P&amp;L'!F168</f>
        <v>0</v>
      </c>
      <c r="I101" s="272">
        <f>I65-'Dispatch P&amp;L'!G168</f>
        <v>0</v>
      </c>
      <c r="J101" s="272">
        <f>J65-'Dispatch P&amp;L'!H168</f>
        <v>0</v>
      </c>
      <c r="K101" s="272">
        <f>K65-'Dispatch P&amp;L'!I168</f>
        <v>0</v>
      </c>
      <c r="L101" s="272">
        <f>L65-'Dispatch P&amp;L'!J168</f>
        <v>0</v>
      </c>
      <c r="M101" s="272">
        <f>M65-'Dispatch P&amp;L'!K168</f>
        <v>0</v>
      </c>
      <c r="N101" s="272">
        <f>N65-'Dispatch P&amp;L'!L168</f>
        <v>0</v>
      </c>
      <c r="O101" s="272">
        <f>O65-'Dispatch P&amp;L'!M168</f>
        <v>0</v>
      </c>
      <c r="P101" s="270"/>
      <c r="Q101" s="270"/>
      <c r="R101" s="270"/>
      <c r="S101" s="273"/>
      <c r="T101" s="273"/>
      <c r="U101" s="273"/>
      <c r="V101" s="273"/>
      <c r="W101" s="270"/>
      <c r="X101" s="270"/>
      <c r="Y101" s="270"/>
      <c r="AA101" s="270"/>
      <c r="AB101" s="41"/>
      <c r="AC101" s="41"/>
      <c r="AD101" s="41"/>
      <c r="AE101" s="41"/>
      <c r="AF101" s="41"/>
      <c r="AG101" s="41"/>
      <c r="AH101" s="41"/>
      <c r="AI101" s="41"/>
      <c r="AJ101" s="41"/>
      <c r="AK101" s="41"/>
      <c r="AL101" s="41"/>
      <c r="AM101" s="41"/>
      <c r="AN101" s="41"/>
      <c r="AO101" s="41"/>
      <c r="AP101" s="41"/>
      <c r="AQ101" s="41"/>
      <c r="AR101" s="41"/>
      <c r="AS101" s="41"/>
      <c r="AT101" s="41"/>
      <c r="AU101" s="41"/>
      <c r="AV101" s="41"/>
      <c r="AW101" s="270"/>
      <c r="AY101" s="270"/>
      <c r="AZ101" s="1">
        <v>0</v>
      </c>
      <c r="BA101" s="1">
        <v>0</v>
      </c>
      <c r="BB101" s="1">
        <v>0</v>
      </c>
      <c r="BC101" s="1">
        <v>0</v>
      </c>
      <c r="BD101" s="1">
        <v>0</v>
      </c>
      <c r="BE101" s="1">
        <v>0</v>
      </c>
      <c r="BF101" s="1">
        <v>0</v>
      </c>
      <c r="BG101" s="1">
        <v>0</v>
      </c>
      <c r="BH101" s="1">
        <v>0</v>
      </c>
      <c r="BI101" s="1">
        <v>0</v>
      </c>
      <c r="BJ101" s="1">
        <v>0</v>
      </c>
      <c r="BK101" s="1">
        <v>0</v>
      </c>
    </row>
    <row r="102" spans="2:72" ht="14.25" customHeight="1" x14ac:dyDescent="0.25">
      <c r="B102" s="271" t="s">
        <v>376</v>
      </c>
      <c r="C102" s="270"/>
      <c r="D102" s="272">
        <f>SUM($D65:D65)-'Dispatch BS'!C137</f>
        <v>0</v>
      </c>
      <c r="E102" s="272">
        <f>SUM($D65:E65)-'Dispatch BS'!D137</f>
        <v>0</v>
      </c>
      <c r="F102" s="272">
        <f>SUM($D65:F65)-'Dispatch BS'!E137</f>
        <v>0</v>
      </c>
      <c r="G102" s="272">
        <f>SUM($D65:G65)-'Dispatch BS'!F137</f>
        <v>0</v>
      </c>
      <c r="H102" s="272">
        <f>SUM($D65:H65)-'Dispatch BS'!G137</f>
        <v>0</v>
      </c>
      <c r="I102" s="272">
        <f>SUM($D65:I65)-'Dispatch BS'!H137</f>
        <v>0</v>
      </c>
      <c r="J102" s="272">
        <f>SUM($D65:J65)-'Dispatch BS'!I137</f>
        <v>0</v>
      </c>
      <c r="K102" s="272">
        <f>SUM($D65:K65)-'Dispatch BS'!J137</f>
        <v>0</v>
      </c>
      <c r="L102" s="272">
        <f>SUM($D65:L65)-'Dispatch BS'!K137</f>
        <v>0</v>
      </c>
      <c r="M102" s="272">
        <f>SUM($D65:M65)-'Dispatch BS'!L137</f>
        <v>0</v>
      </c>
      <c r="N102" s="272">
        <f>SUM($D65:N65)-'Dispatch BS'!M137</f>
        <v>0</v>
      </c>
      <c r="O102" s="272">
        <f>SUM($D65:O65)-'Dispatch BS'!N137</f>
        <v>0</v>
      </c>
      <c r="P102" s="270"/>
      <c r="Q102" s="270"/>
      <c r="R102" s="270"/>
      <c r="S102" s="270"/>
      <c r="T102" s="270"/>
      <c r="U102" s="270"/>
      <c r="V102" s="270"/>
      <c r="W102" s="270"/>
      <c r="X102" s="270"/>
      <c r="Y102" s="270"/>
      <c r="AA102" s="270"/>
      <c r="AB102" s="41"/>
      <c r="AC102" s="41"/>
      <c r="AD102" s="41"/>
      <c r="AE102" s="41"/>
      <c r="AF102" s="41"/>
      <c r="AG102" s="41"/>
      <c r="AH102" s="41"/>
      <c r="AI102" s="41"/>
      <c r="AJ102" s="41"/>
      <c r="AK102" s="41"/>
      <c r="AL102" s="41"/>
      <c r="AM102" s="41"/>
      <c r="AN102" s="41"/>
      <c r="AO102" s="41"/>
      <c r="AP102" s="41"/>
      <c r="AQ102" s="41"/>
      <c r="AR102" s="41"/>
      <c r="AS102" s="41"/>
      <c r="AT102" s="41"/>
      <c r="AU102" s="41"/>
      <c r="AV102" s="41"/>
      <c r="AW102" s="270"/>
      <c r="AY102" s="270"/>
      <c r="AZ102" s="1">
        <v>0</v>
      </c>
      <c r="BA102" s="1">
        <v>0</v>
      </c>
      <c r="BB102" s="1">
        <v>0</v>
      </c>
      <c r="BC102" s="1">
        <v>0</v>
      </c>
      <c r="BD102" s="1">
        <v>0</v>
      </c>
      <c r="BE102" s="1">
        <v>0</v>
      </c>
      <c r="BF102" s="1">
        <v>0</v>
      </c>
      <c r="BG102" s="1">
        <v>0</v>
      </c>
      <c r="BH102" s="1">
        <v>0</v>
      </c>
      <c r="BI102" s="1">
        <v>0</v>
      </c>
      <c r="BJ102" s="1">
        <v>0</v>
      </c>
      <c r="BK102" s="1">
        <v>0</v>
      </c>
    </row>
    <row r="103" spans="2:72" ht="14.25" customHeight="1" x14ac:dyDescent="0.25">
      <c r="AB103" s="41"/>
      <c r="AC103" s="41"/>
      <c r="AD103" s="41"/>
      <c r="AE103" s="41"/>
      <c r="AF103" s="41"/>
      <c r="AG103" s="41"/>
      <c r="AH103" s="41"/>
      <c r="AI103" s="41"/>
      <c r="AJ103" s="41"/>
      <c r="AK103" s="41"/>
      <c r="AL103" s="41"/>
      <c r="AM103" s="41"/>
      <c r="AN103" s="41"/>
      <c r="AO103" s="41"/>
      <c r="AP103" s="41"/>
      <c r="AQ103" s="41"/>
      <c r="AR103" s="41"/>
      <c r="AS103" s="41"/>
      <c r="AT103" s="41"/>
      <c r="AU103" s="41"/>
      <c r="AV103" s="41"/>
    </row>
    <row r="104" spans="2:72" ht="14.25" customHeight="1" x14ac:dyDescent="0.25">
      <c r="B104" s="4" t="s">
        <v>377</v>
      </c>
      <c r="D104" s="39">
        <f t="shared" ref="D104:O104" si="225">D10/AZ10-1</f>
        <v>3.1861837645676072E-2</v>
      </c>
      <c r="E104" s="39">
        <f t="shared" si="225"/>
        <v>4.0161744554209289E-2</v>
      </c>
      <c r="F104" s="39">
        <f t="shared" si="225"/>
        <v>5.416993440708473E-2</v>
      </c>
      <c r="G104" s="39">
        <f t="shared" si="225"/>
        <v>7.1311954771363428E-2</v>
      </c>
      <c r="H104" s="39">
        <f t="shared" si="225"/>
        <v>7.5525291631755032E-2</v>
      </c>
      <c r="I104" s="39">
        <f t="shared" si="225"/>
        <v>7.1210507191149963E-2</v>
      </c>
      <c r="J104" s="39">
        <f t="shared" si="225"/>
        <v>6.1630758583430145E-2</v>
      </c>
      <c r="K104" s="39">
        <f t="shared" si="225"/>
        <v>8.1731267299501864E-2</v>
      </c>
      <c r="L104" s="39">
        <f t="shared" si="225"/>
        <v>7.7213202224162947E-2</v>
      </c>
      <c r="M104" s="39">
        <f t="shared" si="225"/>
        <v>4.9675801974832012E-2</v>
      </c>
      <c r="N104" s="39">
        <f t="shared" si="225"/>
        <v>4.2969055162825009E-2</v>
      </c>
      <c r="O104" s="39">
        <f t="shared" si="225"/>
        <v>4.7082398456556929E-2</v>
      </c>
      <c r="Q104" s="39">
        <f>Q10/BM10-1</f>
        <v>4.7082398456556929E-2</v>
      </c>
      <c r="S104" s="39">
        <f>S10/BO10-1</f>
        <v>4.2027122497610314E-2</v>
      </c>
      <c r="T104" s="39">
        <f>T10/BP10-1</f>
        <v>7.2676985680975248E-2</v>
      </c>
      <c r="U104" s="39">
        <f>U10/BQ10-1</f>
        <v>7.3505472445115405E-2</v>
      </c>
      <c r="V104" s="39">
        <f>V10/BR10-1</f>
        <v>4.6577487661079164E-2</v>
      </c>
      <c r="X104" s="39">
        <f>X10/BT10-1</f>
        <v>5.8632199416253528E-2</v>
      </c>
      <c r="AB104" s="39">
        <v>7.0085912358085922E-2</v>
      </c>
      <c r="AC104" s="45"/>
      <c r="AD104" s="39">
        <v>2.3733387623905644E-2</v>
      </c>
      <c r="AE104" s="39">
        <v>5.6373334207154402E-2</v>
      </c>
      <c r="AF104" s="39">
        <v>9.0483311793762455E-2</v>
      </c>
      <c r="AG104" s="39">
        <v>0.10867931094983563</v>
      </c>
      <c r="AH104" s="45"/>
      <c r="AI104" s="39">
        <v>7.9214935835267841E-3</v>
      </c>
      <c r="AJ104" s="39">
        <v>2.3778833838894453E-2</v>
      </c>
      <c r="AK104" s="39">
        <v>3.9631452629942165E-2</v>
      </c>
      <c r="AL104" s="39">
        <v>5.2478719664611262E-2</v>
      </c>
      <c r="AM104" s="39">
        <v>5.2522381169725296E-2</v>
      </c>
      <c r="AN104" s="39">
        <v>6.3999529757052809E-2</v>
      </c>
      <c r="AO104" s="39">
        <v>7.6861574040695935E-2</v>
      </c>
      <c r="AP104" s="39">
        <v>9.7910474917174861E-2</v>
      </c>
      <c r="AQ104" s="39">
        <v>9.6732861430407491E-2</v>
      </c>
      <c r="AR104" s="39">
        <v>9.5802357881858313E-2</v>
      </c>
      <c r="AS104" s="39">
        <v>0.10862856596302195</v>
      </c>
      <c r="AT104" s="39">
        <v>0.12136637334857503</v>
      </c>
      <c r="AU104" s="45"/>
      <c r="AV104" s="39">
        <f>AV10/SUMIFS(AZ10:BK10,AZ5:BK5,"&lt;="&amp;EOMONTH(AV5,-12))-1</f>
        <v>7.0085912358085922E-2</v>
      </c>
      <c r="AZ104" s="39">
        <v>0.16948074152008052</v>
      </c>
      <c r="BA104" s="39">
        <v>0.1651948299252286</v>
      </c>
      <c r="BB104" s="39">
        <v>0.13614941595317132</v>
      </c>
      <c r="BC104" s="39">
        <v>0.10372373017085845</v>
      </c>
      <c r="BD104" s="39">
        <v>0.12970069307779752</v>
      </c>
      <c r="BE104" s="39">
        <v>0.14385611888247474</v>
      </c>
      <c r="BF104" s="39">
        <v>0.1061315075333451</v>
      </c>
      <c r="BG104" s="39">
        <v>8.0218184056147557E-2</v>
      </c>
      <c r="BH104" s="39">
        <v>7.8076718714272353E-2</v>
      </c>
      <c r="BI104" s="39">
        <v>4.3237394780967886E-2</v>
      </c>
      <c r="BJ104" s="39">
        <v>4.1807167293834935E-2</v>
      </c>
      <c r="BK104" s="39">
        <v>3.2701143116077969E-2</v>
      </c>
    </row>
    <row r="105" spans="2:72" ht="14.25" customHeight="1" x14ac:dyDescent="0.25">
      <c r="B105" s="4" t="s">
        <v>378</v>
      </c>
      <c r="D105" s="39">
        <f t="shared" ref="D105:O105" si="226">D104+D90</f>
        <v>-7.2668736502977699E-2</v>
      </c>
      <c r="E105" s="39">
        <f t="shared" si="226"/>
        <v>-3.9600390359109894E-2</v>
      </c>
      <c r="F105" s="39">
        <f t="shared" si="226"/>
        <v>3.9020654291644009E-2</v>
      </c>
      <c r="G105" s="39">
        <f t="shared" si="226"/>
        <v>0.1879091520961188</v>
      </c>
      <c r="H105" s="39">
        <f t="shared" si="226"/>
        <v>0.16270756070530998</v>
      </c>
      <c r="I105" s="39">
        <f t="shared" si="226"/>
        <v>0.1417685015481267</v>
      </c>
      <c r="J105" s="39">
        <f t="shared" si="226"/>
        <v>0.15669342771286549</v>
      </c>
      <c r="K105" s="39">
        <f t="shared" si="226"/>
        <v>0.20987813020166868</v>
      </c>
      <c r="L105" s="39">
        <f t="shared" si="226"/>
        <v>0.23025291491546332</v>
      </c>
      <c r="M105" s="39">
        <f t="shared" si="226"/>
        <v>0.17366508839058165</v>
      </c>
      <c r="N105" s="39">
        <f t="shared" si="226"/>
        <v>0.14469270281063545</v>
      </c>
      <c r="O105" s="39">
        <f t="shared" si="226"/>
        <v>0.26213692774691011</v>
      </c>
      <c r="Q105" s="39">
        <f>Q104+Q90</f>
        <v>0.26213692774691011</v>
      </c>
      <c r="S105" s="39">
        <f>S104+S90</f>
        <v>-2.4590932060193388E-2</v>
      </c>
      <c r="T105" s="39">
        <f>T104+T90</f>
        <v>0.16472510119445311</v>
      </c>
      <c r="U105" s="39">
        <f>U104+U90</f>
        <v>0.19864173589992551</v>
      </c>
      <c r="V105" s="39">
        <f>V104+V90</f>
        <v>0.19360624463249099</v>
      </c>
      <c r="X105" s="39">
        <f>X104+X90</f>
        <v>0.13446519883564501</v>
      </c>
      <c r="AB105" s="39">
        <v>2.7291000140423322E-2</v>
      </c>
      <c r="AC105" s="45"/>
      <c r="AD105" s="39">
        <v>-0.11859797855603843</v>
      </c>
      <c r="AE105" s="39">
        <v>-1.4829972384161449E-2</v>
      </c>
      <c r="AF105" s="39">
        <v>7.699171879365066E-2</v>
      </c>
      <c r="AG105" s="39">
        <v>0.15397983987446484</v>
      </c>
      <c r="AH105" s="45"/>
      <c r="AI105" s="39">
        <v>-0.20593737841630139</v>
      </c>
      <c r="AJ105" s="39">
        <v>-9.23967824834354E-2</v>
      </c>
      <c r="AK105" s="39">
        <v>-5.7697078348777339E-2</v>
      </c>
      <c r="AL105" s="39">
        <v>-8.6002570269753942E-2</v>
      </c>
      <c r="AM105" s="39">
        <v>3.2426186556770778E-3</v>
      </c>
      <c r="AN105" s="39">
        <v>3.6629117050427672E-2</v>
      </c>
      <c r="AO105" s="39">
        <v>6.4557559870160791E-2</v>
      </c>
      <c r="AP105" s="39">
        <v>0.11313057251744618</v>
      </c>
      <c r="AQ105" s="39">
        <v>5.3559983409354604E-2</v>
      </c>
      <c r="AR105" s="39">
        <v>0.11996724727670427</v>
      </c>
      <c r="AS105" s="39">
        <v>0.13924963123564435</v>
      </c>
      <c r="AT105" s="39">
        <v>0.2011355070302101</v>
      </c>
      <c r="AU105" s="45"/>
      <c r="AV105" s="39">
        <f>AV104+AV90</f>
        <v>2.7291000140423315E-2</v>
      </c>
      <c r="AZ105" s="39">
        <v>0.10079360807601345</v>
      </c>
      <c r="BA105" s="39">
        <v>0.12224714868837491</v>
      </c>
      <c r="BB105" s="39">
        <v>7.5463815003273399E-2</v>
      </c>
      <c r="BC105" s="39">
        <v>8.6996326640925215E-2</v>
      </c>
      <c r="BD105" s="39">
        <v>0.12436270169265057</v>
      </c>
      <c r="BE105" s="39">
        <v>0.10743770246715093</v>
      </c>
      <c r="BF105" s="39">
        <v>7.1875789566922255E-2</v>
      </c>
      <c r="BG105" s="39">
        <v>-4.4066966303013294E-2</v>
      </c>
      <c r="BH105" s="39">
        <v>-1.5494665912414746E-2</v>
      </c>
      <c r="BI105" s="39">
        <v>-2.7274094090806902E-2</v>
      </c>
      <c r="BJ105" s="39">
        <v>-1.6522147347345396E-2</v>
      </c>
      <c r="BK105" s="39">
        <v>4.2689834360003669E-2</v>
      </c>
    </row>
    <row r="108" spans="2:72" ht="15" customHeight="1" x14ac:dyDescent="0.25">
      <c r="D108" s="629">
        <f t="shared" ref="D108:I108" si="227">D96-AI96</f>
        <v>-19764.913427877589</v>
      </c>
      <c r="E108" s="629">
        <f t="shared" si="227"/>
        <v>-24072.020927877602</v>
      </c>
      <c r="F108" s="629">
        <f t="shared" si="227"/>
        <v>-51869.230927877594</v>
      </c>
      <c r="G108" s="629">
        <f t="shared" si="227"/>
        <v>-69138.366953939054</v>
      </c>
      <c r="H108" s="629">
        <f t="shared" si="227"/>
        <v>-57987.348620605742</v>
      </c>
      <c r="I108" s="629">
        <f t="shared" si="227"/>
        <v>-55003.068620605743</v>
      </c>
    </row>
  </sheetData>
  <autoFilter ref="B5:BT99" xr:uid="{00000000-0009-0000-0000-000011000000}"/>
  <pageMargins left="0.7" right="0.7" top="0.75" bottom="0.75" header="0" footer="0"/>
  <pageSetup orientation="portrai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8EF6A7"/>
  </sheetPr>
  <dimension ref="B1:BT102"/>
  <sheetViews>
    <sheetView showGridLines="0" workbookViewId="0">
      <pane xSplit="3" ySplit="5" topLeftCell="D6" activePane="bottomRight" state="frozen"/>
      <selection pane="topRight" activeCell="D1" sqref="D1"/>
      <selection pane="bottomLeft" activeCell="A6" sqref="A6"/>
      <selection pane="bottomRight" activeCell="G99" sqref="G7:G99"/>
    </sheetView>
  </sheetViews>
  <sheetFormatPr defaultColWidth="14.42578125" defaultRowHeight="15" customHeight="1" x14ac:dyDescent="0.25"/>
  <cols>
    <col min="1" max="1" width="9.140625" customWidth="1"/>
    <col min="2" max="2" width="54.85546875" customWidth="1"/>
    <col min="3" max="3" width="1.85546875" customWidth="1"/>
    <col min="4" max="5" width="12.42578125" customWidth="1"/>
    <col min="6" max="6" width="11.85546875" customWidth="1"/>
    <col min="7" max="7" width="11.42578125" customWidth="1"/>
    <col min="8" max="8" width="12.140625" customWidth="1"/>
    <col min="9" max="9" width="11.42578125" customWidth="1"/>
    <col min="10" max="10" width="10.5703125" customWidth="1"/>
    <col min="11" max="12" width="11.5703125" customWidth="1"/>
    <col min="13" max="13" width="11.42578125" customWidth="1"/>
    <col min="14" max="14" width="11.85546875" customWidth="1"/>
    <col min="15" max="15" width="12.42578125" customWidth="1"/>
    <col min="16" max="16" width="1.85546875" customWidth="1"/>
    <col min="17" max="17" width="12.42578125" customWidth="1"/>
    <col min="18" max="18" width="1.85546875" customWidth="1"/>
    <col min="19" max="22" width="12.42578125" customWidth="1"/>
    <col min="23" max="23" width="1.85546875" customWidth="1"/>
    <col min="24" max="24" width="13.42578125" customWidth="1"/>
    <col min="25" max="25" width="1.85546875" customWidth="1"/>
    <col min="26" max="26" width="2.5703125" style="253" customWidth="1"/>
    <col min="27" max="27" width="1.85546875" customWidth="1"/>
    <col min="28" max="28" width="12.5703125" customWidth="1"/>
    <col min="29" max="29" width="1.85546875" customWidth="1"/>
    <col min="30" max="30" width="11.85546875" customWidth="1"/>
    <col min="31" max="33" width="11.5703125" customWidth="1"/>
    <col min="34" max="34" width="1.85546875" customWidth="1"/>
    <col min="35" max="35" width="11.5703125" bestFit="1" customWidth="1"/>
    <col min="36" max="36" width="11.5703125" customWidth="1"/>
    <col min="37" max="37" width="11.85546875" customWidth="1"/>
    <col min="38" max="38" width="11.42578125" customWidth="1"/>
    <col min="39" max="39" width="12.140625" customWidth="1"/>
    <col min="40" max="40" width="11.42578125" customWidth="1"/>
    <col min="41" max="41" width="11" customWidth="1"/>
    <col min="42" max="43" width="11.5703125" customWidth="1"/>
    <col min="44" max="44" width="11.42578125" customWidth="1"/>
    <col min="45" max="45" width="11.85546875" customWidth="1"/>
    <col min="46" max="46" width="11.5703125" customWidth="1"/>
    <col min="47" max="47" width="1.85546875" customWidth="1"/>
    <col min="48" max="48" width="14.42578125" customWidth="1"/>
    <col min="49" max="49" width="1.85546875" customWidth="1"/>
    <col min="50" max="50" width="2.5703125" style="253" customWidth="1"/>
    <col min="51" max="51" width="1.85546875" customWidth="1"/>
    <col min="52" max="53" width="11.5703125" customWidth="1"/>
    <col min="54" max="54" width="11.85546875" customWidth="1"/>
    <col min="55" max="55" width="11.5703125" customWidth="1"/>
    <col min="56" max="56" width="12.140625" customWidth="1"/>
    <col min="57" max="57" width="11.5703125" customWidth="1"/>
    <col min="58" max="59" width="12.42578125" customWidth="1"/>
    <col min="60" max="61" width="11.5703125" customWidth="1"/>
    <col min="62" max="62" width="11.85546875" customWidth="1"/>
    <col min="63" max="63" width="12.42578125" customWidth="1"/>
    <col min="64" max="64" width="1.85546875" customWidth="1"/>
    <col min="65" max="65" width="14.28515625" customWidth="1"/>
    <col min="66" max="66" width="1.85546875" customWidth="1"/>
    <col min="67" max="70" width="12.42578125" customWidth="1"/>
    <col min="71" max="71" width="1.85546875" customWidth="1"/>
    <col min="72" max="72" width="13.42578125" customWidth="1"/>
  </cols>
  <sheetData>
    <row r="1" spans="2:72" ht="15" customHeight="1" x14ac:dyDescent="0.25">
      <c r="BB1" s="629"/>
    </row>
    <row r="2" spans="2:72" ht="14.25" customHeight="1" x14ac:dyDescent="0.25">
      <c r="D2" s="254" t="s">
        <v>8</v>
      </c>
      <c r="E2" s="254" t="s">
        <v>8</v>
      </c>
      <c r="F2" s="254" t="s">
        <v>8</v>
      </c>
      <c r="G2" s="254" t="s">
        <v>8</v>
      </c>
      <c r="H2" s="254" t="s">
        <v>8</v>
      </c>
      <c r="I2" s="254" t="s">
        <v>8</v>
      </c>
      <c r="J2" s="254" t="s">
        <v>8</v>
      </c>
      <c r="K2" s="254" t="s">
        <v>8</v>
      </c>
      <c r="L2" s="254" t="s">
        <v>8</v>
      </c>
      <c r="M2" s="254" t="s">
        <v>8</v>
      </c>
      <c r="N2" s="254" t="s">
        <v>8</v>
      </c>
      <c r="O2" s="254" t="s">
        <v>8</v>
      </c>
      <c r="Q2" s="254" t="s">
        <v>8</v>
      </c>
      <c r="S2" s="254" t="s">
        <v>8</v>
      </c>
      <c r="T2" s="254" t="s">
        <v>8</v>
      </c>
      <c r="U2" s="254" t="s">
        <v>8</v>
      </c>
      <c r="V2" s="254" t="s">
        <v>8</v>
      </c>
      <c r="X2" s="254" t="s">
        <v>8</v>
      </c>
      <c r="AA2" s="41"/>
      <c r="AB2" s="255" t="s">
        <v>34</v>
      </c>
      <c r="AC2" s="41"/>
      <c r="AD2" s="255" t="s">
        <v>34</v>
      </c>
      <c r="AE2" s="255" t="s">
        <v>34</v>
      </c>
      <c r="AF2" s="255" t="s">
        <v>34</v>
      </c>
      <c r="AG2" s="255" t="s">
        <v>34</v>
      </c>
      <c r="AH2" s="41"/>
      <c r="AI2" s="255" t="s">
        <v>34</v>
      </c>
      <c r="AJ2" s="255" t="s">
        <v>34</v>
      </c>
      <c r="AK2" s="255" t="s">
        <v>34</v>
      </c>
      <c r="AL2" s="255" t="s">
        <v>34</v>
      </c>
      <c r="AM2" s="255" t="s">
        <v>34</v>
      </c>
      <c r="AN2" s="255" t="s">
        <v>34</v>
      </c>
      <c r="AO2" s="255" t="s">
        <v>34</v>
      </c>
      <c r="AP2" s="255" t="s">
        <v>34</v>
      </c>
      <c r="AQ2" s="255" t="s">
        <v>34</v>
      </c>
      <c r="AR2" s="255" t="s">
        <v>34</v>
      </c>
      <c r="AS2" s="255" t="s">
        <v>34</v>
      </c>
      <c r="AT2" s="255" t="s">
        <v>34</v>
      </c>
      <c r="AU2" s="41"/>
      <c r="AV2" s="255" t="s">
        <v>34</v>
      </c>
      <c r="AW2" s="41"/>
      <c r="AZ2" s="256" t="s">
        <v>154</v>
      </c>
      <c r="BA2" s="256" t="s">
        <v>154</v>
      </c>
      <c r="BB2" s="256" t="s">
        <v>154</v>
      </c>
      <c r="BC2" s="256" t="s">
        <v>154</v>
      </c>
      <c r="BD2" s="256" t="s">
        <v>154</v>
      </c>
      <c r="BE2" s="256" t="s">
        <v>154</v>
      </c>
      <c r="BF2" s="256" t="s">
        <v>154</v>
      </c>
      <c r="BG2" s="256" t="s">
        <v>154</v>
      </c>
      <c r="BH2" s="256" t="s">
        <v>154</v>
      </c>
      <c r="BI2" s="256" t="s">
        <v>154</v>
      </c>
      <c r="BJ2" s="256" t="s">
        <v>154</v>
      </c>
      <c r="BK2" s="256" t="s">
        <v>154</v>
      </c>
      <c r="BM2" s="256" t="s">
        <v>154</v>
      </c>
      <c r="BO2" s="256" t="s">
        <v>154</v>
      </c>
      <c r="BP2" s="256" t="s">
        <v>154</v>
      </c>
      <c r="BQ2" s="256" t="s">
        <v>154</v>
      </c>
      <c r="BR2" s="256" t="s">
        <v>154</v>
      </c>
      <c r="BT2" s="256" t="s">
        <v>154</v>
      </c>
    </row>
    <row r="3" spans="2:72" ht="14.25" customHeight="1" x14ac:dyDescent="0.25">
      <c r="D3" s="26">
        <f t="shared" ref="D3:O3" si="0">YEAR(D5)</f>
        <v>2025</v>
      </c>
      <c r="E3" s="26">
        <f t="shared" si="0"/>
        <v>2025</v>
      </c>
      <c r="F3" s="26">
        <f t="shared" si="0"/>
        <v>2025</v>
      </c>
      <c r="G3" s="26">
        <f t="shared" si="0"/>
        <v>2025</v>
      </c>
      <c r="H3" s="26">
        <f t="shared" si="0"/>
        <v>2025</v>
      </c>
      <c r="I3" s="26">
        <f t="shared" si="0"/>
        <v>2025</v>
      </c>
      <c r="J3" s="26">
        <f t="shared" si="0"/>
        <v>2025</v>
      </c>
      <c r="K3" s="26">
        <f t="shared" si="0"/>
        <v>2025</v>
      </c>
      <c r="L3" s="26">
        <f t="shared" si="0"/>
        <v>2025</v>
      </c>
      <c r="M3" s="26">
        <f t="shared" si="0"/>
        <v>2025</v>
      </c>
      <c r="N3" s="26">
        <f t="shared" si="0"/>
        <v>2025</v>
      </c>
      <c r="O3" s="26">
        <f t="shared" si="0"/>
        <v>2025</v>
      </c>
      <c r="Q3" s="26">
        <f>YEAR(Q5)</f>
        <v>2025</v>
      </c>
      <c r="S3" s="26">
        <f t="shared" ref="S3:V3" si="1">YEAR(S5)</f>
        <v>2025</v>
      </c>
      <c r="T3" s="26">
        <f t="shared" si="1"/>
        <v>2025</v>
      </c>
      <c r="U3" s="26">
        <f t="shared" si="1"/>
        <v>2025</v>
      </c>
      <c r="V3" s="26">
        <f t="shared" si="1"/>
        <v>2025</v>
      </c>
      <c r="X3" s="26">
        <f>YEAR(X5)</f>
        <v>2025</v>
      </c>
      <c r="AA3" s="55"/>
      <c r="AB3" s="257">
        <f>YEAR(AB5)</f>
        <v>2025</v>
      </c>
      <c r="AC3" s="55"/>
      <c r="AD3" s="257">
        <f t="shared" ref="AD3:AG3" si="2">YEAR(AD5)</f>
        <v>2025</v>
      </c>
      <c r="AE3" s="257">
        <f t="shared" si="2"/>
        <v>2025</v>
      </c>
      <c r="AF3" s="257">
        <f t="shared" si="2"/>
        <v>2025</v>
      </c>
      <c r="AG3" s="257">
        <f t="shared" si="2"/>
        <v>2025</v>
      </c>
      <c r="AH3" s="55"/>
      <c r="AI3" s="257">
        <f t="shared" ref="AI3:AT3" si="3">YEAR(AI5)</f>
        <v>2025</v>
      </c>
      <c r="AJ3" s="257">
        <f t="shared" si="3"/>
        <v>2025</v>
      </c>
      <c r="AK3" s="257">
        <f t="shared" si="3"/>
        <v>2025</v>
      </c>
      <c r="AL3" s="257">
        <f t="shared" si="3"/>
        <v>2025</v>
      </c>
      <c r="AM3" s="257">
        <f t="shared" si="3"/>
        <v>2025</v>
      </c>
      <c r="AN3" s="257">
        <f t="shared" si="3"/>
        <v>2025</v>
      </c>
      <c r="AO3" s="257">
        <f t="shared" si="3"/>
        <v>2025</v>
      </c>
      <c r="AP3" s="257">
        <f t="shared" si="3"/>
        <v>2025</v>
      </c>
      <c r="AQ3" s="257">
        <f t="shared" si="3"/>
        <v>2025</v>
      </c>
      <c r="AR3" s="257">
        <f t="shared" si="3"/>
        <v>2025</v>
      </c>
      <c r="AS3" s="257">
        <f t="shared" si="3"/>
        <v>2025</v>
      </c>
      <c r="AT3" s="257">
        <f t="shared" si="3"/>
        <v>2025</v>
      </c>
      <c r="AU3" s="55"/>
      <c r="AV3" s="258" t="s">
        <v>32</v>
      </c>
      <c r="AW3" s="55"/>
      <c r="AZ3" s="26">
        <f t="shared" ref="AZ3:BK3" si="4">YEAR(AZ5)</f>
        <v>2024</v>
      </c>
      <c r="BA3" s="26">
        <f t="shared" si="4"/>
        <v>2024</v>
      </c>
      <c r="BB3" s="26">
        <f t="shared" si="4"/>
        <v>2024</v>
      </c>
      <c r="BC3" s="26">
        <f t="shared" si="4"/>
        <v>2024</v>
      </c>
      <c r="BD3" s="26">
        <f t="shared" si="4"/>
        <v>2024</v>
      </c>
      <c r="BE3" s="26">
        <f t="shared" si="4"/>
        <v>2024</v>
      </c>
      <c r="BF3" s="26">
        <f t="shared" si="4"/>
        <v>2024</v>
      </c>
      <c r="BG3" s="26">
        <f t="shared" si="4"/>
        <v>2024</v>
      </c>
      <c r="BH3" s="26">
        <f t="shared" si="4"/>
        <v>2024</v>
      </c>
      <c r="BI3" s="26">
        <f t="shared" si="4"/>
        <v>2024</v>
      </c>
      <c r="BJ3" s="26">
        <f t="shared" si="4"/>
        <v>2024</v>
      </c>
      <c r="BK3" s="26">
        <f t="shared" si="4"/>
        <v>2024</v>
      </c>
      <c r="BM3" s="26">
        <f>YEAR(BM5)</f>
        <v>2024</v>
      </c>
      <c r="BO3" s="26">
        <f t="shared" ref="BO3:BR3" si="5">YEAR(BO5)</f>
        <v>2024</v>
      </c>
      <c r="BP3" s="26">
        <f t="shared" si="5"/>
        <v>2024</v>
      </c>
      <c r="BQ3" s="26">
        <f t="shared" si="5"/>
        <v>2024</v>
      </c>
      <c r="BR3" s="26">
        <f t="shared" si="5"/>
        <v>2024</v>
      </c>
      <c r="BT3" s="26">
        <f>YEAR(BT5)</f>
        <v>2024</v>
      </c>
    </row>
    <row r="4" spans="2:72" ht="14.25" customHeight="1" x14ac:dyDescent="0.25">
      <c r="D4" s="26" t="str">
        <f>VLOOKUP(MONTH(D5),'Lkups &amp; Dropdowns'!$B$4:$C$15,2,FALSE)</f>
        <v>Q1</v>
      </c>
      <c r="E4" s="26" t="str">
        <f>VLOOKUP(MONTH(E5),'Lkups &amp; Dropdowns'!$B$4:$C$15,2,FALSE)</f>
        <v>Q1</v>
      </c>
      <c r="F4" s="26" t="str">
        <f>VLOOKUP(MONTH(F5),'Lkups &amp; Dropdowns'!$B$4:$C$15,2,FALSE)</f>
        <v>Q1</v>
      </c>
      <c r="G4" s="26" t="str">
        <f>VLOOKUP(MONTH(G5),'Lkups &amp; Dropdowns'!$B$4:$C$15,2,FALSE)</f>
        <v>Q2</v>
      </c>
      <c r="H4" s="26" t="str">
        <f>VLOOKUP(MONTH(H5),'Lkups &amp; Dropdowns'!$B$4:$C$15,2,FALSE)</f>
        <v>Q2</v>
      </c>
      <c r="I4" s="26" t="str">
        <f>VLOOKUP(MONTH(I5),'Lkups &amp; Dropdowns'!$B$4:$C$15,2,FALSE)</f>
        <v>Q2</v>
      </c>
      <c r="J4" s="26" t="str">
        <f>VLOOKUP(MONTH(J5),'Lkups &amp; Dropdowns'!$B$4:$C$15,2,FALSE)</f>
        <v>Q3</v>
      </c>
      <c r="K4" s="26" t="str">
        <f>VLOOKUP(MONTH(K5),'Lkups &amp; Dropdowns'!$B$4:$C$15,2,FALSE)</f>
        <v>Q3</v>
      </c>
      <c r="L4" s="26" t="str">
        <f>VLOOKUP(MONTH(L5),'Lkups &amp; Dropdowns'!$B$4:$C$15,2,FALSE)</f>
        <v>Q3</v>
      </c>
      <c r="M4" s="26" t="str">
        <f>VLOOKUP(MONTH(M5),'Lkups &amp; Dropdowns'!$B$4:$C$15,2,FALSE)</f>
        <v>Q4</v>
      </c>
      <c r="N4" s="26" t="str">
        <f>VLOOKUP(MONTH(N5),'Lkups &amp; Dropdowns'!$B$4:$C$15,2,FALSE)</f>
        <v>Q4</v>
      </c>
      <c r="O4" s="26" t="str">
        <f>VLOOKUP(MONTH(O5),'Lkups &amp; Dropdowns'!$B$4:$C$15,2,FALSE)</f>
        <v>Q4</v>
      </c>
      <c r="Q4" s="26" t="s">
        <v>29</v>
      </c>
      <c r="S4" s="26" t="s">
        <v>245</v>
      </c>
      <c r="T4" s="26" t="s">
        <v>246</v>
      </c>
      <c r="U4" s="26" t="s">
        <v>247</v>
      </c>
      <c r="V4" s="26" t="s">
        <v>248</v>
      </c>
      <c r="X4" s="26" t="s">
        <v>32</v>
      </c>
      <c r="AA4" s="55"/>
      <c r="AB4" s="257" t="s">
        <v>32</v>
      </c>
      <c r="AC4" s="55"/>
      <c r="AD4" s="257" t="s">
        <v>245</v>
      </c>
      <c r="AE4" s="257" t="s">
        <v>246</v>
      </c>
      <c r="AF4" s="257" t="s">
        <v>247</v>
      </c>
      <c r="AG4" s="257" t="s">
        <v>248</v>
      </c>
      <c r="AH4" s="55"/>
      <c r="AI4" s="257" t="s">
        <v>245</v>
      </c>
      <c r="AJ4" s="257" t="s">
        <v>245</v>
      </c>
      <c r="AK4" s="257" t="s">
        <v>245</v>
      </c>
      <c r="AL4" s="257" t="s">
        <v>246</v>
      </c>
      <c r="AM4" s="257" t="s">
        <v>246</v>
      </c>
      <c r="AN4" s="257" t="s">
        <v>246</v>
      </c>
      <c r="AO4" s="257" t="s">
        <v>247</v>
      </c>
      <c r="AP4" s="257" t="s">
        <v>247</v>
      </c>
      <c r="AQ4" s="257" t="s">
        <v>247</v>
      </c>
      <c r="AR4" s="257" t="s">
        <v>248</v>
      </c>
      <c r="AS4" s="257" t="s">
        <v>248</v>
      </c>
      <c r="AT4" s="257" t="s">
        <v>248</v>
      </c>
      <c r="AU4" s="55"/>
      <c r="AV4" s="258" t="s">
        <v>374</v>
      </c>
      <c r="AW4" s="55"/>
      <c r="AZ4" s="26" t="str">
        <f>VLOOKUP(MONTH(AZ5),'Lkups &amp; Dropdowns'!$B$4:$C$15,2,FALSE)</f>
        <v>Q1</v>
      </c>
      <c r="BA4" s="26" t="str">
        <f>VLOOKUP(MONTH(BA5),'Lkups &amp; Dropdowns'!$B$4:$C$15,2,FALSE)</f>
        <v>Q1</v>
      </c>
      <c r="BB4" s="26" t="str">
        <f>VLOOKUP(MONTH(BB5),'Lkups &amp; Dropdowns'!$B$4:$C$15,2,FALSE)</f>
        <v>Q1</v>
      </c>
      <c r="BC4" s="26" t="str">
        <f>VLOOKUP(MONTH(BC5),'Lkups &amp; Dropdowns'!$B$4:$C$15,2,FALSE)</f>
        <v>Q2</v>
      </c>
      <c r="BD4" s="26" t="str">
        <f>VLOOKUP(MONTH(BD5),'Lkups &amp; Dropdowns'!$B$4:$C$15,2,FALSE)</f>
        <v>Q2</v>
      </c>
      <c r="BE4" s="26" t="str">
        <f>VLOOKUP(MONTH(BE5),'Lkups &amp; Dropdowns'!$B$4:$C$15,2,FALSE)</f>
        <v>Q2</v>
      </c>
      <c r="BF4" s="26" t="str">
        <f>VLOOKUP(MONTH(BF5),'Lkups &amp; Dropdowns'!$B$4:$C$15,2,FALSE)</f>
        <v>Q3</v>
      </c>
      <c r="BG4" s="26" t="str">
        <f>VLOOKUP(MONTH(BG5),'Lkups &amp; Dropdowns'!$B$4:$C$15,2,FALSE)</f>
        <v>Q3</v>
      </c>
      <c r="BH4" s="26" t="str">
        <f>VLOOKUP(MONTH(BH5),'Lkups &amp; Dropdowns'!$B$4:$C$15,2,FALSE)</f>
        <v>Q3</v>
      </c>
      <c r="BI4" s="26" t="str">
        <f>VLOOKUP(MONTH(BI5),'Lkups &amp; Dropdowns'!$B$4:$C$15,2,FALSE)</f>
        <v>Q4</v>
      </c>
      <c r="BJ4" s="26" t="str">
        <f>VLOOKUP(MONTH(BJ5),'Lkups &amp; Dropdowns'!$B$4:$C$15,2,FALSE)</f>
        <v>Q4</v>
      </c>
      <c r="BK4" s="26" t="str">
        <f>VLOOKUP(MONTH(BK5),'Lkups &amp; Dropdowns'!$B$4:$C$15,2,FALSE)</f>
        <v>Q4</v>
      </c>
      <c r="BM4" s="26" t="s">
        <v>29</v>
      </c>
      <c r="BO4" s="26" t="s">
        <v>245</v>
      </c>
      <c r="BP4" s="26" t="s">
        <v>246</v>
      </c>
      <c r="BQ4" s="26" t="s">
        <v>247</v>
      </c>
      <c r="BR4" s="26" t="s">
        <v>248</v>
      </c>
      <c r="BT4" s="26" t="s">
        <v>32</v>
      </c>
    </row>
    <row r="5" spans="2:72" ht="14.25" customHeight="1" x14ac:dyDescent="0.25">
      <c r="B5" s="25" t="s">
        <v>11</v>
      </c>
      <c r="D5" s="28">
        <f>'Dispatch Monthly Func P&amp;L'!D5</f>
        <v>45688</v>
      </c>
      <c r="E5" s="28">
        <f t="shared" ref="E5:O5" si="6">EOMONTH(D5,1)</f>
        <v>45716</v>
      </c>
      <c r="F5" s="28">
        <f t="shared" si="6"/>
        <v>45747</v>
      </c>
      <c r="G5" s="28">
        <f t="shared" si="6"/>
        <v>45777</v>
      </c>
      <c r="H5" s="28">
        <f t="shared" si="6"/>
        <v>45808</v>
      </c>
      <c r="I5" s="28">
        <f t="shared" si="6"/>
        <v>45838</v>
      </c>
      <c r="J5" s="28">
        <f t="shared" si="6"/>
        <v>45869</v>
      </c>
      <c r="K5" s="28">
        <f t="shared" si="6"/>
        <v>45900</v>
      </c>
      <c r="L5" s="28">
        <f t="shared" si="6"/>
        <v>45930</v>
      </c>
      <c r="M5" s="28">
        <f t="shared" si="6"/>
        <v>45961</v>
      </c>
      <c r="N5" s="28">
        <f t="shared" si="6"/>
        <v>45991</v>
      </c>
      <c r="O5" s="28">
        <f t="shared" si="6"/>
        <v>46022</v>
      </c>
      <c r="Q5" s="28">
        <f>EOMONTH(Inputs!$C$2,0)</f>
        <v>46022</v>
      </c>
      <c r="S5" s="28">
        <f t="shared" ref="S5:V5" si="7">EOMONTH(D5,2*RIGHT(S4,1))</f>
        <v>45747</v>
      </c>
      <c r="T5" s="28">
        <f t="shared" si="7"/>
        <v>45838</v>
      </c>
      <c r="U5" s="28">
        <f t="shared" si="7"/>
        <v>45930</v>
      </c>
      <c r="V5" s="28">
        <f t="shared" si="7"/>
        <v>46022</v>
      </c>
      <c r="X5" s="28">
        <f>EOMONTH(Inputs!$C$2,0)</f>
        <v>46022</v>
      </c>
      <c r="AA5" s="55"/>
      <c r="AB5" s="260">
        <f>'Dispatch Monthly Func P&amp;L'!AB5</f>
        <v>46022</v>
      </c>
      <c r="AC5" s="55"/>
      <c r="AD5" s="260">
        <f t="shared" ref="AD5:AF5" si="8">EOMONTH(AE5,-3)</f>
        <v>45747</v>
      </c>
      <c r="AE5" s="260">
        <f t="shared" si="8"/>
        <v>45838</v>
      </c>
      <c r="AF5" s="260">
        <f t="shared" si="8"/>
        <v>45930</v>
      </c>
      <c r="AG5" s="260">
        <f>AB5</f>
        <v>46022</v>
      </c>
      <c r="AH5" s="55"/>
      <c r="AI5" s="260">
        <f t="shared" ref="AI5:AS5" si="9">EOMONTH(AJ5,-1)</f>
        <v>45688</v>
      </c>
      <c r="AJ5" s="260">
        <f t="shared" si="9"/>
        <v>45716</v>
      </c>
      <c r="AK5" s="260">
        <f t="shared" si="9"/>
        <v>45747</v>
      </c>
      <c r="AL5" s="260">
        <f t="shared" si="9"/>
        <v>45777</v>
      </c>
      <c r="AM5" s="260">
        <f t="shared" si="9"/>
        <v>45808</v>
      </c>
      <c r="AN5" s="260">
        <f t="shared" si="9"/>
        <v>45838</v>
      </c>
      <c r="AO5" s="260">
        <f t="shared" si="9"/>
        <v>45869</v>
      </c>
      <c r="AP5" s="260">
        <f t="shared" si="9"/>
        <v>45900</v>
      </c>
      <c r="AQ5" s="260">
        <f t="shared" si="9"/>
        <v>45930</v>
      </c>
      <c r="AR5" s="260">
        <f t="shared" si="9"/>
        <v>45961</v>
      </c>
      <c r="AS5" s="260">
        <f t="shared" si="9"/>
        <v>45991</v>
      </c>
      <c r="AT5" s="260">
        <f>AB5</f>
        <v>46022</v>
      </c>
      <c r="AU5" s="55"/>
      <c r="AV5" s="261">
        <f>Inputs!C2</f>
        <v>46022</v>
      </c>
      <c r="AW5" s="55"/>
      <c r="AZ5" s="28">
        <f>'Dispatch Monthly Func P&amp;L'!AZ5</f>
        <v>45322</v>
      </c>
      <c r="BA5" s="28">
        <f t="shared" ref="BA5:BK5" si="10">EOMONTH(AZ5,1)</f>
        <v>45351</v>
      </c>
      <c r="BB5" s="28">
        <f t="shared" si="10"/>
        <v>45382</v>
      </c>
      <c r="BC5" s="28">
        <f t="shared" si="10"/>
        <v>45412</v>
      </c>
      <c r="BD5" s="28">
        <f t="shared" si="10"/>
        <v>45443</v>
      </c>
      <c r="BE5" s="28">
        <f t="shared" si="10"/>
        <v>45473</v>
      </c>
      <c r="BF5" s="28">
        <f t="shared" si="10"/>
        <v>45504</v>
      </c>
      <c r="BG5" s="28">
        <f t="shared" si="10"/>
        <v>45535</v>
      </c>
      <c r="BH5" s="28">
        <f t="shared" si="10"/>
        <v>45565</v>
      </c>
      <c r="BI5" s="28">
        <f t="shared" si="10"/>
        <v>45596</v>
      </c>
      <c r="BJ5" s="28">
        <f t="shared" si="10"/>
        <v>45626</v>
      </c>
      <c r="BK5" s="28">
        <f t="shared" si="10"/>
        <v>45657</v>
      </c>
      <c r="BM5" s="28">
        <f>EOMONTH(Inputs!$C$2,-12)</f>
        <v>45657</v>
      </c>
      <c r="BO5" s="28">
        <f t="shared" ref="BO5:BR5" si="11">EOMONTH(AZ5,2*RIGHT(BO4,1))</f>
        <v>45382</v>
      </c>
      <c r="BP5" s="28">
        <f t="shared" si="11"/>
        <v>45473</v>
      </c>
      <c r="BQ5" s="28">
        <f t="shared" si="11"/>
        <v>45565</v>
      </c>
      <c r="BR5" s="28">
        <f t="shared" si="11"/>
        <v>45657</v>
      </c>
      <c r="BT5" s="28">
        <f>EOMONTH(Inputs!$C$2,-12)</f>
        <v>45657</v>
      </c>
    </row>
    <row r="6" spans="2:72" ht="14.25" customHeight="1" x14ac:dyDescent="0.25">
      <c r="B6" s="14" t="s">
        <v>38</v>
      </c>
      <c r="C6" s="8"/>
      <c r="P6" s="8"/>
      <c r="R6" s="8"/>
      <c r="W6" s="8"/>
      <c r="Y6" s="8"/>
      <c r="AA6" s="41"/>
      <c r="AB6" s="41"/>
      <c r="AC6" s="41"/>
      <c r="AD6" s="41"/>
      <c r="AE6" s="41"/>
      <c r="AF6" s="41"/>
      <c r="AG6" s="41"/>
      <c r="AH6" s="41"/>
      <c r="AI6" s="41"/>
      <c r="AJ6" s="41"/>
      <c r="AK6" s="41"/>
      <c r="AL6" s="41"/>
      <c r="AM6" s="41"/>
      <c r="AN6" s="41"/>
      <c r="AO6" s="41"/>
      <c r="AP6" s="41"/>
      <c r="AQ6" s="41"/>
      <c r="AR6" s="41"/>
      <c r="AS6" s="41"/>
      <c r="AT6" s="41"/>
      <c r="AU6" s="41"/>
      <c r="AV6" s="41"/>
      <c r="AW6" s="41"/>
      <c r="AY6" s="8"/>
      <c r="BL6" s="8"/>
      <c r="BN6" s="8"/>
      <c r="BS6" s="8"/>
    </row>
    <row r="7" spans="2:72" ht="14.25" customHeight="1" x14ac:dyDescent="0.25">
      <c r="B7" s="7" t="s">
        <v>39</v>
      </c>
      <c r="C7" s="9"/>
      <c r="D7" s="274">
        <f>SUMIFS('Dispatch P&amp;L'!B:B,'Dispatch P&amp;L'!$R:$R,$B7)</f>
        <v>971675.98</v>
      </c>
      <c r="E7" s="274">
        <f>SUMIFS('Dispatch P&amp;L'!C:C,'Dispatch P&amp;L'!$R:$R,$B7)</f>
        <v>992555.26</v>
      </c>
      <c r="F7" s="274">
        <f>SUMIFS('Dispatch P&amp;L'!D:D,'Dispatch P&amp;L'!$R:$R,$B7)</f>
        <v>987493.25</v>
      </c>
      <c r="G7" s="274">
        <f>SUMIFS('Dispatch P&amp;L'!E:E,'Dispatch P&amp;L'!$R:$R,$B7)</f>
        <v>1004838.37</v>
      </c>
      <c r="H7" s="274">
        <f>SUMIFS('Dispatch P&amp;L'!F:F,'Dispatch P&amp;L'!$R:$R,$B7)</f>
        <v>1010504.92</v>
      </c>
      <c r="I7" s="274">
        <f>SUMIFS('Dispatch P&amp;L'!G:G,'Dispatch P&amp;L'!$R:$R,$B7)</f>
        <v>1013010.96</v>
      </c>
      <c r="J7" s="274">
        <f>SUMIFS('Dispatch P&amp;L'!H:H,'Dispatch P&amp;L'!$R:$R,$B7)</f>
        <v>999633.86</v>
      </c>
      <c r="K7" s="274">
        <f>SUMIFS('Dispatch P&amp;L'!I:I,'Dispatch P&amp;L'!$R:$R,$B7)</f>
        <v>1014596.89</v>
      </c>
      <c r="L7" s="274">
        <f>SUMIFS('Dispatch P&amp;L'!J:J,'Dispatch P&amp;L'!$R:$R,$B7)</f>
        <v>1015244.38</v>
      </c>
      <c r="M7" s="274">
        <f>SUMIFS('Dispatch P&amp;L'!K:K,'Dispatch P&amp;L'!$R:$R,$B7)</f>
        <v>1002698.81</v>
      </c>
      <c r="N7" s="274">
        <f>SUMIFS('Dispatch P&amp;L'!L:L,'Dispatch P&amp;L'!$R:$R,$B7)</f>
        <v>1000960.61</v>
      </c>
      <c r="O7" s="274">
        <f>SUMIFS('Dispatch P&amp;L'!M:M,'Dispatch P&amp;L'!$R:$R,$B7)</f>
        <v>1025372.1799999999</v>
      </c>
      <c r="P7" s="9"/>
      <c r="Q7" s="8">
        <f t="shared" ref="Q7:Q10" si="12">SUMIFS($D7:$O7,$D$5:$O$5,"="&amp;$Q$5)</f>
        <v>1025372.1799999999</v>
      </c>
      <c r="R7" s="9"/>
      <c r="S7" s="8">
        <f t="shared" ref="S7:V7" si="13">SUMIFS($D7:$O7,$D$4:$O$4,S$4)</f>
        <v>2951724.49</v>
      </c>
      <c r="T7" s="8">
        <f t="shared" si="13"/>
        <v>3028354.25</v>
      </c>
      <c r="U7" s="8">
        <f t="shared" si="13"/>
        <v>3029475.13</v>
      </c>
      <c r="V7" s="8">
        <f t="shared" si="13"/>
        <v>3029031.5999999996</v>
      </c>
      <c r="W7" s="9"/>
      <c r="X7" s="8">
        <f t="shared" ref="X7:X10" si="14">SUMIFS($D7:$O7,$D$5:$O$5,"&lt;="&amp;$X$5)</f>
        <v>12038585.470000001</v>
      </c>
      <c r="Y7" s="9"/>
      <c r="AA7" s="41"/>
      <c r="AB7" s="614">
        <v>12122794.161935264</v>
      </c>
      <c r="AC7" s="615"/>
      <c r="AD7" s="614">
        <v>2887609.0862831031</v>
      </c>
      <c r="AE7" s="614">
        <v>2961112.2813912965</v>
      </c>
      <c r="AF7" s="614">
        <v>3073386.6517608641</v>
      </c>
      <c r="AG7" s="614">
        <v>3200686.1425000001</v>
      </c>
      <c r="AH7" s="615"/>
      <c r="AI7" s="614">
        <v>950764.78693096898</v>
      </c>
      <c r="AJ7" s="614">
        <v>965192.98300940043</v>
      </c>
      <c r="AK7" s="614">
        <v>971651.3163427338</v>
      </c>
      <c r="AL7" s="614">
        <v>974712.01046376559</v>
      </c>
      <c r="AM7" s="614">
        <v>984278.6771304321</v>
      </c>
      <c r="AN7" s="614">
        <v>1002121.5937970986</v>
      </c>
      <c r="AO7" s="614">
        <v>1016902.7604637656</v>
      </c>
      <c r="AP7" s="614">
        <v>1026335.0937970986</v>
      </c>
      <c r="AQ7" s="614">
        <v>1030148.7975</v>
      </c>
      <c r="AR7" s="614">
        <v>1047523.7975</v>
      </c>
      <c r="AS7" s="614">
        <v>1060610.7141666666</v>
      </c>
      <c r="AT7" s="614">
        <v>1092551.6308333331</v>
      </c>
      <c r="AU7" s="41"/>
      <c r="AV7" s="31">
        <f t="shared" ref="AV7:AV10" si="15">SUMIFS(AI7:AT7,$AI$5:$AT$5,"&lt;="&amp;$AV$5)</f>
        <v>12122794.161935264</v>
      </c>
      <c r="AW7" s="41"/>
      <c r="AY7" s="9"/>
      <c r="AZ7" s="274">
        <v>941939.21000000008</v>
      </c>
      <c r="BA7" s="274">
        <v>945513.76</v>
      </c>
      <c r="BB7" s="274">
        <v>930315.76</v>
      </c>
      <c r="BC7" s="274">
        <v>925760.3</v>
      </c>
      <c r="BD7" s="274">
        <v>933866.18</v>
      </c>
      <c r="BE7" s="274">
        <v>946570.1</v>
      </c>
      <c r="BF7" s="274">
        <v>939326.6</v>
      </c>
      <c r="BG7" s="274">
        <v>933316.48</v>
      </c>
      <c r="BH7" s="274">
        <v>939019.76</v>
      </c>
      <c r="BI7" s="274">
        <v>953226.28</v>
      </c>
      <c r="BJ7" s="274">
        <v>955084.3</v>
      </c>
      <c r="BK7" s="274">
        <v>978384.06</v>
      </c>
      <c r="BL7" s="9"/>
      <c r="BM7" s="8">
        <f t="shared" ref="BM7:BM10" si="16">SUMIFS($AZ7:$BK7,$AZ$5:$BK$5,"="&amp;$BM$5)</f>
        <v>978384.06</v>
      </c>
      <c r="BN7" s="9"/>
      <c r="BO7" s="8">
        <f t="shared" ref="BO7:BR7" si="17">SUMIFS($AZ7:$BK7,$AZ$4:$BK$4,BO$4)</f>
        <v>2817768.7300000004</v>
      </c>
      <c r="BP7" s="8">
        <f t="shared" si="17"/>
        <v>2806196.58</v>
      </c>
      <c r="BQ7" s="8">
        <f t="shared" si="17"/>
        <v>2811662.84</v>
      </c>
      <c r="BR7" s="8">
        <f t="shared" si="17"/>
        <v>2886694.64</v>
      </c>
      <c r="BS7" s="9"/>
      <c r="BT7" s="8">
        <f t="shared" ref="BT7:BT10" si="18">SUMIFS($AZ7:$BK7,$AZ$5:$BK$5,"&lt;="&amp;$BT$5)</f>
        <v>11322322.789999999</v>
      </c>
    </row>
    <row r="8" spans="2:72" ht="14.25" customHeight="1" x14ac:dyDescent="0.25">
      <c r="B8" s="7" t="s">
        <v>40</v>
      </c>
      <c r="C8" s="9"/>
      <c r="D8" s="52">
        <f>SUMIFS('Dispatch P&amp;L'!B:B,'Dispatch P&amp;L'!$R:$R,$B8)</f>
        <v>0</v>
      </c>
      <c r="E8" s="52">
        <f>SUMIFS('Dispatch P&amp;L'!C:C,'Dispatch P&amp;L'!$R:$R,$B8)</f>
        <v>0</v>
      </c>
      <c r="F8" s="52">
        <f>SUMIFS('Dispatch P&amp;L'!D:D,'Dispatch P&amp;L'!$R:$R,$B8)</f>
        <v>0</v>
      </c>
      <c r="G8" s="52">
        <f>SUMIFS('Dispatch P&amp;L'!E:E,'Dispatch P&amp;L'!$R:$R,$B8)</f>
        <v>0</v>
      </c>
      <c r="H8" s="52">
        <f>SUMIFS('Dispatch P&amp;L'!F:F,'Dispatch P&amp;L'!$R:$R,$B8)</f>
        <v>0</v>
      </c>
      <c r="I8" s="52">
        <f>SUMIFS('Dispatch P&amp;L'!G:G,'Dispatch P&amp;L'!$R:$R,$B8)</f>
        <v>0</v>
      </c>
      <c r="J8" s="52">
        <f>SUMIFS('Dispatch P&amp;L'!H:H,'Dispatch P&amp;L'!$R:$R,$B8)</f>
        <v>0</v>
      </c>
      <c r="K8" s="52">
        <f>SUMIFS('Dispatch P&amp;L'!I:I,'Dispatch P&amp;L'!$R:$R,$B8)</f>
        <v>0</v>
      </c>
      <c r="L8" s="52">
        <f>SUMIFS('Dispatch P&amp;L'!J:J,'Dispatch P&amp;L'!$R:$R,$B8)</f>
        <v>0</v>
      </c>
      <c r="M8" s="52">
        <f>SUMIFS('Dispatch P&amp;L'!K:K,'Dispatch P&amp;L'!$R:$R,$B8)</f>
        <v>0</v>
      </c>
      <c r="N8" s="52">
        <f>SUMIFS('Dispatch P&amp;L'!L:L,'Dispatch P&amp;L'!$R:$R,$B8)</f>
        <v>0</v>
      </c>
      <c r="O8" s="52">
        <f>SUMIFS('Dispatch P&amp;L'!M:M,'Dispatch P&amp;L'!$R:$R,$B8)</f>
        <v>0</v>
      </c>
      <c r="P8" s="9"/>
      <c r="Q8" s="9">
        <f t="shared" si="12"/>
        <v>0</v>
      </c>
      <c r="R8" s="9"/>
      <c r="S8" s="9">
        <f t="shared" ref="S8:V8" si="19">SUMIFS($D8:$O8,$D$4:$O$4,S$4)</f>
        <v>0</v>
      </c>
      <c r="T8" s="9">
        <f t="shared" si="19"/>
        <v>0</v>
      </c>
      <c r="U8" s="9">
        <f t="shared" si="19"/>
        <v>0</v>
      </c>
      <c r="V8" s="9">
        <f t="shared" si="19"/>
        <v>0</v>
      </c>
      <c r="W8" s="9"/>
      <c r="X8" s="9">
        <f t="shared" si="14"/>
        <v>0</v>
      </c>
      <c r="Y8" s="9"/>
      <c r="AA8" s="41"/>
      <c r="AB8" s="616">
        <v>0</v>
      </c>
      <c r="AC8" s="615"/>
      <c r="AD8" s="616">
        <v>0</v>
      </c>
      <c r="AE8" s="616">
        <v>0</v>
      </c>
      <c r="AF8" s="616">
        <v>0</v>
      </c>
      <c r="AG8" s="616">
        <v>0</v>
      </c>
      <c r="AH8" s="615"/>
      <c r="AI8" s="616">
        <v>0</v>
      </c>
      <c r="AJ8" s="616">
        <v>0</v>
      </c>
      <c r="AK8" s="616">
        <v>0</v>
      </c>
      <c r="AL8" s="616">
        <v>0</v>
      </c>
      <c r="AM8" s="616">
        <v>0</v>
      </c>
      <c r="AN8" s="616">
        <v>0</v>
      </c>
      <c r="AO8" s="616">
        <v>0</v>
      </c>
      <c r="AP8" s="616">
        <v>0</v>
      </c>
      <c r="AQ8" s="616">
        <v>0</v>
      </c>
      <c r="AR8" s="616">
        <v>0</v>
      </c>
      <c r="AS8" s="616">
        <v>0</v>
      </c>
      <c r="AT8" s="616">
        <v>0</v>
      </c>
      <c r="AU8" s="41"/>
      <c r="AV8" s="33">
        <f t="shared" si="15"/>
        <v>0</v>
      </c>
      <c r="AW8" s="41"/>
      <c r="AY8" s="9"/>
      <c r="AZ8" s="52">
        <v>5000</v>
      </c>
      <c r="BA8" s="52">
        <v>5000</v>
      </c>
      <c r="BB8" s="52">
        <v>5000</v>
      </c>
      <c r="BC8" s="52">
        <v>5000</v>
      </c>
      <c r="BD8" s="52">
        <v>0</v>
      </c>
      <c r="BE8" s="52">
        <v>0</v>
      </c>
      <c r="BF8" s="52">
        <v>416.67</v>
      </c>
      <c r="BG8" s="52">
        <v>416.67</v>
      </c>
      <c r="BH8" s="52">
        <v>416.67</v>
      </c>
      <c r="BI8" s="52">
        <v>416.67</v>
      </c>
      <c r="BJ8" s="52">
        <v>416.67</v>
      </c>
      <c r="BK8" s="52">
        <v>416.65</v>
      </c>
      <c r="BL8" s="9"/>
      <c r="BM8" s="9">
        <f t="shared" si="16"/>
        <v>416.65</v>
      </c>
      <c r="BN8" s="9"/>
      <c r="BO8" s="9">
        <f t="shared" ref="BO8:BR8" si="20">SUMIFS($AZ8:$BK8,$AZ$4:$BK$4,BO$4)</f>
        <v>15000</v>
      </c>
      <c r="BP8" s="9">
        <f t="shared" si="20"/>
        <v>5000</v>
      </c>
      <c r="BQ8" s="9">
        <f t="shared" si="20"/>
        <v>1250.01</v>
      </c>
      <c r="BR8" s="9">
        <f t="shared" si="20"/>
        <v>1249.99</v>
      </c>
      <c r="BS8" s="9"/>
      <c r="BT8" s="9">
        <f t="shared" si="18"/>
        <v>22499.999999999993</v>
      </c>
    </row>
    <row r="9" spans="2:72" ht="14.25" customHeight="1" x14ac:dyDescent="0.25">
      <c r="B9" s="7" t="s">
        <v>41</v>
      </c>
      <c r="C9" s="9"/>
      <c r="D9" s="52">
        <f>SUMIFS('Dispatch P&amp;L'!B:B,'Dispatch P&amp;L'!$R:$R,$B9)</f>
        <v>93405.37000000001</v>
      </c>
      <c r="E9" s="52">
        <f>SUMIFS('Dispatch P&amp;L'!C:C,'Dispatch P&amp;L'!$R:$R,$B9)</f>
        <v>87659.659999999989</v>
      </c>
      <c r="F9" s="52">
        <f>SUMIFS('Dispatch P&amp;L'!D:D,'Dispatch P&amp;L'!$R:$R,$B9)</f>
        <v>91587.109999999986</v>
      </c>
      <c r="G9" s="52">
        <f>SUMIFS('Dispatch P&amp;L'!E:E,'Dispatch P&amp;L'!$R:$R,$B9)</f>
        <v>92062.76</v>
      </c>
      <c r="H9" s="52">
        <f>SUMIFS('Dispatch P&amp;L'!F:F,'Dispatch P&amp;L'!$R:$R,$B9)</f>
        <v>93927.48</v>
      </c>
      <c r="I9" s="52">
        <f>SUMIFS('Dispatch P&amp;L'!G:G,'Dispatch P&amp;L'!$R:$R,$B9)</f>
        <v>102572.45</v>
      </c>
      <c r="J9" s="52">
        <f>SUMIFS('Dispatch P&amp;L'!H:H,'Dispatch P&amp;L'!$R:$R,$B9)</f>
        <v>102467.76000000001</v>
      </c>
      <c r="K9" s="52">
        <f>SUMIFS('Dispatch P&amp;L'!I:I,'Dispatch P&amp;L'!$R:$R,$B9)</f>
        <v>100669.68000000001</v>
      </c>
      <c r="L9" s="52">
        <f>SUMIFS('Dispatch P&amp;L'!J:J,'Dispatch P&amp;L'!$R:$R,$B9)</f>
        <v>102311.48</v>
      </c>
      <c r="M9" s="52">
        <f>SUMIFS('Dispatch P&amp;L'!K:K,'Dispatch P&amp;L'!$R:$R,$B9)</f>
        <v>100170.09</v>
      </c>
      <c r="N9" s="52">
        <f>SUMIFS('Dispatch P&amp;L'!L:L,'Dispatch P&amp;L'!$R:$R,$B9)</f>
        <v>96189.290000000008</v>
      </c>
      <c r="O9" s="52">
        <f>SUMIFS('Dispatch P&amp;L'!M:M,'Dispatch P&amp;L'!$R:$R,$B9)</f>
        <v>95643.67</v>
      </c>
      <c r="P9" s="9"/>
      <c r="Q9" s="9">
        <f t="shared" si="12"/>
        <v>95643.67</v>
      </c>
      <c r="R9" s="9"/>
      <c r="S9" s="9">
        <f t="shared" ref="S9:V9" si="21">SUMIFS($D9:$O9,$D$4:$O$4,S$4)</f>
        <v>272652.14</v>
      </c>
      <c r="T9" s="9">
        <f t="shared" si="21"/>
        <v>288562.69</v>
      </c>
      <c r="U9" s="9">
        <f t="shared" si="21"/>
        <v>305448.92</v>
      </c>
      <c r="V9" s="9">
        <f t="shared" si="21"/>
        <v>292003.05</v>
      </c>
      <c r="W9" s="9"/>
      <c r="X9" s="9">
        <f t="shared" si="14"/>
        <v>1158666.7999999998</v>
      </c>
      <c r="Y9" s="9"/>
      <c r="AA9" s="41"/>
      <c r="AB9" s="616">
        <v>1217243.8075785751</v>
      </c>
      <c r="AC9" s="615"/>
      <c r="AD9" s="616">
        <v>280160.67626722058</v>
      </c>
      <c r="AE9" s="616">
        <v>305390.73300085519</v>
      </c>
      <c r="AF9" s="616">
        <v>314280.31032870169</v>
      </c>
      <c r="AG9" s="616">
        <v>317412.08798179758</v>
      </c>
      <c r="AH9" s="615"/>
      <c r="AI9" s="616">
        <v>89605.489315827595</v>
      </c>
      <c r="AJ9" s="616">
        <v>98008.174774901694</v>
      </c>
      <c r="AK9" s="616">
        <v>92547.012176491291</v>
      </c>
      <c r="AL9" s="616">
        <v>102906.03697737225</v>
      </c>
      <c r="AM9" s="616">
        <v>96532.558582468206</v>
      </c>
      <c r="AN9" s="616">
        <v>105952.13744101478</v>
      </c>
      <c r="AO9" s="616">
        <v>101010.29515418111</v>
      </c>
      <c r="AP9" s="616">
        <v>105612.26368732585</v>
      </c>
      <c r="AQ9" s="616">
        <v>107657.75148719472</v>
      </c>
      <c r="AR9" s="616">
        <v>103809.15576126619</v>
      </c>
      <c r="AS9" s="616">
        <v>105609.62023585624</v>
      </c>
      <c r="AT9" s="616">
        <v>107993.31198467515</v>
      </c>
      <c r="AU9" s="41"/>
      <c r="AV9" s="33">
        <f t="shared" si="15"/>
        <v>1217243.8075785751</v>
      </c>
      <c r="AW9" s="41"/>
      <c r="AY9" s="9"/>
      <c r="AZ9" s="52">
        <v>85254.55</v>
      </c>
      <c r="BA9" s="52">
        <v>87992.92</v>
      </c>
      <c r="BB9" s="52">
        <v>88314.61</v>
      </c>
      <c r="BC9" s="52">
        <v>93125.53</v>
      </c>
      <c r="BD9" s="52">
        <v>93011.02</v>
      </c>
      <c r="BE9" s="52">
        <v>94853.040000000008</v>
      </c>
      <c r="BF9" s="52">
        <v>98378.139999999985</v>
      </c>
      <c r="BG9" s="52">
        <v>97268.36</v>
      </c>
      <c r="BH9" s="52">
        <v>98014.52</v>
      </c>
      <c r="BI9" s="52">
        <v>97032.79</v>
      </c>
      <c r="BJ9" s="52">
        <v>96447.69</v>
      </c>
      <c r="BK9" s="52">
        <v>91808.3</v>
      </c>
      <c r="BL9" s="9"/>
      <c r="BM9" s="9">
        <f t="shared" si="16"/>
        <v>91808.3</v>
      </c>
      <c r="BN9" s="9"/>
      <c r="BO9" s="9">
        <f t="shared" ref="BO9:BR9" si="22">SUMIFS($AZ9:$BK9,$AZ$4:$BK$4,BO$4)</f>
        <v>261562.08000000002</v>
      </c>
      <c r="BP9" s="9">
        <f t="shared" si="22"/>
        <v>280989.58999999997</v>
      </c>
      <c r="BQ9" s="9">
        <f t="shared" si="22"/>
        <v>293661.02</v>
      </c>
      <c r="BR9" s="9">
        <f t="shared" si="22"/>
        <v>285288.77999999997</v>
      </c>
      <c r="BS9" s="9"/>
      <c r="BT9" s="9">
        <f t="shared" si="18"/>
        <v>1121501.4700000002</v>
      </c>
    </row>
    <row r="10" spans="2:72" ht="14.25" customHeight="1" x14ac:dyDescent="0.25">
      <c r="B10" s="10" t="s">
        <v>42</v>
      </c>
      <c r="C10" s="9"/>
      <c r="D10" s="11">
        <f t="shared" ref="D10:O10" si="23">SUM(D7:D9)</f>
        <v>1065081.3500000001</v>
      </c>
      <c r="E10" s="11">
        <f t="shared" si="23"/>
        <v>1080214.92</v>
      </c>
      <c r="F10" s="11">
        <f t="shared" si="23"/>
        <v>1079080.3599999999</v>
      </c>
      <c r="G10" s="11">
        <f t="shared" si="23"/>
        <v>1096901.1299999999</v>
      </c>
      <c r="H10" s="11">
        <f t="shared" si="23"/>
        <v>1104432.4000000001</v>
      </c>
      <c r="I10" s="11">
        <f t="shared" si="23"/>
        <v>1115583.4099999999</v>
      </c>
      <c r="J10" s="11">
        <f t="shared" si="23"/>
        <v>1102101.6200000001</v>
      </c>
      <c r="K10" s="11">
        <f t="shared" si="23"/>
        <v>1115266.57</v>
      </c>
      <c r="L10" s="11">
        <f t="shared" si="23"/>
        <v>1117555.8600000001</v>
      </c>
      <c r="M10" s="11">
        <f t="shared" si="23"/>
        <v>1102868.9000000001</v>
      </c>
      <c r="N10" s="11">
        <f t="shared" si="23"/>
        <v>1097149.8999999999</v>
      </c>
      <c r="O10" s="11">
        <f t="shared" si="23"/>
        <v>1121015.8499999999</v>
      </c>
      <c r="P10" s="9"/>
      <c r="Q10" s="11">
        <f t="shared" si="12"/>
        <v>1121015.8499999999</v>
      </c>
      <c r="R10" s="9"/>
      <c r="S10" s="11">
        <f t="shared" ref="S10:V10" si="24">SUMIFS($D10:$O10,$D$4:$O$4,S$4)</f>
        <v>3224376.63</v>
      </c>
      <c r="T10" s="11">
        <f t="shared" si="24"/>
        <v>3316916.9400000004</v>
      </c>
      <c r="U10" s="11">
        <f t="shared" si="24"/>
        <v>3334924.0500000007</v>
      </c>
      <c r="V10" s="11">
        <f t="shared" si="24"/>
        <v>3321034.6499999994</v>
      </c>
      <c r="W10" s="9"/>
      <c r="X10" s="11">
        <f t="shared" si="14"/>
        <v>13197252.27</v>
      </c>
      <c r="Y10" s="9"/>
      <c r="AA10" s="41"/>
      <c r="AB10" s="617">
        <v>13340037.969513839</v>
      </c>
      <c r="AC10" s="615"/>
      <c r="AD10" s="617">
        <v>3167769.7625503237</v>
      </c>
      <c r="AE10" s="617">
        <v>3266503.0143921515</v>
      </c>
      <c r="AF10" s="617">
        <v>3387666.9620895656</v>
      </c>
      <c r="AG10" s="617">
        <v>3518098.2304817974</v>
      </c>
      <c r="AH10" s="615"/>
      <c r="AI10" s="617">
        <v>1040370.2762467966</v>
      </c>
      <c r="AJ10" s="617">
        <v>1063201.157784302</v>
      </c>
      <c r="AK10" s="617">
        <v>1064198.3285192251</v>
      </c>
      <c r="AL10" s="617">
        <v>1077618.047441138</v>
      </c>
      <c r="AM10" s="617">
        <v>1080811.2357129003</v>
      </c>
      <c r="AN10" s="617">
        <v>1108073.7312381135</v>
      </c>
      <c r="AO10" s="617">
        <v>1117913.0556179467</v>
      </c>
      <c r="AP10" s="617">
        <v>1131947.3574844245</v>
      </c>
      <c r="AQ10" s="617">
        <v>1137806.5489871947</v>
      </c>
      <c r="AR10" s="617">
        <v>1151332.9532612662</v>
      </c>
      <c r="AS10" s="617">
        <v>1166220.3344025228</v>
      </c>
      <c r="AT10" s="617">
        <v>1200544.9428180084</v>
      </c>
      <c r="AU10" s="41"/>
      <c r="AV10" s="264">
        <f t="shared" si="15"/>
        <v>13340037.969513839</v>
      </c>
      <c r="AW10" s="41"/>
      <c r="AY10" s="9"/>
      <c r="AZ10" s="11">
        <v>1032193.7600000001</v>
      </c>
      <c r="BA10" s="11">
        <v>1038506.68</v>
      </c>
      <c r="BB10" s="11">
        <v>1023630.37</v>
      </c>
      <c r="BC10" s="11">
        <v>1023885.8300000001</v>
      </c>
      <c r="BD10" s="11">
        <v>1026877.2000000001</v>
      </c>
      <c r="BE10" s="11">
        <v>1041423.14</v>
      </c>
      <c r="BF10" s="11">
        <v>1038121.41</v>
      </c>
      <c r="BG10" s="11">
        <v>1031001.51</v>
      </c>
      <c r="BH10" s="11">
        <v>1037450.9500000001</v>
      </c>
      <c r="BI10" s="11">
        <v>1050675.74</v>
      </c>
      <c r="BJ10" s="11">
        <v>1051948.6600000001</v>
      </c>
      <c r="BK10" s="11">
        <v>1070609.01</v>
      </c>
      <c r="BL10" s="9"/>
      <c r="BM10" s="11">
        <f t="shared" si="16"/>
        <v>1070609.01</v>
      </c>
      <c r="BN10" s="9"/>
      <c r="BO10" s="11">
        <f t="shared" ref="BO10:BR10" si="25">SUMIFS($AZ10:$BK10,$AZ$4:$BK$4,BO$4)</f>
        <v>3094330.81</v>
      </c>
      <c r="BP10" s="11">
        <f t="shared" si="25"/>
        <v>3092186.1700000004</v>
      </c>
      <c r="BQ10" s="11">
        <f t="shared" si="25"/>
        <v>3106573.87</v>
      </c>
      <c r="BR10" s="11">
        <f t="shared" si="25"/>
        <v>3173233.41</v>
      </c>
      <c r="BS10" s="9"/>
      <c r="BT10" s="11">
        <f t="shared" si="18"/>
        <v>12466324.26</v>
      </c>
    </row>
    <row r="11" spans="2:72" ht="14.25" customHeight="1" x14ac:dyDescent="0.25">
      <c r="B11" s="10" t="s">
        <v>43</v>
      </c>
      <c r="C11" s="9"/>
      <c r="D11" s="52"/>
      <c r="E11" s="52"/>
      <c r="F11" s="52"/>
      <c r="G11" s="52"/>
      <c r="H11" s="52"/>
      <c r="I11" s="52"/>
      <c r="J11" s="52"/>
      <c r="K11" s="52"/>
      <c r="L11" s="52"/>
      <c r="M11" s="52"/>
      <c r="N11" s="52"/>
      <c r="O11" s="52"/>
      <c r="P11" s="9"/>
      <c r="Q11" s="9"/>
      <c r="R11" s="9"/>
      <c r="S11" s="9"/>
      <c r="T11" s="9"/>
      <c r="U11" s="9"/>
      <c r="V11" s="9"/>
      <c r="W11" s="9"/>
      <c r="X11" s="9"/>
      <c r="Y11" s="9"/>
      <c r="AA11" s="41"/>
      <c r="AB11" s="616"/>
      <c r="AC11" s="615"/>
      <c r="AD11" s="616"/>
      <c r="AE11" s="616"/>
      <c r="AF11" s="616"/>
      <c r="AG11" s="616"/>
      <c r="AH11" s="615"/>
      <c r="AI11" s="616"/>
      <c r="AJ11" s="616"/>
      <c r="AK11" s="616"/>
      <c r="AL11" s="616"/>
      <c r="AM11" s="616"/>
      <c r="AN11" s="616"/>
      <c r="AO11" s="616"/>
      <c r="AP11" s="616"/>
      <c r="AQ11" s="616"/>
      <c r="AR11" s="616"/>
      <c r="AS11" s="616"/>
      <c r="AT11" s="616"/>
      <c r="AU11" s="41"/>
      <c r="AV11" s="33"/>
      <c r="AW11" s="41"/>
      <c r="AY11" s="9"/>
      <c r="AZ11" s="52"/>
      <c r="BA11" s="52"/>
      <c r="BB11" s="52"/>
      <c r="BC11" s="52"/>
      <c r="BD11" s="52"/>
      <c r="BE11" s="52"/>
      <c r="BF11" s="52"/>
      <c r="BG11" s="52"/>
      <c r="BH11" s="52"/>
      <c r="BI11" s="52"/>
      <c r="BJ11" s="52"/>
      <c r="BK11" s="52"/>
      <c r="BL11" s="9"/>
      <c r="BM11" s="9"/>
      <c r="BN11" s="9"/>
      <c r="BO11" s="9"/>
      <c r="BP11" s="9"/>
      <c r="BQ11" s="9"/>
      <c r="BR11" s="9"/>
      <c r="BS11" s="9"/>
      <c r="BT11" s="9"/>
    </row>
    <row r="12" spans="2:72" ht="14.25" customHeight="1" x14ac:dyDescent="0.25">
      <c r="B12" s="7" t="s">
        <v>44</v>
      </c>
      <c r="C12" s="9"/>
      <c r="D12" s="52">
        <f>SUMIFS('Dispatch P&amp;L'!B:B,'Dispatch P&amp;L'!$R:$R,$B12)</f>
        <v>50500</v>
      </c>
      <c r="E12" s="52">
        <f>SUMIFS('Dispatch P&amp;L'!C:C,'Dispatch P&amp;L'!$R:$R,$B12)</f>
        <v>8825</v>
      </c>
      <c r="F12" s="52">
        <f>SUMIFS('Dispatch P&amp;L'!D:D,'Dispatch P&amp;L'!$R:$R,$B12)</f>
        <v>20789</v>
      </c>
      <c r="G12" s="52">
        <f>SUMIFS('Dispatch P&amp;L'!E:E,'Dispatch P&amp;L'!$R:$R,$B12)</f>
        <v>128208</v>
      </c>
      <c r="H12" s="52">
        <f>SUMIFS('Dispatch P&amp;L'!F:F,'Dispatch P&amp;L'!$R:$R,$B12)</f>
        <v>22249</v>
      </c>
      <c r="I12" s="52">
        <f>SUMIFS('Dispatch P&amp;L'!G:G,'Dispatch P&amp;L'!$R:$R,$B12)</f>
        <v>28805</v>
      </c>
      <c r="J12" s="52">
        <f>SUMIFS('Dispatch P&amp;L'!H:H,'Dispatch P&amp;L'!$R:$R,$B12)</f>
        <v>68444</v>
      </c>
      <c r="K12" s="52">
        <f>SUMIFS('Dispatch P&amp;L'!I:I,'Dispatch P&amp;L'!$R:$R,$B12)</f>
        <v>27500</v>
      </c>
      <c r="L12" s="52">
        <f>SUMIFS('Dispatch P&amp;L'!J:J,'Dispatch P&amp;L'!$R:$R,$B12)</f>
        <v>20730</v>
      </c>
      <c r="M12" s="52">
        <f>SUMIFS('Dispatch P&amp;L'!K:K,'Dispatch P&amp;L'!$R:$R,$B12)</f>
        <v>25850</v>
      </c>
      <c r="N12" s="52">
        <f>SUMIFS('Dispatch P&amp;L'!L:L,'Dispatch P&amp;L'!$R:$R,$B12)</f>
        <v>51850</v>
      </c>
      <c r="O12" s="52">
        <f>SUMIFS('Dispatch P&amp;L'!M:M,'Dispatch P&amp;L'!$R:$R,$B12)</f>
        <v>26500</v>
      </c>
      <c r="P12" s="9"/>
      <c r="Q12" s="9">
        <f t="shared" ref="Q12:Q15" si="26">SUMIFS($D12:$O12,$D$5:$O$5,"="&amp;$Q$5)</f>
        <v>26500</v>
      </c>
      <c r="R12" s="9"/>
      <c r="S12" s="9">
        <f t="shared" ref="S12:V12" si="27">SUMIFS($D12:$O12,$D$4:$O$4,S$4)</f>
        <v>80114</v>
      </c>
      <c r="T12" s="9">
        <f t="shared" si="27"/>
        <v>179262</v>
      </c>
      <c r="U12" s="9">
        <f t="shared" si="27"/>
        <v>116674</v>
      </c>
      <c r="V12" s="9">
        <f t="shared" si="27"/>
        <v>104200</v>
      </c>
      <c r="W12" s="9"/>
      <c r="X12" s="9">
        <f t="shared" ref="X12:X15" si="28">SUMIFS($D12:$O12,$D$5:$O$5,"&lt;="&amp;$X$5)</f>
        <v>480250</v>
      </c>
      <c r="Y12" s="9"/>
      <c r="AA12" s="41"/>
      <c r="AB12" s="616">
        <v>250041.66666666669</v>
      </c>
      <c r="AC12" s="615"/>
      <c r="AD12" s="616">
        <v>91729.166666666672</v>
      </c>
      <c r="AE12" s="616">
        <v>22666.666666666668</v>
      </c>
      <c r="AF12" s="616">
        <v>55604.166666666664</v>
      </c>
      <c r="AG12" s="616">
        <v>80041.666666666672</v>
      </c>
      <c r="AH12" s="615"/>
      <c r="AI12" s="616">
        <v>42000</v>
      </c>
      <c r="AJ12" s="616">
        <v>27562.5</v>
      </c>
      <c r="AK12" s="616">
        <v>22166.666666666668</v>
      </c>
      <c r="AL12" s="616">
        <v>5416.666666666667</v>
      </c>
      <c r="AM12" s="616">
        <v>7166.666666666667</v>
      </c>
      <c r="AN12" s="616">
        <v>10083.333333333334</v>
      </c>
      <c r="AO12" s="616">
        <v>17083.333333333332</v>
      </c>
      <c r="AP12" s="616">
        <v>18270.833333333332</v>
      </c>
      <c r="AQ12" s="616">
        <v>20250</v>
      </c>
      <c r="AR12" s="616">
        <v>25000</v>
      </c>
      <c r="AS12" s="616">
        <v>26375</v>
      </c>
      <c r="AT12" s="616">
        <v>28666.666666666668</v>
      </c>
      <c r="AU12" s="41"/>
      <c r="AV12" s="33">
        <f t="shared" ref="AV12:AV15" si="29">SUMIFS(AI12:AT12,$AI$5:$AT$5,"&lt;="&amp;$AV$5)</f>
        <v>250041.66666666669</v>
      </c>
      <c r="AW12" s="41"/>
      <c r="AY12" s="9"/>
      <c r="AZ12" s="52">
        <v>16050</v>
      </c>
      <c r="BA12" s="52">
        <v>24940</v>
      </c>
      <c r="BB12" s="52">
        <v>32650</v>
      </c>
      <c r="BC12" s="52">
        <v>64885</v>
      </c>
      <c r="BD12" s="52">
        <v>55970</v>
      </c>
      <c r="BE12" s="52">
        <v>19735</v>
      </c>
      <c r="BF12" s="52">
        <v>39750</v>
      </c>
      <c r="BG12" s="52">
        <v>25500</v>
      </c>
      <c r="BH12" s="52">
        <v>16063</v>
      </c>
      <c r="BI12" s="52">
        <v>23438</v>
      </c>
      <c r="BJ12" s="52">
        <v>18750</v>
      </c>
      <c r="BK12" s="52">
        <v>31999</v>
      </c>
      <c r="BL12" s="9"/>
      <c r="BM12" s="9">
        <f t="shared" ref="BM12:BM15" si="30">SUMIFS($AZ12:$BK12,$AZ$5:$BK$5,"="&amp;$BM$5)</f>
        <v>31999</v>
      </c>
      <c r="BN12" s="9"/>
      <c r="BO12" s="9">
        <f t="shared" ref="BO12:BR12" si="31">SUMIFS($AZ12:$BK12,$AZ$4:$BK$4,BO$4)</f>
        <v>73640</v>
      </c>
      <c r="BP12" s="9">
        <f t="shared" si="31"/>
        <v>140590</v>
      </c>
      <c r="BQ12" s="9">
        <f t="shared" si="31"/>
        <v>81313</v>
      </c>
      <c r="BR12" s="9">
        <f t="shared" si="31"/>
        <v>74187</v>
      </c>
      <c r="BS12" s="9"/>
      <c r="BT12" s="9">
        <f t="shared" ref="BT12:BT15" si="32">SUMIFS($AZ12:$BK12,$AZ$5:$BK$5,"&lt;="&amp;$BT$5)</f>
        <v>369730</v>
      </c>
    </row>
    <row r="13" spans="2:72" ht="14.25" customHeight="1" x14ac:dyDescent="0.25">
      <c r="B13" s="7" t="s">
        <v>45</v>
      </c>
      <c r="C13" s="9"/>
      <c r="D13" s="52">
        <f>SUMIFS('Dispatch P&amp;L'!B:B,'Dispatch P&amp;L'!$R:$R,$B13)</f>
        <v>0</v>
      </c>
      <c r="E13" s="52">
        <f>SUMIFS('Dispatch P&amp;L'!C:C,'Dispatch P&amp;L'!$R:$R,$B13)</f>
        <v>0</v>
      </c>
      <c r="F13" s="52">
        <f>SUMIFS('Dispatch P&amp;L'!D:D,'Dispatch P&amp;L'!$R:$R,$B13)</f>
        <v>0</v>
      </c>
      <c r="G13" s="52">
        <f>SUMIFS('Dispatch P&amp;L'!E:E,'Dispatch P&amp;L'!$R:$R,$B13)</f>
        <v>0</v>
      </c>
      <c r="H13" s="52">
        <f>SUMIFS('Dispatch P&amp;L'!F:F,'Dispatch P&amp;L'!$R:$R,$B13)</f>
        <v>0</v>
      </c>
      <c r="I13" s="52">
        <f>SUMIFS('Dispatch P&amp;L'!G:G,'Dispatch P&amp;L'!$R:$R,$B13)</f>
        <v>0</v>
      </c>
      <c r="J13" s="52">
        <f>SUMIFS('Dispatch P&amp;L'!H:H,'Dispatch P&amp;L'!$R:$R,$B13)</f>
        <v>0</v>
      </c>
      <c r="K13" s="52">
        <f>SUMIFS('Dispatch P&amp;L'!I:I,'Dispatch P&amp;L'!$R:$R,$B13)</f>
        <v>0</v>
      </c>
      <c r="L13" s="52">
        <f>SUMIFS('Dispatch P&amp;L'!J:J,'Dispatch P&amp;L'!$R:$R,$B13)</f>
        <v>0</v>
      </c>
      <c r="M13" s="52">
        <f>SUMIFS('Dispatch P&amp;L'!K:K,'Dispatch P&amp;L'!$R:$R,$B13)</f>
        <v>0</v>
      </c>
      <c r="N13" s="52">
        <f>SUMIFS('Dispatch P&amp;L'!L:L,'Dispatch P&amp;L'!$R:$R,$B13)</f>
        <v>0</v>
      </c>
      <c r="O13" s="52">
        <f>SUMIFS('Dispatch P&amp;L'!M:M,'Dispatch P&amp;L'!$R:$R,$B13)</f>
        <v>0</v>
      </c>
      <c r="P13" s="9"/>
      <c r="Q13" s="9">
        <f t="shared" si="26"/>
        <v>0</v>
      </c>
      <c r="R13" s="9"/>
      <c r="S13" s="9">
        <f t="shared" ref="S13:V13" si="33">SUMIFS($D13:$O13,$D$4:$O$4,S$4)</f>
        <v>0</v>
      </c>
      <c r="T13" s="9">
        <f t="shared" si="33"/>
        <v>0</v>
      </c>
      <c r="U13" s="9">
        <f t="shared" si="33"/>
        <v>0</v>
      </c>
      <c r="V13" s="9">
        <f t="shared" si="33"/>
        <v>0</v>
      </c>
      <c r="W13" s="9"/>
      <c r="X13" s="9">
        <f t="shared" si="28"/>
        <v>0</v>
      </c>
      <c r="Y13" s="9"/>
      <c r="AA13" s="41"/>
      <c r="AB13" s="616">
        <v>0</v>
      </c>
      <c r="AC13" s="615"/>
      <c r="AD13" s="616">
        <v>0</v>
      </c>
      <c r="AE13" s="616">
        <v>0</v>
      </c>
      <c r="AF13" s="616">
        <v>0</v>
      </c>
      <c r="AG13" s="616">
        <v>0</v>
      </c>
      <c r="AH13" s="615"/>
      <c r="AI13" s="616">
        <v>0</v>
      </c>
      <c r="AJ13" s="616">
        <v>0</v>
      </c>
      <c r="AK13" s="616">
        <v>0</v>
      </c>
      <c r="AL13" s="616">
        <v>0</v>
      </c>
      <c r="AM13" s="616">
        <v>0</v>
      </c>
      <c r="AN13" s="616">
        <v>0</v>
      </c>
      <c r="AO13" s="616">
        <v>0</v>
      </c>
      <c r="AP13" s="616">
        <v>0</v>
      </c>
      <c r="AQ13" s="616">
        <v>0</v>
      </c>
      <c r="AR13" s="616">
        <v>0</v>
      </c>
      <c r="AS13" s="616">
        <v>0</v>
      </c>
      <c r="AT13" s="616">
        <v>0</v>
      </c>
      <c r="AU13" s="41"/>
      <c r="AV13" s="33">
        <f t="shared" si="29"/>
        <v>0</v>
      </c>
      <c r="AW13" s="41"/>
      <c r="AY13" s="9"/>
      <c r="AZ13" s="52">
        <v>0</v>
      </c>
      <c r="BA13" s="52">
        <v>0</v>
      </c>
      <c r="BB13" s="52">
        <v>0</v>
      </c>
      <c r="BC13" s="52">
        <v>0</v>
      </c>
      <c r="BD13" s="52">
        <v>0</v>
      </c>
      <c r="BE13" s="52">
        <v>0</v>
      </c>
      <c r="BF13" s="52">
        <v>0</v>
      </c>
      <c r="BG13" s="52">
        <v>0</v>
      </c>
      <c r="BH13" s="52">
        <v>0</v>
      </c>
      <c r="BI13" s="52">
        <v>0</v>
      </c>
      <c r="BJ13" s="52">
        <v>0</v>
      </c>
      <c r="BK13" s="52">
        <v>0</v>
      </c>
      <c r="BL13" s="9"/>
      <c r="BM13" s="9">
        <f t="shared" si="30"/>
        <v>0</v>
      </c>
      <c r="BN13" s="9"/>
      <c r="BO13" s="9">
        <f t="shared" ref="BO13:BR13" si="34">SUMIFS($AZ13:$BK13,$AZ$4:$BK$4,BO$4)</f>
        <v>0</v>
      </c>
      <c r="BP13" s="9">
        <f t="shared" si="34"/>
        <v>0</v>
      </c>
      <c r="BQ13" s="9">
        <f t="shared" si="34"/>
        <v>0</v>
      </c>
      <c r="BR13" s="9">
        <f t="shared" si="34"/>
        <v>0</v>
      </c>
      <c r="BS13" s="9"/>
      <c r="BT13" s="9">
        <f t="shared" si="32"/>
        <v>0</v>
      </c>
    </row>
    <row r="14" spans="2:72" ht="14.25" customHeight="1" x14ac:dyDescent="0.25">
      <c r="B14" s="10" t="s">
        <v>46</v>
      </c>
      <c r="C14" s="9"/>
      <c r="D14" s="11">
        <f t="shared" ref="D14:O14" si="35">SUM(D12:D13)</f>
        <v>50500</v>
      </c>
      <c r="E14" s="11">
        <f t="shared" si="35"/>
        <v>8825</v>
      </c>
      <c r="F14" s="11">
        <f t="shared" si="35"/>
        <v>20789</v>
      </c>
      <c r="G14" s="11">
        <f t="shared" si="35"/>
        <v>128208</v>
      </c>
      <c r="H14" s="11">
        <f t="shared" si="35"/>
        <v>22249</v>
      </c>
      <c r="I14" s="11">
        <f t="shared" si="35"/>
        <v>28805</v>
      </c>
      <c r="J14" s="11">
        <f t="shared" si="35"/>
        <v>68444</v>
      </c>
      <c r="K14" s="11">
        <f t="shared" si="35"/>
        <v>27500</v>
      </c>
      <c r="L14" s="11">
        <f t="shared" si="35"/>
        <v>20730</v>
      </c>
      <c r="M14" s="11">
        <f t="shared" si="35"/>
        <v>25850</v>
      </c>
      <c r="N14" s="11">
        <f t="shared" si="35"/>
        <v>51850</v>
      </c>
      <c r="O14" s="11">
        <f t="shared" si="35"/>
        <v>26500</v>
      </c>
      <c r="P14" s="9"/>
      <c r="Q14" s="11">
        <f t="shared" si="26"/>
        <v>26500</v>
      </c>
      <c r="R14" s="9"/>
      <c r="S14" s="11">
        <f t="shared" ref="S14:V14" si="36">SUMIFS($D14:$O14,$D$4:$O$4,S$4)</f>
        <v>80114</v>
      </c>
      <c r="T14" s="11">
        <f t="shared" si="36"/>
        <v>179262</v>
      </c>
      <c r="U14" s="11">
        <f t="shared" si="36"/>
        <v>116674</v>
      </c>
      <c r="V14" s="11">
        <f t="shared" si="36"/>
        <v>104200</v>
      </c>
      <c r="W14" s="9"/>
      <c r="X14" s="11">
        <f t="shared" si="28"/>
        <v>480250</v>
      </c>
      <c r="Y14" s="9"/>
      <c r="AA14" s="41"/>
      <c r="AB14" s="617">
        <v>250041.66666666669</v>
      </c>
      <c r="AC14" s="615"/>
      <c r="AD14" s="617">
        <v>91729.166666666672</v>
      </c>
      <c r="AE14" s="617">
        <v>22666.666666666668</v>
      </c>
      <c r="AF14" s="617">
        <v>55604.166666666664</v>
      </c>
      <c r="AG14" s="617">
        <v>80041.666666666672</v>
      </c>
      <c r="AH14" s="615"/>
      <c r="AI14" s="617">
        <v>42000</v>
      </c>
      <c r="AJ14" s="617">
        <v>27562.5</v>
      </c>
      <c r="AK14" s="617">
        <v>22166.666666666668</v>
      </c>
      <c r="AL14" s="617">
        <v>5416.666666666667</v>
      </c>
      <c r="AM14" s="617">
        <v>7166.666666666667</v>
      </c>
      <c r="AN14" s="617">
        <v>10083.333333333334</v>
      </c>
      <c r="AO14" s="617">
        <v>17083.333333333332</v>
      </c>
      <c r="AP14" s="617">
        <v>18270.833333333332</v>
      </c>
      <c r="AQ14" s="617">
        <v>20250</v>
      </c>
      <c r="AR14" s="617">
        <v>25000</v>
      </c>
      <c r="AS14" s="617">
        <v>26375</v>
      </c>
      <c r="AT14" s="617">
        <v>28666.666666666668</v>
      </c>
      <c r="AU14" s="41"/>
      <c r="AV14" s="264">
        <f t="shared" si="29"/>
        <v>250041.66666666669</v>
      </c>
      <c r="AW14" s="41"/>
      <c r="AY14" s="9"/>
      <c r="AZ14" s="11">
        <v>16050</v>
      </c>
      <c r="BA14" s="11">
        <v>24940</v>
      </c>
      <c r="BB14" s="11">
        <v>32650</v>
      </c>
      <c r="BC14" s="11">
        <v>64885</v>
      </c>
      <c r="BD14" s="11">
        <v>55970</v>
      </c>
      <c r="BE14" s="11">
        <v>19735</v>
      </c>
      <c r="BF14" s="11">
        <v>39750</v>
      </c>
      <c r="BG14" s="11">
        <v>25500</v>
      </c>
      <c r="BH14" s="11">
        <v>16063</v>
      </c>
      <c r="BI14" s="11">
        <v>23438</v>
      </c>
      <c r="BJ14" s="11">
        <v>18750</v>
      </c>
      <c r="BK14" s="11">
        <v>31999</v>
      </c>
      <c r="BL14" s="9"/>
      <c r="BM14" s="11">
        <f t="shared" si="30"/>
        <v>31999</v>
      </c>
      <c r="BN14" s="9"/>
      <c r="BO14" s="11">
        <f t="shared" ref="BO14:BR14" si="37">SUMIFS($AZ14:$BK14,$AZ$4:$BK$4,BO$4)</f>
        <v>73640</v>
      </c>
      <c r="BP14" s="11">
        <f t="shared" si="37"/>
        <v>140590</v>
      </c>
      <c r="BQ14" s="11">
        <f t="shared" si="37"/>
        <v>81313</v>
      </c>
      <c r="BR14" s="11">
        <f t="shared" si="37"/>
        <v>74187</v>
      </c>
      <c r="BS14" s="9"/>
      <c r="BT14" s="11">
        <f t="shared" si="32"/>
        <v>369730</v>
      </c>
    </row>
    <row r="15" spans="2:72" ht="14.25" customHeight="1" x14ac:dyDescent="0.25">
      <c r="B15" s="10" t="s">
        <v>47</v>
      </c>
      <c r="C15" s="8"/>
      <c r="D15" s="49">
        <f t="shared" ref="D15:O15" si="38">D10+D14</f>
        <v>1115581.3500000001</v>
      </c>
      <c r="E15" s="49">
        <f t="shared" si="38"/>
        <v>1089039.92</v>
      </c>
      <c r="F15" s="49">
        <f t="shared" si="38"/>
        <v>1099869.3599999999</v>
      </c>
      <c r="G15" s="49">
        <f t="shared" si="38"/>
        <v>1225109.1299999999</v>
      </c>
      <c r="H15" s="49">
        <f t="shared" si="38"/>
        <v>1126681.4000000001</v>
      </c>
      <c r="I15" s="49">
        <f t="shared" si="38"/>
        <v>1144388.4099999999</v>
      </c>
      <c r="J15" s="49">
        <f t="shared" si="38"/>
        <v>1170545.6200000001</v>
      </c>
      <c r="K15" s="49">
        <f t="shared" si="38"/>
        <v>1142766.57</v>
      </c>
      <c r="L15" s="49">
        <f t="shared" si="38"/>
        <v>1138285.8600000001</v>
      </c>
      <c r="M15" s="49">
        <f t="shared" si="38"/>
        <v>1128718.9000000001</v>
      </c>
      <c r="N15" s="49">
        <f t="shared" si="38"/>
        <v>1148999.8999999999</v>
      </c>
      <c r="O15" s="49">
        <f t="shared" si="38"/>
        <v>1147515.8499999999</v>
      </c>
      <c r="P15" s="8"/>
      <c r="Q15" s="49">
        <f t="shared" si="26"/>
        <v>1147515.8499999999</v>
      </c>
      <c r="R15" s="8"/>
      <c r="S15" s="49">
        <f t="shared" ref="S15:V15" si="39">SUMIFS($D15:$O15,$D$4:$O$4,S$4)</f>
        <v>3304490.63</v>
      </c>
      <c r="T15" s="49">
        <f t="shared" si="39"/>
        <v>3496178.9400000004</v>
      </c>
      <c r="U15" s="49">
        <f t="shared" si="39"/>
        <v>3451598.0500000007</v>
      </c>
      <c r="V15" s="49">
        <f t="shared" si="39"/>
        <v>3425234.6499999994</v>
      </c>
      <c r="W15" s="8"/>
      <c r="X15" s="49">
        <f t="shared" si="28"/>
        <v>13677502.27</v>
      </c>
      <c r="Y15" s="8"/>
      <c r="AA15" s="41"/>
      <c r="AB15" s="618">
        <v>13590079.636180505</v>
      </c>
      <c r="AC15" s="615"/>
      <c r="AD15" s="618">
        <v>3259498.9292169902</v>
      </c>
      <c r="AE15" s="618">
        <v>3289169.6810588185</v>
      </c>
      <c r="AF15" s="618">
        <v>3443271.1287562326</v>
      </c>
      <c r="AG15" s="618">
        <v>3598139.8971484639</v>
      </c>
      <c r="AH15" s="615"/>
      <c r="AI15" s="618">
        <v>1082370.2762467966</v>
      </c>
      <c r="AJ15" s="618">
        <v>1090763.657784302</v>
      </c>
      <c r="AK15" s="618">
        <v>1086364.9951858919</v>
      </c>
      <c r="AL15" s="618">
        <v>1083034.7141078047</v>
      </c>
      <c r="AM15" s="618">
        <v>1087977.902379567</v>
      </c>
      <c r="AN15" s="618">
        <v>1118157.0645714467</v>
      </c>
      <c r="AO15" s="618">
        <v>1134996.3889512799</v>
      </c>
      <c r="AP15" s="618">
        <v>1150218.1908177577</v>
      </c>
      <c r="AQ15" s="618">
        <v>1158056.5489871947</v>
      </c>
      <c r="AR15" s="618">
        <v>1176332.9532612662</v>
      </c>
      <c r="AS15" s="618">
        <v>1192595.3344025228</v>
      </c>
      <c r="AT15" s="618">
        <v>1229211.6094846751</v>
      </c>
      <c r="AU15" s="41"/>
      <c r="AV15" s="266">
        <f t="shared" si="29"/>
        <v>13590079.636180503</v>
      </c>
      <c r="AW15" s="41"/>
      <c r="AY15" s="8"/>
      <c r="AZ15" s="49">
        <v>1048243.7600000001</v>
      </c>
      <c r="BA15" s="49">
        <v>1063446.6800000002</v>
      </c>
      <c r="BB15" s="49">
        <v>1056280.3700000001</v>
      </c>
      <c r="BC15" s="49">
        <v>1088770.83</v>
      </c>
      <c r="BD15" s="49">
        <v>1082847.2000000002</v>
      </c>
      <c r="BE15" s="49">
        <v>1061158.1400000001</v>
      </c>
      <c r="BF15" s="49">
        <v>1077871.4100000001</v>
      </c>
      <c r="BG15" s="49">
        <v>1056501.51</v>
      </c>
      <c r="BH15" s="49">
        <v>1053513.9500000002</v>
      </c>
      <c r="BI15" s="49">
        <v>1074113.74</v>
      </c>
      <c r="BJ15" s="49">
        <v>1070698.6600000001</v>
      </c>
      <c r="BK15" s="49">
        <v>1102608.01</v>
      </c>
      <c r="BL15" s="8"/>
      <c r="BM15" s="49">
        <f t="shared" si="30"/>
        <v>1102608.01</v>
      </c>
      <c r="BN15" s="8"/>
      <c r="BO15" s="49">
        <f t="shared" ref="BO15:BR15" si="40">SUMIFS($AZ15:$BK15,$AZ$4:$BK$4,BO$4)</f>
        <v>3167970.8100000005</v>
      </c>
      <c r="BP15" s="49">
        <f t="shared" si="40"/>
        <v>3232776.1700000004</v>
      </c>
      <c r="BQ15" s="49">
        <f t="shared" si="40"/>
        <v>3187886.87</v>
      </c>
      <c r="BR15" s="49">
        <f t="shared" si="40"/>
        <v>3247420.41</v>
      </c>
      <c r="BS15" s="8"/>
      <c r="BT15" s="49">
        <f t="shared" si="32"/>
        <v>12836054.260000002</v>
      </c>
    </row>
    <row r="16" spans="2:72" ht="14.25" customHeight="1" x14ac:dyDescent="0.25">
      <c r="B16" s="50" t="s">
        <v>15</v>
      </c>
      <c r="D16" s="51">
        <f t="shared" ref="D16:O16" si="41">D10/D15</f>
        <v>0.95473212240416172</v>
      </c>
      <c r="E16" s="51">
        <f t="shared" si="41"/>
        <v>0.99189653213079643</v>
      </c>
      <c r="F16" s="51">
        <f t="shared" si="41"/>
        <v>0.98109866429954917</v>
      </c>
      <c r="G16" s="51">
        <f t="shared" si="41"/>
        <v>0.8953497310072287</v>
      </c>
      <c r="H16" s="51">
        <f t="shared" si="41"/>
        <v>0.98025262509880784</v>
      </c>
      <c r="I16" s="51">
        <f t="shared" si="41"/>
        <v>0.97482935011549099</v>
      </c>
      <c r="J16" s="51">
        <f t="shared" si="41"/>
        <v>0.94152812258611507</v>
      </c>
      <c r="K16" s="51">
        <f t="shared" si="41"/>
        <v>0.97593559286565412</v>
      </c>
      <c r="L16" s="51">
        <f t="shared" si="41"/>
        <v>0.98178840594576133</v>
      </c>
      <c r="M16" s="51">
        <f t="shared" si="41"/>
        <v>0.97709792934272655</v>
      </c>
      <c r="N16" s="51">
        <f t="shared" si="41"/>
        <v>0.95487379937979111</v>
      </c>
      <c r="O16" s="51">
        <f t="shared" si="41"/>
        <v>0.97690663706300873</v>
      </c>
      <c r="Q16" s="51">
        <f>Q10/Q15</f>
        <v>0.97690663706300873</v>
      </c>
      <c r="S16" s="51">
        <f t="shared" ref="S16:V16" si="42">S10/S15</f>
        <v>0.97575602143559415</v>
      </c>
      <c r="T16" s="51">
        <f t="shared" si="42"/>
        <v>0.94872630861394069</v>
      </c>
      <c r="U16" s="51">
        <f t="shared" si="42"/>
        <v>0.96619710687343796</v>
      </c>
      <c r="V16" s="51">
        <f t="shared" si="42"/>
        <v>0.96957872652607902</v>
      </c>
      <c r="X16" s="51">
        <f>X10/X15</f>
        <v>0.96488759493366183</v>
      </c>
      <c r="AA16" s="41"/>
      <c r="AB16" s="619">
        <v>0.98160116251261786</v>
      </c>
      <c r="AC16" s="615"/>
      <c r="AD16" s="619">
        <v>0.97185789329628591</v>
      </c>
      <c r="AE16" s="619">
        <v>0.99310869646002264</v>
      </c>
      <c r="AF16" s="619">
        <v>0.9838513539633017</v>
      </c>
      <c r="AG16" s="619">
        <v>0.97775470966815392</v>
      </c>
      <c r="AH16" s="615"/>
      <c r="AI16" s="619">
        <v>0.96119627365818072</v>
      </c>
      <c r="AJ16" s="619">
        <v>0.9747310062970117</v>
      </c>
      <c r="AK16" s="619">
        <v>0.97959556248139812</v>
      </c>
      <c r="AL16" s="619">
        <v>0.99499862137740525</v>
      </c>
      <c r="AM16" s="619">
        <v>0.99341285640913091</v>
      </c>
      <c r="AN16" s="619">
        <v>0.99098218519309911</v>
      </c>
      <c r="AO16" s="619">
        <v>0.98494855710587947</v>
      </c>
      <c r="AP16" s="619">
        <v>0.98411533265671669</v>
      </c>
      <c r="AQ16" s="619">
        <v>0.9825138072767603</v>
      </c>
      <c r="AR16" s="619">
        <v>0.97874751367740742</v>
      </c>
      <c r="AS16" s="619">
        <v>0.97788436761475883</v>
      </c>
      <c r="AT16" s="619">
        <v>0.97667881880916763</v>
      </c>
      <c r="AU16" s="45"/>
      <c r="AV16" s="51">
        <f>AV10/AV15</f>
        <v>0.98160116251261798</v>
      </c>
      <c r="AW16" s="41"/>
      <c r="AZ16" s="51">
        <v>0.98468867584768638</v>
      </c>
      <c r="BA16" s="51">
        <v>0.97654795443058784</v>
      </c>
      <c r="BB16" s="51">
        <v>0.96908964615142845</v>
      </c>
      <c r="BC16" s="51">
        <v>0.94040527334847868</v>
      </c>
      <c r="BD16" s="51">
        <v>0.94831219030718272</v>
      </c>
      <c r="BE16" s="51">
        <v>0.98140239493427428</v>
      </c>
      <c r="BF16" s="51">
        <v>0.96312176050759146</v>
      </c>
      <c r="BG16" s="51">
        <v>0.97586373539589166</v>
      </c>
      <c r="BH16" s="51">
        <v>0.98475293089379579</v>
      </c>
      <c r="BI16" s="51">
        <v>0.97817921964204646</v>
      </c>
      <c r="BJ16" s="51">
        <v>0.98248806998600335</v>
      </c>
      <c r="BK16" s="51">
        <v>0.97097880687443949</v>
      </c>
      <c r="BM16" s="51">
        <f>BM10/BM15</f>
        <v>0.97097880687443949</v>
      </c>
      <c r="BO16" s="51">
        <f t="shared" ref="BO16:BR16" si="43">BO10/BO15</f>
        <v>0.97675483632376003</v>
      </c>
      <c r="BP16" s="51">
        <f t="shared" si="43"/>
        <v>0.95651106275013154</v>
      </c>
      <c r="BQ16" s="51">
        <f t="shared" si="43"/>
        <v>0.974493135008897</v>
      </c>
      <c r="BR16" s="51">
        <f t="shared" si="43"/>
        <v>0.97715509831386449</v>
      </c>
      <c r="BT16" s="51">
        <f>BT10/BT15</f>
        <v>0.97119597716627271</v>
      </c>
    </row>
    <row r="17" spans="2:72" ht="15" customHeight="1" x14ac:dyDescent="0.25">
      <c r="AB17" s="620"/>
      <c r="AC17" s="620"/>
      <c r="AD17" s="620"/>
      <c r="AE17" s="620"/>
      <c r="AF17" s="620"/>
      <c r="AG17" s="620"/>
      <c r="AH17" s="620"/>
      <c r="AI17" s="620"/>
      <c r="AJ17" s="620"/>
      <c r="AK17" s="620"/>
      <c r="AL17" s="620"/>
      <c r="AM17" s="620"/>
      <c r="AN17" s="620"/>
      <c r="AO17" s="620"/>
      <c r="AP17" s="620"/>
      <c r="AQ17" s="620"/>
      <c r="AR17" s="620"/>
      <c r="AS17" s="620"/>
      <c r="AT17" s="620"/>
    </row>
    <row r="18" spans="2:72" ht="14.25" customHeight="1" x14ac:dyDescent="0.25">
      <c r="B18" s="14" t="s">
        <v>114</v>
      </c>
      <c r="C18" s="8"/>
      <c r="D18" s="52"/>
      <c r="E18" s="52"/>
      <c r="F18" s="52"/>
      <c r="G18" s="52"/>
      <c r="H18" s="52"/>
      <c r="I18" s="52"/>
      <c r="J18" s="52"/>
      <c r="K18" s="52"/>
      <c r="L18" s="52"/>
      <c r="M18" s="52"/>
      <c r="N18" s="52"/>
      <c r="O18" s="52"/>
      <c r="P18" s="8"/>
      <c r="Q18" s="15"/>
      <c r="R18" s="8"/>
      <c r="S18" s="15"/>
      <c r="T18" s="15"/>
      <c r="U18" s="15"/>
      <c r="V18" s="15"/>
      <c r="W18" s="8"/>
      <c r="X18" s="15"/>
      <c r="Y18" s="8"/>
      <c r="AA18" s="41"/>
      <c r="AB18" s="621"/>
      <c r="AC18" s="615"/>
      <c r="AD18" s="621"/>
      <c r="AE18" s="621"/>
      <c r="AF18" s="621"/>
      <c r="AG18" s="621"/>
      <c r="AH18" s="615"/>
      <c r="AI18" s="616"/>
      <c r="AJ18" s="616"/>
      <c r="AK18" s="616"/>
      <c r="AL18" s="616"/>
      <c r="AM18" s="616"/>
      <c r="AN18" s="616"/>
      <c r="AO18" s="616"/>
      <c r="AP18" s="616"/>
      <c r="AQ18" s="616"/>
      <c r="AR18" s="616"/>
      <c r="AS18" s="616"/>
      <c r="AT18" s="616"/>
      <c r="AU18" s="41"/>
      <c r="AV18" s="33"/>
      <c r="AW18" s="41"/>
      <c r="AY18" s="8"/>
      <c r="AZ18" s="52"/>
      <c r="BA18" s="52"/>
      <c r="BB18" s="52"/>
      <c r="BC18" s="52"/>
      <c r="BD18" s="52"/>
      <c r="BE18" s="52"/>
      <c r="BF18" s="52"/>
      <c r="BG18" s="52"/>
      <c r="BH18" s="52"/>
      <c r="BI18" s="52"/>
      <c r="BJ18" s="52"/>
      <c r="BK18" s="52"/>
      <c r="BL18" s="8"/>
      <c r="BM18" s="15"/>
      <c r="BN18" s="8"/>
      <c r="BO18" s="15"/>
      <c r="BP18" s="15"/>
      <c r="BQ18" s="15"/>
      <c r="BR18" s="15"/>
      <c r="BS18" s="8"/>
      <c r="BT18" s="15"/>
    </row>
    <row r="19" spans="2:72" ht="14.25" customHeight="1" x14ac:dyDescent="0.25">
      <c r="B19" s="7" t="s">
        <v>115</v>
      </c>
      <c r="C19" s="9"/>
      <c r="D19" s="274">
        <f>SUMIFS('Dispatch P&amp;L'!B:B,'Dispatch P&amp;L'!$R:$R,$B19)</f>
        <v>0</v>
      </c>
      <c r="E19" s="274">
        <f>SUMIFS('Dispatch P&amp;L'!C:C,'Dispatch P&amp;L'!$R:$R,$B19)</f>
        <v>0</v>
      </c>
      <c r="F19" s="274">
        <f>SUMIFS('Dispatch P&amp;L'!D:D,'Dispatch P&amp;L'!$R:$R,$B19)</f>
        <v>0</v>
      </c>
      <c r="G19" s="274">
        <f>SUMIFS('Dispatch P&amp;L'!E:E,'Dispatch P&amp;L'!$R:$R,$B19)</f>
        <v>0</v>
      </c>
      <c r="H19" s="274">
        <f>SUMIFS('Dispatch P&amp;L'!F:F,'Dispatch P&amp;L'!$R:$R,$B19)</f>
        <v>0</v>
      </c>
      <c r="I19" s="274">
        <f>SUMIFS('Dispatch P&amp;L'!G:G,'Dispatch P&amp;L'!$R:$R,$B19)</f>
        <v>0</v>
      </c>
      <c r="J19" s="274">
        <f>SUMIFS('Dispatch P&amp;L'!H:H,'Dispatch P&amp;L'!$R:$R,$B19)</f>
        <v>0</v>
      </c>
      <c r="K19" s="274">
        <f>SUMIFS('Dispatch P&amp;L'!I:I,'Dispatch P&amp;L'!$R:$R,$B19)</f>
        <v>0</v>
      </c>
      <c r="L19" s="274">
        <f>SUMIFS('Dispatch P&amp;L'!J:J,'Dispatch P&amp;L'!$R:$R,$B19)</f>
        <v>0</v>
      </c>
      <c r="M19" s="274">
        <f>SUMIFS('Dispatch P&amp;L'!K:K,'Dispatch P&amp;L'!$R:$R,$B19)</f>
        <v>0</v>
      </c>
      <c r="N19" s="274">
        <f>SUMIFS('Dispatch P&amp;L'!L:L,'Dispatch P&amp;L'!$R:$R,$B19)</f>
        <v>0</v>
      </c>
      <c r="O19" s="274">
        <f>SUMIFS('Dispatch P&amp;L'!M:M,'Dispatch P&amp;L'!$R:$R,$B19)</f>
        <v>0</v>
      </c>
      <c r="P19" s="9"/>
      <c r="Q19" s="8">
        <f t="shared" ref="Q19:Q23" si="44">SUMIFS($D19:$O19,$D$5:$O$5,"="&amp;$Q$5)</f>
        <v>0</v>
      </c>
      <c r="R19" s="9"/>
      <c r="S19" s="8">
        <f t="shared" ref="S19:V19" si="45">SUMIFS($D19:$O19,$D$4:$O$4,S$4)</f>
        <v>0</v>
      </c>
      <c r="T19" s="8">
        <f t="shared" si="45"/>
        <v>0</v>
      </c>
      <c r="U19" s="8">
        <f t="shared" si="45"/>
        <v>0</v>
      </c>
      <c r="V19" s="8">
        <f t="shared" si="45"/>
        <v>0</v>
      </c>
      <c r="W19" s="9"/>
      <c r="X19" s="8">
        <f t="shared" ref="X19:X23" si="46">SUMIFS($D19:$O19,$D$5:$O$5,"&lt;="&amp;$X$5)</f>
        <v>0</v>
      </c>
      <c r="Y19" s="9"/>
      <c r="AA19" s="41"/>
      <c r="AB19" s="614">
        <v>0</v>
      </c>
      <c r="AC19" s="615"/>
      <c r="AD19" s="614">
        <v>0</v>
      </c>
      <c r="AE19" s="614">
        <v>0</v>
      </c>
      <c r="AF19" s="614">
        <v>0</v>
      </c>
      <c r="AG19" s="614">
        <v>0</v>
      </c>
      <c r="AH19" s="615"/>
      <c r="AI19" s="614">
        <v>0</v>
      </c>
      <c r="AJ19" s="614">
        <v>0</v>
      </c>
      <c r="AK19" s="614">
        <v>0</v>
      </c>
      <c r="AL19" s="614">
        <v>0</v>
      </c>
      <c r="AM19" s="614">
        <v>0</v>
      </c>
      <c r="AN19" s="614">
        <v>0</v>
      </c>
      <c r="AO19" s="614">
        <v>0</v>
      </c>
      <c r="AP19" s="614">
        <v>0</v>
      </c>
      <c r="AQ19" s="614">
        <v>0</v>
      </c>
      <c r="AR19" s="614">
        <v>0</v>
      </c>
      <c r="AS19" s="614">
        <v>0</v>
      </c>
      <c r="AT19" s="614">
        <v>0</v>
      </c>
      <c r="AU19" s="41"/>
      <c r="AV19" s="31">
        <f t="shared" ref="AV19:AV23" si="47">SUMIFS(AI19:AT19,$AI$5:$AT$5,"&lt;="&amp;$AV$5)</f>
        <v>0</v>
      </c>
      <c r="AW19" s="41"/>
      <c r="AY19" s="9"/>
      <c r="AZ19" s="274">
        <v>0</v>
      </c>
      <c r="BA19" s="274">
        <v>0</v>
      </c>
      <c r="BB19" s="274">
        <v>0</v>
      </c>
      <c r="BC19" s="274">
        <v>0</v>
      </c>
      <c r="BD19" s="274">
        <v>0</v>
      </c>
      <c r="BE19" s="274">
        <v>0</v>
      </c>
      <c r="BF19" s="274">
        <v>0</v>
      </c>
      <c r="BG19" s="274">
        <v>0</v>
      </c>
      <c r="BH19" s="274">
        <v>0</v>
      </c>
      <c r="BI19" s="274">
        <v>0</v>
      </c>
      <c r="BJ19" s="274">
        <v>0</v>
      </c>
      <c r="BK19" s="274">
        <v>0</v>
      </c>
      <c r="BL19" s="9"/>
      <c r="BM19" s="8">
        <f t="shared" ref="BM19:BM23" si="48">SUMIFS($AZ19:$BK19,$AZ$5:$BK$5,"="&amp;$BM$5)</f>
        <v>0</v>
      </c>
      <c r="BN19" s="9"/>
      <c r="BO19" s="8">
        <f t="shared" ref="BO19:BR19" si="49">SUMIFS($AZ19:$BK19,$AZ$4:$BK$4,BO$4)</f>
        <v>0</v>
      </c>
      <c r="BP19" s="8">
        <f t="shared" si="49"/>
        <v>0</v>
      </c>
      <c r="BQ19" s="8">
        <f t="shared" si="49"/>
        <v>0</v>
      </c>
      <c r="BR19" s="8">
        <f t="shared" si="49"/>
        <v>0</v>
      </c>
      <c r="BS19" s="9"/>
      <c r="BT19" s="8">
        <f t="shared" ref="BT19:BT23" si="50">SUMIFS($AZ19:$BK19,$AZ$5:$BK$5,"&lt;="&amp;$BT$5)</f>
        <v>0</v>
      </c>
    </row>
    <row r="20" spans="2:72" ht="14.25" customHeight="1" x14ac:dyDescent="0.25">
      <c r="B20" s="7" t="s">
        <v>116</v>
      </c>
      <c r="C20" s="9"/>
      <c r="D20" s="52">
        <f>SUMIFS('Dispatch P&amp;L'!B:B,'Dispatch P&amp;L'!$R:$R,$B20)</f>
        <v>29641.41</v>
      </c>
      <c r="E20" s="52">
        <f>SUMIFS('Dispatch P&amp;L'!C:C,'Dispatch P&amp;L'!$R:$R,$B20)</f>
        <v>28571.38</v>
      </c>
      <c r="F20" s="52">
        <f>SUMIFS('Dispatch P&amp;L'!D:D,'Dispatch P&amp;L'!$R:$R,$B20)</f>
        <v>30969.06</v>
      </c>
      <c r="G20" s="52">
        <f>SUMIFS('Dispatch P&amp;L'!E:E,'Dispatch P&amp;L'!$R:$R,$B20)</f>
        <v>31968.44</v>
      </c>
      <c r="H20" s="52">
        <f>SUMIFS('Dispatch P&amp;L'!F:F,'Dispatch P&amp;L'!$R:$R,$B20)</f>
        <v>33714.79</v>
      </c>
      <c r="I20" s="52">
        <f>SUMIFS('Dispatch P&amp;L'!G:G,'Dispatch P&amp;L'!$R:$R,$B20)</f>
        <v>36383.379999999997</v>
      </c>
      <c r="J20" s="52">
        <f>SUMIFS('Dispatch P&amp;L'!H:H,'Dispatch P&amp;L'!$R:$R,$B20)</f>
        <v>36445.760000000002</v>
      </c>
      <c r="K20" s="52">
        <f>SUMIFS('Dispatch P&amp;L'!I:I,'Dispatch P&amp;L'!$R:$R,$B20)</f>
        <v>32178.99</v>
      </c>
      <c r="L20" s="52">
        <f>SUMIFS('Dispatch P&amp;L'!J:J,'Dispatch P&amp;L'!$R:$R,$B20)</f>
        <v>30964.84</v>
      </c>
      <c r="M20" s="52">
        <f>SUMIFS('Dispatch P&amp;L'!K:K,'Dispatch P&amp;L'!$R:$R,$B20)</f>
        <v>32182.75</v>
      </c>
      <c r="N20" s="52">
        <f>SUMIFS('Dispatch P&amp;L'!L:L,'Dispatch P&amp;L'!$R:$R,$B20)</f>
        <v>30158.83</v>
      </c>
      <c r="O20" s="52">
        <f>SUMIFS('Dispatch P&amp;L'!M:M,'Dispatch P&amp;L'!$R:$R,$B20)</f>
        <v>30965.26</v>
      </c>
      <c r="P20" s="9"/>
      <c r="Q20" s="9">
        <f t="shared" si="44"/>
        <v>30965.26</v>
      </c>
      <c r="R20" s="9"/>
      <c r="S20" s="9">
        <f t="shared" ref="S20:V20" si="51">SUMIFS($D20:$O20,$D$4:$O$4,S$4)</f>
        <v>89181.85</v>
      </c>
      <c r="T20" s="9">
        <f t="shared" si="51"/>
        <v>102066.60999999999</v>
      </c>
      <c r="U20" s="9">
        <f t="shared" si="51"/>
        <v>99589.59</v>
      </c>
      <c r="V20" s="9">
        <f t="shared" si="51"/>
        <v>93306.84</v>
      </c>
      <c r="X20" s="9">
        <f t="shared" si="46"/>
        <v>384144.89000000007</v>
      </c>
      <c r="AA20" s="41"/>
      <c r="AB20" s="616">
        <v>383084</v>
      </c>
      <c r="AC20" s="615"/>
      <c r="AD20" s="616">
        <v>97688</v>
      </c>
      <c r="AE20" s="616">
        <v>97560</v>
      </c>
      <c r="AF20" s="616">
        <v>95343</v>
      </c>
      <c r="AG20" s="616">
        <v>92493</v>
      </c>
      <c r="AH20" s="615"/>
      <c r="AI20" s="616">
        <v>32745</v>
      </c>
      <c r="AJ20" s="616">
        <v>32011</v>
      </c>
      <c r="AK20" s="616">
        <v>32932</v>
      </c>
      <c r="AL20" s="616">
        <v>32674</v>
      </c>
      <c r="AM20" s="616">
        <v>33613</v>
      </c>
      <c r="AN20" s="616">
        <v>31273</v>
      </c>
      <c r="AO20" s="616">
        <v>32436</v>
      </c>
      <c r="AP20" s="616">
        <v>32092</v>
      </c>
      <c r="AQ20" s="616">
        <v>30815</v>
      </c>
      <c r="AR20" s="616">
        <v>32859</v>
      </c>
      <c r="AS20" s="616">
        <v>29267</v>
      </c>
      <c r="AT20" s="616">
        <v>30367</v>
      </c>
      <c r="AU20" s="41"/>
      <c r="AV20" s="33">
        <f t="shared" si="47"/>
        <v>383084</v>
      </c>
      <c r="AW20" s="41"/>
      <c r="AY20" s="9"/>
      <c r="AZ20" s="52">
        <v>31081.99</v>
      </c>
      <c r="BA20" s="52">
        <v>30557.09</v>
      </c>
      <c r="BB20" s="52">
        <v>30990.83</v>
      </c>
      <c r="BC20" s="52">
        <v>31496.62</v>
      </c>
      <c r="BD20" s="52">
        <v>31711.51</v>
      </c>
      <c r="BE20" s="52">
        <v>29970.67</v>
      </c>
      <c r="BF20" s="52">
        <v>30618.11</v>
      </c>
      <c r="BG20" s="52">
        <v>30314.75</v>
      </c>
      <c r="BH20" s="52">
        <v>29272.61</v>
      </c>
      <c r="BI20" s="52">
        <v>29795.67</v>
      </c>
      <c r="BJ20" s="52">
        <v>26708.07</v>
      </c>
      <c r="BK20" s="52">
        <v>26023.77</v>
      </c>
      <c r="BL20" s="9"/>
      <c r="BM20" s="9">
        <f t="shared" si="48"/>
        <v>26023.77</v>
      </c>
      <c r="BN20" s="9"/>
      <c r="BO20" s="9">
        <f t="shared" ref="BO20:BR20" si="52">SUMIFS($AZ20:$BK20,$AZ$4:$BK$4,BO$4)</f>
        <v>92629.91</v>
      </c>
      <c r="BP20" s="9">
        <f t="shared" si="52"/>
        <v>93178.799999999988</v>
      </c>
      <c r="BQ20" s="9">
        <f t="shared" si="52"/>
        <v>90205.47</v>
      </c>
      <c r="BR20" s="9">
        <f t="shared" si="52"/>
        <v>82527.509999999995</v>
      </c>
      <c r="BT20" s="9">
        <f t="shared" si="50"/>
        <v>358541.69</v>
      </c>
    </row>
    <row r="21" spans="2:72" ht="14.25" customHeight="1" x14ac:dyDescent="0.25">
      <c r="B21" s="7" t="s">
        <v>117</v>
      </c>
      <c r="C21" s="9"/>
      <c r="D21" s="52">
        <f>SUMIFS('Dispatch P&amp;L'!B:B,'Dispatch P&amp;L'!$R:$R,$B21)</f>
        <v>46870.27</v>
      </c>
      <c r="E21" s="52">
        <f>SUMIFS('Dispatch P&amp;L'!C:C,'Dispatch P&amp;L'!$R:$R,$B21)</f>
        <v>43452.27</v>
      </c>
      <c r="F21" s="52">
        <f>SUMIFS('Dispatch P&amp;L'!D:D,'Dispatch P&amp;L'!$R:$R,$B21)</f>
        <v>43020.52</v>
      </c>
      <c r="G21" s="52">
        <f>SUMIFS('Dispatch P&amp;L'!E:E,'Dispatch P&amp;L'!$R:$R,$B21)</f>
        <v>45867.24</v>
      </c>
      <c r="H21" s="52">
        <f>SUMIFS('Dispatch P&amp;L'!F:F,'Dispatch P&amp;L'!$R:$R,$B21)</f>
        <v>47622.59</v>
      </c>
      <c r="I21" s="52">
        <f>SUMIFS('Dispatch P&amp;L'!G:G,'Dispatch P&amp;L'!$R:$R,$B21)</f>
        <v>52054.239999999998</v>
      </c>
      <c r="J21" s="52">
        <f>SUMIFS('Dispatch P&amp;L'!H:H,'Dispatch P&amp;L'!$R:$R,$B21)</f>
        <v>53465.61</v>
      </c>
      <c r="K21" s="52">
        <f>SUMIFS('Dispatch P&amp;L'!I:I,'Dispatch P&amp;L'!$R:$R,$B21)</f>
        <v>52424.28</v>
      </c>
      <c r="L21" s="52">
        <f>SUMIFS('Dispatch P&amp;L'!J:J,'Dispatch P&amp;L'!$R:$R,$B21)</f>
        <v>50589.440000000002</v>
      </c>
      <c r="M21" s="52">
        <f>SUMIFS('Dispatch P&amp;L'!K:K,'Dispatch P&amp;L'!$R:$R,$B21)</f>
        <v>51558.07</v>
      </c>
      <c r="N21" s="52">
        <f>SUMIFS('Dispatch P&amp;L'!L:L,'Dispatch P&amp;L'!$R:$R,$B21)</f>
        <v>49237.93</v>
      </c>
      <c r="O21" s="52">
        <f>SUMIFS('Dispatch P&amp;L'!M:M,'Dispatch P&amp;L'!$R:$R,$B21)</f>
        <v>48760.04</v>
      </c>
      <c r="P21" s="9"/>
      <c r="Q21" s="9">
        <f t="shared" si="44"/>
        <v>48760.04</v>
      </c>
      <c r="R21" s="9"/>
      <c r="S21" s="9">
        <f t="shared" ref="S21:V21" si="53">SUMIFS($D21:$O21,$D$4:$O$4,S$4)</f>
        <v>133343.06</v>
      </c>
      <c r="T21" s="9">
        <f t="shared" si="53"/>
        <v>145544.06999999998</v>
      </c>
      <c r="U21" s="9">
        <f t="shared" si="53"/>
        <v>156479.33000000002</v>
      </c>
      <c r="V21" s="9">
        <f t="shared" si="53"/>
        <v>149556.04</v>
      </c>
      <c r="X21" s="9">
        <f t="shared" si="46"/>
        <v>584922.50000000012</v>
      </c>
      <c r="AA21" s="41"/>
      <c r="AB21" s="616">
        <v>593302.25</v>
      </c>
      <c r="AC21" s="615"/>
      <c r="AD21" s="616">
        <v>141204.5625</v>
      </c>
      <c r="AE21" s="616">
        <v>151485.5625</v>
      </c>
      <c r="AF21" s="616">
        <v>154257.5625</v>
      </c>
      <c r="AG21" s="616">
        <v>146354.5625</v>
      </c>
      <c r="AH21" s="615"/>
      <c r="AI21" s="616">
        <v>50912.1875</v>
      </c>
      <c r="AJ21" s="616">
        <v>44969.1875</v>
      </c>
      <c r="AK21" s="616">
        <v>45323.1875</v>
      </c>
      <c r="AL21" s="616">
        <v>48865.1875</v>
      </c>
      <c r="AM21" s="616">
        <v>51254.1875</v>
      </c>
      <c r="AN21" s="616">
        <v>51366.1875</v>
      </c>
      <c r="AO21" s="616">
        <v>54155.1875</v>
      </c>
      <c r="AP21" s="616">
        <v>51842.1875</v>
      </c>
      <c r="AQ21" s="616">
        <v>48260.1875</v>
      </c>
      <c r="AR21" s="616">
        <v>51837.1875</v>
      </c>
      <c r="AS21" s="616">
        <v>47595.1875</v>
      </c>
      <c r="AT21" s="616">
        <v>46922.1875</v>
      </c>
      <c r="AU21" s="41"/>
      <c r="AV21" s="33">
        <f t="shared" si="47"/>
        <v>593302.25</v>
      </c>
      <c r="AW21" s="41"/>
      <c r="AY21" s="9"/>
      <c r="AZ21" s="52">
        <v>51957.14</v>
      </c>
      <c r="BA21" s="52">
        <v>48230.65</v>
      </c>
      <c r="BB21" s="52">
        <v>46980.33</v>
      </c>
      <c r="BC21" s="52">
        <v>51969.55</v>
      </c>
      <c r="BD21" s="52">
        <v>55797.11</v>
      </c>
      <c r="BE21" s="52">
        <v>56046.59</v>
      </c>
      <c r="BF21" s="52">
        <v>58840.83</v>
      </c>
      <c r="BG21" s="52">
        <v>55664.5</v>
      </c>
      <c r="BH21" s="52">
        <v>51363.31</v>
      </c>
      <c r="BI21" s="52">
        <v>53587.28</v>
      </c>
      <c r="BJ21" s="52">
        <v>50205.15</v>
      </c>
      <c r="BK21" s="52">
        <v>45472.75</v>
      </c>
      <c r="BL21" s="9"/>
      <c r="BM21" s="9">
        <f t="shared" si="48"/>
        <v>45472.75</v>
      </c>
      <c r="BN21" s="9"/>
      <c r="BO21" s="9">
        <f t="shared" ref="BO21:BR21" si="54">SUMIFS($AZ21:$BK21,$AZ$4:$BK$4,BO$4)</f>
        <v>147168.12</v>
      </c>
      <c r="BP21" s="9">
        <f t="shared" si="54"/>
        <v>163813.25</v>
      </c>
      <c r="BQ21" s="9">
        <f t="shared" si="54"/>
        <v>165868.64000000001</v>
      </c>
      <c r="BR21" s="9">
        <f t="shared" si="54"/>
        <v>149265.18</v>
      </c>
      <c r="BT21" s="9">
        <f t="shared" si="50"/>
        <v>626115.19000000006</v>
      </c>
    </row>
    <row r="22" spans="2:72" ht="14.25" customHeight="1" x14ac:dyDescent="0.25">
      <c r="B22" s="14" t="s">
        <v>118</v>
      </c>
      <c r="C22" s="9"/>
      <c r="D22" s="11">
        <f t="shared" ref="D22:O22" si="55">SUM(D19:D21)</f>
        <v>76511.679999999993</v>
      </c>
      <c r="E22" s="11">
        <f t="shared" si="55"/>
        <v>72023.649999999994</v>
      </c>
      <c r="F22" s="11">
        <f t="shared" si="55"/>
        <v>73989.58</v>
      </c>
      <c r="G22" s="11">
        <f t="shared" si="55"/>
        <v>77835.679999999993</v>
      </c>
      <c r="H22" s="11">
        <f t="shared" si="55"/>
        <v>81337.38</v>
      </c>
      <c r="I22" s="11">
        <f t="shared" si="55"/>
        <v>88437.62</v>
      </c>
      <c r="J22" s="11">
        <f t="shared" si="55"/>
        <v>89911.37</v>
      </c>
      <c r="K22" s="11">
        <f t="shared" si="55"/>
        <v>84603.27</v>
      </c>
      <c r="L22" s="11">
        <f t="shared" si="55"/>
        <v>81554.28</v>
      </c>
      <c r="M22" s="11">
        <f t="shared" si="55"/>
        <v>83740.820000000007</v>
      </c>
      <c r="N22" s="11">
        <f t="shared" si="55"/>
        <v>79396.760000000009</v>
      </c>
      <c r="O22" s="11">
        <f t="shared" si="55"/>
        <v>79725.3</v>
      </c>
      <c r="P22" s="9"/>
      <c r="Q22" s="11">
        <f t="shared" si="44"/>
        <v>79725.3</v>
      </c>
      <c r="R22" s="9"/>
      <c r="S22" s="11">
        <f t="shared" ref="S22:V22" si="56">SUMIFS($D22:$O22,$D$4:$O$4,S$4)</f>
        <v>222524.90999999997</v>
      </c>
      <c r="T22" s="11">
        <f t="shared" si="56"/>
        <v>247610.68</v>
      </c>
      <c r="U22" s="11">
        <f t="shared" si="56"/>
        <v>256068.92</v>
      </c>
      <c r="V22" s="11">
        <f t="shared" si="56"/>
        <v>242862.88</v>
      </c>
      <c r="X22" s="11">
        <f t="shared" si="46"/>
        <v>969067.39000000013</v>
      </c>
      <c r="AA22" s="41"/>
      <c r="AB22" s="617">
        <v>976386.25</v>
      </c>
      <c r="AC22" s="615"/>
      <c r="AD22" s="617">
        <v>238892.5625</v>
      </c>
      <c r="AE22" s="617">
        <v>249045.5625</v>
      </c>
      <c r="AF22" s="617">
        <v>249600.5625</v>
      </c>
      <c r="AG22" s="617">
        <v>238847.5625</v>
      </c>
      <c r="AH22" s="615"/>
      <c r="AI22" s="617">
        <v>83657.1875</v>
      </c>
      <c r="AJ22" s="617">
        <v>76980.1875</v>
      </c>
      <c r="AK22" s="617">
        <v>78255.1875</v>
      </c>
      <c r="AL22" s="617">
        <v>81539.1875</v>
      </c>
      <c r="AM22" s="617">
        <v>84867.1875</v>
      </c>
      <c r="AN22" s="617">
        <v>82639.1875</v>
      </c>
      <c r="AO22" s="617">
        <v>86591.1875</v>
      </c>
      <c r="AP22" s="617">
        <v>83934.1875</v>
      </c>
      <c r="AQ22" s="617">
        <v>79075.1875</v>
      </c>
      <c r="AR22" s="617">
        <v>84696.1875</v>
      </c>
      <c r="AS22" s="617">
        <v>76862.1875</v>
      </c>
      <c r="AT22" s="617">
        <v>77289.1875</v>
      </c>
      <c r="AU22" s="41"/>
      <c r="AV22" s="264">
        <f t="shared" si="47"/>
        <v>976386.25</v>
      </c>
      <c r="AW22" s="41"/>
      <c r="AY22" s="9"/>
      <c r="AZ22" s="11">
        <v>83039.13</v>
      </c>
      <c r="BA22" s="11">
        <v>78787.740000000005</v>
      </c>
      <c r="BB22" s="11">
        <v>77971.16</v>
      </c>
      <c r="BC22" s="11">
        <v>83466.17</v>
      </c>
      <c r="BD22" s="11">
        <v>87508.62</v>
      </c>
      <c r="BE22" s="11">
        <v>86017.26</v>
      </c>
      <c r="BF22" s="11">
        <v>89458.94</v>
      </c>
      <c r="BG22" s="11">
        <v>85979.25</v>
      </c>
      <c r="BH22" s="11">
        <v>80635.92</v>
      </c>
      <c r="BI22" s="11">
        <v>83382.95</v>
      </c>
      <c r="BJ22" s="11">
        <v>76913.22</v>
      </c>
      <c r="BK22" s="11">
        <v>71496.52</v>
      </c>
      <c r="BL22" s="9"/>
      <c r="BM22" s="11">
        <f t="shared" si="48"/>
        <v>71496.52</v>
      </c>
      <c r="BN22" s="9"/>
      <c r="BO22" s="11">
        <f t="shared" ref="BO22:BR22" si="57">SUMIFS($AZ22:$BK22,$AZ$4:$BK$4,BO$4)</f>
        <v>239798.03</v>
      </c>
      <c r="BP22" s="11">
        <f t="shared" si="57"/>
        <v>256992.05</v>
      </c>
      <c r="BQ22" s="11">
        <f t="shared" si="57"/>
        <v>256074.11</v>
      </c>
      <c r="BR22" s="11">
        <f t="shared" si="57"/>
        <v>231792.69</v>
      </c>
      <c r="BT22" s="11">
        <f t="shared" si="50"/>
        <v>984656.88</v>
      </c>
    </row>
    <row r="23" spans="2:72" ht="14.25" customHeight="1" x14ac:dyDescent="0.25">
      <c r="B23" s="14" t="s">
        <v>119</v>
      </c>
      <c r="C23" s="8"/>
      <c r="D23" s="49">
        <f>D15-D22</f>
        <v>1039069.6700000002</v>
      </c>
      <c r="E23" s="49">
        <f t="shared" ref="E23:O23" si="58">E15-E22</f>
        <v>1017016.2699999999</v>
      </c>
      <c r="F23" s="49">
        <f t="shared" si="58"/>
        <v>1025879.7799999999</v>
      </c>
      <c r="G23" s="49">
        <f t="shared" si="58"/>
        <v>1147273.45</v>
      </c>
      <c r="H23" s="49">
        <f t="shared" si="58"/>
        <v>1045344.0200000001</v>
      </c>
      <c r="I23" s="49">
        <f t="shared" si="58"/>
        <v>1055950.79</v>
      </c>
      <c r="J23" s="49">
        <f t="shared" si="58"/>
        <v>1080634.25</v>
      </c>
      <c r="K23" s="49">
        <f t="shared" si="58"/>
        <v>1058163.3</v>
      </c>
      <c r="L23" s="49">
        <f t="shared" si="58"/>
        <v>1056731.58</v>
      </c>
      <c r="M23" s="49">
        <f t="shared" si="58"/>
        <v>1044978.0800000001</v>
      </c>
      <c r="N23" s="49">
        <f t="shared" si="58"/>
        <v>1069603.1399999999</v>
      </c>
      <c r="O23" s="49">
        <f t="shared" si="58"/>
        <v>1067790.5499999998</v>
      </c>
      <c r="P23" s="8"/>
      <c r="Q23" s="49">
        <f t="shared" si="44"/>
        <v>1067790.5499999998</v>
      </c>
      <c r="R23" s="8"/>
      <c r="S23" s="49">
        <f t="shared" ref="S23:V23" si="59">SUMIFS($D23:$O23,$D$4:$O$4,S$4)</f>
        <v>3081965.7199999997</v>
      </c>
      <c r="T23" s="49">
        <f t="shared" si="59"/>
        <v>3248568.2600000002</v>
      </c>
      <c r="U23" s="49">
        <f t="shared" si="59"/>
        <v>3195529.13</v>
      </c>
      <c r="V23" s="49">
        <f t="shared" si="59"/>
        <v>3182371.7699999996</v>
      </c>
      <c r="W23" s="8"/>
      <c r="X23" s="49">
        <f t="shared" si="46"/>
        <v>12708434.880000003</v>
      </c>
      <c r="Y23" s="8"/>
      <c r="AA23" s="41"/>
      <c r="AB23" s="618">
        <v>12613693.386180505</v>
      </c>
      <c r="AC23" s="615"/>
      <c r="AD23" s="618">
        <v>3020606.3667169902</v>
      </c>
      <c r="AE23" s="618">
        <v>3040124.1185588185</v>
      </c>
      <c r="AF23" s="618">
        <v>3193670.5662562326</v>
      </c>
      <c r="AG23" s="618">
        <v>3359292.3346484639</v>
      </c>
      <c r="AH23" s="615"/>
      <c r="AI23" s="618">
        <v>998713.08874679659</v>
      </c>
      <c r="AJ23" s="618">
        <v>1013783.470284302</v>
      </c>
      <c r="AK23" s="618">
        <v>1008109.8076858919</v>
      </c>
      <c r="AL23" s="618">
        <v>1001495.5266078047</v>
      </c>
      <c r="AM23" s="618">
        <v>1003110.714879567</v>
      </c>
      <c r="AN23" s="618">
        <v>1035517.8770714467</v>
      </c>
      <c r="AO23" s="618">
        <v>1048405.2014512799</v>
      </c>
      <c r="AP23" s="618">
        <v>1066284.0033177577</v>
      </c>
      <c r="AQ23" s="618">
        <v>1078981.3614871947</v>
      </c>
      <c r="AR23" s="618">
        <v>1091636.7657612662</v>
      </c>
      <c r="AS23" s="618">
        <v>1115733.1469025228</v>
      </c>
      <c r="AT23" s="618">
        <v>1151922.4219846751</v>
      </c>
      <c r="AU23" s="41"/>
      <c r="AV23" s="266">
        <f t="shared" si="47"/>
        <v>12613693.386180503</v>
      </c>
      <c r="AW23" s="41"/>
      <c r="AY23" s="8"/>
      <c r="AZ23" s="49">
        <v>965204.63000000012</v>
      </c>
      <c r="BA23" s="49">
        <v>984658.94000000018</v>
      </c>
      <c r="BB23" s="49">
        <v>978309.21000000008</v>
      </c>
      <c r="BC23" s="49">
        <v>1005304.66</v>
      </c>
      <c r="BD23" s="49">
        <v>995338.58000000019</v>
      </c>
      <c r="BE23" s="49">
        <v>975140.88000000012</v>
      </c>
      <c r="BF23" s="49">
        <v>988412.4700000002</v>
      </c>
      <c r="BG23" s="49">
        <v>970522.26</v>
      </c>
      <c r="BH23" s="49">
        <v>972878.03000000014</v>
      </c>
      <c r="BI23" s="49">
        <v>990730.79</v>
      </c>
      <c r="BJ23" s="49">
        <v>993785.44000000018</v>
      </c>
      <c r="BK23" s="49">
        <v>1031111.49</v>
      </c>
      <c r="BL23" s="8"/>
      <c r="BM23" s="49">
        <f t="shared" si="48"/>
        <v>1031111.49</v>
      </c>
      <c r="BN23" s="8"/>
      <c r="BO23" s="49">
        <f t="shared" ref="BO23:BR23" si="60">SUMIFS($AZ23:$BK23,$AZ$4:$BK$4,BO$4)</f>
        <v>2928172.7800000003</v>
      </c>
      <c r="BP23" s="49">
        <f t="shared" si="60"/>
        <v>2975784.12</v>
      </c>
      <c r="BQ23" s="49">
        <f t="shared" si="60"/>
        <v>2931812.7600000002</v>
      </c>
      <c r="BR23" s="49">
        <f t="shared" si="60"/>
        <v>3015627.72</v>
      </c>
      <c r="BS23" s="8"/>
      <c r="BT23" s="49">
        <f t="shared" si="50"/>
        <v>11851397.379999999</v>
      </c>
    </row>
    <row r="24" spans="2:72" ht="14.25" customHeight="1" x14ac:dyDescent="0.25">
      <c r="B24" s="50" t="s">
        <v>120</v>
      </c>
      <c r="D24" s="51">
        <f t="shared" ref="D24:O24" si="61">+D23/D15</f>
        <v>0.93141541851699128</v>
      </c>
      <c r="E24" s="51">
        <f t="shared" si="61"/>
        <v>0.93386500469147171</v>
      </c>
      <c r="F24" s="51">
        <f t="shared" si="61"/>
        <v>0.93272875607699446</v>
      </c>
      <c r="G24" s="51">
        <f t="shared" si="61"/>
        <v>0.93646632933018792</v>
      </c>
      <c r="H24" s="51">
        <f t="shared" si="61"/>
        <v>0.92780800322078627</v>
      </c>
      <c r="I24" s="51">
        <f t="shared" si="61"/>
        <v>0.92272062594552151</v>
      </c>
      <c r="J24" s="51">
        <f t="shared" si="61"/>
        <v>0.92318849563505256</v>
      </c>
      <c r="K24" s="51">
        <f t="shared" si="61"/>
        <v>0.92596627148447297</v>
      </c>
      <c r="L24" s="51">
        <f t="shared" si="61"/>
        <v>0.92835342784632324</v>
      </c>
      <c r="M24" s="51">
        <f t="shared" si="61"/>
        <v>0.92580896802560841</v>
      </c>
      <c r="N24" s="51">
        <f t="shared" si="61"/>
        <v>0.93089924550907266</v>
      </c>
      <c r="O24" s="51">
        <f t="shared" si="61"/>
        <v>0.93052357403167896</v>
      </c>
      <c r="Q24" s="51">
        <f>+Q23/Q15</f>
        <v>0.93052357403167896</v>
      </c>
      <c r="S24" s="51">
        <f t="shared" ref="S24:V24" si="62">+S23/S15</f>
        <v>0.93265984536926949</v>
      </c>
      <c r="T24" s="51">
        <f t="shared" si="62"/>
        <v>0.92917677148412769</v>
      </c>
      <c r="U24" s="51">
        <f t="shared" si="62"/>
        <v>0.92581148897102872</v>
      </c>
      <c r="V24" s="51">
        <f t="shared" si="62"/>
        <v>0.92909598762817613</v>
      </c>
      <c r="X24" s="51">
        <f>+X23/X15</f>
        <v>0.9291488043013868</v>
      </c>
      <c r="AA24" s="41"/>
      <c r="AB24" s="619">
        <v>0.92815448649759247</v>
      </c>
      <c r="AC24" s="615"/>
      <c r="AD24" s="619">
        <v>0.92670880779906017</v>
      </c>
      <c r="AE24" s="619">
        <v>0.92428315147918139</v>
      </c>
      <c r="AF24" s="619">
        <v>0.92751062778197202</v>
      </c>
      <c r="AG24" s="619">
        <v>0.93361915619531988</v>
      </c>
      <c r="AH24" s="615"/>
      <c r="AI24" s="619">
        <v>0.92270927118389856</v>
      </c>
      <c r="AJ24" s="619">
        <v>0.9294254195667172</v>
      </c>
      <c r="AK24" s="619">
        <v>0.92796602629247138</v>
      </c>
      <c r="AL24" s="619">
        <v>0.92471230475084876</v>
      </c>
      <c r="AM24" s="619">
        <v>0.92199548601641357</v>
      </c>
      <c r="AN24" s="619">
        <v>0.92609339947096525</v>
      </c>
      <c r="AO24" s="619">
        <v>0.92370796211958961</v>
      </c>
      <c r="AP24" s="619">
        <v>0.92702759513799182</v>
      </c>
      <c r="AQ24" s="619">
        <v>0.93171733490116948</v>
      </c>
      <c r="AR24" s="619">
        <v>0.92799981734322057</v>
      </c>
      <c r="AS24" s="619">
        <v>0.93555048784547934</v>
      </c>
      <c r="AT24" s="619">
        <v>0.93712296003094042</v>
      </c>
      <c r="AU24" s="45"/>
      <c r="AV24" s="51">
        <f>+AV23/AV15</f>
        <v>0.92815448649759247</v>
      </c>
      <c r="AW24" s="41"/>
      <c r="AZ24" s="51">
        <v>0.92078261453232979</v>
      </c>
      <c r="BA24" s="51">
        <v>0.92591284407413832</v>
      </c>
      <c r="BB24" s="51">
        <v>0.92618327272332057</v>
      </c>
      <c r="BC24" s="51">
        <v>0.92333908321184543</v>
      </c>
      <c r="BD24" s="51">
        <v>0.91918654820366164</v>
      </c>
      <c r="BE24" s="51">
        <v>0.91894020621657768</v>
      </c>
      <c r="BF24" s="51">
        <v>0.91700407008661644</v>
      </c>
      <c r="BG24" s="51">
        <v>0.91861890476616548</v>
      </c>
      <c r="BH24" s="51">
        <v>0.92346003581632685</v>
      </c>
      <c r="BI24" s="51">
        <v>0.92237046516135246</v>
      </c>
      <c r="BJ24" s="51">
        <v>0.92816539062447323</v>
      </c>
      <c r="BK24" s="51">
        <v>0.93515690131799423</v>
      </c>
      <c r="BM24" s="51">
        <f>+BM23/BM15</f>
        <v>0.93515690131799423</v>
      </c>
      <c r="BO24" s="51">
        <f t="shared" ref="BO24:BR24" si="63">+BO23/BO15</f>
        <v>0.92430547994853518</v>
      </c>
      <c r="BP24" s="51">
        <f t="shared" si="63"/>
        <v>0.92050422408304244</v>
      </c>
      <c r="BQ24" s="51">
        <f t="shared" si="63"/>
        <v>0.91967277370793277</v>
      </c>
      <c r="BR24" s="51">
        <f t="shared" si="63"/>
        <v>0.92862251857313416</v>
      </c>
      <c r="BT24" s="51">
        <f>+BT23/BT15</f>
        <v>0.92328975399641211</v>
      </c>
    </row>
    <row r="25" spans="2:72" ht="14.25" customHeight="1" x14ac:dyDescent="0.25">
      <c r="B25" s="14"/>
      <c r="D25" s="8"/>
      <c r="E25" s="8"/>
      <c r="F25" s="8"/>
      <c r="G25" s="8"/>
      <c r="H25" s="8"/>
      <c r="I25" s="8"/>
      <c r="J25" s="8"/>
      <c r="K25" s="8"/>
      <c r="L25" s="8"/>
      <c r="M25" s="8"/>
      <c r="N25" s="8"/>
      <c r="O25" s="8"/>
      <c r="AA25" s="41"/>
      <c r="AB25" s="615"/>
      <c r="AC25" s="615"/>
      <c r="AD25" s="615"/>
      <c r="AE25" s="615"/>
      <c r="AF25" s="615"/>
      <c r="AG25" s="615"/>
      <c r="AH25" s="615"/>
      <c r="AI25" s="615"/>
      <c r="AJ25" s="615"/>
      <c r="AK25" s="615"/>
      <c r="AL25" s="615"/>
      <c r="AM25" s="615"/>
      <c r="AN25" s="615"/>
      <c r="AO25" s="615"/>
      <c r="AP25" s="615"/>
      <c r="AQ25" s="615"/>
      <c r="AR25" s="615"/>
      <c r="AS25" s="615"/>
      <c r="AT25" s="615"/>
      <c r="AU25" s="41"/>
      <c r="AV25" s="41"/>
      <c r="AW25" s="41"/>
      <c r="AZ25" s="8"/>
      <c r="BA25" s="8"/>
      <c r="BB25" s="8"/>
      <c r="BC25" s="8"/>
      <c r="BD25" s="8"/>
      <c r="BE25" s="8"/>
      <c r="BF25" s="8"/>
      <c r="BG25" s="8"/>
      <c r="BH25" s="8"/>
      <c r="BI25" s="8"/>
      <c r="BJ25" s="8"/>
      <c r="BK25" s="8"/>
    </row>
    <row r="26" spans="2:72" ht="14.25" customHeight="1" x14ac:dyDescent="0.25">
      <c r="B26" s="14" t="s">
        <v>121</v>
      </c>
      <c r="AA26" s="41"/>
      <c r="AB26" s="615"/>
      <c r="AC26" s="615"/>
      <c r="AD26" s="615"/>
      <c r="AE26" s="615"/>
      <c r="AF26" s="615"/>
      <c r="AG26" s="615"/>
      <c r="AH26" s="615"/>
      <c r="AI26" s="615"/>
      <c r="AJ26" s="615"/>
      <c r="AK26" s="615"/>
      <c r="AL26" s="615"/>
      <c r="AM26" s="615"/>
      <c r="AN26" s="615"/>
      <c r="AO26" s="615"/>
      <c r="AP26" s="615"/>
      <c r="AQ26" s="615"/>
      <c r="AR26" s="615"/>
      <c r="AS26" s="615"/>
      <c r="AT26" s="615"/>
      <c r="AU26" s="41"/>
      <c r="AV26" s="41"/>
      <c r="AW26" s="41"/>
    </row>
    <row r="27" spans="2:72" ht="14.25" customHeight="1" x14ac:dyDescent="0.25">
      <c r="B27" s="10" t="s">
        <v>122</v>
      </c>
      <c r="C27" s="8"/>
      <c r="P27" s="8"/>
      <c r="R27" s="8"/>
      <c r="W27" s="8"/>
      <c r="Y27" s="8"/>
      <c r="AA27" s="41"/>
      <c r="AB27" s="615"/>
      <c r="AC27" s="615"/>
      <c r="AD27" s="615"/>
      <c r="AE27" s="615"/>
      <c r="AF27" s="615"/>
      <c r="AG27" s="615"/>
      <c r="AH27" s="615"/>
      <c r="AI27" s="615"/>
      <c r="AJ27" s="615"/>
      <c r="AK27" s="615"/>
      <c r="AL27" s="615"/>
      <c r="AM27" s="615"/>
      <c r="AN27" s="615"/>
      <c r="AO27" s="615"/>
      <c r="AP27" s="615"/>
      <c r="AQ27" s="615"/>
      <c r="AR27" s="615"/>
      <c r="AS27" s="615"/>
      <c r="AT27" s="615"/>
      <c r="AU27" s="41"/>
      <c r="AV27" s="41"/>
      <c r="AW27" s="41"/>
      <c r="AY27" s="8"/>
      <c r="BL27" s="8"/>
      <c r="BN27" s="8"/>
      <c r="BS27" s="8"/>
    </row>
    <row r="28" spans="2:72" ht="14.25" customHeight="1" x14ac:dyDescent="0.25">
      <c r="B28" s="7" t="s">
        <v>123</v>
      </c>
      <c r="C28" s="9"/>
      <c r="D28" s="274">
        <f>SUMIFS('Dispatch P&amp;L'!B:B,'Dispatch P&amp;L'!$R:$R,$B28)</f>
        <v>622675.84000000008</v>
      </c>
      <c r="E28" s="274">
        <f>SUMIFS('Dispatch P&amp;L'!C:C,'Dispatch P&amp;L'!$R:$R,$B28)</f>
        <v>636804.08000000007</v>
      </c>
      <c r="F28" s="274">
        <f>SUMIFS('Dispatch P&amp;L'!D:D,'Dispatch P&amp;L'!$R:$R,$B28)</f>
        <v>574944.47999999986</v>
      </c>
      <c r="G28" s="274">
        <f>SUMIFS('Dispatch P&amp;L'!E:E,'Dispatch P&amp;L'!$R:$R,$B28)</f>
        <v>568895.54</v>
      </c>
      <c r="H28" s="274">
        <f>SUMIFS('Dispatch P&amp;L'!F:F,'Dispatch P&amp;L'!$R:$R,$B28)</f>
        <v>564671.9</v>
      </c>
      <c r="I28" s="274">
        <f>SUMIFS('Dispatch P&amp;L'!G:G,'Dispatch P&amp;L'!$R:$R,$B28)</f>
        <v>562484.42000000004</v>
      </c>
      <c r="J28" s="274">
        <f>SUMIFS('Dispatch P&amp;L'!H:H,'Dispatch P&amp;L'!$R:$R,$B28)</f>
        <v>556235.55999999994</v>
      </c>
      <c r="K28" s="274">
        <f>SUMIFS('Dispatch P&amp;L'!I:I,'Dispatch P&amp;L'!$R:$R,$B28)</f>
        <v>506607.1399999999</v>
      </c>
      <c r="L28" s="274">
        <f>SUMIFS('Dispatch P&amp;L'!J:J,'Dispatch P&amp;L'!$R:$R,$B28)</f>
        <v>487044.38</v>
      </c>
      <c r="M28" s="274">
        <f>SUMIFS('Dispatch P&amp;L'!K:K,'Dispatch P&amp;L'!$R:$R,$B28)</f>
        <v>499590.55000000005</v>
      </c>
      <c r="N28" s="274">
        <f>SUMIFS('Dispatch P&amp;L'!L:L,'Dispatch P&amp;L'!$R:$R,$B28)</f>
        <v>505862.96000000008</v>
      </c>
      <c r="O28" s="274">
        <f>SUMIFS('Dispatch P&amp;L'!M:M,'Dispatch P&amp;L'!$R:$R,$B28)</f>
        <v>505862.96000000008</v>
      </c>
      <c r="P28" s="9"/>
      <c r="Q28" s="8">
        <f t="shared" ref="Q28:Q33" si="64">SUMIFS($D28:$O28,$D$5:$O$5,"="&amp;$Q$5)</f>
        <v>505862.96000000008</v>
      </c>
      <c r="R28" s="9"/>
      <c r="S28" s="8">
        <f t="shared" ref="S28:V28" si="65">SUMIFS($D28:$O28,$D$4:$O$4,S$4)</f>
        <v>1834424.4</v>
      </c>
      <c r="T28" s="8">
        <f t="shared" si="65"/>
        <v>1696051.8599999999</v>
      </c>
      <c r="U28" s="8">
        <f t="shared" si="65"/>
        <v>1549887.0799999996</v>
      </c>
      <c r="V28" s="8">
        <f t="shared" si="65"/>
        <v>1511316.4700000002</v>
      </c>
      <c r="W28" s="9"/>
      <c r="X28" s="8">
        <f t="shared" ref="X28:X33" si="66">SUMIFS($D28:$O28,$D$5:$O$5,"&lt;="&amp;$X$5)</f>
        <v>6591679.8099999996</v>
      </c>
      <c r="Y28" s="9"/>
      <c r="AA28" s="41"/>
      <c r="AB28" s="614">
        <v>7309335.4001780637</v>
      </c>
      <c r="AC28" s="615"/>
      <c r="AD28" s="614">
        <v>1926264.2608862668</v>
      </c>
      <c r="AE28" s="614">
        <v>1843068.5752592077</v>
      </c>
      <c r="AF28" s="614">
        <v>1764397.2395325885</v>
      </c>
      <c r="AG28" s="614">
        <v>1775605.3244999999</v>
      </c>
      <c r="AH28" s="615"/>
      <c r="AI28" s="614">
        <v>641171.42029542231</v>
      </c>
      <c r="AJ28" s="614">
        <v>642546.42029542231</v>
      </c>
      <c r="AK28" s="614">
        <v>642546.42029542231</v>
      </c>
      <c r="AL28" s="614">
        <v>647008.02508640243</v>
      </c>
      <c r="AM28" s="614">
        <v>598030.27508640266</v>
      </c>
      <c r="AN28" s="614">
        <v>598030.27508640266</v>
      </c>
      <c r="AO28" s="614">
        <v>588132.41317752947</v>
      </c>
      <c r="AP28" s="614">
        <v>588132.41317752947</v>
      </c>
      <c r="AQ28" s="614">
        <v>588132.41317752947</v>
      </c>
      <c r="AR28" s="614">
        <v>591868.44149999996</v>
      </c>
      <c r="AS28" s="614">
        <v>591868.44149999996</v>
      </c>
      <c r="AT28" s="614">
        <v>591868.44149999996</v>
      </c>
      <c r="AU28" s="41"/>
      <c r="AV28" s="31">
        <f t="shared" ref="AV28:AV33" si="67">SUMIFS(AI28:AT28,$AI$5:$AT$5,"&lt;="&amp;$AV$5)</f>
        <v>7309335.4001780618</v>
      </c>
      <c r="AW28" s="41"/>
      <c r="AY28" s="9"/>
      <c r="AZ28" s="274">
        <v>606275.45000000007</v>
      </c>
      <c r="BA28" s="274">
        <v>588595.55000000005</v>
      </c>
      <c r="BB28" s="274">
        <v>599673.62999999989</v>
      </c>
      <c r="BC28" s="274">
        <v>585767.66999999993</v>
      </c>
      <c r="BD28" s="274">
        <v>590473.88</v>
      </c>
      <c r="BE28" s="274">
        <v>587105.5</v>
      </c>
      <c r="BF28" s="274">
        <v>600168.29999999993</v>
      </c>
      <c r="BG28" s="274">
        <v>631408.64000000001</v>
      </c>
      <c r="BH28" s="274">
        <v>620222.84000000008</v>
      </c>
      <c r="BI28" s="274">
        <v>629528.14</v>
      </c>
      <c r="BJ28" s="274">
        <v>629002.74</v>
      </c>
      <c r="BK28" s="274">
        <v>618222.30000000005</v>
      </c>
      <c r="BL28" s="9"/>
      <c r="BM28" s="8">
        <f t="shared" ref="BM28:BM33" si="68">SUMIFS($AZ28:$BK28,$AZ$5:$BK$5,"="&amp;$BM$5)</f>
        <v>618222.30000000005</v>
      </c>
      <c r="BN28" s="9"/>
      <c r="BO28" s="8">
        <f t="shared" ref="BO28:BR28" si="69">SUMIFS($AZ28:$BK28,$AZ$4:$BK$4,BO$4)</f>
        <v>1794544.63</v>
      </c>
      <c r="BP28" s="8">
        <f t="shared" si="69"/>
        <v>1763347.0499999998</v>
      </c>
      <c r="BQ28" s="8">
        <f t="shared" si="69"/>
        <v>1851799.78</v>
      </c>
      <c r="BR28" s="8">
        <f t="shared" si="69"/>
        <v>1876753.18</v>
      </c>
      <c r="BS28" s="9"/>
      <c r="BT28" s="8">
        <f t="shared" ref="BT28:BT33" si="70">SUMIFS($AZ28:$BK28,$AZ$5:$BK$5,"&lt;="&amp;$BT$5)</f>
        <v>7286444.6399999987</v>
      </c>
    </row>
    <row r="29" spans="2:72" ht="14.25" customHeight="1" x14ac:dyDescent="0.25">
      <c r="B29" s="7" t="s">
        <v>124</v>
      </c>
      <c r="C29" s="9"/>
      <c r="D29" s="52">
        <f>SUMIFS('Dispatch P&amp;L'!B:B,'Dispatch P&amp;L'!$R:$R,$B29)</f>
        <v>72291.12</v>
      </c>
      <c r="E29" s="52">
        <f>SUMIFS('Dispatch P&amp;L'!C:C,'Dispatch P&amp;L'!$R:$R,$B29)</f>
        <v>72190.789999999994</v>
      </c>
      <c r="F29" s="52">
        <f>SUMIFS('Dispatch P&amp;L'!D:D,'Dispatch P&amp;L'!$R:$R,$B29)</f>
        <v>71840.92</v>
      </c>
      <c r="G29" s="52">
        <f>SUMIFS('Dispatch P&amp;L'!E:E,'Dispatch P&amp;L'!$R:$R,$B29)</f>
        <v>70973.09</v>
      </c>
      <c r="H29" s="52">
        <f>SUMIFS('Dispatch P&amp;L'!F:F,'Dispatch P&amp;L'!$R:$R,$B29)</f>
        <v>69486.19</v>
      </c>
      <c r="I29" s="52">
        <f>SUMIFS('Dispatch P&amp;L'!G:G,'Dispatch P&amp;L'!$R:$R,$B29)</f>
        <v>69451.009999999995</v>
      </c>
      <c r="J29" s="52">
        <f>SUMIFS('Dispatch P&amp;L'!H:H,'Dispatch P&amp;L'!$R:$R,$B29)</f>
        <v>69769.759999999995</v>
      </c>
      <c r="K29" s="52">
        <f>SUMIFS('Dispatch P&amp;L'!I:I,'Dispatch P&amp;L'!$R:$R,$B29)</f>
        <v>69534.240000000005</v>
      </c>
      <c r="L29" s="52">
        <f>SUMIFS('Dispatch P&amp;L'!J:J,'Dispatch P&amp;L'!$R:$R,$B29)</f>
        <v>69534.400000000009</v>
      </c>
      <c r="M29" s="52">
        <f>SUMIFS('Dispatch P&amp;L'!K:K,'Dispatch P&amp;L'!$R:$R,$B29)</f>
        <v>69630.69</v>
      </c>
      <c r="N29" s="52">
        <f>SUMIFS('Dispatch P&amp;L'!L:L,'Dispatch P&amp;L'!$R:$R,$B29)</f>
        <v>69175.62</v>
      </c>
      <c r="O29" s="52">
        <f>SUMIFS('Dispatch P&amp;L'!M:M,'Dispatch P&amp;L'!$R:$R,$B29)</f>
        <v>66008.94</v>
      </c>
      <c r="P29" s="9"/>
      <c r="Q29" s="9">
        <f t="shared" si="64"/>
        <v>66008.94</v>
      </c>
      <c r="R29" s="9"/>
      <c r="S29" s="9">
        <f t="shared" ref="S29:V29" si="71">SUMIFS($D29:$O29,$D$4:$O$4,S$4)</f>
        <v>216322.82999999996</v>
      </c>
      <c r="T29" s="9">
        <f t="shared" si="71"/>
        <v>209910.28999999998</v>
      </c>
      <c r="U29" s="9">
        <f t="shared" si="71"/>
        <v>208838.40000000002</v>
      </c>
      <c r="V29" s="9">
        <f t="shared" si="71"/>
        <v>204815.25</v>
      </c>
      <c r="W29" s="9"/>
      <c r="X29" s="9">
        <f t="shared" si="66"/>
        <v>839886.77</v>
      </c>
      <c r="Y29" s="9"/>
      <c r="AA29" s="41"/>
      <c r="AB29" s="616">
        <v>1217088.9580000001</v>
      </c>
      <c r="AC29" s="615"/>
      <c r="AD29" s="616">
        <v>309765.36950000003</v>
      </c>
      <c r="AE29" s="616">
        <v>303085.09950000001</v>
      </c>
      <c r="AF29" s="616">
        <v>301476.98950000003</v>
      </c>
      <c r="AG29" s="616">
        <v>302761.49949999998</v>
      </c>
      <c r="AH29" s="615"/>
      <c r="AI29" s="616">
        <v>103406.54983333334</v>
      </c>
      <c r="AJ29" s="616">
        <v>103332.46983333334</v>
      </c>
      <c r="AK29" s="616">
        <v>103026.34983333333</v>
      </c>
      <c r="AL29" s="616">
        <v>102228.95983333333</v>
      </c>
      <c r="AM29" s="616">
        <v>100376.90983333332</v>
      </c>
      <c r="AN29" s="616">
        <v>100479.22983333333</v>
      </c>
      <c r="AO29" s="616">
        <v>100373.10983333334</v>
      </c>
      <c r="AP29" s="616">
        <v>100470.60983333334</v>
      </c>
      <c r="AQ29" s="616">
        <v>100633.26983333334</v>
      </c>
      <c r="AR29" s="616">
        <v>100789.42983333333</v>
      </c>
      <c r="AS29" s="616">
        <v>100954.42983333333</v>
      </c>
      <c r="AT29" s="616">
        <v>101017.63983333333</v>
      </c>
      <c r="AU29" s="41"/>
      <c r="AV29" s="33">
        <f t="shared" si="67"/>
        <v>1217088.9580000001</v>
      </c>
      <c r="AW29" s="41"/>
      <c r="AY29" s="9"/>
      <c r="AZ29" s="52">
        <v>87132.930000000008</v>
      </c>
      <c r="BA29" s="52">
        <v>84764.78</v>
      </c>
      <c r="BB29" s="52">
        <v>79213.05</v>
      </c>
      <c r="BC29" s="52">
        <v>81416.490000000005</v>
      </c>
      <c r="BD29" s="52">
        <v>81416.72</v>
      </c>
      <c r="BE29" s="52">
        <v>82021.08</v>
      </c>
      <c r="BF29" s="52">
        <v>82320.710000000006</v>
      </c>
      <c r="BG29" s="52">
        <v>97071.819999999992</v>
      </c>
      <c r="BH29" s="52">
        <v>71831.490000000005</v>
      </c>
      <c r="BI29" s="52">
        <v>89869.56</v>
      </c>
      <c r="BJ29" s="52">
        <v>82881.490000000005</v>
      </c>
      <c r="BK29" s="52">
        <v>86345.4</v>
      </c>
      <c r="BL29" s="9"/>
      <c r="BM29" s="9">
        <f t="shared" si="68"/>
        <v>86345.4</v>
      </c>
      <c r="BN29" s="9"/>
      <c r="BO29" s="9">
        <f t="shared" ref="BO29:BR29" si="72">SUMIFS($AZ29:$BK29,$AZ$4:$BK$4,BO$4)</f>
        <v>251110.76</v>
      </c>
      <c r="BP29" s="9">
        <f t="shared" si="72"/>
        <v>244854.29000000004</v>
      </c>
      <c r="BQ29" s="9">
        <f t="shared" si="72"/>
        <v>251224.02000000002</v>
      </c>
      <c r="BR29" s="9">
        <f t="shared" si="72"/>
        <v>259096.44999999998</v>
      </c>
      <c r="BS29" s="9"/>
      <c r="BT29" s="9">
        <f t="shared" si="70"/>
        <v>1006285.5199999999</v>
      </c>
    </row>
    <row r="30" spans="2:72" ht="14.25" customHeight="1" x14ac:dyDescent="0.25">
      <c r="B30" s="7" t="s">
        <v>125</v>
      </c>
      <c r="C30" s="9"/>
      <c r="D30" s="52">
        <f>SUMIFS('Dispatch P&amp;L'!B:B,'Dispatch P&amp;L'!$R:$R,$B30)</f>
        <v>158444.94</v>
      </c>
      <c r="E30" s="52">
        <f>SUMIFS('Dispatch P&amp;L'!C:C,'Dispatch P&amp;L'!$R:$R,$B30)</f>
        <v>147141.37000000002</v>
      </c>
      <c r="F30" s="52">
        <f>SUMIFS('Dispatch P&amp;L'!D:D,'Dispatch P&amp;L'!$R:$R,$B30)</f>
        <v>133671.97999999998</v>
      </c>
      <c r="G30" s="52">
        <f>SUMIFS('Dispatch P&amp;L'!E:E,'Dispatch P&amp;L'!$R:$R,$B30)</f>
        <v>133292.95000000001</v>
      </c>
      <c r="H30" s="52">
        <f>SUMIFS('Dispatch P&amp;L'!F:F,'Dispatch P&amp;L'!$R:$R,$B30)</f>
        <v>129658.6</v>
      </c>
      <c r="I30" s="52">
        <f>SUMIFS('Dispatch P&amp;L'!G:G,'Dispatch P&amp;L'!$R:$R,$B30)</f>
        <v>123868.81</v>
      </c>
      <c r="J30" s="52">
        <f>SUMIFS('Dispatch P&amp;L'!H:H,'Dispatch P&amp;L'!$R:$R,$B30)</f>
        <v>116731.25000000001</v>
      </c>
      <c r="K30" s="52">
        <f>SUMIFS('Dispatch P&amp;L'!I:I,'Dispatch P&amp;L'!$R:$R,$B30)</f>
        <v>120073.82</v>
      </c>
      <c r="L30" s="52">
        <f>SUMIFS('Dispatch P&amp;L'!J:J,'Dispatch P&amp;L'!$R:$R,$B30)</f>
        <v>108175.98000000001</v>
      </c>
      <c r="M30" s="52">
        <f>SUMIFS('Dispatch P&amp;L'!K:K,'Dispatch P&amp;L'!$R:$R,$B30)</f>
        <v>103442.53</v>
      </c>
      <c r="N30" s="52">
        <f>SUMIFS('Dispatch P&amp;L'!L:L,'Dispatch P&amp;L'!$R:$R,$B30)</f>
        <v>116875.37</v>
      </c>
      <c r="O30" s="52">
        <f>SUMIFS('Dispatch P&amp;L'!M:M,'Dispatch P&amp;L'!$R:$R,$B30)</f>
        <v>110505.56</v>
      </c>
      <c r="P30" s="9"/>
      <c r="Q30" s="9">
        <f t="shared" si="64"/>
        <v>110505.56</v>
      </c>
      <c r="R30" s="9"/>
      <c r="S30" s="9">
        <f t="shared" ref="S30:V30" si="73">SUMIFS($D30:$O30,$D$4:$O$4,S$4)</f>
        <v>439258.29000000004</v>
      </c>
      <c r="T30" s="9">
        <f t="shared" si="73"/>
        <v>386820.36000000004</v>
      </c>
      <c r="U30" s="9">
        <f t="shared" si="73"/>
        <v>344981.05000000005</v>
      </c>
      <c r="V30" s="9">
        <f t="shared" si="73"/>
        <v>330823.45999999996</v>
      </c>
      <c r="W30" s="9"/>
      <c r="X30" s="9">
        <f t="shared" si="66"/>
        <v>1501883.1600000001</v>
      </c>
      <c r="Y30" s="9"/>
      <c r="AA30" s="41"/>
      <c r="AB30" s="616">
        <v>1633778.9923589639</v>
      </c>
      <c r="AC30" s="615"/>
      <c r="AD30" s="616">
        <v>435878.65428438748</v>
      </c>
      <c r="AE30" s="616">
        <v>417018.31376510556</v>
      </c>
      <c r="AF30" s="616">
        <v>398264.4127902207</v>
      </c>
      <c r="AG30" s="616">
        <v>382617.61151924997</v>
      </c>
      <c r="AH30" s="615"/>
      <c r="AI30" s="616">
        <v>145195.25976146248</v>
      </c>
      <c r="AJ30" s="616">
        <v>145341.69726146248</v>
      </c>
      <c r="AK30" s="616">
        <v>145341.69726146251</v>
      </c>
      <c r="AL30" s="616">
        <v>145816.85817170187</v>
      </c>
      <c r="AM30" s="616">
        <v>135600.72779670183</v>
      </c>
      <c r="AN30" s="616">
        <v>135600.72779670183</v>
      </c>
      <c r="AO30" s="616">
        <v>134546.6055034069</v>
      </c>
      <c r="AP30" s="616">
        <v>132823.00550340692</v>
      </c>
      <c r="AQ30" s="616">
        <v>130894.80178340686</v>
      </c>
      <c r="AR30" s="616">
        <v>130313.70383974997</v>
      </c>
      <c r="AS30" s="616">
        <v>126931.28763975001</v>
      </c>
      <c r="AT30" s="616">
        <v>125372.62003974999</v>
      </c>
      <c r="AU30" s="41"/>
      <c r="AV30" s="33">
        <f t="shared" si="67"/>
        <v>1633778.9923589637</v>
      </c>
      <c r="AW30" s="41"/>
      <c r="AY30" s="9"/>
      <c r="AZ30" s="52">
        <v>155705.53</v>
      </c>
      <c r="BA30" s="52">
        <v>148779.03999999998</v>
      </c>
      <c r="BB30" s="52">
        <v>130261.40999999999</v>
      </c>
      <c r="BC30" s="52">
        <v>128939.64</v>
      </c>
      <c r="BD30" s="52">
        <v>123113.43</v>
      </c>
      <c r="BE30" s="52">
        <v>122715.97</v>
      </c>
      <c r="BF30" s="52">
        <v>133869.78</v>
      </c>
      <c r="BG30" s="52">
        <v>127646.74999999999</v>
      </c>
      <c r="BH30" s="52">
        <v>128970.17000000001</v>
      </c>
      <c r="BI30" s="52">
        <v>139345.34999999998</v>
      </c>
      <c r="BJ30" s="52">
        <v>126754.42</v>
      </c>
      <c r="BK30" s="52">
        <v>123280.38</v>
      </c>
      <c r="BL30" s="9"/>
      <c r="BM30" s="9">
        <f t="shared" si="68"/>
        <v>123280.38</v>
      </c>
      <c r="BN30" s="9"/>
      <c r="BO30" s="9">
        <f t="shared" ref="BO30:BR30" si="74">SUMIFS($AZ30:$BK30,$AZ$4:$BK$4,BO$4)</f>
        <v>434745.97999999992</v>
      </c>
      <c r="BP30" s="9">
        <f t="shared" si="74"/>
        <v>374769.04000000004</v>
      </c>
      <c r="BQ30" s="9">
        <f t="shared" si="74"/>
        <v>390486.69999999995</v>
      </c>
      <c r="BR30" s="9">
        <f t="shared" si="74"/>
        <v>389380.14999999997</v>
      </c>
      <c r="BS30" s="9"/>
      <c r="BT30" s="9">
        <f t="shared" si="70"/>
        <v>1589381.8699999996</v>
      </c>
    </row>
    <row r="31" spans="2:72" ht="14.25" customHeight="1" x14ac:dyDescent="0.25">
      <c r="B31" s="7" t="s">
        <v>110</v>
      </c>
      <c r="C31" s="9"/>
      <c r="D31" s="52">
        <f>SUMIFS('Dispatch P&amp;L'!B:B,'Dispatch P&amp;L'!$R:$R,$B31)</f>
        <v>5248.98</v>
      </c>
      <c r="E31" s="52">
        <f>SUMIFS('Dispatch P&amp;L'!C:C,'Dispatch P&amp;L'!$R:$R,$B31)</f>
        <v>1976.86</v>
      </c>
      <c r="F31" s="52">
        <f>SUMIFS('Dispatch P&amp;L'!D:D,'Dispatch P&amp;L'!$R:$R,$B31)</f>
        <v>4574.29</v>
      </c>
      <c r="G31" s="52">
        <f>SUMIFS('Dispatch P&amp;L'!E:E,'Dispatch P&amp;L'!$R:$R,$B31)</f>
        <v>3247.94</v>
      </c>
      <c r="H31" s="52">
        <f>SUMIFS('Dispatch P&amp;L'!F:F,'Dispatch P&amp;L'!$R:$R,$B31)</f>
        <v>3218.99</v>
      </c>
      <c r="I31" s="52">
        <f>SUMIFS('Dispatch P&amp;L'!G:G,'Dispatch P&amp;L'!$R:$R,$B31)</f>
        <v>3149.49</v>
      </c>
      <c r="J31" s="52">
        <f>SUMIFS('Dispatch P&amp;L'!H:H,'Dispatch P&amp;L'!$R:$R,$B31)</f>
        <v>3268.3</v>
      </c>
      <c r="K31" s="52">
        <f>SUMIFS('Dispatch P&amp;L'!I:I,'Dispatch P&amp;L'!$R:$R,$B31)</f>
        <v>3262.73</v>
      </c>
      <c r="L31" s="52">
        <f>SUMIFS('Dispatch P&amp;L'!J:J,'Dispatch P&amp;L'!$R:$R,$B31)</f>
        <v>3150.21</v>
      </c>
      <c r="M31" s="52">
        <f>SUMIFS('Dispatch P&amp;L'!K:K,'Dispatch P&amp;L'!$R:$R,$B31)</f>
        <v>5039.8599999999997</v>
      </c>
      <c r="N31" s="52">
        <f>SUMIFS('Dispatch P&amp;L'!L:L,'Dispatch P&amp;L'!$R:$R,$B31)</f>
        <v>1178.19</v>
      </c>
      <c r="O31" s="52">
        <f>SUMIFS('Dispatch P&amp;L'!M:M,'Dispatch P&amp;L'!$R:$R,$B31)</f>
        <v>3432.73</v>
      </c>
      <c r="P31" s="9"/>
      <c r="Q31" s="9">
        <f t="shared" si="64"/>
        <v>3432.73</v>
      </c>
      <c r="R31" s="9"/>
      <c r="S31" s="9">
        <f t="shared" ref="S31:V31" si="75">SUMIFS($D31:$O31,$D$4:$O$4,S$4)</f>
        <v>11800.13</v>
      </c>
      <c r="T31" s="9">
        <f t="shared" si="75"/>
        <v>9616.42</v>
      </c>
      <c r="U31" s="9">
        <f t="shared" si="75"/>
        <v>9681.2400000000016</v>
      </c>
      <c r="V31" s="9">
        <f t="shared" si="75"/>
        <v>9650.7799999999988</v>
      </c>
      <c r="W31" s="9"/>
      <c r="X31" s="9">
        <f t="shared" si="66"/>
        <v>40748.57</v>
      </c>
      <c r="Y31" s="9"/>
      <c r="AA31" s="41"/>
      <c r="AB31" s="616">
        <v>42732</v>
      </c>
      <c r="AC31" s="615"/>
      <c r="AD31" s="616">
        <v>11259</v>
      </c>
      <c r="AE31" s="616">
        <v>10683</v>
      </c>
      <c r="AF31" s="616">
        <v>10395</v>
      </c>
      <c r="AG31" s="616">
        <v>10395</v>
      </c>
      <c r="AH31" s="615"/>
      <c r="AI31" s="616">
        <v>3753</v>
      </c>
      <c r="AJ31" s="616">
        <v>3753</v>
      </c>
      <c r="AK31" s="616">
        <v>3753</v>
      </c>
      <c r="AL31" s="616">
        <v>3753</v>
      </c>
      <c r="AM31" s="616">
        <v>3465</v>
      </c>
      <c r="AN31" s="616">
        <v>3465</v>
      </c>
      <c r="AO31" s="616">
        <v>3465</v>
      </c>
      <c r="AP31" s="616">
        <v>3465</v>
      </c>
      <c r="AQ31" s="616">
        <v>3465</v>
      </c>
      <c r="AR31" s="616">
        <v>3465</v>
      </c>
      <c r="AS31" s="616">
        <v>3465</v>
      </c>
      <c r="AT31" s="616">
        <v>3465</v>
      </c>
      <c r="AU31" s="41"/>
      <c r="AV31" s="33">
        <f t="shared" si="67"/>
        <v>42732</v>
      </c>
      <c r="AW31" s="41"/>
      <c r="AY31" s="9"/>
      <c r="AZ31" s="52">
        <v>3709.7</v>
      </c>
      <c r="BA31" s="52">
        <v>1934.91</v>
      </c>
      <c r="BB31" s="52">
        <v>6490.94</v>
      </c>
      <c r="BC31" s="52">
        <v>2853.46</v>
      </c>
      <c r="BD31" s="52">
        <v>2666.45</v>
      </c>
      <c r="BE31" s="52">
        <v>3045.52</v>
      </c>
      <c r="BF31" s="52">
        <v>986.96</v>
      </c>
      <c r="BG31" s="52">
        <v>2878.58</v>
      </c>
      <c r="BH31" s="52">
        <v>3189.06</v>
      </c>
      <c r="BI31" s="52">
        <v>3201.09</v>
      </c>
      <c r="BJ31" s="52">
        <v>3216.88</v>
      </c>
      <c r="BK31" s="52">
        <v>3298.57</v>
      </c>
      <c r="BL31" s="9"/>
      <c r="BM31" s="9">
        <f t="shared" si="68"/>
        <v>3298.57</v>
      </c>
      <c r="BN31" s="9"/>
      <c r="BO31" s="9">
        <f t="shared" ref="BO31:BR31" si="76">SUMIFS($AZ31:$BK31,$AZ$4:$BK$4,BO$4)</f>
        <v>12135.55</v>
      </c>
      <c r="BP31" s="9">
        <f t="shared" si="76"/>
        <v>8565.43</v>
      </c>
      <c r="BQ31" s="9">
        <f t="shared" si="76"/>
        <v>7054.6</v>
      </c>
      <c r="BR31" s="9">
        <f t="shared" si="76"/>
        <v>9716.5400000000009</v>
      </c>
      <c r="BS31" s="9"/>
      <c r="BT31" s="9">
        <f t="shared" si="70"/>
        <v>37472.119999999995</v>
      </c>
    </row>
    <row r="32" spans="2:72" ht="14.25" customHeight="1" x14ac:dyDescent="0.25">
      <c r="B32" s="7" t="s">
        <v>126</v>
      </c>
      <c r="C32" s="8"/>
      <c r="D32" s="52">
        <f>SUMIFS('Dispatch P&amp;L'!B:B,'Dispatch P&amp;L'!$R:$R,$B32)</f>
        <v>38427.5</v>
      </c>
      <c r="E32" s="52">
        <f>SUMIFS('Dispatch P&amp;L'!C:C,'Dispatch P&amp;L'!$R:$R,$B32)</f>
        <v>42982.5</v>
      </c>
      <c r="F32" s="52">
        <f>SUMIFS('Dispatch P&amp;L'!D:D,'Dispatch P&amp;L'!$R:$R,$B32)</f>
        <v>31552.5</v>
      </c>
      <c r="G32" s="52">
        <f>SUMIFS('Dispatch P&amp;L'!E:E,'Dispatch P&amp;L'!$R:$R,$B32)</f>
        <v>31552.5</v>
      </c>
      <c r="H32" s="52">
        <f>SUMIFS('Dispatch P&amp;L'!F:F,'Dispatch P&amp;L'!$R:$R,$B32)</f>
        <v>34252.5</v>
      </c>
      <c r="I32" s="52">
        <f>SUMIFS('Dispatch P&amp;L'!G:G,'Dispatch P&amp;L'!$R:$R,$B32)</f>
        <v>31552.5</v>
      </c>
      <c r="J32" s="52">
        <f>SUMIFS('Dispatch P&amp;L'!H:H,'Dispatch P&amp;L'!$R:$R,$B32)</f>
        <v>31552.5</v>
      </c>
      <c r="K32" s="52">
        <f>SUMIFS('Dispatch P&amp;L'!I:I,'Dispatch P&amp;L'!$R:$R,$B32)</f>
        <v>32902.5</v>
      </c>
      <c r="L32" s="52">
        <f>SUMIFS('Dispatch P&amp;L'!J:J,'Dispatch P&amp;L'!$R:$R,$B32)</f>
        <v>48602.5</v>
      </c>
      <c r="M32" s="52">
        <f>SUMIFS('Dispatch P&amp;L'!K:K,'Dispatch P&amp;L'!$R:$R,$B32)</f>
        <v>32902.5</v>
      </c>
      <c r="N32" s="52">
        <f>SUMIFS('Dispatch P&amp;L'!L:L,'Dispatch P&amp;L'!$R:$R,$B32)</f>
        <v>32902.5</v>
      </c>
      <c r="O32" s="52">
        <f>SUMIFS('Dispatch P&amp;L'!M:M,'Dispatch P&amp;L'!$R:$R,$B32)</f>
        <v>31552.5</v>
      </c>
      <c r="P32" s="8"/>
      <c r="Q32" s="9">
        <f t="shared" si="64"/>
        <v>31552.5</v>
      </c>
      <c r="R32" s="8"/>
      <c r="S32" s="9">
        <f t="shared" ref="S32:V32" si="77">SUMIFS($D32:$O32,$D$4:$O$4,S$4)</f>
        <v>112962.5</v>
      </c>
      <c r="T32" s="9">
        <f t="shared" si="77"/>
        <v>97357.5</v>
      </c>
      <c r="U32" s="9">
        <f t="shared" si="77"/>
        <v>113057.5</v>
      </c>
      <c r="V32" s="9">
        <f t="shared" si="77"/>
        <v>97357.5</v>
      </c>
      <c r="W32" s="8"/>
      <c r="X32" s="9">
        <f t="shared" si="66"/>
        <v>420735</v>
      </c>
      <c r="Y32" s="8"/>
      <c r="AA32" s="41"/>
      <c r="AB32" s="616">
        <v>442630.75</v>
      </c>
      <c r="AC32" s="615"/>
      <c r="AD32" s="616">
        <v>110207.6875</v>
      </c>
      <c r="AE32" s="616">
        <v>112207.6875</v>
      </c>
      <c r="AF32" s="616">
        <v>110207.6875</v>
      </c>
      <c r="AG32" s="616">
        <v>110007.6875</v>
      </c>
      <c r="AH32" s="615"/>
      <c r="AI32" s="616">
        <v>37002.5625</v>
      </c>
      <c r="AJ32" s="616">
        <v>37002.5625</v>
      </c>
      <c r="AK32" s="616">
        <v>36202.5625</v>
      </c>
      <c r="AL32" s="616">
        <v>38002.5625</v>
      </c>
      <c r="AM32" s="616">
        <v>38002.5625</v>
      </c>
      <c r="AN32" s="616">
        <v>36202.5625</v>
      </c>
      <c r="AO32" s="616">
        <v>37002.5625</v>
      </c>
      <c r="AP32" s="616">
        <v>37002.5625</v>
      </c>
      <c r="AQ32" s="616">
        <v>36202.5625</v>
      </c>
      <c r="AR32" s="616">
        <v>37002.5625</v>
      </c>
      <c r="AS32" s="616">
        <v>37002.5625</v>
      </c>
      <c r="AT32" s="616">
        <v>36002.5625</v>
      </c>
      <c r="AU32" s="41"/>
      <c r="AV32" s="33">
        <f t="shared" si="67"/>
        <v>442630.75</v>
      </c>
      <c r="AW32" s="41"/>
      <c r="AY32" s="8"/>
      <c r="AZ32" s="52">
        <v>31413.08</v>
      </c>
      <c r="BA32" s="52">
        <v>32147.08</v>
      </c>
      <c r="BB32" s="52">
        <v>59914.16</v>
      </c>
      <c r="BC32" s="52">
        <v>31913.08</v>
      </c>
      <c r="BD32" s="52">
        <v>32038.080000000002</v>
      </c>
      <c r="BE32" s="52">
        <v>37913.08</v>
      </c>
      <c r="BF32" s="52">
        <v>31113.08</v>
      </c>
      <c r="BG32" s="52">
        <v>34263.08</v>
      </c>
      <c r="BH32" s="52">
        <v>31113.08</v>
      </c>
      <c r="BI32" s="52">
        <v>41113.08</v>
      </c>
      <c r="BJ32" s="52">
        <v>29763.08</v>
      </c>
      <c r="BK32" s="52">
        <v>35113.08</v>
      </c>
      <c r="BL32" s="8"/>
      <c r="BM32" s="9">
        <f t="shared" si="68"/>
        <v>35113.08</v>
      </c>
      <c r="BN32" s="8"/>
      <c r="BO32" s="9">
        <f t="shared" ref="BO32:BR32" si="78">SUMIFS($AZ32:$BK32,$AZ$4:$BK$4,BO$4)</f>
        <v>123474.32</v>
      </c>
      <c r="BP32" s="9">
        <f t="shared" si="78"/>
        <v>101864.24</v>
      </c>
      <c r="BQ32" s="9">
        <f t="shared" si="78"/>
        <v>96489.24</v>
      </c>
      <c r="BR32" s="9">
        <f t="shared" si="78"/>
        <v>105989.24</v>
      </c>
      <c r="BS32" s="8"/>
      <c r="BT32" s="9">
        <f t="shared" si="70"/>
        <v>427817.04000000015</v>
      </c>
    </row>
    <row r="33" spans="2:72" ht="14.25" customHeight="1" x14ac:dyDescent="0.25">
      <c r="B33" s="10" t="s">
        <v>127</v>
      </c>
      <c r="D33" s="49">
        <f t="shared" ref="D33:O33" si="79">SUM(D28:D32)</f>
        <v>897088.38000000012</v>
      </c>
      <c r="E33" s="49">
        <f t="shared" si="79"/>
        <v>901095.60000000009</v>
      </c>
      <c r="F33" s="49">
        <f t="shared" si="79"/>
        <v>816584.16999999993</v>
      </c>
      <c r="G33" s="49">
        <f t="shared" si="79"/>
        <v>807962.02</v>
      </c>
      <c r="H33" s="49">
        <f t="shared" si="79"/>
        <v>801288.18</v>
      </c>
      <c r="I33" s="49">
        <f t="shared" si="79"/>
        <v>790506.23</v>
      </c>
      <c r="J33" s="49">
        <f t="shared" si="79"/>
        <v>777557.37</v>
      </c>
      <c r="K33" s="49">
        <f t="shared" si="79"/>
        <v>732380.42999999993</v>
      </c>
      <c r="L33" s="49">
        <f t="shared" si="79"/>
        <v>716507.47</v>
      </c>
      <c r="M33" s="49">
        <f t="shared" si="79"/>
        <v>710606.13</v>
      </c>
      <c r="N33" s="49">
        <f t="shared" si="79"/>
        <v>725994.64</v>
      </c>
      <c r="O33" s="49">
        <f t="shared" si="79"/>
        <v>717362.69000000018</v>
      </c>
      <c r="Q33" s="49">
        <f t="shared" si="64"/>
        <v>717362.69000000018</v>
      </c>
      <c r="S33" s="49">
        <f t="shared" ref="S33:V33" si="80">SUMIFS($D33:$O33,$D$4:$O$4,S$4)</f>
        <v>2614768.1500000004</v>
      </c>
      <c r="T33" s="49">
        <f t="shared" si="80"/>
        <v>2399756.4300000002</v>
      </c>
      <c r="U33" s="49">
        <f t="shared" si="80"/>
        <v>2226445.2699999996</v>
      </c>
      <c r="V33" s="49">
        <f t="shared" si="80"/>
        <v>2153963.46</v>
      </c>
      <c r="X33" s="49">
        <f t="shared" si="66"/>
        <v>9394933.3099999987</v>
      </c>
      <c r="AA33" s="41"/>
      <c r="AB33" s="618">
        <v>10645566.100537026</v>
      </c>
      <c r="AC33" s="615"/>
      <c r="AD33" s="618">
        <v>2793374.9721706547</v>
      </c>
      <c r="AE33" s="618">
        <v>2686062.6760243131</v>
      </c>
      <c r="AF33" s="618">
        <v>2584741.3293228089</v>
      </c>
      <c r="AG33" s="618">
        <v>2581387.1230192501</v>
      </c>
      <c r="AH33" s="615"/>
      <c r="AI33" s="618">
        <v>930528.79239021812</v>
      </c>
      <c r="AJ33" s="618">
        <v>931976.14989021816</v>
      </c>
      <c r="AK33" s="618">
        <v>930870.02989021805</v>
      </c>
      <c r="AL33" s="618">
        <v>936809.40559143759</v>
      </c>
      <c r="AM33" s="618">
        <v>875475.47521643783</v>
      </c>
      <c r="AN33" s="618">
        <v>873777.79521643778</v>
      </c>
      <c r="AO33" s="618">
        <v>863519.6910142696</v>
      </c>
      <c r="AP33" s="618">
        <v>861893.59101426974</v>
      </c>
      <c r="AQ33" s="618">
        <v>859328.04729426967</v>
      </c>
      <c r="AR33" s="618">
        <v>863439.13767308323</v>
      </c>
      <c r="AS33" s="618">
        <v>860221.72147308337</v>
      </c>
      <c r="AT33" s="618">
        <v>857726.26387308328</v>
      </c>
      <c r="AU33" s="41"/>
      <c r="AV33" s="266">
        <f t="shared" si="67"/>
        <v>10645566.100537026</v>
      </c>
      <c r="AW33" s="41"/>
      <c r="AZ33" s="49">
        <v>884236.69000000006</v>
      </c>
      <c r="BA33" s="49">
        <v>856221.3600000001</v>
      </c>
      <c r="BB33" s="49">
        <v>875553.19</v>
      </c>
      <c r="BC33" s="49">
        <v>830890.33999999985</v>
      </c>
      <c r="BD33" s="49">
        <v>829708.55999999994</v>
      </c>
      <c r="BE33" s="49">
        <v>832801.14999999991</v>
      </c>
      <c r="BF33" s="49">
        <v>848458.82999999984</v>
      </c>
      <c r="BG33" s="49">
        <v>893268.86999999988</v>
      </c>
      <c r="BH33" s="49">
        <v>855326.64000000013</v>
      </c>
      <c r="BI33" s="49">
        <v>903057.21999999986</v>
      </c>
      <c r="BJ33" s="49">
        <v>871618.61</v>
      </c>
      <c r="BK33" s="49">
        <v>866259.73</v>
      </c>
      <c r="BM33" s="49">
        <f t="shared" si="68"/>
        <v>866259.73</v>
      </c>
      <c r="BO33" s="49">
        <f t="shared" ref="BO33:BR33" si="81">SUMIFS($AZ33:$BK33,$AZ$4:$BK$4,BO$4)</f>
        <v>2616011.2400000002</v>
      </c>
      <c r="BP33" s="49">
        <f t="shared" si="81"/>
        <v>2493400.0499999998</v>
      </c>
      <c r="BQ33" s="49">
        <f t="shared" si="81"/>
        <v>2597054.34</v>
      </c>
      <c r="BR33" s="49">
        <f t="shared" si="81"/>
        <v>2640935.5599999996</v>
      </c>
      <c r="BT33" s="49">
        <f t="shared" si="70"/>
        <v>10347401.189999999</v>
      </c>
    </row>
    <row r="34" spans="2:72" ht="14.25" customHeight="1" x14ac:dyDescent="0.25">
      <c r="D34" s="276"/>
      <c r="E34" s="276"/>
      <c r="F34" s="276"/>
      <c r="G34" s="276"/>
      <c r="H34" s="276"/>
      <c r="I34" s="276"/>
      <c r="J34" s="276"/>
      <c r="K34" s="276"/>
      <c r="L34" s="276"/>
      <c r="M34" s="276"/>
      <c r="N34" s="276"/>
      <c r="O34" s="276"/>
      <c r="Q34" s="8"/>
      <c r="S34" s="8"/>
      <c r="T34" s="8"/>
      <c r="U34" s="8"/>
      <c r="V34" s="8"/>
      <c r="X34" s="8"/>
      <c r="AA34" s="41"/>
      <c r="AB34" s="614"/>
      <c r="AC34" s="615"/>
      <c r="AD34" s="614"/>
      <c r="AE34" s="614"/>
      <c r="AF34" s="614"/>
      <c r="AG34" s="614"/>
      <c r="AH34" s="615"/>
      <c r="AI34" s="614"/>
      <c r="AJ34" s="614"/>
      <c r="AK34" s="614"/>
      <c r="AL34" s="614"/>
      <c r="AM34" s="614"/>
      <c r="AN34" s="614"/>
      <c r="AO34" s="614"/>
      <c r="AP34" s="614"/>
      <c r="AQ34" s="614"/>
      <c r="AR34" s="614"/>
      <c r="AS34" s="614"/>
      <c r="AT34" s="614"/>
      <c r="AU34" s="41"/>
      <c r="AV34" s="44"/>
      <c r="AW34" s="41"/>
      <c r="AZ34" s="276"/>
      <c r="BA34" s="276"/>
      <c r="BB34" s="276"/>
      <c r="BC34" s="276"/>
      <c r="BD34" s="276"/>
      <c r="BE34" s="276"/>
      <c r="BF34" s="276"/>
      <c r="BG34" s="276"/>
      <c r="BH34" s="276"/>
      <c r="BI34" s="276"/>
      <c r="BJ34" s="276"/>
      <c r="BK34" s="276"/>
      <c r="BM34" s="8"/>
      <c r="BO34" s="8"/>
      <c r="BP34" s="8"/>
      <c r="BQ34" s="8"/>
      <c r="BR34" s="8"/>
      <c r="BT34" s="8"/>
    </row>
    <row r="35" spans="2:72" ht="14.25" customHeight="1" x14ac:dyDescent="0.25">
      <c r="B35" s="10" t="s">
        <v>128</v>
      </c>
      <c r="D35" s="8"/>
      <c r="E35" s="8"/>
      <c r="F35" s="8"/>
      <c r="G35" s="8"/>
      <c r="H35" s="8"/>
      <c r="I35" s="8"/>
      <c r="J35" s="8"/>
      <c r="K35" s="8"/>
      <c r="L35" s="8"/>
      <c r="M35" s="8"/>
      <c r="N35" s="8"/>
      <c r="O35" s="8"/>
      <c r="Q35" s="8"/>
      <c r="S35" s="8"/>
      <c r="T35" s="8"/>
      <c r="U35" s="8"/>
      <c r="V35" s="8"/>
      <c r="X35" s="8"/>
      <c r="AA35" s="41"/>
      <c r="AB35" s="614"/>
      <c r="AC35" s="615"/>
      <c r="AD35" s="614"/>
      <c r="AE35" s="614"/>
      <c r="AF35" s="614"/>
      <c r="AG35" s="614"/>
      <c r="AH35" s="615"/>
      <c r="AI35" s="614"/>
      <c r="AJ35" s="614"/>
      <c r="AK35" s="614"/>
      <c r="AL35" s="614"/>
      <c r="AM35" s="614"/>
      <c r="AN35" s="614"/>
      <c r="AO35" s="614"/>
      <c r="AP35" s="614"/>
      <c r="AQ35" s="614"/>
      <c r="AR35" s="614"/>
      <c r="AS35" s="614"/>
      <c r="AT35" s="614"/>
      <c r="AU35" s="41"/>
      <c r="AV35" s="31"/>
      <c r="AW35" s="41"/>
      <c r="AZ35" s="8"/>
      <c r="BA35" s="8"/>
      <c r="BB35" s="8"/>
      <c r="BC35" s="8"/>
      <c r="BD35" s="8"/>
      <c r="BE35" s="8"/>
      <c r="BF35" s="8"/>
      <c r="BG35" s="8"/>
      <c r="BH35" s="8"/>
      <c r="BI35" s="8"/>
      <c r="BJ35" s="8"/>
      <c r="BK35" s="8"/>
      <c r="BM35" s="8"/>
      <c r="BO35" s="8"/>
      <c r="BP35" s="8"/>
      <c r="BQ35" s="8"/>
      <c r="BR35" s="8"/>
      <c r="BT35" s="8"/>
    </row>
    <row r="36" spans="2:72" ht="14.25" customHeight="1" x14ac:dyDescent="0.25">
      <c r="B36" s="7" t="s">
        <v>129</v>
      </c>
      <c r="D36" s="274">
        <f>SUMIFS('Dispatch P&amp;L'!B:B,'Dispatch P&amp;L'!$R:$R,$B36)</f>
        <v>49934.16</v>
      </c>
      <c r="E36" s="274">
        <f>SUMIFS('Dispatch P&amp;L'!C:C,'Dispatch P&amp;L'!$R:$R,$B36)</f>
        <v>20412.500000000004</v>
      </c>
      <c r="F36" s="274">
        <f>SUMIFS('Dispatch P&amp;L'!D:D,'Dispatch P&amp;L'!$R:$R,$B36)</f>
        <v>13382.679999999998</v>
      </c>
      <c r="G36" s="274">
        <f>SUMIFS('Dispatch P&amp;L'!E:E,'Dispatch P&amp;L'!$R:$R,$B36)</f>
        <v>15116.92</v>
      </c>
      <c r="H36" s="274">
        <f>SUMIFS('Dispatch P&amp;L'!F:F,'Dispatch P&amp;L'!$R:$R,$B36)</f>
        <v>13341.300000000001</v>
      </c>
      <c r="I36" s="274">
        <f>SUMIFS('Dispatch P&amp;L'!G:G,'Dispatch P&amp;L'!$R:$R,$B36)</f>
        <v>19594.02</v>
      </c>
      <c r="J36" s="274">
        <f>SUMIFS('Dispatch P&amp;L'!H:H,'Dispatch P&amp;L'!$R:$R,$B36)</f>
        <v>15724.680000000002</v>
      </c>
      <c r="K36" s="274">
        <f>SUMIFS('Dispatch P&amp;L'!I:I,'Dispatch P&amp;L'!$R:$R,$B36)</f>
        <v>17555.55</v>
      </c>
      <c r="L36" s="274">
        <f>SUMIFS('Dispatch P&amp;L'!J:J,'Dispatch P&amp;L'!$R:$R,$B36)</f>
        <v>17165.39</v>
      </c>
      <c r="M36" s="274">
        <f>SUMIFS('Dispatch P&amp;L'!K:K,'Dispatch P&amp;L'!$R:$R,$B36)</f>
        <v>21805.82</v>
      </c>
      <c r="N36" s="274">
        <f>SUMIFS('Dispatch P&amp;L'!L:L,'Dispatch P&amp;L'!$R:$R,$B36)</f>
        <v>16811.330000000002</v>
      </c>
      <c r="O36" s="274">
        <f>SUMIFS('Dispatch P&amp;L'!M:M,'Dispatch P&amp;L'!$R:$R,$B36)</f>
        <v>8419.64</v>
      </c>
      <c r="Q36" s="8">
        <f t="shared" ref="Q36:Q55" si="82">SUMIFS($D36:$O36,$D$5:$O$5,"="&amp;$Q$5)</f>
        <v>8419.64</v>
      </c>
      <c r="S36" s="8">
        <f t="shared" ref="S36:V36" si="83">SUMIFS($D36:$O36,$D$4:$O$4,S$4)</f>
        <v>83729.34</v>
      </c>
      <c r="T36" s="8">
        <f t="shared" si="83"/>
        <v>48052.240000000005</v>
      </c>
      <c r="U36" s="8">
        <f t="shared" si="83"/>
        <v>50445.62</v>
      </c>
      <c r="V36" s="8">
        <f t="shared" si="83"/>
        <v>47036.79</v>
      </c>
      <c r="X36" s="8">
        <f t="shared" ref="X36:X55" si="84">SUMIFS($D36:$O36,$D$5:$O$5,"&lt;="&amp;$X$5)</f>
        <v>229263.99</v>
      </c>
      <c r="AA36" s="41"/>
      <c r="AB36" s="614">
        <v>303390.00000000006</v>
      </c>
      <c r="AC36" s="615"/>
      <c r="AD36" s="614">
        <v>129509.99999999997</v>
      </c>
      <c r="AE36" s="614">
        <v>57960.000000000022</v>
      </c>
      <c r="AF36" s="614">
        <v>57960.000000000022</v>
      </c>
      <c r="AG36" s="614">
        <v>57960.000000000022</v>
      </c>
      <c r="AH36" s="615"/>
      <c r="AI36" s="614">
        <v>90869.999999999971</v>
      </c>
      <c r="AJ36" s="614">
        <v>19320.000000000007</v>
      </c>
      <c r="AK36" s="614">
        <v>19320.000000000007</v>
      </c>
      <c r="AL36" s="614">
        <v>19320.000000000007</v>
      </c>
      <c r="AM36" s="614">
        <v>19320.000000000007</v>
      </c>
      <c r="AN36" s="614">
        <v>19320.000000000007</v>
      </c>
      <c r="AO36" s="614">
        <v>19320.000000000007</v>
      </c>
      <c r="AP36" s="614">
        <v>19320.000000000007</v>
      </c>
      <c r="AQ36" s="614">
        <v>19320.000000000007</v>
      </c>
      <c r="AR36" s="614">
        <v>19320.000000000007</v>
      </c>
      <c r="AS36" s="614">
        <v>19320.000000000007</v>
      </c>
      <c r="AT36" s="614">
        <v>19320.000000000007</v>
      </c>
      <c r="AU36" s="41"/>
      <c r="AV36" s="31">
        <f t="shared" ref="AV36:AV55" si="85">SUMIFS(AI36:AT36,$AI$5:$AT$5,"&lt;="&amp;$AV$5)</f>
        <v>303390</v>
      </c>
      <c r="AW36" s="41"/>
      <c r="AZ36" s="274">
        <v>21029.25</v>
      </c>
      <c r="BA36" s="274">
        <v>19657.78</v>
      </c>
      <c r="BB36" s="274">
        <v>14349.850000000002</v>
      </c>
      <c r="BC36" s="274">
        <v>17307.750000000004</v>
      </c>
      <c r="BD36" s="274">
        <v>20130.84</v>
      </c>
      <c r="BE36" s="274">
        <v>18902.179999999997</v>
      </c>
      <c r="BF36" s="274">
        <v>17338.190000000002</v>
      </c>
      <c r="BG36" s="274">
        <v>22390.36</v>
      </c>
      <c r="BH36" s="274">
        <v>24075.06</v>
      </c>
      <c r="BI36" s="274">
        <v>16123.7</v>
      </c>
      <c r="BJ36" s="274">
        <v>27595.530000000002</v>
      </c>
      <c r="BK36" s="274">
        <v>17481.47</v>
      </c>
      <c r="BM36" s="8">
        <f t="shared" ref="BM36:BM55" si="86">SUMIFS($AZ36:$BK36,$AZ$5:$BK$5,"="&amp;$BM$5)</f>
        <v>17481.47</v>
      </c>
      <c r="BO36" s="8">
        <f t="shared" ref="BO36:BR36" si="87">SUMIFS($AZ36:$BK36,$AZ$4:$BK$4,BO$4)</f>
        <v>55036.880000000005</v>
      </c>
      <c r="BP36" s="8">
        <f t="shared" si="87"/>
        <v>56340.770000000004</v>
      </c>
      <c r="BQ36" s="8">
        <f t="shared" si="87"/>
        <v>63803.61</v>
      </c>
      <c r="BR36" s="8">
        <f t="shared" si="87"/>
        <v>61200.700000000004</v>
      </c>
      <c r="BT36" s="8">
        <f t="shared" ref="BT36:BT55" si="88">SUMIFS($AZ36:$BK36,$AZ$5:$BK$5,"&lt;="&amp;$BT$5)</f>
        <v>236381.96000000002</v>
      </c>
    </row>
    <row r="37" spans="2:72" ht="14.25" customHeight="1" x14ac:dyDescent="0.25">
      <c r="B37" s="7" t="s">
        <v>130</v>
      </c>
      <c r="D37" s="52">
        <f>SUMIFS('Dispatch P&amp;L'!B:B,'Dispatch P&amp;L'!$R:$R,$B37)</f>
        <v>29721.599999999999</v>
      </c>
      <c r="E37" s="52">
        <f>SUMIFS('Dispatch P&amp;L'!C:C,'Dispatch P&amp;L'!$R:$R,$B37)</f>
        <v>28642.55</v>
      </c>
      <c r="F37" s="52">
        <f>SUMIFS('Dispatch P&amp;L'!D:D,'Dispatch P&amp;L'!$R:$R,$B37)</f>
        <v>28702.44</v>
      </c>
      <c r="G37" s="52">
        <f>SUMIFS('Dispatch P&amp;L'!E:E,'Dispatch P&amp;L'!$R:$R,$B37)</f>
        <v>28070.1</v>
      </c>
      <c r="H37" s="52">
        <f>SUMIFS('Dispatch P&amp;L'!F:F,'Dispatch P&amp;L'!$R:$R,$B37)</f>
        <v>27809.629999999997</v>
      </c>
      <c r="I37" s="52">
        <f>SUMIFS('Dispatch P&amp;L'!G:G,'Dispatch P&amp;L'!$R:$R,$B37)</f>
        <v>27423.91</v>
      </c>
      <c r="J37" s="52">
        <f>SUMIFS('Dispatch P&amp;L'!H:H,'Dispatch P&amp;L'!$R:$R,$B37)</f>
        <v>28287.09</v>
      </c>
      <c r="K37" s="52">
        <f>SUMIFS('Dispatch P&amp;L'!I:I,'Dispatch P&amp;L'!$R:$R,$B37)</f>
        <v>28489.329999999998</v>
      </c>
      <c r="L37" s="52">
        <f>SUMIFS('Dispatch P&amp;L'!J:J,'Dispatch P&amp;L'!$R:$R,$B37)</f>
        <v>28463.64</v>
      </c>
      <c r="M37" s="52">
        <f>SUMIFS('Dispatch P&amp;L'!K:K,'Dispatch P&amp;L'!$R:$R,$B37)</f>
        <v>28010.379999999997</v>
      </c>
      <c r="N37" s="52">
        <f>SUMIFS('Dispatch P&amp;L'!L:L,'Dispatch P&amp;L'!$R:$R,$B37)</f>
        <v>27171.239999999998</v>
      </c>
      <c r="O37" s="52">
        <f>SUMIFS('Dispatch P&amp;L'!M:M,'Dispatch P&amp;L'!$R:$R,$B37)</f>
        <v>28220.53</v>
      </c>
      <c r="Q37" s="9">
        <f t="shared" si="82"/>
        <v>28220.53</v>
      </c>
      <c r="S37" s="9">
        <f t="shared" ref="S37:V37" si="89">SUMIFS($D37:$O37,$D$4:$O$4,S$4)</f>
        <v>87066.59</v>
      </c>
      <c r="T37" s="9">
        <f t="shared" si="89"/>
        <v>83303.64</v>
      </c>
      <c r="U37" s="9">
        <f t="shared" si="89"/>
        <v>85240.06</v>
      </c>
      <c r="V37" s="9">
        <f t="shared" si="89"/>
        <v>83402.149999999994</v>
      </c>
      <c r="X37" s="9">
        <f t="shared" si="84"/>
        <v>339012.43999999994</v>
      </c>
      <c r="AA37" s="41"/>
      <c r="AB37" s="616">
        <v>344457.98736842105</v>
      </c>
      <c r="AC37" s="615"/>
      <c r="AD37" s="616">
        <v>84864.496842105262</v>
      </c>
      <c r="AE37" s="616">
        <v>84864.496842105262</v>
      </c>
      <c r="AF37" s="616">
        <v>87364.496842105262</v>
      </c>
      <c r="AG37" s="616">
        <v>87364.496842105262</v>
      </c>
      <c r="AH37" s="615"/>
      <c r="AI37" s="616">
        <v>28288.165614035086</v>
      </c>
      <c r="AJ37" s="616">
        <v>28288.165614035086</v>
      </c>
      <c r="AK37" s="616">
        <v>28288.165614035086</v>
      </c>
      <c r="AL37" s="616">
        <v>28288.165614035086</v>
      </c>
      <c r="AM37" s="616">
        <v>28288.165614035086</v>
      </c>
      <c r="AN37" s="616">
        <v>28288.165614035086</v>
      </c>
      <c r="AO37" s="616">
        <v>29121.498947368418</v>
      </c>
      <c r="AP37" s="616">
        <v>29121.498947368418</v>
      </c>
      <c r="AQ37" s="616">
        <v>29121.498947368418</v>
      </c>
      <c r="AR37" s="616">
        <v>29121.498947368418</v>
      </c>
      <c r="AS37" s="616">
        <v>29121.498947368418</v>
      </c>
      <c r="AT37" s="616">
        <v>29121.498947368418</v>
      </c>
      <c r="AU37" s="41"/>
      <c r="AV37" s="33">
        <f t="shared" si="85"/>
        <v>344457.98736842099</v>
      </c>
      <c r="AW37" s="41"/>
      <c r="AZ37" s="52">
        <v>27799.759999999998</v>
      </c>
      <c r="BA37" s="52">
        <v>28862.32</v>
      </c>
      <c r="BB37" s="52">
        <v>29744.73</v>
      </c>
      <c r="BC37" s="52">
        <v>28076.48</v>
      </c>
      <c r="BD37" s="52">
        <v>28267.74</v>
      </c>
      <c r="BE37" s="52">
        <v>27839.91</v>
      </c>
      <c r="BF37" s="52">
        <v>27716.22</v>
      </c>
      <c r="BG37" s="52">
        <v>27876.77</v>
      </c>
      <c r="BH37" s="52">
        <v>27625.78</v>
      </c>
      <c r="BI37" s="52">
        <v>27468.39</v>
      </c>
      <c r="BJ37" s="52">
        <v>27546.6</v>
      </c>
      <c r="BK37" s="52">
        <v>28210.84</v>
      </c>
      <c r="BM37" s="9">
        <f t="shared" si="86"/>
        <v>28210.84</v>
      </c>
      <c r="BO37" s="9">
        <f t="shared" ref="BO37:BR37" si="90">SUMIFS($AZ37:$BK37,$AZ$4:$BK$4,BO$4)</f>
        <v>86406.81</v>
      </c>
      <c r="BP37" s="9">
        <f t="shared" si="90"/>
        <v>84184.13</v>
      </c>
      <c r="BQ37" s="9">
        <f t="shared" si="90"/>
        <v>83218.77</v>
      </c>
      <c r="BR37" s="9">
        <f t="shared" si="90"/>
        <v>83225.83</v>
      </c>
      <c r="BT37" s="9">
        <f t="shared" si="88"/>
        <v>337035.54</v>
      </c>
    </row>
    <row r="38" spans="2:72" ht="14.25" customHeight="1" x14ac:dyDescent="0.25">
      <c r="B38" s="7" t="s">
        <v>131</v>
      </c>
      <c r="D38" s="52">
        <f>SUMIFS('Dispatch P&amp;L'!B:B,'Dispatch P&amp;L'!$R:$R,$B38)</f>
        <v>24606.400000000001</v>
      </c>
      <c r="E38" s="52">
        <f>SUMIFS('Dispatch P&amp;L'!C:C,'Dispatch P&amp;L'!$R:$R,$B38)</f>
        <v>6616.14</v>
      </c>
      <c r="F38" s="52">
        <f>SUMIFS('Dispatch P&amp;L'!D:D,'Dispatch P&amp;L'!$R:$R,$B38)</f>
        <v>5531.66</v>
      </c>
      <c r="G38" s="52">
        <f>SUMIFS('Dispatch P&amp;L'!E:E,'Dispatch P&amp;L'!$R:$R,$B38)</f>
        <v>4238.92</v>
      </c>
      <c r="H38" s="52">
        <f>SUMIFS('Dispatch P&amp;L'!F:F,'Dispatch P&amp;L'!$R:$R,$B38)</f>
        <v>9841.0300000000007</v>
      </c>
      <c r="I38" s="52">
        <f>SUMIFS('Dispatch P&amp;L'!G:G,'Dispatch P&amp;L'!$R:$R,$B38)</f>
        <v>3590.77</v>
      </c>
      <c r="J38" s="52">
        <f>SUMIFS('Dispatch P&amp;L'!H:H,'Dispatch P&amp;L'!$R:$R,$B38)</f>
        <v>7363.29</v>
      </c>
      <c r="K38" s="52">
        <f>SUMIFS('Dispatch P&amp;L'!I:I,'Dispatch P&amp;L'!$R:$R,$B38)</f>
        <v>5863.4699999999993</v>
      </c>
      <c r="L38" s="52">
        <f>SUMIFS('Dispatch P&amp;L'!J:J,'Dispatch P&amp;L'!$R:$R,$B38)</f>
        <v>3963.5699999999997</v>
      </c>
      <c r="M38" s="52">
        <f>SUMIFS('Dispatch P&amp;L'!K:K,'Dispatch P&amp;L'!$R:$R,$B38)</f>
        <v>5229.7899999999991</v>
      </c>
      <c r="N38" s="52">
        <f>SUMIFS('Dispatch P&amp;L'!L:L,'Dispatch P&amp;L'!$R:$R,$B38)</f>
        <v>4719.45</v>
      </c>
      <c r="O38" s="52">
        <f>SUMIFS('Dispatch P&amp;L'!M:M,'Dispatch P&amp;L'!$R:$R,$B38)</f>
        <v>3656.06</v>
      </c>
      <c r="Q38" s="9">
        <f t="shared" si="82"/>
        <v>3656.06</v>
      </c>
      <c r="S38" s="9">
        <f t="shared" ref="S38:V38" si="91">SUMIFS($D38:$O38,$D$4:$O$4,S$4)</f>
        <v>36754.199999999997</v>
      </c>
      <c r="T38" s="9">
        <f t="shared" si="91"/>
        <v>17670.72</v>
      </c>
      <c r="U38" s="9">
        <f t="shared" si="91"/>
        <v>17190.329999999998</v>
      </c>
      <c r="V38" s="9">
        <f t="shared" si="91"/>
        <v>13605.299999999997</v>
      </c>
      <c r="X38" s="9">
        <f t="shared" si="84"/>
        <v>85220.549999999988</v>
      </c>
      <c r="AA38" s="41"/>
      <c r="AB38" s="616">
        <v>262375</v>
      </c>
      <c r="AC38" s="615"/>
      <c r="AD38" s="616">
        <v>59475</v>
      </c>
      <c r="AE38" s="616">
        <v>55450</v>
      </c>
      <c r="AF38" s="616">
        <v>98475</v>
      </c>
      <c r="AG38" s="616">
        <v>48975</v>
      </c>
      <c r="AH38" s="615"/>
      <c r="AI38" s="616">
        <v>23325</v>
      </c>
      <c r="AJ38" s="616">
        <v>22075</v>
      </c>
      <c r="AK38" s="616">
        <v>14075</v>
      </c>
      <c r="AL38" s="616">
        <v>19550</v>
      </c>
      <c r="AM38" s="616">
        <v>12575</v>
      </c>
      <c r="AN38" s="616">
        <v>23325</v>
      </c>
      <c r="AO38" s="616">
        <v>19325</v>
      </c>
      <c r="AP38" s="616">
        <v>15075</v>
      </c>
      <c r="AQ38" s="616">
        <v>64075</v>
      </c>
      <c r="AR38" s="616">
        <v>18825</v>
      </c>
      <c r="AS38" s="616">
        <v>15075</v>
      </c>
      <c r="AT38" s="616">
        <v>15075</v>
      </c>
      <c r="AU38" s="41"/>
      <c r="AV38" s="33">
        <f t="shared" si="85"/>
        <v>262375</v>
      </c>
      <c r="AW38" s="41"/>
      <c r="AZ38" s="52">
        <v>9444.68</v>
      </c>
      <c r="BA38" s="52">
        <v>24032.010000000002</v>
      </c>
      <c r="BB38" s="52">
        <v>13274.11</v>
      </c>
      <c r="BC38" s="52">
        <v>20432.68</v>
      </c>
      <c r="BD38" s="52">
        <v>16896.120000000003</v>
      </c>
      <c r="BE38" s="52">
        <v>16165.16</v>
      </c>
      <c r="BF38" s="52">
        <v>17423.36</v>
      </c>
      <c r="BG38" s="52">
        <v>10489.23</v>
      </c>
      <c r="BH38" s="52">
        <v>13358.55</v>
      </c>
      <c r="BI38" s="52">
        <v>-755.41000000000008</v>
      </c>
      <c r="BJ38" s="52">
        <v>4789.99</v>
      </c>
      <c r="BK38" s="52">
        <v>2951.68</v>
      </c>
      <c r="BM38" s="9">
        <f t="shared" si="86"/>
        <v>2951.68</v>
      </c>
      <c r="BO38" s="9">
        <f t="shared" ref="BO38:BR38" si="92">SUMIFS($AZ38:$BK38,$AZ$4:$BK$4,BO$4)</f>
        <v>46750.8</v>
      </c>
      <c r="BP38" s="9">
        <f t="shared" si="92"/>
        <v>53493.960000000006</v>
      </c>
      <c r="BQ38" s="9">
        <f t="shared" si="92"/>
        <v>41271.14</v>
      </c>
      <c r="BR38" s="9">
        <f t="shared" si="92"/>
        <v>6986.26</v>
      </c>
      <c r="BT38" s="9">
        <f t="shared" si="88"/>
        <v>148502.15999999997</v>
      </c>
    </row>
    <row r="39" spans="2:72" ht="14.25" customHeight="1" x14ac:dyDescent="0.25">
      <c r="B39" s="7" t="s">
        <v>132</v>
      </c>
      <c r="D39" s="52">
        <f>SUMIFS('Dispatch P&amp;L'!B:B,'Dispatch P&amp;L'!$R:$R,$B39)</f>
        <v>58804.090000000011</v>
      </c>
      <c r="E39" s="52">
        <f>SUMIFS('Dispatch P&amp;L'!C:C,'Dispatch P&amp;L'!$R:$R,$B39)</f>
        <v>59641.060000000012</v>
      </c>
      <c r="F39" s="52">
        <f>SUMIFS('Dispatch P&amp;L'!D:D,'Dispatch P&amp;L'!$R:$R,$B39)</f>
        <v>62495.130000000005</v>
      </c>
      <c r="G39" s="52">
        <f>SUMIFS('Dispatch P&amp;L'!E:E,'Dispatch P&amp;L'!$R:$R,$B39)</f>
        <v>63152.54</v>
      </c>
      <c r="H39" s="52">
        <f>SUMIFS('Dispatch P&amp;L'!F:F,'Dispatch P&amp;L'!$R:$R,$B39)</f>
        <v>56658.51999999999</v>
      </c>
      <c r="I39" s="52">
        <f>SUMIFS('Dispatch P&amp;L'!G:G,'Dispatch P&amp;L'!$R:$R,$B39)</f>
        <v>59487.78</v>
      </c>
      <c r="J39" s="52">
        <f>SUMIFS('Dispatch P&amp;L'!H:H,'Dispatch P&amp;L'!$R:$R,$B39)</f>
        <v>59581.289999999994</v>
      </c>
      <c r="K39" s="52">
        <f>SUMIFS('Dispatch P&amp;L'!I:I,'Dispatch P&amp;L'!$R:$R,$B39)</f>
        <v>63063.82</v>
      </c>
      <c r="L39" s="52">
        <f>SUMIFS('Dispatch P&amp;L'!J:J,'Dispatch P&amp;L'!$R:$R,$B39)</f>
        <v>65160.08</v>
      </c>
      <c r="M39" s="52">
        <f>SUMIFS('Dispatch P&amp;L'!K:K,'Dispatch P&amp;L'!$R:$R,$B39)</f>
        <v>62540.79</v>
      </c>
      <c r="N39" s="52">
        <f>SUMIFS('Dispatch P&amp;L'!L:L,'Dispatch P&amp;L'!$R:$R,$B39)</f>
        <v>64430.159999999996</v>
      </c>
      <c r="O39" s="52">
        <f>SUMIFS('Dispatch P&amp;L'!M:M,'Dispatch P&amp;L'!$R:$R,$B39)</f>
        <v>65161.299999999988</v>
      </c>
      <c r="Q39" s="9">
        <f t="shared" si="82"/>
        <v>65161.299999999988</v>
      </c>
      <c r="S39" s="9">
        <f t="shared" ref="S39:V39" si="93">SUMIFS($D39:$O39,$D$4:$O$4,S$4)</f>
        <v>180940.28000000003</v>
      </c>
      <c r="T39" s="9">
        <f t="shared" si="93"/>
        <v>179298.84</v>
      </c>
      <c r="U39" s="9">
        <f t="shared" si="93"/>
        <v>187805.19</v>
      </c>
      <c r="V39" s="9">
        <f t="shared" si="93"/>
        <v>192132.25</v>
      </c>
      <c r="X39" s="9">
        <f t="shared" si="84"/>
        <v>740176.56</v>
      </c>
      <c r="AA39" s="41"/>
      <c r="AB39" s="616">
        <v>745969.29291666672</v>
      </c>
      <c r="AC39" s="615"/>
      <c r="AD39" s="616">
        <v>182468.77374999999</v>
      </c>
      <c r="AE39" s="616">
        <v>187887.97166666668</v>
      </c>
      <c r="AF39" s="616">
        <v>187721.77375000002</v>
      </c>
      <c r="AG39" s="616">
        <v>187890.77374999999</v>
      </c>
      <c r="AH39" s="615"/>
      <c r="AI39" s="616">
        <v>60146.257916666669</v>
      </c>
      <c r="AJ39" s="616">
        <v>60146.257916666669</v>
      </c>
      <c r="AK39" s="616">
        <v>62176.257916666669</v>
      </c>
      <c r="AL39" s="616">
        <v>62376.257916666669</v>
      </c>
      <c r="AM39" s="616">
        <v>62720.455833333333</v>
      </c>
      <c r="AN39" s="616">
        <v>62791.257916666669</v>
      </c>
      <c r="AO39" s="616">
        <v>62190.591250000005</v>
      </c>
      <c r="AP39" s="616">
        <v>62340.591250000005</v>
      </c>
      <c r="AQ39" s="616">
        <v>63190.591250000005</v>
      </c>
      <c r="AR39" s="616">
        <v>62190.591250000005</v>
      </c>
      <c r="AS39" s="616">
        <v>63509.591249999998</v>
      </c>
      <c r="AT39" s="616">
        <v>62190.591250000005</v>
      </c>
      <c r="AU39" s="41"/>
      <c r="AV39" s="33">
        <f t="shared" si="85"/>
        <v>745969.29291666672</v>
      </c>
      <c r="AW39" s="41"/>
      <c r="AZ39" s="52">
        <v>46414.13</v>
      </c>
      <c r="BA39" s="52">
        <v>43217.86</v>
      </c>
      <c r="BB39" s="52">
        <v>47157.39</v>
      </c>
      <c r="BC39" s="52">
        <v>43754.65</v>
      </c>
      <c r="BD39" s="52">
        <v>53855.829999999994</v>
      </c>
      <c r="BE39" s="52">
        <v>54104.75</v>
      </c>
      <c r="BF39" s="52">
        <v>56533.34</v>
      </c>
      <c r="BG39" s="52">
        <v>55273.279999999992</v>
      </c>
      <c r="BH39" s="52">
        <v>53942.28</v>
      </c>
      <c r="BI39" s="52">
        <v>51079.159999999996</v>
      </c>
      <c r="BJ39" s="52">
        <v>52003.049999999996</v>
      </c>
      <c r="BK39" s="52">
        <v>56535.770000000004</v>
      </c>
      <c r="BM39" s="9">
        <f t="shared" si="86"/>
        <v>56535.770000000004</v>
      </c>
      <c r="BO39" s="9">
        <f t="shared" ref="BO39:BR39" si="94">SUMIFS($AZ39:$BK39,$AZ$4:$BK$4,BO$4)</f>
        <v>136789.38</v>
      </c>
      <c r="BP39" s="9">
        <f t="shared" si="94"/>
        <v>151715.22999999998</v>
      </c>
      <c r="BQ39" s="9">
        <f t="shared" si="94"/>
        <v>165748.9</v>
      </c>
      <c r="BR39" s="9">
        <f t="shared" si="94"/>
        <v>159617.97999999998</v>
      </c>
      <c r="BT39" s="9">
        <f t="shared" si="88"/>
        <v>613871.48999999987</v>
      </c>
    </row>
    <row r="40" spans="2:72" ht="14.25" customHeight="1" x14ac:dyDescent="0.25">
      <c r="B40" s="7" t="s">
        <v>133</v>
      </c>
      <c r="D40" s="52">
        <f>SUMIFS('Dispatch P&amp;L'!B:B,'Dispatch P&amp;L'!$R:$R,$B40)</f>
        <v>1629.22</v>
      </c>
      <c r="E40" s="52">
        <f>SUMIFS('Dispatch P&amp;L'!C:C,'Dispatch P&amp;L'!$R:$R,$B40)</f>
        <v>1468.48</v>
      </c>
      <c r="F40" s="52">
        <f>SUMIFS('Dispatch P&amp;L'!D:D,'Dispatch P&amp;L'!$R:$R,$B40)</f>
        <v>1490.47</v>
      </c>
      <c r="G40" s="52">
        <f>SUMIFS('Dispatch P&amp;L'!E:E,'Dispatch P&amp;L'!$R:$R,$B40)</f>
        <v>1114.7</v>
      </c>
      <c r="H40" s="52">
        <f>SUMIFS('Dispatch P&amp;L'!F:F,'Dispatch P&amp;L'!$R:$R,$B40)</f>
        <v>1423.6</v>
      </c>
      <c r="I40" s="52">
        <f>SUMIFS('Dispatch P&amp;L'!G:G,'Dispatch P&amp;L'!$R:$R,$B40)</f>
        <v>1205.29</v>
      </c>
      <c r="J40" s="52">
        <f>SUMIFS('Dispatch P&amp;L'!H:H,'Dispatch P&amp;L'!$R:$R,$B40)</f>
        <v>1395.12</v>
      </c>
      <c r="K40" s="52">
        <f>SUMIFS('Dispatch P&amp;L'!I:I,'Dispatch P&amp;L'!$R:$R,$B40)</f>
        <v>2129.67</v>
      </c>
      <c r="L40" s="52">
        <f>SUMIFS('Dispatch P&amp;L'!J:J,'Dispatch P&amp;L'!$R:$R,$B40)</f>
        <v>1312.65</v>
      </c>
      <c r="M40" s="52">
        <f>SUMIFS('Dispatch P&amp;L'!K:K,'Dispatch P&amp;L'!$R:$R,$B40)</f>
        <v>1394.83</v>
      </c>
      <c r="N40" s="52">
        <f>SUMIFS('Dispatch P&amp;L'!L:L,'Dispatch P&amp;L'!$R:$R,$B40)</f>
        <v>753.95</v>
      </c>
      <c r="O40" s="52">
        <f>SUMIFS('Dispatch P&amp;L'!M:M,'Dispatch P&amp;L'!$R:$R,$B40)</f>
        <v>755.77</v>
      </c>
      <c r="Q40" s="9">
        <f t="shared" si="82"/>
        <v>755.77</v>
      </c>
      <c r="S40" s="9">
        <f t="shared" ref="S40:V40" si="95">SUMIFS($D40:$O40,$D$4:$O$4,S$4)</f>
        <v>4588.17</v>
      </c>
      <c r="T40" s="9">
        <f t="shared" si="95"/>
        <v>3743.59</v>
      </c>
      <c r="U40" s="9">
        <f t="shared" si="95"/>
        <v>4837.4400000000005</v>
      </c>
      <c r="V40" s="9">
        <f t="shared" si="95"/>
        <v>2904.5499999999997</v>
      </c>
      <c r="X40" s="9">
        <f t="shared" si="84"/>
        <v>16073.749999999998</v>
      </c>
      <c r="AA40" s="41"/>
      <c r="AB40" s="616">
        <v>20000</v>
      </c>
      <c r="AC40" s="615"/>
      <c r="AD40" s="616">
        <v>5000</v>
      </c>
      <c r="AE40" s="616">
        <v>5000</v>
      </c>
      <c r="AF40" s="616">
        <v>5000</v>
      </c>
      <c r="AG40" s="616">
        <v>5000</v>
      </c>
      <c r="AH40" s="615"/>
      <c r="AI40" s="616">
        <v>1666.6666666666667</v>
      </c>
      <c r="AJ40" s="616">
        <v>1666.6666666666667</v>
      </c>
      <c r="AK40" s="616">
        <v>1666.6666666666667</v>
      </c>
      <c r="AL40" s="616">
        <v>1666.6666666666667</v>
      </c>
      <c r="AM40" s="616">
        <v>1666.6666666666667</v>
      </c>
      <c r="AN40" s="616">
        <v>1666.6666666666667</v>
      </c>
      <c r="AO40" s="616">
        <v>1666.6666666666667</v>
      </c>
      <c r="AP40" s="616">
        <v>1666.6666666666667</v>
      </c>
      <c r="AQ40" s="616">
        <v>1666.6666666666667</v>
      </c>
      <c r="AR40" s="616">
        <v>1666.6666666666667</v>
      </c>
      <c r="AS40" s="616">
        <v>1666.6666666666667</v>
      </c>
      <c r="AT40" s="616">
        <v>1666.6666666666667</v>
      </c>
      <c r="AU40" s="41"/>
      <c r="AV40" s="33">
        <f t="shared" si="85"/>
        <v>20000</v>
      </c>
      <c r="AW40" s="41"/>
      <c r="AZ40" s="52">
        <v>1361.16</v>
      </c>
      <c r="BA40" s="52">
        <v>1254.0899999999999</v>
      </c>
      <c r="BB40" s="52">
        <v>1565.15</v>
      </c>
      <c r="BC40" s="52">
        <v>1348.91</v>
      </c>
      <c r="BD40" s="52">
        <v>1155.54</v>
      </c>
      <c r="BE40" s="52">
        <v>1641.44</v>
      </c>
      <c r="BF40" s="52">
        <v>1132.8399999999999</v>
      </c>
      <c r="BG40" s="52">
        <v>1457.16</v>
      </c>
      <c r="BH40" s="52">
        <v>2200.5100000000002</v>
      </c>
      <c r="BI40" s="52">
        <v>-1262.1400000000001</v>
      </c>
      <c r="BJ40" s="52">
        <v>1334.76</v>
      </c>
      <c r="BK40" s="52">
        <v>1388.97</v>
      </c>
      <c r="BM40" s="9">
        <f t="shared" si="86"/>
        <v>1388.97</v>
      </c>
      <c r="BO40" s="9">
        <f t="shared" ref="BO40:BR40" si="96">SUMIFS($AZ40:$BK40,$AZ$4:$BK$4,BO$4)</f>
        <v>4180.3999999999996</v>
      </c>
      <c r="BP40" s="9">
        <f t="shared" si="96"/>
        <v>4145.8899999999994</v>
      </c>
      <c r="BQ40" s="9">
        <f t="shared" si="96"/>
        <v>4790.51</v>
      </c>
      <c r="BR40" s="9">
        <f t="shared" si="96"/>
        <v>1461.59</v>
      </c>
      <c r="BT40" s="9">
        <f t="shared" si="88"/>
        <v>14578.39</v>
      </c>
    </row>
    <row r="41" spans="2:72" ht="14.25" customHeight="1" x14ac:dyDescent="0.25">
      <c r="B41" s="7" t="s">
        <v>134</v>
      </c>
      <c r="D41" s="52">
        <f>SUMIFS('Dispatch P&amp;L'!B:B,'Dispatch P&amp;L'!$R:$R,$B41)</f>
        <v>58.62</v>
      </c>
      <c r="E41" s="52">
        <f>SUMIFS('Dispatch P&amp;L'!C:C,'Dispatch P&amp;L'!$R:$R,$B41)</f>
        <v>0</v>
      </c>
      <c r="F41" s="52">
        <f>SUMIFS('Dispatch P&amp;L'!D:D,'Dispatch P&amp;L'!$R:$R,$B41)</f>
        <v>283.06</v>
      </c>
      <c r="G41" s="52">
        <f>SUMIFS('Dispatch P&amp;L'!E:E,'Dispatch P&amp;L'!$R:$R,$B41)</f>
        <v>0</v>
      </c>
      <c r="H41" s="52">
        <f>SUMIFS('Dispatch P&amp;L'!F:F,'Dispatch P&amp;L'!$R:$R,$B41)</f>
        <v>204.13</v>
      </c>
      <c r="I41" s="52">
        <f>SUMIFS('Dispatch P&amp;L'!G:G,'Dispatch P&amp;L'!$R:$R,$B41)</f>
        <v>0</v>
      </c>
      <c r="J41" s="52">
        <f>SUMIFS('Dispatch P&amp;L'!H:H,'Dispatch P&amp;L'!$R:$R,$B41)</f>
        <v>186.84</v>
      </c>
      <c r="K41" s="52">
        <f>SUMIFS('Dispatch P&amp;L'!I:I,'Dispatch P&amp;L'!$R:$R,$B41)</f>
        <v>0</v>
      </c>
      <c r="L41" s="52">
        <f>SUMIFS('Dispatch P&amp;L'!J:J,'Dispatch P&amp;L'!$R:$R,$B41)</f>
        <v>0</v>
      </c>
      <c r="M41" s="52">
        <f>SUMIFS('Dispatch P&amp;L'!K:K,'Dispatch P&amp;L'!$R:$R,$B41)</f>
        <v>116.39</v>
      </c>
      <c r="N41" s="52">
        <f>SUMIFS('Dispatch P&amp;L'!L:L,'Dispatch P&amp;L'!$R:$R,$B41)</f>
        <v>0</v>
      </c>
      <c r="O41" s="52">
        <f>SUMIFS('Dispatch P&amp;L'!M:M,'Dispatch P&amp;L'!$R:$R,$B41)</f>
        <v>0</v>
      </c>
      <c r="Q41" s="9">
        <f t="shared" si="82"/>
        <v>0</v>
      </c>
      <c r="S41" s="9">
        <f t="shared" ref="S41:V41" si="97">SUMIFS($D41:$O41,$D$4:$O$4,S$4)</f>
        <v>341.68</v>
      </c>
      <c r="T41" s="9">
        <f t="shared" si="97"/>
        <v>204.13</v>
      </c>
      <c r="U41" s="9">
        <f t="shared" si="97"/>
        <v>186.84</v>
      </c>
      <c r="V41" s="9">
        <f t="shared" si="97"/>
        <v>116.39</v>
      </c>
      <c r="X41" s="9">
        <f t="shared" si="84"/>
        <v>849.04</v>
      </c>
      <c r="AA41" s="41"/>
      <c r="AB41" s="616">
        <v>750</v>
      </c>
      <c r="AC41" s="615"/>
      <c r="AD41" s="616">
        <v>187.5</v>
      </c>
      <c r="AE41" s="616">
        <v>187.5</v>
      </c>
      <c r="AF41" s="616">
        <v>187.5</v>
      </c>
      <c r="AG41" s="616">
        <v>187.5</v>
      </c>
      <c r="AH41" s="615"/>
      <c r="AI41" s="616">
        <v>62.5</v>
      </c>
      <c r="AJ41" s="616">
        <v>62.5</v>
      </c>
      <c r="AK41" s="616">
        <v>62.5</v>
      </c>
      <c r="AL41" s="616">
        <v>62.5</v>
      </c>
      <c r="AM41" s="616">
        <v>62.5</v>
      </c>
      <c r="AN41" s="616">
        <v>62.5</v>
      </c>
      <c r="AO41" s="616">
        <v>62.5</v>
      </c>
      <c r="AP41" s="616">
        <v>62.5</v>
      </c>
      <c r="AQ41" s="616">
        <v>62.5</v>
      </c>
      <c r="AR41" s="616">
        <v>62.5</v>
      </c>
      <c r="AS41" s="616">
        <v>62.5</v>
      </c>
      <c r="AT41" s="616">
        <v>62.5</v>
      </c>
      <c r="AU41" s="41"/>
      <c r="AV41" s="33">
        <f t="shared" si="85"/>
        <v>750</v>
      </c>
      <c r="AW41" s="41"/>
      <c r="AZ41" s="52">
        <v>0</v>
      </c>
      <c r="BA41" s="52">
        <v>0</v>
      </c>
      <c r="BB41" s="52">
        <v>0</v>
      </c>
      <c r="BC41" s="52">
        <v>177.14</v>
      </c>
      <c r="BD41" s="52">
        <v>0</v>
      </c>
      <c r="BE41" s="52">
        <v>0</v>
      </c>
      <c r="BF41" s="52">
        <v>291.48</v>
      </c>
      <c r="BG41" s="52">
        <v>0</v>
      </c>
      <c r="BH41" s="52">
        <v>0</v>
      </c>
      <c r="BI41" s="52">
        <v>0</v>
      </c>
      <c r="BJ41" s="52">
        <v>110.33</v>
      </c>
      <c r="BK41" s="52">
        <v>38.69</v>
      </c>
      <c r="BM41" s="9">
        <f t="shared" si="86"/>
        <v>38.69</v>
      </c>
      <c r="BO41" s="9">
        <f t="shared" ref="BO41:BR41" si="98">SUMIFS($AZ41:$BK41,$AZ$4:$BK$4,BO$4)</f>
        <v>0</v>
      </c>
      <c r="BP41" s="9">
        <f t="shared" si="98"/>
        <v>177.14</v>
      </c>
      <c r="BQ41" s="9">
        <f t="shared" si="98"/>
        <v>291.48</v>
      </c>
      <c r="BR41" s="9">
        <f t="shared" si="98"/>
        <v>149.01999999999998</v>
      </c>
      <c r="BT41" s="9">
        <f t="shared" si="88"/>
        <v>617.6400000000001</v>
      </c>
    </row>
    <row r="42" spans="2:72" ht="14.25" customHeight="1" x14ac:dyDescent="0.25">
      <c r="B42" s="7" t="s">
        <v>135</v>
      </c>
      <c r="D42" s="52">
        <f>SUMIFS('Dispatch P&amp;L'!B:B,'Dispatch P&amp;L'!$R:$R,$B42)</f>
        <v>51276.810000000005</v>
      </c>
      <c r="E42" s="52">
        <f>SUMIFS('Dispatch P&amp;L'!C:C,'Dispatch P&amp;L'!$R:$R,$B42)</f>
        <v>64389.82</v>
      </c>
      <c r="F42" s="52">
        <f>SUMIFS('Dispatch P&amp;L'!D:D,'Dispatch P&amp;L'!$R:$R,$B42)</f>
        <v>96057.75</v>
      </c>
      <c r="G42" s="52">
        <f>SUMIFS('Dispatch P&amp;L'!E:E,'Dispatch P&amp;L'!$R:$R,$B42)</f>
        <v>66882.8</v>
      </c>
      <c r="H42" s="52">
        <f>SUMIFS('Dispatch P&amp;L'!F:F,'Dispatch P&amp;L'!$R:$R,$B42)</f>
        <v>16381.69</v>
      </c>
      <c r="I42" s="52">
        <f>SUMIFS('Dispatch P&amp;L'!G:G,'Dispatch P&amp;L'!$R:$R,$B42)</f>
        <v>55583.299999999996</v>
      </c>
      <c r="J42" s="52">
        <f>SUMIFS('Dispatch P&amp;L'!H:H,'Dispatch P&amp;L'!$R:$R,$B42)</f>
        <v>57742.7</v>
      </c>
      <c r="K42" s="52">
        <f>SUMIFS('Dispatch P&amp;L'!I:I,'Dispatch P&amp;L'!$R:$R,$B42)</f>
        <v>36127.94</v>
      </c>
      <c r="L42" s="52">
        <f>SUMIFS('Dispatch P&amp;L'!J:J,'Dispatch P&amp;L'!$R:$R,$B42)</f>
        <v>34007.5</v>
      </c>
      <c r="M42" s="52">
        <f>SUMIFS('Dispatch P&amp;L'!K:K,'Dispatch P&amp;L'!$R:$R,$B42)</f>
        <v>58866.950000000004</v>
      </c>
      <c r="N42" s="52">
        <f>SUMIFS('Dispatch P&amp;L'!L:L,'Dispatch P&amp;L'!$R:$R,$B42)</f>
        <v>99215.17</v>
      </c>
      <c r="O42" s="52">
        <f>SUMIFS('Dispatch P&amp;L'!M:M,'Dispatch P&amp;L'!$R:$R,$B42)</f>
        <v>-15667.900000000001</v>
      </c>
      <c r="Q42" s="9">
        <f t="shared" si="82"/>
        <v>-15667.900000000001</v>
      </c>
      <c r="S42" s="9">
        <f t="shared" ref="S42:V42" si="99">SUMIFS($D42:$O42,$D$4:$O$4,S$4)</f>
        <v>211724.38</v>
      </c>
      <c r="T42" s="9">
        <f t="shared" si="99"/>
        <v>138847.79</v>
      </c>
      <c r="U42" s="9">
        <f t="shared" si="99"/>
        <v>127878.14</v>
      </c>
      <c r="V42" s="9">
        <f t="shared" si="99"/>
        <v>142414.22</v>
      </c>
      <c r="X42" s="9">
        <f t="shared" si="84"/>
        <v>620864.53</v>
      </c>
      <c r="AA42" s="41"/>
      <c r="AB42" s="616">
        <v>562785</v>
      </c>
      <c r="AC42" s="615"/>
      <c r="AD42" s="616">
        <v>119965</v>
      </c>
      <c r="AE42" s="616">
        <v>138140</v>
      </c>
      <c r="AF42" s="616">
        <v>146340</v>
      </c>
      <c r="AG42" s="616">
        <v>158340</v>
      </c>
      <c r="AH42" s="615"/>
      <c r="AI42" s="616">
        <v>40180</v>
      </c>
      <c r="AJ42" s="616">
        <v>49605</v>
      </c>
      <c r="AK42" s="616">
        <v>30180.000000000004</v>
      </c>
      <c r="AL42" s="616">
        <v>63780</v>
      </c>
      <c r="AM42" s="616">
        <v>37180</v>
      </c>
      <c r="AN42" s="616">
        <v>37180</v>
      </c>
      <c r="AO42" s="616">
        <v>37980</v>
      </c>
      <c r="AP42" s="616">
        <v>37980</v>
      </c>
      <c r="AQ42" s="616">
        <v>70380.000000000015</v>
      </c>
      <c r="AR42" s="616">
        <v>45580</v>
      </c>
      <c r="AS42" s="616">
        <v>67180</v>
      </c>
      <c r="AT42" s="616">
        <v>45580</v>
      </c>
      <c r="AU42" s="41"/>
      <c r="AV42" s="33">
        <f t="shared" si="85"/>
        <v>562785</v>
      </c>
      <c r="AW42" s="41"/>
      <c r="AZ42" s="52">
        <v>14118.13</v>
      </c>
      <c r="BA42" s="52">
        <v>29506.25</v>
      </c>
      <c r="BB42" s="52">
        <v>31212.5</v>
      </c>
      <c r="BC42" s="52">
        <v>64717.83</v>
      </c>
      <c r="BD42" s="52">
        <v>34722.28</v>
      </c>
      <c r="BE42" s="52">
        <v>36114.46</v>
      </c>
      <c r="BF42" s="52">
        <v>36528.83</v>
      </c>
      <c r="BG42" s="52">
        <v>73005.279999999999</v>
      </c>
      <c r="BH42" s="52">
        <v>67779.88</v>
      </c>
      <c r="BI42" s="52">
        <v>47871.350000000006</v>
      </c>
      <c r="BJ42" s="52">
        <v>52723.79</v>
      </c>
      <c r="BK42" s="52">
        <v>21780.440000000002</v>
      </c>
      <c r="BM42" s="9">
        <f t="shared" si="86"/>
        <v>21780.440000000002</v>
      </c>
      <c r="BO42" s="9">
        <f t="shared" ref="BO42:BR42" si="100">SUMIFS($AZ42:$BK42,$AZ$4:$BK$4,BO$4)</f>
        <v>74836.88</v>
      </c>
      <c r="BP42" s="9">
        <f t="shared" si="100"/>
        <v>135554.57</v>
      </c>
      <c r="BQ42" s="9">
        <f t="shared" si="100"/>
        <v>177313.99</v>
      </c>
      <c r="BR42" s="9">
        <f t="shared" si="100"/>
        <v>122375.58000000002</v>
      </c>
      <c r="BT42" s="9">
        <f t="shared" si="88"/>
        <v>510081.02</v>
      </c>
    </row>
    <row r="43" spans="2:72" ht="14.25" customHeight="1" x14ac:dyDescent="0.25">
      <c r="B43" s="7" t="s">
        <v>136</v>
      </c>
      <c r="D43" s="52">
        <f>SUMIFS('Dispatch P&amp;L'!B:B,'Dispatch P&amp;L'!$R:$R,$B43)</f>
        <v>603.86</v>
      </c>
      <c r="E43" s="52">
        <f>SUMIFS('Dispatch P&amp;L'!C:C,'Dispatch P&amp;L'!$R:$R,$B43)</f>
        <v>0</v>
      </c>
      <c r="F43" s="52">
        <f>SUMIFS('Dispatch P&amp;L'!D:D,'Dispatch P&amp;L'!$R:$R,$B43)</f>
        <v>197.39</v>
      </c>
      <c r="G43" s="52">
        <f>SUMIFS('Dispatch P&amp;L'!E:E,'Dispatch P&amp;L'!$R:$R,$B43)</f>
        <v>134.24</v>
      </c>
      <c r="H43" s="52">
        <f>SUMIFS('Dispatch P&amp;L'!F:F,'Dispatch P&amp;L'!$R:$R,$B43)</f>
        <v>0</v>
      </c>
      <c r="I43" s="52">
        <f>SUMIFS('Dispatch P&amp;L'!G:G,'Dispatch P&amp;L'!$R:$R,$B43)</f>
        <v>74.739999999999995</v>
      </c>
      <c r="J43" s="52">
        <f>SUMIFS('Dispatch P&amp;L'!H:H,'Dispatch P&amp;L'!$R:$R,$B43)</f>
        <v>74.989999999999995</v>
      </c>
      <c r="K43" s="52">
        <f>SUMIFS('Dispatch P&amp;L'!I:I,'Dispatch P&amp;L'!$R:$R,$B43)</f>
        <v>0</v>
      </c>
      <c r="L43" s="52">
        <f>SUMIFS('Dispatch P&amp;L'!J:J,'Dispatch P&amp;L'!$R:$R,$B43)</f>
        <v>0</v>
      </c>
      <c r="M43" s="52">
        <f>SUMIFS('Dispatch P&amp;L'!K:K,'Dispatch P&amp;L'!$R:$R,$B43)</f>
        <v>0</v>
      </c>
      <c r="N43" s="52">
        <f>SUMIFS('Dispatch P&amp;L'!L:L,'Dispatch P&amp;L'!$R:$R,$B43)</f>
        <v>0</v>
      </c>
      <c r="O43" s="52">
        <f>SUMIFS('Dispatch P&amp;L'!M:M,'Dispatch P&amp;L'!$R:$R,$B43)</f>
        <v>73.489999999999995</v>
      </c>
      <c r="Q43" s="9">
        <f t="shared" si="82"/>
        <v>73.489999999999995</v>
      </c>
      <c r="S43" s="9">
        <f t="shared" ref="S43:V43" si="101">SUMIFS($D43:$O43,$D$4:$O$4,S$4)</f>
        <v>801.25</v>
      </c>
      <c r="T43" s="9">
        <f t="shared" si="101"/>
        <v>208.98000000000002</v>
      </c>
      <c r="U43" s="9">
        <f t="shared" si="101"/>
        <v>74.989999999999995</v>
      </c>
      <c r="V43" s="9">
        <f t="shared" si="101"/>
        <v>73.489999999999995</v>
      </c>
      <c r="X43" s="9">
        <f t="shared" si="84"/>
        <v>1158.71</v>
      </c>
      <c r="AA43" s="41"/>
      <c r="AB43" s="616">
        <v>2000</v>
      </c>
      <c r="AC43" s="615"/>
      <c r="AD43" s="616">
        <v>500</v>
      </c>
      <c r="AE43" s="616">
        <v>500</v>
      </c>
      <c r="AF43" s="616">
        <v>500</v>
      </c>
      <c r="AG43" s="616">
        <v>500</v>
      </c>
      <c r="AH43" s="615"/>
      <c r="AI43" s="616">
        <v>166.66666666666666</v>
      </c>
      <c r="AJ43" s="616">
        <v>166.66666666666666</v>
      </c>
      <c r="AK43" s="616">
        <v>166.66666666666666</v>
      </c>
      <c r="AL43" s="616">
        <v>166.66666666666666</v>
      </c>
      <c r="AM43" s="616">
        <v>166.66666666666666</v>
      </c>
      <c r="AN43" s="616">
        <v>166.66666666666666</v>
      </c>
      <c r="AO43" s="616">
        <v>166.66666666666666</v>
      </c>
      <c r="AP43" s="616">
        <v>166.66666666666666</v>
      </c>
      <c r="AQ43" s="616">
        <v>166.66666666666666</v>
      </c>
      <c r="AR43" s="616">
        <v>166.66666666666666</v>
      </c>
      <c r="AS43" s="616">
        <v>166.66666666666666</v>
      </c>
      <c r="AT43" s="616">
        <v>166.66666666666666</v>
      </c>
      <c r="AU43" s="41"/>
      <c r="AV43" s="33">
        <f t="shared" si="85"/>
        <v>2000.0000000000002</v>
      </c>
      <c r="AW43" s="41"/>
      <c r="AZ43" s="52">
        <v>2745.47</v>
      </c>
      <c r="BA43" s="52">
        <v>2655.98</v>
      </c>
      <c r="BB43" s="52">
        <v>151.97999999999999</v>
      </c>
      <c r="BC43" s="52">
        <v>0</v>
      </c>
      <c r="BD43" s="52">
        <v>277.49</v>
      </c>
      <c r="BE43" s="52">
        <v>0</v>
      </c>
      <c r="BF43" s="52">
        <v>464.06</v>
      </c>
      <c r="BG43" s="52">
        <v>205.23</v>
      </c>
      <c r="BH43" s="52">
        <v>108.74</v>
      </c>
      <c r="BI43" s="52">
        <v>73.489999999999995</v>
      </c>
      <c r="BJ43" s="52">
        <v>0</v>
      </c>
      <c r="BK43" s="52">
        <v>170.43</v>
      </c>
      <c r="BM43" s="9">
        <f t="shared" si="86"/>
        <v>170.43</v>
      </c>
      <c r="BO43" s="9">
        <f t="shared" ref="BO43:BR43" si="102">SUMIFS($AZ43:$BK43,$AZ$4:$BK$4,BO$4)</f>
        <v>5553.4299999999994</v>
      </c>
      <c r="BP43" s="9">
        <f t="shared" si="102"/>
        <v>277.49</v>
      </c>
      <c r="BQ43" s="9">
        <f t="shared" si="102"/>
        <v>778.03</v>
      </c>
      <c r="BR43" s="9">
        <f t="shared" si="102"/>
        <v>243.92000000000002</v>
      </c>
      <c r="BT43" s="9">
        <f t="shared" si="88"/>
        <v>6852.869999999999</v>
      </c>
    </row>
    <row r="44" spans="2:72" ht="14.25" customHeight="1" x14ac:dyDescent="0.25">
      <c r="B44" s="7" t="s">
        <v>137</v>
      </c>
      <c r="D44" s="52">
        <f>SUMIFS('Dispatch P&amp;L'!B:B,'Dispatch P&amp;L'!$R:$R,$B44)</f>
        <v>9132.84</v>
      </c>
      <c r="E44" s="52">
        <f>SUMIFS('Dispatch P&amp;L'!C:C,'Dispatch P&amp;L'!$R:$R,$B44)</f>
        <v>9132.84</v>
      </c>
      <c r="F44" s="52">
        <f>SUMIFS('Dispatch P&amp;L'!D:D,'Dispatch P&amp;L'!$R:$R,$B44)</f>
        <v>9132.84</v>
      </c>
      <c r="G44" s="52">
        <f>SUMIFS('Dispatch P&amp;L'!E:E,'Dispatch P&amp;L'!$R:$R,$B44)</f>
        <v>9374.84</v>
      </c>
      <c r="H44" s="52">
        <f>SUMIFS('Dispatch P&amp;L'!F:F,'Dispatch P&amp;L'!$R:$R,$B44)</f>
        <v>9132.84</v>
      </c>
      <c r="I44" s="52">
        <f>SUMIFS('Dispatch P&amp;L'!G:G,'Dispatch P&amp;L'!$R:$R,$B44)</f>
        <v>7988.84</v>
      </c>
      <c r="J44" s="52">
        <f>SUMIFS('Dispatch P&amp;L'!H:H,'Dispatch P&amp;L'!$R:$R,$B44)</f>
        <v>11928.470000000001</v>
      </c>
      <c r="K44" s="52">
        <f>SUMIFS('Dispatch P&amp;L'!I:I,'Dispatch P&amp;L'!$R:$R,$B44)</f>
        <v>8990.2199999999993</v>
      </c>
      <c r="L44" s="52">
        <f>SUMIFS('Dispatch P&amp;L'!J:J,'Dispatch P&amp;L'!$R:$R,$B44)</f>
        <v>9231.7900000000009</v>
      </c>
      <c r="M44" s="52">
        <f>SUMIFS('Dispatch P&amp;L'!K:K,'Dispatch P&amp;L'!$R:$R,$B44)</f>
        <v>8830.76</v>
      </c>
      <c r="N44" s="52">
        <f>SUMIFS('Dispatch P&amp;L'!L:L,'Dispatch P&amp;L'!$R:$R,$B44)</f>
        <v>8830.74</v>
      </c>
      <c r="O44" s="52">
        <f>SUMIFS('Dispatch P&amp;L'!M:M,'Dispatch P&amp;L'!$R:$R,$B44)</f>
        <v>8035.42</v>
      </c>
      <c r="Q44" s="9">
        <f t="shared" si="82"/>
        <v>8035.42</v>
      </c>
      <c r="S44" s="9">
        <f t="shared" ref="S44:V44" si="103">SUMIFS($D44:$O44,$D$4:$O$4,S$4)</f>
        <v>27398.52</v>
      </c>
      <c r="T44" s="9">
        <f t="shared" si="103"/>
        <v>26496.52</v>
      </c>
      <c r="U44" s="9">
        <f t="shared" si="103"/>
        <v>30150.480000000003</v>
      </c>
      <c r="V44" s="9">
        <f t="shared" si="103"/>
        <v>25696.92</v>
      </c>
      <c r="X44" s="9">
        <f t="shared" si="84"/>
        <v>109742.43999999999</v>
      </c>
      <c r="AA44" s="41"/>
      <c r="AB44" s="616">
        <v>111422.59999999999</v>
      </c>
      <c r="AC44" s="615"/>
      <c r="AD44" s="616">
        <v>27399</v>
      </c>
      <c r="AE44" s="616">
        <v>27399</v>
      </c>
      <c r="AF44" s="616">
        <v>27855.65</v>
      </c>
      <c r="AG44" s="616">
        <v>28768.949999999997</v>
      </c>
      <c r="AH44" s="615"/>
      <c r="AI44" s="616">
        <v>9133</v>
      </c>
      <c r="AJ44" s="616">
        <v>9133</v>
      </c>
      <c r="AK44" s="616">
        <v>9133</v>
      </c>
      <c r="AL44" s="616">
        <v>9133</v>
      </c>
      <c r="AM44" s="616">
        <v>9133</v>
      </c>
      <c r="AN44" s="616">
        <v>9133</v>
      </c>
      <c r="AO44" s="616">
        <v>9133</v>
      </c>
      <c r="AP44" s="616">
        <v>9133</v>
      </c>
      <c r="AQ44" s="616">
        <v>9589.65</v>
      </c>
      <c r="AR44" s="616">
        <v>9589.65</v>
      </c>
      <c r="AS44" s="616">
        <v>9589.65</v>
      </c>
      <c r="AT44" s="616">
        <v>9589.65</v>
      </c>
      <c r="AU44" s="41"/>
      <c r="AV44" s="33">
        <f t="shared" si="85"/>
        <v>111422.59999999998</v>
      </c>
      <c r="AW44" s="41"/>
      <c r="AZ44" s="52">
        <v>9361.2099999999991</v>
      </c>
      <c r="BA44" s="52">
        <v>9361.2099999999991</v>
      </c>
      <c r="BB44" s="52">
        <v>9361.2099999999991</v>
      </c>
      <c r="BC44" s="52">
        <v>9361.2099999999991</v>
      </c>
      <c r="BD44" s="52">
        <v>6554.71</v>
      </c>
      <c r="BE44" s="52">
        <v>9361.2099999999991</v>
      </c>
      <c r="BF44" s="52">
        <v>9361.2099999999991</v>
      </c>
      <c r="BG44" s="52">
        <v>9358.09</v>
      </c>
      <c r="BH44" s="52">
        <v>9154.92</v>
      </c>
      <c r="BI44" s="52">
        <v>9154.92</v>
      </c>
      <c r="BJ44" s="52">
        <v>8637.18</v>
      </c>
      <c r="BK44" s="52">
        <v>9128.85</v>
      </c>
      <c r="BM44" s="9">
        <f t="shared" si="86"/>
        <v>9128.85</v>
      </c>
      <c r="BO44" s="9">
        <f t="shared" ref="BO44:BR44" si="104">SUMIFS($AZ44:$BK44,$AZ$4:$BK$4,BO$4)</f>
        <v>28083.629999999997</v>
      </c>
      <c r="BP44" s="9">
        <f t="shared" si="104"/>
        <v>25277.129999999997</v>
      </c>
      <c r="BQ44" s="9">
        <f t="shared" si="104"/>
        <v>27874.22</v>
      </c>
      <c r="BR44" s="9">
        <f t="shared" si="104"/>
        <v>26920.949999999997</v>
      </c>
      <c r="BT44" s="9">
        <f t="shared" si="88"/>
        <v>108155.93</v>
      </c>
    </row>
    <row r="45" spans="2:72" ht="14.25" customHeight="1" x14ac:dyDescent="0.25">
      <c r="B45" s="7" t="s">
        <v>138</v>
      </c>
      <c r="D45" s="52">
        <f>SUMIFS('Dispatch P&amp;L'!B:B,'Dispatch P&amp;L'!$R:$R,$B45)</f>
        <v>3036.54</v>
      </c>
      <c r="E45" s="52">
        <f>SUMIFS('Dispatch P&amp;L'!C:C,'Dispatch P&amp;L'!$R:$R,$B45)</f>
        <v>61.05</v>
      </c>
      <c r="F45" s="52">
        <f>SUMIFS('Dispatch P&amp;L'!D:D,'Dispatch P&amp;L'!$R:$R,$B45)</f>
        <v>370.79</v>
      </c>
      <c r="G45" s="52">
        <f>SUMIFS('Dispatch P&amp;L'!E:E,'Dispatch P&amp;L'!$R:$R,$B45)</f>
        <v>792.58</v>
      </c>
      <c r="H45" s="52">
        <f>SUMIFS('Dispatch P&amp;L'!F:F,'Dispatch P&amp;L'!$R:$R,$B45)</f>
        <v>246.26000000000002</v>
      </c>
      <c r="I45" s="52">
        <f>SUMIFS('Dispatch P&amp;L'!G:G,'Dispatch P&amp;L'!$R:$R,$B45)</f>
        <v>302.46000000000004</v>
      </c>
      <c r="J45" s="52">
        <f>SUMIFS('Dispatch P&amp;L'!H:H,'Dispatch P&amp;L'!$R:$R,$B45)</f>
        <v>1203.6200000000001</v>
      </c>
      <c r="K45" s="52">
        <f>SUMIFS('Dispatch P&amp;L'!I:I,'Dispatch P&amp;L'!$R:$R,$B45)</f>
        <v>5721.3</v>
      </c>
      <c r="L45" s="52">
        <f>SUMIFS('Dispatch P&amp;L'!J:J,'Dispatch P&amp;L'!$R:$R,$B45)</f>
        <v>200.17</v>
      </c>
      <c r="M45" s="52">
        <f>SUMIFS('Dispatch P&amp;L'!K:K,'Dispatch P&amp;L'!$R:$R,$B45)</f>
        <v>401.69</v>
      </c>
      <c r="N45" s="52">
        <f>SUMIFS('Dispatch P&amp;L'!L:L,'Dispatch P&amp;L'!$R:$R,$B45)</f>
        <v>120</v>
      </c>
      <c r="O45" s="52">
        <f>SUMIFS('Dispatch P&amp;L'!M:M,'Dispatch P&amp;L'!$R:$R,$B45)</f>
        <v>210</v>
      </c>
      <c r="Q45" s="9">
        <f t="shared" si="82"/>
        <v>210</v>
      </c>
      <c r="S45" s="9">
        <f t="shared" ref="S45:V45" si="105">SUMIFS($D45:$O45,$D$4:$O$4,S$4)</f>
        <v>3468.38</v>
      </c>
      <c r="T45" s="9">
        <f t="shared" si="105"/>
        <v>1341.3000000000002</v>
      </c>
      <c r="U45" s="9">
        <f t="shared" si="105"/>
        <v>7125.09</v>
      </c>
      <c r="V45" s="9">
        <f t="shared" si="105"/>
        <v>731.69</v>
      </c>
      <c r="X45" s="9">
        <f t="shared" si="84"/>
        <v>12666.460000000001</v>
      </c>
      <c r="AA45" s="41"/>
      <c r="AB45" s="616">
        <v>12460</v>
      </c>
      <c r="AC45" s="615"/>
      <c r="AD45" s="616">
        <v>2765</v>
      </c>
      <c r="AE45" s="616">
        <v>2765</v>
      </c>
      <c r="AF45" s="616">
        <v>3465</v>
      </c>
      <c r="AG45" s="616">
        <v>3465</v>
      </c>
      <c r="AH45" s="615"/>
      <c r="AI45" s="616">
        <v>921.66666666666663</v>
      </c>
      <c r="AJ45" s="616">
        <v>921.66666666666663</v>
      </c>
      <c r="AK45" s="616">
        <v>921.66666666666663</v>
      </c>
      <c r="AL45" s="616">
        <v>921.66666666666663</v>
      </c>
      <c r="AM45" s="616">
        <v>921.66666666666663</v>
      </c>
      <c r="AN45" s="616">
        <v>921.66666666666663</v>
      </c>
      <c r="AO45" s="616">
        <v>1155</v>
      </c>
      <c r="AP45" s="616">
        <v>1155</v>
      </c>
      <c r="AQ45" s="616">
        <v>1155</v>
      </c>
      <c r="AR45" s="616">
        <v>1155</v>
      </c>
      <c r="AS45" s="616">
        <v>1155</v>
      </c>
      <c r="AT45" s="616">
        <v>1155</v>
      </c>
      <c r="AU45" s="41"/>
      <c r="AV45" s="33">
        <f t="shared" si="85"/>
        <v>12460</v>
      </c>
      <c r="AW45" s="41"/>
      <c r="AZ45" s="52">
        <v>2092.34</v>
      </c>
      <c r="BA45" s="52">
        <v>332.54999999999995</v>
      </c>
      <c r="BB45" s="52">
        <v>405.15</v>
      </c>
      <c r="BC45" s="52">
        <v>258.36</v>
      </c>
      <c r="BD45" s="52">
        <v>485.63</v>
      </c>
      <c r="BE45" s="52">
        <v>303.33000000000004</v>
      </c>
      <c r="BF45" s="52">
        <v>2241.66</v>
      </c>
      <c r="BG45" s="52">
        <v>584.17000000000007</v>
      </c>
      <c r="BH45" s="52">
        <v>750.97</v>
      </c>
      <c r="BI45" s="52">
        <v>2144.38</v>
      </c>
      <c r="BJ45" s="52">
        <v>882.19</v>
      </c>
      <c r="BK45" s="52">
        <v>699.52</v>
      </c>
      <c r="BM45" s="9">
        <f t="shared" si="86"/>
        <v>699.52</v>
      </c>
      <c r="BO45" s="9">
        <f t="shared" ref="BO45:BR45" si="106">SUMIFS($AZ45:$BK45,$AZ$4:$BK$4,BO$4)</f>
        <v>2830.0400000000004</v>
      </c>
      <c r="BP45" s="9">
        <f t="shared" si="106"/>
        <v>1047.3200000000002</v>
      </c>
      <c r="BQ45" s="9">
        <f t="shared" si="106"/>
        <v>3576.8</v>
      </c>
      <c r="BR45" s="9">
        <f t="shared" si="106"/>
        <v>3726.09</v>
      </c>
      <c r="BT45" s="9">
        <f t="shared" si="88"/>
        <v>11180.250000000002</v>
      </c>
    </row>
    <row r="46" spans="2:72" ht="14.25" customHeight="1" x14ac:dyDescent="0.25">
      <c r="B46" s="7" t="s">
        <v>139</v>
      </c>
      <c r="D46" s="52">
        <f>SUMIFS('Dispatch P&amp;L'!B:B,'Dispatch P&amp;L'!$R:$R,$B46)</f>
        <v>3927.93</v>
      </c>
      <c r="E46" s="52">
        <f>SUMIFS('Dispatch P&amp;L'!C:C,'Dispatch P&amp;L'!$R:$R,$B46)</f>
        <v>3992.05</v>
      </c>
      <c r="F46" s="52">
        <f>SUMIFS('Dispatch P&amp;L'!D:D,'Dispatch P&amp;L'!$R:$R,$B46)</f>
        <v>4138.0600000000004</v>
      </c>
      <c r="G46" s="52">
        <f>SUMIFS('Dispatch P&amp;L'!E:E,'Dispatch P&amp;L'!$R:$R,$B46)</f>
        <v>4519.74</v>
      </c>
      <c r="H46" s="52">
        <f>SUMIFS('Dispatch P&amp;L'!F:F,'Dispatch P&amp;L'!$R:$R,$B46)</f>
        <v>4273.34</v>
      </c>
      <c r="I46" s="52">
        <f>SUMIFS('Dispatch P&amp;L'!G:G,'Dispatch P&amp;L'!$R:$R,$B46)</f>
        <v>5072.1899999999996</v>
      </c>
      <c r="J46" s="52">
        <f>SUMIFS('Dispatch P&amp;L'!H:H,'Dispatch P&amp;L'!$R:$R,$B46)</f>
        <v>4074.14</v>
      </c>
      <c r="K46" s="52">
        <f>SUMIFS('Dispatch P&amp;L'!I:I,'Dispatch P&amp;L'!$R:$R,$B46)</f>
        <v>4127.47</v>
      </c>
      <c r="L46" s="52">
        <f>SUMIFS('Dispatch P&amp;L'!J:J,'Dispatch P&amp;L'!$R:$R,$B46)</f>
        <v>3739.92</v>
      </c>
      <c r="M46" s="52">
        <f>SUMIFS('Dispatch P&amp;L'!K:K,'Dispatch P&amp;L'!$R:$R,$B46)</f>
        <v>4156.37</v>
      </c>
      <c r="N46" s="52">
        <f>SUMIFS('Dispatch P&amp;L'!L:L,'Dispatch P&amp;L'!$R:$R,$B46)</f>
        <v>3133.57</v>
      </c>
      <c r="O46" s="52">
        <f>SUMIFS('Dispatch P&amp;L'!M:M,'Dispatch P&amp;L'!$R:$R,$B46)</f>
        <v>3145.11</v>
      </c>
      <c r="Q46" s="9">
        <f t="shared" si="82"/>
        <v>3145.11</v>
      </c>
      <c r="S46" s="9">
        <f t="shared" ref="S46:V46" si="107">SUMIFS($D46:$O46,$D$4:$O$4,S$4)</f>
        <v>12058.04</v>
      </c>
      <c r="T46" s="9">
        <f t="shared" si="107"/>
        <v>13865.27</v>
      </c>
      <c r="U46" s="9">
        <f t="shared" si="107"/>
        <v>11941.53</v>
      </c>
      <c r="V46" s="9">
        <f t="shared" si="107"/>
        <v>10435.050000000001</v>
      </c>
      <c r="X46" s="9">
        <f t="shared" si="84"/>
        <v>48299.89</v>
      </c>
      <c r="AA46" s="29"/>
      <c r="AB46" s="616">
        <v>43703.670419778675</v>
      </c>
      <c r="AC46" s="622"/>
      <c r="AD46" s="616">
        <v>10225.559611749397</v>
      </c>
      <c r="AE46" s="616">
        <v>10957.231257024801</v>
      </c>
      <c r="AF46" s="616">
        <v>11215.028999532349</v>
      </c>
      <c r="AG46" s="616">
        <v>11305.850551472129</v>
      </c>
      <c r="AH46" s="622"/>
      <c r="AI46" s="616">
        <v>3298.8591901590003</v>
      </c>
      <c r="AJ46" s="616">
        <v>3542.5370684721493</v>
      </c>
      <c r="AK46" s="616">
        <v>3384.1633531182474</v>
      </c>
      <c r="AL46" s="616">
        <v>3684.575072343795</v>
      </c>
      <c r="AM46" s="616">
        <v>3499.744198891578</v>
      </c>
      <c r="AN46" s="616">
        <v>3772.9119857894289</v>
      </c>
      <c r="AO46" s="616">
        <v>3629.598559471252</v>
      </c>
      <c r="AP46" s="616">
        <v>3763.0556469324497</v>
      </c>
      <c r="AQ46" s="616">
        <v>3822.3747931286471</v>
      </c>
      <c r="AR46" s="616">
        <v>3710.7655170767193</v>
      </c>
      <c r="AS46" s="616">
        <v>3762.9789868398311</v>
      </c>
      <c r="AT46" s="616">
        <v>3832.1060475555792</v>
      </c>
      <c r="AU46" s="29"/>
      <c r="AV46" s="33">
        <f t="shared" si="85"/>
        <v>43703.670419778675</v>
      </c>
      <c r="AW46" s="29"/>
      <c r="AZ46" s="52">
        <v>3660.33</v>
      </c>
      <c r="BA46" s="52">
        <v>3953.41</v>
      </c>
      <c r="BB46" s="52">
        <v>12827.57</v>
      </c>
      <c r="BC46" s="52">
        <v>4346.62</v>
      </c>
      <c r="BD46" s="52">
        <v>4395.33</v>
      </c>
      <c r="BE46" s="52">
        <v>13319.42</v>
      </c>
      <c r="BF46" s="52">
        <v>3795.39</v>
      </c>
      <c r="BG46" s="52">
        <v>3952.81</v>
      </c>
      <c r="BH46" s="52">
        <v>12329.12</v>
      </c>
      <c r="BI46" s="52">
        <v>4191.6400000000003</v>
      </c>
      <c r="BJ46" s="52">
        <v>3594.54</v>
      </c>
      <c r="BK46" s="52">
        <v>11592.83</v>
      </c>
      <c r="BM46" s="9">
        <f t="shared" si="86"/>
        <v>11592.83</v>
      </c>
      <c r="BO46" s="9">
        <f t="shared" ref="BO46:BR46" si="108">SUMIFS($AZ46:$BK46,$AZ$4:$BK$4,BO$4)</f>
        <v>20441.309999999998</v>
      </c>
      <c r="BP46" s="9">
        <f t="shared" si="108"/>
        <v>22061.370000000003</v>
      </c>
      <c r="BQ46" s="9">
        <f t="shared" si="108"/>
        <v>20077.32</v>
      </c>
      <c r="BR46" s="9">
        <f t="shared" si="108"/>
        <v>19379.010000000002</v>
      </c>
      <c r="BT46" s="9">
        <f t="shared" si="88"/>
        <v>81959.009999999995</v>
      </c>
    </row>
    <row r="47" spans="2:72" ht="14.25" customHeight="1" x14ac:dyDescent="0.25">
      <c r="B47" s="7" t="s">
        <v>140</v>
      </c>
      <c r="D47" s="52">
        <f>SUMIFS('Dispatch P&amp;L'!B:B,'Dispatch P&amp;L'!$R:$R,$B47)</f>
        <v>25861.59</v>
      </c>
      <c r="E47" s="52">
        <f>SUMIFS('Dispatch P&amp;L'!C:C,'Dispatch P&amp;L'!$R:$R,$B47)</f>
        <v>8428.34</v>
      </c>
      <c r="F47" s="52">
        <f>SUMIFS('Dispatch P&amp;L'!D:D,'Dispatch P&amp;L'!$R:$R,$B47)</f>
        <v>4175.58</v>
      </c>
      <c r="G47" s="52">
        <f>SUMIFS('Dispatch P&amp;L'!E:E,'Dispatch P&amp;L'!$R:$R,$B47)</f>
        <v>3069.77</v>
      </c>
      <c r="H47" s="52">
        <f>SUMIFS('Dispatch P&amp;L'!F:F,'Dispatch P&amp;L'!$R:$R,$B47)</f>
        <v>6516.8700000000008</v>
      </c>
      <c r="I47" s="52">
        <f>SUMIFS('Dispatch P&amp;L'!G:G,'Dispatch P&amp;L'!$R:$R,$B47)</f>
        <v>4375.5200000000004</v>
      </c>
      <c r="J47" s="52">
        <f>SUMIFS('Dispatch P&amp;L'!H:H,'Dispatch P&amp;L'!$R:$R,$B47)</f>
        <v>4239.47</v>
      </c>
      <c r="K47" s="52">
        <f>SUMIFS('Dispatch P&amp;L'!I:I,'Dispatch P&amp;L'!$R:$R,$B47)</f>
        <v>7272.16</v>
      </c>
      <c r="L47" s="52">
        <f>SUMIFS('Dispatch P&amp;L'!J:J,'Dispatch P&amp;L'!$R:$R,$B47)</f>
        <v>2776.4700000000003</v>
      </c>
      <c r="M47" s="52">
        <f>SUMIFS('Dispatch P&amp;L'!K:K,'Dispatch P&amp;L'!$R:$R,$B47)</f>
        <v>3069.1400000000003</v>
      </c>
      <c r="N47" s="52">
        <f>SUMIFS('Dispatch P&amp;L'!L:L,'Dispatch P&amp;L'!$R:$R,$B47)</f>
        <v>1542.44</v>
      </c>
      <c r="O47" s="52">
        <f>SUMIFS('Dispatch P&amp;L'!M:M,'Dispatch P&amp;L'!$R:$R,$B47)</f>
        <v>1639.97</v>
      </c>
      <c r="Q47" s="9">
        <f t="shared" si="82"/>
        <v>1639.97</v>
      </c>
      <c r="S47" s="9">
        <f t="shared" ref="S47:V47" si="109">SUMIFS($D47:$O47,$D$4:$O$4,S$4)</f>
        <v>38465.51</v>
      </c>
      <c r="T47" s="9">
        <f t="shared" si="109"/>
        <v>13962.160000000002</v>
      </c>
      <c r="U47" s="9">
        <f t="shared" si="109"/>
        <v>14288.100000000002</v>
      </c>
      <c r="V47" s="9">
        <f t="shared" si="109"/>
        <v>6251.55</v>
      </c>
      <c r="X47" s="9">
        <f t="shared" si="84"/>
        <v>72967.320000000007</v>
      </c>
      <c r="AA47" s="41"/>
      <c r="AB47" s="616">
        <v>140400</v>
      </c>
      <c r="AC47" s="615"/>
      <c r="AD47" s="616">
        <v>68800</v>
      </c>
      <c r="AE47" s="616">
        <v>17150</v>
      </c>
      <c r="AF47" s="616">
        <v>29300</v>
      </c>
      <c r="AG47" s="616">
        <v>25150</v>
      </c>
      <c r="AH47" s="615"/>
      <c r="AI47" s="616">
        <v>41599.999999999993</v>
      </c>
      <c r="AJ47" s="616">
        <v>13600</v>
      </c>
      <c r="AK47" s="616">
        <v>13600</v>
      </c>
      <c r="AL47" s="616">
        <v>5716.6666666666661</v>
      </c>
      <c r="AM47" s="616">
        <v>5716.6666666666661</v>
      </c>
      <c r="AN47" s="616">
        <v>5716.6666666666661</v>
      </c>
      <c r="AO47" s="616">
        <v>15100</v>
      </c>
      <c r="AP47" s="616">
        <v>7100</v>
      </c>
      <c r="AQ47" s="616">
        <v>7100</v>
      </c>
      <c r="AR47" s="616">
        <v>8383.3333333333339</v>
      </c>
      <c r="AS47" s="616">
        <v>8383.3333333333339</v>
      </c>
      <c r="AT47" s="616">
        <v>8383.3333333333339</v>
      </c>
      <c r="AU47" s="41"/>
      <c r="AV47" s="33">
        <f t="shared" si="85"/>
        <v>140400.00000000003</v>
      </c>
      <c r="AW47" s="41"/>
      <c r="AZ47" s="52">
        <v>14942.35</v>
      </c>
      <c r="BA47" s="52">
        <v>11276.7</v>
      </c>
      <c r="BB47" s="52">
        <v>6807.4</v>
      </c>
      <c r="BC47" s="52">
        <v>2845.01</v>
      </c>
      <c r="BD47" s="52">
        <v>4668.75</v>
      </c>
      <c r="BE47" s="52">
        <v>3233.58</v>
      </c>
      <c r="BF47" s="52">
        <v>4050.3300000000004</v>
      </c>
      <c r="BG47" s="52">
        <v>3968.4700000000003</v>
      </c>
      <c r="BH47" s="52">
        <v>4804.3500000000004</v>
      </c>
      <c r="BI47" s="52">
        <v>7321.4599999999991</v>
      </c>
      <c r="BJ47" s="52">
        <v>5402</v>
      </c>
      <c r="BK47" s="52">
        <v>3858.67</v>
      </c>
      <c r="BM47" s="9">
        <f t="shared" si="86"/>
        <v>3858.67</v>
      </c>
      <c r="BO47" s="9">
        <f t="shared" ref="BO47:BR47" si="110">SUMIFS($AZ47:$BK47,$AZ$4:$BK$4,BO$4)</f>
        <v>33026.450000000004</v>
      </c>
      <c r="BP47" s="9">
        <f t="shared" si="110"/>
        <v>10747.34</v>
      </c>
      <c r="BQ47" s="9">
        <f t="shared" si="110"/>
        <v>12823.150000000001</v>
      </c>
      <c r="BR47" s="9">
        <f t="shared" si="110"/>
        <v>16582.129999999997</v>
      </c>
      <c r="BT47" s="9">
        <f t="shared" si="88"/>
        <v>73179.070000000007</v>
      </c>
    </row>
    <row r="48" spans="2:72" ht="14.25" customHeight="1" x14ac:dyDescent="0.25">
      <c r="B48" s="7" t="s">
        <v>141</v>
      </c>
      <c r="D48" s="52">
        <f>SUMIFS('Dispatch P&amp;L'!B:B,'Dispatch P&amp;L'!$R:$R,$B48)</f>
        <v>0</v>
      </c>
      <c r="E48" s="52">
        <f>SUMIFS('Dispatch P&amp;L'!C:C,'Dispatch P&amp;L'!$R:$R,$B48)</f>
        <v>0</v>
      </c>
      <c r="F48" s="52">
        <f>SUMIFS('Dispatch P&amp;L'!D:D,'Dispatch P&amp;L'!$R:$R,$B48)</f>
        <v>0</v>
      </c>
      <c r="G48" s="52">
        <f>SUMIFS('Dispatch P&amp;L'!E:E,'Dispatch P&amp;L'!$R:$R,$B48)</f>
        <v>4000</v>
      </c>
      <c r="H48" s="52">
        <f>SUMIFS('Dispatch P&amp;L'!F:F,'Dispatch P&amp;L'!$R:$R,$B48)</f>
        <v>0</v>
      </c>
      <c r="I48" s="52">
        <f>SUMIFS('Dispatch P&amp;L'!G:G,'Dispatch P&amp;L'!$R:$R,$B48)</f>
        <v>0</v>
      </c>
      <c r="J48" s="52">
        <f>SUMIFS('Dispatch P&amp;L'!H:H,'Dispatch P&amp;L'!$R:$R,$B48)</f>
        <v>0</v>
      </c>
      <c r="K48" s="52">
        <f>SUMIFS('Dispatch P&amp;L'!I:I,'Dispatch P&amp;L'!$R:$R,$B48)</f>
        <v>0</v>
      </c>
      <c r="L48" s="52">
        <f>SUMIFS('Dispatch P&amp;L'!J:J,'Dispatch P&amp;L'!$R:$R,$B48)</f>
        <v>0</v>
      </c>
      <c r="M48" s="52">
        <f>SUMIFS('Dispatch P&amp;L'!K:K,'Dispatch P&amp;L'!$R:$R,$B48)</f>
        <v>54000</v>
      </c>
      <c r="N48" s="52">
        <f>SUMIFS('Dispatch P&amp;L'!L:L,'Dispatch P&amp;L'!$R:$R,$B48)</f>
        <v>0</v>
      </c>
      <c r="O48" s="52">
        <f>SUMIFS('Dispatch P&amp;L'!M:M,'Dispatch P&amp;L'!$R:$R,$B48)</f>
        <v>0</v>
      </c>
      <c r="Q48" s="9">
        <f t="shared" si="82"/>
        <v>0</v>
      </c>
      <c r="S48" s="9">
        <f t="shared" ref="S48:V48" si="111">SUMIFS($D48:$O48,$D$4:$O$4,S$4)</f>
        <v>0</v>
      </c>
      <c r="T48" s="9">
        <f t="shared" si="111"/>
        <v>4000</v>
      </c>
      <c r="U48" s="9">
        <f t="shared" si="111"/>
        <v>0</v>
      </c>
      <c r="V48" s="9">
        <f t="shared" si="111"/>
        <v>54000</v>
      </c>
      <c r="X48" s="9">
        <f t="shared" si="84"/>
        <v>58000</v>
      </c>
      <c r="AA48" s="41"/>
      <c r="AB48" s="616">
        <v>100000</v>
      </c>
      <c r="AC48" s="615"/>
      <c r="AD48" s="616">
        <v>25000</v>
      </c>
      <c r="AE48" s="616">
        <v>25000</v>
      </c>
      <c r="AF48" s="616">
        <v>25000</v>
      </c>
      <c r="AG48" s="616">
        <v>25000</v>
      </c>
      <c r="AH48" s="615"/>
      <c r="AI48" s="616">
        <v>0</v>
      </c>
      <c r="AJ48" s="616">
        <v>25000</v>
      </c>
      <c r="AK48" s="616">
        <v>0</v>
      </c>
      <c r="AL48" s="616">
        <v>0</v>
      </c>
      <c r="AM48" s="616">
        <v>25000</v>
      </c>
      <c r="AN48" s="616">
        <v>0</v>
      </c>
      <c r="AO48" s="616">
        <v>0</v>
      </c>
      <c r="AP48" s="616">
        <v>25000</v>
      </c>
      <c r="AQ48" s="616">
        <v>0</v>
      </c>
      <c r="AR48" s="616">
        <v>0</v>
      </c>
      <c r="AS48" s="616">
        <v>25000</v>
      </c>
      <c r="AT48" s="616">
        <v>0</v>
      </c>
      <c r="AU48" s="41"/>
      <c r="AV48" s="33">
        <f t="shared" si="85"/>
        <v>100000</v>
      </c>
      <c r="AW48" s="41"/>
      <c r="AZ48" s="52">
        <v>0</v>
      </c>
      <c r="BA48" s="52">
        <v>0</v>
      </c>
      <c r="BB48" s="52">
        <v>0</v>
      </c>
      <c r="BC48" s="52">
        <v>33145.83</v>
      </c>
      <c r="BD48" s="52">
        <v>-15000</v>
      </c>
      <c r="BE48" s="52">
        <v>0</v>
      </c>
      <c r="BF48" s="52">
        <v>-22325</v>
      </c>
      <c r="BG48" s="52">
        <v>0</v>
      </c>
      <c r="BH48" s="52">
        <v>0</v>
      </c>
      <c r="BI48" s="52">
        <v>0</v>
      </c>
      <c r="BJ48" s="52">
        <v>0</v>
      </c>
      <c r="BK48" s="52">
        <v>62817.83</v>
      </c>
      <c r="BM48" s="9">
        <f t="shared" si="86"/>
        <v>62817.83</v>
      </c>
      <c r="BO48" s="9">
        <f t="shared" ref="BO48:BR48" si="112">SUMIFS($AZ48:$BK48,$AZ$4:$BK$4,BO$4)</f>
        <v>0</v>
      </c>
      <c r="BP48" s="9">
        <f t="shared" si="112"/>
        <v>18145.830000000002</v>
      </c>
      <c r="BQ48" s="9">
        <f t="shared" si="112"/>
        <v>-22325</v>
      </c>
      <c r="BR48" s="9">
        <f t="shared" si="112"/>
        <v>62817.83</v>
      </c>
      <c r="BT48" s="9">
        <f t="shared" si="88"/>
        <v>58638.66</v>
      </c>
    </row>
    <row r="49" spans="2:72" ht="14.25" customHeight="1" x14ac:dyDescent="0.25">
      <c r="B49" s="7" t="s">
        <v>95</v>
      </c>
      <c r="D49" s="52">
        <f>SUMIFS('Dispatch P&amp;L'!B:B,'Dispatch P&amp;L'!$R:$R,$B49)</f>
        <v>980.79</v>
      </c>
      <c r="E49" s="52">
        <f>SUMIFS('Dispatch P&amp;L'!C:C,'Dispatch P&amp;L'!$R:$R,$B49)</f>
        <v>1125.32</v>
      </c>
      <c r="F49" s="52">
        <f>SUMIFS('Dispatch P&amp;L'!D:D,'Dispatch P&amp;L'!$R:$R,$B49)</f>
        <v>1285.23</v>
      </c>
      <c r="G49" s="52">
        <f>SUMIFS('Dispatch P&amp;L'!E:E,'Dispatch P&amp;L'!$R:$R,$B49)</f>
        <v>0</v>
      </c>
      <c r="H49" s="52">
        <f>SUMIFS('Dispatch P&amp;L'!F:F,'Dispatch P&amp;L'!$R:$R,$B49)</f>
        <v>3096.3</v>
      </c>
      <c r="I49" s="52">
        <f>SUMIFS('Dispatch P&amp;L'!G:G,'Dispatch P&amp;L'!$R:$R,$B49)</f>
        <v>1584.18</v>
      </c>
      <c r="J49" s="52">
        <f>SUMIFS('Dispatch P&amp;L'!H:H,'Dispatch P&amp;L'!$R:$R,$B49)</f>
        <v>1656.69</v>
      </c>
      <c r="K49" s="52">
        <f>SUMIFS('Dispatch P&amp;L'!I:I,'Dispatch P&amp;L'!$R:$R,$B49)</f>
        <v>1849.1</v>
      </c>
      <c r="L49" s="52">
        <f>SUMIFS('Dispatch P&amp;L'!J:J,'Dispatch P&amp;L'!$R:$R,$B49)</f>
        <v>1849.11</v>
      </c>
      <c r="M49" s="52">
        <f>SUMIFS('Dispatch P&amp;L'!K:K,'Dispatch P&amp;L'!$R:$R,$B49)</f>
        <v>1849.11</v>
      </c>
      <c r="N49" s="52">
        <f>SUMIFS('Dispatch P&amp;L'!L:L,'Dispatch P&amp;L'!$R:$R,$B49)</f>
        <v>1935.37</v>
      </c>
      <c r="O49" s="52">
        <f>SUMIFS('Dispatch P&amp;L'!M:M,'Dispatch P&amp;L'!$R:$R,$B49)</f>
        <v>1935.37</v>
      </c>
      <c r="Q49" s="9">
        <f t="shared" si="82"/>
        <v>1935.37</v>
      </c>
      <c r="S49" s="9">
        <f t="shared" ref="S49:V49" si="113">SUMIFS($D49:$O49,$D$4:$O$4,S$4)</f>
        <v>3391.3399999999997</v>
      </c>
      <c r="T49" s="9">
        <f t="shared" si="113"/>
        <v>4680.4800000000005</v>
      </c>
      <c r="U49" s="9">
        <f t="shared" si="113"/>
        <v>5354.9</v>
      </c>
      <c r="V49" s="9">
        <f t="shared" si="113"/>
        <v>5719.8499999999995</v>
      </c>
      <c r="X49" s="9">
        <f t="shared" si="84"/>
        <v>19146.57</v>
      </c>
      <c r="AA49" s="41"/>
      <c r="AB49" s="616">
        <v>10917.015000000001</v>
      </c>
      <c r="AC49" s="615"/>
      <c r="AD49" s="616">
        <v>2729.2537499999999</v>
      </c>
      <c r="AE49" s="616">
        <v>2729.2537499999999</v>
      </c>
      <c r="AF49" s="616">
        <v>2729.2537499999999</v>
      </c>
      <c r="AG49" s="616">
        <v>2729.2537500000017</v>
      </c>
      <c r="AH49" s="615"/>
      <c r="AI49" s="616">
        <v>909.75124999999991</v>
      </c>
      <c r="AJ49" s="616">
        <v>909.75124999999991</v>
      </c>
      <c r="AK49" s="616">
        <v>909.75124999999991</v>
      </c>
      <c r="AL49" s="616">
        <v>909.75124999999991</v>
      </c>
      <c r="AM49" s="616">
        <v>909.75124999999991</v>
      </c>
      <c r="AN49" s="616">
        <v>909.75124999999991</v>
      </c>
      <c r="AO49" s="616">
        <v>909.75124999999991</v>
      </c>
      <c r="AP49" s="616">
        <v>909.75124999999991</v>
      </c>
      <c r="AQ49" s="616">
        <v>909.75124999999991</v>
      </c>
      <c r="AR49" s="616">
        <v>909.75124999999991</v>
      </c>
      <c r="AS49" s="616">
        <v>909.75124999999991</v>
      </c>
      <c r="AT49" s="616">
        <v>909.75125000000185</v>
      </c>
      <c r="AU49" s="41"/>
      <c r="AV49" s="33">
        <f t="shared" si="85"/>
        <v>10917.015000000001</v>
      </c>
      <c r="AW49" s="41"/>
      <c r="AZ49" s="52">
        <v>3040.95</v>
      </c>
      <c r="BA49" s="52">
        <v>3407.14</v>
      </c>
      <c r="BB49" s="52">
        <v>3188.19</v>
      </c>
      <c r="BC49" s="52">
        <v>2999.61</v>
      </c>
      <c r="BD49" s="52">
        <v>2661.28</v>
      </c>
      <c r="BE49" s="52">
        <v>2487.0100000000002</v>
      </c>
      <c r="BF49" s="52">
        <v>1634.45</v>
      </c>
      <c r="BG49" s="52">
        <v>1153.3499999999999</v>
      </c>
      <c r="BH49" s="52">
        <v>1287.46</v>
      </c>
      <c r="BI49" s="52">
        <v>1104.6600000000001</v>
      </c>
      <c r="BJ49" s="52">
        <v>970.44</v>
      </c>
      <c r="BK49" s="52">
        <v>837.63</v>
      </c>
      <c r="BM49" s="9">
        <f t="shared" si="86"/>
        <v>837.63</v>
      </c>
      <c r="BO49" s="9">
        <f t="shared" ref="BO49:BR49" si="114">SUMIFS($AZ49:$BK49,$AZ$4:$BK$4,BO$4)</f>
        <v>9636.2800000000007</v>
      </c>
      <c r="BP49" s="9">
        <f t="shared" si="114"/>
        <v>8147.9000000000005</v>
      </c>
      <c r="BQ49" s="9">
        <f t="shared" si="114"/>
        <v>4075.26</v>
      </c>
      <c r="BR49" s="9">
        <f t="shared" si="114"/>
        <v>2912.7300000000005</v>
      </c>
      <c r="BT49" s="9">
        <f t="shared" si="88"/>
        <v>24772.17</v>
      </c>
    </row>
    <row r="50" spans="2:72" ht="14.25" customHeight="1" x14ac:dyDescent="0.25">
      <c r="B50" s="7" t="s">
        <v>142</v>
      </c>
      <c r="D50" s="9">
        <f>SUMIFS('Dispatch Intangibles Amort'!$G:$G,'Dispatch Intangibles Amort'!$C:$C,D$5)</f>
        <v>0</v>
      </c>
      <c r="E50" s="9">
        <f>SUMIFS('Dispatch Intangibles Amort'!$G:$G,'Dispatch Intangibles Amort'!$C:$C,E$5)</f>
        <v>0</v>
      </c>
      <c r="F50" s="9">
        <f>SUMIFS('Dispatch Intangibles Amort'!$G:$G,'Dispatch Intangibles Amort'!$C:$C,F$5)</f>
        <v>0</v>
      </c>
      <c r="G50" s="9">
        <f>SUMIFS('Dispatch Intangibles Amort'!$G:$G,'Dispatch Intangibles Amort'!$C:$C,G$5)</f>
        <v>0</v>
      </c>
      <c r="H50" s="9">
        <f>SUMIFS('Dispatch Intangibles Amort'!$G:$G,'Dispatch Intangibles Amort'!$C:$C,H$5)</f>
        <v>0</v>
      </c>
      <c r="I50" s="9">
        <f>SUMIFS('Dispatch Intangibles Amort'!$G:$G,'Dispatch Intangibles Amort'!$C:$C,I$5)</f>
        <v>0</v>
      </c>
      <c r="J50" s="9">
        <f>SUMIFS('Dispatch Intangibles Amort'!$G:$G,'Dispatch Intangibles Amort'!$C:$C,J$5)</f>
        <v>0</v>
      </c>
      <c r="K50" s="9">
        <f>SUMIFS('Dispatch Intangibles Amort'!$G:$G,'Dispatch Intangibles Amort'!$C:$C,K$5)</f>
        <v>0</v>
      </c>
      <c r="L50" s="9">
        <f>SUMIFS('Dispatch Intangibles Amort'!$G:$G,'Dispatch Intangibles Amort'!$C:$C,L$5)</f>
        <v>0</v>
      </c>
      <c r="M50" s="9">
        <f>SUMIFS('Dispatch Intangibles Amort'!$G:$G,'Dispatch Intangibles Amort'!$C:$C,M$5)</f>
        <v>0</v>
      </c>
      <c r="N50" s="9">
        <f>SUMIFS('Dispatch Intangibles Amort'!$G:$G,'Dispatch Intangibles Amort'!$C:$C,N$5)</f>
        <v>0</v>
      </c>
      <c r="O50" s="9">
        <f>SUMIFS('Dispatch Intangibles Amort'!$G:$G,'Dispatch Intangibles Amort'!$C:$C,O$5)</f>
        <v>0</v>
      </c>
      <c r="Q50" s="9">
        <f t="shared" si="82"/>
        <v>0</v>
      </c>
      <c r="S50" s="9">
        <f t="shared" ref="S50:V50" si="115">SUMIFS($D50:$O50,$D$4:$O$4,S$4)</f>
        <v>0</v>
      </c>
      <c r="T50" s="9">
        <f t="shared" si="115"/>
        <v>0</v>
      </c>
      <c r="U50" s="9">
        <f t="shared" si="115"/>
        <v>0</v>
      </c>
      <c r="V50" s="9">
        <f t="shared" si="115"/>
        <v>0</v>
      </c>
      <c r="X50" s="9">
        <f t="shared" si="84"/>
        <v>0</v>
      </c>
      <c r="AA50" s="41"/>
      <c r="AB50" s="616">
        <v>0</v>
      </c>
      <c r="AC50" s="615"/>
      <c r="AD50" s="616">
        <v>0</v>
      </c>
      <c r="AE50" s="616">
        <v>0</v>
      </c>
      <c r="AF50" s="616">
        <v>0</v>
      </c>
      <c r="AG50" s="616">
        <v>0</v>
      </c>
      <c r="AH50" s="615"/>
      <c r="AI50" s="616">
        <v>0</v>
      </c>
      <c r="AJ50" s="616">
        <v>0</v>
      </c>
      <c r="AK50" s="616">
        <v>0</v>
      </c>
      <c r="AL50" s="616">
        <v>0</v>
      </c>
      <c r="AM50" s="616">
        <v>0</v>
      </c>
      <c r="AN50" s="616">
        <v>0</v>
      </c>
      <c r="AO50" s="616">
        <v>0</v>
      </c>
      <c r="AP50" s="616">
        <v>0</v>
      </c>
      <c r="AQ50" s="616">
        <v>0</v>
      </c>
      <c r="AR50" s="616">
        <v>0</v>
      </c>
      <c r="AS50" s="616">
        <v>0</v>
      </c>
      <c r="AT50" s="616">
        <v>0</v>
      </c>
      <c r="AU50" s="41"/>
      <c r="AV50" s="33">
        <f t="shared" si="85"/>
        <v>0</v>
      </c>
      <c r="AW50" s="41"/>
      <c r="AZ50" s="9">
        <v>0</v>
      </c>
      <c r="BA50" s="9">
        <v>0</v>
      </c>
      <c r="BB50" s="9">
        <v>0</v>
      </c>
      <c r="BC50" s="9">
        <v>0</v>
      </c>
      <c r="BD50" s="9">
        <v>0</v>
      </c>
      <c r="BE50" s="9">
        <v>0</v>
      </c>
      <c r="BF50" s="9">
        <v>0</v>
      </c>
      <c r="BG50" s="9">
        <v>0</v>
      </c>
      <c r="BH50" s="9">
        <v>0</v>
      </c>
      <c r="BI50" s="9">
        <v>0</v>
      </c>
      <c r="BJ50" s="9">
        <v>0</v>
      </c>
      <c r="BK50" s="9">
        <v>0</v>
      </c>
      <c r="BM50" s="9">
        <f t="shared" si="86"/>
        <v>0</v>
      </c>
      <c r="BO50" s="9">
        <f t="shared" ref="BO50:BR50" si="116">SUMIFS($AZ50:$BK50,$AZ$4:$BK$4,BO$4)</f>
        <v>0</v>
      </c>
      <c r="BP50" s="9">
        <f t="shared" si="116"/>
        <v>0</v>
      </c>
      <c r="BQ50" s="9">
        <f t="shared" si="116"/>
        <v>0</v>
      </c>
      <c r="BR50" s="9">
        <f t="shared" si="116"/>
        <v>0</v>
      </c>
      <c r="BT50" s="9">
        <f t="shared" si="88"/>
        <v>0</v>
      </c>
    </row>
    <row r="51" spans="2:72" ht="14.25" customHeight="1" x14ac:dyDescent="0.25">
      <c r="B51" s="7" t="s">
        <v>143</v>
      </c>
      <c r="D51" s="9">
        <f>SUMIFS('Dispatch Intangibles Amort'!$D:$D,'Dispatch Intangibles Amort'!$C:$C,D$5)</f>
        <v>0</v>
      </c>
      <c r="E51" s="9">
        <f>SUMIFS('Dispatch Intangibles Amort'!$D:$D,'Dispatch Intangibles Amort'!$C:$C,E$5)</f>
        <v>0</v>
      </c>
      <c r="F51" s="9">
        <f>SUMIFS('Dispatch Intangibles Amort'!$D:$D,'Dispatch Intangibles Amort'!$C:$C,F$5)</f>
        <v>0</v>
      </c>
      <c r="G51" s="9">
        <f>SUMIFS('Dispatch Intangibles Amort'!$D:$D,'Dispatch Intangibles Amort'!$C:$C,G$5)</f>
        <v>0</v>
      </c>
      <c r="H51" s="9">
        <f>SUMIFS('Dispatch Intangibles Amort'!$D:$D,'Dispatch Intangibles Amort'!$C:$C,H$5)</f>
        <v>0</v>
      </c>
      <c r="I51" s="9">
        <f>SUMIFS('Dispatch Intangibles Amort'!$D:$D,'Dispatch Intangibles Amort'!$C:$C,I$5)</f>
        <v>0</v>
      </c>
      <c r="J51" s="9">
        <f>SUMIFS('Dispatch Intangibles Amort'!$D:$D,'Dispatch Intangibles Amort'!$C:$C,J$5)</f>
        <v>0</v>
      </c>
      <c r="K51" s="9">
        <f>SUMIFS('Dispatch Intangibles Amort'!$D:$D,'Dispatch Intangibles Amort'!$C:$C,K$5)</f>
        <v>0</v>
      </c>
      <c r="L51" s="9">
        <f>SUMIFS('Dispatch Intangibles Amort'!$D:$D,'Dispatch Intangibles Amort'!$C:$C,L$5)</f>
        <v>0</v>
      </c>
      <c r="M51" s="9">
        <f>SUMIFS('Dispatch Intangibles Amort'!$D:$D,'Dispatch Intangibles Amort'!$C:$C,M$5)</f>
        <v>0</v>
      </c>
      <c r="N51" s="9">
        <f>SUMIFS('Dispatch Intangibles Amort'!$D:$D,'Dispatch Intangibles Amort'!$C:$C,N$5)</f>
        <v>0</v>
      </c>
      <c r="O51" s="9">
        <f>SUMIFS('Dispatch Intangibles Amort'!$D:$D,'Dispatch Intangibles Amort'!$C:$C,O$5)</f>
        <v>0</v>
      </c>
      <c r="Q51" s="9">
        <f t="shared" si="82"/>
        <v>0</v>
      </c>
      <c r="S51" s="9">
        <f t="shared" ref="S51:V51" si="117">SUMIFS($D51:$O51,$D$4:$O$4,S$4)</f>
        <v>0</v>
      </c>
      <c r="T51" s="9">
        <f t="shared" si="117"/>
        <v>0</v>
      </c>
      <c r="U51" s="9">
        <f t="shared" si="117"/>
        <v>0</v>
      </c>
      <c r="V51" s="9">
        <f t="shared" si="117"/>
        <v>0</v>
      </c>
      <c r="X51" s="9">
        <f t="shared" si="84"/>
        <v>0</v>
      </c>
      <c r="AA51" s="41"/>
      <c r="AB51" s="616">
        <v>0</v>
      </c>
      <c r="AC51" s="615"/>
      <c r="AD51" s="616">
        <v>0</v>
      </c>
      <c r="AE51" s="616">
        <v>0</v>
      </c>
      <c r="AF51" s="616">
        <v>0</v>
      </c>
      <c r="AG51" s="616">
        <v>0</v>
      </c>
      <c r="AH51" s="615"/>
      <c r="AI51" s="616">
        <v>0</v>
      </c>
      <c r="AJ51" s="616">
        <v>0</v>
      </c>
      <c r="AK51" s="616">
        <v>0</v>
      </c>
      <c r="AL51" s="616">
        <v>0</v>
      </c>
      <c r="AM51" s="616">
        <v>0</v>
      </c>
      <c r="AN51" s="616">
        <v>0</v>
      </c>
      <c r="AO51" s="616">
        <v>0</v>
      </c>
      <c r="AP51" s="616">
        <v>0</v>
      </c>
      <c r="AQ51" s="616">
        <v>0</v>
      </c>
      <c r="AR51" s="616">
        <v>0</v>
      </c>
      <c r="AS51" s="616">
        <v>0</v>
      </c>
      <c r="AT51" s="616">
        <v>0</v>
      </c>
      <c r="AU51" s="41"/>
      <c r="AV51" s="33">
        <f t="shared" si="85"/>
        <v>0</v>
      </c>
      <c r="AW51" s="41"/>
      <c r="AZ51" s="9">
        <v>0</v>
      </c>
      <c r="BA51" s="9">
        <v>0</v>
      </c>
      <c r="BB51" s="9">
        <v>0</v>
      </c>
      <c r="BC51" s="9">
        <v>0</v>
      </c>
      <c r="BD51" s="9">
        <v>0</v>
      </c>
      <c r="BE51" s="9">
        <v>0</v>
      </c>
      <c r="BF51" s="9">
        <v>0</v>
      </c>
      <c r="BG51" s="9">
        <v>0</v>
      </c>
      <c r="BH51" s="9">
        <v>0</v>
      </c>
      <c r="BI51" s="9">
        <v>0</v>
      </c>
      <c r="BJ51" s="9">
        <v>0</v>
      </c>
      <c r="BK51" s="9">
        <v>0</v>
      </c>
      <c r="BM51" s="9">
        <f t="shared" si="86"/>
        <v>0</v>
      </c>
      <c r="BO51" s="9">
        <f t="shared" ref="BO51:BR51" si="118">SUMIFS($AZ51:$BK51,$AZ$4:$BK$4,BO$4)</f>
        <v>0</v>
      </c>
      <c r="BP51" s="9">
        <f t="shared" si="118"/>
        <v>0</v>
      </c>
      <c r="BQ51" s="9">
        <f t="shared" si="118"/>
        <v>0</v>
      </c>
      <c r="BR51" s="9">
        <f t="shared" si="118"/>
        <v>0</v>
      </c>
      <c r="BT51" s="9">
        <f t="shared" si="88"/>
        <v>0</v>
      </c>
    </row>
    <row r="52" spans="2:72" ht="14.25" customHeight="1" x14ac:dyDescent="0.25">
      <c r="B52" s="7" t="s">
        <v>144</v>
      </c>
      <c r="D52" s="9">
        <f>SUMIFS('Dispatch Intangibles Amort'!$L:$L,'Dispatch Intangibles Amort'!$C:$C,D$5)</f>
        <v>388816.39467460319</v>
      </c>
      <c r="E52" s="9">
        <f>SUMIFS('Dispatch Intangibles Amort'!$L:$L,'Dispatch Intangibles Amort'!$C:$C,E$5)</f>
        <v>388816.39467460319</v>
      </c>
      <c r="F52" s="9">
        <f>SUMIFS('Dispatch Intangibles Amort'!$L:$L,'Dispatch Intangibles Amort'!$C:$C,F$5)</f>
        <v>388816.39467460319</v>
      </c>
      <c r="G52" s="9">
        <f>SUMIFS('Dispatch Intangibles Amort'!$L:$L,'Dispatch Intangibles Amort'!$C:$C,G$5)</f>
        <v>388816.39467460319</v>
      </c>
      <c r="H52" s="9">
        <f>SUMIFS('Dispatch Intangibles Amort'!$L:$L,'Dispatch Intangibles Amort'!$C:$C,H$5)</f>
        <v>388816.39467460319</v>
      </c>
      <c r="I52" s="9">
        <f>SUMIFS('Dispatch Intangibles Amort'!$L:$L,'Dispatch Intangibles Amort'!$C:$C,I$5)</f>
        <v>388816.39467460319</v>
      </c>
      <c r="J52" s="9">
        <f>SUMIFS('Dispatch Intangibles Amort'!$L:$L,'Dispatch Intangibles Amort'!$C:$C,J$5)</f>
        <v>388816.39467460319</v>
      </c>
      <c r="K52" s="9">
        <f>SUMIFS('Dispatch Intangibles Amort'!$L:$L,'Dispatch Intangibles Amort'!$C:$C,K$5)</f>
        <v>388816.39467460319</v>
      </c>
      <c r="L52" s="9">
        <f>SUMIFS('Dispatch Intangibles Amort'!$L:$L,'Dispatch Intangibles Amort'!$C:$C,L$5)</f>
        <v>388816.39467460319</v>
      </c>
      <c r="M52" s="9">
        <f>SUMIFS('Dispatch Intangibles Amort'!$L:$L,'Dispatch Intangibles Amort'!$C:$C,M$5)</f>
        <v>388816.39467460319</v>
      </c>
      <c r="N52" s="9">
        <f>SUMIFS('Dispatch Intangibles Amort'!$L:$L,'Dispatch Intangibles Amort'!$C:$C,N$5)</f>
        <v>388816.39467460319</v>
      </c>
      <c r="O52" s="9">
        <f>SUMIFS('Dispatch Intangibles Amort'!$L:$L,'Dispatch Intangibles Amort'!$C:$C,O$5)</f>
        <v>388816.39467460319</v>
      </c>
      <c r="Q52" s="9">
        <f t="shared" si="82"/>
        <v>388816.39467460319</v>
      </c>
      <c r="S52" s="9">
        <f t="shared" ref="S52:V52" si="119">SUMIFS($D52:$O52,$D$4:$O$4,S$4)</f>
        <v>1166449.1840238096</v>
      </c>
      <c r="T52" s="9">
        <f t="shared" si="119"/>
        <v>1166449.1840238096</v>
      </c>
      <c r="U52" s="9">
        <f t="shared" si="119"/>
        <v>1166449.1840238096</v>
      </c>
      <c r="V52" s="9">
        <f t="shared" si="119"/>
        <v>1166449.1840238096</v>
      </c>
      <c r="X52" s="9">
        <f t="shared" si="84"/>
        <v>4665796.7360952385</v>
      </c>
      <c r="AA52" s="41"/>
      <c r="AB52" s="616">
        <v>4665796.7360952385</v>
      </c>
      <c r="AC52" s="615"/>
      <c r="AD52" s="616">
        <v>1166449.1840238096</v>
      </c>
      <c r="AE52" s="616">
        <v>1166449.1840238096</v>
      </c>
      <c r="AF52" s="616">
        <v>1166449.1840238096</v>
      </c>
      <c r="AG52" s="616">
        <v>1166449.1840238096</v>
      </c>
      <c r="AH52" s="615"/>
      <c r="AI52" s="616">
        <v>388816.39467460319</v>
      </c>
      <c r="AJ52" s="616">
        <v>388816.39467460319</v>
      </c>
      <c r="AK52" s="616">
        <v>388816.39467460319</v>
      </c>
      <c r="AL52" s="616">
        <v>388816.39467460319</v>
      </c>
      <c r="AM52" s="616">
        <v>388816.39467460319</v>
      </c>
      <c r="AN52" s="616">
        <v>388816.39467460319</v>
      </c>
      <c r="AO52" s="616">
        <v>388816.39467460319</v>
      </c>
      <c r="AP52" s="616">
        <v>388816.39467460319</v>
      </c>
      <c r="AQ52" s="616">
        <v>388816.39467460319</v>
      </c>
      <c r="AR52" s="616">
        <v>388816.39467460319</v>
      </c>
      <c r="AS52" s="616">
        <v>388816.39467460319</v>
      </c>
      <c r="AT52" s="616">
        <v>388816.39467460319</v>
      </c>
      <c r="AU52" s="41"/>
      <c r="AV52" s="33">
        <f t="shared" si="85"/>
        <v>4665796.7360952385</v>
      </c>
      <c r="AW52" s="41"/>
      <c r="AZ52" s="9">
        <v>388816.39467460319</v>
      </c>
      <c r="BA52" s="9">
        <v>388816.39467460319</v>
      </c>
      <c r="BB52" s="9">
        <v>388816.39467460319</v>
      </c>
      <c r="BC52" s="9">
        <v>388816.39467460319</v>
      </c>
      <c r="BD52" s="9">
        <v>388816.39467460319</v>
      </c>
      <c r="BE52" s="9">
        <v>388816.39467460319</v>
      </c>
      <c r="BF52" s="9">
        <v>388816.39467460319</v>
      </c>
      <c r="BG52" s="9">
        <v>388816.39467460319</v>
      </c>
      <c r="BH52" s="9">
        <v>388816.39467460319</v>
      </c>
      <c r="BI52" s="9">
        <v>388816.39467460319</v>
      </c>
      <c r="BJ52" s="9">
        <v>388816.39467460319</v>
      </c>
      <c r="BK52" s="9">
        <v>388816.39467460319</v>
      </c>
      <c r="BM52" s="9">
        <f t="shared" si="86"/>
        <v>388816.39467460319</v>
      </c>
      <c r="BO52" s="9">
        <f t="shared" ref="BO52:BR52" si="120">SUMIFS($AZ52:$BK52,$AZ$4:$BK$4,BO$4)</f>
        <v>1166449.1840238096</v>
      </c>
      <c r="BP52" s="9">
        <f t="shared" si="120"/>
        <v>1166449.1840238096</v>
      </c>
      <c r="BQ52" s="9">
        <f t="shared" si="120"/>
        <v>1166449.1840238096</v>
      </c>
      <c r="BR52" s="9">
        <f t="shared" si="120"/>
        <v>1166449.1840238096</v>
      </c>
      <c r="BT52" s="9">
        <f t="shared" si="88"/>
        <v>4665796.7360952385</v>
      </c>
    </row>
    <row r="53" spans="2:72" ht="14.25" customHeight="1" x14ac:dyDescent="0.25">
      <c r="B53" s="7" t="s">
        <v>145</v>
      </c>
      <c r="D53" s="9">
        <f>SUMIFS('Dispatch Intangibles Amort'!$E:$E,'Dispatch Intangibles Amort'!$C:$C,D$5)+SUMIFS('Dispatch Intangibles Amort'!$F:$F,'Dispatch Intangibles Amort'!$C:$C,D$5)</f>
        <v>37550.366300366302</v>
      </c>
      <c r="E53" s="9">
        <f>SUMIFS('Dispatch Intangibles Amort'!$E:$E,'Dispatch Intangibles Amort'!$C:$C,E$5)+SUMIFS('Dispatch Intangibles Amort'!$F:$F,'Dispatch Intangibles Amort'!$C:$C,E$5)</f>
        <v>37550.366300366302</v>
      </c>
      <c r="F53" s="9">
        <f>SUMIFS('Dispatch Intangibles Amort'!$E:$E,'Dispatch Intangibles Amort'!$C:$C,F$5)+SUMIFS('Dispatch Intangibles Amort'!$F:$F,'Dispatch Intangibles Amort'!$C:$C,F$5)</f>
        <v>37550.366300366302</v>
      </c>
      <c r="G53" s="9">
        <f>SUMIFS('Dispatch Intangibles Amort'!$E:$E,'Dispatch Intangibles Amort'!$C:$C,G$5)+SUMIFS('Dispatch Intangibles Amort'!$F:$F,'Dispatch Intangibles Amort'!$C:$C,G$5)</f>
        <v>37550.366300366302</v>
      </c>
      <c r="H53" s="9">
        <f>SUMIFS('Dispatch Intangibles Amort'!$E:$E,'Dispatch Intangibles Amort'!$C:$C,H$5)+SUMIFS('Dispatch Intangibles Amort'!$F:$F,'Dispatch Intangibles Amort'!$C:$C,H$5)</f>
        <v>37550.366300366302</v>
      </c>
      <c r="I53" s="9">
        <f>SUMIFS('Dispatch Intangibles Amort'!$E:$E,'Dispatch Intangibles Amort'!$C:$C,I$5)+SUMIFS('Dispatch Intangibles Amort'!$F:$F,'Dispatch Intangibles Amort'!$C:$C,I$5)</f>
        <v>37550.366300366302</v>
      </c>
      <c r="J53" s="9">
        <f>SUMIFS('Dispatch Intangibles Amort'!$E:$E,'Dispatch Intangibles Amort'!$C:$C,J$5)+SUMIFS('Dispatch Intangibles Amort'!$F:$F,'Dispatch Intangibles Amort'!$C:$C,J$5)</f>
        <v>37550.366300366302</v>
      </c>
      <c r="K53" s="9">
        <f>SUMIFS('Dispatch Intangibles Amort'!$E:$E,'Dispatch Intangibles Amort'!$C:$C,K$5)+SUMIFS('Dispatch Intangibles Amort'!$F:$F,'Dispatch Intangibles Amort'!$C:$C,K$5)</f>
        <v>37550.366300366302</v>
      </c>
      <c r="L53" s="9">
        <f>SUMIFS('Dispatch Intangibles Amort'!$E:$E,'Dispatch Intangibles Amort'!$C:$C,L$5)+SUMIFS('Dispatch Intangibles Amort'!$F:$F,'Dispatch Intangibles Amort'!$C:$C,L$5)</f>
        <v>37550.366300366302</v>
      </c>
      <c r="M53" s="9">
        <f>SUMIFS('Dispatch Intangibles Amort'!$E:$E,'Dispatch Intangibles Amort'!$C:$C,M$5)+SUMIFS('Dispatch Intangibles Amort'!$F:$F,'Dispatch Intangibles Amort'!$C:$C,M$5)</f>
        <v>37550.366300366302</v>
      </c>
      <c r="N53" s="9">
        <f>SUMIFS('Dispatch Intangibles Amort'!$E:$E,'Dispatch Intangibles Amort'!$C:$C,N$5)+SUMIFS('Dispatch Intangibles Amort'!$F:$F,'Dispatch Intangibles Amort'!$C:$C,N$5)</f>
        <v>37550.366300366302</v>
      </c>
      <c r="O53" s="9">
        <f>SUMIFS('Dispatch Intangibles Amort'!$E:$E,'Dispatch Intangibles Amort'!$C:$C,O$5)+SUMIFS('Dispatch Intangibles Amort'!$F:$F,'Dispatch Intangibles Amort'!$C:$C,O$5)</f>
        <v>37550.366300366302</v>
      </c>
      <c r="Q53" s="9">
        <f t="shared" si="82"/>
        <v>37550.366300366302</v>
      </c>
      <c r="S53" s="9">
        <f t="shared" ref="S53:V53" si="121">SUMIFS($D53:$O53,$D$4:$O$4,S$4)</f>
        <v>112651.09890109891</v>
      </c>
      <c r="T53" s="9">
        <f t="shared" si="121"/>
        <v>112651.09890109891</v>
      </c>
      <c r="U53" s="9">
        <f t="shared" si="121"/>
        <v>112651.09890109891</v>
      </c>
      <c r="V53" s="9">
        <f t="shared" si="121"/>
        <v>112651.09890109891</v>
      </c>
      <c r="X53" s="9">
        <f t="shared" si="84"/>
        <v>450604.3956043956</v>
      </c>
      <c r="AA53" s="41"/>
      <c r="AB53" s="616">
        <v>450604.39560439566</v>
      </c>
      <c r="AC53" s="615"/>
      <c r="AD53" s="616">
        <v>112651.09890109891</v>
      </c>
      <c r="AE53" s="616">
        <v>112651.09890109891</v>
      </c>
      <c r="AF53" s="616">
        <v>112651.09890109891</v>
      </c>
      <c r="AG53" s="616">
        <v>112651.09890109891</v>
      </c>
      <c r="AH53" s="615"/>
      <c r="AI53" s="616">
        <v>37550.366300366302</v>
      </c>
      <c r="AJ53" s="616">
        <v>37550.366300366302</v>
      </c>
      <c r="AK53" s="616">
        <v>37550.366300366302</v>
      </c>
      <c r="AL53" s="616">
        <v>37550.366300366302</v>
      </c>
      <c r="AM53" s="616">
        <v>37550.366300366302</v>
      </c>
      <c r="AN53" s="616">
        <v>37550.366300366302</v>
      </c>
      <c r="AO53" s="616">
        <v>37550.366300366302</v>
      </c>
      <c r="AP53" s="616">
        <v>37550.366300366302</v>
      </c>
      <c r="AQ53" s="616">
        <v>37550.366300366302</v>
      </c>
      <c r="AR53" s="616">
        <v>37550.366300366302</v>
      </c>
      <c r="AS53" s="616">
        <v>37550.366300366302</v>
      </c>
      <c r="AT53" s="616">
        <v>37550.366300366302</v>
      </c>
      <c r="AU53" s="41"/>
      <c r="AV53" s="33">
        <f t="shared" si="85"/>
        <v>450604.3956043956</v>
      </c>
      <c r="AW53" s="41"/>
      <c r="AZ53" s="9">
        <v>37550.366300366302</v>
      </c>
      <c r="BA53" s="9">
        <v>37550.366300366302</v>
      </c>
      <c r="BB53" s="9">
        <v>37550.366300366302</v>
      </c>
      <c r="BC53" s="9">
        <v>37550.366300366302</v>
      </c>
      <c r="BD53" s="9">
        <v>37550.366300366302</v>
      </c>
      <c r="BE53" s="9">
        <v>37550.366300366302</v>
      </c>
      <c r="BF53" s="9">
        <v>37550.366300366302</v>
      </c>
      <c r="BG53" s="9">
        <v>37550.366300366302</v>
      </c>
      <c r="BH53" s="9">
        <v>37550.366300366302</v>
      </c>
      <c r="BI53" s="9">
        <v>37550.366300366302</v>
      </c>
      <c r="BJ53" s="9">
        <v>37550.366300366302</v>
      </c>
      <c r="BK53" s="9">
        <v>37550.366300366302</v>
      </c>
      <c r="BM53" s="9">
        <f t="shared" si="86"/>
        <v>37550.366300366302</v>
      </c>
      <c r="BO53" s="9">
        <f t="shared" ref="BO53:BR53" si="122">SUMIFS($AZ53:$BK53,$AZ$4:$BK$4,BO$4)</f>
        <v>112651.09890109891</v>
      </c>
      <c r="BP53" s="9">
        <f t="shared" si="122"/>
        <v>112651.09890109891</v>
      </c>
      <c r="BQ53" s="9">
        <f t="shared" si="122"/>
        <v>112651.09890109891</v>
      </c>
      <c r="BR53" s="9">
        <f t="shared" si="122"/>
        <v>112651.09890109891</v>
      </c>
      <c r="BT53" s="9">
        <f t="shared" si="88"/>
        <v>450604.3956043956</v>
      </c>
    </row>
    <row r="54" spans="2:72" ht="14.25" customHeight="1" x14ac:dyDescent="0.25">
      <c r="B54" s="10" t="s">
        <v>146</v>
      </c>
      <c r="D54" s="49">
        <f t="shared" ref="D54:O54" si="123">SUM(D36:D53)</f>
        <v>685941.21097496955</v>
      </c>
      <c r="E54" s="49">
        <f t="shared" si="123"/>
        <v>630276.91097496951</v>
      </c>
      <c r="F54" s="49">
        <f t="shared" si="123"/>
        <v>653609.84097496956</v>
      </c>
      <c r="G54" s="49">
        <f t="shared" si="123"/>
        <v>626833.91097496951</v>
      </c>
      <c r="H54" s="49">
        <f t="shared" si="123"/>
        <v>575292.27097496949</v>
      </c>
      <c r="I54" s="49">
        <f t="shared" si="123"/>
        <v>612649.76097496948</v>
      </c>
      <c r="J54" s="49">
        <f t="shared" si="123"/>
        <v>619825.15097496961</v>
      </c>
      <c r="K54" s="49">
        <f t="shared" si="123"/>
        <v>607556.79097496951</v>
      </c>
      <c r="L54" s="49">
        <f t="shared" si="123"/>
        <v>594237.05097496952</v>
      </c>
      <c r="M54" s="49">
        <f t="shared" si="123"/>
        <v>676638.7809749695</v>
      </c>
      <c r="N54" s="49">
        <f t="shared" si="123"/>
        <v>655030.18097496952</v>
      </c>
      <c r="O54" s="49">
        <f t="shared" si="123"/>
        <v>531951.52097496949</v>
      </c>
      <c r="Q54" s="49">
        <f t="shared" si="82"/>
        <v>531951.52097496949</v>
      </c>
      <c r="S54" s="49">
        <f t="shared" ref="S54:V54" si="124">SUMIFS($D54:$O54,$D$4:$O$4,S$4)</f>
        <v>1969827.9629249086</v>
      </c>
      <c r="T54" s="49">
        <f t="shared" si="124"/>
        <v>1814775.9429249086</v>
      </c>
      <c r="U54" s="49">
        <f t="shared" si="124"/>
        <v>1821618.9929249086</v>
      </c>
      <c r="V54" s="49">
        <f t="shared" si="124"/>
        <v>1863620.4829249084</v>
      </c>
      <c r="X54" s="49">
        <f t="shared" si="84"/>
        <v>7469843.3816996338</v>
      </c>
      <c r="AA54" s="41"/>
      <c r="AB54" s="618">
        <v>7777031.697404501</v>
      </c>
      <c r="AC54" s="615"/>
      <c r="AD54" s="618">
        <v>1997989.8668787633</v>
      </c>
      <c r="AE54" s="618">
        <v>1895090.7364407051</v>
      </c>
      <c r="AF54" s="618">
        <v>1962213.9862665462</v>
      </c>
      <c r="AG54" s="618">
        <v>1921737.1078184859</v>
      </c>
      <c r="AH54" s="615"/>
      <c r="AI54" s="618">
        <v>726935.29494583025</v>
      </c>
      <c r="AJ54" s="618">
        <v>660803.97282414348</v>
      </c>
      <c r="AK54" s="618">
        <v>610250.59910878958</v>
      </c>
      <c r="AL54" s="618">
        <v>641942.67749468167</v>
      </c>
      <c r="AM54" s="618">
        <v>633527.04453789617</v>
      </c>
      <c r="AN54" s="618">
        <v>619621.0144081274</v>
      </c>
      <c r="AO54" s="618">
        <v>626127.03431514255</v>
      </c>
      <c r="AP54" s="618">
        <v>639160.49140260369</v>
      </c>
      <c r="AQ54" s="618">
        <v>696926.46054879995</v>
      </c>
      <c r="AR54" s="618">
        <v>627048.18460608134</v>
      </c>
      <c r="AS54" s="618">
        <v>671269.39807584439</v>
      </c>
      <c r="AT54" s="618">
        <v>623419.5251365602</v>
      </c>
      <c r="AU54" s="41"/>
      <c r="AV54" s="266">
        <f t="shared" si="85"/>
        <v>7777031.697404501</v>
      </c>
      <c r="AW54" s="41"/>
      <c r="AZ54" s="49">
        <v>582376.52097496949</v>
      </c>
      <c r="BA54" s="49">
        <v>603884.06097496953</v>
      </c>
      <c r="BB54" s="49">
        <v>596411.99097496946</v>
      </c>
      <c r="BC54" s="49">
        <v>655138.84097496956</v>
      </c>
      <c r="BD54" s="49">
        <v>585438.30097496952</v>
      </c>
      <c r="BE54" s="49">
        <v>609839.21097496955</v>
      </c>
      <c r="BF54" s="49">
        <v>582553.12097496958</v>
      </c>
      <c r="BG54" s="49">
        <v>636080.96097496955</v>
      </c>
      <c r="BH54" s="49">
        <v>643784.38097496959</v>
      </c>
      <c r="BI54" s="49">
        <v>590882.36097496958</v>
      </c>
      <c r="BJ54" s="49">
        <v>611957.16097496951</v>
      </c>
      <c r="BK54" s="49">
        <v>643860.38097496959</v>
      </c>
      <c r="BM54" s="49">
        <f t="shared" si="86"/>
        <v>643860.38097496959</v>
      </c>
      <c r="BO54" s="49">
        <f t="shared" ref="BO54:BR54" si="125">SUMIFS($AZ54:$BK54,$AZ$4:$BK$4,BO$4)</f>
        <v>1782672.5729249085</v>
      </c>
      <c r="BP54" s="49">
        <f t="shared" si="125"/>
        <v>1850416.3529249085</v>
      </c>
      <c r="BQ54" s="49">
        <f t="shared" si="125"/>
        <v>1862418.4629249086</v>
      </c>
      <c r="BR54" s="49">
        <f t="shared" si="125"/>
        <v>1846699.9029249086</v>
      </c>
      <c r="BT54" s="49">
        <f t="shared" si="88"/>
        <v>7342207.2916996349</v>
      </c>
    </row>
    <row r="55" spans="2:72" ht="14.25" customHeight="1" x14ac:dyDescent="0.25">
      <c r="B55" s="10" t="s">
        <v>147</v>
      </c>
      <c r="D55" s="49">
        <f t="shared" ref="D55:O55" si="126">SUM(D54+D33)</f>
        <v>1583029.5909749698</v>
      </c>
      <c r="E55" s="49">
        <f t="shared" si="126"/>
        <v>1531372.5109749697</v>
      </c>
      <c r="F55" s="49">
        <f t="shared" si="126"/>
        <v>1470194.0109749695</v>
      </c>
      <c r="G55" s="49">
        <f>SUM(G54+G33)</f>
        <v>1434795.9309749696</v>
      </c>
      <c r="H55" s="49">
        <f t="shared" si="126"/>
        <v>1376580.4509749697</v>
      </c>
      <c r="I55" s="49">
        <f t="shared" si="126"/>
        <v>1403155.9909749695</v>
      </c>
      <c r="J55" s="49">
        <f t="shared" si="126"/>
        <v>1397382.5209749695</v>
      </c>
      <c r="K55" s="49">
        <f t="shared" si="126"/>
        <v>1339937.2209749694</v>
      </c>
      <c r="L55" s="49">
        <f t="shared" si="126"/>
        <v>1310744.5209749695</v>
      </c>
      <c r="M55" s="49">
        <f t="shared" si="126"/>
        <v>1387244.9109749696</v>
      </c>
      <c r="N55" s="49">
        <f t="shared" si="126"/>
        <v>1381024.8209749695</v>
      </c>
      <c r="O55" s="49">
        <f t="shared" si="126"/>
        <v>1249314.2109749697</v>
      </c>
      <c r="Q55" s="49">
        <f t="shared" si="82"/>
        <v>1249314.2109749697</v>
      </c>
      <c r="S55" s="49">
        <f t="shared" ref="S55:V55" si="127">SUMIFS($D55:$O55,$D$4:$O$4,S$4)</f>
        <v>4584596.1129249092</v>
      </c>
      <c r="T55" s="49">
        <f t="shared" si="127"/>
        <v>4214532.372924909</v>
      </c>
      <c r="U55" s="49">
        <f t="shared" si="127"/>
        <v>4048064.2629249087</v>
      </c>
      <c r="V55" s="49">
        <f t="shared" si="127"/>
        <v>4017583.9429249093</v>
      </c>
      <c r="X55" s="49">
        <f t="shared" si="84"/>
        <v>16864776.691699635</v>
      </c>
      <c r="AA55" s="41"/>
      <c r="AB55" s="618">
        <v>18422597.797941528</v>
      </c>
      <c r="AC55" s="615"/>
      <c r="AD55" s="618">
        <v>4791364.8390494175</v>
      </c>
      <c r="AE55" s="618">
        <v>4581153.4124650192</v>
      </c>
      <c r="AF55" s="618">
        <v>4546955.3155893553</v>
      </c>
      <c r="AG55" s="618">
        <v>4503124.2308377363</v>
      </c>
      <c r="AH55" s="615"/>
      <c r="AI55" s="618">
        <v>1657464.0873360485</v>
      </c>
      <c r="AJ55" s="618">
        <v>1592780.1227143616</v>
      </c>
      <c r="AK55" s="618">
        <v>1541120.6289990076</v>
      </c>
      <c r="AL55" s="618">
        <v>1578752.0830861193</v>
      </c>
      <c r="AM55" s="618">
        <v>1509002.5197543339</v>
      </c>
      <c r="AN55" s="618">
        <v>1493398.8096245653</v>
      </c>
      <c r="AO55" s="618">
        <v>1489646.7253294121</v>
      </c>
      <c r="AP55" s="618">
        <v>1501054.0824168734</v>
      </c>
      <c r="AQ55" s="618">
        <v>1556254.5078430697</v>
      </c>
      <c r="AR55" s="618">
        <v>1490487.3222791646</v>
      </c>
      <c r="AS55" s="618">
        <v>1531491.1195489278</v>
      </c>
      <c r="AT55" s="618">
        <v>1481145.7890096435</v>
      </c>
      <c r="AU55" s="41"/>
      <c r="AV55" s="266">
        <f t="shared" si="85"/>
        <v>18422597.797941525</v>
      </c>
      <c r="AW55" s="41"/>
      <c r="AZ55" s="49">
        <v>1466613.2109749694</v>
      </c>
      <c r="BA55" s="49">
        <v>1460105.4209749696</v>
      </c>
      <c r="BB55" s="49">
        <v>1471965.1809749694</v>
      </c>
      <c r="BC55" s="49">
        <v>1486029.1809749694</v>
      </c>
      <c r="BD55" s="49">
        <v>1415146.8609749693</v>
      </c>
      <c r="BE55" s="49">
        <v>1442640.3609749693</v>
      </c>
      <c r="BF55" s="49">
        <v>1431011.9509749694</v>
      </c>
      <c r="BG55" s="49">
        <v>1529349.8309749695</v>
      </c>
      <c r="BH55" s="49">
        <v>1499111.0209749697</v>
      </c>
      <c r="BI55" s="49">
        <v>1493939.5809749695</v>
      </c>
      <c r="BJ55" s="49">
        <v>1483575.7709749695</v>
      </c>
      <c r="BK55" s="49">
        <v>1510120.1109749696</v>
      </c>
      <c r="BM55" s="49">
        <f t="shared" si="86"/>
        <v>1510120.1109749696</v>
      </c>
      <c r="BO55" s="49">
        <f t="shared" ref="BO55:BR55" si="128">SUMIFS($AZ55:$BK55,$AZ$4:$BK$4,BO$4)</f>
        <v>4398683.8129249085</v>
      </c>
      <c r="BP55" s="49">
        <f t="shared" si="128"/>
        <v>4343816.4029249083</v>
      </c>
      <c r="BQ55" s="49">
        <f t="shared" si="128"/>
        <v>4459472.8029249087</v>
      </c>
      <c r="BR55" s="49">
        <f t="shared" si="128"/>
        <v>4487635.4629249088</v>
      </c>
      <c r="BT55" s="49">
        <f t="shared" si="88"/>
        <v>17689608.481699634</v>
      </c>
    </row>
    <row r="56" spans="2:72" ht="14.25" customHeight="1" x14ac:dyDescent="0.25">
      <c r="AA56" s="41"/>
      <c r="AB56" s="615"/>
      <c r="AC56" s="615"/>
      <c r="AD56" s="615"/>
      <c r="AE56" s="615"/>
      <c r="AF56" s="615"/>
      <c r="AG56" s="615"/>
      <c r="AH56" s="615"/>
      <c r="AI56" s="615"/>
      <c r="AJ56" s="615"/>
      <c r="AK56" s="615"/>
      <c r="AL56" s="615"/>
      <c r="AM56" s="615"/>
      <c r="AN56" s="615"/>
      <c r="AO56" s="615"/>
      <c r="AP56" s="615"/>
      <c r="AQ56" s="615"/>
      <c r="AR56" s="615"/>
      <c r="AS56" s="615"/>
      <c r="AT56" s="615"/>
      <c r="AU56" s="41"/>
      <c r="AV56" s="41"/>
      <c r="AW56" s="41"/>
    </row>
    <row r="57" spans="2:72" ht="14.25" customHeight="1" x14ac:dyDescent="0.25">
      <c r="B57" s="14" t="s">
        <v>74</v>
      </c>
      <c r="D57" s="49">
        <f t="shared" ref="D57:O57" si="129">D23-D55</f>
        <v>-543959.92097496963</v>
      </c>
      <c r="E57" s="49">
        <f t="shared" si="129"/>
        <v>-514356.24097496981</v>
      </c>
      <c r="F57" s="49">
        <f t="shared" si="129"/>
        <v>-444314.23097496957</v>
      </c>
      <c r="G57" s="49">
        <f>G23-G55</f>
        <v>-287522.48097496969</v>
      </c>
      <c r="H57" s="49">
        <f t="shared" si="129"/>
        <v>-331236.43097496952</v>
      </c>
      <c r="I57" s="49">
        <f t="shared" si="129"/>
        <v>-347205.20097496943</v>
      </c>
      <c r="J57" s="49">
        <f t="shared" si="129"/>
        <v>-316748.27097496949</v>
      </c>
      <c r="K57" s="49">
        <f t="shared" si="129"/>
        <v>-281773.9209749694</v>
      </c>
      <c r="L57" s="49">
        <f t="shared" si="129"/>
        <v>-254012.94097496942</v>
      </c>
      <c r="M57" s="49">
        <f t="shared" si="129"/>
        <v>-342266.83097496955</v>
      </c>
      <c r="N57" s="49">
        <f t="shared" si="129"/>
        <v>-311421.68097496964</v>
      </c>
      <c r="O57" s="49">
        <f t="shared" si="129"/>
        <v>-181523.66097496985</v>
      </c>
      <c r="Q57" s="49">
        <f>SUMIFS($D57:$O57,$D$5:$O$5,"="&amp;$Q$5)</f>
        <v>-181523.66097496985</v>
      </c>
      <c r="S57" s="49">
        <f t="shared" ref="S57:V57" si="130">SUMIFS($D57:$O57,$D$4:$O$4,S$4)</f>
        <v>-1502630.392924909</v>
      </c>
      <c r="T57" s="49">
        <f t="shared" si="130"/>
        <v>-965964.11292490864</v>
      </c>
      <c r="U57" s="49">
        <f t="shared" si="130"/>
        <v>-852535.13292490831</v>
      </c>
      <c r="V57" s="49">
        <f t="shared" si="130"/>
        <v>-835212.17292490904</v>
      </c>
      <c r="X57" s="49">
        <f>SUMIFS($D57:$O57,$D$5:$O$5,"&lt;="&amp;$X$5)</f>
        <v>-4156341.8116996353</v>
      </c>
      <c r="AA57" s="41"/>
      <c r="AB57" s="618">
        <v>-5808904.4117610212</v>
      </c>
      <c r="AC57" s="615"/>
      <c r="AD57" s="618">
        <v>-1770758.4723324273</v>
      </c>
      <c r="AE57" s="618">
        <v>-1541029.2939062</v>
      </c>
      <c r="AF57" s="618">
        <v>-1353284.749333123</v>
      </c>
      <c r="AG57" s="618">
        <v>-1143831.8961892717</v>
      </c>
      <c r="AH57" s="615"/>
      <c r="AI57" s="618">
        <v>-658750.99858925189</v>
      </c>
      <c r="AJ57" s="618">
        <v>-578996.65243005962</v>
      </c>
      <c r="AK57" s="618">
        <v>-533010.82131311577</v>
      </c>
      <c r="AL57" s="618">
        <v>-577256.55647831457</v>
      </c>
      <c r="AM57" s="618">
        <v>-505891.80487476685</v>
      </c>
      <c r="AN57" s="618">
        <v>-457880.93255311856</v>
      </c>
      <c r="AO57" s="618">
        <v>-441241.52387813223</v>
      </c>
      <c r="AP57" s="618">
        <v>-434770.07909911568</v>
      </c>
      <c r="AQ57" s="618">
        <v>-477273.14635587507</v>
      </c>
      <c r="AR57" s="618">
        <v>-398850.55651789834</v>
      </c>
      <c r="AS57" s="618">
        <v>-415757.97264640499</v>
      </c>
      <c r="AT57" s="618">
        <v>-329223.36702496838</v>
      </c>
      <c r="AU57" s="41"/>
      <c r="AV57" s="266">
        <f>SUMIFS(AI57:AT57,$AI$5:$AT$5,"&lt;="&amp;$AV$5)</f>
        <v>-5808904.4117610222</v>
      </c>
      <c r="AW57" s="41"/>
      <c r="AZ57" s="49">
        <v>-501408.58097496931</v>
      </c>
      <c r="BA57" s="49">
        <v>-475446.48097496945</v>
      </c>
      <c r="BB57" s="49">
        <v>-493655.97097496933</v>
      </c>
      <c r="BC57" s="49">
        <v>-480724.52097496937</v>
      </c>
      <c r="BD57" s="49">
        <v>-419808.28097496915</v>
      </c>
      <c r="BE57" s="49">
        <v>-467499.48097496922</v>
      </c>
      <c r="BF57" s="49">
        <v>-442599.48097496922</v>
      </c>
      <c r="BG57" s="49">
        <v>-558827.57097496954</v>
      </c>
      <c r="BH57" s="49">
        <v>-526232.99097496958</v>
      </c>
      <c r="BI57" s="49">
        <v>-503208.79097496951</v>
      </c>
      <c r="BJ57" s="49">
        <v>-489790.33097496931</v>
      </c>
      <c r="BK57" s="49">
        <v>-479008.62097496958</v>
      </c>
      <c r="BM57" s="49">
        <f>SUMIFS($AZ57:$BK57,$AZ$5:$BK$5,"="&amp;$BM$5)</f>
        <v>-479008.62097496958</v>
      </c>
      <c r="BO57" s="49">
        <f t="shared" ref="BO57:BR57" si="131">SUMIFS($AZ57:$BK57,$AZ$4:$BK$4,BO$4)</f>
        <v>-1470511.0329249082</v>
      </c>
      <c r="BP57" s="49">
        <f t="shared" si="131"/>
        <v>-1368032.2829249077</v>
      </c>
      <c r="BQ57" s="49">
        <f t="shared" si="131"/>
        <v>-1527660.0429249085</v>
      </c>
      <c r="BR57" s="49">
        <f t="shared" si="131"/>
        <v>-1472007.7429249084</v>
      </c>
      <c r="BT57" s="49">
        <f>SUMIFS($AZ57:$BK57,$AZ$5:$BK$5,"&lt;="&amp;$BT$5)</f>
        <v>-5838211.1016996335</v>
      </c>
    </row>
    <row r="58" spans="2:72" ht="14.25" customHeight="1" x14ac:dyDescent="0.25">
      <c r="B58" s="4" t="s">
        <v>75</v>
      </c>
      <c r="D58" s="51">
        <f t="shared" ref="D58:O58" si="132">D57/D15</f>
        <v>-0.48760220039082725</v>
      </c>
      <c r="E58" s="51">
        <f t="shared" si="132"/>
        <v>-0.47230246708951668</v>
      </c>
      <c r="F58" s="51">
        <f t="shared" si="132"/>
        <v>-0.40397000510585152</v>
      </c>
      <c r="G58" s="51">
        <f t="shared" si="132"/>
        <v>-0.23469132172328983</v>
      </c>
      <c r="H58" s="51">
        <f t="shared" si="132"/>
        <v>-0.29399298770261895</v>
      </c>
      <c r="I58" s="51">
        <f t="shared" si="132"/>
        <v>-0.3033980403340239</v>
      </c>
      <c r="J58" s="51">
        <f t="shared" si="132"/>
        <v>-0.27059882636182042</v>
      </c>
      <c r="K58" s="51">
        <f t="shared" si="132"/>
        <v>-0.24657172197027902</v>
      </c>
      <c r="L58" s="51">
        <f t="shared" si="132"/>
        <v>-0.2231539105431472</v>
      </c>
      <c r="M58" s="51">
        <f t="shared" si="132"/>
        <v>-0.30323478323519654</v>
      </c>
      <c r="N58" s="51">
        <f t="shared" si="132"/>
        <v>-0.27103716978127645</v>
      </c>
      <c r="O58" s="51">
        <f t="shared" si="132"/>
        <v>-0.15818836922816348</v>
      </c>
      <c r="Q58" s="51">
        <f>Q57/Q15</f>
        <v>-0.15818836922816348</v>
      </c>
      <c r="S58" s="51">
        <f>S57/S15</f>
        <v>-0.45472375660054726</v>
      </c>
      <c r="T58" s="51">
        <f>T57/T15</f>
        <v>-0.2762913825357316</v>
      </c>
      <c r="U58" s="51">
        <f>U57/U15</f>
        <v>-0.2469972229022751</v>
      </c>
      <c r="V58" s="51">
        <f>V57/V15</f>
        <v>-0.24384086296829596</v>
      </c>
      <c r="X58" s="51">
        <f>X57/X15</f>
        <v>-0.30388163932650808</v>
      </c>
      <c r="AA58" s="41"/>
      <c r="AB58" s="619">
        <v>-0.42743711348799829</v>
      </c>
      <c r="AC58" s="615"/>
      <c r="AD58" s="619">
        <v>-0.54326094617181109</v>
      </c>
      <c r="AE58" s="619">
        <v>-0.46851620418990558</v>
      </c>
      <c r="AF58" s="619">
        <v>-0.39302300014403807</v>
      </c>
      <c r="AG58" s="619">
        <v>-0.31789533728128849</v>
      </c>
      <c r="AH58" s="615"/>
      <c r="AI58" s="619">
        <v>-0.60861889230136879</v>
      </c>
      <c r="AJ58" s="619">
        <v>-0.53081769666418055</v>
      </c>
      <c r="AK58" s="619">
        <v>-0.49063696241603433</v>
      </c>
      <c r="AL58" s="619">
        <v>-0.53299912639813574</v>
      </c>
      <c r="AM58" s="619">
        <v>-0.46498352932381015</v>
      </c>
      <c r="AN58" s="619">
        <v>-0.40949607802067545</v>
      </c>
      <c r="AO58" s="619">
        <v>-0.38876028873169627</v>
      </c>
      <c r="AP58" s="619">
        <v>-0.37798922201883461</v>
      </c>
      <c r="AQ58" s="619">
        <v>-0.41213285031139923</v>
      </c>
      <c r="AR58" s="619">
        <v>-0.33906263988620294</v>
      </c>
      <c r="AS58" s="619">
        <v>-0.34861613210544312</v>
      </c>
      <c r="AT58" s="619">
        <v>-0.26783294632483123</v>
      </c>
      <c r="AU58" s="45"/>
      <c r="AV58" s="51">
        <f>AV57/AV15</f>
        <v>-0.42743711348799845</v>
      </c>
      <c r="AW58" s="41"/>
      <c r="AZ58" s="51">
        <v>-0.47833204461428824</v>
      </c>
      <c r="BA58" s="51">
        <v>-0.44708069517408189</v>
      </c>
      <c r="BB58" s="51">
        <v>-0.46735316209177424</v>
      </c>
      <c r="BC58" s="51">
        <v>-0.44152957420338801</v>
      </c>
      <c r="BD58" s="51">
        <v>-0.387689307387939</v>
      </c>
      <c r="BE58" s="51">
        <v>-0.44055590147475021</v>
      </c>
      <c r="BF58" s="51">
        <v>-0.41062363921032952</v>
      </c>
      <c r="BG58" s="51">
        <v>-0.52894157337737224</v>
      </c>
      <c r="BH58" s="51">
        <v>-0.49950263209610984</v>
      </c>
      <c r="BI58" s="51">
        <v>-0.46848743502244883</v>
      </c>
      <c r="BJ58" s="51">
        <v>-0.45744927987018236</v>
      </c>
      <c r="BK58" s="51">
        <v>-0.43443237907819077</v>
      </c>
      <c r="BM58" s="51">
        <f>BM57/BM15</f>
        <v>-0.43443237907819077</v>
      </c>
      <c r="BO58" s="51">
        <f>BO57/BO15</f>
        <v>-0.46418073938153109</v>
      </c>
      <c r="BP58" s="51">
        <f>BP57/BP15</f>
        <v>-0.42317568893886875</v>
      </c>
      <c r="BQ58" s="51">
        <f>BQ57/BQ15</f>
        <v>-0.47920773390710331</v>
      </c>
      <c r="BR58" s="51">
        <f>BR57/BR15</f>
        <v>-0.45328524092293559</v>
      </c>
      <c r="BT58" s="51">
        <f>BT57/BT15</f>
        <v>-0.45482910740668936</v>
      </c>
    </row>
    <row r="59" spans="2:72" ht="14.25" customHeight="1" x14ac:dyDescent="0.25">
      <c r="AA59" s="41"/>
      <c r="AB59" s="615"/>
      <c r="AC59" s="615"/>
      <c r="AD59" s="615"/>
      <c r="AE59" s="615"/>
      <c r="AF59" s="615"/>
      <c r="AG59" s="615"/>
      <c r="AH59" s="615"/>
      <c r="AI59" s="615"/>
      <c r="AJ59" s="615"/>
      <c r="AK59" s="615"/>
      <c r="AL59" s="615"/>
      <c r="AM59" s="615"/>
      <c r="AN59" s="615"/>
      <c r="AO59" s="615"/>
      <c r="AP59" s="615"/>
      <c r="AQ59" s="615"/>
      <c r="AR59" s="615"/>
      <c r="AS59" s="615"/>
      <c r="AT59" s="615"/>
      <c r="AU59" s="41"/>
      <c r="AV59" s="41"/>
      <c r="AW59" s="41"/>
    </row>
    <row r="60" spans="2:72" ht="14.25" customHeight="1" x14ac:dyDescent="0.25">
      <c r="B60" s="14" t="s">
        <v>77</v>
      </c>
      <c r="AA60" s="41"/>
      <c r="AB60" s="615"/>
      <c r="AC60" s="615"/>
      <c r="AD60" s="615"/>
      <c r="AE60" s="615"/>
      <c r="AF60" s="615"/>
      <c r="AG60" s="615"/>
      <c r="AH60" s="615"/>
      <c r="AI60" s="615"/>
      <c r="AJ60" s="615"/>
      <c r="AK60" s="615"/>
      <c r="AL60" s="615"/>
      <c r="AM60" s="615"/>
      <c r="AN60" s="615"/>
      <c r="AO60" s="615"/>
      <c r="AP60" s="615"/>
      <c r="AQ60" s="615"/>
      <c r="AR60" s="615"/>
      <c r="AS60" s="615"/>
      <c r="AT60" s="615"/>
      <c r="AU60" s="41"/>
      <c r="AV60" s="41"/>
      <c r="AW60" s="41"/>
    </row>
    <row r="61" spans="2:72" ht="14.25" customHeight="1" x14ac:dyDescent="0.25">
      <c r="B61" s="7" t="s">
        <v>78</v>
      </c>
      <c r="D61" s="274">
        <f>SUMIFS('Dispatch P&amp;L'!B:B,'Dispatch P&amp;L'!$R:$R,$B61)</f>
        <v>559081.28</v>
      </c>
      <c r="E61" s="274">
        <f>SUMIFS('Dispatch P&amp;L'!C:C,'Dispatch P&amp;L'!$R:$R,$B61)</f>
        <v>500158.41</v>
      </c>
      <c r="F61" s="274">
        <f>SUMIFS('Dispatch P&amp;L'!D:D,'Dispatch P&amp;L'!$R:$R,$B61)</f>
        <v>545575.63</v>
      </c>
      <c r="G61" s="274">
        <f>SUMIFS('Dispatch P&amp;L'!E:E,'Dispatch P&amp;L'!$R:$R,$B61)</f>
        <v>522811.84</v>
      </c>
      <c r="H61" s="274">
        <f>SUMIFS('Dispatch P&amp;L'!F:F,'Dispatch P&amp;L'!$R:$R,$B61)</f>
        <v>529362.49</v>
      </c>
      <c r="I61" s="274">
        <f>SUMIFS('Dispatch P&amp;L'!G:G,'Dispatch P&amp;L'!$R:$R,$B61)</f>
        <v>525321.41</v>
      </c>
      <c r="J61" s="274">
        <f>SUMIFS('Dispatch P&amp;L'!H:H,'Dispatch P&amp;L'!$R:$R,$B61)</f>
        <v>541689.36</v>
      </c>
      <c r="K61" s="274">
        <f>SUMIFS('Dispatch P&amp;L'!I:I,'Dispatch P&amp;L'!$R:$R,$B61)</f>
        <v>544596.31999999995</v>
      </c>
      <c r="L61" s="274">
        <f>SUMIFS('Dispatch P&amp;L'!J:J,'Dispatch P&amp;L'!$R:$R,$B61)</f>
        <v>535007.55000000005</v>
      </c>
      <c r="M61" s="274">
        <f>SUMIFS('Dispatch P&amp;L'!K:K,'Dispatch P&amp;L'!$R:$R,$B61)</f>
        <v>551737.39</v>
      </c>
      <c r="N61" s="274">
        <f>SUMIFS('Dispatch P&amp;L'!L:L,'Dispatch P&amp;L'!$R:$R,$B61)</f>
        <v>859128.01</v>
      </c>
      <c r="O61" s="274">
        <f>SUMIFS('Dispatch P&amp;L'!M:M,'Dispatch P&amp;L'!$R:$R,$B61)</f>
        <v>556137.34</v>
      </c>
      <c r="Q61" s="8">
        <f t="shared" ref="Q61:Q69" si="133">SUMIFS($D61:$O61,$D$5:$O$5,"="&amp;$Q$5)</f>
        <v>556137.34</v>
      </c>
      <c r="S61" s="8">
        <f t="shared" ref="S61:V61" si="134">SUMIFS($D61:$O61,$D$4:$O$4,S$4)</f>
        <v>1604815.3199999998</v>
      </c>
      <c r="T61" s="8">
        <f t="shared" si="134"/>
        <v>1577495.7400000002</v>
      </c>
      <c r="U61" s="8">
        <f t="shared" si="134"/>
        <v>1621293.23</v>
      </c>
      <c r="V61" s="8">
        <f t="shared" si="134"/>
        <v>1967002.7399999998</v>
      </c>
      <c r="X61" s="8">
        <f t="shared" ref="X61:X69" si="135">SUMIFS($D61:$O61,$D$5:$O$5,"&lt;="&amp;$X$5)</f>
        <v>6770607.0299999984</v>
      </c>
      <c r="AA61" s="41"/>
      <c r="AB61" s="614">
        <v>6033984.6185465753</v>
      </c>
      <c r="AC61" s="615"/>
      <c r="AD61" s="614">
        <v>1477610.9805054795</v>
      </c>
      <c r="AE61" s="614">
        <v>1488872.1142</v>
      </c>
      <c r="AF61" s="614">
        <v>1516664.7508746581</v>
      </c>
      <c r="AG61" s="614">
        <v>1550836.7729664384</v>
      </c>
      <c r="AH61" s="615"/>
      <c r="AI61" s="614">
        <v>513152.30726301379</v>
      </c>
      <c r="AJ61" s="614">
        <v>455689.62096986297</v>
      </c>
      <c r="AK61" s="614">
        <v>508769.05227260274</v>
      </c>
      <c r="AL61" s="614">
        <v>489289.55239178077</v>
      </c>
      <c r="AM61" s="614">
        <v>505546.09762328758</v>
      </c>
      <c r="AN61" s="614">
        <v>494036.4641849316</v>
      </c>
      <c r="AO61" s="614">
        <v>508031.87648767128</v>
      </c>
      <c r="AP61" s="614">
        <v>509402.54946301394</v>
      </c>
      <c r="AQ61" s="614">
        <v>499230.32492397277</v>
      </c>
      <c r="AR61" s="614">
        <v>514176.05908561667</v>
      </c>
      <c r="AS61" s="614">
        <v>507339.78496575338</v>
      </c>
      <c r="AT61" s="614">
        <v>529320.92891506851</v>
      </c>
      <c r="AU61" s="41"/>
      <c r="AV61" s="31">
        <f t="shared" ref="AV61:AV69" si="136">SUMIFS(AI61:AT61,$AI$5:$AT$5,"&lt;="&amp;$AV$5)</f>
        <v>6033984.6185465762</v>
      </c>
      <c r="AW61" s="41"/>
      <c r="AZ61" s="274">
        <v>388473.11</v>
      </c>
      <c r="BA61" s="274">
        <v>363306.98</v>
      </c>
      <c r="BB61" s="274">
        <v>387971.78</v>
      </c>
      <c r="BC61" s="274">
        <v>376530.87</v>
      </c>
      <c r="BD61" s="274">
        <v>461233.15</v>
      </c>
      <c r="BE61" s="274">
        <v>470691.86</v>
      </c>
      <c r="BF61" s="274">
        <v>502910.36</v>
      </c>
      <c r="BG61" s="274">
        <v>498460.08</v>
      </c>
      <c r="BH61" s="274">
        <v>508886.34</v>
      </c>
      <c r="BI61" s="274">
        <v>517138.17</v>
      </c>
      <c r="BJ61" s="274">
        <v>496090</v>
      </c>
      <c r="BK61" s="274">
        <v>557496.68000000005</v>
      </c>
      <c r="BM61" s="8">
        <f t="shared" ref="BM61:BM69" si="137">SUMIFS($AZ61:$BK61,$AZ$5:$BK$5,"="&amp;$BM$5)</f>
        <v>557496.68000000005</v>
      </c>
      <c r="BO61" s="8">
        <f t="shared" ref="BO61:BR61" si="138">SUMIFS($AZ61:$BK61,$AZ$4:$BK$4,BO$4)</f>
        <v>1139751.8700000001</v>
      </c>
      <c r="BP61" s="8">
        <f t="shared" si="138"/>
        <v>1308455.8799999999</v>
      </c>
      <c r="BQ61" s="8">
        <f t="shared" si="138"/>
        <v>1510256.78</v>
      </c>
      <c r="BR61" s="8">
        <f t="shared" si="138"/>
        <v>1570724.85</v>
      </c>
      <c r="BT61" s="8">
        <f t="shared" ref="BT61:BT69" si="139">SUMIFS($AZ61:$BK61,$AZ$5:$BK$5,"&lt;="&amp;$BT$5)</f>
        <v>5529189.3799999999</v>
      </c>
    </row>
    <row r="62" spans="2:72" ht="14.25" customHeight="1" x14ac:dyDescent="0.25">
      <c r="B62" s="7" t="s">
        <v>79</v>
      </c>
      <c r="D62" s="52">
        <f>SUMIFS('Dispatch P&amp;L'!B:B,'Dispatch P&amp;L'!$R:$R,$B62)</f>
        <v>0</v>
      </c>
      <c r="E62" s="52">
        <f>SUMIFS('Dispatch P&amp;L'!C:C,'Dispatch P&amp;L'!$R:$R,$B62)</f>
        <v>0</v>
      </c>
      <c r="F62" s="52">
        <f>SUMIFS('Dispatch P&amp;L'!D:D,'Dispatch P&amp;L'!$R:$R,$B62)</f>
        <v>0</v>
      </c>
      <c r="G62" s="52">
        <f>SUMIFS('Dispatch P&amp;L'!E:E,'Dispatch P&amp;L'!$R:$R,$B62)</f>
        <v>0</v>
      </c>
      <c r="H62" s="52">
        <f>SUMIFS('Dispatch P&amp;L'!F:F,'Dispatch P&amp;L'!$R:$R,$B62)</f>
        <v>0</v>
      </c>
      <c r="I62" s="52">
        <f>SUMIFS('Dispatch P&amp;L'!G:G,'Dispatch P&amp;L'!$R:$R,$B62)</f>
        <v>0</v>
      </c>
      <c r="J62" s="52">
        <f>SUMIFS('Dispatch P&amp;L'!H:H,'Dispatch P&amp;L'!$R:$R,$B62)</f>
        <v>0</v>
      </c>
      <c r="K62" s="52">
        <f>SUMIFS('Dispatch P&amp;L'!I:I,'Dispatch P&amp;L'!$R:$R,$B62)</f>
        <v>0</v>
      </c>
      <c r="L62" s="52">
        <f>SUMIFS('Dispatch P&amp;L'!J:J,'Dispatch P&amp;L'!$R:$R,$B62)</f>
        <v>0</v>
      </c>
      <c r="M62" s="52">
        <f>SUMIFS('Dispatch P&amp;L'!K:K,'Dispatch P&amp;L'!$R:$R,$B62)</f>
        <v>0</v>
      </c>
      <c r="N62" s="52">
        <f>SUMIFS('Dispatch P&amp;L'!L:L,'Dispatch P&amp;L'!$R:$R,$B62)</f>
        <v>0</v>
      </c>
      <c r="O62" s="52">
        <f>SUMIFS('Dispatch P&amp;L'!M:M,'Dispatch P&amp;L'!$R:$R,$B62)</f>
        <v>0</v>
      </c>
      <c r="Q62" s="9">
        <f t="shared" si="133"/>
        <v>0</v>
      </c>
      <c r="S62" s="9">
        <f t="shared" ref="S62:V62" si="140">SUMIFS($D62:$O62,$D$4:$O$4,S$4)</f>
        <v>0</v>
      </c>
      <c r="T62" s="9">
        <f t="shared" si="140"/>
        <v>0</v>
      </c>
      <c r="U62" s="9">
        <f t="shared" si="140"/>
        <v>0</v>
      </c>
      <c r="V62" s="9">
        <f t="shared" si="140"/>
        <v>0</v>
      </c>
      <c r="X62" s="9">
        <f t="shared" si="135"/>
        <v>0</v>
      </c>
      <c r="AA62" s="41"/>
      <c r="AB62" s="616">
        <v>0</v>
      </c>
      <c r="AC62" s="615"/>
      <c r="AD62" s="616">
        <v>0</v>
      </c>
      <c r="AE62" s="616">
        <v>0</v>
      </c>
      <c r="AF62" s="616">
        <v>0</v>
      </c>
      <c r="AG62" s="616">
        <v>0</v>
      </c>
      <c r="AH62" s="615"/>
      <c r="AI62" s="616">
        <v>0</v>
      </c>
      <c r="AJ62" s="616">
        <v>0</v>
      </c>
      <c r="AK62" s="616">
        <v>0</v>
      </c>
      <c r="AL62" s="616">
        <v>0</v>
      </c>
      <c r="AM62" s="616">
        <v>0</v>
      </c>
      <c r="AN62" s="616">
        <v>0</v>
      </c>
      <c r="AO62" s="616">
        <v>0</v>
      </c>
      <c r="AP62" s="616">
        <v>0</v>
      </c>
      <c r="AQ62" s="616">
        <v>0</v>
      </c>
      <c r="AR62" s="616">
        <v>0</v>
      </c>
      <c r="AS62" s="616">
        <v>0</v>
      </c>
      <c r="AT62" s="616">
        <v>0</v>
      </c>
      <c r="AU62" s="41"/>
      <c r="AV62" s="33">
        <f t="shared" si="136"/>
        <v>0</v>
      </c>
      <c r="AW62" s="41"/>
      <c r="AZ62" s="52">
        <v>0</v>
      </c>
      <c r="BA62" s="52">
        <v>0</v>
      </c>
      <c r="BB62" s="52">
        <v>0</v>
      </c>
      <c r="BC62" s="52">
        <v>0</v>
      </c>
      <c r="BD62" s="52">
        <v>0</v>
      </c>
      <c r="BE62" s="52">
        <v>0</v>
      </c>
      <c r="BF62" s="52">
        <v>0</v>
      </c>
      <c r="BG62" s="52">
        <v>0</v>
      </c>
      <c r="BH62" s="52">
        <v>0</v>
      </c>
      <c r="BI62" s="52">
        <v>0</v>
      </c>
      <c r="BJ62" s="52">
        <v>0</v>
      </c>
      <c r="BK62" s="52">
        <v>0</v>
      </c>
      <c r="BM62" s="9">
        <f t="shared" si="137"/>
        <v>0</v>
      </c>
      <c r="BO62" s="9">
        <f t="shared" ref="BO62:BR62" si="141">SUMIFS($AZ62:$BK62,$AZ$4:$BK$4,BO$4)</f>
        <v>0</v>
      </c>
      <c r="BP62" s="9">
        <f t="shared" si="141"/>
        <v>0</v>
      </c>
      <c r="BQ62" s="9">
        <f t="shared" si="141"/>
        <v>0</v>
      </c>
      <c r="BR62" s="9">
        <f t="shared" si="141"/>
        <v>0</v>
      </c>
      <c r="BT62" s="9">
        <f t="shared" si="139"/>
        <v>0</v>
      </c>
    </row>
    <row r="63" spans="2:72" ht="14.25" customHeight="1" x14ac:dyDescent="0.25">
      <c r="B63" s="7" t="s">
        <v>80</v>
      </c>
      <c r="D63" s="52">
        <f>SUMIFS('Dispatch P&amp;L'!B:B,'Dispatch P&amp;L'!$R:$R,$B63)</f>
        <v>-1858.4099999999999</v>
      </c>
      <c r="E63" s="52">
        <f>SUMIFS('Dispatch P&amp;L'!C:C,'Dispatch P&amp;L'!$R:$R,$B63)</f>
        <v>125</v>
      </c>
      <c r="F63" s="52">
        <f>SUMIFS('Dispatch P&amp;L'!D:D,'Dispatch P&amp;L'!$R:$R,$B63)</f>
        <v>9124.83</v>
      </c>
      <c r="G63" s="52">
        <f>SUMIFS('Dispatch P&amp;L'!E:E,'Dispatch P&amp;L'!$R:$R,$B63)</f>
        <v>37549.910000000003</v>
      </c>
      <c r="H63" s="52">
        <f>SUMIFS('Dispatch P&amp;L'!F:F,'Dispatch P&amp;L'!$R:$R,$B63)</f>
        <v>226.5</v>
      </c>
      <c r="I63" s="52">
        <f>SUMIFS('Dispatch P&amp;L'!G:G,'Dispatch P&amp;L'!$R:$R,$B63)</f>
        <v>-205439.2</v>
      </c>
      <c r="J63" s="52">
        <f>SUMIFS('Dispatch P&amp;L'!H:H,'Dispatch P&amp;L'!$R:$R,$B63)</f>
        <v>44.26</v>
      </c>
      <c r="K63" s="52">
        <f>SUMIFS('Dispatch P&amp;L'!I:I,'Dispatch P&amp;L'!$R:$R,$B63)</f>
        <v>1093.56</v>
      </c>
      <c r="L63" s="52">
        <f>SUMIFS('Dispatch P&amp;L'!J:J,'Dispatch P&amp;L'!$R:$R,$B63)</f>
        <v>8367.36</v>
      </c>
      <c r="M63" s="52">
        <f>SUMIFS('Dispatch P&amp;L'!K:K,'Dispatch P&amp;L'!$R:$R,$B63)</f>
        <v>2121.44</v>
      </c>
      <c r="N63" s="52">
        <f>SUMIFS('Dispatch P&amp;L'!L:L,'Dispatch P&amp;L'!$R:$R,$B63)</f>
        <v>722.4</v>
      </c>
      <c r="O63" s="52">
        <f>SUMIFS('Dispatch P&amp;L'!M:M,'Dispatch P&amp;L'!$R:$R,$B63)</f>
        <v>8363.91</v>
      </c>
      <c r="Q63" s="9">
        <f t="shared" si="133"/>
        <v>8363.91</v>
      </c>
      <c r="S63" s="9">
        <f t="shared" ref="S63:V63" si="142">SUMIFS($D63:$O63,$D$4:$O$4,S$4)</f>
        <v>7391.42</v>
      </c>
      <c r="T63" s="9">
        <f t="shared" si="142"/>
        <v>-167662.79</v>
      </c>
      <c r="U63" s="9">
        <f t="shared" si="142"/>
        <v>9505.18</v>
      </c>
      <c r="V63" s="9">
        <f t="shared" si="142"/>
        <v>11207.75</v>
      </c>
      <c r="X63" s="9">
        <f t="shared" si="135"/>
        <v>-139558.44</v>
      </c>
      <c r="AA63" s="41"/>
      <c r="AB63" s="616">
        <v>244375</v>
      </c>
      <c r="AC63" s="615"/>
      <c r="AD63" s="616">
        <v>170687.5</v>
      </c>
      <c r="AE63" s="616">
        <v>32312.5</v>
      </c>
      <c r="AF63" s="616">
        <v>21312.5</v>
      </c>
      <c r="AG63" s="616">
        <v>20062.5</v>
      </c>
      <c r="AH63" s="615"/>
      <c r="AI63" s="616">
        <v>3666.6666666666665</v>
      </c>
      <c r="AJ63" s="616">
        <v>3666.6666666666665</v>
      </c>
      <c r="AK63" s="616">
        <v>163354.16666666666</v>
      </c>
      <c r="AL63" s="616">
        <v>7333.333333333333</v>
      </c>
      <c r="AM63" s="616">
        <v>7333.333333333333</v>
      </c>
      <c r="AN63" s="616">
        <v>17645.833333333332</v>
      </c>
      <c r="AO63" s="616">
        <v>3666.6666666666665</v>
      </c>
      <c r="AP63" s="616">
        <v>3666.6666666666665</v>
      </c>
      <c r="AQ63" s="616">
        <v>13979.166666666666</v>
      </c>
      <c r="AR63" s="616">
        <v>3666.6666666666665</v>
      </c>
      <c r="AS63" s="616">
        <v>3666.6666666666665</v>
      </c>
      <c r="AT63" s="616">
        <v>12729.166666666666</v>
      </c>
      <c r="AU63" s="41"/>
      <c r="AV63" s="33">
        <f t="shared" si="136"/>
        <v>244374.99999999997</v>
      </c>
      <c r="AW63" s="41"/>
      <c r="AZ63" s="52">
        <v>933.8</v>
      </c>
      <c r="BA63" s="52">
        <v>1475</v>
      </c>
      <c r="BB63" s="52">
        <v>688.33</v>
      </c>
      <c r="BC63" s="52">
        <v>37795.199999999997</v>
      </c>
      <c r="BD63" s="52">
        <v>7686.18</v>
      </c>
      <c r="BE63" s="52">
        <v>-626.31999999999994</v>
      </c>
      <c r="BF63" s="52">
        <v>-108794.22</v>
      </c>
      <c r="BG63" s="52">
        <v>2813.8</v>
      </c>
      <c r="BH63" s="52">
        <v>153.39000000000001</v>
      </c>
      <c r="BI63" s="52">
        <v>23830.82</v>
      </c>
      <c r="BJ63" s="52">
        <v>1009.58</v>
      </c>
      <c r="BK63" s="52">
        <v>3977.37</v>
      </c>
      <c r="BM63" s="9">
        <f t="shared" si="137"/>
        <v>3977.37</v>
      </c>
      <c r="BO63" s="9">
        <f t="shared" ref="BO63:BR63" si="143">SUMIFS($AZ63:$BK63,$AZ$4:$BK$4,BO$4)</f>
        <v>3097.13</v>
      </c>
      <c r="BP63" s="9">
        <f t="shared" si="143"/>
        <v>44855.06</v>
      </c>
      <c r="BQ63" s="9">
        <f t="shared" si="143"/>
        <v>-105827.03</v>
      </c>
      <c r="BR63" s="9">
        <f t="shared" si="143"/>
        <v>28817.77</v>
      </c>
      <c r="BT63" s="9">
        <f t="shared" si="139"/>
        <v>-29057.070000000003</v>
      </c>
    </row>
    <row r="64" spans="2:72" ht="14.25" customHeight="1" x14ac:dyDescent="0.25">
      <c r="B64" s="7" t="s">
        <v>81</v>
      </c>
      <c r="D64" s="52">
        <f>SUMIFS('Dispatch P&amp;L'!B:B,'Dispatch P&amp;L'!$R:$R,$B64)</f>
        <v>0</v>
      </c>
      <c r="E64" s="52">
        <f>SUMIFS('Dispatch P&amp;L'!C:C,'Dispatch P&amp;L'!$R:$R,$B64)</f>
        <v>0</v>
      </c>
      <c r="F64" s="52">
        <f>SUMIFS('Dispatch P&amp;L'!D:D,'Dispatch P&amp;L'!$R:$R,$B64)</f>
        <v>0</v>
      </c>
      <c r="G64" s="52">
        <f>SUMIFS('Dispatch P&amp;L'!E:E,'Dispatch P&amp;L'!$R:$R,$B64)</f>
        <v>0</v>
      </c>
      <c r="H64" s="52">
        <f>SUMIFS('Dispatch P&amp;L'!F:F,'Dispatch P&amp;L'!$R:$R,$B64)</f>
        <v>0</v>
      </c>
      <c r="I64" s="52">
        <f>SUMIFS('Dispatch P&amp;L'!G:G,'Dispatch P&amp;L'!$R:$R,$B64)</f>
        <v>0</v>
      </c>
      <c r="J64" s="52">
        <f>SUMIFS('Dispatch P&amp;L'!H:H,'Dispatch P&amp;L'!$R:$R,$B64)</f>
        <v>0</v>
      </c>
      <c r="K64" s="52">
        <f>SUMIFS('Dispatch P&amp;L'!I:I,'Dispatch P&amp;L'!$R:$R,$B64)</f>
        <v>0</v>
      </c>
      <c r="L64" s="52">
        <f>SUMIFS('Dispatch P&amp;L'!J:J,'Dispatch P&amp;L'!$R:$R,$B64)</f>
        <v>0</v>
      </c>
      <c r="M64" s="52">
        <f>SUMIFS('Dispatch P&amp;L'!K:K,'Dispatch P&amp;L'!$R:$R,$B64)</f>
        <v>0</v>
      </c>
      <c r="N64" s="52">
        <f>SUMIFS('Dispatch P&amp;L'!L:L,'Dispatch P&amp;L'!$R:$R,$B64)</f>
        <v>0</v>
      </c>
      <c r="O64" s="52">
        <f>SUMIFS('Dispatch P&amp;L'!M:M,'Dispatch P&amp;L'!$R:$R,$B64)</f>
        <v>0</v>
      </c>
      <c r="Q64" s="9">
        <f t="shared" si="133"/>
        <v>0</v>
      </c>
      <c r="S64" s="9">
        <f t="shared" ref="S64:V64" si="144">SUMIFS($D64:$O64,$D$4:$O$4,S$4)</f>
        <v>0</v>
      </c>
      <c r="T64" s="9">
        <f t="shared" si="144"/>
        <v>0</v>
      </c>
      <c r="U64" s="9">
        <f t="shared" si="144"/>
        <v>0</v>
      </c>
      <c r="V64" s="9">
        <f t="shared" si="144"/>
        <v>0</v>
      </c>
      <c r="X64" s="9">
        <f t="shared" si="135"/>
        <v>0</v>
      </c>
      <c r="AA64" s="41"/>
      <c r="AB64" s="616">
        <v>0</v>
      </c>
      <c r="AC64" s="615"/>
      <c r="AD64" s="616">
        <v>0</v>
      </c>
      <c r="AE64" s="616">
        <v>0</v>
      </c>
      <c r="AF64" s="616">
        <v>0</v>
      </c>
      <c r="AG64" s="616">
        <v>0</v>
      </c>
      <c r="AH64" s="615"/>
      <c r="AI64" s="616">
        <v>0</v>
      </c>
      <c r="AJ64" s="616">
        <v>0</v>
      </c>
      <c r="AK64" s="616">
        <v>0</v>
      </c>
      <c r="AL64" s="616">
        <v>0</v>
      </c>
      <c r="AM64" s="616">
        <v>0</v>
      </c>
      <c r="AN64" s="616">
        <v>0</v>
      </c>
      <c r="AO64" s="616">
        <v>0</v>
      </c>
      <c r="AP64" s="616">
        <v>0</v>
      </c>
      <c r="AQ64" s="616">
        <v>0</v>
      </c>
      <c r="AR64" s="616">
        <v>0</v>
      </c>
      <c r="AS64" s="616">
        <v>0</v>
      </c>
      <c r="AT64" s="616">
        <v>0</v>
      </c>
      <c r="AU64" s="41"/>
      <c r="AV64" s="33">
        <f t="shared" si="136"/>
        <v>0</v>
      </c>
      <c r="AW64" s="41"/>
      <c r="AZ64" s="52">
        <v>0</v>
      </c>
      <c r="BA64" s="52">
        <v>0</v>
      </c>
      <c r="BB64" s="52">
        <v>0</v>
      </c>
      <c r="BC64" s="52">
        <v>0</v>
      </c>
      <c r="BD64" s="52">
        <v>0</v>
      </c>
      <c r="BE64" s="52">
        <v>0</v>
      </c>
      <c r="BF64" s="52">
        <v>0</v>
      </c>
      <c r="BG64" s="52">
        <v>0</v>
      </c>
      <c r="BH64" s="52">
        <v>0</v>
      </c>
      <c r="BI64" s="52">
        <v>0</v>
      </c>
      <c r="BJ64" s="52">
        <v>0</v>
      </c>
      <c r="BK64" s="52">
        <v>217081.69999999998</v>
      </c>
      <c r="BM64" s="9">
        <f t="shared" si="137"/>
        <v>217081.69999999998</v>
      </c>
      <c r="BO64" s="9">
        <f t="shared" ref="BO64:BR64" si="145">SUMIFS($AZ64:$BK64,$AZ$4:$BK$4,BO$4)</f>
        <v>0</v>
      </c>
      <c r="BP64" s="9">
        <f t="shared" si="145"/>
        <v>0</v>
      </c>
      <c r="BQ64" s="9">
        <f t="shared" si="145"/>
        <v>0</v>
      </c>
      <c r="BR64" s="9">
        <f t="shared" si="145"/>
        <v>217081.69999999998</v>
      </c>
      <c r="BT64" s="9">
        <f t="shared" si="139"/>
        <v>217081.69999999998</v>
      </c>
    </row>
    <row r="65" spans="2:72" ht="14.25" customHeight="1" x14ac:dyDescent="0.25">
      <c r="B65" s="7" t="s">
        <v>82</v>
      </c>
      <c r="D65" s="52">
        <f>SUMIFS('Dispatch P&amp;L'!B:B,'Dispatch P&amp;L'!$R:$R,$B65)</f>
        <v>0</v>
      </c>
      <c r="E65" s="52">
        <f>SUMIFS('Dispatch P&amp;L'!C:C,'Dispatch P&amp;L'!$R:$R,$B65)</f>
        <v>862.5</v>
      </c>
      <c r="F65" s="52">
        <f>SUMIFS('Dispatch P&amp;L'!D:D,'Dispatch P&amp;L'!$R:$R,$B65)</f>
        <v>0</v>
      </c>
      <c r="G65" s="52">
        <f>SUMIFS('Dispatch P&amp;L'!E:E,'Dispatch P&amp;L'!$R:$R,$B65)</f>
        <v>0</v>
      </c>
      <c r="H65" s="52">
        <f>SUMIFS('Dispatch P&amp;L'!F:F,'Dispatch P&amp;L'!$R:$R,$B65)</f>
        <v>3994.5</v>
      </c>
      <c r="I65" s="52">
        <f>SUMIFS('Dispatch P&amp;L'!G:G,'Dispatch P&amp;L'!$R:$R,$B65)</f>
        <v>0</v>
      </c>
      <c r="J65" s="52">
        <f>SUMIFS('Dispatch P&amp;L'!H:H,'Dispatch P&amp;L'!$R:$R,$B65)</f>
        <v>0</v>
      </c>
      <c r="K65" s="52">
        <f>SUMIFS('Dispatch P&amp;L'!I:I,'Dispatch P&amp;L'!$R:$R,$B65)</f>
        <v>0</v>
      </c>
      <c r="L65" s="52">
        <f>SUMIFS('Dispatch P&amp;L'!J:J,'Dispatch P&amp;L'!$R:$R,$B65)</f>
        <v>0</v>
      </c>
      <c r="M65" s="52">
        <f>SUMIFS('Dispatch P&amp;L'!K:K,'Dispatch P&amp;L'!$R:$R,$B65)</f>
        <v>0</v>
      </c>
      <c r="N65" s="52">
        <f>SUMIFS('Dispatch P&amp;L'!L:L,'Dispatch P&amp;L'!$R:$R,$B65)</f>
        <v>0</v>
      </c>
      <c r="O65" s="52">
        <f>SUMIFS('Dispatch P&amp;L'!M:M,'Dispatch P&amp;L'!$R:$R,$B65)</f>
        <v>0</v>
      </c>
      <c r="Q65" s="9">
        <f t="shared" si="133"/>
        <v>0</v>
      </c>
      <c r="S65" s="9">
        <f t="shared" ref="S65:V65" si="146">SUMIFS($D65:$O65,$D$4:$O$4,S$4)</f>
        <v>862.5</v>
      </c>
      <c r="T65" s="9">
        <f t="shared" si="146"/>
        <v>3994.5</v>
      </c>
      <c r="U65" s="9">
        <f t="shared" si="146"/>
        <v>0</v>
      </c>
      <c r="V65" s="9">
        <f t="shared" si="146"/>
        <v>0</v>
      </c>
      <c r="X65" s="9">
        <f t="shared" si="135"/>
        <v>4857</v>
      </c>
      <c r="AA65" s="41"/>
      <c r="AB65" s="616">
        <v>0</v>
      </c>
      <c r="AC65" s="615"/>
      <c r="AD65" s="616">
        <v>0</v>
      </c>
      <c r="AE65" s="616">
        <v>0</v>
      </c>
      <c r="AF65" s="616">
        <v>0</v>
      </c>
      <c r="AG65" s="616">
        <v>0</v>
      </c>
      <c r="AH65" s="615"/>
      <c r="AI65" s="616">
        <v>0</v>
      </c>
      <c r="AJ65" s="616">
        <v>0</v>
      </c>
      <c r="AK65" s="616">
        <v>0</v>
      </c>
      <c r="AL65" s="616">
        <v>0</v>
      </c>
      <c r="AM65" s="616">
        <v>0</v>
      </c>
      <c r="AN65" s="616">
        <v>0</v>
      </c>
      <c r="AO65" s="616">
        <v>0</v>
      </c>
      <c r="AP65" s="616">
        <v>0</v>
      </c>
      <c r="AQ65" s="616">
        <v>0</v>
      </c>
      <c r="AR65" s="616">
        <v>0</v>
      </c>
      <c r="AS65" s="616">
        <v>0</v>
      </c>
      <c r="AT65" s="616">
        <v>0</v>
      </c>
      <c r="AU65" s="41"/>
      <c r="AV65" s="33">
        <f t="shared" si="136"/>
        <v>0</v>
      </c>
      <c r="AW65" s="41"/>
      <c r="AZ65" s="52">
        <v>0</v>
      </c>
      <c r="BA65" s="52">
        <v>0</v>
      </c>
      <c r="BB65" s="52">
        <v>0</v>
      </c>
      <c r="BC65" s="52">
        <v>97005.75</v>
      </c>
      <c r="BD65" s="52">
        <v>87786.25</v>
      </c>
      <c r="BE65" s="52">
        <v>0</v>
      </c>
      <c r="BF65" s="52">
        <v>0</v>
      </c>
      <c r="BG65" s="52">
        <v>105892.5</v>
      </c>
      <c r="BH65" s="52">
        <v>5174</v>
      </c>
      <c r="BI65" s="52">
        <v>-105892.5</v>
      </c>
      <c r="BJ65" s="52">
        <v>0</v>
      </c>
      <c r="BK65" s="52">
        <v>218532.97</v>
      </c>
      <c r="BM65" s="9">
        <f t="shared" si="137"/>
        <v>218532.97</v>
      </c>
      <c r="BO65" s="9">
        <f t="shared" ref="BO65:BR65" si="147">SUMIFS($AZ65:$BK65,$AZ$4:$BK$4,BO$4)</f>
        <v>0</v>
      </c>
      <c r="BP65" s="9">
        <f t="shared" si="147"/>
        <v>184792</v>
      </c>
      <c r="BQ65" s="9">
        <f t="shared" si="147"/>
        <v>111066.5</v>
      </c>
      <c r="BR65" s="9">
        <f t="shared" si="147"/>
        <v>112640.47</v>
      </c>
      <c r="BT65" s="9">
        <f t="shared" si="139"/>
        <v>408498.97</v>
      </c>
    </row>
    <row r="66" spans="2:72" ht="14.25" customHeight="1" x14ac:dyDescent="0.25">
      <c r="B66" s="7" t="s">
        <v>83</v>
      </c>
      <c r="C66" s="14"/>
      <c r="D66" s="52">
        <f>-SUMIFS('Dispatch P&amp;L'!B:B,'Dispatch P&amp;L'!$R:$R,$B66)</f>
        <v>0</v>
      </c>
      <c r="E66" s="52">
        <f>-SUMIFS('Dispatch P&amp;L'!C:C,'Dispatch P&amp;L'!$R:$R,$B66)</f>
        <v>0</v>
      </c>
      <c r="F66" s="52">
        <f>-SUMIFS('Dispatch P&amp;L'!D:D,'Dispatch P&amp;L'!$R:$R,$B66)</f>
        <v>0</v>
      </c>
      <c r="G66" s="52">
        <f>-SUMIFS('Dispatch P&amp;L'!E:E,'Dispatch P&amp;L'!$R:$R,$B66)</f>
        <v>0</v>
      </c>
      <c r="H66" s="52">
        <f>-SUMIFS('Dispatch P&amp;L'!F:F,'Dispatch P&amp;L'!$R:$R,$B66)</f>
        <v>0</v>
      </c>
      <c r="I66" s="52">
        <f>-SUMIFS('Dispatch P&amp;L'!G:G,'Dispatch P&amp;L'!$R:$R,$B66)</f>
        <v>0</v>
      </c>
      <c r="J66" s="52">
        <f>-SUMIFS('Dispatch P&amp;L'!H:H,'Dispatch P&amp;L'!$R:$R,$B66)</f>
        <v>0</v>
      </c>
      <c r="K66" s="52">
        <f>-SUMIFS('Dispatch P&amp;L'!I:I,'Dispatch P&amp;L'!$R:$R,$B66)</f>
        <v>0</v>
      </c>
      <c r="L66" s="52">
        <f>-SUMIFS('Dispatch P&amp;L'!J:J,'Dispatch P&amp;L'!$R:$R,$B66)</f>
        <v>0</v>
      </c>
      <c r="M66" s="52">
        <f>-SUMIFS('Dispatch P&amp;L'!K:K,'Dispatch P&amp;L'!$R:$R,$B66)</f>
        <v>0</v>
      </c>
      <c r="N66" s="52">
        <f>-SUMIFS('Dispatch P&amp;L'!L:L,'Dispatch P&amp;L'!$R:$R,$B66)</f>
        <v>0</v>
      </c>
      <c r="O66" s="52">
        <f>-SUMIFS('Dispatch P&amp;L'!M:M,'Dispatch P&amp;L'!$R:$R,$B66)</f>
        <v>0</v>
      </c>
      <c r="P66" s="14"/>
      <c r="Q66" s="9">
        <f t="shared" si="133"/>
        <v>0</v>
      </c>
      <c r="R66" s="14"/>
      <c r="S66" s="9">
        <f t="shared" ref="S66:V66" si="148">SUMIFS($D66:$O66,$D$4:$O$4,S$4)</f>
        <v>0</v>
      </c>
      <c r="T66" s="9">
        <f t="shared" si="148"/>
        <v>0</v>
      </c>
      <c r="U66" s="9">
        <f t="shared" si="148"/>
        <v>0</v>
      </c>
      <c r="V66" s="9">
        <f t="shared" si="148"/>
        <v>0</v>
      </c>
      <c r="W66" s="14"/>
      <c r="X66" s="9">
        <f t="shared" si="135"/>
        <v>0</v>
      </c>
      <c r="Y66" s="14"/>
      <c r="AA66" s="41"/>
      <c r="AB66" s="616">
        <v>0</v>
      </c>
      <c r="AC66" s="615"/>
      <c r="AD66" s="616">
        <v>0</v>
      </c>
      <c r="AE66" s="616">
        <v>0</v>
      </c>
      <c r="AF66" s="616">
        <v>0</v>
      </c>
      <c r="AG66" s="616">
        <v>0</v>
      </c>
      <c r="AH66" s="615"/>
      <c r="AI66" s="616">
        <v>0</v>
      </c>
      <c r="AJ66" s="616">
        <v>0</v>
      </c>
      <c r="AK66" s="616">
        <v>0</v>
      </c>
      <c r="AL66" s="616">
        <v>0</v>
      </c>
      <c r="AM66" s="616">
        <v>0</v>
      </c>
      <c r="AN66" s="616">
        <v>0</v>
      </c>
      <c r="AO66" s="616">
        <v>0</v>
      </c>
      <c r="AP66" s="616">
        <v>0</v>
      </c>
      <c r="AQ66" s="616">
        <v>0</v>
      </c>
      <c r="AR66" s="616">
        <v>0</v>
      </c>
      <c r="AS66" s="616">
        <v>0</v>
      </c>
      <c r="AT66" s="616">
        <v>0</v>
      </c>
      <c r="AU66" s="41"/>
      <c r="AV66" s="33">
        <f t="shared" si="136"/>
        <v>0</v>
      </c>
      <c r="AW66" s="41"/>
      <c r="AY66" s="14"/>
      <c r="AZ66" s="52">
        <v>0</v>
      </c>
      <c r="BA66" s="52">
        <v>0</v>
      </c>
      <c r="BB66" s="52">
        <v>0</v>
      </c>
      <c r="BC66" s="52">
        <v>0</v>
      </c>
      <c r="BD66" s="52">
        <v>0</v>
      </c>
      <c r="BE66" s="52">
        <v>0</v>
      </c>
      <c r="BF66" s="52">
        <v>0</v>
      </c>
      <c r="BG66" s="52">
        <v>0</v>
      </c>
      <c r="BH66" s="52">
        <v>0</v>
      </c>
      <c r="BI66" s="52">
        <v>0</v>
      </c>
      <c r="BJ66" s="52">
        <v>0</v>
      </c>
      <c r="BK66" s="52">
        <v>0</v>
      </c>
      <c r="BL66" s="14"/>
      <c r="BM66" s="9">
        <f t="shared" si="137"/>
        <v>0</v>
      </c>
      <c r="BN66" s="14"/>
      <c r="BO66" s="9">
        <f t="shared" ref="BO66:BR66" si="149">SUMIFS($AZ66:$BK66,$AZ$4:$BK$4,BO$4)</f>
        <v>0</v>
      </c>
      <c r="BP66" s="9">
        <f t="shared" si="149"/>
        <v>0</v>
      </c>
      <c r="BQ66" s="9">
        <f t="shared" si="149"/>
        <v>0</v>
      </c>
      <c r="BR66" s="9">
        <f t="shared" si="149"/>
        <v>0</v>
      </c>
      <c r="BS66" s="14"/>
      <c r="BT66" s="9">
        <f t="shared" si="139"/>
        <v>0</v>
      </c>
    </row>
    <row r="67" spans="2:72" ht="14.25" customHeight="1" x14ac:dyDescent="0.25">
      <c r="B67" s="7" t="s">
        <v>84</v>
      </c>
      <c r="D67" s="52">
        <f>SUMIFS('Dispatch P&amp;L'!B:B,'Dispatch P&amp;L'!$R:$R,$B67)</f>
        <v>0</v>
      </c>
      <c r="E67" s="52">
        <f>SUMIFS('Dispatch P&amp;L'!C:C,'Dispatch P&amp;L'!$R:$R,$B67)</f>
        <v>0</v>
      </c>
      <c r="F67" s="52">
        <f>SUMIFS('Dispatch P&amp;L'!D:D,'Dispatch P&amp;L'!$R:$R,$B67)</f>
        <v>67721.98</v>
      </c>
      <c r="G67" s="52">
        <f>SUMIFS('Dispatch P&amp;L'!E:E,'Dispatch P&amp;L'!$R:$R,$B67)</f>
        <v>59475.83</v>
      </c>
      <c r="H67" s="52">
        <f>SUMIFS('Dispatch P&amp;L'!F:F,'Dispatch P&amp;L'!$R:$R,$B67)</f>
        <v>0</v>
      </c>
      <c r="I67" s="52">
        <f>SUMIFS('Dispatch P&amp;L'!G:G,'Dispatch P&amp;L'!$R:$R,$B67)</f>
        <v>0</v>
      </c>
      <c r="J67" s="52">
        <f>SUMIFS('Dispatch P&amp;L'!H:H,'Dispatch P&amp;L'!$R:$R,$B67)</f>
        <v>53750</v>
      </c>
      <c r="K67" s="52">
        <f>SUMIFS('Dispatch P&amp;L'!I:I,'Dispatch P&amp;L'!$R:$R,$B67)</f>
        <v>43179.4</v>
      </c>
      <c r="L67" s="52">
        <f>SUMIFS('Dispatch P&amp;L'!J:J,'Dispatch P&amp;L'!$R:$R,$B67)</f>
        <v>17076</v>
      </c>
      <c r="M67" s="52">
        <f>SUMIFS('Dispatch P&amp;L'!K:K,'Dispatch P&amp;L'!$R:$R,$B67)</f>
        <v>0</v>
      </c>
      <c r="N67" s="52">
        <f>SUMIFS('Dispatch P&amp;L'!L:L,'Dispatch P&amp;L'!$R:$R,$B67)</f>
        <v>0</v>
      </c>
      <c r="O67" s="52">
        <f>SUMIFS('Dispatch P&amp;L'!M:M,'Dispatch P&amp;L'!$R:$R,$B67)</f>
        <v>0</v>
      </c>
      <c r="Q67" s="9">
        <f t="shared" si="133"/>
        <v>0</v>
      </c>
      <c r="S67" s="9">
        <f t="shared" ref="S67:V67" si="150">SUMIFS($D67:$O67,$D$4:$O$4,S$4)</f>
        <v>67721.98</v>
      </c>
      <c r="T67" s="9">
        <f t="shared" si="150"/>
        <v>59475.83</v>
      </c>
      <c r="U67" s="9">
        <f t="shared" si="150"/>
        <v>114005.4</v>
      </c>
      <c r="V67" s="9">
        <f t="shared" si="150"/>
        <v>0</v>
      </c>
      <c r="X67" s="9">
        <f t="shared" si="135"/>
        <v>241203.21</v>
      </c>
      <c r="AA67" s="41"/>
      <c r="AB67" s="616">
        <v>0</v>
      </c>
      <c r="AC67" s="615"/>
      <c r="AD67" s="616">
        <v>0</v>
      </c>
      <c r="AE67" s="616">
        <v>0</v>
      </c>
      <c r="AF67" s="616">
        <v>0</v>
      </c>
      <c r="AG67" s="616">
        <v>0</v>
      </c>
      <c r="AH67" s="615"/>
      <c r="AI67" s="616">
        <v>0</v>
      </c>
      <c r="AJ67" s="616">
        <v>0</v>
      </c>
      <c r="AK67" s="616">
        <v>0</v>
      </c>
      <c r="AL67" s="616">
        <v>0</v>
      </c>
      <c r="AM67" s="616">
        <v>0</v>
      </c>
      <c r="AN67" s="616">
        <v>0</v>
      </c>
      <c r="AO67" s="616">
        <v>0</v>
      </c>
      <c r="AP67" s="616">
        <v>0</v>
      </c>
      <c r="AQ67" s="616">
        <v>0</v>
      </c>
      <c r="AR67" s="616">
        <v>0</v>
      </c>
      <c r="AS67" s="616">
        <v>0</v>
      </c>
      <c r="AT67" s="616">
        <v>0</v>
      </c>
      <c r="AU67" s="41"/>
      <c r="AV67" s="33">
        <f t="shared" si="136"/>
        <v>0</v>
      </c>
      <c r="AW67" s="41"/>
      <c r="AZ67" s="52">
        <v>0</v>
      </c>
      <c r="BA67" s="52">
        <v>0</v>
      </c>
      <c r="BB67" s="52">
        <v>0</v>
      </c>
      <c r="BC67" s="52">
        <v>0</v>
      </c>
      <c r="BD67" s="52">
        <v>0</v>
      </c>
      <c r="BE67" s="52">
        <v>0</v>
      </c>
      <c r="BF67" s="52">
        <v>0</v>
      </c>
      <c r="BG67" s="52">
        <v>0</v>
      </c>
      <c r="BH67" s="52">
        <v>0</v>
      </c>
      <c r="BI67" s="52">
        <v>0</v>
      </c>
      <c r="BJ67" s="52">
        <v>0</v>
      </c>
      <c r="BK67" s="52">
        <v>0</v>
      </c>
      <c r="BM67" s="9">
        <f t="shared" si="137"/>
        <v>0</v>
      </c>
      <c r="BO67" s="9">
        <f t="shared" ref="BO67:BR67" si="151">SUMIFS($AZ67:$BK67,$AZ$4:$BK$4,BO$4)</f>
        <v>0</v>
      </c>
      <c r="BP67" s="9">
        <f t="shared" si="151"/>
        <v>0</v>
      </c>
      <c r="BQ67" s="9">
        <f t="shared" si="151"/>
        <v>0</v>
      </c>
      <c r="BR67" s="9">
        <f t="shared" si="151"/>
        <v>0</v>
      </c>
      <c r="BT67" s="9">
        <f t="shared" si="139"/>
        <v>0</v>
      </c>
    </row>
    <row r="68" spans="2:72" ht="14.25" customHeight="1" x14ac:dyDescent="0.25">
      <c r="B68" s="7" t="s">
        <v>85</v>
      </c>
      <c r="D68" s="52">
        <f>SUMIFS('Dispatch P&amp;L'!B:B,'Dispatch P&amp;L'!$R:$R,$B68)</f>
        <v>2868.5</v>
      </c>
      <c r="E68" s="52">
        <f>SUMIFS('Dispatch P&amp;L'!C:C,'Dispatch P&amp;L'!$R:$R,$B68)</f>
        <v>24449.34</v>
      </c>
      <c r="F68" s="52">
        <f>SUMIFS('Dispatch P&amp;L'!D:D,'Dispatch P&amp;L'!$R:$R,$B68)</f>
        <v>26348.07</v>
      </c>
      <c r="G68" s="52">
        <f>SUMIFS('Dispatch P&amp;L'!E:E,'Dispatch P&amp;L'!$R:$R,$B68)</f>
        <v>0</v>
      </c>
      <c r="H68" s="52">
        <f>SUMIFS('Dispatch P&amp;L'!F:F,'Dispatch P&amp;L'!$R:$R,$B68)</f>
        <v>235</v>
      </c>
      <c r="I68" s="52">
        <f>SUMIFS('Dispatch P&amp;L'!G:G,'Dispatch P&amp;L'!$R:$R,$B68)</f>
        <v>28037.5</v>
      </c>
      <c r="J68" s="52">
        <f>SUMIFS('Dispatch P&amp;L'!H:H,'Dispatch P&amp;L'!$R:$R,$B68)</f>
        <v>27583.599999999999</v>
      </c>
      <c r="K68" s="52">
        <f>SUMIFS('Dispatch P&amp;L'!I:I,'Dispatch P&amp;L'!$R:$R,$B68)</f>
        <v>4093.53</v>
      </c>
      <c r="L68" s="52">
        <f>SUMIFS('Dispatch P&amp;L'!J:J,'Dispatch P&amp;L'!$R:$R,$B68)</f>
        <v>1171.49</v>
      </c>
      <c r="M68" s="52">
        <f>SUMIFS('Dispatch P&amp;L'!K:K,'Dispatch P&amp;L'!$R:$R,$B68)</f>
        <v>2946.8</v>
      </c>
      <c r="N68" s="52">
        <f>SUMIFS('Dispatch P&amp;L'!L:L,'Dispatch P&amp;L'!$R:$R,$B68)</f>
        <v>956.7</v>
      </c>
      <c r="O68" s="52">
        <f>SUMIFS('Dispatch P&amp;L'!M:M,'Dispatch P&amp;L'!$R:$R,$B68)</f>
        <v>5145.8900000000003</v>
      </c>
      <c r="Q68" s="9">
        <f t="shared" si="133"/>
        <v>5145.8900000000003</v>
      </c>
      <c r="S68" s="9">
        <f t="shared" ref="S68:V68" si="152">SUMIFS($D68:$O68,$D$4:$O$4,S$4)</f>
        <v>53665.91</v>
      </c>
      <c r="T68" s="9">
        <f t="shared" si="152"/>
        <v>28272.5</v>
      </c>
      <c r="U68" s="9">
        <f t="shared" si="152"/>
        <v>32848.619999999995</v>
      </c>
      <c r="V68" s="9">
        <f t="shared" si="152"/>
        <v>9049.39</v>
      </c>
      <c r="X68" s="9">
        <f t="shared" si="135"/>
        <v>123836.42000000001</v>
      </c>
      <c r="AA68" s="41"/>
      <c r="AB68" s="616">
        <v>352000</v>
      </c>
      <c r="AC68" s="615"/>
      <c r="AD68" s="616">
        <v>88000</v>
      </c>
      <c r="AE68" s="616">
        <v>88000</v>
      </c>
      <c r="AF68" s="616">
        <v>88000</v>
      </c>
      <c r="AG68" s="616">
        <v>88000</v>
      </c>
      <c r="AH68" s="615"/>
      <c r="AI68" s="616">
        <v>29333.333333333332</v>
      </c>
      <c r="AJ68" s="616">
        <v>29333.333333333332</v>
      </c>
      <c r="AK68" s="616">
        <v>29333.333333333332</v>
      </c>
      <c r="AL68" s="616">
        <v>29333.333333333332</v>
      </c>
      <c r="AM68" s="616">
        <v>29333.333333333332</v>
      </c>
      <c r="AN68" s="616">
        <v>29333.333333333332</v>
      </c>
      <c r="AO68" s="616">
        <v>29333.333333333332</v>
      </c>
      <c r="AP68" s="616">
        <v>29333.333333333332</v>
      </c>
      <c r="AQ68" s="616">
        <v>29333.333333333332</v>
      </c>
      <c r="AR68" s="616">
        <v>29333.333333333332</v>
      </c>
      <c r="AS68" s="616">
        <v>29333.333333333332</v>
      </c>
      <c r="AT68" s="616">
        <v>29333.333333333332</v>
      </c>
      <c r="AU68" s="41"/>
      <c r="AV68" s="33">
        <f t="shared" si="136"/>
        <v>351999.99999999994</v>
      </c>
      <c r="AW68" s="41"/>
      <c r="AZ68" s="52">
        <v>4434.6400000000003</v>
      </c>
      <c r="BA68" s="52">
        <v>2432.1</v>
      </c>
      <c r="BB68" s="52">
        <v>5233.7299999999996</v>
      </c>
      <c r="BC68" s="52">
        <v>27060.720000000001</v>
      </c>
      <c r="BD68" s="52">
        <v>2456.7800000000002</v>
      </c>
      <c r="BE68" s="52">
        <v>789.93</v>
      </c>
      <c r="BF68" s="52">
        <v>77165</v>
      </c>
      <c r="BG68" s="52">
        <v>0</v>
      </c>
      <c r="BH68" s="52">
        <v>1907.41</v>
      </c>
      <c r="BI68" s="52">
        <v>0</v>
      </c>
      <c r="BJ68" s="52">
        <v>53561.68</v>
      </c>
      <c r="BK68" s="52">
        <v>4202.57</v>
      </c>
      <c r="BM68" s="9">
        <f t="shared" si="137"/>
        <v>4202.57</v>
      </c>
      <c r="BO68" s="9">
        <f t="shared" ref="BO68:BR68" si="153">SUMIFS($AZ68:$BK68,$AZ$4:$BK$4,BO$4)</f>
        <v>12100.47</v>
      </c>
      <c r="BP68" s="9">
        <f t="shared" si="153"/>
        <v>30307.43</v>
      </c>
      <c r="BQ68" s="9">
        <f t="shared" si="153"/>
        <v>79072.41</v>
      </c>
      <c r="BR68" s="9">
        <f t="shared" si="153"/>
        <v>57764.25</v>
      </c>
      <c r="BT68" s="9">
        <f t="shared" si="139"/>
        <v>179244.56</v>
      </c>
    </row>
    <row r="69" spans="2:72" ht="14.25" customHeight="1" x14ac:dyDescent="0.25">
      <c r="B69" s="10" t="s">
        <v>86</v>
      </c>
      <c r="D69" s="49">
        <f t="shared" ref="D69:O69" si="154">SUM(D61:D68)</f>
        <v>560091.37</v>
      </c>
      <c r="E69" s="49">
        <f t="shared" si="154"/>
        <v>525595.25</v>
      </c>
      <c r="F69" s="49">
        <f t="shared" si="154"/>
        <v>648770.50999999989</v>
      </c>
      <c r="G69" s="49">
        <f t="shared" si="154"/>
        <v>619837.57999999996</v>
      </c>
      <c r="H69" s="49">
        <f t="shared" si="154"/>
        <v>533818.49</v>
      </c>
      <c r="I69" s="49">
        <f t="shared" si="154"/>
        <v>347919.71</v>
      </c>
      <c r="J69" s="49">
        <f t="shared" si="154"/>
        <v>623067.22</v>
      </c>
      <c r="K69" s="49">
        <f t="shared" si="154"/>
        <v>592962.81000000006</v>
      </c>
      <c r="L69" s="49">
        <f t="shared" si="154"/>
        <v>561622.4</v>
      </c>
      <c r="M69" s="49">
        <f t="shared" si="154"/>
        <v>556805.63</v>
      </c>
      <c r="N69" s="49">
        <f t="shared" si="154"/>
        <v>860807.11</v>
      </c>
      <c r="O69" s="49">
        <f t="shared" si="154"/>
        <v>569647.14</v>
      </c>
      <c r="Q69" s="49">
        <f t="shared" si="133"/>
        <v>569647.14</v>
      </c>
      <c r="S69" s="49">
        <f t="shared" ref="S69:V69" si="155">SUMIFS($D69:$O69,$D$4:$O$4,S$4)</f>
        <v>1734457.13</v>
      </c>
      <c r="T69" s="49">
        <f t="shared" si="155"/>
        <v>1501575.7799999998</v>
      </c>
      <c r="U69" s="49">
        <f t="shared" si="155"/>
        <v>1777652.4300000002</v>
      </c>
      <c r="V69" s="49">
        <f t="shared" si="155"/>
        <v>1987259.88</v>
      </c>
      <c r="X69" s="49">
        <f t="shared" si="135"/>
        <v>7000945.2199999997</v>
      </c>
      <c r="AA69" s="41"/>
      <c r="AB69" s="618">
        <v>6630359.6185465762</v>
      </c>
      <c r="AC69" s="615"/>
      <c r="AD69" s="618">
        <v>1736298.4805054795</v>
      </c>
      <c r="AE69" s="618">
        <v>1609184.6142</v>
      </c>
      <c r="AF69" s="618">
        <v>1625977.2508746581</v>
      </c>
      <c r="AG69" s="618">
        <v>1658899.2729664387</v>
      </c>
      <c r="AH69" s="615"/>
      <c r="AI69" s="618">
        <v>546152.30726301379</v>
      </c>
      <c r="AJ69" s="618">
        <v>488689.62096986297</v>
      </c>
      <c r="AK69" s="618">
        <v>701456.5522726028</v>
      </c>
      <c r="AL69" s="618">
        <v>525956.2190584474</v>
      </c>
      <c r="AM69" s="618">
        <v>542212.76428995421</v>
      </c>
      <c r="AN69" s="618">
        <v>541015.63085159822</v>
      </c>
      <c r="AO69" s="618">
        <v>541031.87648767128</v>
      </c>
      <c r="AP69" s="618">
        <v>542402.549463014</v>
      </c>
      <c r="AQ69" s="618">
        <v>542542.82492397283</v>
      </c>
      <c r="AR69" s="618">
        <v>547176.05908561673</v>
      </c>
      <c r="AS69" s="618">
        <v>540339.78496575344</v>
      </c>
      <c r="AT69" s="618">
        <v>571383.42891506851</v>
      </c>
      <c r="AU69" s="41"/>
      <c r="AV69" s="266">
        <f t="shared" si="136"/>
        <v>6630359.6185465762</v>
      </c>
      <c r="AW69" s="41"/>
      <c r="AZ69" s="49">
        <v>393841.55</v>
      </c>
      <c r="BA69" s="49">
        <v>367214.07999999996</v>
      </c>
      <c r="BB69" s="49">
        <v>393893.84</v>
      </c>
      <c r="BC69" s="49">
        <v>538392.54</v>
      </c>
      <c r="BD69" s="49">
        <v>559162.3600000001</v>
      </c>
      <c r="BE69" s="49">
        <v>470855.47</v>
      </c>
      <c r="BF69" s="49">
        <v>471281.14</v>
      </c>
      <c r="BG69" s="49">
        <v>607166.38</v>
      </c>
      <c r="BH69" s="49">
        <v>516121.14</v>
      </c>
      <c r="BI69" s="49">
        <v>435076.49</v>
      </c>
      <c r="BJ69" s="49">
        <v>550661.26</v>
      </c>
      <c r="BK69" s="49">
        <v>1001291.2899999999</v>
      </c>
      <c r="BM69" s="49">
        <f t="shared" si="137"/>
        <v>1001291.2899999999</v>
      </c>
      <c r="BO69" s="49">
        <f t="shared" ref="BO69:BR69" si="156">SUMIFS($AZ69:$BK69,$AZ$4:$BK$4,BO$4)</f>
        <v>1154949.47</v>
      </c>
      <c r="BP69" s="49">
        <f t="shared" si="156"/>
        <v>1568410.37</v>
      </c>
      <c r="BQ69" s="49">
        <f t="shared" si="156"/>
        <v>1594568.6600000001</v>
      </c>
      <c r="BR69" s="49">
        <f t="shared" si="156"/>
        <v>1987029.04</v>
      </c>
      <c r="BT69" s="49">
        <f t="shared" si="139"/>
        <v>6304957.54</v>
      </c>
    </row>
    <row r="70" spans="2:72" ht="14.25" customHeight="1" x14ac:dyDescent="0.25">
      <c r="AA70" s="41"/>
      <c r="AB70" s="615"/>
      <c r="AC70" s="615"/>
      <c r="AD70" s="615"/>
      <c r="AE70" s="615"/>
      <c r="AF70" s="615"/>
      <c r="AG70" s="615"/>
      <c r="AH70" s="615"/>
      <c r="AI70" s="615"/>
      <c r="AJ70" s="615"/>
      <c r="AK70" s="615"/>
      <c r="AL70" s="615"/>
      <c r="AM70" s="615"/>
      <c r="AN70" s="615"/>
      <c r="AO70" s="615"/>
      <c r="AP70" s="615"/>
      <c r="AQ70" s="615"/>
      <c r="AR70" s="615"/>
      <c r="AS70" s="615"/>
      <c r="AT70" s="615"/>
      <c r="AU70" s="41"/>
      <c r="AV70" s="41"/>
      <c r="AW70" s="41"/>
    </row>
    <row r="71" spans="2:72" ht="14.25" customHeight="1" x14ac:dyDescent="0.25">
      <c r="B71" s="14" t="s">
        <v>87</v>
      </c>
      <c r="D71" s="49">
        <f t="shared" ref="D71:O71" si="157">+D57-D69</f>
        <v>-1104051.2909749695</v>
      </c>
      <c r="E71" s="49">
        <f t="shared" si="157"/>
        <v>-1039951.4909749698</v>
      </c>
      <c r="F71" s="49">
        <f t="shared" si="157"/>
        <v>-1093084.7409749695</v>
      </c>
      <c r="G71" s="49">
        <f t="shared" si="157"/>
        <v>-907360.06097496965</v>
      </c>
      <c r="H71" s="49">
        <f t="shared" si="157"/>
        <v>-865054.92097496951</v>
      </c>
      <c r="I71" s="49">
        <f t="shared" si="157"/>
        <v>-695124.91097496939</v>
      </c>
      <c r="J71" s="49">
        <f t="shared" si="157"/>
        <v>-939815.49097496946</v>
      </c>
      <c r="K71" s="49">
        <f t="shared" si="157"/>
        <v>-874736.73097496945</v>
      </c>
      <c r="L71" s="49">
        <f t="shared" si="157"/>
        <v>-815635.34097496944</v>
      </c>
      <c r="M71" s="49">
        <f t="shared" si="157"/>
        <v>-899072.46097496955</v>
      </c>
      <c r="N71" s="49">
        <f t="shared" si="157"/>
        <v>-1172228.7909749695</v>
      </c>
      <c r="O71" s="49">
        <f t="shared" si="157"/>
        <v>-751170.80097496987</v>
      </c>
      <c r="Q71" s="49">
        <f t="shared" ref="Q71:Q73" si="158">SUMIFS($D71:$O71,$D$5:$O$5,"="&amp;$Q$5)</f>
        <v>-751170.80097496987</v>
      </c>
      <c r="S71" s="49">
        <f t="shared" ref="S71:V71" si="159">SUMIFS($D71:$O71,$D$4:$O$4,S$4)</f>
        <v>-3237087.5229249084</v>
      </c>
      <c r="T71" s="49">
        <f t="shared" si="159"/>
        <v>-2467539.8929249085</v>
      </c>
      <c r="U71" s="49">
        <f t="shared" si="159"/>
        <v>-2630187.5629249085</v>
      </c>
      <c r="V71" s="49">
        <f t="shared" si="159"/>
        <v>-2822472.0529249087</v>
      </c>
      <c r="X71" s="49">
        <f t="shared" ref="X71:X73" si="160">SUMIFS($D71:$O71,$D$5:$O$5,"&lt;="&amp;$X$5)</f>
        <v>-11157287.031699635</v>
      </c>
      <c r="AA71" s="41"/>
      <c r="AB71" s="618">
        <v>-12439264.030307598</v>
      </c>
      <c r="AC71" s="615"/>
      <c r="AD71" s="618">
        <v>-3507056.9528379068</v>
      </c>
      <c r="AE71" s="618">
        <v>-3150213.9081061995</v>
      </c>
      <c r="AF71" s="618">
        <v>-2979262.0002077809</v>
      </c>
      <c r="AG71" s="618">
        <v>-2802731.1691557104</v>
      </c>
      <c r="AH71" s="615"/>
      <c r="AI71" s="618">
        <v>-1204903.3058522656</v>
      </c>
      <c r="AJ71" s="618">
        <v>-1067686.2733999225</v>
      </c>
      <c r="AK71" s="618">
        <v>-1234467.3735857187</v>
      </c>
      <c r="AL71" s="618">
        <v>-1103212.7755367621</v>
      </c>
      <c r="AM71" s="618">
        <v>-1048104.5691647211</v>
      </c>
      <c r="AN71" s="618">
        <v>-998896.56340471678</v>
      </c>
      <c r="AO71" s="618">
        <v>-982273.40036580351</v>
      </c>
      <c r="AP71" s="618">
        <v>-977172.62856212968</v>
      </c>
      <c r="AQ71" s="618">
        <v>-1019815.9712798479</v>
      </c>
      <c r="AR71" s="618">
        <v>-946026.61560351506</v>
      </c>
      <c r="AS71" s="618">
        <v>-956097.75761215843</v>
      </c>
      <c r="AT71" s="618">
        <v>-900606.79594003689</v>
      </c>
      <c r="AU71" s="41"/>
      <c r="AV71" s="266">
        <f t="shared" ref="AV71:AV72" si="161">SUMIFS(AI71:AT71,$AI$5:$AT$5,"&lt;="&amp;$AV$5)</f>
        <v>-12439264.030307598</v>
      </c>
      <c r="AW71" s="41"/>
      <c r="AZ71" s="49">
        <v>-895250.13097496936</v>
      </c>
      <c r="BA71" s="49">
        <v>-842660.56097496941</v>
      </c>
      <c r="BB71" s="49">
        <v>-887549.8109749693</v>
      </c>
      <c r="BC71" s="49">
        <v>-1019117.0609749694</v>
      </c>
      <c r="BD71" s="49">
        <v>-978970.64097496925</v>
      </c>
      <c r="BE71" s="49">
        <v>-938354.95097496919</v>
      </c>
      <c r="BF71" s="49">
        <v>-913880.62097496924</v>
      </c>
      <c r="BG71" s="49">
        <v>-1165993.9509749697</v>
      </c>
      <c r="BH71" s="49">
        <v>-1042354.1309749696</v>
      </c>
      <c r="BI71" s="49">
        <v>-938285.2809749695</v>
      </c>
      <c r="BJ71" s="49">
        <v>-1040451.5909749693</v>
      </c>
      <c r="BK71" s="49">
        <v>-1480299.9109749696</v>
      </c>
      <c r="BM71" s="49">
        <f t="shared" ref="BM71:BM73" si="162">SUMIFS($AZ71:$BK71,$AZ$5:$BK$5,"="&amp;$BM$5)</f>
        <v>-1480299.9109749696</v>
      </c>
      <c r="BO71" s="49">
        <f t="shared" ref="BO71:BR71" si="163">SUMIFS($AZ71:$BK71,$AZ$4:$BK$4,BO$4)</f>
        <v>-2625460.502924908</v>
      </c>
      <c r="BP71" s="49">
        <f t="shared" si="163"/>
        <v>-2936442.6529249079</v>
      </c>
      <c r="BQ71" s="49">
        <f t="shared" si="163"/>
        <v>-3122228.7029249081</v>
      </c>
      <c r="BR71" s="49">
        <f t="shared" si="163"/>
        <v>-3459036.7829249082</v>
      </c>
      <c r="BT71" s="49">
        <f t="shared" ref="BT71:BT73" si="164">SUMIFS($AZ71:$BK71,$AZ$5:$BK$5,"&lt;="&amp;$BT$5)</f>
        <v>-12143168.641699633</v>
      </c>
    </row>
    <row r="72" spans="2:72" ht="14.25" customHeight="1" x14ac:dyDescent="0.25">
      <c r="B72" s="7" t="s">
        <v>88</v>
      </c>
      <c r="D72" s="52">
        <f>SUMIFS('Dispatch P&amp;L'!B:B,'Dispatch P&amp;L'!$R:$R,$B72)</f>
        <v>0</v>
      </c>
      <c r="E72" s="52">
        <f>SUMIFS('Dispatch P&amp;L'!C:C,'Dispatch P&amp;L'!$R:$R,$B72)</f>
        <v>0</v>
      </c>
      <c r="F72" s="52">
        <f>SUMIFS('Dispatch P&amp;L'!D:D,'Dispatch P&amp;L'!$R:$R,$B72)</f>
        <v>0</v>
      </c>
      <c r="G72" s="52">
        <f>SUMIFS('Dispatch P&amp;L'!E:E,'Dispatch P&amp;L'!$R:$R,$B72)</f>
        <v>0</v>
      </c>
      <c r="H72" s="52">
        <f>SUMIFS('Dispatch P&amp;L'!F:F,'Dispatch P&amp;L'!$R:$R,$B72)</f>
        <v>0</v>
      </c>
      <c r="I72" s="52">
        <f>SUMIFS('Dispatch P&amp;L'!G:G,'Dispatch P&amp;L'!$R:$R,$B72)</f>
        <v>0</v>
      </c>
      <c r="J72" s="52">
        <f>SUMIFS('Dispatch P&amp;L'!H:H,'Dispatch P&amp;L'!$R:$R,$B72)</f>
        <v>0</v>
      </c>
      <c r="K72" s="52">
        <f>SUMIFS('Dispatch P&amp;L'!I:I,'Dispatch P&amp;L'!$R:$R,$B72)</f>
        <v>0</v>
      </c>
      <c r="L72" s="52">
        <f>SUMIFS('Dispatch P&amp;L'!J:J,'Dispatch P&amp;L'!$R:$R,$B72)</f>
        <v>0</v>
      </c>
      <c r="M72" s="52">
        <f>SUMIFS('Dispatch P&amp;L'!K:K,'Dispatch P&amp;L'!$R:$R,$B72)</f>
        <v>0</v>
      </c>
      <c r="N72" s="52">
        <f>SUMIFS('Dispatch P&amp;L'!L:L,'Dispatch P&amp;L'!$R:$R,$B72)</f>
        <v>0</v>
      </c>
      <c r="O72" s="52">
        <f>SUMIFS('Dispatch P&amp;L'!M:M,'Dispatch P&amp;L'!$R:$R,$B72)</f>
        <v>0</v>
      </c>
      <c r="Q72" s="9">
        <f t="shared" si="158"/>
        <v>0</v>
      </c>
      <c r="S72" s="9">
        <f t="shared" ref="S72:V72" si="165">SUMIFS($D72:$O72,$D$4:$O$4,S$4)</f>
        <v>0</v>
      </c>
      <c r="T72" s="9">
        <f t="shared" si="165"/>
        <v>0</v>
      </c>
      <c r="U72" s="9">
        <f t="shared" si="165"/>
        <v>0</v>
      </c>
      <c r="V72" s="9">
        <f t="shared" si="165"/>
        <v>0</v>
      </c>
      <c r="X72" s="9">
        <f t="shared" si="160"/>
        <v>0</v>
      </c>
      <c r="AA72" s="41"/>
      <c r="AB72" s="616">
        <v>0</v>
      </c>
      <c r="AC72" s="615"/>
      <c r="AD72" s="616">
        <v>0</v>
      </c>
      <c r="AE72" s="616">
        <v>0</v>
      </c>
      <c r="AF72" s="616">
        <v>0</v>
      </c>
      <c r="AG72" s="616">
        <v>0</v>
      </c>
      <c r="AH72" s="615"/>
      <c r="AI72" s="616">
        <v>0</v>
      </c>
      <c r="AJ72" s="616">
        <v>0</v>
      </c>
      <c r="AK72" s="616">
        <v>0</v>
      </c>
      <c r="AL72" s="616">
        <v>0</v>
      </c>
      <c r="AM72" s="616">
        <v>0</v>
      </c>
      <c r="AN72" s="616">
        <v>0</v>
      </c>
      <c r="AO72" s="616">
        <v>0</v>
      </c>
      <c r="AP72" s="616">
        <v>0</v>
      </c>
      <c r="AQ72" s="616">
        <v>0</v>
      </c>
      <c r="AR72" s="616">
        <v>0</v>
      </c>
      <c r="AS72" s="616">
        <v>0</v>
      </c>
      <c r="AT72" s="616">
        <v>0</v>
      </c>
      <c r="AU72" s="41"/>
      <c r="AV72" s="33">
        <f t="shared" si="161"/>
        <v>0</v>
      </c>
      <c r="AW72" s="41"/>
      <c r="AZ72" s="52">
        <v>0</v>
      </c>
      <c r="BA72" s="52">
        <v>0</v>
      </c>
      <c r="BB72" s="52">
        <v>0</v>
      </c>
      <c r="BC72" s="52">
        <v>0</v>
      </c>
      <c r="BD72" s="52">
        <v>0</v>
      </c>
      <c r="BE72" s="52">
        <v>0</v>
      </c>
      <c r="BF72" s="52">
        <v>0</v>
      </c>
      <c r="BG72" s="52">
        <v>0</v>
      </c>
      <c r="BH72" s="52">
        <v>0</v>
      </c>
      <c r="BI72" s="52">
        <v>0</v>
      </c>
      <c r="BJ72" s="52">
        <v>0</v>
      </c>
      <c r="BK72" s="52">
        <v>0</v>
      </c>
      <c r="BM72" s="9">
        <f t="shared" si="162"/>
        <v>0</v>
      </c>
      <c r="BO72" s="9">
        <f t="shared" ref="BO72:BR72" si="166">SUMIFS($AZ72:$BK72,$AZ$4:$BK$4,BO$4)</f>
        <v>0</v>
      </c>
      <c r="BP72" s="9">
        <f t="shared" si="166"/>
        <v>0</v>
      </c>
      <c r="BQ72" s="9">
        <f t="shared" si="166"/>
        <v>0</v>
      </c>
      <c r="BR72" s="9">
        <f t="shared" si="166"/>
        <v>0</v>
      </c>
      <c r="BT72" s="9">
        <f t="shared" si="164"/>
        <v>0</v>
      </c>
    </row>
    <row r="73" spans="2:72" ht="14.25" customHeight="1" x14ac:dyDescent="0.25">
      <c r="B73" s="50" t="s">
        <v>89</v>
      </c>
      <c r="D73" s="51">
        <f t="shared" ref="D73:O73" si="167">D72/D71</f>
        <v>0</v>
      </c>
      <c r="E73" s="51">
        <f t="shared" si="167"/>
        <v>0</v>
      </c>
      <c r="F73" s="51">
        <f t="shared" si="167"/>
        <v>0</v>
      </c>
      <c r="G73" s="51">
        <f t="shared" si="167"/>
        <v>0</v>
      </c>
      <c r="H73" s="51">
        <f t="shared" si="167"/>
        <v>0</v>
      </c>
      <c r="I73" s="51">
        <f t="shared" si="167"/>
        <v>0</v>
      </c>
      <c r="J73" s="51">
        <f t="shared" si="167"/>
        <v>0</v>
      </c>
      <c r="K73" s="51">
        <f t="shared" si="167"/>
        <v>0</v>
      </c>
      <c r="L73" s="51">
        <f t="shared" si="167"/>
        <v>0</v>
      </c>
      <c r="M73" s="51">
        <f t="shared" si="167"/>
        <v>0</v>
      </c>
      <c r="N73" s="51">
        <f t="shared" si="167"/>
        <v>0</v>
      </c>
      <c r="O73" s="51">
        <f t="shared" si="167"/>
        <v>0</v>
      </c>
      <c r="Q73" s="51">
        <f t="shared" si="158"/>
        <v>0</v>
      </c>
      <c r="S73" s="51">
        <f t="shared" ref="S73:V73" si="168">S72/S71</f>
        <v>0</v>
      </c>
      <c r="T73" s="51">
        <f t="shared" si="168"/>
        <v>0</v>
      </c>
      <c r="U73" s="51">
        <f t="shared" si="168"/>
        <v>0</v>
      </c>
      <c r="V73" s="51">
        <f t="shared" si="168"/>
        <v>0</v>
      </c>
      <c r="X73" s="51">
        <f t="shared" si="160"/>
        <v>0</v>
      </c>
      <c r="AA73" s="41"/>
      <c r="AB73" s="619">
        <v>0</v>
      </c>
      <c r="AC73" s="615"/>
      <c r="AD73" s="619">
        <v>0</v>
      </c>
      <c r="AE73" s="619">
        <v>0</v>
      </c>
      <c r="AF73" s="619">
        <v>0</v>
      </c>
      <c r="AG73" s="619">
        <v>0</v>
      </c>
      <c r="AH73" s="615"/>
      <c r="AI73" s="619">
        <v>0</v>
      </c>
      <c r="AJ73" s="619">
        <v>0</v>
      </c>
      <c r="AK73" s="619">
        <v>0</v>
      </c>
      <c r="AL73" s="619">
        <v>0</v>
      </c>
      <c r="AM73" s="619">
        <v>0</v>
      </c>
      <c r="AN73" s="619">
        <v>0</v>
      </c>
      <c r="AO73" s="619">
        <v>0</v>
      </c>
      <c r="AP73" s="619">
        <v>0</v>
      </c>
      <c r="AQ73" s="619">
        <v>0</v>
      </c>
      <c r="AR73" s="619">
        <v>0</v>
      </c>
      <c r="AS73" s="619">
        <v>0</v>
      </c>
      <c r="AT73" s="619">
        <v>0</v>
      </c>
      <c r="AU73" s="45"/>
      <c r="AV73" s="51">
        <f>SUMIFS($D73:$O73,$D$5:$O$5,"&lt;="&amp;$X$5)</f>
        <v>0</v>
      </c>
      <c r="AW73" s="41"/>
      <c r="AZ73" s="51">
        <v>0</v>
      </c>
      <c r="BA73" s="51">
        <v>0</v>
      </c>
      <c r="BB73" s="51">
        <v>0</v>
      </c>
      <c r="BC73" s="51">
        <v>0</v>
      </c>
      <c r="BD73" s="51">
        <v>0</v>
      </c>
      <c r="BE73" s="51">
        <v>0</v>
      </c>
      <c r="BF73" s="51">
        <v>0</v>
      </c>
      <c r="BG73" s="51">
        <v>0</v>
      </c>
      <c r="BH73" s="51">
        <v>0</v>
      </c>
      <c r="BI73" s="51">
        <v>0</v>
      </c>
      <c r="BJ73" s="51">
        <v>0</v>
      </c>
      <c r="BK73" s="51">
        <v>0</v>
      </c>
      <c r="BM73" s="51">
        <f t="shared" si="162"/>
        <v>0</v>
      </c>
      <c r="BO73" s="51">
        <f t="shared" ref="BO73:BR73" si="169">BO72/BO71</f>
        <v>0</v>
      </c>
      <c r="BP73" s="51">
        <f t="shared" si="169"/>
        <v>0</v>
      </c>
      <c r="BQ73" s="51">
        <f t="shared" si="169"/>
        <v>0</v>
      </c>
      <c r="BR73" s="51">
        <f t="shared" si="169"/>
        <v>0</v>
      </c>
      <c r="BT73" s="51">
        <f t="shared" si="164"/>
        <v>0</v>
      </c>
    </row>
    <row r="74" spans="2:72" ht="14.25" customHeight="1" x14ac:dyDescent="0.25">
      <c r="B74" s="50"/>
      <c r="AA74" s="41"/>
      <c r="AB74" s="615"/>
      <c r="AC74" s="615"/>
      <c r="AD74" s="615"/>
      <c r="AE74" s="615"/>
      <c r="AF74" s="615"/>
      <c r="AG74" s="615"/>
      <c r="AH74" s="615"/>
      <c r="AI74" s="615"/>
      <c r="AJ74" s="615"/>
      <c r="AK74" s="615"/>
      <c r="AL74" s="615"/>
      <c r="AM74" s="615"/>
      <c r="AN74" s="615"/>
      <c r="AO74" s="615"/>
      <c r="AP74" s="615"/>
      <c r="AQ74" s="615"/>
      <c r="AR74" s="615"/>
      <c r="AS74" s="615"/>
      <c r="AT74" s="615"/>
      <c r="AU74" s="41"/>
      <c r="AV74" s="41"/>
      <c r="AW74" s="41"/>
    </row>
    <row r="75" spans="2:72" ht="14.25" customHeight="1" x14ac:dyDescent="0.25">
      <c r="B75" s="10" t="s">
        <v>90</v>
      </c>
      <c r="D75" s="49">
        <f t="shared" ref="D75:O75" si="170">D71-D72</f>
        <v>-1104051.2909749695</v>
      </c>
      <c r="E75" s="49">
        <f t="shared" si="170"/>
        <v>-1039951.4909749698</v>
      </c>
      <c r="F75" s="49">
        <f t="shared" si="170"/>
        <v>-1093084.7409749695</v>
      </c>
      <c r="G75" s="49">
        <f t="shared" si="170"/>
        <v>-907360.06097496965</v>
      </c>
      <c r="H75" s="49">
        <f t="shared" si="170"/>
        <v>-865054.92097496951</v>
      </c>
      <c r="I75" s="49">
        <f t="shared" si="170"/>
        <v>-695124.91097496939</v>
      </c>
      <c r="J75" s="49">
        <f t="shared" si="170"/>
        <v>-939815.49097496946</v>
      </c>
      <c r="K75" s="49">
        <f t="shared" si="170"/>
        <v>-874736.73097496945</v>
      </c>
      <c r="L75" s="49">
        <f t="shared" si="170"/>
        <v>-815635.34097496944</v>
      </c>
      <c r="M75" s="49">
        <f t="shared" si="170"/>
        <v>-899072.46097496955</v>
      </c>
      <c r="N75" s="49">
        <f t="shared" si="170"/>
        <v>-1172228.7909749695</v>
      </c>
      <c r="O75" s="49">
        <f t="shared" si="170"/>
        <v>-751170.80097496987</v>
      </c>
      <c r="Q75" s="49">
        <f>SUMIFS($D75:$O75,$D$5:$O$5,"="&amp;$Q$5)</f>
        <v>-751170.80097496987</v>
      </c>
      <c r="S75" s="49">
        <f t="shared" ref="S75:V75" si="171">SUMIFS($D75:$O75,$D$4:$O$4,S$4)</f>
        <v>-3237087.5229249084</v>
      </c>
      <c r="T75" s="49">
        <f t="shared" si="171"/>
        <v>-2467539.8929249085</v>
      </c>
      <c r="U75" s="49">
        <f t="shared" si="171"/>
        <v>-2630187.5629249085</v>
      </c>
      <c r="V75" s="49">
        <f t="shared" si="171"/>
        <v>-2822472.0529249087</v>
      </c>
      <c r="X75" s="49">
        <f>SUMIFS($D75:$O75,$D$5:$O$5,"&lt;="&amp;$X$5)</f>
        <v>-11157287.031699635</v>
      </c>
      <c r="AA75" s="41"/>
      <c r="AB75" s="618">
        <v>-12439264.030307598</v>
      </c>
      <c r="AC75" s="615"/>
      <c r="AD75" s="618">
        <v>-3507056.9528379068</v>
      </c>
      <c r="AE75" s="618">
        <v>-3150213.9081061995</v>
      </c>
      <c r="AF75" s="618">
        <v>-2979262.0002077809</v>
      </c>
      <c r="AG75" s="618">
        <v>-2802731.1691557104</v>
      </c>
      <c r="AH75" s="615"/>
      <c r="AI75" s="618">
        <v>-1204903.3058522656</v>
      </c>
      <c r="AJ75" s="618">
        <v>-1067686.2733999225</v>
      </c>
      <c r="AK75" s="618">
        <v>-1234467.3735857187</v>
      </c>
      <c r="AL75" s="618">
        <v>-1103212.7755367621</v>
      </c>
      <c r="AM75" s="618">
        <v>-1048104.5691647211</v>
      </c>
      <c r="AN75" s="618">
        <v>-998896.56340471678</v>
      </c>
      <c r="AO75" s="618">
        <v>-982273.40036580351</v>
      </c>
      <c r="AP75" s="618">
        <v>-977172.62856212968</v>
      </c>
      <c r="AQ75" s="618">
        <v>-1019815.9712798479</v>
      </c>
      <c r="AR75" s="618">
        <v>-946026.61560351506</v>
      </c>
      <c r="AS75" s="618">
        <v>-956097.75761215843</v>
      </c>
      <c r="AT75" s="618">
        <v>-900606.79594003689</v>
      </c>
      <c r="AU75" s="41"/>
      <c r="AV75" s="266">
        <f>SUMIFS(AI75:AT75,$AI$5:$AT$5,"&lt;="&amp;$AV$5)</f>
        <v>-12439264.030307598</v>
      </c>
      <c r="AW75" s="41"/>
      <c r="AZ75" s="49">
        <v>-895250.13097496936</v>
      </c>
      <c r="BA75" s="49">
        <v>-842660.56097496941</v>
      </c>
      <c r="BB75" s="49">
        <v>-887549.8109749693</v>
      </c>
      <c r="BC75" s="49">
        <v>-1019117.0609749694</v>
      </c>
      <c r="BD75" s="49">
        <v>-978970.64097496925</v>
      </c>
      <c r="BE75" s="49">
        <v>-938354.95097496919</v>
      </c>
      <c r="BF75" s="49">
        <v>-913880.62097496924</v>
      </c>
      <c r="BG75" s="49">
        <v>-1165993.9509749697</v>
      </c>
      <c r="BH75" s="49">
        <v>-1042354.1309749696</v>
      </c>
      <c r="BI75" s="49">
        <v>-938285.2809749695</v>
      </c>
      <c r="BJ75" s="49">
        <v>-1040451.5909749693</v>
      </c>
      <c r="BK75" s="49">
        <v>-1480299.9109749696</v>
      </c>
      <c r="BM75" s="49">
        <f>SUMIFS($AZ75:$BK75,$AZ$5:$BK$5,"="&amp;$BM$5)</f>
        <v>-1480299.9109749696</v>
      </c>
      <c r="BO75" s="49">
        <f t="shared" ref="BO75:BR75" si="172">SUMIFS($AZ75:$BK75,$AZ$4:$BK$4,BO$4)</f>
        <v>-2625460.502924908</v>
      </c>
      <c r="BP75" s="49">
        <f t="shared" si="172"/>
        <v>-2936442.6529249079</v>
      </c>
      <c r="BQ75" s="49">
        <f t="shared" si="172"/>
        <v>-3122228.7029249081</v>
      </c>
      <c r="BR75" s="49">
        <f t="shared" si="172"/>
        <v>-3459036.7829249082</v>
      </c>
      <c r="BT75" s="49">
        <f>SUMIFS($AZ75:$BK75,$AZ$5:$BK$5,"&lt;="&amp;$BT$5)</f>
        <v>-12143168.641699633</v>
      </c>
    </row>
    <row r="76" spans="2:72" ht="14.25" customHeight="1" x14ac:dyDescent="0.25">
      <c r="B76" s="50" t="s">
        <v>91</v>
      </c>
      <c r="D76" s="51">
        <f t="shared" ref="D76:O76" si="173">D75/D15</f>
        <v>-0.98966452870063615</v>
      </c>
      <c r="E76" s="51">
        <f t="shared" si="173"/>
        <v>-0.95492504165960224</v>
      </c>
      <c r="F76" s="51">
        <f t="shared" si="173"/>
        <v>-0.99383143192112344</v>
      </c>
      <c r="G76" s="51">
        <f t="shared" si="173"/>
        <v>-0.74063611049488276</v>
      </c>
      <c r="H76" s="51">
        <f t="shared" si="173"/>
        <v>-0.76779018538423494</v>
      </c>
      <c r="I76" s="51">
        <f t="shared" si="173"/>
        <v>-0.60742043951228886</v>
      </c>
      <c r="J76" s="51">
        <f t="shared" si="173"/>
        <v>-0.80288668371162619</v>
      </c>
      <c r="K76" s="51">
        <f t="shared" si="173"/>
        <v>-0.76545530289267161</v>
      </c>
      <c r="L76" s="51">
        <f t="shared" si="173"/>
        <v>-0.71654702007364768</v>
      </c>
      <c r="M76" s="51">
        <f t="shared" si="173"/>
        <v>-0.79654239950706007</v>
      </c>
      <c r="N76" s="51">
        <f t="shared" si="173"/>
        <v>-1.0202166170553797</v>
      </c>
      <c r="O76" s="51">
        <f t="shared" si="173"/>
        <v>-0.65460603526737338</v>
      </c>
      <c r="Q76" s="51">
        <f>Q75/Q15</f>
        <v>-0.65460603526737338</v>
      </c>
      <c r="S76" s="51">
        <f>S75/S15</f>
        <v>-0.97960257279498131</v>
      </c>
      <c r="T76" s="51">
        <f>T75/T15</f>
        <v>-0.70578192228482106</v>
      </c>
      <c r="U76" s="51">
        <f>U75/U15</f>
        <v>-0.7620202366625245</v>
      </c>
      <c r="V76" s="51">
        <f>V75/V15</f>
        <v>-0.82402297691485438</v>
      </c>
      <c r="X76" s="51">
        <f>X75/X15</f>
        <v>-0.81574009723777119</v>
      </c>
      <c r="AA76" s="41"/>
      <c r="AB76" s="619">
        <v>-0.91531943618570699</v>
      </c>
      <c r="AC76" s="615"/>
      <c r="AD76" s="619">
        <v>-1.075949717731733</v>
      </c>
      <c r="AE76" s="619">
        <v>-0.95775354073314711</v>
      </c>
      <c r="AF76" s="619">
        <v>-0.86524176830766752</v>
      </c>
      <c r="AG76" s="619">
        <v>-0.77893890990088599</v>
      </c>
      <c r="AH76" s="615"/>
      <c r="AI76" s="619">
        <v>-1.1132080511582061</v>
      </c>
      <c r="AJ76" s="619">
        <v>-0.97884291045114469</v>
      </c>
      <c r="AK76" s="619">
        <v>-1.1363283786352896</v>
      </c>
      <c r="AL76" s="619">
        <v>-1.0186310384756041</v>
      </c>
      <c r="AM76" s="619">
        <v>-0.96335097144194093</v>
      </c>
      <c r="AN76" s="619">
        <v>-0.89334190611903108</v>
      </c>
      <c r="AO76" s="619">
        <v>-0.86544187270358608</v>
      </c>
      <c r="AP76" s="619">
        <v>-0.84955414230355741</v>
      </c>
      <c r="AQ76" s="619">
        <v>-0.88062709214999191</v>
      </c>
      <c r="AR76" s="619">
        <v>-0.80421670835689019</v>
      </c>
      <c r="AS76" s="619">
        <v>-0.80169503437740086</v>
      </c>
      <c r="AT76" s="619">
        <v>-0.73267026522601764</v>
      </c>
      <c r="AU76" s="45"/>
      <c r="AV76" s="51">
        <f>AV75/AV15</f>
        <v>-0.9153194361857071</v>
      </c>
      <c r="AW76" s="41"/>
      <c r="AZ76" s="51">
        <v>-0.85404766060803383</v>
      </c>
      <c r="BA76" s="51">
        <v>-0.79238628209828943</v>
      </c>
      <c r="BB76" s="51">
        <v>-0.84025968500670822</v>
      </c>
      <c r="BC76" s="51">
        <v>-0.93602531670964162</v>
      </c>
      <c r="BD76" s="51">
        <v>-0.90407089843790434</v>
      </c>
      <c r="BE76" s="51">
        <v>-0.88427437495317063</v>
      </c>
      <c r="BF76" s="51">
        <v>-0.84785681529021084</v>
      </c>
      <c r="BG76" s="51">
        <v>-1.1036368050008463</v>
      </c>
      <c r="BH76" s="51">
        <v>-0.98940705149179031</v>
      </c>
      <c r="BI76" s="51">
        <v>-0.87354369098282791</v>
      </c>
      <c r="BJ76" s="51">
        <v>-0.97175015701894052</v>
      </c>
      <c r="BK76" s="51">
        <v>-1.3425441295088811</v>
      </c>
      <c r="BM76" s="51">
        <f>BM75/BM15</f>
        <v>-1.3425441295088811</v>
      </c>
      <c r="BO76" s="51">
        <f>BO75/BO15</f>
        <v>-0.82875148174894564</v>
      </c>
      <c r="BP76" s="51">
        <f>BP75/BP15</f>
        <v>-0.90833466299799759</v>
      </c>
      <c r="BQ76" s="51">
        <f>BQ75/BQ15</f>
        <v>-0.97940385912280137</v>
      </c>
      <c r="BR76" s="51">
        <f>BR75/BR15</f>
        <v>-1.0651644524599475</v>
      </c>
      <c r="BT76" s="51">
        <f>BT75/BT15</f>
        <v>-0.94602035763750592</v>
      </c>
    </row>
    <row r="77" spans="2:72" ht="14.25" customHeight="1" x14ac:dyDescent="0.25">
      <c r="AA77" s="41"/>
      <c r="AB77" s="615"/>
      <c r="AC77" s="615"/>
      <c r="AD77" s="615"/>
      <c r="AE77" s="615"/>
      <c r="AF77" s="615"/>
      <c r="AG77" s="615"/>
      <c r="AH77" s="615"/>
      <c r="AI77" s="615"/>
      <c r="AJ77" s="615"/>
      <c r="AK77" s="615"/>
      <c r="AL77" s="615"/>
      <c r="AM77" s="615"/>
      <c r="AN77" s="615"/>
      <c r="AO77" s="615"/>
      <c r="AP77" s="615"/>
      <c r="AQ77" s="615"/>
      <c r="AR77" s="615"/>
      <c r="AS77" s="615"/>
      <c r="AT77" s="615"/>
      <c r="AU77" s="41"/>
      <c r="AV77" s="41"/>
      <c r="AW77" s="41"/>
    </row>
    <row r="78" spans="2:72" ht="14.25" customHeight="1" x14ac:dyDescent="0.25">
      <c r="B78" s="14" t="s">
        <v>92</v>
      </c>
      <c r="AA78" s="41"/>
      <c r="AB78" s="615"/>
      <c r="AC78" s="615"/>
      <c r="AD78" s="615"/>
      <c r="AE78" s="615"/>
      <c r="AF78" s="615"/>
      <c r="AG78" s="615"/>
      <c r="AH78" s="615"/>
      <c r="AI78" s="615"/>
      <c r="AJ78" s="615"/>
      <c r="AK78" s="615"/>
      <c r="AL78" s="615"/>
      <c r="AM78" s="615"/>
      <c r="AN78" s="615"/>
      <c r="AO78" s="615"/>
      <c r="AP78" s="615"/>
      <c r="AQ78" s="615"/>
      <c r="AR78" s="615"/>
      <c r="AS78" s="615"/>
      <c r="AT78" s="615"/>
      <c r="AU78" s="41"/>
      <c r="AV78" s="41"/>
      <c r="AW78" s="41"/>
    </row>
    <row r="79" spans="2:72" ht="14.25" customHeight="1" x14ac:dyDescent="0.25">
      <c r="B79" s="7" t="s">
        <v>78</v>
      </c>
      <c r="D79" s="8">
        <f t="shared" ref="D79:O79" si="174">+D61</f>
        <v>559081.28</v>
      </c>
      <c r="E79" s="8">
        <f t="shared" si="174"/>
        <v>500158.41</v>
      </c>
      <c r="F79" s="8">
        <f t="shared" si="174"/>
        <v>545575.63</v>
      </c>
      <c r="G79" s="8">
        <f t="shared" si="174"/>
        <v>522811.84</v>
      </c>
      <c r="H79" s="8">
        <f t="shared" si="174"/>
        <v>529362.49</v>
      </c>
      <c r="I79" s="8">
        <f t="shared" si="174"/>
        <v>525321.41</v>
      </c>
      <c r="J79" s="8">
        <f t="shared" si="174"/>
        <v>541689.36</v>
      </c>
      <c r="K79" s="8">
        <f t="shared" si="174"/>
        <v>544596.31999999995</v>
      </c>
      <c r="L79" s="8">
        <f t="shared" si="174"/>
        <v>535007.55000000005</v>
      </c>
      <c r="M79" s="8">
        <f t="shared" si="174"/>
        <v>551737.39</v>
      </c>
      <c r="N79" s="8">
        <f t="shared" si="174"/>
        <v>859128.01</v>
      </c>
      <c r="O79" s="8">
        <f t="shared" si="174"/>
        <v>556137.34</v>
      </c>
      <c r="Q79" s="8">
        <f t="shared" ref="Q79:Q91" si="175">SUMIFS($D79:$O79,$D$5:$O$5,"="&amp;$Q$5)</f>
        <v>556137.34</v>
      </c>
      <c r="S79" s="8">
        <f t="shared" ref="S79:V79" si="176">SUMIFS($D79:$O79,$D$4:$O$4,S$4)</f>
        <v>1604815.3199999998</v>
      </c>
      <c r="T79" s="8">
        <f t="shared" si="176"/>
        <v>1577495.7400000002</v>
      </c>
      <c r="U79" s="8">
        <f t="shared" si="176"/>
        <v>1621293.23</v>
      </c>
      <c r="V79" s="8">
        <f t="shared" si="176"/>
        <v>1967002.7399999998</v>
      </c>
      <c r="X79" s="8">
        <f t="shared" ref="X79:X91" si="177">SUMIFS($D79:$O79,$D$5:$O$5,"&lt;="&amp;$X$5)</f>
        <v>6770607.0299999984</v>
      </c>
      <c r="AA79" s="41"/>
      <c r="AB79" s="614">
        <v>6033984.6185465753</v>
      </c>
      <c r="AC79" s="615"/>
      <c r="AD79" s="614">
        <v>1477610.9805054795</v>
      </c>
      <c r="AE79" s="614">
        <v>1488872.1142</v>
      </c>
      <c r="AF79" s="614">
        <v>1516664.7508746581</v>
      </c>
      <c r="AG79" s="614">
        <v>1550836.7729664384</v>
      </c>
      <c r="AH79" s="615"/>
      <c r="AI79" s="614">
        <v>513152.30726301379</v>
      </c>
      <c r="AJ79" s="614">
        <v>455689.62096986297</v>
      </c>
      <c r="AK79" s="614">
        <v>508769.05227260274</v>
      </c>
      <c r="AL79" s="614">
        <v>489289.55239178077</v>
      </c>
      <c r="AM79" s="614">
        <v>505546.09762328758</v>
      </c>
      <c r="AN79" s="614">
        <v>494036.4641849316</v>
      </c>
      <c r="AO79" s="614">
        <v>508031.87648767128</v>
      </c>
      <c r="AP79" s="614">
        <v>509402.54946301394</v>
      </c>
      <c r="AQ79" s="614">
        <v>499230.32492397277</v>
      </c>
      <c r="AR79" s="614">
        <v>514176.05908561667</v>
      </c>
      <c r="AS79" s="614">
        <v>507339.78496575338</v>
      </c>
      <c r="AT79" s="614">
        <v>529320.92891506851</v>
      </c>
      <c r="AU79" s="41"/>
      <c r="AV79" s="31">
        <f t="shared" ref="AV79:AV91" si="178">SUMIFS(AI79:AT79,$AI$5:$AT$5,"&lt;="&amp;$AV$5)</f>
        <v>6033984.6185465762</v>
      </c>
      <c r="AW79" s="41"/>
      <c r="AZ79" s="8">
        <v>388473.11</v>
      </c>
      <c r="BA79" s="8">
        <v>363306.98</v>
      </c>
      <c r="BB79" s="8">
        <v>387971.78</v>
      </c>
      <c r="BC79" s="8">
        <v>376530.87</v>
      </c>
      <c r="BD79" s="8">
        <v>461233.15</v>
      </c>
      <c r="BE79" s="8">
        <v>470691.86</v>
      </c>
      <c r="BF79" s="8">
        <v>502910.36</v>
      </c>
      <c r="BG79" s="8">
        <v>498460.08</v>
      </c>
      <c r="BH79" s="8">
        <v>508886.34</v>
      </c>
      <c r="BI79" s="8">
        <v>517138.17</v>
      </c>
      <c r="BJ79" s="8">
        <v>496090</v>
      </c>
      <c r="BK79" s="8">
        <v>557496.68000000005</v>
      </c>
      <c r="BM79" s="8">
        <f t="shared" ref="BM79:BM91" si="179">SUMIFS($AZ79:$BK79,$AZ$5:$BK$5,"="&amp;$BM$5)</f>
        <v>557496.68000000005</v>
      </c>
      <c r="BO79" s="8">
        <f t="shared" ref="BO79:BR79" si="180">SUMIFS($AZ79:$BK79,$AZ$4:$BK$4,BO$4)</f>
        <v>1139751.8700000001</v>
      </c>
      <c r="BP79" s="8">
        <f t="shared" si="180"/>
        <v>1308455.8799999999</v>
      </c>
      <c r="BQ79" s="8">
        <f t="shared" si="180"/>
        <v>1510256.78</v>
      </c>
      <c r="BR79" s="8">
        <f t="shared" si="180"/>
        <v>1570724.85</v>
      </c>
      <c r="BT79" s="8">
        <f t="shared" ref="BT79:BT91" si="181">SUMIFS($AZ79:$BK79,$AZ$5:$BK$5,"&lt;="&amp;$BT$5)</f>
        <v>5529189.3799999999</v>
      </c>
    </row>
    <row r="80" spans="2:72" ht="14.25" customHeight="1" x14ac:dyDescent="0.25">
      <c r="B80" s="7" t="s">
        <v>79</v>
      </c>
      <c r="D80" s="9">
        <f t="shared" ref="D80:O80" si="182">+D62</f>
        <v>0</v>
      </c>
      <c r="E80" s="9">
        <f t="shared" si="182"/>
        <v>0</v>
      </c>
      <c r="F80" s="9">
        <f t="shared" si="182"/>
        <v>0</v>
      </c>
      <c r="G80" s="9">
        <f t="shared" si="182"/>
        <v>0</v>
      </c>
      <c r="H80" s="9">
        <f t="shared" si="182"/>
        <v>0</v>
      </c>
      <c r="I80" s="9">
        <f t="shared" si="182"/>
        <v>0</v>
      </c>
      <c r="J80" s="9">
        <f t="shared" si="182"/>
        <v>0</v>
      </c>
      <c r="K80" s="9">
        <f t="shared" si="182"/>
        <v>0</v>
      </c>
      <c r="L80" s="9">
        <f t="shared" si="182"/>
        <v>0</v>
      </c>
      <c r="M80" s="9">
        <f t="shared" si="182"/>
        <v>0</v>
      </c>
      <c r="N80" s="9">
        <f t="shared" si="182"/>
        <v>0</v>
      </c>
      <c r="O80" s="9">
        <f t="shared" si="182"/>
        <v>0</v>
      </c>
      <c r="Q80" s="9">
        <f t="shared" si="175"/>
        <v>0</v>
      </c>
      <c r="S80" s="9">
        <f t="shared" ref="S80:V80" si="183">SUMIFS($D80:$O80,$D$4:$O$4,S$4)</f>
        <v>0</v>
      </c>
      <c r="T80" s="9">
        <f t="shared" si="183"/>
        <v>0</v>
      </c>
      <c r="U80" s="9">
        <f t="shared" si="183"/>
        <v>0</v>
      </c>
      <c r="V80" s="9">
        <f t="shared" si="183"/>
        <v>0</v>
      </c>
      <c r="X80" s="9">
        <f t="shared" si="177"/>
        <v>0</v>
      </c>
      <c r="AA80" s="41"/>
      <c r="AB80" s="616">
        <v>0</v>
      </c>
      <c r="AC80" s="615"/>
      <c r="AD80" s="616">
        <v>0</v>
      </c>
      <c r="AE80" s="616">
        <v>0</v>
      </c>
      <c r="AF80" s="616">
        <v>0</v>
      </c>
      <c r="AG80" s="616">
        <v>0</v>
      </c>
      <c r="AH80" s="615"/>
      <c r="AI80" s="616">
        <v>0</v>
      </c>
      <c r="AJ80" s="616">
        <v>0</v>
      </c>
      <c r="AK80" s="616">
        <v>0</v>
      </c>
      <c r="AL80" s="616">
        <v>0</v>
      </c>
      <c r="AM80" s="616">
        <v>0</v>
      </c>
      <c r="AN80" s="616">
        <v>0</v>
      </c>
      <c r="AO80" s="616">
        <v>0</v>
      </c>
      <c r="AP80" s="616">
        <v>0</v>
      </c>
      <c r="AQ80" s="616">
        <v>0</v>
      </c>
      <c r="AR80" s="616">
        <v>0</v>
      </c>
      <c r="AS80" s="616">
        <v>0</v>
      </c>
      <c r="AT80" s="616">
        <v>0</v>
      </c>
      <c r="AU80" s="41"/>
      <c r="AV80" s="33">
        <f t="shared" si="178"/>
        <v>0</v>
      </c>
      <c r="AW80" s="41"/>
      <c r="AZ80" s="9">
        <v>0</v>
      </c>
      <c r="BA80" s="9">
        <v>0</v>
      </c>
      <c r="BB80" s="9">
        <v>0</v>
      </c>
      <c r="BC80" s="9">
        <v>0</v>
      </c>
      <c r="BD80" s="9">
        <v>0</v>
      </c>
      <c r="BE80" s="9">
        <v>0</v>
      </c>
      <c r="BF80" s="9">
        <v>0</v>
      </c>
      <c r="BG80" s="9">
        <v>0</v>
      </c>
      <c r="BH80" s="9">
        <v>0</v>
      </c>
      <c r="BI80" s="9">
        <v>0</v>
      </c>
      <c r="BJ80" s="9">
        <v>0</v>
      </c>
      <c r="BK80" s="9">
        <v>0</v>
      </c>
      <c r="BM80" s="9">
        <f t="shared" si="179"/>
        <v>0</v>
      </c>
      <c r="BO80" s="9">
        <f t="shared" ref="BO80:BR80" si="184">SUMIFS($AZ80:$BK80,$AZ$4:$BK$4,BO$4)</f>
        <v>0</v>
      </c>
      <c r="BP80" s="9">
        <f t="shared" si="184"/>
        <v>0</v>
      </c>
      <c r="BQ80" s="9">
        <f t="shared" si="184"/>
        <v>0</v>
      </c>
      <c r="BR80" s="9">
        <f t="shared" si="184"/>
        <v>0</v>
      </c>
      <c r="BT80" s="9">
        <f t="shared" si="181"/>
        <v>0</v>
      </c>
    </row>
    <row r="81" spans="2:72" ht="14.25" customHeight="1" x14ac:dyDescent="0.25">
      <c r="B81" s="7" t="s">
        <v>93</v>
      </c>
      <c r="D81" s="9">
        <f t="shared" ref="D81:O81" si="185">+D63</f>
        <v>-1858.4099999999999</v>
      </c>
      <c r="E81" s="9">
        <f t="shared" si="185"/>
        <v>125</v>
      </c>
      <c r="F81" s="9">
        <f t="shared" si="185"/>
        <v>9124.83</v>
      </c>
      <c r="G81" s="9">
        <f t="shared" si="185"/>
        <v>37549.910000000003</v>
      </c>
      <c r="H81" s="9">
        <f t="shared" si="185"/>
        <v>226.5</v>
      </c>
      <c r="I81" s="9">
        <f t="shared" si="185"/>
        <v>-205439.2</v>
      </c>
      <c r="J81" s="9">
        <f t="shared" si="185"/>
        <v>44.26</v>
      </c>
      <c r="K81" s="9">
        <f t="shared" si="185"/>
        <v>1093.56</v>
      </c>
      <c r="L81" s="9">
        <f t="shared" si="185"/>
        <v>8367.36</v>
      </c>
      <c r="M81" s="9">
        <f t="shared" si="185"/>
        <v>2121.44</v>
      </c>
      <c r="N81" s="9">
        <f t="shared" si="185"/>
        <v>722.4</v>
      </c>
      <c r="O81" s="9">
        <f t="shared" si="185"/>
        <v>8363.91</v>
      </c>
      <c r="Q81" s="9">
        <f t="shared" si="175"/>
        <v>8363.91</v>
      </c>
      <c r="S81" s="9">
        <f t="shared" ref="S81:V81" si="186">SUMIFS($D81:$O81,$D$4:$O$4,S$4)</f>
        <v>7391.42</v>
      </c>
      <c r="T81" s="9">
        <f t="shared" si="186"/>
        <v>-167662.79</v>
      </c>
      <c r="U81" s="9">
        <f t="shared" si="186"/>
        <v>9505.18</v>
      </c>
      <c r="V81" s="9">
        <f t="shared" si="186"/>
        <v>11207.75</v>
      </c>
      <c r="X81" s="9">
        <f t="shared" si="177"/>
        <v>-139558.44</v>
      </c>
      <c r="AA81" s="41"/>
      <c r="AB81" s="616">
        <v>244375</v>
      </c>
      <c r="AC81" s="615"/>
      <c r="AD81" s="616">
        <v>170687.5</v>
      </c>
      <c r="AE81" s="616">
        <v>32312.5</v>
      </c>
      <c r="AF81" s="616">
        <v>21312.5</v>
      </c>
      <c r="AG81" s="616">
        <v>20062.5</v>
      </c>
      <c r="AH81" s="615"/>
      <c r="AI81" s="616">
        <v>3666.6666666666665</v>
      </c>
      <c r="AJ81" s="616">
        <v>3666.6666666666665</v>
      </c>
      <c r="AK81" s="616">
        <v>163354.16666666666</v>
      </c>
      <c r="AL81" s="616">
        <v>7333.333333333333</v>
      </c>
      <c r="AM81" s="616">
        <v>7333.333333333333</v>
      </c>
      <c r="AN81" s="616">
        <v>17645.833333333332</v>
      </c>
      <c r="AO81" s="616">
        <v>3666.6666666666665</v>
      </c>
      <c r="AP81" s="616">
        <v>3666.6666666666665</v>
      </c>
      <c r="AQ81" s="616">
        <v>13979.166666666666</v>
      </c>
      <c r="AR81" s="616">
        <v>3666.6666666666665</v>
      </c>
      <c r="AS81" s="616">
        <v>3666.6666666666665</v>
      </c>
      <c r="AT81" s="616">
        <v>12729.166666666666</v>
      </c>
      <c r="AU81" s="41"/>
      <c r="AV81" s="33">
        <f t="shared" si="178"/>
        <v>244374.99999999997</v>
      </c>
      <c r="AW81" s="41"/>
      <c r="AZ81" s="9">
        <v>933.8</v>
      </c>
      <c r="BA81" s="9">
        <v>1475</v>
      </c>
      <c r="BB81" s="9">
        <v>688.33</v>
      </c>
      <c r="BC81" s="9">
        <v>37795.199999999997</v>
      </c>
      <c r="BD81" s="9">
        <v>7686.18</v>
      </c>
      <c r="BE81" s="9">
        <v>-626.31999999999994</v>
      </c>
      <c r="BF81" s="9">
        <v>-108794.22</v>
      </c>
      <c r="BG81" s="9">
        <v>2813.8</v>
      </c>
      <c r="BH81" s="9">
        <v>153.39000000000001</v>
      </c>
      <c r="BI81" s="9">
        <v>23830.82</v>
      </c>
      <c r="BJ81" s="9">
        <v>1009.58</v>
      </c>
      <c r="BK81" s="9">
        <v>3977.37</v>
      </c>
      <c r="BM81" s="9">
        <f t="shared" si="179"/>
        <v>3977.37</v>
      </c>
      <c r="BO81" s="9">
        <f t="shared" ref="BO81:BR81" si="187">SUMIFS($AZ81:$BK81,$AZ$4:$BK$4,BO$4)</f>
        <v>3097.13</v>
      </c>
      <c r="BP81" s="9">
        <f t="shared" si="187"/>
        <v>44855.06</v>
      </c>
      <c r="BQ81" s="9">
        <f t="shared" si="187"/>
        <v>-105827.03</v>
      </c>
      <c r="BR81" s="9">
        <f t="shared" si="187"/>
        <v>28817.77</v>
      </c>
      <c r="BT81" s="9">
        <f t="shared" si="181"/>
        <v>-29057.070000000003</v>
      </c>
    </row>
    <row r="82" spans="2:72" ht="14.25" customHeight="1" x14ac:dyDescent="0.25">
      <c r="B82" s="7" t="s">
        <v>81</v>
      </c>
      <c r="D82" s="9">
        <f t="shared" ref="D82:O82" si="188">+D64</f>
        <v>0</v>
      </c>
      <c r="E82" s="9">
        <f t="shared" si="188"/>
        <v>0</v>
      </c>
      <c r="F82" s="9">
        <f t="shared" si="188"/>
        <v>0</v>
      </c>
      <c r="G82" s="9">
        <f t="shared" si="188"/>
        <v>0</v>
      </c>
      <c r="H82" s="9">
        <f t="shared" si="188"/>
        <v>0</v>
      </c>
      <c r="I82" s="9">
        <f t="shared" si="188"/>
        <v>0</v>
      </c>
      <c r="J82" s="9">
        <f t="shared" si="188"/>
        <v>0</v>
      </c>
      <c r="K82" s="9">
        <f t="shared" si="188"/>
        <v>0</v>
      </c>
      <c r="L82" s="9">
        <f t="shared" si="188"/>
        <v>0</v>
      </c>
      <c r="M82" s="9">
        <f t="shared" si="188"/>
        <v>0</v>
      </c>
      <c r="N82" s="9">
        <f t="shared" si="188"/>
        <v>0</v>
      </c>
      <c r="O82" s="9">
        <f t="shared" si="188"/>
        <v>0</v>
      </c>
      <c r="Q82" s="9">
        <f t="shared" si="175"/>
        <v>0</v>
      </c>
      <c r="S82" s="9">
        <f t="shared" ref="S82:V82" si="189">SUMIFS($D82:$O82,$D$4:$O$4,S$4)</f>
        <v>0</v>
      </c>
      <c r="T82" s="9">
        <f t="shared" si="189"/>
        <v>0</v>
      </c>
      <c r="U82" s="9">
        <f t="shared" si="189"/>
        <v>0</v>
      </c>
      <c r="V82" s="9">
        <f t="shared" si="189"/>
        <v>0</v>
      </c>
      <c r="X82" s="9">
        <f t="shared" si="177"/>
        <v>0</v>
      </c>
      <c r="AA82" s="41"/>
      <c r="AB82" s="616">
        <v>0</v>
      </c>
      <c r="AC82" s="615"/>
      <c r="AD82" s="616">
        <v>0</v>
      </c>
      <c r="AE82" s="616">
        <v>0</v>
      </c>
      <c r="AF82" s="616">
        <v>0</v>
      </c>
      <c r="AG82" s="616">
        <v>0</v>
      </c>
      <c r="AH82" s="615"/>
      <c r="AI82" s="616">
        <v>0</v>
      </c>
      <c r="AJ82" s="616">
        <v>0</v>
      </c>
      <c r="AK82" s="616">
        <v>0</v>
      </c>
      <c r="AL82" s="616">
        <v>0</v>
      </c>
      <c r="AM82" s="616">
        <v>0</v>
      </c>
      <c r="AN82" s="616">
        <v>0</v>
      </c>
      <c r="AO82" s="616">
        <v>0</v>
      </c>
      <c r="AP82" s="616">
        <v>0</v>
      </c>
      <c r="AQ82" s="616">
        <v>0</v>
      </c>
      <c r="AR82" s="616">
        <v>0</v>
      </c>
      <c r="AS82" s="616">
        <v>0</v>
      </c>
      <c r="AT82" s="616">
        <v>0</v>
      </c>
      <c r="AU82" s="41"/>
      <c r="AV82" s="33">
        <f t="shared" si="178"/>
        <v>0</v>
      </c>
      <c r="AW82" s="41"/>
      <c r="AZ82" s="9">
        <v>0</v>
      </c>
      <c r="BA82" s="9">
        <v>0</v>
      </c>
      <c r="BB82" s="9">
        <v>0</v>
      </c>
      <c r="BC82" s="9">
        <v>0</v>
      </c>
      <c r="BD82" s="9">
        <v>0</v>
      </c>
      <c r="BE82" s="9">
        <v>0</v>
      </c>
      <c r="BF82" s="9">
        <v>0</v>
      </c>
      <c r="BG82" s="9">
        <v>0</v>
      </c>
      <c r="BH82" s="9">
        <v>0</v>
      </c>
      <c r="BI82" s="9">
        <v>0</v>
      </c>
      <c r="BJ82" s="9">
        <v>0</v>
      </c>
      <c r="BK82" s="9">
        <v>217081.69999999998</v>
      </c>
      <c r="BM82" s="9">
        <f t="shared" si="179"/>
        <v>217081.69999999998</v>
      </c>
      <c r="BO82" s="9">
        <f t="shared" ref="BO82:BR82" si="190">SUMIFS($AZ82:$BK82,$AZ$4:$BK$4,BO$4)</f>
        <v>0</v>
      </c>
      <c r="BP82" s="9">
        <f t="shared" si="190"/>
        <v>0</v>
      </c>
      <c r="BQ82" s="9">
        <f t="shared" si="190"/>
        <v>0</v>
      </c>
      <c r="BR82" s="9">
        <f t="shared" si="190"/>
        <v>217081.69999999998</v>
      </c>
      <c r="BT82" s="9">
        <f t="shared" si="181"/>
        <v>217081.69999999998</v>
      </c>
    </row>
    <row r="83" spans="2:72" ht="14.25" customHeight="1" x14ac:dyDescent="0.25">
      <c r="B83" s="7" t="s">
        <v>82</v>
      </c>
      <c r="D83" s="9">
        <f t="shared" ref="D83:O83" si="191">+D65</f>
        <v>0</v>
      </c>
      <c r="E83" s="9">
        <f t="shared" si="191"/>
        <v>862.5</v>
      </c>
      <c r="F83" s="9">
        <f t="shared" si="191"/>
        <v>0</v>
      </c>
      <c r="G83" s="9">
        <f t="shared" si="191"/>
        <v>0</v>
      </c>
      <c r="H83" s="9">
        <f t="shared" si="191"/>
        <v>3994.5</v>
      </c>
      <c r="I83" s="9">
        <f t="shared" si="191"/>
        <v>0</v>
      </c>
      <c r="J83" s="9">
        <f t="shared" si="191"/>
        <v>0</v>
      </c>
      <c r="K83" s="9">
        <f t="shared" si="191"/>
        <v>0</v>
      </c>
      <c r="L83" s="9">
        <f t="shared" si="191"/>
        <v>0</v>
      </c>
      <c r="M83" s="9">
        <f t="shared" si="191"/>
        <v>0</v>
      </c>
      <c r="N83" s="9">
        <f t="shared" si="191"/>
        <v>0</v>
      </c>
      <c r="O83" s="9">
        <f t="shared" si="191"/>
        <v>0</v>
      </c>
      <c r="Q83" s="9">
        <f t="shared" si="175"/>
        <v>0</v>
      </c>
      <c r="S83" s="9">
        <f t="shared" ref="S83:V83" si="192">SUMIFS($D83:$O83,$D$4:$O$4,S$4)</f>
        <v>862.5</v>
      </c>
      <c r="T83" s="9">
        <f t="shared" si="192"/>
        <v>3994.5</v>
      </c>
      <c r="U83" s="9">
        <f t="shared" si="192"/>
        <v>0</v>
      </c>
      <c r="V83" s="9">
        <f t="shared" si="192"/>
        <v>0</v>
      </c>
      <c r="X83" s="9">
        <f t="shared" si="177"/>
        <v>4857</v>
      </c>
      <c r="AA83" s="41"/>
      <c r="AB83" s="616">
        <v>0</v>
      </c>
      <c r="AC83" s="615"/>
      <c r="AD83" s="616">
        <v>0</v>
      </c>
      <c r="AE83" s="616">
        <v>0</v>
      </c>
      <c r="AF83" s="616">
        <v>0</v>
      </c>
      <c r="AG83" s="616">
        <v>0</v>
      </c>
      <c r="AH83" s="615"/>
      <c r="AI83" s="616">
        <v>0</v>
      </c>
      <c r="AJ83" s="616">
        <v>0</v>
      </c>
      <c r="AK83" s="616">
        <v>0</v>
      </c>
      <c r="AL83" s="616">
        <v>0</v>
      </c>
      <c r="AM83" s="616">
        <v>0</v>
      </c>
      <c r="AN83" s="616">
        <v>0</v>
      </c>
      <c r="AO83" s="616">
        <v>0</v>
      </c>
      <c r="AP83" s="616">
        <v>0</v>
      </c>
      <c r="AQ83" s="616">
        <v>0</v>
      </c>
      <c r="AR83" s="616">
        <v>0</v>
      </c>
      <c r="AS83" s="616">
        <v>0</v>
      </c>
      <c r="AT83" s="616">
        <v>0</v>
      </c>
      <c r="AU83" s="41"/>
      <c r="AV83" s="33">
        <f t="shared" si="178"/>
        <v>0</v>
      </c>
      <c r="AW83" s="41"/>
      <c r="AZ83" s="9">
        <v>0</v>
      </c>
      <c r="BA83" s="9">
        <v>0</v>
      </c>
      <c r="BB83" s="9">
        <v>0</v>
      </c>
      <c r="BC83" s="9">
        <v>97005.75</v>
      </c>
      <c r="BD83" s="9">
        <v>87786.25</v>
      </c>
      <c r="BE83" s="9">
        <v>0</v>
      </c>
      <c r="BF83" s="9">
        <v>0</v>
      </c>
      <c r="BG83" s="9">
        <v>105892.5</v>
      </c>
      <c r="BH83" s="9">
        <v>5174</v>
      </c>
      <c r="BI83" s="9">
        <v>-105892.5</v>
      </c>
      <c r="BJ83" s="9">
        <v>0</v>
      </c>
      <c r="BK83" s="9">
        <v>218532.97</v>
      </c>
      <c r="BM83" s="9">
        <f t="shared" si="179"/>
        <v>218532.97</v>
      </c>
      <c r="BO83" s="9">
        <f t="shared" ref="BO83:BR83" si="193">SUMIFS($AZ83:$BK83,$AZ$4:$BK$4,BO$4)</f>
        <v>0</v>
      </c>
      <c r="BP83" s="9">
        <f t="shared" si="193"/>
        <v>184792</v>
      </c>
      <c r="BQ83" s="9">
        <f t="shared" si="193"/>
        <v>111066.5</v>
      </c>
      <c r="BR83" s="9">
        <f t="shared" si="193"/>
        <v>112640.47</v>
      </c>
      <c r="BT83" s="9">
        <f t="shared" si="181"/>
        <v>408498.97</v>
      </c>
    </row>
    <row r="84" spans="2:72" ht="14.25" customHeight="1" x14ac:dyDescent="0.25">
      <c r="B84" s="7" t="s">
        <v>83</v>
      </c>
      <c r="D84" s="9">
        <f t="shared" ref="D84:O84" si="194">+D66</f>
        <v>0</v>
      </c>
      <c r="E84" s="9">
        <f t="shared" si="194"/>
        <v>0</v>
      </c>
      <c r="F84" s="9">
        <f t="shared" si="194"/>
        <v>0</v>
      </c>
      <c r="G84" s="9">
        <f t="shared" si="194"/>
        <v>0</v>
      </c>
      <c r="H84" s="9">
        <f t="shared" si="194"/>
        <v>0</v>
      </c>
      <c r="I84" s="9">
        <f t="shared" si="194"/>
        <v>0</v>
      </c>
      <c r="J84" s="9">
        <f t="shared" si="194"/>
        <v>0</v>
      </c>
      <c r="K84" s="9">
        <f t="shared" si="194"/>
        <v>0</v>
      </c>
      <c r="L84" s="9">
        <f t="shared" si="194"/>
        <v>0</v>
      </c>
      <c r="M84" s="9">
        <f t="shared" si="194"/>
        <v>0</v>
      </c>
      <c r="N84" s="9">
        <f t="shared" si="194"/>
        <v>0</v>
      </c>
      <c r="O84" s="9">
        <f t="shared" si="194"/>
        <v>0</v>
      </c>
      <c r="Q84" s="9">
        <f t="shared" si="175"/>
        <v>0</v>
      </c>
      <c r="S84" s="9">
        <f t="shared" ref="S84:V84" si="195">SUMIFS($D84:$O84,$D$4:$O$4,S$4)</f>
        <v>0</v>
      </c>
      <c r="T84" s="9">
        <f t="shared" si="195"/>
        <v>0</v>
      </c>
      <c r="U84" s="9">
        <f t="shared" si="195"/>
        <v>0</v>
      </c>
      <c r="V84" s="9">
        <f t="shared" si="195"/>
        <v>0</v>
      </c>
      <c r="X84" s="9">
        <f t="shared" si="177"/>
        <v>0</v>
      </c>
      <c r="AA84" s="41"/>
      <c r="AB84" s="616">
        <v>0</v>
      </c>
      <c r="AC84" s="615"/>
      <c r="AD84" s="616">
        <v>0</v>
      </c>
      <c r="AE84" s="616">
        <v>0</v>
      </c>
      <c r="AF84" s="616">
        <v>0</v>
      </c>
      <c r="AG84" s="616">
        <v>0</v>
      </c>
      <c r="AH84" s="615"/>
      <c r="AI84" s="616">
        <v>0</v>
      </c>
      <c r="AJ84" s="616">
        <v>0</v>
      </c>
      <c r="AK84" s="616">
        <v>0</v>
      </c>
      <c r="AL84" s="616">
        <v>0</v>
      </c>
      <c r="AM84" s="616">
        <v>0</v>
      </c>
      <c r="AN84" s="616">
        <v>0</v>
      </c>
      <c r="AO84" s="616">
        <v>0</v>
      </c>
      <c r="AP84" s="616">
        <v>0</v>
      </c>
      <c r="AQ84" s="616">
        <v>0</v>
      </c>
      <c r="AR84" s="616">
        <v>0</v>
      </c>
      <c r="AS84" s="616">
        <v>0</v>
      </c>
      <c r="AT84" s="616">
        <v>0</v>
      </c>
      <c r="AU84" s="41"/>
      <c r="AV84" s="33">
        <f t="shared" si="178"/>
        <v>0</v>
      </c>
      <c r="AW84" s="41"/>
      <c r="AZ84" s="9">
        <v>0</v>
      </c>
      <c r="BA84" s="9">
        <v>0</v>
      </c>
      <c r="BB84" s="9">
        <v>0</v>
      </c>
      <c r="BC84" s="9">
        <v>0</v>
      </c>
      <c r="BD84" s="9">
        <v>0</v>
      </c>
      <c r="BE84" s="9">
        <v>0</v>
      </c>
      <c r="BF84" s="9">
        <v>0</v>
      </c>
      <c r="BG84" s="9">
        <v>0</v>
      </c>
      <c r="BH84" s="9">
        <v>0</v>
      </c>
      <c r="BI84" s="9">
        <v>0</v>
      </c>
      <c r="BJ84" s="9">
        <v>0</v>
      </c>
      <c r="BK84" s="9">
        <v>0</v>
      </c>
      <c r="BM84" s="9">
        <f t="shared" si="179"/>
        <v>0</v>
      </c>
      <c r="BO84" s="9">
        <f t="shared" ref="BO84:BR84" si="196">SUMIFS($AZ84:$BK84,$AZ$4:$BK$4,BO$4)</f>
        <v>0</v>
      </c>
      <c r="BP84" s="9">
        <f t="shared" si="196"/>
        <v>0</v>
      </c>
      <c r="BQ84" s="9">
        <f t="shared" si="196"/>
        <v>0</v>
      </c>
      <c r="BR84" s="9">
        <f t="shared" si="196"/>
        <v>0</v>
      </c>
      <c r="BT84" s="9">
        <f t="shared" si="181"/>
        <v>0</v>
      </c>
    </row>
    <row r="85" spans="2:72" ht="14.25" customHeight="1" x14ac:dyDescent="0.25">
      <c r="B85" s="7" t="s">
        <v>84</v>
      </c>
      <c r="D85" s="9">
        <f t="shared" ref="D85:O85" si="197">+D67</f>
        <v>0</v>
      </c>
      <c r="E85" s="9">
        <f t="shared" si="197"/>
        <v>0</v>
      </c>
      <c r="F85" s="9">
        <f t="shared" si="197"/>
        <v>67721.98</v>
      </c>
      <c r="G85" s="9">
        <f t="shared" si="197"/>
        <v>59475.83</v>
      </c>
      <c r="H85" s="9">
        <f t="shared" si="197"/>
        <v>0</v>
      </c>
      <c r="I85" s="9">
        <f t="shared" si="197"/>
        <v>0</v>
      </c>
      <c r="J85" s="9">
        <f t="shared" si="197"/>
        <v>53750</v>
      </c>
      <c r="K85" s="9">
        <f t="shared" si="197"/>
        <v>43179.4</v>
      </c>
      <c r="L85" s="9">
        <f t="shared" si="197"/>
        <v>17076</v>
      </c>
      <c r="M85" s="9">
        <f t="shared" si="197"/>
        <v>0</v>
      </c>
      <c r="N85" s="9">
        <f t="shared" si="197"/>
        <v>0</v>
      </c>
      <c r="O85" s="9">
        <f t="shared" si="197"/>
        <v>0</v>
      </c>
      <c r="Q85" s="9">
        <f t="shared" si="175"/>
        <v>0</v>
      </c>
      <c r="S85" s="9">
        <f t="shared" ref="S85:V85" si="198">SUMIFS($D85:$O85,$D$4:$O$4,S$4)</f>
        <v>67721.98</v>
      </c>
      <c r="T85" s="9">
        <f t="shared" si="198"/>
        <v>59475.83</v>
      </c>
      <c r="U85" s="9">
        <f t="shared" si="198"/>
        <v>114005.4</v>
      </c>
      <c r="V85" s="9">
        <f t="shared" si="198"/>
        <v>0</v>
      </c>
      <c r="X85" s="9">
        <f t="shared" si="177"/>
        <v>241203.21</v>
      </c>
      <c r="AA85" s="41"/>
      <c r="AB85" s="616">
        <v>0</v>
      </c>
      <c r="AC85" s="615"/>
      <c r="AD85" s="616">
        <v>0</v>
      </c>
      <c r="AE85" s="616">
        <v>0</v>
      </c>
      <c r="AF85" s="616">
        <v>0</v>
      </c>
      <c r="AG85" s="616">
        <v>0</v>
      </c>
      <c r="AH85" s="615"/>
      <c r="AI85" s="616">
        <v>0</v>
      </c>
      <c r="AJ85" s="616">
        <v>0</v>
      </c>
      <c r="AK85" s="616">
        <v>0</v>
      </c>
      <c r="AL85" s="616">
        <v>0</v>
      </c>
      <c r="AM85" s="616">
        <v>0</v>
      </c>
      <c r="AN85" s="616">
        <v>0</v>
      </c>
      <c r="AO85" s="616">
        <v>0</v>
      </c>
      <c r="AP85" s="616">
        <v>0</v>
      </c>
      <c r="AQ85" s="616">
        <v>0</v>
      </c>
      <c r="AR85" s="616">
        <v>0</v>
      </c>
      <c r="AS85" s="616">
        <v>0</v>
      </c>
      <c r="AT85" s="616">
        <v>0</v>
      </c>
      <c r="AU85" s="41"/>
      <c r="AV85" s="33">
        <f t="shared" si="178"/>
        <v>0</v>
      </c>
      <c r="AW85" s="41"/>
      <c r="AZ85" s="9">
        <v>0</v>
      </c>
      <c r="BA85" s="9">
        <v>0</v>
      </c>
      <c r="BB85" s="9">
        <v>0</v>
      </c>
      <c r="BC85" s="9">
        <v>0</v>
      </c>
      <c r="BD85" s="9">
        <v>0</v>
      </c>
      <c r="BE85" s="9">
        <v>0</v>
      </c>
      <c r="BF85" s="9">
        <v>0</v>
      </c>
      <c r="BG85" s="9">
        <v>0</v>
      </c>
      <c r="BH85" s="9">
        <v>0</v>
      </c>
      <c r="BI85" s="9">
        <v>0</v>
      </c>
      <c r="BJ85" s="9">
        <v>0</v>
      </c>
      <c r="BK85" s="9">
        <v>0</v>
      </c>
      <c r="BM85" s="9">
        <f t="shared" si="179"/>
        <v>0</v>
      </c>
      <c r="BO85" s="9">
        <f t="shared" ref="BO85:BR85" si="199">SUMIFS($AZ85:$BK85,$AZ$4:$BK$4,BO$4)</f>
        <v>0</v>
      </c>
      <c r="BP85" s="9">
        <f t="shared" si="199"/>
        <v>0</v>
      </c>
      <c r="BQ85" s="9">
        <f t="shared" si="199"/>
        <v>0</v>
      </c>
      <c r="BR85" s="9">
        <f t="shared" si="199"/>
        <v>0</v>
      </c>
      <c r="BT85" s="9">
        <f t="shared" si="181"/>
        <v>0</v>
      </c>
    </row>
    <row r="86" spans="2:72" ht="14.25" customHeight="1" x14ac:dyDescent="0.25">
      <c r="B86" s="7" t="s">
        <v>85</v>
      </c>
      <c r="D86" s="9">
        <f t="shared" ref="D86:O86" si="200">+D68</f>
        <v>2868.5</v>
      </c>
      <c r="E86" s="9">
        <f t="shared" si="200"/>
        <v>24449.34</v>
      </c>
      <c r="F86" s="9">
        <f t="shared" si="200"/>
        <v>26348.07</v>
      </c>
      <c r="G86" s="9">
        <f t="shared" si="200"/>
        <v>0</v>
      </c>
      <c r="H86" s="9">
        <f t="shared" si="200"/>
        <v>235</v>
      </c>
      <c r="I86" s="9">
        <f t="shared" si="200"/>
        <v>28037.5</v>
      </c>
      <c r="J86" s="9">
        <f t="shared" si="200"/>
        <v>27583.599999999999</v>
      </c>
      <c r="K86" s="9">
        <f t="shared" si="200"/>
        <v>4093.53</v>
      </c>
      <c r="L86" s="9">
        <f t="shared" si="200"/>
        <v>1171.49</v>
      </c>
      <c r="M86" s="9">
        <f t="shared" si="200"/>
        <v>2946.8</v>
      </c>
      <c r="N86" s="9">
        <f t="shared" si="200"/>
        <v>956.7</v>
      </c>
      <c r="O86" s="9">
        <f t="shared" si="200"/>
        <v>5145.8900000000003</v>
      </c>
      <c r="Q86" s="9">
        <f t="shared" si="175"/>
        <v>5145.8900000000003</v>
      </c>
      <c r="S86" s="9">
        <f t="shared" ref="S86:V86" si="201">SUMIFS($D86:$O86,$D$4:$O$4,S$4)</f>
        <v>53665.91</v>
      </c>
      <c r="T86" s="9">
        <f t="shared" si="201"/>
        <v>28272.5</v>
      </c>
      <c r="U86" s="9">
        <f t="shared" si="201"/>
        <v>32848.619999999995</v>
      </c>
      <c r="V86" s="9">
        <f t="shared" si="201"/>
        <v>9049.39</v>
      </c>
      <c r="X86" s="9">
        <f t="shared" si="177"/>
        <v>123836.42000000001</v>
      </c>
      <c r="AA86" s="41"/>
      <c r="AB86" s="616">
        <v>352000</v>
      </c>
      <c r="AC86" s="615"/>
      <c r="AD86" s="616">
        <v>88000</v>
      </c>
      <c r="AE86" s="616">
        <v>88000</v>
      </c>
      <c r="AF86" s="616">
        <v>88000</v>
      </c>
      <c r="AG86" s="616">
        <v>88000</v>
      </c>
      <c r="AH86" s="615"/>
      <c r="AI86" s="616">
        <v>29333.333333333332</v>
      </c>
      <c r="AJ86" s="616">
        <v>29333.333333333332</v>
      </c>
      <c r="AK86" s="616">
        <v>29333.333333333332</v>
      </c>
      <c r="AL86" s="616">
        <v>29333.333333333332</v>
      </c>
      <c r="AM86" s="616">
        <v>29333.333333333332</v>
      </c>
      <c r="AN86" s="616">
        <v>29333.333333333332</v>
      </c>
      <c r="AO86" s="616">
        <v>29333.333333333332</v>
      </c>
      <c r="AP86" s="616">
        <v>29333.333333333332</v>
      </c>
      <c r="AQ86" s="616">
        <v>29333.333333333332</v>
      </c>
      <c r="AR86" s="616">
        <v>29333.333333333332</v>
      </c>
      <c r="AS86" s="616">
        <v>29333.333333333332</v>
      </c>
      <c r="AT86" s="616">
        <v>29333.333333333332</v>
      </c>
      <c r="AU86" s="41"/>
      <c r="AV86" s="33">
        <f t="shared" si="178"/>
        <v>351999.99999999994</v>
      </c>
      <c r="AW86" s="41"/>
      <c r="AZ86" s="9">
        <v>4434.6400000000003</v>
      </c>
      <c r="BA86" s="9">
        <v>2432.1</v>
      </c>
      <c r="BB86" s="9">
        <v>5233.7299999999996</v>
      </c>
      <c r="BC86" s="9">
        <v>27060.720000000001</v>
      </c>
      <c r="BD86" s="9">
        <v>2456.7800000000002</v>
      </c>
      <c r="BE86" s="9">
        <v>789.93</v>
      </c>
      <c r="BF86" s="9">
        <v>77165</v>
      </c>
      <c r="BG86" s="9">
        <v>0</v>
      </c>
      <c r="BH86" s="9">
        <v>1907.41</v>
      </c>
      <c r="BI86" s="9">
        <v>0</v>
      </c>
      <c r="BJ86" s="9">
        <v>53561.68</v>
      </c>
      <c r="BK86" s="9">
        <v>4202.57</v>
      </c>
      <c r="BM86" s="9">
        <f t="shared" si="179"/>
        <v>4202.57</v>
      </c>
      <c r="BO86" s="9">
        <f t="shared" ref="BO86:BR86" si="202">SUMIFS($AZ86:$BK86,$AZ$4:$BK$4,BO$4)</f>
        <v>12100.47</v>
      </c>
      <c r="BP86" s="9">
        <f t="shared" si="202"/>
        <v>30307.43</v>
      </c>
      <c r="BQ86" s="9">
        <f t="shared" si="202"/>
        <v>79072.41</v>
      </c>
      <c r="BR86" s="9">
        <f t="shared" si="202"/>
        <v>57764.25</v>
      </c>
      <c r="BT86" s="9">
        <f t="shared" si="181"/>
        <v>179244.56</v>
      </c>
    </row>
    <row r="87" spans="2:72" ht="14.25" customHeight="1" x14ac:dyDescent="0.25">
      <c r="B87" s="7" t="s">
        <v>88</v>
      </c>
      <c r="D87" s="9">
        <f t="shared" ref="D87:O87" si="203">D72</f>
        <v>0</v>
      </c>
      <c r="E87" s="9">
        <f t="shared" si="203"/>
        <v>0</v>
      </c>
      <c r="F87" s="9">
        <f t="shared" si="203"/>
        <v>0</v>
      </c>
      <c r="G87" s="9">
        <f t="shared" si="203"/>
        <v>0</v>
      </c>
      <c r="H87" s="9">
        <f t="shared" si="203"/>
        <v>0</v>
      </c>
      <c r="I87" s="9">
        <f t="shared" si="203"/>
        <v>0</v>
      </c>
      <c r="J87" s="9">
        <f t="shared" si="203"/>
        <v>0</v>
      </c>
      <c r="K87" s="9">
        <f t="shared" si="203"/>
        <v>0</v>
      </c>
      <c r="L87" s="9">
        <f t="shared" si="203"/>
        <v>0</v>
      </c>
      <c r="M87" s="9">
        <f t="shared" si="203"/>
        <v>0</v>
      </c>
      <c r="N87" s="9">
        <f t="shared" si="203"/>
        <v>0</v>
      </c>
      <c r="O87" s="9">
        <f t="shared" si="203"/>
        <v>0</v>
      </c>
      <c r="Q87" s="9">
        <f t="shared" si="175"/>
        <v>0</v>
      </c>
      <c r="S87" s="9">
        <f t="shared" ref="S87:V87" si="204">SUMIFS($D87:$O87,$D$4:$O$4,S$4)</f>
        <v>0</v>
      </c>
      <c r="T87" s="9">
        <f t="shared" si="204"/>
        <v>0</v>
      </c>
      <c r="U87" s="9">
        <f t="shared" si="204"/>
        <v>0</v>
      </c>
      <c r="V87" s="9">
        <f t="shared" si="204"/>
        <v>0</v>
      </c>
      <c r="X87" s="9">
        <f t="shared" si="177"/>
        <v>0</v>
      </c>
      <c r="AA87" s="41"/>
      <c r="AB87" s="616">
        <v>0</v>
      </c>
      <c r="AC87" s="615"/>
      <c r="AD87" s="616">
        <v>0</v>
      </c>
      <c r="AE87" s="616">
        <v>0</v>
      </c>
      <c r="AF87" s="616">
        <v>0</v>
      </c>
      <c r="AG87" s="616">
        <v>0</v>
      </c>
      <c r="AH87" s="615"/>
      <c r="AI87" s="616">
        <v>0</v>
      </c>
      <c r="AJ87" s="616">
        <v>0</v>
      </c>
      <c r="AK87" s="616">
        <v>0</v>
      </c>
      <c r="AL87" s="616">
        <v>0</v>
      </c>
      <c r="AM87" s="616">
        <v>0</v>
      </c>
      <c r="AN87" s="616">
        <v>0</v>
      </c>
      <c r="AO87" s="616">
        <v>0</v>
      </c>
      <c r="AP87" s="616">
        <v>0</v>
      </c>
      <c r="AQ87" s="616">
        <v>0</v>
      </c>
      <c r="AR87" s="616">
        <v>0</v>
      </c>
      <c r="AS87" s="616">
        <v>0</v>
      </c>
      <c r="AT87" s="616">
        <v>0</v>
      </c>
      <c r="AU87" s="41"/>
      <c r="AV87" s="33">
        <f t="shared" si="178"/>
        <v>0</v>
      </c>
      <c r="AW87" s="41"/>
      <c r="AZ87" s="9">
        <v>0</v>
      </c>
      <c r="BA87" s="9">
        <v>0</v>
      </c>
      <c r="BB87" s="9">
        <v>0</v>
      </c>
      <c r="BC87" s="9">
        <v>0</v>
      </c>
      <c r="BD87" s="9">
        <v>0</v>
      </c>
      <c r="BE87" s="9">
        <v>0</v>
      </c>
      <c r="BF87" s="9">
        <v>0</v>
      </c>
      <c r="BG87" s="9">
        <v>0</v>
      </c>
      <c r="BH87" s="9">
        <v>0</v>
      </c>
      <c r="BI87" s="9">
        <v>0</v>
      </c>
      <c r="BJ87" s="9">
        <v>0</v>
      </c>
      <c r="BK87" s="9">
        <v>0</v>
      </c>
      <c r="BM87" s="9">
        <f t="shared" si="179"/>
        <v>0</v>
      </c>
      <c r="BO87" s="9">
        <f t="shared" ref="BO87:BR87" si="205">SUMIFS($AZ87:$BK87,$AZ$4:$BK$4,BO$4)</f>
        <v>0</v>
      </c>
      <c r="BP87" s="9">
        <f t="shared" si="205"/>
        <v>0</v>
      </c>
      <c r="BQ87" s="9">
        <f t="shared" si="205"/>
        <v>0</v>
      </c>
      <c r="BR87" s="9">
        <f t="shared" si="205"/>
        <v>0</v>
      </c>
      <c r="BT87" s="9">
        <f t="shared" si="181"/>
        <v>0</v>
      </c>
    </row>
    <row r="88" spans="2:72" ht="14.25" customHeight="1" x14ac:dyDescent="0.25">
      <c r="B88" s="7" t="s">
        <v>94</v>
      </c>
      <c r="D88" s="9">
        <f t="shared" ref="D88:O88" si="206">D48</f>
        <v>0</v>
      </c>
      <c r="E88" s="9">
        <f t="shared" si="206"/>
        <v>0</v>
      </c>
      <c r="F88" s="9">
        <f t="shared" si="206"/>
        <v>0</v>
      </c>
      <c r="G88" s="9">
        <f t="shared" si="206"/>
        <v>4000</v>
      </c>
      <c r="H88" s="9">
        <f t="shared" si="206"/>
        <v>0</v>
      </c>
      <c r="I88" s="9">
        <f t="shared" si="206"/>
        <v>0</v>
      </c>
      <c r="J88" s="9">
        <f t="shared" si="206"/>
        <v>0</v>
      </c>
      <c r="K88" s="9">
        <f t="shared" si="206"/>
        <v>0</v>
      </c>
      <c r="L88" s="9">
        <f t="shared" si="206"/>
        <v>0</v>
      </c>
      <c r="M88" s="9">
        <f t="shared" si="206"/>
        <v>54000</v>
      </c>
      <c r="N88" s="9">
        <f t="shared" si="206"/>
        <v>0</v>
      </c>
      <c r="O88" s="9">
        <f t="shared" si="206"/>
        <v>0</v>
      </c>
      <c r="Q88" s="9">
        <f t="shared" si="175"/>
        <v>0</v>
      </c>
      <c r="S88" s="9">
        <f t="shared" ref="S88:V88" si="207">SUMIFS($D88:$O88,$D$4:$O$4,S$4)</f>
        <v>0</v>
      </c>
      <c r="T88" s="9">
        <f t="shared" si="207"/>
        <v>4000</v>
      </c>
      <c r="U88" s="9">
        <f t="shared" si="207"/>
        <v>0</v>
      </c>
      <c r="V88" s="9">
        <f t="shared" si="207"/>
        <v>54000</v>
      </c>
      <c r="X88" s="9">
        <f t="shared" si="177"/>
        <v>58000</v>
      </c>
      <c r="AA88" s="41"/>
      <c r="AB88" s="616">
        <v>100000</v>
      </c>
      <c r="AC88" s="615"/>
      <c r="AD88" s="616">
        <v>25000</v>
      </c>
      <c r="AE88" s="616">
        <v>25000</v>
      </c>
      <c r="AF88" s="616">
        <v>25000</v>
      </c>
      <c r="AG88" s="616">
        <v>25000</v>
      </c>
      <c r="AH88" s="615"/>
      <c r="AI88" s="616">
        <v>0</v>
      </c>
      <c r="AJ88" s="616">
        <v>25000</v>
      </c>
      <c r="AK88" s="616">
        <v>0</v>
      </c>
      <c r="AL88" s="616">
        <v>0</v>
      </c>
      <c r="AM88" s="616">
        <v>25000</v>
      </c>
      <c r="AN88" s="616">
        <v>0</v>
      </c>
      <c r="AO88" s="616">
        <v>0</v>
      </c>
      <c r="AP88" s="616">
        <v>25000</v>
      </c>
      <c r="AQ88" s="616">
        <v>0</v>
      </c>
      <c r="AR88" s="616">
        <v>0</v>
      </c>
      <c r="AS88" s="616">
        <v>25000</v>
      </c>
      <c r="AT88" s="616">
        <v>0</v>
      </c>
      <c r="AU88" s="41"/>
      <c r="AV88" s="33">
        <f t="shared" si="178"/>
        <v>100000</v>
      </c>
      <c r="AW88" s="41"/>
      <c r="AZ88" s="9">
        <v>0</v>
      </c>
      <c r="BA88" s="9">
        <v>0</v>
      </c>
      <c r="BB88" s="9">
        <v>0</v>
      </c>
      <c r="BC88" s="9">
        <v>33145.83</v>
      </c>
      <c r="BD88" s="9">
        <v>-15000</v>
      </c>
      <c r="BE88" s="9">
        <v>0</v>
      </c>
      <c r="BF88" s="9">
        <v>-22325</v>
      </c>
      <c r="BG88" s="9">
        <v>0</v>
      </c>
      <c r="BH88" s="9">
        <v>0</v>
      </c>
      <c r="BI88" s="9">
        <v>0</v>
      </c>
      <c r="BJ88" s="9">
        <v>0</v>
      </c>
      <c r="BK88" s="9">
        <v>62817.83</v>
      </c>
      <c r="BM88" s="9">
        <f t="shared" si="179"/>
        <v>62817.83</v>
      </c>
      <c r="BO88" s="9">
        <f t="shared" ref="BO88:BR88" si="208">SUMIFS($AZ88:$BK88,$AZ$4:$BK$4,BO$4)</f>
        <v>0</v>
      </c>
      <c r="BP88" s="9">
        <f t="shared" si="208"/>
        <v>18145.830000000002</v>
      </c>
      <c r="BQ88" s="9">
        <f t="shared" si="208"/>
        <v>-22325</v>
      </c>
      <c r="BR88" s="9">
        <f t="shared" si="208"/>
        <v>62817.83</v>
      </c>
      <c r="BT88" s="9">
        <f t="shared" si="181"/>
        <v>58638.66</v>
      </c>
    </row>
    <row r="89" spans="2:72" ht="14.25" customHeight="1" x14ac:dyDescent="0.25">
      <c r="B89" s="7" t="s">
        <v>95</v>
      </c>
      <c r="D89" s="9">
        <f t="shared" ref="D89:O89" si="209">D49</f>
        <v>980.79</v>
      </c>
      <c r="E89" s="9">
        <f t="shared" si="209"/>
        <v>1125.32</v>
      </c>
      <c r="F89" s="9">
        <f t="shared" si="209"/>
        <v>1285.23</v>
      </c>
      <c r="G89" s="9">
        <f t="shared" si="209"/>
        <v>0</v>
      </c>
      <c r="H89" s="9">
        <f t="shared" si="209"/>
        <v>3096.3</v>
      </c>
      <c r="I89" s="9">
        <f t="shared" si="209"/>
        <v>1584.18</v>
      </c>
      <c r="J89" s="9">
        <f t="shared" si="209"/>
        <v>1656.69</v>
      </c>
      <c r="K89" s="9">
        <f t="shared" si="209"/>
        <v>1849.1</v>
      </c>
      <c r="L89" s="9">
        <f t="shared" si="209"/>
        <v>1849.11</v>
      </c>
      <c r="M89" s="9">
        <f t="shared" si="209"/>
        <v>1849.11</v>
      </c>
      <c r="N89" s="9">
        <f t="shared" si="209"/>
        <v>1935.37</v>
      </c>
      <c r="O89" s="9">
        <f t="shared" si="209"/>
        <v>1935.37</v>
      </c>
      <c r="Q89" s="9">
        <f t="shared" si="175"/>
        <v>1935.37</v>
      </c>
      <c r="S89" s="9">
        <f t="shared" ref="S89:V89" si="210">SUMIFS($D89:$O89,$D$4:$O$4,S$4)</f>
        <v>3391.3399999999997</v>
      </c>
      <c r="T89" s="9">
        <f t="shared" si="210"/>
        <v>4680.4800000000005</v>
      </c>
      <c r="U89" s="9">
        <f t="shared" si="210"/>
        <v>5354.9</v>
      </c>
      <c r="V89" s="9">
        <f t="shared" si="210"/>
        <v>5719.8499999999995</v>
      </c>
      <c r="X89" s="9">
        <f t="shared" si="177"/>
        <v>19146.57</v>
      </c>
      <c r="AA89" s="41"/>
      <c r="AB89" s="616">
        <v>10917.015000000001</v>
      </c>
      <c r="AC89" s="615"/>
      <c r="AD89" s="616">
        <v>2729.2537499999999</v>
      </c>
      <c r="AE89" s="616">
        <v>2729.2537499999999</v>
      </c>
      <c r="AF89" s="616">
        <v>2729.2537499999999</v>
      </c>
      <c r="AG89" s="616">
        <v>2729.2537500000017</v>
      </c>
      <c r="AH89" s="615"/>
      <c r="AI89" s="616">
        <v>909.75124999999991</v>
      </c>
      <c r="AJ89" s="616">
        <v>909.75124999999991</v>
      </c>
      <c r="AK89" s="616">
        <v>909.75124999999991</v>
      </c>
      <c r="AL89" s="616">
        <v>909.75124999999991</v>
      </c>
      <c r="AM89" s="616">
        <v>909.75124999999991</v>
      </c>
      <c r="AN89" s="616">
        <v>909.75124999999991</v>
      </c>
      <c r="AO89" s="616">
        <v>909.75124999999991</v>
      </c>
      <c r="AP89" s="616">
        <v>909.75124999999991</v>
      </c>
      <c r="AQ89" s="616">
        <v>909.75124999999991</v>
      </c>
      <c r="AR89" s="616">
        <v>909.75124999999991</v>
      </c>
      <c r="AS89" s="616">
        <v>909.75124999999991</v>
      </c>
      <c r="AT89" s="616">
        <v>909.75125000000185</v>
      </c>
      <c r="AU89" s="41"/>
      <c r="AV89" s="33">
        <f t="shared" si="178"/>
        <v>10917.015000000001</v>
      </c>
      <c r="AW89" s="41"/>
      <c r="AZ89" s="9">
        <v>3040.95</v>
      </c>
      <c r="BA89" s="9">
        <v>3407.14</v>
      </c>
      <c r="BB89" s="9">
        <v>3188.19</v>
      </c>
      <c r="BC89" s="9">
        <v>2999.61</v>
      </c>
      <c r="BD89" s="9">
        <v>2661.28</v>
      </c>
      <c r="BE89" s="9">
        <v>2487.0100000000002</v>
      </c>
      <c r="BF89" s="9">
        <v>1634.45</v>
      </c>
      <c r="BG89" s="9">
        <v>1153.3499999999999</v>
      </c>
      <c r="BH89" s="9">
        <v>1287.46</v>
      </c>
      <c r="BI89" s="9">
        <v>1104.6600000000001</v>
      </c>
      <c r="BJ89" s="9">
        <v>970.44</v>
      </c>
      <c r="BK89" s="9">
        <v>837.63</v>
      </c>
      <c r="BM89" s="9">
        <f t="shared" si="179"/>
        <v>837.63</v>
      </c>
      <c r="BO89" s="9">
        <f t="shared" ref="BO89:BR89" si="211">SUMIFS($AZ89:$BK89,$AZ$4:$BK$4,BO$4)</f>
        <v>9636.2800000000007</v>
      </c>
      <c r="BP89" s="9">
        <f t="shared" si="211"/>
        <v>8147.9000000000005</v>
      </c>
      <c r="BQ89" s="9">
        <f t="shared" si="211"/>
        <v>4075.26</v>
      </c>
      <c r="BR89" s="9">
        <f t="shared" si="211"/>
        <v>2912.7300000000005</v>
      </c>
      <c r="BT89" s="9">
        <f t="shared" si="181"/>
        <v>24772.17</v>
      </c>
    </row>
    <row r="90" spans="2:72" ht="14.25" customHeight="1" x14ac:dyDescent="0.25">
      <c r="B90" s="7" t="s">
        <v>148</v>
      </c>
      <c r="D90" s="9">
        <f t="shared" ref="D90:O90" si="212">SUM(D50:D53)</f>
        <v>426366.76097496948</v>
      </c>
      <c r="E90" s="9">
        <f t="shared" si="212"/>
        <v>426366.76097496948</v>
      </c>
      <c r="F90" s="9">
        <f t="shared" si="212"/>
        <v>426366.76097496948</v>
      </c>
      <c r="G90" s="9">
        <f t="shared" si="212"/>
        <v>426366.76097496948</v>
      </c>
      <c r="H90" s="9">
        <f t="shared" si="212"/>
        <v>426366.76097496948</v>
      </c>
      <c r="I90" s="9">
        <f t="shared" si="212"/>
        <v>426366.76097496948</v>
      </c>
      <c r="J90" s="9">
        <f t="shared" si="212"/>
        <v>426366.76097496948</v>
      </c>
      <c r="K90" s="9">
        <f t="shared" si="212"/>
        <v>426366.76097496948</v>
      </c>
      <c r="L90" s="9">
        <f t="shared" si="212"/>
        <v>426366.76097496948</v>
      </c>
      <c r="M90" s="9">
        <f t="shared" si="212"/>
        <v>426366.76097496948</v>
      </c>
      <c r="N90" s="9">
        <f t="shared" si="212"/>
        <v>426366.76097496948</v>
      </c>
      <c r="O90" s="9">
        <f t="shared" si="212"/>
        <v>426366.76097496948</v>
      </c>
      <c r="Q90" s="9">
        <f t="shared" si="175"/>
        <v>426366.76097496948</v>
      </c>
      <c r="S90" s="9">
        <f t="shared" ref="S90:V90" si="213">SUMIFS($D90:$O90,$D$4:$O$4,S$4)</f>
        <v>1279100.2829249084</v>
      </c>
      <c r="T90" s="9">
        <f t="shared" si="213"/>
        <v>1279100.2829249084</v>
      </c>
      <c r="U90" s="9">
        <f t="shared" si="213"/>
        <v>1279100.2829249084</v>
      </c>
      <c r="V90" s="9">
        <f t="shared" si="213"/>
        <v>1279100.2829249084</v>
      </c>
      <c r="X90" s="9">
        <f t="shared" si="177"/>
        <v>5116401.1316996356</v>
      </c>
      <c r="AA90" s="41"/>
      <c r="AB90" s="616">
        <v>5116401.1316996338</v>
      </c>
      <c r="AC90" s="615"/>
      <c r="AD90" s="616">
        <v>1279100.2829249084</v>
      </c>
      <c r="AE90" s="616">
        <v>1279100.2829249084</v>
      </c>
      <c r="AF90" s="616">
        <v>1279100.2829249084</v>
      </c>
      <c r="AG90" s="616">
        <v>1279100.2829249084</v>
      </c>
      <c r="AH90" s="615"/>
      <c r="AI90" s="616">
        <v>426366.76097496948</v>
      </c>
      <c r="AJ90" s="616">
        <v>426366.76097496948</v>
      </c>
      <c r="AK90" s="616">
        <v>426366.76097496948</v>
      </c>
      <c r="AL90" s="616">
        <v>426366.76097496948</v>
      </c>
      <c r="AM90" s="616">
        <v>426366.76097496948</v>
      </c>
      <c r="AN90" s="616">
        <v>426366.76097496948</v>
      </c>
      <c r="AO90" s="616">
        <v>426366.76097496948</v>
      </c>
      <c r="AP90" s="616">
        <v>426366.76097496948</v>
      </c>
      <c r="AQ90" s="616">
        <v>426366.76097496948</v>
      </c>
      <c r="AR90" s="616">
        <v>426366.76097496948</v>
      </c>
      <c r="AS90" s="616">
        <v>426366.76097496948</v>
      </c>
      <c r="AT90" s="616">
        <v>426366.76097496948</v>
      </c>
      <c r="AU90" s="41"/>
      <c r="AV90" s="33">
        <f t="shared" si="178"/>
        <v>5116401.1316996356</v>
      </c>
      <c r="AW90" s="41"/>
      <c r="AZ90" s="9">
        <v>426366.76097496948</v>
      </c>
      <c r="BA90" s="9">
        <v>426366.76097496948</v>
      </c>
      <c r="BB90" s="9">
        <v>426366.76097496948</v>
      </c>
      <c r="BC90" s="9">
        <v>426366.76097496948</v>
      </c>
      <c r="BD90" s="9">
        <v>426366.76097496948</v>
      </c>
      <c r="BE90" s="9">
        <v>426366.76097496948</v>
      </c>
      <c r="BF90" s="9">
        <v>426366.76097496948</v>
      </c>
      <c r="BG90" s="9">
        <v>426366.76097496948</v>
      </c>
      <c r="BH90" s="9">
        <v>426366.76097496948</v>
      </c>
      <c r="BI90" s="9">
        <v>426366.76097496948</v>
      </c>
      <c r="BJ90" s="9">
        <v>426366.76097496948</v>
      </c>
      <c r="BK90" s="9">
        <v>426366.76097496948</v>
      </c>
      <c r="BM90" s="9">
        <f t="shared" si="179"/>
        <v>426366.76097496948</v>
      </c>
      <c r="BO90" s="9">
        <f t="shared" ref="BO90:BR90" si="214">SUMIFS($AZ90:$BK90,$AZ$4:$BK$4,BO$4)</f>
        <v>1279100.2829249084</v>
      </c>
      <c r="BP90" s="9">
        <f t="shared" si="214"/>
        <v>1279100.2829249084</v>
      </c>
      <c r="BQ90" s="9">
        <f t="shared" si="214"/>
        <v>1279100.2829249084</v>
      </c>
      <c r="BR90" s="9">
        <f t="shared" si="214"/>
        <v>1279100.2829249084</v>
      </c>
      <c r="BT90" s="9">
        <f t="shared" si="181"/>
        <v>5116401.1316996356</v>
      </c>
    </row>
    <row r="91" spans="2:72" ht="14.25" customHeight="1" x14ac:dyDescent="0.25">
      <c r="B91" s="10" t="s">
        <v>97</v>
      </c>
      <c r="D91" s="49">
        <f t="shared" ref="D91:O91" si="215">SUM(D79:D90)</f>
        <v>987438.92097496951</v>
      </c>
      <c r="E91" s="49">
        <f t="shared" si="215"/>
        <v>953087.33097496943</v>
      </c>
      <c r="F91" s="49">
        <f t="shared" si="215"/>
        <v>1076422.5009749695</v>
      </c>
      <c r="G91" s="49">
        <f t="shared" si="215"/>
        <v>1050204.3409749693</v>
      </c>
      <c r="H91" s="49">
        <f t="shared" si="215"/>
        <v>963281.55097496952</v>
      </c>
      <c r="I91" s="49">
        <f t="shared" si="215"/>
        <v>775870.6509749695</v>
      </c>
      <c r="J91" s="49">
        <f t="shared" si="215"/>
        <v>1051090.6709749694</v>
      </c>
      <c r="K91" s="49">
        <f t="shared" si="215"/>
        <v>1021178.6709749695</v>
      </c>
      <c r="L91" s="49">
        <f t="shared" si="215"/>
        <v>989838.27097496949</v>
      </c>
      <c r="M91" s="49">
        <f t="shared" si="215"/>
        <v>1039021.5009749695</v>
      </c>
      <c r="N91" s="49">
        <f t="shared" si="215"/>
        <v>1289109.2409749695</v>
      </c>
      <c r="O91" s="49">
        <f t="shared" si="215"/>
        <v>997949.27097496949</v>
      </c>
      <c r="Q91" s="49">
        <f t="shared" si="175"/>
        <v>997949.27097496949</v>
      </c>
      <c r="S91" s="49">
        <f t="shared" ref="S91:V91" si="216">SUMIFS($D91:$O91,$D$4:$O$4,S$4)</f>
        <v>3016948.7529249084</v>
      </c>
      <c r="T91" s="49">
        <f t="shared" si="216"/>
        <v>2789356.5429249085</v>
      </c>
      <c r="U91" s="49">
        <f t="shared" si="216"/>
        <v>3062107.6129249083</v>
      </c>
      <c r="V91" s="49">
        <f t="shared" si="216"/>
        <v>3326080.0129249087</v>
      </c>
      <c r="X91" s="49">
        <f t="shared" si="177"/>
        <v>12194492.921699636</v>
      </c>
      <c r="AA91" s="41"/>
      <c r="AB91" s="618">
        <v>11857677.765246209</v>
      </c>
      <c r="AC91" s="615"/>
      <c r="AD91" s="618">
        <v>3043128.0171803879</v>
      </c>
      <c r="AE91" s="618">
        <v>2916014.1508749081</v>
      </c>
      <c r="AF91" s="618">
        <v>2932806.7875495665</v>
      </c>
      <c r="AG91" s="618">
        <v>2965728.8096413473</v>
      </c>
      <c r="AH91" s="615"/>
      <c r="AI91" s="618">
        <v>973428.81948798324</v>
      </c>
      <c r="AJ91" s="618">
        <v>940966.13319483236</v>
      </c>
      <c r="AK91" s="618">
        <v>1128733.0644975724</v>
      </c>
      <c r="AL91" s="618">
        <v>953232.73128341686</v>
      </c>
      <c r="AM91" s="618">
        <v>994489.27651492367</v>
      </c>
      <c r="AN91" s="618">
        <v>968292.14307656768</v>
      </c>
      <c r="AO91" s="618">
        <v>968308.38871264074</v>
      </c>
      <c r="AP91" s="618">
        <v>994679.06168798346</v>
      </c>
      <c r="AQ91" s="618">
        <v>969819.33714894229</v>
      </c>
      <c r="AR91" s="618">
        <v>974452.57131058618</v>
      </c>
      <c r="AS91" s="618">
        <v>992616.29719072289</v>
      </c>
      <c r="AT91" s="618">
        <v>998659.94114003796</v>
      </c>
      <c r="AU91" s="41"/>
      <c r="AV91" s="266">
        <f t="shared" si="178"/>
        <v>11857677.765246209</v>
      </c>
      <c r="AW91" s="41"/>
      <c r="AZ91" s="49">
        <v>823249.26097496948</v>
      </c>
      <c r="BA91" s="49">
        <v>796987.98097496945</v>
      </c>
      <c r="BB91" s="49">
        <v>823448.79097496951</v>
      </c>
      <c r="BC91" s="49">
        <v>1000904.7409749695</v>
      </c>
      <c r="BD91" s="49">
        <v>973190.40097496961</v>
      </c>
      <c r="BE91" s="49">
        <v>899709.24097496946</v>
      </c>
      <c r="BF91" s="49">
        <v>876957.35097496957</v>
      </c>
      <c r="BG91" s="49">
        <v>1034686.4909749695</v>
      </c>
      <c r="BH91" s="49">
        <v>943775.36097496958</v>
      </c>
      <c r="BI91" s="49">
        <v>862547.91097496939</v>
      </c>
      <c r="BJ91" s="49">
        <v>977998.46097496944</v>
      </c>
      <c r="BK91" s="49">
        <v>1491313.5109749692</v>
      </c>
      <c r="BM91" s="49">
        <f t="shared" si="179"/>
        <v>1491313.5109749692</v>
      </c>
      <c r="BO91" s="49">
        <f t="shared" ref="BO91:BR91" si="217">SUMIFS($AZ91:$BK91,$AZ$4:$BK$4,BO$4)</f>
        <v>2443686.0329249082</v>
      </c>
      <c r="BP91" s="49">
        <f t="shared" si="217"/>
        <v>2873804.3829249088</v>
      </c>
      <c r="BQ91" s="49">
        <f t="shared" si="217"/>
        <v>2855419.2029249086</v>
      </c>
      <c r="BR91" s="49">
        <f t="shared" si="217"/>
        <v>3331859.8829249078</v>
      </c>
      <c r="BT91" s="49">
        <f t="shared" si="181"/>
        <v>11504769.501699632</v>
      </c>
    </row>
    <row r="92" spans="2:72" ht="14.25" customHeight="1" x14ac:dyDescent="0.25">
      <c r="AA92" s="41"/>
      <c r="AB92" s="615"/>
      <c r="AC92" s="615"/>
      <c r="AD92" s="615"/>
      <c r="AE92" s="615"/>
      <c r="AF92" s="615"/>
      <c r="AG92" s="615"/>
      <c r="AH92" s="615"/>
      <c r="AI92" s="615"/>
      <c r="AJ92" s="615"/>
      <c r="AK92" s="615"/>
      <c r="AL92" s="615"/>
      <c r="AM92" s="615"/>
      <c r="AN92" s="615"/>
      <c r="AO92" s="615"/>
      <c r="AP92" s="615"/>
      <c r="AQ92" s="615"/>
      <c r="AR92" s="615"/>
      <c r="AS92" s="615"/>
      <c r="AT92" s="615"/>
      <c r="AU92" s="41"/>
      <c r="AV92" s="41"/>
      <c r="AW92" s="41"/>
    </row>
    <row r="93" spans="2:72" ht="14.25" customHeight="1" x14ac:dyDescent="0.25">
      <c r="B93" s="14" t="s">
        <v>98</v>
      </c>
      <c r="D93" s="49">
        <f t="shared" ref="D93:O93" si="218">D75+D91</f>
        <v>-116612.37</v>
      </c>
      <c r="E93" s="49">
        <f t="shared" si="218"/>
        <v>-86864.160000000382</v>
      </c>
      <c r="F93" s="49">
        <f t="shared" si="218"/>
        <v>-16662.239999999991</v>
      </c>
      <c r="G93" s="49">
        <f t="shared" si="218"/>
        <v>142844.27999999968</v>
      </c>
      <c r="H93" s="49">
        <f t="shared" si="218"/>
        <v>98226.63</v>
      </c>
      <c r="I93" s="49">
        <f t="shared" si="218"/>
        <v>80745.740000000107</v>
      </c>
      <c r="J93" s="49">
        <f t="shared" si="218"/>
        <v>111275.17999999993</v>
      </c>
      <c r="K93" s="49">
        <f t="shared" si="218"/>
        <v>146441.94000000006</v>
      </c>
      <c r="L93" s="49">
        <f t="shared" si="218"/>
        <v>174202.93000000005</v>
      </c>
      <c r="M93" s="49">
        <f t="shared" si="218"/>
        <v>139949.03999999992</v>
      </c>
      <c r="N93" s="49">
        <f t="shared" si="218"/>
        <v>116880.44999999995</v>
      </c>
      <c r="O93" s="49">
        <f t="shared" si="218"/>
        <v>246778.46999999962</v>
      </c>
      <c r="Q93" s="49">
        <f>SUMIFS($D93:$O93,$D$5:$O$5,"="&amp;$Q$5)</f>
        <v>246778.46999999962</v>
      </c>
      <c r="S93" s="49">
        <f t="shared" ref="S93:V93" si="219">SUMIFS($D93:$O93,$D$4:$O$4,S$4)</f>
        <v>-220138.77000000037</v>
      </c>
      <c r="T93" s="49">
        <f t="shared" si="219"/>
        <v>321816.64999999979</v>
      </c>
      <c r="U93" s="49">
        <f t="shared" si="219"/>
        <v>431920.05000000005</v>
      </c>
      <c r="V93" s="49">
        <f t="shared" si="219"/>
        <v>503607.9599999995</v>
      </c>
      <c r="X93" s="49">
        <f>SUMIFS($D93:$O93,$D$5:$O$5,"&lt;="&amp;$X$5)</f>
        <v>1037205.889999999</v>
      </c>
      <c r="AA93" s="41"/>
      <c r="AB93" s="618">
        <v>-581586.26506138849</v>
      </c>
      <c r="AC93" s="615"/>
      <c r="AD93" s="618">
        <v>-463928.9356575188</v>
      </c>
      <c r="AE93" s="618">
        <v>-234199.75723129173</v>
      </c>
      <c r="AF93" s="618">
        <v>-46455.212658214616</v>
      </c>
      <c r="AG93" s="618">
        <v>162997.64048563666</v>
      </c>
      <c r="AH93" s="615"/>
      <c r="AI93" s="618">
        <v>-231474.48636428232</v>
      </c>
      <c r="AJ93" s="618">
        <v>-126720.14020509017</v>
      </c>
      <c r="AK93" s="618">
        <v>-105734.30908814631</v>
      </c>
      <c r="AL93" s="618">
        <v>-149980.04425334523</v>
      </c>
      <c r="AM93" s="618">
        <v>-53615.292649797397</v>
      </c>
      <c r="AN93" s="618">
        <v>-30604.420328149106</v>
      </c>
      <c r="AO93" s="618">
        <v>-13965.011653162772</v>
      </c>
      <c r="AP93" s="618">
        <v>17506.433125853771</v>
      </c>
      <c r="AQ93" s="618">
        <v>-49996.634130905615</v>
      </c>
      <c r="AR93" s="618">
        <v>28425.955707071116</v>
      </c>
      <c r="AS93" s="618">
        <v>36518.539578564465</v>
      </c>
      <c r="AT93" s="618">
        <v>98053.145200001076</v>
      </c>
      <c r="AU93" s="41"/>
      <c r="AV93" s="266">
        <f>SUMIFS(AI93:AT93,$AI$5:$AT$5,"&lt;="&amp;$AV$5)</f>
        <v>-581586.26506138849</v>
      </c>
      <c r="AW93" s="41"/>
      <c r="AZ93" s="49">
        <v>-72000.869999999879</v>
      </c>
      <c r="BA93" s="49">
        <v>-45672.579999999958</v>
      </c>
      <c r="BB93" s="49">
        <v>-64101.019999999786</v>
      </c>
      <c r="BC93" s="49">
        <v>-18212.319999999949</v>
      </c>
      <c r="BD93" s="49">
        <v>-5780.2399999996414</v>
      </c>
      <c r="BE93" s="49">
        <v>-38645.70999999973</v>
      </c>
      <c r="BF93" s="49">
        <v>-36923.269999999669</v>
      </c>
      <c r="BG93" s="49">
        <v>-131307.4600000002</v>
      </c>
      <c r="BH93" s="49">
        <v>-98578.770000000019</v>
      </c>
      <c r="BI93" s="49">
        <v>-75737.370000000112</v>
      </c>
      <c r="BJ93" s="49">
        <v>-62453.129999999888</v>
      </c>
      <c r="BK93" s="49">
        <v>11013.599999999627</v>
      </c>
      <c r="BM93" s="49">
        <f>SUMIFS($AZ93:$BK93,$AZ$5:$BK$5,"="&amp;$BM$5)</f>
        <v>11013.599999999627</v>
      </c>
      <c r="BO93" s="49">
        <f t="shared" ref="BO93:BR93" si="220">SUMIFS($AZ93:$BK93,$AZ$4:$BK$4,BO$4)</f>
        <v>-181774.46999999962</v>
      </c>
      <c r="BP93" s="49">
        <f t="shared" si="220"/>
        <v>-62638.26999999932</v>
      </c>
      <c r="BQ93" s="49">
        <f t="shared" si="220"/>
        <v>-266809.49999999988</v>
      </c>
      <c r="BR93" s="49">
        <f t="shared" si="220"/>
        <v>-127176.90000000037</v>
      </c>
      <c r="BT93" s="49">
        <f>SUMIFS($AZ93:$BK93,$AZ$5:$BK$5,"&lt;="&amp;$BT$5)</f>
        <v>-638399.1399999992</v>
      </c>
    </row>
    <row r="94" spans="2:72" ht="14.25" customHeight="1" x14ac:dyDescent="0.25">
      <c r="B94" s="4" t="s">
        <v>99</v>
      </c>
      <c r="D94" s="51">
        <f t="shared" ref="D94:O94" si="221">+D93/D15</f>
        <v>-0.10453058398654655</v>
      </c>
      <c r="E94" s="51">
        <f t="shared" si="221"/>
        <v>-7.9762144990975531E-2</v>
      </c>
      <c r="F94" s="51">
        <f t="shared" si="221"/>
        <v>-1.5149290093870778E-2</v>
      </c>
      <c r="G94" s="51">
        <f t="shared" si="221"/>
        <v>0.1165971883663945</v>
      </c>
      <c r="H94" s="51">
        <f t="shared" si="221"/>
        <v>8.7182259332585055E-2</v>
      </c>
      <c r="I94" s="51">
        <f t="shared" si="221"/>
        <v>7.0557984766728032E-2</v>
      </c>
      <c r="J94" s="51">
        <f t="shared" si="221"/>
        <v>9.5062659753491638E-2</v>
      </c>
      <c r="K94" s="51">
        <f t="shared" si="221"/>
        <v>0.12814685329830749</v>
      </c>
      <c r="L94" s="51">
        <f t="shared" si="221"/>
        <v>0.15303970304963643</v>
      </c>
      <c r="M94" s="51">
        <f t="shared" si="221"/>
        <v>0.12398927669236326</v>
      </c>
      <c r="N94" s="51">
        <f t="shared" si="221"/>
        <v>0.10172363809605202</v>
      </c>
      <c r="O94" s="51">
        <f t="shared" si="221"/>
        <v>0.2150545197262414</v>
      </c>
      <c r="Q94" s="51">
        <f>+Q93/Q15</f>
        <v>0.2150545197262414</v>
      </c>
      <c r="S94" s="51">
        <f>+S93/S15</f>
        <v>-6.6618064521490369E-2</v>
      </c>
      <c r="T94" s="51">
        <f>+T93/T15</f>
        <v>9.2048106096079788E-2</v>
      </c>
      <c r="U94" s="51">
        <f>+U93/U15</f>
        <v>0.12513625391577676</v>
      </c>
      <c r="V94" s="51">
        <f>+V93/V15</f>
        <v>0.14702874735895818</v>
      </c>
      <c r="X94" s="51">
        <f>+X93/X15</f>
        <v>7.5832989790466987E-2</v>
      </c>
      <c r="AA94" s="41"/>
      <c r="AB94" s="619">
        <v>-4.279491221766258E-2</v>
      </c>
      <c r="AC94" s="615"/>
      <c r="AD94" s="619">
        <v>-0.14233136617994399</v>
      </c>
      <c r="AE94" s="619">
        <v>-7.1203306591315879E-2</v>
      </c>
      <c r="AF94" s="619">
        <v>-1.3491593000111792E-2</v>
      </c>
      <c r="AG94" s="619">
        <v>4.5300528924629296E-2</v>
      </c>
      <c r="AH94" s="615"/>
      <c r="AI94" s="619">
        <v>-0.21385887199982817</v>
      </c>
      <c r="AJ94" s="619">
        <v>-0.11617561632232985</v>
      </c>
      <c r="AK94" s="619">
        <v>-9.7328530978719296E-2</v>
      </c>
      <c r="AL94" s="619">
        <v>-0.1384812899343652</v>
      </c>
      <c r="AM94" s="619">
        <v>-4.9279762514048218E-2</v>
      </c>
      <c r="AN94" s="619">
        <v>-2.7370412706625241E-2</v>
      </c>
      <c r="AO94" s="619">
        <v>-1.2304014170535149E-2</v>
      </c>
      <c r="AP94" s="619">
        <v>1.5220097600271317E-2</v>
      </c>
      <c r="AQ94" s="619">
        <v>-4.3172878021052886E-2</v>
      </c>
      <c r="AR94" s="619">
        <v>2.4164889394846057E-2</v>
      </c>
      <c r="AS94" s="619">
        <v>3.0621065272622296E-2</v>
      </c>
      <c r="AT94" s="619">
        <v>7.9769133681635254E-2</v>
      </c>
      <c r="AU94" s="45"/>
      <c r="AV94" s="51">
        <f>+AV93/AV15</f>
        <v>-4.279491221766258E-2</v>
      </c>
      <c r="AW94" s="41"/>
      <c r="AZ94" s="51">
        <v>-6.8687143913930729E-2</v>
      </c>
      <c r="BA94" s="51">
        <v>-4.2947691557041631E-2</v>
      </c>
      <c r="BB94" s="51">
        <v>-6.0685611340102606E-2</v>
      </c>
      <c r="BC94" s="51">
        <v>-1.6727413610079862E-2</v>
      </c>
      <c r="BD94" s="51">
        <v>-5.3380015204357919E-3</v>
      </c>
      <c r="BE94" s="51">
        <v>-3.641842675776838E-2</v>
      </c>
      <c r="BF94" s="51">
        <v>-3.425572814849933E-2</v>
      </c>
      <c r="BG94" s="51">
        <v>-0.12428516074719116</v>
      </c>
      <c r="BH94" s="51">
        <v>-9.3571395044175734E-2</v>
      </c>
      <c r="BI94" s="51">
        <v>-7.0511499089472698E-2</v>
      </c>
      <c r="BJ94" s="51">
        <v>-5.8329324891468415E-2</v>
      </c>
      <c r="BK94" s="51">
        <v>9.9886812902797856E-3</v>
      </c>
      <c r="BM94" s="51">
        <f>+BM93/BM15</f>
        <v>9.9886812902797856E-3</v>
      </c>
      <c r="BO94" s="51">
        <f>+BO93/BO15</f>
        <v>-5.7378833613684586E-2</v>
      </c>
      <c r="BP94" s="51">
        <f>+BP93/BP15</f>
        <v>-1.9375999669039665E-2</v>
      </c>
      <c r="BQ94" s="51">
        <f>+BQ93/BQ15</f>
        <v>-8.3694783058597025E-2</v>
      </c>
      <c r="BR94" s="51">
        <f>+BR93/BR15</f>
        <v>-3.9162437856329287E-2</v>
      </c>
      <c r="BT94" s="51">
        <f>+BT93/BT15</f>
        <v>-4.9734842738191974E-2</v>
      </c>
    </row>
    <row r="95" spans="2:72" ht="14.25" customHeight="1" x14ac:dyDescent="0.25">
      <c r="AA95" s="41"/>
      <c r="AB95" s="615"/>
      <c r="AC95" s="615"/>
      <c r="AD95" s="615"/>
      <c r="AE95" s="615"/>
      <c r="AF95" s="615"/>
      <c r="AG95" s="615"/>
      <c r="AH95" s="615"/>
      <c r="AI95" s="615"/>
      <c r="AJ95" s="615"/>
      <c r="AK95" s="615"/>
      <c r="AL95" s="615"/>
      <c r="AM95" s="615"/>
      <c r="AN95" s="615"/>
      <c r="AO95" s="615"/>
      <c r="AP95" s="615"/>
      <c r="AQ95" s="615"/>
      <c r="AR95" s="615"/>
      <c r="AS95" s="615"/>
      <c r="AT95" s="615"/>
      <c r="AU95" s="41"/>
      <c r="AV95" s="41"/>
      <c r="AW95" s="41"/>
    </row>
    <row r="96" spans="2:72" ht="14.25" customHeight="1" x14ac:dyDescent="0.25">
      <c r="B96" s="1" t="s">
        <v>101</v>
      </c>
      <c r="D96" s="52">
        <f>SUMIFS('Dispatch P&amp;L'!B:B,'Dispatch P&amp;L'!$R:$R,$B96)</f>
        <v>0</v>
      </c>
      <c r="E96" s="52">
        <f>SUMIFS('Dispatch P&amp;L'!C:C,'Dispatch P&amp;L'!$R:$R,$B96)</f>
        <v>0</v>
      </c>
      <c r="F96" s="52">
        <f>SUMIFS('Dispatch P&amp;L'!D:D,'Dispatch P&amp;L'!$R:$R,$B96)</f>
        <v>0</v>
      </c>
      <c r="G96" s="52">
        <f>SUMIFS('Dispatch P&amp;L'!E:E,'Dispatch P&amp;L'!$R:$R,$B96)</f>
        <v>0</v>
      </c>
      <c r="H96" s="52">
        <f>SUMIFS('Dispatch P&amp;L'!F:F,'Dispatch P&amp;L'!$R:$R,$B96)</f>
        <v>0</v>
      </c>
      <c r="I96" s="52">
        <f>SUMIFS('Dispatch P&amp;L'!G:G,'Dispatch P&amp;L'!$R:$R,$B96)</f>
        <v>0</v>
      </c>
      <c r="J96" s="52">
        <f>SUMIFS('Dispatch P&amp;L'!H:H,'Dispatch P&amp;L'!$R:$R,$B96)</f>
        <v>0</v>
      </c>
      <c r="K96" s="52">
        <f>SUMIFS('Dispatch P&amp;L'!I:I,'Dispatch P&amp;L'!$R:$R,$B96)</f>
        <v>0</v>
      </c>
      <c r="L96" s="52">
        <f>SUMIFS('Dispatch P&amp;L'!J:J,'Dispatch P&amp;L'!$R:$R,$B96)</f>
        <v>0</v>
      </c>
      <c r="M96" s="52">
        <f>SUMIFS('Dispatch P&amp;L'!K:K,'Dispatch P&amp;L'!$R:$R,$B96)</f>
        <v>0</v>
      </c>
      <c r="N96" s="52">
        <f>SUMIFS('Dispatch P&amp;L'!L:L,'Dispatch P&amp;L'!$R:$R,$B96)</f>
        <v>0</v>
      </c>
      <c r="O96" s="52">
        <f>SUMIFS('Dispatch P&amp;L'!M:M,'Dispatch P&amp;L'!$R:$R,$B96)</f>
        <v>0</v>
      </c>
      <c r="Q96" s="9">
        <f>SUMIFS($D96:$O96,$D$5:$O$5,"="&amp;$Q$5)</f>
        <v>0</v>
      </c>
      <c r="S96" s="9">
        <f t="shared" ref="S96:V96" si="222">SUMIFS($D96:$O96,$D$4:$O$4,S$4)</f>
        <v>0</v>
      </c>
      <c r="T96" s="9">
        <f t="shared" si="222"/>
        <v>0</v>
      </c>
      <c r="U96" s="9">
        <f t="shared" si="222"/>
        <v>0</v>
      </c>
      <c r="V96" s="9">
        <f t="shared" si="222"/>
        <v>0</v>
      </c>
      <c r="X96" s="9">
        <f>SUMIFS($D96:$O96,$D$5:$O$5,"&lt;="&amp;$X$5)</f>
        <v>0</v>
      </c>
      <c r="AA96" s="41"/>
      <c r="AB96" s="616">
        <v>0</v>
      </c>
      <c r="AC96" s="615"/>
      <c r="AD96" s="616">
        <v>0</v>
      </c>
      <c r="AE96" s="616">
        <v>0</v>
      </c>
      <c r="AF96" s="616">
        <v>0</v>
      </c>
      <c r="AG96" s="616">
        <v>0</v>
      </c>
      <c r="AH96" s="615"/>
      <c r="AI96" s="616">
        <v>0</v>
      </c>
      <c r="AJ96" s="616">
        <v>0</v>
      </c>
      <c r="AK96" s="616">
        <v>0</v>
      </c>
      <c r="AL96" s="616">
        <v>0</v>
      </c>
      <c r="AM96" s="616">
        <v>0</v>
      </c>
      <c r="AN96" s="616">
        <v>0</v>
      </c>
      <c r="AO96" s="616">
        <v>0</v>
      </c>
      <c r="AP96" s="616">
        <v>0</v>
      </c>
      <c r="AQ96" s="616">
        <v>0</v>
      </c>
      <c r="AR96" s="616">
        <v>0</v>
      </c>
      <c r="AS96" s="616">
        <v>0</v>
      </c>
      <c r="AT96" s="616">
        <v>0</v>
      </c>
      <c r="AU96" s="41"/>
      <c r="AV96" s="33">
        <f>SUMIFS(AI96:AT96,$AI$5:$AT$5,"&lt;="&amp;$AV$5)</f>
        <v>0</v>
      </c>
      <c r="AW96" s="41"/>
      <c r="AZ96" s="52">
        <v>0</v>
      </c>
      <c r="BA96" s="52">
        <v>0</v>
      </c>
      <c r="BB96" s="52">
        <v>0</v>
      </c>
      <c r="BC96" s="52">
        <v>0</v>
      </c>
      <c r="BD96" s="52">
        <v>0</v>
      </c>
      <c r="BE96" s="52">
        <v>0</v>
      </c>
      <c r="BF96" s="52">
        <v>0</v>
      </c>
      <c r="BG96" s="52">
        <v>0</v>
      </c>
      <c r="BH96" s="52">
        <v>0</v>
      </c>
      <c r="BI96" s="52">
        <v>0</v>
      </c>
      <c r="BJ96" s="52">
        <v>0</v>
      </c>
      <c r="BK96" s="52">
        <v>0</v>
      </c>
      <c r="BM96" s="9">
        <f>SUMIFS($AZ96:$BK96,$AZ$5:$BK$5,"="&amp;$BM$5)</f>
        <v>0</v>
      </c>
      <c r="BO96" s="9">
        <f t="shared" ref="BO96:BR96" si="223">SUMIFS($AZ96:$BK96,$AZ$4:$BK$4,BO$4)</f>
        <v>0</v>
      </c>
      <c r="BP96" s="9">
        <f t="shared" si="223"/>
        <v>0</v>
      </c>
      <c r="BQ96" s="9">
        <f t="shared" si="223"/>
        <v>0</v>
      </c>
      <c r="BR96" s="9">
        <f t="shared" si="223"/>
        <v>0</v>
      </c>
      <c r="BT96" s="9">
        <f>SUMIFS($AZ96:$BK96,$AZ$5:$BK$5,"&lt;="&amp;$BT$5)</f>
        <v>0</v>
      </c>
    </row>
    <row r="97" spans="2:72" ht="15" customHeight="1" x14ac:dyDescent="0.25">
      <c r="AB97" s="620"/>
      <c r="AC97" s="620"/>
      <c r="AD97" s="620"/>
      <c r="AE97" s="620"/>
      <c r="AF97" s="620"/>
      <c r="AG97" s="620"/>
      <c r="AH97" s="620"/>
      <c r="AI97" s="620"/>
      <c r="AJ97" s="620"/>
      <c r="AK97" s="620"/>
      <c r="AL97" s="620"/>
      <c r="AM97" s="620"/>
      <c r="AN97" s="620"/>
      <c r="AO97" s="620"/>
      <c r="AP97" s="620"/>
      <c r="AQ97" s="620"/>
      <c r="AR97" s="620"/>
      <c r="AS97" s="620"/>
      <c r="AT97" s="620"/>
    </row>
    <row r="98" spans="2:72" ht="14.25" customHeight="1" x14ac:dyDescent="0.25">
      <c r="B98" s="14" t="s">
        <v>102</v>
      </c>
      <c r="D98" s="49">
        <f t="shared" ref="D98:O98" si="224">+D93+D96</f>
        <v>-116612.37</v>
      </c>
      <c r="E98" s="49">
        <f t="shared" si="224"/>
        <v>-86864.160000000382</v>
      </c>
      <c r="F98" s="49">
        <f t="shared" si="224"/>
        <v>-16662.239999999991</v>
      </c>
      <c r="G98" s="49">
        <f t="shared" si="224"/>
        <v>142844.27999999968</v>
      </c>
      <c r="H98" s="49">
        <f t="shared" si="224"/>
        <v>98226.63</v>
      </c>
      <c r="I98" s="49">
        <f t="shared" si="224"/>
        <v>80745.740000000107</v>
      </c>
      <c r="J98" s="49">
        <f t="shared" si="224"/>
        <v>111275.17999999993</v>
      </c>
      <c r="K98" s="49">
        <f t="shared" si="224"/>
        <v>146441.94000000006</v>
      </c>
      <c r="L98" s="49">
        <f t="shared" si="224"/>
        <v>174202.93000000005</v>
      </c>
      <c r="M98" s="49">
        <f t="shared" si="224"/>
        <v>139949.03999999992</v>
      </c>
      <c r="N98" s="49">
        <f t="shared" si="224"/>
        <v>116880.44999999995</v>
      </c>
      <c r="O98" s="49">
        <f t="shared" si="224"/>
        <v>246778.46999999962</v>
      </c>
      <c r="Q98" s="49">
        <f>SUMIFS($D98:$O98,$D$5:$O$5,"="&amp;$Q$5)</f>
        <v>246778.46999999962</v>
      </c>
      <c r="S98" s="49">
        <f t="shared" ref="S98:V98" si="225">SUMIFS($D98:$O98,$D$4:$O$4,S$4)</f>
        <v>-220138.77000000037</v>
      </c>
      <c r="T98" s="49">
        <f t="shared" si="225"/>
        <v>321816.64999999979</v>
      </c>
      <c r="U98" s="49">
        <f t="shared" si="225"/>
        <v>431920.05000000005</v>
      </c>
      <c r="V98" s="49">
        <f t="shared" si="225"/>
        <v>503607.9599999995</v>
      </c>
      <c r="X98" s="49">
        <f>SUMIFS($D98:$O98,$D$5:$O$5,"&lt;="&amp;$X$5)</f>
        <v>1037205.889999999</v>
      </c>
      <c r="AA98" s="41"/>
      <c r="AB98" s="618">
        <v>-581586.26506138849</v>
      </c>
      <c r="AC98" s="615"/>
      <c r="AD98" s="618">
        <v>-463928.9356575188</v>
      </c>
      <c r="AE98" s="618">
        <v>-234199.75723129173</v>
      </c>
      <c r="AF98" s="618">
        <v>-46455.212658214616</v>
      </c>
      <c r="AG98" s="618">
        <v>162997.64048563666</v>
      </c>
      <c r="AH98" s="615"/>
      <c r="AI98" s="618">
        <v>-231474.48636428232</v>
      </c>
      <c r="AJ98" s="618">
        <v>-126720.14020509017</v>
      </c>
      <c r="AK98" s="618">
        <v>-105734.30908814631</v>
      </c>
      <c r="AL98" s="618">
        <v>-149980.04425334523</v>
      </c>
      <c r="AM98" s="618">
        <v>-53615.292649797397</v>
      </c>
      <c r="AN98" s="618">
        <v>-30604.420328149106</v>
      </c>
      <c r="AO98" s="618">
        <v>-13965.011653162772</v>
      </c>
      <c r="AP98" s="618">
        <v>17506.433125853771</v>
      </c>
      <c r="AQ98" s="618">
        <v>-49996.634130905615</v>
      </c>
      <c r="AR98" s="618">
        <v>28425.955707071116</v>
      </c>
      <c r="AS98" s="618">
        <v>36518.539578564465</v>
      </c>
      <c r="AT98" s="618">
        <v>98053.145200001076</v>
      </c>
      <c r="AU98" s="41"/>
      <c r="AV98" s="266">
        <f>SUMIFS(AI98:AT98,$AI$5:$AT$5,"&lt;="&amp;$AV$5)</f>
        <v>-581586.26506138849</v>
      </c>
      <c r="AW98" s="41"/>
      <c r="AZ98" s="49">
        <v>-72000.869999999879</v>
      </c>
      <c r="BA98" s="49">
        <v>-45672.579999999958</v>
      </c>
      <c r="BB98" s="49">
        <v>-64101.019999999786</v>
      </c>
      <c r="BC98" s="49">
        <v>-18212.319999999949</v>
      </c>
      <c r="BD98" s="49">
        <v>-5780.2399999996414</v>
      </c>
      <c r="BE98" s="49">
        <v>-38645.70999999973</v>
      </c>
      <c r="BF98" s="49">
        <v>-36923.269999999669</v>
      </c>
      <c r="BG98" s="49">
        <v>-131307.4600000002</v>
      </c>
      <c r="BH98" s="49">
        <v>-98578.770000000019</v>
      </c>
      <c r="BI98" s="49">
        <v>-75737.370000000112</v>
      </c>
      <c r="BJ98" s="49">
        <v>-62453.129999999888</v>
      </c>
      <c r="BK98" s="49">
        <v>11013.599999999627</v>
      </c>
      <c r="BM98" s="49">
        <f>SUMIFS($AZ98:$BK98,$AZ$5:$BK$5,"="&amp;$BM$5)</f>
        <v>11013.599999999627</v>
      </c>
      <c r="BO98" s="49">
        <f t="shared" ref="BO98:BR98" si="226">SUMIFS($AZ98:$BK98,$AZ$4:$BK$4,BO$4)</f>
        <v>-181774.46999999962</v>
      </c>
      <c r="BP98" s="49">
        <f t="shared" si="226"/>
        <v>-62638.26999999932</v>
      </c>
      <c r="BQ98" s="49">
        <f t="shared" si="226"/>
        <v>-266809.49999999988</v>
      </c>
      <c r="BR98" s="49">
        <f t="shared" si="226"/>
        <v>-127176.90000000037</v>
      </c>
      <c r="BT98" s="49">
        <f>SUMIFS($AZ98:$BK98,$AZ$5:$BK$5,"&lt;="&amp;$BT$5)</f>
        <v>-638399.1399999992</v>
      </c>
    </row>
    <row r="99" spans="2:72" ht="14.25" customHeight="1" x14ac:dyDescent="0.25">
      <c r="B99" s="4" t="s">
        <v>103</v>
      </c>
      <c r="D99" s="51">
        <f t="shared" ref="D99:O99" si="227">D98/D15</f>
        <v>-0.10453058398654655</v>
      </c>
      <c r="E99" s="51">
        <f t="shared" si="227"/>
        <v>-7.9762144990975531E-2</v>
      </c>
      <c r="F99" s="51">
        <f t="shared" si="227"/>
        <v>-1.5149290093870778E-2</v>
      </c>
      <c r="G99" s="51">
        <f t="shared" si="227"/>
        <v>0.1165971883663945</v>
      </c>
      <c r="H99" s="51">
        <f t="shared" si="227"/>
        <v>8.7182259332585055E-2</v>
      </c>
      <c r="I99" s="51">
        <f t="shared" si="227"/>
        <v>7.0557984766728032E-2</v>
      </c>
      <c r="J99" s="51">
        <f t="shared" si="227"/>
        <v>9.5062659753491638E-2</v>
      </c>
      <c r="K99" s="51">
        <f t="shared" si="227"/>
        <v>0.12814685329830749</v>
      </c>
      <c r="L99" s="51">
        <f t="shared" si="227"/>
        <v>0.15303970304963643</v>
      </c>
      <c r="M99" s="51">
        <f t="shared" si="227"/>
        <v>0.12398927669236326</v>
      </c>
      <c r="N99" s="51">
        <f t="shared" si="227"/>
        <v>0.10172363809605202</v>
      </c>
      <c r="O99" s="51">
        <f t="shared" si="227"/>
        <v>0.2150545197262414</v>
      </c>
      <c r="Q99" s="51">
        <f>Q98/Q15</f>
        <v>0.2150545197262414</v>
      </c>
      <c r="S99" s="51">
        <f>S98/S15</f>
        <v>-6.6618064521490369E-2</v>
      </c>
      <c r="T99" s="51">
        <f>T98/T15</f>
        <v>9.2048106096079788E-2</v>
      </c>
      <c r="U99" s="51">
        <f>U98/U15</f>
        <v>0.12513625391577676</v>
      </c>
      <c r="V99" s="51">
        <f>V98/V15</f>
        <v>0.14702874735895818</v>
      </c>
      <c r="X99" s="51">
        <f>X98/X15</f>
        <v>7.5832989790466987E-2</v>
      </c>
      <c r="AA99" s="41"/>
      <c r="AB99" s="619">
        <v>-4.279491221766258E-2</v>
      </c>
      <c r="AC99" s="615"/>
      <c r="AD99" s="619">
        <v>-0.14233136617994399</v>
      </c>
      <c r="AE99" s="619">
        <v>-7.1203306591315879E-2</v>
      </c>
      <c r="AF99" s="619">
        <v>-1.3491593000111792E-2</v>
      </c>
      <c r="AG99" s="619">
        <v>4.5300528924629296E-2</v>
      </c>
      <c r="AH99" s="615"/>
      <c r="AI99" s="619">
        <v>-0.21385887199982817</v>
      </c>
      <c r="AJ99" s="619">
        <v>-0.11617561632232985</v>
      </c>
      <c r="AK99" s="619">
        <v>-9.7328530978719296E-2</v>
      </c>
      <c r="AL99" s="619">
        <v>-0.1384812899343652</v>
      </c>
      <c r="AM99" s="619">
        <v>-4.9279762514048218E-2</v>
      </c>
      <c r="AN99" s="619">
        <v>-2.7370412706625241E-2</v>
      </c>
      <c r="AO99" s="619">
        <v>-1.2304014170535149E-2</v>
      </c>
      <c r="AP99" s="619">
        <v>1.5220097600271317E-2</v>
      </c>
      <c r="AQ99" s="619">
        <v>-4.3172878021052886E-2</v>
      </c>
      <c r="AR99" s="619">
        <v>2.4164889394846057E-2</v>
      </c>
      <c r="AS99" s="619">
        <v>3.0621065272622296E-2</v>
      </c>
      <c r="AT99" s="619">
        <v>7.9769133681635254E-2</v>
      </c>
      <c r="AU99" s="45"/>
      <c r="AV99" s="51">
        <f>AV98/AV15</f>
        <v>-4.279491221766258E-2</v>
      </c>
      <c r="AW99" s="41"/>
      <c r="AZ99" s="51">
        <v>-6.8687143913930729E-2</v>
      </c>
      <c r="BA99" s="51">
        <v>-4.2947691557041631E-2</v>
      </c>
      <c r="BB99" s="51">
        <v>-6.0685611340102606E-2</v>
      </c>
      <c r="BC99" s="51">
        <v>-1.6727413610079862E-2</v>
      </c>
      <c r="BD99" s="51">
        <v>-5.3380015204357919E-3</v>
      </c>
      <c r="BE99" s="51">
        <v>-3.641842675776838E-2</v>
      </c>
      <c r="BF99" s="51">
        <v>-3.425572814849933E-2</v>
      </c>
      <c r="BG99" s="51">
        <v>-0.12428516074719116</v>
      </c>
      <c r="BH99" s="51">
        <v>-9.3571395044175734E-2</v>
      </c>
      <c r="BI99" s="51">
        <v>-7.0511499089472698E-2</v>
      </c>
      <c r="BJ99" s="51">
        <v>-5.8329324891468415E-2</v>
      </c>
      <c r="BK99" s="51">
        <v>9.9886812902797856E-3</v>
      </c>
      <c r="BM99" s="51">
        <f>BM98/BM15</f>
        <v>9.9886812902797856E-3</v>
      </c>
      <c r="BO99" s="51">
        <f>BO98/BO15</f>
        <v>-5.7378833613684586E-2</v>
      </c>
      <c r="BP99" s="51">
        <f>BP98/BP15</f>
        <v>-1.9375999669039665E-2</v>
      </c>
      <c r="BQ99" s="51">
        <f>BQ98/BQ15</f>
        <v>-8.3694783058597025E-2</v>
      </c>
      <c r="BR99" s="51">
        <f>BR98/BR15</f>
        <v>-3.9162437856329287E-2</v>
      </c>
      <c r="BT99" s="51">
        <f>BT98/BT15</f>
        <v>-4.9734842738191974E-2</v>
      </c>
    </row>
    <row r="100" spans="2:72" ht="14.25" customHeight="1" x14ac:dyDescent="0.25">
      <c r="AA100" s="41"/>
      <c r="AC100" s="41"/>
      <c r="AH100" s="41"/>
      <c r="AU100" s="41"/>
      <c r="AW100" s="41"/>
    </row>
    <row r="101" spans="2:72" ht="14.25" customHeight="1" x14ac:dyDescent="0.25">
      <c r="B101" s="271" t="s">
        <v>379</v>
      </c>
      <c r="C101" s="270"/>
      <c r="D101" s="272">
        <f>D75-'Dispatch P&amp;L'!B168</f>
        <v>-1.0974969482049346E-2</v>
      </c>
      <c r="E101" s="272">
        <f>E75-'Dispatch P&amp;L'!C168</f>
        <v>-1.097496971487999E-2</v>
      </c>
      <c r="F101" s="272">
        <f>F75-'Dispatch P&amp;L'!D168</f>
        <v>-1.0974969482049346E-2</v>
      </c>
      <c r="G101" s="272">
        <f>G75-'Dispatch P&amp;L'!E168</f>
        <v>-1.0974969598464668E-2</v>
      </c>
      <c r="H101" s="272">
        <f>H75-'Dispatch P&amp;L'!F168</f>
        <v>-1.0974969598464668E-2</v>
      </c>
      <c r="I101" s="272">
        <f>I75-'Dispatch P&amp;L'!G168</f>
        <v>-1.0974969249218702E-2</v>
      </c>
      <c r="J101" s="272">
        <f>J75-'Dispatch P&amp;L'!H168</f>
        <v>-1.0974969365634024E-2</v>
      </c>
      <c r="K101" s="272">
        <f>K75-'Dispatch P&amp;L'!I168</f>
        <v>-1.097496971487999E-2</v>
      </c>
      <c r="L101" s="272">
        <f>L75-'Dispatch P&amp;L'!J168</f>
        <v>-1.0974969482049346E-2</v>
      </c>
      <c r="M101" s="272">
        <f>M75-'Dispatch P&amp;L'!K168</f>
        <v>-1.0974969831295311E-2</v>
      </c>
      <c r="N101" s="272">
        <f>N75-'Dispatch P&amp;L'!L168</f>
        <v>-1.097496971487999E-2</v>
      </c>
      <c r="O101" s="272">
        <f>O75-'Dispatch P&amp;L'!M168</f>
        <v>-1.0974969598464668E-2</v>
      </c>
      <c r="P101" s="270"/>
      <c r="Q101" s="270"/>
      <c r="R101" s="270"/>
      <c r="S101" s="270"/>
      <c r="T101" s="270"/>
      <c r="U101" s="270"/>
      <c r="V101" s="270"/>
      <c r="W101" s="270"/>
      <c r="X101" s="270"/>
      <c r="Y101" s="270"/>
      <c r="AA101" s="41"/>
      <c r="AB101" s="270"/>
      <c r="AC101" s="41"/>
      <c r="AD101" s="270"/>
      <c r="AE101" s="270"/>
      <c r="AF101" s="270"/>
      <c r="AG101" s="270"/>
      <c r="AH101" s="41"/>
      <c r="AI101" s="270"/>
      <c r="AJ101" s="270"/>
      <c r="AK101" s="270"/>
      <c r="AL101" s="270"/>
      <c r="AM101" s="270"/>
      <c r="AN101" s="270"/>
      <c r="AO101" s="270"/>
      <c r="AP101" s="270"/>
      <c r="AQ101" s="270"/>
      <c r="AR101" s="270"/>
      <c r="AS101" s="270"/>
      <c r="AT101" s="270"/>
      <c r="AU101" s="41"/>
      <c r="AV101" s="270"/>
      <c r="AW101" s="41"/>
      <c r="AZ101" s="274"/>
      <c r="BA101" s="274"/>
      <c r="BB101" s="274"/>
      <c r="BC101" s="274"/>
      <c r="BD101" s="274"/>
      <c r="BE101" s="274"/>
      <c r="BF101" s="274"/>
      <c r="BG101" s="274"/>
      <c r="BH101" s="274"/>
      <c r="BI101" s="274"/>
      <c r="BJ101" s="274"/>
      <c r="BK101" s="274"/>
      <c r="BO101" s="8"/>
      <c r="BP101" s="8"/>
      <c r="BQ101" s="8"/>
      <c r="BR101" s="8"/>
    </row>
    <row r="102" spans="2:72" ht="14.25" customHeight="1" x14ac:dyDescent="0.25">
      <c r="B102" s="271" t="s">
        <v>376</v>
      </c>
      <c r="C102" s="270"/>
      <c r="D102" s="272">
        <f>SUM($D$75:D75)-'Dispatch BS'!C137</f>
        <v>-1.0974969016388059E-2</v>
      </c>
      <c r="E102" s="272">
        <f>SUM($D$75:E75)-'Dispatch BS'!D137</f>
        <v>-2.1949938498437405E-2</v>
      </c>
      <c r="F102" s="272">
        <f>SUM($D$75:F75)-'Dispatch BS'!E137</f>
        <v>-3.292490728199482E-2</v>
      </c>
      <c r="G102" s="272">
        <f>SUM($D$75:G75)-'Dispatch BS'!F137</f>
        <v>-4.3899876531213522E-2</v>
      </c>
      <c r="H102" s="272">
        <f>SUM($D$75:H75)-'Dispatch BS'!G137</f>
        <v>-5.4874845780432224E-2</v>
      </c>
      <c r="I102" s="272">
        <f>SUM($D$75:I75)-'Dispatch BS'!H137</f>
        <v>-6.5849814563989639E-2</v>
      </c>
      <c r="J102" s="272">
        <f>SUM($D$75:J75)-'Dispatch BS'!I137</f>
        <v>-7.6824783347547054E-2</v>
      </c>
      <c r="K102" s="272">
        <f>SUM($D$75:K75)-'Dispatch BS'!J137</f>
        <v>-8.7799753062427044E-2</v>
      </c>
      <c r="L102" s="272">
        <f>SUM($D$75:L75)-'Dispatch BS'!K137</f>
        <v>-9.8774722777307034E-2</v>
      </c>
      <c r="M102" s="272">
        <f>SUM($D$75:M75)-'Dispatch BS'!L137</f>
        <v>-0.1097496934235096</v>
      </c>
      <c r="N102" s="272">
        <f>SUM($D$75:N75)-'Dispatch BS'!M137</f>
        <v>-0.12072466127574444</v>
      </c>
      <c r="O102" s="272">
        <f>SUM($D$75:O75)-'Dispatch BS'!N137</f>
        <v>-0.13169963099062443</v>
      </c>
      <c r="P102" s="270"/>
      <c r="Q102" s="270"/>
      <c r="R102" s="270"/>
      <c r="S102" s="270"/>
      <c r="T102" s="270"/>
      <c r="U102" s="270"/>
      <c r="V102" s="270"/>
      <c r="W102" s="270"/>
      <c r="X102" s="270"/>
      <c r="Y102" s="270"/>
      <c r="AA102" s="41"/>
      <c r="AB102" s="270"/>
      <c r="AC102" s="41"/>
      <c r="AD102" s="270"/>
      <c r="AE102" s="270"/>
      <c r="AF102" s="270"/>
      <c r="AG102" s="270"/>
      <c r="AH102" s="41"/>
      <c r="AI102" s="270"/>
      <c r="AJ102" s="270"/>
      <c r="AK102" s="270"/>
      <c r="AL102" s="270"/>
      <c r="AM102" s="270"/>
      <c r="AN102" s="270"/>
      <c r="AO102" s="270"/>
      <c r="AP102" s="270"/>
      <c r="AQ102" s="270"/>
      <c r="AR102" s="270"/>
      <c r="AS102" s="270"/>
      <c r="AT102" s="270"/>
      <c r="AU102" s="41"/>
      <c r="AV102" s="270"/>
      <c r="AW102" s="41"/>
      <c r="AZ102" s="52"/>
      <c r="BA102" s="52"/>
      <c r="BB102" s="52"/>
      <c r="BC102" s="52"/>
      <c r="BD102" s="52"/>
      <c r="BE102" s="52"/>
      <c r="BF102" s="52"/>
      <c r="BG102" s="52"/>
      <c r="BH102" s="52"/>
      <c r="BI102" s="52"/>
      <c r="BJ102" s="52"/>
      <c r="BK102" s="52"/>
      <c r="BO102" s="9"/>
      <c r="BP102" s="9"/>
      <c r="BQ102" s="9"/>
      <c r="BR102" s="9"/>
    </row>
  </sheetData>
  <autoFilter ref="B5:BT99" xr:uid="{00000000-0009-0000-0000-000012000000}"/>
  <pageMargins left="0.7" right="0.7" top="0.75" bottom="0.75" header="0" footer="0"/>
  <pageSetup orientation="portrai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8EF6A7"/>
  </sheetPr>
  <dimension ref="B2:BT65"/>
  <sheetViews>
    <sheetView showGridLines="0" workbookViewId="0">
      <pane xSplit="2" ySplit="5" topLeftCell="C24" activePane="bottomRight" state="frozen"/>
      <selection pane="topRight" activeCell="C1" sqref="C1"/>
      <selection pane="bottomLeft" activeCell="A6" sqref="A6"/>
      <selection pane="bottomRight" activeCell="J28" sqref="J28"/>
    </sheetView>
  </sheetViews>
  <sheetFormatPr defaultColWidth="14.42578125" defaultRowHeight="15" customHeight="1" x14ac:dyDescent="0.25"/>
  <cols>
    <col min="1" max="1" width="9.140625" customWidth="1"/>
    <col min="2" max="2" width="44.42578125" customWidth="1"/>
    <col min="3" max="11" width="13.5703125" customWidth="1"/>
    <col min="12" max="14" width="13.7109375" customWidth="1"/>
    <col min="15" max="15" width="13.28515625" customWidth="1"/>
    <col min="16" max="16" width="1.85546875" customWidth="1"/>
    <col min="17" max="17" width="13.5703125" customWidth="1"/>
    <col min="18" max="18" width="1.85546875" customWidth="1"/>
    <col min="19" max="22" width="13.7109375" customWidth="1"/>
    <col min="23" max="23" width="1.85546875" customWidth="1"/>
    <col min="24" max="24" width="13.5703125" customWidth="1"/>
    <col min="25" max="25" width="1.85546875" customWidth="1"/>
    <col min="26" max="26" width="2.5703125" style="253" customWidth="1"/>
    <col min="27" max="27" width="1.85546875" customWidth="1"/>
    <col min="28" max="28" width="13.42578125" customWidth="1"/>
    <col min="29" max="29" width="1.85546875" customWidth="1"/>
    <col min="30" max="31" width="14.42578125" bestFit="1" customWidth="1"/>
    <col min="32" max="33" width="13.42578125" customWidth="1"/>
    <col min="34" max="34" width="8" bestFit="1" customWidth="1"/>
    <col min="35" max="41" width="14.42578125" bestFit="1" customWidth="1"/>
    <col min="42" max="47" width="13.42578125" customWidth="1"/>
    <col min="48" max="48" width="1.85546875" customWidth="1"/>
    <col min="49" max="49" width="2.5703125" style="253" customWidth="1"/>
    <col min="50" max="50" width="1.85546875" customWidth="1"/>
    <col min="51" max="62" width="13.7109375" customWidth="1"/>
    <col min="63" max="63" width="13.5703125" customWidth="1"/>
    <col min="64" max="64" width="1.85546875" customWidth="1"/>
    <col min="65" max="65" width="14.28515625" customWidth="1"/>
    <col min="66" max="66" width="1.85546875" customWidth="1"/>
    <col min="67" max="67" width="13.7109375" customWidth="1"/>
    <col min="68" max="70" width="13.5703125" customWidth="1"/>
    <col min="71" max="71" width="1.85546875" customWidth="1"/>
    <col min="72" max="72" width="13.7109375" customWidth="1"/>
  </cols>
  <sheetData>
    <row r="2" spans="2:72" ht="14.25" customHeight="1" x14ac:dyDescent="0.25">
      <c r="C2" s="254" t="s">
        <v>8</v>
      </c>
      <c r="D2" s="254" t="s">
        <v>8</v>
      </c>
      <c r="E2" s="254" t="s">
        <v>8</v>
      </c>
      <c r="F2" s="254" t="s">
        <v>8</v>
      </c>
      <c r="G2" s="254" t="s">
        <v>8</v>
      </c>
      <c r="H2" s="254" t="s">
        <v>8</v>
      </c>
      <c r="I2" s="254" t="s">
        <v>8</v>
      </c>
      <c r="J2" s="254" t="s">
        <v>8</v>
      </c>
      <c r="K2" s="254" t="s">
        <v>8</v>
      </c>
      <c r="L2" s="254" t="s">
        <v>8</v>
      </c>
      <c r="M2" s="254" t="s">
        <v>8</v>
      </c>
      <c r="N2" s="254" t="s">
        <v>8</v>
      </c>
      <c r="O2" s="254" t="s">
        <v>8</v>
      </c>
      <c r="Q2" s="254" t="s">
        <v>8</v>
      </c>
      <c r="S2" s="254" t="s">
        <v>8</v>
      </c>
      <c r="T2" s="254" t="s">
        <v>8</v>
      </c>
      <c r="U2" s="254" t="s">
        <v>8</v>
      </c>
      <c r="V2" s="254" t="s">
        <v>8</v>
      </c>
      <c r="X2" s="254" t="s">
        <v>8</v>
      </c>
      <c r="AA2" s="41"/>
      <c r="AB2" s="255" t="s">
        <v>34</v>
      </c>
      <c r="AC2" s="41"/>
      <c r="AD2" s="255" t="s">
        <v>34</v>
      </c>
      <c r="AE2" s="255" t="s">
        <v>34</v>
      </c>
      <c r="AF2" s="255" t="s">
        <v>34</v>
      </c>
      <c r="AG2" s="255" t="s">
        <v>34</v>
      </c>
      <c r="AH2" s="41"/>
      <c r="AI2" s="255" t="s">
        <v>34</v>
      </c>
      <c r="AJ2" s="255" t="s">
        <v>34</v>
      </c>
      <c r="AK2" s="255" t="s">
        <v>34</v>
      </c>
      <c r="AL2" s="255" t="s">
        <v>34</v>
      </c>
      <c r="AM2" s="255" t="s">
        <v>34</v>
      </c>
      <c r="AN2" s="255" t="s">
        <v>34</v>
      </c>
      <c r="AO2" s="255" t="s">
        <v>34</v>
      </c>
      <c r="AP2" s="255" t="s">
        <v>34</v>
      </c>
      <c r="AQ2" s="255" t="s">
        <v>34</v>
      </c>
      <c r="AR2" s="255" t="s">
        <v>34</v>
      </c>
      <c r="AS2" s="255" t="s">
        <v>34</v>
      </c>
      <c r="AT2" s="255" t="s">
        <v>34</v>
      </c>
      <c r="AU2" s="255" t="s">
        <v>34</v>
      </c>
      <c r="AV2" s="41"/>
      <c r="AY2" s="256" t="s">
        <v>154</v>
      </c>
      <c r="AZ2" s="256" t="s">
        <v>154</v>
      </c>
      <c r="BA2" s="256" t="s">
        <v>154</v>
      </c>
      <c r="BB2" s="256" t="s">
        <v>154</v>
      </c>
      <c r="BC2" s="256" t="s">
        <v>154</v>
      </c>
      <c r="BD2" s="256" t="s">
        <v>154</v>
      </c>
      <c r="BE2" s="256" t="s">
        <v>154</v>
      </c>
      <c r="BF2" s="256" t="s">
        <v>154</v>
      </c>
      <c r="BG2" s="256" t="s">
        <v>154</v>
      </c>
      <c r="BH2" s="256" t="s">
        <v>154</v>
      </c>
      <c r="BI2" s="256" t="s">
        <v>154</v>
      </c>
      <c r="BJ2" s="256" t="s">
        <v>154</v>
      </c>
      <c r="BK2" s="256" t="s">
        <v>154</v>
      </c>
      <c r="BM2" s="256" t="s">
        <v>154</v>
      </c>
      <c r="BO2" s="256" t="s">
        <v>154</v>
      </c>
      <c r="BP2" s="256" t="s">
        <v>154</v>
      </c>
      <c r="BQ2" s="256" t="s">
        <v>154</v>
      </c>
      <c r="BR2" s="256" t="s">
        <v>154</v>
      </c>
      <c r="BT2" s="256" t="s">
        <v>154</v>
      </c>
    </row>
    <row r="3" spans="2:72" ht="14.25" customHeight="1" x14ac:dyDescent="0.25">
      <c r="C3" s="231">
        <f t="shared" ref="C3:O3" si="0">YEAR(C5)</f>
        <v>2024</v>
      </c>
      <c r="D3" s="26">
        <f t="shared" si="0"/>
        <v>2025</v>
      </c>
      <c r="E3" s="26">
        <f t="shared" si="0"/>
        <v>2025</v>
      </c>
      <c r="F3" s="26">
        <f t="shared" si="0"/>
        <v>2025</v>
      </c>
      <c r="G3" s="26">
        <f t="shared" si="0"/>
        <v>2025</v>
      </c>
      <c r="H3" s="26">
        <f t="shared" si="0"/>
        <v>2025</v>
      </c>
      <c r="I3" s="26">
        <f t="shared" si="0"/>
        <v>2025</v>
      </c>
      <c r="J3" s="26">
        <f t="shared" si="0"/>
        <v>2025</v>
      </c>
      <c r="K3" s="26">
        <f t="shared" si="0"/>
        <v>2025</v>
      </c>
      <c r="L3" s="26">
        <f t="shared" si="0"/>
        <v>2025</v>
      </c>
      <c r="M3" s="26">
        <f t="shared" si="0"/>
        <v>2025</v>
      </c>
      <c r="N3" s="26">
        <f t="shared" si="0"/>
        <v>2025</v>
      </c>
      <c r="O3" s="26">
        <f t="shared" si="0"/>
        <v>2025</v>
      </c>
      <c r="Q3" s="26">
        <f>YEAR(Q5)</f>
        <v>2025</v>
      </c>
      <c r="S3" s="26">
        <f t="shared" ref="S3:V3" si="1">YEAR(S5)</f>
        <v>2025</v>
      </c>
      <c r="T3" s="26">
        <f t="shared" si="1"/>
        <v>2025</v>
      </c>
      <c r="U3" s="26">
        <f t="shared" si="1"/>
        <v>2025</v>
      </c>
      <c r="V3" s="26">
        <f t="shared" si="1"/>
        <v>2025</v>
      </c>
      <c r="X3" s="26">
        <f>YEAR(X5)</f>
        <v>2025</v>
      </c>
      <c r="AA3" s="55"/>
      <c r="AB3" s="277">
        <f>YEAR(AB5)</f>
        <v>2025</v>
      </c>
      <c r="AC3" s="55"/>
      <c r="AD3" s="277">
        <f t="shared" ref="AD3:AG3" si="2">YEAR(AD5)</f>
        <v>2025</v>
      </c>
      <c r="AE3" s="277">
        <f t="shared" si="2"/>
        <v>2025</v>
      </c>
      <c r="AF3" s="277">
        <f t="shared" si="2"/>
        <v>2025</v>
      </c>
      <c r="AG3" s="277">
        <f t="shared" si="2"/>
        <v>2025</v>
      </c>
      <c r="AH3" s="55"/>
      <c r="AI3" s="255">
        <f t="shared" ref="AI3:AU3" si="3">YEAR(AI5)</f>
        <v>2024</v>
      </c>
      <c r="AJ3" s="277">
        <f t="shared" si="3"/>
        <v>2025</v>
      </c>
      <c r="AK3" s="277">
        <f t="shared" si="3"/>
        <v>2025</v>
      </c>
      <c r="AL3" s="277">
        <f t="shared" si="3"/>
        <v>2025</v>
      </c>
      <c r="AM3" s="277">
        <f t="shared" si="3"/>
        <v>2025</v>
      </c>
      <c r="AN3" s="277">
        <f t="shared" si="3"/>
        <v>2025</v>
      </c>
      <c r="AO3" s="277">
        <f t="shared" si="3"/>
        <v>2025</v>
      </c>
      <c r="AP3" s="277">
        <f t="shared" si="3"/>
        <v>2025</v>
      </c>
      <c r="AQ3" s="277">
        <f t="shared" si="3"/>
        <v>2025</v>
      </c>
      <c r="AR3" s="277">
        <f t="shared" si="3"/>
        <v>2025</v>
      </c>
      <c r="AS3" s="277">
        <f t="shared" si="3"/>
        <v>2025</v>
      </c>
      <c r="AT3" s="277">
        <f t="shared" si="3"/>
        <v>2025</v>
      </c>
      <c r="AU3" s="277">
        <f t="shared" si="3"/>
        <v>2025</v>
      </c>
      <c r="AV3" s="55"/>
      <c r="AY3" s="231">
        <f t="shared" ref="AY3:BK3" si="4">YEAR(AY5)</f>
        <v>2023</v>
      </c>
      <c r="AZ3" s="26">
        <f t="shared" si="4"/>
        <v>2024</v>
      </c>
      <c r="BA3" s="26">
        <f t="shared" si="4"/>
        <v>2024</v>
      </c>
      <c r="BB3" s="26">
        <f t="shared" si="4"/>
        <v>2024</v>
      </c>
      <c r="BC3" s="26">
        <f t="shared" si="4"/>
        <v>2024</v>
      </c>
      <c r="BD3" s="26">
        <f t="shared" si="4"/>
        <v>2024</v>
      </c>
      <c r="BE3" s="26">
        <f t="shared" si="4"/>
        <v>2024</v>
      </c>
      <c r="BF3" s="26">
        <f t="shared" si="4"/>
        <v>2024</v>
      </c>
      <c r="BG3" s="26">
        <f t="shared" si="4"/>
        <v>2024</v>
      </c>
      <c r="BH3" s="26">
        <f t="shared" si="4"/>
        <v>2024</v>
      </c>
      <c r="BI3" s="26">
        <f t="shared" si="4"/>
        <v>2024</v>
      </c>
      <c r="BJ3" s="26">
        <f t="shared" si="4"/>
        <v>2024</v>
      </c>
      <c r="BK3" s="26">
        <f t="shared" si="4"/>
        <v>2024</v>
      </c>
      <c r="BM3" s="26">
        <f>YEAR(BM5)</f>
        <v>2024</v>
      </c>
      <c r="BO3" s="26">
        <f t="shared" ref="BO3:BR3" si="5">YEAR(BO5)</f>
        <v>2024</v>
      </c>
      <c r="BP3" s="26">
        <f t="shared" si="5"/>
        <v>2024</v>
      </c>
      <c r="BQ3" s="26">
        <f t="shared" si="5"/>
        <v>2024</v>
      </c>
      <c r="BR3" s="26">
        <f t="shared" si="5"/>
        <v>2024</v>
      </c>
      <c r="BT3" s="26">
        <f>YEAR(BT5)</f>
        <v>2024</v>
      </c>
    </row>
    <row r="4" spans="2:72" ht="14.25" customHeight="1" x14ac:dyDescent="0.25">
      <c r="C4" s="231"/>
      <c r="D4" s="26" t="str">
        <f>VLOOKUP(MONTH(D5),'Lkups &amp; Dropdowns'!$B$4:$C$15,2,FALSE)</f>
        <v>Q1</v>
      </c>
      <c r="E4" s="26" t="str">
        <f>VLOOKUP(MONTH(E5),'Lkups &amp; Dropdowns'!$B$4:$C$15,2,FALSE)</f>
        <v>Q1</v>
      </c>
      <c r="F4" s="26" t="str">
        <f>VLOOKUP(MONTH(F5),'Lkups &amp; Dropdowns'!$B$4:$C$15,2,FALSE)</f>
        <v>Q1</v>
      </c>
      <c r="G4" s="26" t="str">
        <f>VLOOKUP(MONTH(G5),'Lkups &amp; Dropdowns'!$B$4:$C$15,2,FALSE)</f>
        <v>Q2</v>
      </c>
      <c r="H4" s="26" t="str">
        <f>VLOOKUP(MONTH(H5),'Lkups &amp; Dropdowns'!$B$4:$C$15,2,FALSE)</f>
        <v>Q2</v>
      </c>
      <c r="I4" s="26" t="str">
        <f>VLOOKUP(MONTH(I5),'Lkups &amp; Dropdowns'!$B$4:$C$15,2,FALSE)</f>
        <v>Q2</v>
      </c>
      <c r="J4" s="26" t="str">
        <f>VLOOKUP(MONTH(J5),'Lkups &amp; Dropdowns'!$B$4:$C$15,2,FALSE)</f>
        <v>Q3</v>
      </c>
      <c r="K4" s="26" t="str">
        <f>VLOOKUP(MONTH(K5),'Lkups &amp; Dropdowns'!$B$4:$C$15,2,FALSE)</f>
        <v>Q3</v>
      </c>
      <c r="L4" s="26" t="str">
        <f>VLOOKUP(MONTH(L5),'Lkups &amp; Dropdowns'!$B$4:$C$15,2,FALSE)</f>
        <v>Q3</v>
      </c>
      <c r="M4" s="26" t="str">
        <f>VLOOKUP(MONTH(M5),'Lkups &amp; Dropdowns'!$B$4:$C$15,2,FALSE)</f>
        <v>Q4</v>
      </c>
      <c r="N4" s="26" t="str">
        <f>VLOOKUP(MONTH(N5),'Lkups &amp; Dropdowns'!$B$4:$C$15,2,FALSE)</f>
        <v>Q4</v>
      </c>
      <c r="O4" s="26" t="str">
        <f>VLOOKUP(MONTH(O5),'Lkups &amp; Dropdowns'!$B$4:$C$15,2,FALSE)</f>
        <v>Q4</v>
      </c>
      <c r="Q4" s="26" t="s">
        <v>29</v>
      </c>
      <c r="S4" s="26" t="s">
        <v>245</v>
      </c>
      <c r="T4" s="26" t="s">
        <v>246</v>
      </c>
      <c r="U4" s="26" t="s">
        <v>247</v>
      </c>
      <c r="V4" s="26" t="s">
        <v>248</v>
      </c>
      <c r="X4" s="26" t="s">
        <v>155</v>
      </c>
      <c r="AA4" s="55"/>
      <c r="AB4" s="277" t="s">
        <v>330</v>
      </c>
      <c r="AC4" s="55"/>
      <c r="AD4" s="277" t="s">
        <v>245</v>
      </c>
      <c r="AE4" s="277" t="s">
        <v>246</v>
      </c>
      <c r="AF4" s="277" t="s">
        <v>247</v>
      </c>
      <c r="AG4" s="277" t="s">
        <v>248</v>
      </c>
      <c r="AH4" s="55"/>
      <c r="AI4" s="255" t="s">
        <v>248</v>
      </c>
      <c r="AJ4" s="277" t="s">
        <v>245</v>
      </c>
      <c r="AK4" s="277" t="s">
        <v>245</v>
      </c>
      <c r="AL4" s="277" t="s">
        <v>245</v>
      </c>
      <c r="AM4" s="277" t="s">
        <v>246</v>
      </c>
      <c r="AN4" s="277" t="s">
        <v>246</v>
      </c>
      <c r="AO4" s="277" t="s">
        <v>246</v>
      </c>
      <c r="AP4" s="277" t="s">
        <v>247</v>
      </c>
      <c r="AQ4" s="277" t="s">
        <v>247</v>
      </c>
      <c r="AR4" s="277" t="s">
        <v>247</v>
      </c>
      <c r="AS4" s="277" t="s">
        <v>248</v>
      </c>
      <c r="AT4" s="277" t="s">
        <v>248</v>
      </c>
      <c r="AU4" s="277" t="s">
        <v>248</v>
      </c>
      <c r="AV4" s="55"/>
      <c r="AY4" s="231"/>
      <c r="AZ4" s="26" t="str">
        <f>VLOOKUP(MONTH(AZ5),'Lkups &amp; Dropdowns'!$B$4:$C$15,2,FALSE)</f>
        <v>Q1</v>
      </c>
      <c r="BA4" s="26" t="str">
        <f>VLOOKUP(MONTH(BA5),'Lkups &amp; Dropdowns'!$B$4:$C$15,2,FALSE)</f>
        <v>Q1</v>
      </c>
      <c r="BB4" s="26" t="str">
        <f>VLOOKUP(MONTH(BB5),'Lkups &amp; Dropdowns'!$B$4:$C$15,2,FALSE)</f>
        <v>Q1</v>
      </c>
      <c r="BC4" s="26" t="str">
        <f>VLOOKUP(MONTH(BC5),'Lkups &amp; Dropdowns'!$B$4:$C$15,2,FALSE)</f>
        <v>Q2</v>
      </c>
      <c r="BD4" s="26" t="str">
        <f>VLOOKUP(MONTH(BD5),'Lkups &amp; Dropdowns'!$B$4:$C$15,2,FALSE)</f>
        <v>Q2</v>
      </c>
      <c r="BE4" s="26" t="str">
        <f>VLOOKUP(MONTH(BE5),'Lkups &amp; Dropdowns'!$B$4:$C$15,2,FALSE)</f>
        <v>Q2</v>
      </c>
      <c r="BF4" s="26" t="str">
        <f>VLOOKUP(MONTH(BF5),'Lkups &amp; Dropdowns'!$B$4:$C$15,2,FALSE)</f>
        <v>Q3</v>
      </c>
      <c r="BG4" s="26" t="str">
        <f>VLOOKUP(MONTH(BG5),'Lkups &amp; Dropdowns'!$B$4:$C$15,2,FALSE)</f>
        <v>Q3</v>
      </c>
      <c r="BH4" s="26" t="str">
        <f>VLOOKUP(MONTH(BH5),'Lkups &amp; Dropdowns'!$B$4:$C$15,2,FALSE)</f>
        <v>Q3</v>
      </c>
      <c r="BI4" s="26" t="str">
        <f>VLOOKUP(MONTH(BI5),'Lkups &amp; Dropdowns'!$B$4:$C$15,2,FALSE)</f>
        <v>Q4</v>
      </c>
      <c r="BJ4" s="26" t="str">
        <f>VLOOKUP(MONTH(BJ5),'Lkups &amp; Dropdowns'!$B$4:$C$15,2,FALSE)</f>
        <v>Q4</v>
      </c>
      <c r="BK4" s="26" t="str">
        <f>VLOOKUP(MONTH(BK5),'Lkups &amp; Dropdowns'!$B$4:$C$15,2,FALSE)</f>
        <v>Q4</v>
      </c>
      <c r="BM4" s="26" t="s">
        <v>29</v>
      </c>
      <c r="BO4" s="26" t="s">
        <v>245</v>
      </c>
      <c r="BP4" s="26" t="s">
        <v>246</v>
      </c>
      <c r="BQ4" s="26" t="s">
        <v>247</v>
      </c>
      <c r="BR4" s="26" t="s">
        <v>248</v>
      </c>
      <c r="BT4" s="26" t="s">
        <v>155</v>
      </c>
    </row>
    <row r="5" spans="2:72" ht="14.25" customHeight="1" x14ac:dyDescent="0.25">
      <c r="B5" s="25" t="s">
        <v>156</v>
      </c>
      <c r="C5" s="278">
        <f>EOMONTH(D5,-1)</f>
        <v>45657</v>
      </c>
      <c r="D5" s="28">
        <f>'Dispatch Monthly Func P&amp;L'!D5</f>
        <v>45688</v>
      </c>
      <c r="E5" s="28">
        <f t="shared" ref="E5:O5" si="6">EOMONTH(D5,1)</f>
        <v>45716</v>
      </c>
      <c r="F5" s="28">
        <f t="shared" si="6"/>
        <v>45747</v>
      </c>
      <c r="G5" s="28">
        <f t="shared" si="6"/>
        <v>45777</v>
      </c>
      <c r="H5" s="28">
        <f t="shared" si="6"/>
        <v>45808</v>
      </c>
      <c r="I5" s="28">
        <f t="shared" si="6"/>
        <v>45838</v>
      </c>
      <c r="J5" s="28">
        <f t="shared" si="6"/>
        <v>45869</v>
      </c>
      <c r="K5" s="28">
        <f t="shared" si="6"/>
        <v>45900</v>
      </c>
      <c r="L5" s="28">
        <f t="shared" si="6"/>
        <v>45930</v>
      </c>
      <c r="M5" s="28">
        <f t="shared" si="6"/>
        <v>45961</v>
      </c>
      <c r="N5" s="28">
        <f t="shared" si="6"/>
        <v>45991</v>
      </c>
      <c r="O5" s="28">
        <f t="shared" si="6"/>
        <v>46022</v>
      </c>
      <c r="Q5" s="28">
        <f>EOMONTH(Inputs!$C$2,0)</f>
        <v>46022</v>
      </c>
      <c r="S5" s="28">
        <f t="shared" ref="S5:V5" si="7">EOMONTH(D5,2*RIGHT(S4,1))</f>
        <v>45747</v>
      </c>
      <c r="T5" s="28">
        <f t="shared" si="7"/>
        <v>45838</v>
      </c>
      <c r="U5" s="28">
        <f t="shared" si="7"/>
        <v>45930</v>
      </c>
      <c r="V5" s="28">
        <f t="shared" si="7"/>
        <v>46022</v>
      </c>
      <c r="X5" s="28">
        <f>EOMONTH(Inputs!$C$2,-1)</f>
        <v>45991</v>
      </c>
      <c r="AA5" s="55"/>
      <c r="AB5" s="260">
        <f>'Dispatch Monthly Func P&amp;L'!AB5</f>
        <v>46022</v>
      </c>
      <c r="AC5" s="55"/>
      <c r="AD5" s="260">
        <f t="shared" ref="AD5:AF5" si="8">EOMONTH(AE5,-3)</f>
        <v>45747</v>
      </c>
      <c r="AE5" s="260">
        <f t="shared" si="8"/>
        <v>45838</v>
      </c>
      <c r="AF5" s="260">
        <f t="shared" si="8"/>
        <v>45930</v>
      </c>
      <c r="AG5" s="260">
        <f>AB5</f>
        <v>46022</v>
      </c>
      <c r="AH5" s="55"/>
      <c r="AI5" s="279">
        <f t="shared" ref="AI5:AT5" si="9">EOMONTH(AJ5,-1)</f>
        <v>45657</v>
      </c>
      <c r="AJ5" s="260">
        <f t="shared" si="9"/>
        <v>45688</v>
      </c>
      <c r="AK5" s="260">
        <f t="shared" si="9"/>
        <v>45716</v>
      </c>
      <c r="AL5" s="260">
        <f t="shared" si="9"/>
        <v>45747</v>
      </c>
      <c r="AM5" s="260">
        <f t="shared" si="9"/>
        <v>45777</v>
      </c>
      <c r="AN5" s="260">
        <f t="shared" si="9"/>
        <v>45808</v>
      </c>
      <c r="AO5" s="260">
        <f t="shared" si="9"/>
        <v>45838</v>
      </c>
      <c r="AP5" s="260">
        <f t="shared" si="9"/>
        <v>45869</v>
      </c>
      <c r="AQ5" s="260">
        <f t="shared" si="9"/>
        <v>45900</v>
      </c>
      <c r="AR5" s="260">
        <f t="shared" si="9"/>
        <v>45930</v>
      </c>
      <c r="AS5" s="260">
        <f t="shared" si="9"/>
        <v>45961</v>
      </c>
      <c r="AT5" s="260">
        <f t="shared" si="9"/>
        <v>45991</v>
      </c>
      <c r="AU5" s="260">
        <f>AB5</f>
        <v>46022</v>
      </c>
      <c r="AV5" s="55"/>
      <c r="AY5" s="278">
        <f>EOMONTH(AZ5,-1)</f>
        <v>45291</v>
      </c>
      <c r="AZ5" s="28">
        <f>'Dispatch Monthly Func P&amp;L'!AZ5</f>
        <v>45322</v>
      </c>
      <c r="BA5" s="28">
        <f t="shared" ref="BA5:BK5" si="10">EOMONTH(AZ5,1)</f>
        <v>45351</v>
      </c>
      <c r="BB5" s="28">
        <f t="shared" si="10"/>
        <v>45382</v>
      </c>
      <c r="BC5" s="28">
        <f t="shared" si="10"/>
        <v>45412</v>
      </c>
      <c r="BD5" s="28">
        <f t="shared" si="10"/>
        <v>45443</v>
      </c>
      <c r="BE5" s="28">
        <f t="shared" si="10"/>
        <v>45473</v>
      </c>
      <c r="BF5" s="28">
        <f t="shared" si="10"/>
        <v>45504</v>
      </c>
      <c r="BG5" s="28">
        <f t="shared" si="10"/>
        <v>45535</v>
      </c>
      <c r="BH5" s="28">
        <f t="shared" si="10"/>
        <v>45565</v>
      </c>
      <c r="BI5" s="28">
        <f t="shared" si="10"/>
        <v>45596</v>
      </c>
      <c r="BJ5" s="28">
        <f t="shared" si="10"/>
        <v>45626</v>
      </c>
      <c r="BK5" s="28">
        <f t="shared" si="10"/>
        <v>45657</v>
      </c>
      <c r="BM5" s="28">
        <f>EOMONTH(Inputs!$C$2,-12)</f>
        <v>45657</v>
      </c>
      <c r="BO5" s="28">
        <f t="shared" ref="BO5:BR5" si="11">EOMONTH(AZ5,2*RIGHT(BO4,1))</f>
        <v>45382</v>
      </c>
      <c r="BP5" s="28">
        <f t="shared" si="11"/>
        <v>45473</v>
      </c>
      <c r="BQ5" s="28">
        <f t="shared" si="11"/>
        <v>45565</v>
      </c>
      <c r="BR5" s="28">
        <f t="shared" si="11"/>
        <v>45657</v>
      </c>
      <c r="BT5" s="28">
        <f>EOMONTH(BM5,-1)</f>
        <v>45626</v>
      </c>
    </row>
    <row r="6" spans="2:72" ht="14.25" customHeight="1" x14ac:dyDescent="0.25">
      <c r="B6" s="14" t="s">
        <v>157</v>
      </c>
      <c r="C6" s="280"/>
      <c r="P6" s="8"/>
      <c r="R6" s="8"/>
      <c r="W6" s="8"/>
      <c r="Y6" s="8"/>
      <c r="AA6" s="41"/>
      <c r="AB6" s="41"/>
      <c r="AC6" s="31"/>
      <c r="AD6" s="41"/>
      <c r="AE6" s="41"/>
      <c r="AF6" s="41"/>
      <c r="AG6" s="41"/>
      <c r="AH6" s="31"/>
      <c r="AI6" s="281"/>
      <c r="AJ6" s="41"/>
      <c r="AK6" s="41"/>
      <c r="AL6" s="41"/>
      <c r="AM6" s="41"/>
      <c r="AN6" s="41"/>
      <c r="AO6" s="41"/>
      <c r="AP6" s="41"/>
      <c r="AQ6" s="41"/>
      <c r="AR6" s="41"/>
      <c r="AS6" s="41"/>
      <c r="AT6" s="41"/>
      <c r="AU6" s="41"/>
      <c r="AV6" s="41"/>
      <c r="AX6" s="8"/>
      <c r="AY6" s="280"/>
      <c r="BL6" s="8"/>
      <c r="BN6" s="8"/>
      <c r="BS6" s="8"/>
    </row>
    <row r="7" spans="2:72" ht="14.25" customHeight="1" x14ac:dyDescent="0.25">
      <c r="B7" s="14" t="s">
        <v>158</v>
      </c>
      <c r="C7" s="280"/>
      <c r="D7" s="8"/>
      <c r="E7" s="8"/>
      <c r="F7" s="8"/>
      <c r="G7" s="8"/>
      <c r="H7" s="8"/>
      <c r="I7" s="8"/>
      <c r="J7" s="8"/>
      <c r="K7" s="8"/>
      <c r="L7" s="8"/>
      <c r="M7" s="8"/>
      <c r="N7" s="8"/>
      <c r="O7" s="8"/>
      <c r="P7" s="9"/>
      <c r="R7" s="9"/>
      <c r="W7" s="9"/>
      <c r="Y7" s="9"/>
      <c r="AA7" s="41"/>
      <c r="AB7" s="41"/>
      <c r="AC7" s="33"/>
      <c r="AD7" s="41"/>
      <c r="AE7" s="41"/>
      <c r="AF7" s="41"/>
      <c r="AG7" s="41"/>
      <c r="AH7" s="33"/>
      <c r="AI7" s="281"/>
      <c r="AJ7" s="41"/>
      <c r="AK7" s="41"/>
      <c r="AL7" s="41"/>
      <c r="AM7" s="41"/>
      <c r="AN7" s="41"/>
      <c r="AO7" s="41"/>
      <c r="AP7" s="41"/>
      <c r="AQ7" s="41"/>
      <c r="AR7" s="41"/>
      <c r="AS7" s="41"/>
      <c r="AT7" s="41"/>
      <c r="AU7" s="41"/>
      <c r="AV7" s="41"/>
      <c r="AX7" s="9"/>
      <c r="AY7" s="280"/>
      <c r="BL7" s="9"/>
      <c r="BN7" s="9"/>
      <c r="BS7" s="9"/>
    </row>
    <row r="8" spans="2:72" ht="14.25" customHeight="1" x14ac:dyDescent="0.25">
      <c r="B8" s="7" t="s">
        <v>159</v>
      </c>
      <c r="C8" s="282">
        <f>BK8</f>
        <v>356370.82999999996</v>
      </c>
      <c r="D8" s="274">
        <f>SUMIFS('Dispatch BS'!C:C,'Dispatch BS'!$P:$P,$B8)</f>
        <v>1112200.53</v>
      </c>
      <c r="E8" s="274">
        <f>SUMIFS('Dispatch BS'!D:D,'Dispatch BS'!$P:$P,$B8)</f>
        <v>1823966.07</v>
      </c>
      <c r="F8" s="274">
        <f>SUMIFS('Dispatch BS'!E:E,'Dispatch BS'!$P:$P,$B8)</f>
        <v>822013.8</v>
      </c>
      <c r="G8" s="274">
        <f>SUMIFS('Dispatch BS'!F:F,'Dispatch BS'!$P:$P,$B8)</f>
        <v>560510.49000000011</v>
      </c>
      <c r="H8" s="274">
        <f>SUMIFS('Dispatch BS'!G:G,'Dispatch BS'!$P:$P,$B8)</f>
        <v>417165.63000000012</v>
      </c>
      <c r="I8" s="274">
        <f>SUMIFS('Dispatch BS'!H:H,'Dispatch BS'!$P:$P,$B8)</f>
        <v>1540551.82</v>
      </c>
      <c r="J8" s="274">
        <f>SUMIFS('Dispatch BS'!I:I,'Dispatch BS'!$P:$P,$B8)</f>
        <v>1118664.33</v>
      </c>
      <c r="K8" s="274">
        <f>SUMIFS('Dispatch BS'!J:J,'Dispatch BS'!$P:$P,$B8)</f>
        <v>1035153.26</v>
      </c>
      <c r="L8" s="274">
        <f>SUMIFS('Dispatch BS'!K:K,'Dispatch BS'!$P:$P,$B8)</f>
        <v>642602.21000000008</v>
      </c>
      <c r="M8" s="274">
        <f>SUMIFS('Dispatch BS'!L:L,'Dispatch BS'!$P:$P,$B8)</f>
        <v>481406.29000000004</v>
      </c>
      <c r="N8" s="274">
        <f>SUMIFS('Dispatch BS'!M:M,'Dispatch BS'!$P:$P,$B8)</f>
        <v>473950.16000000009</v>
      </c>
      <c r="O8" s="274">
        <f>SUMIFS('Dispatch BS'!N:N,'Dispatch BS'!$P:$P,$B8)</f>
        <v>47713.250000000087</v>
      </c>
      <c r="P8" s="9"/>
      <c r="Q8" s="8">
        <f t="array" ref="Q8">INDEX($C8:$O8,MATCH(Q$5,$C$5:$O$5,0))</f>
        <v>47713.250000000087</v>
      </c>
      <c r="R8" s="9"/>
      <c r="S8" s="8">
        <f t="shared" ref="S8:V8" si="12">INDEX($C8:$O8,MATCH(S$5,$C$5:$O$5,0))</f>
        <v>822013.8</v>
      </c>
      <c r="T8" s="8">
        <f t="shared" si="12"/>
        <v>1540551.82</v>
      </c>
      <c r="U8" s="8">
        <f t="shared" si="12"/>
        <v>642602.21000000008</v>
      </c>
      <c r="V8" s="8">
        <f t="shared" si="12"/>
        <v>47713.250000000087</v>
      </c>
      <c r="W8" s="9"/>
      <c r="X8" s="8">
        <f t="array" ref="X8">INDEX($C8:$O8,MATCH(X$5,$C$5:$O$5,0))</f>
        <v>473950.16000000009</v>
      </c>
      <c r="Y8" s="9"/>
      <c r="AA8" s="41"/>
      <c r="AB8" s="31">
        <v>-3532586.6686385605</v>
      </c>
      <c r="AC8" s="33"/>
      <c r="AD8" s="31">
        <v>-729949.36401680496</v>
      </c>
      <c r="AE8" s="31">
        <v>-1987559.6104344162</v>
      </c>
      <c r="AF8" s="31">
        <v>-2588855.8935907544</v>
      </c>
      <c r="AG8" s="31">
        <v>-3532586.6686385605</v>
      </c>
      <c r="AH8" s="33"/>
      <c r="AI8" s="283">
        <v>356370.82999999996</v>
      </c>
      <c r="AJ8" s="31">
        <v>-533843.67089324538</v>
      </c>
      <c r="AK8" s="31">
        <v>40249.26972114644</v>
      </c>
      <c r="AL8" s="31">
        <v>-729949.36401680496</v>
      </c>
      <c r="AM8" s="31">
        <v>-2131172.1168705174</v>
      </c>
      <c r="AN8" s="31">
        <v>-1113004.857303377</v>
      </c>
      <c r="AO8" s="31">
        <v>-1987559.6104344162</v>
      </c>
      <c r="AP8" s="31">
        <v>-2452130.1532968474</v>
      </c>
      <c r="AQ8" s="31">
        <v>-2059422.0443540567</v>
      </c>
      <c r="AR8" s="31">
        <v>-2588855.8935907544</v>
      </c>
      <c r="AS8" s="31">
        <v>-3028094.2088951962</v>
      </c>
      <c r="AT8" s="31">
        <v>-2821402.3801192641</v>
      </c>
      <c r="AU8" s="31">
        <v>-3532586.6686385605</v>
      </c>
      <c r="AV8" s="41"/>
      <c r="AX8" s="9"/>
      <c r="AY8" s="284">
        <v>496103.64</v>
      </c>
      <c r="AZ8" s="274">
        <v>622259.27</v>
      </c>
      <c r="BA8" s="274">
        <v>841181.82000000007</v>
      </c>
      <c r="BB8" s="274">
        <v>1151458.7</v>
      </c>
      <c r="BC8" s="274">
        <v>829111.37</v>
      </c>
      <c r="BD8" s="274">
        <v>950470.99</v>
      </c>
      <c r="BE8" s="274">
        <v>736889.23</v>
      </c>
      <c r="BF8" s="274">
        <v>846564.49</v>
      </c>
      <c r="BG8" s="274">
        <v>3929325.13</v>
      </c>
      <c r="BH8" s="274">
        <v>2394560.52</v>
      </c>
      <c r="BI8" s="274">
        <v>375294.42000000004</v>
      </c>
      <c r="BJ8" s="274">
        <v>856259.92999999993</v>
      </c>
      <c r="BK8" s="274">
        <v>356370.82999999996</v>
      </c>
      <c r="BL8" s="9"/>
      <c r="BM8" s="8">
        <f t="array" ref="BM8">INDEX($AY8:$BK8,MATCH(BM$5,$AY$5:$BK$5,0))</f>
        <v>356370.82999999996</v>
      </c>
      <c r="BN8" s="9"/>
      <c r="BO8" s="8">
        <f t="shared" ref="BO8:BR8" si="13">INDEX($AY8:$BK8,MATCH(BO$5,$AY$5:$BK$5,0))</f>
        <v>1151458.7</v>
      </c>
      <c r="BP8" s="8">
        <f t="shared" si="13"/>
        <v>736889.23</v>
      </c>
      <c r="BQ8" s="8">
        <f t="shared" si="13"/>
        <v>2394560.52</v>
      </c>
      <c r="BR8" s="8">
        <f t="shared" si="13"/>
        <v>356370.82999999996</v>
      </c>
      <c r="BS8" s="9"/>
      <c r="BT8" s="8">
        <f t="array" ref="BT8">INDEX($AY8:$BK8,MATCH(BT$5,$AY$5:$BK$5,0))</f>
        <v>856259.92999999993</v>
      </c>
    </row>
    <row r="9" spans="2:72" ht="14.25" customHeight="1" x14ac:dyDescent="0.25">
      <c r="B9" s="7" t="s">
        <v>160</v>
      </c>
      <c r="C9" s="282"/>
      <c r="D9" s="52"/>
      <c r="E9" s="52"/>
      <c r="F9" s="52"/>
      <c r="G9" s="52"/>
      <c r="H9" s="52"/>
      <c r="I9" s="52"/>
      <c r="J9" s="52"/>
      <c r="K9" s="52"/>
      <c r="L9" s="52"/>
      <c r="M9" s="52"/>
      <c r="N9" s="52"/>
      <c r="O9" s="52"/>
      <c r="P9" s="9"/>
      <c r="Q9" s="9">
        <f>SUMIFS($D9:$O9,$D$5:$O$5,"="&amp;$Q$5)</f>
        <v>0</v>
      </c>
      <c r="R9" s="9"/>
      <c r="S9" s="9">
        <f t="shared" ref="S9:V9" si="14">SUMIFS($D9:$O9,$D$5:$O$5,S$5)</f>
        <v>0</v>
      </c>
      <c r="T9" s="9">
        <f t="shared" si="14"/>
        <v>0</v>
      </c>
      <c r="U9" s="9">
        <f t="shared" si="14"/>
        <v>0</v>
      </c>
      <c r="V9" s="9">
        <f t="shared" si="14"/>
        <v>0</v>
      </c>
      <c r="W9" s="9"/>
      <c r="X9" s="9">
        <f>SUMIFS($C9:$O9,$C$5:$O$5,"="&amp;$X$5)</f>
        <v>0</v>
      </c>
      <c r="Y9" s="9"/>
      <c r="AA9" s="41"/>
      <c r="AB9" s="33">
        <v>0</v>
      </c>
      <c r="AC9" s="33"/>
      <c r="AD9" s="33">
        <v>0</v>
      </c>
      <c r="AE9" s="33">
        <v>0</v>
      </c>
      <c r="AF9" s="33">
        <v>0</v>
      </c>
      <c r="AG9" s="33">
        <v>0</v>
      </c>
      <c r="AH9" s="33"/>
      <c r="AI9" s="285"/>
      <c r="AJ9" s="33"/>
      <c r="AK9" s="33"/>
      <c r="AL9" s="33"/>
      <c r="AM9" s="33"/>
      <c r="AN9" s="33"/>
      <c r="AO9" s="33"/>
      <c r="AP9" s="33"/>
      <c r="AQ9" s="33"/>
      <c r="AR9" s="33"/>
      <c r="AS9" s="33"/>
      <c r="AT9" s="33"/>
      <c r="AU9" s="33"/>
      <c r="AV9" s="41"/>
      <c r="AX9" s="9"/>
      <c r="AY9" s="286"/>
      <c r="AZ9" s="52"/>
      <c r="BA9" s="52"/>
      <c r="BB9" s="52"/>
      <c r="BC9" s="52"/>
      <c r="BD9" s="52"/>
      <c r="BE9" s="52"/>
      <c r="BF9" s="52"/>
      <c r="BG9" s="52"/>
      <c r="BH9" s="52"/>
      <c r="BI9" s="52"/>
      <c r="BJ9" s="52"/>
      <c r="BK9" s="52"/>
      <c r="BL9" s="9"/>
      <c r="BM9" s="9">
        <f>SUMIFS($AZ9:$BK9,$AZ$5:$BK$5,"="&amp;$BM$5)</f>
        <v>0</v>
      </c>
      <c r="BN9" s="9"/>
      <c r="BO9" s="9">
        <f t="shared" ref="BO9:BR9" si="15">SUMIFS($AZ9:$BK9,$AZ$5:$BK$5,BO$5)</f>
        <v>0</v>
      </c>
      <c r="BP9" s="9">
        <f t="shared" si="15"/>
        <v>0</v>
      </c>
      <c r="BQ9" s="9">
        <f t="shared" si="15"/>
        <v>0</v>
      </c>
      <c r="BR9" s="9">
        <f t="shared" si="15"/>
        <v>0</v>
      </c>
      <c r="BS9" s="9"/>
      <c r="BT9" s="9">
        <f>SUMIFS($AY9:$BK9,$AY$5:$BK$5,"="&amp;$BT$5)</f>
        <v>0</v>
      </c>
    </row>
    <row r="10" spans="2:72" ht="14.25" customHeight="1" x14ac:dyDescent="0.25">
      <c r="B10" s="50" t="s">
        <v>161</v>
      </c>
      <c r="C10" s="282">
        <f t="shared" ref="C10:C13" si="16">BK10</f>
        <v>2047764.31</v>
      </c>
      <c r="D10" s="52">
        <f>SUMIFS('Dispatch BS'!C:C,'Dispatch BS'!$P:$P,$B10)</f>
        <v>2438835.4399999995</v>
      </c>
      <c r="E10" s="52">
        <f>SUMIFS('Dispatch BS'!D:D,'Dispatch BS'!$P:$P,$B10)</f>
        <v>2016424.9199999995</v>
      </c>
      <c r="F10" s="52">
        <f>SUMIFS('Dispatch BS'!E:E,'Dispatch BS'!$P:$P,$B10)</f>
        <v>898022.99999999965</v>
      </c>
      <c r="G10" s="52">
        <f>SUMIFS('Dispatch BS'!F:F,'Dispatch BS'!$P:$P,$B10)</f>
        <v>2815375.8199999994</v>
      </c>
      <c r="H10" s="52">
        <f>SUMIFS('Dispatch BS'!G:G,'Dispatch BS'!$P:$P,$B10)</f>
        <v>2714686.3399999994</v>
      </c>
      <c r="I10" s="52">
        <f>SUMIFS('Dispatch BS'!H:H,'Dispatch BS'!$P:$P,$B10)</f>
        <v>742661.50999999943</v>
      </c>
      <c r="J10" s="52">
        <f>SUMIFS('Dispatch BS'!I:I,'Dispatch BS'!$P:$P,$B10)</f>
        <v>908093.75999999931</v>
      </c>
      <c r="K10" s="52">
        <f>SUMIFS('Dispatch BS'!J:J,'Dispatch BS'!$P:$P,$B10)</f>
        <v>517399.56999999942</v>
      </c>
      <c r="L10" s="52">
        <f>SUMIFS('Dispatch BS'!K:K,'Dispatch BS'!$P:$P,$B10)</f>
        <v>367522.40999999939</v>
      </c>
      <c r="M10" s="52">
        <f>SUMIFS('Dispatch BS'!L:L,'Dispatch BS'!$P:$P,$B10)</f>
        <v>949129.73999999929</v>
      </c>
      <c r="N10" s="52">
        <f>SUMIFS('Dispatch BS'!M:M,'Dispatch BS'!$P:$P,$B10)</f>
        <v>1336263.5199999993</v>
      </c>
      <c r="O10" s="52">
        <f>SUMIFS('Dispatch BS'!N:N,'Dispatch BS'!$P:$P,$B10)</f>
        <v>2329657.9999999991</v>
      </c>
      <c r="P10" s="9"/>
      <c r="Q10" s="9">
        <f t="shared" ref="Q10:Q13" si="17">INDEX($C10:$O10,MATCH(Q$5,$C$5:$O$5,0))</f>
        <v>2329657.9999999991</v>
      </c>
      <c r="R10" s="9"/>
      <c r="S10" s="9">
        <f t="shared" ref="S10:V10" si="18">INDEX($C10:$O10,MATCH(S$5,$C$5:$O$5,0))</f>
        <v>898022.99999999965</v>
      </c>
      <c r="T10" s="9">
        <f t="shared" si="18"/>
        <v>742661.50999999943</v>
      </c>
      <c r="U10" s="9">
        <f t="shared" si="18"/>
        <v>367522.40999999939</v>
      </c>
      <c r="V10" s="9">
        <f t="shared" si="18"/>
        <v>2329657.9999999991</v>
      </c>
      <c r="W10" s="9"/>
      <c r="X10" s="9">
        <f t="shared" ref="X10:X13" si="19">INDEX($C10:$O10,MATCH(X$5,$C$5:$O$5,0))</f>
        <v>1336263.5199999993</v>
      </c>
      <c r="Y10" s="9"/>
      <c r="AA10" s="41"/>
      <c r="AB10" s="33">
        <v>1812453.5633333342</v>
      </c>
      <c r="AC10" s="33"/>
      <c r="AD10" s="33">
        <v>480544.06333333324</v>
      </c>
      <c r="AE10" s="33">
        <v>1734486.1466666672</v>
      </c>
      <c r="AF10" s="33">
        <v>158498.2300000008</v>
      </c>
      <c r="AG10" s="33">
        <v>1812453.5633333342</v>
      </c>
      <c r="AH10" s="33"/>
      <c r="AI10" s="285">
        <v>2047764.31</v>
      </c>
      <c r="AJ10" s="33">
        <v>2464980.0365282013</v>
      </c>
      <c r="AK10" s="33">
        <v>935037.28652820084</v>
      </c>
      <c r="AL10" s="33">
        <v>480544.06333333324</v>
      </c>
      <c r="AM10" s="33">
        <v>2023759.035557963</v>
      </c>
      <c r="AN10" s="33">
        <v>976543.31555796321</v>
      </c>
      <c r="AO10" s="33">
        <v>1734486.1466666672</v>
      </c>
      <c r="AP10" s="33">
        <v>1354490.7855579637</v>
      </c>
      <c r="AQ10" s="33">
        <v>399509.78555796365</v>
      </c>
      <c r="AR10" s="33">
        <v>158498.2300000008</v>
      </c>
      <c r="AS10" s="33">
        <v>594203.31333333405</v>
      </c>
      <c r="AT10" s="33">
        <v>728905.06333333417</v>
      </c>
      <c r="AU10" s="33">
        <v>1812453.5633333342</v>
      </c>
      <c r="AV10" s="41"/>
      <c r="AX10" s="9"/>
      <c r="AY10" s="286">
        <v>2052729.3399999999</v>
      </c>
      <c r="AZ10" s="52">
        <v>1890138.15</v>
      </c>
      <c r="BA10" s="52">
        <v>2065047.33</v>
      </c>
      <c r="BB10" s="52">
        <v>882590.28</v>
      </c>
      <c r="BC10" s="52">
        <v>2149603.4500000002</v>
      </c>
      <c r="BD10" s="52">
        <v>1807343.98</v>
      </c>
      <c r="BE10" s="52">
        <v>2105643.1</v>
      </c>
      <c r="BF10" s="52">
        <v>1701108.92</v>
      </c>
      <c r="BG10" s="52">
        <v>297724.03999999998</v>
      </c>
      <c r="BH10" s="52">
        <v>242553.53</v>
      </c>
      <c r="BI10" s="52">
        <v>968239.44</v>
      </c>
      <c r="BJ10" s="52">
        <v>1104969.2</v>
      </c>
      <c r="BK10" s="52">
        <v>2047764.31</v>
      </c>
      <c r="BL10" s="9"/>
      <c r="BM10" s="9">
        <f t="shared" ref="BM10:BM13" si="20">INDEX($AY10:$BK10,MATCH(BM$5,$AY$5:$BK$5,0))</f>
        <v>2047764.31</v>
      </c>
      <c r="BN10" s="9"/>
      <c r="BO10" s="9">
        <f t="shared" ref="BO10:BR10" si="21">INDEX($AY10:$BK10,MATCH(BO$5,$AY$5:$BK$5,0))</f>
        <v>882590.28</v>
      </c>
      <c r="BP10" s="9">
        <f t="shared" si="21"/>
        <v>2105643.1</v>
      </c>
      <c r="BQ10" s="9">
        <f t="shared" si="21"/>
        <v>242553.53</v>
      </c>
      <c r="BR10" s="9">
        <f t="shared" si="21"/>
        <v>2047764.31</v>
      </c>
      <c r="BS10" s="9"/>
      <c r="BT10" s="9">
        <f t="shared" ref="BT10:BT13" si="22">INDEX($AY10:$BK10,MATCH(BT$5,$AY$5:$BK$5,0))</f>
        <v>1104969.2</v>
      </c>
    </row>
    <row r="11" spans="2:72" ht="14.25" customHeight="1" x14ac:dyDescent="0.25">
      <c r="B11" s="50" t="s">
        <v>162</v>
      </c>
      <c r="C11" s="282">
        <f t="shared" si="16"/>
        <v>34280</v>
      </c>
      <c r="D11" s="52">
        <f>SUMIFS('Dispatch BS'!C:C,'Dispatch BS'!$P:$P,$B11)</f>
        <v>10662</v>
      </c>
      <c r="E11" s="52">
        <f>SUMIFS('Dispatch BS'!D:D,'Dispatch BS'!$P:$P,$B11)</f>
        <v>7999</v>
      </c>
      <c r="F11" s="52">
        <f>SUMIFS('Dispatch BS'!E:E,'Dispatch BS'!$P:$P,$B11)</f>
        <v>-42648</v>
      </c>
      <c r="G11" s="52">
        <f>SUMIFS('Dispatch BS'!F:F,'Dispatch BS'!$P:$P,$B11)</f>
        <v>64050</v>
      </c>
      <c r="H11" s="52">
        <f>SUMIFS('Dispatch BS'!G:G,'Dispatch BS'!$P:$P,$B11)</f>
        <v>7103</v>
      </c>
      <c r="I11" s="52">
        <f>SUMIFS('Dispatch BS'!H:H,'Dispatch BS'!$P:$P,$B11)</f>
        <v>32928</v>
      </c>
      <c r="J11" s="52">
        <f>SUMIFS('Dispatch BS'!I:I,'Dispatch BS'!$P:$P,$B11)</f>
        <v>54092</v>
      </c>
      <c r="K11" s="52">
        <f>SUMIFS('Dispatch BS'!J:J,'Dispatch BS'!$P:$P,$B11)</f>
        <v>-43584</v>
      </c>
      <c r="L11" s="52">
        <f>SUMIFS('Dispatch BS'!K:K,'Dispatch BS'!$P:$P,$B11)</f>
        <v>-20771.28</v>
      </c>
      <c r="M11" s="52">
        <f>SUMIFS('Dispatch BS'!L:L,'Dispatch BS'!$P:$P,$B11)</f>
        <v>-9771.9999999999982</v>
      </c>
      <c r="N11" s="52">
        <f>SUMIFS('Dispatch BS'!M:M,'Dispatch BS'!$P:$P,$B11)</f>
        <v>7389.26</v>
      </c>
      <c r="O11" s="52">
        <f>SUMIFS('Dispatch BS'!N:N,'Dispatch BS'!$P:$P,$B11)</f>
        <v>-26628.739999999998</v>
      </c>
      <c r="P11" s="9"/>
      <c r="Q11" s="9">
        <f t="shared" si="17"/>
        <v>-26628.739999999998</v>
      </c>
      <c r="R11" s="9"/>
      <c r="S11" s="9">
        <f t="shared" ref="S11:V11" si="23">INDEX($C11:$O11,MATCH(S$5,$C$5:$O$5,0))</f>
        <v>-42648</v>
      </c>
      <c r="T11" s="9">
        <f t="shared" si="23"/>
        <v>32928</v>
      </c>
      <c r="U11" s="9">
        <f t="shared" si="23"/>
        <v>-20771.28</v>
      </c>
      <c r="V11" s="9">
        <f t="shared" si="23"/>
        <v>-26628.739999999998</v>
      </c>
      <c r="W11" s="9"/>
      <c r="X11" s="9">
        <f t="shared" si="19"/>
        <v>7389.26</v>
      </c>
      <c r="Y11" s="9"/>
      <c r="AA11" s="41"/>
      <c r="AB11" s="33">
        <v>0</v>
      </c>
      <c r="AC11" s="33"/>
      <c r="AD11" s="33">
        <v>0</v>
      </c>
      <c r="AE11" s="33">
        <v>0</v>
      </c>
      <c r="AF11" s="33">
        <v>0</v>
      </c>
      <c r="AG11" s="33">
        <v>0</v>
      </c>
      <c r="AH11" s="33"/>
      <c r="AI11" s="285">
        <v>34280</v>
      </c>
      <c r="AJ11" s="33">
        <v>0</v>
      </c>
      <c r="AK11" s="33">
        <v>0</v>
      </c>
      <c r="AL11" s="33">
        <v>0</v>
      </c>
      <c r="AM11" s="33">
        <v>0</v>
      </c>
      <c r="AN11" s="33">
        <v>0</v>
      </c>
      <c r="AO11" s="33">
        <v>0</v>
      </c>
      <c r="AP11" s="33">
        <v>0</v>
      </c>
      <c r="AQ11" s="33">
        <v>0</v>
      </c>
      <c r="AR11" s="33">
        <v>0</v>
      </c>
      <c r="AS11" s="33">
        <v>0</v>
      </c>
      <c r="AT11" s="33">
        <v>0</v>
      </c>
      <c r="AU11" s="33">
        <v>0</v>
      </c>
      <c r="AV11" s="41"/>
      <c r="AX11" s="9"/>
      <c r="AY11" s="286">
        <v>41495</v>
      </c>
      <c r="AZ11" s="52">
        <v>-11281</v>
      </c>
      <c r="BA11" s="52">
        <v>-1842</v>
      </c>
      <c r="BB11" s="52">
        <v>11810</v>
      </c>
      <c r="BC11" s="52">
        <v>-9976</v>
      </c>
      <c r="BD11" s="52">
        <v>40493</v>
      </c>
      <c r="BE11" s="52">
        <v>-21470</v>
      </c>
      <c r="BF11" s="52">
        <v>6089</v>
      </c>
      <c r="BG11" s="52">
        <v>-9912</v>
      </c>
      <c r="BH11" s="52">
        <v>-1977</v>
      </c>
      <c r="BI11" s="52">
        <v>-14330</v>
      </c>
      <c r="BJ11" s="52">
        <v>-501</v>
      </c>
      <c r="BK11" s="52">
        <v>34280</v>
      </c>
      <c r="BL11" s="9"/>
      <c r="BM11" s="9">
        <f t="shared" si="20"/>
        <v>34280</v>
      </c>
      <c r="BN11" s="9"/>
      <c r="BO11" s="9">
        <f t="shared" ref="BO11:BR11" si="24">INDEX($AY11:$BK11,MATCH(BO$5,$AY$5:$BK$5,0))</f>
        <v>11810</v>
      </c>
      <c r="BP11" s="9">
        <f t="shared" si="24"/>
        <v>-21470</v>
      </c>
      <c r="BQ11" s="9">
        <f t="shared" si="24"/>
        <v>-1977</v>
      </c>
      <c r="BR11" s="9">
        <f t="shared" si="24"/>
        <v>34280</v>
      </c>
      <c r="BS11" s="9"/>
      <c r="BT11" s="9">
        <f t="shared" si="22"/>
        <v>-501</v>
      </c>
    </row>
    <row r="12" spans="2:72" ht="14.25" customHeight="1" x14ac:dyDescent="0.25">
      <c r="B12" s="50" t="s">
        <v>163</v>
      </c>
      <c r="C12" s="282">
        <f t="shared" si="16"/>
        <v>23428.53</v>
      </c>
      <c r="D12" s="52">
        <f>SUMIFS('Dispatch BS'!C:C,'Dispatch BS'!$P:$P,$B12)</f>
        <v>6153.2099999999991</v>
      </c>
      <c r="E12" s="52">
        <f>SUMIFS('Dispatch BS'!D:D,'Dispatch BS'!$P:$P,$B12)</f>
        <v>13929.09</v>
      </c>
      <c r="F12" s="52">
        <f>SUMIFS('Dispatch BS'!E:E,'Dispatch BS'!$P:$P,$B12)</f>
        <v>15897.220000000001</v>
      </c>
      <c r="G12" s="52">
        <f>SUMIFS('Dispatch BS'!F:F,'Dispatch BS'!$P:$P,$B12)</f>
        <v>8784.16</v>
      </c>
      <c r="H12" s="52">
        <f>SUMIFS('Dispatch BS'!G:G,'Dispatch BS'!$P:$P,$B12)</f>
        <v>10659.76</v>
      </c>
      <c r="I12" s="52">
        <f>SUMIFS('Dispatch BS'!H:H,'Dispatch BS'!$P:$P,$B12)</f>
        <v>19011.78</v>
      </c>
      <c r="J12" s="52">
        <f>SUMIFS('Dispatch BS'!I:I,'Dispatch BS'!$P:$P,$B12)</f>
        <v>15676.579999999998</v>
      </c>
      <c r="K12" s="52">
        <f>SUMIFS('Dispatch BS'!J:J,'Dispatch BS'!$P:$P,$B12)</f>
        <v>18237.71</v>
      </c>
      <c r="L12" s="52">
        <f>SUMIFS('Dispatch BS'!K:K,'Dispatch BS'!$P:$P,$B12)</f>
        <v>19435.04</v>
      </c>
      <c r="M12" s="52">
        <f>SUMIFS('Dispatch BS'!L:L,'Dispatch BS'!$P:$P,$B12)</f>
        <v>11937.240000000002</v>
      </c>
      <c r="N12" s="52">
        <f>SUMIFS('Dispatch BS'!M:M,'Dispatch BS'!$P:$P,$B12)</f>
        <v>19862.61</v>
      </c>
      <c r="O12" s="52">
        <f>SUMIFS('Dispatch BS'!N:N,'Dispatch BS'!$P:$P,$B12)</f>
        <v>11658.710000000001</v>
      </c>
      <c r="P12" s="9"/>
      <c r="Q12" s="9">
        <f t="shared" si="17"/>
        <v>11658.710000000001</v>
      </c>
      <c r="R12" s="9"/>
      <c r="S12" s="9">
        <f t="shared" ref="S12:V12" si="25">INDEX($C12:$O12,MATCH(S$5,$C$5:$O$5,0))</f>
        <v>15897.220000000001</v>
      </c>
      <c r="T12" s="9">
        <f t="shared" si="25"/>
        <v>19011.78</v>
      </c>
      <c r="U12" s="9">
        <f t="shared" si="25"/>
        <v>19435.04</v>
      </c>
      <c r="V12" s="9">
        <f t="shared" si="25"/>
        <v>11658.710000000001</v>
      </c>
      <c r="W12" s="9"/>
      <c r="X12" s="9">
        <f t="shared" si="19"/>
        <v>19862.61</v>
      </c>
      <c r="Y12" s="9"/>
      <c r="AA12" s="41"/>
      <c r="AB12" s="33">
        <v>0</v>
      </c>
      <c r="AC12" s="33"/>
      <c r="AD12" s="33">
        <v>0</v>
      </c>
      <c r="AE12" s="33">
        <v>0</v>
      </c>
      <c r="AF12" s="33">
        <v>0</v>
      </c>
      <c r="AG12" s="33">
        <v>0</v>
      </c>
      <c r="AH12" s="33"/>
      <c r="AI12" s="285">
        <v>23428.53</v>
      </c>
      <c r="AJ12" s="33">
        <v>0</v>
      </c>
      <c r="AK12" s="33">
        <v>0</v>
      </c>
      <c r="AL12" s="33">
        <v>0</v>
      </c>
      <c r="AM12" s="33">
        <v>0</v>
      </c>
      <c r="AN12" s="33">
        <v>0</v>
      </c>
      <c r="AO12" s="33">
        <v>0</v>
      </c>
      <c r="AP12" s="33">
        <v>0</v>
      </c>
      <c r="AQ12" s="33">
        <v>0</v>
      </c>
      <c r="AR12" s="33">
        <v>0</v>
      </c>
      <c r="AS12" s="33">
        <v>0</v>
      </c>
      <c r="AT12" s="33">
        <v>0</v>
      </c>
      <c r="AU12" s="33">
        <v>0</v>
      </c>
      <c r="AV12" s="41"/>
      <c r="AX12" s="9"/>
      <c r="AY12" s="286">
        <v>10177.709999999999</v>
      </c>
      <c r="AZ12" s="52">
        <v>6713.93</v>
      </c>
      <c r="BA12" s="52">
        <v>9969.7199999999993</v>
      </c>
      <c r="BB12" s="52">
        <v>13777.38</v>
      </c>
      <c r="BC12" s="52">
        <v>15743.78</v>
      </c>
      <c r="BD12" s="52">
        <v>10031.56</v>
      </c>
      <c r="BE12" s="52">
        <v>12159.22</v>
      </c>
      <c r="BF12" s="52">
        <v>9781.89</v>
      </c>
      <c r="BG12" s="52">
        <v>12348.99</v>
      </c>
      <c r="BH12" s="52">
        <v>12080.06</v>
      </c>
      <c r="BI12" s="52">
        <v>17684.48</v>
      </c>
      <c r="BJ12" s="52">
        <v>23470.41</v>
      </c>
      <c r="BK12" s="52">
        <v>23428.53</v>
      </c>
      <c r="BL12" s="9"/>
      <c r="BM12" s="9">
        <f t="shared" si="20"/>
        <v>23428.53</v>
      </c>
      <c r="BN12" s="9"/>
      <c r="BO12" s="9">
        <f t="shared" ref="BO12:BR12" si="26">INDEX($AY12:$BK12,MATCH(BO$5,$AY$5:$BK$5,0))</f>
        <v>13777.38</v>
      </c>
      <c r="BP12" s="9">
        <f t="shared" si="26"/>
        <v>12159.22</v>
      </c>
      <c r="BQ12" s="9">
        <f t="shared" si="26"/>
        <v>12080.06</v>
      </c>
      <c r="BR12" s="9">
        <f t="shared" si="26"/>
        <v>23428.53</v>
      </c>
      <c r="BS12" s="9"/>
      <c r="BT12" s="9">
        <f t="shared" si="22"/>
        <v>23470.41</v>
      </c>
    </row>
    <row r="13" spans="2:72" ht="14.25" customHeight="1" x14ac:dyDescent="0.25">
      <c r="B13" s="7" t="s">
        <v>164</v>
      </c>
      <c r="C13" s="287">
        <f t="shared" si="16"/>
        <v>2105472.84</v>
      </c>
      <c r="D13" s="11">
        <f t="shared" ref="D13:O13" si="27">SUM(D10:D12)</f>
        <v>2455650.6499999994</v>
      </c>
      <c r="E13" s="11">
        <f t="shared" si="27"/>
        <v>2038353.0099999995</v>
      </c>
      <c r="F13" s="11">
        <f t="shared" si="27"/>
        <v>871272.21999999962</v>
      </c>
      <c r="G13" s="11">
        <f t="shared" si="27"/>
        <v>2888209.9799999995</v>
      </c>
      <c r="H13" s="11">
        <f t="shared" si="27"/>
        <v>2732449.0999999992</v>
      </c>
      <c r="I13" s="11">
        <f t="shared" si="27"/>
        <v>794601.28999999946</v>
      </c>
      <c r="J13" s="11">
        <f t="shared" si="27"/>
        <v>977862.33999999927</v>
      </c>
      <c r="K13" s="11">
        <f t="shared" si="27"/>
        <v>492053.27999999945</v>
      </c>
      <c r="L13" s="11">
        <f t="shared" si="27"/>
        <v>366186.1699999994</v>
      </c>
      <c r="M13" s="11">
        <f t="shared" si="27"/>
        <v>951294.97999999928</v>
      </c>
      <c r="N13" s="11">
        <f t="shared" si="27"/>
        <v>1363515.3899999994</v>
      </c>
      <c r="O13" s="11">
        <f t="shared" si="27"/>
        <v>2314687.9699999988</v>
      </c>
      <c r="P13" s="9"/>
      <c r="Q13" s="11">
        <f t="shared" si="17"/>
        <v>2314687.9699999988</v>
      </c>
      <c r="R13" s="9"/>
      <c r="S13" s="11">
        <f t="shared" ref="S13:V13" si="28">INDEX($C13:$O13,MATCH(S$5,$C$5:$O$5,0))</f>
        <v>871272.21999999962</v>
      </c>
      <c r="T13" s="11">
        <f t="shared" si="28"/>
        <v>794601.28999999946</v>
      </c>
      <c r="U13" s="11">
        <f t="shared" si="28"/>
        <v>366186.1699999994</v>
      </c>
      <c r="V13" s="11">
        <f t="shared" si="28"/>
        <v>2314687.9699999988</v>
      </c>
      <c r="W13" s="9"/>
      <c r="X13" s="11">
        <f t="shared" si="19"/>
        <v>1363515.3899999994</v>
      </c>
      <c r="Y13" s="9"/>
      <c r="AA13" s="41"/>
      <c r="AB13" s="264">
        <v>1812453.5633333342</v>
      </c>
      <c r="AC13" s="33"/>
      <c r="AD13" s="264">
        <v>480544.06333333324</v>
      </c>
      <c r="AE13" s="264">
        <v>1734486.1466666672</v>
      </c>
      <c r="AF13" s="264">
        <v>158498.2300000008</v>
      </c>
      <c r="AG13" s="264">
        <v>1812453.5633333342</v>
      </c>
      <c r="AH13" s="33"/>
      <c r="AI13" s="288">
        <v>2105472.84</v>
      </c>
      <c r="AJ13" s="264">
        <v>2464980.0365282013</v>
      </c>
      <c r="AK13" s="264">
        <v>935037.28652820084</v>
      </c>
      <c r="AL13" s="264">
        <v>480544.06333333324</v>
      </c>
      <c r="AM13" s="264">
        <v>2023759.035557963</v>
      </c>
      <c r="AN13" s="264">
        <v>976543.31555796321</v>
      </c>
      <c r="AO13" s="264">
        <v>1734486.1466666672</v>
      </c>
      <c r="AP13" s="264">
        <v>1354490.7855579637</v>
      </c>
      <c r="AQ13" s="264">
        <v>399509.78555796365</v>
      </c>
      <c r="AR13" s="264">
        <v>158498.2300000008</v>
      </c>
      <c r="AS13" s="264">
        <v>594203.31333333405</v>
      </c>
      <c r="AT13" s="264">
        <v>728905.06333333417</v>
      </c>
      <c r="AU13" s="264">
        <v>1812453.5633333342</v>
      </c>
      <c r="AV13" s="41"/>
      <c r="AX13" s="9"/>
      <c r="AY13" s="289">
        <v>2104402.0499999998</v>
      </c>
      <c r="AZ13" s="11">
        <v>1885571.0799999998</v>
      </c>
      <c r="BA13" s="11">
        <v>2073175.05</v>
      </c>
      <c r="BB13" s="11">
        <v>908177.66</v>
      </c>
      <c r="BC13" s="11">
        <v>2155371.23</v>
      </c>
      <c r="BD13" s="11">
        <v>1857868.54</v>
      </c>
      <c r="BE13" s="11">
        <v>2096332.32</v>
      </c>
      <c r="BF13" s="11">
        <v>1716979.8099999998</v>
      </c>
      <c r="BG13" s="11">
        <v>300161.02999999997</v>
      </c>
      <c r="BH13" s="11">
        <v>252656.59</v>
      </c>
      <c r="BI13" s="11">
        <v>971593.91999999993</v>
      </c>
      <c r="BJ13" s="11">
        <v>1127938.6099999999</v>
      </c>
      <c r="BK13" s="11">
        <v>2105472.84</v>
      </c>
      <c r="BL13" s="9"/>
      <c r="BM13" s="11">
        <f t="shared" si="20"/>
        <v>2105472.84</v>
      </c>
      <c r="BN13" s="9"/>
      <c r="BO13" s="11">
        <f t="shared" ref="BO13:BR13" si="29">INDEX($AY13:$BK13,MATCH(BO$5,$AY$5:$BK$5,0))</f>
        <v>908177.66</v>
      </c>
      <c r="BP13" s="11">
        <f t="shared" si="29"/>
        <v>2096332.32</v>
      </c>
      <c r="BQ13" s="11">
        <f t="shared" si="29"/>
        <v>252656.59</v>
      </c>
      <c r="BR13" s="11">
        <f t="shared" si="29"/>
        <v>2105472.84</v>
      </c>
      <c r="BS13" s="9"/>
      <c r="BT13" s="11">
        <f t="shared" si="22"/>
        <v>1127938.6099999999</v>
      </c>
    </row>
    <row r="14" spans="2:72" ht="14.25" customHeight="1" x14ac:dyDescent="0.25">
      <c r="B14" s="7"/>
      <c r="C14" s="282"/>
      <c r="D14" s="52"/>
      <c r="E14" s="52"/>
      <c r="F14" s="52"/>
      <c r="G14" s="52"/>
      <c r="H14" s="52"/>
      <c r="I14" s="52"/>
      <c r="J14" s="52"/>
      <c r="K14" s="52"/>
      <c r="L14" s="52"/>
      <c r="M14" s="52"/>
      <c r="N14" s="52"/>
      <c r="O14" s="52"/>
      <c r="P14" s="9"/>
      <c r="Q14" s="9"/>
      <c r="R14" s="9"/>
      <c r="S14" s="9"/>
      <c r="T14" s="9"/>
      <c r="U14" s="9"/>
      <c r="V14" s="9"/>
      <c r="W14" s="9"/>
      <c r="X14" s="9"/>
      <c r="Y14" s="9"/>
      <c r="AA14" s="41"/>
      <c r="AB14" s="33"/>
      <c r="AC14" s="33"/>
      <c r="AD14" s="33"/>
      <c r="AE14" s="33"/>
      <c r="AF14" s="33"/>
      <c r="AG14" s="33"/>
      <c r="AH14" s="33"/>
      <c r="AI14" s="285"/>
      <c r="AJ14" s="33"/>
      <c r="AK14" s="33"/>
      <c r="AL14" s="33"/>
      <c r="AM14" s="33"/>
      <c r="AN14" s="33"/>
      <c r="AO14" s="33"/>
      <c r="AP14" s="33"/>
      <c r="AQ14" s="33"/>
      <c r="AR14" s="33"/>
      <c r="AS14" s="33"/>
      <c r="AT14" s="33"/>
      <c r="AU14" s="33"/>
      <c r="AV14" s="41"/>
      <c r="AX14" s="9"/>
      <c r="AY14" s="286"/>
      <c r="AZ14" s="52"/>
      <c r="BA14" s="52"/>
      <c r="BB14" s="52"/>
      <c r="BC14" s="52"/>
      <c r="BD14" s="52"/>
      <c r="BE14" s="52"/>
      <c r="BF14" s="52"/>
      <c r="BG14" s="52"/>
      <c r="BH14" s="52"/>
      <c r="BI14" s="52"/>
      <c r="BJ14" s="52"/>
      <c r="BK14" s="52"/>
      <c r="BL14" s="9"/>
      <c r="BM14" s="9"/>
      <c r="BN14" s="9"/>
      <c r="BO14" s="9"/>
      <c r="BP14" s="9"/>
      <c r="BQ14" s="9"/>
      <c r="BR14" s="9"/>
      <c r="BS14" s="9"/>
      <c r="BT14" s="9"/>
    </row>
    <row r="15" spans="2:72" ht="14.25" customHeight="1" x14ac:dyDescent="0.25">
      <c r="B15" s="7" t="s">
        <v>165</v>
      </c>
      <c r="C15" s="282">
        <f t="shared" ref="C15:C18" si="30">BK15</f>
        <v>271665.98</v>
      </c>
      <c r="D15" s="52">
        <f>SUMIFS('Dispatch BS'!C:C,'Dispatch BS'!$P:$P,$B15)</f>
        <v>278814.57</v>
      </c>
      <c r="E15" s="52">
        <f>SUMIFS('Dispatch BS'!D:D,'Dispatch BS'!$P:$P,$B15)</f>
        <v>321937.2</v>
      </c>
      <c r="F15" s="52">
        <f>SUMIFS('Dispatch BS'!E:E,'Dispatch BS'!$P:$P,$B15)</f>
        <v>281616.58</v>
      </c>
      <c r="G15" s="52">
        <f>SUMIFS('Dispatch BS'!F:F,'Dispatch BS'!$P:$P,$B15)</f>
        <v>230357.31000000003</v>
      </c>
      <c r="H15" s="52">
        <f>SUMIFS('Dispatch BS'!G:G,'Dispatch BS'!$P:$P,$B15)</f>
        <v>242355.56000000003</v>
      </c>
      <c r="I15" s="52">
        <f>SUMIFS('Dispatch BS'!H:H,'Dispatch BS'!$P:$P,$B15)</f>
        <v>224697.87000000002</v>
      </c>
      <c r="J15" s="52">
        <f>SUMIFS('Dispatch BS'!I:I,'Dispatch BS'!$P:$P,$B15)</f>
        <v>188654.88000000003</v>
      </c>
      <c r="K15" s="52">
        <f>SUMIFS('Dispatch BS'!J:J,'Dispatch BS'!$P:$P,$B15)</f>
        <v>212708.53000000003</v>
      </c>
      <c r="L15" s="52">
        <f>SUMIFS('Dispatch BS'!K:K,'Dispatch BS'!$P:$P,$B15)</f>
        <v>268322.79000000004</v>
      </c>
      <c r="M15" s="52">
        <f>SUMIFS('Dispatch BS'!L:L,'Dispatch BS'!$P:$P,$B15)</f>
        <v>242391.91000000003</v>
      </c>
      <c r="N15" s="52">
        <f>SUMIFS('Dispatch BS'!M:M,'Dispatch BS'!$P:$P,$B15)</f>
        <v>289224.23000000004</v>
      </c>
      <c r="O15" s="52">
        <f>SUMIFS('Dispatch BS'!N:N,'Dispatch BS'!$P:$P,$B15)</f>
        <v>264678.50000000006</v>
      </c>
      <c r="P15" s="9"/>
      <c r="Q15" s="9">
        <f t="shared" ref="Q15:Q18" si="31">INDEX($C15:$O15,MATCH(Q$5,$C$5:$O$5,0))</f>
        <v>264678.50000000006</v>
      </c>
      <c r="R15" s="9"/>
      <c r="S15" s="9">
        <f t="shared" ref="S15:V15" si="32">INDEX($C15:$O15,MATCH(S$5,$C$5:$O$5,0))</f>
        <v>281616.58</v>
      </c>
      <c r="T15" s="9">
        <f t="shared" si="32"/>
        <v>224697.87000000002</v>
      </c>
      <c r="U15" s="9">
        <f t="shared" si="32"/>
        <v>268322.79000000004</v>
      </c>
      <c r="V15" s="9">
        <f t="shared" si="32"/>
        <v>264678.50000000006</v>
      </c>
      <c r="W15" s="9"/>
      <c r="X15" s="9">
        <f t="shared" ref="X15:X18" si="33">INDEX($C15:$O15,MATCH(X$5,$C$5:$O$5,0))</f>
        <v>289224.23000000004</v>
      </c>
      <c r="Y15" s="8"/>
      <c r="AA15" s="41"/>
      <c r="AB15" s="33">
        <v>271665.98</v>
      </c>
      <c r="AC15" s="33"/>
      <c r="AD15" s="33">
        <v>271665.98</v>
      </c>
      <c r="AE15" s="33">
        <v>271665.98</v>
      </c>
      <c r="AF15" s="33">
        <v>271665.98</v>
      </c>
      <c r="AG15" s="33">
        <v>271665.98</v>
      </c>
      <c r="AH15" s="33"/>
      <c r="AI15" s="285">
        <v>271665.98</v>
      </c>
      <c r="AJ15" s="33">
        <v>271665.98</v>
      </c>
      <c r="AK15" s="33">
        <v>271665.98</v>
      </c>
      <c r="AL15" s="33">
        <v>271665.98</v>
      </c>
      <c r="AM15" s="33">
        <v>271665.98</v>
      </c>
      <c r="AN15" s="33">
        <v>271665.98</v>
      </c>
      <c r="AO15" s="33">
        <v>271665.98</v>
      </c>
      <c r="AP15" s="33">
        <v>271665.98</v>
      </c>
      <c r="AQ15" s="33">
        <v>271665.98</v>
      </c>
      <c r="AR15" s="33">
        <v>271665.98</v>
      </c>
      <c r="AS15" s="33">
        <v>271665.98</v>
      </c>
      <c r="AT15" s="33">
        <v>271665.98</v>
      </c>
      <c r="AU15" s="33">
        <v>271665.98</v>
      </c>
      <c r="AV15" s="41"/>
      <c r="AX15" s="8"/>
      <c r="AY15" s="286">
        <v>232387.83</v>
      </c>
      <c r="AZ15" s="52">
        <v>204143.45</v>
      </c>
      <c r="BA15" s="52">
        <v>170432.25</v>
      </c>
      <c r="BB15" s="52">
        <v>211782.25</v>
      </c>
      <c r="BC15" s="52">
        <v>196285.72</v>
      </c>
      <c r="BD15" s="52">
        <v>178180.76</v>
      </c>
      <c r="BE15" s="52">
        <v>163461.06</v>
      </c>
      <c r="BF15" s="52">
        <v>142913.13</v>
      </c>
      <c r="BG15" s="52">
        <v>116121.98</v>
      </c>
      <c r="BH15" s="52">
        <v>186792.34</v>
      </c>
      <c r="BI15" s="52">
        <v>204884.1</v>
      </c>
      <c r="BJ15" s="52">
        <v>233508.28</v>
      </c>
      <c r="BK15" s="52">
        <v>271665.98</v>
      </c>
      <c r="BL15" s="9"/>
      <c r="BM15" s="9">
        <f t="shared" ref="BM15:BM18" si="34">INDEX($AY15:$BK15,MATCH(BM$5,$AY$5:$BK$5,0))</f>
        <v>271665.98</v>
      </c>
      <c r="BN15" s="9"/>
      <c r="BO15" s="9">
        <f t="shared" ref="BO15:BR15" si="35">INDEX($AY15:$BK15,MATCH(BO$5,$AY$5:$BK$5,0))</f>
        <v>211782.25</v>
      </c>
      <c r="BP15" s="9">
        <f t="shared" si="35"/>
        <v>163461.06</v>
      </c>
      <c r="BQ15" s="9">
        <f t="shared" si="35"/>
        <v>186792.34</v>
      </c>
      <c r="BR15" s="9">
        <f t="shared" si="35"/>
        <v>271665.98</v>
      </c>
      <c r="BS15" s="9"/>
      <c r="BT15" s="9">
        <f t="shared" ref="BT15:BT18" si="36">INDEX($AY15:$BK15,MATCH(BT$5,$AY$5:$BK$5,0))</f>
        <v>233508.28</v>
      </c>
    </row>
    <row r="16" spans="2:72" ht="14.25" customHeight="1" x14ac:dyDescent="0.25">
      <c r="B16" s="7" t="s">
        <v>166</v>
      </c>
      <c r="C16" s="282">
        <f t="shared" si="30"/>
        <v>141379.71</v>
      </c>
      <c r="D16" s="52">
        <f>SUMIFS('Dispatch BS'!C:C,'Dispatch BS'!$P:$P,$B16)</f>
        <v>141379.71</v>
      </c>
      <c r="E16" s="52">
        <f>SUMIFS('Dispatch BS'!D:D,'Dispatch BS'!$P:$P,$B16)</f>
        <v>141379.71</v>
      </c>
      <c r="F16" s="52">
        <f>SUMIFS('Dispatch BS'!E:E,'Dispatch BS'!$P:$P,$B16)</f>
        <v>141379.71</v>
      </c>
      <c r="G16" s="52">
        <f>SUMIFS('Dispatch BS'!F:F,'Dispatch BS'!$P:$P,$B16)</f>
        <v>141379.71</v>
      </c>
      <c r="H16" s="52">
        <f>SUMIFS('Dispatch BS'!G:G,'Dispatch BS'!$P:$P,$B16)</f>
        <v>141379.71</v>
      </c>
      <c r="I16" s="52">
        <f>SUMIFS('Dispatch BS'!H:H,'Dispatch BS'!$P:$P,$B16)</f>
        <v>141379.71</v>
      </c>
      <c r="J16" s="52">
        <f>SUMIFS('Dispatch BS'!I:I,'Dispatch BS'!$P:$P,$B16)</f>
        <v>141379.71</v>
      </c>
      <c r="K16" s="52">
        <f>SUMIFS('Dispatch BS'!J:J,'Dispatch BS'!$P:$P,$B16)</f>
        <v>141379.71</v>
      </c>
      <c r="L16" s="52">
        <f>SUMIFS('Dispatch BS'!K:K,'Dispatch BS'!$P:$P,$B16)</f>
        <v>141379.71</v>
      </c>
      <c r="M16" s="52">
        <f>SUMIFS('Dispatch BS'!L:L,'Dispatch BS'!$P:$P,$B16)</f>
        <v>141379.71</v>
      </c>
      <c r="N16" s="52">
        <f>SUMIFS('Dispatch BS'!M:M,'Dispatch BS'!$P:$P,$B16)</f>
        <v>141379.71</v>
      </c>
      <c r="O16" s="52">
        <f>SUMIFS('Dispatch BS'!N:N,'Dispatch BS'!$P:$P,$B16)</f>
        <v>141379.71</v>
      </c>
      <c r="P16" s="9"/>
      <c r="Q16" s="9">
        <f t="shared" si="31"/>
        <v>141379.71</v>
      </c>
      <c r="R16" s="9"/>
      <c r="S16" s="9">
        <f t="shared" ref="S16:V16" si="37">INDEX($C16:$O16,MATCH(S$5,$C$5:$O$5,0))</f>
        <v>141379.71</v>
      </c>
      <c r="T16" s="9">
        <f t="shared" si="37"/>
        <v>141379.71</v>
      </c>
      <c r="U16" s="9">
        <f t="shared" si="37"/>
        <v>141379.71</v>
      </c>
      <c r="V16" s="9">
        <f t="shared" si="37"/>
        <v>141379.71</v>
      </c>
      <c r="W16" s="9"/>
      <c r="X16" s="9">
        <f t="shared" si="33"/>
        <v>141379.71</v>
      </c>
      <c r="Y16" s="8"/>
      <c r="AA16" s="41"/>
      <c r="AB16" s="33">
        <v>141379.71</v>
      </c>
      <c r="AC16" s="33"/>
      <c r="AD16" s="33">
        <v>141379.71</v>
      </c>
      <c r="AE16" s="33">
        <v>141379.71</v>
      </c>
      <c r="AF16" s="33">
        <v>141379.71</v>
      </c>
      <c r="AG16" s="33">
        <v>141379.71</v>
      </c>
      <c r="AH16" s="33"/>
      <c r="AI16" s="285">
        <v>141379.71</v>
      </c>
      <c r="AJ16" s="33">
        <v>141379.71</v>
      </c>
      <c r="AK16" s="33">
        <v>141379.71</v>
      </c>
      <c r="AL16" s="33">
        <v>141379.71</v>
      </c>
      <c r="AM16" s="33">
        <v>141379.71</v>
      </c>
      <c r="AN16" s="33">
        <v>141379.71</v>
      </c>
      <c r="AO16" s="33">
        <v>141379.71</v>
      </c>
      <c r="AP16" s="33">
        <v>141379.71</v>
      </c>
      <c r="AQ16" s="33">
        <v>141379.71</v>
      </c>
      <c r="AR16" s="33">
        <v>141379.71</v>
      </c>
      <c r="AS16" s="33">
        <v>141379.71</v>
      </c>
      <c r="AT16" s="33">
        <v>141379.71</v>
      </c>
      <c r="AU16" s="33">
        <v>141379.71</v>
      </c>
      <c r="AV16" s="41"/>
      <c r="AX16" s="8"/>
      <c r="AY16" s="286">
        <v>149471.62</v>
      </c>
      <c r="AZ16" s="52">
        <v>134560.07</v>
      </c>
      <c r="BA16" s="52">
        <v>119648.68</v>
      </c>
      <c r="BB16" s="52">
        <v>104607.22</v>
      </c>
      <c r="BC16" s="52">
        <v>104607.22</v>
      </c>
      <c r="BD16" s="52">
        <v>104607.22</v>
      </c>
      <c r="BE16" s="52">
        <v>104607.22</v>
      </c>
      <c r="BF16" s="52">
        <v>104607.22</v>
      </c>
      <c r="BG16" s="52">
        <v>104607.22</v>
      </c>
      <c r="BH16" s="52">
        <v>104607.22</v>
      </c>
      <c r="BI16" s="52">
        <v>104607.22</v>
      </c>
      <c r="BJ16" s="52">
        <v>104607.22</v>
      </c>
      <c r="BK16" s="52">
        <v>141379.71</v>
      </c>
      <c r="BL16" s="9"/>
      <c r="BM16" s="9">
        <f t="shared" si="34"/>
        <v>141379.71</v>
      </c>
      <c r="BN16" s="9"/>
      <c r="BO16" s="9">
        <f t="shared" ref="BO16:BR16" si="38">INDEX($AY16:$BK16,MATCH(BO$5,$AY$5:$BK$5,0))</f>
        <v>104607.22</v>
      </c>
      <c r="BP16" s="9">
        <f t="shared" si="38"/>
        <v>104607.22</v>
      </c>
      <c r="BQ16" s="9">
        <f t="shared" si="38"/>
        <v>104607.22</v>
      </c>
      <c r="BR16" s="9">
        <f t="shared" si="38"/>
        <v>141379.71</v>
      </c>
      <c r="BS16" s="9"/>
      <c r="BT16" s="9">
        <f t="shared" si="36"/>
        <v>104607.22</v>
      </c>
    </row>
    <row r="17" spans="2:72" ht="14.25" customHeight="1" x14ac:dyDescent="0.25">
      <c r="B17" s="7" t="s">
        <v>167</v>
      </c>
      <c r="C17" s="282">
        <f t="shared" si="30"/>
        <v>0</v>
      </c>
      <c r="D17" s="52">
        <f>SUMIFS('Dispatch BS'!C:C,'Dispatch BS'!$P:$P,$B17)</f>
        <v>0</v>
      </c>
      <c r="E17" s="52">
        <f>SUMIFS('Dispatch BS'!D:D,'Dispatch BS'!$P:$P,$B17)</f>
        <v>0</v>
      </c>
      <c r="F17" s="52">
        <f>SUMIFS('Dispatch BS'!E:E,'Dispatch BS'!$P:$P,$B17)</f>
        <v>0</v>
      </c>
      <c r="G17" s="52">
        <f>SUMIFS('Dispatch BS'!F:F,'Dispatch BS'!$P:$P,$B17)</f>
        <v>0</v>
      </c>
      <c r="H17" s="52">
        <f>SUMIFS('Dispatch BS'!G:G,'Dispatch BS'!$P:$P,$B17)</f>
        <v>0</v>
      </c>
      <c r="I17" s="52">
        <f>SUMIFS('Dispatch BS'!H:H,'Dispatch BS'!$P:$P,$B17)</f>
        <v>0</v>
      </c>
      <c r="J17" s="52">
        <f>SUMIFS('Dispatch BS'!I:I,'Dispatch BS'!$P:$P,$B17)</f>
        <v>0</v>
      </c>
      <c r="K17" s="52">
        <f>SUMIFS('Dispatch BS'!J:J,'Dispatch BS'!$P:$P,$B17)</f>
        <v>0</v>
      </c>
      <c r="L17" s="52">
        <f>SUMIFS('Dispatch BS'!K:K,'Dispatch BS'!$P:$P,$B17)</f>
        <v>0</v>
      </c>
      <c r="M17" s="52">
        <f>SUMIFS('Dispatch BS'!L:L,'Dispatch BS'!$P:$P,$B17)</f>
        <v>0</v>
      </c>
      <c r="N17" s="52">
        <f>SUMIFS('Dispatch BS'!M:M,'Dispatch BS'!$P:$P,$B17)</f>
        <v>0</v>
      </c>
      <c r="O17" s="52">
        <f>SUMIFS('Dispatch BS'!N:N,'Dispatch BS'!$P:$P,$B17)</f>
        <v>0</v>
      </c>
      <c r="P17" s="8"/>
      <c r="Q17" s="9">
        <f t="shared" si="31"/>
        <v>0</v>
      </c>
      <c r="R17" s="8"/>
      <c r="S17" s="9">
        <f t="shared" ref="S17:V17" si="39">INDEX($C17:$O17,MATCH(S$5,$C$5:$O$5,0))</f>
        <v>0</v>
      </c>
      <c r="T17" s="9">
        <f t="shared" si="39"/>
        <v>0</v>
      </c>
      <c r="U17" s="9">
        <f t="shared" si="39"/>
        <v>0</v>
      </c>
      <c r="V17" s="9">
        <f t="shared" si="39"/>
        <v>0</v>
      </c>
      <c r="W17" s="8"/>
      <c r="X17" s="9">
        <f t="shared" si="33"/>
        <v>0</v>
      </c>
      <c r="AA17" s="41"/>
      <c r="AB17" s="33">
        <v>0</v>
      </c>
      <c r="AC17" s="31"/>
      <c r="AD17" s="33">
        <v>0</v>
      </c>
      <c r="AE17" s="33">
        <v>0</v>
      </c>
      <c r="AF17" s="33">
        <v>0</v>
      </c>
      <c r="AG17" s="33">
        <v>0</v>
      </c>
      <c r="AH17" s="31"/>
      <c r="AI17" s="285">
        <v>0</v>
      </c>
      <c r="AJ17" s="33">
        <v>0</v>
      </c>
      <c r="AK17" s="33">
        <v>0</v>
      </c>
      <c r="AL17" s="33">
        <v>0</v>
      </c>
      <c r="AM17" s="33">
        <v>0</v>
      </c>
      <c r="AN17" s="33">
        <v>0</v>
      </c>
      <c r="AO17" s="33">
        <v>0</v>
      </c>
      <c r="AP17" s="33">
        <v>0</v>
      </c>
      <c r="AQ17" s="33">
        <v>0</v>
      </c>
      <c r="AR17" s="33">
        <v>0</v>
      </c>
      <c r="AS17" s="33">
        <v>0</v>
      </c>
      <c r="AT17" s="33">
        <v>0</v>
      </c>
      <c r="AU17" s="33">
        <v>0</v>
      </c>
      <c r="AV17" s="41"/>
      <c r="AY17" s="286">
        <v>0</v>
      </c>
      <c r="AZ17" s="52">
        <v>0</v>
      </c>
      <c r="BA17" s="52">
        <v>0</v>
      </c>
      <c r="BB17" s="52">
        <v>0</v>
      </c>
      <c r="BC17" s="52">
        <v>0</v>
      </c>
      <c r="BD17" s="52">
        <v>0</v>
      </c>
      <c r="BE17" s="52">
        <v>0</v>
      </c>
      <c r="BF17" s="52">
        <v>0</v>
      </c>
      <c r="BG17" s="52">
        <v>0</v>
      </c>
      <c r="BH17" s="52">
        <v>0</v>
      </c>
      <c r="BI17" s="52">
        <v>0</v>
      </c>
      <c r="BJ17" s="52">
        <v>0</v>
      </c>
      <c r="BK17" s="52">
        <v>0</v>
      </c>
      <c r="BL17" s="8"/>
      <c r="BM17" s="9">
        <f t="shared" si="34"/>
        <v>0</v>
      </c>
      <c r="BN17" s="8"/>
      <c r="BO17" s="9">
        <f t="shared" ref="BO17:BR17" si="40">INDEX($AY17:$BK17,MATCH(BO$5,$AY$5:$BK$5,0))</f>
        <v>0</v>
      </c>
      <c r="BP17" s="9">
        <f t="shared" si="40"/>
        <v>0</v>
      </c>
      <c r="BQ17" s="9">
        <f t="shared" si="40"/>
        <v>0</v>
      </c>
      <c r="BR17" s="9">
        <f t="shared" si="40"/>
        <v>0</v>
      </c>
      <c r="BS17" s="8"/>
      <c r="BT17" s="9">
        <f t="shared" si="36"/>
        <v>0</v>
      </c>
    </row>
    <row r="18" spans="2:72" ht="14.25" customHeight="1" x14ac:dyDescent="0.25">
      <c r="B18" s="10" t="s">
        <v>168</v>
      </c>
      <c r="C18" s="287">
        <f t="shared" si="30"/>
        <v>2874889.36</v>
      </c>
      <c r="D18" s="11">
        <f t="shared" ref="D18:O18" si="41">SUM(D8,D13:D17)</f>
        <v>3988045.4599999995</v>
      </c>
      <c r="E18" s="11">
        <f t="shared" si="41"/>
        <v>4325635.99</v>
      </c>
      <c r="F18" s="11">
        <f t="shared" si="41"/>
        <v>2116282.3099999996</v>
      </c>
      <c r="G18" s="11">
        <f t="shared" si="41"/>
        <v>3820457.4899999998</v>
      </c>
      <c r="H18" s="11">
        <f t="shared" si="41"/>
        <v>3533349.9999999995</v>
      </c>
      <c r="I18" s="11">
        <f t="shared" si="41"/>
        <v>2701230.6899999995</v>
      </c>
      <c r="J18" s="11">
        <f t="shared" si="41"/>
        <v>2426561.2599999993</v>
      </c>
      <c r="K18" s="11">
        <f t="shared" si="41"/>
        <v>1881294.7799999996</v>
      </c>
      <c r="L18" s="11">
        <f t="shared" si="41"/>
        <v>1418490.8799999994</v>
      </c>
      <c r="M18" s="11">
        <f t="shared" si="41"/>
        <v>1816472.8899999992</v>
      </c>
      <c r="N18" s="11">
        <f t="shared" si="41"/>
        <v>2268069.4899999998</v>
      </c>
      <c r="O18" s="11">
        <f t="shared" si="41"/>
        <v>2768459.4299999988</v>
      </c>
      <c r="Q18" s="11">
        <f t="shared" si="31"/>
        <v>2768459.4299999988</v>
      </c>
      <c r="S18" s="11">
        <f t="shared" ref="S18:V18" si="42">INDEX($C18:$O18,MATCH(S$5,$C$5:$O$5,0))</f>
        <v>2116282.3099999996</v>
      </c>
      <c r="T18" s="11">
        <f t="shared" si="42"/>
        <v>2701230.6899999995</v>
      </c>
      <c r="U18" s="11">
        <f t="shared" si="42"/>
        <v>1418490.8799999994</v>
      </c>
      <c r="V18" s="11">
        <f t="shared" si="42"/>
        <v>2768459.4299999988</v>
      </c>
      <c r="X18" s="11">
        <f t="shared" si="33"/>
        <v>2268069.4899999998</v>
      </c>
      <c r="AA18" s="41"/>
      <c r="AB18" s="264">
        <v>-1307087.4153052263</v>
      </c>
      <c r="AC18" s="41"/>
      <c r="AD18" s="264">
        <v>163640.38931652825</v>
      </c>
      <c r="AE18" s="264">
        <v>159972.22623225095</v>
      </c>
      <c r="AF18" s="264">
        <v>-2017311.9735907535</v>
      </c>
      <c r="AG18" s="264">
        <v>-1307087.4153052263</v>
      </c>
      <c r="AH18" s="41"/>
      <c r="AI18" s="288">
        <v>2874889.36</v>
      </c>
      <c r="AJ18" s="264">
        <v>2344182.0556349559</v>
      </c>
      <c r="AK18" s="264">
        <v>1388332.2462493472</v>
      </c>
      <c r="AL18" s="264">
        <v>163640.38931652825</v>
      </c>
      <c r="AM18" s="264">
        <v>305632.60868744552</v>
      </c>
      <c r="AN18" s="264">
        <v>276584.14825458615</v>
      </c>
      <c r="AO18" s="264">
        <v>159972.22623225095</v>
      </c>
      <c r="AP18" s="264">
        <v>-684593.67773888377</v>
      </c>
      <c r="AQ18" s="264">
        <v>-1246866.5687960931</v>
      </c>
      <c r="AR18" s="264">
        <v>-2017311.9735907535</v>
      </c>
      <c r="AS18" s="264">
        <v>-2020845.2055618623</v>
      </c>
      <c r="AT18" s="264">
        <v>-1679451.62678593</v>
      </c>
      <c r="AU18" s="264">
        <v>-1307087.4153052263</v>
      </c>
      <c r="AV18" s="41"/>
      <c r="AY18" s="289">
        <v>381859.44999999995</v>
      </c>
      <c r="AZ18" s="11">
        <v>2846533.8699999996</v>
      </c>
      <c r="BA18" s="11">
        <v>3204437.8000000003</v>
      </c>
      <c r="BB18" s="11">
        <v>2376025.83</v>
      </c>
      <c r="BC18" s="11">
        <v>3285375.5400000005</v>
      </c>
      <c r="BD18" s="11">
        <v>3091127.5100000002</v>
      </c>
      <c r="BE18" s="11">
        <v>3101289.83</v>
      </c>
      <c r="BF18" s="11">
        <v>2811064.65</v>
      </c>
      <c r="BG18" s="11">
        <v>4450215.3600000003</v>
      </c>
      <c r="BH18" s="11">
        <v>2938616.67</v>
      </c>
      <c r="BI18" s="11">
        <v>1656379.66</v>
      </c>
      <c r="BJ18" s="11">
        <v>2322314.04</v>
      </c>
      <c r="BK18" s="11">
        <v>2874889.36</v>
      </c>
      <c r="BL18" s="32"/>
      <c r="BM18" s="11">
        <f t="shared" si="34"/>
        <v>2874889.36</v>
      </c>
      <c r="BO18" s="11">
        <f t="shared" ref="BO18:BR18" si="43">INDEX($AY18:$BK18,MATCH(BO$5,$AY$5:$BK$5,0))</f>
        <v>2376025.83</v>
      </c>
      <c r="BP18" s="11">
        <f t="shared" si="43"/>
        <v>3101289.83</v>
      </c>
      <c r="BQ18" s="11">
        <f t="shared" si="43"/>
        <v>2938616.67</v>
      </c>
      <c r="BR18" s="11">
        <f t="shared" si="43"/>
        <v>2874889.36</v>
      </c>
      <c r="BT18" s="11">
        <f t="shared" si="36"/>
        <v>2322314.04</v>
      </c>
    </row>
    <row r="19" spans="2:72" ht="14.25" customHeight="1" x14ac:dyDescent="0.25">
      <c r="C19" s="282"/>
      <c r="Y19" s="8"/>
      <c r="AA19" s="41"/>
      <c r="AB19" s="41"/>
      <c r="AC19" s="41"/>
      <c r="AD19" s="41"/>
      <c r="AE19" s="41"/>
      <c r="AF19" s="41"/>
      <c r="AG19" s="41"/>
      <c r="AH19" s="41"/>
      <c r="AI19" s="281"/>
      <c r="AJ19" s="41"/>
      <c r="AK19" s="41"/>
      <c r="AL19" s="41"/>
      <c r="AM19" s="41"/>
      <c r="AN19" s="41"/>
      <c r="AO19" s="41"/>
      <c r="AP19" s="41"/>
      <c r="AQ19" s="41"/>
      <c r="AR19" s="41"/>
      <c r="AS19" s="41"/>
      <c r="AT19" s="41"/>
      <c r="AU19" s="41"/>
      <c r="AV19" s="41"/>
      <c r="AX19" s="8"/>
      <c r="AY19" s="280"/>
      <c r="BL19" s="32"/>
    </row>
    <row r="20" spans="2:72" ht="14.25" customHeight="1" x14ac:dyDescent="0.25">
      <c r="B20" s="10" t="s">
        <v>169</v>
      </c>
      <c r="C20" s="282"/>
      <c r="Y20" s="9"/>
      <c r="AA20" s="41"/>
      <c r="AB20" s="41"/>
      <c r="AC20" s="41"/>
      <c r="AD20" s="41"/>
      <c r="AE20" s="41"/>
      <c r="AF20" s="41"/>
      <c r="AG20" s="41"/>
      <c r="AH20" s="41"/>
      <c r="AI20" s="281"/>
      <c r="AJ20" s="41"/>
      <c r="AK20" s="41"/>
      <c r="AL20" s="41"/>
      <c r="AM20" s="41"/>
      <c r="AN20" s="41"/>
      <c r="AO20" s="41"/>
      <c r="AP20" s="41"/>
      <c r="AQ20" s="41"/>
      <c r="AR20" s="41"/>
      <c r="AS20" s="41"/>
      <c r="AT20" s="41"/>
      <c r="AU20" s="41"/>
      <c r="AV20" s="41"/>
      <c r="AX20" s="9"/>
      <c r="AY20" s="280"/>
      <c r="BL20" s="32"/>
    </row>
    <row r="21" spans="2:72" ht="14.25" customHeight="1" x14ac:dyDescent="0.25">
      <c r="B21" s="7" t="s">
        <v>170</v>
      </c>
      <c r="C21" s="282">
        <f t="shared" ref="C21:C32" si="44">BK21</f>
        <v>15716.169999999984</v>
      </c>
      <c r="D21" s="52">
        <f>SUMIFS('Dispatch BS'!C:C,'Dispatch BS'!$P:$P,$B21)</f>
        <v>19909.109999999986</v>
      </c>
      <c r="E21" s="52">
        <f>SUMIFS('Dispatch BS'!D:D,'Dispatch BS'!$P:$P,$B21)</f>
        <v>22621.659999999974</v>
      </c>
      <c r="F21" s="52">
        <f>SUMIFS('Dispatch BS'!E:E,'Dispatch BS'!$P:$P,$B21)</f>
        <v>22611.419999999984</v>
      </c>
      <c r="G21" s="52">
        <f>SUMIFS('Dispatch BS'!F:F,'Dispatch BS'!$P:$P,$B21)</f>
        <v>28511.26999999996</v>
      </c>
      <c r="H21" s="52">
        <f>SUMIFS('Dispatch BS'!G:G,'Dispatch BS'!$P:$P,$B21)</f>
        <v>25414.969999999972</v>
      </c>
      <c r="I21" s="52">
        <f>SUMIFS('Dispatch BS'!H:H,'Dispatch BS'!$P:$P,$B21)</f>
        <v>23830.789999999979</v>
      </c>
      <c r="J21" s="52">
        <f>SUMIFS('Dispatch BS'!I:I,'Dispatch BS'!$P:$P,$B21)</f>
        <v>28532.239999999991</v>
      </c>
      <c r="K21" s="52">
        <f>SUMIFS('Dispatch BS'!J:J,'Dispatch BS'!$P:$P,$B21)</f>
        <v>26683.140000000014</v>
      </c>
      <c r="L21" s="52">
        <f>SUMIFS('Dispatch BS'!K:K,'Dispatch BS'!$P:$P,$B21)</f>
        <v>24834.030000000028</v>
      </c>
      <c r="M21" s="52">
        <f>SUMIFS('Dispatch BS'!L:L,'Dispatch BS'!$P:$P,$B21)</f>
        <v>22984.920000000042</v>
      </c>
      <c r="N21" s="52">
        <f>SUMIFS('Dispatch BS'!M:M,'Dispatch BS'!$P:$P,$B21)</f>
        <v>23119.800000000047</v>
      </c>
      <c r="O21" s="52">
        <f>SUMIFS('Dispatch BS'!N:N,'Dispatch BS'!$P:$P,$B21)</f>
        <v>21184.430000000051</v>
      </c>
      <c r="Q21" s="9">
        <f t="shared" ref="Q21:Q32" si="45">INDEX($C21:$O21,MATCH(Q$5,$C$5:$O$5,0))</f>
        <v>21184.430000000051</v>
      </c>
      <c r="S21" s="9">
        <f t="shared" ref="S21:V21" si="46">INDEX($C21:$O21,MATCH(S$5,$C$5:$O$5,0))</f>
        <v>22611.419999999984</v>
      </c>
      <c r="T21" s="9">
        <f t="shared" si="46"/>
        <v>23830.789999999979</v>
      </c>
      <c r="U21" s="9">
        <f t="shared" si="46"/>
        <v>24834.030000000028</v>
      </c>
      <c r="V21" s="9">
        <f t="shared" si="46"/>
        <v>21184.430000000051</v>
      </c>
      <c r="X21" s="9">
        <f t="shared" ref="X21:X32" si="47">INDEX($C21:$O21,MATCH(X$5,$C$5:$O$5,0))</f>
        <v>23119.800000000047</v>
      </c>
      <c r="AA21" s="41"/>
      <c r="AB21" s="33">
        <v>4799.1591666666682</v>
      </c>
      <c r="AC21" s="41"/>
      <c r="AD21" s="33">
        <v>12986.920416666668</v>
      </c>
      <c r="AE21" s="33">
        <v>10257.66666666667</v>
      </c>
      <c r="AF21" s="33">
        <v>7528.4129166666689</v>
      </c>
      <c r="AG21" s="33">
        <v>4799.1591666666682</v>
      </c>
      <c r="AH21" s="41"/>
      <c r="AI21" s="285">
        <v>15716.169999999984</v>
      </c>
      <c r="AJ21" s="33">
        <v>14806.42291666667</v>
      </c>
      <c r="AK21" s="33">
        <v>13896.671666666669</v>
      </c>
      <c r="AL21" s="33">
        <v>12986.920416666668</v>
      </c>
      <c r="AM21" s="33">
        <v>12077.169166666667</v>
      </c>
      <c r="AN21" s="33">
        <v>11167.417916666669</v>
      </c>
      <c r="AO21" s="33">
        <v>10257.66666666667</v>
      </c>
      <c r="AP21" s="33">
        <v>9347.9154166666685</v>
      </c>
      <c r="AQ21" s="33">
        <v>8438.1641666666692</v>
      </c>
      <c r="AR21" s="33">
        <v>7528.4129166666689</v>
      </c>
      <c r="AS21" s="33">
        <v>6618.6616666666705</v>
      </c>
      <c r="AT21" s="33">
        <v>5708.9104166666693</v>
      </c>
      <c r="AU21" s="33">
        <v>4799.1591666666682</v>
      </c>
      <c r="AV21" s="41"/>
      <c r="AX21" s="9"/>
      <c r="AY21" s="286">
        <v>18654.309999999998</v>
      </c>
      <c r="AZ21" s="52">
        <v>20868.22</v>
      </c>
      <c r="BA21" s="52">
        <v>17461.079999999987</v>
      </c>
      <c r="BB21" s="52">
        <v>14272.889999999985</v>
      </c>
      <c r="BC21" s="52">
        <v>11273.279999999999</v>
      </c>
      <c r="BD21" s="52">
        <v>12663.880000000005</v>
      </c>
      <c r="BE21" s="52">
        <v>11444.809999999998</v>
      </c>
      <c r="BF21" s="52">
        <v>12381.239999999991</v>
      </c>
      <c r="BG21" s="52">
        <v>14869.799999999988</v>
      </c>
      <c r="BH21" s="52">
        <v>16897.979999999981</v>
      </c>
      <c r="BI21" s="52">
        <v>15793.320000000007</v>
      </c>
      <c r="BJ21" s="52">
        <v>14822.880000000005</v>
      </c>
      <c r="BK21" s="52">
        <v>15716.169999999984</v>
      </c>
      <c r="BL21" s="32"/>
      <c r="BM21" s="9">
        <f t="shared" ref="BM21:BM32" si="48">INDEX($AY21:$BK21,MATCH(BM$5,$AY$5:$BK$5,0))</f>
        <v>15716.169999999984</v>
      </c>
      <c r="BO21" s="9">
        <f t="shared" ref="BO21:BR21" si="49">INDEX($AY21:$BK21,MATCH(BO$5,$AY$5:$BK$5,0))</f>
        <v>14272.889999999985</v>
      </c>
      <c r="BP21" s="9">
        <f t="shared" si="49"/>
        <v>11444.809999999998</v>
      </c>
      <c r="BQ21" s="9">
        <f t="shared" si="49"/>
        <v>16897.979999999981</v>
      </c>
      <c r="BR21" s="9">
        <f t="shared" si="49"/>
        <v>15716.169999999984</v>
      </c>
      <c r="BT21" s="9">
        <f t="shared" ref="BT21:BT32" si="50">INDEX($AY21:$BK21,MATCH(BT$5,$AY$5:$BK$5,0))</f>
        <v>14822.880000000005</v>
      </c>
    </row>
    <row r="22" spans="2:72" ht="14.25" customHeight="1" x14ac:dyDescent="0.25">
      <c r="B22" s="7" t="s">
        <v>171</v>
      </c>
      <c r="C22" s="282">
        <f t="shared" si="44"/>
        <v>88591.039999999994</v>
      </c>
      <c r="D22" s="52">
        <f>SUMIFS('Dispatch BS'!C:C,'Dispatch BS'!$P:$P,$B22)</f>
        <v>88591.039999999994</v>
      </c>
      <c r="E22" s="52">
        <f>SUMIFS('Dispatch BS'!D:D,'Dispatch BS'!$P:$P,$B22)</f>
        <v>88591.039999999994</v>
      </c>
      <c r="F22" s="52">
        <f>SUMIFS('Dispatch BS'!E:E,'Dispatch BS'!$P:$P,$B22)</f>
        <v>88591.039999999994</v>
      </c>
      <c r="G22" s="52">
        <f>SUMIFS('Dispatch BS'!F:F,'Dispatch BS'!$P:$P,$B22)</f>
        <v>88591.039999999994</v>
      </c>
      <c r="H22" s="52">
        <f>SUMIFS('Dispatch BS'!G:G,'Dispatch BS'!$P:$P,$B22)</f>
        <v>88591.039999999994</v>
      </c>
      <c r="I22" s="52">
        <f>SUMIFS('Dispatch BS'!H:H,'Dispatch BS'!$P:$P,$B22)</f>
        <v>88591.039999999994</v>
      </c>
      <c r="J22" s="52">
        <f>SUMIFS('Dispatch BS'!I:I,'Dispatch BS'!$P:$P,$B22)</f>
        <v>88591.039999999994</v>
      </c>
      <c r="K22" s="52">
        <f>SUMIFS('Dispatch BS'!J:J,'Dispatch BS'!$P:$P,$B22)</f>
        <v>88591.039999999994</v>
      </c>
      <c r="L22" s="52">
        <f>SUMIFS('Dispatch BS'!K:K,'Dispatch BS'!$P:$P,$B22)</f>
        <v>88591.039999999994</v>
      </c>
      <c r="M22" s="52">
        <f>SUMIFS('Dispatch BS'!L:L,'Dispatch BS'!$P:$P,$B22)</f>
        <v>88591.039999999994</v>
      </c>
      <c r="N22" s="52">
        <f>SUMIFS('Dispatch BS'!M:M,'Dispatch BS'!$P:$P,$B22)</f>
        <v>88591.039999999994</v>
      </c>
      <c r="O22" s="52">
        <f>SUMIFS('Dispatch BS'!N:N,'Dispatch BS'!$P:$P,$B22)</f>
        <v>88591.039999999994</v>
      </c>
      <c r="Q22" s="9">
        <f t="shared" si="45"/>
        <v>88591.039999999994</v>
      </c>
      <c r="S22" s="9">
        <f t="shared" ref="S22:V22" si="51">INDEX($C22:$O22,MATCH(S$5,$C$5:$O$5,0))</f>
        <v>88591.039999999994</v>
      </c>
      <c r="T22" s="9">
        <f t="shared" si="51"/>
        <v>88591.039999999994</v>
      </c>
      <c r="U22" s="9">
        <f t="shared" si="51"/>
        <v>88591.039999999994</v>
      </c>
      <c r="V22" s="9">
        <f t="shared" si="51"/>
        <v>88591.039999999994</v>
      </c>
      <c r="X22" s="9">
        <f t="shared" si="47"/>
        <v>88591.039999999994</v>
      </c>
      <c r="AA22" s="41"/>
      <c r="AB22" s="33">
        <v>88591.039999999994</v>
      </c>
      <c r="AC22" s="41"/>
      <c r="AD22" s="33">
        <v>88591.039999999994</v>
      </c>
      <c r="AE22" s="33">
        <v>88591.039999999994</v>
      </c>
      <c r="AF22" s="33">
        <v>88591.039999999994</v>
      </c>
      <c r="AG22" s="33">
        <v>88591.039999999994</v>
      </c>
      <c r="AH22" s="41"/>
      <c r="AI22" s="285">
        <v>88591.039999999994</v>
      </c>
      <c r="AJ22" s="33">
        <v>88591.039999999994</v>
      </c>
      <c r="AK22" s="33">
        <v>88591.039999999994</v>
      </c>
      <c r="AL22" s="33">
        <v>88591.039999999994</v>
      </c>
      <c r="AM22" s="33">
        <v>88591.039999999994</v>
      </c>
      <c r="AN22" s="33">
        <v>88591.039999999994</v>
      </c>
      <c r="AO22" s="33">
        <v>88591.039999999994</v>
      </c>
      <c r="AP22" s="33">
        <v>88591.039999999994</v>
      </c>
      <c r="AQ22" s="33">
        <v>88591.039999999994</v>
      </c>
      <c r="AR22" s="33">
        <v>88591.039999999994</v>
      </c>
      <c r="AS22" s="33">
        <v>88591.039999999994</v>
      </c>
      <c r="AT22" s="33">
        <v>88591.039999999994</v>
      </c>
      <c r="AU22" s="33">
        <v>88591.039999999994</v>
      </c>
      <c r="AV22" s="41"/>
      <c r="AX22" s="9"/>
      <c r="AY22" s="286">
        <v>88591.039999999994</v>
      </c>
      <c r="AZ22" s="52">
        <v>88591.039999999994</v>
      </c>
      <c r="BA22" s="52">
        <v>88591.039999999994</v>
      </c>
      <c r="BB22" s="52">
        <v>88591.039999999994</v>
      </c>
      <c r="BC22" s="52">
        <v>88591.039999999994</v>
      </c>
      <c r="BD22" s="52">
        <v>88591.039999999994</v>
      </c>
      <c r="BE22" s="52">
        <v>88591.039999999994</v>
      </c>
      <c r="BF22" s="52">
        <v>88591.039999999994</v>
      </c>
      <c r="BG22" s="52">
        <v>88591.039999999994</v>
      </c>
      <c r="BH22" s="52">
        <v>88591.039999999994</v>
      </c>
      <c r="BI22" s="52">
        <v>88591.039999999994</v>
      </c>
      <c r="BJ22" s="52">
        <v>88591.039999999994</v>
      </c>
      <c r="BK22" s="52">
        <v>88591.039999999994</v>
      </c>
      <c r="BL22" s="32"/>
      <c r="BM22" s="9">
        <f t="shared" si="48"/>
        <v>88591.039999999994</v>
      </c>
      <c r="BO22" s="9">
        <f t="shared" ref="BO22:BR22" si="52">INDEX($AY22:$BK22,MATCH(BO$5,$AY$5:$BK$5,0))</f>
        <v>88591.039999999994</v>
      </c>
      <c r="BP22" s="9">
        <f t="shared" si="52"/>
        <v>88591.039999999994</v>
      </c>
      <c r="BQ22" s="9">
        <f t="shared" si="52"/>
        <v>88591.039999999994</v>
      </c>
      <c r="BR22" s="9">
        <f t="shared" si="52"/>
        <v>88591.039999999994</v>
      </c>
      <c r="BT22" s="9">
        <f t="shared" si="50"/>
        <v>88591.039999999994</v>
      </c>
    </row>
    <row r="23" spans="2:72" ht="14.25" customHeight="1" x14ac:dyDescent="0.25">
      <c r="B23" s="7" t="s">
        <v>172</v>
      </c>
      <c r="C23" s="282">
        <f t="shared" si="44"/>
        <v>0</v>
      </c>
      <c r="D23" s="52">
        <f>SUMIFS('Dispatch BS'!C:C,'Dispatch BS'!$P:$P,$B23)</f>
        <v>0</v>
      </c>
      <c r="E23" s="52">
        <f>SUMIFS('Dispatch BS'!D:D,'Dispatch BS'!$P:$P,$B23)</f>
        <v>0</v>
      </c>
      <c r="F23" s="52">
        <f>SUMIFS('Dispatch BS'!E:E,'Dispatch BS'!$P:$P,$B23)</f>
        <v>0</v>
      </c>
      <c r="G23" s="52">
        <f>SUMIFS('Dispatch BS'!F:F,'Dispatch BS'!$P:$P,$B23)</f>
        <v>0</v>
      </c>
      <c r="H23" s="52">
        <f>SUMIFS('Dispatch BS'!G:G,'Dispatch BS'!$P:$P,$B23)</f>
        <v>0</v>
      </c>
      <c r="I23" s="52">
        <f>SUMIFS('Dispatch BS'!H:H,'Dispatch BS'!$P:$P,$B23)</f>
        <v>0</v>
      </c>
      <c r="J23" s="52">
        <f>SUMIFS('Dispatch BS'!I:I,'Dispatch BS'!$P:$P,$B23)</f>
        <v>0</v>
      </c>
      <c r="K23" s="52">
        <f>SUMIFS('Dispatch BS'!J:J,'Dispatch BS'!$P:$P,$B23)</f>
        <v>0</v>
      </c>
      <c r="L23" s="52">
        <f>SUMIFS('Dispatch BS'!K:K,'Dispatch BS'!$P:$P,$B23)</f>
        <v>0</v>
      </c>
      <c r="M23" s="52">
        <f>SUMIFS('Dispatch BS'!L:L,'Dispatch BS'!$P:$P,$B23)</f>
        <v>0</v>
      </c>
      <c r="N23" s="52">
        <f>SUMIFS('Dispatch BS'!M:M,'Dispatch BS'!$P:$P,$B23)</f>
        <v>0</v>
      </c>
      <c r="O23" s="52">
        <f>SUMIFS('Dispatch BS'!N:N,'Dispatch BS'!$P:$P,$B23)</f>
        <v>0</v>
      </c>
      <c r="P23" s="8"/>
      <c r="Q23" s="9">
        <f t="shared" si="45"/>
        <v>0</v>
      </c>
      <c r="R23" s="8"/>
      <c r="S23" s="9">
        <f t="shared" ref="S23:V23" si="53">INDEX($C23:$O23,MATCH(S$5,$C$5:$O$5,0))</f>
        <v>0</v>
      </c>
      <c r="T23" s="9">
        <f t="shared" si="53"/>
        <v>0</v>
      </c>
      <c r="U23" s="9">
        <f t="shared" si="53"/>
        <v>0</v>
      </c>
      <c r="V23" s="9">
        <f t="shared" si="53"/>
        <v>0</v>
      </c>
      <c r="W23" s="8"/>
      <c r="X23" s="9">
        <f t="shared" si="47"/>
        <v>0</v>
      </c>
      <c r="AA23" s="41"/>
      <c r="AB23" s="33">
        <v>0</v>
      </c>
      <c r="AC23" s="31"/>
      <c r="AD23" s="33">
        <v>0</v>
      </c>
      <c r="AE23" s="33">
        <v>0</v>
      </c>
      <c r="AF23" s="33">
        <v>0</v>
      </c>
      <c r="AG23" s="33">
        <v>0</v>
      </c>
      <c r="AH23" s="31"/>
      <c r="AI23" s="285">
        <v>0</v>
      </c>
      <c r="AJ23" s="33">
        <v>0</v>
      </c>
      <c r="AK23" s="33">
        <v>0</v>
      </c>
      <c r="AL23" s="33">
        <v>0</v>
      </c>
      <c r="AM23" s="33">
        <v>0</v>
      </c>
      <c r="AN23" s="33">
        <v>0</v>
      </c>
      <c r="AO23" s="33">
        <v>0</v>
      </c>
      <c r="AP23" s="33">
        <v>0</v>
      </c>
      <c r="AQ23" s="33">
        <v>0</v>
      </c>
      <c r="AR23" s="33">
        <v>0</v>
      </c>
      <c r="AS23" s="33">
        <v>0</v>
      </c>
      <c r="AT23" s="33">
        <v>0</v>
      </c>
      <c r="AU23" s="33">
        <v>0</v>
      </c>
      <c r="AV23" s="41"/>
      <c r="AX23" s="9"/>
      <c r="AY23" s="286">
        <v>0</v>
      </c>
      <c r="AZ23" s="52">
        <v>0</v>
      </c>
      <c r="BA23" s="52">
        <v>0</v>
      </c>
      <c r="BB23" s="52">
        <v>0</v>
      </c>
      <c r="BC23" s="52">
        <v>0</v>
      </c>
      <c r="BD23" s="52">
        <v>0</v>
      </c>
      <c r="BE23" s="52">
        <v>0</v>
      </c>
      <c r="BF23" s="52">
        <v>0</v>
      </c>
      <c r="BG23" s="52">
        <v>0</v>
      </c>
      <c r="BH23" s="52">
        <v>0</v>
      </c>
      <c r="BI23" s="52">
        <v>0</v>
      </c>
      <c r="BJ23" s="52">
        <v>0</v>
      </c>
      <c r="BK23" s="52">
        <v>0</v>
      </c>
      <c r="BL23" s="8"/>
      <c r="BM23" s="9">
        <f t="shared" si="48"/>
        <v>0</v>
      </c>
      <c r="BN23" s="8"/>
      <c r="BO23" s="9">
        <f t="shared" ref="BO23:BR23" si="54">INDEX($AY23:$BK23,MATCH(BO$5,$AY$5:$BK$5,0))</f>
        <v>0</v>
      </c>
      <c r="BP23" s="9">
        <f t="shared" si="54"/>
        <v>0</v>
      </c>
      <c r="BQ23" s="9">
        <f t="shared" si="54"/>
        <v>0</v>
      </c>
      <c r="BR23" s="9">
        <f t="shared" si="54"/>
        <v>0</v>
      </c>
      <c r="BS23" s="8"/>
      <c r="BT23" s="9">
        <f t="shared" si="50"/>
        <v>0</v>
      </c>
    </row>
    <row r="24" spans="2:72" ht="14.25" customHeight="1" x14ac:dyDescent="0.25">
      <c r="B24" s="7" t="s">
        <v>173</v>
      </c>
      <c r="C24" s="282">
        <f t="shared" si="44"/>
        <v>0.15000000002328306</v>
      </c>
      <c r="D24" s="52">
        <f>SUMIFS('Dispatch BS'!C:C,'Dispatch BS'!$P:$P,$B24)</f>
        <v>0.15000000002328306</v>
      </c>
      <c r="E24" s="52">
        <f>SUMIFS('Dispatch BS'!D:D,'Dispatch BS'!$P:$P,$B24)</f>
        <v>0.15000000002328306</v>
      </c>
      <c r="F24" s="52">
        <f>SUMIFS('Dispatch BS'!E:E,'Dispatch BS'!$P:$P,$B24)</f>
        <v>0.15000000002328306</v>
      </c>
      <c r="G24" s="52">
        <f>SUMIFS('Dispatch BS'!F:F,'Dispatch BS'!$P:$P,$B24)</f>
        <v>0.15000000002328306</v>
      </c>
      <c r="H24" s="52">
        <f>SUMIFS('Dispatch BS'!G:G,'Dispatch BS'!$P:$P,$B24)</f>
        <v>0.15000000002328306</v>
      </c>
      <c r="I24" s="52">
        <f>SUMIFS('Dispatch BS'!H:H,'Dispatch BS'!$P:$P,$B24)</f>
        <v>0.15000000002328306</v>
      </c>
      <c r="J24" s="52">
        <f>SUMIFS('Dispatch BS'!I:I,'Dispatch BS'!$P:$P,$B24)</f>
        <v>0.15000000002328306</v>
      </c>
      <c r="K24" s="52">
        <f>SUMIFS('Dispatch BS'!J:J,'Dispatch BS'!$P:$P,$B24)</f>
        <v>0.15000000002328306</v>
      </c>
      <c r="L24" s="52">
        <f>SUMIFS('Dispatch BS'!K:K,'Dispatch BS'!$P:$P,$B24)</f>
        <v>0.15000000002328306</v>
      </c>
      <c r="M24" s="52">
        <f>SUMIFS('Dispatch BS'!L:L,'Dispatch BS'!$P:$P,$B24)</f>
        <v>0.15000000002328306</v>
      </c>
      <c r="N24" s="52">
        <f>SUMIFS('Dispatch BS'!M:M,'Dispatch BS'!$P:$P,$B24)</f>
        <v>0.15000000002328306</v>
      </c>
      <c r="O24" s="52">
        <f>SUMIFS('Dispatch BS'!N:N,'Dispatch BS'!$P:$P,$B24)</f>
        <v>0.15000000002328306</v>
      </c>
      <c r="P24" s="9"/>
      <c r="Q24" s="9">
        <f t="shared" si="45"/>
        <v>0.15000000002328306</v>
      </c>
      <c r="R24" s="9"/>
      <c r="S24" s="9">
        <f t="shared" ref="S24:V24" si="55">INDEX($C24:$O24,MATCH(S$5,$C$5:$O$5,0))</f>
        <v>0.15000000002328306</v>
      </c>
      <c r="T24" s="9">
        <f t="shared" si="55"/>
        <v>0.15000000002328306</v>
      </c>
      <c r="U24" s="9">
        <f t="shared" si="55"/>
        <v>0.15000000002328306</v>
      </c>
      <c r="V24" s="9">
        <f t="shared" si="55"/>
        <v>0.15000000002328306</v>
      </c>
      <c r="W24" s="9"/>
      <c r="X24" s="9">
        <f t="shared" si="47"/>
        <v>0.15000000002328306</v>
      </c>
      <c r="Y24" s="8"/>
      <c r="AA24" s="41"/>
      <c r="AB24" s="33">
        <v>0</v>
      </c>
      <c r="AC24" s="33"/>
      <c r="AD24" s="33">
        <v>0</v>
      </c>
      <c r="AE24" s="33">
        <v>0</v>
      </c>
      <c r="AF24" s="33">
        <v>0</v>
      </c>
      <c r="AG24" s="33">
        <v>0</v>
      </c>
      <c r="AH24" s="33"/>
      <c r="AI24" s="285">
        <v>0.15000000002328306</v>
      </c>
      <c r="AJ24" s="33">
        <v>0</v>
      </c>
      <c r="AK24" s="33">
        <v>0</v>
      </c>
      <c r="AL24" s="33">
        <v>0</v>
      </c>
      <c r="AM24" s="33">
        <v>0</v>
      </c>
      <c r="AN24" s="33">
        <v>0</v>
      </c>
      <c r="AO24" s="33">
        <v>0</v>
      </c>
      <c r="AP24" s="33">
        <v>0</v>
      </c>
      <c r="AQ24" s="33">
        <v>0</v>
      </c>
      <c r="AR24" s="33">
        <v>0</v>
      </c>
      <c r="AS24" s="33">
        <v>0</v>
      </c>
      <c r="AT24" s="33">
        <v>0</v>
      </c>
      <c r="AU24" s="33">
        <v>0</v>
      </c>
      <c r="AV24" s="41"/>
      <c r="AX24" s="8"/>
      <c r="AY24" s="286">
        <v>0.15000000002328306</v>
      </c>
      <c r="AZ24" s="52">
        <v>0.15000000002328306</v>
      </c>
      <c r="BA24" s="52">
        <v>0.15000000002328306</v>
      </c>
      <c r="BB24" s="52">
        <v>0.15000000002328306</v>
      </c>
      <c r="BC24" s="52">
        <v>0.15000000002328306</v>
      </c>
      <c r="BD24" s="52">
        <v>0.15000000002328306</v>
      </c>
      <c r="BE24" s="52">
        <v>0.15000000002328306</v>
      </c>
      <c r="BF24" s="52">
        <v>0.15000000002328306</v>
      </c>
      <c r="BG24" s="52">
        <v>0.15000000002328306</v>
      </c>
      <c r="BH24" s="52">
        <v>0.15000000002328306</v>
      </c>
      <c r="BI24" s="52">
        <v>0.15000000002328306</v>
      </c>
      <c r="BJ24" s="52">
        <v>0.15000000002328306</v>
      </c>
      <c r="BK24" s="52">
        <v>0.15000000002328306</v>
      </c>
      <c r="BL24" s="9"/>
      <c r="BM24" s="9">
        <f t="shared" si="48"/>
        <v>0.15000000002328306</v>
      </c>
      <c r="BN24" s="9"/>
      <c r="BO24" s="9">
        <f t="shared" ref="BO24:BR24" si="56">INDEX($AY24:$BK24,MATCH(BO$5,$AY$5:$BK$5,0))</f>
        <v>0.15000000002328306</v>
      </c>
      <c r="BP24" s="9">
        <f t="shared" si="56"/>
        <v>0.15000000002328306</v>
      </c>
      <c r="BQ24" s="9">
        <f t="shared" si="56"/>
        <v>0.15000000002328306</v>
      </c>
      <c r="BR24" s="9">
        <f t="shared" si="56"/>
        <v>0.15000000002328306</v>
      </c>
      <c r="BS24" s="9"/>
      <c r="BT24" s="9">
        <f t="shared" si="50"/>
        <v>0.15000000002328306</v>
      </c>
    </row>
    <row r="25" spans="2:72" ht="14.25" customHeight="1" x14ac:dyDescent="0.25">
      <c r="B25" s="7" t="s">
        <v>174</v>
      </c>
      <c r="C25" s="282">
        <f t="shared" si="44"/>
        <v>17302340.099999998</v>
      </c>
      <c r="D25" s="52">
        <f>SUMIFS('Dispatch BS'!C:C,'Dispatch BS'!$P:$P,$B25)</f>
        <v>16913523.709999997</v>
      </c>
      <c r="E25" s="52">
        <f>SUMIFS('Dispatch BS'!D:D,'Dispatch BS'!$P:$P,$B25)</f>
        <v>16524707.319999997</v>
      </c>
      <c r="F25" s="52">
        <f>SUMIFS('Dispatch BS'!E:E,'Dispatch BS'!$P:$P,$B25)</f>
        <v>16135890.929999996</v>
      </c>
      <c r="G25" s="52">
        <f>SUMIFS('Dispatch BS'!F:F,'Dispatch BS'!$P:$P,$B25)</f>
        <v>15747074.539999995</v>
      </c>
      <c r="H25" s="52">
        <f>SUMIFS('Dispatch BS'!G:G,'Dispatch BS'!$P:$P,$B25)</f>
        <v>15358258.149999995</v>
      </c>
      <c r="I25" s="52">
        <f>SUMIFS('Dispatch BS'!H:H,'Dispatch BS'!$P:$P,$B25)</f>
        <v>14969441.759999994</v>
      </c>
      <c r="J25" s="52">
        <f>SUMIFS('Dispatch BS'!I:I,'Dispatch BS'!$P:$P,$B25)</f>
        <v>14580625.369999994</v>
      </c>
      <c r="K25" s="52">
        <f>SUMIFS('Dispatch BS'!J:J,'Dispatch BS'!$P:$P,$B25)</f>
        <v>14191808.979999993</v>
      </c>
      <c r="L25" s="52">
        <f>SUMIFS('Dispatch BS'!K:K,'Dispatch BS'!$P:$P,$B25)</f>
        <v>13802992.589999992</v>
      </c>
      <c r="M25" s="52">
        <f>SUMIFS('Dispatch BS'!L:L,'Dispatch BS'!$P:$P,$B25)</f>
        <v>13414176.199999992</v>
      </c>
      <c r="N25" s="52">
        <f>SUMIFS('Dispatch BS'!M:M,'Dispatch BS'!$P:$P,$B25)</f>
        <v>13025359.809999995</v>
      </c>
      <c r="O25" s="52">
        <f>SUMIFS('Dispatch BS'!N:N,'Dispatch BS'!$P:$P,$B25)</f>
        <v>12636543.419999994</v>
      </c>
      <c r="P25" s="9"/>
      <c r="Q25" s="9">
        <f t="shared" si="45"/>
        <v>12636543.419999994</v>
      </c>
      <c r="R25" s="9"/>
      <c r="S25" s="9">
        <f t="shared" ref="S25:V25" si="57">INDEX($C25:$O25,MATCH(S$5,$C$5:$O$5,0))</f>
        <v>16135890.929999996</v>
      </c>
      <c r="T25" s="9">
        <f t="shared" si="57"/>
        <v>14969441.759999994</v>
      </c>
      <c r="U25" s="9">
        <f t="shared" si="57"/>
        <v>13802992.589999992</v>
      </c>
      <c r="V25" s="9">
        <f t="shared" si="57"/>
        <v>12636543.419999994</v>
      </c>
      <c r="W25" s="9"/>
      <c r="X25" s="9">
        <f t="shared" si="47"/>
        <v>13025359.809999995</v>
      </c>
      <c r="AA25" s="41"/>
      <c r="AB25" s="33">
        <v>12636543.363904763</v>
      </c>
      <c r="AC25" s="33"/>
      <c r="AD25" s="33">
        <v>16135890.915976189</v>
      </c>
      <c r="AE25" s="33">
        <v>14969441.73195238</v>
      </c>
      <c r="AF25" s="33">
        <v>13802992.547928572</v>
      </c>
      <c r="AG25" s="33">
        <v>12636543.363904763</v>
      </c>
      <c r="AH25" s="33"/>
      <c r="AI25" s="285">
        <v>17302340.099999998</v>
      </c>
      <c r="AJ25" s="33">
        <v>16913523.705325395</v>
      </c>
      <c r="AK25" s="33">
        <v>16524707.310650792</v>
      </c>
      <c r="AL25" s="33">
        <v>16135890.915976189</v>
      </c>
      <c r="AM25" s="33">
        <v>15747074.521301586</v>
      </c>
      <c r="AN25" s="33">
        <v>15358258.126626983</v>
      </c>
      <c r="AO25" s="33">
        <v>14969441.73195238</v>
      </c>
      <c r="AP25" s="33">
        <v>14580625.337277777</v>
      </c>
      <c r="AQ25" s="33">
        <v>14191808.942603175</v>
      </c>
      <c r="AR25" s="33">
        <v>13802992.547928572</v>
      </c>
      <c r="AS25" s="33">
        <v>13414176.153253969</v>
      </c>
      <c r="AT25" s="33">
        <v>13025359.758579366</v>
      </c>
      <c r="AU25" s="33">
        <v>12636543.363904763</v>
      </c>
      <c r="AV25" s="41"/>
      <c r="AY25" s="286">
        <v>21968136.779999997</v>
      </c>
      <c r="AZ25" s="52">
        <v>21579320.389999997</v>
      </c>
      <c r="BA25" s="52">
        <v>21190503.999999996</v>
      </c>
      <c r="BB25" s="52">
        <v>20801687.609999996</v>
      </c>
      <c r="BC25" s="52">
        <v>20412871.219999999</v>
      </c>
      <c r="BD25" s="52">
        <v>20024054.829999998</v>
      </c>
      <c r="BE25" s="52">
        <v>19635238.439999998</v>
      </c>
      <c r="BF25" s="52">
        <v>19246422.049999997</v>
      </c>
      <c r="BG25" s="52">
        <v>18857605.659999996</v>
      </c>
      <c r="BH25" s="52">
        <v>18468789.269999996</v>
      </c>
      <c r="BI25" s="52">
        <v>18079972.879999995</v>
      </c>
      <c r="BJ25" s="52">
        <v>17691156.489999998</v>
      </c>
      <c r="BK25" s="52">
        <v>17302340.099999998</v>
      </c>
      <c r="BL25" s="9"/>
      <c r="BM25" s="9">
        <f t="shared" si="48"/>
        <v>17302340.099999998</v>
      </c>
      <c r="BN25" s="9"/>
      <c r="BO25" s="9">
        <f t="shared" ref="BO25:BR25" si="58">INDEX($AY25:$BK25,MATCH(BO$5,$AY$5:$BK$5,0))</f>
        <v>20801687.609999996</v>
      </c>
      <c r="BP25" s="9">
        <f t="shared" si="58"/>
        <v>19635238.439999998</v>
      </c>
      <c r="BQ25" s="9">
        <f t="shared" si="58"/>
        <v>18468789.269999996</v>
      </c>
      <c r="BR25" s="9">
        <f t="shared" si="58"/>
        <v>17302340.099999998</v>
      </c>
      <c r="BS25" s="9"/>
      <c r="BT25" s="9">
        <f t="shared" si="50"/>
        <v>17691156.489999998</v>
      </c>
    </row>
    <row r="26" spans="2:72" ht="14.25" customHeight="1" x14ac:dyDescent="0.25">
      <c r="B26" s="7" t="s">
        <v>175</v>
      </c>
      <c r="C26" s="282">
        <f t="shared" si="44"/>
        <v>3034947.82</v>
      </c>
      <c r="D26" s="52">
        <f>SUMIFS('Dispatch BS'!C:C,'Dispatch BS'!$P:$P,$B26)</f>
        <v>2997397.4600000004</v>
      </c>
      <c r="E26" s="52">
        <f>SUMIFS('Dispatch BS'!D:D,'Dispatch BS'!$P:$P,$B26)</f>
        <v>2959847.1000000006</v>
      </c>
      <c r="F26" s="52">
        <f>SUMIFS('Dispatch BS'!E:E,'Dispatch BS'!$P:$P,$B26)</f>
        <v>2922296.7400000007</v>
      </c>
      <c r="G26" s="52">
        <f>SUMIFS('Dispatch BS'!F:F,'Dispatch BS'!$P:$P,$B26)</f>
        <v>2884746.3800000008</v>
      </c>
      <c r="H26" s="52">
        <f>SUMIFS('Dispatch BS'!G:G,'Dispatch BS'!$P:$P,$B26)</f>
        <v>2847196.0200000009</v>
      </c>
      <c r="I26" s="52">
        <f>SUMIFS('Dispatch BS'!H:H,'Dispatch BS'!$P:$P,$B26)</f>
        <v>2809645.6600000011</v>
      </c>
      <c r="J26" s="52">
        <f>SUMIFS('Dispatch BS'!I:I,'Dispatch BS'!$P:$P,$B26)</f>
        <v>2772095.3000000012</v>
      </c>
      <c r="K26" s="52">
        <f>SUMIFS('Dispatch BS'!J:J,'Dispatch BS'!$P:$P,$B26)</f>
        <v>2734544.9400000013</v>
      </c>
      <c r="L26" s="52">
        <f>SUMIFS('Dispatch BS'!K:K,'Dispatch BS'!$P:$P,$B26)</f>
        <v>2696994.5800000015</v>
      </c>
      <c r="M26" s="52">
        <f>SUMIFS('Dispatch BS'!L:L,'Dispatch BS'!$P:$P,$B26)</f>
        <v>2659444.2200000016</v>
      </c>
      <c r="N26" s="52">
        <f>SUMIFS('Dispatch BS'!M:M,'Dispatch BS'!$P:$P,$B26)</f>
        <v>2621893.8600000017</v>
      </c>
      <c r="O26" s="52">
        <f>SUMIFS('Dispatch BS'!N:N,'Dispatch BS'!$P:$P,$B26)</f>
        <v>2584343.5000000019</v>
      </c>
      <c r="P26" s="9"/>
      <c r="Q26" s="9">
        <f t="shared" si="45"/>
        <v>2584343.5000000019</v>
      </c>
      <c r="R26" s="9"/>
      <c r="S26" s="9">
        <f t="shared" ref="S26:V26" si="59">INDEX($C26:$O26,MATCH(S$5,$C$5:$O$5,0))</f>
        <v>2922296.7400000007</v>
      </c>
      <c r="T26" s="9">
        <f t="shared" si="59"/>
        <v>2809645.6600000011</v>
      </c>
      <c r="U26" s="9">
        <f t="shared" si="59"/>
        <v>2696994.5800000015</v>
      </c>
      <c r="V26" s="9">
        <f t="shared" si="59"/>
        <v>2584343.5000000019</v>
      </c>
      <c r="W26" s="9"/>
      <c r="X26" s="9">
        <f t="shared" si="47"/>
        <v>2621893.8600000017</v>
      </c>
      <c r="AA26" s="41"/>
      <c r="AB26" s="33">
        <v>2584343.4243956036</v>
      </c>
      <c r="AC26" s="33"/>
      <c r="AD26" s="33">
        <v>2922296.7210989008</v>
      </c>
      <c r="AE26" s="33">
        <v>2809645.6221978017</v>
      </c>
      <c r="AF26" s="33">
        <v>2696994.5232967027</v>
      </c>
      <c r="AG26" s="33">
        <v>2584343.4243956036</v>
      </c>
      <c r="AH26" s="33"/>
      <c r="AI26" s="285">
        <v>3034947.82</v>
      </c>
      <c r="AJ26" s="33">
        <v>2997397.4536996335</v>
      </c>
      <c r="AK26" s="33">
        <v>2959847.0873992671</v>
      </c>
      <c r="AL26" s="33">
        <v>2922296.7210989008</v>
      </c>
      <c r="AM26" s="33">
        <v>2884746.3547985344</v>
      </c>
      <c r="AN26" s="33">
        <v>2847195.9884981681</v>
      </c>
      <c r="AO26" s="33">
        <v>2809645.6221978017</v>
      </c>
      <c r="AP26" s="33">
        <v>2772095.2558974354</v>
      </c>
      <c r="AQ26" s="33">
        <v>2734544.889597069</v>
      </c>
      <c r="AR26" s="33">
        <v>2696994.5232967027</v>
      </c>
      <c r="AS26" s="33">
        <v>2659444.1569963363</v>
      </c>
      <c r="AT26" s="33">
        <v>2621893.7906959699</v>
      </c>
      <c r="AU26" s="33">
        <v>2584343.4243956036</v>
      </c>
      <c r="AV26" s="41"/>
      <c r="AY26" s="286">
        <v>3485552.14</v>
      </c>
      <c r="AZ26" s="52">
        <v>3448001.78</v>
      </c>
      <c r="BA26" s="52">
        <v>3410451.42</v>
      </c>
      <c r="BB26" s="52">
        <v>3372901.06</v>
      </c>
      <c r="BC26" s="52">
        <v>3335350.7</v>
      </c>
      <c r="BD26" s="52">
        <v>3297800.34</v>
      </c>
      <c r="BE26" s="52">
        <v>3260249.98</v>
      </c>
      <c r="BF26" s="52">
        <v>3222699.62</v>
      </c>
      <c r="BG26" s="52">
        <v>3185149.26</v>
      </c>
      <c r="BH26" s="52">
        <v>3147598.9</v>
      </c>
      <c r="BI26" s="52">
        <v>3110048.54</v>
      </c>
      <c r="BJ26" s="52">
        <v>3072498.18</v>
      </c>
      <c r="BK26" s="52">
        <v>3034947.82</v>
      </c>
      <c r="BL26" s="9"/>
      <c r="BM26" s="9">
        <f t="shared" si="48"/>
        <v>3034947.82</v>
      </c>
      <c r="BN26" s="9"/>
      <c r="BO26" s="9">
        <f t="shared" ref="BO26:BR26" si="60">INDEX($AY26:$BK26,MATCH(BO$5,$AY$5:$BK$5,0))</f>
        <v>3372901.06</v>
      </c>
      <c r="BP26" s="9">
        <f t="shared" si="60"/>
        <v>3260249.98</v>
      </c>
      <c r="BQ26" s="9">
        <f t="shared" si="60"/>
        <v>3147598.9</v>
      </c>
      <c r="BR26" s="9">
        <f t="shared" si="60"/>
        <v>3034947.82</v>
      </c>
      <c r="BS26" s="9"/>
      <c r="BT26" s="9">
        <f t="shared" si="50"/>
        <v>3072498.18</v>
      </c>
    </row>
    <row r="27" spans="2:72" ht="14.25" customHeight="1" x14ac:dyDescent="0.25">
      <c r="B27" s="7" t="s">
        <v>176</v>
      </c>
      <c r="C27" s="282">
        <f t="shared" si="44"/>
        <v>81439034.650000006</v>
      </c>
      <c r="D27" s="52">
        <f>SUMIFS('Dispatch BS'!C:C,'Dispatch BS'!$P:$P,$B27)</f>
        <v>81439034.650000006</v>
      </c>
      <c r="E27" s="52">
        <f>SUMIFS('Dispatch BS'!D:D,'Dispatch BS'!$P:$P,$B27)</f>
        <v>81439034.650000006</v>
      </c>
      <c r="F27" s="52">
        <f>SUMIFS('Dispatch BS'!E:E,'Dispatch BS'!$P:$P,$B27)</f>
        <v>81439034.650000006</v>
      </c>
      <c r="G27" s="52">
        <f>SUMIFS('Dispatch BS'!F:F,'Dispatch BS'!$P:$P,$B27)</f>
        <v>81439034.650000006</v>
      </c>
      <c r="H27" s="52">
        <f>SUMIFS('Dispatch BS'!G:G,'Dispatch BS'!$P:$P,$B27)</f>
        <v>81439034.650000006</v>
      </c>
      <c r="I27" s="52">
        <f>SUMIFS('Dispatch BS'!H:H,'Dispatch BS'!$P:$P,$B27)</f>
        <v>81439034.650000006</v>
      </c>
      <c r="J27" s="52">
        <f>SUMIFS('Dispatch BS'!I:I,'Dispatch BS'!$P:$P,$B27)</f>
        <v>81439034.650000006</v>
      </c>
      <c r="K27" s="52">
        <f>SUMIFS('Dispatch BS'!J:J,'Dispatch BS'!$P:$P,$B27)</f>
        <v>81439034.650000006</v>
      </c>
      <c r="L27" s="52">
        <f>SUMIFS('Dispatch BS'!K:K,'Dispatch BS'!$P:$P,$B27)</f>
        <v>81439034.650000006</v>
      </c>
      <c r="M27" s="52">
        <f>SUMIFS('Dispatch BS'!L:L,'Dispatch BS'!$P:$P,$B27)</f>
        <v>81439034.650000006</v>
      </c>
      <c r="N27" s="52">
        <f>SUMIFS('Dispatch BS'!M:M,'Dispatch BS'!$P:$P,$B27)</f>
        <v>81439034.650000006</v>
      </c>
      <c r="O27" s="52">
        <f>SUMIFS('Dispatch BS'!N:N,'Dispatch BS'!$P:$P,$B27)</f>
        <v>81439034.650000006</v>
      </c>
      <c r="P27" s="9"/>
      <c r="Q27" s="9">
        <f t="shared" si="45"/>
        <v>81439034.650000006</v>
      </c>
      <c r="R27" s="9"/>
      <c r="S27" s="9">
        <f t="shared" ref="S27:V27" si="61">INDEX($C27:$O27,MATCH(S$5,$C$5:$O$5,0))</f>
        <v>81439034.650000006</v>
      </c>
      <c r="T27" s="9">
        <f t="shared" si="61"/>
        <v>81439034.650000006</v>
      </c>
      <c r="U27" s="9">
        <f t="shared" si="61"/>
        <v>81439034.650000006</v>
      </c>
      <c r="V27" s="9">
        <f t="shared" si="61"/>
        <v>81439034.650000006</v>
      </c>
      <c r="W27" s="9"/>
      <c r="X27" s="9">
        <f t="shared" si="47"/>
        <v>81439034.650000006</v>
      </c>
      <c r="AA27" s="41"/>
      <c r="AB27" s="33">
        <v>81439034.650000006</v>
      </c>
      <c r="AC27" s="33"/>
      <c r="AD27" s="33">
        <v>81439034.650000006</v>
      </c>
      <c r="AE27" s="33">
        <v>81439034.650000006</v>
      </c>
      <c r="AF27" s="33">
        <v>81439034.650000006</v>
      </c>
      <c r="AG27" s="33">
        <v>81439034.650000006</v>
      </c>
      <c r="AH27" s="33"/>
      <c r="AI27" s="285">
        <v>81439034.650000006</v>
      </c>
      <c r="AJ27" s="33">
        <v>81439034.650000006</v>
      </c>
      <c r="AK27" s="33">
        <v>81439034.650000006</v>
      </c>
      <c r="AL27" s="33">
        <v>81439034.650000006</v>
      </c>
      <c r="AM27" s="33">
        <v>81439034.650000006</v>
      </c>
      <c r="AN27" s="33">
        <v>81439034.650000006</v>
      </c>
      <c r="AO27" s="33">
        <v>81439034.650000006</v>
      </c>
      <c r="AP27" s="33">
        <v>81439034.650000006</v>
      </c>
      <c r="AQ27" s="33">
        <v>81439034.650000006</v>
      </c>
      <c r="AR27" s="33">
        <v>81439034.650000006</v>
      </c>
      <c r="AS27" s="33">
        <v>81439034.650000006</v>
      </c>
      <c r="AT27" s="33">
        <v>81439034.650000006</v>
      </c>
      <c r="AU27" s="33">
        <v>81439034.650000006</v>
      </c>
      <c r="AV27" s="41"/>
      <c r="AY27" s="286">
        <v>81439034.650000006</v>
      </c>
      <c r="AZ27" s="52">
        <v>81439034.650000006</v>
      </c>
      <c r="BA27" s="52">
        <v>81439034.650000006</v>
      </c>
      <c r="BB27" s="52">
        <v>81439034.650000006</v>
      </c>
      <c r="BC27" s="52">
        <v>81439034.650000006</v>
      </c>
      <c r="BD27" s="52">
        <v>81439034.650000006</v>
      </c>
      <c r="BE27" s="52">
        <v>81439034.650000006</v>
      </c>
      <c r="BF27" s="52">
        <v>81439034.650000006</v>
      </c>
      <c r="BG27" s="52">
        <v>81439034.650000006</v>
      </c>
      <c r="BH27" s="52">
        <v>81439034.650000006</v>
      </c>
      <c r="BI27" s="52">
        <v>81439034.650000006</v>
      </c>
      <c r="BJ27" s="52">
        <v>81439034.650000006</v>
      </c>
      <c r="BK27" s="52">
        <v>81439034.650000006</v>
      </c>
      <c r="BL27" s="9"/>
      <c r="BM27" s="9">
        <f t="shared" si="48"/>
        <v>81439034.650000006</v>
      </c>
      <c r="BN27" s="9"/>
      <c r="BO27" s="9">
        <f t="shared" ref="BO27:BR27" si="62">INDEX($AY27:$BK27,MATCH(BO$5,$AY$5:$BK$5,0))</f>
        <v>81439034.650000006</v>
      </c>
      <c r="BP27" s="9">
        <f t="shared" si="62"/>
        <v>81439034.650000006</v>
      </c>
      <c r="BQ27" s="9">
        <f t="shared" si="62"/>
        <v>81439034.650000006</v>
      </c>
      <c r="BR27" s="9">
        <f t="shared" si="62"/>
        <v>81439034.650000006</v>
      </c>
      <c r="BS27" s="9"/>
      <c r="BT27" s="9">
        <f t="shared" si="50"/>
        <v>81439034.650000006</v>
      </c>
    </row>
    <row r="28" spans="2:72" ht="14.25" customHeight="1" x14ac:dyDescent="0.25">
      <c r="B28" s="7" t="s">
        <v>217</v>
      </c>
      <c r="C28" s="282">
        <f t="shared" si="44"/>
        <v>407413.96</v>
      </c>
      <c r="D28" s="52">
        <f>SUMIFS('Dispatch BS'!C:C,'Dispatch BS'!$P:$P,$B28)</f>
        <v>-1039464.76</v>
      </c>
      <c r="E28" s="52">
        <f>SUMIFS('Dispatch BS'!D:D,'Dispatch BS'!$P:$P,$B28)</f>
        <v>-1032351.18</v>
      </c>
      <c r="F28" s="52">
        <f>SUMIFS('Dispatch BS'!E:E,'Dispatch BS'!$P:$P,$B28)</f>
        <v>-1023472.82</v>
      </c>
      <c r="G28" s="52">
        <f>SUMIFS('Dispatch BS'!F:F,'Dispatch BS'!$P:$P,$B28)</f>
        <v>-2517997.2000000002</v>
      </c>
      <c r="H28" s="52">
        <f>SUMIFS('Dispatch BS'!G:G,'Dispatch BS'!$P:$P,$B28)</f>
        <v>-2511758.63</v>
      </c>
      <c r="I28" s="52">
        <f>SUMIFS('Dispatch BS'!H:H,'Dispatch BS'!$P:$P,$B28)</f>
        <v>-2308760.87</v>
      </c>
      <c r="J28" s="52">
        <f>SUMIFS('Dispatch BS'!I:I,'Dispatch BS'!$P:$P,$B28)</f>
        <v>-2300567.2200000002</v>
      </c>
      <c r="K28" s="52">
        <f>SUMIFS('Dispatch BS'!J:J,'Dispatch BS'!$P:$P,$B28)</f>
        <v>-2192342.7200000002</v>
      </c>
      <c r="L28" s="52">
        <f>SUMIFS('Dispatch BS'!K:K,'Dispatch BS'!$P:$P,$B28)</f>
        <v>-2033849.6500000001</v>
      </c>
      <c r="M28" s="52">
        <f>SUMIFS('Dispatch BS'!L:L,'Dispatch BS'!$P:$P,$B28)</f>
        <v>-2028119.4900000002</v>
      </c>
      <c r="N28" s="52">
        <f>SUMIFS('Dispatch BS'!M:M,'Dispatch BS'!$P:$P,$B28)</f>
        <v>-2194807.7599999998</v>
      </c>
      <c r="O28" s="52">
        <f>SUMIFS('Dispatch BS'!N:N,'Dispatch BS'!$P:$P,$B28)</f>
        <v>-2552151.56</v>
      </c>
      <c r="P28" s="9"/>
      <c r="Q28" s="9">
        <f t="shared" si="45"/>
        <v>-2552151.56</v>
      </c>
      <c r="R28" s="9"/>
      <c r="S28" s="9">
        <f t="shared" ref="S28:V28" si="63">INDEX($C28:$O28,MATCH(S$5,$C$5:$O$5,0))</f>
        <v>-1023472.82</v>
      </c>
      <c r="T28" s="9">
        <f t="shared" si="63"/>
        <v>-2308760.87</v>
      </c>
      <c r="U28" s="9">
        <f t="shared" si="63"/>
        <v>-2033849.6500000001</v>
      </c>
      <c r="V28" s="9">
        <f t="shared" si="63"/>
        <v>-2552151.56</v>
      </c>
      <c r="W28" s="9"/>
      <c r="X28" s="9">
        <f t="shared" si="47"/>
        <v>-2194807.7599999998</v>
      </c>
      <c r="Y28" s="8"/>
      <c r="AA28" s="41"/>
      <c r="AB28" s="33">
        <v>407413.96</v>
      </c>
      <c r="AC28" s="33"/>
      <c r="AD28" s="33">
        <v>407413.96</v>
      </c>
      <c r="AE28" s="33">
        <v>407413.96</v>
      </c>
      <c r="AF28" s="33">
        <v>407413.96</v>
      </c>
      <c r="AG28" s="33">
        <v>407413.96</v>
      </c>
      <c r="AH28" s="33"/>
      <c r="AI28" s="285">
        <v>407413.96</v>
      </c>
      <c r="AJ28" s="33">
        <v>407413.96</v>
      </c>
      <c r="AK28" s="33">
        <v>407413.96</v>
      </c>
      <c r="AL28" s="33">
        <v>407413.96</v>
      </c>
      <c r="AM28" s="33">
        <v>407413.96</v>
      </c>
      <c r="AN28" s="33">
        <v>407413.96</v>
      </c>
      <c r="AO28" s="33">
        <v>407413.96</v>
      </c>
      <c r="AP28" s="33">
        <v>407413.96</v>
      </c>
      <c r="AQ28" s="33">
        <v>407413.96</v>
      </c>
      <c r="AR28" s="33">
        <v>407413.96</v>
      </c>
      <c r="AS28" s="33">
        <v>407413.96</v>
      </c>
      <c r="AT28" s="33">
        <v>407413.96</v>
      </c>
      <c r="AU28" s="33">
        <v>407413.96</v>
      </c>
      <c r="AV28" s="41"/>
      <c r="AX28" s="8"/>
      <c r="AY28" s="286">
        <v>1645239.15</v>
      </c>
      <c r="AZ28" s="52">
        <v>1642413.13</v>
      </c>
      <c r="BA28" s="52">
        <v>639581.56000000006</v>
      </c>
      <c r="BB28" s="52">
        <v>636805.02</v>
      </c>
      <c r="BC28" s="52">
        <v>322049.75</v>
      </c>
      <c r="BD28" s="52">
        <v>518508.07</v>
      </c>
      <c r="BE28" s="52">
        <v>-384459.07</v>
      </c>
      <c r="BF28" s="52">
        <v>-191593.66</v>
      </c>
      <c r="BG28" s="52">
        <v>104407.33</v>
      </c>
      <c r="BH28" s="52">
        <v>601195.38</v>
      </c>
      <c r="BI28" s="52">
        <v>997895.85</v>
      </c>
      <c r="BJ28" s="52">
        <v>954639.99</v>
      </c>
      <c r="BK28" s="52">
        <v>407413.96</v>
      </c>
      <c r="BL28" s="9"/>
      <c r="BM28" s="9">
        <f t="shared" si="48"/>
        <v>407413.96</v>
      </c>
      <c r="BN28" s="9"/>
      <c r="BO28" s="9">
        <f t="shared" ref="BO28:BR28" si="64">INDEX($AY28:$BK28,MATCH(BO$5,$AY$5:$BK$5,0))</f>
        <v>636805.02</v>
      </c>
      <c r="BP28" s="9">
        <f t="shared" si="64"/>
        <v>-384459.07</v>
      </c>
      <c r="BQ28" s="9">
        <f t="shared" si="64"/>
        <v>601195.38</v>
      </c>
      <c r="BR28" s="9">
        <f t="shared" si="64"/>
        <v>407413.96</v>
      </c>
      <c r="BS28" s="9"/>
      <c r="BT28" s="9">
        <f t="shared" si="50"/>
        <v>954639.99</v>
      </c>
    </row>
    <row r="29" spans="2:72" ht="14.25" customHeight="1" x14ac:dyDescent="0.25">
      <c r="B29" s="7" t="s">
        <v>178</v>
      </c>
      <c r="C29" s="282">
        <f t="shared" si="44"/>
        <v>359409.76</v>
      </c>
      <c r="D29" s="52">
        <f>SUMIFS('Dispatch BS'!C:C,'Dispatch BS'!$P:$P,$B29)</f>
        <v>334355.73</v>
      </c>
      <c r="E29" s="52">
        <f>SUMIFS('Dispatch BS'!D:D,'Dispatch BS'!$P:$P,$B29)</f>
        <v>309209.32999999996</v>
      </c>
      <c r="F29" s="52">
        <f>SUMIFS('Dispatch BS'!E:E,'Dispatch BS'!$P:$P,$B29)</f>
        <v>283970.24</v>
      </c>
      <c r="G29" s="52">
        <f>SUMIFS('Dispatch BS'!F:F,'Dispatch BS'!$P:$P,$B29)</f>
        <v>258636.19999999995</v>
      </c>
      <c r="H29" s="52">
        <f>SUMIFS('Dispatch BS'!G:G,'Dispatch BS'!$P:$P,$B29)</f>
        <v>233206.87</v>
      </c>
      <c r="I29" s="52">
        <f>SUMIFS('Dispatch BS'!H:H,'Dispatch BS'!$P:$P,$B29)</f>
        <v>207681.93000000005</v>
      </c>
      <c r="J29" s="52">
        <f>SUMIFS('Dispatch BS'!I:I,'Dispatch BS'!$P:$P,$B29)</f>
        <v>182061.04000000004</v>
      </c>
      <c r="K29" s="52">
        <f>SUMIFS('Dispatch BS'!J:J,'Dispatch BS'!$P:$P,$B29)</f>
        <v>156343.85999999999</v>
      </c>
      <c r="L29" s="52">
        <f>SUMIFS('Dispatch BS'!K:K,'Dispatch BS'!$P:$P,$B29)</f>
        <v>130530.05999999994</v>
      </c>
      <c r="M29" s="52">
        <f>SUMIFS('Dispatch BS'!L:L,'Dispatch BS'!$P:$P,$B29)</f>
        <v>104619.30999999994</v>
      </c>
      <c r="N29" s="52">
        <f>SUMIFS('Dispatch BS'!M:M,'Dispatch BS'!$P:$P,$B29)</f>
        <v>78611.269999999902</v>
      </c>
      <c r="O29" s="52">
        <f>SUMIFS('Dispatch BS'!N:N,'Dispatch BS'!$P:$P,$B29)</f>
        <v>52505.589999999851</v>
      </c>
      <c r="P29" s="9"/>
      <c r="Q29" s="9">
        <f t="shared" si="45"/>
        <v>52505.589999999851</v>
      </c>
      <c r="R29" s="9"/>
      <c r="S29" s="9">
        <f t="shared" ref="S29:V29" si="65">INDEX($C29:$O29,MATCH(S$5,$C$5:$O$5,0))</f>
        <v>283970.24</v>
      </c>
      <c r="T29" s="9">
        <f t="shared" si="65"/>
        <v>207681.93000000005</v>
      </c>
      <c r="U29" s="9">
        <f t="shared" si="65"/>
        <v>130530.05999999994</v>
      </c>
      <c r="V29" s="9">
        <f t="shared" si="65"/>
        <v>52505.589999999851</v>
      </c>
      <c r="W29" s="9"/>
      <c r="X29" s="9">
        <f t="shared" si="47"/>
        <v>78611.269999999902</v>
      </c>
      <c r="Y29" s="9"/>
      <c r="AA29" s="41"/>
      <c r="AB29" s="33">
        <v>52505.612381144892</v>
      </c>
      <c r="AC29" s="33"/>
      <c r="AD29" s="33">
        <v>283970.26878511149</v>
      </c>
      <c r="AE29" s="33">
        <v>207681.95318496646</v>
      </c>
      <c r="AF29" s="33">
        <v>130530.08624430944</v>
      </c>
      <c r="AG29" s="33">
        <v>52505.612381144892</v>
      </c>
      <c r="AH29" s="33"/>
      <c r="AI29" s="285">
        <v>359409.76</v>
      </c>
      <c r="AJ29" s="33">
        <v>334355.75884863606</v>
      </c>
      <c r="AK29" s="33">
        <v>309209.35862859036</v>
      </c>
      <c r="AL29" s="33">
        <v>283970.26878511149</v>
      </c>
      <c r="AM29" s="33">
        <v>258636.22529217787</v>
      </c>
      <c r="AN29" s="33">
        <v>233206.89739457716</v>
      </c>
      <c r="AO29" s="33">
        <v>207681.95318496646</v>
      </c>
      <c r="AP29" s="33">
        <v>182061.05959985906</v>
      </c>
      <c r="AQ29" s="33">
        <v>156343.88241559686</v>
      </c>
      <c r="AR29" s="33">
        <v>130530.08624430944</v>
      </c>
      <c r="AS29" s="33">
        <v>104619.33452985866</v>
      </c>
      <c r="AT29" s="33">
        <v>78611.289543769206</v>
      </c>
      <c r="AU29" s="33">
        <v>52505.612381144892</v>
      </c>
      <c r="AV29" s="41"/>
      <c r="AX29" s="9"/>
      <c r="AY29" s="286">
        <v>652974.76</v>
      </c>
      <c r="AZ29" s="9">
        <v>629000.66</v>
      </c>
      <c r="BA29" s="9">
        <v>604939.8600000001</v>
      </c>
      <c r="BB29" s="9">
        <v>580792.05000000005</v>
      </c>
      <c r="BC29" s="9">
        <v>556555.03</v>
      </c>
      <c r="BD29" s="9">
        <v>532228.49</v>
      </c>
      <c r="BE29" s="9">
        <v>507812.12</v>
      </c>
      <c r="BF29" s="9">
        <v>483305.60000000003</v>
      </c>
      <c r="BG29" s="9">
        <v>458708.62</v>
      </c>
      <c r="BH29" s="9">
        <v>434020.86000000004</v>
      </c>
      <c r="BI29" s="9">
        <v>409242.01</v>
      </c>
      <c r="BJ29" s="9">
        <v>384371.75</v>
      </c>
      <c r="BK29" s="9">
        <v>359409.76</v>
      </c>
      <c r="BL29" s="9"/>
      <c r="BM29" s="9">
        <f t="shared" si="48"/>
        <v>359409.76</v>
      </c>
      <c r="BN29" s="9"/>
      <c r="BO29" s="9">
        <f t="shared" ref="BO29:BR29" si="66">INDEX($AY29:$BK29,MATCH(BO$5,$AY$5:$BK$5,0))</f>
        <v>580792.05000000005</v>
      </c>
      <c r="BP29" s="9">
        <f t="shared" si="66"/>
        <v>507812.12</v>
      </c>
      <c r="BQ29" s="9">
        <f t="shared" si="66"/>
        <v>434020.86000000004</v>
      </c>
      <c r="BR29" s="9">
        <f t="shared" si="66"/>
        <v>359409.76</v>
      </c>
      <c r="BS29" s="9"/>
      <c r="BT29" s="9">
        <f t="shared" si="50"/>
        <v>384371.75</v>
      </c>
    </row>
    <row r="30" spans="2:72" ht="14.25" customHeight="1" x14ac:dyDescent="0.25">
      <c r="B30" s="7" t="s">
        <v>179</v>
      </c>
      <c r="C30" s="282">
        <f t="shared" si="44"/>
        <v>159768.04999999999</v>
      </c>
      <c r="D30" s="52">
        <f>SUMIFS('Dispatch BS'!C:C,'Dispatch BS'!$P:$P,$B30)</f>
        <v>146571.75</v>
      </c>
      <c r="E30" s="52">
        <f>SUMIFS('Dispatch BS'!D:D,'Dispatch BS'!$P:$P,$B30)</f>
        <v>133475.78</v>
      </c>
      <c r="F30" s="52">
        <f>SUMIFS('Dispatch BS'!E:E,'Dispatch BS'!$P:$P,$B30)</f>
        <v>121809.68</v>
      </c>
      <c r="G30" s="52">
        <f>SUMIFS('Dispatch BS'!F:F,'Dispatch BS'!$P:$P,$B30)</f>
        <v>110510.40999999999</v>
      </c>
      <c r="H30" s="52">
        <f>SUMIFS('Dispatch BS'!G:G,'Dispatch BS'!$P:$P,$B30)</f>
        <v>120734.04</v>
      </c>
      <c r="I30" s="52">
        <f>SUMIFS('Dispatch BS'!H:H,'Dispatch BS'!$P:$P,$B30)</f>
        <v>108502.84999999999</v>
      </c>
      <c r="J30" s="52">
        <f>SUMIFS('Dispatch BS'!I:I,'Dispatch BS'!$P:$P,$B30)</f>
        <v>113883.09</v>
      </c>
      <c r="K30" s="52">
        <f>SUMIFS('Dispatch BS'!J:J,'Dispatch BS'!$P:$P,$B30)</f>
        <v>124413.56999999999</v>
      </c>
      <c r="L30" s="52">
        <f>SUMIFS('Dispatch BS'!K:K,'Dispatch BS'!$P:$P,$B30)</f>
        <v>112098.98999999999</v>
      </c>
      <c r="M30" s="52">
        <f>SUMIFS('Dispatch BS'!L:L,'Dispatch BS'!$P:$P,$B30)</f>
        <v>99688.12</v>
      </c>
      <c r="N30" s="52">
        <f>SUMIFS('Dispatch BS'!M:M,'Dispatch BS'!$P:$P,$B30)</f>
        <v>82334.819999999992</v>
      </c>
      <c r="O30" s="52">
        <f>SUMIFS('Dispatch BS'!N:N,'Dispatch BS'!$P:$P,$B30)</f>
        <v>85457.609999999986</v>
      </c>
      <c r="P30" s="9"/>
      <c r="Q30" s="9">
        <f t="shared" si="45"/>
        <v>85457.609999999986</v>
      </c>
      <c r="R30" s="9"/>
      <c r="S30" s="9">
        <f t="shared" ref="S30:V30" si="67">INDEX($C30:$O30,MATCH(S$5,$C$5:$O$5,0))</f>
        <v>121809.68</v>
      </c>
      <c r="T30" s="9">
        <f t="shared" si="67"/>
        <v>108502.84999999999</v>
      </c>
      <c r="U30" s="9">
        <f t="shared" si="67"/>
        <v>112098.98999999999</v>
      </c>
      <c r="V30" s="9">
        <f t="shared" si="67"/>
        <v>85457.609999999986</v>
      </c>
      <c r="W30" s="9"/>
      <c r="X30" s="9">
        <f t="shared" si="47"/>
        <v>82334.819999999992</v>
      </c>
      <c r="Y30" s="9"/>
      <c r="AA30" s="41"/>
      <c r="AB30" s="33">
        <v>129002.09000000005</v>
      </c>
      <c r="AC30" s="31"/>
      <c r="AD30" s="33">
        <v>129033.43000000008</v>
      </c>
      <c r="AE30" s="33">
        <v>119229.08000000002</v>
      </c>
      <c r="AF30" s="33">
        <v>113957.84000000008</v>
      </c>
      <c r="AG30" s="33">
        <v>129002.09000000005</v>
      </c>
      <c r="AH30" s="31"/>
      <c r="AI30" s="285">
        <v>159768.04999999999</v>
      </c>
      <c r="AJ30" s="33">
        <v>147831.75000000003</v>
      </c>
      <c r="AK30" s="33">
        <v>136809.53000000006</v>
      </c>
      <c r="AL30" s="33">
        <v>129033.43000000008</v>
      </c>
      <c r="AM30" s="33">
        <v>120974.72000000006</v>
      </c>
      <c r="AN30" s="33">
        <v>115533.06000000006</v>
      </c>
      <c r="AO30" s="33">
        <v>119229.08000000002</v>
      </c>
      <c r="AP30" s="33">
        <v>111871.22000000006</v>
      </c>
      <c r="AQ30" s="33">
        <v>107535.86000000007</v>
      </c>
      <c r="AR30" s="33">
        <v>113957.84000000008</v>
      </c>
      <c r="AS30" s="33">
        <v>109423.66000000006</v>
      </c>
      <c r="AT30" s="33">
        <v>110004.48000000007</v>
      </c>
      <c r="AU30" s="33">
        <v>129002.09000000005</v>
      </c>
      <c r="AV30" s="41"/>
      <c r="AX30" s="9"/>
      <c r="AY30" s="286">
        <v>241307.86</v>
      </c>
      <c r="AZ30" s="9">
        <v>241307.86</v>
      </c>
      <c r="BA30" s="9">
        <v>241307.86</v>
      </c>
      <c r="BB30" s="9">
        <v>241307.86</v>
      </c>
      <c r="BC30" s="9">
        <v>237967.96</v>
      </c>
      <c r="BD30" s="9">
        <v>223413.83</v>
      </c>
      <c r="BE30" s="9">
        <v>213072.5</v>
      </c>
      <c r="BF30" s="9">
        <v>198739.71</v>
      </c>
      <c r="BG30" s="9">
        <v>184840.74</v>
      </c>
      <c r="BH30" s="9">
        <v>222481.75</v>
      </c>
      <c r="BI30" s="9">
        <v>209573.28</v>
      </c>
      <c r="BJ30" s="9">
        <v>194304.38</v>
      </c>
      <c r="BK30" s="9">
        <v>159768.04999999999</v>
      </c>
      <c r="BL30" s="9"/>
      <c r="BM30" s="9">
        <f t="shared" si="48"/>
        <v>159768.04999999999</v>
      </c>
      <c r="BN30" s="9"/>
      <c r="BO30" s="9">
        <f t="shared" ref="BO30:BR30" si="68">INDEX($AY30:$BK30,MATCH(BO$5,$AY$5:$BK$5,0))</f>
        <v>241307.86</v>
      </c>
      <c r="BP30" s="9">
        <f t="shared" si="68"/>
        <v>213072.5</v>
      </c>
      <c r="BQ30" s="9">
        <f t="shared" si="68"/>
        <v>222481.75</v>
      </c>
      <c r="BR30" s="9">
        <f t="shared" si="68"/>
        <v>159768.04999999999</v>
      </c>
      <c r="BS30" s="9"/>
      <c r="BT30" s="9">
        <f t="shared" si="50"/>
        <v>194304.38</v>
      </c>
    </row>
    <row r="31" spans="2:72" ht="14.25" customHeight="1" x14ac:dyDescent="0.25">
      <c r="B31" s="7" t="s">
        <v>180</v>
      </c>
      <c r="C31" s="282">
        <f t="shared" si="44"/>
        <v>0</v>
      </c>
      <c r="D31" s="52">
        <f>SUMIFS('Dispatch BS'!C:C,'Dispatch BS'!$P:$P,$B31)</f>
        <v>0</v>
      </c>
      <c r="E31" s="52">
        <f>SUMIFS('Dispatch BS'!D:D,'Dispatch BS'!$P:$P,$B31)</f>
        <v>0</v>
      </c>
      <c r="F31" s="52">
        <f>SUMIFS('Dispatch BS'!E:E,'Dispatch BS'!$P:$P,$B31)</f>
        <v>0</v>
      </c>
      <c r="G31" s="52">
        <f>SUMIFS('Dispatch BS'!F:F,'Dispatch BS'!$P:$P,$B31)</f>
        <v>0</v>
      </c>
      <c r="H31" s="52">
        <f>SUMIFS('Dispatch BS'!G:G,'Dispatch BS'!$P:$P,$B31)</f>
        <v>0</v>
      </c>
      <c r="I31" s="52">
        <f>SUMIFS('Dispatch BS'!H:H,'Dispatch BS'!$P:$P,$B31)</f>
        <v>0</v>
      </c>
      <c r="J31" s="52">
        <f>SUMIFS('Dispatch BS'!I:I,'Dispatch BS'!$P:$P,$B31)</f>
        <v>0</v>
      </c>
      <c r="K31" s="52">
        <f>SUMIFS('Dispatch BS'!J:J,'Dispatch BS'!$P:$P,$B31)</f>
        <v>0</v>
      </c>
      <c r="L31" s="52">
        <f>SUMIFS('Dispatch BS'!K:K,'Dispatch BS'!$P:$P,$B31)</f>
        <v>0</v>
      </c>
      <c r="M31" s="52">
        <f>SUMIFS('Dispatch BS'!L:L,'Dispatch BS'!$P:$P,$B31)</f>
        <v>0</v>
      </c>
      <c r="N31" s="52">
        <f>SUMIFS('Dispatch BS'!M:M,'Dispatch BS'!$P:$P,$B31)</f>
        <v>0</v>
      </c>
      <c r="O31" s="52">
        <f>SUMIFS('Dispatch BS'!N:N,'Dispatch BS'!$P:$P,$B31)</f>
        <v>0</v>
      </c>
      <c r="Q31" s="9">
        <f t="shared" si="45"/>
        <v>0</v>
      </c>
      <c r="S31" s="9">
        <f t="shared" ref="S31:V31" si="69">INDEX($C31:$O31,MATCH(S$5,$C$5:$O$5,0))</f>
        <v>0</v>
      </c>
      <c r="T31" s="9">
        <f t="shared" si="69"/>
        <v>0</v>
      </c>
      <c r="U31" s="9">
        <f t="shared" si="69"/>
        <v>0</v>
      </c>
      <c r="V31" s="9">
        <f t="shared" si="69"/>
        <v>0</v>
      </c>
      <c r="X31" s="9">
        <f t="shared" si="47"/>
        <v>0</v>
      </c>
      <c r="Y31" s="9"/>
      <c r="AA31" s="41"/>
      <c r="AB31" s="33">
        <v>0</v>
      </c>
      <c r="AC31" s="41"/>
      <c r="AD31" s="33">
        <v>0</v>
      </c>
      <c r="AE31" s="33">
        <v>0</v>
      </c>
      <c r="AF31" s="33">
        <v>0</v>
      </c>
      <c r="AG31" s="33">
        <v>0</v>
      </c>
      <c r="AH31" s="41"/>
      <c r="AI31" s="285">
        <v>0</v>
      </c>
      <c r="AJ31" s="33">
        <v>0</v>
      </c>
      <c r="AK31" s="33">
        <v>0</v>
      </c>
      <c r="AL31" s="33">
        <v>0</v>
      </c>
      <c r="AM31" s="33">
        <v>0</v>
      </c>
      <c r="AN31" s="33">
        <v>0</v>
      </c>
      <c r="AO31" s="33">
        <v>0</v>
      </c>
      <c r="AP31" s="33">
        <v>0</v>
      </c>
      <c r="AQ31" s="33">
        <v>0</v>
      </c>
      <c r="AR31" s="33">
        <v>0</v>
      </c>
      <c r="AS31" s="33">
        <v>0</v>
      </c>
      <c r="AT31" s="33">
        <v>0</v>
      </c>
      <c r="AU31" s="33">
        <v>0</v>
      </c>
      <c r="AV31" s="41"/>
      <c r="AX31" s="9"/>
      <c r="AY31" s="286">
        <v>0</v>
      </c>
      <c r="AZ31" s="52">
        <v>0</v>
      </c>
      <c r="BA31" s="52">
        <v>0</v>
      </c>
      <c r="BB31" s="52">
        <v>0</v>
      </c>
      <c r="BC31" s="52">
        <v>0</v>
      </c>
      <c r="BD31" s="52">
        <v>0</v>
      </c>
      <c r="BE31" s="52">
        <v>0</v>
      </c>
      <c r="BF31" s="52">
        <v>0</v>
      </c>
      <c r="BG31" s="52">
        <v>0</v>
      </c>
      <c r="BH31" s="52">
        <v>0</v>
      </c>
      <c r="BI31" s="52">
        <v>0</v>
      </c>
      <c r="BJ31" s="52">
        <v>0</v>
      </c>
      <c r="BK31" s="52">
        <v>0</v>
      </c>
      <c r="BM31" s="9">
        <f t="shared" si="48"/>
        <v>0</v>
      </c>
      <c r="BO31" s="9">
        <f t="shared" ref="BO31:BR31" si="70">INDEX($AY31:$BK31,MATCH(BO$5,$AY$5:$BK$5,0))</f>
        <v>0</v>
      </c>
      <c r="BP31" s="9">
        <f t="shared" si="70"/>
        <v>0</v>
      </c>
      <c r="BQ31" s="9">
        <f t="shared" si="70"/>
        <v>0</v>
      </c>
      <c r="BR31" s="9">
        <f t="shared" si="70"/>
        <v>0</v>
      </c>
      <c r="BT31" s="9">
        <f t="shared" si="50"/>
        <v>0</v>
      </c>
    </row>
    <row r="32" spans="2:72" ht="14.25" customHeight="1" x14ac:dyDescent="0.25">
      <c r="B32" s="10" t="s">
        <v>181</v>
      </c>
      <c r="C32" s="287">
        <f t="shared" si="44"/>
        <v>102807221.7</v>
      </c>
      <c r="D32" s="11">
        <f t="shared" ref="D32:O32" si="71">SUM(D21:D31)</f>
        <v>100899918.84</v>
      </c>
      <c r="E32" s="11">
        <f t="shared" si="71"/>
        <v>100445135.84999999</v>
      </c>
      <c r="F32" s="11">
        <f t="shared" si="71"/>
        <v>99990732.030000016</v>
      </c>
      <c r="G32" s="11">
        <f t="shared" si="71"/>
        <v>98039107.439999998</v>
      </c>
      <c r="H32" s="11">
        <f t="shared" si="71"/>
        <v>97600677.26000002</v>
      </c>
      <c r="I32" s="11">
        <f t="shared" si="71"/>
        <v>97337967.959999993</v>
      </c>
      <c r="J32" s="11">
        <f t="shared" si="71"/>
        <v>96904255.660000011</v>
      </c>
      <c r="K32" s="11">
        <f t="shared" si="71"/>
        <v>96569077.609999999</v>
      </c>
      <c r="L32" s="11">
        <f t="shared" si="71"/>
        <v>96261226.439999998</v>
      </c>
      <c r="M32" s="11">
        <f t="shared" si="71"/>
        <v>95800419.12000002</v>
      </c>
      <c r="N32" s="11">
        <f t="shared" si="71"/>
        <v>95164137.639999986</v>
      </c>
      <c r="O32" s="11">
        <f t="shared" si="71"/>
        <v>94355508.829999998</v>
      </c>
      <c r="P32" s="9"/>
      <c r="Q32" s="11">
        <f t="shared" si="45"/>
        <v>94355508.829999998</v>
      </c>
      <c r="R32" s="9"/>
      <c r="S32" s="11">
        <f t="shared" ref="S32:V32" si="72">INDEX($C32:$O32,MATCH(S$5,$C$5:$O$5,0))</f>
        <v>99990732.030000016</v>
      </c>
      <c r="T32" s="11">
        <f t="shared" si="72"/>
        <v>97337967.959999993</v>
      </c>
      <c r="U32" s="11">
        <f t="shared" si="72"/>
        <v>96261226.439999998</v>
      </c>
      <c r="V32" s="11">
        <f t="shared" si="72"/>
        <v>94355508.829999998</v>
      </c>
      <c r="W32" s="9"/>
      <c r="X32" s="11">
        <f t="shared" si="47"/>
        <v>95164137.639999986</v>
      </c>
      <c r="Y32" s="9"/>
      <c r="AA32" s="41"/>
      <c r="AB32" s="264">
        <v>97342233.299848184</v>
      </c>
      <c r="AC32" s="33"/>
      <c r="AD32" s="264">
        <v>101419217.90627687</v>
      </c>
      <c r="AE32" s="264">
        <v>100051295.70400181</v>
      </c>
      <c r="AF32" s="264">
        <v>98687043.060386255</v>
      </c>
      <c r="AG32" s="264">
        <v>97342233.299848184</v>
      </c>
      <c r="AH32" s="33"/>
      <c r="AI32" s="288">
        <v>102807221.7</v>
      </c>
      <c r="AJ32" s="264">
        <v>102342954.74079034</v>
      </c>
      <c r="AK32" s="264">
        <v>101879509.60834531</v>
      </c>
      <c r="AL32" s="264">
        <v>101419217.90627687</v>
      </c>
      <c r="AM32" s="264">
        <v>100958548.64055896</v>
      </c>
      <c r="AN32" s="264">
        <v>100500401.14043641</v>
      </c>
      <c r="AO32" s="264">
        <v>100051295.70400181</v>
      </c>
      <c r="AP32" s="264">
        <v>99591040.438191742</v>
      </c>
      <c r="AQ32" s="264">
        <v>99133711.388782501</v>
      </c>
      <c r="AR32" s="264">
        <v>98687043.060386255</v>
      </c>
      <c r="AS32" s="264">
        <v>98229321.616446823</v>
      </c>
      <c r="AT32" s="264">
        <v>97776617.879235774</v>
      </c>
      <c r="AU32" s="264">
        <v>97342233.299848184</v>
      </c>
      <c r="AV32" s="41"/>
      <c r="AX32" s="9"/>
      <c r="AY32" s="289">
        <v>109539490.84000002</v>
      </c>
      <c r="AZ32" s="11">
        <v>109088537.88</v>
      </c>
      <c r="BA32" s="11">
        <v>107631871.62</v>
      </c>
      <c r="BB32" s="11">
        <v>107175392.33</v>
      </c>
      <c r="BC32" s="11">
        <v>106403693.78</v>
      </c>
      <c r="BD32" s="11">
        <v>106136295.27999999</v>
      </c>
      <c r="BE32" s="11">
        <v>104770984.62000002</v>
      </c>
      <c r="BF32" s="11">
        <v>104499580.39999999</v>
      </c>
      <c r="BG32" s="11">
        <v>104333207.25</v>
      </c>
      <c r="BH32" s="11">
        <v>104418609.98</v>
      </c>
      <c r="BI32" s="11">
        <v>104350151.72</v>
      </c>
      <c r="BJ32" s="11">
        <v>103839419.50999999</v>
      </c>
      <c r="BK32" s="11">
        <v>102807221.7</v>
      </c>
      <c r="BL32" s="9"/>
      <c r="BM32" s="11">
        <f t="shared" si="48"/>
        <v>102807221.7</v>
      </c>
      <c r="BN32" s="9"/>
      <c r="BO32" s="11">
        <f t="shared" ref="BO32:BR32" si="73">INDEX($AY32:$BK32,MATCH(BO$5,$AY$5:$BK$5,0))</f>
        <v>107175392.33</v>
      </c>
      <c r="BP32" s="11">
        <f t="shared" si="73"/>
        <v>104770984.62000002</v>
      </c>
      <c r="BQ32" s="11">
        <f t="shared" si="73"/>
        <v>104418609.98</v>
      </c>
      <c r="BR32" s="11">
        <f t="shared" si="73"/>
        <v>102807221.7</v>
      </c>
      <c r="BS32" s="9"/>
      <c r="BT32" s="11">
        <f t="shared" si="50"/>
        <v>103839419.50999999</v>
      </c>
    </row>
    <row r="33" spans="2:72" ht="15" customHeight="1" x14ac:dyDescent="0.25">
      <c r="AD33">
        <v>0</v>
      </c>
      <c r="AE33">
        <v>0</v>
      </c>
      <c r="AF33">
        <v>0</v>
      </c>
      <c r="AG33">
        <v>0</v>
      </c>
    </row>
    <row r="34" spans="2:72" ht="14.25" customHeight="1" x14ac:dyDescent="0.25">
      <c r="B34" s="10" t="s">
        <v>182</v>
      </c>
      <c r="C34" s="287">
        <f>BK34</f>
        <v>105682111.06</v>
      </c>
      <c r="D34" s="49">
        <f t="shared" ref="D34:O34" si="74">D18+D32</f>
        <v>104887964.3</v>
      </c>
      <c r="E34" s="49">
        <f t="shared" si="74"/>
        <v>104770771.83999999</v>
      </c>
      <c r="F34" s="49">
        <f t="shared" si="74"/>
        <v>102107014.34000002</v>
      </c>
      <c r="G34" s="49">
        <f t="shared" si="74"/>
        <v>101859564.92999999</v>
      </c>
      <c r="H34" s="49">
        <f t="shared" si="74"/>
        <v>101134027.26000002</v>
      </c>
      <c r="I34" s="49">
        <f t="shared" si="74"/>
        <v>100039198.64999999</v>
      </c>
      <c r="J34" s="49">
        <f t="shared" si="74"/>
        <v>99330816.920000017</v>
      </c>
      <c r="K34" s="49">
        <f t="shared" si="74"/>
        <v>98450372.390000001</v>
      </c>
      <c r="L34" s="49">
        <f t="shared" si="74"/>
        <v>97679717.319999993</v>
      </c>
      <c r="M34" s="49">
        <f t="shared" si="74"/>
        <v>97616892.01000002</v>
      </c>
      <c r="N34" s="49">
        <f t="shared" si="74"/>
        <v>97432207.12999998</v>
      </c>
      <c r="O34" s="49">
        <f t="shared" si="74"/>
        <v>97123968.25999999</v>
      </c>
      <c r="P34" s="8"/>
      <c r="Q34" s="49">
        <f t="array" ref="Q34">INDEX($C34:$O34,MATCH(Q$5,$C$5:$O$5,0))</f>
        <v>97123968.25999999</v>
      </c>
      <c r="R34" s="8"/>
      <c r="S34" s="49">
        <f t="shared" ref="S34:V34" si="75">INDEX($C34:$O34,MATCH(S$5,$C$5:$O$5,0))</f>
        <v>102107014.34000002</v>
      </c>
      <c r="T34" s="49">
        <f t="shared" si="75"/>
        <v>100039198.64999999</v>
      </c>
      <c r="U34" s="49">
        <f t="shared" si="75"/>
        <v>97679717.319999993</v>
      </c>
      <c r="V34" s="49">
        <f t="shared" si="75"/>
        <v>97123968.25999999</v>
      </c>
      <c r="W34" s="8"/>
      <c r="X34" s="49">
        <f t="array" ref="X34">INDEX($C34:$O34,MATCH(X$5,$C$5:$O$5,0))</f>
        <v>97432207.12999998</v>
      </c>
      <c r="Y34" s="8"/>
      <c r="AA34" s="41"/>
      <c r="AB34" s="266">
        <v>96035145.884542957</v>
      </c>
      <c r="AC34" s="31"/>
      <c r="AD34" s="266">
        <v>101582858.2955934</v>
      </c>
      <c r="AE34" s="266">
        <v>100211267.93023406</v>
      </c>
      <c r="AF34" s="266">
        <v>96669731.086795509</v>
      </c>
      <c r="AG34" s="266">
        <v>96035145.884542957</v>
      </c>
      <c r="AH34" s="31"/>
      <c r="AI34" s="290">
        <v>105682111.06</v>
      </c>
      <c r="AJ34" s="266">
        <v>104687136.7964253</v>
      </c>
      <c r="AK34" s="266">
        <v>103267841.85459466</v>
      </c>
      <c r="AL34" s="266">
        <v>101582858.2955934</v>
      </c>
      <c r="AM34" s="266">
        <v>101264181.2492464</v>
      </c>
      <c r="AN34" s="266">
        <v>100776985.288691</v>
      </c>
      <c r="AO34" s="266">
        <v>100211267.93023406</v>
      </c>
      <c r="AP34" s="266">
        <v>98906446.760452852</v>
      </c>
      <c r="AQ34" s="266">
        <v>97886844.819986403</v>
      </c>
      <c r="AR34" s="266">
        <v>96669731.086795509</v>
      </c>
      <c r="AS34" s="266">
        <v>96208476.410884961</v>
      </c>
      <c r="AT34" s="266">
        <v>96097166.25244984</v>
      </c>
      <c r="AU34" s="266">
        <v>96035145.884542957</v>
      </c>
      <c r="AV34" s="41"/>
      <c r="AX34" s="8"/>
      <c r="AY34" s="291">
        <v>112521855.98000002</v>
      </c>
      <c r="AZ34" s="49">
        <v>111935071.75</v>
      </c>
      <c r="BA34" s="49">
        <v>110836309.42</v>
      </c>
      <c r="BB34" s="49">
        <v>109551418.16</v>
      </c>
      <c r="BC34" s="49">
        <v>109689069.32000001</v>
      </c>
      <c r="BD34" s="49">
        <v>109227422.78999999</v>
      </c>
      <c r="BE34" s="49">
        <v>107872274.45000002</v>
      </c>
      <c r="BF34" s="49">
        <v>107310645.05</v>
      </c>
      <c r="BG34" s="49">
        <v>108783422.61</v>
      </c>
      <c r="BH34" s="49">
        <v>107357226.65000001</v>
      </c>
      <c r="BI34" s="49">
        <v>106006531.38</v>
      </c>
      <c r="BJ34" s="49">
        <v>106161733.55</v>
      </c>
      <c r="BK34" s="49">
        <v>105682111.06</v>
      </c>
      <c r="BL34" s="8"/>
      <c r="BM34" s="49">
        <f t="array" ref="BM34">INDEX($AY34:$BK34,MATCH(BM$5,$AY$5:$BK$5,0))</f>
        <v>105682111.06</v>
      </c>
      <c r="BN34" s="8"/>
      <c r="BO34" s="49">
        <f t="shared" ref="BO34:BR34" si="76">INDEX($AY34:$BK34,MATCH(BO$5,$AY$5:$BK$5,0))</f>
        <v>109551418.16</v>
      </c>
      <c r="BP34" s="49">
        <f t="shared" si="76"/>
        <v>107872274.45000002</v>
      </c>
      <c r="BQ34" s="49">
        <f t="shared" si="76"/>
        <v>107357226.65000001</v>
      </c>
      <c r="BR34" s="49">
        <f t="shared" si="76"/>
        <v>105682111.06</v>
      </c>
      <c r="BS34" s="8"/>
      <c r="BT34" s="49">
        <f t="array" ref="BT34">INDEX($AY34:$BK34,MATCH(BT$5,$AY$5:$BK$5,0))</f>
        <v>106161733.55</v>
      </c>
    </row>
    <row r="35" spans="2:72" ht="14.25" customHeight="1" x14ac:dyDescent="0.25">
      <c r="C35" s="282"/>
      <c r="D35" s="9"/>
      <c r="E35" s="9"/>
      <c r="F35" s="9"/>
      <c r="G35" s="9"/>
      <c r="H35" s="9"/>
      <c r="I35" s="9"/>
      <c r="J35" s="9"/>
      <c r="K35" s="9"/>
      <c r="L35" s="9"/>
      <c r="M35" s="9"/>
      <c r="N35" s="9"/>
      <c r="O35" s="9"/>
      <c r="AA35" s="41"/>
      <c r="AB35" s="41"/>
      <c r="AC35" s="41"/>
      <c r="AD35" s="41"/>
      <c r="AE35" s="41"/>
      <c r="AF35" s="41"/>
      <c r="AG35" s="41"/>
      <c r="AH35" s="41"/>
      <c r="AI35" s="281"/>
      <c r="AJ35" s="41"/>
      <c r="AK35" s="41"/>
      <c r="AL35" s="41"/>
      <c r="AM35" s="41"/>
      <c r="AN35" s="41"/>
      <c r="AO35" s="41"/>
      <c r="AP35" s="41"/>
      <c r="AQ35" s="41"/>
      <c r="AR35" s="41"/>
      <c r="AS35" s="41"/>
      <c r="AT35" s="41"/>
      <c r="AU35" s="41"/>
      <c r="AV35" s="41"/>
      <c r="AY35" s="280"/>
    </row>
    <row r="36" spans="2:72" ht="14.25" customHeight="1" x14ac:dyDescent="0.25">
      <c r="B36" s="10" t="s">
        <v>183</v>
      </c>
      <c r="C36" s="282"/>
      <c r="AA36" s="41"/>
      <c r="AB36" s="41"/>
      <c r="AC36" s="41"/>
      <c r="AD36" s="41"/>
      <c r="AE36" s="41"/>
      <c r="AF36" s="41"/>
      <c r="AG36" s="41"/>
      <c r="AH36" s="269"/>
      <c r="AI36" s="285"/>
      <c r="AJ36" s="33"/>
      <c r="AK36" s="33"/>
      <c r="AL36" s="33"/>
      <c r="AM36" s="33"/>
      <c r="AN36" s="33"/>
      <c r="AO36" s="33"/>
      <c r="AP36" s="33"/>
      <c r="AQ36" s="33"/>
      <c r="AR36" s="33"/>
      <c r="AS36" s="33"/>
      <c r="AT36" s="33"/>
      <c r="AU36" s="41"/>
      <c r="AV36" s="41"/>
      <c r="AY36" s="280"/>
    </row>
    <row r="37" spans="2:72" ht="14.25" customHeight="1" x14ac:dyDescent="0.25">
      <c r="B37" s="14" t="s">
        <v>184</v>
      </c>
      <c r="C37" s="282"/>
      <c r="AA37" s="41"/>
      <c r="AB37" s="41"/>
      <c r="AC37" s="41"/>
      <c r="AD37" s="41"/>
      <c r="AE37" s="41"/>
      <c r="AF37" s="41"/>
      <c r="AG37" s="41"/>
      <c r="AH37" s="269"/>
      <c r="AI37" s="285"/>
      <c r="AJ37" s="33"/>
      <c r="AK37" s="33"/>
      <c r="AL37" s="33"/>
      <c r="AM37" s="33"/>
      <c r="AN37" s="33"/>
      <c r="AO37" s="33"/>
      <c r="AP37" s="33"/>
      <c r="AQ37" s="33"/>
      <c r="AR37" s="33"/>
      <c r="AS37" s="33"/>
      <c r="AT37" s="33"/>
      <c r="AU37" s="41"/>
      <c r="AV37" s="41"/>
      <c r="AY37" s="280"/>
    </row>
    <row r="38" spans="2:72" ht="14.25" customHeight="1" x14ac:dyDescent="0.25">
      <c r="B38" s="7" t="s">
        <v>185</v>
      </c>
      <c r="C38" s="282">
        <f t="shared" ref="C38:C46" si="77">BK38</f>
        <v>500952.94</v>
      </c>
      <c r="D38" s="52">
        <f>SUMIFS('Dispatch BS'!C:C,'Dispatch BS'!$P:$P,$B38)</f>
        <v>481570.64</v>
      </c>
      <c r="E38" s="52">
        <f>SUMIFS('Dispatch BS'!D:D,'Dispatch BS'!$P:$P,$B38)</f>
        <v>556717.97000000009</v>
      </c>
      <c r="F38" s="52">
        <f>SUMIFS('Dispatch BS'!E:E,'Dispatch BS'!$P:$P,$B38)</f>
        <v>316127.89000000007</v>
      </c>
      <c r="G38" s="52">
        <f>SUMIFS('Dispatch BS'!F:F,'Dispatch BS'!$P:$P,$B38)</f>
        <v>244322.31000000006</v>
      </c>
      <c r="H38" s="52">
        <f>SUMIFS('Dispatch BS'!G:G,'Dispatch BS'!$P:$P,$B38)</f>
        <v>390043.47000000009</v>
      </c>
      <c r="I38" s="52">
        <f>SUMIFS('Dispatch BS'!H:H,'Dispatch BS'!$P:$P,$B38)</f>
        <v>449700.10000000009</v>
      </c>
      <c r="J38" s="52">
        <f>SUMIFS('Dispatch BS'!I:I,'Dispatch BS'!$P:$P,$B38)</f>
        <v>367979.2300000001</v>
      </c>
      <c r="K38" s="52">
        <f>SUMIFS('Dispatch BS'!J:J,'Dispatch BS'!$P:$P,$B38)</f>
        <v>486675.6100000001</v>
      </c>
      <c r="L38" s="52">
        <f>SUMIFS('Dispatch BS'!K:K,'Dispatch BS'!$P:$P,$B38)</f>
        <v>442130.03000000009</v>
      </c>
      <c r="M38" s="52">
        <f>SUMIFS('Dispatch BS'!L:L,'Dispatch BS'!$P:$P,$B38)</f>
        <v>528114.74000000011</v>
      </c>
      <c r="N38" s="52">
        <f>SUMIFS('Dispatch BS'!M:M,'Dispatch BS'!$P:$P,$B38)</f>
        <v>523334.50000000012</v>
      </c>
      <c r="O38" s="52">
        <f>SUMIFS('Dispatch BS'!N:N,'Dispatch BS'!$P:$P,$B38)</f>
        <v>593520.12000000011</v>
      </c>
      <c r="P38" s="8"/>
      <c r="Q38" s="9">
        <f t="shared" ref="Q38:Q46" si="78">INDEX($C38:$O38,MATCH(Q$5,$C$5:$O$5,0))</f>
        <v>593520.12000000011</v>
      </c>
      <c r="R38" s="8"/>
      <c r="S38" s="9">
        <f t="shared" ref="S38:V38" si="79">INDEX($C38:$O38,MATCH(S$5,$C$5:$O$5,0))</f>
        <v>316127.89000000007</v>
      </c>
      <c r="T38" s="9">
        <f t="shared" si="79"/>
        <v>449700.10000000009</v>
      </c>
      <c r="U38" s="9">
        <f t="shared" si="79"/>
        <v>442130.03000000009</v>
      </c>
      <c r="V38" s="9">
        <f t="shared" si="79"/>
        <v>593520.12000000011</v>
      </c>
      <c r="W38" s="8"/>
      <c r="X38" s="9">
        <f t="shared" ref="X38:X46" si="80">INDEX($C38:$O38,MATCH(X$5,$C$5:$O$5,0))</f>
        <v>523334.50000000012</v>
      </c>
      <c r="AA38" s="41"/>
      <c r="AB38" s="33">
        <v>500952.94</v>
      </c>
      <c r="AC38" s="31"/>
      <c r="AD38" s="33">
        <v>500952.94</v>
      </c>
      <c r="AE38" s="33">
        <v>500952.94</v>
      </c>
      <c r="AF38" s="33">
        <v>500952.94</v>
      </c>
      <c r="AG38" s="33">
        <v>500952.94</v>
      </c>
      <c r="AH38" s="269"/>
      <c r="AI38" s="283">
        <v>500952.94</v>
      </c>
      <c r="AJ38" s="33">
        <v>500952.94</v>
      </c>
      <c r="AK38" s="33">
        <v>500952.94</v>
      </c>
      <c r="AL38" s="33">
        <v>500952.94</v>
      </c>
      <c r="AM38" s="33">
        <v>500952.94</v>
      </c>
      <c r="AN38" s="33">
        <v>500952.94</v>
      </c>
      <c r="AO38" s="33">
        <v>500952.94</v>
      </c>
      <c r="AP38" s="33">
        <v>500952.94</v>
      </c>
      <c r="AQ38" s="33">
        <v>500952.94</v>
      </c>
      <c r="AR38" s="33">
        <v>500952.94</v>
      </c>
      <c r="AS38" s="33">
        <v>500952.94</v>
      </c>
      <c r="AT38" s="33">
        <v>500952.94</v>
      </c>
      <c r="AU38" s="33">
        <v>500952.94</v>
      </c>
      <c r="AV38" s="41"/>
      <c r="AY38" s="286">
        <v>226062.24</v>
      </c>
      <c r="AZ38" s="52">
        <v>189212.82</v>
      </c>
      <c r="BA38" s="52">
        <v>193224.92</v>
      </c>
      <c r="BB38" s="52">
        <v>198011.83</v>
      </c>
      <c r="BC38" s="52">
        <v>214422.02</v>
      </c>
      <c r="BD38" s="52">
        <v>368868.63999999996</v>
      </c>
      <c r="BE38" s="52">
        <v>413245.27</v>
      </c>
      <c r="BF38" s="52">
        <v>432933.77</v>
      </c>
      <c r="BG38" s="52">
        <v>426510.48000000004</v>
      </c>
      <c r="BH38" s="52">
        <v>314609.84000000003</v>
      </c>
      <c r="BI38" s="52">
        <v>348946.77</v>
      </c>
      <c r="BJ38" s="52">
        <v>440888.7</v>
      </c>
      <c r="BK38" s="52">
        <v>500952.94</v>
      </c>
      <c r="BL38" s="8"/>
      <c r="BM38" s="9">
        <f t="shared" ref="BM38:BM46" si="81">INDEX($AY38:$BK38,MATCH(BM$5,$AY$5:$BK$5,0))</f>
        <v>500952.94</v>
      </c>
      <c r="BN38" s="8"/>
      <c r="BO38" s="9">
        <f t="shared" ref="BO38:BR38" si="82">INDEX($AY38:$BK38,MATCH(BO$5,$AY$5:$BK$5,0))</f>
        <v>198011.83</v>
      </c>
      <c r="BP38" s="9">
        <f t="shared" si="82"/>
        <v>413245.27</v>
      </c>
      <c r="BQ38" s="9">
        <f t="shared" si="82"/>
        <v>314609.84000000003</v>
      </c>
      <c r="BR38" s="9">
        <f t="shared" si="82"/>
        <v>500952.94</v>
      </c>
      <c r="BS38" s="8"/>
      <c r="BT38" s="9">
        <f t="shared" ref="BT38:BT46" si="83">INDEX($AY38:$BK38,MATCH(BT$5,$AY$5:$BK$5,0))</f>
        <v>440888.7</v>
      </c>
    </row>
    <row r="39" spans="2:72" ht="14.25" customHeight="1" x14ac:dyDescent="0.25">
      <c r="B39" s="7" t="s">
        <v>186</v>
      </c>
      <c r="C39" s="282">
        <f t="shared" si="77"/>
        <v>76019.03</v>
      </c>
      <c r="D39" s="52">
        <f>SUMIFS('Dispatch BS'!C:C,'Dispatch BS'!$P:$P,$B39)</f>
        <v>67517.09</v>
      </c>
      <c r="E39" s="52">
        <f>SUMIFS('Dispatch BS'!D:D,'Dispatch BS'!$P:$P,$B39)</f>
        <v>93903.61</v>
      </c>
      <c r="F39" s="52">
        <f>SUMIFS('Dispatch BS'!E:E,'Dispatch BS'!$P:$P,$B39)</f>
        <v>40002.089999999997</v>
      </c>
      <c r="G39" s="52">
        <f>SUMIFS('Dispatch BS'!F:F,'Dispatch BS'!$P:$P,$B39)</f>
        <v>54267.44</v>
      </c>
      <c r="H39" s="52">
        <f>SUMIFS('Dispatch BS'!G:G,'Dispatch BS'!$P:$P,$B39)</f>
        <v>54805.51</v>
      </c>
      <c r="I39" s="52">
        <f>SUMIFS('Dispatch BS'!H:H,'Dispatch BS'!$P:$P,$B39)</f>
        <v>54882.51</v>
      </c>
      <c r="J39" s="52">
        <f>SUMIFS('Dispatch BS'!I:I,'Dispatch BS'!$P:$P,$B39)</f>
        <v>48402.14</v>
      </c>
      <c r="K39" s="52">
        <f>SUMIFS('Dispatch BS'!J:J,'Dispatch BS'!$P:$P,$B39)</f>
        <v>51151.14</v>
      </c>
      <c r="L39" s="52">
        <f>SUMIFS('Dispatch BS'!K:K,'Dispatch BS'!$P:$P,$B39)</f>
        <v>42460</v>
      </c>
      <c r="M39" s="52">
        <f>SUMIFS('Dispatch BS'!L:L,'Dispatch BS'!$P:$P,$B39)</f>
        <v>47947.67</v>
      </c>
      <c r="N39" s="52">
        <f>SUMIFS('Dispatch BS'!M:M,'Dispatch BS'!$P:$P,$B39)</f>
        <v>59075.03</v>
      </c>
      <c r="O39" s="52">
        <f>SUMIFS('Dispatch BS'!N:N,'Dispatch BS'!$P:$P,$B39)</f>
        <v>47906.37</v>
      </c>
      <c r="P39" s="9"/>
      <c r="Q39" s="9">
        <f t="shared" si="78"/>
        <v>47906.37</v>
      </c>
      <c r="R39" s="9"/>
      <c r="S39" s="9">
        <f t="shared" ref="S39:V39" si="84">INDEX($C39:$O39,MATCH(S$5,$C$5:$O$5,0))</f>
        <v>40002.089999999997</v>
      </c>
      <c r="T39" s="9">
        <f t="shared" si="84"/>
        <v>54882.51</v>
      </c>
      <c r="U39" s="9">
        <f t="shared" si="84"/>
        <v>42460</v>
      </c>
      <c r="V39" s="9">
        <f t="shared" si="84"/>
        <v>47906.37</v>
      </c>
      <c r="W39" s="9"/>
      <c r="X39" s="9">
        <f t="shared" si="80"/>
        <v>59075.03</v>
      </c>
      <c r="AA39" s="41"/>
      <c r="AB39" s="33">
        <v>76019.03</v>
      </c>
      <c r="AC39" s="33"/>
      <c r="AD39" s="33">
        <v>76019.03</v>
      </c>
      <c r="AE39" s="33">
        <v>76019.03</v>
      </c>
      <c r="AF39" s="33">
        <v>76019.03</v>
      </c>
      <c r="AG39" s="33">
        <v>76019.03</v>
      </c>
      <c r="AH39" s="269"/>
      <c r="AI39" s="285">
        <v>76019.03</v>
      </c>
      <c r="AJ39" s="33">
        <v>76019.03</v>
      </c>
      <c r="AK39" s="33">
        <v>76019.03</v>
      </c>
      <c r="AL39" s="33">
        <v>76019.03</v>
      </c>
      <c r="AM39" s="33">
        <v>76019.03</v>
      </c>
      <c r="AN39" s="33">
        <v>76019.03</v>
      </c>
      <c r="AO39" s="33">
        <v>76019.03</v>
      </c>
      <c r="AP39" s="33">
        <v>76019.03</v>
      </c>
      <c r="AQ39" s="33">
        <v>76019.03</v>
      </c>
      <c r="AR39" s="33">
        <v>76019.03</v>
      </c>
      <c r="AS39" s="33">
        <v>76019.03</v>
      </c>
      <c r="AT39" s="33">
        <v>76019.03</v>
      </c>
      <c r="AU39" s="33">
        <v>76019.03</v>
      </c>
      <c r="AV39" s="41"/>
      <c r="AY39" s="286">
        <v>53045.97</v>
      </c>
      <c r="AZ39" s="52">
        <v>64349.740000000005</v>
      </c>
      <c r="BA39" s="52">
        <v>65919.86</v>
      </c>
      <c r="BB39" s="52">
        <v>50213.87</v>
      </c>
      <c r="BC39" s="52">
        <v>49200.35</v>
      </c>
      <c r="BD39" s="52">
        <v>66788.39</v>
      </c>
      <c r="BE39" s="52">
        <v>62255.479999999996</v>
      </c>
      <c r="BF39" s="52">
        <v>54610.43</v>
      </c>
      <c r="BG39" s="52">
        <v>81479.679999999993</v>
      </c>
      <c r="BH39" s="52">
        <v>80001.05</v>
      </c>
      <c r="BI39" s="52">
        <v>61802.729999999996</v>
      </c>
      <c r="BJ39" s="52">
        <v>66687.06</v>
      </c>
      <c r="BK39" s="52">
        <v>76019.03</v>
      </c>
      <c r="BL39" s="9"/>
      <c r="BM39" s="9">
        <f t="shared" si="81"/>
        <v>76019.03</v>
      </c>
      <c r="BN39" s="9"/>
      <c r="BO39" s="9">
        <f t="shared" ref="BO39:BR39" si="85">INDEX($AY39:$BK39,MATCH(BO$5,$AY$5:$BK$5,0))</f>
        <v>50213.87</v>
      </c>
      <c r="BP39" s="9">
        <f t="shared" si="85"/>
        <v>62255.479999999996</v>
      </c>
      <c r="BQ39" s="9">
        <f t="shared" si="85"/>
        <v>80001.05</v>
      </c>
      <c r="BR39" s="9">
        <f t="shared" si="85"/>
        <v>76019.03</v>
      </c>
      <c r="BS39" s="9"/>
      <c r="BT39" s="9">
        <f t="shared" si="83"/>
        <v>66687.06</v>
      </c>
    </row>
    <row r="40" spans="2:72" ht="14.25" customHeight="1" x14ac:dyDescent="0.25">
      <c r="B40" s="7" t="s">
        <v>187</v>
      </c>
      <c r="C40" s="282">
        <f t="shared" si="77"/>
        <v>3096271.02</v>
      </c>
      <c r="D40" s="52">
        <f>SUMIFS('Dispatch BS'!C:C,'Dispatch BS'!$P:$P,$B40)</f>
        <v>4148600.0999999996</v>
      </c>
      <c r="E40" s="52">
        <f>SUMIFS('Dispatch BS'!D:D,'Dispatch BS'!$P:$P,$B40)</f>
        <v>4465290.92</v>
      </c>
      <c r="F40" s="52">
        <f>SUMIFS('Dispatch BS'!E:E,'Dispatch BS'!$P:$P,$B40)</f>
        <v>4064238.9899999998</v>
      </c>
      <c r="G40" s="52">
        <f>SUMIFS('Dispatch BS'!F:F,'Dispatch BS'!$P:$P,$B40)</f>
        <v>5418215.0899999999</v>
      </c>
      <c r="H40" s="52">
        <f>SUMIFS('Dispatch BS'!G:G,'Dispatch BS'!$P:$P,$B40)</f>
        <v>5035341.3899999997</v>
      </c>
      <c r="I40" s="52">
        <f>SUMIFS('Dispatch BS'!H:H,'Dispatch BS'!$P:$P,$B40)</f>
        <v>4113273.65</v>
      </c>
      <c r="J40" s="52">
        <f>SUMIFS('Dispatch BS'!I:I,'Dispatch BS'!$P:$P,$B40)</f>
        <v>4608040.129999999</v>
      </c>
      <c r="K40" s="52">
        <f>SUMIFS('Dispatch BS'!J:J,'Dispatch BS'!$P:$P,$B40)</f>
        <v>3928689.0799999996</v>
      </c>
      <c r="L40" s="52">
        <f>SUMIFS('Dispatch BS'!K:K,'Dispatch BS'!$P:$P,$B40)</f>
        <v>3082846.5099999993</v>
      </c>
      <c r="M40" s="52">
        <f>SUMIFS('Dispatch BS'!L:L,'Dispatch BS'!$P:$P,$B40)</f>
        <v>3013431.6199999992</v>
      </c>
      <c r="N40" s="52">
        <f>SUMIFS('Dispatch BS'!M:M,'Dispatch BS'!$P:$P,$B40)</f>
        <v>3105274.9499999993</v>
      </c>
      <c r="O40" s="52">
        <f>SUMIFS('Dispatch BS'!N:N,'Dispatch BS'!$P:$P,$B40)</f>
        <v>3228256.3499999992</v>
      </c>
      <c r="P40" s="9"/>
      <c r="Q40" s="9">
        <f t="shared" si="78"/>
        <v>3228256.3499999992</v>
      </c>
      <c r="R40" s="9"/>
      <c r="S40" s="9">
        <f t="shared" ref="S40:V40" si="86">INDEX($C40:$O40,MATCH(S$5,$C$5:$O$5,0))</f>
        <v>4064238.9899999998</v>
      </c>
      <c r="T40" s="9">
        <f t="shared" si="86"/>
        <v>4113273.65</v>
      </c>
      <c r="U40" s="9">
        <f t="shared" si="86"/>
        <v>3082846.5099999993</v>
      </c>
      <c r="V40" s="9">
        <f t="shared" si="86"/>
        <v>3228256.3499999992</v>
      </c>
      <c r="W40" s="9"/>
      <c r="X40" s="9">
        <f t="shared" si="80"/>
        <v>3105274.9499999993</v>
      </c>
      <c r="AA40" s="41"/>
      <c r="AB40" s="33">
        <v>3210261.4723755335</v>
      </c>
      <c r="AC40" s="33"/>
      <c r="AD40" s="33">
        <v>3364606.9902450992</v>
      </c>
      <c r="AE40" s="33">
        <v>4533611.6277451003</v>
      </c>
      <c r="AF40" s="33">
        <v>3031038.6148755332</v>
      </c>
      <c r="AG40" s="33">
        <v>3210261.4723755335</v>
      </c>
      <c r="AH40" s="269"/>
      <c r="AI40" s="285">
        <v>3096271.02</v>
      </c>
      <c r="AJ40" s="33">
        <v>4011468.7062638989</v>
      </c>
      <c r="AK40" s="33">
        <v>4040773.8899211655</v>
      </c>
      <c r="AL40" s="33">
        <v>3364606.9902450992</v>
      </c>
      <c r="AM40" s="33">
        <v>4383136.0353392968</v>
      </c>
      <c r="AN40" s="33">
        <v>4616198.8048755322</v>
      </c>
      <c r="AO40" s="33">
        <v>4533611.6277451003</v>
      </c>
      <c r="AP40" s="33">
        <v>4409097.9228392979</v>
      </c>
      <c r="AQ40" s="33">
        <v>3754852.995708866</v>
      </c>
      <c r="AR40" s="33">
        <v>3031038.6148755332</v>
      </c>
      <c r="AS40" s="33">
        <v>2709595.9840422003</v>
      </c>
      <c r="AT40" s="33">
        <v>2938393.1865421999</v>
      </c>
      <c r="AU40" s="33">
        <v>3210261.4723755335</v>
      </c>
      <c r="AV40" s="41"/>
      <c r="AY40" s="286">
        <v>3017382.25</v>
      </c>
      <c r="AZ40" s="52">
        <v>3723312.42</v>
      </c>
      <c r="BA40" s="52">
        <v>3833241.54</v>
      </c>
      <c r="BB40" s="52">
        <v>3129677.6599999997</v>
      </c>
      <c r="BC40" s="52">
        <v>4480514.6300000008</v>
      </c>
      <c r="BD40" s="52">
        <v>4534019.3099999996</v>
      </c>
      <c r="BE40" s="52">
        <v>4345220.6100000003</v>
      </c>
      <c r="BF40" s="52">
        <v>4457373.16</v>
      </c>
      <c r="BG40" s="52">
        <v>3668385.71</v>
      </c>
      <c r="BH40" s="52">
        <v>2824272.1</v>
      </c>
      <c r="BI40" s="52">
        <v>2874204.97</v>
      </c>
      <c r="BJ40" s="52">
        <v>2921652.57</v>
      </c>
      <c r="BK40" s="52">
        <v>3096271.02</v>
      </c>
      <c r="BL40" s="9"/>
      <c r="BM40" s="9">
        <f t="shared" si="81"/>
        <v>3096271.02</v>
      </c>
      <c r="BN40" s="9"/>
      <c r="BO40" s="9">
        <f t="shared" ref="BO40:BR40" si="87">INDEX($AY40:$BK40,MATCH(BO$5,$AY$5:$BK$5,0))</f>
        <v>3129677.6599999997</v>
      </c>
      <c r="BP40" s="9">
        <f t="shared" si="87"/>
        <v>4345220.6100000003</v>
      </c>
      <c r="BQ40" s="9">
        <f t="shared" si="87"/>
        <v>2824272.1</v>
      </c>
      <c r="BR40" s="9">
        <f t="shared" si="87"/>
        <v>3096271.02</v>
      </c>
      <c r="BS40" s="9"/>
      <c r="BT40" s="9">
        <f t="shared" si="83"/>
        <v>2921652.57</v>
      </c>
    </row>
    <row r="41" spans="2:72" ht="14.25" customHeight="1" x14ac:dyDescent="0.25">
      <c r="B41" s="7" t="s">
        <v>188</v>
      </c>
      <c r="C41" s="282">
        <f t="shared" si="77"/>
        <v>1277387.8</v>
      </c>
      <c r="D41" s="52">
        <f>SUMIFS('Dispatch BS'!C:C,'Dispatch BS'!$P:$P,$B41)</f>
        <v>1334242.9899999998</v>
      </c>
      <c r="E41" s="52">
        <f>SUMIFS('Dispatch BS'!D:D,'Dispatch BS'!$P:$P,$B41)</f>
        <v>1350898.87</v>
      </c>
      <c r="F41" s="52">
        <f>SUMIFS('Dispatch BS'!E:E,'Dispatch BS'!$P:$P,$B41)</f>
        <v>589115.48</v>
      </c>
      <c r="G41" s="52">
        <f>SUMIFS('Dispatch BS'!F:F,'Dispatch BS'!$P:$P,$B41)</f>
        <v>663229.85000000009</v>
      </c>
      <c r="H41" s="52">
        <f>SUMIFS('Dispatch BS'!G:G,'Dispatch BS'!$P:$P,$B41)</f>
        <v>599644.94000000006</v>
      </c>
      <c r="I41" s="52">
        <f>SUMIFS('Dispatch BS'!H:H,'Dispatch BS'!$P:$P,$B41)</f>
        <v>650711.11</v>
      </c>
      <c r="J41" s="52">
        <f>SUMIFS('Dispatch BS'!I:I,'Dispatch BS'!$P:$P,$B41)</f>
        <v>707692.66</v>
      </c>
      <c r="K41" s="52">
        <f>SUMIFS('Dispatch BS'!J:J,'Dispatch BS'!$P:$P,$B41)</f>
        <v>752546.97</v>
      </c>
      <c r="L41" s="52">
        <f>SUMIFS('Dispatch BS'!K:K,'Dispatch BS'!$P:$P,$B41)</f>
        <v>781034.46000000008</v>
      </c>
      <c r="M41" s="52">
        <f>SUMIFS('Dispatch BS'!L:L,'Dispatch BS'!$P:$P,$B41)</f>
        <v>816807.64000000013</v>
      </c>
      <c r="N41" s="52">
        <f>SUMIFS('Dispatch BS'!M:M,'Dispatch BS'!$P:$P,$B41)</f>
        <v>891401.55000000016</v>
      </c>
      <c r="O41" s="52">
        <f>SUMIFS('Dispatch BS'!N:N,'Dispatch BS'!$P:$P,$B41)</f>
        <v>974364.14000000013</v>
      </c>
      <c r="P41" s="9"/>
      <c r="Q41" s="9">
        <f t="shared" si="78"/>
        <v>974364.14000000013</v>
      </c>
      <c r="R41" s="9"/>
      <c r="S41" s="9">
        <f t="shared" ref="S41:V41" si="88">INDEX($C41:$O41,MATCH(S$5,$C$5:$O$5,0))</f>
        <v>589115.48</v>
      </c>
      <c r="T41" s="9">
        <f t="shared" si="88"/>
        <v>650711.11</v>
      </c>
      <c r="U41" s="9">
        <f t="shared" si="88"/>
        <v>781034.46000000008</v>
      </c>
      <c r="V41" s="9">
        <f t="shared" si="88"/>
        <v>974364.14000000013</v>
      </c>
      <c r="W41" s="9"/>
      <c r="X41" s="9">
        <f t="shared" si="80"/>
        <v>891401.55000000016</v>
      </c>
      <c r="AA41" s="41"/>
      <c r="AB41" s="33">
        <v>1559417.9879999997</v>
      </c>
      <c r="AC41" s="33"/>
      <c r="AD41" s="33">
        <v>531730.60699999984</v>
      </c>
      <c r="AE41" s="33">
        <v>838180.11399999994</v>
      </c>
      <c r="AF41" s="33">
        <v>1200341.5509999997</v>
      </c>
      <c r="AG41" s="33">
        <v>1559417.9879999997</v>
      </c>
      <c r="AH41" s="33"/>
      <c r="AI41" s="285">
        <v>1127387.8</v>
      </c>
      <c r="AJ41" s="33">
        <v>1255161.3560351541</v>
      </c>
      <c r="AK41" s="33">
        <v>452817.05799999979</v>
      </c>
      <c r="AL41" s="33">
        <v>531730.60699999984</v>
      </c>
      <c r="AM41" s="33">
        <v>605209.15599999996</v>
      </c>
      <c r="AN41" s="33">
        <v>710194.63500000001</v>
      </c>
      <c r="AO41" s="33">
        <v>838180.11399999994</v>
      </c>
      <c r="AP41" s="33">
        <v>926590.59299999988</v>
      </c>
      <c r="AQ41" s="33">
        <v>1061516.0719999997</v>
      </c>
      <c r="AR41" s="33">
        <v>1200341.5509999997</v>
      </c>
      <c r="AS41" s="33">
        <v>1280807.0299999998</v>
      </c>
      <c r="AT41" s="33">
        <v>1416812.5089999996</v>
      </c>
      <c r="AU41" s="33">
        <v>1559417.9879999997</v>
      </c>
      <c r="AV41" s="41"/>
      <c r="AY41" s="286">
        <v>1196606.8899999999</v>
      </c>
      <c r="AZ41" s="52">
        <v>1268308.6600000001</v>
      </c>
      <c r="BA41" s="52">
        <v>547079.26</v>
      </c>
      <c r="BB41" s="52">
        <v>535804.78999999992</v>
      </c>
      <c r="BC41" s="52">
        <v>725922.56</v>
      </c>
      <c r="BD41" s="52">
        <v>644624.54</v>
      </c>
      <c r="BE41" s="52">
        <v>681108.06</v>
      </c>
      <c r="BF41" s="52">
        <v>708388.67</v>
      </c>
      <c r="BG41" s="52">
        <v>954145.72</v>
      </c>
      <c r="BH41" s="52">
        <v>1131142.0299999998</v>
      </c>
      <c r="BI41" s="52">
        <v>1109194.6100000001</v>
      </c>
      <c r="BJ41" s="52">
        <v>1206894.98</v>
      </c>
      <c r="BK41" s="52">
        <v>1277387.8</v>
      </c>
      <c r="BL41" s="9"/>
      <c r="BM41" s="9">
        <f t="shared" si="81"/>
        <v>1277387.8</v>
      </c>
      <c r="BN41" s="9"/>
      <c r="BO41" s="9">
        <f t="shared" ref="BO41:BR41" si="89">INDEX($AY41:$BK41,MATCH(BO$5,$AY$5:$BK$5,0))</f>
        <v>535804.78999999992</v>
      </c>
      <c r="BP41" s="9">
        <f t="shared" si="89"/>
        <v>681108.06</v>
      </c>
      <c r="BQ41" s="9">
        <f t="shared" si="89"/>
        <v>1131142.0299999998</v>
      </c>
      <c r="BR41" s="9">
        <f t="shared" si="89"/>
        <v>1277387.8</v>
      </c>
      <c r="BS41" s="9"/>
      <c r="BT41" s="9">
        <f t="shared" si="83"/>
        <v>1206894.98</v>
      </c>
    </row>
    <row r="42" spans="2:72" ht="14.25" customHeight="1" x14ac:dyDescent="0.25">
      <c r="B42" s="7" t="s">
        <v>189</v>
      </c>
      <c r="C42" s="282">
        <f t="shared" si="77"/>
        <v>330000</v>
      </c>
      <c r="D42" s="52">
        <f>SUMIFS('Dispatch BS'!C:C,'Dispatch BS'!$P:$P,$B42)</f>
        <v>330000</v>
      </c>
      <c r="E42" s="52">
        <f>SUMIFS('Dispatch BS'!D:D,'Dispatch BS'!$P:$P,$B42)</f>
        <v>330000</v>
      </c>
      <c r="F42" s="52">
        <f>SUMIFS('Dispatch BS'!E:E,'Dispatch BS'!$P:$P,$B42)</f>
        <v>330000</v>
      </c>
      <c r="G42" s="52">
        <f>SUMIFS('Dispatch BS'!F:F,'Dispatch BS'!$P:$P,$B42)</f>
        <v>330000</v>
      </c>
      <c r="H42" s="52">
        <f>SUMIFS('Dispatch BS'!G:G,'Dispatch BS'!$P:$P,$B42)</f>
        <v>330000</v>
      </c>
      <c r="I42" s="52">
        <f>SUMIFS('Dispatch BS'!H:H,'Dispatch BS'!$P:$P,$B42)</f>
        <v>330000</v>
      </c>
      <c r="J42" s="52">
        <f>SUMIFS('Dispatch BS'!I:I,'Dispatch BS'!$P:$P,$B42)</f>
        <v>330000</v>
      </c>
      <c r="K42" s="52">
        <f>SUMIFS('Dispatch BS'!J:J,'Dispatch BS'!$P:$P,$B42)</f>
        <v>330000</v>
      </c>
      <c r="L42" s="52">
        <f>SUMIFS('Dispatch BS'!K:K,'Dispatch BS'!$P:$P,$B42)</f>
        <v>330000</v>
      </c>
      <c r="M42" s="52">
        <f>SUMIFS('Dispatch BS'!L:L,'Dispatch BS'!$P:$P,$B42)</f>
        <v>330000</v>
      </c>
      <c r="N42" s="52">
        <f>SUMIFS('Dispatch BS'!M:M,'Dispatch BS'!$P:$P,$B42)</f>
        <v>330000</v>
      </c>
      <c r="O42" s="52">
        <f>SUMIFS('Dispatch BS'!N:N,'Dispatch BS'!$P:$P,$B42)</f>
        <v>330000</v>
      </c>
      <c r="P42" s="9"/>
      <c r="Q42" s="9">
        <f t="shared" si="78"/>
        <v>330000</v>
      </c>
      <c r="R42" s="9"/>
      <c r="S42" s="9">
        <f t="shared" ref="S42:V42" si="90">INDEX($C42:$O42,MATCH(S$5,$C$5:$O$5,0))</f>
        <v>330000</v>
      </c>
      <c r="T42" s="9">
        <f t="shared" si="90"/>
        <v>330000</v>
      </c>
      <c r="U42" s="9">
        <f t="shared" si="90"/>
        <v>330000</v>
      </c>
      <c r="V42" s="9">
        <f t="shared" si="90"/>
        <v>330000</v>
      </c>
      <c r="W42" s="9"/>
      <c r="X42" s="9">
        <f t="shared" si="80"/>
        <v>330000</v>
      </c>
      <c r="AA42" s="41"/>
      <c r="AB42" s="33">
        <v>330000</v>
      </c>
      <c r="AC42" s="33"/>
      <c r="AD42" s="33">
        <v>330000</v>
      </c>
      <c r="AE42" s="33">
        <v>330000</v>
      </c>
      <c r="AF42" s="33">
        <v>330000</v>
      </c>
      <c r="AG42" s="33">
        <v>330000</v>
      </c>
      <c r="AH42" s="33"/>
      <c r="AI42" s="285">
        <v>330000</v>
      </c>
      <c r="AJ42" s="33">
        <v>330000</v>
      </c>
      <c r="AK42" s="33">
        <v>330000</v>
      </c>
      <c r="AL42" s="33">
        <v>330000</v>
      </c>
      <c r="AM42" s="33">
        <v>330000</v>
      </c>
      <c r="AN42" s="33">
        <v>330000</v>
      </c>
      <c r="AO42" s="33">
        <v>330000</v>
      </c>
      <c r="AP42" s="33">
        <v>330000</v>
      </c>
      <c r="AQ42" s="33">
        <v>330000</v>
      </c>
      <c r="AR42" s="33">
        <v>330000</v>
      </c>
      <c r="AS42" s="33">
        <v>330000</v>
      </c>
      <c r="AT42" s="33">
        <v>330000</v>
      </c>
      <c r="AU42" s="33">
        <v>330000</v>
      </c>
      <c r="AV42" s="41"/>
      <c r="AY42" s="286">
        <v>150000</v>
      </c>
      <c r="AZ42" s="52">
        <v>150000</v>
      </c>
      <c r="BA42" s="52">
        <v>150000</v>
      </c>
      <c r="BB42" s="52">
        <v>150000</v>
      </c>
      <c r="BC42" s="52">
        <v>150000</v>
      </c>
      <c r="BD42" s="52">
        <v>150000</v>
      </c>
      <c r="BE42" s="52">
        <v>150000</v>
      </c>
      <c r="BF42" s="52">
        <v>150000</v>
      </c>
      <c r="BG42" s="52">
        <v>150000</v>
      </c>
      <c r="BH42" s="52">
        <v>150000</v>
      </c>
      <c r="BI42" s="52">
        <v>150000</v>
      </c>
      <c r="BJ42" s="52">
        <v>150000</v>
      </c>
      <c r="BK42" s="52">
        <v>330000</v>
      </c>
      <c r="BL42" s="9"/>
      <c r="BM42" s="9">
        <f t="shared" si="81"/>
        <v>330000</v>
      </c>
      <c r="BN42" s="9"/>
      <c r="BO42" s="9">
        <f t="shared" ref="BO42:BR42" si="91">INDEX($AY42:$BK42,MATCH(BO$5,$AY$5:$BK$5,0))</f>
        <v>150000</v>
      </c>
      <c r="BP42" s="9">
        <f t="shared" si="91"/>
        <v>150000</v>
      </c>
      <c r="BQ42" s="9">
        <f t="shared" si="91"/>
        <v>150000</v>
      </c>
      <c r="BR42" s="9">
        <f t="shared" si="91"/>
        <v>330000</v>
      </c>
      <c r="BS42" s="9"/>
      <c r="BT42" s="9">
        <f t="shared" si="83"/>
        <v>150000</v>
      </c>
    </row>
    <row r="43" spans="2:72" ht="14.25" customHeight="1" x14ac:dyDescent="0.25">
      <c r="B43" s="7" t="s">
        <v>190</v>
      </c>
      <c r="C43" s="282">
        <f t="shared" si="77"/>
        <v>651225.11</v>
      </c>
      <c r="D43" s="52">
        <f>SUMIFS('Dispatch BS'!C:C,'Dispatch BS'!$P:$P,$B43)</f>
        <v>113622.96000000008</v>
      </c>
      <c r="E43" s="52">
        <f>SUMIFS('Dispatch BS'!D:D,'Dispatch BS'!$P:$P,$B43)</f>
        <v>349703.96000000008</v>
      </c>
      <c r="F43" s="52">
        <f>SUMIFS('Dispatch BS'!E:E,'Dispatch BS'!$P:$P,$B43)</f>
        <v>617607.80000000005</v>
      </c>
      <c r="G43" s="52">
        <f>SUMIFS('Dispatch BS'!F:F,'Dispatch BS'!$P:$P,$B43)</f>
        <v>93815.900000000023</v>
      </c>
      <c r="H43" s="52">
        <f>SUMIFS('Dispatch BS'!G:G,'Dispatch BS'!$P:$P,$B43)</f>
        <v>354992.88</v>
      </c>
      <c r="I43" s="52">
        <f>SUMIFS('Dispatch BS'!H:H,'Dispatch BS'!$P:$P,$B43)</f>
        <v>603494.49</v>
      </c>
      <c r="J43" s="52">
        <f>SUMIFS('Dispatch BS'!I:I,'Dispatch BS'!$P:$P,$B43)</f>
        <v>101586.27999999997</v>
      </c>
      <c r="K43" s="52">
        <f>SUMIFS('Dispatch BS'!J:J,'Dispatch BS'!$P:$P,$B43)</f>
        <v>359500.76999999996</v>
      </c>
      <c r="L43" s="52">
        <f>SUMIFS('Dispatch BS'!K:K,'Dispatch BS'!$P:$P,$B43)</f>
        <v>609685.72</v>
      </c>
      <c r="M43" s="52">
        <f>SUMIFS('Dispatch BS'!L:L,'Dispatch BS'!$P:$P,$B43)</f>
        <v>103873.85999999999</v>
      </c>
      <c r="N43" s="52">
        <f>SUMIFS('Dispatch BS'!M:M,'Dispatch BS'!$P:$P,$B43)</f>
        <v>350423.77</v>
      </c>
      <c r="O43" s="52">
        <f>SUMIFS('Dispatch BS'!N:N,'Dispatch BS'!$P:$P,$B43)</f>
        <v>594353.44999999995</v>
      </c>
      <c r="P43" s="8"/>
      <c r="Q43" s="9">
        <f t="shared" si="78"/>
        <v>594353.44999999995</v>
      </c>
      <c r="R43" s="8"/>
      <c r="S43" s="9">
        <f t="shared" ref="S43:V43" si="92">INDEX($C43:$O43,MATCH(S$5,$C$5:$O$5,0))</f>
        <v>617607.80000000005</v>
      </c>
      <c r="T43" s="9">
        <f t="shared" si="92"/>
        <v>603494.49</v>
      </c>
      <c r="U43" s="9">
        <f t="shared" si="92"/>
        <v>609685.72</v>
      </c>
      <c r="V43" s="9">
        <f t="shared" si="92"/>
        <v>594353.44999999995</v>
      </c>
      <c r="W43" s="8"/>
      <c r="X43" s="9">
        <f t="shared" si="80"/>
        <v>350423.77</v>
      </c>
      <c r="AA43" s="41"/>
      <c r="AB43" s="33">
        <v>611449.13217194006</v>
      </c>
      <c r="AC43" s="31"/>
      <c r="AD43" s="33">
        <v>611564.82050547935</v>
      </c>
      <c r="AE43" s="33">
        <v>602399.19709371915</v>
      </c>
      <c r="AF43" s="33">
        <v>601441.03941438382</v>
      </c>
      <c r="AG43" s="33">
        <v>611449.13217194006</v>
      </c>
      <c r="AH43" s="31" t="s">
        <v>793</v>
      </c>
      <c r="AI43" s="285">
        <v>651225.11</v>
      </c>
      <c r="AJ43" s="33">
        <v>103637.51726301375</v>
      </c>
      <c r="AK43" s="33">
        <v>344726.4882328767</v>
      </c>
      <c r="AL43" s="33">
        <v>611564.82050547935</v>
      </c>
      <c r="AM43" s="33">
        <v>89004.165285500116</v>
      </c>
      <c r="AN43" s="33">
        <v>350816.62290878763</v>
      </c>
      <c r="AO43" s="33">
        <v>602399.19709371915</v>
      </c>
      <c r="AP43" s="33">
        <v>95580.775027397322</v>
      </c>
      <c r="AQ43" s="33">
        <v>352667.40449041111</v>
      </c>
      <c r="AR43" s="33">
        <v>601441.03941438382</v>
      </c>
      <c r="AS43" s="33">
        <v>94758.048291118059</v>
      </c>
      <c r="AT43" s="33">
        <v>348878.1432568715</v>
      </c>
      <c r="AU43" s="33">
        <v>611449.13217194006</v>
      </c>
      <c r="AV43" s="41"/>
      <c r="AY43" s="286">
        <v>2484515.8499999996</v>
      </c>
      <c r="AZ43" s="52">
        <v>107958.33</v>
      </c>
      <c r="BA43" s="52">
        <v>368716.66</v>
      </c>
      <c r="BB43" s="52">
        <v>647458.32999999996</v>
      </c>
      <c r="BC43" s="52">
        <v>99165.27</v>
      </c>
      <c r="BD43" s="52">
        <v>378466.66</v>
      </c>
      <c r="BE43" s="52">
        <v>641134.72</v>
      </c>
      <c r="BF43" s="52">
        <v>115643.13</v>
      </c>
      <c r="BG43" s="52">
        <v>393025.84</v>
      </c>
      <c r="BH43" s="52">
        <v>680607.09</v>
      </c>
      <c r="BI43" s="52">
        <v>98938.23</v>
      </c>
      <c r="BJ43" s="52">
        <v>366717.9</v>
      </c>
      <c r="BK43" s="52">
        <v>651225.11</v>
      </c>
      <c r="BL43" s="8"/>
      <c r="BM43" s="9">
        <f t="shared" si="81"/>
        <v>651225.11</v>
      </c>
      <c r="BN43" s="9"/>
      <c r="BO43" s="9">
        <f t="shared" ref="BO43:BR43" si="93">INDEX($AY43:$BK43,MATCH(BO$5,$AY$5:$BK$5,0))</f>
        <v>647458.32999999996</v>
      </c>
      <c r="BP43" s="9">
        <f t="shared" si="93"/>
        <v>641134.72</v>
      </c>
      <c r="BQ43" s="9">
        <f t="shared" si="93"/>
        <v>680607.09</v>
      </c>
      <c r="BR43" s="9">
        <f t="shared" si="93"/>
        <v>651225.11</v>
      </c>
      <c r="BS43" s="9"/>
      <c r="BT43" s="9">
        <f t="shared" si="83"/>
        <v>366717.9</v>
      </c>
    </row>
    <row r="44" spans="2:72" ht="14.25" customHeight="1" x14ac:dyDescent="0.25">
      <c r="B44" s="7" t="s">
        <v>191</v>
      </c>
      <c r="C44" s="282">
        <f t="shared" si="77"/>
        <v>5484.68</v>
      </c>
      <c r="D44" s="52">
        <f>SUMIFS('Dispatch BS'!C:C,'Dispatch BS'!$P:$P,$B44)</f>
        <v>28042.62</v>
      </c>
      <c r="E44" s="52">
        <f>SUMIFS('Dispatch BS'!D:D,'Dispatch BS'!$P:$P,$B44)</f>
        <v>50521.729999999996</v>
      </c>
      <c r="F44" s="52">
        <f>SUMIFS('Dispatch BS'!E:E,'Dispatch BS'!$P:$P,$B44)</f>
        <v>1359.7099999999991</v>
      </c>
      <c r="G44" s="52">
        <f>SUMIFS('Dispatch BS'!F:F,'Dispatch BS'!$P:$P,$B44)</f>
        <v>72773.420000000013</v>
      </c>
      <c r="H44" s="52">
        <f>SUMIFS('Dispatch BS'!G:G,'Dispatch BS'!$P:$P,$B44)</f>
        <v>10577.250000000015</v>
      </c>
      <c r="I44" s="52">
        <f>SUMIFS('Dispatch BS'!H:H,'Dispatch BS'!$P:$P,$B44)</f>
        <v>6865.390000000014</v>
      </c>
      <c r="J44" s="52">
        <f>SUMIFS('Dispatch BS'!I:I,'Dispatch BS'!$P:$P,$B44)</f>
        <v>20020.830000000016</v>
      </c>
      <c r="K44" s="52">
        <f>SUMIFS('Dispatch BS'!J:J,'Dispatch BS'!$P:$P,$B44)</f>
        <v>10505.610000000017</v>
      </c>
      <c r="L44" s="52">
        <f>SUMIFS('Dispatch BS'!K:K,'Dispatch BS'!$P:$P,$B44)</f>
        <v>1404.2900000000172</v>
      </c>
      <c r="M44" s="52">
        <f>SUMIFS('Dispatch BS'!L:L,'Dispatch BS'!$P:$P,$B44)</f>
        <v>21013.190000000017</v>
      </c>
      <c r="N44" s="52">
        <f>SUMIFS('Dispatch BS'!M:M,'Dispatch BS'!$P:$P,$B44)</f>
        <v>4673.1300000000174</v>
      </c>
      <c r="O44" s="52">
        <f>SUMIFS('Dispatch BS'!N:N,'Dispatch BS'!$P:$P,$B44)</f>
        <v>-2124.1299999999828</v>
      </c>
      <c r="Q44" s="9">
        <f t="shared" si="78"/>
        <v>-2124.1299999999828</v>
      </c>
      <c r="S44" s="9">
        <f t="shared" ref="S44:V44" si="94">INDEX($C44:$O44,MATCH(S$5,$C$5:$O$5,0))</f>
        <v>1359.7099999999991</v>
      </c>
      <c r="T44" s="9">
        <f t="shared" si="94"/>
        <v>6865.390000000014</v>
      </c>
      <c r="U44" s="9">
        <f t="shared" si="94"/>
        <v>1404.2900000000172</v>
      </c>
      <c r="V44" s="9">
        <f t="shared" si="94"/>
        <v>-2124.1299999999828</v>
      </c>
      <c r="X44" s="9">
        <f t="shared" si="80"/>
        <v>4673.1300000000174</v>
      </c>
      <c r="AA44" s="41"/>
      <c r="AB44" s="33">
        <v>9062.2678166666719</v>
      </c>
      <c r="AC44" s="33"/>
      <c r="AD44" s="33">
        <v>2402.7203166666663</v>
      </c>
      <c r="AE44" s="33">
        <v>8672.4307333333363</v>
      </c>
      <c r="AF44" s="33">
        <v>792.49115000000404</v>
      </c>
      <c r="AG44" s="33">
        <v>9062.2678166666719</v>
      </c>
      <c r="AH44" s="33">
        <v>5.0000000000000001E-3</v>
      </c>
      <c r="AI44" s="285">
        <v>5484.68</v>
      </c>
      <c r="AJ44" s="33">
        <v>12324.900182641008</v>
      </c>
      <c r="AK44" s="33">
        <v>4675.1864326410041</v>
      </c>
      <c r="AL44" s="33">
        <v>2402.7203166666663</v>
      </c>
      <c r="AM44" s="33">
        <v>10118.795177789814</v>
      </c>
      <c r="AN44" s="33">
        <v>4882.7165777898163</v>
      </c>
      <c r="AO44" s="33">
        <v>8672.4307333333363</v>
      </c>
      <c r="AP44" s="33">
        <v>6772.4539277898184</v>
      </c>
      <c r="AQ44" s="33">
        <v>1997.5489277898182</v>
      </c>
      <c r="AR44" s="33">
        <v>792.49115000000404</v>
      </c>
      <c r="AS44" s="33">
        <v>2971.0165666666703</v>
      </c>
      <c r="AT44" s="33">
        <v>3644.5253166666707</v>
      </c>
      <c r="AU44" s="33">
        <v>9062.2678166666719</v>
      </c>
      <c r="AV44" s="41"/>
      <c r="AY44" s="286">
        <v>-7855.49</v>
      </c>
      <c r="AZ44" s="52">
        <v>13689.43</v>
      </c>
      <c r="BA44" s="52">
        <v>25468.3</v>
      </c>
      <c r="BB44" s="52">
        <v>-9460.76</v>
      </c>
      <c r="BC44" s="52">
        <v>58366.92</v>
      </c>
      <c r="BD44" s="52">
        <v>-3993.85</v>
      </c>
      <c r="BE44" s="52">
        <v>-3128.22</v>
      </c>
      <c r="BF44" s="52">
        <v>34560.74</v>
      </c>
      <c r="BG44" s="52">
        <v>242.89</v>
      </c>
      <c r="BH44" s="52">
        <v>-3337.9</v>
      </c>
      <c r="BI44" s="52">
        <v>19849.89</v>
      </c>
      <c r="BJ44" s="52">
        <v>3772.73</v>
      </c>
      <c r="BK44" s="52">
        <v>5484.68</v>
      </c>
      <c r="BM44" s="9">
        <f t="shared" si="81"/>
        <v>5484.68</v>
      </c>
      <c r="BO44" s="9">
        <f t="shared" ref="BO44:BR44" si="95">INDEX($AY44:$BK44,MATCH(BO$5,$AY$5:$BK$5,0))</f>
        <v>-9460.76</v>
      </c>
      <c r="BP44" s="9">
        <f t="shared" si="95"/>
        <v>-3128.22</v>
      </c>
      <c r="BQ44" s="9">
        <f t="shared" si="95"/>
        <v>-3337.9</v>
      </c>
      <c r="BR44" s="9">
        <f t="shared" si="95"/>
        <v>5484.68</v>
      </c>
      <c r="BT44" s="9">
        <f t="shared" si="83"/>
        <v>3772.73</v>
      </c>
    </row>
    <row r="45" spans="2:72" ht="14.25" customHeight="1" x14ac:dyDescent="0.25">
      <c r="B45" s="7" t="s">
        <v>192</v>
      </c>
      <c r="C45" s="282">
        <f t="shared" si="77"/>
        <v>0</v>
      </c>
      <c r="D45" s="52">
        <f>SUMIFS('Dispatch BS'!C:C,'Dispatch BS'!$P:$P,$B45)</f>
        <v>0</v>
      </c>
      <c r="E45" s="52">
        <f>SUMIFS('Dispatch BS'!D:D,'Dispatch BS'!$P:$P,$B45)</f>
        <v>0</v>
      </c>
      <c r="F45" s="52">
        <f>SUMIFS('Dispatch BS'!E:E,'Dispatch BS'!$P:$P,$B45)</f>
        <v>0</v>
      </c>
      <c r="G45" s="52">
        <f>SUMIFS('Dispatch BS'!F:F,'Dispatch BS'!$P:$P,$B45)</f>
        <v>0</v>
      </c>
      <c r="H45" s="52">
        <f>SUMIFS('Dispatch BS'!G:G,'Dispatch BS'!$P:$P,$B45)</f>
        <v>0</v>
      </c>
      <c r="I45" s="52">
        <f>SUMIFS('Dispatch BS'!H:H,'Dispatch BS'!$P:$P,$B45)</f>
        <v>0</v>
      </c>
      <c r="J45" s="52">
        <f>SUMIFS('Dispatch BS'!I:I,'Dispatch BS'!$P:$P,$B45)</f>
        <v>0</v>
      </c>
      <c r="K45" s="52">
        <f>SUMIFS('Dispatch BS'!J:J,'Dispatch BS'!$P:$P,$B45)</f>
        <v>0</v>
      </c>
      <c r="L45" s="52">
        <f>SUMIFS('Dispatch BS'!K:K,'Dispatch BS'!$P:$P,$B45)</f>
        <v>0</v>
      </c>
      <c r="M45" s="52">
        <f>SUMIFS('Dispatch BS'!L:L,'Dispatch BS'!$P:$P,$B45)</f>
        <v>0</v>
      </c>
      <c r="N45" s="52">
        <f>SUMIFS('Dispatch BS'!M:M,'Dispatch BS'!$P:$P,$B45)</f>
        <v>0</v>
      </c>
      <c r="O45" s="52">
        <f>SUMIFS('Dispatch BS'!N:N,'Dispatch BS'!$P:$P,$B45)</f>
        <v>0</v>
      </c>
      <c r="Q45" s="9">
        <f t="shared" si="78"/>
        <v>0</v>
      </c>
      <c r="S45" s="9">
        <f t="shared" ref="S45:V45" si="96">INDEX($C45:$O45,MATCH(S$5,$C$5:$O$5,0))</f>
        <v>0</v>
      </c>
      <c r="T45" s="9">
        <f t="shared" si="96"/>
        <v>0</v>
      </c>
      <c r="U45" s="9">
        <f t="shared" si="96"/>
        <v>0</v>
      </c>
      <c r="V45" s="9">
        <f t="shared" si="96"/>
        <v>0</v>
      </c>
      <c r="X45" s="9">
        <f t="shared" si="80"/>
        <v>0</v>
      </c>
      <c r="AA45" s="41"/>
      <c r="AB45" s="33">
        <v>0</v>
      </c>
      <c r="AC45" s="41"/>
      <c r="AD45" s="33">
        <v>0</v>
      </c>
      <c r="AE45" s="33">
        <v>0</v>
      </c>
      <c r="AF45" s="33">
        <v>0</v>
      </c>
      <c r="AG45" s="33">
        <v>0</v>
      </c>
      <c r="AH45" s="33"/>
      <c r="AI45" s="285">
        <v>0</v>
      </c>
      <c r="AJ45" s="33">
        <v>0</v>
      </c>
      <c r="AK45" s="33">
        <v>0</v>
      </c>
      <c r="AL45" s="33">
        <v>0</v>
      </c>
      <c r="AM45" s="33">
        <v>0</v>
      </c>
      <c r="AN45" s="33">
        <v>0</v>
      </c>
      <c r="AO45" s="33">
        <v>0</v>
      </c>
      <c r="AP45" s="33">
        <v>0</v>
      </c>
      <c r="AQ45" s="33">
        <v>0</v>
      </c>
      <c r="AR45" s="33">
        <v>0</v>
      </c>
      <c r="AS45" s="33">
        <v>0</v>
      </c>
      <c r="AT45" s="33">
        <v>0</v>
      </c>
      <c r="AU45" s="33">
        <v>0</v>
      </c>
      <c r="AV45" s="41"/>
      <c r="AY45" s="286">
        <v>0</v>
      </c>
      <c r="AZ45" s="52">
        <v>0</v>
      </c>
      <c r="BA45" s="52">
        <v>0</v>
      </c>
      <c r="BB45" s="52">
        <v>0</v>
      </c>
      <c r="BC45" s="52">
        <v>0</v>
      </c>
      <c r="BD45" s="52">
        <v>0</v>
      </c>
      <c r="BE45" s="52">
        <v>0</v>
      </c>
      <c r="BF45" s="52">
        <v>0</v>
      </c>
      <c r="BG45" s="52">
        <v>0</v>
      </c>
      <c r="BH45" s="52">
        <v>0</v>
      </c>
      <c r="BI45" s="52">
        <v>0</v>
      </c>
      <c r="BJ45" s="52">
        <v>0</v>
      </c>
      <c r="BK45" s="52">
        <v>0</v>
      </c>
      <c r="BM45" s="9">
        <f t="shared" si="81"/>
        <v>0</v>
      </c>
      <c r="BO45" s="9">
        <f t="shared" ref="BO45:BR45" si="97">INDEX($AY45:$BK45,MATCH(BO$5,$AY$5:$BK$5,0))</f>
        <v>0</v>
      </c>
      <c r="BP45" s="9">
        <f t="shared" si="97"/>
        <v>0</v>
      </c>
      <c r="BQ45" s="9">
        <f t="shared" si="97"/>
        <v>0</v>
      </c>
      <c r="BR45" s="9">
        <f t="shared" si="97"/>
        <v>0</v>
      </c>
      <c r="BT45" s="9">
        <f t="shared" si="83"/>
        <v>0</v>
      </c>
    </row>
    <row r="46" spans="2:72" ht="14.25" customHeight="1" x14ac:dyDescent="0.25">
      <c r="B46" s="14" t="s">
        <v>193</v>
      </c>
      <c r="C46" s="287">
        <f t="shared" si="77"/>
        <v>5937340.5800000001</v>
      </c>
      <c r="D46" s="11">
        <f t="shared" ref="D46:O46" si="98">SUM(D38:D45)</f>
        <v>6503596.4000000004</v>
      </c>
      <c r="E46" s="11">
        <f t="shared" si="98"/>
        <v>7197037.0600000005</v>
      </c>
      <c r="F46" s="11">
        <f t="shared" si="98"/>
        <v>5958451.959999999</v>
      </c>
      <c r="G46" s="11">
        <f t="shared" si="98"/>
        <v>6876624.0099999998</v>
      </c>
      <c r="H46" s="11">
        <f t="shared" si="98"/>
        <v>6775405.4400000004</v>
      </c>
      <c r="I46" s="11">
        <f t="shared" si="98"/>
        <v>6208927.25</v>
      </c>
      <c r="J46" s="11">
        <f t="shared" si="98"/>
        <v>6183721.2699999996</v>
      </c>
      <c r="K46" s="11">
        <f t="shared" si="98"/>
        <v>5919069.1799999997</v>
      </c>
      <c r="L46" s="11">
        <f t="shared" si="98"/>
        <v>5289561.01</v>
      </c>
      <c r="M46" s="11">
        <f t="shared" si="98"/>
        <v>4861188.7200000007</v>
      </c>
      <c r="N46" s="11">
        <f t="shared" si="98"/>
        <v>5264182.9299999988</v>
      </c>
      <c r="O46" s="11">
        <f t="shared" si="98"/>
        <v>5766276.2999999998</v>
      </c>
      <c r="P46" s="9"/>
      <c r="Q46" s="11">
        <f t="shared" si="78"/>
        <v>5766276.2999999998</v>
      </c>
      <c r="R46" s="9"/>
      <c r="S46" s="11">
        <f t="shared" ref="S46:V46" si="99">INDEX($C46:$O46,MATCH(S$5,$C$5:$O$5,0))</f>
        <v>5958451.959999999</v>
      </c>
      <c r="T46" s="11">
        <f t="shared" si="99"/>
        <v>6208927.25</v>
      </c>
      <c r="U46" s="11">
        <f t="shared" si="99"/>
        <v>5289561.01</v>
      </c>
      <c r="V46" s="11">
        <f t="shared" si="99"/>
        <v>5766276.2999999998</v>
      </c>
      <c r="W46" s="9"/>
      <c r="X46" s="11">
        <f t="shared" si="80"/>
        <v>5264182.9299999988</v>
      </c>
      <c r="AA46" s="41"/>
      <c r="AB46" s="264">
        <v>6297162.8303641398</v>
      </c>
      <c r="AC46" s="33"/>
      <c r="AD46" s="264">
        <v>5417277.1080672452</v>
      </c>
      <c r="AE46" s="264">
        <v>6889835.3395721531</v>
      </c>
      <c r="AF46" s="264">
        <v>5740585.6664399169</v>
      </c>
      <c r="AG46" s="264">
        <v>6297162.8303641398</v>
      </c>
      <c r="AH46" s="33"/>
      <c r="AI46" s="288">
        <v>5787340.5800000001</v>
      </c>
      <c r="AJ46" s="264">
        <v>6289564.4497447079</v>
      </c>
      <c r="AK46" s="264">
        <v>5749964.592586684</v>
      </c>
      <c r="AL46" s="264">
        <v>5417277.1080672452</v>
      </c>
      <c r="AM46" s="264">
        <v>5994440.1218025852</v>
      </c>
      <c r="AN46" s="264">
        <v>6589064.7493621092</v>
      </c>
      <c r="AO46" s="264">
        <v>6889835.3395721531</v>
      </c>
      <c r="AP46" s="264">
        <v>6345013.7147944849</v>
      </c>
      <c r="AQ46" s="264">
        <v>6078005.9911270663</v>
      </c>
      <c r="AR46" s="264">
        <v>5740585.6664399169</v>
      </c>
      <c r="AS46" s="264">
        <v>4995104.048899984</v>
      </c>
      <c r="AT46" s="264">
        <v>5614700.334115738</v>
      </c>
      <c r="AU46" s="264">
        <v>6297162.8303641398</v>
      </c>
      <c r="AV46" s="41"/>
      <c r="AY46" s="289">
        <v>7119757.709999999</v>
      </c>
      <c r="AZ46" s="11">
        <v>5516831.4000000004</v>
      </c>
      <c r="BA46" s="11">
        <v>5183650.54</v>
      </c>
      <c r="BB46" s="11">
        <v>4701705.72</v>
      </c>
      <c r="BC46" s="11">
        <v>5777591.75</v>
      </c>
      <c r="BD46" s="11">
        <v>6138773.6900000004</v>
      </c>
      <c r="BE46" s="11">
        <v>6289835.9199999999</v>
      </c>
      <c r="BF46" s="11">
        <v>5953509.9000000004</v>
      </c>
      <c r="BG46" s="11">
        <v>5673790.3199999994</v>
      </c>
      <c r="BH46" s="11">
        <v>5177294.209999999</v>
      </c>
      <c r="BI46" s="11">
        <v>4662937.2</v>
      </c>
      <c r="BJ46" s="11">
        <v>5156613.9400000013</v>
      </c>
      <c r="BK46" s="11">
        <v>5937340.5800000001</v>
      </c>
      <c r="BL46" s="9"/>
      <c r="BM46" s="11">
        <f t="shared" si="81"/>
        <v>5937340.5800000001</v>
      </c>
      <c r="BN46" s="9"/>
      <c r="BO46" s="11">
        <f t="shared" ref="BO46:BR46" si="100">INDEX($AY46:$BK46,MATCH(BO$5,$AY$5:$BK$5,0))</f>
        <v>4701705.72</v>
      </c>
      <c r="BP46" s="11">
        <f t="shared" si="100"/>
        <v>6289835.9199999999</v>
      </c>
      <c r="BQ46" s="11">
        <f t="shared" si="100"/>
        <v>5177294.209999999</v>
      </c>
      <c r="BR46" s="11">
        <f t="shared" si="100"/>
        <v>5937340.5800000001</v>
      </c>
      <c r="BS46" s="9"/>
      <c r="BT46" s="11">
        <f t="shared" si="83"/>
        <v>5156613.9400000013</v>
      </c>
    </row>
    <row r="47" spans="2:72" ht="14.25" customHeight="1" x14ac:dyDescent="0.25">
      <c r="C47" s="282"/>
      <c r="P47" s="9"/>
      <c r="R47" s="9"/>
      <c r="W47" s="9"/>
      <c r="AA47" s="41"/>
      <c r="AB47" s="41"/>
      <c r="AC47" s="33"/>
      <c r="AD47" s="41"/>
      <c r="AE47" s="41"/>
      <c r="AF47" s="41"/>
      <c r="AG47" s="41"/>
      <c r="AH47" s="33"/>
      <c r="AI47" s="281"/>
      <c r="AJ47" s="41"/>
      <c r="AK47" s="41"/>
      <c r="AL47" s="41"/>
      <c r="AM47" s="41"/>
      <c r="AN47" s="41"/>
      <c r="AO47" s="41"/>
      <c r="AP47" s="41"/>
      <c r="AQ47" s="41"/>
      <c r="AR47" s="41"/>
      <c r="AS47" s="41"/>
      <c r="AT47" s="41"/>
      <c r="AU47" s="41"/>
      <c r="AV47" s="41"/>
      <c r="AY47" s="280"/>
      <c r="BL47" s="9"/>
      <c r="BN47" s="9"/>
      <c r="BS47" s="9"/>
    </row>
    <row r="48" spans="2:72" ht="14.25" customHeight="1" x14ac:dyDescent="0.25">
      <c r="B48" s="10" t="s">
        <v>194</v>
      </c>
      <c r="C48" s="282"/>
      <c r="AA48" s="41"/>
      <c r="AB48" s="41"/>
      <c r="AC48" s="41"/>
      <c r="AD48" s="41"/>
      <c r="AE48" s="41"/>
      <c r="AF48" s="41"/>
      <c r="AG48" s="41"/>
      <c r="AH48" s="41"/>
      <c r="AI48" s="281"/>
      <c r="AJ48" s="41"/>
      <c r="AK48" s="41"/>
      <c r="AL48" s="41"/>
      <c r="AM48" s="41"/>
      <c r="AN48" s="41"/>
      <c r="AO48" s="41"/>
      <c r="AP48" s="41"/>
      <c r="AQ48" s="41"/>
      <c r="AR48" s="41"/>
      <c r="AS48" s="41"/>
      <c r="AT48" s="41"/>
      <c r="AU48" s="41"/>
      <c r="AV48" s="41"/>
      <c r="AY48" s="280"/>
    </row>
    <row r="49" spans="2:72" ht="14.25" customHeight="1" x14ac:dyDescent="0.25">
      <c r="B49" s="7" t="s">
        <v>195</v>
      </c>
      <c r="C49" s="282">
        <f t="shared" ref="C49:C54" si="101">BK49</f>
        <v>52158000</v>
      </c>
      <c r="D49" s="52">
        <f>SUMIFS('Dispatch BS'!C:C,'Dispatch BS'!$P:$P,$B49)</f>
        <v>51658000</v>
      </c>
      <c r="E49" s="52">
        <f>SUMIFS('Dispatch BS'!D:D,'Dispatch BS'!$P:$P,$B49)</f>
        <v>51658000</v>
      </c>
      <c r="F49" s="52">
        <f>SUMIFS('Dispatch BS'!E:E,'Dispatch BS'!$P:$P,$B49)</f>
        <v>51075500</v>
      </c>
      <c r="G49" s="52">
        <f>SUMIFS('Dispatch BS'!F:F,'Dispatch BS'!$P:$P,$B49)</f>
        <v>50575500</v>
      </c>
      <c r="H49" s="52">
        <f>SUMIFS('Dispatch BS'!G:G,'Dispatch BS'!$P:$P,$B49)</f>
        <v>50575500</v>
      </c>
      <c r="I49" s="52">
        <f>SUMIFS('Dispatch BS'!H:H,'Dispatch BS'!$P:$P,$B49)</f>
        <v>50493000</v>
      </c>
      <c r="J49" s="52">
        <f>SUMIFS('Dispatch BS'!I:I,'Dispatch BS'!$P:$P,$B49)</f>
        <v>50493000</v>
      </c>
      <c r="K49" s="52">
        <f>SUMIFS('Dispatch BS'!J:J,'Dispatch BS'!$P:$P,$B49)</f>
        <v>50493000</v>
      </c>
      <c r="L49" s="52">
        <f>SUMIFS('Dispatch BS'!K:K,'Dispatch BS'!$P:$P,$B49)</f>
        <v>50910500</v>
      </c>
      <c r="M49" s="52">
        <f>SUMIFS('Dispatch BS'!L:L,'Dispatch BS'!$P:$P,$B49)</f>
        <v>51910500</v>
      </c>
      <c r="N49" s="52">
        <f>SUMIFS('Dispatch BS'!M:M,'Dispatch BS'!$P:$P,$B49)</f>
        <v>53815500</v>
      </c>
      <c r="O49" s="52">
        <f>SUMIFS('Dispatch BS'!N:N,'Dispatch BS'!$P:$P,$B49)</f>
        <v>53483000</v>
      </c>
      <c r="P49" s="8"/>
      <c r="Q49" s="9">
        <f t="shared" ref="Q49:Q54" si="102">INDEX($C49:$O49,MATCH(Q$5,$C$5:$O$5,0))</f>
        <v>53483000</v>
      </c>
      <c r="R49" s="8"/>
      <c r="S49" s="9">
        <f t="shared" ref="S49:V49" si="103">INDEX($C49:$O49,MATCH(S$5,$C$5:$O$5,0))</f>
        <v>51075500</v>
      </c>
      <c r="T49" s="9">
        <f t="shared" si="103"/>
        <v>50493000</v>
      </c>
      <c r="U49" s="9">
        <f t="shared" si="103"/>
        <v>50910500</v>
      </c>
      <c r="V49" s="9">
        <f t="shared" si="103"/>
        <v>53483000</v>
      </c>
      <c r="W49" s="8"/>
      <c r="X49" s="9">
        <f t="shared" ref="X49:X54" si="104">INDEX($C49:$O49,MATCH(X$5,$C$5:$O$5,0))</f>
        <v>53815500</v>
      </c>
      <c r="AA49" s="41"/>
      <c r="AB49" s="33">
        <v>48325271</v>
      </c>
      <c r="AC49" s="31"/>
      <c r="AD49" s="33">
        <v>47822771</v>
      </c>
      <c r="AE49" s="33">
        <v>47490271</v>
      </c>
      <c r="AF49" s="33">
        <v>47407771</v>
      </c>
      <c r="AG49" s="33">
        <v>48325271</v>
      </c>
      <c r="AH49" s="31"/>
      <c r="AI49" s="285">
        <v>48655271</v>
      </c>
      <c r="AJ49" s="33">
        <v>48155271</v>
      </c>
      <c r="AK49" s="33">
        <v>48155271</v>
      </c>
      <c r="AL49" s="33">
        <v>47822771</v>
      </c>
      <c r="AM49" s="33">
        <v>47822771</v>
      </c>
      <c r="AN49" s="33">
        <v>47572771</v>
      </c>
      <c r="AO49" s="33">
        <v>47490271</v>
      </c>
      <c r="AP49" s="33">
        <v>47490271</v>
      </c>
      <c r="AQ49" s="33">
        <v>47490271</v>
      </c>
      <c r="AR49" s="33">
        <v>47407771</v>
      </c>
      <c r="AS49" s="33">
        <v>48407771</v>
      </c>
      <c r="AT49" s="33">
        <v>48407771</v>
      </c>
      <c r="AU49" s="33">
        <v>48325271</v>
      </c>
      <c r="AV49" s="41"/>
      <c r="AY49" s="286">
        <v>45750271</v>
      </c>
      <c r="AZ49" s="52">
        <v>45750271</v>
      </c>
      <c r="BA49" s="52">
        <v>45750271</v>
      </c>
      <c r="BB49" s="52">
        <v>45750271</v>
      </c>
      <c r="BC49" s="52">
        <v>45750271</v>
      </c>
      <c r="BD49" s="52">
        <v>45750271</v>
      </c>
      <c r="BE49" s="52">
        <v>45000271</v>
      </c>
      <c r="BF49" s="52">
        <v>45500271</v>
      </c>
      <c r="BG49" s="52">
        <v>48500271</v>
      </c>
      <c r="BH49" s="52">
        <v>48417771</v>
      </c>
      <c r="BI49" s="52">
        <v>48417771</v>
      </c>
      <c r="BJ49" s="52">
        <v>48917771</v>
      </c>
      <c r="BK49" s="52">
        <v>52158000</v>
      </c>
      <c r="BL49" s="8"/>
      <c r="BM49" s="9">
        <f t="shared" ref="BM49:BM54" si="105">INDEX($AY49:$BK49,MATCH(BM$5,$AY$5:$BK$5,0))</f>
        <v>52158000</v>
      </c>
      <c r="BN49" s="8"/>
      <c r="BO49" s="9">
        <f t="shared" ref="BO49:BR49" si="106">INDEX($AY49:$BK49,MATCH(BO$5,$AY$5:$BK$5,0))</f>
        <v>45750271</v>
      </c>
      <c r="BP49" s="9">
        <f t="shared" si="106"/>
        <v>45000271</v>
      </c>
      <c r="BQ49" s="9">
        <f t="shared" si="106"/>
        <v>48417771</v>
      </c>
      <c r="BR49" s="9">
        <f t="shared" si="106"/>
        <v>52158000</v>
      </c>
      <c r="BS49" s="8"/>
      <c r="BT49" s="9">
        <f t="shared" ref="BT49:BT54" si="107">INDEX($AY49:$BK49,MATCH(BT$5,$AY$5:$BK$5,0))</f>
        <v>48917771</v>
      </c>
    </row>
    <row r="50" spans="2:72" ht="14.25" customHeight="1" x14ac:dyDescent="0.25">
      <c r="B50" s="7" t="s">
        <v>196</v>
      </c>
      <c r="C50" s="282">
        <f t="shared" si="101"/>
        <v>854719.02</v>
      </c>
      <c r="D50" s="52">
        <f>SUMIFS('Dispatch BS'!C:C,'Dispatch BS'!$P:$P,$B50)</f>
        <v>1071900.71</v>
      </c>
      <c r="E50" s="52">
        <f>SUMIFS('Dispatch BS'!D:D,'Dispatch BS'!$P:$P,$B50)</f>
        <v>1274844.43</v>
      </c>
      <c r="F50" s="52">
        <f>SUMIFS('Dispatch BS'!E:E,'Dispatch BS'!$P:$P,$B50)</f>
        <v>1499532.1199999999</v>
      </c>
      <c r="G50" s="52">
        <f>SUMIFS('Dispatch BS'!F:F,'Dispatch BS'!$P:$P,$B50)</f>
        <v>1715641.0199999998</v>
      </c>
      <c r="H50" s="52">
        <f>SUMIFS('Dispatch BS'!G:G,'Dispatch BS'!$P:$P,$B50)</f>
        <v>1930842.4299999997</v>
      </c>
      <c r="I50" s="52">
        <f>SUMIFS('Dispatch BS'!H:H,'Dispatch BS'!$P:$P,$B50)</f>
        <v>2154678.13</v>
      </c>
      <c r="J50" s="52">
        <f>SUMIFS('Dispatch BS'!I:I,'Dispatch BS'!$P:$P,$B50)</f>
        <v>2385975.02</v>
      </c>
      <c r="K50" s="52">
        <f>SUMIFS('Dispatch BS'!J:J,'Dispatch BS'!$P:$P,$B50)</f>
        <v>2619672.75</v>
      </c>
      <c r="L50" s="52">
        <f>SUMIFS('Dispatch BS'!K:K,'Dispatch BS'!$P:$P,$B50)</f>
        <v>2851511.25</v>
      </c>
      <c r="M50" s="52">
        <f>SUMIFS('Dispatch BS'!L:L,'Dispatch BS'!$P:$P,$B50)</f>
        <v>3091077.7</v>
      </c>
      <c r="N50" s="52">
        <f>SUMIFS('Dispatch BS'!M:M,'Dispatch BS'!$P:$P,$B50)</f>
        <v>1745671.7000000002</v>
      </c>
      <c r="O50" s="52">
        <f>SUMIFS('Dispatch BS'!N:N,'Dispatch BS'!$P:$P,$B50)</f>
        <v>1994152.2000000002</v>
      </c>
      <c r="P50" s="8"/>
      <c r="Q50" s="9">
        <f t="shared" si="102"/>
        <v>1994152.2000000002</v>
      </c>
      <c r="R50" s="8"/>
      <c r="S50" s="9">
        <f t="shared" ref="S50:V50" si="108">INDEX($C50:$O50,MATCH(S$5,$C$5:$O$5,0))</f>
        <v>1499532.1199999999</v>
      </c>
      <c r="T50" s="9">
        <f t="shared" si="108"/>
        <v>2154678.13</v>
      </c>
      <c r="U50" s="9">
        <f t="shared" si="108"/>
        <v>2851511.25</v>
      </c>
      <c r="V50" s="9">
        <f t="shared" si="108"/>
        <v>1994152.2000000002</v>
      </c>
      <c r="W50" s="8"/>
      <c r="X50" s="9">
        <f t="shared" si="104"/>
        <v>1745671.7000000002</v>
      </c>
      <c r="AA50" s="41"/>
      <c r="AB50" s="33">
        <v>6539893.4200000018</v>
      </c>
      <c r="AC50" s="31"/>
      <c r="AD50" s="33">
        <v>4455700.5500000007</v>
      </c>
      <c r="AE50" s="33">
        <v>5120760.6000000015</v>
      </c>
      <c r="AF50" s="33">
        <v>5817593.7200000016</v>
      </c>
      <c r="AG50" s="33">
        <v>6539893.4200000018</v>
      </c>
      <c r="AH50" s="31"/>
      <c r="AI50" s="285">
        <v>3820801.49</v>
      </c>
      <c r="AJ50" s="33">
        <v>4036405.56</v>
      </c>
      <c r="AK50" s="33">
        <v>4232388.0200000005</v>
      </c>
      <c r="AL50" s="33">
        <v>4455700.5500000007</v>
      </c>
      <c r="AM50" s="33">
        <v>4671809.4500000011</v>
      </c>
      <c r="AN50" s="33">
        <v>4896924.9000000013</v>
      </c>
      <c r="AO50" s="33">
        <v>5120760.6000000015</v>
      </c>
      <c r="AP50" s="33">
        <v>5352057.4900000012</v>
      </c>
      <c r="AQ50" s="33">
        <v>5585755.2200000016</v>
      </c>
      <c r="AR50" s="33">
        <v>5817593.7200000016</v>
      </c>
      <c r="AS50" s="33">
        <v>6057160.1700000018</v>
      </c>
      <c r="AT50" s="33">
        <v>6291761.6700000018</v>
      </c>
      <c r="AU50" s="33">
        <v>6539893.4200000018</v>
      </c>
      <c r="AV50" s="41"/>
      <c r="AY50" s="286">
        <v>0</v>
      </c>
      <c r="AZ50" s="52">
        <v>1924441.57</v>
      </c>
      <c r="BA50" s="52">
        <v>2014656.72</v>
      </c>
      <c r="BB50" s="52">
        <v>2111553.33</v>
      </c>
      <c r="BC50" s="52">
        <v>2205802.09</v>
      </c>
      <c r="BD50" s="52">
        <v>2375400.35</v>
      </c>
      <c r="BE50" s="52">
        <v>2571090.65</v>
      </c>
      <c r="BF50" s="52">
        <v>2773303.96</v>
      </c>
      <c r="BG50" s="52">
        <v>2982047.83</v>
      </c>
      <c r="BH50" s="52">
        <v>3184734.73</v>
      </c>
      <c r="BI50" s="52">
        <v>3394177.86</v>
      </c>
      <c r="BJ50" s="52">
        <v>3603870</v>
      </c>
      <c r="BK50" s="52">
        <v>854719.02</v>
      </c>
      <c r="BL50" s="8"/>
      <c r="BM50" s="9">
        <f t="shared" si="105"/>
        <v>854719.02</v>
      </c>
      <c r="BN50" s="8"/>
      <c r="BO50" s="9">
        <f t="shared" ref="BO50:BR50" si="109">INDEX($AY50:$BK50,MATCH(BO$5,$AY$5:$BK$5,0))</f>
        <v>2111553.33</v>
      </c>
      <c r="BP50" s="9">
        <f t="shared" si="109"/>
        <v>2571090.65</v>
      </c>
      <c r="BQ50" s="9">
        <f t="shared" si="109"/>
        <v>3184734.73</v>
      </c>
      <c r="BR50" s="9">
        <f t="shared" si="109"/>
        <v>854719.02</v>
      </c>
      <c r="BS50" s="8"/>
      <c r="BT50" s="9">
        <f t="shared" si="107"/>
        <v>3603870</v>
      </c>
    </row>
    <row r="51" spans="2:72" ht="14.25" customHeight="1" x14ac:dyDescent="0.25">
      <c r="B51" s="7" t="s">
        <v>197</v>
      </c>
      <c r="C51" s="282">
        <f t="shared" si="101"/>
        <v>-1318835.23</v>
      </c>
      <c r="D51" s="52">
        <f>SUMIFS('Dispatch BS'!C:C,'Dispatch BS'!$P:$P,$B51)</f>
        <v>-1265851.1299999999</v>
      </c>
      <c r="E51" s="52">
        <f>SUMIFS('Dispatch BS'!D:D,'Dispatch BS'!$P:$P,$B51)</f>
        <v>-1212867.03</v>
      </c>
      <c r="F51" s="52">
        <f>SUMIFS('Dispatch BS'!E:E,'Dispatch BS'!$P:$P,$B51)</f>
        <v>-1159882.9300000002</v>
      </c>
      <c r="G51" s="52">
        <f>SUMIFS('Dispatch BS'!F:F,'Dispatch BS'!$P:$P,$B51)</f>
        <v>-1106898.83</v>
      </c>
      <c r="H51" s="52">
        <f>SUMIFS('Dispatch BS'!G:G,'Dispatch BS'!$P:$P,$B51)</f>
        <v>-1053914.73</v>
      </c>
      <c r="I51" s="52">
        <f>SUMIFS('Dispatch BS'!H:H,'Dispatch BS'!$P:$P,$B51)</f>
        <v>-1000930.6300000001</v>
      </c>
      <c r="J51" s="52">
        <f>SUMIFS('Dispatch BS'!I:I,'Dispatch BS'!$P:$P,$B51)</f>
        <v>-947946.53000000014</v>
      </c>
      <c r="K51" s="52">
        <f>SUMIFS('Dispatch BS'!J:J,'Dispatch BS'!$P:$P,$B51)</f>
        <v>-894962.43000000017</v>
      </c>
      <c r="L51" s="52">
        <f>SUMIFS('Dispatch BS'!K:K,'Dispatch BS'!$P:$P,$B51)</f>
        <v>-841978.33000000019</v>
      </c>
      <c r="M51" s="52">
        <f>SUMIFS('Dispatch BS'!L:L,'Dispatch BS'!$P:$P,$B51)</f>
        <v>-788994.23000000021</v>
      </c>
      <c r="N51" s="52">
        <f>SUMIFS('Dispatch BS'!M:M,'Dispatch BS'!$P:$P,$B51)</f>
        <v>-736010.13000000012</v>
      </c>
      <c r="O51" s="52">
        <f>SUMIFS('Dispatch BS'!N:N,'Dispatch BS'!$P:$P,$B51)</f>
        <v>-683026.03000000014</v>
      </c>
      <c r="P51" s="8"/>
      <c r="Q51" s="9">
        <f t="shared" si="102"/>
        <v>-683026.03000000014</v>
      </c>
      <c r="R51" s="8"/>
      <c r="S51" s="9">
        <f t="shared" ref="S51:V51" si="110">INDEX($C51:$O51,MATCH(S$5,$C$5:$O$5,0))</f>
        <v>-1159882.9300000002</v>
      </c>
      <c r="T51" s="9">
        <f t="shared" si="110"/>
        <v>-1000930.6300000001</v>
      </c>
      <c r="U51" s="9">
        <f t="shared" si="110"/>
        <v>-841978.33000000019</v>
      </c>
      <c r="V51" s="9">
        <f t="shared" si="110"/>
        <v>-683026.03000000014</v>
      </c>
      <c r="W51" s="8"/>
      <c r="X51" s="9">
        <f t="shared" si="104"/>
        <v>-736010.13000000012</v>
      </c>
      <c r="AA51" s="41"/>
      <c r="AB51" s="33">
        <v>-641442.68000000063</v>
      </c>
      <c r="AC51" s="31"/>
      <c r="AD51" s="33">
        <v>-809006.39000000013</v>
      </c>
      <c r="AE51" s="33">
        <v>-753151.8200000003</v>
      </c>
      <c r="AF51" s="33">
        <v>-697297.25000000047</v>
      </c>
      <c r="AG51" s="33">
        <v>-641442.68000000063</v>
      </c>
      <c r="AH51" s="31"/>
      <c r="AI51" s="285">
        <v>-864860.96</v>
      </c>
      <c r="AJ51" s="33">
        <v>-846242.77</v>
      </c>
      <c r="AK51" s="33">
        <v>-827624.58000000007</v>
      </c>
      <c r="AL51" s="33">
        <v>-809006.39000000013</v>
      </c>
      <c r="AM51" s="33">
        <v>-790388.20000000019</v>
      </c>
      <c r="AN51" s="33">
        <v>-771770.01000000024</v>
      </c>
      <c r="AO51" s="33">
        <v>-753151.8200000003</v>
      </c>
      <c r="AP51" s="33">
        <v>-734533.63000000035</v>
      </c>
      <c r="AQ51" s="33">
        <v>-715915.44000000041</v>
      </c>
      <c r="AR51" s="33">
        <v>-697297.25000000047</v>
      </c>
      <c r="AS51" s="33">
        <v>-678679.06000000052</v>
      </c>
      <c r="AT51" s="33">
        <v>-660060.87000000058</v>
      </c>
      <c r="AU51" s="33">
        <v>-641442.68000000063</v>
      </c>
      <c r="AV51" s="41"/>
      <c r="AY51" s="286">
        <v>-635175.25</v>
      </c>
      <c r="AZ51" s="52">
        <v>-622841.75</v>
      </c>
      <c r="BA51" s="52">
        <v>-610508.25</v>
      </c>
      <c r="BB51" s="52">
        <v>-598174.75</v>
      </c>
      <c r="BC51" s="52">
        <v>-585841.25</v>
      </c>
      <c r="BD51" s="52">
        <v>-573507.75</v>
      </c>
      <c r="BE51" s="52">
        <v>-561174.25</v>
      </c>
      <c r="BF51" s="52">
        <v>-548840.75</v>
      </c>
      <c r="BG51" s="52">
        <v>-813033.5</v>
      </c>
      <c r="BH51" s="52">
        <v>-794415.31</v>
      </c>
      <c r="BI51" s="52">
        <v>-875669.52</v>
      </c>
      <c r="BJ51" s="52">
        <v>-857051.33</v>
      </c>
      <c r="BK51" s="52">
        <v>-1318835.23</v>
      </c>
      <c r="BL51" s="8"/>
      <c r="BM51" s="9">
        <f t="shared" si="105"/>
        <v>-1318835.23</v>
      </c>
      <c r="BN51" s="9"/>
      <c r="BO51" s="9">
        <f t="shared" ref="BO51:BR51" si="111">INDEX($AY51:$BK51,MATCH(BO$5,$AY$5:$BK$5,0))</f>
        <v>-598174.75</v>
      </c>
      <c r="BP51" s="9">
        <f t="shared" si="111"/>
        <v>-561174.25</v>
      </c>
      <c r="BQ51" s="9">
        <f t="shared" si="111"/>
        <v>-794415.31</v>
      </c>
      <c r="BR51" s="9">
        <f t="shared" si="111"/>
        <v>-1318835.23</v>
      </c>
      <c r="BS51" s="9"/>
      <c r="BT51" s="9">
        <f t="shared" si="107"/>
        <v>-857051.33</v>
      </c>
    </row>
    <row r="52" spans="2:72" ht="14.25" customHeight="1" x14ac:dyDescent="0.25">
      <c r="B52" s="7" t="s">
        <v>198</v>
      </c>
      <c r="C52" s="282">
        <f t="shared" si="101"/>
        <v>386579.88</v>
      </c>
      <c r="D52" s="52">
        <f>SUMIFS('Dispatch BS'!C:C,'Dispatch BS'!$P:$P,$B52)</f>
        <v>360062.79</v>
      </c>
      <c r="E52" s="52">
        <f>SUMIFS('Dispatch BS'!D:D,'Dispatch BS'!$P:$P,$B52)</f>
        <v>333453.32999999996</v>
      </c>
      <c r="F52" s="52">
        <f>SUMIFS('Dispatch BS'!E:E,'Dispatch BS'!$P:$P,$B52)</f>
        <v>306193.87</v>
      </c>
      <c r="G52" s="52">
        <f>SUMIFS('Dispatch BS'!F:F,'Dispatch BS'!$P:$P,$B52)</f>
        <v>278839.45999999996</v>
      </c>
      <c r="H52" s="52">
        <f>SUMIFS('Dispatch BS'!G:G,'Dispatch BS'!$P:$P,$B52)</f>
        <v>251389.75999999995</v>
      </c>
      <c r="I52" s="52">
        <f>SUMIFS('Dispatch BS'!H:H,'Dispatch BS'!$P:$P,$B52)</f>
        <v>223844.43999999997</v>
      </c>
      <c r="J52" s="52">
        <f>SUMIFS('Dispatch BS'!I:I,'Dispatch BS'!$P:$P,$B52)</f>
        <v>196203.17999999996</v>
      </c>
      <c r="K52" s="52">
        <f>SUMIFS('Dispatch BS'!J:J,'Dispatch BS'!$P:$P,$B52)</f>
        <v>168465.62999999998</v>
      </c>
      <c r="L52" s="52">
        <f>SUMIFS('Dispatch BS'!K:K,'Dispatch BS'!$P:$P,$B52)</f>
        <v>140631.45999999996</v>
      </c>
      <c r="M52" s="52">
        <f>SUMIFS('Dispatch BS'!L:L,'Dispatch BS'!$P:$P,$B52)</f>
        <v>112700.33999999997</v>
      </c>
      <c r="N52" s="52">
        <f>SUMIFS('Dispatch BS'!M:M,'Dispatch BS'!$P:$P,$B52)</f>
        <v>84671.929999999964</v>
      </c>
      <c r="O52" s="52">
        <f>SUMIFS('Dispatch BS'!N:N,'Dispatch BS'!$P:$P,$B52)</f>
        <v>56545.879999999968</v>
      </c>
      <c r="P52" s="8"/>
      <c r="Q52" s="9">
        <f t="shared" si="102"/>
        <v>56545.879999999968</v>
      </c>
      <c r="R52" s="8"/>
      <c r="S52" s="9">
        <f t="shared" ref="S52:V52" si="112">INDEX($C52:$O52,MATCH(S$5,$C$5:$O$5,0))</f>
        <v>306193.87</v>
      </c>
      <c r="T52" s="9">
        <f t="shared" si="112"/>
        <v>223844.43999999997</v>
      </c>
      <c r="U52" s="9">
        <f t="shared" si="112"/>
        <v>140631.45999999996</v>
      </c>
      <c r="V52" s="9">
        <f t="shared" si="112"/>
        <v>56545.879999999968</v>
      </c>
      <c r="W52" s="8"/>
      <c r="X52" s="9">
        <f t="shared" si="104"/>
        <v>84671.929999999964</v>
      </c>
      <c r="AA52" s="29"/>
      <c r="AB52" s="33">
        <v>56546.27448640822</v>
      </c>
      <c r="AC52" s="31"/>
      <c r="AD52" s="33">
        <v>306193.91036405892</v>
      </c>
      <c r="AE52" s="33">
        <v>223844.60160601931</v>
      </c>
      <c r="AF52" s="33">
        <v>140631.74150746746</v>
      </c>
      <c r="AG52" s="33">
        <v>56546.27448640822</v>
      </c>
      <c r="AH52" s="31"/>
      <c r="AI52" s="285">
        <v>386579.88</v>
      </c>
      <c r="AJ52" s="33">
        <v>360062.79253284656</v>
      </c>
      <c r="AK52" s="33">
        <v>333453.33126016927</v>
      </c>
      <c r="AL52" s="33">
        <v>306193.91036405892</v>
      </c>
      <c r="AM52" s="33">
        <v>278839.53581849369</v>
      </c>
      <c r="AN52" s="33">
        <v>251389.87686826149</v>
      </c>
      <c r="AO52" s="33">
        <v>223844.60160601931</v>
      </c>
      <c r="AP52" s="33">
        <v>196203.3769682803</v>
      </c>
      <c r="AQ52" s="33">
        <v>168465.86873138649</v>
      </c>
      <c r="AR52" s="33">
        <v>140631.74150746746</v>
      </c>
      <c r="AS52" s="33">
        <v>112700.65874038509</v>
      </c>
      <c r="AT52" s="33">
        <v>84672.282701664139</v>
      </c>
      <c r="AU52" s="33">
        <v>56546.27448640822</v>
      </c>
      <c r="AV52" s="29"/>
      <c r="AY52" s="286">
        <v>696608.9</v>
      </c>
      <c r="AZ52" s="52">
        <v>671226.03</v>
      </c>
      <c r="BA52" s="52">
        <v>645756.46</v>
      </c>
      <c r="BB52" s="52">
        <v>621129.71</v>
      </c>
      <c r="BC52" s="52">
        <v>595429.63</v>
      </c>
      <c r="BD52" s="52">
        <v>569640.03</v>
      </c>
      <c r="BE52" s="52">
        <v>543760.6</v>
      </c>
      <c r="BF52" s="52">
        <v>517791.02</v>
      </c>
      <c r="BG52" s="52">
        <v>491730.98</v>
      </c>
      <c r="BH52" s="52">
        <v>465580.16000000003</v>
      </c>
      <c r="BI52" s="52">
        <v>439338.25</v>
      </c>
      <c r="BJ52" s="52">
        <v>413004.93</v>
      </c>
      <c r="BK52" s="52">
        <v>386579.88</v>
      </c>
      <c r="BL52" s="8"/>
      <c r="BM52" s="9">
        <f t="shared" si="105"/>
        <v>386579.88</v>
      </c>
      <c r="BN52" s="8"/>
      <c r="BO52" s="9">
        <f t="shared" ref="BO52:BR52" si="113">INDEX($AY52:$BK52,MATCH(BO$5,$AY$5:$BK$5,0))</f>
        <v>621129.71</v>
      </c>
      <c r="BP52" s="9">
        <f t="shared" si="113"/>
        <v>543760.6</v>
      </c>
      <c r="BQ52" s="9">
        <f t="shared" si="113"/>
        <v>465580.16000000003</v>
      </c>
      <c r="BR52" s="9">
        <f t="shared" si="113"/>
        <v>386579.88</v>
      </c>
      <c r="BS52" s="8"/>
      <c r="BT52" s="9">
        <f t="shared" si="107"/>
        <v>413004.93</v>
      </c>
    </row>
    <row r="53" spans="2:72" ht="14.25" customHeight="1" x14ac:dyDescent="0.25">
      <c r="B53" s="7" t="s">
        <v>199</v>
      </c>
      <c r="C53" s="292">
        <f t="shared" si="101"/>
        <v>0</v>
      </c>
      <c r="D53" s="52">
        <f>SUMIFS('Dispatch BS'!C:C,'Dispatch BS'!$P:$P,$B53)</f>
        <v>0</v>
      </c>
      <c r="E53" s="52">
        <f>SUMIFS('Dispatch BS'!D:D,'Dispatch BS'!$P:$P,$B53)</f>
        <v>0</v>
      </c>
      <c r="F53" s="52">
        <f>SUMIFS('Dispatch BS'!E:E,'Dispatch BS'!$P:$P,$B53)</f>
        <v>0</v>
      </c>
      <c r="G53" s="52">
        <f>SUMIFS('Dispatch BS'!F:F,'Dispatch BS'!$P:$P,$B53)</f>
        <v>0</v>
      </c>
      <c r="H53" s="52">
        <f>SUMIFS('Dispatch BS'!G:G,'Dispatch BS'!$P:$P,$B53)</f>
        <v>0</v>
      </c>
      <c r="I53" s="52">
        <f>SUMIFS('Dispatch BS'!H:H,'Dispatch BS'!$P:$P,$B53)</f>
        <v>0</v>
      </c>
      <c r="J53" s="52">
        <f>SUMIFS('Dispatch BS'!I:I,'Dispatch BS'!$P:$P,$B53)</f>
        <v>0</v>
      </c>
      <c r="K53" s="52">
        <f>SUMIFS('Dispatch BS'!J:J,'Dispatch BS'!$P:$P,$B53)</f>
        <v>0</v>
      </c>
      <c r="L53" s="52">
        <f>SUMIFS('Dispatch BS'!K:K,'Dispatch BS'!$P:$P,$B53)</f>
        <v>0</v>
      </c>
      <c r="M53" s="52">
        <f>SUMIFS('Dispatch BS'!L:L,'Dispatch BS'!$P:$P,$B53)</f>
        <v>0</v>
      </c>
      <c r="N53" s="52">
        <f>SUMIFS('Dispatch BS'!M:M,'Dispatch BS'!$P:$P,$B53)</f>
        <v>0</v>
      </c>
      <c r="O53" s="52">
        <f>SUMIFS('Dispatch BS'!N:N,'Dispatch BS'!$P:$P,$B53)</f>
        <v>0</v>
      </c>
      <c r="Q53" s="9">
        <f t="shared" si="102"/>
        <v>0</v>
      </c>
      <c r="S53" s="9">
        <f t="shared" ref="S53:V53" si="114">INDEX($C53:$O53,MATCH(S$5,$C$5:$O$5,0))</f>
        <v>0</v>
      </c>
      <c r="T53" s="9">
        <f t="shared" si="114"/>
        <v>0</v>
      </c>
      <c r="U53" s="9">
        <f t="shared" si="114"/>
        <v>0</v>
      </c>
      <c r="V53" s="9">
        <f t="shared" si="114"/>
        <v>0</v>
      </c>
      <c r="X53" s="9">
        <f t="shared" si="104"/>
        <v>0</v>
      </c>
      <c r="AA53" s="41"/>
      <c r="AB53" s="33">
        <v>0</v>
      </c>
      <c r="AC53" s="41"/>
      <c r="AD53" s="33">
        <v>0</v>
      </c>
      <c r="AE53" s="33">
        <v>0</v>
      </c>
      <c r="AF53" s="33">
        <v>0</v>
      </c>
      <c r="AG53" s="33">
        <v>0</v>
      </c>
      <c r="AH53" s="41"/>
      <c r="AI53" s="285">
        <v>0</v>
      </c>
      <c r="AJ53" s="33">
        <v>0</v>
      </c>
      <c r="AK53" s="33">
        <v>0</v>
      </c>
      <c r="AL53" s="33">
        <v>0</v>
      </c>
      <c r="AM53" s="33">
        <v>0</v>
      </c>
      <c r="AN53" s="33">
        <v>0</v>
      </c>
      <c r="AO53" s="33">
        <v>0</v>
      </c>
      <c r="AP53" s="33">
        <v>0</v>
      </c>
      <c r="AQ53" s="33">
        <v>0</v>
      </c>
      <c r="AR53" s="33">
        <v>0</v>
      </c>
      <c r="AS53" s="33">
        <v>0</v>
      </c>
      <c r="AT53" s="33">
        <v>0</v>
      </c>
      <c r="AU53" s="33">
        <v>0</v>
      </c>
      <c r="AV53" s="41"/>
      <c r="AY53" s="286">
        <v>0</v>
      </c>
      <c r="AZ53" s="52">
        <v>0</v>
      </c>
      <c r="BA53" s="52">
        <v>0</v>
      </c>
      <c r="BB53" s="52">
        <v>0</v>
      </c>
      <c r="BC53" s="52">
        <v>0</v>
      </c>
      <c r="BD53" s="52">
        <v>0</v>
      </c>
      <c r="BE53" s="52">
        <v>0</v>
      </c>
      <c r="BF53" s="52">
        <v>0</v>
      </c>
      <c r="BG53" s="52">
        <v>0</v>
      </c>
      <c r="BH53" s="52">
        <v>0</v>
      </c>
      <c r="BI53" s="52">
        <v>0</v>
      </c>
      <c r="BJ53" s="52">
        <v>0</v>
      </c>
      <c r="BK53" s="52">
        <v>0</v>
      </c>
      <c r="BM53" s="9">
        <f t="shared" si="105"/>
        <v>0</v>
      </c>
      <c r="BO53" s="9">
        <f t="shared" ref="BO53:BR53" si="115">INDEX($AY53:$BK53,MATCH(BO$5,$AY$5:$BK$5,0))</f>
        <v>0</v>
      </c>
      <c r="BP53" s="9">
        <f t="shared" si="115"/>
        <v>0</v>
      </c>
      <c r="BQ53" s="9">
        <f t="shared" si="115"/>
        <v>0</v>
      </c>
      <c r="BR53" s="9">
        <f t="shared" si="115"/>
        <v>0</v>
      </c>
      <c r="BT53" s="9">
        <f t="shared" si="107"/>
        <v>0</v>
      </c>
    </row>
    <row r="54" spans="2:72" ht="14.25" customHeight="1" x14ac:dyDescent="0.25">
      <c r="B54" s="14" t="s">
        <v>200</v>
      </c>
      <c r="C54" s="293">
        <f t="shared" si="101"/>
        <v>52080463.670000009</v>
      </c>
      <c r="D54" s="11">
        <f t="shared" ref="D54:O54" si="116">SUM(D49:D53)</f>
        <v>51824112.369999997</v>
      </c>
      <c r="E54" s="11">
        <f t="shared" si="116"/>
        <v>52053430.729999997</v>
      </c>
      <c r="F54" s="11">
        <f t="shared" si="116"/>
        <v>51721343.059999995</v>
      </c>
      <c r="G54" s="11">
        <f t="shared" si="116"/>
        <v>51463081.650000006</v>
      </c>
      <c r="H54" s="11">
        <f t="shared" si="116"/>
        <v>51703817.460000001</v>
      </c>
      <c r="I54" s="11">
        <f t="shared" si="116"/>
        <v>51870591.939999998</v>
      </c>
      <c r="J54" s="11">
        <f t="shared" si="116"/>
        <v>52127231.670000002</v>
      </c>
      <c r="K54" s="11">
        <f t="shared" si="116"/>
        <v>52386175.950000003</v>
      </c>
      <c r="L54" s="11">
        <f t="shared" si="116"/>
        <v>53060664.380000003</v>
      </c>
      <c r="M54" s="11">
        <f t="shared" si="116"/>
        <v>54325283.81000001</v>
      </c>
      <c r="N54" s="11">
        <f t="shared" si="116"/>
        <v>54909833.5</v>
      </c>
      <c r="O54" s="11">
        <f t="shared" si="116"/>
        <v>54850672.050000004</v>
      </c>
      <c r="Q54" s="11">
        <f t="shared" si="102"/>
        <v>54850672.050000004</v>
      </c>
      <c r="S54" s="11">
        <f t="shared" ref="S54:V54" si="117">INDEX($C54:$O54,MATCH(S$5,$C$5:$O$5,0))</f>
        <v>51721343.059999995</v>
      </c>
      <c r="T54" s="11">
        <f t="shared" si="117"/>
        <v>51870591.939999998</v>
      </c>
      <c r="U54" s="11">
        <f t="shared" si="117"/>
        <v>53060664.380000003</v>
      </c>
      <c r="V54" s="11">
        <f t="shared" si="117"/>
        <v>54850672.050000004</v>
      </c>
      <c r="X54" s="11">
        <f t="shared" si="104"/>
        <v>54909833.5</v>
      </c>
      <c r="AA54" s="41"/>
      <c r="AB54" s="264">
        <v>54280268.01448641</v>
      </c>
      <c r="AC54" s="41"/>
      <c r="AD54" s="264">
        <v>51775659.070364058</v>
      </c>
      <c r="AE54" s="264">
        <v>52081724.38160602</v>
      </c>
      <c r="AF54" s="264">
        <v>52668699.211507469</v>
      </c>
      <c r="AG54" s="264">
        <v>54280268.01448641</v>
      </c>
      <c r="AH54" s="41"/>
      <c r="AI54" s="288">
        <v>51997791.410000004</v>
      </c>
      <c r="AJ54" s="264">
        <v>51705496.582532845</v>
      </c>
      <c r="AK54" s="264">
        <v>51893487.771260172</v>
      </c>
      <c r="AL54" s="264">
        <v>51775659.070364058</v>
      </c>
      <c r="AM54" s="264">
        <v>51983031.785818495</v>
      </c>
      <c r="AN54" s="264">
        <v>51949315.766868263</v>
      </c>
      <c r="AO54" s="264">
        <v>52081724.38160602</v>
      </c>
      <c r="AP54" s="264">
        <v>52303998.236968279</v>
      </c>
      <c r="AQ54" s="264">
        <v>52528576.648731388</v>
      </c>
      <c r="AR54" s="264">
        <v>52668699.211507469</v>
      </c>
      <c r="AS54" s="264">
        <v>53898952.768740386</v>
      </c>
      <c r="AT54" s="264">
        <v>54124144.082701668</v>
      </c>
      <c r="AU54" s="264">
        <v>54280268.01448641</v>
      </c>
      <c r="AV54" s="41"/>
      <c r="AY54" s="289">
        <v>45811704.649999999</v>
      </c>
      <c r="AZ54" s="11">
        <v>47723096.850000001</v>
      </c>
      <c r="BA54" s="11">
        <v>47800175.93</v>
      </c>
      <c r="BB54" s="11">
        <v>47884779.289999999</v>
      </c>
      <c r="BC54" s="11">
        <v>47965661.470000006</v>
      </c>
      <c r="BD54" s="11">
        <v>48121803.630000003</v>
      </c>
      <c r="BE54" s="11">
        <v>47553948</v>
      </c>
      <c r="BF54" s="11">
        <v>48242525.230000004</v>
      </c>
      <c r="BG54" s="11">
        <v>51161016.309999995</v>
      </c>
      <c r="BH54" s="11">
        <v>51273670.579999991</v>
      </c>
      <c r="BI54" s="11">
        <v>51375617.589999996</v>
      </c>
      <c r="BJ54" s="11">
        <v>52077594.600000001</v>
      </c>
      <c r="BK54" s="11">
        <v>52080463.670000009</v>
      </c>
      <c r="BM54" s="11">
        <f t="shared" si="105"/>
        <v>52080463.670000009</v>
      </c>
      <c r="BO54" s="11">
        <f t="shared" ref="BO54:BR54" si="118">INDEX($AY54:$BK54,MATCH(BO$5,$AY$5:$BK$5,0))</f>
        <v>47884779.289999999</v>
      </c>
      <c r="BP54" s="11">
        <f t="shared" si="118"/>
        <v>47553948</v>
      </c>
      <c r="BQ54" s="11">
        <f t="shared" si="118"/>
        <v>51273670.579999991</v>
      </c>
      <c r="BR54" s="11">
        <f t="shared" si="118"/>
        <v>52080463.670000009</v>
      </c>
      <c r="BT54" s="11">
        <f t="shared" si="107"/>
        <v>52077594.600000001</v>
      </c>
    </row>
    <row r="55" spans="2:72" ht="14.25" customHeight="1" x14ac:dyDescent="0.25">
      <c r="C55" s="282"/>
      <c r="AA55" s="41"/>
      <c r="AB55" s="41"/>
      <c r="AC55" s="41"/>
      <c r="AD55" s="41"/>
      <c r="AE55" s="41"/>
      <c r="AF55" s="41"/>
      <c r="AG55" s="41"/>
      <c r="AH55" s="41"/>
      <c r="AI55" s="281"/>
      <c r="AJ55" s="41"/>
      <c r="AK55" s="41"/>
      <c r="AL55" s="41"/>
      <c r="AM55" s="41"/>
      <c r="AN55" s="41"/>
      <c r="AO55" s="41"/>
      <c r="AP55" s="41"/>
      <c r="AQ55" s="41"/>
      <c r="AR55" s="41"/>
      <c r="AS55" s="41"/>
      <c r="AT55" s="41"/>
      <c r="AU55" s="41"/>
      <c r="AV55" s="41"/>
      <c r="AY55" s="280"/>
    </row>
    <row r="56" spans="2:72" ht="14.25" customHeight="1" x14ac:dyDescent="0.25">
      <c r="B56" s="14" t="s">
        <v>201</v>
      </c>
      <c r="C56" s="282"/>
      <c r="D56" s="9"/>
      <c r="E56" s="9"/>
      <c r="F56" s="9"/>
      <c r="G56" s="9"/>
      <c r="H56" s="9"/>
      <c r="I56" s="9"/>
      <c r="J56" s="9"/>
      <c r="K56" s="9"/>
      <c r="L56" s="9"/>
      <c r="M56" s="9"/>
      <c r="N56" s="9"/>
      <c r="O56" s="9"/>
      <c r="P56" s="8"/>
      <c r="R56" s="8"/>
      <c r="W56" s="8"/>
      <c r="AA56" s="41"/>
      <c r="AB56" s="41"/>
      <c r="AC56" s="31"/>
      <c r="AD56" s="41"/>
      <c r="AE56" s="41"/>
      <c r="AF56" s="41"/>
      <c r="AG56" s="41"/>
      <c r="AH56" s="31"/>
      <c r="AI56" s="281"/>
      <c r="AJ56" s="41"/>
      <c r="AK56" s="41"/>
      <c r="AL56" s="41"/>
      <c r="AM56" s="41"/>
      <c r="AN56" s="41"/>
      <c r="AO56" s="41"/>
      <c r="AP56" s="41"/>
      <c r="AQ56" s="41"/>
      <c r="AR56" s="41"/>
      <c r="AS56" s="41"/>
      <c r="AT56" s="41"/>
      <c r="AU56" s="41"/>
      <c r="AV56" s="41"/>
      <c r="AY56" s="280"/>
      <c r="BL56" s="8"/>
      <c r="BN56" s="8"/>
      <c r="BS56" s="8"/>
    </row>
    <row r="57" spans="2:72" ht="14.25" customHeight="1" x14ac:dyDescent="0.25">
      <c r="B57" s="7" t="s">
        <v>201</v>
      </c>
      <c r="C57" s="282">
        <f t="shared" ref="C57:C60" si="119">BK57</f>
        <v>120785413.04000001</v>
      </c>
      <c r="D57" s="52">
        <f>SUMIFS('Dispatch BS'!C:C,'Dispatch BS'!$P:$P,$B57)</f>
        <v>120785413.04000001</v>
      </c>
      <c r="E57" s="52">
        <f>SUMIFS('Dispatch BS'!D:D,'Dispatch BS'!$P:$P,$B57)</f>
        <v>120785413.04000001</v>
      </c>
      <c r="F57" s="52">
        <f>SUMIFS('Dispatch BS'!E:E,'Dispatch BS'!$P:$P,$B57)</f>
        <v>120785413.04000001</v>
      </c>
      <c r="G57" s="52">
        <f>SUMIFS('Dispatch BS'!F:F,'Dispatch BS'!$P:$P,$B57)</f>
        <v>120785413.04000001</v>
      </c>
      <c r="H57" s="52">
        <f>SUMIFS('Dispatch BS'!G:G,'Dispatch BS'!$P:$P,$B57)</f>
        <v>120785413.04000001</v>
      </c>
      <c r="I57" s="52">
        <f>SUMIFS('Dispatch BS'!H:H,'Dispatch BS'!$P:$P,$B57)</f>
        <v>120785413.04000001</v>
      </c>
      <c r="J57" s="52">
        <f>SUMIFS('Dispatch BS'!I:I,'Dispatch BS'!$P:$P,$B57)</f>
        <v>120785413.04000001</v>
      </c>
      <c r="K57" s="52">
        <f>SUMIFS('Dispatch BS'!J:J,'Dispatch BS'!$P:$P,$B57)</f>
        <v>120785413.04000001</v>
      </c>
      <c r="L57" s="52">
        <f>SUMIFS('Dispatch BS'!K:K,'Dispatch BS'!$P:$P,$B57)</f>
        <v>120785413.04000001</v>
      </c>
      <c r="M57" s="52">
        <f>SUMIFS('Dispatch BS'!L:L,'Dispatch BS'!$P:$P,$B57)</f>
        <v>120785413.04000001</v>
      </c>
      <c r="N57" s="52">
        <f>SUMIFS('Dispatch BS'!M:M,'Dispatch BS'!$P:$P,$B57)</f>
        <v>120785413.04000001</v>
      </c>
      <c r="O57" s="52">
        <f>SUMIFS('Dispatch BS'!N:N,'Dispatch BS'!$P:$P,$B57)</f>
        <v>120785413.04000001</v>
      </c>
      <c r="P57" s="9"/>
      <c r="Q57" s="9">
        <f t="shared" ref="Q57:Q60" si="120">INDEX($C57:$O57,MATCH(Q$5,$C$5:$O$5,0))</f>
        <v>120785413.04000001</v>
      </c>
      <c r="R57" s="9"/>
      <c r="S57" s="9">
        <f t="shared" ref="S57:V57" si="121">INDEX($C57:$O57,MATCH(S$5,$C$5:$O$5,0))</f>
        <v>120785413.04000001</v>
      </c>
      <c r="T57" s="9">
        <f t="shared" si="121"/>
        <v>120785413.04000001</v>
      </c>
      <c r="U57" s="9">
        <f t="shared" si="121"/>
        <v>120785413.04000001</v>
      </c>
      <c r="V57" s="9">
        <f t="shared" si="121"/>
        <v>120785413.04000001</v>
      </c>
      <c r="W57" s="9"/>
      <c r="X57" s="9">
        <f t="shared" ref="X57:X60" si="122">INDEX($C57:$O57,MATCH(X$5,$C$5:$O$5,0))</f>
        <v>120785413.04000001</v>
      </c>
      <c r="AA57" s="41"/>
      <c r="AB57" s="33">
        <v>120785413.04000001</v>
      </c>
      <c r="AC57" s="33"/>
      <c r="AD57" s="33">
        <v>120785413.04000001</v>
      </c>
      <c r="AE57" s="33">
        <v>120785413.04000001</v>
      </c>
      <c r="AF57" s="33">
        <v>120785413.04000001</v>
      </c>
      <c r="AG57" s="33">
        <v>120785413.04000001</v>
      </c>
      <c r="AH57" s="33"/>
      <c r="AI57" s="285">
        <v>120785413.04000001</v>
      </c>
      <c r="AJ57" s="33">
        <v>120785413.04000001</v>
      </c>
      <c r="AK57" s="33">
        <v>120785413.04000001</v>
      </c>
      <c r="AL57" s="33">
        <v>120785413.04000001</v>
      </c>
      <c r="AM57" s="33">
        <v>120785413.04000001</v>
      </c>
      <c r="AN57" s="33">
        <v>120785413.04000001</v>
      </c>
      <c r="AO57" s="33">
        <v>120785413.04000001</v>
      </c>
      <c r="AP57" s="33">
        <v>120785413.04000001</v>
      </c>
      <c r="AQ57" s="33">
        <v>120785413.04000001</v>
      </c>
      <c r="AR57" s="33">
        <v>120785413.04000001</v>
      </c>
      <c r="AS57" s="33">
        <v>120785413.04000001</v>
      </c>
      <c r="AT57" s="33">
        <v>120785413.04000001</v>
      </c>
      <c r="AU57" s="33">
        <v>120785413.04000001</v>
      </c>
      <c r="AV57" s="41"/>
      <c r="AY57" s="286">
        <v>120568331.34</v>
      </c>
      <c r="AZ57" s="52">
        <v>120568331.34</v>
      </c>
      <c r="BA57" s="52">
        <v>120568331.34</v>
      </c>
      <c r="BB57" s="52">
        <v>120568331.34</v>
      </c>
      <c r="BC57" s="52">
        <v>120568331.34</v>
      </c>
      <c r="BD57" s="52">
        <v>120568331.34</v>
      </c>
      <c r="BE57" s="52">
        <v>120568331.34</v>
      </c>
      <c r="BF57" s="52">
        <v>120568331.34</v>
      </c>
      <c r="BG57" s="52">
        <v>120568331.34</v>
      </c>
      <c r="BH57" s="52">
        <v>120568331.34</v>
      </c>
      <c r="BI57" s="52">
        <v>120568331.34</v>
      </c>
      <c r="BJ57" s="52">
        <v>120568331.34</v>
      </c>
      <c r="BK57" s="52">
        <v>120785413.04000001</v>
      </c>
      <c r="BL57" s="9"/>
      <c r="BM57" s="9">
        <f t="shared" ref="BM57:BM60" si="123">INDEX($AY57:$BK57,MATCH(BM$5,$AY$5:$BK$5,0))</f>
        <v>120785413.04000001</v>
      </c>
      <c r="BN57" s="9"/>
      <c r="BO57" s="9">
        <f t="shared" ref="BO57:BR57" si="124">INDEX($AY57:$BK57,MATCH(BO$5,$AY$5:$BK$5,0))</f>
        <v>120568331.34</v>
      </c>
      <c r="BP57" s="9">
        <f t="shared" si="124"/>
        <v>120568331.34</v>
      </c>
      <c r="BQ57" s="9">
        <f t="shared" si="124"/>
        <v>120568331.34</v>
      </c>
      <c r="BR57" s="9">
        <f t="shared" si="124"/>
        <v>120785413.04000001</v>
      </c>
      <c r="BS57" s="9"/>
      <c r="BT57" s="9">
        <f t="shared" ref="BT57:BT60" si="125">INDEX($AY57:$BK57,MATCH(BT$5,$AY$5:$BK$5,0))</f>
        <v>120568331.34</v>
      </c>
    </row>
    <row r="58" spans="2:72" ht="14.25" customHeight="1" x14ac:dyDescent="0.25">
      <c r="B58" s="7" t="s">
        <v>202</v>
      </c>
      <c r="C58" s="282">
        <f t="shared" si="119"/>
        <v>-60977937.719999999</v>
      </c>
      <c r="D58" s="52">
        <f>SUMIFS('Dispatch BS'!C:C,'Dispatch BS'!$P:$P,$B58)</f>
        <v>-73121106.229999989</v>
      </c>
      <c r="E58" s="52">
        <f>SUMIFS('Dispatch BS'!D:D,'Dispatch BS'!$P:$P,$B58)</f>
        <v>-73121106.229999989</v>
      </c>
      <c r="F58" s="52">
        <f>SUMIFS('Dispatch BS'!E:E,'Dispatch BS'!$P:$P,$B58)</f>
        <v>-73121106.229999989</v>
      </c>
      <c r="G58" s="52">
        <f>SUMIFS('Dispatch BS'!F:F,'Dispatch BS'!$P:$P,$B58)</f>
        <v>-73121106.229999989</v>
      </c>
      <c r="H58" s="52">
        <f>SUMIFS('Dispatch BS'!G:G,'Dispatch BS'!$P:$P,$B58)</f>
        <v>-73121106.229999989</v>
      </c>
      <c r="I58" s="52">
        <f>SUMIFS('Dispatch BS'!H:H,'Dispatch BS'!$P:$P,$B58)</f>
        <v>-73121106.229999989</v>
      </c>
      <c r="J58" s="52">
        <f>SUMIFS('Dispatch BS'!I:I,'Dispatch BS'!$P:$P,$B58)</f>
        <v>-73121106.229999989</v>
      </c>
      <c r="K58" s="52">
        <f>SUMIFS('Dispatch BS'!J:J,'Dispatch BS'!$P:$P,$B58)</f>
        <v>-73121106.229999989</v>
      </c>
      <c r="L58" s="52">
        <f>SUMIFS('Dispatch BS'!K:K,'Dispatch BS'!$P:$P,$B58)</f>
        <v>-73121106.229999989</v>
      </c>
      <c r="M58" s="52">
        <f>SUMIFS('Dispatch BS'!L:L,'Dispatch BS'!$P:$P,$B58)</f>
        <v>-73121106.229999989</v>
      </c>
      <c r="N58" s="52">
        <f>SUMIFS('Dispatch BS'!M:M,'Dispatch BS'!$P:$P,$B58)</f>
        <v>-73121106.229999989</v>
      </c>
      <c r="O58" s="52">
        <f>SUMIFS('Dispatch BS'!N:N,'Dispatch BS'!$P:$P,$B58)</f>
        <v>-73121106.229999989</v>
      </c>
      <c r="P58" s="9"/>
      <c r="Q58" s="9">
        <f t="shared" si="120"/>
        <v>-73121106.229999989</v>
      </c>
      <c r="R58" s="9"/>
      <c r="S58" s="9">
        <f t="shared" ref="S58:V58" si="126">INDEX($C58:$O58,MATCH(S$5,$C$5:$O$5,0))</f>
        <v>-73121106.229999989</v>
      </c>
      <c r="T58" s="9">
        <f t="shared" si="126"/>
        <v>-73121106.229999989</v>
      </c>
      <c r="U58" s="9">
        <f t="shared" si="126"/>
        <v>-73121106.229999989</v>
      </c>
      <c r="V58" s="9">
        <f t="shared" si="126"/>
        <v>-73121106.229999989</v>
      </c>
      <c r="W58" s="9"/>
      <c r="X58" s="9">
        <f t="shared" si="122"/>
        <v>-73121106.229999989</v>
      </c>
      <c r="AA58" s="41"/>
      <c r="AB58" s="33">
        <v>-72888433.969999999</v>
      </c>
      <c r="AC58" s="33"/>
      <c r="AD58" s="33">
        <v>-72888433.969999999</v>
      </c>
      <c r="AE58" s="33">
        <v>-72888433.969999999</v>
      </c>
      <c r="AF58" s="33">
        <v>-72888433.969999999</v>
      </c>
      <c r="AG58" s="33">
        <v>-72888433.969999999</v>
      </c>
      <c r="AH58" s="33"/>
      <c r="AI58" s="285">
        <v>-60977937.719999999</v>
      </c>
      <c r="AJ58" s="33">
        <v>-72888433.969999999</v>
      </c>
      <c r="AK58" s="33">
        <v>-72888433.969999999</v>
      </c>
      <c r="AL58" s="33">
        <v>-72888433.969999999</v>
      </c>
      <c r="AM58" s="33">
        <v>-72888433.969999999</v>
      </c>
      <c r="AN58" s="33">
        <v>-72888433.969999999</v>
      </c>
      <c r="AO58" s="33">
        <v>-72888433.969999999</v>
      </c>
      <c r="AP58" s="33">
        <v>-72888433.969999999</v>
      </c>
      <c r="AQ58" s="33">
        <v>-72888433.969999999</v>
      </c>
      <c r="AR58" s="33">
        <v>-72888433.969999999</v>
      </c>
      <c r="AS58" s="33">
        <v>-72888433.969999999</v>
      </c>
      <c r="AT58" s="33">
        <v>-72888433.969999999</v>
      </c>
      <c r="AU58" s="33">
        <v>-72888433.969999999</v>
      </c>
      <c r="AV58" s="41"/>
      <c r="AY58" s="286">
        <v>-52193223.150000006</v>
      </c>
      <c r="AZ58" s="52">
        <v>-60977937.719999999</v>
      </c>
      <c r="BA58" s="52">
        <v>-60977937.719999999</v>
      </c>
      <c r="BB58" s="52">
        <v>-60977937.719999999</v>
      </c>
      <c r="BC58" s="52">
        <v>-60977937.719999999</v>
      </c>
      <c r="BD58" s="52">
        <v>-60977937.719999999</v>
      </c>
      <c r="BE58" s="52">
        <v>-60977937.719999999</v>
      </c>
      <c r="BF58" s="52">
        <v>-60977937.719999999</v>
      </c>
      <c r="BG58" s="52">
        <v>-60977937.719999999</v>
      </c>
      <c r="BH58" s="52">
        <v>-60977937.719999999</v>
      </c>
      <c r="BI58" s="52">
        <v>-60977937.719999999</v>
      </c>
      <c r="BJ58" s="52">
        <v>-60977937.719999999</v>
      </c>
      <c r="BK58" s="52">
        <v>-60977937.719999999</v>
      </c>
      <c r="BL58" s="9"/>
      <c r="BM58" s="9">
        <f t="shared" si="123"/>
        <v>-60977937.719999999</v>
      </c>
      <c r="BN58" s="9"/>
      <c r="BO58" s="9">
        <f t="shared" ref="BO58:BR58" si="127">INDEX($AY58:$BK58,MATCH(BO$5,$AY$5:$BK$5,0))</f>
        <v>-60977937.719999999</v>
      </c>
      <c r="BP58" s="9">
        <f t="shared" si="127"/>
        <v>-60977937.719999999</v>
      </c>
      <c r="BQ58" s="9">
        <f t="shared" si="127"/>
        <v>-60977937.719999999</v>
      </c>
      <c r="BR58" s="9">
        <f t="shared" si="127"/>
        <v>-60977937.719999999</v>
      </c>
      <c r="BS58" s="9"/>
      <c r="BT58" s="9">
        <f t="shared" si="125"/>
        <v>-60977937.719999999</v>
      </c>
    </row>
    <row r="59" spans="2:72" ht="14.25" customHeight="1" x14ac:dyDescent="0.25">
      <c r="B59" s="7" t="s">
        <v>203</v>
      </c>
      <c r="C59" s="282">
        <f t="shared" si="119"/>
        <v>-12143168.51</v>
      </c>
      <c r="D59" s="52">
        <f>SUMIFS('Dispatch BS'!C:C,'Dispatch BS'!$P:$P,$B59)</f>
        <v>-1104051.2800000005</v>
      </c>
      <c r="E59" s="52">
        <f>SUMIFS('Dispatch BS'!D:D,'Dispatch BS'!$P:$P,$B59)</f>
        <v>-2144002.7600000007</v>
      </c>
      <c r="F59" s="52">
        <f>SUMIFS('Dispatch BS'!E:E,'Dispatch BS'!$P:$P,$B59)</f>
        <v>-3237087.4900000012</v>
      </c>
      <c r="G59" s="52">
        <f>SUMIFS('Dispatch BS'!F:F,'Dispatch BS'!$P:$P,$B59)</f>
        <v>-4144447.5400000014</v>
      </c>
      <c r="H59" s="52">
        <f>SUMIFS('Dispatch BS'!G:G,'Dispatch BS'!$P:$P,$B59)</f>
        <v>-5009502.450000002</v>
      </c>
      <c r="I59" s="52">
        <f>SUMIFS('Dispatch BS'!H:H,'Dispatch BS'!$P:$P,$B59)</f>
        <v>-5704627.3500000024</v>
      </c>
      <c r="J59" s="52">
        <f>SUMIFS('Dispatch BS'!I:I,'Dispatch BS'!$P:$P,$B59)</f>
        <v>-6644442.8300000029</v>
      </c>
      <c r="K59" s="52">
        <f>SUMIFS('Dispatch BS'!J:J,'Dispatch BS'!$P:$P,$B59)</f>
        <v>-7519179.5500000026</v>
      </c>
      <c r="L59" s="52">
        <f>SUMIFS('Dispatch BS'!K:K,'Dispatch BS'!$P:$P,$B59)</f>
        <v>-8334814.8800000027</v>
      </c>
      <c r="M59" s="52">
        <f>SUMIFS('Dispatch BS'!L:L,'Dispatch BS'!$P:$P,$B59)</f>
        <v>-9233887.3300000019</v>
      </c>
      <c r="N59" s="52">
        <f>SUMIFS('Dispatch BS'!M:M,'Dispatch BS'!$P:$P,$B59)</f>
        <v>-10406116.110000003</v>
      </c>
      <c r="O59" s="52">
        <f>SUMIFS('Dispatch BS'!N:N,'Dispatch BS'!$P:$P,$B59)</f>
        <v>-11157286.900000004</v>
      </c>
      <c r="P59" s="9"/>
      <c r="Q59" s="9">
        <f t="shared" si="120"/>
        <v>-11157286.900000004</v>
      </c>
      <c r="R59" s="9"/>
      <c r="S59" s="9">
        <f t="shared" ref="S59:V59" si="128">INDEX($C59:$O59,MATCH(S$5,$C$5:$O$5,0))</f>
        <v>-3237087.4900000012</v>
      </c>
      <c r="T59" s="9">
        <f t="shared" si="128"/>
        <v>-5704627.3500000024</v>
      </c>
      <c r="U59" s="9">
        <f t="shared" si="128"/>
        <v>-8334814.8800000027</v>
      </c>
      <c r="V59" s="9">
        <f t="shared" si="128"/>
        <v>-11157286.900000004</v>
      </c>
      <c r="W59" s="9"/>
      <c r="X59" s="9">
        <f t="shared" si="122"/>
        <v>-10406116.110000003</v>
      </c>
      <c r="AA59" s="41"/>
      <c r="AB59" s="33">
        <v>-12439264.0303076</v>
      </c>
      <c r="AC59" s="33"/>
      <c r="AD59" s="33">
        <v>-3507056.9528379068</v>
      </c>
      <c r="AE59" s="33">
        <v>-6657270.8609441072</v>
      </c>
      <c r="AF59" s="33">
        <v>-9636532.861151889</v>
      </c>
      <c r="AG59" s="33">
        <v>-12439264.0303076</v>
      </c>
      <c r="AH59" s="33"/>
      <c r="AI59" s="285">
        <v>-11910496.25</v>
      </c>
      <c r="AJ59" s="33">
        <v>-1204903.3058522656</v>
      </c>
      <c r="AK59" s="33">
        <v>-2272589.5792521881</v>
      </c>
      <c r="AL59" s="33">
        <v>-3507056.9528379068</v>
      </c>
      <c r="AM59" s="33">
        <v>-4610269.7283746693</v>
      </c>
      <c r="AN59" s="33">
        <v>-5658374.2975393906</v>
      </c>
      <c r="AO59" s="33">
        <v>-6657270.8609441072</v>
      </c>
      <c r="AP59" s="33">
        <v>-7639544.2613099106</v>
      </c>
      <c r="AQ59" s="33">
        <v>-8616716.8898720406</v>
      </c>
      <c r="AR59" s="33">
        <v>-9636532.861151889</v>
      </c>
      <c r="AS59" s="33">
        <v>-10582559.476755405</v>
      </c>
      <c r="AT59" s="33">
        <v>-11538657.234367562</v>
      </c>
      <c r="AU59" s="33">
        <v>-12439264.0303076</v>
      </c>
      <c r="AV59" s="41"/>
      <c r="AY59" s="286">
        <v>-8784714.5700000003</v>
      </c>
      <c r="AZ59" s="52">
        <v>-895250.12</v>
      </c>
      <c r="BA59" s="52">
        <v>-1737910.67</v>
      </c>
      <c r="BB59" s="52">
        <v>-2625460.4700000002</v>
      </c>
      <c r="BC59" s="52">
        <v>-3644577.52</v>
      </c>
      <c r="BD59" s="52">
        <v>-4623548.1500000004</v>
      </c>
      <c r="BE59" s="52">
        <v>-5561903.0899999999</v>
      </c>
      <c r="BF59" s="52">
        <v>-6475783.7000000002</v>
      </c>
      <c r="BG59" s="52">
        <v>-7641777.6399999997</v>
      </c>
      <c r="BH59" s="52">
        <v>-8684131.7599999998</v>
      </c>
      <c r="BI59" s="52">
        <v>-9622417.0299999993</v>
      </c>
      <c r="BJ59" s="52">
        <v>-10662868.609999999</v>
      </c>
      <c r="BK59" s="52">
        <v>-12143168.51</v>
      </c>
      <c r="BL59" s="9"/>
      <c r="BM59" s="9">
        <f t="shared" si="123"/>
        <v>-12143168.51</v>
      </c>
      <c r="BN59" s="9"/>
      <c r="BO59" s="9">
        <f t="shared" ref="BO59:BR59" si="129">INDEX($AY59:$BK59,MATCH(BO$5,$AY$5:$BK$5,0))</f>
        <v>-2625460.4700000002</v>
      </c>
      <c r="BP59" s="9">
        <f t="shared" si="129"/>
        <v>-5561903.0899999999</v>
      </c>
      <c r="BQ59" s="9">
        <f t="shared" si="129"/>
        <v>-8684131.7599999998</v>
      </c>
      <c r="BR59" s="9">
        <f t="shared" si="129"/>
        <v>-12143168.51</v>
      </c>
      <c r="BS59" s="9"/>
      <c r="BT59" s="9">
        <f t="shared" si="125"/>
        <v>-10662868.609999999</v>
      </c>
    </row>
    <row r="60" spans="2:72" ht="14.25" customHeight="1" x14ac:dyDescent="0.25">
      <c r="B60" s="14" t="s">
        <v>204</v>
      </c>
      <c r="C60" s="287">
        <f t="shared" si="119"/>
        <v>47664306.81000001</v>
      </c>
      <c r="D60" s="11">
        <f t="shared" ref="D60:O60" si="130">SUM(D57:D59)</f>
        <v>46560255.530000016</v>
      </c>
      <c r="E60" s="11">
        <f t="shared" si="130"/>
        <v>45520304.050000019</v>
      </c>
      <c r="F60" s="11">
        <f t="shared" si="130"/>
        <v>44427219.320000015</v>
      </c>
      <c r="G60" s="11">
        <f t="shared" si="130"/>
        <v>43519859.270000018</v>
      </c>
      <c r="H60" s="11">
        <f t="shared" si="130"/>
        <v>42654804.360000014</v>
      </c>
      <c r="I60" s="11">
        <f t="shared" si="130"/>
        <v>41959679.460000016</v>
      </c>
      <c r="J60" s="11">
        <f t="shared" si="130"/>
        <v>41019863.980000012</v>
      </c>
      <c r="K60" s="11">
        <f t="shared" si="130"/>
        <v>40145127.260000013</v>
      </c>
      <c r="L60" s="11">
        <f t="shared" si="130"/>
        <v>39329491.930000015</v>
      </c>
      <c r="M60" s="11">
        <f t="shared" si="130"/>
        <v>38430419.480000019</v>
      </c>
      <c r="N60" s="11">
        <f t="shared" si="130"/>
        <v>37258190.700000018</v>
      </c>
      <c r="O60" s="11">
        <f t="shared" si="130"/>
        <v>36507019.910000011</v>
      </c>
      <c r="P60" s="9"/>
      <c r="Q60" s="11">
        <f t="shared" si="120"/>
        <v>36507019.910000011</v>
      </c>
      <c r="R60" s="9"/>
      <c r="S60" s="11">
        <f t="shared" ref="S60:V60" si="131">INDEX($C60:$O60,MATCH(S$5,$C$5:$O$5,0))</f>
        <v>44427219.320000015</v>
      </c>
      <c r="T60" s="11">
        <f t="shared" si="131"/>
        <v>41959679.460000016</v>
      </c>
      <c r="U60" s="11">
        <f t="shared" si="131"/>
        <v>39329491.930000015</v>
      </c>
      <c r="V60" s="11">
        <f t="shared" si="131"/>
        <v>36507019.910000011</v>
      </c>
      <c r="W60" s="9"/>
      <c r="X60" s="11">
        <f t="shared" si="122"/>
        <v>37258190.700000018</v>
      </c>
      <c r="AA60" s="41"/>
      <c r="AB60" s="264">
        <v>35457715.039692409</v>
      </c>
      <c r="AC60" s="33"/>
      <c r="AD60" s="264">
        <v>44389922.117162101</v>
      </c>
      <c r="AE60" s="264">
        <v>41239708.209055901</v>
      </c>
      <c r="AF60" s="264">
        <v>38260446.208848119</v>
      </c>
      <c r="AG60" s="264">
        <v>35457715.039692409</v>
      </c>
      <c r="AH60" s="33"/>
      <c r="AI60" s="288">
        <v>47896979.070000008</v>
      </c>
      <c r="AJ60" s="264">
        <v>46692075.764147744</v>
      </c>
      <c r="AK60" s="264">
        <v>45624389.490747817</v>
      </c>
      <c r="AL60" s="264">
        <v>44389922.117162101</v>
      </c>
      <c r="AM60" s="264">
        <v>43286709.34162534</v>
      </c>
      <c r="AN60" s="264">
        <v>42238604.772460617</v>
      </c>
      <c r="AO60" s="264">
        <v>41239708.209055901</v>
      </c>
      <c r="AP60" s="264">
        <v>40257434.808690101</v>
      </c>
      <c r="AQ60" s="264">
        <v>39280262.180127963</v>
      </c>
      <c r="AR60" s="264">
        <v>38260446.208848119</v>
      </c>
      <c r="AS60" s="264">
        <v>37314419.593244605</v>
      </c>
      <c r="AT60" s="264">
        <v>36358321.835632443</v>
      </c>
      <c r="AU60" s="264">
        <v>35457715.039692409</v>
      </c>
      <c r="AV60" s="41"/>
      <c r="AY60" s="289">
        <v>59590393.619999997</v>
      </c>
      <c r="AZ60" s="11">
        <v>58695143.500000007</v>
      </c>
      <c r="BA60" s="11">
        <v>57852482.950000003</v>
      </c>
      <c r="BB60" s="11">
        <v>56964933.150000006</v>
      </c>
      <c r="BC60" s="11">
        <v>55945816.100000001</v>
      </c>
      <c r="BD60" s="11">
        <v>54966845.470000006</v>
      </c>
      <c r="BE60" s="11">
        <v>54028490.530000001</v>
      </c>
      <c r="BF60" s="11">
        <v>53114609.920000002</v>
      </c>
      <c r="BG60" s="11">
        <v>51948615.980000004</v>
      </c>
      <c r="BH60" s="11">
        <v>50906261.860000007</v>
      </c>
      <c r="BI60" s="11">
        <v>49967976.590000004</v>
      </c>
      <c r="BJ60" s="11">
        <v>48927525.010000005</v>
      </c>
      <c r="BK60" s="11">
        <v>47664306.81000001</v>
      </c>
      <c r="BL60" s="9"/>
      <c r="BM60" s="11">
        <f t="shared" si="123"/>
        <v>47664306.81000001</v>
      </c>
      <c r="BN60" s="9"/>
      <c r="BO60" s="11">
        <f t="shared" ref="BO60:BR60" si="132">INDEX($AY60:$BK60,MATCH(BO$5,$AY$5:$BK$5,0))</f>
        <v>56964933.150000006</v>
      </c>
      <c r="BP60" s="11">
        <f t="shared" si="132"/>
        <v>54028490.530000001</v>
      </c>
      <c r="BQ60" s="11">
        <f t="shared" si="132"/>
        <v>50906261.860000007</v>
      </c>
      <c r="BR60" s="11">
        <f t="shared" si="132"/>
        <v>47664306.81000001</v>
      </c>
      <c r="BS60" s="9"/>
      <c r="BT60" s="11">
        <f t="shared" si="125"/>
        <v>48927525.010000005</v>
      </c>
    </row>
    <row r="61" spans="2:72" ht="14.25" customHeight="1" x14ac:dyDescent="0.25">
      <c r="C61" s="282"/>
      <c r="P61" s="9"/>
      <c r="R61" s="9"/>
      <c r="W61" s="9"/>
      <c r="AA61" s="41"/>
      <c r="AB61" s="41"/>
      <c r="AC61" s="33"/>
      <c r="AD61" s="41"/>
      <c r="AE61" s="41"/>
      <c r="AF61" s="41"/>
      <c r="AG61" s="41"/>
      <c r="AH61" s="33"/>
      <c r="AI61" s="281"/>
      <c r="AJ61" s="41"/>
      <c r="AK61" s="41"/>
      <c r="AL61" s="41"/>
      <c r="AM61" s="41"/>
      <c r="AN61" s="41"/>
      <c r="AO61" s="41"/>
      <c r="AP61" s="41"/>
      <c r="AQ61" s="41"/>
      <c r="AR61" s="41"/>
      <c r="AS61" s="41"/>
      <c r="AT61" s="41"/>
      <c r="AU61" s="41"/>
      <c r="AV61" s="41"/>
      <c r="AY61" s="280"/>
      <c r="BL61" s="9"/>
      <c r="BN61" s="9"/>
      <c r="BS61" s="9"/>
    </row>
    <row r="62" spans="2:72" ht="14.25" customHeight="1" x14ac:dyDescent="0.25">
      <c r="B62" s="10" t="s">
        <v>205</v>
      </c>
      <c r="C62" s="287">
        <f>BK62</f>
        <v>105682111.06000002</v>
      </c>
      <c r="D62" s="49">
        <f t="shared" ref="D62:O62" si="133">D46+D54+D60</f>
        <v>104887964.30000001</v>
      </c>
      <c r="E62" s="49">
        <f t="shared" si="133"/>
        <v>104770771.84000002</v>
      </c>
      <c r="F62" s="49">
        <f t="shared" si="133"/>
        <v>102107014.34</v>
      </c>
      <c r="G62" s="49">
        <f t="shared" si="133"/>
        <v>101859564.93000002</v>
      </c>
      <c r="H62" s="49">
        <f t="shared" si="133"/>
        <v>101134027.26000002</v>
      </c>
      <c r="I62" s="49">
        <f t="shared" si="133"/>
        <v>100039198.65000001</v>
      </c>
      <c r="J62" s="49">
        <f t="shared" si="133"/>
        <v>99330816.920000017</v>
      </c>
      <c r="K62" s="49">
        <f t="shared" si="133"/>
        <v>98450372.390000015</v>
      </c>
      <c r="L62" s="49">
        <f t="shared" si="133"/>
        <v>97679717.320000023</v>
      </c>
      <c r="M62" s="49">
        <f t="shared" si="133"/>
        <v>97616892.01000002</v>
      </c>
      <c r="N62" s="49">
        <f t="shared" si="133"/>
        <v>97432207.130000025</v>
      </c>
      <c r="O62" s="49">
        <f t="shared" si="133"/>
        <v>97123968.26000002</v>
      </c>
      <c r="P62" s="8"/>
      <c r="Q62" s="49">
        <f t="array" ref="Q62">INDEX($C62:$O62,MATCH(Q$5,$C$5:$O$5,0))</f>
        <v>97123968.26000002</v>
      </c>
      <c r="R62" s="8"/>
      <c r="S62" s="49">
        <f t="shared" ref="S62:V62" si="134">INDEX($C62:$O62,MATCH(S$5,$C$5:$O$5,0))</f>
        <v>102107014.34</v>
      </c>
      <c r="T62" s="49">
        <f t="shared" si="134"/>
        <v>100039198.65000001</v>
      </c>
      <c r="U62" s="49">
        <f t="shared" si="134"/>
        <v>97679717.320000023</v>
      </c>
      <c r="V62" s="49">
        <f t="shared" si="134"/>
        <v>97123968.26000002</v>
      </c>
      <c r="W62" s="8"/>
      <c r="X62" s="49">
        <f t="array" ref="X62">INDEX($C62:$O62,MATCH(X$5,$C$5:$O$5,0))</f>
        <v>97432207.130000025</v>
      </c>
      <c r="AA62" s="41"/>
      <c r="AB62" s="266">
        <v>96035145.884542957</v>
      </c>
      <c r="AC62" s="31"/>
      <c r="AD62" s="266">
        <v>101582858.29559341</v>
      </c>
      <c r="AE62" s="266">
        <v>100211267.93023407</v>
      </c>
      <c r="AF62" s="266">
        <v>96669731.086795509</v>
      </c>
      <c r="AG62" s="266">
        <v>96035145.884542957</v>
      </c>
      <c r="AH62" s="266">
        <v>0</v>
      </c>
      <c r="AI62" s="290">
        <v>105682111.06</v>
      </c>
      <c r="AJ62" s="266">
        <v>104687136.7964253</v>
      </c>
      <c r="AK62" s="266">
        <v>103267841.85459468</v>
      </c>
      <c r="AL62" s="266">
        <v>101582858.29559341</v>
      </c>
      <c r="AM62" s="266">
        <v>101264181.24924642</v>
      </c>
      <c r="AN62" s="266">
        <v>100776985.28869098</v>
      </c>
      <c r="AO62" s="266">
        <v>100211267.93023407</v>
      </c>
      <c r="AP62" s="266">
        <v>98906446.760452867</v>
      </c>
      <c r="AQ62" s="266">
        <v>97886844.819986418</v>
      </c>
      <c r="AR62" s="266">
        <v>96669731.086795509</v>
      </c>
      <c r="AS62" s="266">
        <v>96208476.410884976</v>
      </c>
      <c r="AT62" s="266">
        <v>96097166.25244984</v>
      </c>
      <c r="AU62" s="266">
        <v>96035145.884542957</v>
      </c>
      <c r="AV62" s="41"/>
      <c r="AY62" s="291">
        <v>112521855.97999999</v>
      </c>
      <c r="AZ62" s="49">
        <v>111935071.75</v>
      </c>
      <c r="BA62" s="49">
        <v>110836309.42</v>
      </c>
      <c r="BB62" s="49">
        <v>109551418.16</v>
      </c>
      <c r="BC62" s="49">
        <v>109689069.32000001</v>
      </c>
      <c r="BD62" s="49">
        <v>109227422.79000001</v>
      </c>
      <c r="BE62" s="49">
        <v>107872274.45</v>
      </c>
      <c r="BF62" s="49">
        <v>107310645.05000001</v>
      </c>
      <c r="BG62" s="49">
        <v>108783422.61</v>
      </c>
      <c r="BH62" s="49">
        <v>107357226.65000001</v>
      </c>
      <c r="BI62" s="49">
        <v>106006531.38</v>
      </c>
      <c r="BJ62" s="49">
        <v>106161733.55000001</v>
      </c>
      <c r="BK62" s="49">
        <v>105682111.06000002</v>
      </c>
      <c r="BL62" s="8"/>
      <c r="BM62" s="49">
        <f t="array" ref="BM62">INDEX($AY62:$BK62,MATCH(BM$5,$AY$5:$BK$5,0))</f>
        <v>105682111.06000002</v>
      </c>
      <c r="BN62" s="8"/>
      <c r="BO62" s="49">
        <f t="shared" ref="BO62:BR62" si="135">INDEX($AY62:$BK62,MATCH(BO$5,$AY$5:$BK$5,0))</f>
        <v>109551418.16</v>
      </c>
      <c r="BP62" s="49">
        <f t="shared" si="135"/>
        <v>107872274.45</v>
      </c>
      <c r="BQ62" s="49">
        <f t="shared" si="135"/>
        <v>107357226.65000001</v>
      </c>
      <c r="BR62" s="49">
        <f t="shared" si="135"/>
        <v>105682111.06000002</v>
      </c>
      <c r="BS62" s="8"/>
      <c r="BT62" s="49">
        <f t="array" ref="BT62">INDEX($AY62:$BK62,MATCH(BT$5,$AY$5:$BK$5,0))</f>
        <v>106161733.55000001</v>
      </c>
    </row>
    <row r="63" spans="2:72" ht="14.25" customHeight="1" x14ac:dyDescent="0.25">
      <c r="AA63" s="41"/>
      <c r="AC63" s="41"/>
      <c r="AH63" s="41"/>
      <c r="AV63" s="41"/>
    </row>
    <row r="64" spans="2:72" ht="14.25" customHeight="1" x14ac:dyDescent="0.25">
      <c r="B64" s="294" t="s">
        <v>380</v>
      </c>
      <c r="C64" s="272">
        <f t="shared" ref="C64:O64" si="136">C34-C62</f>
        <v>0</v>
      </c>
      <c r="D64" s="272">
        <f t="shared" si="136"/>
        <v>0</v>
      </c>
      <c r="E64" s="272">
        <f t="shared" si="136"/>
        <v>0</v>
      </c>
      <c r="F64" s="272">
        <f t="shared" si="136"/>
        <v>0</v>
      </c>
      <c r="G64" s="272">
        <f t="shared" si="136"/>
        <v>0</v>
      </c>
      <c r="H64" s="272">
        <f t="shared" si="136"/>
        <v>0</v>
      </c>
      <c r="I64" s="272">
        <f t="shared" si="136"/>
        <v>0</v>
      </c>
      <c r="J64" s="272">
        <f t="shared" si="136"/>
        <v>0</v>
      </c>
      <c r="K64" s="272">
        <f t="shared" si="136"/>
        <v>0</v>
      </c>
      <c r="L64" s="272">
        <f t="shared" si="136"/>
        <v>0</v>
      </c>
      <c r="M64" s="272">
        <f t="shared" si="136"/>
        <v>0</v>
      </c>
      <c r="N64" s="272">
        <f t="shared" si="136"/>
        <v>0</v>
      </c>
      <c r="O64" s="272">
        <f t="shared" si="136"/>
        <v>0</v>
      </c>
      <c r="P64" s="270"/>
      <c r="Q64" s="272">
        <f>Q34-Q62</f>
        <v>0</v>
      </c>
      <c r="R64" s="270"/>
      <c r="S64" s="272">
        <f t="shared" ref="S64:V64" si="137">S34-S62</f>
        <v>0</v>
      </c>
      <c r="T64" s="272">
        <f t="shared" si="137"/>
        <v>0</v>
      </c>
      <c r="U64" s="272">
        <f t="shared" si="137"/>
        <v>0</v>
      </c>
      <c r="V64" s="272">
        <f t="shared" si="137"/>
        <v>0</v>
      </c>
      <c r="W64" s="270"/>
      <c r="X64" s="272">
        <f>X34-X62</f>
        <v>0</v>
      </c>
      <c r="AA64" s="41"/>
      <c r="AB64" s="272">
        <f>AB34-AB62</f>
        <v>0</v>
      </c>
      <c r="AC64" s="41"/>
      <c r="AD64" s="272">
        <f t="shared" ref="AD64:AG64" si="138">AD34-AD62</f>
        <v>0</v>
      </c>
      <c r="AE64" s="272">
        <f t="shared" si="138"/>
        <v>0</v>
      </c>
      <c r="AF64" s="272">
        <f t="shared" si="138"/>
        <v>0</v>
      </c>
      <c r="AG64" s="272">
        <f t="shared" si="138"/>
        <v>0</v>
      </c>
      <c r="AH64" s="41"/>
      <c r="AI64" s="272">
        <f t="shared" ref="AI64:AU64" si="139">AI34-AI62</f>
        <v>0</v>
      </c>
      <c r="AJ64" s="272">
        <f t="shared" si="139"/>
        <v>0</v>
      </c>
      <c r="AK64" s="272">
        <f t="shared" si="139"/>
        <v>0</v>
      </c>
      <c r="AL64" s="272">
        <f t="shared" si="139"/>
        <v>0</v>
      </c>
      <c r="AM64" s="272">
        <f t="shared" si="139"/>
        <v>0</v>
      </c>
      <c r="AN64" s="272">
        <f t="shared" si="139"/>
        <v>0</v>
      </c>
      <c r="AO64" s="272">
        <f t="shared" si="139"/>
        <v>0</v>
      </c>
      <c r="AP64" s="272">
        <f t="shared" si="139"/>
        <v>0</v>
      </c>
      <c r="AQ64" s="272">
        <f t="shared" si="139"/>
        <v>0</v>
      </c>
      <c r="AR64" s="272">
        <f t="shared" si="139"/>
        <v>0</v>
      </c>
      <c r="AS64" s="272">
        <f t="shared" si="139"/>
        <v>0</v>
      </c>
      <c r="AT64" s="272">
        <f t="shared" si="139"/>
        <v>0</v>
      </c>
      <c r="AU64" s="272">
        <f t="shared" si="139"/>
        <v>0</v>
      </c>
      <c r="AV64" s="41"/>
      <c r="AY64" s="272">
        <f t="shared" ref="AY64:BJ64" si="140">AY34-AY62</f>
        <v>0</v>
      </c>
      <c r="AZ64" s="272">
        <f t="shared" si="140"/>
        <v>0</v>
      </c>
      <c r="BA64" s="272">
        <f t="shared" si="140"/>
        <v>0</v>
      </c>
      <c r="BB64" s="272">
        <f t="shared" si="140"/>
        <v>0</v>
      </c>
      <c r="BC64" s="272">
        <f t="shared" si="140"/>
        <v>0</v>
      </c>
      <c r="BD64" s="272">
        <f t="shared" si="140"/>
        <v>0</v>
      </c>
      <c r="BE64" s="272">
        <f t="shared" si="140"/>
        <v>0</v>
      </c>
      <c r="BF64" s="272">
        <f t="shared" si="140"/>
        <v>0</v>
      </c>
      <c r="BG64" s="272">
        <f t="shared" si="140"/>
        <v>0</v>
      </c>
      <c r="BH64" s="272">
        <f t="shared" si="140"/>
        <v>0</v>
      </c>
      <c r="BI64" s="272">
        <f t="shared" si="140"/>
        <v>0</v>
      </c>
      <c r="BJ64" s="272">
        <f t="shared" si="140"/>
        <v>0</v>
      </c>
      <c r="BK64" s="272">
        <v>0</v>
      </c>
      <c r="BL64" s="270"/>
      <c r="BM64" s="272">
        <f>BM34-BM62</f>
        <v>0</v>
      </c>
      <c r="BN64" s="270"/>
      <c r="BO64" s="272">
        <f t="shared" ref="BO64:BR64" si="141">BO34-BO62</f>
        <v>0</v>
      </c>
      <c r="BP64" s="272">
        <f t="shared" si="141"/>
        <v>0</v>
      </c>
      <c r="BQ64" s="272">
        <f t="shared" si="141"/>
        <v>0</v>
      </c>
      <c r="BR64" s="272">
        <f t="shared" si="141"/>
        <v>0</v>
      </c>
      <c r="BS64" s="270"/>
      <c r="BT64" s="272">
        <f>BT34-BT62</f>
        <v>0</v>
      </c>
    </row>
    <row r="65" spans="52:63" ht="14.25" customHeight="1" x14ac:dyDescent="0.25">
      <c r="AZ65" s="295">
        <f>AZ59-'Dispatch Monthly Nat P&amp;L'!AZ71</f>
        <v>1.0974969365634024E-2</v>
      </c>
      <c r="BA65" s="295">
        <f>(BA59-AZ59)-'Dispatch Monthly Nat P&amp;L'!BA71</f>
        <v>1.0974969482049346E-2</v>
      </c>
      <c r="BB65" s="295">
        <f>(BB59-BA59)-'Dispatch Monthly Nat P&amp;L'!BB71</f>
        <v>1.0974969016388059E-2</v>
      </c>
      <c r="BC65" s="295">
        <f>(BC59-BB59)-'Dispatch Monthly Nat P&amp;L'!BC71</f>
        <v>1.0974969598464668E-2</v>
      </c>
      <c r="BD65" s="295">
        <f>(BD59-BC59)-'Dispatch Monthly Nat P&amp;L'!BD71</f>
        <v>1.0974968899972737E-2</v>
      </c>
      <c r="BE65" s="295">
        <f>(BE59-BD59)-'Dispatch Monthly Nat P&amp;L'!BE71</f>
        <v>1.097496971487999E-2</v>
      </c>
      <c r="BF65" s="295">
        <f>(BF59-BE59)-'Dispatch Monthly Nat P&amp;L'!BF71</f>
        <v>1.0974968899972737E-2</v>
      </c>
      <c r="BG65" s="295">
        <f>(BG59-BF59)-'Dispatch Monthly Nat P&amp;L'!BG71</f>
        <v>1.0974970180541277E-2</v>
      </c>
      <c r="BH65" s="295">
        <f>(BH59-BG59)-'Dispatch Monthly Nat P&amp;L'!BH71</f>
        <v>1.0974969482049346E-2</v>
      </c>
      <c r="BI65" s="295">
        <f>(BI59-BH59)-'Dispatch Monthly Nat P&amp;L'!BI71</f>
        <v>1.0974969947710633E-2</v>
      </c>
      <c r="BJ65" s="295">
        <f>(BJ59-BI59)-'Dispatch Monthly Nat P&amp;L'!BJ71</f>
        <v>1.0974969249218702E-2</v>
      </c>
      <c r="BK65" s="295">
        <f>(BK59-BJ59)-'Dispatch Monthly Nat P&amp;L'!BK71</f>
        <v>1.0974969249218702E-2</v>
      </c>
    </row>
  </sheetData>
  <autoFilter ref="B5:BT62" xr:uid="{00000000-0009-0000-0000-000013000000}"/>
  <pageMargins left="0.7" right="0.7" top="0.75" bottom="0.75" header="0" footer="0"/>
  <pageSetup orientation="portrait"/>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8EF6A7"/>
  </sheetPr>
  <dimension ref="B2:BT71"/>
  <sheetViews>
    <sheetView showGridLines="0" workbookViewId="0">
      <pane xSplit="2" ySplit="5" topLeftCell="C33" activePane="bottomRight" state="frozen"/>
      <selection pane="topRight" activeCell="C1" sqref="C1"/>
      <selection pane="bottomLeft" activeCell="A6" sqref="A6"/>
      <selection pane="bottomRight" activeCell="M74" sqref="M74"/>
    </sheetView>
  </sheetViews>
  <sheetFormatPr defaultColWidth="14.42578125" defaultRowHeight="15" customHeight="1" x14ac:dyDescent="0.25"/>
  <cols>
    <col min="1" max="1" width="9.140625" customWidth="1"/>
    <col min="2" max="2" width="50.85546875" customWidth="1"/>
    <col min="3" max="4" width="12.42578125" customWidth="1"/>
    <col min="5" max="5" width="13.42578125" customWidth="1"/>
    <col min="6" max="6" width="14.42578125" customWidth="1"/>
    <col min="7" max="10" width="13.42578125" customWidth="1"/>
    <col min="11" max="15" width="16.140625" customWidth="1"/>
    <col min="16" max="16" width="1.85546875" customWidth="1"/>
    <col min="17" max="17" width="14.42578125" customWidth="1"/>
    <col min="18" max="18" width="1.85546875" customWidth="1"/>
    <col min="19" max="22" width="13.42578125" customWidth="1"/>
    <col min="23" max="23" width="1.85546875" customWidth="1"/>
    <col min="24" max="24" width="12.42578125" customWidth="1"/>
    <col min="25" max="25" width="1.85546875" customWidth="1"/>
    <col min="26" max="26" width="2.5703125" style="253" customWidth="1"/>
    <col min="27" max="27" width="1.85546875" customWidth="1"/>
    <col min="28" max="28" width="12.5703125" bestFit="1" customWidth="1"/>
    <col min="29" max="29" width="1.85546875" customWidth="1"/>
    <col min="30" max="30" width="11.85546875" bestFit="1" customWidth="1"/>
    <col min="31" max="33" width="11.5703125" bestFit="1" customWidth="1"/>
    <col min="34" max="34" width="1.85546875" customWidth="1"/>
    <col min="35" max="37" width="11.5703125" bestFit="1" customWidth="1"/>
    <col min="38" max="38" width="11.85546875" bestFit="1" customWidth="1"/>
    <col min="39" max="39" width="11.5703125" bestFit="1" customWidth="1"/>
    <col min="40" max="40" width="12.140625" bestFit="1" customWidth="1"/>
    <col min="41" max="42" width="11.5703125" bestFit="1" customWidth="1"/>
    <col min="43" max="43" width="11.7109375" customWidth="1"/>
    <col min="44" max="45" width="11.5703125" bestFit="1" customWidth="1"/>
    <col min="46" max="46" width="11.85546875" bestFit="1" customWidth="1"/>
    <col min="47" max="47" width="11.5703125" bestFit="1" customWidth="1"/>
    <col min="48" max="48" width="1.85546875" customWidth="1"/>
    <col min="49" max="49" width="2.5703125" style="253" customWidth="1"/>
    <col min="50" max="50" width="1.85546875" customWidth="1"/>
    <col min="51" max="55" width="12.42578125" customWidth="1"/>
    <col min="56" max="56" width="12.85546875" customWidth="1"/>
    <col min="57" max="61" width="12.42578125" customWidth="1"/>
    <col min="62" max="62" width="13.42578125" customWidth="1"/>
    <col min="63" max="63" width="12.42578125" customWidth="1"/>
    <col min="64" max="64" width="1.85546875" customWidth="1"/>
    <col min="65" max="65" width="14.42578125" customWidth="1"/>
    <col min="66" max="66" width="1.85546875" customWidth="1"/>
    <col min="67" max="67" width="12.5703125" customWidth="1"/>
    <col min="68" max="70" width="12.42578125" customWidth="1"/>
    <col min="71" max="71" width="1.85546875" customWidth="1"/>
    <col min="72" max="72" width="12.42578125" customWidth="1"/>
  </cols>
  <sheetData>
    <row r="2" spans="2:72" ht="14.25" customHeight="1" x14ac:dyDescent="0.25">
      <c r="C2" s="254" t="s">
        <v>8</v>
      </c>
      <c r="D2" s="254" t="s">
        <v>8</v>
      </c>
      <c r="E2" s="254" t="s">
        <v>8</v>
      </c>
      <c r="F2" s="254" t="s">
        <v>8</v>
      </c>
      <c r="G2" s="254" t="s">
        <v>8</v>
      </c>
      <c r="H2" s="254" t="s">
        <v>8</v>
      </c>
      <c r="I2" s="254" t="s">
        <v>8</v>
      </c>
      <c r="J2" s="254" t="s">
        <v>8</v>
      </c>
      <c r="K2" s="254" t="s">
        <v>8</v>
      </c>
      <c r="L2" s="254" t="s">
        <v>8</v>
      </c>
      <c r="M2" s="254" t="s">
        <v>8</v>
      </c>
      <c r="N2" s="254" t="s">
        <v>8</v>
      </c>
      <c r="O2" s="254" t="s">
        <v>8</v>
      </c>
      <c r="Q2" s="254" t="s">
        <v>8</v>
      </c>
      <c r="S2" s="254" t="s">
        <v>8</v>
      </c>
      <c r="T2" s="254" t="s">
        <v>8</v>
      </c>
      <c r="U2" s="254" t="s">
        <v>8</v>
      </c>
      <c r="V2" s="254" t="s">
        <v>8</v>
      </c>
      <c r="X2" s="254" t="s">
        <v>8</v>
      </c>
      <c r="AA2" s="41"/>
      <c r="AB2" s="255" t="s">
        <v>34</v>
      </c>
      <c r="AC2" s="41"/>
      <c r="AD2" s="255" t="s">
        <v>34</v>
      </c>
      <c r="AE2" s="255" t="s">
        <v>34</v>
      </c>
      <c r="AF2" s="255" t="s">
        <v>34</v>
      </c>
      <c r="AG2" s="255" t="s">
        <v>34</v>
      </c>
      <c r="AH2" s="41"/>
      <c r="AI2" s="255" t="s">
        <v>34</v>
      </c>
      <c r="AJ2" s="255" t="s">
        <v>34</v>
      </c>
      <c r="AK2" s="255" t="s">
        <v>34</v>
      </c>
      <c r="AL2" s="255" t="s">
        <v>34</v>
      </c>
      <c r="AM2" s="255" t="s">
        <v>34</v>
      </c>
      <c r="AN2" s="255" t="s">
        <v>34</v>
      </c>
      <c r="AO2" s="255" t="s">
        <v>34</v>
      </c>
      <c r="AP2" s="255" t="s">
        <v>34</v>
      </c>
      <c r="AQ2" s="255" t="s">
        <v>34</v>
      </c>
      <c r="AR2" s="255" t="s">
        <v>34</v>
      </c>
      <c r="AS2" s="255" t="s">
        <v>34</v>
      </c>
      <c r="AT2" s="255" t="s">
        <v>34</v>
      </c>
      <c r="AU2" s="255" t="s">
        <v>34</v>
      </c>
      <c r="AV2" s="41"/>
      <c r="AY2" s="256" t="s">
        <v>154</v>
      </c>
      <c r="AZ2" s="256" t="s">
        <v>154</v>
      </c>
      <c r="BA2" s="256" t="s">
        <v>154</v>
      </c>
      <c r="BB2" s="256" t="s">
        <v>154</v>
      </c>
      <c r="BC2" s="256" t="s">
        <v>154</v>
      </c>
      <c r="BD2" s="256" t="s">
        <v>154</v>
      </c>
      <c r="BE2" s="256" t="s">
        <v>154</v>
      </c>
      <c r="BF2" s="256" t="s">
        <v>154</v>
      </c>
      <c r="BG2" s="256" t="s">
        <v>154</v>
      </c>
      <c r="BH2" s="256" t="s">
        <v>154</v>
      </c>
      <c r="BI2" s="256" t="s">
        <v>154</v>
      </c>
      <c r="BJ2" s="256" t="s">
        <v>154</v>
      </c>
      <c r="BK2" s="256" t="s">
        <v>154</v>
      </c>
      <c r="BM2" s="256" t="s">
        <v>154</v>
      </c>
      <c r="BO2" s="256" t="s">
        <v>154</v>
      </c>
      <c r="BP2" s="256" t="s">
        <v>154</v>
      </c>
      <c r="BQ2" s="256" t="s">
        <v>154</v>
      </c>
      <c r="BR2" s="256" t="s">
        <v>154</v>
      </c>
      <c r="BT2" s="256" t="s">
        <v>154</v>
      </c>
    </row>
    <row r="3" spans="2:72" ht="14.25" customHeight="1" x14ac:dyDescent="0.25">
      <c r="C3" s="231">
        <f t="shared" ref="C3:O3" si="0">YEAR(C5)</f>
        <v>2024</v>
      </c>
      <c r="D3" s="26">
        <f t="shared" si="0"/>
        <v>2025</v>
      </c>
      <c r="E3" s="26">
        <f t="shared" si="0"/>
        <v>2025</v>
      </c>
      <c r="F3" s="26">
        <f t="shared" si="0"/>
        <v>2025</v>
      </c>
      <c r="G3" s="26">
        <f t="shared" si="0"/>
        <v>2025</v>
      </c>
      <c r="H3" s="26">
        <f t="shared" si="0"/>
        <v>2025</v>
      </c>
      <c r="I3" s="26">
        <f t="shared" si="0"/>
        <v>2025</v>
      </c>
      <c r="J3" s="26">
        <f t="shared" si="0"/>
        <v>2025</v>
      </c>
      <c r="K3" s="26">
        <f t="shared" si="0"/>
        <v>2025</v>
      </c>
      <c r="L3" s="26">
        <f t="shared" si="0"/>
        <v>2025</v>
      </c>
      <c r="M3" s="26">
        <f t="shared" si="0"/>
        <v>2025</v>
      </c>
      <c r="N3" s="26">
        <f t="shared" si="0"/>
        <v>2025</v>
      </c>
      <c r="O3" s="26">
        <f t="shared" si="0"/>
        <v>2025</v>
      </c>
      <c r="Q3" s="26">
        <f>YEAR(Q5)</f>
        <v>2025</v>
      </c>
      <c r="S3" s="26">
        <f t="shared" ref="S3:V3" si="1">YEAR(S5)</f>
        <v>2025</v>
      </c>
      <c r="T3" s="26">
        <f t="shared" si="1"/>
        <v>2025</v>
      </c>
      <c r="U3" s="26">
        <f t="shared" si="1"/>
        <v>2025</v>
      </c>
      <c r="V3" s="26">
        <f t="shared" si="1"/>
        <v>2025</v>
      </c>
      <c r="X3" s="26">
        <f>YEAR(X5)</f>
        <v>2025</v>
      </c>
      <c r="AA3" s="41"/>
      <c r="AB3" s="277">
        <f>YEAR(AB5)</f>
        <v>2025</v>
      </c>
      <c r="AC3" s="55"/>
      <c r="AD3" s="277">
        <f t="shared" ref="AD3:AG3" si="2">YEAR(AD5)</f>
        <v>2025</v>
      </c>
      <c r="AE3" s="277">
        <f t="shared" si="2"/>
        <v>2025</v>
      </c>
      <c r="AF3" s="277">
        <f t="shared" si="2"/>
        <v>2025</v>
      </c>
      <c r="AG3" s="277">
        <f t="shared" si="2"/>
        <v>2025</v>
      </c>
      <c r="AH3" s="55"/>
      <c r="AI3" s="231">
        <f t="shared" ref="AI3:AU3" si="3">YEAR(AI5)</f>
        <v>2024</v>
      </c>
      <c r="AJ3" s="277">
        <f t="shared" si="3"/>
        <v>2025</v>
      </c>
      <c r="AK3" s="277">
        <f t="shared" si="3"/>
        <v>2025</v>
      </c>
      <c r="AL3" s="277">
        <f t="shared" si="3"/>
        <v>2025</v>
      </c>
      <c r="AM3" s="277">
        <f t="shared" si="3"/>
        <v>2025</v>
      </c>
      <c r="AN3" s="277">
        <f t="shared" si="3"/>
        <v>2025</v>
      </c>
      <c r="AO3" s="277">
        <f t="shared" si="3"/>
        <v>2025</v>
      </c>
      <c r="AP3" s="277">
        <f t="shared" si="3"/>
        <v>2025</v>
      </c>
      <c r="AQ3" s="277">
        <f t="shared" si="3"/>
        <v>2025</v>
      </c>
      <c r="AR3" s="277">
        <f t="shared" si="3"/>
        <v>2025</v>
      </c>
      <c r="AS3" s="277">
        <f t="shared" si="3"/>
        <v>2025</v>
      </c>
      <c r="AT3" s="277">
        <f t="shared" si="3"/>
        <v>2025</v>
      </c>
      <c r="AU3" s="277">
        <f t="shared" si="3"/>
        <v>2025</v>
      </c>
      <c r="AV3" s="41"/>
      <c r="AY3" s="231">
        <f t="shared" ref="AY3:BK3" si="4">YEAR(AY5)</f>
        <v>2023</v>
      </c>
      <c r="AZ3" s="26">
        <f t="shared" si="4"/>
        <v>2024</v>
      </c>
      <c r="BA3" s="26">
        <f t="shared" si="4"/>
        <v>2024</v>
      </c>
      <c r="BB3" s="26">
        <f t="shared" si="4"/>
        <v>2024</v>
      </c>
      <c r="BC3" s="26">
        <f t="shared" si="4"/>
        <v>2024</v>
      </c>
      <c r="BD3" s="26">
        <f t="shared" si="4"/>
        <v>2024</v>
      </c>
      <c r="BE3" s="26">
        <f t="shared" si="4"/>
        <v>2024</v>
      </c>
      <c r="BF3" s="26">
        <f t="shared" si="4"/>
        <v>2024</v>
      </c>
      <c r="BG3" s="26">
        <f t="shared" si="4"/>
        <v>2024</v>
      </c>
      <c r="BH3" s="26">
        <f t="shared" si="4"/>
        <v>2024</v>
      </c>
      <c r="BI3" s="26">
        <f t="shared" si="4"/>
        <v>2024</v>
      </c>
      <c r="BJ3" s="26">
        <f t="shared" si="4"/>
        <v>2024</v>
      </c>
      <c r="BK3" s="26">
        <f t="shared" si="4"/>
        <v>2024</v>
      </c>
      <c r="BM3" s="26">
        <f>YEAR(BM5)</f>
        <v>2024</v>
      </c>
      <c r="BO3" s="26">
        <f t="shared" ref="BO3:BR3" si="5">YEAR(BO5)</f>
        <v>2024</v>
      </c>
      <c r="BP3" s="26">
        <f t="shared" si="5"/>
        <v>2024</v>
      </c>
      <c r="BQ3" s="26">
        <f t="shared" si="5"/>
        <v>2024</v>
      </c>
      <c r="BR3" s="26">
        <f t="shared" si="5"/>
        <v>2024</v>
      </c>
      <c r="BT3" s="26">
        <f>YEAR(BT5)</f>
        <v>2024</v>
      </c>
    </row>
    <row r="4" spans="2:72" ht="14.25" customHeight="1" x14ac:dyDescent="0.25">
      <c r="C4" s="231" t="str">
        <f>VLOOKUP(MONTH(C5),'Lkups &amp; Dropdowns'!$B$4:$C$15,2,FALSE)</f>
        <v>Q4</v>
      </c>
      <c r="D4" s="26" t="str">
        <f>VLOOKUP(MONTH(D5),'Lkups &amp; Dropdowns'!$B$4:$C$15,2,FALSE)</f>
        <v>Q1</v>
      </c>
      <c r="E4" s="26" t="str">
        <f>VLOOKUP(MONTH(E5),'Lkups &amp; Dropdowns'!$B$4:$C$15,2,FALSE)</f>
        <v>Q1</v>
      </c>
      <c r="F4" s="26" t="str">
        <f>VLOOKUP(MONTH(F5),'Lkups &amp; Dropdowns'!$B$4:$C$15,2,FALSE)</f>
        <v>Q1</v>
      </c>
      <c r="G4" s="26" t="str">
        <f>VLOOKUP(MONTH(G5),'Lkups &amp; Dropdowns'!$B$4:$C$15,2,FALSE)</f>
        <v>Q2</v>
      </c>
      <c r="H4" s="26" t="str">
        <f>VLOOKUP(MONTH(H5),'Lkups &amp; Dropdowns'!$B$4:$C$15,2,FALSE)</f>
        <v>Q2</v>
      </c>
      <c r="I4" s="26" t="str">
        <f>VLOOKUP(MONTH(I5),'Lkups &amp; Dropdowns'!$B$4:$C$15,2,FALSE)</f>
        <v>Q2</v>
      </c>
      <c r="J4" s="26" t="str">
        <f>VLOOKUP(MONTH(J5),'Lkups &amp; Dropdowns'!$B$4:$C$15,2,FALSE)</f>
        <v>Q3</v>
      </c>
      <c r="K4" s="26" t="str">
        <f>VLOOKUP(MONTH(K5),'Lkups &amp; Dropdowns'!$B$4:$C$15,2,FALSE)</f>
        <v>Q3</v>
      </c>
      <c r="L4" s="26" t="str">
        <f>VLOOKUP(MONTH(L5),'Lkups &amp; Dropdowns'!$B$4:$C$15,2,FALSE)</f>
        <v>Q3</v>
      </c>
      <c r="M4" s="26" t="str">
        <f>VLOOKUP(MONTH(M5),'Lkups &amp; Dropdowns'!$B$4:$C$15,2,FALSE)</f>
        <v>Q4</v>
      </c>
      <c r="N4" s="26" t="str">
        <f>VLOOKUP(MONTH(N5),'Lkups &amp; Dropdowns'!$B$4:$C$15,2,FALSE)</f>
        <v>Q4</v>
      </c>
      <c r="O4" s="26" t="str">
        <f>VLOOKUP(MONTH(O5),'Lkups &amp; Dropdowns'!$B$4:$C$15,2,FALSE)</f>
        <v>Q4</v>
      </c>
      <c r="Q4" s="26" t="s">
        <v>29</v>
      </c>
      <c r="S4" s="26" t="s">
        <v>245</v>
      </c>
      <c r="T4" s="26" t="s">
        <v>246</v>
      </c>
      <c r="U4" s="26" t="s">
        <v>247</v>
      </c>
      <c r="V4" s="26" t="s">
        <v>248</v>
      </c>
      <c r="X4" s="26" t="s">
        <v>155</v>
      </c>
      <c r="AA4" s="55"/>
      <c r="AB4" s="277" t="s">
        <v>330</v>
      </c>
      <c r="AC4" s="55"/>
      <c r="AD4" s="277" t="s">
        <v>245</v>
      </c>
      <c r="AE4" s="277" t="s">
        <v>246</v>
      </c>
      <c r="AF4" s="277" t="s">
        <v>247</v>
      </c>
      <c r="AG4" s="277" t="s">
        <v>248</v>
      </c>
      <c r="AH4" s="55"/>
      <c r="AI4" s="231" t="s">
        <v>248</v>
      </c>
      <c r="AJ4" s="277" t="s">
        <v>245</v>
      </c>
      <c r="AK4" s="277" t="s">
        <v>245</v>
      </c>
      <c r="AL4" s="277" t="s">
        <v>245</v>
      </c>
      <c r="AM4" s="277" t="s">
        <v>246</v>
      </c>
      <c r="AN4" s="277" t="s">
        <v>246</v>
      </c>
      <c r="AO4" s="277" t="s">
        <v>246</v>
      </c>
      <c r="AP4" s="277" t="s">
        <v>247</v>
      </c>
      <c r="AQ4" s="277" t="s">
        <v>247</v>
      </c>
      <c r="AR4" s="277" t="s">
        <v>247</v>
      </c>
      <c r="AS4" s="277" t="s">
        <v>248</v>
      </c>
      <c r="AT4" s="277" t="s">
        <v>248</v>
      </c>
      <c r="AU4" s="277" t="s">
        <v>248</v>
      </c>
      <c r="AV4" s="55"/>
      <c r="AY4" s="231" t="str">
        <f>VLOOKUP(MONTH(AY5),'Lkups &amp; Dropdowns'!$B$4:$C$15,2,FALSE)</f>
        <v>Q4</v>
      </c>
      <c r="AZ4" s="26" t="str">
        <f>VLOOKUP(MONTH(AZ5),'Lkups &amp; Dropdowns'!$B$4:$C$15,2,FALSE)</f>
        <v>Q1</v>
      </c>
      <c r="BA4" s="26" t="str">
        <f>VLOOKUP(MONTH(BA5),'Lkups &amp; Dropdowns'!$B$4:$C$15,2,FALSE)</f>
        <v>Q1</v>
      </c>
      <c r="BB4" s="26" t="str">
        <f>VLOOKUP(MONTH(BB5),'Lkups &amp; Dropdowns'!$B$4:$C$15,2,FALSE)</f>
        <v>Q1</v>
      </c>
      <c r="BC4" s="26" t="str">
        <f>VLOOKUP(MONTH(BC5),'Lkups &amp; Dropdowns'!$B$4:$C$15,2,FALSE)</f>
        <v>Q2</v>
      </c>
      <c r="BD4" s="26" t="str">
        <f>VLOOKUP(MONTH(BD5),'Lkups &amp; Dropdowns'!$B$4:$C$15,2,FALSE)</f>
        <v>Q2</v>
      </c>
      <c r="BE4" s="26" t="str">
        <f>VLOOKUP(MONTH(BE5),'Lkups &amp; Dropdowns'!$B$4:$C$15,2,FALSE)</f>
        <v>Q2</v>
      </c>
      <c r="BF4" s="26" t="str">
        <f>VLOOKUP(MONTH(BF5),'Lkups &amp; Dropdowns'!$B$4:$C$15,2,FALSE)</f>
        <v>Q3</v>
      </c>
      <c r="BG4" s="26" t="str">
        <f>VLOOKUP(MONTH(BG5),'Lkups &amp; Dropdowns'!$B$4:$C$15,2,FALSE)</f>
        <v>Q3</v>
      </c>
      <c r="BH4" s="26" t="str">
        <f>VLOOKUP(MONTH(BH5),'Lkups &amp; Dropdowns'!$B$4:$C$15,2,FALSE)</f>
        <v>Q3</v>
      </c>
      <c r="BI4" s="26" t="str">
        <f>VLOOKUP(MONTH(BI5),'Lkups &amp; Dropdowns'!$B$4:$C$15,2,FALSE)</f>
        <v>Q4</v>
      </c>
      <c r="BJ4" s="26" t="str">
        <f>VLOOKUP(MONTH(BJ5),'Lkups &amp; Dropdowns'!$B$4:$C$15,2,FALSE)</f>
        <v>Q4</v>
      </c>
      <c r="BK4" s="26" t="str">
        <f>VLOOKUP(MONTH(BK5),'Lkups &amp; Dropdowns'!$B$4:$C$15,2,FALSE)</f>
        <v>Q4</v>
      </c>
      <c r="BM4" s="26" t="s">
        <v>29</v>
      </c>
      <c r="BO4" s="26" t="s">
        <v>245</v>
      </c>
      <c r="BP4" s="26" t="s">
        <v>246</v>
      </c>
      <c r="BQ4" s="26" t="s">
        <v>247</v>
      </c>
      <c r="BR4" s="26" t="s">
        <v>248</v>
      </c>
      <c r="BT4" s="26" t="s">
        <v>155</v>
      </c>
    </row>
    <row r="5" spans="2:72" ht="14.25" customHeight="1" x14ac:dyDescent="0.25">
      <c r="C5" s="278">
        <f>EOMONTH(D5,-1)</f>
        <v>45657</v>
      </c>
      <c r="D5" s="28">
        <f>'Dispatch Monthly Func P&amp;L'!D5</f>
        <v>45688</v>
      </c>
      <c r="E5" s="28">
        <f t="shared" ref="E5:O5" si="6">EOMONTH(D5,1)</f>
        <v>45716</v>
      </c>
      <c r="F5" s="28">
        <f t="shared" si="6"/>
        <v>45747</v>
      </c>
      <c r="G5" s="28">
        <f t="shared" si="6"/>
        <v>45777</v>
      </c>
      <c r="H5" s="28">
        <f t="shared" si="6"/>
        <v>45808</v>
      </c>
      <c r="I5" s="28">
        <f t="shared" si="6"/>
        <v>45838</v>
      </c>
      <c r="J5" s="28">
        <f t="shared" si="6"/>
        <v>45869</v>
      </c>
      <c r="K5" s="28">
        <f t="shared" si="6"/>
        <v>45900</v>
      </c>
      <c r="L5" s="28">
        <f t="shared" si="6"/>
        <v>45930</v>
      </c>
      <c r="M5" s="28">
        <f t="shared" si="6"/>
        <v>45961</v>
      </c>
      <c r="N5" s="28">
        <f t="shared" si="6"/>
        <v>45991</v>
      </c>
      <c r="O5" s="28">
        <f t="shared" si="6"/>
        <v>46022</v>
      </c>
      <c r="Q5" s="28">
        <f>EOMONTH(Inputs!$C$2,0)</f>
        <v>46022</v>
      </c>
      <c r="S5" s="28">
        <f t="shared" ref="S5:V5" si="7">EOMONTH(D5,2*RIGHT(S4,1))</f>
        <v>45747</v>
      </c>
      <c r="T5" s="28">
        <f t="shared" si="7"/>
        <v>45838</v>
      </c>
      <c r="U5" s="28">
        <f t="shared" si="7"/>
        <v>45930</v>
      </c>
      <c r="V5" s="28">
        <f t="shared" si="7"/>
        <v>46022</v>
      </c>
      <c r="X5" s="28">
        <f>EOMONTH(Inputs!$C$2,-1)</f>
        <v>45991</v>
      </c>
      <c r="AA5" s="55"/>
      <c r="AB5" s="260">
        <f>'Dispatch Monthly Func P&amp;L'!AB5</f>
        <v>46022</v>
      </c>
      <c r="AC5" s="55"/>
      <c r="AD5" s="260">
        <f t="shared" ref="AD5:AF5" si="8">EOMONTH(AE5,-3)</f>
        <v>45747</v>
      </c>
      <c r="AE5" s="260">
        <f t="shared" si="8"/>
        <v>45838</v>
      </c>
      <c r="AF5" s="260">
        <f t="shared" si="8"/>
        <v>45930</v>
      </c>
      <c r="AG5" s="260">
        <f>AB5</f>
        <v>46022</v>
      </c>
      <c r="AH5" s="55"/>
      <c r="AI5" s="278">
        <f t="shared" ref="AI5:AT5" si="9">EOMONTH(AJ5,-1)</f>
        <v>45657</v>
      </c>
      <c r="AJ5" s="260">
        <f t="shared" si="9"/>
        <v>45688</v>
      </c>
      <c r="AK5" s="260">
        <f t="shared" si="9"/>
        <v>45716</v>
      </c>
      <c r="AL5" s="260">
        <f t="shared" si="9"/>
        <v>45747</v>
      </c>
      <c r="AM5" s="260">
        <f t="shared" si="9"/>
        <v>45777</v>
      </c>
      <c r="AN5" s="260">
        <f t="shared" si="9"/>
        <v>45808</v>
      </c>
      <c r="AO5" s="260">
        <f t="shared" si="9"/>
        <v>45838</v>
      </c>
      <c r="AP5" s="260">
        <f t="shared" si="9"/>
        <v>45869</v>
      </c>
      <c r="AQ5" s="260">
        <f t="shared" si="9"/>
        <v>45900</v>
      </c>
      <c r="AR5" s="260">
        <f t="shared" si="9"/>
        <v>45930</v>
      </c>
      <c r="AS5" s="260">
        <f t="shared" si="9"/>
        <v>45961</v>
      </c>
      <c r="AT5" s="260">
        <f t="shared" si="9"/>
        <v>45991</v>
      </c>
      <c r="AU5" s="260">
        <f>AB5</f>
        <v>46022</v>
      </c>
      <c r="AV5" s="55"/>
      <c r="AY5" s="278">
        <f>EOMONTH(AZ5,-1)</f>
        <v>45291</v>
      </c>
      <c r="AZ5" s="28">
        <f>EOMONTH(D5,-12)</f>
        <v>45322</v>
      </c>
      <c r="BA5" s="28">
        <f t="shared" ref="BA5:BK5" si="10">EOMONTH(AZ5,1)</f>
        <v>45351</v>
      </c>
      <c r="BB5" s="28">
        <f t="shared" si="10"/>
        <v>45382</v>
      </c>
      <c r="BC5" s="28">
        <f t="shared" si="10"/>
        <v>45412</v>
      </c>
      <c r="BD5" s="28">
        <f t="shared" si="10"/>
        <v>45443</v>
      </c>
      <c r="BE5" s="28">
        <f t="shared" si="10"/>
        <v>45473</v>
      </c>
      <c r="BF5" s="28">
        <f t="shared" si="10"/>
        <v>45504</v>
      </c>
      <c r="BG5" s="28">
        <f t="shared" si="10"/>
        <v>45535</v>
      </c>
      <c r="BH5" s="28">
        <f t="shared" si="10"/>
        <v>45565</v>
      </c>
      <c r="BI5" s="28">
        <f t="shared" si="10"/>
        <v>45596</v>
      </c>
      <c r="BJ5" s="28">
        <f t="shared" si="10"/>
        <v>45626</v>
      </c>
      <c r="BK5" s="28">
        <f t="shared" si="10"/>
        <v>45657</v>
      </c>
      <c r="BM5" s="28">
        <f>EOMONTH(Inputs!$C$2,-12)</f>
        <v>45657</v>
      </c>
      <c r="BO5" s="28">
        <f t="shared" ref="BO5:BR5" si="11">EOMONTH(AZ5,2*RIGHT(BO4,1))</f>
        <v>45382</v>
      </c>
      <c r="BP5" s="28">
        <f t="shared" si="11"/>
        <v>45473</v>
      </c>
      <c r="BQ5" s="28">
        <f t="shared" si="11"/>
        <v>45565</v>
      </c>
      <c r="BR5" s="28">
        <f t="shared" si="11"/>
        <v>45657</v>
      </c>
      <c r="BT5" s="28">
        <f>EOMONTH(BM5,-1)</f>
        <v>45626</v>
      </c>
    </row>
    <row r="6" spans="2:72" ht="14.25" customHeight="1" x14ac:dyDescent="0.25">
      <c r="B6" s="70" t="s">
        <v>207</v>
      </c>
      <c r="AA6" s="55"/>
      <c r="AB6" s="41"/>
      <c r="AC6" s="41"/>
      <c r="AD6" s="41"/>
      <c r="AE6" s="41"/>
      <c r="AF6" s="41"/>
      <c r="AG6" s="41"/>
      <c r="AH6" s="41"/>
      <c r="AI6" s="281"/>
      <c r="AJ6" s="41"/>
      <c r="AK6" s="41"/>
      <c r="AL6" s="41"/>
      <c r="AM6" s="41"/>
      <c r="AN6" s="41"/>
      <c r="AO6" s="41"/>
      <c r="AP6" s="41"/>
      <c r="AQ6" s="41"/>
      <c r="AR6" s="41"/>
      <c r="AS6" s="41"/>
      <c r="AT6" s="41"/>
      <c r="AU6" s="41"/>
      <c r="AV6" s="55"/>
      <c r="AY6" s="280"/>
    </row>
    <row r="7" spans="2:72" ht="14.25" customHeight="1" x14ac:dyDescent="0.25">
      <c r="B7" s="70"/>
      <c r="P7" s="8"/>
      <c r="R7" s="8"/>
      <c r="W7" s="8"/>
      <c r="Y7" s="8"/>
      <c r="AA7" s="41"/>
      <c r="AB7" s="41"/>
      <c r="AC7" s="31"/>
      <c r="AD7" s="41"/>
      <c r="AE7" s="41"/>
      <c r="AF7" s="41"/>
      <c r="AG7" s="41"/>
      <c r="AH7" s="31"/>
      <c r="AI7" s="281"/>
      <c r="AJ7" s="41"/>
      <c r="AK7" s="41"/>
      <c r="AL7" s="41"/>
      <c r="AM7" s="41"/>
      <c r="AN7" s="41"/>
      <c r="AO7" s="41"/>
      <c r="AP7" s="41"/>
      <c r="AQ7" s="41"/>
      <c r="AR7" s="41"/>
      <c r="AS7" s="41"/>
      <c r="AT7" s="41"/>
      <c r="AU7" s="41"/>
      <c r="AV7" s="41"/>
      <c r="AX7" s="8"/>
      <c r="AY7" s="280"/>
      <c r="BL7" s="8"/>
      <c r="BN7" s="8"/>
      <c r="BS7" s="8"/>
    </row>
    <row r="8" spans="2:72" ht="14.25" customHeight="1" x14ac:dyDescent="0.25">
      <c r="B8" s="70" t="s">
        <v>90</v>
      </c>
      <c r="C8" s="284">
        <f>BK8</f>
        <v>-1480299.9</v>
      </c>
      <c r="D8" s="274">
        <f>'Dispatch Monthly Func P&amp;L'!D65</f>
        <v>-1104051.2799999998</v>
      </c>
      <c r="E8" s="274">
        <f>'Dispatch Monthly Func P&amp;L'!E65</f>
        <v>-1039951.4799999997</v>
      </c>
      <c r="F8" s="274">
        <f>'Dispatch Monthly Func P&amp;L'!F65</f>
        <v>-1093084.73</v>
      </c>
      <c r="G8" s="274">
        <f>'Dispatch Monthly Func P&amp;L'!G65</f>
        <v>-907360.04999999993</v>
      </c>
      <c r="H8" s="274">
        <f>'Dispatch Monthly Func P&amp;L'!H65</f>
        <v>-865054.90999999992</v>
      </c>
      <c r="I8" s="274">
        <f>'Dispatch Monthly Func P&amp;L'!I65</f>
        <v>-695124.89999999991</v>
      </c>
      <c r="J8" s="274">
        <f>'Dispatch Monthly Func P&amp;L'!J65</f>
        <v>-939815.47999999963</v>
      </c>
      <c r="K8" s="274">
        <f>'Dispatch Monthly Func P&amp;L'!K65</f>
        <v>-874736.72000000009</v>
      </c>
      <c r="L8" s="274">
        <f>'Dispatch Monthly Func P&amp;L'!L65</f>
        <v>-815635.32999999973</v>
      </c>
      <c r="M8" s="274">
        <f>'Dispatch Monthly Func P&amp;L'!M65</f>
        <v>-899072.4499999996</v>
      </c>
      <c r="N8" s="274">
        <f>'Dispatch Monthly Func P&amp;L'!N65</f>
        <v>-1172228.78</v>
      </c>
      <c r="O8" s="274">
        <f>'Dispatch Monthly Func P&amp;L'!O65</f>
        <v>-751170.79</v>
      </c>
      <c r="P8" s="9"/>
      <c r="Q8" s="8">
        <f>SUMIFS($D8:$O8,$D$5:$O$5,"="&amp;$Q$5)</f>
        <v>-751170.79</v>
      </c>
      <c r="R8" s="9"/>
      <c r="S8" s="8">
        <f t="shared" ref="S8:V8" si="12">SUMIFS($D8:$O8,$D$4:$O$4,S$4)</f>
        <v>-3237087.4899999998</v>
      </c>
      <c r="T8" s="8">
        <f t="shared" si="12"/>
        <v>-2467539.86</v>
      </c>
      <c r="U8" s="8">
        <f t="shared" si="12"/>
        <v>-2630187.5299999993</v>
      </c>
      <c r="V8" s="8">
        <f t="shared" si="12"/>
        <v>-2822472.0199999996</v>
      </c>
      <c r="W8" s="9"/>
      <c r="X8" s="8">
        <f>SUMIFS($C8:$O8,$C$5:$O$5,"="&amp;$X$5)</f>
        <v>-1172228.78</v>
      </c>
      <c r="Y8" s="9"/>
      <c r="AA8" s="41"/>
      <c r="AB8" s="31">
        <v>-12439264.0303076</v>
      </c>
      <c r="AC8" s="33"/>
      <c r="AD8" s="31">
        <v>-3507056.9528379068</v>
      </c>
      <c r="AE8" s="31">
        <v>-3150213.9081061995</v>
      </c>
      <c r="AF8" s="31">
        <v>-2979262.0002077809</v>
      </c>
      <c r="AG8" s="31">
        <v>-2802731.1691557104</v>
      </c>
      <c r="AH8" s="33"/>
      <c r="AI8" s="283">
        <v>-1247627.6400000001</v>
      </c>
      <c r="AJ8" s="31">
        <v>-1204903.3058522656</v>
      </c>
      <c r="AK8" s="31">
        <v>-1067686.2733999225</v>
      </c>
      <c r="AL8" s="31">
        <v>-1234467.3735857189</v>
      </c>
      <c r="AM8" s="31">
        <v>-1103212.7755367621</v>
      </c>
      <c r="AN8" s="31">
        <v>-1048104.5691647211</v>
      </c>
      <c r="AO8" s="31">
        <v>-998896.56340471667</v>
      </c>
      <c r="AP8" s="31">
        <v>-982273.40036580351</v>
      </c>
      <c r="AQ8" s="31">
        <v>-977172.62856212968</v>
      </c>
      <c r="AR8" s="31">
        <v>-1019815.9712798479</v>
      </c>
      <c r="AS8" s="31">
        <v>-946026.61560351518</v>
      </c>
      <c r="AT8" s="31">
        <v>-956097.75761215831</v>
      </c>
      <c r="AU8" s="31">
        <v>-900606.79594003712</v>
      </c>
      <c r="AV8" s="41"/>
      <c r="AX8" s="9"/>
      <c r="AY8" s="284">
        <v>-2014970.14</v>
      </c>
      <c r="AZ8" s="274">
        <v>-895250.12000000011</v>
      </c>
      <c r="BA8" s="274">
        <v>-842660.54999999981</v>
      </c>
      <c r="BB8" s="274">
        <v>-887549.8</v>
      </c>
      <c r="BC8" s="274">
        <v>-1019117.0499999998</v>
      </c>
      <c r="BD8" s="274">
        <v>-978970.63000000012</v>
      </c>
      <c r="BE8" s="274">
        <v>-938354.94</v>
      </c>
      <c r="BF8" s="274">
        <v>-913880.6100000001</v>
      </c>
      <c r="BG8" s="274">
        <v>-1165993.94</v>
      </c>
      <c r="BH8" s="274">
        <v>-1042354.12</v>
      </c>
      <c r="BI8" s="274">
        <v>-938285.26999999979</v>
      </c>
      <c r="BJ8" s="274">
        <v>-1040451.5799999996</v>
      </c>
      <c r="BK8" s="274">
        <v>-1480299.9</v>
      </c>
      <c r="BL8" s="9"/>
      <c r="BM8" s="8">
        <f>SUMIFS($AZ8:$BK8,$AZ$5:$BK$5,"="&amp;$BM$5)</f>
        <v>-1480299.9</v>
      </c>
      <c r="BN8" s="9"/>
      <c r="BO8" s="8">
        <f t="shared" ref="BO8:BR8" si="13">SUMIFS($AZ8:$BK8,$AZ$4:$BK$4,BO$4)</f>
        <v>-2625460.4699999997</v>
      </c>
      <c r="BP8" s="8">
        <f t="shared" si="13"/>
        <v>-2936442.62</v>
      </c>
      <c r="BQ8" s="8">
        <f t="shared" si="13"/>
        <v>-3122228.67</v>
      </c>
      <c r="BR8" s="8">
        <f t="shared" si="13"/>
        <v>-3459036.7499999991</v>
      </c>
      <c r="BS8" s="9"/>
      <c r="BT8" s="8">
        <f>SUMIFS($AY8:$BK8,$AY$5:$BK$5,"="&amp;$BT$5)</f>
        <v>-1040451.5799999996</v>
      </c>
    </row>
    <row r="9" spans="2:72" ht="14.25" customHeight="1" x14ac:dyDescent="0.25">
      <c r="B9" s="10" t="s">
        <v>208</v>
      </c>
      <c r="P9" s="9"/>
      <c r="Q9" s="8"/>
      <c r="R9" s="9"/>
      <c r="S9" s="8"/>
      <c r="T9" s="8"/>
      <c r="U9" s="8"/>
      <c r="V9" s="8"/>
      <c r="W9" s="9"/>
      <c r="X9" s="8"/>
      <c r="Y9" s="9"/>
      <c r="AA9" s="41"/>
      <c r="AB9" s="31"/>
      <c r="AC9" s="33"/>
      <c r="AD9" s="31"/>
      <c r="AE9" s="31"/>
      <c r="AF9" s="31"/>
      <c r="AG9" s="31"/>
      <c r="AH9" s="33"/>
      <c r="AI9" s="281"/>
      <c r="AJ9" s="41"/>
      <c r="AK9" s="41"/>
      <c r="AL9" s="41"/>
      <c r="AM9" s="41"/>
      <c r="AN9" s="41"/>
      <c r="AO9" s="41"/>
      <c r="AP9" s="41"/>
      <c r="AQ9" s="41"/>
      <c r="AR9" s="41"/>
      <c r="AS9" s="41"/>
      <c r="AT9" s="41"/>
      <c r="AU9" s="41"/>
      <c r="AV9" s="41"/>
      <c r="AX9" s="9"/>
      <c r="AY9" s="296"/>
      <c r="BL9" s="9"/>
      <c r="BM9" s="8"/>
      <c r="BN9" s="9"/>
      <c r="BO9" s="8"/>
      <c r="BP9" s="8"/>
      <c r="BQ9" s="8"/>
      <c r="BR9" s="8"/>
      <c r="BS9" s="9"/>
      <c r="BT9" s="8"/>
    </row>
    <row r="10" spans="2:72" ht="14.25" customHeight="1" x14ac:dyDescent="0.25">
      <c r="B10" s="7" t="s">
        <v>209</v>
      </c>
      <c r="C10" s="286">
        <f t="shared" ref="C10:C18" si="14">BK10</f>
        <v>837.63</v>
      </c>
      <c r="D10" s="52">
        <f>'Dispatch Monthly Nat P&amp;L'!D89</f>
        <v>980.79</v>
      </c>
      <c r="E10" s="52">
        <f>'Dispatch Monthly Nat P&amp;L'!E89</f>
        <v>1125.32</v>
      </c>
      <c r="F10" s="52">
        <f>'Dispatch Monthly Nat P&amp;L'!F89</f>
        <v>1285.23</v>
      </c>
      <c r="G10" s="52">
        <f>'Dispatch Monthly Nat P&amp;L'!G89</f>
        <v>0</v>
      </c>
      <c r="H10" s="52">
        <f>'Dispatch Monthly Nat P&amp;L'!H89</f>
        <v>3096.3</v>
      </c>
      <c r="I10" s="52">
        <f>'Dispatch Monthly Nat P&amp;L'!I89</f>
        <v>1584.18</v>
      </c>
      <c r="J10" s="52">
        <f>'Dispatch Monthly Nat P&amp;L'!J89</f>
        <v>1656.69</v>
      </c>
      <c r="K10" s="52">
        <f>'Dispatch Monthly Nat P&amp;L'!K89</f>
        <v>1849.1</v>
      </c>
      <c r="L10" s="52">
        <f>'Dispatch Monthly Nat P&amp;L'!L89</f>
        <v>1849.11</v>
      </c>
      <c r="M10" s="52">
        <f>'Dispatch Monthly Nat P&amp;L'!M89</f>
        <v>1849.11</v>
      </c>
      <c r="N10" s="52">
        <f>'Dispatch Monthly Nat P&amp;L'!N89</f>
        <v>1935.37</v>
      </c>
      <c r="O10" s="52">
        <f>'Dispatch Monthly Nat P&amp;L'!O89</f>
        <v>1935.37</v>
      </c>
      <c r="P10" s="9"/>
      <c r="Q10" s="9">
        <f t="shared" ref="Q10:Q19" si="15">SUMIFS($D10:$O10,$D$5:$O$5,"="&amp;$Q$5)</f>
        <v>1935.37</v>
      </c>
      <c r="R10" s="9"/>
      <c r="S10" s="9">
        <f t="shared" ref="S10:V10" si="16">SUMIFS($D10:$O10,$D$4:$O$4,S$4)</f>
        <v>3391.3399999999997</v>
      </c>
      <c r="T10" s="9">
        <f t="shared" si="16"/>
        <v>4680.4800000000005</v>
      </c>
      <c r="U10" s="9">
        <f t="shared" si="16"/>
        <v>5354.9</v>
      </c>
      <c r="V10" s="9">
        <f t="shared" si="16"/>
        <v>5719.8499999999995</v>
      </c>
      <c r="W10" s="9"/>
      <c r="X10" s="9">
        <f t="shared" ref="X10:X19" si="17">SUMIFS($C10:$O10,$C$5:$O$5,"="&amp;$X$5)</f>
        <v>1935.37</v>
      </c>
      <c r="Y10" s="9"/>
      <c r="AA10" s="41"/>
      <c r="AB10" s="33">
        <v>10917.015000000001</v>
      </c>
      <c r="AC10" s="33"/>
      <c r="AD10" s="33">
        <v>2729.2537499999999</v>
      </c>
      <c r="AE10" s="33">
        <v>2729.2537499999999</v>
      </c>
      <c r="AF10" s="33">
        <v>2729.2537499999999</v>
      </c>
      <c r="AG10" s="33">
        <v>2729.2537500000017</v>
      </c>
      <c r="AH10" s="33"/>
      <c r="AI10" s="285">
        <v>0</v>
      </c>
      <c r="AJ10" s="33">
        <v>909.75124999999991</v>
      </c>
      <c r="AK10" s="33">
        <v>909.75124999999991</v>
      </c>
      <c r="AL10" s="33">
        <v>909.75124999999991</v>
      </c>
      <c r="AM10" s="33">
        <v>909.75124999999991</v>
      </c>
      <c r="AN10" s="33">
        <v>909.75124999999991</v>
      </c>
      <c r="AO10" s="33">
        <v>909.75124999999991</v>
      </c>
      <c r="AP10" s="33">
        <v>909.75124999999991</v>
      </c>
      <c r="AQ10" s="33">
        <v>909.75124999999991</v>
      </c>
      <c r="AR10" s="33">
        <v>909.75124999999991</v>
      </c>
      <c r="AS10" s="33">
        <v>909.75124999999991</v>
      </c>
      <c r="AT10" s="33">
        <v>909.75124999999991</v>
      </c>
      <c r="AU10" s="33">
        <v>909.75125000000185</v>
      </c>
      <c r="AV10" s="41"/>
      <c r="AX10" s="9"/>
      <c r="AY10" s="286">
        <v>3890.55</v>
      </c>
      <c r="AZ10" s="52">
        <v>3040.95</v>
      </c>
      <c r="BA10" s="52">
        <v>3407.14</v>
      </c>
      <c r="BB10" s="52">
        <v>3188.19</v>
      </c>
      <c r="BC10" s="52">
        <v>2999.61</v>
      </c>
      <c r="BD10" s="52">
        <v>2661.28</v>
      </c>
      <c r="BE10" s="52">
        <v>2487.0100000000002</v>
      </c>
      <c r="BF10" s="52">
        <v>1634.45</v>
      </c>
      <c r="BG10" s="52">
        <v>1153.3499999999999</v>
      </c>
      <c r="BH10" s="52">
        <v>1287.46</v>
      </c>
      <c r="BI10" s="52">
        <v>1104.6600000000001</v>
      </c>
      <c r="BJ10" s="52">
        <v>970.44</v>
      </c>
      <c r="BK10" s="52">
        <v>837.63</v>
      </c>
      <c r="BL10" s="9"/>
      <c r="BM10" s="9">
        <f t="shared" ref="BM10:BM19" si="18">SUMIFS($AZ10:$BK10,$AZ$5:$BK$5,"="&amp;$BM$5)</f>
        <v>837.63</v>
      </c>
      <c r="BN10" s="9"/>
      <c r="BO10" s="9">
        <f t="shared" ref="BO10:BR10" si="19">SUMIFS($AZ10:$BK10,$AZ$4:$BK$4,BO$4)</f>
        <v>9636.2800000000007</v>
      </c>
      <c r="BP10" s="9">
        <f t="shared" si="19"/>
        <v>8147.9000000000005</v>
      </c>
      <c r="BQ10" s="9">
        <f t="shared" si="19"/>
        <v>4075.26</v>
      </c>
      <c r="BR10" s="9">
        <f t="shared" si="19"/>
        <v>2912.7300000000005</v>
      </c>
      <c r="BS10" s="9"/>
      <c r="BT10" s="9">
        <f t="shared" ref="BT10:BT19" si="20">SUMIFS($AY10:$BK10,$AY$5:$BK$5,"="&amp;$BT$5)</f>
        <v>970.44</v>
      </c>
    </row>
    <row r="11" spans="2:72" ht="14.25" customHeight="1" x14ac:dyDescent="0.25">
      <c r="B11" s="7" t="s">
        <v>142</v>
      </c>
      <c r="C11" s="286">
        <f t="shared" si="14"/>
        <v>0</v>
      </c>
      <c r="D11" s="52">
        <f>SUMIFS('Dispatch BS'!B:B,'Dispatch BS'!$Q:$Q,$B11)-SUMIFS('Dispatch BS'!C:C,'Dispatch BS'!$Q:$Q,$B11)</f>
        <v>0</v>
      </c>
      <c r="E11" s="52">
        <f>SUMIFS('Dispatch BS'!C:C,'Dispatch BS'!$Q:$Q,$B11)-SUMIFS('Dispatch BS'!D:D,'Dispatch BS'!$Q:$Q,$B11)</f>
        <v>0</v>
      </c>
      <c r="F11" s="52">
        <f>SUMIFS('Dispatch BS'!D:D,'Dispatch BS'!$Q:$Q,$B11)-SUMIFS('Dispatch BS'!E:E,'Dispatch BS'!$Q:$Q,$B11)</f>
        <v>0</v>
      </c>
      <c r="G11" s="52">
        <f>SUMIFS('Dispatch BS'!E:E,'Dispatch BS'!$Q:$Q,$B11)-SUMIFS('Dispatch BS'!F:F,'Dispatch BS'!$Q:$Q,$B11)</f>
        <v>0</v>
      </c>
      <c r="H11" s="52">
        <f>SUMIFS('Dispatch BS'!F:F,'Dispatch BS'!$Q:$Q,$B11)-SUMIFS('Dispatch BS'!G:G,'Dispatch BS'!$Q:$Q,$B11)</f>
        <v>0</v>
      </c>
      <c r="I11" s="52">
        <f>SUMIFS('Dispatch BS'!G:G,'Dispatch BS'!$Q:$Q,$B11)-SUMIFS('Dispatch BS'!H:H,'Dispatch BS'!$Q:$Q,$B11)</f>
        <v>0</v>
      </c>
      <c r="J11" s="52">
        <f>SUMIFS('Dispatch BS'!H:H,'Dispatch BS'!$Q:$Q,$B11)-SUMIFS('Dispatch BS'!I:I,'Dispatch BS'!$Q:$Q,$B11)</f>
        <v>0</v>
      </c>
      <c r="K11" s="52">
        <f>SUMIFS('Dispatch BS'!I:I,'Dispatch BS'!$Q:$Q,$B11)-SUMIFS('Dispatch BS'!J:J,'Dispatch BS'!$Q:$Q,$B11)</f>
        <v>0</v>
      </c>
      <c r="L11" s="52">
        <f>SUMIFS('Dispatch BS'!J:J,'Dispatch BS'!$Q:$Q,$B11)-SUMIFS('Dispatch BS'!K:K,'Dispatch BS'!$Q:$Q,$B11)</f>
        <v>0</v>
      </c>
      <c r="M11" s="52">
        <f>SUMIFS('Dispatch BS'!K:K,'Dispatch BS'!$Q:$Q,$B11)-SUMIFS('Dispatch BS'!L:L,'Dispatch BS'!$Q:$Q,$B11)</f>
        <v>0</v>
      </c>
      <c r="N11" s="52">
        <f>SUMIFS('Dispatch BS'!L:L,'Dispatch BS'!$Q:$Q,$B11)-SUMIFS('Dispatch BS'!M:M,'Dispatch BS'!$Q:$Q,$B11)</f>
        <v>0</v>
      </c>
      <c r="O11" s="52">
        <f>SUMIFS('Dispatch BS'!M:M,'Dispatch BS'!$Q:$Q,$B11)-SUMIFS('Dispatch BS'!N:N,'Dispatch BS'!$Q:$Q,$B11)</f>
        <v>0</v>
      </c>
      <c r="P11" s="9"/>
      <c r="Q11" s="9">
        <f t="shared" si="15"/>
        <v>0</v>
      </c>
      <c r="R11" s="9"/>
      <c r="S11" s="9">
        <f t="shared" ref="S11:V11" si="21">SUMIFS($D11:$O11,$D$4:$O$4,S$4)</f>
        <v>0</v>
      </c>
      <c r="T11" s="9">
        <f t="shared" si="21"/>
        <v>0</v>
      </c>
      <c r="U11" s="9">
        <f t="shared" si="21"/>
        <v>0</v>
      </c>
      <c r="V11" s="9">
        <f t="shared" si="21"/>
        <v>0</v>
      </c>
      <c r="W11" s="9"/>
      <c r="X11" s="9">
        <f t="shared" si="17"/>
        <v>0</v>
      </c>
      <c r="Y11" s="9"/>
      <c r="AA11" s="41"/>
      <c r="AB11" s="33">
        <v>0</v>
      </c>
      <c r="AC11" s="33"/>
      <c r="AD11" s="33">
        <v>0</v>
      </c>
      <c r="AE11" s="33">
        <v>0</v>
      </c>
      <c r="AF11" s="33">
        <v>0</v>
      </c>
      <c r="AG11" s="33">
        <v>0</v>
      </c>
      <c r="AH11" s="33"/>
      <c r="AI11" s="285">
        <v>0</v>
      </c>
      <c r="AJ11" s="33">
        <v>0</v>
      </c>
      <c r="AK11" s="33">
        <v>0</v>
      </c>
      <c r="AL11" s="33">
        <v>0</v>
      </c>
      <c r="AM11" s="33">
        <v>0</v>
      </c>
      <c r="AN11" s="33">
        <v>0</v>
      </c>
      <c r="AO11" s="33">
        <v>0</v>
      </c>
      <c r="AP11" s="33">
        <v>0</v>
      </c>
      <c r="AQ11" s="33">
        <v>0</v>
      </c>
      <c r="AR11" s="33">
        <v>0</v>
      </c>
      <c r="AS11" s="33">
        <v>0</v>
      </c>
      <c r="AT11" s="33">
        <v>0</v>
      </c>
      <c r="AU11" s="33">
        <v>0</v>
      </c>
      <c r="AV11" s="41"/>
      <c r="AX11" s="9"/>
      <c r="AY11" s="286">
        <v>0</v>
      </c>
      <c r="AZ11" s="52">
        <v>0</v>
      </c>
      <c r="BA11" s="52">
        <v>0</v>
      </c>
      <c r="BB11" s="52">
        <v>0</v>
      </c>
      <c r="BC11" s="52">
        <v>0</v>
      </c>
      <c r="BD11" s="52">
        <v>0</v>
      </c>
      <c r="BE11" s="52">
        <v>0</v>
      </c>
      <c r="BF11" s="52">
        <v>0</v>
      </c>
      <c r="BG11" s="52">
        <v>0</v>
      </c>
      <c r="BH11" s="52">
        <v>0</v>
      </c>
      <c r="BI11" s="52">
        <v>0</v>
      </c>
      <c r="BJ11" s="52">
        <v>0</v>
      </c>
      <c r="BK11" s="52">
        <v>0</v>
      </c>
      <c r="BL11" s="9"/>
      <c r="BM11" s="9">
        <f t="shared" si="18"/>
        <v>0</v>
      </c>
      <c r="BN11" s="9"/>
      <c r="BO11" s="9">
        <f t="shared" ref="BO11:BR11" si="22">SUMIFS($AZ11:$BK11,$AZ$4:$BK$4,BO$4)</f>
        <v>0</v>
      </c>
      <c r="BP11" s="9">
        <f t="shared" si="22"/>
        <v>0</v>
      </c>
      <c r="BQ11" s="9">
        <f t="shared" si="22"/>
        <v>0</v>
      </c>
      <c r="BR11" s="9">
        <f t="shared" si="22"/>
        <v>0</v>
      </c>
      <c r="BS11" s="9"/>
      <c r="BT11" s="9">
        <f t="shared" si="20"/>
        <v>0</v>
      </c>
    </row>
    <row r="12" spans="2:72" ht="14.25" customHeight="1" x14ac:dyDescent="0.25">
      <c r="B12" s="7" t="s">
        <v>143</v>
      </c>
      <c r="C12" s="286">
        <f t="shared" si="14"/>
        <v>0</v>
      </c>
      <c r="D12" s="52">
        <f>SUMIFS('Dispatch BS'!B:B,'Dispatch BS'!$Q:$Q,$B12)-SUMIFS('Dispatch BS'!C:C,'Dispatch BS'!$Q:$Q,$B12)</f>
        <v>0</v>
      </c>
      <c r="E12" s="52">
        <f>SUMIFS('Dispatch BS'!C:C,'Dispatch BS'!$Q:$Q,$B12)-SUMIFS('Dispatch BS'!D:D,'Dispatch BS'!$Q:$Q,$B12)</f>
        <v>0</v>
      </c>
      <c r="F12" s="52">
        <f>SUMIFS('Dispatch BS'!D:D,'Dispatch BS'!$Q:$Q,$B12)-SUMIFS('Dispatch BS'!E:E,'Dispatch BS'!$Q:$Q,$B12)</f>
        <v>0</v>
      </c>
      <c r="G12" s="52">
        <f>SUMIFS('Dispatch BS'!E:E,'Dispatch BS'!$Q:$Q,$B12)-SUMIFS('Dispatch BS'!F:F,'Dispatch BS'!$Q:$Q,$B12)</f>
        <v>0</v>
      </c>
      <c r="H12" s="52">
        <f>SUMIFS('Dispatch BS'!F:F,'Dispatch BS'!$Q:$Q,$B12)-SUMIFS('Dispatch BS'!G:G,'Dispatch BS'!$Q:$Q,$B12)</f>
        <v>0</v>
      </c>
      <c r="I12" s="52">
        <f>SUMIFS('Dispatch BS'!G:G,'Dispatch BS'!$Q:$Q,$B12)-SUMIFS('Dispatch BS'!H:H,'Dispatch BS'!$Q:$Q,$B12)</f>
        <v>0</v>
      </c>
      <c r="J12" s="52">
        <f>SUMIFS('Dispatch BS'!H:H,'Dispatch BS'!$Q:$Q,$B12)-SUMIFS('Dispatch BS'!I:I,'Dispatch BS'!$Q:$Q,$B12)</f>
        <v>0</v>
      </c>
      <c r="K12" s="52">
        <f>SUMIFS('Dispatch BS'!I:I,'Dispatch BS'!$Q:$Q,$B12)-SUMIFS('Dispatch BS'!J:J,'Dispatch BS'!$Q:$Q,$B12)</f>
        <v>0</v>
      </c>
      <c r="L12" s="52">
        <f>SUMIFS('Dispatch BS'!J:J,'Dispatch BS'!$Q:$Q,$B12)-SUMIFS('Dispatch BS'!K:K,'Dispatch BS'!$Q:$Q,$B12)</f>
        <v>0</v>
      </c>
      <c r="M12" s="52">
        <f>SUMIFS('Dispatch BS'!K:K,'Dispatch BS'!$Q:$Q,$B12)-SUMIFS('Dispatch BS'!L:L,'Dispatch BS'!$Q:$Q,$B12)</f>
        <v>0</v>
      </c>
      <c r="N12" s="52">
        <f>SUMIFS('Dispatch BS'!L:L,'Dispatch BS'!$Q:$Q,$B12)-SUMIFS('Dispatch BS'!M:M,'Dispatch BS'!$Q:$Q,$B12)</f>
        <v>0</v>
      </c>
      <c r="O12" s="52">
        <f>SUMIFS('Dispatch BS'!M:M,'Dispatch BS'!$Q:$Q,$B12)-SUMIFS('Dispatch BS'!N:N,'Dispatch BS'!$Q:$Q,$B12)</f>
        <v>0</v>
      </c>
      <c r="P12" s="9"/>
      <c r="Q12" s="9">
        <f t="shared" si="15"/>
        <v>0</v>
      </c>
      <c r="R12" s="9"/>
      <c r="S12" s="9">
        <f t="shared" ref="S12:V12" si="23">SUMIFS($D12:$O12,$D$4:$O$4,S$4)</f>
        <v>0</v>
      </c>
      <c r="T12" s="9">
        <f t="shared" si="23"/>
        <v>0</v>
      </c>
      <c r="U12" s="9">
        <f t="shared" si="23"/>
        <v>0</v>
      </c>
      <c r="V12" s="9">
        <f t="shared" si="23"/>
        <v>0</v>
      </c>
      <c r="W12" s="9"/>
      <c r="X12" s="9">
        <f t="shared" si="17"/>
        <v>0</v>
      </c>
      <c r="Y12" s="9"/>
      <c r="AA12" s="41"/>
      <c r="AB12" s="33">
        <v>0</v>
      </c>
      <c r="AC12" s="33"/>
      <c r="AD12" s="33">
        <v>0</v>
      </c>
      <c r="AE12" s="33">
        <v>0</v>
      </c>
      <c r="AF12" s="33">
        <v>0</v>
      </c>
      <c r="AG12" s="33">
        <v>0</v>
      </c>
      <c r="AH12" s="33"/>
      <c r="AI12" s="285">
        <v>0</v>
      </c>
      <c r="AJ12" s="33">
        <v>0</v>
      </c>
      <c r="AK12" s="33">
        <v>0</v>
      </c>
      <c r="AL12" s="33">
        <v>0</v>
      </c>
      <c r="AM12" s="33">
        <v>0</v>
      </c>
      <c r="AN12" s="33">
        <v>0</v>
      </c>
      <c r="AO12" s="33">
        <v>0</v>
      </c>
      <c r="AP12" s="33">
        <v>0</v>
      </c>
      <c r="AQ12" s="33">
        <v>0</v>
      </c>
      <c r="AR12" s="33">
        <v>0</v>
      </c>
      <c r="AS12" s="33">
        <v>0</v>
      </c>
      <c r="AT12" s="33">
        <v>0</v>
      </c>
      <c r="AU12" s="33">
        <v>0</v>
      </c>
      <c r="AV12" s="41"/>
      <c r="AX12" s="9"/>
      <c r="AY12" s="286">
        <v>0</v>
      </c>
      <c r="AZ12" s="52">
        <v>0</v>
      </c>
      <c r="BA12" s="52">
        <v>0</v>
      </c>
      <c r="BB12" s="52">
        <v>0</v>
      </c>
      <c r="BC12" s="52">
        <v>0</v>
      </c>
      <c r="BD12" s="52">
        <v>0</v>
      </c>
      <c r="BE12" s="52">
        <v>0</v>
      </c>
      <c r="BF12" s="52">
        <v>0</v>
      </c>
      <c r="BG12" s="52">
        <v>0</v>
      </c>
      <c r="BH12" s="52">
        <v>0</v>
      </c>
      <c r="BI12" s="52">
        <v>0</v>
      </c>
      <c r="BJ12" s="52">
        <v>0</v>
      </c>
      <c r="BK12" s="52">
        <v>0</v>
      </c>
      <c r="BL12" s="9"/>
      <c r="BM12" s="9">
        <f t="shared" si="18"/>
        <v>0</v>
      </c>
      <c r="BN12" s="9"/>
      <c r="BO12" s="9">
        <f t="shared" ref="BO12:BR12" si="24">SUMIFS($AZ12:$BK12,$AZ$4:$BK$4,BO$4)</f>
        <v>0</v>
      </c>
      <c r="BP12" s="9">
        <f t="shared" si="24"/>
        <v>0</v>
      </c>
      <c r="BQ12" s="9">
        <f t="shared" si="24"/>
        <v>0</v>
      </c>
      <c r="BR12" s="9">
        <f t="shared" si="24"/>
        <v>0</v>
      </c>
      <c r="BS12" s="9"/>
      <c r="BT12" s="9">
        <f t="shared" si="20"/>
        <v>0</v>
      </c>
    </row>
    <row r="13" spans="2:72" ht="14.25" customHeight="1" x14ac:dyDescent="0.25">
      <c r="B13" s="7" t="s">
        <v>144</v>
      </c>
      <c r="C13" s="286">
        <f t="shared" si="14"/>
        <v>388816.3900000006</v>
      </c>
      <c r="D13" s="52">
        <f>SUMIFS('Dispatch BS'!B:B,'Dispatch BS'!$Q:$Q,$B13)-SUMIFS('Dispatch BS'!C:C,'Dispatch BS'!$Q:$Q,$B13)</f>
        <v>388816.3900000006</v>
      </c>
      <c r="E13" s="52">
        <f>SUMIFS('Dispatch BS'!C:C,'Dispatch BS'!$Q:$Q,$B13)-SUMIFS('Dispatch BS'!D:D,'Dispatch BS'!$Q:$Q,$B13)</f>
        <v>388816.3900000006</v>
      </c>
      <c r="F13" s="52">
        <f>SUMIFS('Dispatch BS'!D:D,'Dispatch BS'!$Q:$Q,$B13)-SUMIFS('Dispatch BS'!E:E,'Dispatch BS'!$Q:$Q,$B13)</f>
        <v>388816.3900000006</v>
      </c>
      <c r="G13" s="52">
        <f>SUMIFS('Dispatch BS'!E:E,'Dispatch BS'!$Q:$Q,$B13)-SUMIFS('Dispatch BS'!F:F,'Dispatch BS'!$Q:$Q,$B13)</f>
        <v>388816.3900000006</v>
      </c>
      <c r="H13" s="52">
        <f>SUMIFS('Dispatch BS'!F:F,'Dispatch BS'!$Q:$Q,$B13)-SUMIFS('Dispatch BS'!G:G,'Dispatch BS'!$Q:$Q,$B13)</f>
        <v>388816.3900000006</v>
      </c>
      <c r="I13" s="52">
        <f>SUMIFS('Dispatch BS'!G:G,'Dispatch BS'!$Q:$Q,$B13)-SUMIFS('Dispatch BS'!H:H,'Dispatch BS'!$Q:$Q,$B13)</f>
        <v>388816.3900000006</v>
      </c>
      <c r="J13" s="52">
        <f>SUMIFS('Dispatch BS'!H:H,'Dispatch BS'!$Q:$Q,$B13)-SUMIFS('Dispatch BS'!I:I,'Dispatch BS'!$Q:$Q,$B13)</f>
        <v>388816.3900000006</v>
      </c>
      <c r="K13" s="52">
        <f>SUMIFS('Dispatch BS'!I:I,'Dispatch BS'!$Q:$Q,$B13)-SUMIFS('Dispatch BS'!J:J,'Dispatch BS'!$Q:$Q,$B13)</f>
        <v>388816.3900000006</v>
      </c>
      <c r="L13" s="52">
        <f>SUMIFS('Dispatch BS'!J:J,'Dispatch BS'!$Q:$Q,$B13)-SUMIFS('Dispatch BS'!K:K,'Dispatch BS'!$Q:$Q,$B13)</f>
        <v>388816.3900000006</v>
      </c>
      <c r="M13" s="52">
        <f>SUMIFS('Dispatch BS'!K:K,'Dispatch BS'!$Q:$Q,$B13)-SUMIFS('Dispatch BS'!L:L,'Dispatch BS'!$Q:$Q,$B13)</f>
        <v>388816.3900000006</v>
      </c>
      <c r="N13" s="52">
        <f>SUMIFS('Dispatch BS'!L:L,'Dispatch BS'!$Q:$Q,$B13)-SUMIFS('Dispatch BS'!M:M,'Dispatch BS'!$Q:$Q,$B13)</f>
        <v>388816.38999999687</v>
      </c>
      <c r="O13" s="52">
        <f>SUMIFS('Dispatch BS'!M:M,'Dispatch BS'!$Q:$Q,$B13)-SUMIFS('Dispatch BS'!N:N,'Dispatch BS'!$Q:$Q,$B13)</f>
        <v>388816.3900000006</v>
      </c>
      <c r="P13" s="9"/>
      <c r="Q13" s="9">
        <f t="shared" si="15"/>
        <v>388816.3900000006</v>
      </c>
      <c r="R13" s="9"/>
      <c r="S13" s="9">
        <f t="shared" ref="S13:V13" si="25">SUMIFS($D13:$O13,$D$4:$O$4,S$4)</f>
        <v>1166449.1700000018</v>
      </c>
      <c r="T13" s="9">
        <f t="shared" si="25"/>
        <v>1166449.1700000018</v>
      </c>
      <c r="U13" s="9">
        <f t="shared" si="25"/>
        <v>1166449.1700000018</v>
      </c>
      <c r="V13" s="9">
        <f t="shared" si="25"/>
        <v>1166449.1699999981</v>
      </c>
      <c r="W13" s="9"/>
      <c r="X13" s="9">
        <f t="shared" si="17"/>
        <v>388816.38999999687</v>
      </c>
      <c r="Y13" s="9"/>
      <c r="AA13" s="41"/>
      <c r="AB13" s="33">
        <v>4665796.7360952385</v>
      </c>
      <c r="AC13" s="33"/>
      <c r="AD13" s="33">
        <v>1166449.1840238096</v>
      </c>
      <c r="AE13" s="33">
        <v>1166449.1840238096</v>
      </c>
      <c r="AF13" s="33">
        <v>1166449.1840238096</v>
      </c>
      <c r="AG13" s="33">
        <v>1166449.1840238096</v>
      </c>
      <c r="AH13" s="33"/>
      <c r="AI13" s="285">
        <v>388816.3900000006</v>
      </c>
      <c r="AJ13" s="33">
        <v>388816.39467460319</v>
      </c>
      <c r="AK13" s="33">
        <v>388816.39467460319</v>
      </c>
      <c r="AL13" s="33">
        <v>388816.39467460319</v>
      </c>
      <c r="AM13" s="33">
        <v>388816.39467460319</v>
      </c>
      <c r="AN13" s="33">
        <v>388816.39467460319</v>
      </c>
      <c r="AO13" s="33">
        <v>388816.39467460319</v>
      </c>
      <c r="AP13" s="33">
        <v>388816.39467460319</v>
      </c>
      <c r="AQ13" s="33">
        <v>388816.39467460319</v>
      </c>
      <c r="AR13" s="33">
        <v>388816.39467460319</v>
      </c>
      <c r="AS13" s="33">
        <v>388816.39467460319</v>
      </c>
      <c r="AT13" s="33">
        <v>388816.39467460319</v>
      </c>
      <c r="AU13" s="33">
        <v>388816.39467460319</v>
      </c>
      <c r="AV13" s="41"/>
      <c r="AX13" s="9"/>
      <c r="AY13" s="286">
        <v>388816.3900000006</v>
      </c>
      <c r="AZ13" s="52">
        <v>388816.3900000006</v>
      </c>
      <c r="BA13" s="52">
        <v>388816.3900000006</v>
      </c>
      <c r="BB13" s="52">
        <v>388816.3900000006</v>
      </c>
      <c r="BC13" s="52">
        <v>388816.38999999687</v>
      </c>
      <c r="BD13" s="52">
        <v>388816.3900000006</v>
      </c>
      <c r="BE13" s="52">
        <v>388816.3900000006</v>
      </c>
      <c r="BF13" s="52">
        <v>388816.3900000006</v>
      </c>
      <c r="BG13" s="52">
        <v>388816.3900000006</v>
      </c>
      <c r="BH13" s="52">
        <v>388816.3900000006</v>
      </c>
      <c r="BI13" s="52">
        <v>388816.3900000006</v>
      </c>
      <c r="BJ13" s="52">
        <v>388816.38999999687</v>
      </c>
      <c r="BK13" s="52">
        <v>388816.3900000006</v>
      </c>
      <c r="BL13" s="9"/>
      <c r="BM13" s="9">
        <f t="shared" si="18"/>
        <v>388816.3900000006</v>
      </c>
      <c r="BN13" s="9"/>
      <c r="BO13" s="9">
        <f t="shared" ref="BO13:BR13" si="26">SUMIFS($AZ13:$BK13,$AZ$4:$BK$4,BO$4)</f>
        <v>1166449.1700000018</v>
      </c>
      <c r="BP13" s="9">
        <f t="shared" si="26"/>
        <v>1166449.1699999981</v>
      </c>
      <c r="BQ13" s="9">
        <f t="shared" si="26"/>
        <v>1166449.1700000018</v>
      </c>
      <c r="BR13" s="9">
        <f t="shared" si="26"/>
        <v>1166449.1699999981</v>
      </c>
      <c r="BS13" s="9"/>
      <c r="BT13" s="9">
        <f t="shared" si="20"/>
        <v>388816.38999999687</v>
      </c>
    </row>
    <row r="14" spans="2:72" ht="14.25" customHeight="1" x14ac:dyDescent="0.25">
      <c r="B14" s="7" t="s">
        <v>145</v>
      </c>
      <c r="C14" s="286">
        <f t="shared" si="14"/>
        <v>37550.360000000335</v>
      </c>
      <c r="D14" s="52">
        <f>SUMIFS('Dispatch BS'!B:B,'Dispatch BS'!$Q:$Q,$B14)-SUMIFS('Dispatch BS'!C:C,'Dispatch BS'!$Q:$Q,$B14)</f>
        <v>37550.35999999987</v>
      </c>
      <c r="E14" s="52">
        <f>SUMIFS('Dispatch BS'!C:C,'Dispatch BS'!$Q:$Q,$B14)-SUMIFS('Dispatch BS'!D:D,'Dispatch BS'!$Q:$Q,$B14)</f>
        <v>37550.35999999987</v>
      </c>
      <c r="F14" s="52">
        <f>SUMIFS('Dispatch BS'!D:D,'Dispatch BS'!$Q:$Q,$B14)-SUMIFS('Dispatch BS'!E:E,'Dispatch BS'!$Q:$Q,$B14)</f>
        <v>37550.35999999987</v>
      </c>
      <c r="G14" s="52">
        <f>SUMIFS('Dispatch BS'!E:E,'Dispatch BS'!$Q:$Q,$B14)-SUMIFS('Dispatch BS'!F:F,'Dispatch BS'!$Q:$Q,$B14)</f>
        <v>37550.35999999987</v>
      </c>
      <c r="H14" s="52">
        <f>SUMIFS('Dispatch BS'!F:F,'Dispatch BS'!$Q:$Q,$B14)-SUMIFS('Dispatch BS'!G:G,'Dispatch BS'!$Q:$Q,$B14)</f>
        <v>37550.35999999987</v>
      </c>
      <c r="I14" s="52">
        <f>SUMIFS('Dispatch BS'!G:G,'Dispatch BS'!$Q:$Q,$B14)-SUMIFS('Dispatch BS'!H:H,'Dispatch BS'!$Q:$Q,$B14)</f>
        <v>37550.35999999987</v>
      </c>
      <c r="J14" s="52">
        <f>SUMIFS('Dispatch BS'!H:H,'Dispatch BS'!$Q:$Q,$B14)-SUMIFS('Dispatch BS'!I:I,'Dispatch BS'!$Q:$Q,$B14)</f>
        <v>37550.35999999987</v>
      </c>
      <c r="K14" s="52">
        <f>SUMIFS('Dispatch BS'!I:I,'Dispatch BS'!$Q:$Q,$B14)-SUMIFS('Dispatch BS'!J:J,'Dispatch BS'!$Q:$Q,$B14)</f>
        <v>37550.35999999987</v>
      </c>
      <c r="L14" s="52">
        <f>SUMIFS('Dispatch BS'!J:J,'Dispatch BS'!$Q:$Q,$B14)-SUMIFS('Dispatch BS'!K:K,'Dispatch BS'!$Q:$Q,$B14)</f>
        <v>37550.35999999987</v>
      </c>
      <c r="M14" s="52">
        <f>SUMIFS('Dispatch BS'!K:K,'Dispatch BS'!$Q:$Q,$B14)-SUMIFS('Dispatch BS'!L:L,'Dispatch BS'!$Q:$Q,$B14)</f>
        <v>37550.35999999987</v>
      </c>
      <c r="N14" s="52">
        <f>SUMIFS('Dispatch BS'!L:L,'Dispatch BS'!$Q:$Q,$B14)-SUMIFS('Dispatch BS'!M:M,'Dispatch BS'!$Q:$Q,$B14)</f>
        <v>37550.35999999987</v>
      </c>
      <c r="O14" s="52">
        <f>SUMIFS('Dispatch BS'!M:M,'Dispatch BS'!$Q:$Q,$B14)-SUMIFS('Dispatch BS'!N:N,'Dispatch BS'!$Q:$Q,$B14)</f>
        <v>37550.35999999987</v>
      </c>
      <c r="P14" s="9"/>
      <c r="Q14" s="9">
        <f t="shared" si="15"/>
        <v>37550.35999999987</v>
      </c>
      <c r="R14" s="9"/>
      <c r="S14" s="9">
        <f t="shared" ref="S14:V14" si="27">SUMIFS($D14:$O14,$D$4:$O$4,S$4)</f>
        <v>112651.07999999961</v>
      </c>
      <c r="T14" s="9">
        <f t="shared" si="27"/>
        <v>112651.07999999961</v>
      </c>
      <c r="U14" s="9">
        <f t="shared" si="27"/>
        <v>112651.07999999961</v>
      </c>
      <c r="V14" s="9">
        <f t="shared" si="27"/>
        <v>112651.07999999961</v>
      </c>
      <c r="W14" s="9"/>
      <c r="X14" s="9">
        <f t="shared" si="17"/>
        <v>37550.35999999987</v>
      </c>
      <c r="Y14" s="9"/>
      <c r="AA14" s="41"/>
      <c r="AB14" s="33">
        <v>450604.3956043956</v>
      </c>
      <c r="AC14" s="33"/>
      <c r="AD14" s="33">
        <v>112651.09890109891</v>
      </c>
      <c r="AE14" s="33">
        <v>112651.09890109891</v>
      </c>
      <c r="AF14" s="33">
        <v>112651.09890109891</v>
      </c>
      <c r="AG14" s="33">
        <v>112651.09890109891</v>
      </c>
      <c r="AH14" s="33"/>
      <c r="AI14" s="285">
        <v>37550.360000000335</v>
      </c>
      <c r="AJ14" s="33">
        <v>37550.366300366302</v>
      </c>
      <c r="AK14" s="33">
        <v>37550.366300366302</v>
      </c>
      <c r="AL14" s="33">
        <v>37550.366300366302</v>
      </c>
      <c r="AM14" s="33">
        <v>37550.366300366302</v>
      </c>
      <c r="AN14" s="33">
        <v>37550.366300366302</v>
      </c>
      <c r="AO14" s="33">
        <v>37550.366300366302</v>
      </c>
      <c r="AP14" s="33">
        <v>37550.366300366302</v>
      </c>
      <c r="AQ14" s="33">
        <v>37550.366300366302</v>
      </c>
      <c r="AR14" s="33">
        <v>37550.366300366302</v>
      </c>
      <c r="AS14" s="33">
        <v>37550.366300366302</v>
      </c>
      <c r="AT14" s="33">
        <v>37550.366300366302</v>
      </c>
      <c r="AU14" s="33">
        <v>37550.366300366302</v>
      </c>
      <c r="AV14" s="41"/>
      <c r="AX14" s="9"/>
      <c r="AY14" s="286">
        <v>37550.35999999987</v>
      </c>
      <c r="AZ14" s="52">
        <v>37550.360000000335</v>
      </c>
      <c r="BA14" s="52">
        <v>37550.35999999987</v>
      </c>
      <c r="BB14" s="52">
        <v>37550.35999999987</v>
      </c>
      <c r="BC14" s="52">
        <v>37550.35999999987</v>
      </c>
      <c r="BD14" s="52">
        <v>37550.360000000335</v>
      </c>
      <c r="BE14" s="52">
        <v>37550.35999999987</v>
      </c>
      <c r="BF14" s="52">
        <v>37550.35999999987</v>
      </c>
      <c r="BG14" s="52">
        <v>37550.360000000335</v>
      </c>
      <c r="BH14" s="52">
        <v>37550.35999999987</v>
      </c>
      <c r="BI14" s="52">
        <v>37550.35999999987</v>
      </c>
      <c r="BJ14" s="52">
        <v>37550.35999999987</v>
      </c>
      <c r="BK14" s="52">
        <v>37550.360000000335</v>
      </c>
      <c r="BL14" s="9"/>
      <c r="BM14" s="9">
        <f t="shared" si="18"/>
        <v>37550.360000000335</v>
      </c>
      <c r="BN14" s="9"/>
      <c r="BO14" s="9">
        <f t="shared" ref="BO14:BR14" si="28">SUMIFS($AZ14:$BK14,$AZ$4:$BK$4,BO$4)</f>
        <v>112651.08000000007</v>
      </c>
      <c r="BP14" s="9">
        <f t="shared" si="28"/>
        <v>112651.08000000007</v>
      </c>
      <c r="BQ14" s="9">
        <f t="shared" si="28"/>
        <v>112651.08000000007</v>
      </c>
      <c r="BR14" s="9">
        <f t="shared" si="28"/>
        <v>112651.08000000007</v>
      </c>
      <c r="BS14" s="9"/>
      <c r="BT14" s="9">
        <f t="shared" si="20"/>
        <v>37550.35999999987</v>
      </c>
    </row>
    <row r="15" spans="2:72" ht="14.25" customHeight="1" x14ac:dyDescent="0.25">
      <c r="B15" s="7" t="s">
        <v>210</v>
      </c>
      <c r="C15" s="286">
        <f t="shared" si="14"/>
        <v>24961.989999999991</v>
      </c>
      <c r="D15" s="52">
        <f>SUMIFS('Dispatch BS'!B:B,'Dispatch BS'!$Q:$Q,$B15)-SUMIFS('Dispatch BS'!C:C,'Dispatch BS'!$Q:$Q,$B15)</f>
        <v>25054.030000000028</v>
      </c>
      <c r="E15" s="52">
        <f>SUMIFS('Dispatch BS'!C:C,'Dispatch BS'!$Q:$Q,$B15)-SUMIFS('Dispatch BS'!D:D,'Dispatch BS'!$Q:$Q,$B15)</f>
        <v>25146.400000000023</v>
      </c>
      <c r="F15" s="52">
        <f>SUMIFS('Dispatch BS'!D:D,'Dispatch BS'!$Q:$Q,$B15)-SUMIFS('Dispatch BS'!E:E,'Dispatch BS'!$Q:$Q,$B15)</f>
        <v>25239.089999999967</v>
      </c>
      <c r="G15" s="52">
        <f>SUMIFS('Dispatch BS'!E:E,'Dispatch BS'!$Q:$Q,$B15)-SUMIFS('Dispatch BS'!F:F,'Dispatch BS'!$Q:$Q,$B15)</f>
        <v>25334.040000000037</v>
      </c>
      <c r="H15" s="52">
        <f>SUMIFS('Dispatch BS'!F:F,'Dispatch BS'!$Q:$Q,$B15)-SUMIFS('Dispatch BS'!G:G,'Dispatch BS'!$Q:$Q,$B15)</f>
        <v>25429.329999999958</v>
      </c>
      <c r="I15" s="52">
        <f>SUMIFS('Dispatch BS'!G:G,'Dispatch BS'!$Q:$Q,$B15)-SUMIFS('Dispatch BS'!H:H,'Dispatch BS'!$Q:$Q,$B15)</f>
        <v>25524.939999999944</v>
      </c>
      <c r="J15" s="52">
        <f>SUMIFS('Dispatch BS'!H:H,'Dispatch BS'!$Q:$Q,$B15)-SUMIFS('Dispatch BS'!I:I,'Dispatch BS'!$Q:$Q,$B15)</f>
        <v>25620.890000000014</v>
      </c>
      <c r="K15" s="52">
        <f>SUMIFS('Dispatch BS'!I:I,'Dispatch BS'!$Q:$Q,$B15)-SUMIFS('Dispatch BS'!J:J,'Dispatch BS'!$Q:$Q,$B15)</f>
        <v>25717.180000000051</v>
      </c>
      <c r="L15" s="52">
        <f>SUMIFS('Dispatch BS'!J:J,'Dispatch BS'!$Q:$Q,$B15)-SUMIFS('Dispatch BS'!K:K,'Dispatch BS'!$Q:$Q,$B15)</f>
        <v>25813.800000000047</v>
      </c>
      <c r="M15" s="52">
        <f>SUMIFS('Dispatch BS'!K:K,'Dispatch BS'!$Q:$Q,$B15)-SUMIFS('Dispatch BS'!L:L,'Dispatch BS'!$Q:$Q,$B15)</f>
        <v>25910.75</v>
      </c>
      <c r="N15" s="52">
        <f>SUMIFS('Dispatch BS'!L:L,'Dispatch BS'!$Q:$Q,$B15)-SUMIFS('Dispatch BS'!M:M,'Dispatch BS'!$Q:$Q,$B15)</f>
        <v>26008.040000000037</v>
      </c>
      <c r="O15" s="52">
        <f>SUMIFS('Dispatch BS'!M:M,'Dispatch BS'!$Q:$Q,$B15)-SUMIFS('Dispatch BS'!N:N,'Dispatch BS'!$Q:$Q,$B15)</f>
        <v>26105.680000000051</v>
      </c>
      <c r="P15" s="9"/>
      <c r="Q15" s="9">
        <f t="shared" si="15"/>
        <v>26105.680000000051</v>
      </c>
      <c r="R15" s="9"/>
      <c r="S15" s="9">
        <f t="shared" ref="S15:V15" si="29">SUMIFS($D15:$O15,$D$4:$O$4,S$4)</f>
        <v>75439.520000000019</v>
      </c>
      <c r="T15" s="9">
        <f t="shared" si="29"/>
        <v>76288.309999999939</v>
      </c>
      <c r="U15" s="9">
        <f t="shared" si="29"/>
        <v>77151.870000000112</v>
      </c>
      <c r="V15" s="9">
        <f t="shared" si="29"/>
        <v>78024.470000000088</v>
      </c>
      <c r="W15" s="9"/>
      <c r="X15" s="9">
        <f t="shared" si="17"/>
        <v>26008.040000000037</v>
      </c>
      <c r="Y15" s="9"/>
      <c r="AA15" s="41"/>
      <c r="AB15" s="33">
        <v>306904.14761885512</v>
      </c>
      <c r="AC15" s="31"/>
      <c r="AD15" s="33">
        <v>75439.49121488852</v>
      </c>
      <c r="AE15" s="33">
        <v>76288.315600145026</v>
      </c>
      <c r="AF15" s="33">
        <v>77151.866940657026</v>
      </c>
      <c r="AG15" s="33">
        <v>78024.473863164545</v>
      </c>
      <c r="AH15" s="31"/>
      <c r="AI15" s="285">
        <v>24961.989999999991</v>
      </c>
      <c r="AJ15" s="33">
        <v>25054.001151363947</v>
      </c>
      <c r="AK15" s="33">
        <v>25146.400220045703</v>
      </c>
      <c r="AL15" s="33">
        <v>25239.089843478869</v>
      </c>
      <c r="AM15" s="33">
        <v>25334.043492933619</v>
      </c>
      <c r="AN15" s="33">
        <v>25429.327897600713</v>
      </c>
      <c r="AO15" s="33">
        <v>25524.944209610694</v>
      </c>
      <c r="AP15" s="33">
        <v>25620.893585107406</v>
      </c>
      <c r="AQ15" s="33">
        <v>25717.177184262197</v>
      </c>
      <c r="AR15" s="33">
        <v>25813.796171287424</v>
      </c>
      <c r="AS15" s="33">
        <v>25910.751714450773</v>
      </c>
      <c r="AT15" s="33">
        <v>26008.044986089459</v>
      </c>
      <c r="AU15" s="33">
        <v>26105.677162624313</v>
      </c>
      <c r="AV15" s="41"/>
      <c r="AX15" s="9"/>
      <c r="AY15" s="286">
        <v>23887.700000000012</v>
      </c>
      <c r="AZ15" s="52">
        <v>23974.099999999977</v>
      </c>
      <c r="BA15" s="52">
        <v>24060.799999999988</v>
      </c>
      <c r="BB15" s="52">
        <v>24147.809999999998</v>
      </c>
      <c r="BC15" s="52">
        <v>24237.020000000019</v>
      </c>
      <c r="BD15" s="52">
        <v>24326.540000000037</v>
      </c>
      <c r="BE15" s="52">
        <v>24416.369999999995</v>
      </c>
      <c r="BF15" s="52">
        <v>24506.51999999996</v>
      </c>
      <c r="BG15" s="52">
        <v>24596.98000000004</v>
      </c>
      <c r="BH15" s="52">
        <v>24687.759999999951</v>
      </c>
      <c r="BI15" s="52">
        <v>24778.850000000035</v>
      </c>
      <c r="BJ15" s="52">
        <v>24870.260000000009</v>
      </c>
      <c r="BK15" s="52">
        <v>24961.989999999991</v>
      </c>
      <c r="BL15" s="8"/>
      <c r="BM15" s="9">
        <f t="shared" si="18"/>
        <v>24961.989999999991</v>
      </c>
      <c r="BN15" s="8"/>
      <c r="BO15" s="9">
        <f t="shared" ref="BO15:BR15" si="30">SUMIFS($AZ15:$BK15,$AZ$4:$BK$4,BO$4)</f>
        <v>72182.709999999963</v>
      </c>
      <c r="BP15" s="9">
        <f t="shared" si="30"/>
        <v>72979.930000000051</v>
      </c>
      <c r="BQ15" s="9">
        <f t="shared" si="30"/>
        <v>73791.259999999951</v>
      </c>
      <c r="BR15" s="9">
        <f t="shared" si="30"/>
        <v>74611.100000000035</v>
      </c>
      <c r="BS15" s="8"/>
      <c r="BT15" s="9">
        <f t="shared" si="20"/>
        <v>24870.260000000009</v>
      </c>
    </row>
    <row r="16" spans="2:72" ht="14.25" customHeight="1" x14ac:dyDescent="0.25">
      <c r="B16" s="7" t="s">
        <v>211</v>
      </c>
      <c r="C16" s="286">
        <f t="shared" si="14"/>
        <v>-461783.9</v>
      </c>
      <c r="D16" s="52">
        <f>-(SUMIFS('Dispatch BS'!B:B,'Dispatch BS'!$Q:$Q,$B16)-SUMIFS('Dispatch BS'!C:C,'Dispatch BS'!$Q:$Q,$B16))</f>
        <v>52984.100000000093</v>
      </c>
      <c r="E16" s="52">
        <f>-(SUMIFS('Dispatch BS'!C:C,'Dispatch BS'!$Q:$Q,$B16)-SUMIFS('Dispatch BS'!D:D,'Dispatch BS'!$Q:$Q,$B16))</f>
        <v>52984.09999999986</v>
      </c>
      <c r="F16" s="52">
        <f>-(SUMIFS('Dispatch BS'!D:D,'Dispatch BS'!$Q:$Q,$B16)-SUMIFS('Dispatch BS'!E:E,'Dispatch BS'!$Q:$Q,$B16))</f>
        <v>52984.09999999986</v>
      </c>
      <c r="G16" s="52">
        <f>-(SUMIFS('Dispatch BS'!E:E,'Dispatch BS'!$Q:$Q,$B16)-SUMIFS('Dispatch BS'!F:F,'Dispatch BS'!$Q:$Q,$B16))</f>
        <v>52984.100000000093</v>
      </c>
      <c r="H16" s="52">
        <f>-(SUMIFS('Dispatch BS'!F:F,'Dispatch BS'!$Q:$Q,$B16)-SUMIFS('Dispatch BS'!G:G,'Dispatch BS'!$Q:$Q,$B16))</f>
        <v>52984.100000000093</v>
      </c>
      <c r="I16" s="52">
        <f>-(SUMIFS('Dispatch BS'!G:G,'Dispatch BS'!$Q:$Q,$B16)-SUMIFS('Dispatch BS'!H:H,'Dispatch BS'!$Q:$Q,$B16))</f>
        <v>52984.09999999986</v>
      </c>
      <c r="J16" s="52">
        <f>-(SUMIFS('Dispatch BS'!H:H,'Dispatch BS'!$Q:$Q,$B16)-SUMIFS('Dispatch BS'!I:I,'Dispatch BS'!$Q:$Q,$B16))</f>
        <v>52984.099999999977</v>
      </c>
      <c r="K16" s="52">
        <f>-(SUMIFS('Dispatch BS'!I:I,'Dispatch BS'!$Q:$Q,$B16)-SUMIFS('Dispatch BS'!J:J,'Dispatch BS'!$Q:$Q,$B16))</f>
        <v>52984.099999999977</v>
      </c>
      <c r="L16" s="52">
        <f>-(SUMIFS('Dispatch BS'!J:J,'Dispatch BS'!$Q:$Q,$B16)-SUMIFS('Dispatch BS'!K:K,'Dispatch BS'!$Q:$Q,$B16))</f>
        <v>52984.099999999977</v>
      </c>
      <c r="M16" s="52">
        <f>-(SUMIFS('Dispatch BS'!K:K,'Dispatch BS'!$Q:$Q,$B16)-SUMIFS('Dispatch BS'!L:L,'Dispatch BS'!$Q:$Q,$B16))</f>
        <v>52984.099999999977</v>
      </c>
      <c r="N16" s="52">
        <f>-(SUMIFS('Dispatch BS'!L:L,'Dispatch BS'!$Q:$Q,$B16)-SUMIFS('Dispatch BS'!M:M,'Dispatch BS'!$Q:$Q,$B16))</f>
        <v>52984.100000000093</v>
      </c>
      <c r="O16" s="52">
        <f>-(SUMIFS('Dispatch BS'!M:M,'Dispatch BS'!$Q:$Q,$B16)-SUMIFS('Dispatch BS'!N:N,'Dispatch BS'!$Q:$Q,$B16))</f>
        <v>52984.099999999977</v>
      </c>
      <c r="P16" s="8"/>
      <c r="Q16" s="9">
        <f t="shared" si="15"/>
        <v>52984.099999999977</v>
      </c>
      <c r="R16" s="8"/>
      <c r="S16" s="9">
        <f t="shared" ref="S16:V16" si="31">SUMIFS($D16:$O16,$D$4:$O$4,S$4)</f>
        <v>158952.29999999981</v>
      </c>
      <c r="T16" s="9">
        <f t="shared" si="31"/>
        <v>158952.30000000005</v>
      </c>
      <c r="U16" s="9">
        <f t="shared" si="31"/>
        <v>158952.29999999993</v>
      </c>
      <c r="V16" s="9">
        <f t="shared" si="31"/>
        <v>158952.30000000005</v>
      </c>
      <c r="W16" s="8"/>
      <c r="X16" s="9">
        <f t="shared" si="17"/>
        <v>52984.100000000093</v>
      </c>
      <c r="Y16" s="9"/>
      <c r="AA16" s="41"/>
      <c r="AB16" s="33">
        <v>223418.28</v>
      </c>
      <c r="AC16" s="31"/>
      <c r="AD16" s="33">
        <v>55854.569999999992</v>
      </c>
      <c r="AE16" s="33">
        <v>55854.569999999992</v>
      </c>
      <c r="AF16" s="33">
        <v>55854.569999999992</v>
      </c>
      <c r="AG16" s="33">
        <v>55854.569999999992</v>
      </c>
      <c r="AH16" s="31"/>
      <c r="AI16" s="285">
        <v>-7809.6300000000047</v>
      </c>
      <c r="AJ16" s="33">
        <v>18618.189999999999</v>
      </c>
      <c r="AK16" s="33">
        <v>18618.189999999999</v>
      </c>
      <c r="AL16" s="33">
        <v>18618.189999999999</v>
      </c>
      <c r="AM16" s="33">
        <v>18618.189999999999</v>
      </c>
      <c r="AN16" s="33">
        <v>18618.189999999999</v>
      </c>
      <c r="AO16" s="33">
        <v>18618.189999999999</v>
      </c>
      <c r="AP16" s="33">
        <v>18618.189999999999</v>
      </c>
      <c r="AQ16" s="33">
        <v>18618.189999999999</v>
      </c>
      <c r="AR16" s="33">
        <v>18618.189999999999</v>
      </c>
      <c r="AS16" s="33">
        <v>18618.189999999999</v>
      </c>
      <c r="AT16" s="33">
        <v>18618.189999999999</v>
      </c>
      <c r="AU16" s="33">
        <v>18618.189999999999</v>
      </c>
      <c r="AV16" s="41"/>
      <c r="AX16" s="9"/>
      <c r="AY16" s="286">
        <v>148002</v>
      </c>
      <c r="AZ16" s="52">
        <v>12333.5</v>
      </c>
      <c r="BA16" s="52">
        <v>12333.5</v>
      </c>
      <c r="BB16" s="52">
        <v>12333.5</v>
      </c>
      <c r="BC16" s="52">
        <v>12333.5</v>
      </c>
      <c r="BD16" s="52">
        <v>12333.5</v>
      </c>
      <c r="BE16" s="52">
        <v>12333.5</v>
      </c>
      <c r="BF16" s="52">
        <v>12333.5</v>
      </c>
      <c r="BG16" s="52">
        <v>-264192.75</v>
      </c>
      <c r="BH16" s="52">
        <v>18618.189999999944</v>
      </c>
      <c r="BI16" s="52">
        <v>-81254.209999999963</v>
      </c>
      <c r="BJ16" s="52">
        <v>18618.190000000061</v>
      </c>
      <c r="BK16" s="52">
        <v>-461783.9</v>
      </c>
      <c r="BL16" s="8"/>
      <c r="BM16" s="9">
        <f t="shared" si="18"/>
        <v>-461783.9</v>
      </c>
      <c r="BN16" s="8"/>
      <c r="BO16" s="9">
        <f t="shared" ref="BO16:BR16" si="32">SUMIFS($AZ16:$BK16,$AZ$4:$BK$4,BO$4)</f>
        <v>37000.5</v>
      </c>
      <c r="BP16" s="9">
        <f t="shared" si="32"/>
        <v>37000.5</v>
      </c>
      <c r="BQ16" s="9">
        <f t="shared" si="32"/>
        <v>-233241.06000000006</v>
      </c>
      <c r="BR16" s="9">
        <f t="shared" si="32"/>
        <v>-524419.91999999993</v>
      </c>
      <c r="BS16" s="8"/>
      <c r="BT16" s="9">
        <f t="shared" si="20"/>
        <v>18618.190000000061</v>
      </c>
    </row>
    <row r="17" spans="2:72" ht="14.25" customHeight="1" x14ac:dyDescent="0.25">
      <c r="B17" s="7" t="s">
        <v>81</v>
      </c>
      <c r="C17" s="286">
        <f t="shared" si="14"/>
        <v>217081.69999999972</v>
      </c>
      <c r="D17" s="52">
        <f>SUMIFS('Dispatch BS'!B:B,'Dispatch BS'!$Q:$Q,$B17)-SUMIFS('Dispatch BS'!C:C,'Dispatch BS'!$Q:$Q,$B17)</f>
        <v>0</v>
      </c>
      <c r="E17" s="52">
        <f>SUMIFS('Dispatch BS'!C:C,'Dispatch BS'!$Q:$Q,$B17)-SUMIFS('Dispatch BS'!D:D,'Dispatch BS'!$Q:$Q,$B17)</f>
        <v>0</v>
      </c>
      <c r="F17" s="52">
        <f>SUMIFS('Dispatch BS'!D:D,'Dispatch BS'!$Q:$Q,$B17)-SUMIFS('Dispatch BS'!E:E,'Dispatch BS'!$Q:$Q,$B17)</f>
        <v>0</v>
      </c>
      <c r="G17" s="52">
        <f>SUMIFS('Dispatch BS'!E:E,'Dispatch BS'!$Q:$Q,$B17)-SUMIFS('Dispatch BS'!F:F,'Dispatch BS'!$Q:$Q,$B17)</f>
        <v>0</v>
      </c>
      <c r="H17" s="52">
        <f>SUMIFS('Dispatch BS'!F:F,'Dispatch BS'!$Q:$Q,$B17)-SUMIFS('Dispatch BS'!G:G,'Dispatch BS'!$Q:$Q,$B17)</f>
        <v>0</v>
      </c>
      <c r="I17" s="52">
        <f>SUMIFS('Dispatch BS'!G:G,'Dispatch BS'!$Q:$Q,$B17)-SUMIFS('Dispatch BS'!H:H,'Dispatch BS'!$Q:$Q,$B17)</f>
        <v>0</v>
      </c>
      <c r="J17" s="52">
        <f>SUMIFS('Dispatch BS'!H:H,'Dispatch BS'!$Q:$Q,$B17)-SUMIFS('Dispatch BS'!I:I,'Dispatch BS'!$Q:$Q,$B17)</f>
        <v>0</v>
      </c>
      <c r="K17" s="52">
        <f>SUMIFS('Dispatch BS'!I:I,'Dispatch BS'!$Q:$Q,$B17)-SUMIFS('Dispatch BS'!J:J,'Dispatch BS'!$Q:$Q,$B17)</f>
        <v>0</v>
      </c>
      <c r="L17" s="52">
        <f>SUMIFS('Dispatch BS'!J:J,'Dispatch BS'!$Q:$Q,$B17)-SUMIFS('Dispatch BS'!K:K,'Dispatch BS'!$Q:$Q,$B17)</f>
        <v>0</v>
      </c>
      <c r="M17" s="52">
        <f>SUMIFS('Dispatch BS'!K:K,'Dispatch BS'!$Q:$Q,$B17)-SUMIFS('Dispatch BS'!L:L,'Dispatch BS'!$Q:$Q,$B17)</f>
        <v>0</v>
      </c>
      <c r="N17" s="52">
        <f>SUMIFS('Dispatch BS'!L:L,'Dispatch BS'!$Q:$Q,$B17)-SUMIFS('Dispatch BS'!M:M,'Dispatch BS'!$Q:$Q,$B17)</f>
        <v>0</v>
      </c>
      <c r="O17" s="52">
        <f>SUMIFS('Dispatch BS'!N:N,'Dispatch BS'!$Q:$Q,$B17)-SUMIFS('Dispatch BS'!M:M,'Dispatch BS'!$Q:$Q,$B17)</f>
        <v>0</v>
      </c>
      <c r="P17" s="8"/>
      <c r="Q17" s="9">
        <f t="shared" si="15"/>
        <v>0</v>
      </c>
      <c r="R17" s="8"/>
      <c r="S17" s="9">
        <f t="shared" ref="S17:V17" si="33">SUMIFS($D17:$O17,$D$4:$O$4,S$4)</f>
        <v>0</v>
      </c>
      <c r="T17" s="9">
        <f t="shared" si="33"/>
        <v>0</v>
      </c>
      <c r="U17" s="9">
        <f t="shared" si="33"/>
        <v>0</v>
      </c>
      <c r="V17" s="9">
        <f t="shared" si="33"/>
        <v>0</v>
      </c>
      <c r="W17" s="8"/>
      <c r="X17" s="9">
        <f t="shared" si="17"/>
        <v>0</v>
      </c>
      <c r="Y17" s="9"/>
      <c r="AA17" s="41"/>
      <c r="AB17" s="33">
        <v>0</v>
      </c>
      <c r="AC17" s="31"/>
      <c r="AD17" s="33">
        <v>0</v>
      </c>
      <c r="AE17" s="33">
        <v>0</v>
      </c>
      <c r="AF17" s="33">
        <v>0</v>
      </c>
      <c r="AG17" s="33">
        <v>0</v>
      </c>
      <c r="AH17" s="31"/>
      <c r="AI17" s="285">
        <v>217081.69999999972</v>
      </c>
      <c r="AJ17" s="33">
        <v>0</v>
      </c>
      <c r="AK17" s="33">
        <v>0</v>
      </c>
      <c r="AL17" s="33">
        <v>0</v>
      </c>
      <c r="AM17" s="33">
        <v>0</v>
      </c>
      <c r="AN17" s="33">
        <v>0</v>
      </c>
      <c r="AO17" s="33">
        <v>0</v>
      </c>
      <c r="AP17" s="33">
        <v>0</v>
      </c>
      <c r="AQ17" s="33">
        <v>0</v>
      </c>
      <c r="AR17" s="33">
        <v>0</v>
      </c>
      <c r="AS17" s="33">
        <v>0</v>
      </c>
      <c r="AT17" s="33">
        <v>0</v>
      </c>
      <c r="AU17" s="33">
        <v>0</v>
      </c>
      <c r="AV17" s="41"/>
      <c r="AX17" s="9"/>
      <c r="AY17" s="286">
        <v>407545.54000000004</v>
      </c>
      <c r="AZ17" s="52">
        <v>0</v>
      </c>
      <c r="BA17" s="52">
        <v>0</v>
      </c>
      <c r="BB17" s="52">
        <v>0</v>
      </c>
      <c r="BC17" s="52">
        <v>0</v>
      </c>
      <c r="BD17" s="52">
        <v>0</v>
      </c>
      <c r="BE17" s="52">
        <v>0</v>
      </c>
      <c r="BF17" s="52">
        <v>0</v>
      </c>
      <c r="BG17" s="52">
        <v>0</v>
      </c>
      <c r="BH17" s="52">
        <v>0</v>
      </c>
      <c r="BI17" s="52">
        <v>0</v>
      </c>
      <c r="BJ17" s="52">
        <v>0</v>
      </c>
      <c r="BK17" s="52">
        <v>217081.69999999972</v>
      </c>
      <c r="BL17" s="8"/>
      <c r="BM17" s="9">
        <f t="shared" si="18"/>
        <v>217081.69999999972</v>
      </c>
      <c r="BN17" s="8"/>
      <c r="BO17" s="9">
        <f t="shared" ref="BO17:BR17" si="34">SUMIFS($AZ17:$BK17,$AZ$4:$BK$4,BO$4)</f>
        <v>0</v>
      </c>
      <c r="BP17" s="9">
        <f t="shared" si="34"/>
        <v>0</v>
      </c>
      <c r="BQ17" s="9">
        <f t="shared" si="34"/>
        <v>0</v>
      </c>
      <c r="BR17" s="9">
        <f t="shared" si="34"/>
        <v>217081.69999999972</v>
      </c>
      <c r="BS17" s="8"/>
      <c r="BT17" s="9">
        <f t="shared" si="20"/>
        <v>0</v>
      </c>
    </row>
    <row r="18" spans="2:72" ht="14.25" customHeight="1" x14ac:dyDescent="0.25">
      <c r="B18" s="7" t="s">
        <v>212</v>
      </c>
      <c r="C18" s="286">
        <f t="shared" si="14"/>
        <v>0</v>
      </c>
      <c r="D18" s="52">
        <f>SUMIFS('Dispatch BS'!B:B,'Dispatch BS'!$Q:$Q,$B18)-SUMIFS('Dispatch BS'!C:C,'Dispatch BS'!$Q:$Q,$B18)</f>
        <v>0</v>
      </c>
      <c r="E18" s="52">
        <f>SUMIFS('Dispatch BS'!C:C,'Dispatch BS'!$Q:$Q,$B18)-SUMIFS('Dispatch BS'!D:D,'Dispatch BS'!$Q:$Q,$B18)</f>
        <v>0</v>
      </c>
      <c r="F18" s="52">
        <f>SUMIFS('Dispatch BS'!D:D,'Dispatch BS'!$Q:$Q,$B18)-SUMIFS('Dispatch BS'!E:E,'Dispatch BS'!$Q:$Q,$B18)</f>
        <v>0</v>
      </c>
      <c r="G18" s="52">
        <f>SUMIFS('Dispatch BS'!E:E,'Dispatch BS'!$Q:$Q,$B18)-SUMIFS('Dispatch BS'!F:F,'Dispatch BS'!$Q:$Q,$B18)</f>
        <v>0</v>
      </c>
      <c r="H18" s="52">
        <f>SUMIFS('Dispatch BS'!F:F,'Dispatch BS'!$Q:$Q,$B18)-SUMIFS('Dispatch BS'!G:G,'Dispatch BS'!$Q:$Q,$B18)</f>
        <v>0</v>
      </c>
      <c r="I18" s="52">
        <f>SUMIFS('Dispatch BS'!G:G,'Dispatch BS'!$Q:$Q,$B18)-SUMIFS('Dispatch BS'!H:H,'Dispatch BS'!$Q:$Q,$B18)</f>
        <v>0</v>
      </c>
      <c r="J18" s="52">
        <f>SUMIFS('Dispatch BS'!H:H,'Dispatch BS'!$Q:$Q,$B18)-SUMIFS('Dispatch BS'!I:I,'Dispatch BS'!$Q:$Q,$B18)</f>
        <v>0</v>
      </c>
      <c r="K18" s="52">
        <f>SUMIFS('Dispatch BS'!I:I,'Dispatch BS'!$Q:$Q,$B18)-SUMIFS('Dispatch BS'!J:J,'Dispatch BS'!$Q:$Q,$B18)</f>
        <v>0</v>
      </c>
      <c r="L18" s="52">
        <f>SUMIFS('Dispatch BS'!J:J,'Dispatch BS'!$Q:$Q,$B18)-SUMIFS('Dispatch BS'!K:K,'Dispatch BS'!$Q:$Q,$B18)</f>
        <v>0</v>
      </c>
      <c r="M18" s="52">
        <f>SUMIFS('Dispatch BS'!K:K,'Dispatch BS'!$Q:$Q,$B18)-SUMIFS('Dispatch BS'!L:L,'Dispatch BS'!$Q:$Q,$B18)</f>
        <v>0</v>
      </c>
      <c r="N18" s="52">
        <f>SUMIFS('Dispatch BS'!L:L,'Dispatch BS'!$Q:$Q,$B18)-SUMIFS('Dispatch BS'!M:M,'Dispatch BS'!$Q:$Q,$B18)</f>
        <v>0</v>
      </c>
      <c r="O18" s="52">
        <f>SUMIFS('Dispatch BS'!N:N,'Dispatch BS'!$Q:$Q,$B18)-SUMIFS('Dispatch BS'!M:M,'Dispatch BS'!$Q:$Q,$B18)</f>
        <v>0</v>
      </c>
      <c r="P18" s="8"/>
      <c r="Q18" s="9">
        <f t="shared" si="15"/>
        <v>0</v>
      </c>
      <c r="R18" s="8"/>
      <c r="S18" s="9">
        <f t="shared" ref="S18:V18" si="35">SUMIFS($D18:$O18,$D$4:$O$4,S$4)</f>
        <v>0</v>
      </c>
      <c r="T18" s="9">
        <f t="shared" si="35"/>
        <v>0</v>
      </c>
      <c r="U18" s="9">
        <f t="shared" si="35"/>
        <v>0</v>
      </c>
      <c r="V18" s="9">
        <f t="shared" si="35"/>
        <v>0</v>
      </c>
      <c r="W18" s="8"/>
      <c r="X18" s="9">
        <f t="shared" si="17"/>
        <v>0</v>
      </c>
      <c r="Y18" s="9"/>
      <c r="AA18" s="41"/>
      <c r="AB18" s="33">
        <v>0</v>
      </c>
      <c r="AC18" s="31"/>
      <c r="AD18" s="33">
        <v>0</v>
      </c>
      <c r="AE18" s="33">
        <v>0</v>
      </c>
      <c r="AF18" s="33">
        <v>0</v>
      </c>
      <c r="AG18" s="33">
        <v>0</v>
      </c>
      <c r="AH18" s="31"/>
      <c r="AI18" s="285">
        <v>0</v>
      </c>
      <c r="AJ18" s="33">
        <v>0</v>
      </c>
      <c r="AK18" s="33">
        <v>0</v>
      </c>
      <c r="AL18" s="33">
        <v>0</v>
      </c>
      <c r="AM18" s="33">
        <v>0</v>
      </c>
      <c r="AN18" s="33">
        <v>0</v>
      </c>
      <c r="AO18" s="33">
        <v>0</v>
      </c>
      <c r="AP18" s="33">
        <v>0</v>
      </c>
      <c r="AQ18" s="33">
        <v>0</v>
      </c>
      <c r="AR18" s="33">
        <v>0</v>
      </c>
      <c r="AS18" s="33">
        <v>0</v>
      </c>
      <c r="AT18" s="33">
        <v>0</v>
      </c>
      <c r="AU18" s="33">
        <v>0</v>
      </c>
      <c r="AV18" s="41"/>
      <c r="AX18" s="9"/>
      <c r="AY18" s="286">
        <v>0</v>
      </c>
      <c r="AZ18" s="52">
        <v>0</v>
      </c>
      <c r="BA18" s="52">
        <v>0</v>
      </c>
      <c r="BB18" s="52">
        <v>0</v>
      </c>
      <c r="BC18" s="52">
        <v>0</v>
      </c>
      <c r="BD18" s="52">
        <v>0</v>
      </c>
      <c r="BE18" s="52">
        <v>0</v>
      </c>
      <c r="BF18" s="52">
        <v>0</v>
      </c>
      <c r="BG18" s="52">
        <v>0</v>
      </c>
      <c r="BH18" s="52">
        <v>0</v>
      </c>
      <c r="BI18" s="52">
        <v>0</v>
      </c>
      <c r="BJ18" s="52">
        <v>0</v>
      </c>
      <c r="BK18" s="52">
        <v>0</v>
      </c>
      <c r="BL18" s="8"/>
      <c r="BM18" s="9">
        <f t="shared" si="18"/>
        <v>0</v>
      </c>
      <c r="BN18" s="8"/>
      <c r="BO18" s="9">
        <f t="shared" ref="BO18:BR18" si="36">SUMIFS($AZ18:$BK18,$AZ$4:$BK$4,BO$4)</f>
        <v>0</v>
      </c>
      <c r="BP18" s="9">
        <f t="shared" si="36"/>
        <v>0</v>
      </c>
      <c r="BQ18" s="9">
        <f t="shared" si="36"/>
        <v>0</v>
      </c>
      <c r="BR18" s="9">
        <f t="shared" si="36"/>
        <v>0</v>
      </c>
      <c r="BS18" s="8"/>
      <c r="BT18" s="9">
        <f t="shared" si="20"/>
        <v>0</v>
      </c>
    </row>
    <row r="19" spans="2:72" ht="14.25" customHeight="1" x14ac:dyDescent="0.25">
      <c r="B19" s="10" t="s">
        <v>213</v>
      </c>
      <c r="C19" s="11">
        <f t="shared" ref="C19" si="37">SUM(C10:C18)</f>
        <v>207464.17000000062</v>
      </c>
      <c r="D19" s="11">
        <f t="shared" ref="D19:O19" si="38">SUM(D10:D18)</f>
        <v>505385.67000000057</v>
      </c>
      <c r="E19" s="11">
        <f t="shared" si="38"/>
        <v>505622.57000000036</v>
      </c>
      <c r="F19" s="11">
        <f t="shared" si="38"/>
        <v>505875.17000000027</v>
      </c>
      <c r="G19" s="11">
        <f t="shared" si="38"/>
        <v>504684.8900000006</v>
      </c>
      <c r="H19" s="11">
        <f t="shared" si="38"/>
        <v>507876.48000000051</v>
      </c>
      <c r="I19" s="11">
        <f t="shared" si="38"/>
        <v>506459.97000000026</v>
      </c>
      <c r="J19" s="11">
        <f t="shared" si="38"/>
        <v>506628.43000000046</v>
      </c>
      <c r="K19" s="11">
        <f t="shared" si="38"/>
        <v>506917.13000000047</v>
      </c>
      <c r="L19" s="11">
        <f t="shared" si="38"/>
        <v>507013.76000000047</v>
      </c>
      <c r="M19" s="11">
        <f t="shared" si="38"/>
        <v>507110.71000000043</v>
      </c>
      <c r="N19" s="11">
        <f t="shared" si="38"/>
        <v>507294.25999999687</v>
      </c>
      <c r="O19" s="11">
        <f t="shared" si="38"/>
        <v>507391.90000000049</v>
      </c>
      <c r="Q19" s="11">
        <f t="shared" si="15"/>
        <v>507391.90000000049</v>
      </c>
      <c r="S19" s="11">
        <f t="shared" ref="S19:V19" si="39">SUMIFS($D19:$O19,$D$4:$O$4,S$4)</f>
        <v>1516883.4100000011</v>
      </c>
      <c r="T19" s="11">
        <f t="shared" si="39"/>
        <v>1519021.3400000012</v>
      </c>
      <c r="U19" s="11">
        <f t="shared" si="39"/>
        <v>1520559.3200000015</v>
      </c>
      <c r="V19" s="11">
        <f t="shared" si="39"/>
        <v>1521796.8699999978</v>
      </c>
      <c r="X19" s="11">
        <f t="shared" si="17"/>
        <v>507294.25999999687</v>
      </c>
      <c r="Y19" s="8"/>
      <c r="AA19" s="41"/>
      <c r="AB19" s="264">
        <v>5657640.5743184881</v>
      </c>
      <c r="AC19" s="41"/>
      <c r="AD19" s="264">
        <v>1413123.5978897968</v>
      </c>
      <c r="AE19" s="264">
        <v>1413972.4222750533</v>
      </c>
      <c r="AF19" s="264">
        <v>1414835.9736155653</v>
      </c>
      <c r="AG19" s="264">
        <v>1415708.5805380731</v>
      </c>
      <c r="AH19" s="41"/>
      <c r="AI19" s="297">
        <v>661438.44000000064</v>
      </c>
      <c r="AJ19" s="264">
        <v>470948.7033763334</v>
      </c>
      <c r="AK19" s="264">
        <v>471041.10244501516</v>
      </c>
      <c r="AL19" s="264">
        <v>471133.79206844833</v>
      </c>
      <c r="AM19" s="264">
        <v>471228.74571790308</v>
      </c>
      <c r="AN19" s="264">
        <v>471324.03012257017</v>
      </c>
      <c r="AO19" s="264">
        <v>471419.64643458015</v>
      </c>
      <c r="AP19" s="264">
        <v>471515.59581007686</v>
      </c>
      <c r="AQ19" s="264">
        <v>471611.87940923165</v>
      </c>
      <c r="AR19" s="264">
        <v>471708.49839625688</v>
      </c>
      <c r="AS19" s="264">
        <v>471805.45393942023</v>
      </c>
      <c r="AT19" s="264">
        <v>471902.74721105892</v>
      </c>
      <c r="AU19" s="264">
        <v>472000.37938759383</v>
      </c>
      <c r="AV19" s="41"/>
      <c r="AX19" s="8"/>
      <c r="AY19" s="289">
        <v>1009692.5400000005</v>
      </c>
      <c r="AZ19" s="11">
        <v>465715.30000000092</v>
      </c>
      <c r="BA19" s="11">
        <v>466168.19000000047</v>
      </c>
      <c r="BB19" s="11">
        <v>466036.25000000047</v>
      </c>
      <c r="BC19" s="11">
        <v>465936.87999999675</v>
      </c>
      <c r="BD19" s="11">
        <v>465688.070000001</v>
      </c>
      <c r="BE19" s="11">
        <v>465603.63000000047</v>
      </c>
      <c r="BF19" s="11">
        <v>464841.22000000044</v>
      </c>
      <c r="BG19" s="11">
        <v>187924.33000000095</v>
      </c>
      <c r="BH19" s="11">
        <v>470960.16000000038</v>
      </c>
      <c r="BI19" s="11">
        <v>370996.05000000051</v>
      </c>
      <c r="BJ19" s="11">
        <v>470825.63999999681</v>
      </c>
      <c r="BK19" s="11">
        <v>207464.17000000062</v>
      </c>
      <c r="BM19" s="11">
        <f t="shared" si="18"/>
        <v>207464.17000000062</v>
      </c>
      <c r="BO19" s="11">
        <f t="shared" ref="BO19:BR19" si="40">SUMIFS($AZ19:$BK19,$AZ$4:$BK$4,BO$4)</f>
        <v>1397919.7400000019</v>
      </c>
      <c r="BP19" s="11">
        <f t="shared" si="40"/>
        <v>1397228.5799999982</v>
      </c>
      <c r="BQ19" s="11">
        <f t="shared" si="40"/>
        <v>1123725.7100000018</v>
      </c>
      <c r="BR19" s="11">
        <f t="shared" si="40"/>
        <v>1049285.859999998</v>
      </c>
      <c r="BT19" s="11">
        <f t="shared" si="20"/>
        <v>470825.63999999681</v>
      </c>
    </row>
    <row r="20" spans="2:72" ht="14.25" customHeight="1" x14ac:dyDescent="0.25">
      <c r="B20" s="7"/>
      <c r="AA20" s="41"/>
      <c r="AB20" s="41"/>
      <c r="AC20" s="41"/>
      <c r="AD20" s="41"/>
      <c r="AE20" s="41"/>
      <c r="AF20" s="41"/>
      <c r="AG20" s="41"/>
      <c r="AH20" s="41"/>
      <c r="AI20" s="281"/>
      <c r="AJ20" s="41"/>
      <c r="AK20" s="41"/>
      <c r="AL20" s="41"/>
      <c r="AM20" s="41"/>
      <c r="AN20" s="41"/>
      <c r="AO20" s="41"/>
      <c r="AP20" s="41"/>
      <c r="AQ20" s="41"/>
      <c r="AR20" s="41"/>
      <c r="AS20" s="41"/>
      <c r="AT20" s="41"/>
      <c r="AU20" s="41"/>
      <c r="AV20" s="41"/>
      <c r="AY20" s="280"/>
    </row>
    <row r="21" spans="2:72" ht="14.25" customHeight="1" x14ac:dyDescent="0.25">
      <c r="B21" s="70" t="s">
        <v>214</v>
      </c>
      <c r="AA21" s="41"/>
      <c r="AB21" s="41"/>
      <c r="AC21" s="41"/>
      <c r="AD21" s="41"/>
      <c r="AE21" s="41"/>
      <c r="AF21" s="41"/>
      <c r="AG21" s="41"/>
      <c r="AH21" s="41"/>
      <c r="AI21" s="281"/>
      <c r="AJ21" s="41"/>
      <c r="AK21" s="41"/>
      <c r="AL21" s="41"/>
      <c r="AM21" s="41"/>
      <c r="AN21" s="41"/>
      <c r="AO21" s="41"/>
      <c r="AP21" s="41"/>
      <c r="AQ21" s="41"/>
      <c r="AR21" s="41"/>
      <c r="AS21" s="41"/>
      <c r="AT21" s="41"/>
      <c r="AU21" s="41"/>
      <c r="AV21" s="41"/>
      <c r="AY21" s="280"/>
    </row>
    <row r="22" spans="2:72" ht="14.25" customHeight="1" x14ac:dyDescent="0.25">
      <c r="B22" s="70" t="s">
        <v>157</v>
      </c>
      <c r="Y22" s="8"/>
      <c r="AA22" s="41"/>
      <c r="AB22" s="41"/>
      <c r="AC22" s="41"/>
      <c r="AD22" s="41"/>
      <c r="AE22" s="41"/>
      <c r="AF22" s="41"/>
      <c r="AG22" s="41"/>
      <c r="AH22" s="41"/>
      <c r="AI22" s="281"/>
      <c r="AJ22" s="41"/>
      <c r="AK22" s="41"/>
      <c r="AL22" s="41"/>
      <c r="AM22" s="41"/>
      <c r="AN22" s="41"/>
      <c r="AO22" s="41"/>
      <c r="AP22" s="41"/>
      <c r="AQ22" s="41"/>
      <c r="AR22" s="41"/>
      <c r="AS22" s="41"/>
      <c r="AT22" s="41"/>
      <c r="AU22" s="41"/>
      <c r="AV22" s="41"/>
      <c r="AX22" s="8"/>
      <c r="AY22" s="280"/>
    </row>
    <row r="23" spans="2:72" ht="14.25" customHeight="1" x14ac:dyDescent="0.25">
      <c r="B23" s="71" t="s">
        <v>215</v>
      </c>
      <c r="C23" s="286">
        <f t="shared" ref="C23:C29" si="41">BK23</f>
        <v>-977534.23</v>
      </c>
      <c r="D23" s="52">
        <f>SUMIFS('Dispatch BS'!B:B,'Dispatch BS'!$Q:$Q,$B23)-SUMIFS('Dispatch BS'!C:C,'Dispatch BS'!$Q:$Q,$B23)</f>
        <v>-350177.81000000006</v>
      </c>
      <c r="E23" s="52">
        <f>SUMIFS('Dispatch BS'!C:C,'Dispatch BS'!$Q:$Q,$B23)-SUMIFS('Dispatch BS'!D:D,'Dispatch BS'!$Q:$Q,$B23)</f>
        <v>417297.64000000013</v>
      </c>
      <c r="F23" s="52">
        <f>SUMIFS('Dispatch BS'!D:D,'Dispatch BS'!$Q:$Q,$B23)-SUMIFS('Dispatch BS'!E:E,'Dispatch BS'!$Q:$Q,$B23)</f>
        <v>1167080.7899999996</v>
      </c>
      <c r="G23" s="52">
        <f>SUMIFS('Dispatch BS'!E:E,'Dispatch BS'!$Q:$Q,$B23)-SUMIFS('Dispatch BS'!F:F,'Dispatch BS'!$Q:$Q,$B23)</f>
        <v>-2016937.7599999998</v>
      </c>
      <c r="H23" s="52">
        <f>SUMIFS('Dispatch BS'!F:F,'Dispatch BS'!$Q:$Q,$B23)-SUMIFS('Dispatch BS'!G:G,'Dispatch BS'!$Q:$Q,$B23)</f>
        <v>155760.88000000035</v>
      </c>
      <c r="I23" s="52">
        <f>SUMIFS('Dispatch BS'!G:G,'Dispatch BS'!$Q:$Q,$B23)-SUMIFS('Dispatch BS'!H:H,'Dispatch BS'!$Q:$Q,$B23)</f>
        <v>1937847.8099999996</v>
      </c>
      <c r="J23" s="52">
        <f>SUMIFS('Dispatch BS'!H:H,'Dispatch BS'!$Q:$Q,$B23)-SUMIFS('Dispatch BS'!I:I,'Dispatch BS'!$Q:$Q,$B23)</f>
        <v>-183261.04999999993</v>
      </c>
      <c r="K23" s="52">
        <f>SUMIFS('Dispatch BS'!I:I,'Dispatch BS'!$Q:$Q,$B23)-SUMIFS('Dispatch BS'!J:J,'Dispatch BS'!$Q:$Q,$B23)</f>
        <v>485809.06</v>
      </c>
      <c r="L23" s="52">
        <f>SUMIFS('Dispatch BS'!J:J,'Dispatch BS'!$Q:$Q,$B23)-SUMIFS('Dispatch BS'!K:K,'Dispatch BS'!$Q:$Q,$B23)</f>
        <v>125867.11000000004</v>
      </c>
      <c r="M23" s="52">
        <f>SUMIFS('Dispatch BS'!K:K,'Dispatch BS'!$Q:$Q,$B23)-SUMIFS('Dispatch BS'!L:L,'Dispatch BS'!$Q:$Q,$B23)</f>
        <v>-585108.80999999994</v>
      </c>
      <c r="N23" s="52">
        <f>SUMIFS('Dispatch BS'!L:L,'Dispatch BS'!$Q:$Q,$B23)-SUMIFS('Dispatch BS'!M:M,'Dispatch BS'!$Q:$Q,$B23)</f>
        <v>-412220.41000000015</v>
      </c>
      <c r="O23" s="52">
        <f>SUMIFS('Dispatch BS'!M:M,'Dispatch BS'!$Q:$Q,$B23)-SUMIFS('Dispatch BS'!N:N,'Dispatch BS'!$Q:$Q,$B23)</f>
        <v>-951172.57999999938</v>
      </c>
      <c r="Q23" s="9">
        <f t="shared" ref="Q23:Q30" si="42">SUMIFS($D23:$O23,$D$5:$O$5,"="&amp;$Q$5)</f>
        <v>-951172.57999999938</v>
      </c>
      <c r="S23" s="9">
        <f t="shared" ref="S23:V23" si="43">SUMIFS($D23:$O23,$D$4:$O$4,S$4)</f>
        <v>1234200.6199999996</v>
      </c>
      <c r="T23" s="9">
        <f t="shared" si="43"/>
        <v>76670.930000000168</v>
      </c>
      <c r="U23" s="9">
        <f t="shared" si="43"/>
        <v>428415.12000000011</v>
      </c>
      <c r="V23" s="9">
        <f t="shared" si="43"/>
        <v>-1948501.7999999993</v>
      </c>
      <c r="X23" s="9">
        <f t="shared" ref="X23:X30" si="44">SUMIFS($C23:$O23,$C$5:$O$5,"="&amp;$X$5)</f>
        <v>-412220.41000000015</v>
      </c>
      <c r="Y23" s="9"/>
      <c r="AA23" s="41"/>
      <c r="AB23" s="33">
        <v>293019.27666666545</v>
      </c>
      <c r="AC23" s="41"/>
      <c r="AD23" s="33">
        <v>1624928.7766666666</v>
      </c>
      <c r="AE23" s="33">
        <v>-1253942.083333334</v>
      </c>
      <c r="AF23" s="33">
        <v>1575987.9166666665</v>
      </c>
      <c r="AG23" s="33">
        <v>-1653955.3333333335</v>
      </c>
      <c r="AH23" s="41"/>
      <c r="AI23" s="285">
        <v>-977534.23</v>
      </c>
      <c r="AJ23" s="33">
        <v>-359507.19652820146</v>
      </c>
      <c r="AK23" s="33">
        <v>1529942.7500000005</v>
      </c>
      <c r="AL23" s="33">
        <v>454493.22319486761</v>
      </c>
      <c r="AM23" s="33">
        <v>-1543214.9722246297</v>
      </c>
      <c r="AN23" s="33">
        <v>1047215.7199999997</v>
      </c>
      <c r="AO23" s="33">
        <v>-757942.83110870398</v>
      </c>
      <c r="AP23" s="33">
        <v>379995.36110870354</v>
      </c>
      <c r="AQ23" s="33">
        <v>954981</v>
      </c>
      <c r="AR23" s="33">
        <v>241011.55555796286</v>
      </c>
      <c r="AS23" s="33">
        <v>-435705.08333333326</v>
      </c>
      <c r="AT23" s="33">
        <v>-134701.75000000012</v>
      </c>
      <c r="AU23" s="33">
        <v>-1083548.5</v>
      </c>
      <c r="AV23" s="41"/>
      <c r="AX23" s="9"/>
      <c r="AY23" s="286">
        <v>-414950.47999999975</v>
      </c>
      <c r="AZ23" s="52">
        <v>218830.96999999997</v>
      </c>
      <c r="BA23" s="52">
        <v>-187603.97000000044</v>
      </c>
      <c r="BB23" s="52">
        <v>1164997.3900000001</v>
      </c>
      <c r="BC23" s="52">
        <v>-1247193.5699999998</v>
      </c>
      <c r="BD23" s="52">
        <v>297502.68999999994</v>
      </c>
      <c r="BE23" s="52">
        <v>-238463.78000000026</v>
      </c>
      <c r="BF23" s="52">
        <v>379352.51000000047</v>
      </c>
      <c r="BG23" s="52">
        <v>1416818.7799999998</v>
      </c>
      <c r="BH23" s="52">
        <v>47504.439999999973</v>
      </c>
      <c r="BI23" s="52">
        <v>-718937.33</v>
      </c>
      <c r="BJ23" s="52">
        <v>-156344.68999999994</v>
      </c>
      <c r="BK23" s="52">
        <v>-977534.23</v>
      </c>
      <c r="BM23" s="9">
        <f t="shared" ref="BM23:BM27" si="45">SUMIFS($AZ23:$BK23,$AZ$5:$BK$5,"="&amp;$BM$5)</f>
        <v>-977534.23</v>
      </c>
      <c r="BO23" s="9">
        <f t="shared" ref="BO23:BR23" si="46">SUMIFS($AZ23:$BK23,$AZ$4:$BK$4,BO$4)</f>
        <v>1196224.3899999997</v>
      </c>
      <c r="BP23" s="9">
        <f t="shared" si="46"/>
        <v>-1188154.6600000001</v>
      </c>
      <c r="BQ23" s="9">
        <f t="shared" si="46"/>
        <v>1843675.7300000002</v>
      </c>
      <c r="BR23" s="9">
        <f t="shared" si="46"/>
        <v>-1852816.25</v>
      </c>
      <c r="BT23" s="9">
        <f t="shared" ref="BT23:BT26" si="47">SUMIFS($AY23:$BK23,$AY$5:$BK$5,"="&amp;$BT$5)</f>
        <v>-156344.68999999994</v>
      </c>
    </row>
    <row r="24" spans="2:72" ht="14.25" customHeight="1" x14ac:dyDescent="0.25">
      <c r="B24" s="71" t="s">
        <v>165</v>
      </c>
      <c r="C24" s="286">
        <f t="shared" si="41"/>
        <v>-38157.699999999983</v>
      </c>
      <c r="D24" s="52">
        <f>SUMIFS('Dispatch BS'!B:B,'Dispatch BS'!$Q:$Q,$B24)-SUMIFS('Dispatch BS'!C:C,'Dispatch BS'!$Q:$Q,$B24)</f>
        <v>-7148.5900000000256</v>
      </c>
      <c r="E24" s="52">
        <f>SUMIFS('Dispatch BS'!C:C,'Dispatch BS'!$Q:$Q,$B24)-SUMIFS('Dispatch BS'!D:D,'Dispatch BS'!$Q:$Q,$B24)</f>
        <v>-43122.630000000005</v>
      </c>
      <c r="F24" s="52">
        <f>SUMIFS('Dispatch BS'!D:D,'Dispatch BS'!$Q:$Q,$B24)-SUMIFS('Dispatch BS'!E:E,'Dispatch BS'!$Q:$Q,$B24)</f>
        <v>40320.619999999995</v>
      </c>
      <c r="G24" s="52">
        <f>SUMIFS('Dispatch BS'!E:E,'Dispatch BS'!$Q:$Q,$B24)-SUMIFS('Dispatch BS'!F:F,'Dispatch BS'!$Q:$Q,$B24)</f>
        <v>51259.26999999999</v>
      </c>
      <c r="H24" s="52">
        <f>SUMIFS('Dispatch BS'!F:F,'Dispatch BS'!$Q:$Q,$B24)-SUMIFS('Dispatch BS'!G:G,'Dispatch BS'!$Q:$Q,$B24)</f>
        <v>-11998.25</v>
      </c>
      <c r="I24" s="52">
        <f>SUMIFS('Dispatch BS'!G:G,'Dispatch BS'!$Q:$Q,$B24)-SUMIFS('Dispatch BS'!H:H,'Dispatch BS'!$Q:$Q,$B24)</f>
        <v>17657.690000000002</v>
      </c>
      <c r="J24" s="52">
        <f>SUMIFS('Dispatch BS'!H:H,'Dispatch BS'!$Q:$Q,$B24)-SUMIFS('Dispatch BS'!I:I,'Dispatch BS'!$Q:$Q,$B24)</f>
        <v>36042.989999999991</v>
      </c>
      <c r="K24" s="52">
        <f>SUMIFS('Dispatch BS'!I:I,'Dispatch BS'!$Q:$Q,$B24)-SUMIFS('Dispatch BS'!J:J,'Dispatch BS'!$Q:$Q,$B24)</f>
        <v>-24053.649999999994</v>
      </c>
      <c r="L24" s="52">
        <f>SUMIFS('Dispatch BS'!J:J,'Dispatch BS'!$Q:$Q,$B24)-SUMIFS('Dispatch BS'!K:K,'Dispatch BS'!$Q:$Q,$B24)</f>
        <v>-55614.260000000009</v>
      </c>
      <c r="M24" s="52">
        <f>SUMIFS('Dispatch BS'!K:K,'Dispatch BS'!$Q:$Q,$B24)-SUMIFS('Dispatch BS'!L:L,'Dispatch BS'!$Q:$Q,$B24)</f>
        <v>25930.880000000005</v>
      </c>
      <c r="N24" s="52">
        <f>SUMIFS('Dispatch BS'!L:L,'Dispatch BS'!$Q:$Q,$B24)-SUMIFS('Dispatch BS'!M:M,'Dispatch BS'!$Q:$Q,$B24)</f>
        <v>-46832.320000000007</v>
      </c>
      <c r="O24" s="52">
        <f>SUMIFS('Dispatch BS'!M:M,'Dispatch BS'!$Q:$Q,$B24)-SUMIFS('Dispatch BS'!N:N,'Dispatch BS'!$Q:$Q,$B24)</f>
        <v>24545.729999999981</v>
      </c>
      <c r="P24" s="8"/>
      <c r="Q24" s="9">
        <f t="shared" si="42"/>
        <v>24545.729999999981</v>
      </c>
      <c r="R24" s="8"/>
      <c r="S24" s="9">
        <f t="shared" ref="S24:V24" si="48">SUMIFS($D24:$O24,$D$4:$O$4,S$4)</f>
        <v>-9950.6000000000349</v>
      </c>
      <c r="T24" s="9">
        <f t="shared" si="48"/>
        <v>56918.709999999992</v>
      </c>
      <c r="U24" s="9">
        <f t="shared" si="48"/>
        <v>-43624.920000000013</v>
      </c>
      <c r="V24" s="9">
        <f t="shared" si="48"/>
        <v>3644.289999999979</v>
      </c>
      <c r="W24" s="8"/>
      <c r="X24" s="9">
        <f t="shared" si="44"/>
        <v>-46832.320000000007</v>
      </c>
      <c r="AA24" s="41"/>
      <c r="AB24" s="33">
        <v>0</v>
      </c>
      <c r="AC24" s="31"/>
      <c r="AD24" s="33">
        <v>0</v>
      </c>
      <c r="AE24" s="33">
        <v>0</v>
      </c>
      <c r="AF24" s="33">
        <v>0</v>
      </c>
      <c r="AG24" s="33">
        <v>0</v>
      </c>
      <c r="AH24" s="31"/>
      <c r="AI24" s="285">
        <v>-38157.699999999983</v>
      </c>
      <c r="AJ24" s="33">
        <v>0</v>
      </c>
      <c r="AK24" s="33">
        <v>0</v>
      </c>
      <c r="AL24" s="33">
        <v>0</v>
      </c>
      <c r="AM24" s="33">
        <v>0</v>
      </c>
      <c r="AN24" s="33">
        <v>0</v>
      </c>
      <c r="AO24" s="33">
        <v>0</v>
      </c>
      <c r="AP24" s="33">
        <v>0</v>
      </c>
      <c r="AQ24" s="33">
        <v>0</v>
      </c>
      <c r="AR24" s="33">
        <v>0</v>
      </c>
      <c r="AS24" s="33">
        <v>0</v>
      </c>
      <c r="AT24" s="33">
        <v>0</v>
      </c>
      <c r="AU24" s="33">
        <v>0</v>
      </c>
      <c r="AV24" s="41"/>
      <c r="AX24" s="9"/>
      <c r="AY24" s="286">
        <v>-23476.379999999976</v>
      </c>
      <c r="AZ24" s="52">
        <v>28244.379999999976</v>
      </c>
      <c r="BA24" s="52">
        <v>33711.200000000012</v>
      </c>
      <c r="BB24" s="52">
        <v>-41350</v>
      </c>
      <c r="BC24" s="52">
        <v>15496.529999999999</v>
      </c>
      <c r="BD24" s="52">
        <v>18104.959999999992</v>
      </c>
      <c r="BE24" s="52">
        <v>14719.700000000012</v>
      </c>
      <c r="BF24" s="52">
        <v>20547.929999999993</v>
      </c>
      <c r="BG24" s="52">
        <v>26791.150000000009</v>
      </c>
      <c r="BH24" s="52">
        <v>-70670.36</v>
      </c>
      <c r="BI24" s="52">
        <v>-18091.760000000009</v>
      </c>
      <c r="BJ24" s="52">
        <v>-28624.179999999993</v>
      </c>
      <c r="BK24" s="52">
        <v>-38157.699999999983</v>
      </c>
      <c r="BL24" s="8"/>
      <c r="BM24" s="9">
        <f t="shared" si="45"/>
        <v>-38157.699999999983</v>
      </c>
      <c r="BN24" s="8"/>
      <c r="BO24" s="9">
        <f t="shared" ref="BO24:BR24" si="49">SUMIFS($AZ24:$BK24,$AZ$4:$BK$4,BO$4)</f>
        <v>20605.579999999987</v>
      </c>
      <c r="BP24" s="9">
        <f t="shared" si="49"/>
        <v>48321.19</v>
      </c>
      <c r="BQ24" s="9">
        <f t="shared" si="49"/>
        <v>-23331.279999999999</v>
      </c>
      <c r="BR24" s="9">
        <f t="shared" si="49"/>
        <v>-84873.639999999985</v>
      </c>
      <c r="BS24" s="8"/>
      <c r="BT24" s="9">
        <f t="shared" si="47"/>
        <v>-28624.179999999993</v>
      </c>
    </row>
    <row r="25" spans="2:72" ht="14.25" customHeight="1" x14ac:dyDescent="0.25">
      <c r="B25" s="71" t="s">
        <v>171</v>
      </c>
      <c r="C25" s="286">
        <f t="shared" si="41"/>
        <v>0</v>
      </c>
      <c r="D25" s="52">
        <f>SUMIFS('Dispatch BS'!B:B,'Dispatch BS'!$Q:$Q,$B25)-SUMIFS('Dispatch BS'!C:C,'Dispatch BS'!$Q:$Q,$B25)</f>
        <v>0</v>
      </c>
      <c r="E25" s="52">
        <f>SUMIFS('Dispatch BS'!C:C,'Dispatch BS'!$Q:$Q,$B25)-SUMIFS('Dispatch BS'!D:D,'Dispatch BS'!$Q:$Q,$B25)</f>
        <v>0</v>
      </c>
      <c r="F25" s="52">
        <f>SUMIFS('Dispatch BS'!D:D,'Dispatch BS'!$Q:$Q,$B25)-SUMIFS('Dispatch BS'!E:E,'Dispatch BS'!$Q:$Q,$B25)</f>
        <v>0</v>
      </c>
      <c r="G25" s="52">
        <f>SUMIFS('Dispatch BS'!E:E,'Dispatch BS'!$Q:$Q,$B25)-SUMIFS('Dispatch BS'!F:F,'Dispatch BS'!$Q:$Q,$B25)</f>
        <v>0</v>
      </c>
      <c r="H25" s="52">
        <f>SUMIFS('Dispatch BS'!F:F,'Dispatch BS'!$Q:$Q,$B25)-SUMIFS('Dispatch BS'!G:G,'Dispatch BS'!$Q:$Q,$B25)</f>
        <v>0</v>
      </c>
      <c r="I25" s="52">
        <f>SUMIFS('Dispatch BS'!G:G,'Dispatch BS'!$Q:$Q,$B25)-SUMIFS('Dispatch BS'!H:H,'Dispatch BS'!$Q:$Q,$B25)</f>
        <v>0</v>
      </c>
      <c r="J25" s="52">
        <f>SUMIFS('Dispatch BS'!H:H,'Dispatch BS'!$Q:$Q,$B25)-SUMIFS('Dispatch BS'!I:I,'Dispatch BS'!$Q:$Q,$B25)</f>
        <v>0</v>
      </c>
      <c r="K25" s="52">
        <f>SUMIFS('Dispatch BS'!I:I,'Dispatch BS'!$Q:$Q,$B25)-SUMIFS('Dispatch BS'!J:J,'Dispatch BS'!$Q:$Q,$B25)</f>
        <v>0</v>
      </c>
      <c r="L25" s="52">
        <f>SUMIFS('Dispatch BS'!J:J,'Dispatch BS'!$Q:$Q,$B25)-SUMIFS('Dispatch BS'!K:K,'Dispatch BS'!$Q:$Q,$B25)</f>
        <v>0</v>
      </c>
      <c r="M25" s="52">
        <f>SUMIFS('Dispatch BS'!K:K,'Dispatch BS'!$Q:$Q,$B25)-SUMIFS('Dispatch BS'!L:L,'Dispatch BS'!$Q:$Q,$B25)</f>
        <v>0</v>
      </c>
      <c r="N25" s="52">
        <f>SUMIFS('Dispatch BS'!L:L,'Dispatch BS'!$Q:$Q,$B25)-SUMIFS('Dispatch BS'!M:M,'Dispatch BS'!$Q:$Q,$B25)</f>
        <v>0</v>
      </c>
      <c r="O25" s="52">
        <f>SUMIFS('Dispatch BS'!M:M,'Dispatch BS'!$Q:$Q,$B25)-SUMIFS('Dispatch BS'!N:N,'Dispatch BS'!$Q:$Q,$B25)</f>
        <v>0</v>
      </c>
      <c r="P25" s="8"/>
      <c r="Q25" s="9">
        <f t="shared" si="42"/>
        <v>0</v>
      </c>
      <c r="R25" s="8"/>
      <c r="S25" s="9">
        <f t="shared" ref="S25:V25" si="50">SUMIFS($D25:$O25,$D$4:$O$4,S$4)</f>
        <v>0</v>
      </c>
      <c r="T25" s="9">
        <f t="shared" si="50"/>
        <v>0</v>
      </c>
      <c r="U25" s="9">
        <f t="shared" si="50"/>
        <v>0</v>
      </c>
      <c r="V25" s="9">
        <f t="shared" si="50"/>
        <v>0</v>
      </c>
      <c r="W25" s="8"/>
      <c r="X25" s="9">
        <f t="shared" si="44"/>
        <v>0</v>
      </c>
      <c r="AA25" s="41"/>
      <c r="AB25" s="33">
        <v>0</v>
      </c>
      <c r="AC25" s="31"/>
      <c r="AD25" s="33">
        <v>0</v>
      </c>
      <c r="AE25" s="33">
        <v>0</v>
      </c>
      <c r="AF25" s="33">
        <v>0</v>
      </c>
      <c r="AG25" s="33">
        <v>0</v>
      </c>
      <c r="AH25" s="31"/>
      <c r="AI25" s="285">
        <v>0</v>
      </c>
      <c r="AJ25" s="33">
        <v>0</v>
      </c>
      <c r="AK25" s="33">
        <v>0</v>
      </c>
      <c r="AL25" s="33">
        <v>0</v>
      </c>
      <c r="AM25" s="33">
        <v>0</v>
      </c>
      <c r="AN25" s="33">
        <v>0</v>
      </c>
      <c r="AO25" s="33">
        <v>0</v>
      </c>
      <c r="AP25" s="33">
        <v>0</v>
      </c>
      <c r="AQ25" s="33">
        <v>0</v>
      </c>
      <c r="AR25" s="33">
        <v>0</v>
      </c>
      <c r="AS25" s="33">
        <v>0</v>
      </c>
      <c r="AT25" s="33">
        <v>0</v>
      </c>
      <c r="AU25" s="33">
        <v>0</v>
      </c>
      <c r="AV25" s="41"/>
      <c r="AX25" s="9"/>
      <c r="AY25" s="286">
        <v>6951.4600000000064</v>
      </c>
      <c r="AZ25" s="52">
        <v>0</v>
      </c>
      <c r="BA25" s="52">
        <v>0</v>
      </c>
      <c r="BB25" s="52">
        <v>0</v>
      </c>
      <c r="BC25" s="52">
        <v>0</v>
      </c>
      <c r="BD25" s="52">
        <v>0</v>
      </c>
      <c r="BE25" s="52">
        <v>0</v>
      </c>
      <c r="BF25" s="52">
        <v>0</v>
      </c>
      <c r="BG25" s="52">
        <v>0</v>
      </c>
      <c r="BH25" s="52">
        <v>0</v>
      </c>
      <c r="BI25" s="52">
        <v>0</v>
      </c>
      <c r="BJ25" s="52">
        <v>0</v>
      </c>
      <c r="BK25" s="52">
        <v>0</v>
      </c>
      <c r="BL25" s="8"/>
      <c r="BM25" s="9">
        <f t="shared" si="45"/>
        <v>0</v>
      </c>
      <c r="BN25" s="8"/>
      <c r="BO25" s="9">
        <f t="shared" ref="BO25:BR25" si="51">SUMIFS($AZ25:$BK25,$AZ$4:$BK$4,BO$4)</f>
        <v>0</v>
      </c>
      <c r="BP25" s="9">
        <f t="shared" si="51"/>
        <v>0</v>
      </c>
      <c r="BQ25" s="9">
        <f t="shared" si="51"/>
        <v>0</v>
      </c>
      <c r="BR25" s="9">
        <f t="shared" si="51"/>
        <v>0</v>
      </c>
      <c r="BS25" s="8"/>
      <c r="BT25" s="9">
        <f t="shared" si="47"/>
        <v>0</v>
      </c>
    </row>
    <row r="26" spans="2:72" ht="14.25" customHeight="1" x14ac:dyDescent="0.25">
      <c r="B26" s="71" t="s">
        <v>167</v>
      </c>
      <c r="C26" s="286">
        <f t="shared" si="41"/>
        <v>0</v>
      </c>
      <c r="D26" s="52">
        <f>SUMIFS('Dispatch BS'!B:B,'Dispatch BS'!$Q:$Q,$B26)-SUMIFS('Dispatch BS'!C:C,'Dispatch BS'!$Q:$Q,$B26)</f>
        <v>0</v>
      </c>
      <c r="E26" s="52">
        <f>SUMIFS('Dispatch BS'!C:C,'Dispatch BS'!$Q:$Q,$B26)-SUMIFS('Dispatch BS'!D:D,'Dispatch BS'!$Q:$Q,$B26)</f>
        <v>0</v>
      </c>
      <c r="F26" s="52">
        <f>SUMIFS('Dispatch BS'!D:D,'Dispatch BS'!$Q:$Q,$B26)-SUMIFS('Dispatch BS'!E:E,'Dispatch BS'!$Q:$Q,$B26)</f>
        <v>0</v>
      </c>
      <c r="G26" s="52">
        <f>SUMIFS('Dispatch BS'!E:E,'Dispatch BS'!$Q:$Q,$B26)-SUMIFS('Dispatch BS'!F:F,'Dispatch BS'!$Q:$Q,$B26)</f>
        <v>0</v>
      </c>
      <c r="H26" s="52">
        <f>SUMIFS('Dispatch BS'!F:F,'Dispatch BS'!$Q:$Q,$B26)-SUMIFS('Dispatch BS'!G:G,'Dispatch BS'!$Q:$Q,$B26)</f>
        <v>0</v>
      </c>
      <c r="I26" s="52">
        <f>SUMIFS('Dispatch BS'!G:G,'Dispatch BS'!$Q:$Q,$B26)-SUMIFS('Dispatch BS'!H:H,'Dispatch BS'!$Q:$Q,$B26)</f>
        <v>0</v>
      </c>
      <c r="J26" s="52">
        <f>SUMIFS('Dispatch BS'!H:H,'Dispatch BS'!$Q:$Q,$B26)-SUMIFS('Dispatch BS'!I:I,'Dispatch BS'!$Q:$Q,$B26)</f>
        <v>0</v>
      </c>
      <c r="K26" s="52">
        <f>SUMIFS('Dispatch BS'!I:I,'Dispatch BS'!$Q:$Q,$B26)-SUMIFS('Dispatch BS'!J:J,'Dispatch BS'!$Q:$Q,$B26)</f>
        <v>0</v>
      </c>
      <c r="L26" s="52">
        <f>SUMIFS('Dispatch BS'!J:J,'Dispatch BS'!$Q:$Q,$B26)-SUMIFS('Dispatch BS'!K:K,'Dispatch BS'!$Q:$Q,$B26)</f>
        <v>0</v>
      </c>
      <c r="M26" s="52">
        <f>SUMIFS('Dispatch BS'!K:K,'Dispatch BS'!$Q:$Q,$B26)-SUMIFS('Dispatch BS'!L:L,'Dispatch BS'!$Q:$Q,$B26)</f>
        <v>0</v>
      </c>
      <c r="N26" s="52">
        <f>SUMIFS('Dispatch BS'!L:L,'Dispatch BS'!$Q:$Q,$B26)-SUMIFS('Dispatch BS'!M:M,'Dispatch BS'!$Q:$Q,$B26)</f>
        <v>0</v>
      </c>
      <c r="O26" s="52">
        <f>SUMIFS('Dispatch BS'!M:M,'Dispatch BS'!$Q:$Q,$B26)-SUMIFS('Dispatch BS'!N:N,'Dispatch BS'!$Q:$Q,$B26)</f>
        <v>0</v>
      </c>
      <c r="P26" s="9"/>
      <c r="Q26" s="9">
        <f t="shared" si="42"/>
        <v>0</v>
      </c>
      <c r="R26" s="9"/>
      <c r="S26" s="9">
        <f t="shared" ref="S26:V26" si="52">SUMIFS($D26:$O26,$D$4:$O$4,S$4)</f>
        <v>0</v>
      </c>
      <c r="T26" s="9">
        <f t="shared" si="52"/>
        <v>0</v>
      </c>
      <c r="U26" s="9">
        <f t="shared" si="52"/>
        <v>0</v>
      </c>
      <c r="V26" s="9">
        <f t="shared" si="52"/>
        <v>0</v>
      </c>
      <c r="W26" s="9"/>
      <c r="X26" s="9">
        <f t="shared" si="44"/>
        <v>0</v>
      </c>
      <c r="AA26" s="41"/>
      <c r="AB26" s="33">
        <v>0</v>
      </c>
      <c r="AC26" s="33"/>
      <c r="AD26" s="33">
        <v>0</v>
      </c>
      <c r="AE26" s="33">
        <v>0</v>
      </c>
      <c r="AF26" s="33">
        <v>0</v>
      </c>
      <c r="AG26" s="33">
        <v>0</v>
      </c>
      <c r="AH26" s="33"/>
      <c r="AI26" s="285">
        <v>0</v>
      </c>
      <c r="AJ26" s="33">
        <v>0</v>
      </c>
      <c r="AK26" s="33">
        <v>0</v>
      </c>
      <c r="AL26" s="33">
        <v>0</v>
      </c>
      <c r="AM26" s="33">
        <v>0</v>
      </c>
      <c r="AN26" s="33">
        <v>0</v>
      </c>
      <c r="AO26" s="33">
        <v>0</v>
      </c>
      <c r="AP26" s="33">
        <v>0</v>
      </c>
      <c r="AQ26" s="33">
        <v>0</v>
      </c>
      <c r="AR26" s="33">
        <v>0</v>
      </c>
      <c r="AS26" s="33">
        <v>0</v>
      </c>
      <c r="AT26" s="33">
        <v>0</v>
      </c>
      <c r="AU26" s="33">
        <v>0</v>
      </c>
      <c r="AV26" s="41"/>
      <c r="AX26" s="9"/>
      <c r="AY26" s="286">
        <v>0</v>
      </c>
      <c r="AZ26" s="52">
        <v>0</v>
      </c>
      <c r="BA26" s="52">
        <v>0</v>
      </c>
      <c r="BB26" s="52">
        <v>0</v>
      </c>
      <c r="BC26" s="52">
        <v>0</v>
      </c>
      <c r="BD26" s="52">
        <v>0</v>
      </c>
      <c r="BE26" s="52">
        <v>0</v>
      </c>
      <c r="BF26" s="52">
        <v>0</v>
      </c>
      <c r="BG26" s="52">
        <v>0</v>
      </c>
      <c r="BH26" s="52">
        <v>0</v>
      </c>
      <c r="BI26" s="52">
        <v>0</v>
      </c>
      <c r="BJ26" s="52">
        <v>0</v>
      </c>
      <c r="BK26" s="52">
        <v>0</v>
      </c>
      <c r="BL26" s="8"/>
      <c r="BM26" s="9">
        <f t="shared" si="45"/>
        <v>0</v>
      </c>
      <c r="BN26" s="9"/>
      <c r="BO26" s="9">
        <f t="shared" ref="BO26:BR26" si="53">SUMIFS($AZ26:$BK26,$AZ$4:$BK$4,BO$4)</f>
        <v>0</v>
      </c>
      <c r="BP26" s="9">
        <f t="shared" si="53"/>
        <v>0</v>
      </c>
      <c r="BQ26" s="9">
        <f t="shared" si="53"/>
        <v>0</v>
      </c>
      <c r="BR26" s="9">
        <f t="shared" si="53"/>
        <v>0</v>
      </c>
      <c r="BS26" s="9"/>
      <c r="BT26" s="9">
        <f t="shared" si="47"/>
        <v>0</v>
      </c>
    </row>
    <row r="27" spans="2:72" ht="14.25" customHeight="1" x14ac:dyDescent="0.25">
      <c r="B27" s="71" t="s">
        <v>216</v>
      </c>
      <c r="C27" s="286">
        <f t="shared" si="41"/>
        <v>-2236.1600000000326</v>
      </c>
      <c r="D27" s="52">
        <f>SUMIFS('Dispatch BS'!B:B,'Dispatch BS'!$Q:$Q,$B27)-SUMIFS('Dispatch BS'!C:C,'Dispatch BS'!$Q:$Q,$B27)</f>
        <v>13196.300000000047</v>
      </c>
      <c r="E27" s="52">
        <f>SUMIFS('Dispatch BS'!C:C,'Dispatch BS'!$Q:$Q,$B27)-SUMIFS('Dispatch BS'!D:D,'Dispatch BS'!$Q:$Q,$B27)</f>
        <v>13095.969999999972</v>
      </c>
      <c r="F27" s="52">
        <f>SUMIFS('Dispatch BS'!D:D,'Dispatch BS'!$Q:$Q,$B27)-SUMIFS('Dispatch BS'!E:E,'Dispatch BS'!$Q:$Q,$B27)</f>
        <v>11666.099999999977</v>
      </c>
      <c r="G27" s="52">
        <f>SUMIFS('Dispatch BS'!E:E,'Dispatch BS'!$Q:$Q,$B27)-SUMIFS('Dispatch BS'!F:F,'Dispatch BS'!$Q:$Q,$B27)</f>
        <v>11299.270000000019</v>
      </c>
      <c r="H27" s="52">
        <f>SUMIFS('Dispatch BS'!F:F,'Dispatch BS'!$Q:$Q,$B27)-SUMIFS('Dispatch BS'!G:G,'Dispatch BS'!$Q:$Q,$B27)</f>
        <v>-10223.630000000005</v>
      </c>
      <c r="I27" s="52">
        <f>SUMIFS('Dispatch BS'!G:G,'Dispatch BS'!$Q:$Q,$B27)-SUMIFS('Dispatch BS'!H:H,'Dispatch BS'!$Q:$Q,$B27)</f>
        <v>12231.190000000002</v>
      </c>
      <c r="J27" s="52">
        <f>SUMIFS('Dispatch BS'!H:H,'Dispatch BS'!$Q:$Q,$B27)-SUMIFS('Dispatch BS'!I:I,'Dispatch BS'!$Q:$Q,$B27)</f>
        <v>-5380.2399999999907</v>
      </c>
      <c r="K27" s="52">
        <f>SUMIFS('Dispatch BS'!I:I,'Dispatch BS'!$Q:$Q,$B27)-SUMIFS('Dispatch BS'!J:J,'Dispatch BS'!$Q:$Q,$B27)</f>
        <v>-10530.479999999981</v>
      </c>
      <c r="L27" s="52">
        <f>SUMIFS('Dispatch BS'!J:J,'Dispatch BS'!$Q:$Q,$B27)-SUMIFS('Dispatch BS'!K:K,'Dispatch BS'!$Q:$Q,$B27)</f>
        <v>12314.579999999987</v>
      </c>
      <c r="M27" s="52">
        <f>SUMIFS('Dispatch BS'!K:K,'Dispatch BS'!$Q:$Q,$B27)-SUMIFS('Dispatch BS'!L:L,'Dispatch BS'!$Q:$Q,$B27)</f>
        <v>12410.869999999995</v>
      </c>
      <c r="N27" s="52">
        <f>SUMIFS('Dispatch BS'!L:L,'Dispatch BS'!$Q:$Q,$B27)-SUMIFS('Dispatch BS'!M:M,'Dispatch BS'!$Q:$Q,$B27)</f>
        <v>17353.300000000017</v>
      </c>
      <c r="O27" s="52">
        <f>SUMIFS('Dispatch BS'!M:M,'Dispatch BS'!$Q:$Q,$B27)-SUMIFS('Dispatch BS'!N:N,'Dispatch BS'!$Q:$Q,$B27)</f>
        <v>-3122.7900000000081</v>
      </c>
      <c r="P27" s="9"/>
      <c r="Q27" s="9">
        <f t="shared" si="42"/>
        <v>-3122.7900000000081</v>
      </c>
      <c r="R27" s="9"/>
      <c r="S27" s="9">
        <f t="shared" ref="S27:V27" si="54">SUMIFS($D27:$O27,$D$4:$O$4,S$4)</f>
        <v>37958.369999999995</v>
      </c>
      <c r="T27" s="9">
        <f t="shared" si="54"/>
        <v>13306.830000000016</v>
      </c>
      <c r="U27" s="9">
        <f t="shared" si="54"/>
        <v>-3596.1399999999849</v>
      </c>
      <c r="V27" s="9">
        <f t="shared" si="54"/>
        <v>26641.380000000005</v>
      </c>
      <c r="W27" s="9"/>
      <c r="X27" s="9">
        <f t="shared" si="44"/>
        <v>17353.300000000017</v>
      </c>
      <c r="AA27" s="41"/>
      <c r="AB27" s="33">
        <v>30765.959999999963</v>
      </c>
      <c r="AC27" s="33"/>
      <c r="AD27" s="33">
        <v>30734.619999999937</v>
      </c>
      <c r="AE27" s="33">
        <v>9804.350000000064</v>
      </c>
      <c r="AF27" s="33">
        <v>5271.2399999999325</v>
      </c>
      <c r="AG27" s="33">
        <v>-15044.249999999971</v>
      </c>
      <c r="AH27" s="33"/>
      <c r="AI27" s="285">
        <v>-2236.1600000000326</v>
      </c>
      <c r="AJ27" s="33">
        <v>11936.299999999988</v>
      </c>
      <c r="AK27" s="33">
        <v>11022.219999999972</v>
      </c>
      <c r="AL27" s="33">
        <v>7776.0999999999767</v>
      </c>
      <c r="AM27" s="33">
        <v>8058.710000000021</v>
      </c>
      <c r="AN27" s="33">
        <v>5441.6600000000035</v>
      </c>
      <c r="AO27" s="33">
        <v>-3696.0199999999604</v>
      </c>
      <c r="AP27" s="33">
        <v>7357.8599999999569</v>
      </c>
      <c r="AQ27" s="33">
        <v>4335.359999999986</v>
      </c>
      <c r="AR27" s="33">
        <v>-6421.9800000000105</v>
      </c>
      <c r="AS27" s="33">
        <v>4534.1800000000221</v>
      </c>
      <c r="AT27" s="33">
        <v>-580.82000000000698</v>
      </c>
      <c r="AU27" s="33">
        <v>-18997.609999999986</v>
      </c>
      <c r="AV27" s="41"/>
      <c r="AX27" s="9"/>
      <c r="AY27" s="286">
        <v>100408.97000000003</v>
      </c>
      <c r="AZ27" s="52">
        <v>14911.549999999988</v>
      </c>
      <c r="BA27" s="52">
        <v>14911.390000000014</v>
      </c>
      <c r="BB27" s="52">
        <v>15041.460000000021</v>
      </c>
      <c r="BC27" s="52">
        <v>3339.8999999999651</v>
      </c>
      <c r="BD27" s="52">
        <v>14554.130000000005</v>
      </c>
      <c r="BE27" s="52">
        <v>10341.330000000016</v>
      </c>
      <c r="BF27" s="52">
        <v>14332.789999999979</v>
      </c>
      <c r="BG27" s="52">
        <v>13898.97000000003</v>
      </c>
      <c r="BH27" s="52">
        <v>-37641.010000000009</v>
      </c>
      <c r="BI27" s="52">
        <v>12908.469999999972</v>
      </c>
      <c r="BJ27" s="52">
        <v>15268.900000000023</v>
      </c>
      <c r="BK27" s="52">
        <v>-2236.1600000000326</v>
      </c>
      <c r="BL27" s="8"/>
      <c r="BM27" s="9">
        <f t="shared" si="45"/>
        <v>-2236.1600000000326</v>
      </c>
      <c r="BN27" s="9"/>
      <c r="BO27" s="9"/>
      <c r="BP27" s="9"/>
      <c r="BQ27" s="9"/>
      <c r="BR27" s="9"/>
      <c r="BS27" s="9"/>
      <c r="BT27" s="9"/>
    </row>
    <row r="28" spans="2:72" ht="14.25" customHeight="1" x14ac:dyDescent="0.25">
      <c r="B28" s="71" t="s">
        <v>217</v>
      </c>
      <c r="C28" s="286">
        <f t="shared" si="41"/>
        <v>547226.03</v>
      </c>
      <c r="D28" s="52">
        <f>SUMIFS('Dispatch BS'!B:B,'Dispatch BS'!$Q:$Q,$B28)-SUMIFS('Dispatch BS'!C:C,'Dispatch BS'!$Q:$Q,$B28)</f>
        <v>1446878.72</v>
      </c>
      <c r="E28" s="52">
        <f>SUMIFS('Dispatch BS'!C:C,'Dispatch BS'!$Q:$Q,$B28)-SUMIFS('Dispatch BS'!D:D,'Dispatch BS'!$Q:$Q,$B28)</f>
        <v>-7113.5799999999581</v>
      </c>
      <c r="F28" s="52">
        <f>SUMIFS('Dispatch BS'!D:D,'Dispatch BS'!$Q:$Q,$B28)-SUMIFS('Dispatch BS'!E:E,'Dispatch BS'!$Q:$Q,$B28)</f>
        <v>-8878.3600000001024</v>
      </c>
      <c r="G28" s="52">
        <f>SUMIFS('Dispatch BS'!E:E,'Dispatch BS'!$Q:$Q,$B28)-SUMIFS('Dispatch BS'!F:F,'Dispatch BS'!$Q:$Q,$B28)</f>
        <v>1494524.3800000004</v>
      </c>
      <c r="H28" s="52">
        <f>SUMIFS('Dispatch BS'!F:F,'Dispatch BS'!$Q:$Q,$B28)-SUMIFS('Dispatch BS'!G:G,'Dispatch BS'!$Q:$Q,$B28)</f>
        <v>-6238.570000000298</v>
      </c>
      <c r="I28" s="52">
        <f>SUMIFS('Dispatch BS'!G:G,'Dispatch BS'!$Q:$Q,$B28)-SUMIFS('Dispatch BS'!H:H,'Dispatch BS'!$Q:$Q,$B28)</f>
        <v>-202997.75999999978</v>
      </c>
      <c r="J28" s="52">
        <f>SUMIFS('Dispatch BS'!H:H,'Dispatch BS'!$Q:$Q,$B28)-SUMIFS('Dispatch BS'!I:I,'Dispatch BS'!$Q:$Q,$B28)</f>
        <v>-8193.6499999999069</v>
      </c>
      <c r="K28" s="52">
        <f>SUMIFS('Dispatch BS'!I:I,'Dispatch BS'!$Q:$Q,$B28)-SUMIFS('Dispatch BS'!J:J,'Dispatch BS'!$Q:$Q,$B28)</f>
        <v>-108224.5</v>
      </c>
      <c r="L28" s="52">
        <f>SUMIFS('Dispatch BS'!J:J,'Dispatch BS'!$Q:$Q,$B28)-SUMIFS('Dispatch BS'!K:K,'Dispatch BS'!$Q:$Q,$B28)</f>
        <v>-158493.07000000007</v>
      </c>
      <c r="M28" s="52">
        <f>SUMIFS('Dispatch BS'!K:K,'Dispatch BS'!$Q:$Q,$B28)-SUMIFS('Dispatch BS'!L:L,'Dispatch BS'!$Q:$Q,$B28)</f>
        <v>-5730.1599999999162</v>
      </c>
      <c r="N28" s="52">
        <f>SUMIFS('Dispatch BS'!L:L,'Dispatch BS'!$Q:$Q,$B28)-SUMIFS('Dispatch BS'!M:M,'Dispatch BS'!$Q:$Q,$B28)</f>
        <v>166688.26999999955</v>
      </c>
      <c r="O28" s="52">
        <f>SUMIFS('Dispatch BS'!M:M,'Dispatch BS'!$Q:$Q,$B28)-SUMIFS('Dispatch BS'!N:N,'Dispatch BS'!$Q:$Q,$B28)</f>
        <v>357343.80000000028</v>
      </c>
      <c r="P28" s="9"/>
      <c r="Q28" s="9">
        <f t="shared" si="42"/>
        <v>357343.80000000028</v>
      </c>
      <c r="R28" s="9"/>
      <c r="S28" s="9">
        <f t="shared" ref="S28:V28" si="55">SUMIFS($D28:$O28,$D$4:$O$4,S$4)</f>
        <v>1430886.78</v>
      </c>
      <c r="T28" s="9">
        <f t="shared" si="55"/>
        <v>1285288.0500000003</v>
      </c>
      <c r="U28" s="9">
        <f t="shared" si="55"/>
        <v>-274911.21999999997</v>
      </c>
      <c r="V28" s="9">
        <f t="shared" si="55"/>
        <v>518301.90999999992</v>
      </c>
      <c r="W28" s="9"/>
      <c r="X28" s="9">
        <f t="shared" si="44"/>
        <v>166688.26999999955</v>
      </c>
      <c r="Y28" s="8"/>
      <c r="AA28" s="41"/>
      <c r="AB28" s="33">
        <v>0</v>
      </c>
      <c r="AC28" s="298"/>
      <c r="AD28" s="33">
        <v>0</v>
      </c>
      <c r="AE28" s="33">
        <v>0</v>
      </c>
      <c r="AF28" s="33">
        <v>0</v>
      </c>
      <c r="AG28" s="33">
        <v>0</v>
      </c>
      <c r="AH28" s="298"/>
      <c r="AI28" s="285">
        <v>547226.03</v>
      </c>
      <c r="AJ28" s="33">
        <v>0</v>
      </c>
      <c r="AK28" s="33">
        <v>0</v>
      </c>
      <c r="AL28" s="33">
        <v>0</v>
      </c>
      <c r="AM28" s="33">
        <v>0</v>
      </c>
      <c r="AN28" s="33">
        <v>0</v>
      </c>
      <c r="AO28" s="33">
        <v>0</v>
      </c>
      <c r="AP28" s="33">
        <v>0</v>
      </c>
      <c r="AQ28" s="33">
        <v>0</v>
      </c>
      <c r="AR28" s="33">
        <v>0</v>
      </c>
      <c r="AS28" s="33">
        <v>0</v>
      </c>
      <c r="AT28" s="33">
        <v>0</v>
      </c>
      <c r="AU28" s="33">
        <v>0</v>
      </c>
      <c r="AV28" s="41"/>
      <c r="AX28" s="8"/>
      <c r="AY28" s="286">
        <v>537669.06000000006</v>
      </c>
      <c r="AZ28" s="52">
        <v>2826.0200000000186</v>
      </c>
      <c r="BA28" s="52">
        <v>1002831.5699999998</v>
      </c>
      <c r="BB28" s="52">
        <v>2776.5400000000373</v>
      </c>
      <c r="BC28" s="52">
        <v>314755.27</v>
      </c>
      <c r="BD28" s="52">
        <v>-196458.32</v>
      </c>
      <c r="BE28" s="52">
        <v>902967.14</v>
      </c>
      <c r="BF28" s="52">
        <v>-192865.41</v>
      </c>
      <c r="BG28" s="52">
        <v>-296000.99</v>
      </c>
      <c r="BH28" s="52">
        <v>-496788.05</v>
      </c>
      <c r="BI28" s="52">
        <v>-396700.47</v>
      </c>
      <c r="BJ28" s="52">
        <v>43255.859999999986</v>
      </c>
      <c r="BK28" s="52">
        <v>547226.03</v>
      </c>
      <c r="BL28" s="8"/>
      <c r="BM28" s="9">
        <f t="shared" ref="BM28:BM30" si="56">SUMIFS($AZ28:$BK28,$AZ$5:$BK$5,"="&amp;$BM$5)</f>
        <v>547226.03</v>
      </c>
      <c r="BN28" s="9"/>
      <c r="BO28" s="9">
        <f t="shared" ref="BO28:BR28" si="57">SUMIFS($AZ28:$BK28,$AZ$4:$BK$4,BO$4)</f>
        <v>1008434.1299999999</v>
      </c>
      <c r="BP28" s="9">
        <f t="shared" si="57"/>
        <v>1021264.0900000001</v>
      </c>
      <c r="BQ28" s="9">
        <f t="shared" si="57"/>
        <v>-985654.45</v>
      </c>
      <c r="BR28" s="9">
        <f t="shared" si="57"/>
        <v>193781.42000000004</v>
      </c>
      <c r="BS28" s="9"/>
      <c r="BT28" s="9">
        <f t="shared" ref="BT28:BT30" si="58">SUMIFS($AY28:$BK28,$AY$5:$BK$5,"="&amp;$BT$5)</f>
        <v>43255.859999999986</v>
      </c>
    </row>
    <row r="29" spans="2:72" ht="14.25" customHeight="1" x14ac:dyDescent="0.25">
      <c r="B29" s="71" t="s">
        <v>178</v>
      </c>
      <c r="C29" s="286">
        <f t="shared" si="41"/>
        <v>0</v>
      </c>
      <c r="D29" s="52">
        <f>SUMIFS('Dispatch BS'!B:B,'Dispatch BS'!$Q:$Q,$B29)-SUMIFS('Dispatch BS'!C:C,'Dispatch BS'!$Q:$Q,$B29)</f>
        <v>0</v>
      </c>
      <c r="E29" s="52">
        <f>SUMIFS('Dispatch BS'!C:C,'Dispatch BS'!$Q:$Q,$B29)-SUMIFS('Dispatch BS'!D:D,'Dispatch BS'!$Q:$Q,$B29)</f>
        <v>0</v>
      </c>
      <c r="F29" s="52">
        <f>SUMIFS('Dispatch BS'!D:D,'Dispatch BS'!$Q:$Q,$B29)-SUMIFS('Dispatch BS'!E:E,'Dispatch BS'!$Q:$Q,$B29)</f>
        <v>0</v>
      </c>
      <c r="G29" s="52">
        <f>SUMIFS('Dispatch BS'!E:E,'Dispatch BS'!$Q:$Q,$B29)-SUMIFS('Dispatch BS'!F:F,'Dispatch BS'!$Q:$Q,$B29)</f>
        <v>0</v>
      </c>
      <c r="H29" s="52">
        <f>SUMIFS('Dispatch BS'!F:F,'Dispatch BS'!$Q:$Q,$B29)-SUMIFS('Dispatch BS'!G:G,'Dispatch BS'!$Q:$Q,$B29)</f>
        <v>0</v>
      </c>
      <c r="I29" s="52">
        <f>SUMIFS('Dispatch BS'!G:G,'Dispatch BS'!$Q:$Q,$B29)-SUMIFS('Dispatch BS'!H:H,'Dispatch BS'!$Q:$Q,$B29)</f>
        <v>0</v>
      </c>
      <c r="J29" s="52">
        <f>SUMIFS('Dispatch BS'!H:H,'Dispatch BS'!$Q:$Q,$B29)-SUMIFS('Dispatch BS'!I:I,'Dispatch BS'!$Q:$Q,$B29)</f>
        <v>0</v>
      </c>
      <c r="K29" s="52">
        <f>SUMIFS('Dispatch BS'!I:I,'Dispatch BS'!$Q:$Q,$B29)-SUMIFS('Dispatch BS'!J:J,'Dispatch BS'!$Q:$Q,$B29)</f>
        <v>0</v>
      </c>
      <c r="L29" s="52">
        <f>SUMIFS('Dispatch BS'!J:J,'Dispatch BS'!$Q:$Q,$B29)-SUMIFS('Dispatch BS'!K:K,'Dispatch BS'!$Q:$Q,$B29)</f>
        <v>0</v>
      </c>
      <c r="M29" s="52">
        <f>SUMIFS('Dispatch BS'!K:K,'Dispatch BS'!$Q:$Q,$B29)-SUMIFS('Dispatch BS'!L:L,'Dispatch BS'!$Q:$Q,$B29)</f>
        <v>0</v>
      </c>
      <c r="N29" s="52">
        <f>SUMIFS('Dispatch BS'!L:L,'Dispatch BS'!$Q:$Q,$B29)-SUMIFS('Dispatch BS'!M:M,'Dispatch BS'!$Q:$Q,$B29)</f>
        <v>0</v>
      </c>
      <c r="O29" s="52">
        <f>SUMIFS('Dispatch BS'!M:M,'Dispatch BS'!$Q:$Q,$B29)-SUMIFS('Dispatch BS'!N:N,'Dispatch BS'!$Q:$Q,$B29)</f>
        <v>0</v>
      </c>
      <c r="P29" s="9"/>
      <c r="Q29" s="9">
        <f t="shared" si="42"/>
        <v>0</v>
      </c>
      <c r="R29" s="9"/>
      <c r="S29" s="9">
        <f t="shared" ref="S29:V29" si="59">SUMIFS($D29:$O29,$D$4:$O$4,S$4)</f>
        <v>0</v>
      </c>
      <c r="T29" s="9">
        <f t="shared" si="59"/>
        <v>0</v>
      </c>
      <c r="U29" s="9">
        <f t="shared" si="59"/>
        <v>0</v>
      </c>
      <c r="V29" s="9">
        <f t="shared" si="59"/>
        <v>0</v>
      </c>
      <c r="W29" s="9"/>
      <c r="X29" s="9">
        <f t="shared" si="44"/>
        <v>0</v>
      </c>
      <c r="Y29" s="8"/>
      <c r="AA29" s="41"/>
      <c r="AB29" s="33">
        <v>0</v>
      </c>
      <c r="AC29" s="298"/>
      <c r="AD29" s="33">
        <v>0</v>
      </c>
      <c r="AE29" s="33">
        <v>0</v>
      </c>
      <c r="AF29" s="33">
        <v>0</v>
      </c>
      <c r="AG29" s="33">
        <v>0</v>
      </c>
      <c r="AH29" s="298"/>
      <c r="AI29" s="285">
        <v>0</v>
      </c>
      <c r="AJ29" s="33">
        <v>0</v>
      </c>
      <c r="AK29" s="33">
        <v>0</v>
      </c>
      <c r="AL29" s="33">
        <v>0</v>
      </c>
      <c r="AM29" s="33">
        <v>0</v>
      </c>
      <c r="AN29" s="33">
        <v>0</v>
      </c>
      <c r="AO29" s="33">
        <v>0</v>
      </c>
      <c r="AP29" s="33">
        <v>0</v>
      </c>
      <c r="AQ29" s="33">
        <v>0</v>
      </c>
      <c r="AR29" s="33">
        <v>0</v>
      </c>
      <c r="AS29" s="33">
        <v>0</v>
      </c>
      <c r="AT29" s="33">
        <v>0</v>
      </c>
      <c r="AU29" s="33">
        <v>0</v>
      </c>
      <c r="AV29" s="41"/>
      <c r="AX29" s="8"/>
      <c r="AY29" s="286">
        <v>0</v>
      </c>
      <c r="AZ29" s="52">
        <v>0</v>
      </c>
      <c r="BA29" s="52">
        <v>0</v>
      </c>
      <c r="BB29" s="52">
        <v>0</v>
      </c>
      <c r="BC29" s="52">
        <v>0</v>
      </c>
      <c r="BD29" s="52">
        <v>0</v>
      </c>
      <c r="BE29" s="52">
        <v>0</v>
      </c>
      <c r="BF29" s="52">
        <v>0</v>
      </c>
      <c r="BG29" s="52">
        <v>0</v>
      </c>
      <c r="BH29" s="52">
        <v>0</v>
      </c>
      <c r="BI29" s="52">
        <v>0</v>
      </c>
      <c r="BJ29" s="52">
        <v>0</v>
      </c>
      <c r="BK29" s="52">
        <v>0</v>
      </c>
      <c r="BL29" s="8"/>
      <c r="BM29" s="9">
        <f t="shared" si="56"/>
        <v>0</v>
      </c>
      <c r="BN29" s="9"/>
      <c r="BO29" s="9">
        <f t="shared" ref="BO29:BR29" si="60">SUMIFS($AZ29:$BK29,$AZ$4:$BK$4,BO$4)</f>
        <v>0</v>
      </c>
      <c r="BP29" s="9">
        <f t="shared" si="60"/>
        <v>0</v>
      </c>
      <c r="BQ29" s="9">
        <f t="shared" si="60"/>
        <v>0</v>
      </c>
      <c r="BR29" s="9">
        <f t="shared" si="60"/>
        <v>0</v>
      </c>
      <c r="BS29" s="9"/>
      <c r="BT29" s="9">
        <f t="shared" si="58"/>
        <v>0</v>
      </c>
    </row>
    <row r="30" spans="2:72" ht="14.25" customHeight="1" x14ac:dyDescent="0.25">
      <c r="B30" s="10" t="s">
        <v>218</v>
      </c>
      <c r="C30" s="11">
        <f t="shared" ref="C30" si="61">SUM(C23:C29)</f>
        <v>-470702.05999999994</v>
      </c>
      <c r="D30" s="11">
        <f t="shared" ref="D30:O30" si="62">SUM(D23:D29)</f>
        <v>1102748.6199999999</v>
      </c>
      <c r="E30" s="11">
        <f t="shared" si="62"/>
        <v>380157.40000000014</v>
      </c>
      <c r="F30" s="11">
        <f t="shared" si="62"/>
        <v>1210189.1499999997</v>
      </c>
      <c r="G30" s="11">
        <f t="shared" si="62"/>
        <v>-459854.83999999939</v>
      </c>
      <c r="H30" s="11">
        <f t="shared" si="62"/>
        <v>127300.43000000005</v>
      </c>
      <c r="I30" s="11">
        <f t="shared" si="62"/>
        <v>1764738.9299999997</v>
      </c>
      <c r="J30" s="11">
        <f t="shared" si="62"/>
        <v>-160791.94999999984</v>
      </c>
      <c r="K30" s="11">
        <f t="shared" si="62"/>
        <v>343000.43000000005</v>
      </c>
      <c r="L30" s="11">
        <f t="shared" si="62"/>
        <v>-75925.640000000043</v>
      </c>
      <c r="M30" s="11">
        <f t="shared" si="62"/>
        <v>-552497.21999999986</v>
      </c>
      <c r="N30" s="11">
        <f t="shared" si="62"/>
        <v>-275011.16000000061</v>
      </c>
      <c r="O30" s="11">
        <f t="shared" si="62"/>
        <v>-572405.83999999915</v>
      </c>
      <c r="P30" s="9"/>
      <c r="Q30" s="11">
        <f t="shared" si="42"/>
        <v>-572405.83999999915</v>
      </c>
      <c r="R30" s="9"/>
      <c r="S30" s="11">
        <f t="shared" ref="S30:V30" si="63">SUMIFS($D30:$O30,$D$4:$O$4,S$4)</f>
        <v>2693095.17</v>
      </c>
      <c r="T30" s="11">
        <f t="shared" si="63"/>
        <v>1432184.5200000005</v>
      </c>
      <c r="U30" s="11">
        <f t="shared" si="63"/>
        <v>106282.84000000017</v>
      </c>
      <c r="V30" s="11">
        <f t="shared" si="63"/>
        <v>-1399914.2199999997</v>
      </c>
      <c r="W30" s="9"/>
      <c r="X30" s="11">
        <f t="shared" si="44"/>
        <v>-275011.16000000061</v>
      </c>
      <c r="AA30" s="41"/>
      <c r="AB30" s="264">
        <v>323785.23666666565</v>
      </c>
      <c r="AC30" s="33"/>
      <c r="AD30" s="264">
        <v>1655663.3966666665</v>
      </c>
      <c r="AE30" s="264">
        <v>-1244137.7333333341</v>
      </c>
      <c r="AF30" s="264">
        <v>1581259.1566666663</v>
      </c>
      <c r="AG30" s="264">
        <v>-1668999.5833333333</v>
      </c>
      <c r="AH30" s="33"/>
      <c r="AI30" s="297">
        <v>-470702.05999999994</v>
      </c>
      <c r="AJ30" s="264">
        <v>-347570.89652820147</v>
      </c>
      <c r="AK30" s="264">
        <v>1540964.9700000004</v>
      </c>
      <c r="AL30" s="264">
        <v>462269.32319486758</v>
      </c>
      <c r="AM30" s="264">
        <v>-1535156.2622246298</v>
      </c>
      <c r="AN30" s="264">
        <v>1052657.3799999997</v>
      </c>
      <c r="AO30" s="264">
        <v>-761638.851108704</v>
      </c>
      <c r="AP30" s="264">
        <v>387353.22110870352</v>
      </c>
      <c r="AQ30" s="264">
        <v>959316.36</v>
      </c>
      <c r="AR30" s="264">
        <v>234589.57555796285</v>
      </c>
      <c r="AS30" s="264">
        <v>-431170.9033333332</v>
      </c>
      <c r="AT30" s="264">
        <v>-135282.57000000012</v>
      </c>
      <c r="AU30" s="264">
        <v>-1102546.1099999999</v>
      </c>
      <c r="AV30" s="41"/>
      <c r="AY30" s="289">
        <v>206602.63000000035</v>
      </c>
      <c r="AZ30" s="11">
        <v>264812.91999999993</v>
      </c>
      <c r="BA30" s="11">
        <v>863850.18999999948</v>
      </c>
      <c r="BB30" s="11">
        <v>1141465.3900000001</v>
      </c>
      <c r="BC30" s="11">
        <v>-913601.86999999988</v>
      </c>
      <c r="BD30" s="11">
        <v>133703.4599999999</v>
      </c>
      <c r="BE30" s="11">
        <v>689564.38999999978</v>
      </c>
      <c r="BF30" s="11">
        <v>221367.82000000044</v>
      </c>
      <c r="BG30" s="11">
        <v>1161507.9099999997</v>
      </c>
      <c r="BH30" s="11">
        <v>-557594.98</v>
      </c>
      <c r="BI30" s="11">
        <v>-1120821.0899999999</v>
      </c>
      <c r="BJ30" s="11">
        <v>-126444.10999999993</v>
      </c>
      <c r="BK30" s="11">
        <v>-470702.05999999994</v>
      </c>
      <c r="BL30" s="8"/>
      <c r="BM30" s="11">
        <f t="shared" si="56"/>
        <v>-470702.05999999994</v>
      </c>
      <c r="BN30" s="9"/>
      <c r="BO30" s="11">
        <f t="shared" ref="BO30:BR30" si="64">SUMIFS($AZ30:$BK30,$AZ$4:$BK$4,BO$4)</f>
        <v>2270128.4999999995</v>
      </c>
      <c r="BP30" s="11">
        <f t="shared" si="64"/>
        <v>-90334.020000000135</v>
      </c>
      <c r="BQ30" s="11">
        <f t="shared" si="64"/>
        <v>825280.75000000023</v>
      </c>
      <c r="BR30" s="11">
        <f t="shared" si="64"/>
        <v>-1717967.2599999998</v>
      </c>
      <c r="BS30" s="9"/>
      <c r="BT30" s="11">
        <f t="shared" si="58"/>
        <v>-126444.10999999993</v>
      </c>
    </row>
    <row r="31" spans="2:72" ht="14.25" customHeight="1" x14ac:dyDescent="0.25">
      <c r="B31" s="7"/>
      <c r="P31" s="9"/>
      <c r="R31" s="9"/>
      <c r="W31" s="9"/>
      <c r="AA31" s="41"/>
      <c r="AB31" s="41"/>
      <c r="AC31" s="33"/>
      <c r="AD31" s="41"/>
      <c r="AE31" s="41"/>
      <c r="AF31" s="41"/>
      <c r="AG31" s="41"/>
      <c r="AH31" s="33"/>
      <c r="AI31" s="281"/>
      <c r="AJ31" s="41"/>
      <c r="AK31" s="41"/>
      <c r="AL31" s="41"/>
      <c r="AM31" s="41"/>
      <c r="AN31" s="41"/>
      <c r="AO31" s="41"/>
      <c r="AP31" s="41"/>
      <c r="AQ31" s="41"/>
      <c r="AR31" s="41"/>
      <c r="AS31" s="41"/>
      <c r="AT31" s="41"/>
      <c r="AU31" s="41"/>
      <c r="AV31" s="41"/>
      <c r="AY31" s="280"/>
      <c r="BL31" s="8"/>
      <c r="BN31" s="9"/>
      <c r="BS31" s="9"/>
    </row>
    <row r="32" spans="2:72" ht="14.25" customHeight="1" x14ac:dyDescent="0.25">
      <c r="B32" s="10" t="s">
        <v>219</v>
      </c>
      <c r="AA32" s="41"/>
      <c r="AB32" s="41"/>
      <c r="AC32" s="41"/>
      <c r="AD32" s="41"/>
      <c r="AE32" s="41"/>
      <c r="AF32" s="41"/>
      <c r="AG32" s="41"/>
      <c r="AH32" s="41"/>
      <c r="AI32" s="281"/>
      <c r="AJ32" s="41"/>
      <c r="AK32" s="41"/>
      <c r="AL32" s="41"/>
      <c r="AM32" s="41"/>
      <c r="AN32" s="41"/>
      <c r="AO32" s="41"/>
      <c r="AP32" s="41"/>
      <c r="AQ32" s="41"/>
      <c r="AR32" s="41"/>
      <c r="AS32" s="41"/>
      <c r="AT32" s="41"/>
      <c r="AU32" s="41"/>
      <c r="AV32" s="41"/>
      <c r="AY32" s="280"/>
      <c r="BL32" s="8"/>
    </row>
    <row r="33" spans="2:72" ht="14.25" customHeight="1" x14ac:dyDescent="0.25">
      <c r="B33" s="7" t="s">
        <v>185</v>
      </c>
      <c r="C33" s="286">
        <f t="shared" ref="C33:C42" si="65">BK33</f>
        <v>60064.239999999991</v>
      </c>
      <c r="D33" s="52">
        <f>SUMIFS('Dispatch BS'!C:C,'Dispatch BS'!$Q:$Q,$B33)-SUMIFS('Dispatch BS'!B:B,'Dispatch BS'!$Q:$Q,$B33)</f>
        <v>-19382.299999999988</v>
      </c>
      <c r="E33" s="52">
        <f>SUMIFS('Dispatch BS'!D:D,'Dispatch BS'!$Q:$Q,$B33)-SUMIFS('Dispatch BS'!C:C,'Dispatch BS'!$Q:$Q,$B33)</f>
        <v>75147.330000000075</v>
      </c>
      <c r="F33" s="52">
        <f>SUMIFS('Dispatch BS'!E:E,'Dispatch BS'!$Q:$Q,$B33)-SUMIFS('Dispatch BS'!D:D,'Dispatch BS'!$Q:$Q,$B33)</f>
        <v>-240590.08000000002</v>
      </c>
      <c r="G33" s="52">
        <f>SUMIFS('Dispatch BS'!F:F,'Dispatch BS'!$Q:$Q,$B33)-SUMIFS('Dispatch BS'!E:E,'Dispatch BS'!$Q:$Q,$B33)</f>
        <v>-71805.580000000016</v>
      </c>
      <c r="H33" s="52">
        <f>SUMIFS('Dispatch BS'!G:G,'Dispatch BS'!$Q:$Q,$B33)-SUMIFS('Dispatch BS'!F:F,'Dispatch BS'!$Q:$Q,$B33)</f>
        <v>145721.16000000003</v>
      </c>
      <c r="I33" s="52">
        <f>SUMIFS('Dispatch BS'!H:H,'Dispatch BS'!$Q:$Q,$B33)-SUMIFS('Dispatch BS'!G:G,'Dispatch BS'!$Q:$Q,$B33)</f>
        <v>59656.630000000005</v>
      </c>
      <c r="J33" s="52">
        <f>SUMIFS('Dispatch BS'!I:I,'Dispatch BS'!$Q:$Q,$B33)-SUMIFS('Dispatch BS'!H:H,'Dispatch BS'!$Q:$Q,$B33)</f>
        <v>-81720.87</v>
      </c>
      <c r="K33" s="52">
        <f>SUMIFS('Dispatch BS'!J:J,'Dispatch BS'!$Q:$Q,$B33)-SUMIFS('Dispatch BS'!I:I,'Dispatch BS'!$Q:$Q,$B33)</f>
        <v>118696.38</v>
      </c>
      <c r="L33" s="52">
        <f>SUMIFS('Dispatch BS'!K:K,'Dispatch BS'!$Q:$Q,$B33)-SUMIFS('Dispatch BS'!J:J,'Dispatch BS'!$Q:$Q,$B33)</f>
        <v>-44545.580000000016</v>
      </c>
      <c r="M33" s="52">
        <f>SUMIFS('Dispatch BS'!L:L,'Dispatch BS'!$Q:$Q,$B33)-SUMIFS('Dispatch BS'!K:K,'Dispatch BS'!$Q:$Q,$B33)</f>
        <v>85984.710000000021</v>
      </c>
      <c r="N33" s="52">
        <f>SUMIFS('Dispatch BS'!M:M,'Dispatch BS'!$Q:$Q,$B33)-SUMIFS('Dispatch BS'!L:L,'Dispatch BS'!$Q:$Q,$B33)</f>
        <v>-4780.2399999999907</v>
      </c>
      <c r="O33" s="52">
        <f>SUMIFS('Dispatch BS'!N:N,'Dispatch BS'!$Q:$Q,$B33)-SUMIFS('Dispatch BS'!M:M,'Dispatch BS'!$Q:$Q,$B33)</f>
        <v>70185.62</v>
      </c>
      <c r="P33" s="9"/>
      <c r="Q33" s="9">
        <f t="shared" ref="Q33:Q44" si="66">SUMIFS($D33:$O33,$D$5:$O$5,"="&amp;$Q$5)</f>
        <v>70185.62</v>
      </c>
      <c r="R33" s="9"/>
      <c r="S33" s="9">
        <f t="shared" ref="S33:V33" si="67">SUMIFS($D33:$O33,$D$4:$O$4,S$4)</f>
        <v>-184825.04999999993</v>
      </c>
      <c r="T33" s="9">
        <f t="shared" si="67"/>
        <v>133572.21000000002</v>
      </c>
      <c r="U33" s="9">
        <f t="shared" si="67"/>
        <v>-7570.070000000007</v>
      </c>
      <c r="V33" s="9">
        <f t="shared" si="67"/>
        <v>151390.09000000003</v>
      </c>
      <c r="W33" s="9"/>
      <c r="X33" s="9">
        <f t="shared" ref="X33:X44" si="68">SUMIFS($C33:$O33,$C$5:$O$5,"="&amp;$X$5)</f>
        <v>-4780.2399999999907</v>
      </c>
      <c r="Y33" s="8"/>
      <c r="AA33" s="41"/>
      <c r="AB33" s="33">
        <v>0</v>
      </c>
      <c r="AC33" s="33"/>
      <c r="AD33" s="33">
        <v>0</v>
      </c>
      <c r="AE33" s="33">
        <v>0</v>
      </c>
      <c r="AF33" s="33">
        <v>0</v>
      </c>
      <c r="AG33" s="33">
        <v>0</v>
      </c>
      <c r="AH33" s="33"/>
      <c r="AI33" s="285">
        <v>60064.239999999991</v>
      </c>
      <c r="AJ33" s="33">
        <v>0</v>
      </c>
      <c r="AK33" s="33">
        <v>0</v>
      </c>
      <c r="AL33" s="33">
        <v>0</v>
      </c>
      <c r="AM33" s="33">
        <v>0</v>
      </c>
      <c r="AN33" s="33">
        <v>0</v>
      </c>
      <c r="AO33" s="33">
        <v>0</v>
      </c>
      <c r="AP33" s="33">
        <v>0</v>
      </c>
      <c r="AQ33" s="33">
        <v>0</v>
      </c>
      <c r="AR33" s="33">
        <v>0</v>
      </c>
      <c r="AS33" s="33">
        <v>0</v>
      </c>
      <c r="AT33" s="33">
        <v>0</v>
      </c>
      <c r="AU33" s="33">
        <v>0</v>
      </c>
      <c r="AV33" s="41"/>
      <c r="AX33" s="8"/>
      <c r="AY33" s="286">
        <v>39444.03</v>
      </c>
      <c r="AZ33" s="52">
        <v>-36849.419999999984</v>
      </c>
      <c r="BA33" s="52">
        <v>4012.1000000000058</v>
      </c>
      <c r="BB33" s="52">
        <v>4786.9099999999744</v>
      </c>
      <c r="BC33" s="52">
        <v>16410.190000000002</v>
      </c>
      <c r="BD33" s="52">
        <v>154446.61999999997</v>
      </c>
      <c r="BE33" s="52">
        <v>44376.630000000063</v>
      </c>
      <c r="BF33" s="52">
        <v>19688.5</v>
      </c>
      <c r="BG33" s="52">
        <v>-6423.289999999979</v>
      </c>
      <c r="BH33" s="52">
        <v>-111900.64000000001</v>
      </c>
      <c r="BI33" s="52">
        <v>34336.929999999993</v>
      </c>
      <c r="BJ33" s="52">
        <v>91941.93</v>
      </c>
      <c r="BK33" s="52">
        <v>60064.239999999991</v>
      </c>
      <c r="BL33" s="8"/>
      <c r="BM33" s="9">
        <f t="shared" ref="BM33:BM44" si="69">SUMIFS($AZ33:$BK33,$AZ$5:$BK$5,"="&amp;$BM$5)</f>
        <v>60064.239999999991</v>
      </c>
      <c r="BN33" s="9"/>
      <c r="BO33" s="9">
        <f t="shared" ref="BO33:BR33" si="70">SUMIFS($AZ33:$BK33,$AZ$4:$BK$4,BO$4)</f>
        <v>-28050.410000000003</v>
      </c>
      <c r="BP33" s="9">
        <f t="shared" si="70"/>
        <v>215233.44000000003</v>
      </c>
      <c r="BQ33" s="9">
        <f t="shared" si="70"/>
        <v>-98635.43</v>
      </c>
      <c r="BR33" s="9">
        <f t="shared" si="70"/>
        <v>186343.09999999998</v>
      </c>
      <c r="BS33" s="9"/>
      <c r="BT33" s="9">
        <f t="shared" ref="BT33:BT44" si="71">SUMIFS($AY33:$BK33,$AY$5:$BK$5,"="&amp;$BT$5)</f>
        <v>91941.93</v>
      </c>
    </row>
    <row r="34" spans="2:72" ht="14.25" customHeight="1" x14ac:dyDescent="0.25">
      <c r="B34" s="71" t="s">
        <v>186</v>
      </c>
      <c r="C34" s="286">
        <f t="shared" si="65"/>
        <v>9331.9700000000012</v>
      </c>
      <c r="D34" s="52">
        <f>SUMIFS('Dispatch BS'!C:C,'Dispatch BS'!$Q:$Q,$B34)-SUMIFS('Dispatch BS'!B:B,'Dispatch BS'!$Q:$Q,$B34)</f>
        <v>-8501.9400000000023</v>
      </c>
      <c r="E34" s="52">
        <f>SUMIFS('Dispatch BS'!D:D,'Dispatch BS'!$Q:$Q,$B34)-SUMIFS('Dispatch BS'!C:C,'Dispatch BS'!$Q:$Q,$B34)</f>
        <v>26386.520000000004</v>
      </c>
      <c r="F34" s="52">
        <f>SUMIFS('Dispatch BS'!E:E,'Dispatch BS'!$Q:$Q,$B34)-SUMIFS('Dispatch BS'!D:D,'Dispatch BS'!$Q:$Q,$B34)</f>
        <v>-53901.520000000004</v>
      </c>
      <c r="G34" s="52">
        <f>SUMIFS('Dispatch BS'!F:F,'Dispatch BS'!$Q:$Q,$B34)-SUMIFS('Dispatch BS'!E:E,'Dispatch BS'!$Q:$Q,$B34)</f>
        <v>14265.350000000006</v>
      </c>
      <c r="H34" s="52">
        <f>SUMIFS('Dispatch BS'!G:G,'Dispatch BS'!$Q:$Q,$B34)-SUMIFS('Dispatch BS'!F:F,'Dispatch BS'!$Q:$Q,$B34)</f>
        <v>538.06999999999971</v>
      </c>
      <c r="I34" s="52">
        <f>SUMIFS('Dispatch BS'!H:H,'Dispatch BS'!$Q:$Q,$B34)-SUMIFS('Dispatch BS'!G:G,'Dispatch BS'!$Q:$Q,$B34)</f>
        <v>77</v>
      </c>
      <c r="J34" s="52">
        <f>SUMIFS('Dispatch BS'!I:I,'Dispatch BS'!$Q:$Q,$B34)-SUMIFS('Dispatch BS'!H:H,'Dispatch BS'!$Q:$Q,$B34)</f>
        <v>-6480.3700000000026</v>
      </c>
      <c r="K34" s="52">
        <f>SUMIFS('Dispatch BS'!J:J,'Dispatch BS'!$Q:$Q,$B34)-SUMIFS('Dispatch BS'!I:I,'Dispatch BS'!$Q:$Q,$B34)</f>
        <v>2749</v>
      </c>
      <c r="L34" s="52">
        <f>SUMIFS('Dispatch BS'!K:K,'Dispatch BS'!$Q:$Q,$B34)-SUMIFS('Dispatch BS'!J:J,'Dispatch BS'!$Q:$Q,$B34)</f>
        <v>-8691.14</v>
      </c>
      <c r="M34" s="52">
        <f>SUMIFS('Dispatch BS'!L:L,'Dispatch BS'!$Q:$Q,$B34)-SUMIFS('Dispatch BS'!K:K,'Dispatch BS'!$Q:$Q,$B34)</f>
        <v>5487.6699999999983</v>
      </c>
      <c r="N34" s="52">
        <f>SUMIFS('Dispatch BS'!M:M,'Dispatch BS'!$Q:$Q,$B34)-SUMIFS('Dispatch BS'!L:L,'Dispatch BS'!$Q:$Q,$B34)</f>
        <v>11127.36</v>
      </c>
      <c r="O34" s="52">
        <f>SUMIFS('Dispatch BS'!N:N,'Dispatch BS'!$Q:$Q,$B34)-SUMIFS('Dispatch BS'!M:M,'Dispatch BS'!$Q:$Q,$B34)</f>
        <v>-11168.659999999996</v>
      </c>
      <c r="P34" s="9"/>
      <c r="Q34" s="9">
        <f t="shared" si="66"/>
        <v>-11168.659999999996</v>
      </c>
      <c r="R34" s="9"/>
      <c r="S34" s="9">
        <f t="shared" ref="S34:V34" si="72">SUMIFS($D34:$O34,$D$4:$O$4,S$4)</f>
        <v>-36016.94</v>
      </c>
      <c r="T34" s="9">
        <f t="shared" si="72"/>
        <v>14880.420000000006</v>
      </c>
      <c r="U34" s="9">
        <f t="shared" si="72"/>
        <v>-12422.510000000002</v>
      </c>
      <c r="V34" s="9">
        <f t="shared" si="72"/>
        <v>5446.3700000000026</v>
      </c>
      <c r="W34" s="9"/>
      <c r="X34" s="9">
        <f t="shared" si="68"/>
        <v>11127.36</v>
      </c>
      <c r="Y34" s="9"/>
      <c r="AA34" s="41"/>
      <c r="AB34" s="33">
        <v>0</v>
      </c>
      <c r="AC34" s="33"/>
      <c r="AD34" s="33">
        <v>0</v>
      </c>
      <c r="AE34" s="33">
        <v>0</v>
      </c>
      <c r="AF34" s="33">
        <v>0</v>
      </c>
      <c r="AG34" s="33">
        <v>0</v>
      </c>
      <c r="AH34" s="33"/>
      <c r="AI34" s="285">
        <v>9331.9700000000012</v>
      </c>
      <c r="AJ34" s="33">
        <v>0</v>
      </c>
      <c r="AK34" s="33">
        <v>0</v>
      </c>
      <c r="AL34" s="33">
        <v>0</v>
      </c>
      <c r="AM34" s="33">
        <v>0</v>
      </c>
      <c r="AN34" s="33">
        <v>0</v>
      </c>
      <c r="AO34" s="33">
        <v>0</v>
      </c>
      <c r="AP34" s="33">
        <v>0</v>
      </c>
      <c r="AQ34" s="33">
        <v>0</v>
      </c>
      <c r="AR34" s="33">
        <v>0</v>
      </c>
      <c r="AS34" s="33">
        <v>0</v>
      </c>
      <c r="AT34" s="33">
        <v>0</v>
      </c>
      <c r="AU34" s="33">
        <v>0</v>
      </c>
      <c r="AV34" s="41"/>
      <c r="AX34" s="9"/>
      <c r="AY34" s="286">
        <v>665.30999999999767</v>
      </c>
      <c r="AZ34" s="52">
        <v>11303.770000000004</v>
      </c>
      <c r="BA34" s="52">
        <v>1570.1199999999953</v>
      </c>
      <c r="BB34" s="52">
        <v>-15705.989999999998</v>
      </c>
      <c r="BC34" s="52">
        <v>-1013.5200000000041</v>
      </c>
      <c r="BD34" s="52">
        <v>17588.04</v>
      </c>
      <c r="BE34" s="52">
        <v>-4532.9100000000035</v>
      </c>
      <c r="BF34" s="52">
        <v>-7645.0499999999956</v>
      </c>
      <c r="BG34" s="52">
        <v>26869.249999999993</v>
      </c>
      <c r="BH34" s="52">
        <v>-1478.6299999999901</v>
      </c>
      <c r="BI34" s="52">
        <v>-18198.320000000007</v>
      </c>
      <c r="BJ34" s="52">
        <v>4884.3300000000017</v>
      </c>
      <c r="BK34" s="52">
        <v>9331.9700000000012</v>
      </c>
      <c r="BL34" s="8"/>
      <c r="BM34" s="9">
        <f t="shared" si="69"/>
        <v>9331.9700000000012</v>
      </c>
      <c r="BN34" s="9"/>
      <c r="BO34" s="9">
        <f t="shared" ref="BO34:BR34" si="73">SUMIFS($AZ34:$BK34,$AZ$4:$BK$4,BO$4)</f>
        <v>-2832.0999999999985</v>
      </c>
      <c r="BP34" s="9">
        <f t="shared" si="73"/>
        <v>12041.609999999993</v>
      </c>
      <c r="BQ34" s="9">
        <f t="shared" si="73"/>
        <v>17745.570000000007</v>
      </c>
      <c r="BR34" s="9">
        <f t="shared" si="73"/>
        <v>-3982.0200000000041</v>
      </c>
      <c r="BS34" s="9"/>
      <c r="BT34" s="9">
        <f t="shared" si="71"/>
        <v>4884.3300000000017</v>
      </c>
    </row>
    <row r="35" spans="2:72" ht="14.25" customHeight="1" x14ac:dyDescent="0.25">
      <c r="B35" s="71" t="s">
        <v>187</v>
      </c>
      <c r="C35" s="286">
        <f t="shared" si="65"/>
        <v>174618.45000000019</v>
      </c>
      <c r="D35" s="52">
        <f>SUMIFS('Dispatch BS'!C:C,'Dispatch BS'!$Q:$Q,$B35)-SUMIFS('Dispatch BS'!B:B,'Dispatch BS'!$Q:$Q,$B35)</f>
        <v>1052329.0799999996</v>
      </c>
      <c r="E35" s="52">
        <f>SUMIFS('Dispatch BS'!D:D,'Dispatch BS'!$Q:$Q,$B35)-SUMIFS('Dispatch BS'!C:C,'Dispatch BS'!$Q:$Q,$B35)</f>
        <v>316690.8200000003</v>
      </c>
      <c r="F35" s="52">
        <f>SUMIFS('Dispatch BS'!E:E,'Dispatch BS'!$Q:$Q,$B35)-SUMIFS('Dispatch BS'!D:D,'Dispatch BS'!$Q:$Q,$B35)</f>
        <v>-401051.93000000017</v>
      </c>
      <c r="G35" s="52">
        <f>SUMIFS('Dispatch BS'!F:F,'Dispatch BS'!$Q:$Q,$B35)-SUMIFS('Dispatch BS'!E:E,'Dispatch BS'!$Q:$Q,$B35)</f>
        <v>1353976.1</v>
      </c>
      <c r="H35" s="52">
        <f>SUMIFS('Dispatch BS'!G:G,'Dispatch BS'!$Q:$Q,$B35)-SUMIFS('Dispatch BS'!F:F,'Dispatch BS'!$Q:$Q,$B35)</f>
        <v>-382873.70000000019</v>
      </c>
      <c r="I35" s="52">
        <f>SUMIFS('Dispatch BS'!H:H,'Dispatch BS'!$Q:$Q,$B35)-SUMIFS('Dispatch BS'!G:G,'Dispatch BS'!$Q:$Q,$B35)</f>
        <v>-922067.73999999976</v>
      </c>
      <c r="J35" s="52">
        <f>SUMIFS('Dispatch BS'!I:I,'Dispatch BS'!$Q:$Q,$B35)-SUMIFS('Dispatch BS'!H:H,'Dispatch BS'!$Q:$Q,$B35)</f>
        <v>494766.47999999905</v>
      </c>
      <c r="K35" s="52">
        <f>SUMIFS('Dispatch BS'!J:J,'Dispatch BS'!$Q:$Q,$B35)-SUMIFS('Dispatch BS'!I:I,'Dispatch BS'!$Q:$Q,$B35)</f>
        <v>-679351.04999999935</v>
      </c>
      <c r="L35" s="52">
        <f>SUMIFS('Dispatch BS'!K:K,'Dispatch BS'!$Q:$Q,$B35)-SUMIFS('Dispatch BS'!J:J,'Dispatch BS'!$Q:$Q,$B35)</f>
        <v>-845842.5700000003</v>
      </c>
      <c r="M35" s="52">
        <f>SUMIFS('Dispatch BS'!L:L,'Dispatch BS'!$Q:$Q,$B35)-SUMIFS('Dispatch BS'!K:K,'Dispatch BS'!$Q:$Q,$B35)</f>
        <v>-69414.89000000013</v>
      </c>
      <c r="N35" s="52">
        <f>SUMIFS('Dispatch BS'!M:M,'Dispatch BS'!$Q:$Q,$B35)-SUMIFS('Dispatch BS'!L:L,'Dispatch BS'!$Q:$Q,$B35)</f>
        <v>91843.330000000075</v>
      </c>
      <c r="O35" s="52">
        <f>SUMIFS('Dispatch BS'!N:N,'Dispatch BS'!$Q:$Q,$B35)-SUMIFS('Dispatch BS'!M:M,'Dispatch BS'!$Q:$Q,$B35)</f>
        <v>122981.39999999991</v>
      </c>
      <c r="P35" s="8"/>
      <c r="Q35" s="9">
        <f t="shared" si="66"/>
        <v>122981.39999999991</v>
      </c>
      <c r="R35" s="8"/>
      <c r="S35" s="9">
        <f t="shared" ref="S35:V35" si="74">SUMIFS($D35:$O35,$D$4:$O$4,S$4)</f>
        <v>967967.96999999974</v>
      </c>
      <c r="T35" s="9">
        <f t="shared" si="74"/>
        <v>49034.660000000149</v>
      </c>
      <c r="U35" s="9">
        <f t="shared" si="74"/>
        <v>-1030427.1400000006</v>
      </c>
      <c r="V35" s="9">
        <f t="shared" si="74"/>
        <v>145409.83999999985</v>
      </c>
      <c r="W35" s="8"/>
      <c r="X35" s="9">
        <f t="shared" si="68"/>
        <v>91843.330000000075</v>
      </c>
      <c r="Y35" s="9"/>
      <c r="AA35" s="41"/>
      <c r="AB35" s="33">
        <v>113990.45237553352</v>
      </c>
      <c r="AC35" s="31"/>
      <c r="AD35" s="33">
        <v>268335.97024509916</v>
      </c>
      <c r="AE35" s="33">
        <v>1169004.6375000011</v>
      </c>
      <c r="AF35" s="33">
        <v>-1502573.0128695671</v>
      </c>
      <c r="AG35" s="33">
        <v>179222.85750000039</v>
      </c>
      <c r="AH35" s="31"/>
      <c r="AI35" s="285">
        <v>174618.45000000019</v>
      </c>
      <c r="AJ35" s="33">
        <v>915197.68626389885</v>
      </c>
      <c r="AK35" s="33">
        <v>29305.183657266665</v>
      </c>
      <c r="AL35" s="33">
        <v>-676166.89967606636</v>
      </c>
      <c r="AM35" s="33">
        <v>1018529.0450941976</v>
      </c>
      <c r="AN35" s="33">
        <v>233062.76953623537</v>
      </c>
      <c r="AO35" s="33">
        <v>-82587.177130431868</v>
      </c>
      <c r="AP35" s="33">
        <v>-124513.70490580238</v>
      </c>
      <c r="AQ35" s="33">
        <v>-654244.92713043187</v>
      </c>
      <c r="AR35" s="33">
        <v>-723814.38083333289</v>
      </c>
      <c r="AS35" s="33">
        <v>-321442.63083333289</v>
      </c>
      <c r="AT35" s="33">
        <v>228797.20249999966</v>
      </c>
      <c r="AU35" s="33">
        <v>271868.28583333362</v>
      </c>
      <c r="AV35" s="41"/>
      <c r="AX35" s="9"/>
      <c r="AY35" s="286">
        <v>150758.06000000006</v>
      </c>
      <c r="AZ35" s="52">
        <v>705930.16999999993</v>
      </c>
      <c r="BA35" s="52">
        <v>109929.12000000011</v>
      </c>
      <c r="BB35" s="52">
        <v>-703563.88000000035</v>
      </c>
      <c r="BC35" s="52">
        <v>1350836.9700000011</v>
      </c>
      <c r="BD35" s="52">
        <v>53504.679999998771</v>
      </c>
      <c r="BE35" s="52">
        <v>-188798.69999999925</v>
      </c>
      <c r="BF35" s="52">
        <v>112152.54999999981</v>
      </c>
      <c r="BG35" s="52">
        <v>-788987.45000000019</v>
      </c>
      <c r="BH35" s="52">
        <v>-844113.60999999987</v>
      </c>
      <c r="BI35" s="52">
        <v>49932.870000000112</v>
      </c>
      <c r="BJ35" s="52">
        <v>47447.599999999627</v>
      </c>
      <c r="BK35" s="52">
        <v>174618.45000000019</v>
      </c>
      <c r="BL35" s="8"/>
      <c r="BM35" s="9">
        <f t="shared" si="69"/>
        <v>174618.45000000019</v>
      </c>
      <c r="BN35" s="8"/>
      <c r="BO35" s="9">
        <f t="shared" ref="BO35:BR35" si="75">SUMIFS($AZ35:$BK35,$AZ$4:$BK$4,BO$4)</f>
        <v>112295.40999999968</v>
      </c>
      <c r="BP35" s="9">
        <f t="shared" si="75"/>
        <v>1215542.9500000007</v>
      </c>
      <c r="BQ35" s="9">
        <f t="shared" si="75"/>
        <v>-1520948.5100000002</v>
      </c>
      <c r="BR35" s="9">
        <f t="shared" si="75"/>
        <v>271998.91999999993</v>
      </c>
      <c r="BS35" s="8"/>
      <c r="BT35" s="9">
        <f t="shared" si="71"/>
        <v>47447.599999999627</v>
      </c>
    </row>
    <row r="36" spans="2:72" ht="14.25" customHeight="1" x14ac:dyDescent="0.25">
      <c r="B36" s="71" t="s">
        <v>188</v>
      </c>
      <c r="C36" s="286">
        <f t="shared" si="65"/>
        <v>70492.820000000065</v>
      </c>
      <c r="D36" s="52">
        <f>SUMIFS('Dispatch BS'!C:C,'Dispatch BS'!$Q:$Q,$B36)-SUMIFS('Dispatch BS'!B:B,'Dispatch BS'!$Q:$Q,$B36)</f>
        <v>56855.189999999711</v>
      </c>
      <c r="E36" s="52">
        <f>SUMIFS('Dispatch BS'!D:D,'Dispatch BS'!$Q:$Q,$B36)-SUMIFS('Dispatch BS'!C:C,'Dispatch BS'!$Q:$Q,$B36)</f>
        <v>16655.880000000354</v>
      </c>
      <c r="F36" s="52">
        <f>SUMIFS('Dispatch BS'!E:E,'Dispatch BS'!$Q:$Q,$B36)-SUMIFS('Dispatch BS'!D:D,'Dispatch BS'!$Q:$Q,$B36)</f>
        <v>-761783.39000000013</v>
      </c>
      <c r="G36" s="52">
        <f>SUMIFS('Dispatch BS'!F:F,'Dispatch BS'!$Q:$Q,$B36)-SUMIFS('Dispatch BS'!E:E,'Dispatch BS'!$Q:$Q,$B36)</f>
        <v>74114.370000000112</v>
      </c>
      <c r="H36" s="52">
        <f>SUMIFS('Dispatch BS'!G:G,'Dispatch BS'!$Q:$Q,$B36)-SUMIFS('Dispatch BS'!F:F,'Dispatch BS'!$Q:$Q,$B36)</f>
        <v>-63584.910000000033</v>
      </c>
      <c r="I36" s="52">
        <f>SUMIFS('Dispatch BS'!H:H,'Dispatch BS'!$Q:$Q,$B36)-SUMIFS('Dispatch BS'!G:G,'Dispatch BS'!$Q:$Q,$B36)</f>
        <v>51066.169999999925</v>
      </c>
      <c r="J36" s="52">
        <f>SUMIFS('Dispatch BS'!I:I,'Dispatch BS'!$Q:$Q,$B36)-SUMIFS('Dispatch BS'!H:H,'Dispatch BS'!$Q:$Q,$B36)</f>
        <v>56981.550000000047</v>
      </c>
      <c r="K36" s="52">
        <f>SUMIFS('Dispatch BS'!J:J,'Dispatch BS'!$Q:$Q,$B36)-SUMIFS('Dispatch BS'!I:I,'Dispatch BS'!$Q:$Q,$B36)</f>
        <v>44854.309999999939</v>
      </c>
      <c r="L36" s="52">
        <f>SUMIFS('Dispatch BS'!K:K,'Dispatch BS'!$Q:$Q,$B36)-SUMIFS('Dispatch BS'!J:J,'Dispatch BS'!$Q:$Q,$B36)</f>
        <v>28487.490000000107</v>
      </c>
      <c r="M36" s="52">
        <f>SUMIFS('Dispatch BS'!L:L,'Dispatch BS'!$Q:$Q,$B36)-SUMIFS('Dispatch BS'!K:K,'Dispatch BS'!$Q:$Q,$B36)</f>
        <v>35773.180000000051</v>
      </c>
      <c r="N36" s="52">
        <f>SUMIFS('Dispatch BS'!M:M,'Dispatch BS'!$Q:$Q,$B36)-SUMIFS('Dispatch BS'!L:L,'Dispatch BS'!$Q:$Q,$B36)</f>
        <v>74593.910000000033</v>
      </c>
      <c r="O36" s="52">
        <f>SUMIFS('Dispatch BS'!N:N,'Dispatch BS'!$Q:$Q,$B36)-SUMIFS('Dispatch BS'!M:M,'Dispatch BS'!$Q:$Q,$B36)</f>
        <v>82962.589999999967</v>
      </c>
      <c r="Q36" s="9">
        <f t="shared" si="66"/>
        <v>82962.589999999967</v>
      </c>
      <c r="S36" s="9">
        <f t="shared" ref="S36:V36" si="76">SUMIFS($D36:$O36,$D$4:$O$4,S$4)</f>
        <v>-688272.32000000007</v>
      </c>
      <c r="T36" s="9">
        <f t="shared" si="76"/>
        <v>61595.630000000005</v>
      </c>
      <c r="U36" s="9">
        <f t="shared" si="76"/>
        <v>130323.35000000009</v>
      </c>
      <c r="V36" s="9">
        <f t="shared" si="76"/>
        <v>193329.68000000005</v>
      </c>
      <c r="X36" s="9">
        <f t="shared" si="68"/>
        <v>74593.910000000033</v>
      </c>
      <c r="Y36" s="9"/>
      <c r="AA36" s="41"/>
      <c r="AB36" s="33">
        <v>432030.18799999962</v>
      </c>
      <c r="AC36" s="41"/>
      <c r="AD36" s="33">
        <v>-595657.1930000002</v>
      </c>
      <c r="AE36" s="33">
        <v>306449.5070000001</v>
      </c>
      <c r="AF36" s="33">
        <v>362161.4369999998</v>
      </c>
      <c r="AG36" s="33">
        <v>359076.43699999992</v>
      </c>
      <c r="AH36" s="41"/>
      <c r="AI36" s="285">
        <v>-79507.179999999935</v>
      </c>
      <c r="AJ36" s="33">
        <v>127773.55603515403</v>
      </c>
      <c r="AK36" s="33">
        <v>-802344.29803515435</v>
      </c>
      <c r="AL36" s="33">
        <v>78913.549000000057</v>
      </c>
      <c r="AM36" s="33">
        <v>73478.549000000115</v>
      </c>
      <c r="AN36" s="33">
        <v>104985.47900000005</v>
      </c>
      <c r="AO36" s="33">
        <v>127985.47899999993</v>
      </c>
      <c r="AP36" s="33">
        <v>88410.478999999934</v>
      </c>
      <c r="AQ36" s="33">
        <v>134925.47899999982</v>
      </c>
      <c r="AR36" s="33">
        <v>138825.47900000005</v>
      </c>
      <c r="AS36" s="33">
        <v>80465.47900000005</v>
      </c>
      <c r="AT36" s="33">
        <v>136005.47899999982</v>
      </c>
      <c r="AU36" s="33">
        <v>142605.47900000005</v>
      </c>
      <c r="AV36" s="41"/>
      <c r="AX36" s="9"/>
      <c r="AY36" s="286">
        <v>-1108778.6500000006</v>
      </c>
      <c r="AZ36" s="52">
        <v>71701.770000000251</v>
      </c>
      <c r="BA36" s="52">
        <v>-721229.40000000014</v>
      </c>
      <c r="BB36" s="52">
        <v>-11274.470000000088</v>
      </c>
      <c r="BC36" s="52">
        <v>190117.77000000014</v>
      </c>
      <c r="BD36" s="52">
        <v>-81298.020000000019</v>
      </c>
      <c r="BE36" s="52">
        <v>36483.520000000019</v>
      </c>
      <c r="BF36" s="52">
        <v>27280.609999999986</v>
      </c>
      <c r="BG36" s="52">
        <v>245757.04999999993</v>
      </c>
      <c r="BH36" s="52">
        <v>176996.30999999982</v>
      </c>
      <c r="BI36" s="52">
        <v>-21947.419999999693</v>
      </c>
      <c r="BJ36" s="52">
        <v>97700.369999999879</v>
      </c>
      <c r="BK36" s="52">
        <v>70492.820000000065</v>
      </c>
      <c r="BL36" s="8"/>
      <c r="BM36" s="9">
        <f t="shared" si="69"/>
        <v>70492.820000000065</v>
      </c>
      <c r="BO36" s="9">
        <f t="shared" ref="BO36:BR36" si="77">SUMIFS($AZ36:$BK36,$AZ$4:$BK$4,BO$4)</f>
        <v>-660802.1</v>
      </c>
      <c r="BP36" s="9">
        <f t="shared" si="77"/>
        <v>145303.27000000014</v>
      </c>
      <c r="BQ36" s="9">
        <f t="shared" si="77"/>
        <v>450033.96999999974</v>
      </c>
      <c r="BR36" s="9">
        <f t="shared" si="77"/>
        <v>146245.77000000025</v>
      </c>
      <c r="BT36" s="9">
        <f t="shared" si="71"/>
        <v>97700.369999999879</v>
      </c>
    </row>
    <row r="37" spans="2:72" ht="14.25" customHeight="1" x14ac:dyDescent="0.25">
      <c r="B37" s="71" t="s">
        <v>220</v>
      </c>
      <c r="C37" s="286">
        <f t="shared" si="65"/>
        <v>-2464643.77</v>
      </c>
      <c r="D37" s="52">
        <f>SUMIFS('Dispatch BS'!C:C,'Dispatch BS'!$Q:$Q,$B37)-SUMIFS('Dispatch BS'!B:B,'Dispatch BS'!$Q:$Q,$B37)</f>
        <v>-320420.4600000002</v>
      </c>
      <c r="E37" s="52">
        <f>SUMIFS('Dispatch BS'!D:D,'Dispatch BS'!$Q:$Q,$B37)-SUMIFS('Dispatch BS'!C:C,'Dispatch BS'!$Q:$Q,$B37)</f>
        <v>439024.7200000002</v>
      </c>
      <c r="F37" s="52">
        <f>SUMIFS('Dispatch BS'!E:E,'Dispatch BS'!$Q:$Q,$B37)-SUMIFS('Dispatch BS'!D:D,'Dispatch BS'!$Q:$Q,$B37)</f>
        <v>492591.5299999998</v>
      </c>
      <c r="G37" s="52">
        <f>SUMIFS('Dispatch BS'!F:F,'Dispatch BS'!$Q:$Q,$B37)-SUMIFS('Dispatch BS'!E:E,'Dispatch BS'!$Q:$Q,$B37)</f>
        <v>-307683</v>
      </c>
      <c r="H37" s="52">
        <f>SUMIFS('Dispatch BS'!G:G,'Dispatch BS'!$Q:$Q,$B37)-SUMIFS('Dispatch BS'!F:F,'Dispatch BS'!$Q:$Q,$B37)</f>
        <v>476378.38999999966</v>
      </c>
      <c r="I37" s="52">
        <f>SUMIFS('Dispatch BS'!H:H,'Dispatch BS'!$Q:$Q,$B37)-SUMIFS('Dispatch BS'!G:G,'Dispatch BS'!$Q:$Q,$B37)</f>
        <v>472337.31000000052</v>
      </c>
      <c r="J37" s="52">
        <f>SUMIFS('Dispatch BS'!I:I,'Dispatch BS'!$Q:$Q,$B37)-SUMIFS('Dispatch BS'!H:H,'Dispatch BS'!$Q:$Q,$B37)</f>
        <v>-270611.3200000003</v>
      </c>
      <c r="K37" s="52">
        <f>SUMIFS('Dispatch BS'!J:J,'Dispatch BS'!$Q:$Q,$B37)-SUMIFS('Dispatch BS'!I:I,'Dispatch BS'!$Q:$Q,$B37)</f>
        <v>491612.2200000002</v>
      </c>
      <c r="L37" s="52">
        <f>SUMIFS('Dispatch BS'!K:K,'Dispatch BS'!$Q:$Q,$B37)-SUMIFS('Dispatch BS'!J:J,'Dispatch BS'!$Q:$Q,$B37)</f>
        <v>482023.44999999972</v>
      </c>
      <c r="M37" s="52">
        <f>SUMIFS('Dispatch BS'!L:L,'Dispatch BS'!$Q:$Q,$B37)-SUMIFS('Dispatch BS'!K:K,'Dispatch BS'!$Q:$Q,$B37)</f>
        <v>-266245.40999999968</v>
      </c>
      <c r="N37" s="663">
        <f>SUMIFS('Dispatch BS'!M:M,'Dispatch BS'!$Q:$Q,$B37)-SUMIFS('Dispatch BS'!L:L,'Dispatch BS'!$Q:$Q,$B37)+N71</f>
        <v>806143.91000000015</v>
      </c>
      <c r="O37" s="52">
        <f>SUMIFS('Dispatch BS'!N:N,'Dispatch BS'!$Q:$Q,$B37)-SUMIFS('Dispatch BS'!M:M,'Dispatch BS'!$Q:$Q,$B37)</f>
        <v>492410.18000000017</v>
      </c>
      <c r="Q37" s="9">
        <f t="shared" si="66"/>
        <v>492410.18000000017</v>
      </c>
      <c r="S37" s="9">
        <f t="shared" ref="S37:V37" si="78">SUMIFS($D37:$O37,$D$4:$O$4,S$4)</f>
        <v>611195.7899999998</v>
      </c>
      <c r="T37" s="9">
        <f t="shared" si="78"/>
        <v>641032.70000000019</v>
      </c>
      <c r="U37" s="9">
        <f t="shared" si="78"/>
        <v>703024.34999999963</v>
      </c>
      <c r="V37" s="9">
        <f t="shared" si="78"/>
        <v>1032308.6800000006</v>
      </c>
      <c r="X37" s="9">
        <f t="shared" si="68"/>
        <v>806143.91000000015</v>
      </c>
      <c r="Y37" s="9"/>
      <c r="AA37" s="41"/>
      <c r="AB37" s="33">
        <v>2679315.9521719413</v>
      </c>
      <c r="AC37" s="41"/>
      <c r="AD37" s="33">
        <v>595238.77050547954</v>
      </c>
      <c r="AE37" s="33">
        <v>655894.42658824101</v>
      </c>
      <c r="AF37" s="33">
        <v>695874.96232066397</v>
      </c>
      <c r="AG37" s="33">
        <v>732307.79275755677</v>
      </c>
      <c r="AH37" s="41"/>
      <c r="AI37" s="285">
        <v>501438.70000000065</v>
      </c>
      <c r="AJ37" s="33">
        <v>-331983.52273698663</v>
      </c>
      <c r="AK37" s="33">
        <v>437071.43096986366</v>
      </c>
      <c r="AL37" s="33">
        <v>490150.86227260251</v>
      </c>
      <c r="AM37" s="33">
        <v>-306451.75521997921</v>
      </c>
      <c r="AN37" s="33">
        <v>486927.90762328822</v>
      </c>
      <c r="AO37" s="33">
        <v>475418.274184932</v>
      </c>
      <c r="AP37" s="33">
        <v>-275521.53206632286</v>
      </c>
      <c r="AQ37" s="33">
        <v>490784.35946301464</v>
      </c>
      <c r="AR37" s="33">
        <v>480612.13492397219</v>
      </c>
      <c r="AS37" s="33">
        <v>-267116.5411232654</v>
      </c>
      <c r="AT37" s="33">
        <v>488721.59496575315</v>
      </c>
      <c r="AU37" s="33">
        <v>510702.73891506903</v>
      </c>
      <c r="AV37" s="41"/>
      <c r="AX37" s="8"/>
      <c r="AY37" s="286">
        <v>1676022.2199999997</v>
      </c>
      <c r="AZ37" s="52">
        <v>-452115.94999999949</v>
      </c>
      <c r="BA37" s="52">
        <v>350973.47999999975</v>
      </c>
      <c r="BB37" s="52">
        <v>375638.28000000026</v>
      </c>
      <c r="BC37" s="52">
        <v>-454044.30000000028</v>
      </c>
      <c r="BD37" s="52">
        <v>448899.65000000037</v>
      </c>
      <c r="BE37" s="52">
        <v>458358.35999999987</v>
      </c>
      <c r="BF37" s="52">
        <v>-323278.28000000026</v>
      </c>
      <c r="BG37" s="52">
        <v>486126.58000000007</v>
      </c>
      <c r="BH37" s="52">
        <v>490268.14999999991</v>
      </c>
      <c r="BI37" s="52">
        <v>-372225.73</v>
      </c>
      <c r="BJ37" s="52">
        <v>477471.81000000006</v>
      </c>
      <c r="BK37" s="52">
        <v>-2464643.77</v>
      </c>
      <c r="BL37" s="8"/>
      <c r="BM37" s="9">
        <f t="shared" si="69"/>
        <v>-2464643.77</v>
      </c>
      <c r="BO37" s="9">
        <f t="shared" ref="BO37:BR37" si="79">SUMIFS($AZ37:$BK37,$AZ$4:$BK$4,BO$4)</f>
        <v>274495.81000000052</v>
      </c>
      <c r="BP37" s="9">
        <f t="shared" si="79"/>
        <v>453213.70999999996</v>
      </c>
      <c r="BQ37" s="9">
        <f t="shared" si="79"/>
        <v>653116.44999999972</v>
      </c>
      <c r="BR37" s="9">
        <f t="shared" si="79"/>
        <v>-2359397.69</v>
      </c>
      <c r="BT37" s="9">
        <f t="shared" si="71"/>
        <v>477471.81000000006</v>
      </c>
    </row>
    <row r="38" spans="2:72" ht="14.25" customHeight="1" x14ac:dyDescent="0.25">
      <c r="B38" s="71" t="s">
        <v>191</v>
      </c>
      <c r="C38" s="286">
        <f t="shared" si="65"/>
        <v>1711.9500000000003</v>
      </c>
      <c r="D38" s="52">
        <f>SUMIFS('Dispatch BS'!C:C,'Dispatch BS'!$Q:$Q,$B38)-SUMIFS('Dispatch BS'!B:B,'Dispatch BS'!$Q:$Q,$B38)</f>
        <v>22557.94</v>
      </c>
      <c r="E38" s="52">
        <f>SUMIFS('Dispatch BS'!D:D,'Dispatch BS'!$Q:$Q,$B38)-SUMIFS('Dispatch BS'!C:C,'Dispatch BS'!$Q:$Q,$B38)</f>
        <v>22479.109999999997</v>
      </c>
      <c r="F38" s="52">
        <f>SUMIFS('Dispatch BS'!E:E,'Dispatch BS'!$Q:$Q,$B38)-SUMIFS('Dispatch BS'!D:D,'Dispatch BS'!$Q:$Q,$B38)</f>
        <v>-49162.02</v>
      </c>
      <c r="G38" s="52">
        <f>SUMIFS('Dispatch BS'!F:F,'Dispatch BS'!$Q:$Q,$B38)-SUMIFS('Dispatch BS'!E:E,'Dispatch BS'!$Q:$Q,$B38)</f>
        <v>71413.710000000021</v>
      </c>
      <c r="H38" s="52">
        <f>SUMIFS('Dispatch BS'!G:G,'Dispatch BS'!$Q:$Q,$B38)-SUMIFS('Dispatch BS'!F:F,'Dispatch BS'!$Q:$Q,$B38)</f>
        <v>-62196.17</v>
      </c>
      <c r="I38" s="52">
        <f>SUMIFS('Dispatch BS'!H:H,'Dispatch BS'!$Q:$Q,$B38)-SUMIFS('Dispatch BS'!G:G,'Dispatch BS'!$Q:$Q,$B38)</f>
        <v>-3711.8600000000006</v>
      </c>
      <c r="J38" s="52">
        <f>SUMIFS('Dispatch BS'!I:I,'Dispatch BS'!$Q:$Q,$B38)-SUMIFS('Dispatch BS'!H:H,'Dispatch BS'!$Q:$Q,$B38)</f>
        <v>13155.440000000002</v>
      </c>
      <c r="K38" s="52">
        <f>SUMIFS('Dispatch BS'!J:J,'Dispatch BS'!$Q:$Q,$B38)-SUMIFS('Dispatch BS'!I:I,'Dispatch BS'!$Q:$Q,$B38)</f>
        <v>-9515.2199999999993</v>
      </c>
      <c r="L38" s="52">
        <f>SUMIFS('Dispatch BS'!K:K,'Dispatch BS'!$Q:$Q,$B38)-SUMIFS('Dispatch BS'!J:J,'Dispatch BS'!$Q:$Q,$B38)</f>
        <v>-9101.32</v>
      </c>
      <c r="M38" s="52">
        <f>SUMIFS('Dispatch BS'!L:L,'Dispatch BS'!$Q:$Q,$B38)-SUMIFS('Dispatch BS'!K:K,'Dispatch BS'!$Q:$Q,$B38)</f>
        <v>19608.900000000001</v>
      </c>
      <c r="N38" s="52">
        <f>SUMIFS('Dispatch BS'!M:M,'Dispatch BS'!$Q:$Q,$B38)-SUMIFS('Dispatch BS'!L:L,'Dispatch BS'!$Q:$Q,$B38)</f>
        <v>-16340.06</v>
      </c>
      <c r="O38" s="52">
        <f>SUMIFS('Dispatch BS'!N:N,'Dispatch BS'!$Q:$Q,$B38)-SUMIFS('Dispatch BS'!M:M,'Dispatch BS'!$Q:$Q,$B38)</f>
        <v>-6797.26</v>
      </c>
      <c r="Q38" s="9">
        <f t="shared" si="66"/>
        <v>-6797.26</v>
      </c>
      <c r="S38" s="9">
        <f t="shared" ref="S38:V38" si="80">SUMIFS($D38:$O38,$D$4:$O$4,S$4)</f>
        <v>-4124.9700000000012</v>
      </c>
      <c r="T38" s="9">
        <f t="shared" si="80"/>
        <v>5505.6800000000221</v>
      </c>
      <c r="U38" s="9">
        <f t="shared" si="80"/>
        <v>-5461.0999999999967</v>
      </c>
      <c r="V38" s="9">
        <f t="shared" si="80"/>
        <v>-3528.4199999999983</v>
      </c>
      <c r="X38" s="9">
        <f t="shared" si="68"/>
        <v>-16340.06</v>
      </c>
      <c r="Y38" s="9"/>
      <c r="AA38" s="41"/>
      <c r="AB38" s="33">
        <v>3577.5878166666712</v>
      </c>
      <c r="AC38" s="41"/>
      <c r="AD38" s="33">
        <v>-3081.9596833333339</v>
      </c>
      <c r="AE38" s="33">
        <v>6269.7104166666704</v>
      </c>
      <c r="AF38" s="33">
        <v>-7879.9395833333328</v>
      </c>
      <c r="AG38" s="33">
        <v>8269.7766666666685</v>
      </c>
      <c r="AH38" s="41"/>
      <c r="AI38" s="285">
        <v>1711.9500000000003</v>
      </c>
      <c r="AJ38" s="33">
        <v>6840.2201826410073</v>
      </c>
      <c r="AK38" s="33">
        <v>-7649.7137500000035</v>
      </c>
      <c r="AL38" s="33">
        <v>-2272.4661159743378</v>
      </c>
      <c r="AM38" s="33">
        <v>7716.0748611231484</v>
      </c>
      <c r="AN38" s="33">
        <v>-5236.078599999998</v>
      </c>
      <c r="AO38" s="33">
        <v>3789.7141555435201</v>
      </c>
      <c r="AP38" s="33">
        <v>-1899.9768055435179</v>
      </c>
      <c r="AQ38" s="33">
        <v>-4774.9050000000007</v>
      </c>
      <c r="AR38" s="33">
        <v>-1205.0577777898143</v>
      </c>
      <c r="AS38" s="33">
        <v>2178.5254166666664</v>
      </c>
      <c r="AT38" s="33">
        <v>673.50875000000042</v>
      </c>
      <c r="AU38" s="33">
        <v>5417.7425000000012</v>
      </c>
      <c r="AV38" s="41"/>
      <c r="AX38" s="9"/>
      <c r="AY38" s="286">
        <v>-1967.7199999999993</v>
      </c>
      <c r="AZ38" s="52">
        <v>21544.92</v>
      </c>
      <c r="BA38" s="52">
        <v>11778.869999999999</v>
      </c>
      <c r="BB38" s="52">
        <v>-34929.06</v>
      </c>
      <c r="BC38" s="52">
        <v>67827.679999999993</v>
      </c>
      <c r="BD38" s="52">
        <v>-62360.77</v>
      </c>
      <c r="BE38" s="52">
        <v>865.63000000000011</v>
      </c>
      <c r="BF38" s="52">
        <v>37688.959999999999</v>
      </c>
      <c r="BG38" s="52">
        <v>-34317.85</v>
      </c>
      <c r="BH38" s="52">
        <v>-3580.79</v>
      </c>
      <c r="BI38" s="52">
        <v>23187.79</v>
      </c>
      <c r="BJ38" s="52">
        <v>-16077.16</v>
      </c>
      <c r="BK38" s="52">
        <v>1711.9500000000003</v>
      </c>
      <c r="BL38" s="8"/>
      <c r="BM38" s="9">
        <f t="shared" si="69"/>
        <v>1711.9500000000003</v>
      </c>
      <c r="BO38" s="9">
        <f t="shared" ref="BO38:BR38" si="81">SUMIFS($AZ38:$BK38,$AZ$4:$BK$4,BO$4)</f>
        <v>-1605.2700000000041</v>
      </c>
      <c r="BP38" s="9">
        <f t="shared" si="81"/>
        <v>6332.5399999999963</v>
      </c>
      <c r="BQ38" s="9">
        <f t="shared" si="81"/>
        <v>-209.67999999999938</v>
      </c>
      <c r="BR38" s="9">
        <f t="shared" si="81"/>
        <v>8822.5800000000017</v>
      </c>
      <c r="BT38" s="9">
        <f t="shared" si="71"/>
        <v>-16077.16</v>
      </c>
    </row>
    <row r="39" spans="2:72" ht="14.25" customHeight="1" x14ac:dyDescent="0.25">
      <c r="B39" s="7" t="s">
        <v>192</v>
      </c>
      <c r="C39" s="286">
        <f t="shared" si="65"/>
        <v>0</v>
      </c>
      <c r="D39" s="52">
        <f>SUMIFS('Dispatch BS'!C:C,'Dispatch BS'!$Q:$Q,$B39)-SUMIFS('Dispatch BS'!B:B,'Dispatch BS'!$Q:$Q,$B39)</f>
        <v>0</v>
      </c>
      <c r="E39" s="52">
        <f>SUMIFS('Dispatch BS'!D:D,'Dispatch BS'!$Q:$Q,$B39)-SUMIFS('Dispatch BS'!C:C,'Dispatch BS'!$Q:$Q,$B39)</f>
        <v>0</v>
      </c>
      <c r="F39" s="52">
        <f>SUMIFS('Dispatch BS'!E:E,'Dispatch BS'!$Q:$Q,$B39)-SUMIFS('Dispatch BS'!D:D,'Dispatch BS'!$Q:$Q,$B39)</f>
        <v>0</v>
      </c>
      <c r="G39" s="52">
        <f>SUMIFS('Dispatch BS'!F:F,'Dispatch BS'!$Q:$Q,$B39)-SUMIFS('Dispatch BS'!E:E,'Dispatch BS'!$Q:$Q,$B39)</f>
        <v>0</v>
      </c>
      <c r="H39" s="52">
        <f>SUMIFS('Dispatch BS'!G:G,'Dispatch BS'!$Q:$Q,$B39)-SUMIFS('Dispatch BS'!F:F,'Dispatch BS'!$Q:$Q,$B39)</f>
        <v>0</v>
      </c>
      <c r="I39" s="52">
        <f>SUMIFS('Dispatch BS'!H:H,'Dispatch BS'!$Q:$Q,$B39)-SUMIFS('Dispatch BS'!G:G,'Dispatch BS'!$Q:$Q,$B39)</f>
        <v>0</v>
      </c>
      <c r="J39" s="52">
        <f>SUMIFS('Dispatch BS'!I:I,'Dispatch BS'!$Q:$Q,$B39)-SUMIFS('Dispatch BS'!H:H,'Dispatch BS'!$Q:$Q,$B39)</f>
        <v>0</v>
      </c>
      <c r="K39" s="52">
        <f>SUMIFS('Dispatch BS'!J:J,'Dispatch BS'!$Q:$Q,$B39)-SUMIFS('Dispatch BS'!I:I,'Dispatch BS'!$Q:$Q,$B39)</f>
        <v>0</v>
      </c>
      <c r="L39" s="52">
        <f>SUMIFS('Dispatch BS'!K:K,'Dispatch BS'!$Q:$Q,$B39)-SUMIFS('Dispatch BS'!J:J,'Dispatch BS'!$Q:$Q,$B39)</f>
        <v>0</v>
      </c>
      <c r="M39" s="52">
        <f>SUMIFS('Dispatch BS'!L:L,'Dispatch BS'!$Q:$Q,$B39)-SUMIFS('Dispatch BS'!K:K,'Dispatch BS'!$Q:$Q,$B39)</f>
        <v>0</v>
      </c>
      <c r="N39" s="52">
        <f>SUMIFS('Dispatch BS'!M:M,'Dispatch BS'!$Q:$Q,$B39)-SUMIFS('Dispatch BS'!L:L,'Dispatch BS'!$Q:$Q,$B39)</f>
        <v>0</v>
      </c>
      <c r="O39" s="52">
        <f>SUMIFS('Dispatch BS'!N:N,'Dispatch BS'!$Q:$Q,$B39)-SUMIFS('Dispatch BS'!M:M,'Dispatch BS'!$Q:$Q,$B39)</f>
        <v>0</v>
      </c>
      <c r="Q39" s="9">
        <f t="shared" si="66"/>
        <v>0</v>
      </c>
      <c r="S39" s="9">
        <f t="shared" ref="S39:V39" si="82">SUMIFS($D39:$O39,$D$4:$O$4,S$4)</f>
        <v>0</v>
      </c>
      <c r="T39" s="9">
        <f t="shared" si="82"/>
        <v>0</v>
      </c>
      <c r="U39" s="9">
        <f t="shared" si="82"/>
        <v>0</v>
      </c>
      <c r="V39" s="9">
        <f t="shared" si="82"/>
        <v>0</v>
      </c>
      <c r="X39" s="9">
        <f t="shared" si="68"/>
        <v>0</v>
      </c>
      <c r="Y39" s="8"/>
      <c r="AA39" s="41"/>
      <c r="AB39" s="33">
        <v>0</v>
      </c>
      <c r="AC39" s="41"/>
      <c r="AD39" s="33">
        <v>0</v>
      </c>
      <c r="AE39" s="33">
        <v>0</v>
      </c>
      <c r="AF39" s="33">
        <v>0</v>
      </c>
      <c r="AG39" s="33">
        <v>0</v>
      </c>
      <c r="AH39" s="41"/>
      <c r="AI39" s="285">
        <v>0</v>
      </c>
      <c r="AJ39" s="33">
        <v>0</v>
      </c>
      <c r="AK39" s="33">
        <v>0</v>
      </c>
      <c r="AL39" s="33">
        <v>0</v>
      </c>
      <c r="AM39" s="33">
        <v>0</v>
      </c>
      <c r="AN39" s="33">
        <v>0</v>
      </c>
      <c r="AO39" s="33">
        <v>0</v>
      </c>
      <c r="AP39" s="33">
        <v>0</v>
      </c>
      <c r="AQ39" s="33">
        <v>0</v>
      </c>
      <c r="AR39" s="33">
        <v>0</v>
      </c>
      <c r="AS39" s="33">
        <v>0</v>
      </c>
      <c r="AT39" s="33">
        <v>0</v>
      </c>
      <c r="AU39" s="33">
        <v>0</v>
      </c>
      <c r="AV39" s="41"/>
      <c r="AX39" s="8"/>
      <c r="AY39" s="286">
        <v>0</v>
      </c>
      <c r="AZ39" s="52">
        <v>0</v>
      </c>
      <c r="BA39" s="52">
        <v>0</v>
      </c>
      <c r="BB39" s="52">
        <v>0</v>
      </c>
      <c r="BC39" s="52">
        <v>0</v>
      </c>
      <c r="BD39" s="52">
        <v>0</v>
      </c>
      <c r="BE39" s="52">
        <v>0</v>
      </c>
      <c r="BF39" s="52">
        <v>0</v>
      </c>
      <c r="BG39" s="52">
        <v>0</v>
      </c>
      <c r="BH39" s="52">
        <v>0</v>
      </c>
      <c r="BI39" s="52">
        <v>0</v>
      </c>
      <c r="BJ39" s="52">
        <v>0</v>
      </c>
      <c r="BK39" s="52">
        <v>0</v>
      </c>
      <c r="BL39" s="8"/>
      <c r="BM39" s="9">
        <f t="shared" si="69"/>
        <v>0</v>
      </c>
      <c r="BO39" s="9">
        <f t="shared" ref="BO39:BR39" si="83">SUMIFS($AZ39:$BK39,$AZ$4:$BK$4,BO$4)</f>
        <v>0</v>
      </c>
      <c r="BP39" s="9">
        <f t="shared" si="83"/>
        <v>0</v>
      </c>
      <c r="BQ39" s="9">
        <f t="shared" si="83"/>
        <v>0</v>
      </c>
      <c r="BR39" s="9">
        <f t="shared" si="83"/>
        <v>0</v>
      </c>
      <c r="BT39" s="9">
        <f t="shared" si="71"/>
        <v>0</v>
      </c>
    </row>
    <row r="40" spans="2:72" ht="14.25" customHeight="1" x14ac:dyDescent="0.25">
      <c r="B40" s="7" t="s">
        <v>221</v>
      </c>
      <c r="C40" s="286">
        <f t="shared" si="65"/>
        <v>0</v>
      </c>
      <c r="D40" s="52">
        <f>SUMIFS('Dispatch BS'!C:C,'Dispatch BS'!$Q:$Q,$B40)-SUMIFS('Dispatch BS'!B:B,'Dispatch BS'!$Q:$Q,$B40)</f>
        <v>0</v>
      </c>
      <c r="E40" s="52">
        <f>SUMIFS('Dispatch BS'!D:D,'Dispatch BS'!$Q:$Q,$B40)-SUMIFS('Dispatch BS'!C:C,'Dispatch BS'!$Q:$Q,$B40)</f>
        <v>0</v>
      </c>
      <c r="F40" s="52">
        <f>SUMIFS('Dispatch BS'!E:E,'Dispatch BS'!$Q:$Q,$B40)-SUMIFS('Dispatch BS'!D:D,'Dispatch BS'!$Q:$Q,$B40)</f>
        <v>0</v>
      </c>
      <c r="G40" s="52">
        <f>SUMIFS('Dispatch BS'!F:F,'Dispatch BS'!$Q:$Q,$B40)-SUMIFS('Dispatch BS'!E:E,'Dispatch BS'!$Q:$Q,$B40)</f>
        <v>0</v>
      </c>
      <c r="H40" s="52">
        <f>SUMIFS('Dispatch BS'!G:G,'Dispatch BS'!$Q:$Q,$B40)-SUMIFS('Dispatch BS'!F:F,'Dispatch BS'!$Q:$Q,$B40)</f>
        <v>0</v>
      </c>
      <c r="I40" s="52">
        <f>SUMIFS('Dispatch BS'!H:H,'Dispatch BS'!$Q:$Q,$B40)-SUMIFS('Dispatch BS'!G:G,'Dispatch BS'!$Q:$Q,$B40)</f>
        <v>0</v>
      </c>
      <c r="J40" s="52">
        <f>SUMIFS('Dispatch BS'!I:I,'Dispatch BS'!$Q:$Q,$B40)-SUMIFS('Dispatch BS'!H:H,'Dispatch BS'!$Q:$Q,$B40)</f>
        <v>0</v>
      </c>
      <c r="K40" s="52">
        <f>SUMIFS('Dispatch BS'!J:J,'Dispatch BS'!$Q:$Q,$B40)-SUMIFS('Dispatch BS'!I:I,'Dispatch BS'!$Q:$Q,$B40)</f>
        <v>0</v>
      </c>
      <c r="L40" s="52">
        <f>SUMIFS('Dispatch BS'!K:K,'Dispatch BS'!$Q:$Q,$B40)-SUMIFS('Dispatch BS'!J:J,'Dispatch BS'!$Q:$Q,$B40)</f>
        <v>0</v>
      </c>
      <c r="M40" s="52">
        <f>SUMIFS('Dispatch BS'!L:L,'Dispatch BS'!$Q:$Q,$B40)-SUMIFS('Dispatch BS'!K:K,'Dispatch BS'!$Q:$Q,$B40)</f>
        <v>0</v>
      </c>
      <c r="N40" s="52">
        <f>SUMIFS('Dispatch BS'!M:M,'Dispatch BS'!$Q:$Q,$B40)-SUMIFS('Dispatch BS'!L:L,'Dispatch BS'!$Q:$Q,$B40)</f>
        <v>0</v>
      </c>
      <c r="O40" s="52">
        <f>SUMIFS('Dispatch BS'!N:N,'Dispatch BS'!$Q:$Q,$B40)-SUMIFS('Dispatch BS'!M:M,'Dispatch BS'!$Q:$Q,$B40)</f>
        <v>0</v>
      </c>
      <c r="Q40" s="9">
        <f t="shared" si="66"/>
        <v>0</v>
      </c>
      <c r="S40" s="9">
        <f t="shared" ref="S40:V40" si="84">SUMIFS($D40:$O40,$D$4:$O$4,S$4)</f>
        <v>0</v>
      </c>
      <c r="T40" s="9">
        <f t="shared" si="84"/>
        <v>0</v>
      </c>
      <c r="U40" s="9">
        <f t="shared" si="84"/>
        <v>0</v>
      </c>
      <c r="V40" s="9">
        <f t="shared" si="84"/>
        <v>0</v>
      </c>
      <c r="X40" s="9">
        <f t="shared" si="68"/>
        <v>0</v>
      </c>
      <c r="Y40" s="8"/>
      <c r="AA40" s="41"/>
      <c r="AB40" s="33">
        <v>0</v>
      </c>
      <c r="AC40" s="41"/>
      <c r="AD40" s="33">
        <v>0</v>
      </c>
      <c r="AE40" s="33">
        <v>0</v>
      </c>
      <c r="AF40" s="33">
        <v>0</v>
      </c>
      <c r="AG40" s="33">
        <v>0</v>
      </c>
      <c r="AH40" s="41"/>
      <c r="AI40" s="285">
        <v>0</v>
      </c>
      <c r="AJ40" s="33"/>
      <c r="AK40" s="33"/>
      <c r="AL40" s="33"/>
      <c r="AM40" s="33"/>
      <c r="AN40" s="33"/>
      <c r="AO40" s="33"/>
      <c r="AP40" s="33"/>
      <c r="AQ40" s="33"/>
      <c r="AR40" s="33"/>
      <c r="AS40" s="33"/>
      <c r="AT40" s="33"/>
      <c r="AU40" s="33"/>
      <c r="AV40" s="41"/>
      <c r="AX40" s="8"/>
      <c r="AY40" s="286">
        <v>0</v>
      </c>
      <c r="AZ40" s="52">
        <v>0</v>
      </c>
      <c r="BA40" s="52">
        <v>0</v>
      </c>
      <c r="BB40" s="52">
        <v>0</v>
      </c>
      <c r="BC40" s="52">
        <v>0</v>
      </c>
      <c r="BD40" s="52">
        <v>0</v>
      </c>
      <c r="BE40" s="52">
        <v>0</v>
      </c>
      <c r="BF40" s="52">
        <v>0</v>
      </c>
      <c r="BG40" s="52">
        <v>0</v>
      </c>
      <c r="BH40" s="52">
        <v>0</v>
      </c>
      <c r="BI40" s="52">
        <v>0</v>
      </c>
      <c r="BJ40" s="52">
        <v>0</v>
      </c>
      <c r="BK40" s="52">
        <v>0</v>
      </c>
      <c r="BL40" s="8"/>
      <c r="BM40" s="9">
        <f t="shared" si="69"/>
        <v>0</v>
      </c>
      <c r="BO40" s="9">
        <f t="shared" ref="BO40:BR40" si="85">SUMIFS($AZ40:$BK40,$AZ$4:$BK$4,BO$4)</f>
        <v>0</v>
      </c>
      <c r="BP40" s="9">
        <f t="shared" si="85"/>
        <v>0</v>
      </c>
      <c r="BQ40" s="9">
        <f t="shared" si="85"/>
        <v>0</v>
      </c>
      <c r="BR40" s="9">
        <f t="shared" si="85"/>
        <v>0</v>
      </c>
      <c r="BT40" s="9">
        <f t="shared" si="71"/>
        <v>0</v>
      </c>
    </row>
    <row r="41" spans="2:72" ht="14.25" customHeight="1" x14ac:dyDescent="0.25">
      <c r="B41" s="7" t="s">
        <v>222</v>
      </c>
      <c r="C41" s="286">
        <f t="shared" si="65"/>
        <v>0</v>
      </c>
      <c r="D41" s="52">
        <f>SUMIFS('Dispatch BS'!C:C,'Dispatch BS'!$Q:$Q,$B41)-SUMIFS('Dispatch BS'!B:B,'Dispatch BS'!$Q:$Q,$B41)</f>
        <v>0</v>
      </c>
      <c r="E41" s="52">
        <f>SUMIFS('Dispatch BS'!D:D,'Dispatch BS'!$Q:$Q,$B41)-SUMIFS('Dispatch BS'!C:C,'Dispatch BS'!$Q:$Q,$B41)</f>
        <v>0</v>
      </c>
      <c r="F41" s="52">
        <f>SUMIFS('Dispatch BS'!E:E,'Dispatch BS'!$Q:$Q,$B41)-SUMIFS('Dispatch BS'!D:D,'Dispatch BS'!$Q:$Q,$B41)</f>
        <v>0</v>
      </c>
      <c r="G41" s="52">
        <f>SUMIFS('Dispatch BS'!F:F,'Dispatch BS'!$Q:$Q,$B41)-SUMIFS('Dispatch BS'!E:E,'Dispatch BS'!$Q:$Q,$B41)</f>
        <v>0</v>
      </c>
      <c r="H41" s="52">
        <f>SUMIFS('Dispatch BS'!G:G,'Dispatch BS'!$Q:$Q,$B41)-SUMIFS('Dispatch BS'!F:F,'Dispatch BS'!$Q:$Q,$B41)</f>
        <v>0</v>
      </c>
      <c r="I41" s="52">
        <f>SUMIFS('Dispatch BS'!H:H,'Dispatch BS'!$Q:$Q,$B41)-SUMIFS('Dispatch BS'!G:G,'Dispatch BS'!$Q:$Q,$B41)</f>
        <v>0</v>
      </c>
      <c r="J41" s="52">
        <f>SUMIFS('Dispatch BS'!I:I,'Dispatch BS'!$Q:$Q,$B41)-SUMIFS('Dispatch BS'!H:H,'Dispatch BS'!$Q:$Q,$B41)</f>
        <v>0</v>
      </c>
      <c r="K41" s="52">
        <f>SUMIFS('Dispatch BS'!J:J,'Dispatch BS'!$Q:$Q,$B41)-SUMIFS('Dispatch BS'!I:I,'Dispatch BS'!$Q:$Q,$B41)</f>
        <v>0</v>
      </c>
      <c r="L41" s="52">
        <f>SUMIFS('Dispatch BS'!K:K,'Dispatch BS'!$Q:$Q,$B41)-SUMIFS('Dispatch BS'!J:J,'Dispatch BS'!$Q:$Q,$B41)</f>
        <v>0</v>
      </c>
      <c r="M41" s="52">
        <f>SUMIFS('Dispatch BS'!L:L,'Dispatch BS'!$Q:$Q,$B41)-SUMIFS('Dispatch BS'!K:K,'Dispatch BS'!$Q:$Q,$B41)</f>
        <v>0</v>
      </c>
      <c r="N41" s="52">
        <f>SUMIFS('Dispatch BS'!M:M,'Dispatch BS'!$Q:$Q,$B41)-SUMIFS('Dispatch BS'!L:L,'Dispatch BS'!$Q:$Q,$B41)</f>
        <v>0</v>
      </c>
      <c r="O41" s="52">
        <f>SUMIFS('Dispatch BS'!N:N,'Dispatch BS'!$Q:$Q,$B41)-SUMIFS('Dispatch BS'!M:M,'Dispatch BS'!$Q:$Q,$B41)</f>
        <v>0</v>
      </c>
      <c r="P41" s="8"/>
      <c r="Q41" s="9">
        <f t="shared" si="66"/>
        <v>0</v>
      </c>
      <c r="R41" s="8"/>
      <c r="S41" s="9">
        <f t="shared" ref="S41:V41" si="86">SUMIFS($D41:$O41,$D$4:$O$4,S$4)</f>
        <v>0</v>
      </c>
      <c r="T41" s="9">
        <f t="shared" si="86"/>
        <v>0</v>
      </c>
      <c r="U41" s="9">
        <f t="shared" si="86"/>
        <v>0</v>
      </c>
      <c r="V41" s="9">
        <f t="shared" si="86"/>
        <v>0</v>
      </c>
      <c r="W41" s="8"/>
      <c r="X41" s="9">
        <f t="shared" si="68"/>
        <v>0</v>
      </c>
      <c r="AA41" s="41"/>
      <c r="AB41" s="33">
        <v>0</v>
      </c>
      <c r="AC41" s="31"/>
      <c r="AD41" s="33">
        <v>0</v>
      </c>
      <c r="AE41" s="33">
        <v>0</v>
      </c>
      <c r="AF41" s="33">
        <v>0</v>
      </c>
      <c r="AG41" s="33">
        <v>0</v>
      </c>
      <c r="AH41" s="31"/>
      <c r="AI41" s="285">
        <v>0</v>
      </c>
      <c r="AJ41" s="33">
        <v>0</v>
      </c>
      <c r="AK41" s="33">
        <v>0</v>
      </c>
      <c r="AL41" s="33">
        <v>0</v>
      </c>
      <c r="AM41" s="33">
        <v>0</v>
      </c>
      <c r="AN41" s="33">
        <v>0</v>
      </c>
      <c r="AO41" s="33">
        <v>0</v>
      </c>
      <c r="AP41" s="33">
        <v>0</v>
      </c>
      <c r="AQ41" s="33">
        <v>0</v>
      </c>
      <c r="AR41" s="33">
        <v>0</v>
      </c>
      <c r="AS41" s="33">
        <v>0</v>
      </c>
      <c r="AT41" s="33">
        <v>0</v>
      </c>
      <c r="AU41" s="33">
        <v>0</v>
      </c>
      <c r="AV41" s="41"/>
      <c r="AY41" s="286">
        <v>0</v>
      </c>
      <c r="AZ41" s="52">
        <v>0</v>
      </c>
      <c r="BA41" s="52">
        <v>0</v>
      </c>
      <c r="BB41" s="52">
        <v>0</v>
      </c>
      <c r="BC41" s="52">
        <v>0</v>
      </c>
      <c r="BD41" s="52">
        <v>0</v>
      </c>
      <c r="BE41" s="52">
        <v>0</v>
      </c>
      <c r="BF41" s="52">
        <v>0</v>
      </c>
      <c r="BG41" s="52">
        <v>0</v>
      </c>
      <c r="BH41" s="52">
        <v>0</v>
      </c>
      <c r="BI41" s="52">
        <v>0</v>
      </c>
      <c r="BJ41" s="52">
        <v>0</v>
      </c>
      <c r="BK41" s="52">
        <v>0</v>
      </c>
      <c r="BL41" s="8"/>
      <c r="BM41" s="9">
        <f t="shared" si="69"/>
        <v>0</v>
      </c>
      <c r="BN41" s="8"/>
      <c r="BO41" s="9">
        <f t="shared" ref="BO41:BR41" si="87">SUMIFS($AZ41:$BK41,$AZ$4:$BK$4,BO$4)</f>
        <v>0</v>
      </c>
      <c r="BP41" s="9">
        <f t="shared" si="87"/>
        <v>0</v>
      </c>
      <c r="BQ41" s="9">
        <f t="shared" si="87"/>
        <v>0</v>
      </c>
      <c r="BR41" s="9">
        <f t="shared" si="87"/>
        <v>0</v>
      </c>
      <c r="BS41" s="8"/>
      <c r="BT41" s="9">
        <f t="shared" si="71"/>
        <v>0</v>
      </c>
    </row>
    <row r="42" spans="2:72" ht="14.25" customHeight="1" x14ac:dyDescent="0.25">
      <c r="B42" s="7" t="s">
        <v>198</v>
      </c>
      <c r="C42" s="286">
        <f t="shared" si="65"/>
        <v>-26425.049999999988</v>
      </c>
      <c r="D42" s="52">
        <f>SUMIFS('Dispatch BS'!C:C,'Dispatch BS'!$Q:$Q,$B42)-SUMIFS('Dispatch BS'!B:B,'Dispatch BS'!$Q:$Q,$B42)</f>
        <v>-26517.090000000026</v>
      </c>
      <c r="E42" s="52">
        <f>SUMIFS('Dispatch BS'!D:D,'Dispatch BS'!$Q:$Q,$B42)-SUMIFS('Dispatch BS'!C:C,'Dispatch BS'!$Q:$Q,$B42)</f>
        <v>-26609.460000000021</v>
      </c>
      <c r="F42" s="52">
        <f>SUMIFS('Dispatch BS'!E:E,'Dispatch BS'!$Q:$Q,$B42)-SUMIFS('Dispatch BS'!D:D,'Dispatch BS'!$Q:$Q,$B42)</f>
        <v>-27259.459999999963</v>
      </c>
      <c r="G42" s="52">
        <f>SUMIFS('Dispatch BS'!F:F,'Dispatch BS'!$Q:$Q,$B42)-SUMIFS('Dispatch BS'!E:E,'Dispatch BS'!$Q:$Q,$B42)</f>
        <v>-27354.410000000033</v>
      </c>
      <c r="H42" s="52">
        <f>SUMIFS('Dispatch BS'!G:G,'Dispatch BS'!$Q:$Q,$B42)-SUMIFS('Dispatch BS'!F:F,'Dispatch BS'!$Q:$Q,$B42)</f>
        <v>-27449.700000000012</v>
      </c>
      <c r="I42" s="52">
        <f>SUMIFS('Dispatch BS'!H:H,'Dispatch BS'!$Q:$Q,$B42)-SUMIFS('Dispatch BS'!G:G,'Dispatch BS'!$Q:$Q,$B42)</f>
        <v>-27545.319999999978</v>
      </c>
      <c r="J42" s="52">
        <f>SUMIFS('Dispatch BS'!I:I,'Dispatch BS'!$Q:$Q,$B42)-SUMIFS('Dispatch BS'!H:H,'Dispatch BS'!$Q:$Q,$B42)</f>
        <v>-27641.260000000009</v>
      </c>
      <c r="K42" s="52">
        <f>SUMIFS('Dispatch BS'!J:J,'Dispatch BS'!$Q:$Q,$B42)-SUMIFS('Dispatch BS'!I:I,'Dispatch BS'!$Q:$Q,$B42)</f>
        <v>-27737.549999999988</v>
      </c>
      <c r="L42" s="52">
        <f>SUMIFS('Dispatch BS'!K:K,'Dispatch BS'!$Q:$Q,$B42)-SUMIFS('Dispatch BS'!J:J,'Dispatch BS'!$Q:$Q,$B42)</f>
        <v>-27834.170000000013</v>
      </c>
      <c r="M42" s="52">
        <f>SUMIFS('Dispatch BS'!L:L,'Dispatch BS'!$Q:$Q,$B42)-SUMIFS('Dispatch BS'!K:K,'Dispatch BS'!$Q:$Q,$B42)</f>
        <v>-27931.119999999995</v>
      </c>
      <c r="N42" s="52">
        <f>SUMIFS('Dispatch BS'!M:M,'Dispatch BS'!$Q:$Q,$B42)-SUMIFS('Dispatch BS'!L:L,'Dispatch BS'!$Q:$Q,$B42)</f>
        <v>-28028.410000000003</v>
      </c>
      <c r="O42" s="52">
        <f>SUMIFS('Dispatch BS'!N:N,'Dispatch BS'!$Q:$Q,$B42)-SUMIFS('Dispatch BS'!M:M,'Dispatch BS'!$Q:$Q,$B42)</f>
        <v>-28126.049999999996</v>
      </c>
      <c r="P42" s="9"/>
      <c r="Q42" s="9">
        <f t="shared" si="66"/>
        <v>-28126.049999999996</v>
      </c>
      <c r="R42" s="9"/>
      <c r="S42" s="9">
        <f t="shared" ref="S42:V42" si="88">SUMIFS($D42:$O42,$D$4:$O$4,S$4)</f>
        <v>-80386.010000000009</v>
      </c>
      <c r="T42" s="9">
        <f t="shared" si="88"/>
        <v>-82349.430000000022</v>
      </c>
      <c r="U42" s="9">
        <f t="shared" si="88"/>
        <v>-83212.98000000001</v>
      </c>
      <c r="V42" s="9">
        <f t="shared" si="88"/>
        <v>-84085.579999999987</v>
      </c>
      <c r="W42" s="9"/>
      <c r="X42" s="9">
        <f t="shared" si="68"/>
        <v>-28028.410000000003</v>
      </c>
      <c r="Y42" s="8"/>
      <c r="AA42" s="41"/>
      <c r="AB42" s="33">
        <v>-330033.60551359178</v>
      </c>
      <c r="AC42" s="298"/>
      <c r="AD42" s="33">
        <v>-80385.969635941088</v>
      </c>
      <c r="AE42" s="33">
        <v>-82349.30875803961</v>
      </c>
      <c r="AF42" s="33">
        <v>-83212.860098551842</v>
      </c>
      <c r="AG42" s="33">
        <v>-84085.467021059245</v>
      </c>
      <c r="AH42" s="298"/>
      <c r="AI42" s="285">
        <v>-26425.049999999988</v>
      </c>
      <c r="AJ42" s="33">
        <v>-26517.08746715344</v>
      </c>
      <c r="AK42" s="33">
        <v>-26609.46127267729</v>
      </c>
      <c r="AL42" s="33">
        <v>-27259.420896110358</v>
      </c>
      <c r="AM42" s="33">
        <v>-27354.374545565224</v>
      </c>
      <c r="AN42" s="33">
        <v>-27449.658950232202</v>
      </c>
      <c r="AO42" s="33">
        <v>-27545.275262242183</v>
      </c>
      <c r="AP42" s="33">
        <v>-27641.224637739011</v>
      </c>
      <c r="AQ42" s="33">
        <v>-27737.508236893802</v>
      </c>
      <c r="AR42" s="33">
        <v>-27834.127223919029</v>
      </c>
      <c r="AS42" s="33">
        <v>-27931.082767082378</v>
      </c>
      <c r="AT42" s="33">
        <v>-28028.376038720948</v>
      </c>
      <c r="AU42" s="33">
        <v>-28126.008215255919</v>
      </c>
      <c r="AV42" s="41"/>
      <c r="AX42" s="8"/>
      <c r="AY42" s="286">
        <v>-24804.410000000033</v>
      </c>
      <c r="AZ42" s="52">
        <v>-25382.869999999995</v>
      </c>
      <c r="BA42" s="52">
        <v>-25469.570000000065</v>
      </c>
      <c r="BB42" s="52">
        <v>-24626.75</v>
      </c>
      <c r="BC42" s="52">
        <v>-25700.079999999958</v>
      </c>
      <c r="BD42" s="52">
        <v>-25789.599999999977</v>
      </c>
      <c r="BE42" s="52">
        <v>-25879.430000000051</v>
      </c>
      <c r="BF42" s="52">
        <v>-25969.579999999958</v>
      </c>
      <c r="BG42" s="52">
        <v>-26060.040000000037</v>
      </c>
      <c r="BH42" s="52">
        <v>-26150.819999999949</v>
      </c>
      <c r="BI42" s="52">
        <v>-26241.910000000033</v>
      </c>
      <c r="BJ42" s="52">
        <v>-26333.320000000007</v>
      </c>
      <c r="BK42" s="52">
        <v>-26425.049999999988</v>
      </c>
      <c r="BL42" s="8"/>
      <c r="BM42" s="9">
        <f t="shared" si="69"/>
        <v>-26425.049999999988</v>
      </c>
      <c r="BN42" s="9"/>
      <c r="BO42" s="9">
        <f t="shared" ref="BO42:BR42" si="89">SUMIFS($AZ42:$BK42,$AZ$4:$BK$4,BO$4)</f>
        <v>-75479.190000000061</v>
      </c>
      <c r="BP42" s="9">
        <f t="shared" si="89"/>
        <v>-77369.109999999986</v>
      </c>
      <c r="BQ42" s="9">
        <f t="shared" si="89"/>
        <v>-78180.439999999944</v>
      </c>
      <c r="BR42" s="9">
        <f t="shared" si="89"/>
        <v>-79000.280000000028</v>
      </c>
      <c r="BS42" s="9"/>
      <c r="BT42" s="9">
        <f t="shared" si="71"/>
        <v>-26333.320000000007</v>
      </c>
    </row>
    <row r="43" spans="2:72" ht="14.25" customHeight="1" x14ac:dyDescent="0.25">
      <c r="B43" s="10" t="s">
        <v>223</v>
      </c>
      <c r="C43" s="11">
        <f t="shared" ref="C43" si="90">SUM(C33:C42)</f>
        <v>-2174849.3899999997</v>
      </c>
      <c r="D43" s="11">
        <f t="shared" ref="D43:O43" si="91">SUM(D33:D42)</f>
        <v>756920.41999999899</v>
      </c>
      <c r="E43" s="11">
        <f t="shared" si="91"/>
        <v>869774.92000000086</v>
      </c>
      <c r="F43" s="11">
        <f t="shared" si="91"/>
        <v>-1041156.8700000006</v>
      </c>
      <c r="G43" s="11">
        <f t="shared" si="91"/>
        <v>1106926.54</v>
      </c>
      <c r="H43" s="11">
        <f t="shared" si="91"/>
        <v>86533.139999999476</v>
      </c>
      <c r="I43" s="11">
        <f t="shared" si="91"/>
        <v>-370187.80999999924</v>
      </c>
      <c r="J43" s="11">
        <f t="shared" si="91"/>
        <v>178449.6499999988</v>
      </c>
      <c r="K43" s="11">
        <f t="shared" si="91"/>
        <v>-58691.909999999189</v>
      </c>
      <c r="L43" s="11">
        <f t="shared" si="91"/>
        <v>-425503.84000000043</v>
      </c>
      <c r="M43" s="11">
        <f t="shared" si="91"/>
        <v>-216736.95999999976</v>
      </c>
      <c r="N43" s="11">
        <f t="shared" si="91"/>
        <v>934559.80000000016</v>
      </c>
      <c r="O43" s="11">
        <f t="shared" si="91"/>
        <v>722447.82</v>
      </c>
      <c r="P43" s="9"/>
      <c r="Q43" s="11">
        <f t="shared" si="66"/>
        <v>722447.82</v>
      </c>
      <c r="R43" s="9"/>
      <c r="S43" s="11">
        <f t="shared" ref="S43:V43" si="92">SUMIFS($D43:$O43,$D$4:$O$4,S$4)</f>
        <v>585538.46999999927</v>
      </c>
      <c r="T43" s="11">
        <f t="shared" si="92"/>
        <v>823271.87000000023</v>
      </c>
      <c r="U43" s="11">
        <f t="shared" si="92"/>
        <v>-305746.10000000079</v>
      </c>
      <c r="V43" s="11">
        <f t="shared" si="92"/>
        <v>1440270.6600000004</v>
      </c>
      <c r="W43" s="9"/>
      <c r="X43" s="11">
        <f t="shared" si="68"/>
        <v>934559.80000000016</v>
      </c>
      <c r="AA43" s="41"/>
      <c r="AB43" s="264">
        <v>2898880.574850549</v>
      </c>
      <c r="AC43" s="33"/>
      <c r="AD43" s="264">
        <v>184449.61843130412</v>
      </c>
      <c r="AE43" s="264">
        <v>2055268.9727468691</v>
      </c>
      <c r="AF43" s="264">
        <v>-535629.41323078866</v>
      </c>
      <c r="AG43" s="264">
        <v>1194791.3969031647</v>
      </c>
      <c r="AH43" s="33"/>
      <c r="AI43" s="297">
        <v>641233.08000000077</v>
      </c>
      <c r="AJ43" s="264">
        <v>691310.85227755387</v>
      </c>
      <c r="AK43" s="264">
        <v>-370226.85843070131</v>
      </c>
      <c r="AL43" s="264">
        <v>-136634.37541554845</v>
      </c>
      <c r="AM43" s="264">
        <v>765917.53918977641</v>
      </c>
      <c r="AN43" s="264">
        <v>792290.41860929143</v>
      </c>
      <c r="AO43" s="264">
        <v>497061.01494780136</v>
      </c>
      <c r="AP43" s="264">
        <v>-341165.95941540785</v>
      </c>
      <c r="AQ43" s="264">
        <v>-61047.501904311212</v>
      </c>
      <c r="AR43" s="264">
        <v>-133415.95191106951</v>
      </c>
      <c r="AS43" s="264">
        <v>-533846.25030701398</v>
      </c>
      <c r="AT43" s="264">
        <v>826169.40917703172</v>
      </c>
      <c r="AU43" s="264">
        <v>902468.23803314683</v>
      </c>
      <c r="AV43" s="41"/>
      <c r="AY43" s="289">
        <v>731338.83999999915</v>
      </c>
      <c r="AZ43" s="11">
        <v>296132.39000000065</v>
      </c>
      <c r="BA43" s="11">
        <v>-268435.28000000038</v>
      </c>
      <c r="BB43" s="11">
        <v>-409674.96000000025</v>
      </c>
      <c r="BC43" s="11">
        <v>1144434.7100000009</v>
      </c>
      <c r="BD43" s="11">
        <v>504990.59999999905</v>
      </c>
      <c r="BE43" s="11">
        <v>320873.10000000068</v>
      </c>
      <c r="BF43" s="11">
        <v>-160082.29000000042</v>
      </c>
      <c r="BG43" s="11">
        <v>-97035.750000000262</v>
      </c>
      <c r="BH43" s="11">
        <v>-319960.03000000009</v>
      </c>
      <c r="BI43" s="11">
        <v>-331155.78999999963</v>
      </c>
      <c r="BJ43" s="11">
        <v>677035.55999999959</v>
      </c>
      <c r="BK43" s="11">
        <v>-2174849.3899999997</v>
      </c>
      <c r="BL43" s="8"/>
      <c r="BM43" s="11">
        <f t="shared" si="69"/>
        <v>-2174849.3899999997</v>
      </c>
      <c r="BN43" s="9"/>
      <c r="BO43" s="11">
        <f t="shared" ref="BO43:BR43" si="93">SUMIFS($AZ43:$BK43,$AZ$4:$BK$4,BO$4)</f>
        <v>-381977.85</v>
      </c>
      <c r="BP43" s="11">
        <f t="shared" si="93"/>
        <v>1970298.4100000006</v>
      </c>
      <c r="BQ43" s="11">
        <f t="shared" si="93"/>
        <v>-577078.07000000076</v>
      </c>
      <c r="BR43" s="11">
        <f t="shared" si="93"/>
        <v>-1828969.6199999996</v>
      </c>
      <c r="BS43" s="9"/>
      <c r="BT43" s="11">
        <f t="shared" si="71"/>
        <v>677035.55999999959</v>
      </c>
    </row>
    <row r="44" spans="2:72" ht="14.25" customHeight="1" x14ac:dyDescent="0.25">
      <c r="B44" s="10" t="s">
        <v>224</v>
      </c>
      <c r="C44" s="11">
        <f t="shared" ref="C44" si="94">C43+C30</f>
        <v>-2645551.4499999997</v>
      </c>
      <c r="D44" s="11">
        <f t="shared" ref="D44:O44" si="95">D43+D30</f>
        <v>1859669.0399999989</v>
      </c>
      <c r="E44" s="11">
        <f t="shared" si="95"/>
        <v>1249932.320000001</v>
      </c>
      <c r="F44" s="11">
        <f t="shared" si="95"/>
        <v>169032.2799999991</v>
      </c>
      <c r="G44" s="11">
        <f t="shared" si="95"/>
        <v>647071.70000000065</v>
      </c>
      <c r="H44" s="11">
        <f t="shared" si="95"/>
        <v>213833.56999999954</v>
      </c>
      <c r="I44" s="11">
        <f t="shared" si="95"/>
        <v>1394551.1200000006</v>
      </c>
      <c r="J44" s="11">
        <f t="shared" si="95"/>
        <v>17657.699999998964</v>
      </c>
      <c r="K44" s="11">
        <f t="shared" si="95"/>
        <v>284308.52000000083</v>
      </c>
      <c r="L44" s="11">
        <f t="shared" si="95"/>
        <v>-501429.48000000045</v>
      </c>
      <c r="M44" s="11">
        <f t="shared" si="95"/>
        <v>-769234.17999999959</v>
      </c>
      <c r="N44" s="11">
        <f t="shared" si="95"/>
        <v>659548.63999999955</v>
      </c>
      <c r="O44" s="11">
        <f t="shared" si="95"/>
        <v>150041.9800000008</v>
      </c>
      <c r="P44" s="9"/>
      <c r="Q44" s="11">
        <f t="shared" si="66"/>
        <v>150041.9800000008</v>
      </c>
      <c r="R44" s="9"/>
      <c r="S44" s="11">
        <f t="shared" ref="S44:V44" si="96">SUMIFS($D44:$O44,$D$4:$O$4,S$4)</f>
        <v>3278633.6399999987</v>
      </c>
      <c r="T44" s="11">
        <f t="shared" si="96"/>
        <v>2255456.3900000006</v>
      </c>
      <c r="U44" s="11">
        <f t="shared" si="96"/>
        <v>-199463.26000000065</v>
      </c>
      <c r="V44" s="11">
        <f t="shared" si="96"/>
        <v>40356.440000000759</v>
      </c>
      <c r="W44" s="9"/>
      <c r="X44" s="11">
        <f t="shared" si="68"/>
        <v>659548.63999999955</v>
      </c>
      <c r="AA44" s="41"/>
      <c r="AB44" s="264">
        <v>3222665.8115172144</v>
      </c>
      <c r="AC44" s="33"/>
      <c r="AD44" s="264">
        <v>1840113.0150979706</v>
      </c>
      <c r="AE44" s="264">
        <v>811131.23941353522</v>
      </c>
      <c r="AF44" s="264">
        <v>1045629.7434358777</v>
      </c>
      <c r="AG44" s="264">
        <v>-474208.18643016869</v>
      </c>
      <c r="AH44" s="33"/>
      <c r="AI44" s="297">
        <v>170531.02000000083</v>
      </c>
      <c r="AJ44" s="264">
        <v>343739.9557493524</v>
      </c>
      <c r="AK44" s="264">
        <v>1170738.1115692991</v>
      </c>
      <c r="AL44" s="264">
        <v>325634.94777931913</v>
      </c>
      <c r="AM44" s="264">
        <v>-769238.72303485335</v>
      </c>
      <c r="AN44" s="264">
        <v>1844947.7986092912</v>
      </c>
      <c r="AO44" s="264">
        <v>-264577.83616090263</v>
      </c>
      <c r="AP44" s="264">
        <v>46187.261693295673</v>
      </c>
      <c r="AQ44" s="264">
        <v>898268.85809568875</v>
      </c>
      <c r="AR44" s="264">
        <v>101173.62364689333</v>
      </c>
      <c r="AS44" s="264">
        <v>-965017.15364034718</v>
      </c>
      <c r="AT44" s="264">
        <v>690886.83917703154</v>
      </c>
      <c r="AU44" s="264">
        <v>-200077.87196685304</v>
      </c>
      <c r="AV44" s="41"/>
      <c r="AY44" s="289">
        <v>937941.46999999951</v>
      </c>
      <c r="AZ44" s="11">
        <v>560945.31000000052</v>
      </c>
      <c r="BA44" s="11">
        <v>595414.9099999991</v>
      </c>
      <c r="BB44" s="11">
        <v>731790.42999999993</v>
      </c>
      <c r="BC44" s="11">
        <v>230832.84000000102</v>
      </c>
      <c r="BD44" s="11">
        <v>638694.05999999889</v>
      </c>
      <c r="BE44" s="11">
        <v>1010437.4900000005</v>
      </c>
      <c r="BF44" s="11">
        <v>61285.530000000028</v>
      </c>
      <c r="BG44" s="11">
        <v>1064472.1599999995</v>
      </c>
      <c r="BH44" s="11">
        <v>-877555.01</v>
      </c>
      <c r="BI44" s="11">
        <v>-1451976.8799999994</v>
      </c>
      <c r="BJ44" s="11">
        <v>550591.44999999972</v>
      </c>
      <c r="BK44" s="11">
        <v>-2645551.4499999997</v>
      </c>
      <c r="BL44" s="8"/>
      <c r="BM44" s="11">
        <f t="shared" si="69"/>
        <v>-2645551.4499999997</v>
      </c>
      <c r="BN44" s="9"/>
      <c r="BO44" s="11">
        <f t="shared" ref="BO44:BR44" si="97">SUMIFS($AZ44:$BK44,$AZ$4:$BK$4,BO$4)</f>
        <v>1888150.6499999997</v>
      </c>
      <c r="BP44" s="11">
        <f t="shared" si="97"/>
        <v>1879964.3900000004</v>
      </c>
      <c r="BQ44" s="11">
        <f t="shared" si="97"/>
        <v>248202.67999999947</v>
      </c>
      <c r="BR44" s="11">
        <f t="shared" si="97"/>
        <v>-3546936.8799999994</v>
      </c>
      <c r="BS44" s="9"/>
      <c r="BT44" s="11">
        <f t="shared" si="71"/>
        <v>550591.44999999972</v>
      </c>
    </row>
    <row r="45" spans="2:72" ht="14.25" customHeight="1" x14ac:dyDescent="0.25">
      <c r="B45" s="70"/>
      <c r="P45" s="9"/>
      <c r="R45" s="9"/>
      <c r="W45" s="9"/>
      <c r="AA45" s="41"/>
      <c r="AB45" s="41"/>
      <c r="AC45" s="33"/>
      <c r="AD45" s="41"/>
      <c r="AE45" s="41"/>
      <c r="AF45" s="41"/>
      <c r="AG45" s="41"/>
      <c r="AH45" s="33"/>
      <c r="AI45" s="281"/>
      <c r="AJ45" s="41"/>
      <c r="AK45" s="41"/>
      <c r="AL45" s="41"/>
      <c r="AM45" s="41"/>
      <c r="AN45" s="41"/>
      <c r="AO45" s="41"/>
      <c r="AP45" s="41"/>
      <c r="AQ45" s="41"/>
      <c r="AR45" s="41"/>
      <c r="AS45" s="41"/>
      <c r="AT45" s="41"/>
      <c r="AU45" s="41"/>
      <c r="AV45" s="41"/>
      <c r="AY45" s="280"/>
      <c r="BL45" s="8"/>
      <c r="BN45" s="9"/>
      <c r="BS45" s="9"/>
    </row>
    <row r="46" spans="2:72" ht="14.25" customHeight="1" x14ac:dyDescent="0.25">
      <c r="B46" s="70" t="s">
        <v>225</v>
      </c>
      <c r="C46" s="11">
        <f t="shared" ref="C46" si="98">C8+C19+C44</f>
        <v>-3918387.1799999988</v>
      </c>
      <c r="D46" s="11">
        <f t="shared" ref="D46:O46" si="99">D8+D19+D44</f>
        <v>1261003.4299999997</v>
      </c>
      <c r="E46" s="11">
        <f t="shared" si="99"/>
        <v>715603.41000000155</v>
      </c>
      <c r="F46" s="11">
        <f t="shared" si="99"/>
        <v>-418177.28000000061</v>
      </c>
      <c r="G46" s="11">
        <f t="shared" si="99"/>
        <v>244396.54000000132</v>
      </c>
      <c r="H46" s="11">
        <f t="shared" si="99"/>
        <v>-143344.85999999987</v>
      </c>
      <c r="I46" s="11">
        <f t="shared" si="99"/>
        <v>1205886.1900000009</v>
      </c>
      <c r="J46" s="11">
        <f t="shared" si="99"/>
        <v>-415529.35000000021</v>
      </c>
      <c r="K46" s="11">
        <f t="shared" si="99"/>
        <v>-83511.069999998785</v>
      </c>
      <c r="L46" s="11">
        <f t="shared" si="99"/>
        <v>-810051.0499999997</v>
      </c>
      <c r="M46" s="11">
        <f t="shared" si="99"/>
        <v>-1161195.9199999988</v>
      </c>
      <c r="N46" s="11">
        <f t="shared" si="99"/>
        <v>-5385.8800000036135</v>
      </c>
      <c r="O46" s="11">
        <f t="shared" si="99"/>
        <v>-93736.909999998752</v>
      </c>
      <c r="Q46" s="11">
        <f>SUMIFS($D46:$O46,$D$5:$O$5,"="&amp;$Q$5)</f>
        <v>-93736.909999998752</v>
      </c>
      <c r="S46" s="11">
        <f t="shared" ref="S46:V46" si="100">SUMIFS($D46:$O46,$D$4:$O$4,S$4)</f>
        <v>1558429.5600000005</v>
      </c>
      <c r="T46" s="11">
        <f t="shared" si="100"/>
        <v>1306937.8700000024</v>
      </c>
      <c r="U46" s="11">
        <f t="shared" si="100"/>
        <v>-1309091.4699999988</v>
      </c>
      <c r="V46" s="11">
        <f t="shared" si="100"/>
        <v>-1260318.7100000011</v>
      </c>
      <c r="X46" s="11">
        <f>SUMIFS($C46:$O46,$C$5:$O$5,"="&amp;$X$5)</f>
        <v>-5385.8800000036135</v>
      </c>
      <c r="AA46" s="41"/>
      <c r="AB46" s="264">
        <v>-3558957.6444718945</v>
      </c>
      <c r="AC46" s="41"/>
      <c r="AD46" s="264">
        <v>-253820.33985013928</v>
      </c>
      <c r="AE46" s="264">
        <v>-925110.24641761114</v>
      </c>
      <c r="AF46" s="264">
        <v>-518796.28315633791</v>
      </c>
      <c r="AG46" s="264">
        <v>-1861230.7750478063</v>
      </c>
      <c r="AH46" s="41"/>
      <c r="AI46" s="297">
        <v>-415658.17999999865</v>
      </c>
      <c r="AJ46" s="264">
        <v>-390214.6467265797</v>
      </c>
      <c r="AK46" s="264">
        <v>574092.94061439182</v>
      </c>
      <c r="AL46" s="264">
        <v>-437698.6337379514</v>
      </c>
      <c r="AM46" s="264">
        <v>-1401222.7528537123</v>
      </c>
      <c r="AN46" s="264">
        <v>1268167.2595671404</v>
      </c>
      <c r="AO46" s="264">
        <v>-792054.75313103921</v>
      </c>
      <c r="AP46" s="264">
        <v>-464570.54286243097</v>
      </c>
      <c r="AQ46" s="264">
        <v>392708.10894279071</v>
      </c>
      <c r="AR46" s="264">
        <v>-446933.84923669766</v>
      </c>
      <c r="AS46" s="264">
        <v>-1439238.3153044421</v>
      </c>
      <c r="AT46" s="264">
        <v>206691.82877593214</v>
      </c>
      <c r="AU46" s="264">
        <v>-628684.28851929633</v>
      </c>
      <c r="AV46" s="41"/>
      <c r="AY46" s="289">
        <v>-67336.129999999888</v>
      </c>
      <c r="AZ46" s="11">
        <v>131410.49000000133</v>
      </c>
      <c r="BA46" s="11">
        <v>218922.54999999976</v>
      </c>
      <c r="BB46" s="11">
        <v>310276.88000000035</v>
      </c>
      <c r="BC46" s="11">
        <v>-322347.33000000205</v>
      </c>
      <c r="BD46" s="11">
        <v>125411.49999999977</v>
      </c>
      <c r="BE46" s="11">
        <v>537686.18000000098</v>
      </c>
      <c r="BF46" s="11">
        <v>-387753.85999999964</v>
      </c>
      <c r="BG46" s="11">
        <v>86402.550000000512</v>
      </c>
      <c r="BH46" s="11">
        <v>-1448948.9699999997</v>
      </c>
      <c r="BI46" s="11">
        <v>-2019266.0999999987</v>
      </c>
      <c r="BJ46" s="11">
        <v>-19034.490000003017</v>
      </c>
      <c r="BK46" s="11">
        <v>-3918387.1799999988</v>
      </c>
      <c r="BL46" s="8"/>
      <c r="BM46" s="11">
        <f>SUMIFS($AZ46:$BK46,$AZ$5:$BK$5,"="&amp;$BM$5)</f>
        <v>-3918387.1799999988</v>
      </c>
      <c r="BO46" s="11">
        <f t="shared" ref="BO46:BR46" si="101">SUMIFS($AZ46:$BK46,$AZ$4:$BK$4,BO$4)</f>
        <v>660609.92000000144</v>
      </c>
      <c r="BP46" s="11">
        <f t="shared" si="101"/>
        <v>340750.3499999987</v>
      </c>
      <c r="BQ46" s="11">
        <f t="shared" si="101"/>
        <v>-1750300.2799999989</v>
      </c>
      <c r="BR46" s="11">
        <f t="shared" si="101"/>
        <v>-5956687.7700000005</v>
      </c>
      <c r="BT46" s="11">
        <f>SUMIFS($AY46:$BK46,$AY$5:$BK$5,"="&amp;$BT$5)</f>
        <v>-19034.490000003017</v>
      </c>
    </row>
    <row r="47" spans="2:72" ht="14.25" customHeight="1" x14ac:dyDescent="0.25">
      <c r="B47" s="70"/>
      <c r="AA47" s="41"/>
      <c r="AB47" s="41"/>
      <c r="AC47" s="41"/>
      <c r="AD47" s="41"/>
      <c r="AE47" s="41"/>
      <c r="AF47" s="41"/>
      <c r="AG47" s="41"/>
      <c r="AH47" s="41"/>
      <c r="AI47" s="281"/>
      <c r="AJ47" s="41"/>
      <c r="AK47" s="41"/>
      <c r="AL47" s="41"/>
      <c r="AM47" s="41"/>
      <c r="AN47" s="41"/>
      <c r="AO47" s="41"/>
      <c r="AP47" s="41"/>
      <c r="AQ47" s="41"/>
      <c r="AR47" s="41"/>
      <c r="AS47" s="41"/>
      <c r="AT47" s="41"/>
      <c r="AU47" s="41"/>
      <c r="AV47" s="41"/>
      <c r="AY47" s="280"/>
      <c r="BL47" s="8"/>
    </row>
    <row r="48" spans="2:72" ht="14.25" customHeight="1" x14ac:dyDescent="0.25">
      <c r="B48" s="70" t="s">
        <v>226</v>
      </c>
      <c r="P48" s="9"/>
      <c r="R48" s="9"/>
      <c r="W48" s="9"/>
      <c r="AA48" s="41"/>
      <c r="AB48" s="41"/>
      <c r="AC48" s="33"/>
      <c r="AD48" s="41"/>
      <c r="AE48" s="41"/>
      <c r="AF48" s="41"/>
      <c r="AG48" s="41"/>
      <c r="AH48" s="33"/>
      <c r="AI48" s="281"/>
      <c r="AJ48" s="41"/>
      <c r="AK48" s="41"/>
      <c r="AL48" s="41"/>
      <c r="AM48" s="41"/>
      <c r="AN48" s="41"/>
      <c r="AO48" s="41"/>
      <c r="AP48" s="41"/>
      <c r="AQ48" s="41"/>
      <c r="AR48" s="41"/>
      <c r="AS48" s="41"/>
      <c r="AT48" s="41"/>
      <c r="AU48" s="41"/>
      <c r="AV48" s="41"/>
      <c r="AY48" s="280"/>
      <c r="BL48" s="8"/>
      <c r="BN48" s="9"/>
      <c r="BS48" s="9"/>
    </row>
    <row r="49" spans="2:72" ht="14.25" customHeight="1" x14ac:dyDescent="0.25">
      <c r="B49" s="71" t="s">
        <v>227</v>
      </c>
      <c r="C49" s="286">
        <f t="shared" ref="C49:C55" si="102">BK49</f>
        <v>0</v>
      </c>
      <c r="D49" s="52">
        <f>SUMIFS('Dispatch BS'!B:B,'Dispatch BS'!$Q:$Q,$B49)-SUMIFS('Dispatch BS'!C:C,'Dispatch BS'!$Q:$Q,$B49)</f>
        <v>0</v>
      </c>
      <c r="E49" s="52">
        <f>SUMIFS('Dispatch BS'!C:C,'Dispatch BS'!$Q:$Q,$B49)-SUMIFS('Dispatch BS'!D:D,'Dispatch BS'!$Q:$Q,$B49)</f>
        <v>0</v>
      </c>
      <c r="F49" s="52">
        <f>SUMIFS('Dispatch BS'!D:D,'Dispatch BS'!$Q:$Q,$B49)-SUMIFS('Dispatch BS'!E:E,'Dispatch BS'!$Q:$Q,$B49)</f>
        <v>0</v>
      </c>
      <c r="G49" s="52">
        <f>SUMIFS('Dispatch BS'!E:E,'Dispatch BS'!$Q:$Q,$B49)-SUMIFS('Dispatch BS'!F:F,'Dispatch BS'!$Q:$Q,$B49)</f>
        <v>0</v>
      </c>
      <c r="H49" s="52">
        <f>SUMIFS('Dispatch BS'!F:F,'Dispatch BS'!$Q:$Q,$B49)-SUMIFS('Dispatch BS'!G:G,'Dispatch BS'!$Q:$Q,$B49)</f>
        <v>0</v>
      </c>
      <c r="I49" s="52">
        <f>SUMIFS('Dispatch BS'!G:G,'Dispatch BS'!$Q:$Q,$B49)-SUMIFS('Dispatch BS'!H:H,'Dispatch BS'!$Q:$Q,$B49)</f>
        <v>0</v>
      </c>
      <c r="J49" s="52">
        <f>SUMIFS('Dispatch BS'!H:H,'Dispatch BS'!$Q:$Q,$B49)-SUMIFS('Dispatch BS'!I:I,'Dispatch BS'!$Q:$Q,$B49)</f>
        <v>0</v>
      </c>
      <c r="K49" s="52">
        <f>SUMIFS('Dispatch BS'!I:I,'Dispatch BS'!$Q:$Q,$B49)-SUMIFS('Dispatch BS'!J:J,'Dispatch BS'!$Q:$Q,$B49)</f>
        <v>0</v>
      </c>
      <c r="L49" s="52">
        <f>SUMIFS('Dispatch BS'!J:J,'Dispatch BS'!$Q:$Q,$B49)-SUMIFS('Dispatch BS'!K:K,'Dispatch BS'!$Q:$Q,$B49)</f>
        <v>0</v>
      </c>
      <c r="M49" s="52">
        <f>SUMIFS('Dispatch BS'!K:K,'Dispatch BS'!$Q:$Q,$B49)-SUMIFS('Dispatch BS'!L:L,'Dispatch BS'!$Q:$Q,$B49)</f>
        <v>0</v>
      </c>
      <c r="N49" s="52">
        <f>SUMIFS('Dispatch BS'!L:L,'Dispatch BS'!$Q:$Q,$B49)-SUMIFS('Dispatch BS'!M:M,'Dispatch BS'!$Q:$Q,$B49)</f>
        <v>0</v>
      </c>
      <c r="O49" s="52">
        <f>SUMIFS('Dispatch BS'!M:M,'Dispatch BS'!$Q:$Q,$B49)-SUMIFS('Dispatch BS'!N:N,'Dispatch BS'!$Q:$Q,$B49)</f>
        <v>0</v>
      </c>
      <c r="P49" s="8"/>
      <c r="Q49" s="9">
        <f t="shared" ref="Q49:Q56" si="103">SUMIFS($D49:$O49,$D$5:$O$5,"="&amp;$Q$5)</f>
        <v>0</v>
      </c>
      <c r="R49" s="8"/>
      <c r="S49" s="9">
        <f t="shared" ref="S49:V49" si="104">SUMIFS($D49:$O49,$D$4:$O$4,S$4)</f>
        <v>0</v>
      </c>
      <c r="T49" s="9">
        <f t="shared" si="104"/>
        <v>0</v>
      </c>
      <c r="U49" s="9">
        <f t="shared" si="104"/>
        <v>0</v>
      </c>
      <c r="V49" s="9">
        <f t="shared" si="104"/>
        <v>0</v>
      </c>
      <c r="W49" s="8"/>
      <c r="X49" s="9">
        <f t="shared" ref="X49:X56" si="105">SUMIFS($C49:$O49,$C$5:$O$5,"="&amp;$X$5)</f>
        <v>0</v>
      </c>
      <c r="AA49" s="41"/>
      <c r="AB49" s="33">
        <v>0</v>
      </c>
      <c r="AC49" s="298"/>
      <c r="AD49" s="33">
        <v>0</v>
      </c>
      <c r="AE49" s="33">
        <v>0</v>
      </c>
      <c r="AF49" s="33">
        <v>0</v>
      </c>
      <c r="AG49" s="33">
        <v>0</v>
      </c>
      <c r="AH49" s="298"/>
      <c r="AI49" s="285">
        <v>0</v>
      </c>
      <c r="AJ49" s="33">
        <v>0</v>
      </c>
      <c r="AK49" s="33">
        <v>0</v>
      </c>
      <c r="AL49" s="33">
        <v>0</v>
      </c>
      <c r="AM49" s="33">
        <v>0</v>
      </c>
      <c r="AN49" s="33">
        <v>0</v>
      </c>
      <c r="AO49" s="33">
        <v>0</v>
      </c>
      <c r="AP49" s="33">
        <v>0</v>
      </c>
      <c r="AQ49" s="33">
        <v>0</v>
      </c>
      <c r="AR49" s="33">
        <v>0</v>
      </c>
      <c r="AS49" s="33">
        <v>0</v>
      </c>
      <c r="AT49" s="33">
        <v>0</v>
      </c>
      <c r="AU49" s="33">
        <v>0</v>
      </c>
      <c r="AV49" s="41"/>
      <c r="AY49" s="286">
        <v>0</v>
      </c>
      <c r="AZ49" s="52">
        <v>0</v>
      </c>
      <c r="BA49" s="52">
        <v>0</v>
      </c>
      <c r="BB49" s="52">
        <v>0</v>
      </c>
      <c r="BC49" s="52">
        <v>0</v>
      </c>
      <c r="BD49" s="52">
        <v>0</v>
      </c>
      <c r="BE49" s="52">
        <v>0</v>
      </c>
      <c r="BF49" s="52">
        <v>0</v>
      </c>
      <c r="BG49" s="52">
        <v>0</v>
      </c>
      <c r="BH49" s="52">
        <v>0</v>
      </c>
      <c r="BI49" s="52">
        <v>0</v>
      </c>
      <c r="BJ49" s="52">
        <v>0</v>
      </c>
      <c r="BK49" s="52">
        <v>0</v>
      </c>
      <c r="BL49" s="8"/>
      <c r="BM49" s="9">
        <f t="shared" ref="BM49:BM56" si="106">SUMIFS($AZ49:$BK49,$AZ$5:$BK$5,"="&amp;$BM$5)</f>
        <v>0</v>
      </c>
      <c r="BN49" s="9"/>
      <c r="BO49" s="9">
        <f t="shared" ref="BO49:BR49" si="107">SUMIFS($AZ49:$BK49,$AZ$4:$BK$4,BO$4)</f>
        <v>0</v>
      </c>
      <c r="BP49" s="9">
        <f t="shared" si="107"/>
        <v>0</v>
      </c>
      <c r="BQ49" s="9">
        <f t="shared" si="107"/>
        <v>0</v>
      </c>
      <c r="BR49" s="9">
        <f t="shared" si="107"/>
        <v>0</v>
      </c>
      <c r="BS49" s="9"/>
      <c r="BT49" s="9">
        <f t="shared" ref="BT49:BT56" si="108">SUMIFS($AY49:$BK49,$AY$5:$BK$5,"="&amp;$BT$5)</f>
        <v>0</v>
      </c>
    </row>
    <row r="50" spans="2:72" ht="14.25" customHeight="1" x14ac:dyDescent="0.25">
      <c r="B50" s="71" t="s">
        <v>228</v>
      </c>
      <c r="C50" s="286">
        <f t="shared" si="102"/>
        <v>-1730.9199999999837</v>
      </c>
      <c r="D50" s="52">
        <f>SUMIFS('Dispatch BS'!B:B,'Dispatch BS'!$Q:$Q,$B50)-SUMIFS('Dispatch BS'!C:C,'Dispatch BS'!$Q:$Q,$B50)</f>
        <v>-5173.7299999999814</v>
      </c>
      <c r="E50" s="52">
        <f>SUMIFS('Dispatch BS'!C:C,'Dispatch BS'!$Q:$Q,$B50)-SUMIFS('Dispatch BS'!D:D,'Dispatch BS'!$Q:$Q,$B50)</f>
        <v>-3837.8699999999953</v>
      </c>
      <c r="F50" s="52">
        <f>SUMIFS('Dispatch BS'!D:D,'Dispatch BS'!$Q:$Q,$B50)-SUMIFS('Dispatch BS'!E:E,'Dispatch BS'!$Q:$Q,$B50)</f>
        <v>-1274.9899999999907</v>
      </c>
      <c r="G50" s="52">
        <f>SUMIFS('Dispatch BS'!E:E,'Dispatch BS'!$Q:$Q,$B50)-SUMIFS('Dispatch BS'!F:F,'Dispatch BS'!$Q:$Q,$B50)</f>
        <v>-5899.8499999999767</v>
      </c>
      <c r="H50" s="52">
        <f>SUMIFS('Dispatch BS'!F:F,'Dispatch BS'!$Q:$Q,$B50)-SUMIFS('Dispatch BS'!G:G,'Dispatch BS'!$Q:$Q,$B50)</f>
        <v>0</v>
      </c>
      <c r="I50" s="52">
        <f>SUMIFS('Dispatch BS'!G:G,'Dispatch BS'!$Q:$Q,$B50)-SUMIFS('Dispatch BS'!H:H,'Dispatch BS'!$Q:$Q,$B50)</f>
        <v>0</v>
      </c>
      <c r="J50" s="52">
        <f>SUMIFS('Dispatch BS'!H:H,'Dispatch BS'!$Q:$Q,$B50)-SUMIFS('Dispatch BS'!I:I,'Dispatch BS'!$Q:$Q,$B50)</f>
        <v>-6358.140000000014</v>
      </c>
      <c r="K50" s="52">
        <f>SUMIFS('Dispatch BS'!I:I,'Dispatch BS'!$Q:$Q,$B50)-SUMIFS('Dispatch BS'!J:J,'Dispatch BS'!$Q:$Q,$B50)</f>
        <v>0</v>
      </c>
      <c r="L50" s="52">
        <f>SUMIFS('Dispatch BS'!J:J,'Dispatch BS'!$Q:$Q,$B50)-SUMIFS('Dispatch BS'!K:K,'Dispatch BS'!$Q:$Q,$B50)</f>
        <v>0</v>
      </c>
      <c r="M50" s="52">
        <f>SUMIFS('Dispatch BS'!K:K,'Dispatch BS'!$Q:$Q,$B50)-SUMIFS('Dispatch BS'!L:L,'Dispatch BS'!$Q:$Q,$B50)</f>
        <v>0</v>
      </c>
      <c r="N50" s="52">
        <f>SUMIFS('Dispatch BS'!L:L,'Dispatch BS'!$Q:$Q,$B50)-SUMIFS('Dispatch BS'!M:M,'Dispatch BS'!$Q:$Q,$B50)</f>
        <v>-2070.25</v>
      </c>
      <c r="O50" s="52">
        <f>SUMIFS('Dispatch BS'!M:M,'Dispatch BS'!$Q:$Q,$B50)-SUMIFS('Dispatch BS'!N:N,'Dispatch BS'!$Q:$Q,$B50)</f>
        <v>0</v>
      </c>
      <c r="P50" s="9"/>
      <c r="Q50" s="9">
        <f t="shared" si="103"/>
        <v>0</v>
      </c>
      <c r="R50" s="9"/>
      <c r="S50" s="9">
        <f t="shared" ref="S50:V50" si="109">SUMIFS($D50:$O50,$D$4:$O$4,S$4)</f>
        <v>-10286.589999999967</v>
      </c>
      <c r="T50" s="9">
        <f t="shared" si="109"/>
        <v>-5899.8499999999767</v>
      </c>
      <c r="U50" s="9">
        <f t="shared" si="109"/>
        <v>-6358.140000000014</v>
      </c>
      <c r="V50" s="9">
        <f t="shared" si="109"/>
        <v>-2070.25</v>
      </c>
      <c r="W50" s="9"/>
      <c r="X50" s="9">
        <f t="shared" si="105"/>
        <v>-2070.25</v>
      </c>
      <c r="AA50" s="41"/>
      <c r="AB50" s="33">
        <v>-4.166666683886433E-3</v>
      </c>
      <c r="AC50" s="33"/>
      <c r="AD50" s="33">
        <v>-4.1666666837727462E-3</v>
      </c>
      <c r="AE50" s="33">
        <v>-1.1368683772161603E-12</v>
      </c>
      <c r="AF50" s="33">
        <v>1.2505552149377763E-12</v>
      </c>
      <c r="AG50" s="33">
        <v>-2.2737367544323206E-13</v>
      </c>
      <c r="AH50" s="33"/>
      <c r="AI50" s="285">
        <v>-1730.9199999999837</v>
      </c>
      <c r="AJ50" s="33">
        <v>-4.1666666862738566E-3</v>
      </c>
      <c r="AK50" s="33">
        <v>1.2505552149377763E-12</v>
      </c>
      <c r="AL50" s="33">
        <v>1.2505552149377763E-12</v>
      </c>
      <c r="AM50" s="33">
        <v>1.2505552149377763E-12</v>
      </c>
      <c r="AN50" s="33">
        <v>-2.3874235921539366E-12</v>
      </c>
      <c r="AO50" s="33">
        <v>0</v>
      </c>
      <c r="AP50" s="33">
        <v>1.2505552149377763E-12</v>
      </c>
      <c r="AQ50" s="33">
        <v>0</v>
      </c>
      <c r="AR50" s="33">
        <v>0</v>
      </c>
      <c r="AS50" s="33">
        <v>-1.4779288903810084E-12</v>
      </c>
      <c r="AT50" s="33">
        <v>1.2505552149377763E-12</v>
      </c>
      <c r="AU50" s="33">
        <v>0</v>
      </c>
      <c r="AV50" s="41"/>
      <c r="AY50" s="286">
        <v>0</v>
      </c>
      <c r="AZ50" s="52">
        <v>-5254.859999999986</v>
      </c>
      <c r="BA50" s="52">
        <v>0</v>
      </c>
      <c r="BB50" s="52">
        <v>0</v>
      </c>
      <c r="BC50" s="52">
        <v>0</v>
      </c>
      <c r="BD50" s="52">
        <v>-4051.8800000000047</v>
      </c>
      <c r="BE50" s="52">
        <v>-1267.9400000000023</v>
      </c>
      <c r="BF50" s="52">
        <v>-2570.8800000000047</v>
      </c>
      <c r="BG50" s="52">
        <v>-3641.9099999999744</v>
      </c>
      <c r="BH50" s="52">
        <v>-3315.640000000014</v>
      </c>
      <c r="BI50" s="52">
        <v>0</v>
      </c>
      <c r="BJ50" s="52">
        <v>0</v>
      </c>
      <c r="BK50" s="52">
        <v>-1730.9199999999837</v>
      </c>
      <c r="BL50" s="8"/>
      <c r="BM50" s="9">
        <f t="shared" si="106"/>
        <v>-1730.9199999999837</v>
      </c>
      <c r="BN50" s="9"/>
      <c r="BO50" s="9">
        <f t="shared" ref="BO50:BR50" si="110">SUMIFS($AZ50:$BK50,$AZ$4:$BK$4,BO$4)</f>
        <v>-5254.859999999986</v>
      </c>
      <c r="BP50" s="9">
        <f t="shared" si="110"/>
        <v>-5319.820000000007</v>
      </c>
      <c r="BQ50" s="9">
        <f t="shared" si="110"/>
        <v>-9528.429999999993</v>
      </c>
      <c r="BR50" s="9">
        <f t="shared" si="110"/>
        <v>-1730.9199999999837</v>
      </c>
      <c r="BS50" s="9"/>
      <c r="BT50" s="9">
        <f t="shared" si="108"/>
        <v>0</v>
      </c>
    </row>
    <row r="51" spans="2:72" ht="14.25" customHeight="1" x14ac:dyDescent="0.25">
      <c r="B51" s="71" t="s">
        <v>229</v>
      </c>
      <c r="C51" s="286">
        <f t="shared" si="102"/>
        <v>0</v>
      </c>
      <c r="D51" s="52">
        <f>SUMIFS('Dispatch BS'!B:B,'Dispatch BS'!$Q:$Q,$B51)-SUMIFS('Dispatch BS'!C:C,'Dispatch BS'!$Q:$Q,$B51)</f>
        <v>0</v>
      </c>
      <c r="E51" s="52">
        <f>SUMIFS('Dispatch BS'!C:C,'Dispatch BS'!$Q:$Q,$B51)-SUMIFS('Dispatch BS'!D:D,'Dispatch BS'!$Q:$Q,$B51)</f>
        <v>0</v>
      </c>
      <c r="F51" s="52">
        <f>SUMIFS('Dispatch BS'!D:D,'Dispatch BS'!$Q:$Q,$B51)-SUMIFS('Dispatch BS'!E:E,'Dispatch BS'!$Q:$Q,$B51)</f>
        <v>0</v>
      </c>
      <c r="G51" s="52">
        <f>SUMIFS('Dispatch BS'!E:E,'Dispatch BS'!$Q:$Q,$B51)-SUMIFS('Dispatch BS'!F:F,'Dispatch BS'!$Q:$Q,$B51)</f>
        <v>0</v>
      </c>
      <c r="H51" s="52">
        <f>SUMIFS('Dispatch BS'!F:F,'Dispatch BS'!$Q:$Q,$B51)-SUMIFS('Dispatch BS'!G:G,'Dispatch BS'!$Q:$Q,$B51)</f>
        <v>0</v>
      </c>
      <c r="I51" s="52">
        <f>SUMIFS('Dispatch BS'!G:G,'Dispatch BS'!$Q:$Q,$B51)-SUMIFS('Dispatch BS'!H:H,'Dispatch BS'!$Q:$Q,$B51)</f>
        <v>0</v>
      </c>
      <c r="J51" s="52">
        <f>SUMIFS('Dispatch BS'!H:H,'Dispatch BS'!$Q:$Q,$B51)-SUMIFS('Dispatch BS'!I:I,'Dispatch BS'!$Q:$Q,$B51)</f>
        <v>0</v>
      </c>
      <c r="K51" s="52">
        <f>SUMIFS('Dispatch BS'!I:I,'Dispatch BS'!$Q:$Q,$B51)-SUMIFS('Dispatch BS'!J:J,'Dispatch BS'!$Q:$Q,$B51)</f>
        <v>0</v>
      </c>
      <c r="L51" s="52">
        <f>SUMIFS('Dispatch BS'!J:J,'Dispatch BS'!$Q:$Q,$B51)-SUMIFS('Dispatch BS'!K:K,'Dispatch BS'!$Q:$Q,$B51)</f>
        <v>0</v>
      </c>
      <c r="M51" s="52">
        <f>SUMIFS('Dispatch BS'!K:K,'Dispatch BS'!$Q:$Q,$B51)-SUMIFS('Dispatch BS'!L:L,'Dispatch BS'!$Q:$Q,$B51)</f>
        <v>0</v>
      </c>
      <c r="N51" s="52">
        <f>SUMIFS('Dispatch BS'!L:L,'Dispatch BS'!$Q:$Q,$B51)-SUMIFS('Dispatch BS'!M:M,'Dispatch BS'!$Q:$Q,$B51)</f>
        <v>0</v>
      </c>
      <c r="O51" s="52">
        <f>SUMIFS('Dispatch BS'!M:M,'Dispatch BS'!$Q:$Q,$B51)-SUMIFS('Dispatch BS'!N:N,'Dispatch BS'!$Q:$Q,$B51)</f>
        <v>0</v>
      </c>
      <c r="P51" s="9"/>
      <c r="Q51" s="9">
        <f t="shared" si="103"/>
        <v>0</v>
      </c>
      <c r="R51" s="9"/>
      <c r="S51" s="9">
        <f t="shared" ref="S51:V51" si="111">SUMIFS($D51:$O51,$D$4:$O$4,S$4)</f>
        <v>0</v>
      </c>
      <c r="T51" s="9">
        <f t="shared" si="111"/>
        <v>0</v>
      </c>
      <c r="U51" s="9">
        <f t="shared" si="111"/>
        <v>0</v>
      </c>
      <c r="V51" s="9">
        <f t="shared" si="111"/>
        <v>0</v>
      </c>
      <c r="W51" s="9"/>
      <c r="X51" s="9">
        <f t="shared" si="105"/>
        <v>0</v>
      </c>
      <c r="AA51" s="41"/>
      <c r="AB51" s="33">
        <v>0.14999999995779945</v>
      </c>
      <c r="AC51" s="33"/>
      <c r="AD51" s="33">
        <v>0.14999999995779945</v>
      </c>
      <c r="AE51" s="33">
        <v>0</v>
      </c>
      <c r="AF51" s="33">
        <v>0</v>
      </c>
      <c r="AG51" s="33">
        <v>0</v>
      </c>
      <c r="AH51" s="33"/>
      <c r="AI51" s="285">
        <v>0</v>
      </c>
      <c r="AJ51" s="33">
        <v>0.14999999995779945</v>
      </c>
      <c r="AK51" s="33">
        <v>0</v>
      </c>
      <c r="AL51" s="33">
        <v>0</v>
      </c>
      <c r="AM51" s="33">
        <v>0</v>
      </c>
      <c r="AN51" s="33">
        <v>0</v>
      </c>
      <c r="AO51" s="33">
        <v>0</v>
      </c>
      <c r="AP51" s="33">
        <v>0</v>
      </c>
      <c r="AQ51" s="33">
        <v>0</v>
      </c>
      <c r="AR51" s="33">
        <v>0</v>
      </c>
      <c r="AS51" s="33">
        <v>0</v>
      </c>
      <c r="AT51" s="33">
        <v>0</v>
      </c>
      <c r="AU51" s="33">
        <v>0</v>
      </c>
      <c r="AV51" s="41"/>
      <c r="AY51" s="286">
        <v>0</v>
      </c>
      <c r="AZ51" s="52">
        <v>0</v>
      </c>
      <c r="BA51" s="52">
        <v>0</v>
      </c>
      <c r="BB51" s="52">
        <v>0</v>
      </c>
      <c r="BC51" s="52">
        <v>0</v>
      </c>
      <c r="BD51" s="52">
        <v>0</v>
      </c>
      <c r="BE51" s="52">
        <v>0</v>
      </c>
      <c r="BF51" s="52">
        <v>0</v>
      </c>
      <c r="BG51" s="52">
        <v>0</v>
      </c>
      <c r="BH51" s="52">
        <v>0</v>
      </c>
      <c r="BI51" s="52">
        <v>0</v>
      </c>
      <c r="BJ51" s="52">
        <v>0</v>
      </c>
      <c r="BK51" s="52">
        <v>0</v>
      </c>
      <c r="BL51" s="8"/>
      <c r="BM51" s="9">
        <f t="shared" si="106"/>
        <v>0</v>
      </c>
      <c r="BN51" s="9"/>
      <c r="BO51" s="9">
        <f t="shared" ref="BO51:BR51" si="112">SUMIFS($AZ51:$BK51,$AZ$4:$BK$4,BO$4)</f>
        <v>0</v>
      </c>
      <c r="BP51" s="9">
        <f t="shared" si="112"/>
        <v>0</v>
      </c>
      <c r="BQ51" s="9">
        <f t="shared" si="112"/>
        <v>0</v>
      </c>
      <c r="BR51" s="9">
        <f t="shared" si="112"/>
        <v>0</v>
      </c>
      <c r="BS51" s="9"/>
      <c r="BT51" s="9">
        <f t="shared" si="108"/>
        <v>0</v>
      </c>
    </row>
    <row r="52" spans="2:72" ht="14.25" customHeight="1" x14ac:dyDescent="0.25">
      <c r="B52" s="71" t="s">
        <v>230</v>
      </c>
      <c r="C52" s="286">
        <f t="shared" si="102"/>
        <v>0</v>
      </c>
      <c r="D52" s="52">
        <f>SUMIFS('Dispatch BS'!B:B,'Dispatch BS'!$Q:$Q,$B52)-SUMIFS('Dispatch BS'!C:C,'Dispatch BS'!$Q:$Q,$B52)</f>
        <v>0</v>
      </c>
      <c r="E52" s="52">
        <f>SUMIFS('Dispatch BS'!C:C,'Dispatch BS'!$Q:$Q,$B52)-SUMIFS('Dispatch BS'!D:D,'Dispatch BS'!$Q:$Q,$B52)</f>
        <v>0</v>
      </c>
      <c r="F52" s="52">
        <f>SUMIFS('Dispatch BS'!D:D,'Dispatch BS'!$Q:$Q,$B52)-SUMIFS('Dispatch BS'!E:E,'Dispatch BS'!$Q:$Q,$B52)</f>
        <v>0</v>
      </c>
      <c r="G52" s="52">
        <f>SUMIFS('Dispatch BS'!E:E,'Dispatch BS'!$Q:$Q,$B52)-SUMIFS('Dispatch BS'!F:F,'Dispatch BS'!$Q:$Q,$B52)</f>
        <v>0</v>
      </c>
      <c r="H52" s="52">
        <f>SUMIFS('Dispatch BS'!F:F,'Dispatch BS'!$Q:$Q,$B52)-SUMIFS('Dispatch BS'!G:G,'Dispatch BS'!$Q:$Q,$B52)</f>
        <v>0</v>
      </c>
      <c r="I52" s="52">
        <f>SUMIFS('Dispatch BS'!G:G,'Dispatch BS'!$Q:$Q,$B52)-SUMIFS('Dispatch BS'!H:H,'Dispatch BS'!$Q:$Q,$B52)</f>
        <v>0</v>
      </c>
      <c r="J52" s="52">
        <f>SUMIFS('Dispatch BS'!H:H,'Dispatch BS'!$Q:$Q,$B52)-SUMIFS('Dispatch BS'!I:I,'Dispatch BS'!$Q:$Q,$B52)</f>
        <v>0</v>
      </c>
      <c r="K52" s="52">
        <f>SUMIFS('Dispatch BS'!I:I,'Dispatch BS'!$Q:$Q,$B52)-SUMIFS('Dispatch BS'!J:J,'Dispatch BS'!$Q:$Q,$B52)</f>
        <v>0</v>
      </c>
      <c r="L52" s="52">
        <f>SUMIFS('Dispatch BS'!J:J,'Dispatch BS'!$Q:$Q,$B52)-SUMIFS('Dispatch BS'!K:K,'Dispatch BS'!$Q:$Q,$B52)</f>
        <v>0</v>
      </c>
      <c r="M52" s="52">
        <f>SUMIFS('Dispatch BS'!K:K,'Dispatch BS'!$Q:$Q,$B52)-SUMIFS('Dispatch BS'!L:L,'Dispatch BS'!$Q:$Q,$B52)</f>
        <v>0</v>
      </c>
      <c r="N52" s="52">
        <f>SUMIFS('Dispatch BS'!L:L,'Dispatch BS'!$Q:$Q,$B52)-SUMIFS('Dispatch BS'!M:M,'Dispatch BS'!$Q:$Q,$B52)</f>
        <v>0</v>
      </c>
      <c r="O52" s="52">
        <f>SUMIFS('Dispatch BS'!M:M,'Dispatch BS'!$Q:$Q,$B52)-SUMIFS('Dispatch BS'!N:N,'Dispatch BS'!$Q:$Q,$B52)</f>
        <v>0</v>
      </c>
      <c r="P52" s="9"/>
      <c r="Q52" s="9">
        <f t="shared" si="103"/>
        <v>0</v>
      </c>
      <c r="R52" s="9"/>
      <c r="S52" s="9">
        <f t="shared" ref="S52:V52" si="113">SUMIFS($D52:$O52,$D$4:$O$4,S$4)</f>
        <v>0</v>
      </c>
      <c r="T52" s="9">
        <f t="shared" si="113"/>
        <v>0</v>
      </c>
      <c r="U52" s="9">
        <f t="shared" si="113"/>
        <v>0</v>
      </c>
      <c r="V52" s="9">
        <f t="shared" si="113"/>
        <v>0</v>
      </c>
      <c r="W52" s="9"/>
      <c r="X52" s="9">
        <f t="shared" si="105"/>
        <v>0</v>
      </c>
      <c r="AA52" s="41"/>
      <c r="AB52" s="33">
        <v>0</v>
      </c>
      <c r="AC52" s="33"/>
      <c r="AD52" s="33">
        <v>0</v>
      </c>
      <c r="AE52" s="33">
        <v>0</v>
      </c>
      <c r="AF52" s="33">
        <v>0</v>
      </c>
      <c r="AG52" s="33">
        <v>0</v>
      </c>
      <c r="AH52" s="33"/>
      <c r="AI52" s="285">
        <v>0</v>
      </c>
      <c r="AJ52" s="33">
        <v>0</v>
      </c>
      <c r="AK52" s="33">
        <v>0</v>
      </c>
      <c r="AL52" s="33">
        <v>0</v>
      </c>
      <c r="AM52" s="33">
        <v>0</v>
      </c>
      <c r="AN52" s="33">
        <v>0</v>
      </c>
      <c r="AO52" s="33">
        <v>0</v>
      </c>
      <c r="AP52" s="33">
        <v>0</v>
      </c>
      <c r="AQ52" s="33">
        <v>0</v>
      </c>
      <c r="AR52" s="33">
        <v>0</v>
      </c>
      <c r="AS52" s="33">
        <v>0</v>
      </c>
      <c r="AT52" s="33">
        <v>0</v>
      </c>
      <c r="AU52" s="33">
        <v>0</v>
      </c>
      <c r="AV52" s="41"/>
      <c r="AY52" s="286">
        <v>0</v>
      </c>
      <c r="AZ52" s="52">
        <v>0</v>
      </c>
      <c r="BA52" s="52">
        <v>0</v>
      </c>
      <c r="BB52" s="52">
        <v>0</v>
      </c>
      <c r="BC52" s="52">
        <v>0</v>
      </c>
      <c r="BD52" s="52">
        <v>0</v>
      </c>
      <c r="BE52" s="52">
        <v>0</v>
      </c>
      <c r="BF52" s="52">
        <v>0</v>
      </c>
      <c r="BG52" s="52">
        <v>0</v>
      </c>
      <c r="BH52" s="52">
        <v>0</v>
      </c>
      <c r="BI52" s="52">
        <v>0</v>
      </c>
      <c r="BJ52" s="52">
        <v>0</v>
      </c>
      <c r="BK52" s="52">
        <v>0</v>
      </c>
      <c r="BL52" s="8"/>
      <c r="BM52" s="9">
        <f t="shared" si="106"/>
        <v>0</v>
      </c>
      <c r="BN52" s="9"/>
      <c r="BO52" s="9">
        <f t="shared" ref="BO52:BR52" si="114">SUMIFS($AZ52:$BK52,$AZ$4:$BK$4,BO$4)</f>
        <v>0</v>
      </c>
      <c r="BP52" s="9">
        <f t="shared" si="114"/>
        <v>0</v>
      </c>
      <c r="BQ52" s="9">
        <f t="shared" si="114"/>
        <v>0</v>
      </c>
      <c r="BR52" s="9">
        <f t="shared" si="114"/>
        <v>0</v>
      </c>
      <c r="BS52" s="9"/>
      <c r="BT52" s="9">
        <f t="shared" si="108"/>
        <v>0</v>
      </c>
    </row>
    <row r="53" spans="2:72" ht="14.25" customHeight="1" x14ac:dyDescent="0.25">
      <c r="B53" s="71" t="s">
        <v>231</v>
      </c>
      <c r="C53" s="286">
        <f t="shared" si="102"/>
        <v>0</v>
      </c>
      <c r="D53" s="52">
        <f>SUMIFS('Dispatch BS'!B:B,'Dispatch BS'!$Q:$Q,$B53)-SUMIFS('Dispatch BS'!C:C,'Dispatch BS'!$Q:$Q,$B53)</f>
        <v>0</v>
      </c>
      <c r="E53" s="52">
        <f>SUMIFS('Dispatch BS'!C:C,'Dispatch BS'!$Q:$Q,$B53)-SUMIFS('Dispatch BS'!D:D,'Dispatch BS'!$Q:$Q,$B53)</f>
        <v>0</v>
      </c>
      <c r="F53" s="52">
        <f>SUMIFS('Dispatch BS'!D:D,'Dispatch BS'!$Q:$Q,$B53)-SUMIFS('Dispatch BS'!E:E,'Dispatch BS'!$Q:$Q,$B53)</f>
        <v>0</v>
      </c>
      <c r="G53" s="52">
        <f>SUMIFS('Dispatch BS'!E:E,'Dispatch BS'!$Q:$Q,$B53)-SUMIFS('Dispatch BS'!F:F,'Dispatch BS'!$Q:$Q,$B53)</f>
        <v>0</v>
      </c>
      <c r="H53" s="52">
        <f>SUMIFS('Dispatch BS'!F:F,'Dispatch BS'!$Q:$Q,$B53)-SUMIFS('Dispatch BS'!G:G,'Dispatch BS'!$Q:$Q,$B53)</f>
        <v>0</v>
      </c>
      <c r="I53" s="52">
        <f>SUMIFS('Dispatch BS'!G:G,'Dispatch BS'!$Q:$Q,$B53)-SUMIFS('Dispatch BS'!H:H,'Dispatch BS'!$Q:$Q,$B53)</f>
        <v>0</v>
      </c>
      <c r="J53" s="52">
        <f>SUMIFS('Dispatch BS'!H:H,'Dispatch BS'!$Q:$Q,$B53)-SUMIFS('Dispatch BS'!I:I,'Dispatch BS'!$Q:$Q,$B53)</f>
        <v>0</v>
      </c>
      <c r="K53" s="52">
        <f>SUMIFS('Dispatch BS'!I:I,'Dispatch BS'!$Q:$Q,$B53)-SUMIFS('Dispatch BS'!J:J,'Dispatch BS'!$Q:$Q,$B53)</f>
        <v>0</v>
      </c>
      <c r="L53" s="52">
        <f>SUMIFS('Dispatch BS'!J:J,'Dispatch BS'!$Q:$Q,$B53)-SUMIFS('Dispatch BS'!K:K,'Dispatch BS'!$Q:$Q,$B53)</f>
        <v>0</v>
      </c>
      <c r="M53" s="52">
        <f>SUMIFS('Dispatch BS'!K:K,'Dispatch BS'!$Q:$Q,$B53)-SUMIFS('Dispatch BS'!L:L,'Dispatch BS'!$Q:$Q,$B53)</f>
        <v>0</v>
      </c>
      <c r="N53" s="52">
        <f>SUMIFS('Dispatch BS'!L:L,'Dispatch BS'!$Q:$Q,$B53)-SUMIFS('Dispatch BS'!M:M,'Dispatch BS'!$Q:$Q,$B53)</f>
        <v>0</v>
      </c>
      <c r="O53" s="52">
        <f>SUMIFS('Dispatch BS'!M:M,'Dispatch BS'!$Q:$Q,$B53)-SUMIFS('Dispatch BS'!N:N,'Dispatch BS'!$Q:$Q,$B53)</f>
        <v>0</v>
      </c>
      <c r="P53" s="9"/>
      <c r="Q53" s="9">
        <f t="shared" si="103"/>
        <v>0</v>
      </c>
      <c r="R53" s="9"/>
      <c r="S53" s="9">
        <f t="shared" ref="S53:V53" si="115">SUMIFS($D53:$O53,$D$4:$O$4,S$4)</f>
        <v>0</v>
      </c>
      <c r="T53" s="9">
        <f t="shared" si="115"/>
        <v>0</v>
      </c>
      <c r="U53" s="9">
        <f t="shared" si="115"/>
        <v>0</v>
      </c>
      <c r="V53" s="9">
        <f t="shared" si="115"/>
        <v>0</v>
      </c>
      <c r="W53" s="9"/>
      <c r="X53" s="9">
        <f t="shared" si="105"/>
        <v>0</v>
      </c>
      <c r="AA53" s="41"/>
      <c r="AB53" s="33">
        <v>0</v>
      </c>
      <c r="AC53" s="33"/>
      <c r="AD53" s="33">
        <v>0</v>
      </c>
      <c r="AE53" s="33">
        <v>0</v>
      </c>
      <c r="AF53" s="33">
        <v>0</v>
      </c>
      <c r="AG53" s="33">
        <v>0</v>
      </c>
      <c r="AH53" s="33"/>
      <c r="AI53" s="285">
        <v>0</v>
      </c>
      <c r="AJ53" s="33">
        <v>0</v>
      </c>
      <c r="AK53" s="33">
        <v>0</v>
      </c>
      <c r="AL53" s="33">
        <v>0</v>
      </c>
      <c r="AM53" s="33">
        <v>0</v>
      </c>
      <c r="AN53" s="33">
        <v>0</v>
      </c>
      <c r="AO53" s="33">
        <v>0</v>
      </c>
      <c r="AP53" s="33">
        <v>0</v>
      </c>
      <c r="AQ53" s="33">
        <v>0</v>
      </c>
      <c r="AR53" s="33">
        <v>0</v>
      </c>
      <c r="AS53" s="33">
        <v>0</v>
      </c>
      <c r="AT53" s="33">
        <v>0</v>
      </c>
      <c r="AU53" s="33">
        <v>0</v>
      </c>
      <c r="AV53" s="41"/>
      <c r="AY53" s="286">
        <v>0</v>
      </c>
      <c r="AZ53" s="52">
        <v>0</v>
      </c>
      <c r="BA53" s="52">
        <v>0</v>
      </c>
      <c r="BB53" s="52">
        <v>0</v>
      </c>
      <c r="BC53" s="52">
        <v>0</v>
      </c>
      <c r="BD53" s="52">
        <v>0</v>
      </c>
      <c r="BE53" s="52">
        <v>0</v>
      </c>
      <c r="BF53" s="52">
        <v>0</v>
      </c>
      <c r="BG53" s="52">
        <v>0</v>
      </c>
      <c r="BH53" s="52">
        <v>0</v>
      </c>
      <c r="BI53" s="52">
        <v>0</v>
      </c>
      <c r="BJ53" s="52">
        <v>0</v>
      </c>
      <c r="BK53" s="52">
        <v>0</v>
      </c>
      <c r="BL53" s="8"/>
      <c r="BM53" s="9">
        <f t="shared" si="106"/>
        <v>0</v>
      </c>
      <c r="BN53" s="9"/>
      <c r="BO53" s="9">
        <f t="shared" ref="BO53:BR53" si="116">SUMIFS($AZ53:$BK53,$AZ$4:$BK$4,BO$4)</f>
        <v>0</v>
      </c>
      <c r="BP53" s="9">
        <f t="shared" si="116"/>
        <v>0</v>
      </c>
      <c r="BQ53" s="9">
        <f t="shared" si="116"/>
        <v>0</v>
      </c>
      <c r="BR53" s="9">
        <f t="shared" si="116"/>
        <v>0</v>
      </c>
      <c r="BS53" s="9"/>
      <c r="BT53" s="9">
        <f t="shared" si="108"/>
        <v>0</v>
      </c>
    </row>
    <row r="54" spans="2:72" ht="14.25" customHeight="1" x14ac:dyDescent="0.25">
      <c r="B54" s="71" t="s">
        <v>232</v>
      </c>
      <c r="C54" s="286">
        <f t="shared" si="102"/>
        <v>0</v>
      </c>
      <c r="D54" s="52">
        <f>SUMIFS('Dispatch BS'!B:B,'Dispatch BS'!$Q:$Q,$B54)-SUMIFS('Dispatch BS'!C:C,'Dispatch BS'!$Q:$Q,$B54)</f>
        <v>0</v>
      </c>
      <c r="E54" s="52">
        <f>SUMIFS('Dispatch BS'!C:C,'Dispatch BS'!$Q:$Q,$B54)-SUMIFS('Dispatch BS'!D:D,'Dispatch BS'!$Q:$Q,$B54)</f>
        <v>0</v>
      </c>
      <c r="F54" s="52">
        <f>SUMIFS('Dispatch BS'!D:D,'Dispatch BS'!$Q:$Q,$B54)-SUMIFS('Dispatch BS'!E:E,'Dispatch BS'!$Q:$Q,$B54)</f>
        <v>0</v>
      </c>
      <c r="G54" s="52">
        <f>SUMIFS('Dispatch BS'!E:E,'Dispatch BS'!$Q:$Q,$B54)-SUMIFS('Dispatch BS'!F:F,'Dispatch BS'!$Q:$Q,$B54)</f>
        <v>0</v>
      </c>
      <c r="H54" s="52">
        <f>SUMIFS('Dispatch BS'!F:F,'Dispatch BS'!$Q:$Q,$B54)-SUMIFS('Dispatch BS'!G:G,'Dispatch BS'!$Q:$Q,$B54)</f>
        <v>0</v>
      </c>
      <c r="I54" s="52">
        <f>SUMIFS('Dispatch BS'!G:G,'Dispatch BS'!$Q:$Q,$B54)-SUMIFS('Dispatch BS'!H:H,'Dispatch BS'!$Q:$Q,$B54)</f>
        <v>0</v>
      </c>
      <c r="J54" s="52">
        <f>SUMIFS('Dispatch BS'!H:H,'Dispatch BS'!$Q:$Q,$B54)-SUMIFS('Dispatch BS'!I:I,'Dispatch BS'!$Q:$Q,$B54)</f>
        <v>0</v>
      </c>
      <c r="K54" s="52">
        <f>SUMIFS('Dispatch BS'!I:I,'Dispatch BS'!$Q:$Q,$B54)-SUMIFS('Dispatch BS'!J:J,'Dispatch BS'!$Q:$Q,$B54)</f>
        <v>0</v>
      </c>
      <c r="L54" s="52">
        <f>SUMIFS('Dispatch BS'!J:J,'Dispatch BS'!$Q:$Q,$B54)-SUMIFS('Dispatch BS'!K:K,'Dispatch BS'!$Q:$Q,$B54)</f>
        <v>0</v>
      </c>
      <c r="M54" s="52">
        <f>SUMIFS('Dispatch BS'!K:K,'Dispatch BS'!$Q:$Q,$B54)-SUMIFS('Dispatch BS'!L:L,'Dispatch BS'!$Q:$Q,$B54)</f>
        <v>0</v>
      </c>
      <c r="N54" s="52">
        <f>SUMIFS('Dispatch BS'!L:L,'Dispatch BS'!$Q:$Q,$B54)-SUMIFS('Dispatch BS'!M:M,'Dispatch BS'!$Q:$Q,$B54)</f>
        <v>0</v>
      </c>
      <c r="O54" s="52">
        <f>SUMIFS('Dispatch BS'!M:M,'Dispatch BS'!$Q:$Q,$B54)-SUMIFS('Dispatch BS'!N:N,'Dispatch BS'!$Q:$Q,$B54)</f>
        <v>0</v>
      </c>
      <c r="P54" s="9"/>
      <c r="Q54" s="9">
        <f t="shared" si="103"/>
        <v>0</v>
      </c>
      <c r="R54" s="9"/>
      <c r="S54" s="9">
        <f t="shared" ref="S54:V54" si="117">SUMIFS($D54:$O54,$D$4:$O$4,S$4)</f>
        <v>0</v>
      </c>
      <c r="T54" s="9">
        <f t="shared" si="117"/>
        <v>0</v>
      </c>
      <c r="U54" s="9">
        <f t="shared" si="117"/>
        <v>0</v>
      </c>
      <c r="V54" s="9">
        <f t="shared" si="117"/>
        <v>0</v>
      </c>
      <c r="W54" s="9"/>
      <c r="X54" s="9">
        <f t="shared" si="105"/>
        <v>0</v>
      </c>
      <c r="AA54" s="41"/>
      <c r="AB54" s="33">
        <v>0</v>
      </c>
      <c r="AC54" s="33"/>
      <c r="AD54" s="33">
        <v>0</v>
      </c>
      <c r="AE54" s="33">
        <v>0</v>
      </c>
      <c r="AF54" s="33">
        <v>0</v>
      </c>
      <c r="AG54" s="33">
        <v>0</v>
      </c>
      <c r="AH54" s="33"/>
      <c r="AI54" s="285">
        <v>0</v>
      </c>
      <c r="AJ54" s="33">
        <v>0</v>
      </c>
      <c r="AK54" s="33">
        <v>0</v>
      </c>
      <c r="AL54" s="33">
        <v>0</v>
      </c>
      <c r="AM54" s="33">
        <v>0</v>
      </c>
      <c r="AN54" s="33">
        <v>0</v>
      </c>
      <c r="AO54" s="33">
        <v>0</v>
      </c>
      <c r="AP54" s="33">
        <v>0</v>
      </c>
      <c r="AQ54" s="33">
        <v>0</v>
      </c>
      <c r="AR54" s="33">
        <v>0</v>
      </c>
      <c r="AS54" s="33">
        <v>0</v>
      </c>
      <c r="AT54" s="33">
        <v>0</v>
      </c>
      <c r="AU54" s="33">
        <v>0</v>
      </c>
      <c r="AV54" s="41"/>
      <c r="AY54" s="286">
        <v>0</v>
      </c>
      <c r="AZ54" s="52">
        <v>0</v>
      </c>
      <c r="BA54" s="52">
        <v>0</v>
      </c>
      <c r="BB54" s="52">
        <v>0</v>
      </c>
      <c r="BC54" s="52">
        <v>0</v>
      </c>
      <c r="BD54" s="52">
        <v>0</v>
      </c>
      <c r="BE54" s="52">
        <v>0</v>
      </c>
      <c r="BF54" s="52">
        <v>0</v>
      </c>
      <c r="BG54" s="52">
        <v>0</v>
      </c>
      <c r="BH54" s="52">
        <v>0</v>
      </c>
      <c r="BI54" s="52">
        <v>0</v>
      </c>
      <c r="BJ54" s="52">
        <v>0</v>
      </c>
      <c r="BK54" s="52">
        <v>0</v>
      </c>
      <c r="BL54" s="8"/>
      <c r="BM54" s="9">
        <f t="shared" si="106"/>
        <v>0</v>
      </c>
      <c r="BN54" s="9"/>
      <c r="BO54" s="9">
        <f t="shared" ref="BO54:BR54" si="118">SUMIFS($AZ54:$BK54,$AZ$4:$BK$4,BO$4)</f>
        <v>0</v>
      </c>
      <c r="BP54" s="9">
        <f t="shared" si="118"/>
        <v>0</v>
      </c>
      <c r="BQ54" s="9">
        <f t="shared" si="118"/>
        <v>0</v>
      </c>
      <c r="BR54" s="9">
        <f t="shared" si="118"/>
        <v>0</v>
      </c>
      <c r="BS54" s="9"/>
      <c r="BT54" s="9">
        <f t="shared" si="108"/>
        <v>0</v>
      </c>
    </row>
    <row r="55" spans="2:72" ht="14.25" customHeight="1" x14ac:dyDescent="0.25">
      <c r="B55" s="71" t="s">
        <v>233</v>
      </c>
      <c r="C55" s="286">
        <f t="shared" si="102"/>
        <v>0</v>
      </c>
      <c r="D55" s="52">
        <f>SUMIFS('Dispatch BS'!B:B,'Dispatch BS'!$Q:$Q,$B55)-SUMIFS('Dispatch BS'!C:C,'Dispatch BS'!$Q:$Q,$B55)</f>
        <v>0</v>
      </c>
      <c r="E55" s="52">
        <f>SUMIFS('Dispatch BS'!C:C,'Dispatch BS'!$Q:$Q,$B55)-SUMIFS('Dispatch BS'!D:D,'Dispatch BS'!$Q:$Q,$B55)</f>
        <v>0</v>
      </c>
      <c r="F55" s="52">
        <f>SUMIFS('Dispatch BS'!D:D,'Dispatch BS'!$Q:$Q,$B55)-SUMIFS('Dispatch BS'!E:E,'Dispatch BS'!$Q:$Q,$B55)</f>
        <v>0</v>
      </c>
      <c r="G55" s="52">
        <f>SUMIFS('Dispatch BS'!E:E,'Dispatch BS'!$Q:$Q,$B55)-SUMIFS('Dispatch BS'!F:F,'Dispatch BS'!$Q:$Q,$B55)</f>
        <v>0</v>
      </c>
      <c r="H55" s="52">
        <f>SUMIFS('Dispatch BS'!F:F,'Dispatch BS'!$Q:$Q,$B55)-SUMIFS('Dispatch BS'!G:G,'Dispatch BS'!$Q:$Q,$B55)</f>
        <v>0</v>
      </c>
      <c r="I55" s="52">
        <f>SUMIFS('Dispatch BS'!G:G,'Dispatch BS'!$Q:$Q,$B55)-SUMIFS('Dispatch BS'!H:H,'Dispatch BS'!$Q:$Q,$B55)</f>
        <v>0</v>
      </c>
      <c r="J55" s="52">
        <f>SUMIFS('Dispatch BS'!H:H,'Dispatch BS'!$Q:$Q,$B55)-SUMIFS('Dispatch BS'!I:I,'Dispatch BS'!$Q:$Q,$B55)</f>
        <v>0</v>
      </c>
      <c r="K55" s="52">
        <f>SUMIFS('Dispatch BS'!I:I,'Dispatch BS'!$Q:$Q,$B55)-SUMIFS('Dispatch BS'!J:J,'Dispatch BS'!$Q:$Q,$B55)</f>
        <v>0</v>
      </c>
      <c r="L55" s="52">
        <f>SUMIFS('Dispatch BS'!J:J,'Dispatch BS'!$Q:$Q,$B55)-SUMIFS('Dispatch BS'!K:K,'Dispatch BS'!$Q:$Q,$B55)</f>
        <v>0</v>
      </c>
      <c r="M55" s="52">
        <f>SUMIFS('Dispatch BS'!K:K,'Dispatch BS'!$Q:$Q,$B55)-SUMIFS('Dispatch BS'!L:L,'Dispatch BS'!$Q:$Q,$B55)</f>
        <v>0</v>
      </c>
      <c r="N55" s="52">
        <f>SUMIFS('Dispatch BS'!L:L,'Dispatch BS'!$Q:$Q,$B55)-SUMIFS('Dispatch BS'!M:M,'Dispatch BS'!$Q:$Q,$B55)</f>
        <v>0</v>
      </c>
      <c r="O55" s="52">
        <f>SUMIFS('Dispatch BS'!M:M,'Dispatch BS'!$Q:$Q,$B55)-SUMIFS('Dispatch BS'!N:N,'Dispatch BS'!$Q:$Q,$B55)</f>
        <v>0</v>
      </c>
      <c r="P55" s="9"/>
      <c r="Q55" s="9">
        <f t="shared" si="103"/>
        <v>0</v>
      </c>
      <c r="R55" s="9"/>
      <c r="S55" s="9">
        <f t="shared" ref="S55:V55" si="119">SUMIFS($D55:$O55,$D$4:$O$4,S$4)</f>
        <v>0</v>
      </c>
      <c r="T55" s="9">
        <f t="shared" si="119"/>
        <v>0</v>
      </c>
      <c r="U55" s="9">
        <f t="shared" si="119"/>
        <v>0</v>
      </c>
      <c r="V55" s="9">
        <f t="shared" si="119"/>
        <v>0</v>
      </c>
      <c r="W55" s="9"/>
      <c r="X55" s="9">
        <f t="shared" si="105"/>
        <v>0</v>
      </c>
      <c r="AA55" s="29"/>
      <c r="AB55" s="33">
        <v>0</v>
      </c>
      <c r="AC55" s="33"/>
      <c r="AD55" s="33">
        <v>0</v>
      </c>
      <c r="AE55" s="33">
        <v>0</v>
      </c>
      <c r="AF55" s="33">
        <v>0</v>
      </c>
      <c r="AG55" s="33">
        <v>0</v>
      </c>
      <c r="AH55" s="33"/>
      <c r="AI55" s="285">
        <v>0</v>
      </c>
      <c r="AJ55" s="33">
        <v>0</v>
      </c>
      <c r="AK55" s="33">
        <v>0</v>
      </c>
      <c r="AL55" s="33">
        <v>0</v>
      </c>
      <c r="AM55" s="33">
        <v>0</v>
      </c>
      <c r="AN55" s="33">
        <v>0</v>
      </c>
      <c r="AO55" s="33">
        <v>0</v>
      </c>
      <c r="AP55" s="33">
        <v>0</v>
      </c>
      <c r="AQ55" s="33">
        <v>0</v>
      </c>
      <c r="AR55" s="33">
        <v>0</v>
      </c>
      <c r="AS55" s="33">
        <v>0</v>
      </c>
      <c r="AT55" s="33">
        <v>0</v>
      </c>
      <c r="AU55" s="33">
        <v>0</v>
      </c>
      <c r="AV55" s="29"/>
      <c r="AY55" s="286">
        <v>0</v>
      </c>
      <c r="AZ55" s="52">
        <v>0</v>
      </c>
      <c r="BA55" s="52">
        <v>0</v>
      </c>
      <c r="BB55" s="52">
        <v>0</v>
      </c>
      <c r="BC55" s="52">
        <v>0</v>
      </c>
      <c r="BD55" s="52">
        <v>0</v>
      </c>
      <c r="BE55" s="52">
        <v>0</v>
      </c>
      <c r="BF55" s="52">
        <v>0</v>
      </c>
      <c r="BG55" s="52">
        <v>0</v>
      </c>
      <c r="BH55" s="52">
        <v>0</v>
      </c>
      <c r="BI55" s="52">
        <v>0</v>
      </c>
      <c r="BJ55" s="52">
        <v>0</v>
      </c>
      <c r="BK55" s="52">
        <v>0</v>
      </c>
      <c r="BL55" s="8"/>
      <c r="BM55" s="9">
        <f t="shared" si="106"/>
        <v>0</v>
      </c>
      <c r="BN55" s="9"/>
      <c r="BO55" s="9">
        <f t="shared" ref="BO55:BR55" si="120">SUMIFS($AZ55:$BK55,$AZ$4:$BK$4,BO$4)</f>
        <v>0</v>
      </c>
      <c r="BP55" s="9">
        <f t="shared" si="120"/>
        <v>0</v>
      </c>
      <c r="BQ55" s="9">
        <f t="shared" si="120"/>
        <v>0</v>
      </c>
      <c r="BR55" s="9">
        <f t="shared" si="120"/>
        <v>0</v>
      </c>
      <c r="BS55" s="9"/>
      <c r="BT55" s="9">
        <f t="shared" si="108"/>
        <v>0</v>
      </c>
    </row>
    <row r="56" spans="2:72" ht="14.25" customHeight="1" x14ac:dyDescent="0.25">
      <c r="B56" s="70" t="s">
        <v>234</v>
      </c>
      <c r="C56" s="11">
        <f t="shared" ref="C56" si="121">SUM(C49:C55)</f>
        <v>-1730.9199999999837</v>
      </c>
      <c r="D56" s="11">
        <f t="shared" ref="D56:O56" si="122">SUM(D49:D55)</f>
        <v>-5173.7299999999814</v>
      </c>
      <c r="E56" s="11">
        <f t="shared" si="122"/>
        <v>-3837.8699999999953</v>
      </c>
      <c r="F56" s="11">
        <f t="shared" si="122"/>
        <v>-1274.9899999999907</v>
      </c>
      <c r="G56" s="11">
        <f t="shared" si="122"/>
        <v>-5899.8499999999767</v>
      </c>
      <c r="H56" s="11">
        <f t="shared" si="122"/>
        <v>0</v>
      </c>
      <c r="I56" s="11">
        <f t="shared" si="122"/>
        <v>0</v>
      </c>
      <c r="J56" s="11">
        <f t="shared" si="122"/>
        <v>-6358.140000000014</v>
      </c>
      <c r="K56" s="11">
        <f t="shared" si="122"/>
        <v>0</v>
      </c>
      <c r="L56" s="11">
        <f t="shared" si="122"/>
        <v>0</v>
      </c>
      <c r="M56" s="11">
        <f t="shared" si="122"/>
        <v>0</v>
      </c>
      <c r="N56" s="11">
        <f t="shared" si="122"/>
        <v>-2070.25</v>
      </c>
      <c r="O56" s="11">
        <f t="shared" si="122"/>
        <v>0</v>
      </c>
      <c r="Q56" s="11">
        <f t="shared" si="103"/>
        <v>0</v>
      </c>
      <c r="S56" s="11">
        <f t="shared" ref="S56:V56" si="123">SUMIFS($D56:$O56,$D$4:$O$4,S$4)</f>
        <v>-10286.589999999967</v>
      </c>
      <c r="T56" s="11">
        <f t="shared" si="123"/>
        <v>-5899.8499999999767</v>
      </c>
      <c r="U56" s="11">
        <f t="shared" si="123"/>
        <v>-6358.140000000014</v>
      </c>
      <c r="V56" s="11">
        <f t="shared" si="123"/>
        <v>-2070.25</v>
      </c>
      <c r="X56" s="11">
        <f t="shared" si="105"/>
        <v>-2070.25</v>
      </c>
      <c r="AA56" s="41"/>
      <c r="AB56" s="264">
        <v>0.14583333327391301</v>
      </c>
      <c r="AC56" s="41"/>
      <c r="AD56" s="264">
        <v>0.1458333332740267</v>
      </c>
      <c r="AE56" s="264">
        <v>-1.1368683772161603E-12</v>
      </c>
      <c r="AF56" s="264">
        <v>1.2505552149377763E-12</v>
      </c>
      <c r="AG56" s="264">
        <v>-2.2737367544323206E-13</v>
      </c>
      <c r="AH56" s="41"/>
      <c r="AI56" s="297">
        <v>-1730.9199999999837</v>
      </c>
      <c r="AJ56" s="264">
        <v>0.14583333327152559</v>
      </c>
      <c r="AK56" s="264">
        <v>1.2505552149377763E-12</v>
      </c>
      <c r="AL56" s="264">
        <v>1.2505552149377763E-12</v>
      </c>
      <c r="AM56" s="264">
        <v>1.2505552149377763E-12</v>
      </c>
      <c r="AN56" s="264">
        <v>-2.3874235921539366E-12</v>
      </c>
      <c r="AO56" s="264">
        <v>0</v>
      </c>
      <c r="AP56" s="264">
        <v>1.2505552149377763E-12</v>
      </c>
      <c r="AQ56" s="264">
        <v>0</v>
      </c>
      <c r="AR56" s="264">
        <v>0</v>
      </c>
      <c r="AS56" s="264">
        <v>-1.4779288903810084E-12</v>
      </c>
      <c r="AT56" s="264">
        <v>1.2505552149377763E-12</v>
      </c>
      <c r="AU56" s="264">
        <v>0</v>
      </c>
      <c r="AV56" s="41"/>
      <c r="AY56" s="289">
        <v>0</v>
      </c>
      <c r="AZ56" s="11">
        <v>-5254.859999999986</v>
      </c>
      <c r="BA56" s="11">
        <v>0</v>
      </c>
      <c r="BB56" s="11">
        <v>0</v>
      </c>
      <c r="BC56" s="11">
        <v>0</v>
      </c>
      <c r="BD56" s="11">
        <v>-4051.8800000000047</v>
      </c>
      <c r="BE56" s="11">
        <v>-1267.9400000000023</v>
      </c>
      <c r="BF56" s="11">
        <v>-2570.8800000000047</v>
      </c>
      <c r="BG56" s="11">
        <v>-3641.9099999999744</v>
      </c>
      <c r="BH56" s="11">
        <v>-3315.640000000014</v>
      </c>
      <c r="BI56" s="11">
        <v>0</v>
      </c>
      <c r="BJ56" s="11">
        <v>0</v>
      </c>
      <c r="BK56" s="11">
        <v>-1730.9199999999837</v>
      </c>
      <c r="BL56" s="8"/>
      <c r="BM56" s="11">
        <f t="shared" si="106"/>
        <v>-1730.9199999999837</v>
      </c>
      <c r="BO56" s="11">
        <f t="shared" ref="BO56:BR56" si="124">SUMIFS($AZ56:$BK56,$AZ$4:$BK$4,BO$4)</f>
        <v>-5254.859999999986</v>
      </c>
      <c r="BP56" s="11">
        <f t="shared" si="124"/>
        <v>-5319.820000000007</v>
      </c>
      <c r="BQ56" s="11">
        <f t="shared" si="124"/>
        <v>-9528.429999999993</v>
      </c>
      <c r="BR56" s="11">
        <f t="shared" si="124"/>
        <v>-1730.9199999999837</v>
      </c>
      <c r="BT56" s="11">
        <f t="shared" si="108"/>
        <v>0</v>
      </c>
    </row>
    <row r="57" spans="2:72" ht="14.25" customHeight="1" x14ac:dyDescent="0.25">
      <c r="B57" s="70"/>
      <c r="C57" s="21"/>
      <c r="D57" s="21"/>
      <c r="E57" s="21"/>
      <c r="F57" s="21"/>
      <c r="G57" s="21"/>
      <c r="H57" s="21"/>
      <c r="I57" s="21"/>
      <c r="J57" s="21"/>
      <c r="K57" s="21"/>
      <c r="L57" s="21"/>
      <c r="M57" s="21"/>
      <c r="N57" s="21"/>
      <c r="O57" s="21"/>
      <c r="Q57" s="21"/>
      <c r="S57" s="21"/>
      <c r="T57" s="21"/>
      <c r="U57" s="21"/>
      <c r="V57" s="21"/>
      <c r="X57" s="21"/>
      <c r="AA57" s="41"/>
      <c r="AB57" s="42"/>
      <c r="AC57" s="41"/>
      <c r="AD57" s="42"/>
      <c r="AE57" s="42"/>
      <c r="AF57" s="42"/>
      <c r="AG57" s="42"/>
      <c r="AH57" s="41"/>
      <c r="AI57" s="300"/>
      <c r="AJ57" s="42"/>
      <c r="AK57" s="42"/>
      <c r="AL57" s="42"/>
      <c r="AM57" s="42"/>
      <c r="AN57" s="42"/>
      <c r="AO57" s="42"/>
      <c r="AP57" s="42"/>
      <c r="AQ57" s="42"/>
      <c r="AR57" s="42"/>
      <c r="AS57" s="42"/>
      <c r="AT57" s="42"/>
      <c r="AU57" s="42"/>
      <c r="AV57" s="41"/>
      <c r="AY57" s="299"/>
      <c r="AZ57" s="21"/>
      <c r="BA57" s="21"/>
      <c r="BB57" s="21"/>
      <c r="BC57" s="21"/>
      <c r="BD57" s="21"/>
      <c r="BE57" s="21"/>
      <c r="BF57" s="21"/>
      <c r="BG57" s="21"/>
      <c r="BH57" s="21"/>
      <c r="BI57" s="21"/>
      <c r="BJ57" s="21"/>
      <c r="BK57" s="21"/>
      <c r="BL57" s="8"/>
      <c r="BM57" s="21"/>
      <c r="BO57" s="21"/>
      <c r="BP57" s="21"/>
      <c r="BQ57" s="21"/>
      <c r="BR57" s="21"/>
      <c r="BT57" s="21"/>
    </row>
    <row r="58" spans="2:72" ht="14.25" customHeight="1" x14ac:dyDescent="0.25">
      <c r="B58" s="70" t="s">
        <v>235</v>
      </c>
      <c r="C58" s="21"/>
      <c r="D58" s="21"/>
      <c r="E58" s="21"/>
      <c r="F58" s="21"/>
      <c r="G58" s="21"/>
      <c r="H58" s="21"/>
      <c r="I58" s="21"/>
      <c r="J58" s="21"/>
      <c r="K58" s="21"/>
      <c r="L58" s="21"/>
      <c r="M58" s="21"/>
      <c r="N58" s="21"/>
      <c r="O58" s="21"/>
      <c r="Q58" s="21"/>
      <c r="S58" s="21"/>
      <c r="T58" s="21"/>
      <c r="U58" s="21"/>
      <c r="V58" s="21"/>
      <c r="X58" s="21"/>
      <c r="AA58" s="41"/>
      <c r="AB58" s="42"/>
      <c r="AC58" s="41"/>
      <c r="AD58" s="42"/>
      <c r="AE58" s="42"/>
      <c r="AF58" s="42"/>
      <c r="AG58" s="42"/>
      <c r="AH58" s="41"/>
      <c r="AI58" s="300"/>
      <c r="AJ58" s="42"/>
      <c r="AK58" s="42"/>
      <c r="AL58" s="42"/>
      <c r="AM58" s="42"/>
      <c r="AN58" s="42"/>
      <c r="AO58" s="42"/>
      <c r="AP58" s="42"/>
      <c r="AQ58" s="42"/>
      <c r="AR58" s="42"/>
      <c r="AS58" s="42"/>
      <c r="AT58" s="42"/>
      <c r="AU58" s="42"/>
      <c r="AV58" s="41"/>
      <c r="AY58" s="299"/>
      <c r="AZ58" s="21"/>
      <c r="BA58" s="21"/>
      <c r="BB58" s="21"/>
      <c r="BC58" s="21"/>
      <c r="BD58" s="21"/>
      <c r="BE58" s="21"/>
      <c r="BF58" s="21"/>
      <c r="BG58" s="21"/>
      <c r="BH58" s="21"/>
      <c r="BI58" s="21"/>
      <c r="BJ58" s="21"/>
      <c r="BK58" s="21"/>
      <c r="BL58" s="8"/>
      <c r="BM58" s="21"/>
      <c r="BO58" s="21"/>
      <c r="BP58" s="21"/>
      <c r="BQ58" s="21"/>
      <c r="BR58" s="21"/>
      <c r="BT58" s="21"/>
    </row>
    <row r="59" spans="2:72" ht="14.25" customHeight="1" x14ac:dyDescent="0.25">
      <c r="B59" s="71" t="s">
        <v>236</v>
      </c>
      <c r="C59" s="299">
        <f t="shared" ref="C59:C61" si="125">BK59</f>
        <v>0</v>
      </c>
      <c r="D59" s="9">
        <f>SUMIFS('Dispatch BS'!C:C,'Dispatch BS'!$Q:$Q,$B59)-SUMIFS('Dispatch BS'!B:B,'Dispatch BS'!$Q:$Q,$B59)</f>
        <v>0</v>
      </c>
      <c r="E59" s="9">
        <f>SUMIFS('Dispatch BS'!D:D,'Dispatch BS'!$Q:$Q,$B59)-SUMIFS('Dispatch BS'!C:C,'Dispatch BS'!$Q:$Q,$B59)</f>
        <v>0</v>
      </c>
      <c r="F59" s="9">
        <f>SUMIFS('Dispatch BS'!E:E,'Dispatch BS'!$Q:$Q,$B59)-SUMIFS('Dispatch BS'!D:D,'Dispatch BS'!$Q:$Q,$B59)</f>
        <v>0</v>
      </c>
      <c r="G59" s="632">
        <f>SUMIFS('Dispatch BS'!F:F,'Dispatch BS'!$Q:$Q,$B59)-SUMIFS('Dispatch BS'!E:E,'Dispatch BS'!$Q:$Q,$B59)-1750000</f>
        <v>-500000</v>
      </c>
      <c r="H59" s="9">
        <f>SUMIFS('Dispatch BS'!G:G,'Dispatch BS'!$Q:$Q,$B59)-SUMIFS('Dispatch BS'!F:F,'Dispatch BS'!$Q:$Q,$B59)</f>
        <v>0</v>
      </c>
      <c r="I59" s="9">
        <f>SUMIFS('Dispatch BS'!H:H,'Dispatch BS'!$Q:$Q,$B59)-SUMIFS('Dispatch BS'!G:G,'Dispatch BS'!$Q:$Q,$B59)</f>
        <v>0</v>
      </c>
      <c r="J59" s="9">
        <f>SUMIFS('Dispatch BS'!I:I,'Dispatch BS'!$Q:$Q,$B59)-SUMIFS('Dispatch BS'!H:H,'Dispatch BS'!$Q:$Q,$B59)</f>
        <v>0</v>
      </c>
      <c r="K59" s="9">
        <f>SUMIFS('Dispatch BS'!J:J,'Dispatch BS'!$Q:$Q,$B59)-SUMIFS('Dispatch BS'!I:I,'Dispatch BS'!$Q:$Q,$B59)</f>
        <v>0</v>
      </c>
      <c r="L59" s="9">
        <f>SUMIFS('Dispatch BS'!K:K,'Dispatch BS'!$Q:$Q,$B59)-SUMIFS('Dispatch BS'!J:J,'Dispatch BS'!$Q:$Q,$B59)</f>
        <v>500000</v>
      </c>
      <c r="M59" s="9">
        <f>SUMIFS('Dispatch BS'!L:L,'Dispatch BS'!$Q:$Q,$B59)-SUMIFS('Dispatch BS'!K:K,'Dispatch BS'!$Q:$Q,$B59)</f>
        <v>1000000</v>
      </c>
      <c r="N59" s="9">
        <f>SUMIFS('Dispatch BS'!M:M,'Dispatch BS'!$Q:$Q,$B59)-SUMIFS('Dispatch BS'!L:L,'Dispatch BS'!$Q:$Q,$B59)</f>
        <v>0</v>
      </c>
      <c r="O59" s="9">
        <f>SUMIFS('Dispatch BS'!N:N,'Dispatch BS'!$Q:$Q,$B59)-SUMIFS('Dispatch BS'!M:M,'Dispatch BS'!$Q:$Q,$B59)</f>
        <v>-250000</v>
      </c>
      <c r="Q59" s="9">
        <f t="shared" ref="Q59:Q62" si="126">SUMIFS($D59:$O59,$D$5:$O$5,"="&amp;$Q$5)</f>
        <v>-250000</v>
      </c>
      <c r="S59" s="9">
        <f t="shared" ref="S59:V59" si="127">SUMIFS($D59:$O59,$D$4:$O$4,S$4)</f>
        <v>0</v>
      </c>
      <c r="T59" s="9">
        <f t="shared" si="127"/>
        <v>-500000</v>
      </c>
      <c r="U59" s="9">
        <f t="shared" si="127"/>
        <v>500000</v>
      </c>
      <c r="V59" s="9">
        <f t="shared" si="127"/>
        <v>750000</v>
      </c>
      <c r="X59" s="9">
        <f t="shared" ref="X59:X62" si="128">SUMIFS($C59:$O59,$C$5:$O$5,"="&amp;$X$5)</f>
        <v>0</v>
      </c>
      <c r="AA59" s="41"/>
      <c r="AB59" s="33">
        <v>0</v>
      </c>
      <c r="AC59" s="301"/>
      <c r="AD59" s="33">
        <v>-750000</v>
      </c>
      <c r="AE59" s="33">
        <v>-250000</v>
      </c>
      <c r="AF59" s="33">
        <v>0</v>
      </c>
      <c r="AG59" s="33">
        <v>1000000</v>
      </c>
      <c r="AH59" s="298"/>
      <c r="AI59" s="285">
        <v>0</v>
      </c>
      <c r="AJ59" s="33">
        <v>-500000</v>
      </c>
      <c r="AK59" s="33">
        <v>0</v>
      </c>
      <c r="AL59" s="33">
        <v>-250000</v>
      </c>
      <c r="AM59" s="33">
        <v>0</v>
      </c>
      <c r="AN59" s="33">
        <v>-250000</v>
      </c>
      <c r="AO59" s="33">
        <v>0</v>
      </c>
      <c r="AP59" s="33">
        <v>0</v>
      </c>
      <c r="AQ59" s="33">
        <v>0</v>
      </c>
      <c r="AR59" s="33">
        <v>0</v>
      </c>
      <c r="AS59" s="33">
        <v>1000000</v>
      </c>
      <c r="AT59" s="33">
        <v>0</v>
      </c>
      <c r="AU59" s="33">
        <v>0</v>
      </c>
      <c r="AV59" s="41"/>
      <c r="AY59" s="302">
        <v>0</v>
      </c>
      <c r="AZ59" s="9">
        <v>0</v>
      </c>
      <c r="BA59" s="9">
        <v>0</v>
      </c>
      <c r="BB59" s="9">
        <v>0</v>
      </c>
      <c r="BC59" s="9">
        <v>0</v>
      </c>
      <c r="BD59" s="9">
        <v>0</v>
      </c>
      <c r="BE59" s="9">
        <v>0</v>
      </c>
      <c r="BF59" s="9">
        <v>0</v>
      </c>
      <c r="BG59" s="9">
        <v>0</v>
      </c>
      <c r="BH59" s="9">
        <v>0</v>
      </c>
      <c r="BI59" s="9">
        <v>0</v>
      </c>
      <c r="BJ59" s="9">
        <v>0</v>
      </c>
      <c r="BK59" s="9">
        <v>0</v>
      </c>
      <c r="BL59" s="8"/>
      <c r="BM59" s="9">
        <f t="shared" ref="BM59:BM62" si="129">SUMIFS($AZ59:$BK59,$AZ$5:$BK$5,"="&amp;$BM$5)</f>
        <v>0</v>
      </c>
      <c r="BN59" s="9"/>
      <c r="BO59" s="9">
        <f t="shared" ref="BO59:BR59" si="130">SUMIFS($AZ59:$BK59,$AZ$4:$BK$4,BO$4)</f>
        <v>0</v>
      </c>
      <c r="BP59" s="9">
        <f t="shared" si="130"/>
        <v>0</v>
      </c>
      <c r="BQ59" s="9">
        <f t="shared" si="130"/>
        <v>0</v>
      </c>
      <c r="BR59" s="9">
        <f t="shared" si="130"/>
        <v>0</v>
      </c>
      <c r="BS59" s="9"/>
      <c r="BT59" s="9">
        <f t="shared" ref="BT59:BT62" si="131">SUMIFS($AY59:$BK59,$AY$5:$BK$5,"="&amp;$BT$5)</f>
        <v>0</v>
      </c>
    </row>
    <row r="60" spans="2:72" ht="14.25" customHeight="1" x14ac:dyDescent="0.25">
      <c r="B60" s="512" t="s">
        <v>1047</v>
      </c>
      <c r="C60" s="302">
        <f t="shared" si="125"/>
        <v>3420229</v>
      </c>
      <c r="D60" s="9">
        <f>SUMIFS('Dispatch BS'!C:C,'Dispatch BS'!$Q:$Q,$B60)-SUMIFS('Dispatch BS'!B:B,'Dispatch BS'!$Q:$Q,$B60)</f>
        <v>-500000</v>
      </c>
      <c r="E60" s="9">
        <f>SUMIFS('Dispatch BS'!D:D,'Dispatch BS'!$Q:$Q,$B60)-SUMIFS('Dispatch BS'!C:C,'Dispatch BS'!$Q:$Q,$B60)</f>
        <v>0</v>
      </c>
      <c r="F60" s="9">
        <f>SUMIFS('Dispatch BS'!E:E,'Dispatch BS'!$Q:$Q,$B60)-SUMIFS('Dispatch BS'!D:D,'Dispatch BS'!$Q:$Q,$B60)</f>
        <v>-582500</v>
      </c>
      <c r="G60" s="632">
        <f>SUMIFS('Dispatch BS'!F:F,'Dispatch BS'!$Q:$Q,$B60)-SUMIFS('Dispatch BS'!E:E,'Dispatch BS'!$Q:$Q,$B60)+1750000</f>
        <v>0</v>
      </c>
      <c r="H60" s="9">
        <f>SUMIFS('Dispatch BS'!G:G,'Dispatch BS'!$Q:$Q,$B60)-SUMIFS('Dispatch BS'!F:F,'Dispatch BS'!$Q:$Q,$B60)</f>
        <v>0</v>
      </c>
      <c r="I60" s="9">
        <f>SUMIFS('Dispatch BS'!H:H,'Dispatch BS'!$Q:$Q,$B60)-SUMIFS('Dispatch BS'!G:G,'Dispatch BS'!$Q:$Q,$B60)</f>
        <v>-82500</v>
      </c>
      <c r="J60" s="9">
        <f>SUMIFS('Dispatch BS'!I:I,'Dispatch BS'!$Q:$Q,$B60)-SUMIFS('Dispatch BS'!H:H,'Dispatch BS'!$Q:$Q,$B60)</f>
        <v>0</v>
      </c>
      <c r="K60" s="9">
        <f>SUMIFS('Dispatch BS'!J:J,'Dispatch BS'!$Q:$Q,$B60)-SUMIFS('Dispatch BS'!I:I,'Dispatch BS'!$Q:$Q,$B60)</f>
        <v>0</v>
      </c>
      <c r="L60" s="9">
        <f>SUMIFS('Dispatch BS'!K:K,'Dispatch BS'!$Q:$Q,$B60)-SUMIFS('Dispatch BS'!J:J,'Dispatch BS'!$Q:$Q,$B60)</f>
        <v>-82500</v>
      </c>
      <c r="M60" s="9">
        <f>SUMIFS('Dispatch BS'!L:L,'Dispatch BS'!$Q:$Q,$B60)-SUMIFS('Dispatch BS'!K:K,'Dispatch BS'!$Q:$Q,$B60)</f>
        <v>0</v>
      </c>
      <c r="N60" s="632">
        <f>SUMIFS('Dispatch BS'!M:M,'Dispatch BS'!$Q:$Q,$B60)-SUMIFS('Dispatch BS'!L:L,'Dispatch BS'!$Q:$Q,$B60)-N71</f>
        <v>0</v>
      </c>
      <c r="O60" s="9">
        <f>SUMIFS('Dispatch BS'!N:N,'Dispatch BS'!$Q:$Q,$B60)-SUMIFS('Dispatch BS'!M:M,'Dispatch BS'!$Q:$Q,$B60)</f>
        <v>-82500</v>
      </c>
      <c r="Q60" s="9">
        <f t="shared" si="126"/>
        <v>-82500</v>
      </c>
      <c r="S60" s="9">
        <f t="shared" ref="S60:V60" si="132">SUMIFS($D60:$O60,$D$4:$O$4,S$4)</f>
        <v>-1082500</v>
      </c>
      <c r="T60" s="9">
        <f t="shared" si="132"/>
        <v>-82500</v>
      </c>
      <c r="U60" s="9">
        <f t="shared" si="132"/>
        <v>-82500</v>
      </c>
      <c r="V60" s="9">
        <f t="shared" si="132"/>
        <v>-82500</v>
      </c>
      <c r="X60" s="9">
        <f t="shared" si="128"/>
        <v>0</v>
      </c>
      <c r="AA60" s="41"/>
      <c r="AB60" s="33">
        <v>-330000</v>
      </c>
      <c r="AC60" s="301"/>
      <c r="AD60" s="33">
        <v>-82500</v>
      </c>
      <c r="AE60" s="33">
        <v>-82500</v>
      </c>
      <c r="AF60" s="33">
        <v>-82500</v>
      </c>
      <c r="AG60" s="33">
        <v>-82500</v>
      </c>
      <c r="AH60" s="298"/>
      <c r="AI60" s="285">
        <v>-82500</v>
      </c>
      <c r="AJ60" s="33">
        <v>0</v>
      </c>
      <c r="AK60" s="33">
        <v>0</v>
      </c>
      <c r="AL60" s="33">
        <v>-82500</v>
      </c>
      <c r="AM60" s="33">
        <v>0</v>
      </c>
      <c r="AN60" s="33">
        <v>0</v>
      </c>
      <c r="AO60" s="33">
        <v>-82500</v>
      </c>
      <c r="AP60" s="33">
        <v>0</v>
      </c>
      <c r="AQ60" s="33">
        <v>0</v>
      </c>
      <c r="AR60" s="33">
        <v>-82500</v>
      </c>
      <c r="AS60" s="33">
        <v>0</v>
      </c>
      <c r="AT60" s="33">
        <v>0</v>
      </c>
      <c r="AU60" s="33">
        <v>-82500</v>
      </c>
      <c r="AV60" s="41"/>
      <c r="AY60" s="302">
        <v>0</v>
      </c>
      <c r="AZ60" s="9">
        <v>0</v>
      </c>
      <c r="BA60" s="9">
        <v>0</v>
      </c>
      <c r="BB60" s="9">
        <v>0</v>
      </c>
      <c r="BC60" s="9">
        <v>0</v>
      </c>
      <c r="BD60" s="9">
        <v>0</v>
      </c>
      <c r="BE60" s="9">
        <v>-750000</v>
      </c>
      <c r="BF60" s="9">
        <v>500000</v>
      </c>
      <c r="BG60" s="9">
        <v>3000000</v>
      </c>
      <c r="BH60" s="9">
        <v>-82500</v>
      </c>
      <c r="BI60" s="9">
        <v>0</v>
      </c>
      <c r="BJ60" s="9">
        <v>500000</v>
      </c>
      <c r="BK60" s="9">
        <v>3420229</v>
      </c>
      <c r="BL60" s="8"/>
      <c r="BM60" s="9">
        <f t="shared" si="129"/>
        <v>3420229</v>
      </c>
      <c r="BN60" s="9"/>
      <c r="BO60" s="9">
        <f t="shared" ref="BO60:BR60" si="133">SUMIFS($AZ60:$BK60,$AZ$4:$BK$4,BO$4)</f>
        <v>0</v>
      </c>
      <c r="BP60" s="9">
        <f t="shared" si="133"/>
        <v>-750000</v>
      </c>
      <c r="BQ60" s="9">
        <f t="shared" si="133"/>
        <v>3417500</v>
      </c>
      <c r="BR60" s="9">
        <f t="shared" si="133"/>
        <v>3920229</v>
      </c>
      <c r="BS60" s="9"/>
      <c r="BT60" s="9">
        <f t="shared" si="131"/>
        <v>500000</v>
      </c>
    </row>
    <row r="61" spans="2:72" ht="14.25" customHeight="1" x14ac:dyDescent="0.25">
      <c r="B61" s="71" t="s">
        <v>237</v>
      </c>
      <c r="C61" s="286">
        <f t="shared" si="125"/>
        <v>0</v>
      </c>
      <c r="D61" s="52">
        <f>SUMIFS('Dispatch BS'!C:C,'Dispatch BS'!$Q:$Q,$B61)-SUMIFS('Dispatch BS'!B:B,'Dispatch BS'!$Q:$Q,$B61)</f>
        <v>0</v>
      </c>
      <c r="E61" s="52">
        <f>SUMIFS('Dispatch BS'!D:D,'Dispatch BS'!$Q:$Q,$B61)-SUMIFS('Dispatch BS'!C:C,'Dispatch BS'!$Q:$Q,$B61)</f>
        <v>0</v>
      </c>
      <c r="F61" s="52">
        <f>SUMIFS('Dispatch BS'!E:E,'Dispatch BS'!$Q:$Q,$B61)-SUMIFS('Dispatch BS'!D:D,'Dispatch BS'!$Q:$Q,$B61)</f>
        <v>0</v>
      </c>
      <c r="G61" s="52">
        <f>SUMIFS('Dispatch BS'!F:F,'Dispatch BS'!$Q:$Q,$B61)-SUMIFS('Dispatch BS'!E:E,'Dispatch BS'!$Q:$Q,$B61)</f>
        <v>0</v>
      </c>
      <c r="H61" s="52">
        <f>SUMIFS('Dispatch BS'!G:G,'Dispatch BS'!$Q:$Q,$B61)-SUMIFS('Dispatch BS'!F:F,'Dispatch BS'!$Q:$Q,$B61)</f>
        <v>0</v>
      </c>
      <c r="I61" s="52">
        <f>SUMIFS('Dispatch BS'!H:H,'Dispatch BS'!$Q:$Q,$B61)-SUMIFS('Dispatch BS'!G:G,'Dispatch BS'!$Q:$Q,$B61)</f>
        <v>0</v>
      </c>
      <c r="J61" s="52">
        <f>SUMIFS('Dispatch BS'!I:I,'Dispatch BS'!$Q:$Q,$B61)-SUMIFS('Dispatch BS'!H:H,'Dispatch BS'!$Q:$Q,$B61)</f>
        <v>0</v>
      </c>
      <c r="K61" s="52">
        <f>SUMIFS('Dispatch BS'!J:J,'Dispatch BS'!$Q:$Q,$B61)-SUMIFS('Dispatch BS'!I:I,'Dispatch BS'!$Q:$Q,$B61)</f>
        <v>0</v>
      </c>
      <c r="L61" s="52">
        <f>SUMIFS('Dispatch BS'!K:K,'Dispatch BS'!$Q:$Q,$B61)-SUMIFS('Dispatch BS'!J:J,'Dispatch BS'!$Q:$Q,$B61)</f>
        <v>0</v>
      </c>
      <c r="M61" s="52">
        <f>SUMIFS('Dispatch BS'!L:L,'Dispatch BS'!$Q:$Q,$B61)-SUMIFS('Dispatch BS'!K:K,'Dispatch BS'!$Q:$Q,$B61)</f>
        <v>0</v>
      </c>
      <c r="N61" s="52">
        <f>SUMIFS('Dispatch BS'!M:M,'Dispatch BS'!$Q:$Q,$B61)-SUMIFS('Dispatch BS'!L:L,'Dispatch BS'!$Q:$Q,$B61)</f>
        <v>0</v>
      </c>
      <c r="O61" s="52">
        <f>SUMIFS('Dispatch BS'!N:N,'Dispatch BS'!$Q:$Q,$B61)-SUMIFS('Dispatch BS'!M:M,'Dispatch BS'!$Q:$Q,$B61)</f>
        <v>0</v>
      </c>
      <c r="P61" s="9"/>
      <c r="Q61" s="9">
        <f t="shared" si="126"/>
        <v>0</v>
      </c>
      <c r="R61" s="9"/>
      <c r="S61" s="9">
        <f t="shared" ref="S61:V61" si="134">SUMIFS($D61:$O61,$D$4:$O$4,S$4)</f>
        <v>0</v>
      </c>
      <c r="T61" s="9">
        <f t="shared" si="134"/>
        <v>0</v>
      </c>
      <c r="U61" s="9">
        <f t="shared" si="134"/>
        <v>0</v>
      </c>
      <c r="V61" s="9">
        <f t="shared" si="134"/>
        <v>0</v>
      </c>
      <c r="W61" s="9"/>
      <c r="X61" s="9">
        <f t="shared" si="128"/>
        <v>0</v>
      </c>
      <c r="AA61" s="41"/>
      <c r="AB61" s="33">
        <v>0</v>
      </c>
      <c r="AC61" s="301"/>
      <c r="AD61" s="33">
        <v>0</v>
      </c>
      <c r="AE61" s="33">
        <v>0</v>
      </c>
      <c r="AF61" s="33">
        <v>0</v>
      </c>
      <c r="AG61" s="33">
        <v>0</v>
      </c>
      <c r="AH61" s="298"/>
      <c r="AI61" s="285">
        <v>0</v>
      </c>
      <c r="AJ61" s="33">
        <v>0</v>
      </c>
      <c r="AK61" s="33">
        <v>0</v>
      </c>
      <c r="AL61" s="33">
        <v>0</v>
      </c>
      <c r="AM61" s="33">
        <v>0</v>
      </c>
      <c r="AN61" s="33">
        <v>0</v>
      </c>
      <c r="AO61" s="33">
        <v>0</v>
      </c>
      <c r="AP61" s="33">
        <v>0</v>
      </c>
      <c r="AQ61" s="33">
        <v>0</v>
      </c>
      <c r="AR61" s="33">
        <v>0</v>
      </c>
      <c r="AS61" s="33">
        <v>0</v>
      </c>
      <c r="AT61" s="33">
        <v>0</v>
      </c>
      <c r="AU61" s="33">
        <v>0</v>
      </c>
      <c r="AV61" s="41"/>
      <c r="AY61" s="286">
        <v>0</v>
      </c>
      <c r="AZ61" s="52">
        <v>0</v>
      </c>
      <c r="BA61" s="52">
        <v>0</v>
      </c>
      <c r="BB61" s="52">
        <v>0</v>
      </c>
      <c r="BC61" s="52">
        <v>0</v>
      </c>
      <c r="BD61" s="52">
        <v>0</v>
      </c>
      <c r="BE61" s="52">
        <v>0</v>
      </c>
      <c r="BF61" s="52">
        <v>0</v>
      </c>
      <c r="BG61" s="52">
        <v>0</v>
      </c>
      <c r="BH61" s="52">
        <v>0</v>
      </c>
      <c r="BI61" s="52">
        <v>0</v>
      </c>
      <c r="BJ61" s="52">
        <v>0</v>
      </c>
      <c r="BK61" s="52">
        <v>0</v>
      </c>
      <c r="BL61" s="8"/>
      <c r="BM61" s="9">
        <f t="shared" si="129"/>
        <v>0</v>
      </c>
      <c r="BN61" s="9"/>
      <c r="BO61" s="9">
        <f t="shared" ref="BO61:BR61" si="135">SUMIFS($AZ61:$BK61,$AZ$4:$BK$4,BO$4)</f>
        <v>0</v>
      </c>
      <c r="BP61" s="9">
        <f t="shared" si="135"/>
        <v>0</v>
      </c>
      <c r="BQ61" s="9">
        <f t="shared" si="135"/>
        <v>0</v>
      </c>
      <c r="BR61" s="9">
        <f t="shared" si="135"/>
        <v>0</v>
      </c>
      <c r="BS61" s="9"/>
      <c r="BT61" s="9">
        <f t="shared" si="131"/>
        <v>0</v>
      </c>
    </row>
    <row r="62" spans="2:72" ht="14.25" customHeight="1" x14ac:dyDescent="0.25">
      <c r="B62" s="70" t="s">
        <v>238</v>
      </c>
      <c r="C62" s="11">
        <f t="shared" ref="C62" si="136">SUM(C59:C61)</f>
        <v>3420229</v>
      </c>
      <c r="D62" s="11">
        <f t="shared" ref="D62:O62" si="137">SUM(D59:D61)</f>
        <v>-500000</v>
      </c>
      <c r="E62" s="11">
        <f t="shared" si="137"/>
        <v>0</v>
      </c>
      <c r="F62" s="11">
        <f t="shared" si="137"/>
        <v>-582500</v>
      </c>
      <c r="G62" s="11">
        <f t="shared" si="137"/>
        <v>-500000</v>
      </c>
      <c r="H62" s="11">
        <f t="shared" si="137"/>
        <v>0</v>
      </c>
      <c r="I62" s="11">
        <f t="shared" si="137"/>
        <v>-82500</v>
      </c>
      <c r="J62" s="11">
        <f t="shared" si="137"/>
        <v>0</v>
      </c>
      <c r="K62" s="11">
        <f t="shared" si="137"/>
        <v>0</v>
      </c>
      <c r="L62" s="11">
        <f t="shared" si="137"/>
        <v>417500</v>
      </c>
      <c r="M62" s="11">
        <f t="shared" si="137"/>
        <v>1000000</v>
      </c>
      <c r="N62" s="11">
        <f t="shared" si="137"/>
        <v>0</v>
      </c>
      <c r="O62" s="11">
        <f t="shared" si="137"/>
        <v>-332500</v>
      </c>
      <c r="Q62" s="11">
        <f t="shared" si="126"/>
        <v>-332500</v>
      </c>
      <c r="S62" s="11">
        <f t="shared" ref="S62:V62" si="138">SUMIFS($D62:$O62,$D$4:$O$4,S$4)</f>
        <v>-1082500</v>
      </c>
      <c r="T62" s="11">
        <f t="shared" si="138"/>
        <v>-582500</v>
      </c>
      <c r="U62" s="11">
        <f t="shared" si="138"/>
        <v>417500</v>
      </c>
      <c r="V62" s="11">
        <f t="shared" si="138"/>
        <v>667500</v>
      </c>
      <c r="X62" s="11">
        <f t="shared" si="128"/>
        <v>0</v>
      </c>
      <c r="AA62" s="41"/>
      <c r="AB62" s="264">
        <v>-330000</v>
      </c>
      <c r="AC62" s="41"/>
      <c r="AD62" s="264">
        <v>-832500</v>
      </c>
      <c r="AE62" s="264">
        <v>-332500</v>
      </c>
      <c r="AF62" s="264">
        <v>-82500</v>
      </c>
      <c r="AG62" s="264">
        <v>917500</v>
      </c>
      <c r="AH62" s="41"/>
      <c r="AI62" s="297">
        <v>-82500</v>
      </c>
      <c r="AJ62" s="264">
        <v>-500000</v>
      </c>
      <c r="AK62" s="264">
        <v>0</v>
      </c>
      <c r="AL62" s="264">
        <v>-332500</v>
      </c>
      <c r="AM62" s="264">
        <v>0</v>
      </c>
      <c r="AN62" s="264">
        <v>-250000</v>
      </c>
      <c r="AO62" s="264">
        <v>-82500</v>
      </c>
      <c r="AP62" s="264">
        <v>0</v>
      </c>
      <c r="AQ62" s="264">
        <v>0</v>
      </c>
      <c r="AR62" s="264">
        <v>-82500</v>
      </c>
      <c r="AS62" s="264">
        <v>1000000</v>
      </c>
      <c r="AT62" s="264">
        <v>0</v>
      </c>
      <c r="AU62" s="264">
        <v>-82500</v>
      </c>
      <c r="AV62" s="41"/>
      <c r="AY62" s="289">
        <v>0</v>
      </c>
      <c r="AZ62" s="11">
        <v>0</v>
      </c>
      <c r="BA62" s="11">
        <v>0</v>
      </c>
      <c r="BB62" s="11">
        <v>0</v>
      </c>
      <c r="BC62" s="11">
        <v>0</v>
      </c>
      <c r="BD62" s="11">
        <v>0</v>
      </c>
      <c r="BE62" s="11">
        <v>-750000</v>
      </c>
      <c r="BF62" s="11">
        <v>500000</v>
      </c>
      <c r="BG62" s="11">
        <v>3000000</v>
      </c>
      <c r="BH62" s="11">
        <v>-82500</v>
      </c>
      <c r="BI62" s="11">
        <v>0</v>
      </c>
      <c r="BJ62" s="11">
        <v>500000</v>
      </c>
      <c r="BK62" s="11">
        <v>3420229</v>
      </c>
      <c r="BL62" s="8"/>
      <c r="BM62" s="11">
        <f t="shared" si="129"/>
        <v>3420229</v>
      </c>
      <c r="BO62" s="11">
        <f t="shared" ref="BO62:BR62" si="139">SUMIFS($AZ62:$BK62,$AZ$4:$BK$4,BO$4)</f>
        <v>0</v>
      </c>
      <c r="BP62" s="11">
        <f t="shared" si="139"/>
        <v>-750000</v>
      </c>
      <c r="BQ62" s="11">
        <f t="shared" si="139"/>
        <v>3417500</v>
      </c>
      <c r="BR62" s="11">
        <f t="shared" si="139"/>
        <v>3920229</v>
      </c>
      <c r="BT62" s="11">
        <f t="shared" si="131"/>
        <v>500000</v>
      </c>
    </row>
    <row r="63" spans="2:72" ht="14.25" customHeight="1" x14ac:dyDescent="0.25">
      <c r="B63" s="41"/>
      <c r="P63" s="8"/>
      <c r="R63" s="8"/>
      <c r="W63" s="8"/>
      <c r="AA63" s="41"/>
      <c r="AB63" s="41"/>
      <c r="AC63" s="31"/>
      <c r="AD63" s="41"/>
      <c r="AE63" s="41"/>
      <c r="AF63" s="41"/>
      <c r="AG63" s="41"/>
      <c r="AH63" s="31"/>
      <c r="AI63" s="281"/>
      <c r="AJ63" s="41"/>
      <c r="AK63" s="41"/>
      <c r="AL63" s="41"/>
      <c r="AM63" s="41"/>
      <c r="AN63" s="41"/>
      <c r="AO63" s="41"/>
      <c r="AP63" s="41"/>
      <c r="AQ63" s="41"/>
      <c r="AR63" s="41"/>
      <c r="AS63" s="41"/>
      <c r="AT63" s="41"/>
      <c r="AU63" s="41"/>
      <c r="AV63" s="41"/>
      <c r="AY63" s="280"/>
      <c r="BL63" s="8"/>
      <c r="BN63" s="8"/>
      <c r="BS63" s="8"/>
    </row>
    <row r="64" spans="2:72" ht="14.25" customHeight="1" x14ac:dyDescent="0.25">
      <c r="B64" s="70" t="s">
        <v>239</v>
      </c>
      <c r="C64" s="11">
        <f t="shared" ref="C64:O64" si="140">C46+C56+C62</f>
        <v>-499889.0999999987</v>
      </c>
      <c r="D64" s="11">
        <f t="shared" si="140"/>
        <v>755829.69999999972</v>
      </c>
      <c r="E64" s="11">
        <f t="shared" si="140"/>
        <v>711765.54000000155</v>
      </c>
      <c r="F64" s="11">
        <f t="shared" si="140"/>
        <v>-1001952.2700000006</v>
      </c>
      <c r="G64" s="11">
        <f t="shared" si="140"/>
        <v>-261503.30999999866</v>
      </c>
      <c r="H64" s="11">
        <f t="shared" si="140"/>
        <v>-143344.85999999987</v>
      </c>
      <c r="I64" s="11">
        <f t="shared" si="140"/>
        <v>1123386.1900000009</v>
      </c>
      <c r="J64" s="11">
        <f t="shared" si="140"/>
        <v>-421887.49000000022</v>
      </c>
      <c r="K64" s="11">
        <f t="shared" si="140"/>
        <v>-83511.069999998785</v>
      </c>
      <c r="L64" s="11">
        <f t="shared" si="140"/>
        <v>-392551.0499999997</v>
      </c>
      <c r="M64" s="11">
        <f t="shared" si="140"/>
        <v>-161195.91999999876</v>
      </c>
      <c r="N64" s="11">
        <f t="shared" si="140"/>
        <v>-7456.1300000036135</v>
      </c>
      <c r="O64" s="11">
        <f t="shared" si="140"/>
        <v>-426236.90999999875</v>
      </c>
      <c r="P64" s="8"/>
      <c r="Q64" s="11">
        <f t="shared" ref="Q64:Q66" si="141">SUMIFS($D64:$O64,$D$5:$O$5,"="&amp;$Q$5)</f>
        <v>-426236.90999999875</v>
      </c>
      <c r="R64" s="8"/>
      <c r="S64" s="11">
        <f t="shared" ref="S64:V64" si="142">SUMIFS($D64:$O64,$D$4:$O$4,S$4)</f>
        <v>465642.97000000055</v>
      </c>
      <c r="T64" s="11">
        <f t="shared" si="142"/>
        <v>718538.02000000235</v>
      </c>
      <c r="U64" s="11">
        <f t="shared" si="142"/>
        <v>-897949.60999999871</v>
      </c>
      <c r="V64" s="11">
        <f t="shared" si="142"/>
        <v>-594888.96000000113</v>
      </c>
      <c r="W64" s="8"/>
      <c r="X64" s="11">
        <f t="shared" ref="X64:X66" si="143">SUMIFS($C64:$O64,$C$5:$O$5,"="&amp;$X$5)</f>
        <v>-7456.1300000036135</v>
      </c>
      <c r="AA64" s="41"/>
      <c r="AB64" s="264">
        <v>-3888957.4986385615</v>
      </c>
      <c r="AC64" s="31"/>
      <c r="AD64" s="264">
        <v>-1086320.1940168058</v>
      </c>
      <c r="AE64" s="264">
        <v>-1257610.2464176111</v>
      </c>
      <c r="AF64" s="264">
        <v>-601296.28315633791</v>
      </c>
      <c r="AG64" s="264">
        <v>-943730.77504780632</v>
      </c>
      <c r="AH64" s="31"/>
      <c r="AI64" s="297">
        <v>-499889.09999999864</v>
      </c>
      <c r="AJ64" s="264">
        <v>-890214.50089324638</v>
      </c>
      <c r="AK64" s="264">
        <v>574092.94061439182</v>
      </c>
      <c r="AL64" s="264">
        <v>-770198.6337379514</v>
      </c>
      <c r="AM64" s="264">
        <v>-1401222.7528537123</v>
      </c>
      <c r="AN64" s="264">
        <v>1018167.2595671404</v>
      </c>
      <c r="AO64" s="264">
        <v>-874554.75313103921</v>
      </c>
      <c r="AP64" s="264">
        <v>-464570.54286243097</v>
      </c>
      <c r="AQ64" s="264">
        <v>392708.10894279071</v>
      </c>
      <c r="AR64" s="264">
        <v>-529433.84923669766</v>
      </c>
      <c r="AS64" s="264">
        <v>-439238.31530444208</v>
      </c>
      <c r="AT64" s="264">
        <v>206691.82877593214</v>
      </c>
      <c r="AU64" s="264">
        <v>-711184.28851929633</v>
      </c>
      <c r="AV64" s="41"/>
      <c r="AY64" s="289">
        <v>-67336.129999999888</v>
      </c>
      <c r="AZ64" s="11">
        <v>126155.63000000134</v>
      </c>
      <c r="BA64" s="11">
        <v>218922.54999999976</v>
      </c>
      <c r="BB64" s="11">
        <v>310276.88000000035</v>
      </c>
      <c r="BC64" s="11">
        <v>-322347.33000000205</v>
      </c>
      <c r="BD64" s="11">
        <v>121359.61999999976</v>
      </c>
      <c r="BE64" s="11">
        <v>-213581.75999999908</v>
      </c>
      <c r="BF64" s="11">
        <v>109675.26000000036</v>
      </c>
      <c r="BG64" s="11">
        <v>3082760.6400000006</v>
      </c>
      <c r="BH64" s="11">
        <v>-1534764.6099999999</v>
      </c>
      <c r="BI64" s="11">
        <v>-2019266.0999999987</v>
      </c>
      <c r="BJ64" s="11">
        <v>480965.50999999698</v>
      </c>
      <c r="BK64" s="11">
        <v>-499889.0999999987</v>
      </c>
      <c r="BL64" s="8"/>
      <c r="BM64" s="11">
        <f t="shared" ref="BM64:BM66" si="144">SUMIFS($AZ64:$BK64,$AZ$5:$BK$5,"="&amp;$BM$5)</f>
        <v>-499889.0999999987</v>
      </c>
      <c r="BN64" s="8"/>
      <c r="BO64" s="11">
        <f t="shared" ref="BO64:BR64" si="145">SUMIFS($AZ64:$BK64,$AZ$4:$BK$4,BO$4)</f>
        <v>655355.06000000145</v>
      </c>
      <c r="BP64" s="11">
        <f t="shared" si="145"/>
        <v>-414569.47000000137</v>
      </c>
      <c r="BQ64" s="11">
        <f t="shared" si="145"/>
        <v>1657671.290000001</v>
      </c>
      <c r="BR64" s="11">
        <f t="shared" si="145"/>
        <v>-2038189.6900000004</v>
      </c>
      <c r="BS64" s="8"/>
      <c r="BT64" s="11">
        <f t="shared" ref="BT64:BT66" si="146">SUMIFS($AY64:$BK64,$AY$5:$BK$5,"="&amp;$BT$5)</f>
        <v>480965.50999999698</v>
      </c>
    </row>
    <row r="65" spans="2:72" ht="14.25" customHeight="1" x14ac:dyDescent="0.25">
      <c r="B65" s="70" t="s">
        <v>240</v>
      </c>
      <c r="C65" s="303">
        <f t="shared" ref="C65" si="147">BK65</f>
        <v>856259.9299999997</v>
      </c>
      <c r="D65" s="21">
        <f t="shared" ref="D65:O65" si="148">C66</f>
        <v>356370.83000000101</v>
      </c>
      <c r="E65" s="21">
        <f t="shared" si="148"/>
        <v>1112200.5300000007</v>
      </c>
      <c r="F65" s="21">
        <f t="shared" si="148"/>
        <v>1823966.0700000022</v>
      </c>
      <c r="G65" s="21">
        <f t="shared" si="148"/>
        <v>822013.80000000156</v>
      </c>
      <c r="H65" s="21">
        <f t="shared" si="148"/>
        <v>560510.4900000029</v>
      </c>
      <c r="I65" s="21">
        <f t="shared" si="148"/>
        <v>417165.63000000303</v>
      </c>
      <c r="J65" s="21">
        <f t="shared" si="148"/>
        <v>1540551.820000004</v>
      </c>
      <c r="K65" s="21">
        <f t="shared" si="148"/>
        <v>1118664.3300000038</v>
      </c>
      <c r="L65" s="21">
        <f t="shared" si="148"/>
        <v>1035153.260000005</v>
      </c>
      <c r="M65" s="21">
        <f t="shared" si="148"/>
        <v>642602.21000000532</v>
      </c>
      <c r="N65" s="21">
        <f t="shared" si="148"/>
        <v>481406.29000000656</v>
      </c>
      <c r="O65" s="21">
        <f t="shared" si="148"/>
        <v>473950.16000000294</v>
      </c>
      <c r="Q65" s="21">
        <f t="shared" si="141"/>
        <v>473950.16000000294</v>
      </c>
      <c r="S65" s="21">
        <f t="shared" ref="S65:V65" si="149">SUMIFS($D65:$O65,$D$5:$O$5,EOMONTH(S$5,-2))</f>
        <v>356370.83000000101</v>
      </c>
      <c r="T65" s="21">
        <f t="shared" si="149"/>
        <v>822013.80000000156</v>
      </c>
      <c r="U65" s="21">
        <f t="shared" si="149"/>
        <v>1540551.820000004</v>
      </c>
      <c r="V65" s="21">
        <f t="shared" si="149"/>
        <v>642602.21000000532</v>
      </c>
      <c r="X65" s="21">
        <f t="shared" si="143"/>
        <v>481406.29000000656</v>
      </c>
      <c r="AA65" s="41"/>
      <c r="AB65" s="33">
        <v>356370.83000000106</v>
      </c>
      <c r="AC65" s="41"/>
      <c r="AD65" s="33">
        <v>356370.83000000106</v>
      </c>
      <c r="AE65" s="33">
        <v>-729949.36401680496</v>
      </c>
      <c r="AF65" s="33">
        <v>-1987559.6104344162</v>
      </c>
      <c r="AG65" s="33">
        <v>-2588855.8935907544</v>
      </c>
      <c r="AH65" s="41"/>
      <c r="AI65" s="300">
        <v>856259.9299999997</v>
      </c>
      <c r="AJ65" s="33">
        <v>356370.83000000106</v>
      </c>
      <c r="AK65" s="33">
        <v>-533843.67089324538</v>
      </c>
      <c r="AL65" s="33">
        <v>40249.26972114644</v>
      </c>
      <c r="AM65" s="33">
        <v>-729949.36401680496</v>
      </c>
      <c r="AN65" s="33">
        <v>-2131172.1168705174</v>
      </c>
      <c r="AO65" s="33">
        <v>-1113004.857303377</v>
      </c>
      <c r="AP65" s="33">
        <v>-1987559.6104344162</v>
      </c>
      <c r="AQ65" s="33">
        <v>-2452130.1532968474</v>
      </c>
      <c r="AR65" s="33">
        <v>-2059422.0443540567</v>
      </c>
      <c r="AS65" s="33">
        <v>-2588855.8935907544</v>
      </c>
      <c r="AT65" s="33">
        <v>-3028094.2088951962</v>
      </c>
      <c r="AU65" s="33">
        <v>-2821402.3801192641</v>
      </c>
      <c r="AV65" s="41"/>
      <c r="AY65" s="303">
        <v>563439.7699999999</v>
      </c>
      <c r="AZ65" s="21">
        <v>496103.64</v>
      </c>
      <c r="BA65" s="21">
        <v>622259.27000000142</v>
      </c>
      <c r="BB65" s="21">
        <v>841181.82000000123</v>
      </c>
      <c r="BC65" s="21">
        <v>1151458.7000000016</v>
      </c>
      <c r="BD65" s="21">
        <v>829111.36999999953</v>
      </c>
      <c r="BE65" s="21">
        <v>950470.98999999929</v>
      </c>
      <c r="BF65" s="21">
        <v>736889.23000000021</v>
      </c>
      <c r="BG65" s="21">
        <v>846564.49000000057</v>
      </c>
      <c r="BH65" s="21">
        <v>3929325.1300000013</v>
      </c>
      <c r="BI65" s="21">
        <v>2394560.5200000014</v>
      </c>
      <c r="BJ65" s="21">
        <v>375294.42000000272</v>
      </c>
      <c r="BK65" s="21">
        <v>856259.9299999997</v>
      </c>
      <c r="BL65" s="8"/>
      <c r="BM65" s="21">
        <f t="shared" si="144"/>
        <v>856259.9299999997</v>
      </c>
      <c r="BO65" s="21">
        <f t="shared" ref="BO65:BR65" si="150">SUMIFS($AZ65:$BK65,$AZ$5:$BK$5,EOMONTH(BO$5,-2))</f>
        <v>496103.64</v>
      </c>
      <c r="BP65" s="21">
        <f t="shared" si="150"/>
        <v>1151458.7000000016</v>
      </c>
      <c r="BQ65" s="21">
        <f t="shared" si="150"/>
        <v>736889.23000000021</v>
      </c>
      <c r="BR65" s="21">
        <f t="shared" si="150"/>
        <v>2394560.5200000014</v>
      </c>
      <c r="BT65" s="21">
        <f t="shared" si="146"/>
        <v>375294.42000000272</v>
      </c>
    </row>
    <row r="66" spans="2:72" ht="14.25" customHeight="1" x14ac:dyDescent="0.25">
      <c r="B66" s="70" t="s">
        <v>241</v>
      </c>
      <c r="C66" s="49">
        <f t="shared" ref="C66:O66" si="151">SUM(C64:C65)</f>
        <v>356370.83000000101</v>
      </c>
      <c r="D66" s="49">
        <f t="shared" si="151"/>
        <v>1112200.5300000007</v>
      </c>
      <c r="E66" s="49">
        <f t="shared" si="151"/>
        <v>1823966.0700000022</v>
      </c>
      <c r="F66" s="49">
        <f t="shared" si="151"/>
        <v>822013.80000000156</v>
      </c>
      <c r="G66" s="49">
        <f t="shared" si="151"/>
        <v>560510.4900000029</v>
      </c>
      <c r="H66" s="49">
        <f t="shared" si="151"/>
        <v>417165.63000000303</v>
      </c>
      <c r="I66" s="49">
        <f t="shared" si="151"/>
        <v>1540551.820000004</v>
      </c>
      <c r="J66" s="49">
        <f t="shared" si="151"/>
        <v>1118664.3300000038</v>
      </c>
      <c r="K66" s="49">
        <f t="shared" si="151"/>
        <v>1035153.260000005</v>
      </c>
      <c r="L66" s="49">
        <f t="shared" si="151"/>
        <v>642602.21000000532</v>
      </c>
      <c r="M66" s="49">
        <f t="shared" si="151"/>
        <v>481406.29000000656</v>
      </c>
      <c r="N66" s="49">
        <f t="shared" si="151"/>
        <v>473950.16000000294</v>
      </c>
      <c r="O66" s="49">
        <f t="shared" si="151"/>
        <v>47713.250000004191</v>
      </c>
      <c r="Q66" s="49">
        <f t="shared" si="141"/>
        <v>47713.250000004191</v>
      </c>
      <c r="S66" s="49">
        <f t="shared" ref="S66:V66" si="152">SUMIFS($D66:$O66,$D$5:$O$5,S$5)</f>
        <v>822013.80000000156</v>
      </c>
      <c r="T66" s="49">
        <f t="shared" si="152"/>
        <v>1540551.820000004</v>
      </c>
      <c r="U66" s="49">
        <f t="shared" si="152"/>
        <v>642602.21000000532</v>
      </c>
      <c r="V66" s="49">
        <f t="shared" si="152"/>
        <v>47713.250000004191</v>
      </c>
      <c r="X66" s="49">
        <f t="shared" si="143"/>
        <v>473950.16000000294</v>
      </c>
      <c r="AA66" s="41"/>
      <c r="AB66" s="266">
        <v>-3532586.6686385605</v>
      </c>
      <c r="AC66" s="41"/>
      <c r="AD66" s="266">
        <v>-729949.36401680496</v>
      </c>
      <c r="AE66" s="266">
        <v>-1987559.6104344162</v>
      </c>
      <c r="AF66" s="266">
        <v>-2588855.8935907544</v>
      </c>
      <c r="AG66" s="266">
        <v>-3532586.6686385605</v>
      </c>
      <c r="AH66" s="41"/>
      <c r="AI66" s="304">
        <v>356370.83000000106</v>
      </c>
      <c r="AJ66" s="266">
        <v>-533843.67089324538</v>
      </c>
      <c r="AK66" s="266">
        <v>40249.26972114644</v>
      </c>
      <c r="AL66" s="266">
        <v>-729949.36401680496</v>
      </c>
      <c r="AM66" s="266">
        <v>-2131172.1168705174</v>
      </c>
      <c r="AN66" s="266">
        <v>-1113004.857303377</v>
      </c>
      <c r="AO66" s="266">
        <v>-1987559.6104344162</v>
      </c>
      <c r="AP66" s="266">
        <v>-2452130.1532968474</v>
      </c>
      <c r="AQ66" s="266">
        <v>-2059422.0443540567</v>
      </c>
      <c r="AR66" s="266">
        <v>-2588855.8935907544</v>
      </c>
      <c r="AS66" s="266">
        <v>-3028094.2088951962</v>
      </c>
      <c r="AT66" s="266">
        <v>-2821402.3801192641</v>
      </c>
      <c r="AU66" s="266">
        <v>-3532586.6686385605</v>
      </c>
      <c r="AV66" s="41"/>
      <c r="AY66" s="291">
        <v>496103.64</v>
      </c>
      <c r="AZ66" s="49">
        <v>622259.27000000142</v>
      </c>
      <c r="BA66" s="49">
        <v>841181.82000000123</v>
      </c>
      <c r="BB66" s="49">
        <v>1151458.7000000016</v>
      </c>
      <c r="BC66" s="49">
        <v>829111.36999999953</v>
      </c>
      <c r="BD66" s="49">
        <v>950470.98999999929</v>
      </c>
      <c r="BE66" s="49">
        <v>736889.23000000021</v>
      </c>
      <c r="BF66" s="49">
        <v>846564.49000000057</v>
      </c>
      <c r="BG66" s="49">
        <v>3929325.1300000013</v>
      </c>
      <c r="BH66" s="49">
        <v>2394560.5200000014</v>
      </c>
      <c r="BI66" s="49">
        <v>375294.42000000272</v>
      </c>
      <c r="BJ66" s="49">
        <v>856259.9299999997</v>
      </c>
      <c r="BK66" s="49">
        <v>356370.83000000101</v>
      </c>
      <c r="BL66" s="8"/>
      <c r="BM66" s="49">
        <f t="shared" si="144"/>
        <v>356370.83000000101</v>
      </c>
      <c r="BO66" s="49">
        <f t="shared" ref="BO66:BR66" si="153">SUMIFS($AZ66:$BK66,$AZ$5:$BK$5,BO$5)</f>
        <v>1151458.7000000016</v>
      </c>
      <c r="BP66" s="49">
        <f t="shared" si="153"/>
        <v>736889.23000000021</v>
      </c>
      <c r="BQ66" s="49">
        <f t="shared" si="153"/>
        <v>2394560.5200000014</v>
      </c>
      <c r="BR66" s="49">
        <f t="shared" si="153"/>
        <v>356370.83000000101</v>
      </c>
      <c r="BT66" s="49">
        <f t="shared" si="146"/>
        <v>856259.9299999997</v>
      </c>
    </row>
    <row r="67" spans="2:72" ht="14.25" customHeight="1" x14ac:dyDescent="0.25">
      <c r="B67" s="70"/>
      <c r="C67" s="15"/>
      <c r="D67" s="15"/>
      <c r="E67" s="15"/>
      <c r="F67" s="15"/>
      <c r="G67" s="15"/>
      <c r="H67" s="15"/>
      <c r="I67" s="15"/>
      <c r="J67" s="15"/>
      <c r="K67" s="15"/>
      <c r="L67" s="15"/>
      <c r="M67" s="15"/>
      <c r="N67" s="15"/>
      <c r="O67" s="15"/>
      <c r="Q67" s="15"/>
      <c r="S67" s="15"/>
      <c r="T67" s="15"/>
      <c r="U67" s="15"/>
      <c r="V67" s="15"/>
      <c r="X67" s="15"/>
      <c r="AA67" s="41"/>
      <c r="AV67" s="41"/>
      <c r="AY67" s="15"/>
      <c r="AZ67" s="15"/>
      <c r="BA67" s="15"/>
      <c r="BB67" s="15"/>
      <c r="BC67" s="15"/>
      <c r="BD67" s="15"/>
      <c r="BE67" s="15"/>
      <c r="BF67" s="15"/>
      <c r="BG67" s="15"/>
      <c r="BH67" s="15"/>
      <c r="BI67" s="15"/>
      <c r="BJ67" s="15"/>
      <c r="BK67" s="15"/>
      <c r="BL67" s="8"/>
      <c r="BM67" s="15"/>
      <c r="BO67" s="15"/>
      <c r="BP67" s="15"/>
      <c r="BQ67" s="15"/>
      <c r="BR67" s="15"/>
      <c r="BT67" s="15"/>
    </row>
    <row r="68" spans="2:72" ht="14.25" customHeight="1" x14ac:dyDescent="0.25">
      <c r="B68" s="305" t="s">
        <v>381</v>
      </c>
      <c r="C68" s="272">
        <f>C66-'Dispatch BS'!B16</f>
        <v>1.0477378964424133E-9</v>
      </c>
      <c r="D68" s="272">
        <f>D66-'Dispatch BS'!C16</f>
        <v>0</v>
      </c>
      <c r="E68" s="272">
        <f>E66-'Dispatch BS'!D16</f>
        <v>2.0954757928848267E-9</v>
      </c>
      <c r="F68" s="272">
        <f>F66-'Dispatch BS'!E16</f>
        <v>1.5133991837501526E-9</v>
      </c>
      <c r="G68" s="272">
        <f>G66-'Dispatch BS'!F16</f>
        <v>2.7939677238464355E-9</v>
      </c>
      <c r="H68" s="272">
        <f>H66-'Dispatch BS'!G16</f>
        <v>2.9103830456733704E-9</v>
      </c>
      <c r="I68" s="272">
        <f>I66-'Dispatch BS'!H16</f>
        <v>3.9581209421157837E-9</v>
      </c>
      <c r="J68" s="272">
        <f>J66-'Dispatch BS'!I16</f>
        <v>3.7252902984619141E-9</v>
      </c>
      <c r="K68" s="306">
        <f>K66-'Dispatch BS'!J16</f>
        <v>5.005858838558197E-9</v>
      </c>
      <c r="L68" s="306">
        <f>L66-'Dispatch BS'!K16</f>
        <v>5.2386894822120667E-9</v>
      </c>
      <c r="M68" s="306">
        <f>M66-'Dispatch BS'!L16</f>
        <v>6.5192580223083496E-9</v>
      </c>
      <c r="N68" s="306">
        <f>N66-'Dispatch BS'!M16</f>
        <v>2.852175384759903E-9</v>
      </c>
      <c r="O68" s="306">
        <f>O66-'Dispatch BS'!N16</f>
        <v>4.1036400943994522E-9</v>
      </c>
      <c r="P68" s="270"/>
      <c r="Q68" s="270"/>
      <c r="R68" s="270"/>
      <c r="S68" s="307">
        <f t="shared" ref="S68:V68" si="154">SUM(S64:S65)-S66</f>
        <v>0</v>
      </c>
      <c r="T68" s="307">
        <f t="shared" si="154"/>
        <v>0</v>
      </c>
      <c r="U68" s="307">
        <f t="shared" si="154"/>
        <v>0</v>
      </c>
      <c r="V68" s="307">
        <f t="shared" si="154"/>
        <v>0</v>
      </c>
      <c r="W68" s="270"/>
      <c r="X68" s="270"/>
      <c r="AA68" s="41"/>
      <c r="AB68" s="272">
        <f>AB66-'Dispatch BS-Monthly'!AB8</f>
        <v>0</v>
      </c>
      <c r="AC68" s="272"/>
      <c r="AD68" s="272">
        <f>AD66-'Dispatch BS-Monthly'!AD8</f>
        <v>0</v>
      </c>
      <c r="AE68" s="272">
        <f>AE66-'Dispatch BS-Monthly'!AE8</f>
        <v>0</v>
      </c>
      <c r="AF68" s="272">
        <f>AF66-'Dispatch BS-Monthly'!AF8</f>
        <v>0</v>
      </c>
      <c r="AG68" s="272">
        <f>AG66-'Dispatch BS-Monthly'!AG8</f>
        <v>0</v>
      </c>
      <c r="AH68" s="272"/>
      <c r="AI68" s="272">
        <f>AI66-'Dispatch BS-Monthly'!AI8</f>
        <v>1.1059455573558807E-9</v>
      </c>
      <c r="AJ68" s="306">
        <f>AJ66-'Dispatch BS-Monthly'!AJ8</f>
        <v>0</v>
      </c>
      <c r="AK68" s="306">
        <f>AK66-'Dispatch BS-Monthly'!AK8</f>
        <v>0</v>
      </c>
      <c r="AL68" s="306">
        <f>AL66-'Dispatch BS-Monthly'!AL8</f>
        <v>0</v>
      </c>
      <c r="AM68" s="306">
        <f>AM66-'Dispatch BS-Monthly'!AM8</f>
        <v>0</v>
      </c>
      <c r="AN68" s="306">
        <f>AN66-'Dispatch BS-Monthly'!AN8</f>
        <v>0</v>
      </c>
      <c r="AO68" s="275">
        <f>AO66-'Dispatch BS-Monthly'!AO8</f>
        <v>0</v>
      </c>
      <c r="AP68" s="275">
        <f>AP66-'Dispatch BS-Monthly'!AP8</f>
        <v>0</v>
      </c>
      <c r="AQ68" s="275">
        <f>AQ66-'Dispatch BS-Monthly'!AQ8</f>
        <v>0</v>
      </c>
      <c r="AR68" s="275">
        <f>AR66-'Dispatch BS-Monthly'!AR8</f>
        <v>0</v>
      </c>
      <c r="AS68" s="275">
        <f>AS66-'Dispatch BS-Monthly'!AS8</f>
        <v>0</v>
      </c>
      <c r="AT68" s="275">
        <f>AT66-'Dispatch BS-Monthly'!AT8</f>
        <v>0</v>
      </c>
      <c r="AU68" s="275">
        <f>AU66-'Dispatch BS-Monthly'!AU8</f>
        <v>0</v>
      </c>
      <c r="AV68" s="41"/>
      <c r="AZ68" s="308">
        <f>AZ66-'Dispatch BS-Monthly'!AZ8</f>
        <v>1.3969838619232178E-9</v>
      </c>
      <c r="BA68" s="308">
        <f>BA66-'Dispatch BS-Monthly'!BA8</f>
        <v>1.1641532182693481E-9</v>
      </c>
      <c r="BB68" s="308">
        <f>BB66-'Dispatch BS-Monthly'!BB8</f>
        <v>0</v>
      </c>
      <c r="BC68" s="308">
        <f>BC66-'Dispatch BS-Monthly'!BC8</f>
        <v>0</v>
      </c>
      <c r="BD68" s="308">
        <f>BD66-'Dispatch BS-Monthly'!BD8</f>
        <v>0</v>
      </c>
      <c r="BE68" s="308">
        <f>BE66-'Dispatch BS-Monthly'!BE8</f>
        <v>0</v>
      </c>
      <c r="BF68" s="308">
        <f>BF66-'Dispatch BS-Monthly'!BF8</f>
        <v>0</v>
      </c>
      <c r="BG68" s="308">
        <f>BG66-'Dispatch BS-Monthly'!BG8</f>
        <v>0</v>
      </c>
      <c r="BH68" s="308">
        <f>BH66-'Dispatch BS-Monthly'!BH8</f>
        <v>0</v>
      </c>
      <c r="BI68" s="308">
        <f>BI66-'Dispatch BS-Monthly'!BI8</f>
        <v>2.6775524020195007E-9</v>
      </c>
      <c r="BJ68" s="308">
        <f>BJ66-'Dispatch BS-Monthly'!BJ8</f>
        <v>0</v>
      </c>
      <c r="BK68" s="308">
        <v>1.0477378964424133E-9</v>
      </c>
    </row>
    <row r="70" spans="2:72" ht="15" customHeight="1" x14ac:dyDescent="0.25">
      <c r="B70" s="662" t="s">
        <v>1048</v>
      </c>
    </row>
    <row r="71" spans="2:72" ht="15" customHeight="1" x14ac:dyDescent="0.25">
      <c r="B71" s="664" t="s">
        <v>1049</v>
      </c>
      <c r="C71" s="665"/>
      <c r="D71" s="665"/>
      <c r="E71" s="665"/>
      <c r="F71" s="666"/>
      <c r="G71" s="665"/>
      <c r="H71" s="665"/>
      <c r="I71" s="665"/>
      <c r="J71" s="665"/>
      <c r="K71" s="665"/>
      <c r="L71" s="665"/>
      <c r="M71" s="665"/>
      <c r="N71" s="667">
        <v>1905000</v>
      </c>
      <c r="O71" s="665"/>
      <c r="P71" s="665"/>
      <c r="Q71" s="665"/>
      <c r="R71" s="665"/>
      <c r="S71" s="668">
        <f t="shared" ref="S71:V71" si="155">SUMIFS($D71:$O71,$D$4:$O$4,S$4)</f>
        <v>0</v>
      </c>
      <c r="T71" s="668">
        <f t="shared" si="155"/>
        <v>0</v>
      </c>
      <c r="U71" s="668">
        <f t="shared" si="155"/>
        <v>0</v>
      </c>
      <c r="V71" s="668">
        <f t="shared" si="155"/>
        <v>1905000</v>
      </c>
      <c r="W71" s="665"/>
      <c r="X71" s="665"/>
    </row>
  </sheetData>
  <autoFilter ref="B5:BT66" xr:uid="{00000000-0009-0000-0000-000014000000}"/>
  <pageMargins left="0.7" right="0.7" top="0.75" bottom="0.75" header="0" footer="0"/>
  <pageSetup orientation="landscape"/>
  <legacy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FFFF00"/>
  </sheetPr>
  <dimension ref="A1"/>
  <sheetViews>
    <sheetView showGridLines="0" workbookViewId="0"/>
  </sheetViews>
  <sheetFormatPr defaultColWidth="14.42578125" defaultRowHeight="15" customHeight="1" x14ac:dyDescent="0.25"/>
  <cols>
    <col min="1" max="26" width="8.7109375" customWidth="1"/>
  </cols>
  <sheetData/>
  <pageMargins left="0.7" right="0.7" top="0.75" bottom="0.75" header="0" footer="0"/>
  <pageSetup orientation="landscape"/>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FFFF99"/>
  </sheetPr>
  <dimension ref="B2:BT108"/>
  <sheetViews>
    <sheetView showGridLines="0" workbookViewId="0">
      <pane xSplit="2" ySplit="5" topLeftCell="AB6" activePane="bottomRight" state="frozen"/>
      <selection pane="topRight" activeCell="C1" sqref="C1"/>
      <selection pane="bottomLeft" activeCell="A6" sqref="A6"/>
      <selection pane="bottomRight" activeCell="AI12" sqref="AI12:AT12"/>
    </sheetView>
  </sheetViews>
  <sheetFormatPr defaultColWidth="14.42578125" defaultRowHeight="15" customHeight="1" x14ac:dyDescent="0.25"/>
  <cols>
    <col min="1" max="1" width="9.140625" customWidth="1"/>
    <col min="2" max="2" width="45.5703125" customWidth="1"/>
    <col min="3" max="3" width="1.85546875" customWidth="1"/>
    <col min="4" max="4" width="11.140625" customWidth="1"/>
    <col min="5" max="5" width="11.5703125" customWidth="1"/>
    <col min="6" max="6" width="11.85546875" customWidth="1"/>
    <col min="7" max="7" width="11.42578125" customWidth="1"/>
    <col min="8" max="8" width="12.140625" customWidth="1"/>
    <col min="9" max="10" width="11.42578125" customWidth="1"/>
    <col min="11" max="12" width="11.5703125" customWidth="1"/>
    <col min="13" max="13" width="11.42578125" customWidth="1"/>
    <col min="14" max="14" width="11.85546875" customWidth="1"/>
    <col min="15" max="15" width="11.5703125" customWidth="1"/>
    <col min="16" max="16" width="1.85546875" customWidth="1"/>
    <col min="17" max="17" width="11.5703125" customWidth="1"/>
    <col min="18" max="18" width="1.85546875" customWidth="1"/>
    <col min="19" max="19" width="11.85546875" customWidth="1"/>
    <col min="20" max="22" width="11.5703125" customWidth="1"/>
    <col min="23" max="23" width="1.85546875" customWidth="1"/>
    <col min="24" max="24" width="11.5703125" customWidth="1"/>
    <col min="25" max="25" width="9.140625" customWidth="1"/>
    <col min="26" max="26" width="2.5703125" style="253" customWidth="1"/>
    <col min="27" max="27" width="9.140625" customWidth="1"/>
    <col min="28" max="28" width="12" bestFit="1" customWidth="1"/>
    <col min="29" max="29" width="1.85546875" customWidth="1"/>
    <col min="30" max="30" width="11.85546875" customWidth="1"/>
    <col min="31" max="31" width="11.5703125" bestFit="1" customWidth="1"/>
    <col min="32" max="33" width="11.5703125" customWidth="1"/>
    <col min="34" max="34" width="1.85546875" customWidth="1"/>
    <col min="35" max="35" width="11.140625" customWidth="1"/>
    <col min="36" max="36" width="11.5703125" customWidth="1"/>
    <col min="37" max="37" width="11.85546875" customWidth="1"/>
    <col min="38" max="38" width="11.42578125" customWidth="1"/>
    <col min="39" max="39" width="12.140625" customWidth="1"/>
    <col min="40" max="40" width="11.28515625" bestFit="1" customWidth="1"/>
    <col min="41" max="41" width="11" bestFit="1" customWidth="1"/>
    <col min="42" max="42" width="11.7109375" bestFit="1" customWidth="1"/>
    <col min="43" max="43" width="11.5703125" customWidth="1"/>
    <col min="44" max="44" width="11.28515625" bestFit="1" customWidth="1"/>
    <col min="45" max="45" width="11.85546875" customWidth="1"/>
    <col min="46" max="46" width="11.5703125" customWidth="1"/>
    <col min="47" max="47" width="1.85546875" customWidth="1"/>
    <col min="48" max="48" width="14.42578125" customWidth="1"/>
    <col min="49" max="49" width="9.140625" customWidth="1"/>
    <col min="50" max="50" width="2.5703125" style="253" customWidth="1"/>
    <col min="51" max="51" width="9.140625" customWidth="1"/>
    <col min="52" max="52" width="11.140625" customWidth="1"/>
    <col min="53" max="53" width="11.5703125" customWidth="1"/>
    <col min="54" max="54" width="11.85546875" customWidth="1"/>
    <col min="55" max="55" width="11.5703125" customWidth="1"/>
    <col min="56" max="56" width="12.140625" customWidth="1"/>
    <col min="57" max="57" width="11.42578125" customWidth="1"/>
    <col min="58" max="58" width="11.7109375" customWidth="1"/>
    <col min="59" max="60" width="11.5703125" customWidth="1"/>
    <col min="61" max="61" width="11.42578125" customWidth="1"/>
    <col min="62" max="62" width="11.85546875" customWidth="1"/>
    <col min="63" max="63" width="11.5703125" customWidth="1"/>
    <col min="64" max="64" width="1.85546875" customWidth="1"/>
    <col min="65" max="65" width="14.28515625" customWidth="1"/>
    <col min="66" max="66" width="1.85546875" customWidth="1"/>
    <col min="67" max="67" width="11.85546875" customWidth="1"/>
    <col min="68" max="70" width="11.5703125" customWidth="1"/>
    <col min="71" max="71" width="1.85546875" customWidth="1"/>
    <col min="72" max="72" width="11.5703125" customWidth="1"/>
  </cols>
  <sheetData>
    <row r="2" spans="2:72" ht="14.25" customHeight="1" x14ac:dyDescent="0.25">
      <c r="D2" s="254" t="s">
        <v>8</v>
      </c>
      <c r="E2" s="254" t="s">
        <v>8</v>
      </c>
      <c r="F2" s="254" t="s">
        <v>8</v>
      </c>
      <c r="G2" s="254" t="s">
        <v>8</v>
      </c>
      <c r="H2" s="254" t="s">
        <v>8</v>
      </c>
      <c r="I2" s="254" t="s">
        <v>8</v>
      </c>
      <c r="J2" s="254" t="s">
        <v>8</v>
      </c>
      <c r="K2" s="254" t="s">
        <v>8</v>
      </c>
      <c r="L2" s="254" t="s">
        <v>8</v>
      </c>
      <c r="M2" s="254" t="s">
        <v>8</v>
      </c>
      <c r="N2" s="254" t="s">
        <v>8</v>
      </c>
      <c r="O2" s="254" t="s">
        <v>8</v>
      </c>
      <c r="Q2" s="254" t="s">
        <v>8</v>
      </c>
      <c r="S2" s="254" t="s">
        <v>8</v>
      </c>
      <c r="T2" s="254" t="s">
        <v>8</v>
      </c>
      <c r="U2" s="254" t="s">
        <v>8</v>
      </c>
      <c r="V2" s="254" t="s">
        <v>8</v>
      </c>
      <c r="X2" s="254" t="s">
        <v>8</v>
      </c>
      <c r="AB2" s="255" t="s">
        <v>34</v>
      </c>
      <c r="AC2" s="41"/>
      <c r="AD2" s="255" t="s">
        <v>34</v>
      </c>
      <c r="AE2" s="255" t="s">
        <v>34</v>
      </c>
      <c r="AF2" s="255" t="s">
        <v>34</v>
      </c>
      <c r="AG2" s="255" t="s">
        <v>34</v>
      </c>
      <c r="AH2" s="41"/>
      <c r="AI2" s="255" t="s">
        <v>34</v>
      </c>
      <c r="AJ2" s="255" t="s">
        <v>34</v>
      </c>
      <c r="AK2" s="255" t="s">
        <v>34</v>
      </c>
      <c r="AL2" s="255" t="s">
        <v>34</v>
      </c>
      <c r="AM2" s="255" t="s">
        <v>34</v>
      </c>
      <c r="AN2" s="255" t="s">
        <v>34</v>
      </c>
      <c r="AO2" s="255" t="s">
        <v>34</v>
      </c>
      <c r="AP2" s="255" t="s">
        <v>34</v>
      </c>
      <c r="AQ2" s="255" t="s">
        <v>34</v>
      </c>
      <c r="AR2" s="255" t="s">
        <v>34</v>
      </c>
      <c r="AS2" s="255" t="s">
        <v>34</v>
      </c>
      <c r="AT2" s="255" t="s">
        <v>34</v>
      </c>
      <c r="AU2" s="41"/>
      <c r="AV2" s="255" t="s">
        <v>34</v>
      </c>
      <c r="AZ2" s="256" t="s">
        <v>154</v>
      </c>
      <c r="BA2" s="256" t="s">
        <v>154</v>
      </c>
      <c r="BB2" s="256" t="s">
        <v>154</v>
      </c>
      <c r="BC2" s="256" t="s">
        <v>154</v>
      </c>
      <c r="BD2" s="256" t="s">
        <v>154</v>
      </c>
      <c r="BE2" s="256" t="s">
        <v>154</v>
      </c>
      <c r="BF2" s="256" t="s">
        <v>154</v>
      </c>
      <c r="BG2" s="256" t="s">
        <v>154</v>
      </c>
      <c r="BH2" s="256" t="s">
        <v>154</v>
      </c>
      <c r="BI2" s="256" t="s">
        <v>154</v>
      </c>
      <c r="BJ2" s="256" t="s">
        <v>154</v>
      </c>
      <c r="BK2" s="256" t="s">
        <v>154</v>
      </c>
      <c r="BM2" s="256" t="s">
        <v>154</v>
      </c>
      <c r="BO2" s="256" t="s">
        <v>154</v>
      </c>
      <c r="BP2" s="256" t="s">
        <v>154</v>
      </c>
      <c r="BQ2" s="256" t="s">
        <v>154</v>
      </c>
      <c r="BR2" s="256" t="s">
        <v>154</v>
      </c>
      <c r="BT2" s="256" t="s">
        <v>154</v>
      </c>
    </row>
    <row r="3" spans="2:72" ht="14.25" customHeight="1" x14ac:dyDescent="0.25">
      <c r="D3" s="26">
        <f t="shared" ref="D3:O3" si="0">YEAR(D5)</f>
        <v>2025</v>
      </c>
      <c r="E3" s="26">
        <f t="shared" si="0"/>
        <v>2025</v>
      </c>
      <c r="F3" s="26">
        <f t="shared" si="0"/>
        <v>2025</v>
      </c>
      <c r="G3" s="26">
        <f t="shared" si="0"/>
        <v>2025</v>
      </c>
      <c r="H3" s="26">
        <f t="shared" si="0"/>
        <v>2025</v>
      </c>
      <c r="I3" s="26">
        <f t="shared" si="0"/>
        <v>2025</v>
      </c>
      <c r="J3" s="26">
        <f t="shared" si="0"/>
        <v>2025</v>
      </c>
      <c r="K3" s="26">
        <f t="shared" si="0"/>
        <v>2025</v>
      </c>
      <c r="L3" s="26">
        <f t="shared" si="0"/>
        <v>2025</v>
      </c>
      <c r="M3" s="26">
        <f t="shared" si="0"/>
        <v>2025</v>
      </c>
      <c r="N3" s="26">
        <f t="shared" si="0"/>
        <v>2025</v>
      </c>
      <c r="O3" s="26">
        <f t="shared" si="0"/>
        <v>2025</v>
      </c>
      <c r="Q3" s="26">
        <f>YEAR(Q5)</f>
        <v>2025</v>
      </c>
      <c r="S3" s="26">
        <f t="shared" ref="S3:V3" si="1">YEAR(S5)</f>
        <v>2025</v>
      </c>
      <c r="T3" s="26">
        <f t="shared" si="1"/>
        <v>2025</v>
      </c>
      <c r="U3" s="26">
        <f t="shared" si="1"/>
        <v>2025</v>
      </c>
      <c r="V3" s="26">
        <f t="shared" si="1"/>
        <v>2025</v>
      </c>
      <c r="X3" s="26">
        <f>YEAR(X5)</f>
        <v>2025</v>
      </c>
      <c r="AB3" s="257">
        <f>YEAR(AB5)</f>
        <v>2025</v>
      </c>
      <c r="AC3" s="55"/>
      <c r="AD3" s="257">
        <f t="shared" ref="AD3:AG3" si="2">YEAR(AD5)</f>
        <v>2025</v>
      </c>
      <c r="AE3" s="257">
        <f t="shared" si="2"/>
        <v>2025</v>
      </c>
      <c r="AF3" s="257">
        <f t="shared" si="2"/>
        <v>2025</v>
      </c>
      <c r="AG3" s="257">
        <f t="shared" si="2"/>
        <v>2025</v>
      </c>
      <c r="AH3" s="55"/>
      <c r="AI3" s="257">
        <f t="shared" ref="AI3:AT3" si="3">YEAR(AI5)</f>
        <v>2025</v>
      </c>
      <c r="AJ3" s="257">
        <f t="shared" si="3"/>
        <v>2025</v>
      </c>
      <c r="AK3" s="257">
        <f t="shared" si="3"/>
        <v>2025</v>
      </c>
      <c r="AL3" s="257">
        <f t="shared" si="3"/>
        <v>2025</v>
      </c>
      <c r="AM3" s="257">
        <f t="shared" si="3"/>
        <v>2025</v>
      </c>
      <c r="AN3" s="257">
        <f t="shared" si="3"/>
        <v>2025</v>
      </c>
      <c r="AO3" s="257">
        <f t="shared" si="3"/>
        <v>2025</v>
      </c>
      <c r="AP3" s="257">
        <f t="shared" si="3"/>
        <v>2025</v>
      </c>
      <c r="AQ3" s="257">
        <f t="shared" si="3"/>
        <v>2025</v>
      </c>
      <c r="AR3" s="257">
        <f t="shared" si="3"/>
        <v>2025</v>
      </c>
      <c r="AS3" s="257">
        <f t="shared" si="3"/>
        <v>2025</v>
      </c>
      <c r="AT3" s="257">
        <f t="shared" si="3"/>
        <v>2025</v>
      </c>
      <c r="AU3" s="55"/>
      <c r="AV3" s="258" t="s">
        <v>32</v>
      </c>
      <c r="AZ3" s="26">
        <f t="shared" ref="AZ3:BK3" si="4">YEAR(AZ5)</f>
        <v>2024</v>
      </c>
      <c r="BA3" s="26">
        <f t="shared" si="4"/>
        <v>2024</v>
      </c>
      <c r="BB3" s="26">
        <f t="shared" si="4"/>
        <v>2024</v>
      </c>
      <c r="BC3" s="26">
        <f t="shared" si="4"/>
        <v>2024</v>
      </c>
      <c r="BD3" s="26">
        <f t="shared" si="4"/>
        <v>2024</v>
      </c>
      <c r="BE3" s="26">
        <f t="shared" si="4"/>
        <v>2024</v>
      </c>
      <c r="BF3" s="26">
        <f t="shared" si="4"/>
        <v>2024</v>
      </c>
      <c r="BG3" s="26">
        <f t="shared" si="4"/>
        <v>2024</v>
      </c>
      <c r="BH3" s="26">
        <f t="shared" si="4"/>
        <v>2024</v>
      </c>
      <c r="BI3" s="26">
        <f t="shared" si="4"/>
        <v>2024</v>
      </c>
      <c r="BJ3" s="26">
        <f t="shared" si="4"/>
        <v>2024</v>
      </c>
      <c r="BK3" s="26">
        <f t="shared" si="4"/>
        <v>2024</v>
      </c>
      <c r="BM3" s="26">
        <f>YEAR(BM5)</f>
        <v>2024</v>
      </c>
      <c r="BO3" s="26">
        <f t="shared" ref="BO3:BR3" si="5">YEAR(BO5)</f>
        <v>2024</v>
      </c>
      <c r="BP3" s="26">
        <f t="shared" si="5"/>
        <v>2024</v>
      </c>
      <c r="BQ3" s="26">
        <f t="shared" si="5"/>
        <v>2024</v>
      </c>
      <c r="BR3" s="26">
        <f t="shared" si="5"/>
        <v>2024</v>
      </c>
      <c r="BT3" s="26">
        <f>YEAR(BT5)</f>
        <v>2024</v>
      </c>
    </row>
    <row r="4" spans="2:72" ht="14.25" customHeight="1" x14ac:dyDescent="0.25">
      <c r="D4" s="26" t="str">
        <f>VLOOKUP(MONTH(D5),'Lkups &amp; Dropdowns'!$B$4:$C$15,2,FALSE)</f>
        <v>Q1</v>
      </c>
      <c r="E4" s="26" t="str">
        <f>VLOOKUP(MONTH(E5),'Lkups &amp; Dropdowns'!$B$4:$C$15,2,FALSE)</f>
        <v>Q1</v>
      </c>
      <c r="F4" s="26" t="str">
        <f>VLOOKUP(MONTH(F5),'Lkups &amp; Dropdowns'!$B$4:$C$15,2,FALSE)</f>
        <v>Q1</v>
      </c>
      <c r="G4" s="26" t="str">
        <f>VLOOKUP(MONTH(G5),'Lkups &amp; Dropdowns'!$B$4:$C$15,2,FALSE)</f>
        <v>Q2</v>
      </c>
      <c r="H4" s="26" t="str">
        <f>VLOOKUP(MONTH(H5),'Lkups &amp; Dropdowns'!$B$4:$C$15,2,FALSE)</f>
        <v>Q2</v>
      </c>
      <c r="I4" s="26" t="str">
        <f>VLOOKUP(MONTH(I5),'Lkups &amp; Dropdowns'!$B$4:$C$15,2,FALSE)</f>
        <v>Q2</v>
      </c>
      <c r="J4" s="26" t="str">
        <f>VLOOKUP(MONTH(J5),'Lkups &amp; Dropdowns'!$B$4:$C$15,2,FALSE)</f>
        <v>Q3</v>
      </c>
      <c r="K4" s="26" t="str">
        <f>VLOOKUP(MONTH(K5),'Lkups &amp; Dropdowns'!$B$4:$C$15,2,FALSE)</f>
        <v>Q3</v>
      </c>
      <c r="L4" s="26" t="str">
        <f>VLOOKUP(MONTH(L5),'Lkups &amp; Dropdowns'!$B$4:$C$15,2,FALSE)</f>
        <v>Q3</v>
      </c>
      <c r="M4" s="26" t="str">
        <f>VLOOKUP(MONTH(M5),'Lkups &amp; Dropdowns'!$B$4:$C$15,2,FALSE)</f>
        <v>Q4</v>
      </c>
      <c r="N4" s="26" t="str">
        <f>VLOOKUP(MONTH(N5),'Lkups &amp; Dropdowns'!$B$4:$C$15,2,FALSE)</f>
        <v>Q4</v>
      </c>
      <c r="O4" s="26" t="str">
        <f>VLOOKUP(MONTH(O5),'Lkups &amp; Dropdowns'!$B$4:$C$15,2,FALSE)</f>
        <v>Q4</v>
      </c>
      <c r="Q4" s="26" t="s">
        <v>29</v>
      </c>
      <c r="S4" s="26" t="s">
        <v>245</v>
      </c>
      <c r="T4" s="26" t="s">
        <v>246</v>
      </c>
      <c r="U4" s="26" t="s">
        <v>247</v>
      </c>
      <c r="V4" s="26" t="s">
        <v>248</v>
      </c>
      <c r="X4" s="26" t="s">
        <v>32</v>
      </c>
      <c r="AB4" s="257" t="s">
        <v>32</v>
      </c>
      <c r="AC4" s="55"/>
      <c r="AD4" s="257" t="s">
        <v>245</v>
      </c>
      <c r="AE4" s="257" t="s">
        <v>246</v>
      </c>
      <c r="AF4" s="257" t="s">
        <v>247</v>
      </c>
      <c r="AG4" s="257" t="s">
        <v>248</v>
      </c>
      <c r="AH4" s="55"/>
      <c r="AI4" s="257" t="s">
        <v>245</v>
      </c>
      <c r="AJ4" s="257" t="s">
        <v>245</v>
      </c>
      <c r="AK4" s="257" t="s">
        <v>245</v>
      </c>
      <c r="AL4" s="257" t="s">
        <v>246</v>
      </c>
      <c r="AM4" s="257" t="s">
        <v>246</v>
      </c>
      <c r="AN4" s="257" t="s">
        <v>246</v>
      </c>
      <c r="AO4" s="257" t="s">
        <v>247</v>
      </c>
      <c r="AP4" s="257" t="s">
        <v>247</v>
      </c>
      <c r="AQ4" s="257" t="s">
        <v>247</v>
      </c>
      <c r="AR4" s="257" t="s">
        <v>248</v>
      </c>
      <c r="AS4" s="257" t="s">
        <v>248</v>
      </c>
      <c r="AT4" s="257" t="s">
        <v>248</v>
      </c>
      <c r="AU4" s="55"/>
      <c r="AV4" s="258" t="s">
        <v>374</v>
      </c>
      <c r="AZ4" s="26" t="str">
        <f>VLOOKUP(MONTH(AZ5),'Lkups &amp; Dropdowns'!$B$4:$C$15,2,FALSE)</f>
        <v>Q1</v>
      </c>
      <c r="BA4" s="26" t="str">
        <f>VLOOKUP(MONTH(BA5),'Lkups &amp; Dropdowns'!$B$4:$C$15,2,FALSE)</f>
        <v>Q1</v>
      </c>
      <c r="BB4" s="26" t="str">
        <f>VLOOKUP(MONTH(BB5),'Lkups &amp; Dropdowns'!$B$4:$C$15,2,FALSE)</f>
        <v>Q1</v>
      </c>
      <c r="BC4" s="26" t="str">
        <f>VLOOKUP(MONTH(BC5),'Lkups &amp; Dropdowns'!$B$4:$C$15,2,FALSE)</f>
        <v>Q2</v>
      </c>
      <c r="BD4" s="26" t="str">
        <f>VLOOKUP(MONTH(BD5),'Lkups &amp; Dropdowns'!$B$4:$C$15,2,FALSE)</f>
        <v>Q2</v>
      </c>
      <c r="BE4" s="26" t="str">
        <f>VLOOKUP(MONTH(BE5),'Lkups &amp; Dropdowns'!$B$4:$C$15,2,FALSE)</f>
        <v>Q2</v>
      </c>
      <c r="BF4" s="26" t="str">
        <f>VLOOKUP(MONTH(BF5),'Lkups &amp; Dropdowns'!$B$4:$C$15,2,FALSE)</f>
        <v>Q3</v>
      </c>
      <c r="BG4" s="26" t="str">
        <f>VLOOKUP(MONTH(BG5),'Lkups &amp; Dropdowns'!$B$4:$C$15,2,FALSE)</f>
        <v>Q3</v>
      </c>
      <c r="BH4" s="26" t="str">
        <f>VLOOKUP(MONTH(BH5),'Lkups &amp; Dropdowns'!$B$4:$C$15,2,FALSE)</f>
        <v>Q3</v>
      </c>
      <c r="BI4" s="26" t="str">
        <f>VLOOKUP(MONTH(BI5),'Lkups &amp; Dropdowns'!$B$4:$C$15,2,FALSE)</f>
        <v>Q4</v>
      </c>
      <c r="BJ4" s="26" t="str">
        <f>VLOOKUP(MONTH(BJ5),'Lkups &amp; Dropdowns'!$B$4:$C$15,2,FALSE)</f>
        <v>Q4</v>
      </c>
      <c r="BK4" s="26" t="str">
        <f>VLOOKUP(MONTH(BK5),'Lkups &amp; Dropdowns'!$B$4:$C$15,2,FALSE)</f>
        <v>Q4</v>
      </c>
      <c r="BM4" s="26" t="s">
        <v>29</v>
      </c>
      <c r="BO4" s="26" t="s">
        <v>245</v>
      </c>
      <c r="BP4" s="26" t="s">
        <v>246</v>
      </c>
      <c r="BQ4" s="26" t="s">
        <v>247</v>
      </c>
      <c r="BR4" s="26" t="s">
        <v>248</v>
      </c>
      <c r="BT4" s="26" t="s">
        <v>32</v>
      </c>
    </row>
    <row r="5" spans="2:72" ht="14.25" customHeight="1" x14ac:dyDescent="0.25">
      <c r="B5" s="2" t="s">
        <v>11</v>
      </c>
      <c r="D5" s="28">
        <f>'Dispatch Monthly Func P&amp;L'!D5</f>
        <v>45688</v>
      </c>
      <c r="E5" s="28">
        <f t="shared" ref="E5:O5" si="6">EOMONTH(D5,1)</f>
        <v>45716</v>
      </c>
      <c r="F5" s="28">
        <f t="shared" si="6"/>
        <v>45747</v>
      </c>
      <c r="G5" s="28">
        <f t="shared" si="6"/>
        <v>45777</v>
      </c>
      <c r="H5" s="28">
        <f t="shared" si="6"/>
        <v>45808</v>
      </c>
      <c r="I5" s="28">
        <f t="shared" si="6"/>
        <v>45838</v>
      </c>
      <c r="J5" s="28">
        <f t="shared" si="6"/>
        <v>45869</v>
      </c>
      <c r="K5" s="28">
        <f t="shared" si="6"/>
        <v>45900</v>
      </c>
      <c r="L5" s="28">
        <f t="shared" si="6"/>
        <v>45930</v>
      </c>
      <c r="M5" s="28">
        <f t="shared" si="6"/>
        <v>45961</v>
      </c>
      <c r="N5" s="28">
        <f t="shared" si="6"/>
        <v>45991</v>
      </c>
      <c r="O5" s="28">
        <f t="shared" si="6"/>
        <v>46022</v>
      </c>
      <c r="Q5" s="28">
        <f>EOMONTH(Inputs!$C$2,0)</f>
        <v>46022</v>
      </c>
      <c r="S5" s="28">
        <f t="shared" ref="S5:V5" si="7">EOMONTH(D5,2*RIGHT(S4,1))</f>
        <v>45747</v>
      </c>
      <c r="T5" s="28">
        <f t="shared" si="7"/>
        <v>45838</v>
      </c>
      <c r="U5" s="28">
        <f t="shared" si="7"/>
        <v>45930</v>
      </c>
      <c r="V5" s="28">
        <f t="shared" si="7"/>
        <v>46022</v>
      </c>
      <c r="X5" s="28">
        <f>EOMONTH(Inputs!$C$2,0)</f>
        <v>46022</v>
      </c>
      <c r="AB5" s="260">
        <f>'Dispatch Monthly Func P&amp;L'!AB5</f>
        <v>46022</v>
      </c>
      <c r="AC5" s="55"/>
      <c r="AD5" s="260">
        <f t="shared" ref="AD5:AF5" si="8">EOMONTH(AE5,-3)</f>
        <v>45747</v>
      </c>
      <c r="AE5" s="260">
        <f t="shared" si="8"/>
        <v>45838</v>
      </c>
      <c r="AF5" s="260">
        <f t="shared" si="8"/>
        <v>45930</v>
      </c>
      <c r="AG5" s="260">
        <f>AB5</f>
        <v>46022</v>
      </c>
      <c r="AH5" s="55"/>
      <c r="AI5" s="260">
        <f t="shared" ref="AI5:AS5" si="9">EOMONTH(AJ5,-1)</f>
        <v>45688</v>
      </c>
      <c r="AJ5" s="260">
        <f t="shared" si="9"/>
        <v>45716</v>
      </c>
      <c r="AK5" s="260">
        <f t="shared" si="9"/>
        <v>45747</v>
      </c>
      <c r="AL5" s="260">
        <f t="shared" si="9"/>
        <v>45777</v>
      </c>
      <c r="AM5" s="260">
        <f t="shared" si="9"/>
        <v>45808</v>
      </c>
      <c r="AN5" s="260">
        <f t="shared" si="9"/>
        <v>45838</v>
      </c>
      <c r="AO5" s="260">
        <f t="shared" si="9"/>
        <v>45869</v>
      </c>
      <c r="AP5" s="260">
        <f t="shared" si="9"/>
        <v>45900</v>
      </c>
      <c r="AQ5" s="260">
        <f t="shared" si="9"/>
        <v>45930</v>
      </c>
      <c r="AR5" s="260">
        <f t="shared" si="9"/>
        <v>45961</v>
      </c>
      <c r="AS5" s="260">
        <f t="shared" si="9"/>
        <v>45991</v>
      </c>
      <c r="AT5" s="260">
        <f>AB5</f>
        <v>46022</v>
      </c>
      <c r="AU5" s="55"/>
      <c r="AV5" s="261">
        <f>Inputs!C2</f>
        <v>46022</v>
      </c>
      <c r="AZ5" s="28">
        <f>EOMONTH('Dispatch Monthly Func P&amp;L'!D5,-12)</f>
        <v>45322</v>
      </c>
      <c r="BA5" s="28">
        <f t="shared" ref="BA5:BK5" si="10">EOMONTH(AZ5,1)</f>
        <v>45351</v>
      </c>
      <c r="BB5" s="28">
        <f t="shared" si="10"/>
        <v>45382</v>
      </c>
      <c r="BC5" s="28">
        <f t="shared" si="10"/>
        <v>45412</v>
      </c>
      <c r="BD5" s="28">
        <f t="shared" si="10"/>
        <v>45443</v>
      </c>
      <c r="BE5" s="28">
        <f t="shared" si="10"/>
        <v>45473</v>
      </c>
      <c r="BF5" s="28">
        <f t="shared" si="10"/>
        <v>45504</v>
      </c>
      <c r="BG5" s="28">
        <f t="shared" si="10"/>
        <v>45535</v>
      </c>
      <c r="BH5" s="28">
        <f t="shared" si="10"/>
        <v>45565</v>
      </c>
      <c r="BI5" s="28">
        <f t="shared" si="10"/>
        <v>45596</v>
      </c>
      <c r="BJ5" s="28">
        <f t="shared" si="10"/>
        <v>45626</v>
      </c>
      <c r="BK5" s="28">
        <f t="shared" si="10"/>
        <v>45657</v>
      </c>
      <c r="BM5" s="28">
        <f>EOMONTH(Inputs!$C$2,-12)</f>
        <v>45657</v>
      </c>
      <c r="BO5" s="28">
        <f t="shared" ref="BO5:BR5" si="11">EOMONTH(AZ5,2*RIGHT(BO4,1))</f>
        <v>45382</v>
      </c>
      <c r="BP5" s="28">
        <f t="shared" si="11"/>
        <v>45473</v>
      </c>
      <c r="BQ5" s="28">
        <f t="shared" si="11"/>
        <v>45565</v>
      </c>
      <c r="BR5" s="28">
        <f t="shared" si="11"/>
        <v>45657</v>
      </c>
      <c r="BT5" s="28">
        <f>EOMONTH(Inputs!$C$2,-12)</f>
        <v>45657</v>
      </c>
    </row>
    <row r="6" spans="2:72" ht="14.25" customHeight="1" x14ac:dyDescent="0.25">
      <c r="B6" s="29" t="s">
        <v>38</v>
      </c>
      <c r="C6" s="8"/>
      <c r="P6" s="8"/>
      <c r="R6" s="8"/>
      <c r="AB6" s="41"/>
      <c r="AC6" s="31"/>
      <c r="AD6" s="41"/>
      <c r="AE6" s="41"/>
      <c r="AF6" s="41"/>
      <c r="AG6" s="41"/>
      <c r="AH6" s="41"/>
      <c r="AI6" s="41"/>
      <c r="AJ6" s="41"/>
      <c r="AK6" s="41"/>
      <c r="AL6" s="41"/>
      <c r="AM6" s="41"/>
      <c r="AN6" s="41"/>
      <c r="AO6" s="41"/>
      <c r="AP6" s="41"/>
      <c r="AQ6" s="41"/>
      <c r="AR6" s="41"/>
      <c r="AS6" s="41"/>
      <c r="AT6" s="41"/>
      <c r="AU6" s="41"/>
      <c r="AV6" s="41"/>
      <c r="BL6" s="8"/>
      <c r="BN6" s="8"/>
    </row>
    <row r="7" spans="2:72" ht="14.25" customHeight="1" x14ac:dyDescent="0.25">
      <c r="B7" s="30" t="s">
        <v>39</v>
      </c>
      <c r="C7" s="9"/>
      <c r="D7" s="262">
        <f>SUMIFS('Youreka P&amp;L'!B:B,'Youreka P&amp;L'!$P:$P,$B7)</f>
        <v>850617.40999999992</v>
      </c>
      <c r="E7" s="262">
        <f>SUMIFS('Youreka P&amp;L'!C:C,'Youreka P&amp;L'!$P:$P,$B7)</f>
        <v>854908.5199999999</v>
      </c>
      <c r="F7" s="262">
        <f>SUMIFS('Youreka P&amp;L'!D:D,'Youreka P&amp;L'!$P:$P,$B7)</f>
        <v>826418.83</v>
      </c>
      <c r="G7" s="262">
        <f>SUMIFS('Youreka P&amp;L'!E:E,'Youreka P&amp;L'!$P:$P,$B7)</f>
        <v>847517.17</v>
      </c>
      <c r="H7" s="262">
        <f>SUMIFS('Youreka P&amp;L'!F:F,'Youreka P&amp;L'!$P:$P,$B7)</f>
        <v>852439.97</v>
      </c>
      <c r="I7" s="262">
        <f>SUMIFS('Youreka P&amp;L'!G:G,'Youreka P&amp;L'!$P:$P,$B7)</f>
        <v>860070.90999999992</v>
      </c>
      <c r="J7" s="262">
        <f>SUMIFS('Youreka P&amp;L'!H:H,'Youreka P&amp;L'!$P:$P,$B7)</f>
        <v>858272.21000000008</v>
      </c>
      <c r="K7" s="262">
        <f>SUMIFS('Youreka P&amp;L'!I:I,'Youreka P&amp;L'!$P:$P,$B7)</f>
        <v>863630.2300000001</v>
      </c>
      <c r="L7" s="262">
        <f>SUMIFS('Youreka P&amp;L'!J:J,'Youreka P&amp;L'!$P:$P,$B7)</f>
        <v>827504.51</v>
      </c>
      <c r="M7" s="262">
        <f>SUMIFS('Youreka P&amp;L'!K:K,'Youreka P&amp;L'!$P:$P,$B7)</f>
        <v>828875.77</v>
      </c>
      <c r="N7" s="262">
        <f>SUMIFS('Youreka P&amp;L'!L:L,'Youreka P&amp;L'!$P:$P,$B7)</f>
        <v>850606.88</v>
      </c>
      <c r="O7" s="262">
        <f>SUMIFS('Youreka P&amp;L'!M:M,'Youreka P&amp;L'!$P:$P,$B7)</f>
        <v>861057.99</v>
      </c>
      <c r="P7" s="9"/>
      <c r="Q7" s="31">
        <f t="shared" ref="Q7:Q9" si="12">INDEX($D7:$O7,MATCH(Q$5,$D$5:$O$5,0))</f>
        <v>861057.99</v>
      </c>
      <c r="R7" s="9"/>
      <c r="S7" s="31">
        <f t="shared" ref="S7:V7" si="13">SUMIFS($D7:$O7,$D$4:$O$4,S$4)</f>
        <v>2531944.7599999998</v>
      </c>
      <c r="T7" s="31">
        <f t="shared" si="13"/>
        <v>2560028.0499999998</v>
      </c>
      <c r="U7" s="31">
        <f t="shared" si="13"/>
        <v>2549406.9500000002</v>
      </c>
      <c r="V7" s="31">
        <f t="shared" si="13"/>
        <v>2540540.6399999997</v>
      </c>
      <c r="X7" s="31">
        <f t="shared" ref="X7:X9" si="14">SUMIFS($D7:$O7,$D$5:$O$5,"&lt;="&amp;X$5)</f>
        <v>10181920.4</v>
      </c>
      <c r="AB7" s="31">
        <v>10945483.783033062</v>
      </c>
      <c r="AC7" s="33"/>
      <c r="AD7" s="31">
        <v>2546368.4470571619</v>
      </c>
      <c r="AE7" s="31">
        <v>2642220.5803098148</v>
      </c>
      <c r="AF7" s="31">
        <v>2842878.7028341717</v>
      </c>
      <c r="AG7" s="31">
        <v>2914016.0528319115</v>
      </c>
      <c r="AH7" s="41"/>
      <c r="AI7" s="31">
        <v>847934.94943952991</v>
      </c>
      <c r="AJ7" s="31">
        <v>865261.9573454099</v>
      </c>
      <c r="AK7" s="31">
        <v>833171.54027222202</v>
      </c>
      <c r="AL7" s="31">
        <v>856876.48446021148</v>
      </c>
      <c r="AM7" s="31">
        <v>885172.04792480147</v>
      </c>
      <c r="AN7" s="31">
        <v>900172.04792480147</v>
      </c>
      <c r="AO7" s="31">
        <v>920697.00048952759</v>
      </c>
      <c r="AP7" s="31">
        <v>954214.51719578076</v>
      </c>
      <c r="AQ7" s="31">
        <v>967967.18514886335</v>
      </c>
      <c r="AR7" s="31">
        <v>989475.82658164902</v>
      </c>
      <c r="AS7" s="31">
        <v>962618.98724685959</v>
      </c>
      <c r="AT7" s="31">
        <v>961921.23900340311</v>
      </c>
      <c r="AU7" s="41"/>
      <c r="AV7" s="31">
        <f t="shared" ref="AV7:AV10" si="15">SUMIFS(AI7:AT7,$AI$5:$AT$5,"&lt;="&amp;$AV$5)</f>
        <v>10945483.78303306</v>
      </c>
      <c r="AZ7" s="197">
        <v>663039.07000000007</v>
      </c>
      <c r="BA7" s="197">
        <v>658645.62</v>
      </c>
      <c r="BB7" s="197">
        <v>668224.77999999991</v>
      </c>
      <c r="BC7" s="197">
        <v>687364.17</v>
      </c>
      <c r="BD7" s="262">
        <v>699001.57000000007</v>
      </c>
      <c r="BE7" s="262">
        <v>708520.42999999993</v>
      </c>
      <c r="BF7" s="262">
        <v>726196.29</v>
      </c>
      <c r="BG7" s="262">
        <v>733083.55</v>
      </c>
      <c r="BH7" s="262">
        <v>744916.04</v>
      </c>
      <c r="BI7" s="262">
        <v>757502.28</v>
      </c>
      <c r="BJ7" s="262">
        <v>762152.9800000001</v>
      </c>
      <c r="BK7" s="262">
        <v>757665</v>
      </c>
      <c r="BL7" s="9"/>
      <c r="BM7" s="31">
        <f t="shared" ref="BM7:BM9" si="16">INDEX($AZ7:$BK7,MATCH(BM$5,$AZ$5:$BK$5,0))</f>
        <v>757665</v>
      </c>
      <c r="BN7" s="9"/>
      <c r="BO7" s="31">
        <f t="shared" ref="BO7:BR7" si="17">SUMIFS($AZ7:$BK7,$AZ$4:$BK$4,BO$4)</f>
        <v>1989909.4699999997</v>
      </c>
      <c r="BP7" s="31">
        <f t="shared" si="17"/>
        <v>2094886.1700000002</v>
      </c>
      <c r="BQ7" s="31">
        <f t="shared" si="17"/>
        <v>2204195.88</v>
      </c>
      <c r="BR7" s="31">
        <f t="shared" si="17"/>
        <v>2277320.2600000002</v>
      </c>
      <c r="BT7" s="31">
        <f t="shared" ref="BT7:BT9" si="18">SUMIFS($AZ7:$BK7,$AZ$5:$BK$5,"&lt;="&amp;BT$5)</f>
        <v>8566311.7800000012</v>
      </c>
    </row>
    <row r="8" spans="2:72" ht="14.25" customHeight="1" x14ac:dyDescent="0.25">
      <c r="B8" s="30" t="s">
        <v>40</v>
      </c>
      <c r="C8" s="9"/>
      <c r="D8" s="197">
        <f>SUMIFS('Youreka P&amp;L'!B:B,'Youreka P&amp;L'!$P:$P,$B8)</f>
        <v>120938.84</v>
      </c>
      <c r="E8" s="197">
        <f>SUMIFS('Youreka P&amp;L'!C:C,'Youreka P&amp;L'!$P:$P,$B8)</f>
        <v>121284.4</v>
      </c>
      <c r="F8" s="197">
        <f>SUMIFS('Youreka P&amp;L'!D:D,'Youreka P&amp;L'!$P:$P,$B8)</f>
        <v>142037.35999999999</v>
      </c>
      <c r="G8" s="197">
        <f>SUMIFS('Youreka P&amp;L'!E:E,'Youreka P&amp;L'!$P:$P,$B8)</f>
        <v>123593.3</v>
      </c>
      <c r="H8" s="197">
        <f>SUMIFS('Youreka P&amp;L'!F:F,'Youreka P&amp;L'!$P:$P,$B8)</f>
        <v>125405.85</v>
      </c>
      <c r="I8" s="197">
        <f>SUMIFS('Youreka P&amp;L'!G:G,'Youreka P&amp;L'!$P:$P,$B8)</f>
        <v>127996.58</v>
      </c>
      <c r="J8" s="197">
        <f>SUMIFS('Youreka P&amp;L'!H:H,'Youreka P&amp;L'!$P:$P,$B8)</f>
        <v>128840.8</v>
      </c>
      <c r="K8" s="197">
        <f>SUMIFS('Youreka P&amp;L'!I:I,'Youreka P&amp;L'!$P:$P,$B8)</f>
        <v>128840.8</v>
      </c>
      <c r="L8" s="197">
        <f>SUMIFS('Youreka P&amp;L'!J:J,'Youreka P&amp;L'!$P:$P,$B8)</f>
        <v>127122.16</v>
      </c>
      <c r="M8" s="197">
        <f>SUMIFS('Youreka P&amp;L'!K:K,'Youreka P&amp;L'!$P:$P,$B8)</f>
        <v>127133.48</v>
      </c>
      <c r="N8" s="197">
        <f>SUMIFS('Youreka P&amp;L'!L:L,'Youreka P&amp;L'!$P:$P,$B8)</f>
        <v>128400.2</v>
      </c>
      <c r="O8" s="197">
        <f>SUMIFS('Youreka P&amp;L'!M:M,'Youreka P&amp;L'!$P:$P,$B8)</f>
        <v>132806.87</v>
      </c>
      <c r="P8" s="9"/>
      <c r="Q8" s="33">
        <f t="shared" si="12"/>
        <v>132806.87</v>
      </c>
      <c r="R8" s="9"/>
      <c r="S8" s="33">
        <f t="shared" ref="S8:V8" si="19">SUMIFS($D8:$O8,$D$4:$O$4,S$4)</f>
        <v>384260.6</v>
      </c>
      <c r="T8" s="33">
        <f t="shared" si="19"/>
        <v>376995.73000000004</v>
      </c>
      <c r="U8" s="33">
        <f t="shared" si="19"/>
        <v>384803.76</v>
      </c>
      <c r="V8" s="33">
        <f t="shared" si="19"/>
        <v>388340.55</v>
      </c>
      <c r="X8" s="33">
        <f t="shared" si="14"/>
        <v>1534400.6400000001</v>
      </c>
      <c r="AB8" s="33">
        <v>1423624.02</v>
      </c>
      <c r="AC8" s="33"/>
      <c r="AD8" s="33">
        <v>354968.50499999995</v>
      </c>
      <c r="AE8" s="33">
        <v>356218.505</v>
      </c>
      <c r="AF8" s="33">
        <v>356218.505</v>
      </c>
      <c r="AG8" s="33">
        <v>356218.505</v>
      </c>
      <c r="AH8" s="41"/>
      <c r="AI8" s="33">
        <v>118322.83499999998</v>
      </c>
      <c r="AJ8" s="33">
        <v>118322.83499999998</v>
      </c>
      <c r="AK8" s="33">
        <v>118322.83499999998</v>
      </c>
      <c r="AL8" s="33">
        <v>118739.50166666666</v>
      </c>
      <c r="AM8" s="33">
        <v>118739.50166666666</v>
      </c>
      <c r="AN8" s="33">
        <v>118739.50166666666</v>
      </c>
      <c r="AO8" s="33">
        <v>118739.50166666666</v>
      </c>
      <c r="AP8" s="33">
        <v>118739.50166666666</v>
      </c>
      <c r="AQ8" s="33">
        <v>118739.50166666666</v>
      </c>
      <c r="AR8" s="33">
        <v>118739.50166666666</v>
      </c>
      <c r="AS8" s="33">
        <v>118739.50166666666</v>
      </c>
      <c r="AT8" s="33">
        <v>118739.50166666666</v>
      </c>
      <c r="AU8" s="41"/>
      <c r="AV8" s="33">
        <f t="shared" si="15"/>
        <v>1423624.0200000003</v>
      </c>
      <c r="AZ8" s="197">
        <v>101985.05</v>
      </c>
      <c r="BA8" s="197">
        <v>96530.18</v>
      </c>
      <c r="BB8" s="197">
        <v>97263.18</v>
      </c>
      <c r="BC8" s="197">
        <v>103631.52</v>
      </c>
      <c r="BD8" s="197">
        <v>102798.18</v>
      </c>
      <c r="BE8" s="197">
        <v>102957.23</v>
      </c>
      <c r="BF8" s="197">
        <v>103497.54</v>
      </c>
      <c r="BG8" s="197">
        <v>104197.79</v>
      </c>
      <c r="BH8" s="197">
        <v>104447.29</v>
      </c>
      <c r="BI8" s="197">
        <v>106543.92</v>
      </c>
      <c r="BJ8" s="197">
        <v>107558.32</v>
      </c>
      <c r="BK8" s="197">
        <v>107438.75</v>
      </c>
      <c r="BL8" s="9"/>
      <c r="BM8" s="33">
        <f t="shared" si="16"/>
        <v>107438.75</v>
      </c>
      <c r="BN8" s="9"/>
      <c r="BO8" s="33">
        <f t="shared" ref="BO8:BR8" si="20">SUMIFS($AZ8:$BK8,$AZ$4:$BK$4,BO$4)</f>
        <v>295778.40999999997</v>
      </c>
      <c r="BP8" s="33">
        <f t="shared" si="20"/>
        <v>309386.93</v>
      </c>
      <c r="BQ8" s="33">
        <f t="shared" si="20"/>
        <v>312142.62</v>
      </c>
      <c r="BR8" s="33">
        <f t="shared" si="20"/>
        <v>321540.99</v>
      </c>
      <c r="BT8" s="33">
        <f t="shared" si="18"/>
        <v>1238848.9500000002</v>
      </c>
    </row>
    <row r="9" spans="2:72" ht="14.25" customHeight="1" x14ac:dyDescent="0.25">
      <c r="B9" s="30" t="s">
        <v>41</v>
      </c>
      <c r="C9" s="9"/>
      <c r="D9" s="197">
        <f>SUMIFS('Youreka P&amp;L'!B:B,'Youreka P&amp;L'!$P:$P,$B9)</f>
        <v>0</v>
      </c>
      <c r="E9" s="197">
        <f>SUMIFS('Youreka P&amp;L'!C:C,'Youreka P&amp;L'!$P:$P,$B9)</f>
        <v>0</v>
      </c>
      <c r="F9" s="197">
        <f>SUMIFS('Youreka P&amp;L'!D:D,'Youreka P&amp;L'!$P:$P,$B9)</f>
        <v>0</v>
      </c>
      <c r="G9" s="197">
        <f>SUMIFS('Youreka P&amp;L'!E:E,'Youreka P&amp;L'!$P:$P,$B9)</f>
        <v>0</v>
      </c>
      <c r="H9" s="197">
        <f>SUMIFS('Youreka P&amp;L'!F:F,'Youreka P&amp;L'!$P:$P,$B9)</f>
        <v>0</v>
      </c>
      <c r="I9" s="197">
        <f>SUMIFS('Youreka P&amp;L'!G:G,'Youreka P&amp;L'!$P:$P,$B9)</f>
        <v>0</v>
      </c>
      <c r="J9" s="197">
        <f>SUMIFS('Youreka P&amp;L'!H:H,'Youreka P&amp;L'!$P:$P,$B9)</f>
        <v>0</v>
      </c>
      <c r="K9" s="197">
        <f>SUMIFS('Youreka P&amp;L'!I:I,'Youreka P&amp;L'!$P:$P,$B9)</f>
        <v>0</v>
      </c>
      <c r="L9" s="197">
        <f>SUMIFS('Youreka P&amp;L'!J:J,'Youreka P&amp;L'!$P:$P,$B9)</f>
        <v>0</v>
      </c>
      <c r="M9" s="197">
        <f>SUMIFS('Youreka P&amp;L'!K:K,'Youreka P&amp;L'!$P:$P,$B9)</f>
        <v>0</v>
      </c>
      <c r="N9" s="197">
        <f>SUMIFS('Youreka P&amp;L'!L:L,'Youreka P&amp;L'!$P:$P,$B9)</f>
        <v>0</v>
      </c>
      <c r="O9" s="197">
        <f>SUMIFS('Youreka P&amp;L'!M:M,'Youreka P&amp;L'!$P:$P,$B9)</f>
        <v>0</v>
      </c>
      <c r="P9" s="9"/>
      <c r="Q9" s="33">
        <f t="shared" si="12"/>
        <v>0</v>
      </c>
      <c r="R9" s="9"/>
      <c r="S9" s="33">
        <f t="shared" ref="S9:V9" si="21">SUMIFS($D9:$O9,$D$4:$O$4,S$4)</f>
        <v>0</v>
      </c>
      <c r="T9" s="33">
        <f t="shared" si="21"/>
        <v>0</v>
      </c>
      <c r="U9" s="33">
        <f t="shared" si="21"/>
        <v>0</v>
      </c>
      <c r="V9" s="33">
        <f t="shared" si="21"/>
        <v>0</v>
      </c>
      <c r="X9" s="33">
        <f t="shared" si="14"/>
        <v>0</v>
      </c>
      <c r="AB9" s="33">
        <v>0</v>
      </c>
      <c r="AC9" s="33"/>
      <c r="AD9" s="33">
        <v>0</v>
      </c>
      <c r="AE9" s="33">
        <v>0</v>
      </c>
      <c r="AF9" s="33">
        <v>0</v>
      </c>
      <c r="AG9" s="33">
        <v>0</v>
      </c>
      <c r="AH9" s="41"/>
      <c r="AI9" s="33">
        <v>0</v>
      </c>
      <c r="AJ9" s="33">
        <v>0</v>
      </c>
      <c r="AK9" s="33">
        <v>0</v>
      </c>
      <c r="AL9" s="33">
        <v>0</v>
      </c>
      <c r="AM9" s="33">
        <v>0</v>
      </c>
      <c r="AN9" s="33">
        <v>0</v>
      </c>
      <c r="AO9" s="33">
        <v>0</v>
      </c>
      <c r="AP9" s="33">
        <v>0</v>
      </c>
      <c r="AQ9" s="33">
        <v>0</v>
      </c>
      <c r="AR9" s="33">
        <v>0</v>
      </c>
      <c r="AS9" s="33">
        <v>0</v>
      </c>
      <c r="AT9" s="33">
        <v>0</v>
      </c>
      <c r="AU9" s="41"/>
      <c r="AV9" s="33">
        <f t="shared" si="15"/>
        <v>0</v>
      </c>
      <c r="AZ9" s="197">
        <v>0</v>
      </c>
      <c r="BA9" s="197">
        <v>0</v>
      </c>
      <c r="BB9" s="197">
        <v>0</v>
      </c>
      <c r="BC9" s="197">
        <v>0</v>
      </c>
      <c r="BD9" s="197">
        <v>0</v>
      </c>
      <c r="BE9" s="197">
        <v>0</v>
      </c>
      <c r="BF9" s="197">
        <v>0</v>
      </c>
      <c r="BG9" s="197">
        <v>0</v>
      </c>
      <c r="BH9" s="197">
        <v>0</v>
      </c>
      <c r="BI9" s="197">
        <v>0</v>
      </c>
      <c r="BJ9" s="197">
        <v>0</v>
      </c>
      <c r="BK9" s="197">
        <v>0</v>
      </c>
      <c r="BL9" s="9"/>
      <c r="BM9" s="33">
        <f t="shared" si="16"/>
        <v>0</v>
      </c>
      <c r="BN9" s="9"/>
      <c r="BO9" s="33">
        <f t="shared" ref="BO9:BR9" si="22">SUMIFS($AZ9:$BK9,$AZ$4:$BK$4,BO$4)</f>
        <v>0</v>
      </c>
      <c r="BP9" s="33">
        <f t="shared" si="22"/>
        <v>0</v>
      </c>
      <c r="BQ9" s="33">
        <f t="shared" si="22"/>
        <v>0</v>
      </c>
      <c r="BR9" s="33">
        <f t="shared" si="22"/>
        <v>0</v>
      </c>
      <c r="BT9" s="33">
        <f t="shared" si="18"/>
        <v>0</v>
      </c>
    </row>
    <row r="10" spans="2:72" ht="14.25" customHeight="1" x14ac:dyDescent="0.25">
      <c r="B10" s="35" t="s">
        <v>42</v>
      </c>
      <c r="C10" s="9"/>
      <c r="D10" s="36">
        <f t="shared" ref="D10:O10" si="23">SUM(D7:D9)</f>
        <v>971556.24999999988</v>
      </c>
      <c r="E10" s="36">
        <f t="shared" si="23"/>
        <v>976192.91999999993</v>
      </c>
      <c r="F10" s="36">
        <f t="shared" si="23"/>
        <v>968456.19</v>
      </c>
      <c r="G10" s="36">
        <f t="shared" si="23"/>
        <v>971110.47000000009</v>
      </c>
      <c r="H10" s="36">
        <f t="shared" si="23"/>
        <v>977845.82</v>
      </c>
      <c r="I10" s="36">
        <f t="shared" si="23"/>
        <v>988067.48999999987</v>
      </c>
      <c r="J10" s="36">
        <f t="shared" si="23"/>
        <v>987113.01000000013</v>
      </c>
      <c r="K10" s="36">
        <f t="shared" si="23"/>
        <v>992471.03000000014</v>
      </c>
      <c r="L10" s="36">
        <f t="shared" si="23"/>
        <v>954626.67</v>
      </c>
      <c r="M10" s="36">
        <f t="shared" si="23"/>
        <v>956009.25</v>
      </c>
      <c r="N10" s="36">
        <f t="shared" si="23"/>
        <v>979007.08</v>
      </c>
      <c r="O10" s="36">
        <f t="shared" si="23"/>
        <v>993864.86</v>
      </c>
      <c r="P10" s="9"/>
      <c r="Q10" s="36">
        <f>SUM(Q7:Q9)</f>
        <v>993864.86</v>
      </c>
      <c r="R10" s="9"/>
      <c r="S10" s="36">
        <f t="shared" ref="S10:V10" si="24">SUMIFS($D10:$O10,$D$4:$O$4,S$4)</f>
        <v>2916205.36</v>
      </c>
      <c r="T10" s="36">
        <f t="shared" si="24"/>
        <v>2937023.78</v>
      </c>
      <c r="U10" s="36">
        <f t="shared" si="24"/>
        <v>2934210.7100000004</v>
      </c>
      <c r="V10" s="36">
        <f t="shared" si="24"/>
        <v>2928881.19</v>
      </c>
      <c r="X10" s="36">
        <f>SUM(X7:X9)</f>
        <v>11716321.040000001</v>
      </c>
      <c r="AB10" s="264">
        <v>12369107.803033061</v>
      </c>
      <c r="AC10" s="33"/>
      <c r="AD10" s="264">
        <v>2901336.9520571618</v>
      </c>
      <c r="AE10" s="264">
        <v>2998439.0853098147</v>
      </c>
      <c r="AF10" s="264">
        <v>3199097.2078341716</v>
      </c>
      <c r="AG10" s="264">
        <v>3270234.5578319114</v>
      </c>
      <c r="AH10" s="41"/>
      <c r="AI10" s="264">
        <v>966257.78443952987</v>
      </c>
      <c r="AJ10" s="264">
        <v>983584.79234540986</v>
      </c>
      <c r="AK10" s="264">
        <v>951494.37527222198</v>
      </c>
      <c r="AL10" s="264">
        <v>975615.98612687818</v>
      </c>
      <c r="AM10" s="264">
        <v>1003911.5495914682</v>
      </c>
      <c r="AN10" s="264">
        <v>1018911.5495914682</v>
      </c>
      <c r="AO10" s="264">
        <v>1039436.5021561943</v>
      </c>
      <c r="AP10" s="264">
        <v>1072954.0188624475</v>
      </c>
      <c r="AQ10" s="264">
        <v>1086706.6868155301</v>
      </c>
      <c r="AR10" s="264">
        <v>1108215.3282483157</v>
      </c>
      <c r="AS10" s="264">
        <v>1081358.4889135263</v>
      </c>
      <c r="AT10" s="264">
        <v>1080660.7406700698</v>
      </c>
      <c r="AU10" s="41"/>
      <c r="AV10" s="36">
        <f t="shared" si="15"/>
        <v>12369107.803033061</v>
      </c>
      <c r="AZ10" s="36">
        <v>765024.12000000011</v>
      </c>
      <c r="BA10" s="36">
        <v>755175.8</v>
      </c>
      <c r="BB10" s="36">
        <v>765487.96</v>
      </c>
      <c r="BC10" s="36">
        <v>790995.69000000006</v>
      </c>
      <c r="BD10" s="36">
        <v>801799.75</v>
      </c>
      <c r="BE10" s="36">
        <v>811477.65999999992</v>
      </c>
      <c r="BF10" s="36">
        <v>829693.83000000007</v>
      </c>
      <c r="BG10" s="36">
        <v>837281.34000000008</v>
      </c>
      <c r="BH10" s="36">
        <v>849363.33000000007</v>
      </c>
      <c r="BI10" s="36">
        <v>864046.20000000007</v>
      </c>
      <c r="BJ10" s="36">
        <v>869711.3</v>
      </c>
      <c r="BK10" s="36">
        <v>865103.75</v>
      </c>
      <c r="BL10" s="9"/>
      <c r="BM10" s="36">
        <f>SUM(BM7:BM9)</f>
        <v>865103.75</v>
      </c>
      <c r="BN10" s="9"/>
      <c r="BO10" s="36">
        <f t="shared" ref="BO10:BR10" si="25">SUMIFS($AZ10:$BK10,$AZ$4:$BK$4,BO$4)</f>
        <v>2285687.88</v>
      </c>
      <c r="BP10" s="36">
        <f t="shared" si="25"/>
        <v>2404273.0999999996</v>
      </c>
      <c r="BQ10" s="36">
        <f t="shared" si="25"/>
        <v>2516338.5</v>
      </c>
      <c r="BR10" s="36">
        <f t="shared" si="25"/>
        <v>2598861.25</v>
      </c>
      <c r="BT10" s="36">
        <f>SUM(BT7:BT9)</f>
        <v>9805160.7300000004</v>
      </c>
    </row>
    <row r="11" spans="2:72" ht="14.25" customHeight="1" x14ac:dyDescent="0.25">
      <c r="B11" s="35" t="s">
        <v>43</v>
      </c>
      <c r="C11" s="9"/>
      <c r="D11" s="197"/>
      <c r="E11" s="197"/>
      <c r="F11" s="197"/>
      <c r="G11" s="197"/>
      <c r="H11" s="197"/>
      <c r="I11" s="197"/>
      <c r="J11" s="197"/>
      <c r="K11" s="197"/>
      <c r="L11" s="197"/>
      <c r="M11" s="197"/>
      <c r="N11" s="197"/>
      <c r="O11" s="197"/>
      <c r="P11" s="9"/>
      <c r="Q11" s="33"/>
      <c r="R11" s="9"/>
      <c r="S11" s="196">
        <f>S10/BO10-1</f>
        <v>0.27585458431008525</v>
      </c>
      <c r="T11" s="33"/>
      <c r="U11" s="33"/>
      <c r="V11" s="33"/>
      <c r="X11" s="33"/>
      <c r="AB11" s="33"/>
      <c r="AC11" s="33"/>
      <c r="AD11" s="33"/>
      <c r="AE11" s="33"/>
      <c r="AF11" s="33"/>
      <c r="AG11" s="33"/>
      <c r="AH11" s="41"/>
      <c r="AI11" s="43"/>
      <c r="AJ11" s="43"/>
      <c r="AK11" s="43"/>
      <c r="AL11" s="43"/>
      <c r="AM11" s="43"/>
      <c r="AN11" s="43"/>
      <c r="AO11" s="43"/>
      <c r="AP11" s="43"/>
      <c r="AQ11" s="43"/>
      <c r="AR11" s="33"/>
      <c r="AS11" s="33"/>
      <c r="AT11" s="33"/>
      <c r="AU11" s="41"/>
      <c r="AV11" s="33"/>
      <c r="AZ11" s="197"/>
      <c r="BA11" s="197"/>
      <c r="BB11" s="197"/>
      <c r="BC11" s="197"/>
      <c r="BD11" s="197"/>
      <c r="BE11" s="197"/>
      <c r="BF11" s="197"/>
      <c r="BG11" s="197"/>
      <c r="BH11" s="197"/>
      <c r="BI11" s="197"/>
      <c r="BJ11" s="197"/>
      <c r="BK11" s="197"/>
      <c r="BL11" s="9"/>
      <c r="BM11" s="33"/>
      <c r="BN11" s="9"/>
      <c r="BO11" s="33"/>
      <c r="BP11" s="33"/>
      <c r="BQ11" s="33"/>
      <c r="BR11" s="33"/>
      <c r="BT11" s="33"/>
    </row>
    <row r="12" spans="2:72" ht="14.25" customHeight="1" x14ac:dyDescent="0.25">
      <c r="B12" s="30" t="s">
        <v>44</v>
      </c>
      <c r="C12" s="9"/>
      <c r="D12" s="197">
        <f>SUMIFS('Youreka P&amp;L'!B:B,'Youreka P&amp;L'!$P:$P,$B12)</f>
        <v>12333.33</v>
      </c>
      <c r="E12" s="197">
        <f>SUMIFS('Youreka P&amp;L'!C:C,'Youreka P&amp;L'!$P:$P,$B12)</f>
        <v>11958.33</v>
      </c>
      <c r="F12" s="197">
        <f>SUMIFS('Youreka P&amp;L'!D:D,'Youreka P&amp;L'!$P:$P,$B12)</f>
        <v>14458.33</v>
      </c>
      <c r="G12" s="197">
        <f>SUMIFS('Youreka P&amp;L'!E:E,'Youreka P&amp;L'!$P:$P,$B12)</f>
        <v>10806.66</v>
      </c>
      <c r="H12" s="197">
        <f>SUMIFS('Youreka P&amp;L'!F:F,'Youreka P&amp;L'!$P:$P,$B12)</f>
        <v>23613.33</v>
      </c>
      <c r="I12" s="197">
        <f>SUMIFS('Youreka P&amp;L'!G:G,'Youreka P&amp;L'!$P:$P,$B12)</f>
        <v>18863.330000000002</v>
      </c>
      <c r="J12" s="197">
        <f>SUMIFS('Youreka P&amp;L'!H:H,'Youreka P&amp;L'!$P:$P,$B12)</f>
        <v>13220.83</v>
      </c>
      <c r="K12" s="197">
        <f>SUMIFS('Youreka P&amp;L'!I:I,'Youreka P&amp;L'!$P:$P,$B12)</f>
        <v>42858.33</v>
      </c>
      <c r="L12" s="197">
        <f>SUMIFS('Youreka P&amp;L'!J:J,'Youreka P&amp;L'!$P:$P,$B12)</f>
        <v>69948.83</v>
      </c>
      <c r="M12" s="197">
        <f>SUMIFS('Youreka P&amp;L'!K:K,'Youreka P&amp;L'!$P:$P,$B12)</f>
        <v>24093.33</v>
      </c>
      <c r="N12" s="197">
        <f>SUMIFS('Youreka P&amp;L'!L:L,'Youreka P&amp;L'!$P:$P,$B12)</f>
        <v>27615.33</v>
      </c>
      <c r="O12" s="197">
        <f>SUMIFS('Youreka P&amp;L'!M:M,'Youreka P&amp;L'!$P:$P,$B12)</f>
        <v>22500</v>
      </c>
      <c r="P12" s="9"/>
      <c r="Q12" s="33">
        <f t="shared" ref="Q12:Q13" si="26">INDEX($D12:$O12,MATCH(Q$5,$D$5:$O$5,0))</f>
        <v>22500</v>
      </c>
      <c r="R12" s="9"/>
      <c r="S12" s="33">
        <f t="shared" ref="S12:V12" si="27">SUMIFS($D12:$O12,$D$4:$O$4,S$4)</f>
        <v>38749.99</v>
      </c>
      <c r="T12" s="33">
        <f t="shared" si="27"/>
        <v>53283.320000000007</v>
      </c>
      <c r="U12" s="33">
        <f t="shared" si="27"/>
        <v>126027.99</v>
      </c>
      <c r="V12" s="33">
        <f t="shared" si="27"/>
        <v>74208.66</v>
      </c>
      <c r="X12" s="33">
        <f t="shared" ref="X12:X13" si="28">SUMIFS($D12:$O12,$D$5:$O$5,"&lt;="&amp;X$5)</f>
        <v>292269.96000000002</v>
      </c>
      <c r="AB12" s="33">
        <v>256375</v>
      </c>
      <c r="AC12" s="33"/>
      <c r="AD12" s="33">
        <v>68875</v>
      </c>
      <c r="AE12" s="33">
        <v>70000</v>
      </c>
      <c r="AF12" s="33">
        <v>70000</v>
      </c>
      <c r="AG12" s="33">
        <v>47500.000000000007</v>
      </c>
      <c r="AH12" s="41"/>
      <c r="AI12" s="33">
        <v>12833.333333333334</v>
      </c>
      <c r="AJ12" s="33">
        <v>34208.333333333336</v>
      </c>
      <c r="AK12" s="33">
        <v>21833.333333333336</v>
      </c>
      <c r="AL12" s="33">
        <v>21833.333333333336</v>
      </c>
      <c r="AM12" s="33">
        <v>29708.333333333336</v>
      </c>
      <c r="AN12" s="33">
        <v>18458.333333333336</v>
      </c>
      <c r="AO12" s="33">
        <v>21833.333333333336</v>
      </c>
      <c r="AP12" s="33">
        <v>29708.333333333336</v>
      </c>
      <c r="AQ12" s="33">
        <v>18458.333333333336</v>
      </c>
      <c r="AR12" s="33">
        <v>21833.333333333336</v>
      </c>
      <c r="AS12" s="33">
        <v>15083.333333333334</v>
      </c>
      <c r="AT12" s="33">
        <v>10583.333333333334</v>
      </c>
      <c r="AU12" s="41"/>
      <c r="AV12" s="33">
        <f>SUMIFS(AI12:AT12,$AI$5:$AT$5,"&lt;="&amp;$AV$5)</f>
        <v>256375.00000000009</v>
      </c>
      <c r="AZ12" s="197">
        <v>75706.67</v>
      </c>
      <c r="BA12" s="197">
        <v>65645</v>
      </c>
      <c r="BB12" s="197">
        <v>36350</v>
      </c>
      <c r="BC12" s="197">
        <v>46418.75</v>
      </c>
      <c r="BD12" s="197">
        <v>32750</v>
      </c>
      <c r="BE12" s="197">
        <v>38766.67</v>
      </c>
      <c r="BF12" s="197">
        <v>28933.33</v>
      </c>
      <c r="BG12" s="197">
        <v>43564.29</v>
      </c>
      <c r="BH12" s="197">
        <v>57024</v>
      </c>
      <c r="BI12" s="197">
        <v>42108.33</v>
      </c>
      <c r="BJ12" s="197">
        <v>37833.33</v>
      </c>
      <c r="BK12" s="197">
        <v>37019.050000000003</v>
      </c>
      <c r="BL12" s="9"/>
      <c r="BM12" s="33">
        <f t="shared" ref="BM12:BM13" si="29">INDEX($AZ12:$BK12,MATCH(BM$5,$AZ$5:$BK$5,0))</f>
        <v>37019.050000000003</v>
      </c>
      <c r="BN12" s="9"/>
      <c r="BO12" s="33">
        <f t="shared" ref="BO12:BR12" si="30">SUMIFS($AZ12:$BK12,$AZ$4:$BK$4,BO$4)</f>
        <v>177701.66999999998</v>
      </c>
      <c r="BP12" s="33">
        <f t="shared" si="30"/>
        <v>117935.42</v>
      </c>
      <c r="BQ12" s="33">
        <f t="shared" si="30"/>
        <v>129521.62</v>
      </c>
      <c r="BR12" s="33">
        <f t="shared" si="30"/>
        <v>116960.71</v>
      </c>
      <c r="BT12" s="33">
        <f t="shared" ref="BT12:BT13" si="31">SUMIFS($AZ12:$BK12,$AZ$5:$BK$5,"&lt;="&amp;BT$5)</f>
        <v>542119.42000000004</v>
      </c>
    </row>
    <row r="13" spans="2:72" ht="14.25" customHeight="1" x14ac:dyDescent="0.25">
      <c r="B13" s="30" t="s">
        <v>45</v>
      </c>
      <c r="C13" s="9"/>
      <c r="D13" s="197">
        <f>SUMIFS('Youreka P&amp;L'!B:B,'Youreka P&amp;L'!$P:$P,$B13)</f>
        <v>0</v>
      </c>
      <c r="E13" s="197">
        <f>SUMIFS('Youreka P&amp;L'!C:C,'Youreka P&amp;L'!$P:$P,$B13)</f>
        <v>0</v>
      </c>
      <c r="F13" s="197">
        <f>SUMIFS('Youreka P&amp;L'!D:D,'Youreka P&amp;L'!$P:$P,$B13)</f>
        <v>0</v>
      </c>
      <c r="G13" s="197">
        <f>SUMIFS('Youreka P&amp;L'!E:E,'Youreka P&amp;L'!$P:$P,$B13)</f>
        <v>0</v>
      </c>
      <c r="H13" s="197">
        <f>SUMIFS('Youreka P&amp;L'!F:F,'Youreka P&amp;L'!$P:$P,$B13)</f>
        <v>0</v>
      </c>
      <c r="I13" s="197">
        <f>SUMIFS('Youreka P&amp;L'!G:G,'Youreka P&amp;L'!$P:$P,$B13)</f>
        <v>0</v>
      </c>
      <c r="J13" s="197">
        <f>SUMIFS('Youreka P&amp;L'!H:H,'Youreka P&amp;L'!$P:$P,$B13)</f>
        <v>0</v>
      </c>
      <c r="K13" s="197">
        <f>SUMIFS('Youreka P&amp;L'!I:I,'Youreka P&amp;L'!$P:$P,$B13)</f>
        <v>0</v>
      </c>
      <c r="L13" s="197">
        <f>SUMIFS('Youreka P&amp;L'!J:J,'Youreka P&amp;L'!$P:$P,$B13)</f>
        <v>0</v>
      </c>
      <c r="M13" s="197">
        <f>SUMIFS('Youreka P&amp;L'!K:K,'Youreka P&amp;L'!$P:$P,$B13)</f>
        <v>0</v>
      </c>
      <c r="N13" s="197">
        <f>SUMIFS('Youreka P&amp;L'!L:L,'Youreka P&amp;L'!$P:$P,$B13)</f>
        <v>0</v>
      </c>
      <c r="O13" s="197">
        <f>SUMIFS('Youreka P&amp;L'!M:M,'Youreka P&amp;L'!$P:$P,$B13)</f>
        <v>0</v>
      </c>
      <c r="P13" s="9"/>
      <c r="Q13" s="33">
        <f t="shared" si="26"/>
        <v>0</v>
      </c>
      <c r="R13" s="9"/>
      <c r="S13" s="33">
        <f t="shared" ref="S13:V13" si="32">SUMIFS($D13:$O13,$D$4:$O$4,S$4)</f>
        <v>0</v>
      </c>
      <c r="T13" s="33">
        <f t="shared" si="32"/>
        <v>0</v>
      </c>
      <c r="U13" s="33">
        <f t="shared" si="32"/>
        <v>0</v>
      </c>
      <c r="V13" s="33">
        <f t="shared" si="32"/>
        <v>0</v>
      </c>
      <c r="X13" s="33">
        <f t="shared" si="28"/>
        <v>0</v>
      </c>
      <c r="AB13" s="33">
        <v>0</v>
      </c>
      <c r="AC13" s="33"/>
      <c r="AD13" s="33">
        <v>0</v>
      </c>
      <c r="AE13" s="33">
        <v>0</v>
      </c>
      <c r="AF13" s="33">
        <v>0</v>
      </c>
      <c r="AG13" s="33">
        <v>0</v>
      </c>
      <c r="AH13" s="41"/>
      <c r="AI13" s="33">
        <v>0</v>
      </c>
      <c r="AJ13" s="33">
        <v>0</v>
      </c>
      <c r="AK13" s="33">
        <v>0</v>
      </c>
      <c r="AL13" s="33">
        <v>0</v>
      </c>
      <c r="AM13" s="33">
        <v>0</v>
      </c>
      <c r="AN13" s="33">
        <v>0</v>
      </c>
      <c r="AO13" s="33">
        <v>0</v>
      </c>
      <c r="AP13" s="33">
        <v>0</v>
      </c>
      <c r="AQ13" s="33">
        <v>0</v>
      </c>
      <c r="AR13" s="33">
        <v>0</v>
      </c>
      <c r="AS13" s="33">
        <v>0</v>
      </c>
      <c r="AT13" s="33">
        <v>0</v>
      </c>
      <c r="AU13" s="41"/>
      <c r="AV13" s="33">
        <f t="shared" ref="AV13:AV15" si="33">SUMIFS(AI13:AT13,$AI$5:$AT$5,"&lt;="&amp;$AV$5)</f>
        <v>0</v>
      </c>
      <c r="AZ13" s="197">
        <v>0</v>
      </c>
      <c r="BA13" s="197">
        <v>0</v>
      </c>
      <c r="BB13" s="197">
        <v>0</v>
      </c>
      <c r="BC13" s="197">
        <v>0</v>
      </c>
      <c r="BD13" s="197">
        <v>0</v>
      </c>
      <c r="BE13" s="197">
        <v>0</v>
      </c>
      <c r="BF13" s="197">
        <v>0</v>
      </c>
      <c r="BG13" s="197">
        <v>0</v>
      </c>
      <c r="BH13" s="197">
        <v>0</v>
      </c>
      <c r="BI13" s="197">
        <v>0</v>
      </c>
      <c r="BJ13" s="197">
        <v>0</v>
      </c>
      <c r="BK13" s="197">
        <v>0</v>
      </c>
      <c r="BL13" s="9"/>
      <c r="BM13" s="33">
        <f t="shared" si="29"/>
        <v>0</v>
      </c>
      <c r="BN13" s="9"/>
      <c r="BO13" s="33">
        <f t="shared" ref="BO13:BR13" si="34">SUMIFS($AZ13:$BK13,$AZ$4:$BK$4,BO$4)</f>
        <v>0</v>
      </c>
      <c r="BP13" s="33">
        <f t="shared" si="34"/>
        <v>0</v>
      </c>
      <c r="BQ13" s="33">
        <f t="shared" si="34"/>
        <v>0</v>
      </c>
      <c r="BR13" s="33">
        <f t="shared" si="34"/>
        <v>0</v>
      </c>
      <c r="BT13" s="33">
        <f t="shared" si="31"/>
        <v>0</v>
      </c>
    </row>
    <row r="14" spans="2:72" ht="14.25" customHeight="1" x14ac:dyDescent="0.25">
      <c r="B14" s="35" t="s">
        <v>46</v>
      </c>
      <c r="C14" s="9"/>
      <c r="D14" s="36">
        <f t="shared" ref="D14:O14" si="35">SUM(D12:D13)</f>
        <v>12333.33</v>
      </c>
      <c r="E14" s="36">
        <f t="shared" si="35"/>
        <v>11958.33</v>
      </c>
      <c r="F14" s="36">
        <f t="shared" si="35"/>
        <v>14458.33</v>
      </c>
      <c r="G14" s="36">
        <f t="shared" si="35"/>
        <v>10806.66</v>
      </c>
      <c r="H14" s="36">
        <f t="shared" si="35"/>
        <v>23613.33</v>
      </c>
      <c r="I14" s="36">
        <f t="shared" si="35"/>
        <v>18863.330000000002</v>
      </c>
      <c r="J14" s="36">
        <f t="shared" si="35"/>
        <v>13220.83</v>
      </c>
      <c r="K14" s="36">
        <f t="shared" si="35"/>
        <v>42858.33</v>
      </c>
      <c r="L14" s="36">
        <f t="shared" si="35"/>
        <v>69948.83</v>
      </c>
      <c r="M14" s="36">
        <f t="shared" si="35"/>
        <v>24093.33</v>
      </c>
      <c r="N14" s="36">
        <f t="shared" si="35"/>
        <v>27615.33</v>
      </c>
      <c r="O14" s="36">
        <f t="shared" si="35"/>
        <v>22500</v>
      </c>
      <c r="P14" s="9"/>
      <c r="Q14" s="36">
        <f>SUM(Q12:Q13)</f>
        <v>22500</v>
      </c>
      <c r="R14" s="9"/>
      <c r="S14" s="36">
        <f t="shared" ref="S14:V14" si="36">SUMIFS($D14:$O14,$D$4:$O$4,S$4)</f>
        <v>38749.99</v>
      </c>
      <c r="T14" s="36">
        <f t="shared" si="36"/>
        <v>53283.320000000007</v>
      </c>
      <c r="U14" s="36">
        <f t="shared" si="36"/>
        <v>126027.99</v>
      </c>
      <c r="V14" s="36">
        <f t="shared" si="36"/>
        <v>74208.66</v>
      </c>
      <c r="X14" s="36">
        <f>SUM(X12:X13)</f>
        <v>292269.96000000002</v>
      </c>
      <c r="AB14" s="264">
        <v>256375</v>
      </c>
      <c r="AC14" s="33"/>
      <c r="AD14" s="264">
        <v>68875</v>
      </c>
      <c r="AE14" s="264">
        <v>70000</v>
      </c>
      <c r="AF14" s="264">
        <v>70000</v>
      </c>
      <c r="AG14" s="264">
        <v>47500.000000000007</v>
      </c>
      <c r="AH14" s="41"/>
      <c r="AI14" s="264">
        <v>12833.333333333334</v>
      </c>
      <c r="AJ14" s="264">
        <v>34208.333333333336</v>
      </c>
      <c r="AK14" s="264">
        <v>21833.333333333336</v>
      </c>
      <c r="AL14" s="264">
        <v>21833.333333333336</v>
      </c>
      <c r="AM14" s="264">
        <v>29708.333333333336</v>
      </c>
      <c r="AN14" s="264">
        <v>18458.333333333336</v>
      </c>
      <c r="AO14" s="264">
        <v>21833.333333333336</v>
      </c>
      <c r="AP14" s="264">
        <v>29708.333333333336</v>
      </c>
      <c r="AQ14" s="264">
        <v>18458.333333333336</v>
      </c>
      <c r="AR14" s="264">
        <v>21833.333333333336</v>
      </c>
      <c r="AS14" s="264">
        <v>15083.333333333334</v>
      </c>
      <c r="AT14" s="264">
        <v>10583.333333333334</v>
      </c>
      <c r="AU14" s="41"/>
      <c r="AV14" s="36">
        <f t="shared" si="33"/>
        <v>256375.00000000009</v>
      </c>
      <c r="AZ14" s="36">
        <v>75706.67</v>
      </c>
      <c r="BA14" s="36">
        <v>65645</v>
      </c>
      <c r="BB14" s="36">
        <v>36350</v>
      </c>
      <c r="BC14" s="36">
        <v>46418.75</v>
      </c>
      <c r="BD14" s="36">
        <v>32750</v>
      </c>
      <c r="BE14" s="36">
        <v>38766.67</v>
      </c>
      <c r="BF14" s="36">
        <v>28933.33</v>
      </c>
      <c r="BG14" s="36">
        <v>43564.29</v>
      </c>
      <c r="BH14" s="36">
        <v>57024</v>
      </c>
      <c r="BI14" s="36">
        <v>42108.33</v>
      </c>
      <c r="BJ14" s="36">
        <v>37833.33</v>
      </c>
      <c r="BK14" s="36">
        <v>37019.050000000003</v>
      </c>
      <c r="BL14" s="9"/>
      <c r="BM14" s="36">
        <f>SUM(BM12:BM13)</f>
        <v>37019.050000000003</v>
      </c>
      <c r="BN14" s="9"/>
      <c r="BO14" s="36">
        <f t="shared" ref="BO14:BR14" si="37">SUMIFS($AZ14:$BK14,$AZ$4:$BK$4,BO$4)</f>
        <v>177701.66999999998</v>
      </c>
      <c r="BP14" s="36">
        <f t="shared" si="37"/>
        <v>117935.42</v>
      </c>
      <c r="BQ14" s="36">
        <f t="shared" si="37"/>
        <v>129521.62</v>
      </c>
      <c r="BR14" s="36">
        <f t="shared" si="37"/>
        <v>116960.71</v>
      </c>
      <c r="BT14" s="36">
        <f>SUM(BT12:BT13)</f>
        <v>542119.42000000004</v>
      </c>
    </row>
    <row r="15" spans="2:72" ht="14.25" customHeight="1" x14ac:dyDescent="0.25">
      <c r="B15" s="35" t="s">
        <v>47</v>
      </c>
      <c r="C15" s="8"/>
      <c r="D15" s="37">
        <f t="shared" ref="D15:O15" si="38">D10+D14</f>
        <v>983889.57999999984</v>
      </c>
      <c r="E15" s="37">
        <f t="shared" si="38"/>
        <v>988151.24999999988</v>
      </c>
      <c r="F15" s="37">
        <f t="shared" si="38"/>
        <v>982914.5199999999</v>
      </c>
      <c r="G15" s="37">
        <f t="shared" si="38"/>
        <v>981917.13000000012</v>
      </c>
      <c r="H15" s="37">
        <f t="shared" si="38"/>
        <v>1001459.1499999999</v>
      </c>
      <c r="I15" s="37">
        <f t="shared" si="38"/>
        <v>1006930.8199999998</v>
      </c>
      <c r="J15" s="37">
        <f t="shared" si="38"/>
        <v>1000333.8400000001</v>
      </c>
      <c r="K15" s="37">
        <f t="shared" si="38"/>
        <v>1035329.3600000001</v>
      </c>
      <c r="L15" s="37">
        <f t="shared" si="38"/>
        <v>1024575.5</v>
      </c>
      <c r="M15" s="37">
        <f t="shared" si="38"/>
        <v>980102.58</v>
      </c>
      <c r="N15" s="37">
        <f t="shared" si="38"/>
        <v>1006622.4099999999</v>
      </c>
      <c r="O15" s="37">
        <f t="shared" si="38"/>
        <v>1016364.86</v>
      </c>
      <c r="P15" s="8"/>
      <c r="Q15" s="37">
        <f>Q10+Q14</f>
        <v>1016364.86</v>
      </c>
      <c r="R15" s="8"/>
      <c r="S15" s="37">
        <f t="shared" ref="S15:V15" si="39">SUMIFS($D15:$O15,$D$4:$O$4,S$4)</f>
        <v>2954955.3499999996</v>
      </c>
      <c r="T15" s="37">
        <f t="shared" si="39"/>
        <v>2990307.0999999996</v>
      </c>
      <c r="U15" s="37">
        <f t="shared" si="39"/>
        <v>3060238.7</v>
      </c>
      <c r="V15" s="37">
        <f t="shared" si="39"/>
        <v>3003089.8499999996</v>
      </c>
      <c r="X15" s="37">
        <f>X10+X14</f>
        <v>12008591.000000002</v>
      </c>
      <c r="AB15" s="266">
        <v>12625482.803033061</v>
      </c>
      <c r="AC15" s="31"/>
      <c r="AD15" s="266">
        <v>2970211.9520571618</v>
      </c>
      <c r="AE15" s="266">
        <v>3068439.0853098147</v>
      </c>
      <c r="AF15" s="266">
        <v>3269097.2078341716</v>
      </c>
      <c r="AG15" s="266">
        <v>3317734.5578319114</v>
      </c>
      <c r="AH15" s="41"/>
      <c r="AI15" s="266">
        <v>979091.11777286325</v>
      </c>
      <c r="AJ15" s="266">
        <v>1017793.1256787432</v>
      </c>
      <c r="AK15" s="266">
        <v>973327.70860555535</v>
      </c>
      <c r="AL15" s="266">
        <v>997449.31946021155</v>
      </c>
      <c r="AM15" s="266">
        <v>1033619.8829248016</v>
      </c>
      <c r="AN15" s="266">
        <v>1037369.8829248016</v>
      </c>
      <c r="AO15" s="266">
        <v>1061269.8354895276</v>
      </c>
      <c r="AP15" s="266">
        <v>1102662.3521957807</v>
      </c>
      <c r="AQ15" s="266">
        <v>1105165.0201488633</v>
      </c>
      <c r="AR15" s="266">
        <v>1130048.661581649</v>
      </c>
      <c r="AS15" s="266">
        <v>1096441.8222468595</v>
      </c>
      <c r="AT15" s="266">
        <v>1091244.0740034031</v>
      </c>
      <c r="AU15" s="41"/>
      <c r="AV15" s="37">
        <f t="shared" si="33"/>
        <v>12625482.803033058</v>
      </c>
      <c r="AZ15" s="37">
        <v>840730.79000000015</v>
      </c>
      <c r="BA15" s="37">
        <v>820820.8</v>
      </c>
      <c r="BB15" s="37">
        <v>801837.96</v>
      </c>
      <c r="BC15" s="37">
        <v>837414.44000000006</v>
      </c>
      <c r="BD15" s="37">
        <v>834549.75</v>
      </c>
      <c r="BE15" s="37">
        <v>850244.33</v>
      </c>
      <c r="BF15" s="37">
        <v>858627.16</v>
      </c>
      <c r="BG15" s="37">
        <v>880845.63000000012</v>
      </c>
      <c r="BH15" s="37">
        <v>906387.33000000007</v>
      </c>
      <c r="BI15" s="37">
        <v>906154.53</v>
      </c>
      <c r="BJ15" s="37">
        <v>907544.63</v>
      </c>
      <c r="BK15" s="37">
        <v>902122.8</v>
      </c>
      <c r="BL15" s="8"/>
      <c r="BM15" s="37">
        <f>BM10+BM14</f>
        <v>902122.8</v>
      </c>
      <c r="BN15" s="8"/>
      <c r="BO15" s="37">
        <f t="shared" ref="BO15:BR15" si="40">SUMIFS($AZ15:$BK15,$AZ$4:$BK$4,BO$4)</f>
        <v>2463389.5500000003</v>
      </c>
      <c r="BP15" s="37">
        <f t="shared" si="40"/>
        <v>2522208.52</v>
      </c>
      <c r="BQ15" s="37">
        <f t="shared" si="40"/>
        <v>2645860.12</v>
      </c>
      <c r="BR15" s="37">
        <f t="shared" si="40"/>
        <v>2715821.96</v>
      </c>
      <c r="BT15" s="37">
        <f>BT10+BT14</f>
        <v>10347280.15</v>
      </c>
    </row>
    <row r="16" spans="2:72" ht="14.25" customHeight="1" x14ac:dyDescent="0.25">
      <c r="B16" s="38" t="s">
        <v>15</v>
      </c>
      <c r="D16" s="39">
        <f t="shared" ref="D16:O16" si="41">D10/D15</f>
        <v>0.9874647213968869</v>
      </c>
      <c r="E16" s="39">
        <f t="shared" si="41"/>
        <v>0.98789827974209421</v>
      </c>
      <c r="F16" s="39">
        <f t="shared" si="41"/>
        <v>0.9852903485442458</v>
      </c>
      <c r="G16" s="39">
        <f t="shared" si="41"/>
        <v>0.98899432582462432</v>
      </c>
      <c r="H16" s="39">
        <f t="shared" si="41"/>
        <v>0.97642107518813925</v>
      </c>
      <c r="I16" s="39">
        <f t="shared" si="41"/>
        <v>0.98126650845785024</v>
      </c>
      <c r="J16" s="39">
        <f t="shared" si="41"/>
        <v>0.98678358216892881</v>
      </c>
      <c r="K16" s="39">
        <f t="shared" si="41"/>
        <v>0.95860415858389258</v>
      </c>
      <c r="L16" s="39">
        <f t="shared" si="41"/>
        <v>0.93172896482494461</v>
      </c>
      <c r="M16" s="39">
        <f t="shared" si="41"/>
        <v>0.97541754251886581</v>
      </c>
      <c r="N16" s="39">
        <f t="shared" si="41"/>
        <v>0.97256634689863508</v>
      </c>
      <c r="O16" s="39">
        <f t="shared" si="41"/>
        <v>0.97786228067743308</v>
      </c>
      <c r="Q16" s="39">
        <f>Q10/Q15</f>
        <v>0.97786228067743308</v>
      </c>
      <c r="S16" s="39">
        <f t="shared" ref="S16:V16" si="42">S10/S15</f>
        <v>0.98688643806411502</v>
      </c>
      <c r="T16" s="39">
        <f t="shared" si="42"/>
        <v>0.98218132177795392</v>
      </c>
      <c r="U16" s="39">
        <f t="shared" si="42"/>
        <v>0.95881759484970908</v>
      </c>
      <c r="V16" s="39">
        <f t="shared" si="42"/>
        <v>0.97528923085667929</v>
      </c>
      <c r="X16" s="39">
        <f>X10/X15</f>
        <v>0.97566159427030197</v>
      </c>
      <c r="AB16" s="43">
        <v>0.97969384585131192</v>
      </c>
      <c r="AC16" s="41"/>
      <c r="AD16" s="43">
        <v>0.97681141914727754</v>
      </c>
      <c r="AE16" s="43">
        <v>0.9771870980476276</v>
      </c>
      <c r="AF16" s="43">
        <v>0.97858736050055362</v>
      </c>
      <c r="AG16" s="43">
        <v>0.98568300170733358</v>
      </c>
      <c r="AH16" s="41"/>
      <c r="AI16" s="43">
        <v>0.98689260570300619</v>
      </c>
      <c r="AJ16" s="43">
        <v>0.96638969897687155</v>
      </c>
      <c r="AK16" s="43">
        <v>0.9775683635220731</v>
      </c>
      <c r="AL16" s="43">
        <v>0.97811083439793323</v>
      </c>
      <c r="AM16" s="43">
        <v>0.97125797033889416</v>
      </c>
      <c r="AN16" s="43">
        <v>0.98220660379951341</v>
      </c>
      <c r="AO16" s="43">
        <v>0.97942716112037398</v>
      </c>
      <c r="AP16" s="43">
        <v>0.97305763339595863</v>
      </c>
      <c r="AQ16" s="43">
        <v>0.98329812019308482</v>
      </c>
      <c r="AR16" s="43">
        <v>0.98067929809077892</v>
      </c>
      <c r="AS16" s="43">
        <v>0.98624338015269786</v>
      </c>
      <c r="AT16" s="43">
        <v>0.99030158918113831</v>
      </c>
      <c r="AU16" s="41"/>
      <c r="AV16" s="39">
        <f>AV10/AV15</f>
        <v>0.97969384585131214</v>
      </c>
      <c r="AZ16" s="39">
        <v>0.9099513531555089</v>
      </c>
      <c r="BA16" s="39">
        <v>0.92002517480063861</v>
      </c>
      <c r="BB16" s="39">
        <v>0.95466665110242477</v>
      </c>
      <c r="BC16" s="39">
        <v>0.94456896396484402</v>
      </c>
      <c r="BD16" s="39">
        <v>0.9607572825945967</v>
      </c>
      <c r="BE16" s="39">
        <v>0.95440525901537032</v>
      </c>
      <c r="BF16" s="39">
        <v>0.9663028013229864</v>
      </c>
      <c r="BG16" s="39">
        <v>0.95054265070259814</v>
      </c>
      <c r="BH16" s="39">
        <v>0.93708649921220766</v>
      </c>
      <c r="BI16" s="39">
        <v>0.95353074050184361</v>
      </c>
      <c r="BJ16" s="39">
        <v>0.95831243032091995</v>
      </c>
      <c r="BK16" s="39">
        <v>0.95896451126165971</v>
      </c>
      <c r="BM16" s="39">
        <f>BM10/BM15</f>
        <v>0.95896451126165971</v>
      </c>
      <c r="BO16" s="39">
        <f t="shared" ref="BO16:BR16" si="43">BO10/BO15</f>
        <v>0.92786294396677926</v>
      </c>
      <c r="BP16" s="39">
        <f t="shared" si="43"/>
        <v>0.95324120941435864</v>
      </c>
      <c r="BQ16" s="39">
        <f t="shared" si="43"/>
        <v>0.95104744237197236</v>
      </c>
      <c r="BR16" s="39">
        <f t="shared" si="43"/>
        <v>0.95693358706032405</v>
      </c>
      <c r="BT16" s="39">
        <f>BT10/BT15</f>
        <v>0.94760754399792679</v>
      </c>
    </row>
    <row r="18" spans="2:72" ht="14.25" customHeight="1" x14ac:dyDescent="0.25">
      <c r="B18" s="29" t="s">
        <v>48</v>
      </c>
      <c r="D18" s="41"/>
      <c r="E18" s="41"/>
      <c r="F18" s="41"/>
      <c r="G18" s="41"/>
      <c r="H18" s="41"/>
      <c r="I18" s="41"/>
      <c r="J18" s="41"/>
      <c r="K18" s="41"/>
      <c r="L18" s="41"/>
      <c r="M18" s="41"/>
      <c r="N18" s="41"/>
      <c r="O18" s="41"/>
      <c r="Q18" s="41"/>
      <c r="S18" s="41"/>
      <c r="T18" s="41"/>
      <c r="U18" s="41"/>
      <c r="V18" s="41"/>
      <c r="X18" s="41"/>
      <c r="AB18" s="41"/>
      <c r="AC18" s="41"/>
      <c r="AD18" s="41"/>
      <c r="AE18" s="41"/>
      <c r="AF18" s="41"/>
      <c r="AG18" s="41"/>
      <c r="AH18" s="41"/>
      <c r="AI18" s="31"/>
      <c r="AJ18" s="41"/>
      <c r="AK18" s="31"/>
      <c r="AL18" s="41"/>
      <c r="AM18" s="31"/>
      <c r="AN18" s="41"/>
      <c r="AO18" s="31"/>
      <c r="AP18" s="41"/>
      <c r="AQ18" s="31"/>
      <c r="AR18" s="33"/>
      <c r="AS18" s="41"/>
      <c r="AT18" s="41"/>
      <c r="AU18" s="41"/>
      <c r="AV18" s="41"/>
      <c r="AZ18" s="41"/>
      <c r="BA18" s="41"/>
      <c r="BB18" s="41"/>
      <c r="BC18" s="41"/>
      <c r="BD18" s="41"/>
      <c r="BE18" s="41"/>
      <c r="BF18" s="41"/>
      <c r="BG18" s="41"/>
      <c r="BH18" s="41"/>
      <c r="BI18" s="41"/>
      <c r="BJ18" s="41"/>
      <c r="BK18" s="41"/>
      <c r="BM18" s="41"/>
      <c r="BO18" s="41"/>
      <c r="BP18" s="41"/>
      <c r="BQ18" s="41"/>
      <c r="BR18" s="41"/>
      <c r="BT18" s="41"/>
    </row>
    <row r="19" spans="2:72" ht="14.25" customHeight="1" x14ac:dyDescent="0.25">
      <c r="B19" s="30" t="s">
        <v>49</v>
      </c>
      <c r="C19" s="8"/>
      <c r="D19" s="262">
        <f>SUMIFS('Youreka P&amp;L'!B:B,'Youreka P&amp;L'!$P:$P,$B19)</f>
        <v>64460.82</v>
      </c>
      <c r="E19" s="262">
        <f>SUMIFS('Youreka P&amp;L'!C:C,'Youreka P&amp;L'!$P:$P,$B19)</f>
        <v>56085.97</v>
      </c>
      <c r="F19" s="262">
        <f>SUMIFS('Youreka P&amp;L'!D:D,'Youreka P&amp;L'!$P:$P,$B19)</f>
        <v>66613.38</v>
      </c>
      <c r="G19" s="262">
        <f>SUMIFS('Youreka P&amp;L'!E:E,'Youreka P&amp;L'!$P:$P,$B19)</f>
        <v>63256.119999999995</v>
      </c>
      <c r="H19" s="262">
        <f>SUMIFS('Youreka P&amp;L'!F:F,'Youreka P&amp;L'!$P:$P,$B19)</f>
        <v>63026.31</v>
      </c>
      <c r="I19" s="262">
        <f>SUMIFS('Youreka P&amp;L'!G:G,'Youreka P&amp;L'!$P:$P,$B19)</f>
        <v>63664.59</v>
      </c>
      <c r="J19" s="262">
        <f>SUMIFS('Youreka P&amp;L'!H:H,'Youreka P&amp;L'!$P:$P,$B19)</f>
        <v>63608.88</v>
      </c>
      <c r="K19" s="262">
        <f>SUMIFS('Youreka P&amp;L'!I:I,'Youreka P&amp;L'!$P:$P,$B19)</f>
        <v>63459.89</v>
      </c>
      <c r="L19" s="262">
        <f>SUMIFS('Youreka P&amp;L'!J:J,'Youreka P&amp;L'!$P:$P,$B19)</f>
        <v>64065.429999999993</v>
      </c>
      <c r="M19" s="262">
        <f>SUMIFS('Youreka P&amp;L'!K:K,'Youreka P&amp;L'!$P:$P,$B19)</f>
        <v>62397.329999999994</v>
      </c>
      <c r="N19" s="262">
        <f>SUMIFS('Youreka P&amp;L'!L:L,'Youreka P&amp;L'!$P:$P,$B19)</f>
        <v>64293.079999999994</v>
      </c>
      <c r="O19" s="262">
        <f>SUMIFS('Youreka P&amp;L'!M:M,'Youreka P&amp;L'!$P:$P,$B19)</f>
        <v>61698.829999999994</v>
      </c>
      <c r="P19" s="8"/>
      <c r="Q19" s="31">
        <f t="shared" ref="Q19:Q21" si="44">INDEX($D19:$O19,MATCH(Q$5,$D$5:$O$5,0))</f>
        <v>61698.829999999994</v>
      </c>
      <c r="R19" s="8"/>
      <c r="S19" s="31">
        <f t="shared" ref="S19:V19" si="45">SUMIFS($D19:$O19,$D$4:$O$4,S$4)</f>
        <v>187160.17</v>
      </c>
      <c r="T19" s="31">
        <f t="shared" si="45"/>
        <v>189947.02</v>
      </c>
      <c r="U19" s="31">
        <f t="shared" si="45"/>
        <v>191134.19999999998</v>
      </c>
      <c r="V19" s="31">
        <f t="shared" si="45"/>
        <v>188389.24</v>
      </c>
      <c r="X19" s="31">
        <f t="shared" ref="X19:X21" si="46">SUMIFS($D19:$O19,$D$5:$O$5,"&lt;="&amp;X$5)</f>
        <v>756630.62999999977</v>
      </c>
      <c r="AB19" s="31">
        <v>755545.42389399116</v>
      </c>
      <c r="AC19" s="31"/>
      <c r="AD19" s="31">
        <v>189304.4084524801</v>
      </c>
      <c r="AE19" s="31">
        <v>188332.02526891729</v>
      </c>
      <c r="AF19" s="31">
        <v>188284.81080317844</v>
      </c>
      <c r="AG19" s="31">
        <v>189624.17936941521</v>
      </c>
      <c r="AH19" s="41"/>
      <c r="AI19" s="31">
        <v>63101.469484160036</v>
      </c>
      <c r="AJ19" s="31">
        <v>63101.469484160036</v>
      </c>
      <c r="AK19" s="31">
        <v>63101.469484160029</v>
      </c>
      <c r="AL19" s="31">
        <v>63632.042611006618</v>
      </c>
      <c r="AM19" s="31">
        <v>62349.991328955337</v>
      </c>
      <c r="AN19" s="31">
        <v>62349.991328955337</v>
      </c>
      <c r="AO19" s="31">
        <v>62761.603601059483</v>
      </c>
      <c r="AP19" s="31">
        <v>62761.603601059483</v>
      </c>
      <c r="AQ19" s="31">
        <v>62761.603601059469</v>
      </c>
      <c r="AR19" s="31">
        <v>63208.059789805069</v>
      </c>
      <c r="AS19" s="31">
        <v>63208.059789805076</v>
      </c>
      <c r="AT19" s="31">
        <v>63208.059789805069</v>
      </c>
      <c r="AU19" s="41"/>
      <c r="AV19" s="31">
        <f t="shared" ref="AV19:AV22" si="47">SUMIFS(AI19:AT19,$AI$5:$AT$5,"&lt;="&amp;$AV$5)</f>
        <v>755545.42389399104</v>
      </c>
      <c r="AZ19" s="262">
        <v>58782.55</v>
      </c>
      <c r="BA19" s="262">
        <v>59900.79</v>
      </c>
      <c r="BB19" s="262">
        <v>58721.47</v>
      </c>
      <c r="BC19" s="262">
        <v>59889.380000000005</v>
      </c>
      <c r="BD19" s="262">
        <v>59433.530000000013</v>
      </c>
      <c r="BE19" s="262">
        <v>60774.680000000008</v>
      </c>
      <c r="BF19" s="262">
        <v>61239.13</v>
      </c>
      <c r="BG19" s="262">
        <v>60250.619999999995</v>
      </c>
      <c r="BH19" s="262">
        <v>60505.01</v>
      </c>
      <c r="BI19" s="262">
        <v>62981.919999999998</v>
      </c>
      <c r="BJ19" s="262">
        <v>60782.16</v>
      </c>
      <c r="BK19" s="262">
        <v>60512.42</v>
      </c>
      <c r="BL19" s="8"/>
      <c r="BM19" s="31">
        <f t="shared" ref="BM19:BM21" si="48">INDEX($AZ19:$BK19,MATCH(BM$5,$AZ$5:$BK$5,0))</f>
        <v>60512.42</v>
      </c>
      <c r="BN19" s="8"/>
      <c r="BO19" s="31">
        <f t="shared" ref="BO19:BR19" si="49">SUMIFS($AZ19:$BK19,$AZ$4:$BK$4,BO$4)</f>
        <v>177404.81</v>
      </c>
      <c r="BP19" s="31">
        <f t="shared" si="49"/>
        <v>180097.59000000003</v>
      </c>
      <c r="BQ19" s="31">
        <f t="shared" si="49"/>
        <v>181994.76</v>
      </c>
      <c r="BR19" s="31">
        <f t="shared" si="49"/>
        <v>184276.5</v>
      </c>
      <c r="BT19" s="31">
        <f t="shared" ref="BT19:BT21" si="50">SUMIFS($AZ19:$BK19,$AZ$5:$BK$5,"&lt;="&amp;BT$5)</f>
        <v>723773.66000000015</v>
      </c>
    </row>
    <row r="20" spans="2:72" ht="14.25" customHeight="1" x14ac:dyDescent="0.25">
      <c r="B20" s="30" t="s">
        <v>51</v>
      </c>
      <c r="C20" s="9"/>
      <c r="D20" s="197">
        <f>SUMIFS('Youreka P&amp;L'!B:B,'Youreka P&amp;L'!$P:$P,$B20)</f>
        <v>122530.26</v>
      </c>
      <c r="E20" s="197">
        <f>SUMIFS('Youreka P&amp;L'!C:C,'Youreka P&amp;L'!$P:$P,$B20)</f>
        <v>122844.96</v>
      </c>
      <c r="F20" s="197">
        <f>SUMIFS('Youreka P&amp;L'!D:D,'Youreka P&amp;L'!$P:$P,$B20)</f>
        <v>118157.08</v>
      </c>
      <c r="G20" s="197">
        <f>SUMIFS('Youreka P&amp;L'!E:E,'Youreka P&amp;L'!$P:$P,$B20)</f>
        <v>122844.96</v>
      </c>
      <c r="H20" s="197">
        <f>SUMIFS('Youreka P&amp;L'!F:F,'Youreka P&amp;L'!$P:$P,$B20)</f>
        <v>120460.21</v>
      </c>
      <c r="I20" s="197">
        <f>SUMIFS('Youreka P&amp;L'!G:G,'Youreka P&amp;L'!$P:$P,$B20)</f>
        <v>122251.45</v>
      </c>
      <c r="J20" s="197">
        <f>SUMIFS('Youreka P&amp;L'!H:H,'Youreka P&amp;L'!$P:$P,$B20)</f>
        <v>127428.58</v>
      </c>
      <c r="K20" s="197">
        <f>SUMIFS('Youreka P&amp;L'!I:I,'Youreka P&amp;L'!$P:$P,$B20)</f>
        <v>127682.96</v>
      </c>
      <c r="L20" s="197">
        <f>SUMIFS('Youreka P&amp;L'!J:J,'Youreka P&amp;L'!$P:$P,$B20)</f>
        <v>126200.21</v>
      </c>
      <c r="M20" s="197">
        <f>SUMIFS('Youreka P&amp;L'!K:K,'Youreka P&amp;L'!$P:$P,$B20)</f>
        <v>122736.74</v>
      </c>
      <c r="N20" s="197">
        <f>SUMIFS('Youreka P&amp;L'!L:L,'Youreka P&amp;L'!$P:$P,$B20)</f>
        <v>124157.65</v>
      </c>
      <c r="O20" s="197">
        <f>SUMIFS('Youreka P&amp;L'!M:M,'Youreka P&amp;L'!$P:$P,$B20)</f>
        <v>128354.55</v>
      </c>
      <c r="P20" s="9"/>
      <c r="Q20" s="33">
        <f t="shared" si="44"/>
        <v>128354.55</v>
      </c>
      <c r="R20" s="9"/>
      <c r="S20" s="33">
        <f t="shared" ref="S20:V20" si="51">SUMIFS($D20:$O20,$D$4:$O$4,S$4)</f>
        <v>363532.3</v>
      </c>
      <c r="T20" s="33">
        <f t="shared" si="51"/>
        <v>365556.62</v>
      </c>
      <c r="U20" s="33">
        <f t="shared" si="51"/>
        <v>381311.75</v>
      </c>
      <c r="V20" s="33">
        <f t="shared" si="51"/>
        <v>375248.94</v>
      </c>
      <c r="X20" s="33">
        <f t="shared" si="46"/>
        <v>1485649.6099999999</v>
      </c>
      <c r="AB20" s="33">
        <v>1575724.0587626519</v>
      </c>
      <c r="AC20" s="33"/>
      <c r="AD20" s="33">
        <v>365647.82113549742</v>
      </c>
      <c r="AE20" s="33">
        <v>379736.06612339534</v>
      </c>
      <c r="AF20" s="33">
        <v>409834.78450204898</v>
      </c>
      <c r="AG20" s="33">
        <v>420505.3870017099</v>
      </c>
      <c r="AH20" s="41"/>
      <c r="AI20" s="33">
        <v>121947.47710823719</v>
      </c>
      <c r="AJ20" s="33">
        <v>124256.95329411922</v>
      </c>
      <c r="AK20" s="33">
        <v>119443.39073314102</v>
      </c>
      <c r="AL20" s="33">
        <v>122999.13236133945</v>
      </c>
      <c r="AM20" s="33">
        <v>127243.46688102794</v>
      </c>
      <c r="AN20" s="33">
        <v>129493.46688102794</v>
      </c>
      <c r="AO20" s="33">
        <v>132572.20976573686</v>
      </c>
      <c r="AP20" s="33">
        <v>137599.83727167483</v>
      </c>
      <c r="AQ20" s="33">
        <v>139662.73746463723</v>
      </c>
      <c r="AR20" s="33">
        <v>142889.03367955505</v>
      </c>
      <c r="AS20" s="33">
        <v>138860.50777933662</v>
      </c>
      <c r="AT20" s="33">
        <v>138755.84554281819</v>
      </c>
      <c r="AU20" s="41"/>
      <c r="AV20" s="33">
        <f t="shared" si="47"/>
        <v>1575724.0587626514</v>
      </c>
      <c r="AZ20" s="197">
        <v>97073.69</v>
      </c>
      <c r="BA20" s="197">
        <v>87914.13</v>
      </c>
      <c r="BB20" s="197">
        <v>100577.58</v>
      </c>
      <c r="BC20" s="197">
        <v>97772.18</v>
      </c>
      <c r="BD20" s="197">
        <v>99653.62</v>
      </c>
      <c r="BE20" s="197">
        <v>99093.88</v>
      </c>
      <c r="BF20" s="197">
        <v>102488.39</v>
      </c>
      <c r="BG20" s="197">
        <v>103375.46</v>
      </c>
      <c r="BH20" s="197">
        <v>103911.67</v>
      </c>
      <c r="BI20" s="197">
        <v>103000</v>
      </c>
      <c r="BJ20" s="197">
        <v>108784.08</v>
      </c>
      <c r="BK20" s="197">
        <v>119853.83</v>
      </c>
      <c r="BL20" s="9"/>
      <c r="BM20" s="33">
        <f t="shared" si="48"/>
        <v>119853.83</v>
      </c>
      <c r="BN20" s="9"/>
      <c r="BO20" s="33">
        <f t="shared" ref="BO20:BR20" si="52">SUMIFS($AZ20:$BK20,$AZ$4:$BK$4,BO$4)</f>
        <v>285565.40000000002</v>
      </c>
      <c r="BP20" s="33">
        <f t="shared" si="52"/>
        <v>296519.67999999999</v>
      </c>
      <c r="BQ20" s="33">
        <f t="shared" si="52"/>
        <v>309775.52</v>
      </c>
      <c r="BR20" s="33">
        <f t="shared" si="52"/>
        <v>331637.91000000003</v>
      </c>
      <c r="BT20" s="33">
        <f t="shared" si="50"/>
        <v>1223498.5100000002</v>
      </c>
    </row>
    <row r="21" spans="2:72" ht="14.25" customHeight="1" x14ac:dyDescent="0.25">
      <c r="B21" s="30" t="s">
        <v>52</v>
      </c>
      <c r="C21" s="9"/>
      <c r="D21" s="197">
        <f>SUMIFS('Youreka P&amp;L'!B:B,'Youreka P&amp;L'!$P:$P,$B21)</f>
        <v>13205.05</v>
      </c>
      <c r="E21" s="197">
        <f>SUMIFS('Youreka P&amp;L'!C:C,'Youreka P&amp;L'!$P:$P,$B21)</f>
        <v>14204.05</v>
      </c>
      <c r="F21" s="197">
        <f>SUMIFS('Youreka P&amp;L'!D:D,'Youreka P&amp;L'!$P:$P,$B21)</f>
        <v>12901.61</v>
      </c>
      <c r="G21" s="197">
        <f>SUMIFS('Youreka P&amp;L'!E:E,'Youreka P&amp;L'!$P:$P,$B21)</f>
        <v>12901.67</v>
      </c>
      <c r="H21" s="197">
        <f>SUMIFS('Youreka P&amp;L'!F:F,'Youreka P&amp;L'!$P:$P,$B21)</f>
        <v>12901.65</v>
      </c>
      <c r="I21" s="197">
        <f>SUMIFS('Youreka P&amp;L'!G:G,'Youreka P&amp;L'!$P:$P,$B21)</f>
        <v>12901.67</v>
      </c>
      <c r="J21" s="197">
        <f>SUMIFS('Youreka P&amp;L'!H:H,'Youreka P&amp;L'!$P:$P,$B21)</f>
        <v>12901.67</v>
      </c>
      <c r="K21" s="197">
        <f>SUMIFS('Youreka P&amp;L'!I:I,'Youreka P&amp;L'!$P:$P,$B21)</f>
        <v>11647</v>
      </c>
      <c r="L21" s="197">
        <f>SUMIFS('Youreka P&amp;L'!J:J,'Youreka P&amp;L'!$P:$P,$B21)</f>
        <v>11740.66</v>
      </c>
      <c r="M21" s="197">
        <f>SUMIFS('Youreka P&amp;L'!K:K,'Youreka P&amp;L'!$P:$P,$B21)</f>
        <v>12297.75</v>
      </c>
      <c r="N21" s="197">
        <f>SUMIFS('Youreka P&amp;L'!L:L,'Youreka P&amp;L'!$P:$P,$B21)</f>
        <v>12297.75</v>
      </c>
      <c r="O21" s="197">
        <f>SUMIFS('Youreka P&amp;L'!M:M,'Youreka P&amp;L'!$P:$P,$B21)</f>
        <v>11647</v>
      </c>
      <c r="P21" s="9"/>
      <c r="Q21" s="33">
        <f t="shared" si="44"/>
        <v>11647</v>
      </c>
      <c r="R21" s="9"/>
      <c r="S21" s="33">
        <f t="shared" ref="S21:V21" si="53">SUMIFS($D21:$O21,$D$4:$O$4,S$4)</f>
        <v>40310.71</v>
      </c>
      <c r="T21" s="33">
        <f t="shared" si="53"/>
        <v>38704.99</v>
      </c>
      <c r="U21" s="33">
        <f t="shared" si="53"/>
        <v>36289.33</v>
      </c>
      <c r="V21" s="33">
        <f t="shared" si="53"/>
        <v>36242.5</v>
      </c>
      <c r="X21" s="33">
        <f t="shared" si="46"/>
        <v>151547.53</v>
      </c>
      <c r="AB21" s="33">
        <v>158466</v>
      </c>
      <c r="AC21" s="33"/>
      <c r="AD21" s="33">
        <v>39616.5</v>
      </c>
      <c r="AE21" s="33">
        <v>39616.5</v>
      </c>
      <c r="AF21" s="33">
        <v>39616.5</v>
      </c>
      <c r="AG21" s="33">
        <v>39616.5</v>
      </c>
      <c r="AH21" s="41"/>
      <c r="AI21" s="33">
        <v>13205.5</v>
      </c>
      <c r="AJ21" s="33">
        <v>13205.5</v>
      </c>
      <c r="AK21" s="33">
        <v>13205.5</v>
      </c>
      <c r="AL21" s="33">
        <v>13205.5</v>
      </c>
      <c r="AM21" s="33">
        <v>13205.5</v>
      </c>
      <c r="AN21" s="33">
        <v>13205.5</v>
      </c>
      <c r="AO21" s="33">
        <v>13205.5</v>
      </c>
      <c r="AP21" s="33">
        <v>13205.5</v>
      </c>
      <c r="AQ21" s="33">
        <v>13205.5</v>
      </c>
      <c r="AR21" s="33">
        <v>13205.5</v>
      </c>
      <c r="AS21" s="33">
        <v>13205.5</v>
      </c>
      <c r="AT21" s="33">
        <v>13205.5</v>
      </c>
      <c r="AU21" s="41"/>
      <c r="AV21" s="33">
        <f t="shared" si="47"/>
        <v>158466</v>
      </c>
      <c r="AZ21" s="197">
        <v>13269</v>
      </c>
      <c r="BA21" s="197">
        <v>13284</v>
      </c>
      <c r="BB21" s="197">
        <v>13205.88</v>
      </c>
      <c r="BC21" s="197">
        <v>13205.88</v>
      </c>
      <c r="BD21" s="197">
        <v>13205.88</v>
      </c>
      <c r="BE21" s="197">
        <v>13205.88</v>
      </c>
      <c r="BF21" s="197">
        <v>13204.22</v>
      </c>
      <c r="BG21" s="197">
        <v>13205.05</v>
      </c>
      <c r="BH21" s="197">
        <v>13205.05</v>
      </c>
      <c r="BI21" s="197">
        <v>13205.05</v>
      </c>
      <c r="BJ21" s="197">
        <v>13205.03</v>
      </c>
      <c r="BK21" s="197">
        <v>13205.05</v>
      </c>
      <c r="BL21" s="9"/>
      <c r="BM21" s="33">
        <f t="shared" si="48"/>
        <v>13205.05</v>
      </c>
      <c r="BN21" s="9"/>
      <c r="BO21" s="33">
        <f t="shared" ref="BO21:BR21" si="54">SUMIFS($AZ21:$BK21,$AZ$4:$BK$4,BO$4)</f>
        <v>39758.879999999997</v>
      </c>
      <c r="BP21" s="33">
        <f t="shared" si="54"/>
        <v>39617.64</v>
      </c>
      <c r="BQ21" s="33">
        <f t="shared" si="54"/>
        <v>39614.319999999992</v>
      </c>
      <c r="BR21" s="33">
        <f t="shared" si="54"/>
        <v>39615.130000000005</v>
      </c>
      <c r="BT21" s="33">
        <f t="shared" si="50"/>
        <v>158605.97</v>
      </c>
    </row>
    <row r="22" spans="2:72" ht="14.25" customHeight="1" x14ac:dyDescent="0.25">
      <c r="B22" s="29" t="s">
        <v>53</v>
      </c>
      <c r="C22" s="9"/>
      <c r="D22" s="37">
        <f t="shared" ref="D22:O22" si="55">SUM(D19:D21)</f>
        <v>200196.12999999998</v>
      </c>
      <c r="E22" s="37">
        <f t="shared" si="55"/>
        <v>193134.97999999998</v>
      </c>
      <c r="F22" s="37">
        <f t="shared" si="55"/>
        <v>197672.07</v>
      </c>
      <c r="G22" s="37">
        <f t="shared" si="55"/>
        <v>199002.75000000003</v>
      </c>
      <c r="H22" s="37">
        <f t="shared" si="55"/>
        <v>196388.17</v>
      </c>
      <c r="I22" s="37">
        <f t="shared" si="55"/>
        <v>198817.71</v>
      </c>
      <c r="J22" s="37">
        <f t="shared" si="55"/>
        <v>203939.13</v>
      </c>
      <c r="K22" s="37">
        <f t="shared" si="55"/>
        <v>202789.85</v>
      </c>
      <c r="L22" s="37">
        <f t="shared" si="55"/>
        <v>202006.30000000002</v>
      </c>
      <c r="M22" s="37">
        <f t="shared" si="55"/>
        <v>197431.82</v>
      </c>
      <c r="N22" s="37">
        <f t="shared" si="55"/>
        <v>200748.47999999998</v>
      </c>
      <c r="O22" s="37">
        <f t="shared" si="55"/>
        <v>201700.38</v>
      </c>
      <c r="P22" s="9"/>
      <c r="Q22" s="37">
        <f>SUM(Q19:Q21)</f>
        <v>201700.38</v>
      </c>
      <c r="R22" s="9"/>
      <c r="S22" s="37">
        <f t="shared" ref="S22:V22" si="56">SUMIFS($D22:$O22,$D$4:$O$4,S$4)</f>
        <v>591003.17999999993</v>
      </c>
      <c r="T22" s="37">
        <f t="shared" si="56"/>
        <v>594208.63</v>
      </c>
      <c r="U22" s="37">
        <f t="shared" si="56"/>
        <v>608735.28</v>
      </c>
      <c r="V22" s="37">
        <f t="shared" si="56"/>
        <v>599880.67999999993</v>
      </c>
      <c r="X22" s="37">
        <f>SUM(X19:X21)</f>
        <v>2393827.7699999996</v>
      </c>
      <c r="AB22" s="266">
        <v>2489735.4826566428</v>
      </c>
      <c r="AC22" s="31"/>
      <c r="AD22" s="266">
        <v>594568.72958797752</v>
      </c>
      <c r="AE22" s="266">
        <v>607684.59139231266</v>
      </c>
      <c r="AF22" s="266">
        <v>637736.09530522733</v>
      </c>
      <c r="AG22" s="266">
        <v>649746.06637112505</v>
      </c>
      <c r="AH22" s="41"/>
      <c r="AI22" s="266">
        <v>198254.44659239723</v>
      </c>
      <c r="AJ22" s="266">
        <v>200563.92277827926</v>
      </c>
      <c r="AK22" s="266">
        <v>195750.36021730106</v>
      </c>
      <c r="AL22" s="266">
        <v>199836.67497234605</v>
      </c>
      <c r="AM22" s="266">
        <v>202798.95820998328</v>
      </c>
      <c r="AN22" s="266">
        <v>205048.95820998328</v>
      </c>
      <c r="AO22" s="266">
        <v>208539.31336679636</v>
      </c>
      <c r="AP22" s="266">
        <v>213566.9408727343</v>
      </c>
      <c r="AQ22" s="266">
        <v>215629.8410656967</v>
      </c>
      <c r="AR22" s="266">
        <v>219302.59346936012</v>
      </c>
      <c r="AS22" s="266">
        <v>215274.06756914168</v>
      </c>
      <c r="AT22" s="266">
        <v>215169.40533262325</v>
      </c>
      <c r="AU22" s="41"/>
      <c r="AV22" s="37">
        <f t="shared" si="47"/>
        <v>2489735.4826566423</v>
      </c>
      <c r="AZ22" s="37">
        <f t="shared" ref="AZ22:BM22" si="57">SUM(AZ19:AZ21)</f>
        <v>169125.24</v>
      </c>
      <c r="BA22" s="37">
        <f t="shared" si="57"/>
        <v>161098.92000000001</v>
      </c>
      <c r="BB22" s="37">
        <f t="shared" si="57"/>
        <v>172504.93</v>
      </c>
      <c r="BC22" s="37">
        <f t="shared" si="57"/>
        <v>170867.44</v>
      </c>
      <c r="BD22" s="37">
        <f t="shared" si="57"/>
        <v>172293.03000000003</v>
      </c>
      <c r="BE22" s="37">
        <f t="shared" si="57"/>
        <v>173074.44</v>
      </c>
      <c r="BF22" s="37">
        <f t="shared" si="57"/>
        <v>176931.74</v>
      </c>
      <c r="BG22" s="37">
        <f t="shared" si="57"/>
        <v>176831.13</v>
      </c>
      <c r="BH22" s="37">
        <f t="shared" si="57"/>
        <v>177621.72999999998</v>
      </c>
      <c r="BI22" s="37">
        <f t="shared" si="57"/>
        <v>179186.96999999997</v>
      </c>
      <c r="BJ22" s="37">
        <f t="shared" si="57"/>
        <v>182771.27</v>
      </c>
      <c r="BK22" s="37">
        <f t="shared" si="57"/>
        <v>193571.3</v>
      </c>
      <c r="BL22" s="9"/>
      <c r="BM22" s="37">
        <f t="shared" si="57"/>
        <v>193571.3</v>
      </c>
      <c r="BN22" s="9"/>
      <c r="BO22" s="37">
        <f t="shared" ref="BO22:BR22" si="58">SUMIFS($AZ22:$BK22,$AZ$4:$BK$4,BO$4)</f>
        <v>502729.09</v>
      </c>
      <c r="BP22" s="37">
        <f t="shared" si="58"/>
        <v>516234.91000000003</v>
      </c>
      <c r="BQ22" s="37">
        <f t="shared" si="58"/>
        <v>531384.6</v>
      </c>
      <c r="BR22" s="37">
        <f t="shared" si="58"/>
        <v>555529.54</v>
      </c>
      <c r="BT22" s="37">
        <f t="shared" ref="BT22" si="59">SUM(BT19:BT21)</f>
        <v>2105878.1400000006</v>
      </c>
    </row>
    <row r="23" spans="2:72" ht="14.25" customHeight="1" x14ac:dyDescent="0.25">
      <c r="B23" s="29" t="s">
        <v>54</v>
      </c>
      <c r="C23" s="8"/>
      <c r="D23" s="42"/>
      <c r="E23" s="42"/>
      <c r="F23" s="42"/>
      <c r="G23" s="42"/>
      <c r="H23" s="42"/>
      <c r="I23" s="42"/>
      <c r="J23" s="42"/>
      <c r="K23" s="42"/>
      <c r="L23" s="42"/>
      <c r="M23" s="42"/>
      <c r="N23" s="42"/>
      <c r="O23" s="42"/>
      <c r="P23" s="8"/>
      <c r="Q23" s="42"/>
      <c r="R23" s="8"/>
      <c r="S23" s="42"/>
      <c r="T23" s="42"/>
      <c r="U23" s="42"/>
      <c r="V23" s="42"/>
      <c r="X23" s="42"/>
      <c r="AB23" s="42"/>
      <c r="AC23" s="33"/>
      <c r="AD23" s="42"/>
      <c r="AE23" s="42"/>
      <c r="AF23" s="42"/>
      <c r="AG23" s="42"/>
      <c r="AH23" s="41"/>
      <c r="AI23" s="42"/>
      <c r="AJ23" s="42"/>
      <c r="AK23" s="42"/>
      <c r="AL23" s="42"/>
      <c r="AM23" s="42"/>
      <c r="AN23" s="42"/>
      <c r="AO23" s="42"/>
      <c r="AP23" s="42"/>
      <c r="AQ23" s="42"/>
      <c r="AR23" s="42"/>
      <c r="AS23" s="42"/>
      <c r="AT23" s="42"/>
      <c r="AU23" s="41"/>
      <c r="AV23" s="42"/>
      <c r="AZ23" s="42"/>
      <c r="BA23" s="42"/>
      <c r="BB23" s="42"/>
      <c r="BC23" s="42"/>
      <c r="BD23" s="42"/>
      <c r="BE23" s="42"/>
      <c r="BF23" s="42"/>
      <c r="BG23" s="42"/>
      <c r="BH23" s="42"/>
      <c r="BI23" s="42"/>
      <c r="BJ23" s="42"/>
      <c r="BK23" s="42"/>
      <c r="BL23" s="8"/>
      <c r="BM23" s="42"/>
      <c r="BN23" s="8"/>
      <c r="BO23" s="42"/>
      <c r="BP23" s="42"/>
      <c r="BQ23" s="42"/>
      <c r="BR23" s="42"/>
      <c r="BT23" s="42"/>
    </row>
    <row r="24" spans="2:72" ht="14.25" customHeight="1" x14ac:dyDescent="0.25">
      <c r="B24" s="30" t="s">
        <v>50</v>
      </c>
      <c r="C24" s="9"/>
      <c r="D24" s="197">
        <f>SUMIFS('Youreka P&amp;L'!B:B,'Youreka P&amp;L'!$P:$P,$B24)</f>
        <v>0</v>
      </c>
      <c r="E24" s="197">
        <f>SUMIFS('Youreka P&amp;L'!C:C,'Youreka P&amp;L'!$P:$P,$B24)</f>
        <v>0</v>
      </c>
      <c r="F24" s="197">
        <f>SUMIFS('Youreka P&amp;L'!D:D,'Youreka P&amp;L'!$P:$P,$B24)</f>
        <v>0</v>
      </c>
      <c r="G24" s="197">
        <f>SUMIFS('Youreka P&amp;L'!E:E,'Youreka P&amp;L'!$P:$P,$B24)</f>
        <v>0</v>
      </c>
      <c r="H24" s="197">
        <f>SUMIFS('Youreka P&amp;L'!F:F,'Youreka P&amp;L'!$P:$P,$B24)</f>
        <v>19934.5</v>
      </c>
      <c r="I24" s="197">
        <f>SUMIFS('Youreka P&amp;L'!G:G,'Youreka P&amp;L'!$P:$P,$B24)</f>
        <v>14685.5</v>
      </c>
      <c r="J24" s="197">
        <f>SUMIFS('Youreka P&amp;L'!H:H,'Youreka P&amp;L'!$P:$P,$B24)</f>
        <v>0</v>
      </c>
      <c r="K24" s="197">
        <f>SUMIFS('Youreka P&amp;L'!I:I,'Youreka P&amp;L'!$P:$P,$B24)</f>
        <v>6011</v>
      </c>
      <c r="L24" s="197">
        <f>SUMIFS('Youreka P&amp;L'!J:J,'Youreka P&amp;L'!$P:$P,$B24)</f>
        <v>0</v>
      </c>
      <c r="M24" s="197">
        <f>SUMIFS('Youreka P&amp;L'!K:K,'Youreka P&amp;L'!$P:$P,$B24)</f>
        <v>0</v>
      </c>
      <c r="N24" s="197">
        <f>SUMIFS('Youreka P&amp;L'!L:L,'Youreka P&amp;L'!$P:$P,$B24)</f>
        <v>0</v>
      </c>
      <c r="O24" s="197">
        <f>SUMIFS('Youreka P&amp;L'!M:M,'Youreka P&amp;L'!$P:$P,$B24)</f>
        <v>10632.75</v>
      </c>
      <c r="P24" s="9"/>
      <c r="Q24" s="33">
        <f>INDEX($D24:$O24,MATCH(Q$5,$D$5:$O$5,0))</f>
        <v>10632.75</v>
      </c>
      <c r="R24" s="9"/>
      <c r="S24" s="33">
        <f>SUMIFS($D24:$O24,$D$4:$O$4,S$4)</f>
        <v>0</v>
      </c>
      <c r="T24" s="33">
        <f>SUMIFS($D24:$O24,$D$4:$O$4,T$4)</f>
        <v>34620</v>
      </c>
      <c r="U24" s="33">
        <f>SUMIFS($D24:$O24,$D$4:$O$4,U$4)</f>
        <v>6011</v>
      </c>
      <c r="V24" s="33">
        <f>SUMIFS($D24:$O24,$D$4:$O$4,V$4)</f>
        <v>10632.75</v>
      </c>
      <c r="X24" s="33">
        <f>SUMIFS($D24:$O24,$D$5:$O$5,"&lt;="&amp;X$5)</f>
        <v>51263.75</v>
      </c>
      <c r="AB24" s="33">
        <v>0</v>
      </c>
      <c r="AC24" s="33"/>
      <c r="AD24" s="33">
        <v>0</v>
      </c>
      <c r="AE24" s="33">
        <v>0</v>
      </c>
      <c r="AF24" s="33">
        <v>0</v>
      </c>
      <c r="AG24" s="33">
        <v>0</v>
      </c>
      <c r="AH24" s="41"/>
      <c r="AI24" s="33">
        <v>0</v>
      </c>
      <c r="AJ24" s="33">
        <v>0</v>
      </c>
      <c r="AK24" s="33">
        <v>0</v>
      </c>
      <c r="AL24" s="33">
        <v>0</v>
      </c>
      <c r="AM24" s="33">
        <v>0</v>
      </c>
      <c r="AN24" s="33">
        <v>0</v>
      </c>
      <c r="AO24" s="33">
        <v>0</v>
      </c>
      <c r="AP24" s="33">
        <v>0</v>
      </c>
      <c r="AQ24" s="33">
        <v>0</v>
      </c>
      <c r="AR24" s="33">
        <v>0</v>
      </c>
      <c r="AS24" s="33">
        <v>0</v>
      </c>
      <c r="AT24" s="33">
        <v>0</v>
      </c>
      <c r="AU24" s="41"/>
      <c r="AV24" s="33">
        <f>SUMIFS(AI24:AT24,$AI$5:$AT$5,"&lt;="&amp;$AV$5)</f>
        <v>0</v>
      </c>
      <c r="AZ24" s="197">
        <v>0</v>
      </c>
      <c r="BA24" s="197">
        <v>0</v>
      </c>
      <c r="BB24" s="197">
        <v>0</v>
      </c>
      <c r="BC24" s="197">
        <v>0</v>
      </c>
      <c r="BD24" s="197">
        <v>0</v>
      </c>
      <c r="BE24" s="197">
        <v>2400</v>
      </c>
      <c r="BF24" s="197">
        <v>0</v>
      </c>
      <c r="BG24" s="197">
        <v>0</v>
      </c>
      <c r="BH24" s="197">
        <v>0</v>
      </c>
      <c r="BI24" s="197">
        <v>0</v>
      </c>
      <c r="BJ24" s="197">
        <v>0</v>
      </c>
      <c r="BK24" s="197">
        <v>0</v>
      </c>
      <c r="BL24" s="9"/>
      <c r="BM24" s="33">
        <f>INDEX($AZ24:$BK24,MATCH(BM$5,$AZ$5:$BK$5,0))</f>
        <v>0</v>
      </c>
      <c r="BN24" s="9"/>
      <c r="BO24" s="33">
        <f>SUMIFS($AZ24:$BK24,$AZ$4:$BK$4,BO$4)</f>
        <v>0</v>
      </c>
      <c r="BP24" s="33">
        <f>SUMIFS($AZ24:$BK24,$AZ$4:$BK$4,BP$4)</f>
        <v>2400</v>
      </c>
      <c r="BQ24" s="33">
        <f>SUMIFS($AZ24:$BK24,$AZ$4:$BK$4,BQ$4)</f>
        <v>0</v>
      </c>
      <c r="BR24" s="33">
        <f>SUMIFS($AZ24:$BK24,$AZ$4:$BK$4,BR$4)</f>
        <v>0</v>
      </c>
      <c r="BT24" s="33">
        <f>SUMIFS($AZ24:$BK24,$AZ$5:$BK$5,"&lt;="&amp;BT$5)</f>
        <v>2400</v>
      </c>
    </row>
    <row r="25" spans="2:72" ht="14.25" customHeight="1" x14ac:dyDescent="0.25">
      <c r="B25" s="30" t="s">
        <v>55</v>
      </c>
      <c r="C25" s="9"/>
      <c r="D25" s="197">
        <f>SUMIFS('Youreka P&amp;L'!B:B,'Youreka P&amp;L'!$P:$P,$B25)</f>
        <v>40871.230000000003</v>
      </c>
      <c r="E25" s="197">
        <f>SUMIFS('Youreka P&amp;L'!C:C,'Youreka P&amp;L'!$P:$P,$B25)</f>
        <v>40105.660000000003</v>
      </c>
      <c r="F25" s="197">
        <f>SUMIFS('Youreka P&amp;L'!D:D,'Youreka P&amp;L'!$P:$P,$B25)</f>
        <v>42104.37</v>
      </c>
      <c r="G25" s="197">
        <f>SUMIFS('Youreka P&amp;L'!E:E,'Youreka P&amp;L'!$P:$P,$B25)</f>
        <v>41335.300000000003</v>
      </c>
      <c r="H25" s="197">
        <f>SUMIFS('Youreka P&amp;L'!F:F,'Youreka P&amp;L'!$P:$P,$B25)</f>
        <v>41123.26</v>
      </c>
      <c r="I25" s="197">
        <f>SUMIFS('Youreka P&amp;L'!G:G,'Youreka P&amp;L'!$P:$P,$B25)</f>
        <v>41687.17</v>
      </c>
      <c r="J25" s="197">
        <f>SUMIFS('Youreka P&amp;L'!H:H,'Youreka P&amp;L'!$P:$P,$B25)</f>
        <v>42113.57</v>
      </c>
      <c r="K25" s="197">
        <f>SUMIFS('Youreka P&amp;L'!I:I,'Youreka P&amp;L'!$P:$P,$B25)</f>
        <v>41760.479999999996</v>
      </c>
      <c r="L25" s="197">
        <f>SUMIFS('Youreka P&amp;L'!J:J,'Youreka P&amp;L'!$P:$P,$B25)</f>
        <v>42249.96</v>
      </c>
      <c r="M25" s="197">
        <f>SUMIFS('Youreka P&amp;L'!K:K,'Youreka P&amp;L'!$P:$P,$B25)</f>
        <v>40852.92</v>
      </c>
      <c r="N25" s="197">
        <f>SUMIFS('Youreka P&amp;L'!L:L,'Youreka P&amp;L'!$P:$P,$B25)</f>
        <v>42279.56</v>
      </c>
      <c r="O25" s="197">
        <f>SUMIFS('Youreka P&amp;L'!M:M,'Youreka P&amp;L'!$P:$P,$B25)</f>
        <v>40902.79</v>
      </c>
      <c r="P25" s="9"/>
      <c r="Q25" s="33">
        <f t="array" ref="Q25">INDEX($D25:$O25,MATCH(Q$5,$D$5:$O$5,0))</f>
        <v>40902.79</v>
      </c>
      <c r="R25" s="9"/>
      <c r="S25" s="33">
        <f t="shared" ref="S25:V25" si="60">SUMIFS($D25:$O25,$D$4:$O$4,S$4)</f>
        <v>123081.26000000001</v>
      </c>
      <c r="T25" s="33">
        <f t="shared" si="60"/>
        <v>124145.73</v>
      </c>
      <c r="U25" s="33">
        <f t="shared" si="60"/>
        <v>126124.00999999998</v>
      </c>
      <c r="V25" s="33">
        <f t="shared" si="60"/>
        <v>124035.26999999999</v>
      </c>
      <c r="X25" s="33">
        <f>SUMIFS($D25:$O25,$D$5:$O$5,"&lt;="&amp;X$5)</f>
        <v>497386.26999999996</v>
      </c>
      <c r="AB25" s="31">
        <v>489159.10390109563</v>
      </c>
      <c r="AC25" s="31"/>
      <c r="AD25" s="31">
        <v>120983.19032735976</v>
      </c>
      <c r="AE25" s="31">
        <v>121952.64790321296</v>
      </c>
      <c r="AF25" s="31">
        <v>122704.01106770776</v>
      </c>
      <c r="AG25" s="31">
        <v>123519.2546028152</v>
      </c>
      <c r="AH25" s="41"/>
      <c r="AI25" s="31">
        <v>40327.730109119919</v>
      </c>
      <c r="AJ25" s="31">
        <v>40327.730109119919</v>
      </c>
      <c r="AK25" s="31">
        <v>40327.730109119919</v>
      </c>
      <c r="AL25" s="31">
        <v>40650.882634404319</v>
      </c>
      <c r="AM25" s="31">
        <v>40650.882634404319</v>
      </c>
      <c r="AN25" s="31">
        <v>40650.882634404319</v>
      </c>
      <c r="AO25" s="31">
        <v>40901.337022569256</v>
      </c>
      <c r="AP25" s="31">
        <v>40901.337022569256</v>
      </c>
      <c r="AQ25" s="31">
        <v>40901.337022569256</v>
      </c>
      <c r="AR25" s="31">
        <v>41173.084867605066</v>
      </c>
      <c r="AS25" s="31">
        <v>41173.084867605066</v>
      </c>
      <c r="AT25" s="31">
        <v>41173.084867605066</v>
      </c>
      <c r="AU25" s="41"/>
      <c r="AV25" s="31">
        <f t="shared" ref="AV25:AV27" si="61">SUMIFS(AI25:AT25,$AI$5:$AT$5,"&lt;="&amp;$AV$5)</f>
        <v>489159.10390109569</v>
      </c>
      <c r="AZ25" s="197">
        <v>29720.510000000002</v>
      </c>
      <c r="BA25" s="197">
        <v>30607.950000000004</v>
      </c>
      <c r="BB25" s="197">
        <v>41893.759999999995</v>
      </c>
      <c r="BC25" s="197">
        <v>38934.82</v>
      </c>
      <c r="BD25" s="197">
        <v>38835.299999999996</v>
      </c>
      <c r="BE25" s="197">
        <v>38579.729999999996</v>
      </c>
      <c r="BF25" s="197">
        <v>39451.279999999999</v>
      </c>
      <c r="BG25" s="197">
        <v>38767.379999999997</v>
      </c>
      <c r="BH25" s="197">
        <v>38959.46</v>
      </c>
      <c r="BI25" s="197">
        <v>40051.35</v>
      </c>
      <c r="BJ25" s="197">
        <v>39153.22</v>
      </c>
      <c r="BK25" s="197">
        <v>38945.33</v>
      </c>
      <c r="BL25" s="9"/>
      <c r="BM25" s="33">
        <f t="array" ref="BM25">INDEX($AZ25:$BK25,MATCH(BM$5,$AZ$5:$BK$5,0))</f>
        <v>38945.33</v>
      </c>
      <c r="BN25" s="9"/>
      <c r="BO25" s="33">
        <f t="shared" ref="BO25:BR25" si="62">SUMIFS($AZ25:$BK25,$AZ$4:$BK$4,BO$4)</f>
        <v>102222.22</v>
      </c>
      <c r="BP25" s="33">
        <f t="shared" si="62"/>
        <v>116349.84999999999</v>
      </c>
      <c r="BQ25" s="33">
        <f t="shared" si="62"/>
        <v>117178.12</v>
      </c>
      <c r="BR25" s="33">
        <f t="shared" si="62"/>
        <v>118149.90000000001</v>
      </c>
      <c r="BT25" s="33">
        <f>SUMIFS($AZ25:$BK25,$AZ$5:$BK$5,"&lt;="&amp;BT$5)</f>
        <v>453900.09</v>
      </c>
    </row>
    <row r="26" spans="2:72" ht="14.25" customHeight="1" x14ac:dyDescent="0.25">
      <c r="B26" s="29" t="s">
        <v>56</v>
      </c>
      <c r="D26" s="37">
        <f t="shared" ref="D26:O26" si="63">SUM(D24:D25)</f>
        <v>40871.230000000003</v>
      </c>
      <c r="E26" s="37">
        <f t="shared" si="63"/>
        <v>40105.660000000003</v>
      </c>
      <c r="F26" s="37">
        <f t="shared" si="63"/>
        <v>42104.37</v>
      </c>
      <c r="G26" s="37">
        <f t="shared" si="63"/>
        <v>41335.300000000003</v>
      </c>
      <c r="H26" s="37">
        <f t="shared" si="63"/>
        <v>61057.760000000002</v>
      </c>
      <c r="I26" s="37">
        <f t="shared" si="63"/>
        <v>56372.67</v>
      </c>
      <c r="J26" s="37">
        <f t="shared" si="63"/>
        <v>42113.57</v>
      </c>
      <c r="K26" s="37">
        <f t="shared" si="63"/>
        <v>47771.479999999996</v>
      </c>
      <c r="L26" s="37">
        <f t="shared" si="63"/>
        <v>42249.96</v>
      </c>
      <c r="M26" s="37">
        <f t="shared" si="63"/>
        <v>40852.92</v>
      </c>
      <c r="N26" s="37">
        <f t="shared" si="63"/>
        <v>42279.56</v>
      </c>
      <c r="O26" s="37">
        <f t="shared" si="63"/>
        <v>51535.54</v>
      </c>
      <c r="Q26" s="37">
        <f>SUM(Q24:Q25)</f>
        <v>51535.54</v>
      </c>
      <c r="S26" s="37">
        <f t="shared" ref="S26:V26" si="64">SUMIFS($D26:$O26,$D$4:$O$4,S$4)</f>
        <v>123081.26000000001</v>
      </c>
      <c r="T26" s="37">
        <f t="shared" si="64"/>
        <v>158765.72999999998</v>
      </c>
      <c r="U26" s="37">
        <f t="shared" si="64"/>
        <v>132135.00999999998</v>
      </c>
      <c r="V26" s="37">
        <f t="shared" si="64"/>
        <v>134668.01999999999</v>
      </c>
      <c r="X26" s="37">
        <f>SUM(X24:X25)</f>
        <v>548650.02</v>
      </c>
      <c r="AB26" s="266">
        <v>489159.10390109563</v>
      </c>
      <c r="AC26" s="31"/>
      <c r="AD26" s="266">
        <v>120983.19032735976</v>
      </c>
      <c r="AE26" s="266">
        <v>121952.64790321296</v>
      </c>
      <c r="AF26" s="266">
        <v>122704.01106770776</v>
      </c>
      <c r="AG26" s="266">
        <v>123519.2546028152</v>
      </c>
      <c r="AH26" s="41"/>
      <c r="AI26" s="266">
        <v>40327.730109119919</v>
      </c>
      <c r="AJ26" s="266">
        <v>40327.730109119919</v>
      </c>
      <c r="AK26" s="266">
        <v>40327.730109119919</v>
      </c>
      <c r="AL26" s="266">
        <v>40650.882634404319</v>
      </c>
      <c r="AM26" s="266">
        <v>40650.882634404319</v>
      </c>
      <c r="AN26" s="266">
        <v>40650.882634404319</v>
      </c>
      <c r="AO26" s="266">
        <v>40901.337022569256</v>
      </c>
      <c r="AP26" s="266">
        <v>40901.337022569256</v>
      </c>
      <c r="AQ26" s="266">
        <v>40901.337022569256</v>
      </c>
      <c r="AR26" s="266">
        <v>41173.084867605066</v>
      </c>
      <c r="AS26" s="266">
        <v>41173.084867605066</v>
      </c>
      <c r="AT26" s="266">
        <v>41173.084867605066</v>
      </c>
      <c r="AU26" s="41"/>
      <c r="AV26" s="37">
        <f t="shared" si="61"/>
        <v>489159.10390109569</v>
      </c>
      <c r="AZ26" s="37">
        <f t="shared" ref="AZ26:BM26" si="65">SUM(AZ24:AZ25)</f>
        <v>29720.510000000002</v>
      </c>
      <c r="BA26" s="37">
        <f t="shared" si="65"/>
        <v>30607.950000000004</v>
      </c>
      <c r="BB26" s="37">
        <f t="shared" si="65"/>
        <v>41893.759999999995</v>
      </c>
      <c r="BC26" s="37">
        <f t="shared" si="65"/>
        <v>38934.82</v>
      </c>
      <c r="BD26" s="37">
        <f t="shared" si="65"/>
        <v>38835.299999999996</v>
      </c>
      <c r="BE26" s="37">
        <f t="shared" si="65"/>
        <v>40979.729999999996</v>
      </c>
      <c r="BF26" s="37">
        <f t="shared" si="65"/>
        <v>39451.279999999999</v>
      </c>
      <c r="BG26" s="37">
        <f t="shared" si="65"/>
        <v>38767.379999999997</v>
      </c>
      <c r="BH26" s="37">
        <f t="shared" si="65"/>
        <v>38959.46</v>
      </c>
      <c r="BI26" s="37">
        <f t="shared" si="65"/>
        <v>40051.35</v>
      </c>
      <c r="BJ26" s="37">
        <f t="shared" si="65"/>
        <v>39153.22</v>
      </c>
      <c r="BK26" s="37">
        <f t="shared" si="65"/>
        <v>38945.33</v>
      </c>
      <c r="BM26" s="37">
        <f t="shared" si="65"/>
        <v>38945.33</v>
      </c>
      <c r="BO26" s="37">
        <f t="shared" ref="BO26:BR26" si="66">SUMIFS($AZ26:$BK26,$AZ$4:$BK$4,BO$4)</f>
        <v>102222.22</v>
      </c>
      <c r="BP26" s="37">
        <f t="shared" si="66"/>
        <v>118749.84999999999</v>
      </c>
      <c r="BQ26" s="37">
        <f t="shared" si="66"/>
        <v>117178.12</v>
      </c>
      <c r="BR26" s="37">
        <f t="shared" si="66"/>
        <v>118149.90000000001</v>
      </c>
      <c r="BT26" s="37">
        <f t="shared" ref="BT26" si="67">SUM(BT24:BT25)</f>
        <v>456300.09</v>
      </c>
    </row>
    <row r="27" spans="2:72" ht="14.25" customHeight="1" x14ac:dyDescent="0.25">
      <c r="B27" s="29" t="s">
        <v>57</v>
      </c>
      <c r="D27" s="37">
        <f t="shared" ref="D27:O27" si="68">D22+D26</f>
        <v>241067.36</v>
      </c>
      <c r="E27" s="37">
        <f t="shared" si="68"/>
        <v>233240.63999999998</v>
      </c>
      <c r="F27" s="37">
        <f t="shared" si="68"/>
        <v>239776.44</v>
      </c>
      <c r="G27" s="37">
        <f t="shared" si="68"/>
        <v>240338.05000000005</v>
      </c>
      <c r="H27" s="37">
        <f t="shared" si="68"/>
        <v>257445.93000000002</v>
      </c>
      <c r="I27" s="37">
        <f t="shared" si="68"/>
        <v>255190.38</v>
      </c>
      <c r="J27" s="37">
        <f t="shared" si="68"/>
        <v>246052.7</v>
      </c>
      <c r="K27" s="37">
        <f t="shared" si="68"/>
        <v>250561.33000000002</v>
      </c>
      <c r="L27" s="37">
        <f t="shared" si="68"/>
        <v>244256.26</v>
      </c>
      <c r="M27" s="37">
        <f t="shared" si="68"/>
        <v>238284.74</v>
      </c>
      <c r="N27" s="37">
        <f t="shared" si="68"/>
        <v>243028.03999999998</v>
      </c>
      <c r="O27" s="37">
        <f t="shared" si="68"/>
        <v>253235.92</v>
      </c>
      <c r="Q27" s="37">
        <f>Q22+Q26</f>
        <v>253235.92</v>
      </c>
      <c r="S27" s="37">
        <f t="shared" ref="S27:V27" si="69">SUMIFS($D27:$O27,$D$4:$O$4,S$4)</f>
        <v>714084.44</v>
      </c>
      <c r="T27" s="37">
        <f t="shared" si="69"/>
        <v>752974.3600000001</v>
      </c>
      <c r="U27" s="37">
        <f t="shared" si="69"/>
        <v>740870.29</v>
      </c>
      <c r="V27" s="37">
        <f t="shared" si="69"/>
        <v>734548.7</v>
      </c>
      <c r="X27" s="37">
        <f>X22+X26</f>
        <v>2942477.7899999996</v>
      </c>
      <c r="AB27" s="266">
        <v>2978894.5865577385</v>
      </c>
      <c r="AC27" s="31"/>
      <c r="AD27" s="266">
        <v>715551.91991533723</v>
      </c>
      <c r="AE27" s="266">
        <v>729637.23929552559</v>
      </c>
      <c r="AF27" s="266">
        <v>760440.10637293512</v>
      </c>
      <c r="AG27" s="266">
        <v>773265.32097394019</v>
      </c>
      <c r="AH27" s="41"/>
      <c r="AI27" s="266">
        <v>238582.17670151714</v>
      </c>
      <c r="AJ27" s="266">
        <v>240891.65288739919</v>
      </c>
      <c r="AK27" s="266">
        <v>236078.09032642096</v>
      </c>
      <c r="AL27" s="266">
        <v>240487.55760675037</v>
      </c>
      <c r="AM27" s="266">
        <v>243449.8408443876</v>
      </c>
      <c r="AN27" s="266">
        <v>245699.8408443876</v>
      </c>
      <c r="AO27" s="266">
        <v>249440.65038936562</v>
      </c>
      <c r="AP27" s="266">
        <v>254468.27789530356</v>
      </c>
      <c r="AQ27" s="266">
        <v>256531.17808826597</v>
      </c>
      <c r="AR27" s="266">
        <v>260475.67833696518</v>
      </c>
      <c r="AS27" s="266">
        <v>256447.15243674675</v>
      </c>
      <c r="AT27" s="266">
        <v>256342.49020022832</v>
      </c>
      <c r="AU27" s="41"/>
      <c r="AV27" s="37">
        <f t="shared" si="61"/>
        <v>2978894.5865577389</v>
      </c>
      <c r="AZ27" s="37">
        <v>198845.75</v>
      </c>
      <c r="BA27" s="37">
        <v>191706.87000000002</v>
      </c>
      <c r="BB27" s="37">
        <v>214398.69</v>
      </c>
      <c r="BC27" s="37">
        <v>209802.26</v>
      </c>
      <c r="BD27" s="37">
        <v>211128.33000000002</v>
      </c>
      <c r="BE27" s="37">
        <v>214054.16999999998</v>
      </c>
      <c r="BF27" s="37">
        <v>216383.02</v>
      </c>
      <c r="BG27" s="37">
        <v>215598.51</v>
      </c>
      <c r="BH27" s="37">
        <v>216581.18999999997</v>
      </c>
      <c r="BI27" s="37">
        <v>219238.31999999998</v>
      </c>
      <c r="BJ27" s="37">
        <v>221924.49</v>
      </c>
      <c r="BK27" s="37">
        <v>232516.63</v>
      </c>
      <c r="BM27" s="37">
        <f>BM22+BM26</f>
        <v>232516.63</v>
      </c>
      <c r="BO27" s="37">
        <f t="shared" ref="BO27:BR27" si="70">SUMIFS($AZ27:$BK27,$AZ$4:$BK$4,BO$4)</f>
        <v>604951.31000000006</v>
      </c>
      <c r="BP27" s="37">
        <f t="shared" si="70"/>
        <v>634984.76</v>
      </c>
      <c r="BQ27" s="37">
        <f t="shared" si="70"/>
        <v>648562.72</v>
      </c>
      <c r="BR27" s="37">
        <f t="shared" si="70"/>
        <v>673679.44</v>
      </c>
      <c r="BT27" s="37">
        <f>BT22+BT26</f>
        <v>2562178.2300000004</v>
      </c>
    </row>
    <row r="28" spans="2:72" ht="14.25" customHeight="1" x14ac:dyDescent="0.25">
      <c r="B28" s="29" t="s">
        <v>58</v>
      </c>
      <c r="C28" s="8"/>
      <c r="D28" s="42"/>
      <c r="E28" s="42"/>
      <c r="F28" s="42"/>
      <c r="G28" s="42"/>
      <c r="H28" s="42"/>
      <c r="I28" s="42"/>
      <c r="J28" s="42"/>
      <c r="K28" s="42"/>
      <c r="L28" s="42"/>
      <c r="M28" s="42"/>
      <c r="N28" s="42"/>
      <c r="O28" s="42"/>
      <c r="P28" s="8"/>
      <c r="Q28" s="42"/>
      <c r="R28" s="8"/>
      <c r="S28" s="42"/>
      <c r="T28" s="42"/>
      <c r="U28" s="42"/>
      <c r="V28" s="42"/>
      <c r="X28" s="42"/>
      <c r="AB28" s="42"/>
      <c r="AC28" s="33"/>
      <c r="AD28" s="42"/>
      <c r="AE28" s="42"/>
      <c r="AF28" s="42"/>
      <c r="AG28" s="42"/>
      <c r="AH28" s="41"/>
      <c r="AI28" s="42"/>
      <c r="AJ28" s="42"/>
      <c r="AK28" s="42"/>
      <c r="AL28" s="42"/>
      <c r="AM28" s="42"/>
      <c r="AN28" s="42"/>
      <c r="AO28" s="42"/>
      <c r="AP28" s="42"/>
      <c r="AQ28" s="42"/>
      <c r="AR28" s="42"/>
      <c r="AS28" s="42"/>
      <c r="AT28" s="42"/>
      <c r="AU28" s="41"/>
      <c r="AV28" s="42"/>
      <c r="AZ28" s="42"/>
      <c r="BA28" s="42"/>
      <c r="BB28" s="42"/>
      <c r="BC28" s="42"/>
      <c r="BD28" s="42"/>
      <c r="BE28" s="42"/>
      <c r="BF28" s="42"/>
      <c r="BG28" s="42"/>
      <c r="BH28" s="42"/>
      <c r="BI28" s="42"/>
      <c r="BJ28" s="42"/>
      <c r="BK28" s="42"/>
      <c r="BL28" s="8"/>
      <c r="BM28" s="42"/>
      <c r="BN28" s="8"/>
      <c r="BO28" s="42"/>
      <c r="BP28" s="42"/>
      <c r="BQ28" s="42"/>
      <c r="BR28" s="42"/>
      <c r="BT28" s="42"/>
    </row>
    <row r="29" spans="2:72" ht="14.25" customHeight="1" x14ac:dyDescent="0.25">
      <c r="B29" s="30" t="s">
        <v>59</v>
      </c>
      <c r="C29" s="9"/>
      <c r="D29" s="31">
        <f t="shared" ref="D29:O29" si="71">D10-D22</f>
        <v>771360.11999999988</v>
      </c>
      <c r="E29" s="31">
        <f t="shared" si="71"/>
        <v>783057.94</v>
      </c>
      <c r="F29" s="31">
        <f t="shared" si="71"/>
        <v>770784.11999999988</v>
      </c>
      <c r="G29" s="31">
        <f t="shared" si="71"/>
        <v>772107.72000000009</v>
      </c>
      <c r="H29" s="31">
        <f t="shared" si="71"/>
        <v>781457.64999999991</v>
      </c>
      <c r="I29" s="31">
        <f t="shared" si="71"/>
        <v>789249.77999999991</v>
      </c>
      <c r="J29" s="31">
        <f t="shared" si="71"/>
        <v>783173.88000000012</v>
      </c>
      <c r="K29" s="31">
        <f t="shared" si="71"/>
        <v>789681.18000000017</v>
      </c>
      <c r="L29" s="31">
        <f t="shared" si="71"/>
        <v>752620.37</v>
      </c>
      <c r="M29" s="31">
        <f t="shared" si="71"/>
        <v>758577.42999999993</v>
      </c>
      <c r="N29" s="31">
        <f t="shared" si="71"/>
        <v>778258.6</v>
      </c>
      <c r="O29" s="31">
        <f t="shared" si="71"/>
        <v>792164.48</v>
      </c>
      <c r="P29" s="9"/>
      <c r="Q29" s="31">
        <f t="shared" ref="Q29:Q30" si="72">INDEX($D29:$O29,MATCH(Q$5,$D$5:$O$5,0))</f>
        <v>792164.48</v>
      </c>
      <c r="R29" s="9"/>
      <c r="S29" s="31">
        <f t="shared" ref="S29:V29" si="73">SUMIFS($D29:$O29,$D$4:$O$4,S$4)</f>
        <v>2325202.1799999997</v>
      </c>
      <c r="T29" s="31">
        <f t="shared" si="73"/>
        <v>2342815.15</v>
      </c>
      <c r="U29" s="31">
        <f t="shared" si="73"/>
        <v>2325475.4300000002</v>
      </c>
      <c r="V29" s="31">
        <f t="shared" si="73"/>
        <v>2329000.5099999998</v>
      </c>
      <c r="X29" s="31">
        <f t="shared" ref="X29:X30" si="74">SUMIFS($D29:$O29,$D$5:$O$5,"&lt;="&amp;X$5)</f>
        <v>9322493.2700000014</v>
      </c>
      <c r="AB29" s="31">
        <v>9879372.3203764167</v>
      </c>
      <c r="AC29" s="31"/>
      <c r="AD29" s="31">
        <v>2306768.2224691845</v>
      </c>
      <c r="AE29" s="31">
        <v>2390754.4939175015</v>
      </c>
      <c r="AF29" s="31">
        <v>2561361.1125289444</v>
      </c>
      <c r="AG29" s="31">
        <v>2620488.4914607867</v>
      </c>
      <c r="AH29" s="41"/>
      <c r="AI29" s="31">
        <v>768003.3378471327</v>
      </c>
      <c r="AJ29" s="31">
        <v>783020.86956713058</v>
      </c>
      <c r="AK29" s="31">
        <v>755744.01505492092</v>
      </c>
      <c r="AL29" s="31">
        <v>775779.31115453213</v>
      </c>
      <c r="AM29" s="31">
        <v>801112.59138148488</v>
      </c>
      <c r="AN29" s="31">
        <v>813862.59138148488</v>
      </c>
      <c r="AO29" s="31">
        <v>830897.18878939794</v>
      </c>
      <c r="AP29" s="31">
        <v>859387.07798971317</v>
      </c>
      <c r="AQ29" s="31">
        <v>871076.84574983339</v>
      </c>
      <c r="AR29" s="31">
        <v>888912.73477895558</v>
      </c>
      <c r="AS29" s="31">
        <v>866084.42134438455</v>
      </c>
      <c r="AT29" s="31">
        <v>865491.33533744654</v>
      </c>
      <c r="AU29" s="41"/>
      <c r="AV29" s="31">
        <f t="shared" ref="AV29:AV31" si="75">SUMIFS(AI29:AT29,$AI$5:$AT$5,"&lt;="&amp;$AV$5)</f>
        <v>9879372.3203764185</v>
      </c>
      <c r="AZ29" s="31">
        <f t="shared" ref="AZ29:BK29" si="76">AZ10-AZ22</f>
        <v>595898.88000000012</v>
      </c>
      <c r="BA29" s="31">
        <f t="shared" si="76"/>
        <v>594076.88</v>
      </c>
      <c r="BB29" s="31">
        <f t="shared" si="76"/>
        <v>592983.03</v>
      </c>
      <c r="BC29" s="31">
        <f t="shared" si="76"/>
        <v>620128.25</v>
      </c>
      <c r="BD29" s="31">
        <f t="shared" si="76"/>
        <v>629506.72</v>
      </c>
      <c r="BE29" s="31">
        <f t="shared" si="76"/>
        <v>638403.22</v>
      </c>
      <c r="BF29" s="31">
        <f t="shared" si="76"/>
        <v>652762.09000000008</v>
      </c>
      <c r="BG29" s="31">
        <f t="shared" si="76"/>
        <v>660450.21000000008</v>
      </c>
      <c r="BH29" s="31">
        <f t="shared" si="76"/>
        <v>671741.60000000009</v>
      </c>
      <c r="BI29" s="31">
        <f t="shared" si="76"/>
        <v>684859.2300000001</v>
      </c>
      <c r="BJ29" s="31">
        <f t="shared" si="76"/>
        <v>686940.03</v>
      </c>
      <c r="BK29" s="31">
        <f t="shared" si="76"/>
        <v>671532.45</v>
      </c>
      <c r="BL29" s="9"/>
      <c r="BM29" s="31">
        <f t="shared" ref="BM29:BM30" si="77">INDEX($AZ29:$BK29,MATCH(BM$5,$AZ$5:$BK$5,0))</f>
        <v>671532.45</v>
      </c>
      <c r="BN29" s="9"/>
      <c r="BO29" s="31">
        <f t="shared" ref="BO29:BR29" si="78">SUMIFS($AZ29:$BK29,$AZ$4:$BK$4,BO$4)</f>
        <v>1782958.7900000003</v>
      </c>
      <c r="BP29" s="31">
        <f t="shared" si="78"/>
        <v>1888038.19</v>
      </c>
      <c r="BQ29" s="31">
        <f t="shared" si="78"/>
        <v>1984953.9000000004</v>
      </c>
      <c r="BR29" s="31">
        <f t="shared" si="78"/>
        <v>2043331.7100000002</v>
      </c>
      <c r="BT29" s="31">
        <f t="shared" ref="BT29:BT30" si="79">SUMIFS($AZ29:$BK29,$AZ$5:$BK$5,"&lt;="&amp;BT$5)</f>
        <v>7699282.5899999999</v>
      </c>
    </row>
    <row r="30" spans="2:72" ht="14.25" customHeight="1" x14ac:dyDescent="0.25">
      <c r="B30" s="30" t="s">
        <v>60</v>
      </c>
      <c r="C30" s="9"/>
      <c r="D30" s="33">
        <f t="shared" ref="D30:O30" si="80">D14-D26</f>
        <v>-28537.9</v>
      </c>
      <c r="E30" s="33">
        <f t="shared" si="80"/>
        <v>-28147.33</v>
      </c>
      <c r="F30" s="33">
        <f t="shared" si="80"/>
        <v>-27646.04</v>
      </c>
      <c r="G30" s="33">
        <f t="shared" si="80"/>
        <v>-30528.640000000003</v>
      </c>
      <c r="H30" s="33">
        <f t="shared" si="80"/>
        <v>-37444.43</v>
      </c>
      <c r="I30" s="33">
        <f t="shared" si="80"/>
        <v>-37509.339999999997</v>
      </c>
      <c r="J30" s="33">
        <f t="shared" si="80"/>
        <v>-28892.739999999998</v>
      </c>
      <c r="K30" s="33">
        <f t="shared" si="80"/>
        <v>-4913.1499999999942</v>
      </c>
      <c r="L30" s="33">
        <f t="shared" si="80"/>
        <v>27698.870000000003</v>
      </c>
      <c r="M30" s="33">
        <f t="shared" si="80"/>
        <v>-16759.589999999997</v>
      </c>
      <c r="N30" s="33">
        <f t="shared" si="80"/>
        <v>-14664.229999999996</v>
      </c>
      <c r="O30" s="33">
        <f t="shared" si="80"/>
        <v>-29035.54</v>
      </c>
      <c r="P30" s="9"/>
      <c r="Q30" s="33">
        <f t="shared" si="72"/>
        <v>-29035.54</v>
      </c>
      <c r="R30" s="9"/>
      <c r="S30" s="33">
        <f t="shared" ref="S30:V30" si="81">SUMIFS($D30:$O30,$D$4:$O$4,S$4)</f>
        <v>-84331.27</v>
      </c>
      <c r="T30" s="33">
        <f t="shared" si="81"/>
        <v>-105482.41</v>
      </c>
      <c r="U30" s="33">
        <f t="shared" si="81"/>
        <v>-6107.0199999999895</v>
      </c>
      <c r="V30" s="33">
        <f t="shared" si="81"/>
        <v>-60459.359999999993</v>
      </c>
      <c r="X30" s="33">
        <f t="shared" si="74"/>
        <v>-256380.05999999997</v>
      </c>
      <c r="AB30" s="33">
        <v>-232784.10390109566</v>
      </c>
      <c r="AC30" s="33"/>
      <c r="AD30" s="33">
        <v>-52108.190327359749</v>
      </c>
      <c r="AE30" s="33">
        <v>-51952.64790321295</v>
      </c>
      <c r="AF30" s="33">
        <v>-52704.011067707761</v>
      </c>
      <c r="AG30" s="33">
        <v>-76019.254602815199</v>
      </c>
      <c r="AH30" s="41"/>
      <c r="AI30" s="33">
        <v>-27494.396775786583</v>
      </c>
      <c r="AJ30" s="33">
        <v>-6119.396775786583</v>
      </c>
      <c r="AK30" s="33">
        <v>-18494.396775786583</v>
      </c>
      <c r="AL30" s="33">
        <v>-18817.549301070983</v>
      </c>
      <c r="AM30" s="33">
        <v>-10942.549301070983</v>
      </c>
      <c r="AN30" s="33">
        <v>-22192.549301070983</v>
      </c>
      <c r="AO30" s="33">
        <v>-19068.00368923592</v>
      </c>
      <c r="AP30" s="33">
        <v>-11193.00368923592</v>
      </c>
      <c r="AQ30" s="33">
        <v>-22443.00368923592</v>
      </c>
      <c r="AR30" s="33">
        <v>-19339.751534271731</v>
      </c>
      <c r="AS30" s="33">
        <v>-26089.751534271731</v>
      </c>
      <c r="AT30" s="33">
        <v>-30589.751534271731</v>
      </c>
      <c r="AU30" s="41"/>
      <c r="AV30" s="33">
        <f t="shared" si="75"/>
        <v>-232784.10390109563</v>
      </c>
      <c r="AZ30" s="33">
        <f t="shared" ref="AZ30:BK30" si="82">AZ14-AZ26</f>
        <v>45986.159999999996</v>
      </c>
      <c r="BA30" s="33">
        <f t="shared" si="82"/>
        <v>35037.049999999996</v>
      </c>
      <c r="BB30" s="33">
        <f t="shared" si="82"/>
        <v>-5543.7599999999948</v>
      </c>
      <c r="BC30" s="33">
        <f t="shared" si="82"/>
        <v>7483.93</v>
      </c>
      <c r="BD30" s="33">
        <f t="shared" si="82"/>
        <v>-6085.2999999999956</v>
      </c>
      <c r="BE30" s="33">
        <f t="shared" si="82"/>
        <v>-2213.0599999999977</v>
      </c>
      <c r="BF30" s="33">
        <f t="shared" si="82"/>
        <v>-10517.949999999997</v>
      </c>
      <c r="BG30" s="33">
        <f t="shared" si="82"/>
        <v>4796.9100000000035</v>
      </c>
      <c r="BH30" s="33">
        <f t="shared" si="82"/>
        <v>18064.54</v>
      </c>
      <c r="BI30" s="33">
        <f t="shared" si="82"/>
        <v>2056.9800000000032</v>
      </c>
      <c r="BJ30" s="33">
        <f t="shared" si="82"/>
        <v>-1319.8899999999994</v>
      </c>
      <c r="BK30" s="33">
        <f t="shared" si="82"/>
        <v>-1926.2799999999988</v>
      </c>
      <c r="BL30" s="9"/>
      <c r="BM30" s="33">
        <f t="shared" si="77"/>
        <v>-1926.2799999999988</v>
      </c>
      <c r="BN30" s="9"/>
      <c r="BO30" s="33">
        <f t="shared" ref="BO30:BR30" si="83">SUMIFS($AZ30:$BK30,$AZ$4:$BK$4,BO$4)</f>
        <v>75479.45</v>
      </c>
      <c r="BP30" s="33">
        <f t="shared" si="83"/>
        <v>-814.42999999999302</v>
      </c>
      <c r="BQ30" s="33">
        <f t="shared" si="83"/>
        <v>12343.500000000007</v>
      </c>
      <c r="BR30" s="33">
        <f t="shared" si="83"/>
        <v>-1189.1899999999951</v>
      </c>
      <c r="BT30" s="33">
        <f t="shared" si="79"/>
        <v>85819.330000000031</v>
      </c>
    </row>
    <row r="31" spans="2:72" ht="14.25" customHeight="1" x14ac:dyDescent="0.25">
      <c r="B31" s="29" t="s">
        <v>61</v>
      </c>
      <c r="C31" s="9"/>
      <c r="D31" s="37">
        <f t="shared" ref="D31:O31" si="84">SUM(D29:D30)</f>
        <v>742822.21999999986</v>
      </c>
      <c r="E31" s="37">
        <f t="shared" si="84"/>
        <v>754910.61</v>
      </c>
      <c r="F31" s="37">
        <f t="shared" si="84"/>
        <v>743138.07999999984</v>
      </c>
      <c r="G31" s="37">
        <f t="shared" si="84"/>
        <v>741579.08000000007</v>
      </c>
      <c r="H31" s="37">
        <f t="shared" si="84"/>
        <v>744013.21999999986</v>
      </c>
      <c r="I31" s="37">
        <f t="shared" si="84"/>
        <v>751740.44</v>
      </c>
      <c r="J31" s="37">
        <f t="shared" si="84"/>
        <v>754281.14000000013</v>
      </c>
      <c r="K31" s="37">
        <f t="shared" si="84"/>
        <v>784768.03000000014</v>
      </c>
      <c r="L31" s="37">
        <f t="shared" si="84"/>
        <v>780319.24</v>
      </c>
      <c r="M31" s="37">
        <f t="shared" si="84"/>
        <v>741817.84</v>
      </c>
      <c r="N31" s="37">
        <f t="shared" si="84"/>
        <v>763594.37</v>
      </c>
      <c r="O31" s="37">
        <f t="shared" si="84"/>
        <v>763128.94</v>
      </c>
      <c r="P31" s="9"/>
      <c r="Q31" s="37">
        <f>SUM(Q29:Q30)</f>
        <v>763128.94</v>
      </c>
      <c r="R31" s="9"/>
      <c r="S31" s="37">
        <f t="shared" ref="S31:V31" si="85">SUMIFS($D31:$O31,$D$4:$O$4,S$4)</f>
        <v>2240870.9099999997</v>
      </c>
      <c r="T31" s="37">
        <f t="shared" si="85"/>
        <v>2237332.7399999998</v>
      </c>
      <c r="U31" s="37">
        <f t="shared" si="85"/>
        <v>2319368.41</v>
      </c>
      <c r="V31" s="37">
        <f t="shared" si="85"/>
        <v>2268541.15</v>
      </c>
      <c r="X31" s="37">
        <f>SUM(X29:X30)</f>
        <v>9066113.2100000009</v>
      </c>
      <c r="AB31" s="266">
        <v>9646588.216475321</v>
      </c>
      <c r="AC31" s="31"/>
      <c r="AD31" s="266">
        <v>2254660.0321418247</v>
      </c>
      <c r="AE31" s="266">
        <v>2338801.8460142887</v>
      </c>
      <c r="AF31" s="266">
        <v>2508657.1014612368</v>
      </c>
      <c r="AG31" s="266">
        <v>2544469.2368579716</v>
      </c>
      <c r="AH31" s="41"/>
      <c r="AI31" s="266">
        <v>740508.94107134617</v>
      </c>
      <c r="AJ31" s="266">
        <v>776901.47279134404</v>
      </c>
      <c r="AK31" s="266">
        <v>737249.61827913439</v>
      </c>
      <c r="AL31" s="266">
        <v>756961.76185346115</v>
      </c>
      <c r="AM31" s="266">
        <v>790170.0420804139</v>
      </c>
      <c r="AN31" s="266">
        <v>791670.0420804139</v>
      </c>
      <c r="AO31" s="266">
        <v>811829.18510016205</v>
      </c>
      <c r="AP31" s="266">
        <v>848194.07430047728</v>
      </c>
      <c r="AQ31" s="266">
        <v>848633.8420605975</v>
      </c>
      <c r="AR31" s="266">
        <v>869572.98324468383</v>
      </c>
      <c r="AS31" s="266">
        <v>839994.6698101128</v>
      </c>
      <c r="AT31" s="266">
        <v>834901.58380317478</v>
      </c>
      <c r="AU31" s="41"/>
      <c r="AV31" s="37">
        <f t="shared" si="75"/>
        <v>9646588.2164753228</v>
      </c>
      <c r="AZ31" s="37">
        <v>641885.04000000015</v>
      </c>
      <c r="BA31" s="37">
        <v>629113.93000000005</v>
      </c>
      <c r="BB31" s="37">
        <v>587439.27</v>
      </c>
      <c r="BC31" s="37">
        <v>627612.18000000005</v>
      </c>
      <c r="BD31" s="37">
        <v>623421.41999999993</v>
      </c>
      <c r="BE31" s="37">
        <v>636190.15999999992</v>
      </c>
      <c r="BF31" s="37">
        <v>642244.14000000013</v>
      </c>
      <c r="BG31" s="37">
        <v>665247.12000000011</v>
      </c>
      <c r="BH31" s="37">
        <v>689806.14000000013</v>
      </c>
      <c r="BI31" s="37">
        <v>686916.21000000008</v>
      </c>
      <c r="BJ31" s="37">
        <v>685620.14</v>
      </c>
      <c r="BK31" s="37">
        <v>669606.16999999993</v>
      </c>
      <c r="BL31" s="9"/>
      <c r="BM31" s="37">
        <f>SUM(BM29:BM30)</f>
        <v>669606.16999999993</v>
      </c>
      <c r="BN31" s="9"/>
      <c r="BO31" s="37">
        <f t="shared" ref="BO31:BR31" si="86">SUMIFS($AZ31:$BK31,$AZ$4:$BK$4,BO$4)</f>
        <v>1858438.2400000002</v>
      </c>
      <c r="BP31" s="37">
        <f t="shared" si="86"/>
        <v>1887223.76</v>
      </c>
      <c r="BQ31" s="37">
        <f t="shared" si="86"/>
        <v>1997297.4000000004</v>
      </c>
      <c r="BR31" s="37">
        <f t="shared" si="86"/>
        <v>2042142.52</v>
      </c>
      <c r="BT31" s="37">
        <f>SUM(BT29:BT30)</f>
        <v>7785101.9199999999</v>
      </c>
    </row>
    <row r="32" spans="2:72" ht="14.25" customHeight="1" x14ac:dyDescent="0.25">
      <c r="B32" s="38" t="s">
        <v>62</v>
      </c>
      <c r="C32" s="9"/>
      <c r="D32" s="39">
        <f t="shared" ref="D32:O32" si="87">D29/D10</f>
        <v>0.79394283141094502</v>
      </c>
      <c r="E32" s="39">
        <f t="shared" si="87"/>
        <v>0.80215490602001094</v>
      </c>
      <c r="F32" s="39">
        <f t="shared" si="87"/>
        <v>0.79588950740249786</v>
      </c>
      <c r="G32" s="39">
        <f t="shared" si="87"/>
        <v>0.79507712443878809</v>
      </c>
      <c r="H32" s="39">
        <f t="shared" si="87"/>
        <v>0.7991624385120345</v>
      </c>
      <c r="I32" s="39">
        <f t="shared" si="87"/>
        <v>0.79878124519611515</v>
      </c>
      <c r="J32" s="39">
        <f t="shared" si="87"/>
        <v>0.79339839721087257</v>
      </c>
      <c r="K32" s="39">
        <f t="shared" si="87"/>
        <v>0.79567176887772739</v>
      </c>
      <c r="L32" s="39">
        <f t="shared" si="87"/>
        <v>0.78839235656384921</v>
      </c>
      <c r="M32" s="39">
        <f t="shared" si="87"/>
        <v>0.79348335803236203</v>
      </c>
      <c r="N32" s="39">
        <f t="shared" si="87"/>
        <v>0.79494685574694723</v>
      </c>
      <c r="O32" s="39">
        <f t="shared" si="87"/>
        <v>0.79705452107442454</v>
      </c>
      <c r="P32" s="9"/>
      <c r="Q32" s="39">
        <f>Q29/Q10</f>
        <v>0.79705452107442454</v>
      </c>
      <c r="R32" s="9"/>
      <c r="S32" s="39">
        <f>S29/S10</f>
        <v>0.79733828484561864</v>
      </c>
      <c r="T32" s="39">
        <f>T29/T10</f>
        <v>0.7976834120151387</v>
      </c>
      <c r="U32" s="39">
        <f>U29/U10</f>
        <v>0.79253866195587563</v>
      </c>
      <c r="V32" s="39">
        <f>V29/V10</f>
        <v>0.79518435843415003</v>
      </c>
      <c r="X32" s="39">
        <f>X29/X10</f>
        <v>0.79568434819877565</v>
      </c>
      <c r="AB32" s="43">
        <v>0.7987134139096006</v>
      </c>
      <c r="AC32" s="31"/>
      <c r="AD32" s="43">
        <v>0.79507077619288424</v>
      </c>
      <c r="AE32" s="43">
        <v>0.79733302091427216</v>
      </c>
      <c r="AF32" s="43">
        <v>0.80065122943326172</v>
      </c>
      <c r="AG32" s="43">
        <v>0.80131514884305699</v>
      </c>
      <c r="AH32" s="41"/>
      <c r="AI32" s="43">
        <v>0.79482240683070604</v>
      </c>
      <c r="AJ32" s="43">
        <v>0.79608883307353295</v>
      </c>
      <c r="AK32" s="43">
        <v>0.79427060705293506</v>
      </c>
      <c r="AL32" s="43">
        <v>0.79516871616087126</v>
      </c>
      <c r="AM32" s="43">
        <v>0.79799120919317013</v>
      </c>
      <c r="AN32" s="43">
        <v>0.79875686138586066</v>
      </c>
      <c r="AO32" s="43">
        <v>0.79937272461164777</v>
      </c>
      <c r="AP32" s="43">
        <v>0.80095424676338012</v>
      </c>
      <c r="AQ32" s="43">
        <v>0.80157493859030593</v>
      </c>
      <c r="AR32" s="43">
        <v>0.80211192908151019</v>
      </c>
      <c r="AS32" s="43">
        <v>0.80092257121370158</v>
      </c>
      <c r="AT32" s="43">
        <v>0.80089088348003989</v>
      </c>
      <c r="AU32" s="41"/>
      <c r="AV32" s="39">
        <f>AV29/AV10</f>
        <v>0.79871341390960082</v>
      </c>
      <c r="AZ32" s="39">
        <f t="shared" ref="AZ32:BK32" si="88">AZ29/AZ10</f>
        <v>0.77892822516497917</v>
      </c>
      <c r="BA32" s="39">
        <f t="shared" si="88"/>
        <v>0.78667361957308479</v>
      </c>
      <c r="BB32" s="39">
        <f t="shared" si="88"/>
        <v>0.77464710222222188</v>
      </c>
      <c r="BC32" s="39">
        <f t="shared" si="88"/>
        <v>0.7839843602687645</v>
      </c>
      <c r="BD32" s="39">
        <f t="shared" si="88"/>
        <v>0.78511713180254794</v>
      </c>
      <c r="BE32" s="39">
        <f t="shared" si="88"/>
        <v>0.78671693808551679</v>
      </c>
      <c r="BF32" s="39">
        <f t="shared" si="88"/>
        <v>0.78675056556705991</v>
      </c>
      <c r="BG32" s="39">
        <f t="shared" si="88"/>
        <v>0.78880321159432509</v>
      </c>
      <c r="BH32" s="39">
        <f t="shared" si="88"/>
        <v>0.79087662049172769</v>
      </c>
      <c r="BI32" s="39">
        <f t="shared" si="88"/>
        <v>0.79261876274671428</v>
      </c>
      <c r="BJ32" s="39">
        <f t="shared" si="88"/>
        <v>0.78984834392746195</v>
      </c>
      <c r="BK32" s="39">
        <f t="shared" si="88"/>
        <v>0.77624498795664676</v>
      </c>
      <c r="BL32" s="9"/>
      <c r="BM32" s="39">
        <f>BM29/BM10</f>
        <v>0.77624498795664676</v>
      </c>
      <c r="BN32" s="9"/>
      <c r="BO32" s="39">
        <f>BO29/BO10</f>
        <v>0.7800534821928532</v>
      </c>
      <c r="BP32" s="39">
        <f>BP29/BP10</f>
        <v>0.78528441298952278</v>
      </c>
      <c r="BQ32" s="39">
        <f>BQ29/BQ10</f>
        <v>0.78882626482883778</v>
      </c>
      <c r="BR32" s="39">
        <f>BR29/BR10</f>
        <v>0.78624117005092142</v>
      </c>
      <c r="BT32" s="39">
        <f>BT29/BT10</f>
        <v>0.78522757576458413</v>
      </c>
    </row>
    <row r="33" spans="2:72" ht="14.25" customHeight="1" x14ac:dyDescent="0.25">
      <c r="B33" s="38" t="s">
        <v>63</v>
      </c>
      <c r="C33" s="9"/>
      <c r="D33" s="39">
        <f t="shared" ref="D33:O33" si="89">D30/D14</f>
        <v>-2.3138844091579487</v>
      </c>
      <c r="E33" s="39">
        <f t="shared" si="89"/>
        <v>-2.3537843494869271</v>
      </c>
      <c r="F33" s="39">
        <f t="shared" si="89"/>
        <v>-1.9121184811800533</v>
      </c>
      <c r="G33" s="39">
        <f t="shared" si="89"/>
        <v>-2.8249838525501869</v>
      </c>
      <c r="H33" s="39">
        <f t="shared" si="89"/>
        <v>-1.5857327196121851</v>
      </c>
      <c r="I33" s="39">
        <f t="shared" si="89"/>
        <v>-1.9884792345784119</v>
      </c>
      <c r="J33" s="39">
        <f t="shared" si="89"/>
        <v>-2.1853953193558953</v>
      </c>
      <c r="K33" s="39">
        <f t="shared" si="89"/>
        <v>-0.11463699122200968</v>
      </c>
      <c r="L33" s="39">
        <f t="shared" si="89"/>
        <v>0.3959876097999066</v>
      </c>
      <c r="M33" s="39">
        <f t="shared" si="89"/>
        <v>-0.69561119197719845</v>
      </c>
      <c r="N33" s="39">
        <f t="shared" si="89"/>
        <v>-0.53101773543897524</v>
      </c>
      <c r="O33" s="39">
        <f t="shared" si="89"/>
        <v>-1.2904684444444445</v>
      </c>
      <c r="P33" s="9"/>
      <c r="Q33" s="39">
        <f>Q30/Q14</f>
        <v>-1.2904684444444445</v>
      </c>
      <c r="R33" s="9"/>
      <c r="S33" s="39">
        <f t="shared" ref="S33:V34" si="90">S30/S14</f>
        <v>-2.1762914003332647</v>
      </c>
      <c r="T33" s="39">
        <f t="shared" si="90"/>
        <v>-1.9796516057933324</v>
      </c>
      <c r="U33" s="39">
        <f t="shared" si="90"/>
        <v>-4.8457648177995929E-2</v>
      </c>
      <c r="V33" s="39">
        <f t="shared" si="90"/>
        <v>-0.81472108511324681</v>
      </c>
      <c r="X33" s="39">
        <f>X30/X14</f>
        <v>-0.87720291199273426</v>
      </c>
      <c r="AB33" s="43">
        <v>-0.9079828528565409</v>
      </c>
      <c r="AC33" s="31"/>
      <c r="AD33" s="43">
        <v>-0.75656174703970602</v>
      </c>
      <c r="AE33" s="43">
        <v>-0.74218068433161355</v>
      </c>
      <c r="AF33" s="43">
        <v>-0.75291444382439654</v>
      </c>
      <c r="AG33" s="43">
        <v>-1.6004053600592671</v>
      </c>
      <c r="AH33" s="41"/>
      <c r="AI33" s="43">
        <v>-2.1424205279833699</v>
      </c>
      <c r="AJ33" s="43">
        <v>-0.17888614204491837</v>
      </c>
      <c r="AK33" s="43">
        <v>-0.84707160805129378</v>
      </c>
      <c r="AL33" s="43">
        <v>-0.8618724870719533</v>
      </c>
      <c r="AM33" s="43">
        <v>-0.36833265529551695</v>
      </c>
      <c r="AN33" s="43">
        <v>-1.20230515400836</v>
      </c>
      <c r="AO33" s="43">
        <v>-0.87334368042301913</v>
      </c>
      <c r="AP33" s="43">
        <v>-0.37676309753388787</v>
      </c>
      <c r="AQ33" s="43">
        <v>-1.2158737890330971</v>
      </c>
      <c r="AR33" s="43">
        <v>-0.88579014660786548</v>
      </c>
      <c r="AS33" s="43">
        <v>-1.7297072840401146</v>
      </c>
      <c r="AT33" s="43">
        <v>-2.8903702237107147</v>
      </c>
      <c r="AU33" s="41"/>
      <c r="AV33" s="39">
        <f>AV30/AV14</f>
        <v>-0.90798285285654046</v>
      </c>
      <c r="AZ33" s="39">
        <f t="shared" ref="AZ33:BK33" si="91">AZ30/AZ14</f>
        <v>0.60742547519260848</v>
      </c>
      <c r="BA33" s="39">
        <f t="shared" si="91"/>
        <v>0.53373524259273353</v>
      </c>
      <c r="BB33" s="39">
        <f t="shared" si="91"/>
        <v>-0.15251059147180179</v>
      </c>
      <c r="BC33" s="39">
        <f t="shared" si="91"/>
        <v>0.16122644405547329</v>
      </c>
      <c r="BD33" s="39">
        <f t="shared" si="91"/>
        <v>-0.18581068702290063</v>
      </c>
      <c r="BE33" s="39">
        <f t="shared" si="91"/>
        <v>-5.7086667490398264E-2</v>
      </c>
      <c r="BF33" s="39">
        <f t="shared" si="91"/>
        <v>-0.36352365939212655</v>
      </c>
      <c r="BG33" s="39">
        <f t="shared" si="91"/>
        <v>0.11011105655572496</v>
      </c>
      <c r="BH33" s="39">
        <f t="shared" si="91"/>
        <v>0.31678836980920316</v>
      </c>
      <c r="BI33" s="39">
        <f t="shared" si="91"/>
        <v>4.8849716908744734E-2</v>
      </c>
      <c r="BJ33" s="39">
        <f t="shared" si="91"/>
        <v>-3.488696342616416E-2</v>
      </c>
      <c r="BK33" s="39">
        <f t="shared" si="91"/>
        <v>-5.2034830715536967E-2</v>
      </c>
      <c r="BL33" s="9"/>
      <c r="BM33" s="39">
        <f>BM30/BM14</f>
        <v>-5.2034830715536967E-2</v>
      </c>
      <c r="BN33" s="9"/>
      <c r="BO33" s="39">
        <f t="shared" ref="BO33:BR34" si="92">BO30/BO14</f>
        <v>0.4247537459833664</v>
      </c>
      <c r="BP33" s="39">
        <f t="shared" si="92"/>
        <v>-6.9057285758595084E-3</v>
      </c>
      <c r="BQ33" s="39">
        <f t="shared" si="92"/>
        <v>9.5300691884490071E-2</v>
      </c>
      <c r="BR33" s="39">
        <f t="shared" si="92"/>
        <v>-1.0167431439155893E-2</v>
      </c>
      <c r="BT33" s="39">
        <f>BT30/BT14</f>
        <v>0.15830336791845609</v>
      </c>
    </row>
    <row r="34" spans="2:72" ht="14.25" customHeight="1" x14ac:dyDescent="0.25">
      <c r="B34" s="38" t="s">
        <v>64</v>
      </c>
      <c r="C34" s="8"/>
      <c r="D34" s="39">
        <f t="shared" ref="D34:O34" si="93">D31/D15</f>
        <v>0.75498535110006959</v>
      </c>
      <c r="E34" s="39">
        <f t="shared" si="93"/>
        <v>0.76396261199892235</v>
      </c>
      <c r="F34" s="39">
        <f t="shared" si="93"/>
        <v>0.75605565375105044</v>
      </c>
      <c r="G34" s="39">
        <f t="shared" si="93"/>
        <v>0.75523591283105529</v>
      </c>
      <c r="H34" s="39">
        <f t="shared" si="93"/>
        <v>0.74292917489445265</v>
      </c>
      <c r="I34" s="39">
        <f t="shared" si="93"/>
        <v>0.74656612457249061</v>
      </c>
      <c r="J34" s="39">
        <f t="shared" si="93"/>
        <v>0.75402941482015651</v>
      </c>
      <c r="K34" s="39">
        <f t="shared" si="93"/>
        <v>0.75798877180494528</v>
      </c>
      <c r="L34" s="39">
        <f t="shared" si="93"/>
        <v>0.76160247829466932</v>
      </c>
      <c r="M34" s="39">
        <f t="shared" si="93"/>
        <v>0.7568777545713633</v>
      </c>
      <c r="N34" s="39">
        <f t="shared" si="93"/>
        <v>0.75857080312765945</v>
      </c>
      <c r="O34" s="39">
        <f t="shared" si="93"/>
        <v>0.7508415235843553</v>
      </c>
      <c r="P34" s="8"/>
      <c r="Q34" s="39">
        <f>Q31/Q15</f>
        <v>0.7508415235843553</v>
      </c>
      <c r="R34" s="8"/>
      <c r="S34" s="39">
        <f t="shared" si="90"/>
        <v>0.75834340779463894</v>
      </c>
      <c r="T34" s="39">
        <f t="shared" si="90"/>
        <v>0.74819497301798865</v>
      </c>
      <c r="U34" s="39">
        <f t="shared" si="90"/>
        <v>0.75790441118204277</v>
      </c>
      <c r="V34" s="39">
        <f t="shared" si="90"/>
        <v>0.75540235667607492</v>
      </c>
      <c r="X34" s="39">
        <f>X31/X15</f>
        <v>0.7549689393201916</v>
      </c>
      <c r="AB34" s="43">
        <v>0.76405697643165693</v>
      </c>
      <c r="AC34" s="41"/>
      <c r="AD34" s="43">
        <v>0.75909061997419158</v>
      </c>
      <c r="AE34" s="43">
        <v>0.76221224570216428</v>
      </c>
      <c r="AF34" s="43">
        <v>0.76738528773308079</v>
      </c>
      <c r="AG34" s="43">
        <v>0.7669297204176404</v>
      </c>
      <c r="AH34" s="41"/>
      <c r="AI34" s="43">
        <v>0.75632280553803866</v>
      </c>
      <c r="AJ34" s="43">
        <v>0.7633196306697847</v>
      </c>
      <c r="AK34" s="43">
        <v>0.75745261514784179</v>
      </c>
      <c r="AL34" s="43">
        <v>0.75889746685386006</v>
      </c>
      <c r="AM34" s="43">
        <v>0.76446869408558071</v>
      </c>
      <c r="AN34" s="43">
        <v>0.76315117212420724</v>
      </c>
      <c r="AO34" s="43">
        <v>0.76496019951956229</v>
      </c>
      <c r="AP34" s="43">
        <v>0.76922375431738521</v>
      </c>
      <c r="AQ34" s="43">
        <v>0.76787975242492601</v>
      </c>
      <c r="AR34" s="43">
        <v>0.76950047622516027</v>
      </c>
      <c r="AS34" s="43">
        <v>0.76610965832074152</v>
      </c>
      <c r="AT34" s="43">
        <v>0.76509151682281773</v>
      </c>
      <c r="AU34" s="41"/>
      <c r="AV34" s="39">
        <f>AV31/AV15</f>
        <v>0.76405697643165726</v>
      </c>
      <c r="AZ34" s="39">
        <f t="shared" ref="AZ34:BK34" si="94">AZ31/AZ15</f>
        <v>0.76348463459985805</v>
      </c>
      <c r="BA34" s="39">
        <f t="shared" si="94"/>
        <v>0.7664449170878711</v>
      </c>
      <c r="BB34" s="39">
        <f t="shared" si="94"/>
        <v>0.73261593901091937</v>
      </c>
      <c r="BC34" s="39">
        <f t="shared" si="94"/>
        <v>0.74946424377396692</v>
      </c>
      <c r="BD34" s="39">
        <f t="shared" si="94"/>
        <v>0.74701528578733611</v>
      </c>
      <c r="BE34" s="39">
        <f t="shared" si="94"/>
        <v>0.7482439312473862</v>
      </c>
      <c r="BF34" s="39">
        <f t="shared" si="94"/>
        <v>0.74798954647556237</v>
      </c>
      <c r="BG34" s="39">
        <f t="shared" si="94"/>
        <v>0.75523689661717464</v>
      </c>
      <c r="BH34" s="39">
        <f t="shared" si="94"/>
        <v>0.76105006895892957</v>
      </c>
      <c r="BI34" s="39">
        <f t="shared" si="94"/>
        <v>0.75805636594897352</v>
      </c>
      <c r="BJ34" s="39">
        <f t="shared" si="94"/>
        <v>0.75546713333536009</v>
      </c>
      <c r="BK34" s="39">
        <f t="shared" si="94"/>
        <v>0.74225612078532976</v>
      </c>
      <c r="BL34" s="8"/>
      <c r="BM34" s="39">
        <f>BM31/BM15</f>
        <v>0.74225612078532976</v>
      </c>
      <c r="BN34" s="8"/>
      <c r="BO34" s="39">
        <f t="shared" si="92"/>
        <v>0.75442320521332085</v>
      </c>
      <c r="BP34" s="39">
        <f t="shared" si="92"/>
        <v>0.74824256005605749</v>
      </c>
      <c r="BQ34" s="39">
        <f t="shared" si="92"/>
        <v>0.75487641425276875</v>
      </c>
      <c r="BR34" s="39">
        <f t="shared" si="92"/>
        <v>0.75194270835043986</v>
      </c>
      <c r="BT34" s="39">
        <f>BT31/BT15</f>
        <v>0.75238147678837131</v>
      </c>
    </row>
    <row r="35" spans="2:72" ht="14.25" customHeight="1" x14ac:dyDescent="0.25">
      <c r="B35" s="41"/>
      <c r="D35" s="41"/>
      <c r="E35" s="41"/>
      <c r="F35" s="41"/>
      <c r="G35" s="41"/>
      <c r="H35" s="41"/>
      <c r="I35" s="41"/>
      <c r="J35" s="41"/>
      <c r="K35" s="41"/>
      <c r="L35" s="41"/>
      <c r="M35" s="41"/>
      <c r="N35" s="41"/>
      <c r="O35" s="41"/>
      <c r="Q35" s="41"/>
      <c r="S35" s="41"/>
      <c r="T35" s="41"/>
      <c r="U35" s="41"/>
      <c r="V35" s="41"/>
      <c r="X35" s="41"/>
      <c r="AB35" s="41"/>
      <c r="AC35" s="41"/>
      <c r="AD35" s="41"/>
      <c r="AE35" s="41"/>
      <c r="AF35" s="41"/>
      <c r="AG35" s="41"/>
      <c r="AH35" s="41"/>
      <c r="AI35" s="41"/>
      <c r="AJ35" s="41"/>
      <c r="AK35" s="41"/>
      <c r="AL35" s="41"/>
      <c r="AM35" s="41"/>
      <c r="AN35" s="41"/>
      <c r="AO35" s="41"/>
      <c r="AP35" s="41"/>
      <c r="AQ35" s="41"/>
      <c r="AR35" s="41"/>
      <c r="AS35" s="41"/>
      <c r="AT35" s="41"/>
      <c r="AU35" s="41"/>
      <c r="AV35" s="41"/>
      <c r="AZ35" s="41"/>
      <c r="BA35" s="41"/>
      <c r="BB35" s="41"/>
      <c r="BC35" s="41"/>
      <c r="BD35" s="41"/>
      <c r="BE35" s="41"/>
      <c r="BF35" s="41"/>
      <c r="BG35" s="41"/>
      <c r="BH35" s="41"/>
      <c r="BI35" s="41"/>
      <c r="BJ35" s="41"/>
      <c r="BK35" s="41"/>
      <c r="BM35" s="41"/>
      <c r="BO35" s="41"/>
      <c r="BP35" s="41"/>
      <c r="BQ35" s="41"/>
      <c r="BR35" s="41"/>
      <c r="BT35" s="41"/>
    </row>
    <row r="36" spans="2:72" ht="14.25" customHeight="1" x14ac:dyDescent="0.25">
      <c r="B36" s="29" t="s">
        <v>65</v>
      </c>
      <c r="D36" s="41"/>
      <c r="E36" s="41"/>
      <c r="F36" s="41"/>
      <c r="G36" s="41"/>
      <c r="H36" s="41"/>
      <c r="I36" s="41"/>
      <c r="J36" s="41"/>
      <c r="K36" s="41"/>
      <c r="L36" s="41"/>
      <c r="M36" s="41"/>
      <c r="N36" s="41"/>
      <c r="O36" s="41"/>
      <c r="Q36" s="41"/>
      <c r="S36" s="41"/>
      <c r="T36" s="41"/>
      <c r="U36" s="41"/>
      <c r="V36" s="41"/>
      <c r="X36" s="41"/>
      <c r="AB36" s="41"/>
      <c r="AC36" s="41"/>
      <c r="AD36" s="41"/>
      <c r="AE36" s="41"/>
      <c r="AF36" s="41"/>
      <c r="AG36" s="41"/>
      <c r="AH36" s="41"/>
      <c r="AI36" s="41"/>
      <c r="AJ36" s="41"/>
      <c r="AK36" s="41"/>
      <c r="AL36" s="41"/>
      <c r="AM36" s="41"/>
      <c r="AN36" s="41"/>
      <c r="AO36" s="41"/>
      <c r="AP36" s="41"/>
      <c r="AQ36" s="41"/>
      <c r="AR36" s="41"/>
      <c r="AS36" s="41"/>
      <c r="AT36" s="41"/>
      <c r="AU36" s="41"/>
      <c r="AV36" s="41"/>
      <c r="AZ36" s="41"/>
      <c r="BA36" s="41"/>
      <c r="BB36" s="41"/>
      <c r="BC36" s="41"/>
      <c r="BD36" s="41"/>
      <c r="BE36" s="41"/>
      <c r="BF36" s="41"/>
      <c r="BG36" s="41"/>
      <c r="BH36" s="41"/>
      <c r="BI36" s="41"/>
      <c r="BJ36" s="41"/>
      <c r="BK36" s="41"/>
      <c r="BM36" s="41"/>
      <c r="BO36" s="41"/>
      <c r="BP36" s="41"/>
      <c r="BQ36" s="41"/>
      <c r="BR36" s="41"/>
      <c r="BT36" s="41"/>
    </row>
    <row r="37" spans="2:72" ht="14.25" customHeight="1" x14ac:dyDescent="0.25">
      <c r="B37" s="30" t="s">
        <v>66</v>
      </c>
      <c r="C37" s="14"/>
      <c r="D37" s="262">
        <f>SUMIFS('Youreka P&amp;L'!B:B,'Youreka P&amp;L'!$P:$P,$B37)</f>
        <v>206003.56</v>
      </c>
      <c r="E37" s="262">
        <f>SUMIFS('Youreka P&amp;L'!C:C,'Youreka P&amp;L'!$P:$P,$B37)</f>
        <v>200937.90999999997</v>
      </c>
      <c r="F37" s="262">
        <f>SUMIFS('Youreka P&amp;L'!D:D,'Youreka P&amp;L'!$P:$P,$B37)</f>
        <v>200043.21</v>
      </c>
      <c r="G37" s="262">
        <f>SUMIFS('Youreka P&amp;L'!E:E,'Youreka P&amp;L'!$P:$P,$B37)</f>
        <v>195628.22999999998</v>
      </c>
      <c r="H37" s="262">
        <f>SUMIFS('Youreka P&amp;L'!F:F,'Youreka P&amp;L'!$P:$P,$B37)</f>
        <v>195575.12999999998</v>
      </c>
      <c r="I37" s="262">
        <f>SUMIFS('Youreka P&amp;L'!G:G,'Youreka P&amp;L'!$P:$P,$B37)</f>
        <v>198236.7</v>
      </c>
      <c r="J37" s="262">
        <f>SUMIFS('Youreka P&amp;L'!H:H,'Youreka P&amp;L'!$P:$P,$B37)</f>
        <v>186264.31</v>
      </c>
      <c r="K37" s="262">
        <f>SUMIFS('Youreka P&amp;L'!I:I,'Youreka P&amp;L'!$P:$P,$B37)</f>
        <v>181264.02000000002</v>
      </c>
      <c r="L37" s="262">
        <f>SUMIFS('Youreka P&amp;L'!J:J,'Youreka P&amp;L'!$P:$P,$B37)</f>
        <v>166407.16999999998</v>
      </c>
      <c r="M37" s="262">
        <f>SUMIFS('Youreka P&amp;L'!K:K,'Youreka P&amp;L'!$P:$P,$B37)</f>
        <v>144968.68999999997</v>
      </c>
      <c r="N37" s="262">
        <f>SUMIFS('Youreka P&amp;L'!L:L,'Youreka P&amp;L'!$P:$P,$B37)</f>
        <v>142218.9</v>
      </c>
      <c r="O37" s="262">
        <f>SUMIFS('Youreka P&amp;L'!M:M,'Youreka P&amp;L'!$P:$P,$B37)</f>
        <v>146510.31999999998</v>
      </c>
      <c r="P37" s="14"/>
      <c r="Q37" s="31">
        <f t="shared" ref="Q37:Q42" si="95">INDEX($D37:$O37,MATCH(Q$5,$D$5:$O$5,0))</f>
        <v>146510.31999999998</v>
      </c>
      <c r="R37" s="14"/>
      <c r="S37" s="31">
        <f t="shared" ref="S37:V37" si="96">SUMIFS($D37:$O37,$D$4:$O$4,S$4)</f>
        <v>606984.67999999993</v>
      </c>
      <c r="T37" s="31">
        <f t="shared" si="96"/>
        <v>589440.06000000006</v>
      </c>
      <c r="U37" s="31">
        <f t="shared" si="96"/>
        <v>533935.5</v>
      </c>
      <c r="V37" s="31">
        <f t="shared" si="96"/>
        <v>433697.90999999992</v>
      </c>
      <c r="W37" s="14"/>
      <c r="X37" s="31">
        <f t="shared" ref="X37:X42" si="97">SUMIFS($D37:$O37,$D$5:$O$5,"&lt;="&amp;X$5)</f>
        <v>2164058.15</v>
      </c>
      <c r="AB37" s="31">
        <v>2567673.8500452586</v>
      </c>
      <c r="AC37" s="31"/>
      <c r="AD37" s="31">
        <v>655448.43671965518</v>
      </c>
      <c r="AE37" s="31">
        <v>642063.64746234997</v>
      </c>
      <c r="AF37" s="31">
        <v>635281.53628697223</v>
      </c>
      <c r="AG37" s="31">
        <v>634880.22957628116</v>
      </c>
      <c r="AH37" s="41"/>
      <c r="AI37" s="31">
        <v>218479.23956550233</v>
      </c>
      <c r="AJ37" s="31">
        <v>218482.80234328011</v>
      </c>
      <c r="AK37" s="31">
        <v>218486.39481087271</v>
      </c>
      <c r="AL37" s="31">
        <v>219943.71227120055</v>
      </c>
      <c r="AM37" s="31">
        <v>211058.12608067866</v>
      </c>
      <c r="AN37" s="31">
        <v>211061.80911047079</v>
      </c>
      <c r="AO37" s="31">
        <v>212227.95702441002</v>
      </c>
      <c r="AP37" s="31">
        <v>212188.30169379801</v>
      </c>
      <c r="AQ37" s="31">
        <v>210865.27756876417</v>
      </c>
      <c r="AR37" s="31">
        <v>212116.83009958558</v>
      </c>
      <c r="AS37" s="31">
        <v>211672.19340801475</v>
      </c>
      <c r="AT37" s="31">
        <v>211091.20606868083</v>
      </c>
      <c r="AU37" s="41"/>
      <c r="AV37" s="31">
        <f t="shared" ref="AV37:AV44" si="98">SUMIFS(AI37:AT37,$AI$5:$AT$5,"&lt;="&amp;$AV$5)</f>
        <v>2567673.8500452582</v>
      </c>
      <c r="AZ37" s="262">
        <v>205015.05</v>
      </c>
      <c r="BA37" s="262">
        <v>218763.68000000002</v>
      </c>
      <c r="BB37" s="262">
        <v>205576.77000000002</v>
      </c>
      <c r="BC37" s="262">
        <v>208140.28000000003</v>
      </c>
      <c r="BD37" s="262">
        <v>210220.37</v>
      </c>
      <c r="BE37" s="262">
        <v>204174.08000000002</v>
      </c>
      <c r="BF37" s="262">
        <v>210498.74</v>
      </c>
      <c r="BG37" s="262">
        <v>205422.37</v>
      </c>
      <c r="BH37" s="262">
        <v>206419.86999999997</v>
      </c>
      <c r="BI37" s="262">
        <v>201677.08</v>
      </c>
      <c r="BJ37" s="262">
        <v>182142.91999999998</v>
      </c>
      <c r="BK37" s="262">
        <v>209813.8</v>
      </c>
      <c r="BL37" s="14"/>
      <c r="BM37" s="31">
        <f t="shared" ref="BM37:BM42" si="99">INDEX($AZ37:$BK37,MATCH(BM$5,$AZ$5:$BK$5,0))</f>
        <v>209813.8</v>
      </c>
      <c r="BN37" s="14"/>
      <c r="BO37" s="31">
        <f t="shared" ref="BO37:BR37" si="100">SUMIFS($AZ37:$BK37,$AZ$4:$BK$4,BO$4)</f>
        <v>629355.5</v>
      </c>
      <c r="BP37" s="31">
        <f t="shared" si="100"/>
        <v>622534.73</v>
      </c>
      <c r="BQ37" s="31">
        <f t="shared" si="100"/>
        <v>622340.98</v>
      </c>
      <c r="BR37" s="31">
        <f t="shared" si="100"/>
        <v>593633.80000000005</v>
      </c>
      <c r="BS37" s="14"/>
      <c r="BT37" s="31">
        <f t="shared" ref="BT37:BT42" si="101">SUMIFS($AZ37:$BK37,$AZ$5:$BK$5,"&lt;="&amp;BT$5)</f>
        <v>2467865.0099999998</v>
      </c>
    </row>
    <row r="38" spans="2:72" ht="14.25" customHeight="1" x14ac:dyDescent="0.25">
      <c r="B38" s="30" t="s">
        <v>67</v>
      </c>
      <c r="D38" s="197">
        <f>SUMIFS('Youreka P&amp;L'!B:B,'Youreka P&amp;L'!$P:$P,$B38)</f>
        <v>96973.449999999983</v>
      </c>
      <c r="E38" s="197">
        <f>SUMIFS('Youreka P&amp;L'!C:C,'Youreka P&amp;L'!$P:$P,$B38)</f>
        <v>79886.349999999977</v>
      </c>
      <c r="F38" s="197">
        <f>SUMIFS('Youreka P&amp;L'!D:D,'Youreka P&amp;L'!$P:$P,$B38)</f>
        <v>97557.290000000008</v>
      </c>
      <c r="G38" s="197">
        <f>SUMIFS('Youreka P&amp;L'!E:E,'Youreka P&amp;L'!$P:$P,$B38)</f>
        <v>70659.03</v>
      </c>
      <c r="H38" s="197">
        <f>SUMIFS('Youreka P&amp;L'!F:F,'Youreka P&amp;L'!$P:$P,$B38)</f>
        <v>75115.240000000005</v>
      </c>
      <c r="I38" s="197">
        <f>SUMIFS('Youreka P&amp;L'!G:G,'Youreka P&amp;L'!$P:$P,$B38)</f>
        <v>97045.260000000009</v>
      </c>
      <c r="J38" s="197">
        <f>SUMIFS('Youreka P&amp;L'!H:H,'Youreka P&amp;L'!$P:$P,$B38)</f>
        <v>77154.609999999986</v>
      </c>
      <c r="K38" s="197">
        <f>SUMIFS('Youreka P&amp;L'!I:I,'Youreka P&amp;L'!$P:$P,$B38)</f>
        <v>76169.41</v>
      </c>
      <c r="L38" s="197">
        <f>SUMIFS('Youreka P&amp;L'!J:J,'Youreka P&amp;L'!$P:$P,$B38)</f>
        <v>74553.969999999987</v>
      </c>
      <c r="M38" s="197">
        <f>SUMIFS('Youreka P&amp;L'!K:K,'Youreka P&amp;L'!$P:$P,$B38)</f>
        <v>88757.99000000002</v>
      </c>
      <c r="N38" s="197">
        <f>SUMIFS('Youreka P&amp;L'!L:L,'Youreka P&amp;L'!$P:$P,$B38)</f>
        <v>55916.67</v>
      </c>
      <c r="O38" s="197">
        <f>SUMIFS('Youreka P&amp;L'!M:M,'Youreka P&amp;L'!$P:$P,$B38)</f>
        <v>58148.880000000005</v>
      </c>
      <c r="Q38" s="33">
        <f t="shared" si="95"/>
        <v>58148.880000000005</v>
      </c>
      <c r="S38" s="33">
        <f t="shared" ref="S38:V38" si="102">SUMIFS($D38:$O38,$D$4:$O$4,S$4)</f>
        <v>274417.08999999997</v>
      </c>
      <c r="T38" s="33">
        <f t="shared" si="102"/>
        <v>242819.53000000003</v>
      </c>
      <c r="U38" s="33">
        <f t="shared" si="102"/>
        <v>227877.99</v>
      </c>
      <c r="V38" s="33">
        <f t="shared" si="102"/>
        <v>202823.54000000004</v>
      </c>
      <c r="X38" s="33">
        <f t="shared" si="97"/>
        <v>947938.15</v>
      </c>
      <c r="AB38" s="33">
        <v>1170086.6951804408</v>
      </c>
      <c r="AC38" s="33"/>
      <c r="AD38" s="33">
        <v>291893.81826279307</v>
      </c>
      <c r="AE38" s="33">
        <v>282476.22509364504</v>
      </c>
      <c r="AF38" s="33">
        <v>297104.10930125858</v>
      </c>
      <c r="AG38" s="33">
        <v>298612.54252274404</v>
      </c>
      <c r="AH38" s="41"/>
      <c r="AI38" s="33">
        <v>91297.939420931027</v>
      </c>
      <c r="AJ38" s="33">
        <v>109297.93942093103</v>
      </c>
      <c r="AK38" s="33">
        <v>91297.939420931027</v>
      </c>
      <c r="AL38" s="33">
        <v>94206.741697881676</v>
      </c>
      <c r="AM38" s="33">
        <v>94134.741697881676</v>
      </c>
      <c r="AN38" s="33">
        <v>94134.741697881676</v>
      </c>
      <c r="AO38" s="33">
        <v>103034.70310041953</v>
      </c>
      <c r="AP38" s="33">
        <v>97034.703100419516</v>
      </c>
      <c r="AQ38" s="33">
        <v>97034.703100419516</v>
      </c>
      <c r="AR38" s="33">
        <v>98623.447507581339</v>
      </c>
      <c r="AS38" s="33">
        <v>101607.44750758135</v>
      </c>
      <c r="AT38" s="33">
        <v>98381.647507581351</v>
      </c>
      <c r="AU38" s="41"/>
      <c r="AV38" s="33">
        <f t="shared" si="98"/>
        <v>1170086.6951804406</v>
      </c>
      <c r="AZ38" s="197">
        <v>104087.34999999998</v>
      </c>
      <c r="BA38" s="197">
        <v>110792.14000000001</v>
      </c>
      <c r="BB38" s="197">
        <v>108984</v>
      </c>
      <c r="BC38" s="197">
        <v>104407.15999999999</v>
      </c>
      <c r="BD38" s="197">
        <v>111729.27000000002</v>
      </c>
      <c r="BE38" s="197">
        <v>98149.039999999964</v>
      </c>
      <c r="BF38" s="197">
        <v>97578.130000000019</v>
      </c>
      <c r="BG38" s="197">
        <v>108378.26999999999</v>
      </c>
      <c r="BH38" s="197">
        <v>144241.82999999999</v>
      </c>
      <c r="BI38" s="197">
        <v>111409.7</v>
      </c>
      <c r="BJ38" s="197">
        <v>96242.579999999987</v>
      </c>
      <c r="BK38" s="197">
        <v>75269.430000000008</v>
      </c>
      <c r="BM38" s="33">
        <f t="shared" si="99"/>
        <v>75269.430000000008</v>
      </c>
      <c r="BO38" s="33">
        <f t="shared" ref="BO38:BR38" si="103">SUMIFS($AZ38:$BK38,$AZ$4:$BK$4,BO$4)</f>
        <v>323863.49</v>
      </c>
      <c r="BP38" s="33">
        <f t="shared" si="103"/>
        <v>314285.46999999997</v>
      </c>
      <c r="BQ38" s="33">
        <f t="shared" si="103"/>
        <v>350198.23</v>
      </c>
      <c r="BR38" s="33">
        <f t="shared" si="103"/>
        <v>282921.70999999996</v>
      </c>
      <c r="BT38" s="33">
        <f t="shared" si="101"/>
        <v>1271268.8999999999</v>
      </c>
    </row>
    <row r="39" spans="2:72" ht="14.25" customHeight="1" x14ac:dyDescent="0.25">
      <c r="B39" s="30" t="s">
        <v>68</v>
      </c>
      <c r="D39" s="197">
        <f>SUMIFS('Youreka P&amp;L'!B:B,'Youreka P&amp;L'!$P:$P,$B39)</f>
        <v>1371.8600000000001</v>
      </c>
      <c r="E39" s="197">
        <f>SUMIFS('Youreka P&amp;L'!C:C,'Youreka P&amp;L'!$P:$P,$B39)</f>
        <v>480.84</v>
      </c>
      <c r="F39" s="197">
        <f>SUMIFS('Youreka P&amp;L'!D:D,'Youreka P&amp;L'!$P:$P,$B39)</f>
        <v>0</v>
      </c>
      <c r="G39" s="197">
        <f>SUMIFS('Youreka P&amp;L'!E:E,'Youreka P&amp;L'!$P:$P,$B39)</f>
        <v>0</v>
      </c>
      <c r="H39" s="197">
        <f>SUMIFS('Youreka P&amp;L'!F:F,'Youreka P&amp;L'!$P:$P,$B39)</f>
        <v>200</v>
      </c>
      <c r="I39" s="197">
        <f>SUMIFS('Youreka P&amp;L'!G:G,'Youreka P&amp;L'!$P:$P,$B39)</f>
        <v>500</v>
      </c>
      <c r="J39" s="197">
        <f>SUMIFS('Youreka P&amp;L'!H:H,'Youreka P&amp;L'!$P:$P,$B39)</f>
        <v>897.47</v>
      </c>
      <c r="K39" s="197">
        <f>SUMIFS('Youreka P&amp;L'!I:I,'Youreka P&amp;L'!$P:$P,$B39)</f>
        <v>678.15</v>
      </c>
      <c r="L39" s="197">
        <f>SUMIFS('Youreka P&amp;L'!J:J,'Youreka P&amp;L'!$P:$P,$B39)</f>
        <v>0</v>
      </c>
      <c r="M39" s="197">
        <f>SUMIFS('Youreka P&amp;L'!K:K,'Youreka P&amp;L'!$P:$P,$B39)</f>
        <v>0</v>
      </c>
      <c r="N39" s="197">
        <f>SUMIFS('Youreka P&amp;L'!L:L,'Youreka P&amp;L'!$P:$P,$B39)</f>
        <v>554.27</v>
      </c>
      <c r="O39" s="197">
        <f>SUMIFS('Youreka P&amp;L'!M:M,'Youreka P&amp;L'!$P:$P,$B39)</f>
        <v>499.83</v>
      </c>
      <c r="Q39" s="33">
        <f t="shared" si="95"/>
        <v>499.83</v>
      </c>
      <c r="S39" s="33">
        <f t="shared" ref="S39:V39" si="104">SUMIFS($D39:$O39,$D$4:$O$4,S$4)</f>
        <v>1852.7</v>
      </c>
      <c r="T39" s="33">
        <f t="shared" si="104"/>
        <v>700</v>
      </c>
      <c r="U39" s="33">
        <f t="shared" si="104"/>
        <v>1575.62</v>
      </c>
      <c r="V39" s="33">
        <f t="shared" si="104"/>
        <v>1054.0999999999999</v>
      </c>
      <c r="X39" s="33">
        <f t="shared" si="97"/>
        <v>5182.42</v>
      </c>
      <c r="AB39" s="33">
        <v>23125</v>
      </c>
      <c r="AC39" s="33"/>
      <c r="AD39" s="33">
        <v>5781.25</v>
      </c>
      <c r="AE39" s="33">
        <v>3312.4999999999995</v>
      </c>
      <c r="AF39" s="33">
        <v>6281.25</v>
      </c>
      <c r="AG39" s="33">
        <v>7750</v>
      </c>
      <c r="AH39" s="41"/>
      <c r="AI39" s="33">
        <v>1927.0833333333335</v>
      </c>
      <c r="AJ39" s="33">
        <v>1927.0833333333335</v>
      </c>
      <c r="AK39" s="33">
        <v>1927.0833333333335</v>
      </c>
      <c r="AL39" s="33">
        <v>1104.1666666666665</v>
      </c>
      <c r="AM39" s="33">
        <v>1104.1666666666665</v>
      </c>
      <c r="AN39" s="33">
        <v>1104.1666666666665</v>
      </c>
      <c r="AO39" s="33">
        <v>2093.75</v>
      </c>
      <c r="AP39" s="33">
        <v>2093.75</v>
      </c>
      <c r="AQ39" s="33">
        <v>2093.75</v>
      </c>
      <c r="AR39" s="33">
        <v>2583.3333333333335</v>
      </c>
      <c r="AS39" s="33">
        <v>2583.3333333333335</v>
      </c>
      <c r="AT39" s="33">
        <v>2583.3333333333335</v>
      </c>
      <c r="AU39" s="41"/>
      <c r="AV39" s="33">
        <f t="shared" si="98"/>
        <v>23124.999999999996</v>
      </c>
      <c r="AZ39" s="197">
        <v>3151.69</v>
      </c>
      <c r="BA39" s="197">
        <v>423.96000000000004</v>
      </c>
      <c r="BB39" s="197">
        <v>1303.01</v>
      </c>
      <c r="BC39" s="197">
        <v>486.28999999999996</v>
      </c>
      <c r="BD39" s="197">
        <v>1957.63</v>
      </c>
      <c r="BE39" s="197">
        <v>682.06000000000006</v>
      </c>
      <c r="BF39" s="197">
        <v>0</v>
      </c>
      <c r="BG39" s="197">
        <v>831.83999999999992</v>
      </c>
      <c r="BH39" s="197">
        <v>81.98</v>
      </c>
      <c r="BI39" s="197">
        <v>300</v>
      </c>
      <c r="BJ39" s="197">
        <v>598.1</v>
      </c>
      <c r="BK39" s="197">
        <v>989.93000000000006</v>
      </c>
      <c r="BM39" s="33">
        <f t="shared" si="99"/>
        <v>989.93000000000006</v>
      </c>
      <c r="BO39" s="33">
        <f t="shared" ref="BO39:BR39" si="105">SUMIFS($AZ39:$BK39,$AZ$4:$BK$4,BO$4)</f>
        <v>4878.66</v>
      </c>
      <c r="BP39" s="33">
        <f t="shared" si="105"/>
        <v>3125.98</v>
      </c>
      <c r="BQ39" s="33">
        <f t="shared" si="105"/>
        <v>913.81999999999994</v>
      </c>
      <c r="BR39" s="33">
        <f t="shared" si="105"/>
        <v>1888.0300000000002</v>
      </c>
      <c r="BT39" s="33">
        <f t="shared" si="101"/>
        <v>10806.49</v>
      </c>
    </row>
    <row r="40" spans="2:72" ht="14.25" customHeight="1" x14ac:dyDescent="0.25">
      <c r="B40" s="30" t="s">
        <v>69</v>
      </c>
      <c r="D40" s="197">
        <f>SUMIFS('Youreka P&amp;L'!B:B,'Youreka P&amp;L'!$P:$P,$B40)</f>
        <v>235761.27999999997</v>
      </c>
      <c r="E40" s="197">
        <f>SUMIFS('Youreka P&amp;L'!C:C,'Youreka P&amp;L'!$P:$P,$B40)</f>
        <v>215932.96000000002</v>
      </c>
      <c r="F40" s="197">
        <f>SUMIFS('Youreka P&amp;L'!D:D,'Youreka P&amp;L'!$P:$P,$B40)</f>
        <v>215389.87000000002</v>
      </c>
      <c r="G40" s="197">
        <f>SUMIFS('Youreka P&amp;L'!E:E,'Youreka P&amp;L'!$P:$P,$B40)</f>
        <v>189089.63</v>
      </c>
      <c r="H40" s="197">
        <f>SUMIFS('Youreka P&amp;L'!F:F,'Youreka P&amp;L'!$P:$P,$B40)</f>
        <v>202459.87</v>
      </c>
      <c r="I40" s="197">
        <f>SUMIFS('Youreka P&amp;L'!G:G,'Youreka P&amp;L'!$P:$P,$B40)</f>
        <v>200386.33000000002</v>
      </c>
      <c r="J40" s="197">
        <f>SUMIFS('Youreka P&amp;L'!H:H,'Youreka P&amp;L'!$P:$P,$B40)</f>
        <v>203215.61000000002</v>
      </c>
      <c r="K40" s="197">
        <f>SUMIFS('Youreka P&amp;L'!I:I,'Youreka P&amp;L'!$P:$P,$B40)</f>
        <v>200147.93999999997</v>
      </c>
      <c r="L40" s="197">
        <f>SUMIFS('Youreka P&amp;L'!J:J,'Youreka P&amp;L'!$P:$P,$B40)</f>
        <v>201054.69999999998</v>
      </c>
      <c r="M40" s="197">
        <f>SUMIFS('Youreka P&amp;L'!K:K,'Youreka P&amp;L'!$P:$P,$B40)</f>
        <v>206821.35</v>
      </c>
      <c r="N40" s="197">
        <f>SUMIFS('Youreka P&amp;L'!L:L,'Youreka P&amp;L'!$P:$P,$B40)</f>
        <v>152811.40999999997</v>
      </c>
      <c r="O40" s="197">
        <f>SUMIFS('Youreka P&amp;L'!M:M,'Youreka P&amp;L'!$P:$P,$B40)</f>
        <v>175087.99000000002</v>
      </c>
      <c r="Q40" s="33">
        <f t="shared" si="95"/>
        <v>175087.99000000002</v>
      </c>
      <c r="S40" s="33">
        <f t="shared" ref="S40:V40" si="106">SUMIFS($D40:$O40,$D$4:$O$4,S$4)</f>
        <v>667084.11</v>
      </c>
      <c r="T40" s="33">
        <f t="shared" si="106"/>
        <v>591935.83000000007</v>
      </c>
      <c r="U40" s="33">
        <f t="shared" si="106"/>
        <v>604418.25</v>
      </c>
      <c r="V40" s="33">
        <f t="shared" si="106"/>
        <v>534720.75</v>
      </c>
      <c r="X40" s="33">
        <f t="shared" si="97"/>
        <v>2398158.9400000004</v>
      </c>
      <c r="AB40" s="33">
        <v>2617749.1284822649</v>
      </c>
      <c r="AC40" s="33"/>
      <c r="AD40" s="33">
        <v>676119.24620982504</v>
      </c>
      <c r="AE40" s="33">
        <v>652527.73861733102</v>
      </c>
      <c r="AF40" s="33">
        <v>643169.20461620961</v>
      </c>
      <c r="AG40" s="33">
        <v>645932.93903889926</v>
      </c>
      <c r="AH40" s="41"/>
      <c r="AI40" s="33">
        <v>224092.23484771946</v>
      </c>
      <c r="AJ40" s="33">
        <v>225872.88068105277</v>
      </c>
      <c r="AK40" s="33">
        <v>226154.13068105277</v>
      </c>
      <c r="AL40" s="33">
        <v>227936.72483825564</v>
      </c>
      <c r="AM40" s="33">
        <v>212070.50688953773</v>
      </c>
      <c r="AN40" s="33">
        <v>212520.50688953773</v>
      </c>
      <c r="AO40" s="33">
        <v>214400.63487206987</v>
      </c>
      <c r="AP40" s="33">
        <v>214719.38487206987</v>
      </c>
      <c r="AQ40" s="33">
        <v>214049.18487206986</v>
      </c>
      <c r="AR40" s="33">
        <v>215624.24799963311</v>
      </c>
      <c r="AS40" s="33">
        <v>215546.24799963311</v>
      </c>
      <c r="AT40" s="33">
        <v>214762.4430396331</v>
      </c>
      <c r="AU40" s="41"/>
      <c r="AV40" s="33">
        <f t="shared" si="98"/>
        <v>2617749.1284822654</v>
      </c>
      <c r="AZ40" s="197">
        <v>220430.32</v>
      </c>
      <c r="BA40" s="197">
        <v>210336.30000000002</v>
      </c>
      <c r="BB40" s="197">
        <v>193183.53999999998</v>
      </c>
      <c r="BC40" s="197">
        <v>206278.40000000002</v>
      </c>
      <c r="BD40" s="197">
        <v>202064.39000000004</v>
      </c>
      <c r="BE40" s="197">
        <v>199031.10000000003</v>
      </c>
      <c r="BF40" s="197">
        <v>213202.71</v>
      </c>
      <c r="BG40" s="197">
        <v>200400.68</v>
      </c>
      <c r="BH40" s="197">
        <v>199705.93999999997</v>
      </c>
      <c r="BI40" s="197">
        <v>215090.77</v>
      </c>
      <c r="BJ40" s="197">
        <v>210084.34000000003</v>
      </c>
      <c r="BK40" s="197">
        <v>210736.13</v>
      </c>
      <c r="BM40" s="33">
        <f t="shared" si="99"/>
        <v>210736.13</v>
      </c>
      <c r="BO40" s="33">
        <f t="shared" ref="BO40:BR40" si="107">SUMIFS($AZ40:$BK40,$AZ$4:$BK$4,BO$4)</f>
        <v>623950.15999999992</v>
      </c>
      <c r="BP40" s="33">
        <f t="shared" si="107"/>
        <v>607373.89000000013</v>
      </c>
      <c r="BQ40" s="33">
        <f t="shared" si="107"/>
        <v>613309.32999999996</v>
      </c>
      <c r="BR40" s="33">
        <f t="shared" si="107"/>
        <v>635911.24</v>
      </c>
      <c r="BT40" s="33">
        <f t="shared" si="101"/>
        <v>2480544.6199999996</v>
      </c>
    </row>
    <row r="41" spans="2:72" ht="14.25" customHeight="1" x14ac:dyDescent="0.25">
      <c r="B41" s="30" t="s">
        <v>70</v>
      </c>
      <c r="D41" s="197">
        <f>SUMIFS('Youreka P&amp;L'!B:B,'Youreka P&amp;L'!$P:$P,$B41)</f>
        <v>45103.799999999996</v>
      </c>
      <c r="E41" s="197">
        <f>SUMIFS('Youreka P&amp;L'!C:C,'Youreka P&amp;L'!$P:$P,$B41)</f>
        <v>46476.52</v>
      </c>
      <c r="F41" s="197">
        <f>SUMIFS('Youreka P&amp;L'!D:D,'Youreka P&amp;L'!$P:$P,$B41)</f>
        <v>55568.94</v>
      </c>
      <c r="G41" s="197">
        <f>SUMIFS('Youreka P&amp;L'!E:E,'Youreka P&amp;L'!$P:$P,$B41)</f>
        <v>47130.19</v>
      </c>
      <c r="H41" s="197">
        <f>SUMIFS('Youreka P&amp;L'!F:F,'Youreka P&amp;L'!$P:$P,$B41)</f>
        <v>46695.840000000004</v>
      </c>
      <c r="I41" s="197">
        <f>SUMIFS('Youreka P&amp;L'!G:G,'Youreka P&amp;L'!$P:$P,$B41)</f>
        <v>45884.97</v>
      </c>
      <c r="J41" s="197">
        <f>SUMIFS('Youreka P&amp;L'!H:H,'Youreka P&amp;L'!$P:$P,$B41)</f>
        <v>45616.63</v>
      </c>
      <c r="K41" s="197">
        <f>SUMIFS('Youreka P&amp;L'!I:I,'Youreka P&amp;L'!$P:$P,$B41)</f>
        <v>36991.760000000002</v>
      </c>
      <c r="L41" s="197">
        <f>SUMIFS('Youreka P&amp;L'!J:J,'Youreka P&amp;L'!$P:$P,$B41)</f>
        <v>39917.31</v>
      </c>
      <c r="M41" s="197">
        <f>SUMIFS('Youreka P&amp;L'!K:K,'Youreka P&amp;L'!$P:$P,$B41)</f>
        <v>90592.110000000015</v>
      </c>
      <c r="N41" s="197">
        <f>SUMIFS('Youreka P&amp;L'!L:L,'Youreka P&amp;L'!$P:$P,$B41)</f>
        <v>39341.89</v>
      </c>
      <c r="O41" s="197">
        <f>SUMIFS('Youreka P&amp;L'!M:M,'Youreka P&amp;L'!$P:$P,$B41)</f>
        <v>27880.190000000002</v>
      </c>
      <c r="Q41" s="33">
        <f t="shared" si="95"/>
        <v>27880.190000000002</v>
      </c>
      <c r="S41" s="33">
        <f t="shared" ref="S41:V41" si="108">SUMIFS($D41:$O41,$D$4:$O$4,S$4)</f>
        <v>147149.26</v>
      </c>
      <c r="T41" s="33">
        <f t="shared" si="108"/>
        <v>139711</v>
      </c>
      <c r="U41" s="33">
        <f t="shared" si="108"/>
        <v>122525.7</v>
      </c>
      <c r="V41" s="33">
        <f t="shared" si="108"/>
        <v>157814.19</v>
      </c>
      <c r="X41" s="33">
        <f t="shared" si="97"/>
        <v>567200.15000000014</v>
      </c>
      <c r="AB41" s="33">
        <v>546897.72780555196</v>
      </c>
      <c r="AC41" s="33"/>
      <c r="AD41" s="33">
        <v>115225.38043654579</v>
      </c>
      <c r="AE41" s="33">
        <v>125586.86012177476</v>
      </c>
      <c r="AF41" s="33">
        <v>180373.07235183858</v>
      </c>
      <c r="AG41" s="33">
        <v>125712.41489539285</v>
      </c>
      <c r="AH41" s="41"/>
      <c r="AI41" s="33">
        <v>39575.12681218193</v>
      </c>
      <c r="AJ41" s="33">
        <v>37825.12681218193</v>
      </c>
      <c r="AK41" s="33">
        <v>37825.12681218193</v>
      </c>
      <c r="AL41" s="33">
        <v>45783.654228625775</v>
      </c>
      <c r="AM41" s="33">
        <v>38276.602946574494</v>
      </c>
      <c r="AN41" s="33">
        <v>41526.602946574494</v>
      </c>
      <c r="AO41" s="33">
        <v>49457.690783946193</v>
      </c>
      <c r="AP41" s="33">
        <v>40957.690783946193</v>
      </c>
      <c r="AQ41" s="33">
        <v>89957.690783946193</v>
      </c>
      <c r="AR41" s="33">
        <v>43404.138298464284</v>
      </c>
      <c r="AS41" s="33">
        <v>41154.138298464284</v>
      </c>
      <c r="AT41" s="33">
        <v>41154.138298464284</v>
      </c>
      <c r="AU41" s="41"/>
      <c r="AV41" s="33">
        <f t="shared" si="98"/>
        <v>546897.72780555207</v>
      </c>
      <c r="AZ41" s="197">
        <v>43286.81</v>
      </c>
      <c r="BA41" s="197">
        <v>46592</v>
      </c>
      <c r="BB41" s="197">
        <v>54073.33</v>
      </c>
      <c r="BC41" s="197">
        <v>44676.51</v>
      </c>
      <c r="BD41" s="197">
        <v>46633.599999999999</v>
      </c>
      <c r="BE41" s="197">
        <v>51193.469999999994</v>
      </c>
      <c r="BF41" s="197">
        <v>61056.89</v>
      </c>
      <c r="BG41" s="197">
        <v>107239.57</v>
      </c>
      <c r="BH41" s="197">
        <v>50029.439999999995</v>
      </c>
      <c r="BI41" s="197">
        <v>51787.039999999994</v>
      </c>
      <c r="BJ41" s="197">
        <v>49741.82</v>
      </c>
      <c r="BK41" s="197">
        <v>39478.82</v>
      </c>
      <c r="BM41" s="33">
        <f t="shared" si="99"/>
        <v>39478.82</v>
      </c>
      <c r="BO41" s="33">
        <f t="shared" ref="BO41:BR41" si="109">SUMIFS($AZ41:$BK41,$AZ$4:$BK$4,BO$4)</f>
        <v>143952.14000000001</v>
      </c>
      <c r="BP41" s="33">
        <f t="shared" si="109"/>
        <v>142503.57999999999</v>
      </c>
      <c r="BQ41" s="33">
        <f t="shared" si="109"/>
        <v>218325.90000000002</v>
      </c>
      <c r="BR41" s="33">
        <f t="shared" si="109"/>
        <v>141007.67999999999</v>
      </c>
      <c r="BT41" s="33">
        <f t="shared" si="101"/>
        <v>645789.29999999993</v>
      </c>
    </row>
    <row r="42" spans="2:72" ht="14.25" customHeight="1" x14ac:dyDescent="0.25">
      <c r="B42" s="30" t="s">
        <v>71</v>
      </c>
      <c r="D42" s="197">
        <f>SUM('Youreka Monthly Nat P&amp;L'!D48:D53)</f>
        <v>813726.93055555562</v>
      </c>
      <c r="E42" s="197">
        <f>SUM('Youreka Monthly Nat P&amp;L'!E48:E53)</f>
        <v>813726.93055555562</v>
      </c>
      <c r="F42" s="197">
        <f>SUM('Youreka Monthly Nat P&amp;L'!F48:F53)</f>
        <v>813726.93055555562</v>
      </c>
      <c r="G42" s="197">
        <f>SUM('Youreka Monthly Nat P&amp;L'!G48:G53)</f>
        <v>813726.93055555562</v>
      </c>
      <c r="H42" s="197">
        <f>SUM('Youreka Monthly Nat P&amp;L'!H48:H53)</f>
        <v>813726.93055555562</v>
      </c>
      <c r="I42" s="197">
        <f>SUM('Youreka Monthly Nat P&amp;L'!I48:I53)</f>
        <v>813726.92055555561</v>
      </c>
      <c r="J42" s="197">
        <f>SUM('Youreka Monthly Nat P&amp;L'!J48:J53)</f>
        <v>813808.07055555552</v>
      </c>
      <c r="K42" s="197">
        <f>SUM('Youreka Monthly Nat P&amp;L'!K48:K53)</f>
        <v>813808.07055555552</v>
      </c>
      <c r="L42" s="197">
        <f>SUM('Youreka Monthly Nat P&amp;L'!L48:L53)</f>
        <v>821274.6605555556</v>
      </c>
      <c r="M42" s="197">
        <f>SUM('Youreka Monthly Nat P&amp;L'!M48:M53)</f>
        <v>813808.07055555552</v>
      </c>
      <c r="N42" s="197">
        <f>SUM('Youreka Monthly Nat P&amp;L'!N48:N53)</f>
        <v>813808.07055555552</v>
      </c>
      <c r="O42" s="197">
        <f>SUM('Youreka Monthly Nat P&amp;L'!O48:O53)</f>
        <v>822808.07055555552</v>
      </c>
      <c r="Q42" s="33">
        <f t="shared" si="95"/>
        <v>822808.07055555552</v>
      </c>
      <c r="S42" s="33">
        <f t="shared" ref="S42:V42" si="110">SUMIFS($D42:$O42,$D$4:$O$4,S$4)</f>
        <v>2441180.791666667</v>
      </c>
      <c r="T42" s="33">
        <f t="shared" si="110"/>
        <v>2441180.7816666667</v>
      </c>
      <c r="U42" s="33">
        <f t="shared" si="110"/>
        <v>2448890.8016666668</v>
      </c>
      <c r="V42" s="33">
        <f t="shared" si="110"/>
        <v>2450424.2116666664</v>
      </c>
      <c r="X42" s="33">
        <f t="shared" si="97"/>
        <v>9781676.586666666</v>
      </c>
      <c r="AB42" s="33">
        <v>9864723.9346666671</v>
      </c>
      <c r="AC42" s="33"/>
      <c r="AD42" s="33">
        <v>2466180.9836666668</v>
      </c>
      <c r="AE42" s="33">
        <v>2466180.9836666668</v>
      </c>
      <c r="AF42" s="33">
        <v>2466180.9836666668</v>
      </c>
      <c r="AG42" s="33">
        <v>2466180.9836666668</v>
      </c>
      <c r="AH42" s="41"/>
      <c r="AI42" s="33">
        <v>813726.99455555563</v>
      </c>
      <c r="AJ42" s="33">
        <v>838726.99455555563</v>
      </c>
      <c r="AK42" s="33">
        <v>813726.99455555563</v>
      </c>
      <c r="AL42" s="33">
        <v>813726.99455555563</v>
      </c>
      <c r="AM42" s="33">
        <v>838726.99455555563</v>
      </c>
      <c r="AN42" s="33">
        <v>813726.99455555563</v>
      </c>
      <c r="AO42" s="33">
        <v>813726.99455555563</v>
      </c>
      <c r="AP42" s="33">
        <v>838726.99455555563</v>
      </c>
      <c r="AQ42" s="33">
        <v>813726.99455555563</v>
      </c>
      <c r="AR42" s="33">
        <v>813726.99455555563</v>
      </c>
      <c r="AS42" s="33">
        <v>838726.99455555563</v>
      </c>
      <c r="AT42" s="33">
        <v>813726.99455555563</v>
      </c>
      <c r="AU42" s="41"/>
      <c r="AV42" s="33">
        <f t="shared" si="98"/>
        <v>9864723.9346666653</v>
      </c>
      <c r="AZ42" s="197">
        <v>814347.40888888889</v>
      </c>
      <c r="BA42" s="197">
        <v>814347.40888888889</v>
      </c>
      <c r="BB42" s="197">
        <v>814347.40888888889</v>
      </c>
      <c r="BC42" s="197">
        <v>814347.40888888889</v>
      </c>
      <c r="BD42" s="197">
        <v>814347.40888888889</v>
      </c>
      <c r="BE42" s="197">
        <v>814347.40888888889</v>
      </c>
      <c r="BF42" s="197">
        <v>814422.44888888893</v>
      </c>
      <c r="BG42" s="197">
        <v>815050.77888888889</v>
      </c>
      <c r="BH42" s="197">
        <v>814422.44888888893</v>
      </c>
      <c r="BI42" s="197">
        <v>806112.29055555549</v>
      </c>
      <c r="BJ42" s="197">
        <v>813726.92055555561</v>
      </c>
      <c r="BK42" s="197">
        <v>814186.93055555562</v>
      </c>
      <c r="BM42" s="33">
        <f t="shared" si="99"/>
        <v>814186.93055555562</v>
      </c>
      <c r="BO42" s="33">
        <f t="shared" ref="BO42:BR42" si="111">SUMIFS($AZ42:$BK42,$AZ$4:$BK$4,BO$4)</f>
        <v>2443042.2266666666</v>
      </c>
      <c r="BP42" s="33">
        <f t="shared" si="111"/>
        <v>2443042.2266666666</v>
      </c>
      <c r="BQ42" s="33">
        <f t="shared" si="111"/>
        <v>2443895.6766666668</v>
      </c>
      <c r="BR42" s="33">
        <f t="shared" si="111"/>
        <v>2434026.1416666666</v>
      </c>
      <c r="BT42" s="33">
        <f t="shared" si="101"/>
        <v>9764006.2716666665</v>
      </c>
    </row>
    <row r="43" spans="2:72" ht="14.25" customHeight="1" x14ac:dyDescent="0.25">
      <c r="B43" s="35" t="s">
        <v>72</v>
      </c>
      <c r="D43" s="37">
        <f t="shared" ref="D43:O43" si="112">SUM(D37:D42)</f>
        <v>1398940.8805555557</v>
      </c>
      <c r="E43" s="37">
        <f t="shared" si="112"/>
        <v>1357441.5105555556</v>
      </c>
      <c r="F43" s="37">
        <f t="shared" si="112"/>
        <v>1382286.2405555556</v>
      </c>
      <c r="G43" s="37">
        <f t="shared" si="112"/>
        <v>1316234.0105555556</v>
      </c>
      <c r="H43" s="37">
        <f t="shared" si="112"/>
        <v>1333773.0105555556</v>
      </c>
      <c r="I43" s="37">
        <f t="shared" si="112"/>
        <v>1355780.1805555555</v>
      </c>
      <c r="J43" s="37">
        <f t="shared" si="112"/>
        <v>1326956.7005555555</v>
      </c>
      <c r="K43" s="37">
        <f t="shared" si="112"/>
        <v>1309059.3505555554</v>
      </c>
      <c r="L43" s="37">
        <f t="shared" si="112"/>
        <v>1303207.8105555556</v>
      </c>
      <c r="M43" s="37">
        <f t="shared" si="112"/>
        <v>1344948.2105555555</v>
      </c>
      <c r="N43" s="37">
        <f t="shared" si="112"/>
        <v>1204651.2105555555</v>
      </c>
      <c r="O43" s="37">
        <f t="shared" si="112"/>
        <v>1230935.2805555556</v>
      </c>
      <c r="Q43" s="37">
        <f>SUM(Q37:Q42)</f>
        <v>1230935.2805555556</v>
      </c>
      <c r="S43" s="37">
        <f t="shared" ref="S43:V43" si="113">SUMIFS($D43:$O43,$D$4:$O$4,S$4)</f>
        <v>4138668.6316666668</v>
      </c>
      <c r="T43" s="37">
        <f t="shared" si="113"/>
        <v>4005787.2016666667</v>
      </c>
      <c r="U43" s="37">
        <f t="shared" si="113"/>
        <v>3939223.8616666663</v>
      </c>
      <c r="V43" s="37">
        <f t="shared" si="113"/>
        <v>3780534.7016666667</v>
      </c>
      <c r="X43" s="37">
        <f>SUM(X37:X42)</f>
        <v>15864214.396666666</v>
      </c>
      <c r="AB43" s="266">
        <v>16790256.336180184</v>
      </c>
      <c r="AC43" s="31"/>
      <c r="AD43" s="266">
        <v>4210649.1152954856</v>
      </c>
      <c r="AE43" s="266">
        <v>4172147.9549617674</v>
      </c>
      <c r="AF43" s="266">
        <v>4228390.1562229451</v>
      </c>
      <c r="AG43" s="266">
        <v>4179069.1096999841</v>
      </c>
      <c r="AH43" s="41"/>
      <c r="AI43" s="266">
        <v>1389098.6185352236</v>
      </c>
      <c r="AJ43" s="266">
        <v>1432132.8271463348</v>
      </c>
      <c r="AK43" s="266">
        <v>1389417.6696139274</v>
      </c>
      <c r="AL43" s="266">
        <v>1402701.9942581858</v>
      </c>
      <c r="AM43" s="266">
        <v>1395371.1388368949</v>
      </c>
      <c r="AN43" s="266">
        <v>1374074.8218666869</v>
      </c>
      <c r="AO43" s="266">
        <v>1394941.7303364011</v>
      </c>
      <c r="AP43" s="266">
        <v>1405720.8250057893</v>
      </c>
      <c r="AQ43" s="266">
        <v>1427727.6008807553</v>
      </c>
      <c r="AR43" s="266">
        <v>1386078.9917941531</v>
      </c>
      <c r="AS43" s="266">
        <v>1411290.3551025824</v>
      </c>
      <c r="AT43" s="266">
        <v>1381699.7628032486</v>
      </c>
      <c r="AU43" s="41"/>
      <c r="AV43" s="37">
        <f t="shared" si="98"/>
        <v>16790256.33618018</v>
      </c>
      <c r="AZ43" s="37">
        <v>1390318.6288888888</v>
      </c>
      <c r="BA43" s="37">
        <v>1401255.4888888891</v>
      </c>
      <c r="BB43" s="37">
        <v>1377468.0588888889</v>
      </c>
      <c r="BC43" s="37">
        <v>1378336.0488888889</v>
      </c>
      <c r="BD43" s="37">
        <v>1386952.6688888888</v>
      </c>
      <c r="BE43" s="37">
        <v>1367577.158888889</v>
      </c>
      <c r="BF43" s="37">
        <v>1396758.9188888888</v>
      </c>
      <c r="BG43" s="37">
        <v>1437323.5088888889</v>
      </c>
      <c r="BH43" s="37">
        <v>1414901.5088888886</v>
      </c>
      <c r="BI43" s="37">
        <v>1386376.8805555555</v>
      </c>
      <c r="BJ43" s="37">
        <v>1352536.6805555555</v>
      </c>
      <c r="BK43" s="37">
        <v>1350475.0405555556</v>
      </c>
      <c r="BM43" s="37">
        <f>SUM(BM37:BM42)</f>
        <v>1350475.0405555556</v>
      </c>
      <c r="BO43" s="37">
        <f t="shared" ref="BO43:BR43" si="114">SUMIFS($AZ43:$BK43,$AZ$4:$BK$4,BO$4)</f>
        <v>4169042.1766666668</v>
      </c>
      <c r="BP43" s="37">
        <f t="shared" si="114"/>
        <v>4132865.8766666665</v>
      </c>
      <c r="BQ43" s="37">
        <f t="shared" si="114"/>
        <v>4248983.9366666656</v>
      </c>
      <c r="BR43" s="37">
        <f t="shared" si="114"/>
        <v>4089388.6016666666</v>
      </c>
      <c r="BT43" s="37">
        <f>SUM(BT37:BT42)</f>
        <v>16640280.591666665</v>
      </c>
    </row>
    <row r="44" spans="2:72" ht="14.25" customHeight="1" x14ac:dyDescent="0.25">
      <c r="B44" s="38" t="s">
        <v>73</v>
      </c>
      <c r="D44" s="44">
        <f t="shared" ref="D44:O44" si="115">D43-D42</f>
        <v>585213.95000000007</v>
      </c>
      <c r="E44" s="44">
        <f t="shared" si="115"/>
        <v>543714.57999999996</v>
      </c>
      <c r="F44" s="44">
        <f t="shared" si="115"/>
        <v>568559.30999999994</v>
      </c>
      <c r="G44" s="44">
        <f t="shared" si="115"/>
        <v>502507.07999999996</v>
      </c>
      <c r="H44" s="44">
        <f t="shared" si="115"/>
        <v>520046.07999999996</v>
      </c>
      <c r="I44" s="44">
        <f t="shared" si="115"/>
        <v>542053.25999999989</v>
      </c>
      <c r="J44" s="44">
        <f t="shared" si="115"/>
        <v>513148.63</v>
      </c>
      <c r="K44" s="44">
        <f t="shared" si="115"/>
        <v>495251.27999999991</v>
      </c>
      <c r="L44" s="44">
        <f t="shared" si="115"/>
        <v>481933.15</v>
      </c>
      <c r="M44" s="44">
        <f t="shared" si="115"/>
        <v>531140.14</v>
      </c>
      <c r="N44" s="44">
        <f t="shared" si="115"/>
        <v>390843.14</v>
      </c>
      <c r="O44" s="44">
        <f t="shared" si="115"/>
        <v>408127.21000000008</v>
      </c>
      <c r="Q44" s="44">
        <f>Q43-Q42</f>
        <v>408127.21000000008</v>
      </c>
      <c r="S44" s="44">
        <f t="shared" ref="S44:V44" si="116">SUMIFS($D44:$O44,$D$4:$O$4,S$4)</f>
        <v>1697487.8399999999</v>
      </c>
      <c r="T44" s="44">
        <f t="shared" si="116"/>
        <v>1564606.42</v>
      </c>
      <c r="U44" s="44">
        <f t="shared" si="116"/>
        <v>1490333.06</v>
      </c>
      <c r="V44" s="44">
        <f t="shared" si="116"/>
        <v>1330110.4900000002</v>
      </c>
      <c r="X44" s="44">
        <f>X43-X42</f>
        <v>6082537.8100000005</v>
      </c>
      <c r="AB44" s="31">
        <v>7025532.4015135169</v>
      </c>
      <c r="AC44" s="41"/>
      <c r="AD44" s="31">
        <v>1769468.1316288188</v>
      </c>
      <c r="AE44" s="31">
        <v>1730966.9712951006</v>
      </c>
      <c r="AF44" s="31">
        <v>1787209.1725562783</v>
      </c>
      <c r="AG44" s="31">
        <v>1737888.1260333173</v>
      </c>
      <c r="AH44" s="41"/>
      <c r="AI44" s="31">
        <v>575371.62397966802</v>
      </c>
      <c r="AJ44" s="31">
        <v>618405.83259077917</v>
      </c>
      <c r="AK44" s="31">
        <v>575690.67505837174</v>
      </c>
      <c r="AL44" s="31">
        <v>588974.99970263022</v>
      </c>
      <c r="AM44" s="31">
        <v>581644.14428133925</v>
      </c>
      <c r="AN44" s="31">
        <v>560347.82731113129</v>
      </c>
      <c r="AO44" s="31">
        <v>581214.73578084551</v>
      </c>
      <c r="AP44" s="31">
        <v>591993.83045023365</v>
      </c>
      <c r="AQ44" s="31">
        <v>614000.60632519971</v>
      </c>
      <c r="AR44" s="31">
        <v>572351.99723859748</v>
      </c>
      <c r="AS44" s="31">
        <v>597563.36054702674</v>
      </c>
      <c r="AT44" s="31">
        <v>567972.76824769296</v>
      </c>
      <c r="AU44" s="41"/>
      <c r="AV44" s="44">
        <f t="shared" si="98"/>
        <v>7025532.401513516</v>
      </c>
      <c r="AZ44" s="44">
        <v>575971.21999999986</v>
      </c>
      <c r="BA44" s="44">
        <v>586908.08000000019</v>
      </c>
      <c r="BB44" s="44">
        <v>563120.65</v>
      </c>
      <c r="BC44" s="44">
        <v>563988.64</v>
      </c>
      <c r="BD44" s="44">
        <v>572605.25999999989</v>
      </c>
      <c r="BE44" s="44">
        <v>553229.75000000012</v>
      </c>
      <c r="BF44" s="44">
        <v>582336.46999999986</v>
      </c>
      <c r="BG44" s="44">
        <v>622272.73</v>
      </c>
      <c r="BH44" s="44">
        <v>600479.05999999971</v>
      </c>
      <c r="BI44" s="44">
        <v>580264.59</v>
      </c>
      <c r="BJ44" s="44">
        <v>538809.75999999989</v>
      </c>
      <c r="BK44" s="44">
        <v>536288.11</v>
      </c>
      <c r="BM44" s="44">
        <f>BM43-BM42</f>
        <v>536288.11</v>
      </c>
      <c r="BO44" s="44">
        <f t="shared" ref="BO44:BR44" si="117">SUMIFS($AZ44:$BK44,$AZ$4:$BK$4,BO$4)</f>
        <v>1725999.9500000002</v>
      </c>
      <c r="BP44" s="44">
        <f t="shared" si="117"/>
        <v>1689823.65</v>
      </c>
      <c r="BQ44" s="44">
        <f t="shared" si="117"/>
        <v>1805088.2599999993</v>
      </c>
      <c r="BR44" s="44">
        <f t="shared" si="117"/>
        <v>1655362.46</v>
      </c>
      <c r="BT44" s="44">
        <f>BT43-BT42</f>
        <v>6876274.3199999984</v>
      </c>
    </row>
    <row r="45" spans="2:72" ht="14.25" customHeight="1" x14ac:dyDescent="0.25">
      <c r="B45" s="38"/>
      <c r="D45" s="44"/>
      <c r="E45" s="44"/>
      <c r="F45" s="44"/>
      <c r="G45" s="44"/>
      <c r="H45" s="44"/>
      <c r="I45" s="44"/>
      <c r="J45" s="44"/>
      <c r="K45" s="44"/>
      <c r="L45" s="44"/>
      <c r="M45" s="44"/>
      <c r="N45" s="44"/>
      <c r="O45" s="44"/>
      <c r="Q45" s="44"/>
      <c r="S45" s="44"/>
      <c r="T45" s="44"/>
      <c r="U45" s="44"/>
      <c r="V45" s="44"/>
      <c r="X45" s="44"/>
      <c r="AB45" s="31"/>
      <c r="AC45" s="41"/>
      <c r="AD45" s="31"/>
      <c r="AE45" s="31"/>
      <c r="AF45" s="31"/>
      <c r="AG45" s="31"/>
      <c r="AH45" s="41"/>
      <c r="AI45" s="44"/>
      <c r="AJ45" s="44"/>
      <c r="AK45" s="44"/>
      <c r="AL45" s="44"/>
      <c r="AM45" s="44"/>
      <c r="AN45" s="44"/>
      <c r="AO45" s="44"/>
      <c r="AP45" s="44"/>
      <c r="AQ45" s="44"/>
      <c r="AR45" s="44"/>
      <c r="AS45" s="44"/>
      <c r="AT45" s="44"/>
      <c r="AU45" s="41"/>
      <c r="AV45" s="44"/>
      <c r="AZ45" s="44"/>
      <c r="BA45" s="44"/>
      <c r="BB45" s="44"/>
      <c r="BC45" s="44"/>
      <c r="BD45" s="44"/>
      <c r="BE45" s="44"/>
      <c r="BF45" s="44"/>
      <c r="BG45" s="44"/>
      <c r="BH45" s="44"/>
      <c r="BI45" s="44"/>
      <c r="BJ45" s="44"/>
      <c r="BK45" s="44"/>
      <c r="BM45" s="44"/>
      <c r="BO45" s="44"/>
      <c r="BP45" s="44"/>
      <c r="BQ45" s="44"/>
      <c r="BR45" s="44"/>
      <c r="BT45" s="44"/>
    </row>
    <row r="46" spans="2:72" ht="14.25" customHeight="1" x14ac:dyDescent="0.25">
      <c r="B46" s="29" t="s">
        <v>74</v>
      </c>
      <c r="D46" s="37">
        <f t="shared" ref="D46:O46" si="118">D31-D43</f>
        <v>-656118.66055555583</v>
      </c>
      <c r="E46" s="37">
        <f t="shared" si="118"/>
        <v>-602530.90055555559</v>
      </c>
      <c r="F46" s="37">
        <f t="shared" si="118"/>
        <v>-639148.16055555572</v>
      </c>
      <c r="G46" s="37">
        <f t="shared" si="118"/>
        <v>-574654.9305555555</v>
      </c>
      <c r="H46" s="37">
        <f t="shared" si="118"/>
        <v>-589759.79055555572</v>
      </c>
      <c r="I46" s="37">
        <f t="shared" si="118"/>
        <v>-604039.74055555556</v>
      </c>
      <c r="J46" s="37">
        <f t="shared" si="118"/>
        <v>-572675.56055555539</v>
      </c>
      <c r="K46" s="37">
        <f t="shared" si="118"/>
        <v>-524291.32055555528</v>
      </c>
      <c r="L46" s="37">
        <f t="shared" si="118"/>
        <v>-522888.57055555563</v>
      </c>
      <c r="M46" s="37">
        <f t="shared" si="118"/>
        <v>-603130.37055555556</v>
      </c>
      <c r="N46" s="37">
        <f t="shared" si="118"/>
        <v>-441056.84055555554</v>
      </c>
      <c r="O46" s="37">
        <f t="shared" si="118"/>
        <v>-467806.34055555565</v>
      </c>
      <c r="Q46" s="37">
        <f>Q31-Q43</f>
        <v>-467806.34055555565</v>
      </c>
      <c r="S46" s="37">
        <f t="shared" ref="S46:V46" si="119">SUMIFS($D46:$O46,$D$4:$O$4,S$4)</f>
        <v>-1897797.7216666671</v>
      </c>
      <c r="T46" s="37">
        <f t="shared" si="119"/>
        <v>-1768454.4616666669</v>
      </c>
      <c r="U46" s="37">
        <f t="shared" si="119"/>
        <v>-1619855.4516666662</v>
      </c>
      <c r="V46" s="37">
        <f t="shared" si="119"/>
        <v>-1511993.5516666668</v>
      </c>
      <c r="X46" s="37">
        <f>X31-X43</f>
        <v>-6798101.1866666656</v>
      </c>
      <c r="AB46" s="266">
        <v>-7143668.1197048631</v>
      </c>
      <c r="AC46" s="29"/>
      <c r="AD46" s="266">
        <v>-1955989.0831536609</v>
      </c>
      <c r="AE46" s="266">
        <v>-1833346.1089474787</v>
      </c>
      <c r="AF46" s="266">
        <v>-1719733.0547617082</v>
      </c>
      <c r="AG46" s="266">
        <v>-1634599.8728420124</v>
      </c>
      <c r="AH46" s="29"/>
      <c r="AI46" s="266">
        <v>-648589.67746387748</v>
      </c>
      <c r="AJ46" s="266">
        <v>-655231.35435499076</v>
      </c>
      <c r="AK46" s="266">
        <v>-652168.05133479298</v>
      </c>
      <c r="AL46" s="266">
        <v>-645740.23240472469</v>
      </c>
      <c r="AM46" s="266">
        <v>-605201.09675648098</v>
      </c>
      <c r="AN46" s="266">
        <v>-582404.77978627302</v>
      </c>
      <c r="AO46" s="266">
        <v>-583112.54523623909</v>
      </c>
      <c r="AP46" s="266">
        <v>-557526.75070531201</v>
      </c>
      <c r="AQ46" s="266">
        <v>-579093.75882015785</v>
      </c>
      <c r="AR46" s="266">
        <v>-516506.00854946929</v>
      </c>
      <c r="AS46" s="266">
        <v>-571295.68529246957</v>
      </c>
      <c r="AT46" s="266">
        <v>-546798.17900007381</v>
      </c>
      <c r="AU46" s="29"/>
      <c r="AV46" s="37">
        <f>SUMIFS(AI46:AT46,$AI$5:$AT$5,"&lt;="&amp;$AV$5)</f>
        <v>-7143668.1197048612</v>
      </c>
      <c r="AZ46" s="37">
        <v>-748433.5888888886</v>
      </c>
      <c r="BA46" s="37">
        <v>-772141.55888888903</v>
      </c>
      <c r="BB46" s="37">
        <v>-790028.7888888889</v>
      </c>
      <c r="BC46" s="37">
        <v>-750723.86888888886</v>
      </c>
      <c r="BD46" s="37">
        <v>-763531.24888888886</v>
      </c>
      <c r="BE46" s="37">
        <v>-731386.99888888909</v>
      </c>
      <c r="BF46" s="37">
        <v>-754514.77888888866</v>
      </c>
      <c r="BG46" s="37">
        <v>-772076.38888888876</v>
      </c>
      <c r="BH46" s="37">
        <v>-725095.36888888851</v>
      </c>
      <c r="BI46" s="37">
        <v>-699460.67055555538</v>
      </c>
      <c r="BJ46" s="37">
        <v>-666916.54055555549</v>
      </c>
      <c r="BK46" s="37">
        <v>-680868.87055555568</v>
      </c>
      <c r="BM46" s="37">
        <f>BM31-BM43</f>
        <v>-680868.87055555568</v>
      </c>
      <c r="BO46" s="37">
        <f t="shared" ref="BO46:BR46" si="120">SUMIFS($AZ46:$BK46,$AZ$4:$BK$4,BO$4)</f>
        <v>-2310603.9366666665</v>
      </c>
      <c r="BP46" s="37">
        <f t="shared" si="120"/>
        <v>-2245642.1166666672</v>
      </c>
      <c r="BQ46" s="37">
        <f t="shared" si="120"/>
        <v>-2251686.5366666662</v>
      </c>
      <c r="BR46" s="37">
        <f t="shared" si="120"/>
        <v>-2047246.0816666665</v>
      </c>
      <c r="BT46" s="37">
        <f>BT31-BT43</f>
        <v>-8855178.671666665</v>
      </c>
    </row>
    <row r="47" spans="2:72" ht="14.25" customHeight="1" x14ac:dyDescent="0.25">
      <c r="B47" s="45" t="s">
        <v>75</v>
      </c>
      <c r="D47" s="39">
        <f t="shared" ref="D47:O47" si="121">D46/D15</f>
        <v>-0.66686208888964549</v>
      </c>
      <c r="E47" s="39">
        <f t="shared" si="121"/>
        <v>-0.60975574392640364</v>
      </c>
      <c r="F47" s="39">
        <f t="shared" si="121"/>
        <v>-0.65025813287970935</v>
      </c>
      <c r="G47" s="39">
        <f t="shared" si="121"/>
        <v>-0.58523770794746743</v>
      </c>
      <c r="H47" s="39">
        <f t="shared" si="121"/>
        <v>-0.5889004963962392</v>
      </c>
      <c r="I47" s="39">
        <f t="shared" si="121"/>
        <v>-0.59988206593532978</v>
      </c>
      <c r="J47" s="39">
        <f t="shared" si="121"/>
        <v>-0.5724844423493215</v>
      </c>
      <c r="K47" s="39">
        <f t="shared" si="121"/>
        <v>-0.5064005144754663</v>
      </c>
      <c r="L47" s="39">
        <f t="shared" si="121"/>
        <v>-0.5103465489420308</v>
      </c>
      <c r="M47" s="39">
        <f t="shared" si="121"/>
        <v>-0.61537474021908567</v>
      </c>
      <c r="N47" s="39">
        <f t="shared" si="121"/>
        <v>-0.43815519719609219</v>
      </c>
      <c r="O47" s="39">
        <f t="shared" si="121"/>
        <v>-0.460274020646046</v>
      </c>
      <c r="Q47" s="39">
        <f>Q46/Q15</f>
        <v>-0.460274020646046</v>
      </c>
      <c r="S47" s="39">
        <f>S46/S15</f>
        <v>-0.64224243580082097</v>
      </c>
      <c r="T47" s="39">
        <f>T46/T15</f>
        <v>-0.59139560002605318</v>
      </c>
      <c r="U47" s="39">
        <f>U46/U15</f>
        <v>-0.52932323601641473</v>
      </c>
      <c r="V47" s="39">
        <f>V46/V15</f>
        <v>-0.50347929205869979</v>
      </c>
      <c r="X47" s="39">
        <f>X46/X15</f>
        <v>-0.56610314954241214</v>
      </c>
      <c r="AB47" s="43">
        <v>-0.56581346085147066</v>
      </c>
      <c r="AC47" s="41"/>
      <c r="AD47" s="43">
        <v>-0.65853518695827329</v>
      </c>
      <c r="AE47" s="43">
        <v>-0.59748492897403216</v>
      </c>
      <c r="AF47" s="43">
        <v>-0.52605748481277448</v>
      </c>
      <c r="AG47" s="43">
        <v>-0.49268554923519814</v>
      </c>
      <c r="AH47" s="41"/>
      <c r="AI47" s="43">
        <v>-0.6624405693100589</v>
      </c>
      <c r="AJ47" s="43">
        <v>-0.64377655716433713</v>
      </c>
      <c r="AK47" s="43">
        <v>-0.67003954122412279</v>
      </c>
      <c r="AL47" s="43">
        <v>-0.64739152135988143</v>
      </c>
      <c r="AM47" s="43">
        <v>-0.58551611356774846</v>
      </c>
      <c r="AN47" s="43">
        <v>-0.56142441512203733</v>
      </c>
      <c r="AO47" s="43">
        <v>-0.54944795916796141</v>
      </c>
      <c r="AP47" s="43">
        <v>-0.50561874139901863</v>
      </c>
      <c r="AQ47" s="43">
        <v>-0.5239884978825653</v>
      </c>
      <c r="AR47" s="43">
        <v>-0.4570652805575226</v>
      </c>
      <c r="AS47" s="43">
        <v>-0.52104514229651899</v>
      </c>
      <c r="AT47" s="43">
        <v>-0.50107779920770379</v>
      </c>
      <c r="AU47" s="41"/>
      <c r="AV47" s="39">
        <f>AV46/AV15</f>
        <v>-0.56581346085147066</v>
      </c>
      <c r="AZ47" s="39">
        <v>-0.89021788875947849</v>
      </c>
      <c r="BA47" s="39">
        <v>-0.94069443523956631</v>
      </c>
      <c r="BB47" s="39">
        <v>-0.98527237209983043</v>
      </c>
      <c r="BC47" s="39">
        <v>-0.89647829441404048</v>
      </c>
      <c r="BD47" s="39">
        <v>-0.91490201619362876</v>
      </c>
      <c r="BE47" s="39">
        <v>-0.86020802854267686</v>
      </c>
      <c r="BF47" s="39">
        <v>-0.87874553011913648</v>
      </c>
      <c r="BG47" s="39">
        <v>-0.87651724955357802</v>
      </c>
      <c r="BH47" s="39">
        <v>-0.79998400781803569</v>
      </c>
      <c r="BI47" s="39">
        <v>-0.77189998769366119</v>
      </c>
      <c r="BJ47" s="39">
        <v>-0.73485811993130901</v>
      </c>
      <c r="BK47" s="39">
        <v>-0.75474078535156819</v>
      </c>
      <c r="BM47" s="39">
        <f>BM46/BM15</f>
        <v>-0.75474078535156819</v>
      </c>
      <c r="BO47" s="39">
        <f>BO46/BO15</f>
        <v>-0.9379774858047385</v>
      </c>
      <c r="BP47" s="39">
        <f>BP46/BP15</f>
        <v>-0.89034752632850001</v>
      </c>
      <c r="BQ47" s="39">
        <f>BQ46/BQ15</f>
        <v>-0.85102251613613877</v>
      </c>
      <c r="BR47" s="39">
        <f>BR46/BR15</f>
        <v>-0.75382190431462104</v>
      </c>
      <c r="BT47" s="39">
        <f>BT46/BT15</f>
        <v>-0.85579771140792638</v>
      </c>
    </row>
    <row r="48" spans="2:72" ht="14.25" customHeight="1" x14ac:dyDescent="0.25">
      <c r="B48" s="46" t="s">
        <v>76</v>
      </c>
      <c r="D48" s="47">
        <f>SUMIFS('Youreka P&amp;L'!B:B,'Youreka P&amp;L'!$P:$P,$B48)</f>
        <v>0</v>
      </c>
      <c r="E48" s="47">
        <f>SUMIFS('Youreka P&amp;L'!C:C,'Youreka P&amp;L'!$P:$P,$B48)</f>
        <v>0</v>
      </c>
      <c r="F48" s="47">
        <f>SUMIFS('Youreka P&amp;L'!D:D,'Youreka P&amp;L'!$P:$P,$B48)</f>
        <v>0</v>
      </c>
      <c r="G48" s="47">
        <f>SUMIFS('Youreka P&amp;L'!E:E,'Youreka P&amp;L'!$P:$P,$B48)</f>
        <v>0</v>
      </c>
      <c r="H48" s="47">
        <f>SUMIFS('Youreka P&amp;L'!F:F,'Youreka P&amp;L'!$P:$P,$B48)</f>
        <v>0</v>
      </c>
      <c r="I48" s="47">
        <f>SUMIFS('Youreka P&amp;L'!G:G,'Youreka P&amp;L'!$P:$P,$B48)</f>
        <v>0</v>
      </c>
      <c r="J48" s="47">
        <f>SUMIFS('Youreka P&amp;L'!H:H,'Youreka P&amp;L'!$P:$P,$B48)</f>
        <v>0</v>
      </c>
      <c r="K48" s="47">
        <f>SUMIFS('Youreka P&amp;L'!I:I,'Youreka P&amp;L'!$P:$P,$B48)</f>
        <v>0</v>
      </c>
      <c r="L48" s="47">
        <f>SUMIFS('Youreka P&amp;L'!J:J,'Youreka P&amp;L'!$P:$P,$B48)</f>
        <v>0</v>
      </c>
      <c r="M48" s="47">
        <f>SUMIFS('Youreka P&amp;L'!K:K,'Youreka P&amp;L'!$P:$P,$B48)</f>
        <v>0</v>
      </c>
      <c r="N48" s="47">
        <f>SUMIFS('Youreka P&amp;L'!L:L,'Youreka P&amp;L'!$P:$P,$B48)</f>
        <v>0</v>
      </c>
      <c r="O48" s="47">
        <f>SUMIFS('Youreka P&amp;L'!M:M,'Youreka P&amp;L'!$P:$P,$B48)</f>
        <v>0</v>
      </c>
      <c r="Q48" s="31"/>
      <c r="S48" s="31"/>
      <c r="T48" s="31"/>
      <c r="U48" s="31"/>
      <c r="V48" s="31"/>
      <c r="X48" s="31"/>
      <c r="AB48" s="41"/>
      <c r="AC48" s="41"/>
      <c r="AD48" s="267">
        <v>791.3446266463709</v>
      </c>
      <c r="AE48" s="267">
        <v>778.11459873910576</v>
      </c>
      <c r="AF48" s="267">
        <v>823.54227696804821</v>
      </c>
      <c r="AG48" s="267">
        <v>771.64535393429207</v>
      </c>
      <c r="AH48" s="41"/>
      <c r="AI48" s="31">
        <v>0</v>
      </c>
      <c r="AJ48" s="31">
        <v>0</v>
      </c>
      <c r="AK48" s="31">
        <v>0</v>
      </c>
      <c r="AL48" s="31">
        <v>0</v>
      </c>
      <c r="AM48" s="31">
        <v>0</v>
      </c>
      <c r="AN48" s="31">
        <v>0</v>
      </c>
      <c r="AO48" s="31">
        <v>0</v>
      </c>
      <c r="AP48" s="31">
        <v>0</v>
      </c>
      <c r="AQ48" s="31">
        <v>0</v>
      </c>
      <c r="AR48" s="31">
        <v>0</v>
      </c>
      <c r="AS48" s="31">
        <v>0</v>
      </c>
      <c r="AT48" s="31">
        <v>0</v>
      </c>
      <c r="AU48" s="41"/>
      <c r="AV48" s="31">
        <v>1.4308303128927946E-2</v>
      </c>
      <c r="AZ48" s="47">
        <v>0</v>
      </c>
      <c r="BA48" s="47">
        <v>0</v>
      </c>
      <c r="BB48" s="47">
        <v>0</v>
      </c>
      <c r="BC48" s="47">
        <v>0</v>
      </c>
      <c r="BD48" s="47">
        <v>0</v>
      </c>
      <c r="BE48" s="47">
        <v>0</v>
      </c>
      <c r="BF48" s="47">
        <v>0</v>
      </c>
      <c r="BG48" s="47">
        <v>0</v>
      </c>
      <c r="BH48" s="47">
        <v>0</v>
      </c>
      <c r="BI48" s="47">
        <v>0</v>
      </c>
      <c r="BJ48" s="47">
        <v>0</v>
      </c>
      <c r="BK48" s="47">
        <v>0</v>
      </c>
      <c r="BM48" s="31"/>
      <c r="BO48" s="31"/>
      <c r="BP48" s="31"/>
      <c r="BQ48" s="31"/>
      <c r="BR48" s="31"/>
      <c r="BT48" s="31"/>
    </row>
    <row r="50" spans="2:72" ht="14.25" customHeight="1" x14ac:dyDescent="0.25">
      <c r="B50" s="29" t="s">
        <v>77</v>
      </c>
      <c r="D50" s="41"/>
      <c r="E50" s="41"/>
      <c r="F50" s="41"/>
      <c r="G50" s="41"/>
      <c r="H50" s="41"/>
      <c r="I50" s="41"/>
      <c r="J50" s="41"/>
      <c r="K50" s="41"/>
      <c r="L50" s="41"/>
      <c r="M50" s="41"/>
      <c r="N50" s="41"/>
      <c r="O50" s="41"/>
      <c r="Q50" s="41"/>
      <c r="S50" s="41"/>
      <c r="T50" s="41"/>
      <c r="U50" s="41"/>
      <c r="V50" s="41"/>
      <c r="X50" s="41"/>
      <c r="AB50" s="41"/>
      <c r="AC50" s="41"/>
      <c r="AD50" s="41"/>
      <c r="AE50" s="41"/>
      <c r="AF50" s="41"/>
      <c r="AG50" s="41"/>
      <c r="AH50" s="41"/>
      <c r="AI50" s="41"/>
      <c r="AJ50" s="41"/>
      <c r="AK50" s="41"/>
      <c r="AL50" s="41"/>
      <c r="AM50" s="41"/>
      <c r="AN50" s="41"/>
      <c r="AO50" s="41"/>
      <c r="AP50" s="41"/>
      <c r="AQ50" s="41"/>
      <c r="AR50" s="41"/>
      <c r="AS50" s="41"/>
      <c r="AT50" s="41"/>
      <c r="AU50" s="41"/>
      <c r="AV50" s="41"/>
      <c r="AZ50" s="33"/>
      <c r="BA50" s="33"/>
      <c r="BB50" s="33"/>
      <c r="BC50" s="31"/>
      <c r="BD50" s="41"/>
      <c r="BE50" s="41"/>
      <c r="BF50" s="41"/>
      <c r="BG50" s="41"/>
      <c r="BH50" s="41"/>
      <c r="BI50" s="41"/>
      <c r="BJ50" s="41"/>
      <c r="BK50" s="41"/>
      <c r="BM50" s="41"/>
      <c r="BO50" s="41"/>
      <c r="BP50" s="41"/>
      <c r="BQ50" s="41"/>
      <c r="BR50" s="41"/>
      <c r="BT50" s="41"/>
    </row>
    <row r="51" spans="2:72" ht="14.25" customHeight="1" x14ac:dyDescent="0.25">
      <c r="B51" s="30" t="s">
        <v>78</v>
      </c>
      <c r="D51" s="262">
        <f>SUMIFS('Youreka P&amp;L'!B:B,'Youreka P&amp;L'!$P:$P,$B51)</f>
        <v>0</v>
      </c>
      <c r="E51" s="262">
        <f>SUMIFS('Youreka P&amp;L'!C:C,'Youreka P&amp;L'!$P:$P,$B51)</f>
        <v>0</v>
      </c>
      <c r="F51" s="262">
        <f>SUMIFS('Youreka P&amp;L'!D:D,'Youreka P&amp;L'!$P:$P,$B51)</f>
        <v>0</v>
      </c>
      <c r="G51" s="262">
        <f>SUMIFS('Youreka P&amp;L'!E:E,'Youreka P&amp;L'!$P:$P,$B51)</f>
        <v>0</v>
      </c>
      <c r="H51" s="262">
        <f>SUMIFS('Youreka P&amp;L'!F:F,'Youreka P&amp;L'!$P:$P,$B51)</f>
        <v>0</v>
      </c>
      <c r="I51" s="262">
        <f>SUMIFS('Youreka P&amp;L'!G:G,'Youreka P&amp;L'!$P:$P,$B51)</f>
        <v>0</v>
      </c>
      <c r="J51" s="262">
        <f>SUMIFS('Youreka P&amp;L'!H:H,'Youreka P&amp;L'!$P:$P,$B51)</f>
        <v>0</v>
      </c>
      <c r="K51" s="262">
        <f>SUMIFS('Youreka P&amp;L'!I:I,'Youreka P&amp;L'!$P:$P,$B51)</f>
        <v>0</v>
      </c>
      <c r="L51" s="262">
        <f>SUMIFS('Youreka P&amp;L'!J:J,'Youreka P&amp;L'!$P:$P,$B51)</f>
        <v>0</v>
      </c>
      <c r="M51" s="262">
        <f>SUMIFS('Youreka P&amp;L'!K:K,'Youreka P&amp;L'!$P:$P,$B51)</f>
        <v>0</v>
      </c>
      <c r="N51" s="262">
        <f>SUMIFS('Youreka P&amp;L'!L:L,'Youreka P&amp;L'!$P:$P,$B51)</f>
        <v>0</v>
      </c>
      <c r="O51" s="262">
        <f>SUMIFS('Youreka P&amp;L'!M:M,'Youreka P&amp;L'!$P:$P,$B51)</f>
        <v>0</v>
      </c>
      <c r="Q51" s="31">
        <f t="shared" ref="Q51:Q58" si="122">INDEX($D51:$O51,MATCH(Q$5,$D$5:$O$5,0))</f>
        <v>0</v>
      </c>
      <c r="S51" s="31">
        <f t="shared" ref="S51:V51" si="123">SUMIFS($D51:$O51,$D$4:$O$4,S$4)</f>
        <v>0</v>
      </c>
      <c r="T51" s="31">
        <f t="shared" si="123"/>
        <v>0</v>
      </c>
      <c r="U51" s="31">
        <f t="shared" si="123"/>
        <v>0</v>
      </c>
      <c r="V51" s="31">
        <f t="shared" si="123"/>
        <v>0</v>
      </c>
      <c r="X51" s="31">
        <f t="shared" ref="X51:X58" si="124">SUMIFS($D51:$O51,$D$5:$O$5,"&lt;="&amp;X$5)</f>
        <v>0</v>
      </c>
      <c r="AB51" s="31">
        <v>0</v>
      </c>
      <c r="AC51" s="41"/>
      <c r="AD51" s="31">
        <v>0</v>
      </c>
      <c r="AE51" s="31">
        <v>0</v>
      </c>
      <c r="AF51" s="31">
        <v>0</v>
      </c>
      <c r="AG51" s="31">
        <v>0</v>
      </c>
      <c r="AH51" s="41"/>
      <c r="AI51" s="31">
        <v>0</v>
      </c>
      <c r="AJ51" s="31">
        <v>0</v>
      </c>
      <c r="AK51" s="31">
        <v>0</v>
      </c>
      <c r="AL51" s="31">
        <v>0</v>
      </c>
      <c r="AM51" s="31">
        <v>0</v>
      </c>
      <c r="AN51" s="31">
        <v>0</v>
      </c>
      <c r="AO51" s="31">
        <v>0</v>
      </c>
      <c r="AP51" s="31">
        <v>0</v>
      </c>
      <c r="AQ51" s="31">
        <v>0</v>
      </c>
      <c r="AR51" s="31">
        <v>0</v>
      </c>
      <c r="AS51" s="31">
        <v>0</v>
      </c>
      <c r="AT51" s="31">
        <v>0</v>
      </c>
      <c r="AU51" s="41"/>
      <c r="AV51" s="31">
        <f t="shared" ref="AV51:AV59" si="125">SUMIFS(AI51:AT51,$AI$5:$AT$5,"&lt;="&amp;$AV$5)</f>
        <v>0</v>
      </c>
      <c r="AZ51" s="262">
        <v>0</v>
      </c>
      <c r="BA51" s="262">
        <v>0</v>
      </c>
      <c r="BB51" s="262">
        <v>0</v>
      </c>
      <c r="BC51" s="262">
        <v>0</v>
      </c>
      <c r="BD51" s="262">
        <v>0</v>
      </c>
      <c r="BE51" s="262">
        <v>0</v>
      </c>
      <c r="BF51" s="262">
        <v>0</v>
      </c>
      <c r="BG51" s="262">
        <v>0</v>
      </c>
      <c r="BH51" s="262">
        <v>0</v>
      </c>
      <c r="BI51" s="262">
        <v>0</v>
      </c>
      <c r="BJ51" s="262">
        <v>0</v>
      </c>
      <c r="BK51" s="262">
        <v>0</v>
      </c>
      <c r="BM51" s="31">
        <f t="shared" ref="BM51:BM58" si="126">INDEX($AZ51:$BK51,MATCH(BM$5,$AZ$5:$BK$5,0))</f>
        <v>0</v>
      </c>
      <c r="BO51" s="31">
        <f t="shared" ref="BO51:BR51" si="127">SUMIFS($AZ51:$BK51,$AZ$4:$BK$4,BO$4)</f>
        <v>0</v>
      </c>
      <c r="BP51" s="31">
        <f t="shared" si="127"/>
        <v>0</v>
      </c>
      <c r="BQ51" s="31">
        <f t="shared" si="127"/>
        <v>0</v>
      </c>
      <c r="BR51" s="31">
        <f t="shared" si="127"/>
        <v>0</v>
      </c>
      <c r="BT51" s="31">
        <f t="shared" ref="BT51:BT58" si="128">SUMIFS($AZ51:$BK51,$AZ$5:$BK$5,"&lt;="&amp;BT$5)</f>
        <v>0</v>
      </c>
    </row>
    <row r="52" spans="2:72" ht="14.25" customHeight="1" x14ac:dyDescent="0.25">
      <c r="B52" s="30" t="s">
        <v>79</v>
      </c>
      <c r="D52" s="197">
        <f>SUMIFS('Youreka P&amp;L'!B:B,'Youreka P&amp;L'!$P:$P,$B52)</f>
        <v>0</v>
      </c>
      <c r="E52" s="197">
        <f>SUMIFS('Youreka P&amp;L'!C:C,'Youreka P&amp;L'!$P:$P,$B52)</f>
        <v>0</v>
      </c>
      <c r="F52" s="197">
        <f>SUMIFS('Youreka P&amp;L'!D:D,'Youreka P&amp;L'!$P:$P,$B52)</f>
        <v>0</v>
      </c>
      <c r="G52" s="197">
        <f>SUMIFS('Youreka P&amp;L'!E:E,'Youreka P&amp;L'!$P:$P,$B52)</f>
        <v>0</v>
      </c>
      <c r="H52" s="197">
        <f>SUMIFS('Youreka P&amp;L'!F:F,'Youreka P&amp;L'!$P:$P,$B52)</f>
        <v>0</v>
      </c>
      <c r="I52" s="197">
        <f>SUMIFS('Youreka P&amp;L'!G:G,'Youreka P&amp;L'!$P:$P,$B52)</f>
        <v>0</v>
      </c>
      <c r="J52" s="197">
        <f>SUMIFS('Youreka P&amp;L'!H:H,'Youreka P&amp;L'!$P:$P,$B52)</f>
        <v>0</v>
      </c>
      <c r="K52" s="197">
        <f>SUMIFS('Youreka P&amp;L'!I:I,'Youreka P&amp;L'!$P:$P,$B52)</f>
        <v>0</v>
      </c>
      <c r="L52" s="197">
        <f>SUMIFS('Youreka P&amp;L'!J:J,'Youreka P&amp;L'!$P:$P,$B52)</f>
        <v>0</v>
      </c>
      <c r="M52" s="197">
        <f>SUMIFS('Youreka P&amp;L'!K:K,'Youreka P&amp;L'!$P:$P,$B52)</f>
        <v>0</v>
      </c>
      <c r="N52" s="197">
        <f>SUMIFS('Youreka P&amp;L'!L:L,'Youreka P&amp;L'!$P:$P,$B52)</f>
        <v>0</v>
      </c>
      <c r="O52" s="197">
        <f>SUMIFS('Youreka P&amp;L'!M:M,'Youreka P&amp;L'!$P:$P,$B52)</f>
        <v>0</v>
      </c>
      <c r="Q52" s="33">
        <f t="shared" si="122"/>
        <v>0</v>
      </c>
      <c r="S52" s="33">
        <f t="shared" ref="S52:V52" si="129">SUMIFS($D52:$O52,$D$4:$O$4,S$4)</f>
        <v>0</v>
      </c>
      <c r="T52" s="33">
        <f t="shared" si="129"/>
        <v>0</v>
      </c>
      <c r="U52" s="33">
        <f t="shared" si="129"/>
        <v>0</v>
      </c>
      <c r="V52" s="33">
        <f t="shared" si="129"/>
        <v>0</v>
      </c>
      <c r="X52" s="33">
        <f t="shared" si="124"/>
        <v>0</v>
      </c>
      <c r="AB52" s="33">
        <v>0</v>
      </c>
      <c r="AC52" s="41"/>
      <c r="AD52" s="33">
        <v>0</v>
      </c>
      <c r="AE52" s="33">
        <v>0</v>
      </c>
      <c r="AF52" s="33">
        <v>0</v>
      </c>
      <c r="AG52" s="33">
        <v>0</v>
      </c>
      <c r="AH52" s="41"/>
      <c r="AI52" s="33">
        <v>0</v>
      </c>
      <c r="AJ52" s="33">
        <v>0</v>
      </c>
      <c r="AK52" s="33">
        <v>0</v>
      </c>
      <c r="AL52" s="33">
        <v>0</v>
      </c>
      <c r="AM52" s="33">
        <v>0</v>
      </c>
      <c r="AN52" s="33">
        <v>0</v>
      </c>
      <c r="AO52" s="33">
        <v>0</v>
      </c>
      <c r="AP52" s="33">
        <v>0</v>
      </c>
      <c r="AQ52" s="33">
        <v>0</v>
      </c>
      <c r="AR52" s="33">
        <v>0</v>
      </c>
      <c r="AS52" s="33">
        <v>0</v>
      </c>
      <c r="AT52" s="33">
        <v>0</v>
      </c>
      <c r="AU52" s="41"/>
      <c r="AV52" s="33">
        <f t="shared" si="125"/>
        <v>0</v>
      </c>
      <c r="AZ52" s="197">
        <v>0</v>
      </c>
      <c r="BA52" s="197">
        <v>0</v>
      </c>
      <c r="BB52" s="197">
        <v>0</v>
      </c>
      <c r="BC52" s="197">
        <v>0</v>
      </c>
      <c r="BD52" s="197">
        <v>0</v>
      </c>
      <c r="BE52" s="197">
        <v>0</v>
      </c>
      <c r="BF52" s="197">
        <v>0</v>
      </c>
      <c r="BG52" s="197">
        <v>0</v>
      </c>
      <c r="BH52" s="197">
        <v>0</v>
      </c>
      <c r="BI52" s="197">
        <v>0</v>
      </c>
      <c r="BJ52" s="197">
        <v>0</v>
      </c>
      <c r="BK52" s="197">
        <v>0</v>
      </c>
      <c r="BM52" s="33">
        <f t="shared" si="126"/>
        <v>0</v>
      </c>
      <c r="BO52" s="33">
        <f t="shared" ref="BO52:BR52" si="130">SUMIFS($AZ52:$BK52,$AZ$4:$BK$4,BO$4)</f>
        <v>0</v>
      </c>
      <c r="BP52" s="33">
        <f t="shared" si="130"/>
        <v>0</v>
      </c>
      <c r="BQ52" s="33">
        <f t="shared" si="130"/>
        <v>0</v>
      </c>
      <c r="BR52" s="33">
        <f t="shared" si="130"/>
        <v>0</v>
      </c>
      <c r="BT52" s="33">
        <f t="shared" si="128"/>
        <v>0</v>
      </c>
    </row>
    <row r="53" spans="2:72" ht="14.25" customHeight="1" x14ac:dyDescent="0.25">
      <c r="B53" s="30" t="s">
        <v>80</v>
      </c>
      <c r="D53" s="197">
        <f>SUMIFS('Youreka P&amp;L'!B:B,'Youreka P&amp;L'!$P:$P,$B53)</f>
        <v>0</v>
      </c>
      <c r="E53" s="197">
        <f>SUMIFS('Youreka P&amp;L'!C:C,'Youreka P&amp;L'!$P:$P,$B53)</f>
        <v>0</v>
      </c>
      <c r="F53" s="197">
        <f>SUMIFS('Youreka P&amp;L'!D:D,'Youreka P&amp;L'!$P:$P,$B53)</f>
        <v>-300.97000000000003</v>
      </c>
      <c r="G53" s="197">
        <f>SUMIFS('Youreka P&amp;L'!E:E,'Youreka P&amp;L'!$P:$P,$B53)</f>
        <v>0</v>
      </c>
      <c r="H53" s="197">
        <f>SUMIFS('Youreka P&amp;L'!F:F,'Youreka P&amp;L'!$P:$P,$B53)</f>
        <v>0</v>
      </c>
      <c r="I53" s="197">
        <f>SUMIFS('Youreka P&amp;L'!G:G,'Youreka P&amp;L'!$P:$P,$B53)</f>
        <v>0</v>
      </c>
      <c r="J53" s="197">
        <f>SUMIFS('Youreka P&amp;L'!H:H,'Youreka P&amp;L'!$P:$P,$B53)</f>
        <v>0</v>
      </c>
      <c r="K53" s="197">
        <f>SUMIFS('Youreka P&amp;L'!I:I,'Youreka P&amp;L'!$P:$P,$B53)</f>
        <v>0</v>
      </c>
      <c r="L53" s="197">
        <f>SUMIFS('Youreka P&amp;L'!J:J,'Youreka P&amp;L'!$P:$P,$B53)</f>
        <v>309</v>
      </c>
      <c r="M53" s="197">
        <f>SUMIFS('Youreka P&amp;L'!K:K,'Youreka P&amp;L'!$P:$P,$B53)</f>
        <v>70</v>
      </c>
      <c r="N53" s="197">
        <f>SUMIFS('Youreka P&amp;L'!L:L,'Youreka P&amp;L'!$P:$P,$B53)</f>
        <v>0</v>
      </c>
      <c r="O53" s="197">
        <f>SUMIFS('Youreka P&amp;L'!M:M,'Youreka P&amp;L'!$P:$P,$B53)</f>
        <v>0</v>
      </c>
      <c r="Q53" s="33">
        <f t="shared" si="122"/>
        <v>0</v>
      </c>
      <c r="S53" s="33">
        <f t="shared" ref="S53:V53" si="131">SUMIFS($D53:$O53,$D$4:$O$4,S$4)</f>
        <v>-300.97000000000003</v>
      </c>
      <c r="T53" s="33">
        <f t="shared" si="131"/>
        <v>0</v>
      </c>
      <c r="U53" s="33">
        <f t="shared" si="131"/>
        <v>309</v>
      </c>
      <c r="V53" s="33">
        <f t="shared" si="131"/>
        <v>70</v>
      </c>
      <c r="X53" s="33">
        <f t="shared" si="124"/>
        <v>78.029999999999973</v>
      </c>
      <c r="AB53" s="33">
        <v>0</v>
      </c>
      <c r="AC53" s="41"/>
      <c r="AD53" s="33">
        <v>0</v>
      </c>
      <c r="AE53" s="33">
        <v>0</v>
      </c>
      <c r="AF53" s="33">
        <v>0</v>
      </c>
      <c r="AG53" s="33">
        <v>0</v>
      </c>
      <c r="AH53" s="41"/>
      <c r="AI53" s="33">
        <v>0</v>
      </c>
      <c r="AJ53" s="33">
        <v>0</v>
      </c>
      <c r="AK53" s="33">
        <v>0</v>
      </c>
      <c r="AL53" s="33">
        <v>0</v>
      </c>
      <c r="AM53" s="33">
        <v>0</v>
      </c>
      <c r="AN53" s="33">
        <v>0</v>
      </c>
      <c r="AO53" s="33">
        <v>0</v>
      </c>
      <c r="AP53" s="33">
        <v>0</v>
      </c>
      <c r="AQ53" s="33">
        <v>0</v>
      </c>
      <c r="AR53" s="33">
        <v>0</v>
      </c>
      <c r="AS53" s="33">
        <v>0</v>
      </c>
      <c r="AT53" s="33">
        <v>0</v>
      </c>
      <c r="AU53" s="41"/>
      <c r="AV53" s="33">
        <f t="shared" si="125"/>
        <v>0</v>
      </c>
      <c r="AZ53" s="197">
        <v>-2581.8599999999997</v>
      </c>
      <c r="BA53" s="197">
        <v>-2382.85</v>
      </c>
      <c r="BB53" s="197">
        <v>-2593.1799999999998</v>
      </c>
      <c r="BC53" s="197">
        <v>-3051.62</v>
      </c>
      <c r="BD53" s="197">
        <v>2949.07</v>
      </c>
      <c r="BE53" s="197">
        <v>-3051.62</v>
      </c>
      <c r="BF53" s="197">
        <v>7461.44</v>
      </c>
      <c r="BG53" s="197">
        <v>-3051.62</v>
      </c>
      <c r="BH53" s="197">
        <v>-9803.86</v>
      </c>
      <c r="BI53" s="197">
        <v>0</v>
      </c>
      <c r="BJ53" s="197">
        <v>0</v>
      </c>
      <c r="BK53" s="197">
        <v>-1430.84</v>
      </c>
      <c r="BM53" s="33">
        <f t="shared" si="126"/>
        <v>-1430.84</v>
      </c>
      <c r="BO53" s="33">
        <f t="shared" ref="BO53:BR53" si="132">SUMIFS($AZ53:$BK53,$AZ$4:$BK$4,BO$4)</f>
        <v>-7557.8899999999994</v>
      </c>
      <c r="BP53" s="33">
        <f t="shared" si="132"/>
        <v>-3154.1699999999996</v>
      </c>
      <c r="BQ53" s="33">
        <f t="shared" si="132"/>
        <v>-5394.0400000000009</v>
      </c>
      <c r="BR53" s="33">
        <f t="shared" si="132"/>
        <v>-1430.84</v>
      </c>
      <c r="BT53" s="33">
        <f t="shared" si="128"/>
        <v>-17536.939999999999</v>
      </c>
    </row>
    <row r="54" spans="2:72" ht="14.25" customHeight="1" x14ac:dyDescent="0.25">
      <c r="B54" s="30" t="s">
        <v>81</v>
      </c>
      <c r="D54" s="197">
        <f>SUMIFS('Youreka P&amp;L'!B:B,'Youreka P&amp;L'!$P:$P,$B54)</f>
        <v>0</v>
      </c>
      <c r="E54" s="197">
        <f>SUMIFS('Youreka P&amp;L'!C:C,'Youreka P&amp;L'!$P:$P,$B54)</f>
        <v>0</v>
      </c>
      <c r="F54" s="197">
        <f>SUMIFS('Youreka P&amp;L'!D:D,'Youreka P&amp;L'!$P:$P,$B54)</f>
        <v>0</v>
      </c>
      <c r="G54" s="197">
        <f>SUMIFS('Youreka P&amp;L'!E:E,'Youreka P&amp;L'!$P:$P,$B54)</f>
        <v>0</v>
      </c>
      <c r="H54" s="197">
        <f>SUMIFS('Youreka P&amp;L'!F:F,'Youreka P&amp;L'!$P:$P,$B54)</f>
        <v>0</v>
      </c>
      <c r="I54" s="197">
        <f>SUMIFS('Youreka P&amp;L'!G:G,'Youreka P&amp;L'!$P:$P,$B54)</f>
        <v>0</v>
      </c>
      <c r="J54" s="197">
        <f>SUMIFS('Youreka P&amp;L'!H:H,'Youreka P&amp;L'!$P:$P,$B54)</f>
        <v>0</v>
      </c>
      <c r="K54" s="197">
        <f>SUMIFS('Youreka P&amp;L'!I:I,'Youreka P&amp;L'!$P:$P,$B54)</f>
        <v>0</v>
      </c>
      <c r="L54" s="197">
        <f>SUMIFS('Youreka P&amp;L'!J:J,'Youreka P&amp;L'!$P:$P,$B54)</f>
        <v>0</v>
      </c>
      <c r="M54" s="197">
        <f>SUMIFS('Youreka P&amp;L'!K:K,'Youreka P&amp;L'!$P:$P,$B54)</f>
        <v>0</v>
      </c>
      <c r="N54" s="197">
        <f>SUMIFS('Youreka P&amp;L'!L:L,'Youreka P&amp;L'!$P:$P,$B54)</f>
        <v>0</v>
      </c>
      <c r="O54" s="197">
        <f>SUMIFS('Youreka P&amp;L'!M:M,'Youreka P&amp;L'!$P:$P,$B54)</f>
        <v>0</v>
      </c>
      <c r="Q54" s="33">
        <f t="shared" si="122"/>
        <v>0</v>
      </c>
      <c r="S54" s="33">
        <f t="shared" ref="S54:V54" si="133">SUMIFS($D54:$O54,$D$4:$O$4,S$4)</f>
        <v>0</v>
      </c>
      <c r="T54" s="33">
        <f t="shared" si="133"/>
        <v>0</v>
      </c>
      <c r="U54" s="33">
        <f t="shared" si="133"/>
        <v>0</v>
      </c>
      <c r="V54" s="33">
        <f t="shared" si="133"/>
        <v>0</v>
      </c>
      <c r="X54" s="33">
        <f t="shared" si="124"/>
        <v>0</v>
      </c>
      <c r="AB54" s="33">
        <v>0</v>
      </c>
      <c r="AC54" s="41"/>
      <c r="AD54" s="33">
        <v>0</v>
      </c>
      <c r="AE54" s="33">
        <v>0</v>
      </c>
      <c r="AF54" s="33">
        <v>0</v>
      </c>
      <c r="AG54" s="33">
        <v>0</v>
      </c>
      <c r="AH54" s="41"/>
      <c r="AI54" s="33">
        <v>0</v>
      </c>
      <c r="AJ54" s="33">
        <v>0</v>
      </c>
      <c r="AK54" s="33">
        <v>0</v>
      </c>
      <c r="AL54" s="33">
        <v>0</v>
      </c>
      <c r="AM54" s="33">
        <v>0</v>
      </c>
      <c r="AN54" s="33">
        <v>0</v>
      </c>
      <c r="AO54" s="33">
        <v>0</v>
      </c>
      <c r="AP54" s="33">
        <v>0</v>
      </c>
      <c r="AQ54" s="33">
        <v>0</v>
      </c>
      <c r="AR54" s="33">
        <v>0</v>
      </c>
      <c r="AS54" s="33">
        <v>0</v>
      </c>
      <c r="AT54" s="33">
        <v>0</v>
      </c>
      <c r="AU54" s="41"/>
      <c r="AV54" s="33">
        <f t="shared" si="125"/>
        <v>0</v>
      </c>
      <c r="AZ54" s="197">
        <v>0</v>
      </c>
      <c r="BA54" s="197">
        <v>0</v>
      </c>
      <c r="BB54" s="197">
        <v>0</v>
      </c>
      <c r="BC54" s="197">
        <v>0</v>
      </c>
      <c r="BD54" s="197">
        <v>0</v>
      </c>
      <c r="BE54" s="197">
        <v>0</v>
      </c>
      <c r="BF54" s="197">
        <v>0</v>
      </c>
      <c r="BG54" s="197">
        <v>0</v>
      </c>
      <c r="BH54" s="197">
        <v>0</v>
      </c>
      <c r="BI54" s="197">
        <v>0</v>
      </c>
      <c r="BJ54" s="197">
        <v>0</v>
      </c>
      <c r="BK54" s="197">
        <v>0</v>
      </c>
      <c r="BM54" s="33">
        <f t="shared" si="126"/>
        <v>0</v>
      </c>
      <c r="BO54" s="33">
        <f t="shared" ref="BO54:BR54" si="134">SUMIFS($AZ54:$BK54,$AZ$4:$BK$4,BO$4)</f>
        <v>0</v>
      </c>
      <c r="BP54" s="33">
        <f t="shared" si="134"/>
        <v>0</v>
      </c>
      <c r="BQ54" s="33">
        <f t="shared" si="134"/>
        <v>0</v>
      </c>
      <c r="BR54" s="33">
        <f t="shared" si="134"/>
        <v>0</v>
      </c>
      <c r="BT54" s="33">
        <f t="shared" si="128"/>
        <v>0</v>
      </c>
    </row>
    <row r="55" spans="2:72" ht="14.25" customHeight="1" x14ac:dyDescent="0.25">
      <c r="B55" s="30" t="s">
        <v>82</v>
      </c>
      <c r="D55" s="197">
        <f>SUMIFS('Youreka P&amp;L'!B:B,'Youreka P&amp;L'!$P:$P,$B55)</f>
        <v>0</v>
      </c>
      <c r="E55" s="197">
        <f>SUMIFS('Youreka P&amp;L'!C:C,'Youreka P&amp;L'!$P:$P,$B55)</f>
        <v>0</v>
      </c>
      <c r="F55" s="197">
        <f>SUMIFS('Youreka P&amp;L'!D:D,'Youreka P&amp;L'!$P:$P,$B55)</f>
        <v>0</v>
      </c>
      <c r="G55" s="197">
        <f>SUMIFS('Youreka P&amp;L'!E:E,'Youreka P&amp;L'!$P:$P,$B55)</f>
        <v>0</v>
      </c>
      <c r="H55" s="197">
        <f>SUMIFS('Youreka P&amp;L'!F:F,'Youreka P&amp;L'!$P:$P,$B55)</f>
        <v>0</v>
      </c>
      <c r="I55" s="197">
        <f>SUMIFS('Youreka P&amp;L'!G:G,'Youreka P&amp;L'!$P:$P,$B55)</f>
        <v>0</v>
      </c>
      <c r="J55" s="197">
        <f>SUMIFS('Youreka P&amp;L'!H:H,'Youreka P&amp;L'!$P:$P,$B55)</f>
        <v>0</v>
      </c>
      <c r="K55" s="197">
        <f>SUMIFS('Youreka P&amp;L'!I:I,'Youreka P&amp;L'!$P:$P,$B55)</f>
        <v>0</v>
      </c>
      <c r="L55" s="197">
        <f>SUMIFS('Youreka P&amp;L'!J:J,'Youreka P&amp;L'!$P:$P,$B55)</f>
        <v>0</v>
      </c>
      <c r="M55" s="197">
        <f>SUMIFS('Youreka P&amp;L'!K:K,'Youreka P&amp;L'!$P:$P,$B55)</f>
        <v>0</v>
      </c>
      <c r="N55" s="197">
        <f>SUMIFS('Youreka P&amp;L'!L:L,'Youreka P&amp;L'!$P:$P,$B55)</f>
        <v>0</v>
      </c>
      <c r="O55" s="197">
        <f>SUMIFS('Youreka P&amp;L'!M:M,'Youreka P&amp;L'!$P:$P,$B55)</f>
        <v>0</v>
      </c>
      <c r="Q55" s="33">
        <f t="shared" si="122"/>
        <v>0</v>
      </c>
      <c r="S55" s="33">
        <f t="shared" ref="S55:V55" si="135">SUMIFS($D55:$O55,$D$4:$O$4,S$4)</f>
        <v>0</v>
      </c>
      <c r="T55" s="33">
        <f t="shared" si="135"/>
        <v>0</v>
      </c>
      <c r="U55" s="33">
        <f t="shared" si="135"/>
        <v>0</v>
      </c>
      <c r="V55" s="33">
        <f t="shared" si="135"/>
        <v>0</v>
      </c>
      <c r="X55" s="33">
        <f t="shared" si="124"/>
        <v>0</v>
      </c>
      <c r="AB55" s="33">
        <v>0</v>
      </c>
      <c r="AC55" s="41"/>
      <c r="AD55" s="33">
        <v>0</v>
      </c>
      <c r="AE55" s="33">
        <v>0</v>
      </c>
      <c r="AF55" s="33">
        <v>0</v>
      </c>
      <c r="AG55" s="33">
        <v>0</v>
      </c>
      <c r="AH55" s="41"/>
      <c r="AI55" s="33">
        <v>0</v>
      </c>
      <c r="AJ55" s="33">
        <v>0</v>
      </c>
      <c r="AK55" s="33">
        <v>0</v>
      </c>
      <c r="AL55" s="33">
        <v>0</v>
      </c>
      <c r="AM55" s="33">
        <v>0</v>
      </c>
      <c r="AN55" s="33">
        <v>0</v>
      </c>
      <c r="AO55" s="33">
        <v>0</v>
      </c>
      <c r="AP55" s="33">
        <v>0</v>
      </c>
      <c r="AQ55" s="33">
        <v>0</v>
      </c>
      <c r="AR55" s="33">
        <v>0</v>
      </c>
      <c r="AS55" s="33">
        <v>0</v>
      </c>
      <c r="AT55" s="33">
        <v>0</v>
      </c>
      <c r="AU55" s="41"/>
      <c r="AV55" s="33">
        <f t="shared" si="125"/>
        <v>0</v>
      </c>
      <c r="AZ55" s="197">
        <v>0</v>
      </c>
      <c r="BA55" s="197">
        <v>0</v>
      </c>
      <c r="BB55" s="197">
        <v>0</v>
      </c>
      <c r="BC55" s="197">
        <v>0</v>
      </c>
      <c r="BD55" s="197">
        <v>0</v>
      </c>
      <c r="BE55" s="197">
        <v>0</v>
      </c>
      <c r="BF55" s="197">
        <v>0</v>
      </c>
      <c r="BG55" s="197">
        <v>0</v>
      </c>
      <c r="BH55" s="197">
        <v>0</v>
      </c>
      <c r="BI55" s="197">
        <v>0</v>
      </c>
      <c r="BJ55" s="197">
        <v>0</v>
      </c>
      <c r="BK55" s="197">
        <v>0</v>
      </c>
      <c r="BM55" s="33">
        <f t="shared" si="126"/>
        <v>0</v>
      </c>
      <c r="BO55" s="33">
        <f t="shared" ref="BO55:BR55" si="136">SUMIFS($AZ55:$BK55,$AZ$4:$BK$4,BO$4)</f>
        <v>0</v>
      </c>
      <c r="BP55" s="33">
        <f t="shared" si="136"/>
        <v>0</v>
      </c>
      <c r="BQ55" s="33">
        <f t="shared" si="136"/>
        <v>0</v>
      </c>
      <c r="BR55" s="33">
        <f t="shared" si="136"/>
        <v>0</v>
      </c>
      <c r="BT55" s="33">
        <f t="shared" si="128"/>
        <v>0</v>
      </c>
    </row>
    <row r="56" spans="2:72" ht="14.25" customHeight="1" x14ac:dyDescent="0.25">
      <c r="B56" s="30" t="s">
        <v>83</v>
      </c>
      <c r="D56" s="197">
        <f>-SUMIFS('Youreka P&amp;L'!B:B,'Youreka P&amp;L'!$P:$P,$B56)</f>
        <v>0</v>
      </c>
      <c r="E56" s="197">
        <f>-SUMIFS('Youreka P&amp;L'!C:C,'Youreka P&amp;L'!$P:$P,$B56)</f>
        <v>0</v>
      </c>
      <c r="F56" s="197">
        <f>-SUMIFS('Youreka P&amp;L'!D:D,'Youreka P&amp;L'!$P:$P,$B56)</f>
        <v>0</v>
      </c>
      <c r="G56" s="197">
        <f>-SUMIFS('Youreka P&amp;L'!E:E,'Youreka P&amp;L'!$P:$P,$B56)</f>
        <v>0</v>
      </c>
      <c r="H56" s="197">
        <f>-SUMIFS('Youreka P&amp;L'!F:F,'Youreka P&amp;L'!$P:$P,$B56)</f>
        <v>0</v>
      </c>
      <c r="I56" s="197">
        <f>-SUMIFS('Youreka P&amp;L'!G:G,'Youreka P&amp;L'!$P:$P,$B56)</f>
        <v>0</v>
      </c>
      <c r="J56" s="197">
        <f>-SUMIFS('Youreka P&amp;L'!H:H,'Youreka P&amp;L'!$P:$P,$B56)</f>
        <v>0</v>
      </c>
      <c r="K56" s="197">
        <f>-SUMIFS('Youreka P&amp;L'!I:I,'Youreka P&amp;L'!$P:$P,$B56)</f>
        <v>0</v>
      </c>
      <c r="L56" s="197">
        <f>-SUMIFS('Youreka P&amp;L'!J:J,'Youreka P&amp;L'!$P:$P,$B56)</f>
        <v>0</v>
      </c>
      <c r="M56" s="197">
        <f>-SUMIFS('Youreka P&amp;L'!K:K,'Youreka P&amp;L'!$P:$P,$B56)</f>
        <v>0</v>
      </c>
      <c r="N56" s="197">
        <f>-SUMIFS('Youreka P&amp;L'!L:L,'Youreka P&amp;L'!$P:$P,$B56)</f>
        <v>0</v>
      </c>
      <c r="O56" s="197">
        <f>-SUMIFS('Youreka P&amp;L'!M:M,'Youreka P&amp;L'!$P:$P,$B56)</f>
        <v>0</v>
      </c>
      <c r="Q56" s="33">
        <f t="shared" si="122"/>
        <v>0</v>
      </c>
      <c r="S56" s="33">
        <f t="shared" ref="S56:V56" si="137">SUMIFS($D56:$O56,$D$4:$O$4,S$4)</f>
        <v>0</v>
      </c>
      <c r="T56" s="33">
        <f t="shared" si="137"/>
        <v>0</v>
      </c>
      <c r="U56" s="33">
        <f t="shared" si="137"/>
        <v>0</v>
      </c>
      <c r="V56" s="33">
        <f t="shared" si="137"/>
        <v>0</v>
      </c>
      <c r="X56" s="33">
        <f t="shared" si="124"/>
        <v>0</v>
      </c>
      <c r="AB56" s="33">
        <v>0</v>
      </c>
      <c r="AC56" s="41"/>
      <c r="AD56" s="33">
        <v>0</v>
      </c>
      <c r="AE56" s="33">
        <v>0</v>
      </c>
      <c r="AF56" s="33">
        <v>0</v>
      </c>
      <c r="AG56" s="33">
        <v>0</v>
      </c>
      <c r="AH56" s="41"/>
      <c r="AI56" s="33">
        <v>0</v>
      </c>
      <c r="AJ56" s="33">
        <v>0</v>
      </c>
      <c r="AK56" s="33">
        <v>0</v>
      </c>
      <c r="AL56" s="33">
        <v>0</v>
      </c>
      <c r="AM56" s="33">
        <v>0</v>
      </c>
      <c r="AN56" s="33">
        <v>0</v>
      </c>
      <c r="AO56" s="33">
        <v>0</v>
      </c>
      <c r="AP56" s="33">
        <v>0</v>
      </c>
      <c r="AQ56" s="33">
        <v>0</v>
      </c>
      <c r="AR56" s="33">
        <v>0</v>
      </c>
      <c r="AS56" s="33">
        <v>0</v>
      </c>
      <c r="AT56" s="33">
        <v>0</v>
      </c>
      <c r="AU56" s="41"/>
      <c r="AV56" s="33">
        <f t="shared" si="125"/>
        <v>0</v>
      </c>
      <c r="AZ56" s="197">
        <v>0</v>
      </c>
      <c r="BA56" s="197">
        <v>0</v>
      </c>
      <c r="BB56" s="197">
        <v>0</v>
      </c>
      <c r="BC56" s="197">
        <v>0</v>
      </c>
      <c r="BD56" s="197">
        <v>0</v>
      </c>
      <c r="BE56" s="197">
        <v>0</v>
      </c>
      <c r="BF56" s="197">
        <v>0</v>
      </c>
      <c r="BG56" s="197">
        <v>0</v>
      </c>
      <c r="BH56" s="197">
        <v>0</v>
      </c>
      <c r="BI56" s="197">
        <v>0</v>
      </c>
      <c r="BJ56" s="197">
        <v>0</v>
      </c>
      <c r="BK56" s="197">
        <v>0</v>
      </c>
      <c r="BM56" s="33">
        <f t="shared" si="126"/>
        <v>0</v>
      </c>
      <c r="BO56" s="33">
        <f t="shared" ref="BO56:BR56" si="138">SUMIFS($AZ56:$BK56,$AZ$4:$BK$4,BO$4)</f>
        <v>0</v>
      </c>
      <c r="BP56" s="33">
        <f t="shared" si="138"/>
        <v>0</v>
      </c>
      <c r="BQ56" s="33">
        <f t="shared" si="138"/>
        <v>0</v>
      </c>
      <c r="BR56" s="33">
        <f t="shared" si="138"/>
        <v>0</v>
      </c>
      <c r="BT56" s="33">
        <f t="shared" si="128"/>
        <v>0</v>
      </c>
    </row>
    <row r="57" spans="2:72" ht="14.25" customHeight="1" x14ac:dyDescent="0.25">
      <c r="B57" s="30" t="s">
        <v>84</v>
      </c>
      <c r="D57" s="197">
        <f>SUMIFS('Youreka P&amp;L'!B:B,'Youreka P&amp;L'!$P:$P,$B57)</f>
        <v>0</v>
      </c>
      <c r="E57" s="197">
        <f>SUMIFS('Youreka P&amp;L'!C:C,'Youreka P&amp;L'!$P:$P,$B57)</f>
        <v>0</v>
      </c>
      <c r="F57" s="197">
        <f>SUMIFS('Youreka P&amp;L'!D:D,'Youreka P&amp;L'!$P:$P,$B57)</f>
        <v>23999.279999999999</v>
      </c>
      <c r="G57" s="197">
        <f>SUMIFS('Youreka P&amp;L'!E:E,'Youreka P&amp;L'!$P:$P,$B57)</f>
        <v>0</v>
      </c>
      <c r="H57" s="197">
        <f>SUMIFS('Youreka P&amp;L'!F:F,'Youreka P&amp;L'!$P:$P,$B57)</f>
        <v>0</v>
      </c>
      <c r="I57" s="197">
        <f>SUMIFS('Youreka P&amp;L'!G:G,'Youreka P&amp;L'!$P:$P,$B57)</f>
        <v>0</v>
      </c>
      <c r="J57" s="197">
        <f>SUMIFS('Youreka P&amp;L'!H:H,'Youreka P&amp;L'!$P:$P,$B57)</f>
        <v>0</v>
      </c>
      <c r="K57" s="197">
        <f>SUMIFS('Youreka P&amp;L'!I:I,'Youreka P&amp;L'!$P:$P,$B57)</f>
        <v>0</v>
      </c>
      <c r="L57" s="197">
        <f>SUMIFS('Youreka P&amp;L'!J:J,'Youreka P&amp;L'!$P:$P,$B57)</f>
        <v>0</v>
      </c>
      <c r="M57" s="197">
        <f>SUMIFS('Youreka P&amp;L'!K:K,'Youreka P&amp;L'!$P:$P,$B57)</f>
        <v>0</v>
      </c>
      <c r="N57" s="197">
        <f>SUMIFS('Youreka P&amp;L'!L:L,'Youreka P&amp;L'!$P:$P,$B57)</f>
        <v>15384</v>
      </c>
      <c r="O57" s="197">
        <f>SUMIFS('Youreka P&amp;L'!M:M,'Youreka P&amp;L'!$P:$P,$B57)</f>
        <v>0</v>
      </c>
      <c r="Q57" s="33">
        <f t="shared" si="122"/>
        <v>0</v>
      </c>
      <c r="S57" s="33">
        <f t="shared" ref="S57:V57" si="139">SUMIFS($D57:$O57,$D$4:$O$4,S$4)</f>
        <v>23999.279999999999</v>
      </c>
      <c r="T57" s="33">
        <f t="shared" si="139"/>
        <v>0</v>
      </c>
      <c r="U57" s="33">
        <f t="shared" si="139"/>
        <v>0</v>
      </c>
      <c r="V57" s="33">
        <f t="shared" si="139"/>
        <v>15384</v>
      </c>
      <c r="X57" s="33">
        <f t="shared" si="124"/>
        <v>39383.279999999999</v>
      </c>
      <c r="AB57" s="33">
        <v>0</v>
      </c>
      <c r="AC57" s="41"/>
      <c r="AD57" s="33">
        <v>0</v>
      </c>
      <c r="AE57" s="33">
        <v>0</v>
      </c>
      <c r="AF57" s="33">
        <v>0</v>
      </c>
      <c r="AG57" s="33">
        <v>0</v>
      </c>
      <c r="AH57" s="41"/>
      <c r="AI57" s="33">
        <v>0</v>
      </c>
      <c r="AJ57" s="33">
        <v>0</v>
      </c>
      <c r="AK57" s="33">
        <v>0</v>
      </c>
      <c r="AL57" s="33">
        <v>0</v>
      </c>
      <c r="AM57" s="33">
        <v>0</v>
      </c>
      <c r="AN57" s="33">
        <v>0</v>
      </c>
      <c r="AO57" s="33">
        <v>0</v>
      </c>
      <c r="AP57" s="33">
        <v>0</v>
      </c>
      <c r="AQ57" s="33">
        <v>0</v>
      </c>
      <c r="AR57" s="33">
        <v>0</v>
      </c>
      <c r="AS57" s="33">
        <v>0</v>
      </c>
      <c r="AT57" s="33">
        <v>0</v>
      </c>
      <c r="AU57" s="41"/>
      <c r="AV57" s="33">
        <f t="shared" si="125"/>
        <v>0</v>
      </c>
      <c r="AZ57" s="197">
        <v>0</v>
      </c>
      <c r="BA57" s="197">
        <v>0</v>
      </c>
      <c r="BB57" s="197">
        <v>0</v>
      </c>
      <c r="BC57" s="197">
        <v>0</v>
      </c>
      <c r="BD57" s="197">
        <v>0</v>
      </c>
      <c r="BE57" s="197">
        <v>0</v>
      </c>
      <c r="BF57" s="197">
        <v>0</v>
      </c>
      <c r="BG57" s="197">
        <v>0</v>
      </c>
      <c r="BH57" s="197">
        <v>0</v>
      </c>
      <c r="BI57" s="197">
        <v>0</v>
      </c>
      <c r="BJ57" s="197">
        <v>0</v>
      </c>
      <c r="BK57" s="197">
        <v>0</v>
      </c>
      <c r="BM57" s="33">
        <f t="shared" si="126"/>
        <v>0</v>
      </c>
      <c r="BO57" s="33">
        <f t="shared" ref="BO57:BR57" si="140">SUMIFS($AZ57:$BK57,$AZ$4:$BK$4,BO$4)</f>
        <v>0</v>
      </c>
      <c r="BP57" s="33">
        <f t="shared" si="140"/>
        <v>0</v>
      </c>
      <c r="BQ57" s="33">
        <f t="shared" si="140"/>
        <v>0</v>
      </c>
      <c r="BR57" s="33">
        <f t="shared" si="140"/>
        <v>0</v>
      </c>
      <c r="BT57" s="33">
        <f t="shared" si="128"/>
        <v>0</v>
      </c>
    </row>
    <row r="58" spans="2:72" ht="14.25" customHeight="1" x14ac:dyDescent="0.25">
      <c r="B58" s="30" t="s">
        <v>85</v>
      </c>
      <c r="D58" s="197">
        <f>SUMIFS('Youreka P&amp;L'!B:B,'Youreka P&amp;L'!$P:$P,$B58)</f>
        <v>0</v>
      </c>
      <c r="E58" s="197">
        <f>SUMIFS('Youreka P&amp;L'!C:C,'Youreka P&amp;L'!$P:$P,$B58)</f>
        <v>0</v>
      </c>
      <c r="F58" s="197">
        <f>SUMIFS('Youreka P&amp;L'!D:D,'Youreka P&amp;L'!$P:$P,$B58)</f>
        <v>0</v>
      </c>
      <c r="G58" s="197">
        <f>SUMIFS('Youreka P&amp;L'!E:E,'Youreka P&amp;L'!$P:$P,$B58)</f>
        <v>0</v>
      </c>
      <c r="H58" s="197">
        <f>SUMIFS('Youreka P&amp;L'!F:F,'Youreka P&amp;L'!$P:$P,$B58)</f>
        <v>0</v>
      </c>
      <c r="I58" s="197">
        <f>SUMIFS('Youreka P&amp;L'!G:G,'Youreka P&amp;L'!$P:$P,$B58)</f>
        <v>0</v>
      </c>
      <c r="J58" s="197">
        <f>SUMIFS('Youreka P&amp;L'!H:H,'Youreka P&amp;L'!$P:$P,$B58)</f>
        <v>0</v>
      </c>
      <c r="K58" s="197">
        <f>SUMIFS('Youreka P&amp;L'!I:I,'Youreka P&amp;L'!$P:$P,$B58)</f>
        <v>0</v>
      </c>
      <c r="L58" s="197">
        <f>SUMIFS('Youreka P&amp;L'!J:J,'Youreka P&amp;L'!$P:$P,$B58)</f>
        <v>0</v>
      </c>
      <c r="M58" s="197">
        <f>SUMIFS('Youreka P&amp;L'!K:K,'Youreka P&amp;L'!$P:$P,$B58)</f>
        <v>0</v>
      </c>
      <c r="N58" s="197">
        <f>SUMIFS('Youreka P&amp;L'!L:L,'Youreka P&amp;L'!$P:$P,$B58)</f>
        <v>0</v>
      </c>
      <c r="O58" s="197">
        <f>SUMIFS('Youreka P&amp;L'!M:M,'Youreka P&amp;L'!$P:$P,$B58)</f>
        <v>0</v>
      </c>
      <c r="Q58" s="33">
        <f t="shared" si="122"/>
        <v>0</v>
      </c>
      <c r="S58" s="33">
        <f t="shared" ref="S58:V58" si="141">SUMIFS($D58:$O58,$D$4:$O$4,S$4)</f>
        <v>0</v>
      </c>
      <c r="T58" s="33">
        <f t="shared" si="141"/>
        <v>0</v>
      </c>
      <c r="U58" s="33">
        <f t="shared" si="141"/>
        <v>0</v>
      </c>
      <c r="V58" s="33">
        <f t="shared" si="141"/>
        <v>0</v>
      </c>
      <c r="X58" s="33">
        <f t="shared" si="124"/>
        <v>0</v>
      </c>
      <c r="AB58" s="33">
        <v>0</v>
      </c>
      <c r="AC58" s="41"/>
      <c r="AD58" s="33">
        <v>0</v>
      </c>
      <c r="AE58" s="33">
        <v>0</v>
      </c>
      <c r="AF58" s="33">
        <v>0</v>
      </c>
      <c r="AG58" s="33">
        <v>0</v>
      </c>
      <c r="AH58" s="41"/>
      <c r="AI58" s="33">
        <v>0</v>
      </c>
      <c r="AJ58" s="33">
        <v>0</v>
      </c>
      <c r="AK58" s="33">
        <v>0</v>
      </c>
      <c r="AL58" s="33">
        <v>0</v>
      </c>
      <c r="AM58" s="33">
        <v>0</v>
      </c>
      <c r="AN58" s="33">
        <v>0</v>
      </c>
      <c r="AO58" s="33">
        <v>0</v>
      </c>
      <c r="AP58" s="33">
        <v>0</v>
      </c>
      <c r="AQ58" s="33">
        <v>0</v>
      </c>
      <c r="AR58" s="33">
        <v>0</v>
      </c>
      <c r="AS58" s="33">
        <v>0</v>
      </c>
      <c r="AT58" s="33">
        <v>0</v>
      </c>
      <c r="AU58" s="41"/>
      <c r="AV58" s="33">
        <f t="shared" si="125"/>
        <v>0</v>
      </c>
      <c r="AZ58" s="197">
        <v>0</v>
      </c>
      <c r="BA58" s="197">
        <v>0</v>
      </c>
      <c r="BB58" s="197">
        <v>0</v>
      </c>
      <c r="BC58" s="197">
        <v>0</v>
      </c>
      <c r="BD58" s="197">
        <v>0</v>
      </c>
      <c r="BE58" s="197">
        <v>0</v>
      </c>
      <c r="BF58" s="197">
        <v>0</v>
      </c>
      <c r="BG58" s="197">
        <v>0</v>
      </c>
      <c r="BH58" s="197">
        <v>0</v>
      </c>
      <c r="BI58" s="197">
        <v>0</v>
      </c>
      <c r="BJ58" s="197">
        <v>0</v>
      </c>
      <c r="BK58" s="197">
        <v>0</v>
      </c>
      <c r="BM58" s="33">
        <f t="shared" si="126"/>
        <v>0</v>
      </c>
      <c r="BO58" s="33">
        <f t="shared" ref="BO58:BR58" si="142">SUMIFS($AZ58:$BK58,$AZ$4:$BK$4,BO$4)</f>
        <v>0</v>
      </c>
      <c r="BP58" s="33">
        <f t="shared" si="142"/>
        <v>0</v>
      </c>
      <c r="BQ58" s="33">
        <f t="shared" si="142"/>
        <v>0</v>
      </c>
      <c r="BR58" s="33">
        <f t="shared" si="142"/>
        <v>0</v>
      </c>
      <c r="BT58" s="33">
        <f t="shared" si="128"/>
        <v>0</v>
      </c>
    </row>
    <row r="59" spans="2:72" ht="14.25" customHeight="1" x14ac:dyDescent="0.25">
      <c r="B59" s="35" t="s">
        <v>86</v>
      </c>
      <c r="D59" s="37">
        <f t="shared" ref="D59:O59" si="143">SUM(D51:D58)</f>
        <v>0</v>
      </c>
      <c r="E59" s="37">
        <f t="shared" si="143"/>
        <v>0</v>
      </c>
      <c r="F59" s="37">
        <f t="shared" si="143"/>
        <v>23698.309999999998</v>
      </c>
      <c r="G59" s="37">
        <f t="shared" si="143"/>
        <v>0</v>
      </c>
      <c r="H59" s="37">
        <f t="shared" si="143"/>
        <v>0</v>
      </c>
      <c r="I59" s="37">
        <f t="shared" si="143"/>
        <v>0</v>
      </c>
      <c r="J59" s="37">
        <f t="shared" si="143"/>
        <v>0</v>
      </c>
      <c r="K59" s="37">
        <f t="shared" si="143"/>
        <v>0</v>
      </c>
      <c r="L59" s="37">
        <f t="shared" si="143"/>
        <v>309</v>
      </c>
      <c r="M59" s="37">
        <f t="shared" si="143"/>
        <v>70</v>
      </c>
      <c r="N59" s="37">
        <f t="shared" si="143"/>
        <v>15384</v>
      </c>
      <c r="O59" s="37">
        <f t="shared" si="143"/>
        <v>0</v>
      </c>
      <c r="Q59" s="37">
        <f>SUM(Q51:Q58)</f>
        <v>0</v>
      </c>
      <c r="S59" s="37">
        <f t="shared" ref="S59:V59" si="144">SUMIFS($D59:$O59,$D$4:$O$4,S$4)</f>
        <v>23698.309999999998</v>
      </c>
      <c r="T59" s="37">
        <f t="shared" si="144"/>
        <v>0</v>
      </c>
      <c r="U59" s="37">
        <f t="shared" si="144"/>
        <v>309</v>
      </c>
      <c r="V59" s="37">
        <f t="shared" si="144"/>
        <v>15454</v>
      </c>
      <c r="X59" s="37">
        <f>SUM(X51:X58)</f>
        <v>39461.31</v>
      </c>
      <c r="AB59" s="266">
        <v>0</v>
      </c>
      <c r="AC59" s="41"/>
      <c r="AD59" s="266">
        <v>0</v>
      </c>
      <c r="AE59" s="266">
        <v>0</v>
      </c>
      <c r="AF59" s="266">
        <v>0</v>
      </c>
      <c r="AG59" s="266">
        <v>0</v>
      </c>
      <c r="AH59" s="41"/>
      <c r="AI59" s="266">
        <v>0</v>
      </c>
      <c r="AJ59" s="266">
        <v>0</v>
      </c>
      <c r="AK59" s="266">
        <v>0</v>
      </c>
      <c r="AL59" s="266">
        <v>0</v>
      </c>
      <c r="AM59" s="266">
        <v>0</v>
      </c>
      <c r="AN59" s="266">
        <v>0</v>
      </c>
      <c r="AO59" s="266">
        <v>0</v>
      </c>
      <c r="AP59" s="266">
        <v>0</v>
      </c>
      <c r="AQ59" s="266">
        <v>0</v>
      </c>
      <c r="AR59" s="266">
        <v>0</v>
      </c>
      <c r="AS59" s="266">
        <v>0</v>
      </c>
      <c r="AT59" s="266">
        <v>0</v>
      </c>
      <c r="AU59" s="41"/>
      <c r="AV59" s="37">
        <f t="shared" si="125"/>
        <v>0</v>
      </c>
      <c r="AZ59" s="37">
        <v>-2581.8599999999997</v>
      </c>
      <c r="BA59" s="37">
        <v>-2382.85</v>
      </c>
      <c r="BB59" s="37">
        <v>-2593.1799999999998</v>
      </c>
      <c r="BC59" s="37">
        <v>-3051.62</v>
      </c>
      <c r="BD59" s="37">
        <v>2949.07</v>
      </c>
      <c r="BE59" s="37">
        <v>-3051.62</v>
      </c>
      <c r="BF59" s="37">
        <v>7461.44</v>
      </c>
      <c r="BG59" s="37">
        <v>-3051.62</v>
      </c>
      <c r="BH59" s="37">
        <v>-9803.86</v>
      </c>
      <c r="BI59" s="37">
        <v>0</v>
      </c>
      <c r="BJ59" s="37">
        <v>0</v>
      </c>
      <c r="BK59" s="37">
        <v>-1430.84</v>
      </c>
      <c r="BM59" s="37">
        <f>SUM(BM51:BM58)</f>
        <v>-1430.84</v>
      </c>
      <c r="BO59" s="37">
        <f t="shared" ref="BO59:BR59" si="145">SUMIFS($AZ59:$BK59,$AZ$4:$BK$4,BO$4)</f>
        <v>-7557.8899999999994</v>
      </c>
      <c r="BP59" s="37">
        <f t="shared" si="145"/>
        <v>-3154.1699999999996</v>
      </c>
      <c r="BQ59" s="37">
        <f t="shared" si="145"/>
        <v>-5394.0400000000009</v>
      </c>
      <c r="BR59" s="37">
        <f t="shared" si="145"/>
        <v>-1430.84</v>
      </c>
      <c r="BT59" s="37">
        <f>SUM(BT51:BT58)</f>
        <v>-17536.939999999999</v>
      </c>
    </row>
    <row r="60" spans="2:72" ht="14.25" customHeight="1" x14ac:dyDescent="0.25">
      <c r="B60" s="41"/>
      <c r="D60" s="41"/>
      <c r="E60" s="41"/>
      <c r="F60" s="41"/>
      <c r="G60" s="41"/>
      <c r="H60" s="41"/>
      <c r="I60" s="41"/>
      <c r="J60" s="41"/>
      <c r="K60" s="41"/>
      <c r="L60" s="41"/>
      <c r="M60" s="41"/>
      <c r="N60" s="41"/>
      <c r="O60" s="41"/>
      <c r="Q60" s="41"/>
      <c r="S60" s="41"/>
      <c r="T60" s="41"/>
      <c r="U60" s="41"/>
      <c r="V60" s="41"/>
      <c r="X60" s="41"/>
      <c r="AB60" s="41"/>
      <c r="AC60" s="41"/>
      <c r="AD60" s="41"/>
      <c r="AE60" s="41"/>
      <c r="AF60" s="41"/>
      <c r="AG60" s="41"/>
      <c r="AH60" s="41"/>
      <c r="AI60" s="41"/>
      <c r="AJ60" s="41"/>
      <c r="AK60" s="41"/>
      <c r="AL60" s="41"/>
      <c r="AM60" s="41"/>
      <c r="AN60" s="41"/>
      <c r="AO60" s="41"/>
      <c r="AP60" s="41"/>
      <c r="AQ60" s="41"/>
      <c r="AR60" s="41"/>
      <c r="AS60" s="41"/>
      <c r="AT60" s="41"/>
      <c r="AU60" s="41"/>
      <c r="AV60" s="41"/>
      <c r="AZ60" s="41"/>
      <c r="BA60" s="41"/>
      <c r="BB60" s="41"/>
      <c r="BC60" s="41"/>
      <c r="BD60" s="41"/>
      <c r="BE60" s="41"/>
      <c r="BF60" s="41"/>
      <c r="BG60" s="41"/>
      <c r="BH60" s="41"/>
      <c r="BI60" s="41"/>
      <c r="BJ60" s="41"/>
      <c r="BK60" s="41"/>
      <c r="BM60" s="41"/>
      <c r="BO60" s="41"/>
      <c r="BP60" s="41"/>
      <c r="BQ60" s="41"/>
      <c r="BR60" s="41"/>
      <c r="BT60" s="41"/>
    </row>
    <row r="61" spans="2:72" ht="14.25" customHeight="1" x14ac:dyDescent="0.25">
      <c r="B61" s="29" t="s">
        <v>87</v>
      </c>
      <c r="D61" s="37">
        <f t="shared" ref="D61:O61" si="146">D46-D59</f>
        <v>-656118.66055555583</v>
      </c>
      <c r="E61" s="37">
        <f t="shared" si="146"/>
        <v>-602530.90055555559</v>
      </c>
      <c r="F61" s="37">
        <f t="shared" si="146"/>
        <v>-662846.47055555577</v>
      </c>
      <c r="G61" s="37">
        <f t="shared" si="146"/>
        <v>-574654.9305555555</v>
      </c>
      <c r="H61" s="37">
        <f t="shared" si="146"/>
        <v>-589759.79055555572</v>
      </c>
      <c r="I61" s="37">
        <f t="shared" si="146"/>
        <v>-604039.74055555556</v>
      </c>
      <c r="J61" s="37">
        <f t="shared" si="146"/>
        <v>-572675.56055555539</v>
      </c>
      <c r="K61" s="37">
        <f t="shared" si="146"/>
        <v>-524291.32055555528</v>
      </c>
      <c r="L61" s="37">
        <f t="shared" si="146"/>
        <v>-523197.57055555563</v>
      </c>
      <c r="M61" s="37">
        <f t="shared" si="146"/>
        <v>-603200.37055555556</v>
      </c>
      <c r="N61" s="37">
        <f t="shared" si="146"/>
        <v>-456440.84055555554</v>
      </c>
      <c r="O61" s="37">
        <f t="shared" si="146"/>
        <v>-467806.34055555565</v>
      </c>
      <c r="Q61" s="37">
        <f>Q46-Q59</f>
        <v>-467806.34055555565</v>
      </c>
      <c r="S61" s="37">
        <f t="shared" ref="S61:V61" si="147">SUMIFS($D61:$O61,$D$4:$O$4,S$4)</f>
        <v>-1921496.0316666672</v>
      </c>
      <c r="T61" s="37">
        <f t="shared" si="147"/>
        <v>-1768454.4616666669</v>
      </c>
      <c r="U61" s="37">
        <f t="shared" si="147"/>
        <v>-1620164.4516666662</v>
      </c>
      <c r="V61" s="37">
        <f t="shared" si="147"/>
        <v>-1527447.5516666668</v>
      </c>
      <c r="X61" s="37">
        <f>X46-X59</f>
        <v>-6837562.4966666652</v>
      </c>
      <c r="AB61" s="266">
        <v>-7143668.1197048621</v>
      </c>
      <c r="AC61" s="41"/>
      <c r="AD61" s="266">
        <v>-1955989.0831536611</v>
      </c>
      <c r="AE61" s="266">
        <v>-1833346.1089474787</v>
      </c>
      <c r="AF61" s="266">
        <v>-1719733.0547617092</v>
      </c>
      <c r="AG61" s="266">
        <v>-1634599.8728420127</v>
      </c>
      <c r="AH61" s="41"/>
      <c r="AI61" s="266">
        <v>-648589.67746387748</v>
      </c>
      <c r="AJ61" s="266">
        <v>-655231.35435499076</v>
      </c>
      <c r="AK61" s="266">
        <v>-652168.05133479298</v>
      </c>
      <c r="AL61" s="266">
        <v>-645740.23240472469</v>
      </c>
      <c r="AM61" s="266">
        <v>-605201.09675648098</v>
      </c>
      <c r="AN61" s="266">
        <v>-582404.77978627302</v>
      </c>
      <c r="AO61" s="266">
        <v>-583112.54523623909</v>
      </c>
      <c r="AP61" s="266">
        <v>-557526.75070531201</v>
      </c>
      <c r="AQ61" s="266">
        <v>-579093.75882015785</v>
      </c>
      <c r="AR61" s="266">
        <v>-516506.00854946929</v>
      </c>
      <c r="AS61" s="266">
        <v>-571295.68529246957</v>
      </c>
      <c r="AT61" s="266">
        <v>-546798.17900007381</v>
      </c>
      <c r="AU61" s="41"/>
      <c r="AV61" s="37">
        <f t="shared" ref="AV61:AV62" si="148">SUMIFS(AI61:AT61,$AI$5:$AT$5,"&lt;="&amp;$AV$5)</f>
        <v>-7143668.1197048612</v>
      </c>
      <c r="AZ61" s="37">
        <v>-745851.72888888861</v>
      </c>
      <c r="BA61" s="37">
        <v>-769758.70888888906</v>
      </c>
      <c r="BB61" s="37">
        <v>-787435.60888888885</v>
      </c>
      <c r="BC61" s="37">
        <v>-747672.24888888886</v>
      </c>
      <c r="BD61" s="37">
        <v>-766480.31888888881</v>
      </c>
      <c r="BE61" s="37">
        <v>-728335.3788888891</v>
      </c>
      <c r="BF61" s="37">
        <v>-761976.2188888886</v>
      </c>
      <c r="BG61" s="37">
        <v>-769024.76888888876</v>
      </c>
      <c r="BH61" s="37">
        <v>-715291.50888888852</v>
      </c>
      <c r="BI61" s="37">
        <v>-699460.67055555538</v>
      </c>
      <c r="BJ61" s="37">
        <v>-666916.54055555549</v>
      </c>
      <c r="BK61" s="37">
        <v>-679438.03055555571</v>
      </c>
      <c r="BM61" s="37">
        <f>BM46-BM59</f>
        <v>-679438.03055555571</v>
      </c>
      <c r="BO61" s="37">
        <f t="shared" ref="BO61:BR61" si="149">SUMIFS($AZ61:$BK61,$AZ$4:$BK$4,BO$4)</f>
        <v>-2303046.0466666664</v>
      </c>
      <c r="BP61" s="37">
        <f t="shared" si="149"/>
        <v>-2242487.9466666668</v>
      </c>
      <c r="BQ61" s="37">
        <f t="shared" si="149"/>
        <v>-2246292.4966666661</v>
      </c>
      <c r="BR61" s="37">
        <f t="shared" si="149"/>
        <v>-2045815.2416666667</v>
      </c>
      <c r="BT61" s="37">
        <f>BT46-BT59</f>
        <v>-8837641.7316666655</v>
      </c>
    </row>
    <row r="62" spans="2:72" ht="14.25" customHeight="1" x14ac:dyDescent="0.25">
      <c r="B62" s="30" t="s">
        <v>88</v>
      </c>
      <c r="D62" s="33">
        <v>0</v>
      </c>
      <c r="E62" s="33">
        <v>0</v>
      </c>
      <c r="F62" s="33">
        <v>0</v>
      </c>
      <c r="G62" s="33">
        <v>0</v>
      </c>
      <c r="H62" s="33">
        <v>0</v>
      </c>
      <c r="I62" s="33">
        <v>0</v>
      </c>
      <c r="J62" s="33">
        <v>0</v>
      </c>
      <c r="K62" s="33">
        <v>0</v>
      </c>
      <c r="L62" s="33">
        <v>0</v>
      </c>
      <c r="M62" s="33">
        <v>0</v>
      </c>
      <c r="N62" s="33">
        <v>0</v>
      </c>
      <c r="O62" s="33">
        <v>0</v>
      </c>
      <c r="Q62" s="33">
        <f t="array" ref="Q62">INDEX($D62:$O62,MATCH(Q$5,$D$5:$O$5,0))</f>
        <v>0</v>
      </c>
      <c r="S62" s="33">
        <f t="shared" ref="S62:V62" si="150">SUMIFS($D62:$O62,$D$4:$O$4,S$4)</f>
        <v>0</v>
      </c>
      <c r="T62" s="33">
        <f t="shared" si="150"/>
        <v>0</v>
      </c>
      <c r="U62" s="33">
        <f t="shared" si="150"/>
        <v>0</v>
      </c>
      <c r="V62" s="33">
        <f t="shared" si="150"/>
        <v>0</v>
      </c>
      <c r="X62" s="33">
        <f>SUMIFS($D62:$O62,$D$5:$O$5,"&lt;="&amp;X$5)</f>
        <v>0</v>
      </c>
      <c r="AB62" s="33">
        <v>0</v>
      </c>
      <c r="AC62" s="41"/>
      <c r="AD62" s="33">
        <v>0</v>
      </c>
      <c r="AE62" s="33">
        <v>0</v>
      </c>
      <c r="AF62" s="33">
        <v>0</v>
      </c>
      <c r="AG62" s="33">
        <v>0</v>
      </c>
      <c r="AH62" s="41"/>
      <c r="AI62" s="33">
        <v>0</v>
      </c>
      <c r="AJ62" s="33">
        <v>0</v>
      </c>
      <c r="AK62" s="33">
        <v>0</v>
      </c>
      <c r="AL62" s="33">
        <v>0</v>
      </c>
      <c r="AM62" s="33">
        <v>0</v>
      </c>
      <c r="AN62" s="33">
        <v>0</v>
      </c>
      <c r="AO62" s="33">
        <v>0</v>
      </c>
      <c r="AP62" s="33">
        <v>0</v>
      </c>
      <c r="AQ62" s="33">
        <v>0</v>
      </c>
      <c r="AR62" s="33">
        <v>0</v>
      </c>
      <c r="AS62" s="33">
        <v>0</v>
      </c>
      <c r="AT62" s="33">
        <v>0</v>
      </c>
      <c r="AU62" s="41"/>
      <c r="AV62" s="33">
        <f t="shared" si="148"/>
        <v>0</v>
      </c>
      <c r="AZ62" s="33">
        <v>0</v>
      </c>
      <c r="BA62" s="33">
        <v>0</v>
      </c>
      <c r="BB62" s="33">
        <v>0</v>
      </c>
      <c r="BC62" s="33">
        <v>0</v>
      </c>
      <c r="BD62" s="33">
        <v>0</v>
      </c>
      <c r="BE62" s="33">
        <v>0</v>
      </c>
      <c r="BF62" s="33">
        <v>0</v>
      </c>
      <c r="BG62" s="33">
        <v>0</v>
      </c>
      <c r="BH62" s="33">
        <v>0</v>
      </c>
      <c r="BI62" s="33">
        <v>0</v>
      </c>
      <c r="BJ62" s="33">
        <v>0</v>
      </c>
      <c r="BK62" s="33">
        <v>0</v>
      </c>
      <c r="BM62" s="33">
        <f t="array" ref="BM62">INDEX($AZ62:$BK62,MATCH(BM$5,$AZ$5:$BK$5,0))</f>
        <v>0</v>
      </c>
      <c r="BO62" s="33">
        <f t="shared" ref="BO62:BR62" si="151">SUMIFS($AZ62:$BK62,$AZ$4:$BK$4,BO$4)</f>
        <v>0</v>
      </c>
      <c r="BP62" s="33">
        <f t="shared" si="151"/>
        <v>0</v>
      </c>
      <c r="BQ62" s="33">
        <f t="shared" si="151"/>
        <v>0</v>
      </c>
      <c r="BR62" s="33">
        <f t="shared" si="151"/>
        <v>0</v>
      </c>
      <c r="BT62" s="33">
        <f>SUMIFS($AZ62:$BK62,$AZ$5:$BK$5,"&lt;="&amp;BT$5)</f>
        <v>0</v>
      </c>
    </row>
    <row r="63" spans="2:72" ht="14.25" customHeight="1" x14ac:dyDescent="0.25">
      <c r="B63" s="38" t="s">
        <v>89</v>
      </c>
      <c r="D63" s="39">
        <f t="shared" ref="D63:O63" si="152">D62/D61</f>
        <v>0</v>
      </c>
      <c r="E63" s="39">
        <f t="shared" si="152"/>
        <v>0</v>
      </c>
      <c r="F63" s="39">
        <f t="shared" si="152"/>
        <v>0</v>
      </c>
      <c r="G63" s="39">
        <f t="shared" si="152"/>
        <v>0</v>
      </c>
      <c r="H63" s="39">
        <f t="shared" si="152"/>
        <v>0</v>
      </c>
      <c r="I63" s="39">
        <f t="shared" si="152"/>
        <v>0</v>
      </c>
      <c r="J63" s="39">
        <f t="shared" si="152"/>
        <v>0</v>
      </c>
      <c r="K63" s="39">
        <f t="shared" si="152"/>
        <v>0</v>
      </c>
      <c r="L63" s="39">
        <f t="shared" si="152"/>
        <v>0</v>
      </c>
      <c r="M63" s="39">
        <f t="shared" si="152"/>
        <v>0</v>
      </c>
      <c r="N63" s="39">
        <f t="shared" si="152"/>
        <v>0</v>
      </c>
      <c r="O63" s="39">
        <f t="shared" si="152"/>
        <v>0</v>
      </c>
      <c r="Q63" s="39">
        <f>Q62/Q61</f>
        <v>0</v>
      </c>
      <c r="S63" s="39">
        <f t="shared" ref="S63:V63" si="153">S62/S61</f>
        <v>0</v>
      </c>
      <c r="T63" s="39">
        <f t="shared" si="153"/>
        <v>0</v>
      </c>
      <c r="U63" s="39">
        <f t="shared" si="153"/>
        <v>0</v>
      </c>
      <c r="V63" s="39">
        <f t="shared" si="153"/>
        <v>0</v>
      </c>
      <c r="X63" s="39">
        <f>X62/X61</f>
        <v>0</v>
      </c>
      <c r="AB63" s="43">
        <v>0</v>
      </c>
      <c r="AC63" s="41"/>
      <c r="AD63" s="43">
        <v>0</v>
      </c>
      <c r="AE63" s="43">
        <v>0</v>
      </c>
      <c r="AF63" s="43">
        <v>0</v>
      </c>
      <c r="AG63" s="43">
        <v>0</v>
      </c>
      <c r="AH63" s="41"/>
      <c r="AI63" s="43">
        <v>0</v>
      </c>
      <c r="AJ63" s="43">
        <v>0</v>
      </c>
      <c r="AK63" s="43">
        <v>0</v>
      </c>
      <c r="AL63" s="43">
        <v>0</v>
      </c>
      <c r="AM63" s="43">
        <v>0</v>
      </c>
      <c r="AN63" s="43">
        <v>0</v>
      </c>
      <c r="AO63" s="43">
        <v>0</v>
      </c>
      <c r="AP63" s="43">
        <v>0</v>
      </c>
      <c r="AQ63" s="43">
        <v>0</v>
      </c>
      <c r="AR63" s="43">
        <v>0</v>
      </c>
      <c r="AS63" s="43">
        <v>0</v>
      </c>
      <c r="AT63" s="43">
        <v>0</v>
      </c>
      <c r="AU63" s="41"/>
      <c r="AV63" s="39">
        <f>AV62/AV61</f>
        <v>0</v>
      </c>
      <c r="AZ63" s="39">
        <v>0</v>
      </c>
      <c r="BA63" s="39">
        <v>0</v>
      </c>
      <c r="BB63" s="39">
        <v>0</v>
      </c>
      <c r="BC63" s="39">
        <v>0</v>
      </c>
      <c r="BD63" s="39">
        <v>0</v>
      </c>
      <c r="BE63" s="39">
        <v>0</v>
      </c>
      <c r="BF63" s="39">
        <v>0</v>
      </c>
      <c r="BG63" s="39">
        <v>0</v>
      </c>
      <c r="BH63" s="39">
        <v>0</v>
      </c>
      <c r="BI63" s="39">
        <v>0</v>
      </c>
      <c r="BJ63" s="39">
        <v>0</v>
      </c>
      <c r="BK63" s="39">
        <v>0</v>
      </c>
      <c r="BM63" s="39">
        <f>BM62/BM61</f>
        <v>0</v>
      </c>
      <c r="BO63" s="39">
        <f t="shared" ref="BO63:BR63" si="154">BO62/BO61</f>
        <v>0</v>
      </c>
      <c r="BP63" s="39">
        <f t="shared" si="154"/>
        <v>0</v>
      </c>
      <c r="BQ63" s="39">
        <f t="shared" si="154"/>
        <v>0</v>
      </c>
      <c r="BR63" s="39">
        <f t="shared" si="154"/>
        <v>0</v>
      </c>
      <c r="BT63" s="39">
        <f>BT62/BT61</f>
        <v>0</v>
      </c>
    </row>
    <row r="65" spans="2:72" ht="14.25" customHeight="1" x14ac:dyDescent="0.25">
      <c r="B65" s="35" t="s">
        <v>90</v>
      </c>
      <c r="D65" s="37">
        <f t="shared" ref="D65:O65" si="155">D61-D62</f>
        <v>-656118.66055555583</v>
      </c>
      <c r="E65" s="37">
        <f t="shared" si="155"/>
        <v>-602530.90055555559</v>
      </c>
      <c r="F65" s="37">
        <f t="shared" si="155"/>
        <v>-662846.47055555577</v>
      </c>
      <c r="G65" s="37">
        <f t="shared" si="155"/>
        <v>-574654.9305555555</v>
      </c>
      <c r="H65" s="37">
        <f t="shared" si="155"/>
        <v>-589759.79055555572</v>
      </c>
      <c r="I65" s="37">
        <f t="shared" si="155"/>
        <v>-604039.74055555556</v>
      </c>
      <c r="J65" s="37">
        <f t="shared" si="155"/>
        <v>-572675.56055555539</v>
      </c>
      <c r="K65" s="37">
        <f t="shared" si="155"/>
        <v>-524291.32055555528</v>
      </c>
      <c r="L65" s="37">
        <f t="shared" si="155"/>
        <v>-523197.57055555563</v>
      </c>
      <c r="M65" s="37">
        <f t="shared" si="155"/>
        <v>-603200.37055555556</v>
      </c>
      <c r="N65" s="37">
        <f t="shared" si="155"/>
        <v>-456440.84055555554</v>
      </c>
      <c r="O65" s="37">
        <f t="shared" si="155"/>
        <v>-467806.34055555565</v>
      </c>
      <c r="Q65" s="37">
        <f>Q61-Q62</f>
        <v>-467806.34055555565</v>
      </c>
      <c r="S65" s="37">
        <f t="shared" ref="S65:V65" si="156">SUMIFS($D65:$O65,$D$4:$O$4,S$4)</f>
        <v>-1921496.0316666672</v>
      </c>
      <c r="T65" s="37">
        <f t="shared" si="156"/>
        <v>-1768454.4616666669</v>
      </c>
      <c r="U65" s="37">
        <f t="shared" si="156"/>
        <v>-1620164.4516666662</v>
      </c>
      <c r="V65" s="37">
        <f t="shared" si="156"/>
        <v>-1527447.5516666668</v>
      </c>
      <c r="X65" s="37">
        <f>X61-X62</f>
        <v>-6837562.4966666652</v>
      </c>
      <c r="AB65" s="266">
        <v>-7143668.1197048621</v>
      </c>
      <c r="AC65" s="41"/>
      <c r="AD65" s="266">
        <v>-1955989.0831536611</v>
      </c>
      <c r="AE65" s="266">
        <v>-1833346.1089474787</v>
      </c>
      <c r="AF65" s="266">
        <v>-1719733.0547617092</v>
      </c>
      <c r="AG65" s="266">
        <v>-1634599.8728420127</v>
      </c>
      <c r="AH65" s="41"/>
      <c r="AI65" s="266">
        <v>-648589.67746387748</v>
      </c>
      <c r="AJ65" s="266">
        <v>-655231.35435499076</v>
      </c>
      <c r="AK65" s="266">
        <v>-652168.05133479298</v>
      </c>
      <c r="AL65" s="266">
        <v>-645740.23240472469</v>
      </c>
      <c r="AM65" s="266">
        <v>-605201.09675648098</v>
      </c>
      <c r="AN65" s="266">
        <v>-582404.77978627302</v>
      </c>
      <c r="AO65" s="266">
        <v>-583112.54523623909</v>
      </c>
      <c r="AP65" s="266">
        <v>-557526.75070531201</v>
      </c>
      <c r="AQ65" s="266">
        <v>-579093.75882015785</v>
      </c>
      <c r="AR65" s="266">
        <v>-516506.00854946929</v>
      </c>
      <c r="AS65" s="266">
        <v>-571295.68529246957</v>
      </c>
      <c r="AT65" s="266">
        <v>-546798.17900007381</v>
      </c>
      <c r="AU65" s="41"/>
      <c r="AV65" s="37">
        <f>SUMIFS(AI65:AT65,$AI$5:$AT$5,"&lt;="&amp;$AV$5)</f>
        <v>-7143668.1197048612</v>
      </c>
      <c r="AZ65" s="37">
        <v>-745851.72888888861</v>
      </c>
      <c r="BA65" s="37">
        <v>-769758.70888888906</v>
      </c>
      <c r="BB65" s="37">
        <v>-787435.60888888885</v>
      </c>
      <c r="BC65" s="37">
        <v>-747672.24888888886</v>
      </c>
      <c r="BD65" s="37">
        <v>-766480.31888888881</v>
      </c>
      <c r="BE65" s="37">
        <v>-728335.3788888891</v>
      </c>
      <c r="BF65" s="37">
        <v>-761976.2188888886</v>
      </c>
      <c r="BG65" s="37">
        <v>-769024.76888888876</v>
      </c>
      <c r="BH65" s="37">
        <v>-715291.50888888852</v>
      </c>
      <c r="BI65" s="37">
        <v>-699460.67055555538</v>
      </c>
      <c r="BJ65" s="37">
        <v>-666916.54055555549</v>
      </c>
      <c r="BK65" s="37">
        <v>-679438.03055555571</v>
      </c>
      <c r="BM65" s="37">
        <f>BM61-BM62</f>
        <v>-679438.03055555571</v>
      </c>
      <c r="BO65" s="37">
        <f t="shared" ref="BO65:BR65" si="157">SUMIFS($AZ65:$BK65,$AZ$4:$BK$4,BO$4)</f>
        <v>-2303046.0466666664</v>
      </c>
      <c r="BP65" s="37">
        <f t="shared" si="157"/>
        <v>-2242487.9466666668</v>
      </c>
      <c r="BQ65" s="37">
        <f t="shared" si="157"/>
        <v>-2246292.4966666661</v>
      </c>
      <c r="BR65" s="37">
        <f t="shared" si="157"/>
        <v>-2045815.2416666667</v>
      </c>
      <c r="BT65" s="37">
        <f>BT61-BT62</f>
        <v>-8837641.7316666655</v>
      </c>
    </row>
    <row r="66" spans="2:72" ht="14.25" customHeight="1" x14ac:dyDescent="0.25">
      <c r="B66" s="38" t="s">
        <v>91</v>
      </c>
      <c r="D66" s="39">
        <f t="shared" ref="D66:O66" si="158">D65/D15</f>
        <v>-0.66686208888964549</v>
      </c>
      <c r="E66" s="39">
        <f t="shared" si="158"/>
        <v>-0.60975574392640364</v>
      </c>
      <c r="F66" s="39">
        <f t="shared" si="158"/>
        <v>-0.67436837799034233</v>
      </c>
      <c r="G66" s="39">
        <f t="shared" si="158"/>
        <v>-0.58523770794746743</v>
      </c>
      <c r="H66" s="39">
        <f t="shared" si="158"/>
        <v>-0.5889004963962392</v>
      </c>
      <c r="I66" s="39">
        <f t="shared" si="158"/>
        <v>-0.59988206593532978</v>
      </c>
      <c r="J66" s="39">
        <f t="shared" si="158"/>
        <v>-0.5724844423493215</v>
      </c>
      <c r="K66" s="39">
        <f t="shared" si="158"/>
        <v>-0.5064005144754663</v>
      </c>
      <c r="L66" s="39">
        <f t="shared" si="158"/>
        <v>-0.51064813725836278</v>
      </c>
      <c r="M66" s="39">
        <f t="shared" si="158"/>
        <v>-0.61544616131462038</v>
      </c>
      <c r="N66" s="39">
        <f t="shared" si="158"/>
        <v>-0.45343798828754028</v>
      </c>
      <c r="O66" s="39">
        <f t="shared" si="158"/>
        <v>-0.460274020646046</v>
      </c>
      <c r="Q66" s="39">
        <f>Q65/Q15</f>
        <v>-0.460274020646046</v>
      </c>
      <c r="S66" s="39">
        <f>S65/S15</f>
        <v>-0.65026228963719113</v>
      </c>
      <c r="T66" s="39">
        <f>T65/T15</f>
        <v>-0.59139560002605318</v>
      </c>
      <c r="U66" s="39">
        <f>U65/U15</f>
        <v>-0.52942420853205541</v>
      </c>
      <c r="V66" s="39">
        <f>V65/V15</f>
        <v>-0.50862532523516302</v>
      </c>
      <c r="X66" s="39">
        <f>X65/X15</f>
        <v>-0.56938923947586062</v>
      </c>
      <c r="AB66" s="43">
        <v>-0.56581346085147055</v>
      </c>
      <c r="AC66" s="41"/>
      <c r="AD66" s="43">
        <v>-0.6585351869582734</v>
      </c>
      <c r="AE66" s="43">
        <v>-0.59748492897403216</v>
      </c>
      <c r="AF66" s="43">
        <v>-0.52605748481277481</v>
      </c>
      <c r="AG66" s="43">
        <v>-0.49268554923519819</v>
      </c>
      <c r="AH66" s="41"/>
      <c r="AI66" s="43">
        <v>-0.6624405693100589</v>
      </c>
      <c r="AJ66" s="43">
        <v>-0.64377655716433713</v>
      </c>
      <c r="AK66" s="43">
        <v>-0.67003954122412279</v>
      </c>
      <c r="AL66" s="43">
        <v>-0.64739152135988143</v>
      </c>
      <c r="AM66" s="43">
        <v>-0.58551611356774846</v>
      </c>
      <c r="AN66" s="43">
        <v>-0.56142441512203733</v>
      </c>
      <c r="AO66" s="43">
        <v>-0.54944795916796141</v>
      </c>
      <c r="AP66" s="43">
        <v>-0.50561874139901863</v>
      </c>
      <c r="AQ66" s="43">
        <v>-0.5239884978825653</v>
      </c>
      <c r="AR66" s="43">
        <v>-0.4570652805575226</v>
      </c>
      <c r="AS66" s="43">
        <v>-0.52104514229651899</v>
      </c>
      <c r="AT66" s="43">
        <v>-0.50107779920770379</v>
      </c>
      <c r="AU66" s="41"/>
      <c r="AV66" s="39">
        <f>AV65/AV15</f>
        <v>-0.56581346085147066</v>
      </c>
      <c r="AZ66" s="39">
        <v>-0.88714691761067588</v>
      </c>
      <c r="BA66" s="39">
        <v>-0.93779142644641678</v>
      </c>
      <c r="BB66" s="39">
        <v>-0.98203832715638562</v>
      </c>
      <c r="BC66" s="39">
        <v>-0.89283419675553821</v>
      </c>
      <c r="BD66" s="39">
        <v>-0.91843574201404865</v>
      </c>
      <c r="BE66" s="39">
        <v>-0.85661891904517506</v>
      </c>
      <c r="BF66" s="39">
        <v>-0.88743549515588183</v>
      </c>
      <c r="BG66" s="39">
        <v>-0.87305282866520961</v>
      </c>
      <c r="BH66" s="39">
        <v>-0.78916759448622087</v>
      </c>
      <c r="BI66" s="39">
        <v>-0.77189998769366119</v>
      </c>
      <c r="BJ66" s="39">
        <v>-0.73485811993130901</v>
      </c>
      <c r="BK66" s="39">
        <v>-0.75315470416616859</v>
      </c>
      <c r="BM66" s="39">
        <f>BM65/BM15</f>
        <v>-0.75315470416616859</v>
      </c>
      <c r="BO66" s="39">
        <f>BO65/BO15</f>
        <v>-0.93490940020698965</v>
      </c>
      <c r="BP66" s="39">
        <f>BP65/BP15</f>
        <v>-0.88909696755233658</v>
      </c>
      <c r="BQ66" s="39">
        <f>BQ65/BQ15</f>
        <v>-0.84898384449237851</v>
      </c>
      <c r="BR66" s="39">
        <f>BR65/BR15</f>
        <v>-0.75329505092692706</v>
      </c>
      <c r="BT66" s="39">
        <f>BT65/BT15</f>
        <v>-0.85410287568822274</v>
      </c>
    </row>
    <row r="67" spans="2:72" ht="14.25" customHeight="1" x14ac:dyDescent="0.25">
      <c r="B67" s="41"/>
      <c r="D67" s="41"/>
      <c r="E67" s="31"/>
      <c r="F67" s="41"/>
      <c r="G67" s="41"/>
      <c r="H67" s="41"/>
      <c r="I67" s="41"/>
      <c r="J67" s="41"/>
      <c r="K67" s="41"/>
      <c r="L67" s="41"/>
      <c r="M67" s="41"/>
      <c r="N67" s="41"/>
      <c r="O67" s="41"/>
      <c r="Q67" s="41"/>
      <c r="S67" s="41"/>
      <c r="T67" s="41"/>
      <c r="U67" s="41"/>
      <c r="V67" s="41"/>
      <c r="X67" s="41"/>
      <c r="AB67" s="41"/>
      <c r="AC67" s="41"/>
      <c r="AD67" s="41"/>
      <c r="AE67" s="41"/>
      <c r="AF67" s="41"/>
      <c r="AG67" s="41"/>
      <c r="AH67" s="41"/>
      <c r="AI67" s="41"/>
      <c r="AJ67" s="41"/>
      <c r="AK67" s="41"/>
      <c r="AL67" s="41"/>
      <c r="AM67" s="41"/>
      <c r="AN67" s="41"/>
      <c r="AO67" s="41"/>
      <c r="AP67" s="41"/>
      <c r="AQ67" s="41"/>
      <c r="AR67" s="41"/>
      <c r="AS67" s="41"/>
      <c r="AT67" s="41"/>
      <c r="AU67" s="41"/>
      <c r="AV67" s="41"/>
      <c r="AZ67" s="41"/>
      <c r="BA67" s="41"/>
      <c r="BB67" s="41"/>
      <c r="BC67" s="41"/>
      <c r="BD67" s="41"/>
      <c r="BE67" s="41"/>
      <c r="BF67" s="41"/>
      <c r="BG67" s="41"/>
      <c r="BH67" s="41"/>
      <c r="BI67" s="41"/>
      <c r="BJ67" s="41"/>
      <c r="BK67" s="41"/>
      <c r="BM67" s="41"/>
      <c r="BO67" s="41"/>
      <c r="BP67" s="41"/>
      <c r="BQ67" s="41"/>
      <c r="BR67" s="41"/>
      <c r="BT67" s="41"/>
    </row>
    <row r="68" spans="2:72" ht="14.25" customHeight="1" x14ac:dyDescent="0.25">
      <c r="B68" s="29" t="s">
        <v>92</v>
      </c>
      <c r="D68" s="41"/>
      <c r="E68" s="41"/>
      <c r="F68" s="41"/>
      <c r="G68" s="41"/>
      <c r="H68" s="41"/>
      <c r="I68" s="41"/>
      <c r="J68" s="41"/>
      <c r="K68" s="41"/>
      <c r="L68" s="41"/>
      <c r="M68" s="41"/>
      <c r="N68" s="41"/>
      <c r="O68" s="41"/>
      <c r="Q68" s="41"/>
      <c r="S68" s="41"/>
      <c r="T68" s="41"/>
      <c r="U68" s="41"/>
      <c r="V68" s="41"/>
      <c r="X68" s="41"/>
      <c r="AB68" s="41"/>
      <c r="AC68" s="41"/>
      <c r="AD68" s="41"/>
      <c r="AE68" s="41"/>
      <c r="AF68" s="41"/>
      <c r="AG68" s="41"/>
      <c r="AH68" s="41"/>
      <c r="AI68" s="41"/>
      <c r="AJ68" s="41"/>
      <c r="AK68" s="41"/>
      <c r="AL68" s="41"/>
      <c r="AM68" s="41"/>
      <c r="AN68" s="41"/>
      <c r="AO68" s="41"/>
      <c r="AP68" s="41"/>
      <c r="AQ68" s="41"/>
      <c r="AR68" s="41"/>
      <c r="AS68" s="41"/>
      <c r="AT68" s="41"/>
      <c r="AU68" s="41"/>
      <c r="AV68" s="41"/>
      <c r="AZ68" s="41"/>
      <c r="BA68" s="41"/>
      <c r="BB68" s="41"/>
      <c r="BC68" s="41"/>
      <c r="BD68" s="41"/>
      <c r="BE68" s="41"/>
      <c r="BF68" s="41"/>
      <c r="BG68" s="41"/>
      <c r="BH68" s="41"/>
      <c r="BI68" s="41"/>
      <c r="BJ68" s="41"/>
      <c r="BK68" s="41"/>
      <c r="BM68" s="41"/>
      <c r="BO68" s="41"/>
      <c r="BP68" s="41"/>
      <c r="BQ68" s="41"/>
      <c r="BR68" s="41"/>
      <c r="BT68" s="41"/>
    </row>
    <row r="69" spans="2:72" ht="14.25" customHeight="1" x14ac:dyDescent="0.25">
      <c r="B69" s="30" t="s">
        <v>78</v>
      </c>
      <c r="D69" s="31">
        <f t="shared" ref="D69:O69" si="159">D51</f>
        <v>0</v>
      </c>
      <c r="E69" s="31">
        <f t="shared" si="159"/>
        <v>0</v>
      </c>
      <c r="F69" s="31">
        <f t="shared" si="159"/>
        <v>0</v>
      </c>
      <c r="G69" s="31">
        <f t="shared" si="159"/>
        <v>0</v>
      </c>
      <c r="H69" s="31">
        <f t="shared" si="159"/>
        <v>0</v>
      </c>
      <c r="I69" s="31">
        <f t="shared" si="159"/>
        <v>0</v>
      </c>
      <c r="J69" s="31">
        <f t="shared" si="159"/>
        <v>0</v>
      </c>
      <c r="K69" s="31">
        <f t="shared" si="159"/>
        <v>0</v>
      </c>
      <c r="L69" s="31">
        <f t="shared" si="159"/>
        <v>0</v>
      </c>
      <c r="M69" s="31">
        <f t="shared" si="159"/>
        <v>0</v>
      </c>
      <c r="N69" s="31">
        <f t="shared" si="159"/>
        <v>0</v>
      </c>
      <c r="O69" s="31">
        <f t="shared" si="159"/>
        <v>0</v>
      </c>
      <c r="Q69" s="31">
        <f t="shared" ref="Q69:Q80" si="160">INDEX($D69:$O69,MATCH(Q$5,$D$5:$O$5,0))</f>
        <v>0</v>
      </c>
      <c r="S69" s="31">
        <f t="shared" ref="S69:V69" si="161">SUMIFS($D69:$O69,$D$4:$O$4,S$4)</f>
        <v>0</v>
      </c>
      <c r="T69" s="31">
        <f t="shared" si="161"/>
        <v>0</v>
      </c>
      <c r="U69" s="31">
        <f t="shared" si="161"/>
        <v>0</v>
      </c>
      <c r="V69" s="31">
        <f t="shared" si="161"/>
        <v>0</v>
      </c>
      <c r="X69" s="31">
        <f t="shared" ref="X69:X80" si="162">SUMIFS($D69:$O69,$D$5:$O$5,"&lt;="&amp;X$5)</f>
        <v>0</v>
      </c>
      <c r="AB69" s="31">
        <v>0</v>
      </c>
      <c r="AC69" s="41"/>
      <c r="AD69" s="31">
        <v>0</v>
      </c>
      <c r="AE69" s="31">
        <v>0</v>
      </c>
      <c r="AF69" s="31">
        <v>0</v>
      </c>
      <c r="AG69" s="31">
        <v>0</v>
      </c>
      <c r="AH69" s="41"/>
      <c r="AI69" s="33">
        <v>0</v>
      </c>
      <c r="AJ69" s="33">
        <v>0</v>
      </c>
      <c r="AK69" s="33">
        <v>0</v>
      </c>
      <c r="AL69" s="33">
        <v>0</v>
      </c>
      <c r="AM69" s="33">
        <v>0</v>
      </c>
      <c r="AN69" s="33">
        <v>0</v>
      </c>
      <c r="AO69" s="33">
        <v>0</v>
      </c>
      <c r="AP69" s="33">
        <v>0</v>
      </c>
      <c r="AQ69" s="33">
        <v>0</v>
      </c>
      <c r="AR69" s="33">
        <v>0</v>
      </c>
      <c r="AS69" s="33">
        <v>0</v>
      </c>
      <c r="AT69" s="33">
        <v>0</v>
      </c>
      <c r="AU69" s="41"/>
      <c r="AV69" s="33">
        <f t="shared" ref="AV69:AV81" si="163">SUMIFS(AI69:AT69,$AI$5:$AT$5,"&lt;="&amp;$AV$5)</f>
        <v>0</v>
      </c>
      <c r="AZ69" s="31">
        <v>0</v>
      </c>
      <c r="BA69" s="31">
        <v>0</v>
      </c>
      <c r="BB69" s="31">
        <v>0</v>
      </c>
      <c r="BC69" s="31">
        <v>0</v>
      </c>
      <c r="BD69" s="31">
        <v>0</v>
      </c>
      <c r="BE69" s="31">
        <v>0</v>
      </c>
      <c r="BF69" s="31">
        <v>0</v>
      </c>
      <c r="BG69" s="31">
        <v>0</v>
      </c>
      <c r="BH69" s="31">
        <v>0</v>
      </c>
      <c r="BI69" s="31">
        <v>0</v>
      </c>
      <c r="BJ69" s="31">
        <v>0</v>
      </c>
      <c r="BK69" s="31">
        <v>0</v>
      </c>
      <c r="BM69" s="31">
        <f t="shared" ref="BM69:BM80" si="164">INDEX($AZ69:$BK69,MATCH(BM$5,$AZ$5:$BK$5,0))</f>
        <v>0</v>
      </c>
      <c r="BO69" s="31">
        <f t="shared" ref="BO69:BR69" si="165">SUMIFS($AZ69:$BK69,$AZ$4:$BK$4,BO$4)</f>
        <v>0</v>
      </c>
      <c r="BP69" s="31">
        <f t="shared" si="165"/>
        <v>0</v>
      </c>
      <c r="BQ69" s="31">
        <f t="shared" si="165"/>
        <v>0</v>
      </c>
      <c r="BR69" s="31">
        <f t="shared" si="165"/>
        <v>0</v>
      </c>
      <c r="BT69" s="31">
        <f t="shared" ref="BT69:BT80" si="166">SUMIFS($AZ69:$BK69,$AZ$5:$BK$5,"&lt;="&amp;BT$5)</f>
        <v>0</v>
      </c>
    </row>
    <row r="70" spans="2:72" ht="14.25" customHeight="1" x14ac:dyDescent="0.25">
      <c r="B70" s="30" t="s">
        <v>79</v>
      </c>
      <c r="D70" s="33">
        <f t="shared" ref="D70:O70" si="167">D52</f>
        <v>0</v>
      </c>
      <c r="E70" s="33">
        <f t="shared" si="167"/>
        <v>0</v>
      </c>
      <c r="F70" s="33">
        <f t="shared" si="167"/>
        <v>0</v>
      </c>
      <c r="G70" s="33">
        <f t="shared" si="167"/>
        <v>0</v>
      </c>
      <c r="H70" s="33">
        <f t="shared" si="167"/>
        <v>0</v>
      </c>
      <c r="I70" s="33">
        <f t="shared" si="167"/>
        <v>0</v>
      </c>
      <c r="J70" s="33">
        <f t="shared" si="167"/>
        <v>0</v>
      </c>
      <c r="K70" s="33">
        <f t="shared" si="167"/>
        <v>0</v>
      </c>
      <c r="L70" s="33">
        <f t="shared" si="167"/>
        <v>0</v>
      </c>
      <c r="M70" s="33">
        <f t="shared" si="167"/>
        <v>0</v>
      </c>
      <c r="N70" s="33">
        <f t="shared" si="167"/>
        <v>0</v>
      </c>
      <c r="O70" s="33">
        <f t="shared" si="167"/>
        <v>0</v>
      </c>
      <c r="Q70" s="33">
        <f t="shared" si="160"/>
        <v>0</v>
      </c>
      <c r="S70" s="33">
        <f t="shared" ref="S70:V70" si="168">SUMIFS($D70:$O70,$D$4:$O$4,S$4)</f>
        <v>0</v>
      </c>
      <c r="T70" s="33">
        <f t="shared" si="168"/>
        <v>0</v>
      </c>
      <c r="U70" s="33">
        <f t="shared" si="168"/>
        <v>0</v>
      </c>
      <c r="V70" s="33">
        <f t="shared" si="168"/>
        <v>0</v>
      </c>
      <c r="X70" s="33">
        <f t="shared" si="162"/>
        <v>0</v>
      </c>
      <c r="AB70" s="33">
        <v>0</v>
      </c>
      <c r="AC70" s="41"/>
      <c r="AD70" s="33">
        <v>0</v>
      </c>
      <c r="AE70" s="33">
        <v>0</v>
      </c>
      <c r="AF70" s="33">
        <v>0</v>
      </c>
      <c r="AG70" s="33">
        <v>0</v>
      </c>
      <c r="AH70" s="41"/>
      <c r="AI70" s="33">
        <v>0</v>
      </c>
      <c r="AJ70" s="33">
        <v>0</v>
      </c>
      <c r="AK70" s="33">
        <v>0</v>
      </c>
      <c r="AL70" s="33">
        <v>0</v>
      </c>
      <c r="AM70" s="33">
        <v>0</v>
      </c>
      <c r="AN70" s="33">
        <v>0</v>
      </c>
      <c r="AO70" s="33">
        <v>0</v>
      </c>
      <c r="AP70" s="33">
        <v>0</v>
      </c>
      <c r="AQ70" s="33">
        <v>0</v>
      </c>
      <c r="AR70" s="33">
        <v>0</v>
      </c>
      <c r="AS70" s="33">
        <v>0</v>
      </c>
      <c r="AT70" s="33">
        <v>0</v>
      </c>
      <c r="AU70" s="41"/>
      <c r="AV70" s="33">
        <f t="shared" si="163"/>
        <v>0</v>
      </c>
      <c r="AZ70" s="33">
        <v>0</v>
      </c>
      <c r="BA70" s="33">
        <v>0</v>
      </c>
      <c r="BB70" s="33">
        <v>0</v>
      </c>
      <c r="BC70" s="33">
        <v>0</v>
      </c>
      <c r="BD70" s="33">
        <v>0</v>
      </c>
      <c r="BE70" s="33">
        <v>0</v>
      </c>
      <c r="BF70" s="33">
        <v>0</v>
      </c>
      <c r="BG70" s="33">
        <v>0</v>
      </c>
      <c r="BH70" s="33">
        <v>0</v>
      </c>
      <c r="BI70" s="33">
        <v>0</v>
      </c>
      <c r="BJ70" s="33">
        <v>0</v>
      </c>
      <c r="BK70" s="33">
        <v>0</v>
      </c>
      <c r="BM70" s="33">
        <f t="shared" si="164"/>
        <v>0</v>
      </c>
      <c r="BO70" s="33">
        <f t="shared" ref="BO70:BR70" si="169">SUMIFS($AZ70:$BK70,$AZ$4:$BK$4,BO$4)</f>
        <v>0</v>
      </c>
      <c r="BP70" s="33">
        <f t="shared" si="169"/>
        <v>0</v>
      </c>
      <c r="BQ70" s="33">
        <f t="shared" si="169"/>
        <v>0</v>
      </c>
      <c r="BR70" s="33">
        <f t="shared" si="169"/>
        <v>0</v>
      </c>
      <c r="BT70" s="33">
        <f t="shared" si="166"/>
        <v>0</v>
      </c>
    </row>
    <row r="71" spans="2:72" ht="14.25" customHeight="1" x14ac:dyDescent="0.25">
      <c r="B71" s="30" t="s">
        <v>93</v>
      </c>
      <c r="C71" s="14"/>
      <c r="D71" s="33">
        <f t="shared" ref="D71:O71" si="170">D53</f>
        <v>0</v>
      </c>
      <c r="E71" s="33">
        <f t="shared" si="170"/>
        <v>0</v>
      </c>
      <c r="F71" s="33">
        <f t="shared" si="170"/>
        <v>-300.97000000000003</v>
      </c>
      <c r="G71" s="33">
        <f t="shared" si="170"/>
        <v>0</v>
      </c>
      <c r="H71" s="33">
        <f t="shared" si="170"/>
        <v>0</v>
      </c>
      <c r="I71" s="33">
        <f t="shared" si="170"/>
        <v>0</v>
      </c>
      <c r="J71" s="33">
        <f t="shared" si="170"/>
        <v>0</v>
      </c>
      <c r="K71" s="33">
        <f t="shared" si="170"/>
        <v>0</v>
      </c>
      <c r="L71" s="33">
        <f t="shared" si="170"/>
        <v>309</v>
      </c>
      <c r="M71" s="33">
        <f t="shared" si="170"/>
        <v>70</v>
      </c>
      <c r="N71" s="33">
        <f t="shared" si="170"/>
        <v>0</v>
      </c>
      <c r="O71" s="33">
        <f t="shared" si="170"/>
        <v>0</v>
      </c>
      <c r="P71" s="14"/>
      <c r="Q71" s="33">
        <f t="shared" si="160"/>
        <v>0</v>
      </c>
      <c r="R71" s="14"/>
      <c r="S71" s="33">
        <f t="shared" ref="S71:V71" si="171">SUMIFS($D71:$O71,$D$4:$O$4,S$4)</f>
        <v>-300.97000000000003</v>
      </c>
      <c r="T71" s="33">
        <f t="shared" si="171"/>
        <v>0</v>
      </c>
      <c r="U71" s="33">
        <f t="shared" si="171"/>
        <v>309</v>
      </c>
      <c r="V71" s="33">
        <f t="shared" si="171"/>
        <v>70</v>
      </c>
      <c r="X71" s="33">
        <f t="shared" si="162"/>
        <v>78.029999999999973</v>
      </c>
      <c r="AB71" s="33">
        <v>0</v>
      </c>
      <c r="AC71" s="41"/>
      <c r="AD71" s="33">
        <v>0</v>
      </c>
      <c r="AE71" s="33">
        <v>0</v>
      </c>
      <c r="AF71" s="33">
        <v>0</v>
      </c>
      <c r="AG71" s="33">
        <v>0</v>
      </c>
      <c r="AH71" s="41"/>
      <c r="AI71" s="33">
        <v>0</v>
      </c>
      <c r="AJ71" s="33">
        <v>0</v>
      </c>
      <c r="AK71" s="33">
        <v>0</v>
      </c>
      <c r="AL71" s="33">
        <v>0</v>
      </c>
      <c r="AM71" s="33">
        <v>0</v>
      </c>
      <c r="AN71" s="33">
        <v>0</v>
      </c>
      <c r="AO71" s="33">
        <v>0</v>
      </c>
      <c r="AP71" s="33">
        <v>0</v>
      </c>
      <c r="AQ71" s="33">
        <v>0</v>
      </c>
      <c r="AR71" s="33">
        <v>0</v>
      </c>
      <c r="AS71" s="33">
        <v>0</v>
      </c>
      <c r="AT71" s="33">
        <v>0</v>
      </c>
      <c r="AU71" s="41"/>
      <c r="AV71" s="33">
        <f t="shared" si="163"/>
        <v>0</v>
      </c>
      <c r="AZ71" s="33">
        <v>-2581.8599999999997</v>
      </c>
      <c r="BA71" s="33">
        <v>-2382.85</v>
      </c>
      <c r="BB71" s="33">
        <v>-2593.1799999999998</v>
      </c>
      <c r="BC71" s="33">
        <v>-3051.62</v>
      </c>
      <c r="BD71" s="33">
        <v>2949.07</v>
      </c>
      <c r="BE71" s="33">
        <v>-3051.62</v>
      </c>
      <c r="BF71" s="33">
        <v>7461.44</v>
      </c>
      <c r="BG71" s="33">
        <v>-3051.62</v>
      </c>
      <c r="BH71" s="33">
        <v>-9803.86</v>
      </c>
      <c r="BI71" s="33">
        <v>0</v>
      </c>
      <c r="BJ71" s="33">
        <v>0</v>
      </c>
      <c r="BK71" s="33">
        <v>-1430.84</v>
      </c>
      <c r="BL71" s="14"/>
      <c r="BM71" s="33">
        <f t="shared" si="164"/>
        <v>-1430.84</v>
      </c>
      <c r="BN71" s="14"/>
      <c r="BO71" s="33">
        <f t="shared" ref="BO71:BR71" si="172">SUMIFS($AZ71:$BK71,$AZ$4:$BK$4,BO$4)</f>
        <v>-7557.8899999999994</v>
      </c>
      <c r="BP71" s="33">
        <f t="shared" si="172"/>
        <v>-3154.1699999999996</v>
      </c>
      <c r="BQ71" s="33">
        <f t="shared" si="172"/>
        <v>-5394.0400000000009</v>
      </c>
      <c r="BR71" s="33">
        <f t="shared" si="172"/>
        <v>-1430.84</v>
      </c>
      <c r="BT71" s="33">
        <f t="shared" si="166"/>
        <v>-17536.939999999999</v>
      </c>
    </row>
    <row r="72" spans="2:72" ht="14.25" customHeight="1" x14ac:dyDescent="0.25">
      <c r="B72" s="30" t="s">
        <v>81</v>
      </c>
      <c r="C72" s="14"/>
      <c r="D72" s="33">
        <f t="shared" ref="D72:O72" si="173">D54</f>
        <v>0</v>
      </c>
      <c r="E72" s="33">
        <f t="shared" si="173"/>
        <v>0</v>
      </c>
      <c r="F72" s="33">
        <f t="shared" si="173"/>
        <v>0</v>
      </c>
      <c r="G72" s="33">
        <f t="shared" si="173"/>
        <v>0</v>
      </c>
      <c r="H72" s="33">
        <f t="shared" si="173"/>
        <v>0</v>
      </c>
      <c r="I72" s="33">
        <f t="shared" si="173"/>
        <v>0</v>
      </c>
      <c r="J72" s="33">
        <f t="shared" si="173"/>
        <v>0</v>
      </c>
      <c r="K72" s="33">
        <f t="shared" si="173"/>
        <v>0</v>
      </c>
      <c r="L72" s="33">
        <f t="shared" si="173"/>
        <v>0</v>
      </c>
      <c r="M72" s="33">
        <f t="shared" si="173"/>
        <v>0</v>
      </c>
      <c r="N72" s="33">
        <f t="shared" si="173"/>
        <v>0</v>
      </c>
      <c r="O72" s="33">
        <f t="shared" si="173"/>
        <v>0</v>
      </c>
      <c r="P72" s="14"/>
      <c r="Q72" s="33">
        <f t="shared" si="160"/>
        <v>0</v>
      </c>
      <c r="R72" s="14"/>
      <c r="S72" s="33">
        <f t="shared" ref="S72:V72" si="174">SUMIFS($D72:$O72,$D$4:$O$4,S$4)</f>
        <v>0</v>
      </c>
      <c r="T72" s="33">
        <f t="shared" si="174"/>
        <v>0</v>
      </c>
      <c r="U72" s="33">
        <f t="shared" si="174"/>
        <v>0</v>
      </c>
      <c r="V72" s="33">
        <f t="shared" si="174"/>
        <v>0</v>
      </c>
      <c r="X72" s="33">
        <f t="shared" si="162"/>
        <v>0</v>
      </c>
      <c r="AB72" s="33">
        <v>0</v>
      </c>
      <c r="AC72" s="41"/>
      <c r="AD72" s="33">
        <v>0</v>
      </c>
      <c r="AE72" s="33">
        <v>0</v>
      </c>
      <c r="AF72" s="33">
        <v>0</v>
      </c>
      <c r="AG72" s="33">
        <v>0</v>
      </c>
      <c r="AH72" s="41"/>
      <c r="AI72" s="33">
        <v>0</v>
      </c>
      <c r="AJ72" s="33">
        <v>0</v>
      </c>
      <c r="AK72" s="33">
        <v>0</v>
      </c>
      <c r="AL72" s="33">
        <v>0</v>
      </c>
      <c r="AM72" s="33">
        <v>0</v>
      </c>
      <c r="AN72" s="33">
        <v>0</v>
      </c>
      <c r="AO72" s="33">
        <v>0</v>
      </c>
      <c r="AP72" s="33">
        <v>0</v>
      </c>
      <c r="AQ72" s="33">
        <v>0</v>
      </c>
      <c r="AR72" s="33">
        <v>0</v>
      </c>
      <c r="AS72" s="33">
        <v>0</v>
      </c>
      <c r="AT72" s="33">
        <v>0</v>
      </c>
      <c r="AU72" s="41"/>
      <c r="AV72" s="33">
        <f t="shared" si="163"/>
        <v>0</v>
      </c>
      <c r="AZ72" s="33">
        <v>0</v>
      </c>
      <c r="BA72" s="33">
        <v>0</v>
      </c>
      <c r="BB72" s="33">
        <v>0</v>
      </c>
      <c r="BC72" s="33">
        <v>0</v>
      </c>
      <c r="BD72" s="33">
        <v>0</v>
      </c>
      <c r="BE72" s="33">
        <v>0</v>
      </c>
      <c r="BF72" s="33">
        <v>0</v>
      </c>
      <c r="BG72" s="33">
        <v>0</v>
      </c>
      <c r="BH72" s="33">
        <v>0</v>
      </c>
      <c r="BI72" s="33">
        <v>0</v>
      </c>
      <c r="BJ72" s="33">
        <v>0</v>
      </c>
      <c r="BK72" s="33">
        <v>0</v>
      </c>
      <c r="BL72" s="14"/>
      <c r="BM72" s="33">
        <f t="shared" si="164"/>
        <v>0</v>
      </c>
      <c r="BN72" s="14"/>
      <c r="BO72" s="33">
        <f t="shared" ref="BO72:BR72" si="175">SUMIFS($AZ72:$BK72,$AZ$4:$BK$4,BO$4)</f>
        <v>0</v>
      </c>
      <c r="BP72" s="33">
        <f t="shared" si="175"/>
        <v>0</v>
      </c>
      <c r="BQ72" s="33">
        <f t="shared" si="175"/>
        <v>0</v>
      </c>
      <c r="BR72" s="33">
        <f t="shared" si="175"/>
        <v>0</v>
      </c>
      <c r="BT72" s="33">
        <f t="shared" si="166"/>
        <v>0</v>
      </c>
    </row>
    <row r="73" spans="2:72" ht="14.25" customHeight="1" x14ac:dyDescent="0.25">
      <c r="B73" s="30" t="s">
        <v>82</v>
      </c>
      <c r="C73" s="14"/>
      <c r="D73" s="33">
        <f t="shared" ref="D73:O73" si="176">D55</f>
        <v>0</v>
      </c>
      <c r="E73" s="33">
        <f t="shared" si="176"/>
        <v>0</v>
      </c>
      <c r="F73" s="33">
        <f t="shared" si="176"/>
        <v>0</v>
      </c>
      <c r="G73" s="33">
        <f t="shared" si="176"/>
        <v>0</v>
      </c>
      <c r="H73" s="33">
        <f t="shared" si="176"/>
        <v>0</v>
      </c>
      <c r="I73" s="33">
        <f t="shared" si="176"/>
        <v>0</v>
      </c>
      <c r="J73" s="33">
        <f t="shared" si="176"/>
        <v>0</v>
      </c>
      <c r="K73" s="33">
        <f t="shared" si="176"/>
        <v>0</v>
      </c>
      <c r="L73" s="33">
        <f t="shared" si="176"/>
        <v>0</v>
      </c>
      <c r="M73" s="33">
        <f t="shared" si="176"/>
        <v>0</v>
      </c>
      <c r="N73" s="33">
        <f t="shared" si="176"/>
        <v>0</v>
      </c>
      <c r="O73" s="33">
        <f t="shared" si="176"/>
        <v>0</v>
      </c>
      <c r="P73" s="14"/>
      <c r="Q73" s="33">
        <f t="shared" si="160"/>
        <v>0</v>
      </c>
      <c r="R73" s="14"/>
      <c r="S73" s="33">
        <f t="shared" ref="S73:V73" si="177">SUMIFS($D73:$O73,$D$4:$O$4,S$4)</f>
        <v>0</v>
      </c>
      <c r="T73" s="33">
        <f t="shared" si="177"/>
        <v>0</v>
      </c>
      <c r="U73" s="33">
        <f t="shared" si="177"/>
        <v>0</v>
      </c>
      <c r="V73" s="33">
        <f t="shared" si="177"/>
        <v>0</v>
      </c>
      <c r="X73" s="33">
        <f t="shared" si="162"/>
        <v>0</v>
      </c>
      <c r="AB73" s="33">
        <v>0</v>
      </c>
      <c r="AC73" s="41"/>
      <c r="AD73" s="33">
        <v>0</v>
      </c>
      <c r="AE73" s="33">
        <v>0</v>
      </c>
      <c r="AF73" s="33">
        <v>0</v>
      </c>
      <c r="AG73" s="33">
        <v>0</v>
      </c>
      <c r="AH73" s="41"/>
      <c r="AI73" s="33">
        <v>0</v>
      </c>
      <c r="AJ73" s="33">
        <v>0</v>
      </c>
      <c r="AK73" s="33">
        <v>0</v>
      </c>
      <c r="AL73" s="33">
        <v>0</v>
      </c>
      <c r="AM73" s="33">
        <v>0</v>
      </c>
      <c r="AN73" s="33">
        <v>0</v>
      </c>
      <c r="AO73" s="33">
        <v>0</v>
      </c>
      <c r="AP73" s="33">
        <v>0</v>
      </c>
      <c r="AQ73" s="33">
        <v>0</v>
      </c>
      <c r="AR73" s="33">
        <v>0</v>
      </c>
      <c r="AS73" s="33">
        <v>0</v>
      </c>
      <c r="AT73" s="33">
        <v>0</v>
      </c>
      <c r="AU73" s="41"/>
      <c r="AV73" s="33">
        <f t="shared" si="163"/>
        <v>0</v>
      </c>
      <c r="AZ73" s="33">
        <v>0</v>
      </c>
      <c r="BA73" s="33">
        <v>0</v>
      </c>
      <c r="BB73" s="33">
        <v>0</v>
      </c>
      <c r="BC73" s="33">
        <v>0</v>
      </c>
      <c r="BD73" s="33">
        <v>0</v>
      </c>
      <c r="BE73" s="33">
        <v>0</v>
      </c>
      <c r="BF73" s="33">
        <v>0</v>
      </c>
      <c r="BG73" s="33">
        <v>0</v>
      </c>
      <c r="BH73" s="33">
        <v>0</v>
      </c>
      <c r="BI73" s="33">
        <v>0</v>
      </c>
      <c r="BJ73" s="33">
        <v>0</v>
      </c>
      <c r="BK73" s="33">
        <v>0</v>
      </c>
      <c r="BL73" s="14"/>
      <c r="BM73" s="33">
        <f t="shared" si="164"/>
        <v>0</v>
      </c>
      <c r="BN73" s="14"/>
      <c r="BO73" s="33">
        <f t="shared" ref="BO73:BR73" si="178">SUMIFS($AZ73:$BK73,$AZ$4:$BK$4,BO$4)</f>
        <v>0</v>
      </c>
      <c r="BP73" s="33">
        <f t="shared" si="178"/>
        <v>0</v>
      </c>
      <c r="BQ73" s="33">
        <f t="shared" si="178"/>
        <v>0</v>
      </c>
      <c r="BR73" s="33">
        <f t="shared" si="178"/>
        <v>0</v>
      </c>
      <c r="BT73" s="33">
        <f t="shared" si="166"/>
        <v>0</v>
      </c>
    </row>
    <row r="74" spans="2:72" ht="14.25" customHeight="1" x14ac:dyDescent="0.25">
      <c r="B74" s="30" t="s">
        <v>83</v>
      </c>
      <c r="C74" s="14"/>
      <c r="D74" s="33">
        <f t="shared" ref="D74:O74" si="179">D56</f>
        <v>0</v>
      </c>
      <c r="E74" s="33">
        <f t="shared" si="179"/>
        <v>0</v>
      </c>
      <c r="F74" s="33">
        <f t="shared" si="179"/>
        <v>0</v>
      </c>
      <c r="G74" s="33">
        <f t="shared" si="179"/>
        <v>0</v>
      </c>
      <c r="H74" s="33">
        <f t="shared" si="179"/>
        <v>0</v>
      </c>
      <c r="I74" s="33">
        <f t="shared" si="179"/>
        <v>0</v>
      </c>
      <c r="J74" s="33">
        <f t="shared" si="179"/>
        <v>0</v>
      </c>
      <c r="K74" s="33">
        <f t="shared" si="179"/>
        <v>0</v>
      </c>
      <c r="L74" s="33">
        <f t="shared" si="179"/>
        <v>0</v>
      </c>
      <c r="M74" s="33">
        <f t="shared" si="179"/>
        <v>0</v>
      </c>
      <c r="N74" s="33">
        <f t="shared" si="179"/>
        <v>0</v>
      </c>
      <c r="O74" s="33">
        <f t="shared" si="179"/>
        <v>0</v>
      </c>
      <c r="P74" s="14"/>
      <c r="Q74" s="33">
        <f t="shared" si="160"/>
        <v>0</v>
      </c>
      <c r="R74" s="14"/>
      <c r="S74" s="33">
        <f t="shared" ref="S74:V74" si="180">SUMIFS($D74:$O74,$D$4:$O$4,S$4)</f>
        <v>0</v>
      </c>
      <c r="T74" s="33">
        <f t="shared" si="180"/>
        <v>0</v>
      </c>
      <c r="U74" s="33">
        <f t="shared" si="180"/>
        <v>0</v>
      </c>
      <c r="V74" s="33">
        <f t="shared" si="180"/>
        <v>0</v>
      </c>
      <c r="X74" s="33">
        <f t="shared" si="162"/>
        <v>0</v>
      </c>
      <c r="AB74" s="33">
        <v>0</v>
      </c>
      <c r="AC74" s="41"/>
      <c r="AD74" s="33">
        <v>0</v>
      </c>
      <c r="AE74" s="33">
        <v>0</v>
      </c>
      <c r="AF74" s="33">
        <v>0</v>
      </c>
      <c r="AG74" s="33">
        <v>0</v>
      </c>
      <c r="AH74" s="41"/>
      <c r="AI74" s="33">
        <v>0</v>
      </c>
      <c r="AJ74" s="33">
        <v>0</v>
      </c>
      <c r="AK74" s="33">
        <v>0</v>
      </c>
      <c r="AL74" s="33">
        <v>0</v>
      </c>
      <c r="AM74" s="33">
        <v>0</v>
      </c>
      <c r="AN74" s="33">
        <v>0</v>
      </c>
      <c r="AO74" s="33">
        <v>0</v>
      </c>
      <c r="AP74" s="33">
        <v>0</v>
      </c>
      <c r="AQ74" s="33">
        <v>0</v>
      </c>
      <c r="AR74" s="33">
        <v>0</v>
      </c>
      <c r="AS74" s="33">
        <v>0</v>
      </c>
      <c r="AT74" s="33">
        <v>0</v>
      </c>
      <c r="AU74" s="41"/>
      <c r="AV74" s="33">
        <f t="shared" si="163"/>
        <v>0</v>
      </c>
      <c r="AZ74" s="33">
        <v>0</v>
      </c>
      <c r="BA74" s="33">
        <v>0</v>
      </c>
      <c r="BB74" s="33">
        <v>0</v>
      </c>
      <c r="BC74" s="33">
        <v>0</v>
      </c>
      <c r="BD74" s="33">
        <v>0</v>
      </c>
      <c r="BE74" s="33">
        <v>0</v>
      </c>
      <c r="BF74" s="33">
        <v>0</v>
      </c>
      <c r="BG74" s="33">
        <v>0</v>
      </c>
      <c r="BH74" s="33">
        <v>0</v>
      </c>
      <c r="BI74" s="33">
        <v>0</v>
      </c>
      <c r="BJ74" s="33">
        <v>0</v>
      </c>
      <c r="BK74" s="33">
        <v>0</v>
      </c>
      <c r="BL74" s="14"/>
      <c r="BM74" s="33">
        <f t="shared" si="164"/>
        <v>0</v>
      </c>
      <c r="BN74" s="14"/>
      <c r="BO74" s="33">
        <f t="shared" ref="BO74:BR74" si="181">SUMIFS($AZ74:$BK74,$AZ$4:$BK$4,BO$4)</f>
        <v>0</v>
      </c>
      <c r="BP74" s="33">
        <f t="shared" si="181"/>
        <v>0</v>
      </c>
      <c r="BQ74" s="33">
        <f t="shared" si="181"/>
        <v>0</v>
      </c>
      <c r="BR74" s="33">
        <f t="shared" si="181"/>
        <v>0</v>
      </c>
      <c r="BT74" s="33">
        <f t="shared" si="166"/>
        <v>0</v>
      </c>
    </row>
    <row r="75" spans="2:72" ht="14.25" customHeight="1" x14ac:dyDescent="0.25">
      <c r="B75" s="30" t="s">
        <v>84</v>
      </c>
      <c r="C75" s="14"/>
      <c r="D75" s="33">
        <f t="shared" ref="D75:O75" si="182">D57</f>
        <v>0</v>
      </c>
      <c r="E75" s="33">
        <f t="shared" si="182"/>
        <v>0</v>
      </c>
      <c r="F75" s="33">
        <f t="shared" si="182"/>
        <v>23999.279999999999</v>
      </c>
      <c r="G75" s="33">
        <f t="shared" si="182"/>
        <v>0</v>
      </c>
      <c r="H75" s="33">
        <f t="shared" si="182"/>
        <v>0</v>
      </c>
      <c r="I75" s="33">
        <f t="shared" si="182"/>
        <v>0</v>
      </c>
      <c r="J75" s="33">
        <f t="shared" si="182"/>
        <v>0</v>
      </c>
      <c r="K75" s="33">
        <f t="shared" si="182"/>
        <v>0</v>
      </c>
      <c r="L75" s="33">
        <f t="shared" si="182"/>
        <v>0</v>
      </c>
      <c r="M75" s="33">
        <f t="shared" si="182"/>
        <v>0</v>
      </c>
      <c r="N75" s="33">
        <f t="shared" si="182"/>
        <v>15384</v>
      </c>
      <c r="O75" s="33">
        <f t="shared" si="182"/>
        <v>0</v>
      </c>
      <c r="P75" s="14"/>
      <c r="Q75" s="33">
        <f t="shared" si="160"/>
        <v>0</v>
      </c>
      <c r="R75" s="14"/>
      <c r="S75" s="33">
        <f t="shared" ref="S75:V75" si="183">SUMIFS($D75:$O75,$D$4:$O$4,S$4)</f>
        <v>23999.279999999999</v>
      </c>
      <c r="T75" s="33">
        <f t="shared" si="183"/>
        <v>0</v>
      </c>
      <c r="U75" s="33">
        <f t="shared" si="183"/>
        <v>0</v>
      </c>
      <c r="V75" s="33">
        <f t="shared" si="183"/>
        <v>15384</v>
      </c>
      <c r="X75" s="33">
        <f t="shared" si="162"/>
        <v>39383.279999999999</v>
      </c>
      <c r="AB75" s="33">
        <v>0</v>
      </c>
      <c r="AC75" s="41"/>
      <c r="AD75" s="33">
        <v>0</v>
      </c>
      <c r="AE75" s="33">
        <v>0</v>
      </c>
      <c r="AF75" s="33">
        <v>0</v>
      </c>
      <c r="AG75" s="33">
        <v>0</v>
      </c>
      <c r="AH75" s="41"/>
      <c r="AI75" s="33">
        <v>0</v>
      </c>
      <c r="AJ75" s="33">
        <v>0</v>
      </c>
      <c r="AK75" s="33">
        <v>0</v>
      </c>
      <c r="AL75" s="33">
        <v>0</v>
      </c>
      <c r="AM75" s="33">
        <v>0</v>
      </c>
      <c r="AN75" s="33">
        <v>0</v>
      </c>
      <c r="AO75" s="33">
        <v>0</v>
      </c>
      <c r="AP75" s="33">
        <v>0</v>
      </c>
      <c r="AQ75" s="33">
        <v>0</v>
      </c>
      <c r="AR75" s="33">
        <v>0</v>
      </c>
      <c r="AS75" s="33">
        <v>0</v>
      </c>
      <c r="AT75" s="33">
        <v>0</v>
      </c>
      <c r="AU75" s="41"/>
      <c r="AV75" s="33">
        <f t="shared" si="163"/>
        <v>0</v>
      </c>
      <c r="AZ75" s="33">
        <v>0</v>
      </c>
      <c r="BA75" s="33">
        <v>0</v>
      </c>
      <c r="BB75" s="33">
        <v>0</v>
      </c>
      <c r="BC75" s="33">
        <v>0</v>
      </c>
      <c r="BD75" s="33">
        <v>0</v>
      </c>
      <c r="BE75" s="33">
        <v>0</v>
      </c>
      <c r="BF75" s="33">
        <v>0</v>
      </c>
      <c r="BG75" s="33">
        <v>0</v>
      </c>
      <c r="BH75" s="33">
        <v>0</v>
      </c>
      <c r="BI75" s="33">
        <v>0</v>
      </c>
      <c r="BJ75" s="33">
        <v>0</v>
      </c>
      <c r="BK75" s="33">
        <v>0</v>
      </c>
      <c r="BL75" s="14"/>
      <c r="BM75" s="33">
        <f t="shared" si="164"/>
        <v>0</v>
      </c>
      <c r="BN75" s="14"/>
      <c r="BO75" s="33">
        <f t="shared" ref="BO75:BR75" si="184">SUMIFS($AZ75:$BK75,$AZ$4:$BK$4,BO$4)</f>
        <v>0</v>
      </c>
      <c r="BP75" s="33">
        <f t="shared" si="184"/>
        <v>0</v>
      </c>
      <c r="BQ75" s="33">
        <f t="shared" si="184"/>
        <v>0</v>
      </c>
      <c r="BR75" s="33">
        <f t="shared" si="184"/>
        <v>0</v>
      </c>
      <c r="BT75" s="33">
        <f t="shared" si="166"/>
        <v>0</v>
      </c>
    </row>
    <row r="76" spans="2:72" ht="14.25" customHeight="1" x14ac:dyDescent="0.25">
      <c r="B76" s="30" t="s">
        <v>85</v>
      </c>
      <c r="C76" s="14"/>
      <c r="D76" s="33">
        <f t="shared" ref="D76:O76" si="185">D58</f>
        <v>0</v>
      </c>
      <c r="E76" s="33">
        <f t="shared" si="185"/>
        <v>0</v>
      </c>
      <c r="F76" s="33">
        <f t="shared" si="185"/>
        <v>0</v>
      </c>
      <c r="G76" s="33">
        <f t="shared" si="185"/>
        <v>0</v>
      </c>
      <c r="H76" s="33">
        <f t="shared" si="185"/>
        <v>0</v>
      </c>
      <c r="I76" s="33">
        <f t="shared" si="185"/>
        <v>0</v>
      </c>
      <c r="J76" s="33">
        <f t="shared" si="185"/>
        <v>0</v>
      </c>
      <c r="K76" s="33">
        <f t="shared" si="185"/>
        <v>0</v>
      </c>
      <c r="L76" s="33">
        <f t="shared" si="185"/>
        <v>0</v>
      </c>
      <c r="M76" s="33">
        <f t="shared" si="185"/>
        <v>0</v>
      </c>
      <c r="N76" s="33">
        <f t="shared" si="185"/>
        <v>0</v>
      </c>
      <c r="O76" s="33">
        <f t="shared" si="185"/>
        <v>0</v>
      </c>
      <c r="P76" s="14"/>
      <c r="Q76" s="33">
        <f t="shared" si="160"/>
        <v>0</v>
      </c>
      <c r="R76" s="14"/>
      <c r="S76" s="33">
        <f t="shared" ref="S76:V76" si="186">SUMIFS($D76:$O76,$D$4:$O$4,S$4)</f>
        <v>0</v>
      </c>
      <c r="T76" s="33">
        <f t="shared" si="186"/>
        <v>0</v>
      </c>
      <c r="U76" s="33">
        <f t="shared" si="186"/>
        <v>0</v>
      </c>
      <c r="V76" s="33">
        <f t="shared" si="186"/>
        <v>0</v>
      </c>
      <c r="X76" s="33">
        <f t="shared" si="162"/>
        <v>0</v>
      </c>
      <c r="AB76" s="33">
        <v>0</v>
      </c>
      <c r="AC76" s="41"/>
      <c r="AD76" s="33">
        <v>0</v>
      </c>
      <c r="AE76" s="33">
        <v>0</v>
      </c>
      <c r="AF76" s="33">
        <v>0</v>
      </c>
      <c r="AG76" s="33">
        <v>0</v>
      </c>
      <c r="AH76" s="41"/>
      <c r="AI76" s="33">
        <v>0</v>
      </c>
      <c r="AJ76" s="33">
        <v>0</v>
      </c>
      <c r="AK76" s="33">
        <v>0</v>
      </c>
      <c r="AL76" s="33">
        <v>0</v>
      </c>
      <c r="AM76" s="33">
        <v>0</v>
      </c>
      <c r="AN76" s="33">
        <v>0</v>
      </c>
      <c r="AO76" s="33">
        <v>0</v>
      </c>
      <c r="AP76" s="33">
        <v>0</v>
      </c>
      <c r="AQ76" s="33">
        <v>0</v>
      </c>
      <c r="AR76" s="33">
        <v>0</v>
      </c>
      <c r="AS76" s="33">
        <v>0</v>
      </c>
      <c r="AT76" s="33">
        <v>0</v>
      </c>
      <c r="AU76" s="41"/>
      <c r="AV76" s="33">
        <f t="shared" si="163"/>
        <v>0</v>
      </c>
      <c r="AZ76" s="33">
        <v>0</v>
      </c>
      <c r="BA76" s="33">
        <v>0</v>
      </c>
      <c r="BB76" s="33">
        <v>0</v>
      </c>
      <c r="BC76" s="33">
        <v>0</v>
      </c>
      <c r="BD76" s="33">
        <v>0</v>
      </c>
      <c r="BE76" s="33">
        <v>0</v>
      </c>
      <c r="BF76" s="33">
        <v>0</v>
      </c>
      <c r="BG76" s="33">
        <v>0</v>
      </c>
      <c r="BH76" s="33">
        <v>0</v>
      </c>
      <c r="BI76" s="33">
        <v>0</v>
      </c>
      <c r="BJ76" s="33">
        <v>0</v>
      </c>
      <c r="BK76" s="33">
        <v>0</v>
      </c>
      <c r="BL76" s="14"/>
      <c r="BM76" s="33">
        <f t="shared" si="164"/>
        <v>0</v>
      </c>
      <c r="BN76" s="14"/>
      <c r="BO76" s="33">
        <f t="shared" ref="BO76:BR76" si="187">SUMIFS($AZ76:$BK76,$AZ$4:$BK$4,BO$4)</f>
        <v>0</v>
      </c>
      <c r="BP76" s="33">
        <f t="shared" si="187"/>
        <v>0</v>
      </c>
      <c r="BQ76" s="33">
        <f t="shared" si="187"/>
        <v>0</v>
      </c>
      <c r="BR76" s="33">
        <f t="shared" si="187"/>
        <v>0</v>
      </c>
      <c r="BT76" s="33">
        <f t="shared" si="166"/>
        <v>0</v>
      </c>
    </row>
    <row r="77" spans="2:72" ht="14.25" customHeight="1" x14ac:dyDescent="0.25">
      <c r="B77" s="30" t="s">
        <v>88</v>
      </c>
      <c r="C77" s="14"/>
      <c r="D77" s="33">
        <f t="shared" ref="D77:O77" si="188">D62</f>
        <v>0</v>
      </c>
      <c r="E77" s="33">
        <f t="shared" si="188"/>
        <v>0</v>
      </c>
      <c r="F77" s="33">
        <f t="shared" si="188"/>
        <v>0</v>
      </c>
      <c r="G77" s="33">
        <f t="shared" si="188"/>
        <v>0</v>
      </c>
      <c r="H77" s="33">
        <f t="shared" si="188"/>
        <v>0</v>
      </c>
      <c r="I77" s="33">
        <f t="shared" si="188"/>
        <v>0</v>
      </c>
      <c r="J77" s="33">
        <f t="shared" si="188"/>
        <v>0</v>
      </c>
      <c r="K77" s="33">
        <f t="shared" si="188"/>
        <v>0</v>
      </c>
      <c r="L77" s="33">
        <f t="shared" si="188"/>
        <v>0</v>
      </c>
      <c r="M77" s="33">
        <f t="shared" si="188"/>
        <v>0</v>
      </c>
      <c r="N77" s="33">
        <f t="shared" si="188"/>
        <v>0</v>
      </c>
      <c r="O77" s="33">
        <f t="shared" si="188"/>
        <v>0</v>
      </c>
      <c r="P77" s="14"/>
      <c r="Q77" s="33">
        <f t="shared" si="160"/>
        <v>0</v>
      </c>
      <c r="R77" s="14"/>
      <c r="S77" s="33">
        <f t="shared" ref="S77:V77" si="189">SUMIFS($D77:$O77,$D$4:$O$4,S$4)</f>
        <v>0</v>
      </c>
      <c r="T77" s="33">
        <f t="shared" si="189"/>
        <v>0</v>
      </c>
      <c r="U77" s="33">
        <f t="shared" si="189"/>
        <v>0</v>
      </c>
      <c r="V77" s="33">
        <f t="shared" si="189"/>
        <v>0</v>
      </c>
      <c r="X77" s="33">
        <f t="shared" si="162"/>
        <v>0</v>
      </c>
      <c r="AB77" s="33">
        <v>0</v>
      </c>
      <c r="AC77" s="41"/>
      <c r="AD77" s="33">
        <v>0</v>
      </c>
      <c r="AE77" s="33">
        <v>0</v>
      </c>
      <c r="AF77" s="33">
        <v>0</v>
      </c>
      <c r="AG77" s="33">
        <v>0</v>
      </c>
      <c r="AH77" s="41"/>
      <c r="AI77" s="33">
        <v>0</v>
      </c>
      <c r="AJ77" s="33">
        <v>0</v>
      </c>
      <c r="AK77" s="33">
        <v>0</v>
      </c>
      <c r="AL77" s="33">
        <v>0</v>
      </c>
      <c r="AM77" s="33">
        <v>0</v>
      </c>
      <c r="AN77" s="33">
        <v>0</v>
      </c>
      <c r="AO77" s="33">
        <v>0</v>
      </c>
      <c r="AP77" s="33">
        <v>0</v>
      </c>
      <c r="AQ77" s="33">
        <v>0</v>
      </c>
      <c r="AR77" s="33">
        <v>0</v>
      </c>
      <c r="AS77" s="33">
        <v>0</v>
      </c>
      <c r="AT77" s="33">
        <v>0</v>
      </c>
      <c r="AU77" s="41"/>
      <c r="AV77" s="33">
        <f t="shared" si="163"/>
        <v>0</v>
      </c>
      <c r="AZ77" s="33">
        <v>0</v>
      </c>
      <c r="BA77" s="33">
        <v>0</v>
      </c>
      <c r="BB77" s="33">
        <v>0</v>
      </c>
      <c r="BC77" s="33">
        <v>0</v>
      </c>
      <c r="BD77" s="33">
        <v>0</v>
      </c>
      <c r="BE77" s="33">
        <v>0</v>
      </c>
      <c r="BF77" s="33">
        <v>0</v>
      </c>
      <c r="BG77" s="33">
        <v>0</v>
      </c>
      <c r="BH77" s="33">
        <v>0</v>
      </c>
      <c r="BI77" s="33">
        <v>0</v>
      </c>
      <c r="BJ77" s="33">
        <v>0</v>
      </c>
      <c r="BK77" s="33">
        <v>0</v>
      </c>
      <c r="BL77" s="14"/>
      <c r="BM77" s="33">
        <f t="shared" si="164"/>
        <v>0</v>
      </c>
      <c r="BN77" s="14"/>
      <c r="BO77" s="33">
        <f t="shared" ref="BO77:BR77" si="190">SUMIFS($AZ77:$BK77,$AZ$4:$BK$4,BO$4)</f>
        <v>0</v>
      </c>
      <c r="BP77" s="33">
        <f t="shared" si="190"/>
        <v>0</v>
      </c>
      <c r="BQ77" s="33">
        <f t="shared" si="190"/>
        <v>0</v>
      </c>
      <c r="BR77" s="33">
        <f t="shared" si="190"/>
        <v>0</v>
      </c>
      <c r="BT77" s="33">
        <f t="shared" si="166"/>
        <v>0</v>
      </c>
    </row>
    <row r="78" spans="2:72" ht="14.25" customHeight="1" x14ac:dyDescent="0.25">
      <c r="B78" s="30" t="s">
        <v>94</v>
      </c>
      <c r="C78" s="14"/>
      <c r="D78" s="197">
        <f>'Youreka Monthly Nat P&amp;L'!D88</f>
        <v>0</v>
      </c>
      <c r="E78" s="197">
        <f>'Youreka Monthly Nat P&amp;L'!E88</f>
        <v>0</v>
      </c>
      <c r="F78" s="197">
        <f>'Youreka Monthly Nat P&amp;L'!F88</f>
        <v>0</v>
      </c>
      <c r="G78" s="197">
        <f>'Youreka Monthly Nat P&amp;L'!G88</f>
        <v>0</v>
      </c>
      <c r="H78" s="197">
        <f>'Youreka Monthly Nat P&amp;L'!H88</f>
        <v>0</v>
      </c>
      <c r="I78" s="197">
        <f>'Youreka Monthly Nat P&amp;L'!I88</f>
        <v>0</v>
      </c>
      <c r="J78" s="197">
        <f>'Youreka Monthly Nat P&amp;L'!J88</f>
        <v>0</v>
      </c>
      <c r="K78" s="197">
        <f>'Youreka Monthly Nat P&amp;L'!K88</f>
        <v>0</v>
      </c>
      <c r="L78" s="197">
        <f>'Youreka Monthly Nat P&amp;L'!L88</f>
        <v>7466.59</v>
      </c>
      <c r="M78" s="197">
        <f>'Youreka Monthly Nat P&amp;L'!M88</f>
        <v>0</v>
      </c>
      <c r="N78" s="197">
        <f>'Youreka Monthly Nat P&amp;L'!N88</f>
        <v>0</v>
      </c>
      <c r="O78" s="197">
        <f>'Youreka Monthly Nat P&amp;L'!O88</f>
        <v>9000</v>
      </c>
      <c r="P78" s="14"/>
      <c r="Q78" s="33">
        <f t="shared" si="160"/>
        <v>9000</v>
      </c>
      <c r="R78" s="14"/>
      <c r="S78" s="33">
        <f t="shared" ref="S78:V78" si="191">SUMIFS($D78:$O78,$D$4:$O$4,S$4)</f>
        <v>0</v>
      </c>
      <c r="T78" s="33">
        <f t="shared" si="191"/>
        <v>0</v>
      </c>
      <c r="U78" s="33">
        <f t="shared" si="191"/>
        <v>7466.59</v>
      </c>
      <c r="V78" s="33">
        <f t="shared" si="191"/>
        <v>9000</v>
      </c>
      <c r="X78" s="33">
        <f t="shared" si="162"/>
        <v>16466.59</v>
      </c>
      <c r="AB78" s="33">
        <v>100000</v>
      </c>
      <c r="AC78" s="41"/>
      <c r="AD78" s="33">
        <v>25000</v>
      </c>
      <c r="AE78" s="33">
        <v>25000</v>
      </c>
      <c r="AF78" s="33">
        <v>25000</v>
      </c>
      <c r="AG78" s="33">
        <v>25000</v>
      </c>
      <c r="AH78" s="41"/>
      <c r="AI78" s="33">
        <v>0</v>
      </c>
      <c r="AJ78" s="33">
        <v>25000</v>
      </c>
      <c r="AK78" s="33">
        <v>0</v>
      </c>
      <c r="AL78" s="33">
        <v>0</v>
      </c>
      <c r="AM78" s="33">
        <v>25000</v>
      </c>
      <c r="AN78" s="33">
        <v>0</v>
      </c>
      <c r="AO78" s="33">
        <v>0</v>
      </c>
      <c r="AP78" s="33">
        <v>25000</v>
      </c>
      <c r="AQ78" s="33">
        <v>0</v>
      </c>
      <c r="AR78" s="33">
        <v>0</v>
      </c>
      <c r="AS78" s="33">
        <v>25000</v>
      </c>
      <c r="AT78" s="33">
        <v>0</v>
      </c>
      <c r="AU78" s="41"/>
      <c r="AV78" s="33">
        <f t="shared" si="163"/>
        <v>100000</v>
      </c>
      <c r="AZ78" s="197">
        <v>0</v>
      </c>
      <c r="BA78" s="197">
        <v>0</v>
      </c>
      <c r="BB78" s="197">
        <v>0</v>
      </c>
      <c r="BC78" s="197">
        <v>0</v>
      </c>
      <c r="BD78" s="197">
        <v>0</v>
      </c>
      <c r="BE78" s="197">
        <v>0</v>
      </c>
      <c r="BF78" s="197">
        <v>0</v>
      </c>
      <c r="BG78" s="197">
        <v>628.33000000000004</v>
      </c>
      <c r="BH78" s="197">
        <v>0</v>
      </c>
      <c r="BI78" s="197">
        <v>0</v>
      </c>
      <c r="BJ78" s="197">
        <v>0</v>
      </c>
      <c r="BK78" s="197">
        <v>460</v>
      </c>
      <c r="BL78" s="14"/>
      <c r="BM78" s="33">
        <f t="shared" si="164"/>
        <v>460</v>
      </c>
      <c r="BN78" s="14"/>
      <c r="BO78" s="33">
        <f t="shared" ref="BO78:BR78" si="192">SUMIFS($AZ78:$BK78,$AZ$4:$BK$4,BO$4)</f>
        <v>0</v>
      </c>
      <c r="BP78" s="33">
        <f t="shared" si="192"/>
        <v>0</v>
      </c>
      <c r="BQ78" s="33">
        <f t="shared" si="192"/>
        <v>628.33000000000004</v>
      </c>
      <c r="BR78" s="33">
        <f t="shared" si="192"/>
        <v>460</v>
      </c>
      <c r="BT78" s="33">
        <f t="shared" si="166"/>
        <v>1088.33</v>
      </c>
    </row>
    <row r="79" spans="2:72" ht="14.25" customHeight="1" x14ac:dyDescent="0.25">
      <c r="B79" s="30" t="s">
        <v>95</v>
      </c>
      <c r="C79" s="14"/>
      <c r="D79" s="197">
        <f>'Youreka Monthly Nat P&amp;L'!D89</f>
        <v>210.6</v>
      </c>
      <c r="E79" s="197">
        <f>'Youreka Monthly Nat P&amp;L'!E89</f>
        <v>210.6</v>
      </c>
      <c r="F79" s="197">
        <f>'Youreka Monthly Nat P&amp;L'!F89</f>
        <v>210.6</v>
      </c>
      <c r="G79" s="197">
        <f>'Youreka Monthly Nat P&amp;L'!G89</f>
        <v>210.6</v>
      </c>
      <c r="H79" s="197">
        <f>'Youreka Monthly Nat P&amp;L'!H89</f>
        <v>210.6</v>
      </c>
      <c r="I79" s="197">
        <f>'Youreka Monthly Nat P&amp;L'!I89</f>
        <v>210.59</v>
      </c>
      <c r="J79" s="197">
        <f>'Youreka Monthly Nat P&amp;L'!J89</f>
        <v>291.74</v>
      </c>
      <c r="K79" s="197">
        <f>'Youreka Monthly Nat P&amp;L'!K89</f>
        <v>291.74</v>
      </c>
      <c r="L79" s="197">
        <f>'Youreka Monthly Nat P&amp;L'!L89</f>
        <v>291.74</v>
      </c>
      <c r="M79" s="197">
        <f>'Youreka Monthly Nat P&amp;L'!M89</f>
        <v>291.74</v>
      </c>
      <c r="N79" s="197">
        <f>'Youreka Monthly Nat P&amp;L'!N89</f>
        <v>291.74</v>
      </c>
      <c r="O79" s="197">
        <f>'Youreka Monthly Nat P&amp;L'!O89</f>
        <v>291.74</v>
      </c>
      <c r="P79" s="14"/>
      <c r="Q79" s="33">
        <f t="shared" si="160"/>
        <v>291.74</v>
      </c>
      <c r="R79" s="14"/>
      <c r="S79" s="33">
        <f t="shared" ref="S79:V79" si="193">SUMIFS($D79:$O79,$D$4:$O$4,S$4)</f>
        <v>631.79999999999995</v>
      </c>
      <c r="T79" s="33">
        <f t="shared" si="193"/>
        <v>631.79</v>
      </c>
      <c r="U79" s="33">
        <f t="shared" si="193"/>
        <v>875.22</v>
      </c>
      <c r="V79" s="33">
        <f t="shared" si="193"/>
        <v>875.22</v>
      </c>
      <c r="X79" s="33">
        <f t="shared" si="162"/>
        <v>3014.0299999999997</v>
      </c>
      <c r="AB79" s="33">
        <v>2527.17</v>
      </c>
      <c r="AC79" s="41"/>
      <c r="AD79" s="33">
        <v>631.79250000000002</v>
      </c>
      <c r="AE79" s="33">
        <v>631.79250000000002</v>
      </c>
      <c r="AF79" s="33">
        <v>631.79250000000002</v>
      </c>
      <c r="AG79" s="33">
        <v>631.79250000000002</v>
      </c>
      <c r="AH79" s="41"/>
      <c r="AI79" s="33">
        <v>210.59750000000003</v>
      </c>
      <c r="AJ79" s="33">
        <v>210.59750000000003</v>
      </c>
      <c r="AK79" s="33">
        <v>210.59750000000003</v>
      </c>
      <c r="AL79" s="33">
        <v>210.59750000000003</v>
      </c>
      <c r="AM79" s="33">
        <v>210.59750000000003</v>
      </c>
      <c r="AN79" s="33">
        <v>210.59750000000003</v>
      </c>
      <c r="AO79" s="33">
        <v>210.59750000000003</v>
      </c>
      <c r="AP79" s="33">
        <v>210.59750000000003</v>
      </c>
      <c r="AQ79" s="33">
        <v>210.59750000000003</v>
      </c>
      <c r="AR79" s="33">
        <v>210.59750000000003</v>
      </c>
      <c r="AS79" s="33">
        <v>210.59750000000003</v>
      </c>
      <c r="AT79" s="33">
        <v>210.59750000000003</v>
      </c>
      <c r="AU79" s="41"/>
      <c r="AV79" s="33">
        <f t="shared" si="163"/>
        <v>2527.17</v>
      </c>
      <c r="AZ79" s="197">
        <v>0</v>
      </c>
      <c r="BA79" s="197">
        <v>0</v>
      </c>
      <c r="BB79" s="197">
        <v>0</v>
      </c>
      <c r="BC79" s="197">
        <v>0</v>
      </c>
      <c r="BD79" s="197">
        <v>0</v>
      </c>
      <c r="BE79" s="197">
        <v>0</v>
      </c>
      <c r="BF79" s="197">
        <v>75.040000000000006</v>
      </c>
      <c r="BG79" s="197">
        <v>75.040000000000006</v>
      </c>
      <c r="BH79" s="197">
        <v>75.040000000000006</v>
      </c>
      <c r="BI79" s="197">
        <v>75.040000000000006</v>
      </c>
      <c r="BJ79" s="197">
        <v>210.59</v>
      </c>
      <c r="BK79" s="197">
        <v>210.6</v>
      </c>
      <c r="BL79" s="14"/>
      <c r="BM79" s="33">
        <f t="shared" si="164"/>
        <v>210.6</v>
      </c>
      <c r="BN79" s="14"/>
      <c r="BO79" s="33">
        <f t="shared" ref="BO79:BR79" si="194">SUMIFS($AZ79:$BK79,$AZ$4:$BK$4,BO$4)</f>
        <v>0</v>
      </c>
      <c r="BP79" s="33">
        <f t="shared" si="194"/>
        <v>0</v>
      </c>
      <c r="BQ79" s="33">
        <f t="shared" si="194"/>
        <v>225.12</v>
      </c>
      <c r="BR79" s="33">
        <f t="shared" si="194"/>
        <v>496.23</v>
      </c>
      <c r="BT79" s="33">
        <f t="shared" si="166"/>
        <v>721.35</v>
      </c>
    </row>
    <row r="80" spans="2:72" ht="14.25" customHeight="1" x14ac:dyDescent="0.25">
      <c r="B80" s="30" t="s">
        <v>96</v>
      </c>
      <c r="D80" s="197">
        <f>'Youreka Monthly Nat P&amp;L'!D90</f>
        <v>813516.33055555553</v>
      </c>
      <c r="E80" s="197">
        <f>'Youreka Monthly Nat P&amp;L'!E90</f>
        <v>813516.33055555553</v>
      </c>
      <c r="F80" s="197">
        <f>'Youreka Monthly Nat P&amp;L'!F90</f>
        <v>813516.33055555553</v>
      </c>
      <c r="G80" s="197">
        <f>'Youreka Monthly Nat P&amp;L'!G90</f>
        <v>813516.33055555553</v>
      </c>
      <c r="H80" s="197">
        <f>'Youreka Monthly Nat P&amp;L'!H90</f>
        <v>813516.33055555553</v>
      </c>
      <c r="I80" s="197">
        <f>'Youreka Monthly Nat P&amp;L'!I90</f>
        <v>813516.33055555553</v>
      </c>
      <c r="J80" s="197">
        <f>'Youreka Monthly Nat P&amp;L'!J90</f>
        <v>813516.33055555553</v>
      </c>
      <c r="K80" s="197">
        <f>'Youreka Monthly Nat P&amp;L'!K90</f>
        <v>813516.33055555553</v>
      </c>
      <c r="L80" s="197">
        <f>'Youreka Monthly Nat P&amp;L'!L90</f>
        <v>813516.33055555553</v>
      </c>
      <c r="M80" s="197">
        <f>'Youreka Monthly Nat P&amp;L'!M90</f>
        <v>813516.33055555553</v>
      </c>
      <c r="N80" s="197">
        <f>'Youreka Monthly Nat P&amp;L'!N90</f>
        <v>813516.33055555553</v>
      </c>
      <c r="O80" s="197">
        <f>'Youreka Monthly Nat P&amp;L'!O90</f>
        <v>813516.33055555553</v>
      </c>
      <c r="Q80" s="33">
        <f t="shared" si="160"/>
        <v>813516.33055555553</v>
      </c>
      <c r="S80" s="33">
        <f t="shared" ref="S80:V80" si="195">SUMIFS($D80:$O80,$D$4:$O$4,S$4)</f>
        <v>2440548.9916666667</v>
      </c>
      <c r="T80" s="33">
        <f t="shared" si="195"/>
        <v>2440548.9916666667</v>
      </c>
      <c r="U80" s="33">
        <f t="shared" si="195"/>
        <v>2440548.9916666667</v>
      </c>
      <c r="V80" s="33">
        <f t="shared" si="195"/>
        <v>2440548.9916666667</v>
      </c>
      <c r="X80" s="33">
        <f t="shared" si="162"/>
        <v>9762195.9666666668</v>
      </c>
      <c r="AB80" s="33">
        <v>9762196.7646666672</v>
      </c>
      <c r="AC80" s="41"/>
      <c r="AD80" s="33">
        <v>2440549.1911666668</v>
      </c>
      <c r="AE80" s="33">
        <v>2440549.1911666668</v>
      </c>
      <c r="AF80" s="33">
        <v>2440549.1911666668</v>
      </c>
      <c r="AG80" s="33">
        <v>2440549.1911666668</v>
      </c>
      <c r="AH80" s="41"/>
      <c r="AI80" s="33">
        <v>813516.3970555556</v>
      </c>
      <c r="AJ80" s="33">
        <v>813516.3970555556</v>
      </c>
      <c r="AK80" s="33">
        <v>813516.3970555556</v>
      </c>
      <c r="AL80" s="33">
        <v>813516.3970555556</v>
      </c>
      <c r="AM80" s="33">
        <v>813516.3970555556</v>
      </c>
      <c r="AN80" s="33">
        <v>813516.3970555556</v>
      </c>
      <c r="AO80" s="33">
        <v>813516.3970555556</v>
      </c>
      <c r="AP80" s="33">
        <v>813516.3970555556</v>
      </c>
      <c r="AQ80" s="33">
        <v>813516.3970555556</v>
      </c>
      <c r="AR80" s="33">
        <v>813516.3970555556</v>
      </c>
      <c r="AS80" s="33">
        <v>813516.3970555556</v>
      </c>
      <c r="AT80" s="33">
        <v>813516.3970555556</v>
      </c>
      <c r="AU80" s="41"/>
      <c r="AV80" s="33">
        <f t="shared" si="163"/>
        <v>9762196.7646666653</v>
      </c>
      <c r="AZ80" s="197">
        <v>814347.40888888889</v>
      </c>
      <c r="BA80" s="197">
        <v>814347.40888888889</v>
      </c>
      <c r="BB80" s="197">
        <v>814347.40888888889</v>
      </c>
      <c r="BC80" s="197">
        <v>814347.40888888889</v>
      </c>
      <c r="BD80" s="197">
        <v>814347.40888888889</v>
      </c>
      <c r="BE80" s="197">
        <v>814347.40888888889</v>
      </c>
      <c r="BF80" s="197">
        <v>814347.40888888889</v>
      </c>
      <c r="BG80" s="197">
        <v>814347.40888888889</v>
      </c>
      <c r="BH80" s="197">
        <v>814347.40888888889</v>
      </c>
      <c r="BI80" s="197">
        <v>806037.25055555557</v>
      </c>
      <c r="BJ80" s="197">
        <v>813516.33055555553</v>
      </c>
      <c r="BK80" s="197">
        <v>813516.33055555553</v>
      </c>
      <c r="BM80" s="33">
        <f t="shared" si="164"/>
        <v>813516.33055555553</v>
      </c>
      <c r="BO80" s="33">
        <f t="shared" ref="BO80:BR80" si="196">SUMIFS($AZ80:$BK80,$AZ$4:$BK$4,BO$4)</f>
        <v>2443042.2266666666</v>
      </c>
      <c r="BP80" s="33">
        <f t="shared" si="196"/>
        <v>2443042.2266666666</v>
      </c>
      <c r="BQ80" s="33">
        <f t="shared" si="196"/>
        <v>2443042.2266666666</v>
      </c>
      <c r="BR80" s="33">
        <f t="shared" si="196"/>
        <v>2433069.9116666666</v>
      </c>
      <c r="BT80" s="33">
        <f t="shared" si="166"/>
        <v>9762196.5916666668</v>
      </c>
    </row>
    <row r="81" spans="2:72" ht="14.25" customHeight="1" x14ac:dyDescent="0.25">
      <c r="B81" s="35" t="s">
        <v>97</v>
      </c>
      <c r="D81" s="37">
        <f t="shared" ref="D81:O81" si="197">SUM(D69:D80)</f>
        <v>813726.9305555555</v>
      </c>
      <c r="E81" s="37">
        <f t="shared" si="197"/>
        <v>813726.9305555555</v>
      </c>
      <c r="F81" s="37">
        <f t="shared" si="197"/>
        <v>837425.24055555556</v>
      </c>
      <c r="G81" s="37">
        <f t="shared" si="197"/>
        <v>813726.9305555555</v>
      </c>
      <c r="H81" s="37">
        <f t="shared" si="197"/>
        <v>813726.9305555555</v>
      </c>
      <c r="I81" s="37">
        <f t="shared" si="197"/>
        <v>813726.92055555549</v>
      </c>
      <c r="J81" s="37">
        <f t="shared" si="197"/>
        <v>813808.07055555552</v>
      </c>
      <c r="K81" s="37">
        <f t="shared" si="197"/>
        <v>813808.07055555552</v>
      </c>
      <c r="L81" s="37">
        <f t="shared" si="197"/>
        <v>821583.66055555549</v>
      </c>
      <c r="M81" s="37">
        <f t="shared" si="197"/>
        <v>813878.07055555552</v>
      </c>
      <c r="N81" s="37">
        <f t="shared" si="197"/>
        <v>829192.07055555552</v>
      </c>
      <c r="O81" s="37">
        <f t="shared" si="197"/>
        <v>822808.07055555552</v>
      </c>
      <c r="Q81" s="37">
        <f>SUM(Q69:Q80)</f>
        <v>822808.07055555552</v>
      </c>
      <c r="S81" s="37">
        <f t="shared" ref="S81:V81" si="198">SUMIFS($D81:$O81,$D$4:$O$4,S$4)</f>
        <v>2464879.1016666666</v>
      </c>
      <c r="T81" s="37">
        <f t="shared" si="198"/>
        <v>2441180.7816666663</v>
      </c>
      <c r="U81" s="37">
        <f t="shared" si="198"/>
        <v>2449199.8016666668</v>
      </c>
      <c r="V81" s="37">
        <f t="shared" si="198"/>
        <v>2465878.2116666664</v>
      </c>
      <c r="X81" s="37">
        <f>SUM(X69:X80)</f>
        <v>9821137.8966666665</v>
      </c>
      <c r="AB81" s="266">
        <v>9864723.9346666671</v>
      </c>
      <c r="AC81" s="41"/>
      <c r="AD81" s="266">
        <v>2466180.9836666668</v>
      </c>
      <c r="AE81" s="266">
        <v>2466180.9836666668</v>
      </c>
      <c r="AF81" s="266">
        <v>2466180.9836666668</v>
      </c>
      <c r="AG81" s="266">
        <v>2466180.9836666668</v>
      </c>
      <c r="AH81" s="41"/>
      <c r="AI81" s="266">
        <v>813726.99455555563</v>
      </c>
      <c r="AJ81" s="266">
        <v>838726.99455555563</v>
      </c>
      <c r="AK81" s="266">
        <v>813726.99455555563</v>
      </c>
      <c r="AL81" s="266">
        <v>813726.99455555563</v>
      </c>
      <c r="AM81" s="266">
        <v>838726.99455555563</v>
      </c>
      <c r="AN81" s="266">
        <v>813726.99455555563</v>
      </c>
      <c r="AO81" s="266">
        <v>813726.99455555563</v>
      </c>
      <c r="AP81" s="266">
        <v>838726.99455555563</v>
      </c>
      <c r="AQ81" s="266">
        <v>813726.99455555563</v>
      </c>
      <c r="AR81" s="266">
        <v>813726.99455555563</v>
      </c>
      <c r="AS81" s="266">
        <v>838726.99455555563</v>
      </c>
      <c r="AT81" s="266">
        <v>813726.99455555563</v>
      </c>
      <c r="AU81" s="41"/>
      <c r="AV81" s="37">
        <f t="shared" si="163"/>
        <v>9864723.9346666653</v>
      </c>
      <c r="AZ81" s="37">
        <v>811765.54888888891</v>
      </c>
      <c r="BA81" s="37">
        <v>811964.55888888892</v>
      </c>
      <c r="BB81" s="37">
        <v>811754.22888888884</v>
      </c>
      <c r="BC81" s="37">
        <v>811295.7888888889</v>
      </c>
      <c r="BD81" s="37">
        <v>817296.47888888884</v>
      </c>
      <c r="BE81" s="37">
        <v>811295.7888888889</v>
      </c>
      <c r="BF81" s="37">
        <v>821883.88888888888</v>
      </c>
      <c r="BG81" s="37">
        <v>811999.15888888889</v>
      </c>
      <c r="BH81" s="37">
        <v>804618.58888888895</v>
      </c>
      <c r="BI81" s="37">
        <v>806112.29055555561</v>
      </c>
      <c r="BJ81" s="37">
        <v>813726.92055555549</v>
      </c>
      <c r="BK81" s="37">
        <v>812756.09055555554</v>
      </c>
      <c r="BM81" s="37">
        <f>SUM(BM69:BM80)</f>
        <v>812756.09055555554</v>
      </c>
      <c r="BO81" s="37">
        <f t="shared" ref="BO81:BR81" si="199">SUMIFS($AZ81:$BK81,$AZ$4:$BK$4,BO$4)</f>
        <v>2435484.3366666669</v>
      </c>
      <c r="BP81" s="37">
        <f t="shared" si="199"/>
        <v>2439888.0566666666</v>
      </c>
      <c r="BQ81" s="37">
        <f t="shared" si="199"/>
        <v>2438501.6366666667</v>
      </c>
      <c r="BR81" s="37">
        <f t="shared" si="199"/>
        <v>2432595.3016666668</v>
      </c>
      <c r="BT81" s="37">
        <f>SUM(BT69:BT80)</f>
        <v>9746469.331666667</v>
      </c>
    </row>
    <row r="82" spans="2:72" ht="14.25" customHeight="1" x14ac:dyDescent="0.25">
      <c r="B82" s="41"/>
      <c r="D82" s="41"/>
      <c r="E82" s="41"/>
      <c r="F82" s="41"/>
      <c r="G82" s="41"/>
      <c r="H82" s="41"/>
      <c r="I82" s="41"/>
      <c r="J82" s="41"/>
      <c r="K82" s="41"/>
      <c r="L82" s="41"/>
      <c r="M82" s="41"/>
      <c r="N82" s="41"/>
      <c r="O82" s="41"/>
      <c r="Q82" s="41"/>
      <c r="S82" s="41"/>
      <c r="T82" s="41"/>
      <c r="U82" s="41"/>
      <c r="V82" s="41"/>
      <c r="X82" s="41"/>
      <c r="AB82" s="41"/>
      <c r="AC82" s="41"/>
      <c r="AD82" s="41"/>
      <c r="AE82" s="41"/>
      <c r="AF82" s="41"/>
      <c r="AG82" s="41"/>
      <c r="AH82" s="41"/>
      <c r="AI82" s="41"/>
      <c r="AJ82" s="41"/>
      <c r="AK82" s="41"/>
      <c r="AL82" s="41"/>
      <c r="AM82" s="41"/>
      <c r="AN82" s="41"/>
      <c r="AO82" s="41"/>
      <c r="AP82" s="41"/>
      <c r="AQ82" s="41"/>
      <c r="AR82" s="41"/>
      <c r="AS82" s="41"/>
      <c r="AT82" s="41"/>
      <c r="AU82" s="41"/>
      <c r="AV82" s="41"/>
      <c r="AZ82" s="41"/>
      <c r="BA82" s="41"/>
      <c r="BB82" s="41"/>
      <c r="BC82" s="41"/>
      <c r="BD82" s="41"/>
      <c r="BE82" s="41"/>
      <c r="BF82" s="41"/>
      <c r="BG82" s="41"/>
      <c r="BH82" s="41"/>
      <c r="BI82" s="41"/>
      <c r="BJ82" s="41"/>
      <c r="BK82" s="41"/>
      <c r="BM82" s="41"/>
      <c r="BO82" s="41"/>
      <c r="BP82" s="41"/>
      <c r="BQ82" s="41"/>
      <c r="BR82" s="41"/>
      <c r="BT82" s="41"/>
    </row>
    <row r="83" spans="2:72" ht="14.25" customHeight="1" x14ac:dyDescent="0.25">
      <c r="B83" s="29" t="s">
        <v>98</v>
      </c>
      <c r="D83" s="37">
        <f t="shared" ref="D83:O83" si="200">D65+D81</f>
        <v>157608.26999999967</v>
      </c>
      <c r="E83" s="37">
        <f t="shared" si="200"/>
        <v>211196.02999999991</v>
      </c>
      <c r="F83" s="37">
        <f t="shared" si="200"/>
        <v>174578.76999999979</v>
      </c>
      <c r="G83" s="37">
        <f t="shared" si="200"/>
        <v>239072</v>
      </c>
      <c r="H83" s="37">
        <f t="shared" si="200"/>
        <v>223967.13999999978</v>
      </c>
      <c r="I83" s="37">
        <f t="shared" si="200"/>
        <v>209687.17999999993</v>
      </c>
      <c r="J83" s="37">
        <f t="shared" si="200"/>
        <v>241132.51000000013</v>
      </c>
      <c r="K83" s="37">
        <f t="shared" si="200"/>
        <v>289516.75000000023</v>
      </c>
      <c r="L83" s="37">
        <f t="shared" si="200"/>
        <v>298386.08999999985</v>
      </c>
      <c r="M83" s="37">
        <f t="shared" si="200"/>
        <v>210677.69999999995</v>
      </c>
      <c r="N83" s="37">
        <f t="shared" si="200"/>
        <v>372751.23</v>
      </c>
      <c r="O83" s="37">
        <f t="shared" si="200"/>
        <v>355001.72999999986</v>
      </c>
      <c r="Q83" s="37">
        <f>Q65+Q81</f>
        <v>355001.72999999986</v>
      </c>
      <c r="S83" s="37">
        <f t="shared" ref="S83:V83" si="201">SUMIFS($D83:$O83,$D$4:$O$4,S$4)</f>
        <v>543383.06999999937</v>
      </c>
      <c r="T83" s="37">
        <f t="shared" si="201"/>
        <v>672726.31999999972</v>
      </c>
      <c r="U83" s="37">
        <f t="shared" si="201"/>
        <v>829035.35000000021</v>
      </c>
      <c r="V83" s="37">
        <f t="shared" si="201"/>
        <v>938430.6599999998</v>
      </c>
      <c r="X83" s="37">
        <f>X65+X81</f>
        <v>2983575.4000000013</v>
      </c>
      <c r="AB83" s="266">
        <v>2721055.814961805</v>
      </c>
      <c r="AC83" s="29"/>
      <c r="AD83" s="266">
        <v>510191.90051300568</v>
      </c>
      <c r="AE83" s="266">
        <v>632834.87471918808</v>
      </c>
      <c r="AF83" s="266">
        <v>746447.9289049576</v>
      </c>
      <c r="AG83" s="266">
        <v>831581.11082465411</v>
      </c>
      <c r="AH83" s="41"/>
      <c r="AI83" s="266">
        <v>165137.31709167815</v>
      </c>
      <c r="AJ83" s="266">
        <v>183495.64020056487</v>
      </c>
      <c r="AK83" s="266">
        <v>161558.94322076265</v>
      </c>
      <c r="AL83" s="266">
        <v>167986.76215083094</v>
      </c>
      <c r="AM83" s="266">
        <v>233525.89779907465</v>
      </c>
      <c r="AN83" s="266">
        <v>231322.21476928261</v>
      </c>
      <c r="AO83" s="266">
        <v>230614.44931931654</v>
      </c>
      <c r="AP83" s="266">
        <v>281200.24385024363</v>
      </c>
      <c r="AQ83" s="266">
        <v>234633.23573539779</v>
      </c>
      <c r="AR83" s="266">
        <v>297220.98600608634</v>
      </c>
      <c r="AS83" s="266">
        <v>267431.30926308606</v>
      </c>
      <c r="AT83" s="266">
        <v>266928.81555548182</v>
      </c>
      <c r="AU83" s="41"/>
      <c r="AV83" s="37">
        <f>SUMIFS(AI83:AT83,$AI$5:$AT$5,"&lt;="&amp;$AV$5)</f>
        <v>2721055.8149618059</v>
      </c>
      <c r="AZ83" s="37">
        <v>65913.820000000298</v>
      </c>
      <c r="BA83" s="37">
        <v>42205.84999999986</v>
      </c>
      <c r="BB83" s="37">
        <v>24318.619999999995</v>
      </c>
      <c r="BC83" s="37">
        <v>63623.540000000037</v>
      </c>
      <c r="BD83" s="37">
        <v>50816.160000000033</v>
      </c>
      <c r="BE83" s="37">
        <v>82960.4099999998</v>
      </c>
      <c r="BF83" s="37">
        <v>59907.670000000275</v>
      </c>
      <c r="BG83" s="37">
        <v>42974.39000000013</v>
      </c>
      <c r="BH83" s="37">
        <v>89327.080000000424</v>
      </c>
      <c r="BI83" s="37">
        <v>106651.62000000023</v>
      </c>
      <c r="BJ83" s="37">
        <v>146810.38</v>
      </c>
      <c r="BK83" s="37">
        <v>133318.05999999982</v>
      </c>
      <c r="BM83" s="37">
        <f>BM65+BM81</f>
        <v>133318.05999999982</v>
      </c>
      <c r="BO83" s="37">
        <f t="shared" ref="BO83:BR83" si="202">SUMIFS($AZ83:$BK83,$AZ$4:$BK$4,BO$4)</f>
        <v>132438.29000000015</v>
      </c>
      <c r="BP83" s="37">
        <f t="shared" si="202"/>
        <v>197400.10999999987</v>
      </c>
      <c r="BQ83" s="37">
        <f t="shared" si="202"/>
        <v>192209.14000000083</v>
      </c>
      <c r="BR83" s="37">
        <f t="shared" si="202"/>
        <v>386780.06000000006</v>
      </c>
      <c r="BT83" s="37">
        <f>BT65+BT81</f>
        <v>908827.60000000149</v>
      </c>
    </row>
    <row r="84" spans="2:72" ht="14.25" customHeight="1" x14ac:dyDescent="0.25">
      <c r="B84" s="45" t="s">
        <v>99</v>
      </c>
      <c r="D84" s="39">
        <f t="shared" ref="D84:O84" si="203">D83/D15</f>
        <v>0.16018898177577987</v>
      </c>
      <c r="E84" s="39">
        <f t="shared" si="203"/>
        <v>0.2137284449116468</v>
      </c>
      <c r="F84" s="39">
        <f t="shared" si="203"/>
        <v>0.17761337984914477</v>
      </c>
      <c r="G84" s="39">
        <f t="shared" si="203"/>
        <v>0.24347472174153839</v>
      </c>
      <c r="H84" s="39">
        <f t="shared" si="203"/>
        <v>0.22364081450551407</v>
      </c>
      <c r="I84" s="39">
        <f t="shared" si="203"/>
        <v>0.20824387915745787</v>
      </c>
      <c r="J84" s="39">
        <f t="shared" si="203"/>
        <v>0.2410520371879053</v>
      </c>
      <c r="K84" s="39">
        <f t="shared" si="203"/>
        <v>0.27963734168612797</v>
      </c>
      <c r="L84" s="39">
        <f t="shared" si="203"/>
        <v>0.29122899190933205</v>
      </c>
      <c r="M84" s="39">
        <f t="shared" si="203"/>
        <v>0.21495474483905549</v>
      </c>
      <c r="N84" s="39">
        <f t="shared" si="203"/>
        <v>0.37029895847440952</v>
      </c>
      <c r="O84" s="39">
        <f t="shared" si="203"/>
        <v>0.34928571812291886</v>
      </c>
      <c r="Q84" s="39">
        <f>Q83/Q15</f>
        <v>0.34928571812291886</v>
      </c>
      <c r="S84" s="39">
        <f>S83/S15</f>
        <v>0.18388875825145698</v>
      </c>
      <c r="T84" s="39">
        <f>T83/T15</f>
        <v>0.22496897392244422</v>
      </c>
      <c r="U84" s="39">
        <f>U83/U15</f>
        <v>0.27090545257139587</v>
      </c>
      <c r="V84" s="39">
        <f>V83/V15</f>
        <v>0.31248837260063994</v>
      </c>
      <c r="X84" s="39">
        <f>X83/X15</f>
        <v>0.24845341139522537</v>
      </c>
      <c r="AB84" s="43">
        <v>0.21552093154870219</v>
      </c>
      <c r="AC84" s="41"/>
      <c r="AD84" s="43">
        <v>0.17176952646751284</v>
      </c>
      <c r="AE84" s="43">
        <v>0.2062399992715814</v>
      </c>
      <c r="AF84" s="43">
        <v>0.2283345772392896</v>
      </c>
      <c r="AG84" s="43">
        <v>0.25064727039768958</v>
      </c>
      <c r="AH84" s="41"/>
      <c r="AI84" s="43">
        <v>0.16866389051441474</v>
      </c>
      <c r="AJ84" s="43">
        <v>0.18028775747350009</v>
      </c>
      <c r="AK84" s="43">
        <v>0.1659861748436415</v>
      </c>
      <c r="AL84" s="43">
        <v>0.16841633842784126</v>
      </c>
      <c r="AM84" s="43">
        <v>0.22593015252209911</v>
      </c>
      <c r="AN84" s="43">
        <v>0.22298913683235494</v>
      </c>
      <c r="AO84" s="43">
        <v>0.2173004843890074</v>
      </c>
      <c r="AP84" s="43">
        <v>0.25501935682330773</v>
      </c>
      <c r="AQ84" s="43">
        <v>0.2123060642145489</v>
      </c>
      <c r="AR84" s="43">
        <v>0.26301609489107064</v>
      </c>
      <c r="AS84" s="43">
        <v>0.24390834409714349</v>
      </c>
      <c r="AT84" s="43">
        <v>0.24460963584087184</v>
      </c>
      <c r="AU84" s="41"/>
      <c r="AV84" s="39">
        <f>AV83/AV15</f>
        <v>0.21552093154870233</v>
      </c>
      <c r="AZ84" s="39">
        <v>7.8400625722296058E-2</v>
      </c>
      <c r="BA84" s="39">
        <v>5.141907953599599E-2</v>
      </c>
      <c r="BB84" s="39">
        <v>3.0328596565819852E-2</v>
      </c>
      <c r="BC84" s="39">
        <v>7.5976167786168142E-2</v>
      </c>
      <c r="BD84" s="39">
        <v>6.0890510122374411E-2</v>
      </c>
      <c r="BE84" s="39">
        <v>9.7572435443350508E-2</v>
      </c>
      <c r="BF84" s="39">
        <v>6.9771459360778054E-2</v>
      </c>
      <c r="BG84" s="39">
        <v>4.8787651929430728E-2</v>
      </c>
      <c r="BH84" s="39">
        <v>9.8552878050491302E-2</v>
      </c>
      <c r="BI84" s="39">
        <v>0.11769694513362994</v>
      </c>
      <c r="BJ84" s="39">
        <v>0.16176656788768615</v>
      </c>
      <c r="BK84" s="39">
        <v>0.14778260786668934</v>
      </c>
      <c r="BM84" s="39">
        <f>BM83/BM15</f>
        <v>0.14778260786668934</v>
      </c>
      <c r="BO84" s="39">
        <f>BO83/BO15</f>
        <v>5.3762625566062074E-2</v>
      </c>
      <c r="BP84" s="39">
        <f>BP83/BP15</f>
        <v>7.8264785974158813E-2</v>
      </c>
      <c r="BQ84" s="39">
        <f>BQ83/BQ15</f>
        <v>7.2645238705967882E-2</v>
      </c>
      <c r="BR84" s="39">
        <f>BR83/BR15</f>
        <v>0.14241731074300618</v>
      </c>
      <c r="BT84" s="39">
        <f>BT83/BT15</f>
        <v>8.7832511232432561E-2</v>
      </c>
    </row>
    <row r="85" spans="2:72" ht="14.25" customHeight="1" x14ac:dyDescent="0.25">
      <c r="B85" s="48" t="s">
        <v>100</v>
      </c>
      <c r="D85" s="47">
        <f>SUMIFS('Youreka P&amp;L'!B:B,'Youreka P&amp;L'!$Q:$Q,$B85)</f>
        <v>0</v>
      </c>
      <c r="E85" s="47">
        <f>SUMIFS('Youreka P&amp;L'!C:C,'Youreka P&amp;L'!$Q:$Q,$B85)</f>
        <v>0</v>
      </c>
      <c r="F85" s="47">
        <f>SUMIFS('Youreka P&amp;L'!D:D,'Youreka P&amp;L'!$Q:$Q,$B85)</f>
        <v>0</v>
      </c>
      <c r="G85" s="47">
        <f>SUMIFS('Youreka P&amp;L'!E:E,'Youreka P&amp;L'!$Q:$Q,$B85)</f>
        <v>0</v>
      </c>
      <c r="H85" s="47">
        <f>SUMIFS('Youreka P&amp;L'!F:F,'Youreka P&amp;L'!$Q:$Q,$B85)</f>
        <v>0</v>
      </c>
      <c r="I85" s="47">
        <f>SUMIFS('Youreka P&amp;L'!G:G,'Youreka P&amp;L'!$Q:$Q,$B85)</f>
        <v>0</v>
      </c>
      <c r="J85" s="47">
        <f>SUMIFS('Youreka P&amp;L'!H:H,'Youreka P&amp;L'!$Q:$Q,$B85)</f>
        <v>0</v>
      </c>
      <c r="K85" s="47">
        <f>SUMIFS('Youreka P&amp;L'!I:I,'Youreka P&amp;L'!$Q:$Q,$B85)</f>
        <v>0</v>
      </c>
      <c r="L85" s="47">
        <f>SUMIFS('Youreka P&amp;L'!J:J,'Youreka P&amp;L'!$Q:$Q,$B85)</f>
        <v>0</v>
      </c>
      <c r="M85" s="47">
        <f>SUMIFS('Youreka P&amp;L'!K:K,'Youreka P&amp;L'!$Q:$Q,$B85)</f>
        <v>0</v>
      </c>
      <c r="N85" s="47">
        <f>SUMIFS('Youreka P&amp;L'!L:L,'Youreka P&amp;L'!$Q:$Q,$B85)</f>
        <v>0</v>
      </c>
      <c r="O85" s="47">
        <f>SUMIFS('Youreka P&amp;L'!M:M,'Youreka P&amp;L'!$Q:$Q,$B85)</f>
        <v>0</v>
      </c>
      <c r="Q85" s="31" t="e">
        <f>SUMIFS(#REF!,#REF!,$B85)</f>
        <v>#REF!</v>
      </c>
      <c r="S85" s="31">
        <f t="shared" ref="S85:V85" si="204">SUMIFS($D85:$O85,$D$4:$O$4,S$4)</f>
        <v>0</v>
      </c>
      <c r="T85" s="31">
        <f t="shared" si="204"/>
        <v>0</v>
      </c>
      <c r="U85" s="31">
        <f t="shared" si="204"/>
        <v>0</v>
      </c>
      <c r="V85" s="31">
        <f t="shared" si="204"/>
        <v>0</v>
      </c>
      <c r="X85" s="31" t="e">
        <f>SUMIFS(#REF!,#REF!,$B85)</f>
        <v>#REF!</v>
      </c>
      <c r="AB85" s="31"/>
      <c r="AC85" s="41"/>
      <c r="AD85" s="41"/>
      <c r="AE85" s="41"/>
      <c r="AF85" s="41"/>
      <c r="AG85" s="41"/>
      <c r="AH85" s="41"/>
      <c r="AI85" s="31">
        <v>0</v>
      </c>
      <c r="AJ85" s="31">
        <v>-2.3283064365386963E-10</v>
      </c>
      <c r="AK85" s="31">
        <v>-2.3283064365386963E-10</v>
      </c>
      <c r="AL85" s="31">
        <v>0</v>
      </c>
      <c r="AM85" s="31">
        <v>-2.3283064365386963E-10</v>
      </c>
      <c r="AN85" s="31">
        <v>0</v>
      </c>
      <c r="AO85" s="31">
        <v>0</v>
      </c>
      <c r="AP85" s="31">
        <v>0</v>
      </c>
      <c r="AQ85" s="31">
        <v>0</v>
      </c>
      <c r="AR85" s="31">
        <v>0</v>
      </c>
      <c r="AS85" s="31">
        <v>0</v>
      </c>
      <c r="AT85" s="31">
        <v>0</v>
      </c>
      <c r="AU85" s="41"/>
      <c r="AV85" s="31">
        <f>SUMIFS(AI85:AT85,$AI$5:$AT$5,"&lt;="&amp;$AV$5)</f>
        <v>-6.9849193096160889E-10</v>
      </c>
      <c r="AZ85" s="47">
        <v>0</v>
      </c>
      <c r="BA85" s="47">
        <v>0</v>
      </c>
      <c r="BB85" s="47">
        <v>0</v>
      </c>
      <c r="BC85" s="47">
        <v>0</v>
      </c>
      <c r="BD85" s="47">
        <v>0</v>
      </c>
      <c r="BE85" s="47">
        <v>0</v>
      </c>
      <c r="BF85" s="47">
        <v>0</v>
      </c>
      <c r="BG85" s="47">
        <v>0</v>
      </c>
      <c r="BH85" s="47">
        <v>0</v>
      </c>
      <c r="BI85" s="47">
        <v>0</v>
      </c>
      <c r="BJ85" s="47">
        <v>0</v>
      </c>
      <c r="BK85" s="47">
        <v>0</v>
      </c>
      <c r="BM85" s="31"/>
      <c r="BO85" s="31"/>
      <c r="BP85" s="31"/>
      <c r="BQ85" s="31"/>
      <c r="BR85" s="31"/>
      <c r="BT85" s="31"/>
    </row>
    <row r="86" spans="2:72" ht="14.25" customHeight="1" x14ac:dyDescent="0.25">
      <c r="B86" s="48"/>
      <c r="D86" s="41"/>
      <c r="E86" s="41"/>
      <c r="F86" s="41"/>
      <c r="G86" s="41"/>
      <c r="H86" s="41"/>
      <c r="I86" s="41"/>
      <c r="J86" s="41"/>
      <c r="K86" s="41"/>
      <c r="L86" s="41"/>
      <c r="M86" s="41"/>
      <c r="N86" s="41"/>
      <c r="O86" s="41"/>
      <c r="Q86" s="41"/>
      <c r="S86" s="41"/>
      <c r="T86" s="41"/>
      <c r="U86" s="41"/>
      <c r="V86" s="41"/>
      <c r="X86" s="41"/>
      <c r="AB86" s="41"/>
      <c r="AC86" s="41"/>
      <c r="AD86" s="41"/>
      <c r="AE86" s="41"/>
      <c r="AF86" s="41"/>
      <c r="AG86" s="41"/>
      <c r="AH86" s="41"/>
      <c r="AI86" s="41"/>
      <c r="AJ86" s="41"/>
      <c r="AK86" s="41"/>
      <c r="AL86" s="41"/>
      <c r="AM86" s="41"/>
      <c r="AN86" s="41"/>
      <c r="AO86" s="41"/>
      <c r="AP86" s="41"/>
      <c r="AQ86" s="41"/>
      <c r="AR86" s="41"/>
      <c r="AS86" s="41"/>
      <c r="AT86" s="41"/>
      <c r="AU86" s="41"/>
      <c r="AV86" s="41"/>
      <c r="AZ86" s="41"/>
      <c r="BA86" s="41"/>
      <c r="BB86" s="41"/>
      <c r="BC86" s="41"/>
      <c r="BD86" s="41"/>
      <c r="BE86" s="41"/>
      <c r="BF86" s="41"/>
      <c r="BG86" s="41"/>
      <c r="BH86" s="41"/>
      <c r="BI86" s="41"/>
      <c r="BJ86" s="41"/>
      <c r="BK86" s="41"/>
      <c r="BM86" s="41"/>
      <c r="BO86" s="41"/>
      <c r="BP86" s="41"/>
      <c r="BQ86" s="41"/>
      <c r="BR86" s="41"/>
      <c r="BT86" s="41"/>
    </row>
    <row r="87" spans="2:72" ht="14.25" customHeight="1" x14ac:dyDescent="0.25">
      <c r="B87" s="41" t="s">
        <v>101</v>
      </c>
      <c r="D87" s="269">
        <f>SUMIFS('Youreka P&amp;L'!B:B,'Youreka P&amp;L'!$Q:$Q,$B87)</f>
        <v>0</v>
      </c>
      <c r="E87" s="269">
        <f>SUMIFS('Youreka P&amp;L'!C:C,'Youreka P&amp;L'!$Q:$Q,$B87)</f>
        <v>0</v>
      </c>
      <c r="F87" s="269">
        <f>SUMIFS('Youreka P&amp;L'!D:D,'Youreka P&amp;L'!$Q:$Q,$B87)</f>
        <v>0</v>
      </c>
      <c r="G87" s="269">
        <f>SUMIFS('Youreka P&amp;L'!E:E,'Youreka P&amp;L'!$Q:$Q,$B87)</f>
        <v>0</v>
      </c>
      <c r="H87" s="269">
        <f>SUMIFS('Youreka P&amp;L'!F:F,'Youreka P&amp;L'!$Q:$Q,$B87)</f>
        <v>0</v>
      </c>
      <c r="I87" s="269">
        <f>SUMIFS('Youreka P&amp;L'!G:G,'Youreka P&amp;L'!$Q:$Q,$B87)</f>
        <v>0</v>
      </c>
      <c r="J87" s="269">
        <f>SUMIFS('Youreka P&amp;L'!H:H,'Youreka P&amp;L'!$Q:$Q,$B87)</f>
        <v>0</v>
      </c>
      <c r="K87" s="269">
        <f>SUMIFS('Youreka P&amp;L'!I:I,'Youreka P&amp;L'!$Q:$Q,$B87)</f>
        <v>0</v>
      </c>
      <c r="L87" s="269">
        <f>SUMIFS('Youreka P&amp;L'!J:J,'Youreka P&amp;L'!$Q:$Q,$B87)</f>
        <v>0</v>
      </c>
      <c r="M87" s="269">
        <f>SUMIFS('Youreka P&amp;L'!K:K,'Youreka P&amp;L'!$Q:$Q,$B87)</f>
        <v>0</v>
      </c>
      <c r="N87" s="269">
        <f>SUMIFS('Youreka P&amp;L'!L:L,'Youreka P&amp;L'!$Q:$Q,$B87)</f>
        <v>0</v>
      </c>
      <c r="O87" s="269">
        <f>SUMIFS('Youreka P&amp;L'!M:M,'Youreka P&amp;L'!$Q:$Q,$B87)</f>
        <v>0</v>
      </c>
      <c r="Q87" s="33">
        <f t="array" ref="Q87">INDEX($D87:$O87,MATCH(Q$5,$D$5:$O$5,0))</f>
        <v>0</v>
      </c>
      <c r="S87" s="33">
        <f t="shared" ref="S87:V87" si="205">SUMIFS($D87:$O87,$D$4:$O$4,S$4)</f>
        <v>0</v>
      </c>
      <c r="T87" s="33">
        <f t="shared" si="205"/>
        <v>0</v>
      </c>
      <c r="U87" s="33">
        <f t="shared" si="205"/>
        <v>0</v>
      </c>
      <c r="V87" s="33">
        <f t="shared" si="205"/>
        <v>0</v>
      </c>
      <c r="X87" s="33">
        <f>SUMIFS($D87:$O87,$D$5:$O$5,"&lt;="&amp;X$5)</f>
        <v>0</v>
      </c>
      <c r="AB87" s="33">
        <v>0</v>
      </c>
      <c r="AC87" s="41"/>
      <c r="AD87" s="33">
        <v>0</v>
      </c>
      <c r="AE87" s="33">
        <v>0</v>
      </c>
      <c r="AF87" s="33">
        <v>0</v>
      </c>
      <c r="AG87" s="33">
        <v>0</v>
      </c>
      <c r="AH87" s="41"/>
      <c r="AI87" s="33">
        <v>0</v>
      </c>
      <c r="AJ87" s="33">
        <v>0</v>
      </c>
      <c r="AK87" s="33">
        <v>0</v>
      </c>
      <c r="AL87" s="33">
        <v>0</v>
      </c>
      <c r="AM87" s="33">
        <v>0</v>
      </c>
      <c r="AN87" s="33">
        <v>0</v>
      </c>
      <c r="AO87" s="33">
        <v>0</v>
      </c>
      <c r="AP87" s="33">
        <v>0</v>
      </c>
      <c r="AQ87" s="33">
        <v>0</v>
      </c>
      <c r="AR87" s="33">
        <v>0</v>
      </c>
      <c r="AS87" s="33">
        <v>0</v>
      </c>
      <c r="AT87" s="33">
        <v>0</v>
      </c>
      <c r="AU87" s="41"/>
      <c r="AV87" s="33">
        <f>SUMIFS(AI87:AT87,$AI$5:$AT$5,"&lt;="&amp;$AV$5)</f>
        <v>0</v>
      </c>
      <c r="AZ87" s="269">
        <v>0</v>
      </c>
      <c r="BA87" s="269">
        <v>0</v>
      </c>
      <c r="BB87" s="269">
        <v>0</v>
      </c>
      <c r="BC87" s="269">
        <v>0</v>
      </c>
      <c r="BD87" s="269">
        <v>0</v>
      </c>
      <c r="BE87" s="269">
        <v>0</v>
      </c>
      <c r="BF87" s="269">
        <v>0</v>
      </c>
      <c r="BG87" s="269">
        <v>0</v>
      </c>
      <c r="BH87" s="269">
        <v>0</v>
      </c>
      <c r="BI87" s="269">
        <v>0</v>
      </c>
      <c r="BJ87" s="269">
        <v>0</v>
      </c>
      <c r="BK87" s="269">
        <v>0</v>
      </c>
      <c r="BM87" s="33">
        <f t="array" ref="BM87">INDEX($AZ87:$BK87,MATCH(BM$5,$AZ$5:$BK$5,0))</f>
        <v>0</v>
      </c>
      <c r="BO87" s="33">
        <f t="shared" ref="BO87:BR87" si="206">SUMIFS($AZ87:$BK87,$AZ$4:$BK$4,BO$4)</f>
        <v>0</v>
      </c>
      <c r="BP87" s="33">
        <f t="shared" si="206"/>
        <v>0</v>
      </c>
      <c r="BQ87" s="33">
        <f t="shared" si="206"/>
        <v>0</v>
      </c>
      <c r="BR87" s="33">
        <f t="shared" si="206"/>
        <v>0</v>
      </c>
      <c r="BT87" s="33">
        <f>SUMIFS($AZ87:$BK87,$AZ$5:$BK$5,"&lt;="&amp;BT$5)</f>
        <v>0</v>
      </c>
    </row>
    <row r="88" spans="2:72" ht="14.25" customHeight="1" x14ac:dyDescent="0.25">
      <c r="B88" s="41"/>
      <c r="D88" s="41"/>
      <c r="E88" s="41"/>
      <c r="F88" s="41"/>
      <c r="G88" s="41"/>
      <c r="H88" s="41"/>
      <c r="I88" s="41"/>
      <c r="J88" s="41"/>
      <c r="K88" s="41"/>
      <c r="L88" s="41"/>
      <c r="M88" s="41"/>
      <c r="N88" s="41"/>
      <c r="O88" s="41"/>
      <c r="Q88" s="41"/>
      <c r="S88" s="41"/>
      <c r="T88" s="41"/>
      <c r="U88" s="41"/>
      <c r="V88" s="41"/>
      <c r="X88" s="41"/>
      <c r="AB88" s="41"/>
      <c r="AC88" s="41"/>
      <c r="AD88" s="41"/>
      <c r="AE88" s="41"/>
      <c r="AF88" s="41"/>
      <c r="AG88" s="41"/>
      <c r="AH88" s="41"/>
      <c r="AI88" s="41"/>
      <c r="AJ88" s="41"/>
      <c r="AK88" s="41"/>
      <c r="AL88" s="41"/>
      <c r="AM88" s="41"/>
      <c r="AN88" s="41"/>
      <c r="AO88" s="41"/>
      <c r="AP88" s="41"/>
      <c r="AQ88" s="41"/>
      <c r="AR88" s="41"/>
      <c r="AS88" s="41"/>
      <c r="AT88" s="41"/>
      <c r="AU88" s="41"/>
      <c r="AV88" s="41"/>
      <c r="AZ88" s="41"/>
      <c r="BA88" s="41"/>
      <c r="BB88" s="41"/>
      <c r="BC88" s="41"/>
      <c r="BD88" s="41"/>
      <c r="BE88" s="41"/>
      <c r="BF88" s="41"/>
      <c r="BG88" s="41"/>
      <c r="BH88" s="41"/>
      <c r="BI88" s="41"/>
      <c r="BJ88" s="41"/>
      <c r="BK88" s="41"/>
      <c r="BM88" s="41"/>
      <c r="BO88" s="41"/>
      <c r="BP88" s="41"/>
      <c r="BQ88" s="41"/>
      <c r="BR88" s="41"/>
      <c r="BT88" s="41"/>
    </row>
    <row r="89" spans="2:72" ht="14.25" customHeight="1" x14ac:dyDescent="0.25">
      <c r="B89" s="29" t="s">
        <v>102</v>
      </c>
      <c r="D89" s="37">
        <f t="shared" ref="D89:O89" si="207">D83+D87</f>
        <v>157608.26999999967</v>
      </c>
      <c r="E89" s="37">
        <f t="shared" si="207"/>
        <v>211196.02999999991</v>
      </c>
      <c r="F89" s="37">
        <f t="shared" si="207"/>
        <v>174578.76999999979</v>
      </c>
      <c r="G89" s="37">
        <f t="shared" si="207"/>
        <v>239072</v>
      </c>
      <c r="H89" s="37">
        <f t="shared" si="207"/>
        <v>223967.13999999978</v>
      </c>
      <c r="I89" s="37">
        <f t="shared" si="207"/>
        <v>209687.17999999993</v>
      </c>
      <c r="J89" s="37">
        <f t="shared" si="207"/>
        <v>241132.51000000013</v>
      </c>
      <c r="K89" s="37">
        <f t="shared" si="207"/>
        <v>289516.75000000023</v>
      </c>
      <c r="L89" s="37">
        <f t="shared" si="207"/>
        <v>298386.08999999985</v>
      </c>
      <c r="M89" s="37">
        <f t="shared" si="207"/>
        <v>210677.69999999995</v>
      </c>
      <c r="N89" s="37">
        <f t="shared" si="207"/>
        <v>372751.23</v>
      </c>
      <c r="O89" s="37">
        <f t="shared" si="207"/>
        <v>355001.72999999986</v>
      </c>
      <c r="Q89" s="37">
        <f>Q83+Q87</f>
        <v>355001.72999999986</v>
      </c>
      <c r="S89" s="37">
        <f t="shared" ref="S89:V89" si="208">SUMIFS($D89:$O89,$D$4:$O$4,S$4)</f>
        <v>543383.06999999937</v>
      </c>
      <c r="T89" s="37">
        <f t="shared" si="208"/>
        <v>672726.31999999972</v>
      </c>
      <c r="U89" s="37">
        <f t="shared" si="208"/>
        <v>829035.35000000021</v>
      </c>
      <c r="V89" s="37">
        <f t="shared" si="208"/>
        <v>938430.6599999998</v>
      </c>
      <c r="X89" s="37">
        <f>X83+X87</f>
        <v>2983575.4000000013</v>
      </c>
      <c r="AB89" s="266">
        <v>2721055.8149618064</v>
      </c>
      <c r="AC89" s="41"/>
      <c r="AD89" s="266">
        <v>510191.90051300568</v>
      </c>
      <c r="AE89" s="266">
        <v>632834.8747191882</v>
      </c>
      <c r="AF89" s="266">
        <v>746447.92890495795</v>
      </c>
      <c r="AG89" s="266">
        <v>831581.11082465423</v>
      </c>
      <c r="AH89" s="41"/>
      <c r="AI89" s="266">
        <v>165137.31709167815</v>
      </c>
      <c r="AJ89" s="266">
        <v>183495.64020056487</v>
      </c>
      <c r="AK89" s="266">
        <v>161558.94322076265</v>
      </c>
      <c r="AL89" s="266">
        <v>167986.76215083094</v>
      </c>
      <c r="AM89" s="266">
        <v>233525.89779907465</v>
      </c>
      <c r="AN89" s="266">
        <v>231322.21476928261</v>
      </c>
      <c r="AO89" s="266">
        <v>230614.44931931654</v>
      </c>
      <c r="AP89" s="266">
        <v>281200.24385024363</v>
      </c>
      <c r="AQ89" s="266">
        <v>234633.23573539779</v>
      </c>
      <c r="AR89" s="266">
        <v>297220.98600608634</v>
      </c>
      <c r="AS89" s="266">
        <v>267431.30926308606</v>
      </c>
      <c r="AT89" s="266">
        <v>266928.81555548182</v>
      </c>
      <c r="AU89" s="41"/>
      <c r="AV89" s="37">
        <f>SUMIFS(AI89:AT89,$AI$5:$AT$5,"&lt;="&amp;$AV$5)</f>
        <v>2721055.8149618059</v>
      </c>
      <c r="AZ89" s="37">
        <v>65913.820000000298</v>
      </c>
      <c r="BA89" s="37">
        <v>42205.84999999986</v>
      </c>
      <c r="BB89" s="37">
        <v>24318.619999999995</v>
      </c>
      <c r="BC89" s="37">
        <v>63623.540000000037</v>
      </c>
      <c r="BD89" s="37">
        <v>50816.160000000033</v>
      </c>
      <c r="BE89" s="37">
        <v>82960.4099999998</v>
      </c>
      <c r="BF89" s="37">
        <v>59907.670000000275</v>
      </c>
      <c r="BG89" s="37">
        <v>42974.39000000013</v>
      </c>
      <c r="BH89" s="37">
        <v>89327.080000000424</v>
      </c>
      <c r="BI89" s="37">
        <v>106651.62000000023</v>
      </c>
      <c r="BJ89" s="37">
        <v>146810.38</v>
      </c>
      <c r="BK89" s="37">
        <v>133318.05999999982</v>
      </c>
      <c r="BM89" s="37">
        <f>BM83+BM87</f>
        <v>133318.05999999982</v>
      </c>
      <c r="BO89" s="37">
        <f t="shared" ref="BO89:BR89" si="209">SUMIFS($AZ89:$BK89,$AZ$4:$BK$4,BO$4)</f>
        <v>132438.29000000015</v>
      </c>
      <c r="BP89" s="37">
        <f t="shared" si="209"/>
        <v>197400.10999999987</v>
      </c>
      <c r="BQ89" s="37">
        <f t="shared" si="209"/>
        <v>192209.14000000083</v>
      </c>
      <c r="BR89" s="37">
        <f t="shared" si="209"/>
        <v>386780.06000000006</v>
      </c>
      <c r="BT89" s="37">
        <f>BT83+BT87</f>
        <v>908827.60000000149</v>
      </c>
    </row>
    <row r="90" spans="2:72" ht="14.25" customHeight="1" x14ac:dyDescent="0.25">
      <c r="B90" s="45" t="s">
        <v>103</v>
      </c>
      <c r="D90" s="39">
        <f t="shared" ref="D90:O90" si="210">D89/D15</f>
        <v>0.16018898177577987</v>
      </c>
      <c r="E90" s="39">
        <f t="shared" si="210"/>
        <v>0.2137284449116468</v>
      </c>
      <c r="F90" s="39">
        <f t="shared" si="210"/>
        <v>0.17761337984914477</v>
      </c>
      <c r="G90" s="39">
        <f t="shared" si="210"/>
        <v>0.24347472174153839</v>
      </c>
      <c r="H90" s="39">
        <f t="shared" si="210"/>
        <v>0.22364081450551407</v>
      </c>
      <c r="I90" s="39">
        <f t="shared" si="210"/>
        <v>0.20824387915745787</v>
      </c>
      <c r="J90" s="39">
        <f t="shared" si="210"/>
        <v>0.2410520371879053</v>
      </c>
      <c r="K90" s="39">
        <f t="shared" si="210"/>
        <v>0.27963734168612797</v>
      </c>
      <c r="L90" s="39">
        <f t="shared" si="210"/>
        <v>0.29122899190933205</v>
      </c>
      <c r="M90" s="39">
        <f t="shared" si="210"/>
        <v>0.21495474483905549</v>
      </c>
      <c r="N90" s="39">
        <f t="shared" si="210"/>
        <v>0.37029895847440952</v>
      </c>
      <c r="O90" s="39">
        <f t="shared" si="210"/>
        <v>0.34928571812291886</v>
      </c>
      <c r="Q90" s="39">
        <f>Q89/Q15</f>
        <v>0.34928571812291886</v>
      </c>
      <c r="S90" s="39">
        <f>S89/S15</f>
        <v>0.18388875825145698</v>
      </c>
      <c r="T90" s="39">
        <f>T89/T15</f>
        <v>0.22496897392244422</v>
      </c>
      <c r="U90" s="39">
        <f>U89/U15</f>
        <v>0.27090545257139587</v>
      </c>
      <c r="V90" s="39">
        <f>V89/V15</f>
        <v>0.31248837260063994</v>
      </c>
      <c r="X90" s="39">
        <f>X89/X15</f>
        <v>0.24845341139522537</v>
      </c>
      <c r="AB90" s="43">
        <v>0.2155209315487023</v>
      </c>
      <c r="AC90" s="41"/>
      <c r="AD90" s="43">
        <v>0.17176952646751284</v>
      </c>
      <c r="AE90" s="43">
        <v>0.20623999927158143</v>
      </c>
      <c r="AF90" s="43">
        <v>0.22833457723928971</v>
      </c>
      <c r="AG90" s="43">
        <v>0.25064727039768958</v>
      </c>
      <c r="AH90" s="41"/>
      <c r="AI90" s="43">
        <v>0.16866389051441474</v>
      </c>
      <c r="AJ90" s="43">
        <v>0.18028775747350009</v>
      </c>
      <c r="AK90" s="43">
        <v>0.1659861748436415</v>
      </c>
      <c r="AL90" s="43">
        <v>0.16841633842784126</v>
      </c>
      <c r="AM90" s="43">
        <v>0.22593015252209911</v>
      </c>
      <c r="AN90" s="43">
        <v>0.22298913683235494</v>
      </c>
      <c r="AO90" s="43">
        <v>0.2173004843890074</v>
      </c>
      <c r="AP90" s="43">
        <v>0.25501935682330773</v>
      </c>
      <c r="AQ90" s="43">
        <v>0.2123060642145489</v>
      </c>
      <c r="AR90" s="43">
        <v>0.26301609489107064</v>
      </c>
      <c r="AS90" s="43">
        <v>0.24390834409714349</v>
      </c>
      <c r="AT90" s="43">
        <v>0.24460963584087184</v>
      </c>
      <c r="AU90" s="41"/>
      <c r="AV90" s="39">
        <f>AV89/AV15</f>
        <v>0.21552093154870233</v>
      </c>
      <c r="AZ90" s="39">
        <v>7.8400625722296058E-2</v>
      </c>
      <c r="BA90" s="39">
        <v>5.141907953599599E-2</v>
      </c>
      <c r="BB90" s="39">
        <v>3.0328596565819852E-2</v>
      </c>
      <c r="BC90" s="39">
        <v>7.5976167786168142E-2</v>
      </c>
      <c r="BD90" s="39">
        <v>6.0890510122374411E-2</v>
      </c>
      <c r="BE90" s="39">
        <v>9.7572435443350508E-2</v>
      </c>
      <c r="BF90" s="39">
        <v>6.9771459360778054E-2</v>
      </c>
      <c r="BG90" s="39">
        <v>4.8787651929430728E-2</v>
      </c>
      <c r="BH90" s="39">
        <v>9.8552878050491302E-2</v>
      </c>
      <c r="BI90" s="39">
        <v>0.11769694513362994</v>
      </c>
      <c r="BJ90" s="39">
        <v>0.16176656788768615</v>
      </c>
      <c r="BK90" s="39">
        <v>0.14778260786668934</v>
      </c>
      <c r="BM90" s="39">
        <f>BM89/BM15</f>
        <v>0.14778260786668934</v>
      </c>
      <c r="BO90" s="39">
        <f>BO89/BO15</f>
        <v>5.3762625566062074E-2</v>
      </c>
      <c r="BP90" s="39">
        <f>BP89/BP15</f>
        <v>7.8264785974158813E-2</v>
      </c>
      <c r="BQ90" s="39">
        <f>BQ89/BQ15</f>
        <v>7.2645238705967882E-2</v>
      </c>
      <c r="BR90" s="39">
        <f>BR89/BR15</f>
        <v>0.14241731074300618</v>
      </c>
      <c r="BT90" s="39">
        <f>BT89/BT15</f>
        <v>8.7832511232432561E-2</v>
      </c>
    </row>
    <row r="91" spans="2:72" ht="14.25" customHeight="1" x14ac:dyDescent="0.25">
      <c r="B91" s="41"/>
      <c r="D91" s="41"/>
      <c r="E91" s="41"/>
      <c r="F91" s="41"/>
      <c r="G91" s="41"/>
      <c r="H91" s="41"/>
      <c r="I91" s="41"/>
      <c r="J91" s="41"/>
      <c r="K91" s="41"/>
      <c r="L91" s="41"/>
      <c r="M91" s="41"/>
      <c r="N91" s="41"/>
      <c r="O91" s="41"/>
      <c r="Q91" s="41"/>
      <c r="S91" s="41"/>
      <c r="T91" s="41"/>
      <c r="U91" s="41"/>
      <c r="V91" s="41"/>
      <c r="X91" s="41"/>
      <c r="AB91" s="41"/>
      <c r="AC91" s="41"/>
      <c r="AD91" s="41"/>
      <c r="AE91" s="41"/>
      <c r="AF91" s="41"/>
      <c r="AG91" s="41"/>
      <c r="AH91" s="41"/>
      <c r="AI91" s="41"/>
      <c r="AJ91" s="41"/>
      <c r="AK91" s="41"/>
      <c r="AL91" s="41"/>
      <c r="AM91" s="41"/>
      <c r="AN91" s="41"/>
      <c r="AO91" s="41"/>
      <c r="AP91" s="41"/>
      <c r="AQ91" s="41"/>
      <c r="AR91" s="41"/>
      <c r="AS91" s="41"/>
      <c r="AT91" s="41"/>
      <c r="AU91" s="41"/>
      <c r="AV91" s="41"/>
      <c r="AZ91" s="41"/>
      <c r="BA91" s="41"/>
      <c r="BB91" s="41"/>
      <c r="BC91" s="41"/>
      <c r="BD91" s="41"/>
      <c r="BE91" s="41"/>
      <c r="BF91" s="41"/>
      <c r="BG91" s="41"/>
      <c r="BH91" s="41"/>
      <c r="BI91" s="41"/>
      <c r="BJ91" s="41"/>
      <c r="BK91" s="41"/>
      <c r="BM91" s="41"/>
      <c r="BO91" s="41"/>
      <c r="BP91" s="41"/>
      <c r="BQ91" s="41"/>
      <c r="BR91" s="41"/>
      <c r="BT91" s="41"/>
    </row>
    <row r="92" spans="2:72" ht="14.25" customHeight="1" x14ac:dyDescent="0.25">
      <c r="B92" s="29" t="s">
        <v>104</v>
      </c>
      <c r="D92" s="41"/>
      <c r="E92" s="41"/>
      <c r="F92" s="41"/>
      <c r="G92" s="41"/>
      <c r="H92" s="41"/>
      <c r="I92" s="41"/>
      <c r="J92" s="41"/>
      <c r="K92" s="41"/>
      <c r="L92" s="41"/>
      <c r="M92" s="41"/>
      <c r="N92" s="41"/>
      <c r="O92" s="41"/>
      <c r="Q92" s="41"/>
      <c r="S92" s="41"/>
      <c r="T92" s="41"/>
      <c r="U92" s="41"/>
      <c r="V92" s="41"/>
      <c r="X92" s="41"/>
      <c r="AB92" s="41"/>
      <c r="AC92" s="41"/>
      <c r="AD92" s="41"/>
      <c r="AE92" s="41"/>
      <c r="AF92" s="41"/>
      <c r="AG92" s="41"/>
      <c r="AH92" s="41"/>
      <c r="AI92" s="41"/>
      <c r="AJ92" s="41"/>
      <c r="AK92" s="41"/>
      <c r="AL92" s="41"/>
      <c r="AM92" s="41"/>
      <c r="AN92" s="41"/>
      <c r="AO92" s="41"/>
      <c r="AP92" s="41"/>
      <c r="AQ92" s="41"/>
      <c r="AR92" s="41"/>
      <c r="AS92" s="41"/>
      <c r="AT92" s="41"/>
      <c r="AU92" s="41"/>
      <c r="AV92" s="41"/>
      <c r="AZ92" s="41"/>
      <c r="BA92" s="41"/>
      <c r="BB92" s="41"/>
      <c r="BC92" s="41"/>
      <c r="BD92" s="41"/>
      <c r="BE92" s="41"/>
      <c r="BF92" s="41"/>
      <c r="BG92" s="41"/>
      <c r="BH92" s="41"/>
      <c r="BI92" s="41"/>
      <c r="BJ92" s="41"/>
      <c r="BK92" s="41"/>
      <c r="BM92" s="41"/>
      <c r="BO92" s="41"/>
      <c r="BP92" s="41"/>
      <c r="BQ92" s="41"/>
      <c r="BR92" s="41"/>
      <c r="BT92" s="41"/>
    </row>
    <row r="93" spans="2:72" ht="14.25" customHeight="1" x14ac:dyDescent="0.25">
      <c r="B93" s="30" t="s">
        <v>105</v>
      </c>
      <c r="D93" s="262">
        <f>SUMIFS('Youreka P&amp;L'!B:B,'Youreka P&amp;L'!$Q:$Q,$B93)</f>
        <v>105332.05</v>
      </c>
      <c r="E93" s="262">
        <f>SUMIFS('Youreka P&amp;L'!C:C,'Youreka P&amp;L'!$Q:$Q,$B93)</f>
        <v>96191.63</v>
      </c>
      <c r="F93" s="262">
        <f>SUMIFS('Youreka P&amp;L'!D:D,'Youreka P&amp;L'!$Q:$Q,$B93)</f>
        <v>108717.75</v>
      </c>
      <c r="G93" s="262">
        <f>SUMIFS('Youreka P&amp;L'!E:E,'Youreka P&amp;L'!$Q:$Q,$B93)</f>
        <v>104591.41999999998</v>
      </c>
      <c r="H93" s="262">
        <f>SUMIFS('Youreka P&amp;L'!F:F,'Youreka P&amp;L'!$Q:$Q,$B93)</f>
        <v>104149.56999999999</v>
      </c>
      <c r="I93" s="262">
        <f>SUMIFS('Youreka P&amp;L'!G:G,'Youreka P&amp;L'!$Q:$Q,$B93)</f>
        <v>105351.76</v>
      </c>
      <c r="J93" s="262">
        <f>SUMIFS('Youreka P&amp;L'!H:H,'Youreka P&amp;L'!$Q:$Q,$B93)</f>
        <v>105722.45</v>
      </c>
      <c r="K93" s="262">
        <f>SUMIFS('Youreka P&amp;L'!I:I,'Youreka P&amp;L'!$Q:$Q,$B93)</f>
        <v>105220.36999999998</v>
      </c>
      <c r="L93" s="262">
        <f>SUMIFS('Youreka P&amp;L'!J:J,'Youreka P&amp;L'!$Q:$Q,$B93)</f>
        <v>106315.39</v>
      </c>
      <c r="M93" s="262">
        <f>SUMIFS('Youreka P&amp;L'!K:K,'Youreka P&amp;L'!$Q:$Q,$B93)</f>
        <v>103250.25</v>
      </c>
      <c r="N93" s="262">
        <f>SUMIFS('Youreka P&amp;L'!L:L,'Youreka P&amp;L'!$Q:$Q,$B93)</f>
        <v>106572.64</v>
      </c>
      <c r="O93" s="262">
        <f>SUMIFS('Youreka P&amp;L'!M:M,'Youreka P&amp;L'!$Q:$Q,$B93)</f>
        <v>102601.62000000001</v>
      </c>
      <c r="Q93" s="31">
        <f t="shared" ref="Q93:Q98" si="211">INDEX($D93:$O93,MATCH(Q$5,$D$5:$O$5,0))</f>
        <v>102601.62000000001</v>
      </c>
      <c r="S93" s="31">
        <f t="shared" ref="S93:V93" si="212">SUMIFS($D93:$O93,$D$4:$O$4,S$4)</f>
        <v>310241.43</v>
      </c>
      <c r="T93" s="31">
        <f t="shared" si="212"/>
        <v>314092.75</v>
      </c>
      <c r="U93" s="31">
        <f t="shared" si="212"/>
        <v>317258.20999999996</v>
      </c>
      <c r="V93" s="31">
        <f t="shared" si="212"/>
        <v>312424.51</v>
      </c>
      <c r="X93" s="31">
        <f t="shared" ref="X93:X98" si="213">SUMIFS($D93:$O93,$D$5:$O$5,"&lt;="&amp;X$5)</f>
        <v>1254016.8999999999</v>
      </c>
      <c r="AB93" s="31">
        <v>1244704.5277950866</v>
      </c>
      <c r="AC93" s="41"/>
      <c r="AD93" s="31">
        <v>310287.59877983981</v>
      </c>
      <c r="AE93" s="31">
        <v>310284.67317213019</v>
      </c>
      <c r="AF93" s="31">
        <v>310988.8218708862</v>
      </c>
      <c r="AG93" s="31">
        <v>313143.43397223047</v>
      </c>
      <c r="AH93" s="41"/>
      <c r="AI93" s="31">
        <v>103429.19959327995</v>
      </c>
      <c r="AJ93" s="31">
        <v>103429.19959327995</v>
      </c>
      <c r="AK93" s="31">
        <v>103429.19959327995</v>
      </c>
      <c r="AL93" s="31">
        <v>104282.92524541092</v>
      </c>
      <c r="AM93" s="31">
        <v>103000.87396335964</v>
      </c>
      <c r="AN93" s="31">
        <v>103000.87396335963</v>
      </c>
      <c r="AO93" s="31">
        <v>103662.94062362873</v>
      </c>
      <c r="AP93" s="31">
        <v>103662.94062362873</v>
      </c>
      <c r="AQ93" s="31">
        <v>103662.94062362873</v>
      </c>
      <c r="AR93" s="31">
        <v>104381.14465741016</v>
      </c>
      <c r="AS93" s="31">
        <v>104381.14465741016</v>
      </c>
      <c r="AT93" s="31">
        <v>104381.14465741014</v>
      </c>
      <c r="AU93" s="41"/>
      <c r="AV93" s="31">
        <f t="shared" ref="AV93:AV99" si="214">SUMIFS(AI93:AT93,$AI$5:$AT$5,"&lt;="&amp;$AV$5)</f>
        <v>1244704.5277950866</v>
      </c>
      <c r="AZ93" s="262">
        <v>88503.060000000012</v>
      </c>
      <c r="BA93" s="262">
        <v>90508.74</v>
      </c>
      <c r="BB93" s="262">
        <v>100615.23</v>
      </c>
      <c r="BC93" s="262">
        <v>98824.200000000012</v>
      </c>
      <c r="BD93" s="262">
        <v>98268.830000000016</v>
      </c>
      <c r="BE93" s="262">
        <v>99354.410000000018</v>
      </c>
      <c r="BF93" s="262">
        <v>100690.41</v>
      </c>
      <c r="BG93" s="262">
        <v>99018</v>
      </c>
      <c r="BH93" s="262">
        <v>99464.47</v>
      </c>
      <c r="BI93" s="262">
        <v>103033.26999999999</v>
      </c>
      <c r="BJ93" s="262">
        <v>99935.38</v>
      </c>
      <c r="BK93" s="262">
        <v>99457.750000000015</v>
      </c>
      <c r="BM93" s="31">
        <f t="shared" ref="BM93:BM98" si="215">INDEX($AZ93:$BK93,MATCH(BM$5,$AZ$5:$BK$5,0))</f>
        <v>99457.750000000015</v>
      </c>
      <c r="BO93" s="31">
        <f t="shared" ref="BO93:BR93" si="216">SUMIFS($AZ93:$BK93,$AZ$4:$BK$4,BO$4)</f>
        <v>279627.03000000003</v>
      </c>
      <c r="BP93" s="31">
        <f t="shared" si="216"/>
        <v>296447.44000000006</v>
      </c>
      <c r="BQ93" s="31">
        <f t="shared" si="216"/>
        <v>299172.88</v>
      </c>
      <c r="BR93" s="31">
        <f t="shared" si="216"/>
        <v>302426.40000000002</v>
      </c>
      <c r="BT93" s="31">
        <f t="shared" ref="BT93:BT98" si="217">SUMIFS($AZ93:$BK93,$AZ$5:$BK$5,"&lt;="&amp;BT$5)</f>
        <v>1177673.75</v>
      </c>
    </row>
    <row r="94" spans="2:72" ht="14.25" customHeight="1" x14ac:dyDescent="0.25">
      <c r="B94" s="30" t="s">
        <v>106</v>
      </c>
      <c r="D94" s="197">
        <f>SUMIFS('Youreka P&amp;L'!B:B,'Youreka P&amp;L'!$Q:$Q,$B94)</f>
        <v>205228.2</v>
      </c>
      <c r="E94" s="197">
        <f>SUMIFS('Youreka P&amp;L'!C:C,'Youreka P&amp;L'!$Q:$Q,$B94)</f>
        <v>200265.91999999998</v>
      </c>
      <c r="F94" s="197">
        <f>SUMIFS('Youreka P&amp;L'!D:D,'Youreka P&amp;L'!$Q:$Q,$B94)</f>
        <v>199292.68</v>
      </c>
      <c r="G94" s="197">
        <f>SUMIFS('Youreka P&amp;L'!E:E,'Youreka P&amp;L'!$Q:$Q,$B94)</f>
        <v>194956.24</v>
      </c>
      <c r="H94" s="197">
        <f>SUMIFS('Youreka P&amp;L'!F:F,'Youreka P&amp;L'!$Q:$Q,$B94)</f>
        <v>194893.11</v>
      </c>
      <c r="I94" s="197">
        <f>SUMIFS('Youreka P&amp;L'!G:G,'Youreka P&amp;L'!$Q:$Q,$B94)</f>
        <v>197532.88</v>
      </c>
      <c r="J94" s="197">
        <f>SUMIFS('Youreka P&amp;L'!H:H,'Youreka P&amp;L'!$Q:$Q,$B94)</f>
        <v>185365.16999999998</v>
      </c>
      <c r="K94" s="197">
        <f>SUMIFS('Youreka P&amp;L'!I:I,'Youreka P&amp;L'!$Q:$Q,$B94)</f>
        <v>180545.32</v>
      </c>
      <c r="L94" s="197">
        <f>SUMIFS('Youreka P&amp;L'!J:J,'Youreka P&amp;L'!$Q:$Q,$B94)</f>
        <v>164697.66999999998</v>
      </c>
      <c r="M94" s="197">
        <f>SUMIFS('Youreka P&amp;L'!K:K,'Youreka P&amp;L'!$Q:$Q,$B94)</f>
        <v>144156.53999999998</v>
      </c>
      <c r="N94" s="197">
        <f>SUMIFS('Youreka P&amp;L'!L:L,'Youreka P&amp;L'!$Q:$Q,$B94)</f>
        <v>141354.13</v>
      </c>
      <c r="O94" s="197">
        <f>SUMIFS('Youreka P&amp;L'!M:M,'Youreka P&amp;L'!$Q:$Q,$B94)</f>
        <v>145779.50999999998</v>
      </c>
      <c r="Q94" s="33">
        <f t="shared" si="211"/>
        <v>145779.50999999998</v>
      </c>
      <c r="S94" s="33">
        <f t="shared" ref="S94:V94" si="218">SUMIFS($D94:$O94,$D$4:$O$4,S$4)</f>
        <v>604786.80000000005</v>
      </c>
      <c r="T94" s="33">
        <f t="shared" si="218"/>
        <v>587382.23</v>
      </c>
      <c r="U94" s="33">
        <f t="shared" si="218"/>
        <v>530608.15999999992</v>
      </c>
      <c r="V94" s="33">
        <f t="shared" si="218"/>
        <v>431290.17999999993</v>
      </c>
      <c r="X94" s="33">
        <f t="shared" si="213"/>
        <v>2154067.3699999996</v>
      </c>
      <c r="AB94" s="33">
        <v>2559769.65083325</v>
      </c>
      <c r="AC94" s="41"/>
      <c r="AD94" s="33">
        <v>653522.11869650707</v>
      </c>
      <c r="AE94" s="33">
        <v>640104.72629892046</v>
      </c>
      <c r="AF94" s="33">
        <v>633289.19009356573</v>
      </c>
      <c r="AG94" s="33">
        <v>632853.61574425711</v>
      </c>
      <c r="AH94" s="41"/>
      <c r="AI94" s="33">
        <v>217840.706232169</v>
      </c>
      <c r="AJ94" s="33">
        <v>217840.706232169</v>
      </c>
      <c r="AK94" s="33">
        <v>217840.706232169</v>
      </c>
      <c r="AL94" s="33">
        <v>219294.40128767432</v>
      </c>
      <c r="AM94" s="33">
        <v>210405.16250562304</v>
      </c>
      <c r="AN94" s="33">
        <v>210405.16250562304</v>
      </c>
      <c r="AO94" s="33">
        <v>211567.59669785522</v>
      </c>
      <c r="AP94" s="33">
        <v>211524.19669785525</v>
      </c>
      <c r="AQ94" s="33">
        <v>210197.39669785521</v>
      </c>
      <c r="AR94" s="33">
        <v>211445.14188808572</v>
      </c>
      <c r="AS94" s="33">
        <v>210996.66612808572</v>
      </c>
      <c r="AT94" s="33">
        <v>210411.80772808573</v>
      </c>
      <c r="AU94" s="41"/>
      <c r="AV94" s="33">
        <f t="shared" si="214"/>
        <v>2559769.6508332505</v>
      </c>
      <c r="AZ94" s="197">
        <v>203626</v>
      </c>
      <c r="BA94" s="197">
        <v>217337.73</v>
      </c>
      <c r="BB94" s="197">
        <v>204148.32</v>
      </c>
      <c r="BC94" s="197">
        <v>206786.83000000002</v>
      </c>
      <c r="BD94" s="197">
        <v>208792.72</v>
      </c>
      <c r="BE94" s="197">
        <v>202693.84000000003</v>
      </c>
      <c r="BF94" s="197">
        <v>209778.44</v>
      </c>
      <c r="BG94" s="197">
        <v>204642.07</v>
      </c>
      <c r="BH94" s="197">
        <v>205639.56999999998</v>
      </c>
      <c r="BI94" s="197">
        <v>201066.62999999998</v>
      </c>
      <c r="BJ94" s="197">
        <v>181573.52</v>
      </c>
      <c r="BK94" s="197">
        <v>209179.03999999998</v>
      </c>
      <c r="BM94" s="33">
        <f t="shared" si="215"/>
        <v>209179.03999999998</v>
      </c>
      <c r="BO94" s="33">
        <f t="shared" ref="BO94:BR94" si="219">SUMIFS($AZ94:$BK94,$AZ$4:$BK$4,BO$4)</f>
        <v>625112.05000000005</v>
      </c>
      <c r="BP94" s="33">
        <f t="shared" si="219"/>
        <v>618273.39000000013</v>
      </c>
      <c r="BQ94" s="33">
        <f t="shared" si="219"/>
        <v>620060.07999999996</v>
      </c>
      <c r="BR94" s="33">
        <f t="shared" si="219"/>
        <v>591819.18999999994</v>
      </c>
      <c r="BT94" s="33">
        <f t="shared" si="217"/>
        <v>2455264.71</v>
      </c>
    </row>
    <row r="95" spans="2:72" ht="14.25" customHeight="1" x14ac:dyDescent="0.25">
      <c r="B95" s="30" t="s">
        <v>107</v>
      </c>
      <c r="D95" s="197">
        <f>SUMIFS('Youreka P&amp;L'!B:B,'Youreka P&amp;L'!$Q:$Q,$B95)</f>
        <v>58131.98</v>
      </c>
      <c r="E95" s="197">
        <f>SUMIFS('Youreka P&amp;L'!C:C,'Youreka P&amp;L'!$Q:$Q,$B95)</f>
        <v>56481.31</v>
      </c>
      <c r="F95" s="197">
        <f>SUMIFS('Youreka P&amp;L'!D:D,'Youreka P&amp;L'!$Q:$Q,$B95)</f>
        <v>60041.75</v>
      </c>
      <c r="G95" s="197">
        <f>SUMIFS('Youreka P&amp;L'!E:E,'Youreka P&amp;L'!$Q:$Q,$B95)</f>
        <v>53519.880000000005</v>
      </c>
      <c r="H95" s="197">
        <f>SUMIFS('Youreka P&amp;L'!F:F,'Youreka P&amp;L'!$Q:$Q,$B95)</f>
        <v>57239.270000000004</v>
      </c>
      <c r="I95" s="197">
        <f>SUMIFS('Youreka P&amp;L'!G:G,'Youreka P&amp;L'!$Q:$Q,$B95)</f>
        <v>57877.55</v>
      </c>
      <c r="J95" s="197">
        <f>SUMIFS('Youreka P&amp;L'!H:H,'Youreka P&amp;L'!$Q:$Q,$B95)</f>
        <v>58312.59</v>
      </c>
      <c r="K95" s="197">
        <f>SUMIFS('Youreka P&amp;L'!I:I,'Youreka P&amp;L'!$Q:$Q,$B95)</f>
        <v>57516.259999999995</v>
      </c>
      <c r="L95" s="197">
        <f>SUMIFS('Youreka P&amp;L'!J:J,'Youreka P&amp;L'!$Q:$Q,$B95)</f>
        <v>58199.31</v>
      </c>
      <c r="M95" s="197">
        <f>SUMIFS('Youreka P&amp;L'!K:K,'Youreka P&amp;L'!$Q:$Q,$B95)</f>
        <v>64729.479999999996</v>
      </c>
      <c r="N95" s="197">
        <f>SUMIFS('Youreka P&amp;L'!L:L,'Youreka P&amp;L'!$Q:$Q,$B95)</f>
        <v>27214.38</v>
      </c>
      <c r="O95" s="197">
        <f>SUMIFS('Youreka P&amp;L'!M:M,'Youreka P&amp;L'!$Q:$Q,$B95)</f>
        <v>39060.210000000006</v>
      </c>
      <c r="Q95" s="33">
        <f t="shared" si="211"/>
        <v>39060.210000000006</v>
      </c>
      <c r="S95" s="33">
        <f t="shared" ref="S95:V95" si="220">SUMIFS($D95:$O95,$D$4:$O$4,S$4)</f>
        <v>174655.04</v>
      </c>
      <c r="T95" s="33">
        <f t="shared" si="220"/>
        <v>168636.7</v>
      </c>
      <c r="U95" s="33">
        <f t="shared" si="220"/>
        <v>174028.15999999997</v>
      </c>
      <c r="V95" s="33">
        <f t="shared" si="220"/>
        <v>131004.07</v>
      </c>
      <c r="X95" s="33">
        <f t="shared" si="213"/>
        <v>648323.97</v>
      </c>
      <c r="AB95" s="33">
        <v>744595.43518044055</v>
      </c>
      <c r="AC95" s="41"/>
      <c r="AD95" s="33">
        <v>184523.00326279303</v>
      </c>
      <c r="AE95" s="33">
        <v>185749.41009364498</v>
      </c>
      <c r="AF95" s="33">
        <v>186749.29430125855</v>
      </c>
      <c r="AG95" s="33">
        <v>187573.72752274404</v>
      </c>
      <c r="AH95" s="41"/>
      <c r="AI95" s="33">
        <v>61507.667754264345</v>
      </c>
      <c r="AJ95" s="33">
        <v>61507.667754264345</v>
      </c>
      <c r="AK95" s="33">
        <v>61507.667754264345</v>
      </c>
      <c r="AL95" s="33">
        <v>61916.470031214994</v>
      </c>
      <c r="AM95" s="33">
        <v>61916.470031214994</v>
      </c>
      <c r="AN95" s="33">
        <v>61916.470031214994</v>
      </c>
      <c r="AO95" s="33">
        <v>62249.764767086184</v>
      </c>
      <c r="AP95" s="33">
        <v>62249.764767086177</v>
      </c>
      <c r="AQ95" s="33">
        <v>62249.764767086184</v>
      </c>
      <c r="AR95" s="33">
        <v>62605.175840914679</v>
      </c>
      <c r="AS95" s="33">
        <v>62605.175840914679</v>
      </c>
      <c r="AT95" s="33">
        <v>62363.375840914683</v>
      </c>
      <c r="AU95" s="41"/>
      <c r="AV95" s="33">
        <f t="shared" si="214"/>
        <v>744595.43518044066</v>
      </c>
      <c r="AZ95" s="197">
        <v>63112.95</v>
      </c>
      <c r="BA95" s="197">
        <v>61015.979999999996</v>
      </c>
      <c r="BB95" s="197">
        <v>62112.58</v>
      </c>
      <c r="BC95" s="197">
        <v>65694.48</v>
      </c>
      <c r="BD95" s="197">
        <v>65389.03</v>
      </c>
      <c r="BE95" s="197">
        <v>60751.479999999996</v>
      </c>
      <c r="BF95" s="197">
        <v>63725.27</v>
      </c>
      <c r="BG95" s="197">
        <v>64021.990000000005</v>
      </c>
      <c r="BH95" s="197">
        <v>63829.78</v>
      </c>
      <c r="BI95" s="197">
        <v>71509.600000000006</v>
      </c>
      <c r="BJ95" s="197">
        <v>54075.630000000005</v>
      </c>
      <c r="BK95" s="197">
        <v>57761.5</v>
      </c>
      <c r="BM95" s="33">
        <f t="shared" si="215"/>
        <v>57761.5</v>
      </c>
      <c r="BO95" s="33">
        <f t="shared" ref="BO95:BR95" si="221">SUMIFS($AZ95:$BK95,$AZ$4:$BK$4,BO$4)</f>
        <v>186241.51</v>
      </c>
      <c r="BP95" s="33">
        <f t="shared" si="221"/>
        <v>191834.99</v>
      </c>
      <c r="BQ95" s="33">
        <f t="shared" si="221"/>
        <v>191577.04</v>
      </c>
      <c r="BR95" s="33">
        <f t="shared" si="221"/>
        <v>183346.73</v>
      </c>
      <c r="BT95" s="33">
        <f t="shared" si="217"/>
        <v>753000.27</v>
      </c>
    </row>
    <row r="96" spans="2:72" ht="14.25" customHeight="1" x14ac:dyDescent="0.25">
      <c r="B96" s="30" t="s">
        <v>108</v>
      </c>
      <c r="D96" s="197">
        <f>SUMIFS('Youreka P&amp;L'!B:B,'Youreka P&amp;L'!$Q:$Q,$B96)</f>
        <v>232326.02999999997</v>
      </c>
      <c r="E96" s="197">
        <f>SUMIFS('Youreka P&amp;L'!C:C,'Youreka P&amp;L'!$Q:$Q,$B96)</f>
        <v>213178.36000000002</v>
      </c>
      <c r="F96" s="197">
        <f>SUMIFS('Youreka P&amp;L'!D:D,'Youreka P&amp;L'!$Q:$Q,$B96)</f>
        <v>212676.83000000002</v>
      </c>
      <c r="G96" s="197">
        <f>SUMIFS('Youreka P&amp;L'!E:E,'Youreka P&amp;L'!$Q:$Q,$B96)</f>
        <v>186226.88</v>
      </c>
      <c r="H96" s="197">
        <f>SUMIFS('Youreka P&amp;L'!F:F,'Youreka P&amp;L'!$Q:$Q,$B96)</f>
        <v>199735.12</v>
      </c>
      <c r="I96" s="197">
        <f>SUMIFS('Youreka P&amp;L'!G:G,'Youreka P&amp;L'!$Q:$Q,$B96)</f>
        <v>197627.27000000002</v>
      </c>
      <c r="J96" s="197">
        <f>SUMIFS('Youreka P&amp;L'!H:H,'Youreka P&amp;L'!$Q:$Q,$B96)</f>
        <v>200242.62000000002</v>
      </c>
      <c r="K96" s="197">
        <f>SUMIFS('Youreka P&amp;L'!I:I,'Youreka P&amp;L'!$Q:$Q,$B96)</f>
        <v>197174.94999999998</v>
      </c>
      <c r="L96" s="197">
        <f>SUMIFS('Youreka P&amp;L'!J:J,'Youreka P&amp;L'!$Q:$Q,$B96)</f>
        <v>198066.71</v>
      </c>
      <c r="M96" s="197">
        <f>SUMIFS('Youreka P&amp;L'!K:K,'Youreka P&amp;L'!$Q:$Q,$B96)</f>
        <v>203848.36000000002</v>
      </c>
      <c r="N96" s="197">
        <f>SUMIFS('Youreka P&amp;L'!L:L,'Youreka P&amp;L'!$Q:$Q,$B96)</f>
        <v>149838.41999999998</v>
      </c>
      <c r="O96" s="197">
        <f>SUMIFS('Youreka P&amp;L'!M:M,'Youreka P&amp;L'!$Q:$Q,$B96)</f>
        <v>172115.03000000003</v>
      </c>
      <c r="Q96" s="33">
        <f t="shared" si="211"/>
        <v>172115.03000000003</v>
      </c>
      <c r="S96" s="33">
        <f t="shared" ref="S96:V96" si="222">SUMIFS($D96:$O96,$D$4:$O$4,S$4)</f>
        <v>658181.22</v>
      </c>
      <c r="T96" s="33">
        <f t="shared" si="222"/>
        <v>583589.27</v>
      </c>
      <c r="U96" s="33">
        <f t="shared" si="222"/>
        <v>595484.28</v>
      </c>
      <c r="V96" s="33">
        <f t="shared" si="222"/>
        <v>525801.81000000006</v>
      </c>
      <c r="X96" s="33">
        <f t="shared" si="213"/>
        <v>2363056.58</v>
      </c>
      <c r="AB96" s="33">
        <v>2579332.6284822649</v>
      </c>
      <c r="AC96" s="41"/>
      <c r="AD96" s="33">
        <v>666651.87120982504</v>
      </c>
      <c r="AE96" s="33">
        <v>642810.36361733102</v>
      </c>
      <c r="AF96" s="33">
        <v>633451.82961620961</v>
      </c>
      <c r="AG96" s="33">
        <v>636418.56403889926</v>
      </c>
      <c r="AH96" s="41"/>
      <c r="AI96" s="33">
        <v>220603.10984771946</v>
      </c>
      <c r="AJ96" s="33">
        <v>222883.75568105277</v>
      </c>
      <c r="AK96" s="33">
        <v>223165.00568105277</v>
      </c>
      <c r="AL96" s="33">
        <v>224197.59983825564</v>
      </c>
      <c r="AM96" s="33">
        <v>209081.38188953773</v>
      </c>
      <c r="AN96" s="33">
        <v>209531.38188953773</v>
      </c>
      <c r="AO96" s="33">
        <v>210661.50987206987</v>
      </c>
      <c r="AP96" s="33">
        <v>211730.25987206987</v>
      </c>
      <c r="AQ96" s="33">
        <v>211060.05987206986</v>
      </c>
      <c r="AR96" s="33">
        <v>212135.12299963311</v>
      </c>
      <c r="AS96" s="33">
        <v>212510.12299963311</v>
      </c>
      <c r="AT96" s="33">
        <v>211773.3180396331</v>
      </c>
      <c r="AU96" s="41"/>
      <c r="AV96" s="33">
        <f t="shared" si="214"/>
        <v>2579332.6284822654</v>
      </c>
      <c r="AZ96" s="197">
        <v>206895.56</v>
      </c>
      <c r="BA96" s="197">
        <v>198014.95</v>
      </c>
      <c r="BB96" s="197">
        <v>194214.97999999998</v>
      </c>
      <c r="BC96" s="197">
        <v>199396.78000000003</v>
      </c>
      <c r="BD96" s="197">
        <v>198272.17000000004</v>
      </c>
      <c r="BE96" s="197">
        <v>195214.38000000003</v>
      </c>
      <c r="BF96" s="197">
        <v>196526.55</v>
      </c>
      <c r="BG96" s="197">
        <v>195739.69</v>
      </c>
      <c r="BH96" s="197">
        <v>196833.59999999998</v>
      </c>
      <c r="BI96" s="197">
        <v>212115.66</v>
      </c>
      <c r="BJ96" s="197">
        <v>207708.39</v>
      </c>
      <c r="BK96" s="197">
        <v>204194.37</v>
      </c>
      <c r="BM96" s="33">
        <f t="shared" si="215"/>
        <v>204194.37</v>
      </c>
      <c r="BO96" s="33">
        <f t="shared" ref="BO96:BR96" si="223">SUMIFS($AZ96:$BK96,$AZ$4:$BK$4,BO$4)</f>
        <v>599125.49</v>
      </c>
      <c r="BP96" s="33">
        <f t="shared" si="223"/>
        <v>592883.33000000007</v>
      </c>
      <c r="BQ96" s="33">
        <f t="shared" si="223"/>
        <v>589099.84</v>
      </c>
      <c r="BR96" s="33">
        <f t="shared" si="223"/>
        <v>624018.42000000004</v>
      </c>
      <c r="BT96" s="33">
        <f t="shared" si="217"/>
        <v>2405127.08</v>
      </c>
    </row>
    <row r="97" spans="2:72" ht="14.25" customHeight="1" x14ac:dyDescent="0.25">
      <c r="B97" s="30" t="s">
        <v>109</v>
      </c>
      <c r="D97" s="197">
        <f>SUMIFS('Youreka P&amp;L'!B:B,'Youreka P&amp;L'!$Q:$Q,$B97)</f>
        <v>28641.259999999995</v>
      </c>
      <c r="E97" s="197">
        <f>SUMIFS('Youreka P&amp;L'!C:C,'Youreka P&amp;L'!$Q:$Q,$B97)</f>
        <v>28293.409999999996</v>
      </c>
      <c r="F97" s="197">
        <f>SUMIFS('Youreka P&amp;L'!D:D,'Youreka P&amp;L'!$Q:$Q,$B97)</f>
        <v>37263.56</v>
      </c>
      <c r="G97" s="197">
        <f>SUMIFS('Youreka P&amp;L'!E:E,'Youreka P&amp;L'!$Q:$Q,$B97)</f>
        <v>27701.190000000002</v>
      </c>
      <c r="H97" s="197">
        <f>SUMIFS('Youreka P&amp;L'!F:F,'Youreka P&amp;L'!$Q:$Q,$B97)</f>
        <v>27700.36</v>
      </c>
      <c r="I97" s="197">
        <f>SUMIFS('Youreka P&amp;L'!G:G,'Youreka P&amp;L'!$Q:$Q,$B97)</f>
        <v>28009.07</v>
      </c>
      <c r="J97" s="197">
        <f>SUMIFS('Youreka P&amp;L'!H:H,'Youreka P&amp;L'!$Q:$Q,$B97)</f>
        <v>27675.040000000001</v>
      </c>
      <c r="K97" s="197">
        <f>SUMIFS('Youreka P&amp;L'!I:I,'Youreka P&amp;L'!$Q:$Q,$B97)</f>
        <v>27562.67</v>
      </c>
      <c r="L97" s="197">
        <f>SUMIFS('Youreka P&amp;L'!J:J,'Youreka P&amp;L'!$Q:$Q,$B97)</f>
        <v>28067.43</v>
      </c>
      <c r="M97" s="197">
        <f>SUMIFS('Youreka P&amp;L'!K:K,'Youreka P&amp;L'!$Q:$Q,$B97)</f>
        <v>27001.39</v>
      </c>
      <c r="N97" s="197">
        <f>SUMIFS('Youreka P&amp;L'!L:L,'Youreka P&amp;L'!$Q:$Q,$B97)</f>
        <v>27091.31</v>
      </c>
      <c r="O97" s="197">
        <f>SUMIFS('Youreka P&amp;L'!M:M,'Youreka P&amp;L'!$Q:$Q,$B97)</f>
        <v>16745.71</v>
      </c>
      <c r="Q97" s="33">
        <f t="shared" si="211"/>
        <v>16745.71</v>
      </c>
      <c r="S97" s="33">
        <f t="shared" ref="S97:V97" si="224">SUMIFS($D97:$O97,$D$4:$O$4,S$4)</f>
        <v>94198.229999999981</v>
      </c>
      <c r="T97" s="33">
        <f t="shared" si="224"/>
        <v>83410.62</v>
      </c>
      <c r="U97" s="33">
        <f t="shared" si="224"/>
        <v>83305.14</v>
      </c>
      <c r="V97" s="33">
        <f t="shared" si="224"/>
        <v>70838.41</v>
      </c>
      <c r="X97" s="33">
        <f t="shared" si="213"/>
        <v>331752.40000000002</v>
      </c>
      <c r="AB97" s="33">
        <v>314522.72780555196</v>
      </c>
      <c r="AC97" s="41"/>
      <c r="AD97" s="33">
        <v>80250.380436545791</v>
      </c>
      <c r="AE97" s="33">
        <v>78386.860121774749</v>
      </c>
      <c r="AF97" s="33">
        <v>77648.072351838578</v>
      </c>
      <c r="AG97" s="33">
        <v>78237.414895392852</v>
      </c>
      <c r="AH97" s="41"/>
      <c r="AI97" s="33">
        <v>26750.12681218193</v>
      </c>
      <c r="AJ97" s="33">
        <v>26750.12681218193</v>
      </c>
      <c r="AK97" s="33">
        <v>26750.12681218193</v>
      </c>
      <c r="AL97" s="33">
        <v>26983.654228625772</v>
      </c>
      <c r="AM97" s="33">
        <v>25701.60294657449</v>
      </c>
      <c r="AN97" s="33">
        <v>25701.60294657449</v>
      </c>
      <c r="AO97" s="33">
        <v>25882.690783946193</v>
      </c>
      <c r="AP97" s="33">
        <v>25882.690783946193</v>
      </c>
      <c r="AQ97" s="33">
        <v>25882.690783946193</v>
      </c>
      <c r="AR97" s="33">
        <v>26079.138298464284</v>
      </c>
      <c r="AS97" s="33">
        <v>26079.138298464284</v>
      </c>
      <c r="AT97" s="33">
        <v>26079.138298464284</v>
      </c>
      <c r="AU97" s="41"/>
      <c r="AV97" s="33">
        <f t="shared" si="214"/>
        <v>314522.72780555201</v>
      </c>
      <c r="AZ97" s="197">
        <v>25791.54</v>
      </c>
      <c r="BA97" s="197">
        <v>26108.109999999997</v>
      </c>
      <c r="BB97" s="197">
        <v>26888.410000000003</v>
      </c>
      <c r="BC97" s="197">
        <v>26825.129999999997</v>
      </c>
      <c r="BD97" s="197">
        <v>26565.809999999998</v>
      </c>
      <c r="BE97" s="197">
        <v>26420.199999999997</v>
      </c>
      <c r="BF97" s="197">
        <v>26854.879999999997</v>
      </c>
      <c r="BG97" s="197">
        <v>27657.889999999996</v>
      </c>
      <c r="BH97" s="197">
        <v>27800.759999999995</v>
      </c>
      <c r="BI97" s="197">
        <v>28987.569999999996</v>
      </c>
      <c r="BJ97" s="197">
        <v>27941.249999999996</v>
      </c>
      <c r="BK97" s="197">
        <v>27234.309999999998</v>
      </c>
      <c r="BM97" s="33">
        <f t="shared" si="215"/>
        <v>27234.309999999998</v>
      </c>
      <c r="BO97" s="33">
        <f t="shared" ref="BO97:BR97" si="225">SUMIFS($AZ97:$BK97,$AZ$4:$BK$4,BO$4)</f>
        <v>78788.06</v>
      </c>
      <c r="BP97" s="33">
        <f t="shared" si="225"/>
        <v>79811.139999999985</v>
      </c>
      <c r="BQ97" s="33">
        <f t="shared" si="225"/>
        <v>82313.529999999984</v>
      </c>
      <c r="BR97" s="33">
        <f t="shared" si="225"/>
        <v>84163.12999999999</v>
      </c>
      <c r="BT97" s="33">
        <f t="shared" si="217"/>
        <v>325075.86</v>
      </c>
    </row>
    <row r="98" spans="2:72" ht="14.25" customHeight="1" x14ac:dyDescent="0.25">
      <c r="B98" s="30" t="s">
        <v>110</v>
      </c>
      <c r="D98" s="197">
        <f>SUMIFS('Youreka P&amp;L'!B:B,'Youreka P&amp;L'!$Q:$Q,$B98)</f>
        <v>940.79</v>
      </c>
      <c r="E98" s="197">
        <f>SUMIFS('Youreka P&amp;L'!C:C,'Youreka P&amp;L'!$Q:$Q,$B98)</f>
        <v>1213.58</v>
      </c>
      <c r="F98" s="197">
        <f>SUMIFS('Youreka P&amp;L'!D:D,'Youreka P&amp;L'!$Q:$Q,$B98)</f>
        <v>1069.6300000000001</v>
      </c>
      <c r="G98" s="197">
        <f>SUMIFS('Youreka P&amp;L'!E:E,'Youreka P&amp;L'!$Q:$Q,$B98)</f>
        <v>812.84</v>
      </c>
      <c r="H98" s="197">
        <f>SUMIFS('Youreka P&amp;L'!F:F,'Youreka P&amp;L'!$Q:$Q,$B98)</f>
        <v>801.84</v>
      </c>
      <c r="I98" s="197">
        <f>SUMIFS('Youreka P&amp;L'!G:G,'Youreka P&amp;L'!$Q:$Q,$B98)</f>
        <v>808.08</v>
      </c>
      <c r="J98" s="197">
        <f>SUMIFS('Youreka P&amp;L'!H:H,'Youreka P&amp;L'!$Q:$Q,$B98)</f>
        <v>808.08</v>
      </c>
      <c r="K98" s="197">
        <f>SUMIFS('Youreka P&amp;L'!I:I,'Youreka P&amp;L'!$Q:$Q,$B98)</f>
        <v>836.36</v>
      </c>
      <c r="L98" s="197">
        <f>SUMIFS('Youreka P&amp;L'!J:J,'Youreka P&amp;L'!$Q:$Q,$B98)</f>
        <v>795.6</v>
      </c>
      <c r="M98" s="197">
        <f>SUMIFS('Youreka P&amp;L'!K:K,'Youreka P&amp;L'!$Q:$Q,$B98)</f>
        <v>783.12</v>
      </c>
      <c r="N98" s="197">
        <f>SUMIFS('Youreka P&amp;L'!L:L,'Youreka P&amp;L'!$Q:$Q,$B98)</f>
        <v>753.42</v>
      </c>
      <c r="O98" s="197">
        <f>SUMIFS('Youreka P&amp;L'!M:M,'Youreka P&amp;L'!$Q:$Q,$B98)</f>
        <v>709.76</v>
      </c>
      <c r="Q98" s="33">
        <f t="shared" si="211"/>
        <v>709.76</v>
      </c>
      <c r="S98" s="33">
        <f t="shared" ref="S98:V98" si="226">SUMIFS($D98:$O98,$D$4:$O$4,S$4)</f>
        <v>3224</v>
      </c>
      <c r="T98" s="33">
        <f t="shared" si="226"/>
        <v>2422.7600000000002</v>
      </c>
      <c r="U98" s="33">
        <f t="shared" si="226"/>
        <v>2440.04</v>
      </c>
      <c r="V98" s="33">
        <f t="shared" si="226"/>
        <v>2246.3000000000002</v>
      </c>
      <c r="X98" s="33">
        <f t="shared" si="213"/>
        <v>10333.1</v>
      </c>
      <c r="AB98" s="33">
        <v>7848</v>
      </c>
      <c r="AC98" s="41"/>
      <c r="AD98" s="33">
        <v>2106</v>
      </c>
      <c r="AE98" s="33">
        <v>1962</v>
      </c>
      <c r="AF98" s="33">
        <v>1890</v>
      </c>
      <c r="AG98" s="33">
        <v>1890</v>
      </c>
      <c r="AH98" s="41"/>
      <c r="AI98" s="33">
        <v>702</v>
      </c>
      <c r="AJ98" s="33">
        <v>702</v>
      </c>
      <c r="AK98" s="33">
        <v>702</v>
      </c>
      <c r="AL98" s="33">
        <v>702</v>
      </c>
      <c r="AM98" s="33">
        <v>630</v>
      </c>
      <c r="AN98" s="33">
        <v>630</v>
      </c>
      <c r="AO98" s="33">
        <v>630</v>
      </c>
      <c r="AP98" s="33">
        <v>630</v>
      </c>
      <c r="AQ98" s="33">
        <v>630</v>
      </c>
      <c r="AR98" s="33">
        <v>630</v>
      </c>
      <c r="AS98" s="33">
        <v>630</v>
      </c>
      <c r="AT98" s="33">
        <v>630</v>
      </c>
      <c r="AU98" s="41"/>
      <c r="AV98" s="33">
        <f t="shared" si="214"/>
        <v>7848</v>
      </c>
      <c r="AZ98" s="197">
        <v>819.68</v>
      </c>
      <c r="BA98" s="197">
        <v>1220.27</v>
      </c>
      <c r="BB98" s="197">
        <v>1018.03</v>
      </c>
      <c r="BC98" s="197">
        <v>988.04</v>
      </c>
      <c r="BD98" s="197">
        <v>883.41</v>
      </c>
      <c r="BE98" s="197">
        <v>843.04</v>
      </c>
      <c r="BF98" s="197">
        <v>1038.51</v>
      </c>
      <c r="BG98" s="197">
        <v>863.04</v>
      </c>
      <c r="BH98" s="197">
        <v>855.42</v>
      </c>
      <c r="BI98" s="197">
        <v>835.42</v>
      </c>
      <c r="BJ98" s="197">
        <v>833.29</v>
      </c>
      <c r="BK98" s="197">
        <v>869.23</v>
      </c>
      <c r="BM98" s="33">
        <f t="shared" si="215"/>
        <v>869.23</v>
      </c>
      <c r="BO98" s="33">
        <f t="shared" ref="BO98:BR98" si="227">SUMIFS($AZ98:$BK98,$AZ$4:$BK$4,BO$4)</f>
        <v>3057.9799999999996</v>
      </c>
      <c r="BP98" s="33">
        <f t="shared" si="227"/>
        <v>2714.49</v>
      </c>
      <c r="BQ98" s="33">
        <f t="shared" si="227"/>
        <v>2756.97</v>
      </c>
      <c r="BR98" s="33">
        <f t="shared" si="227"/>
        <v>2537.94</v>
      </c>
      <c r="BT98" s="33">
        <f t="shared" si="217"/>
        <v>11067.379999999997</v>
      </c>
    </row>
    <row r="99" spans="2:72" ht="14.25" customHeight="1" x14ac:dyDescent="0.25">
      <c r="B99" s="29" t="s">
        <v>111</v>
      </c>
      <c r="D99" s="37">
        <f t="shared" ref="D99:O99" si="228">SUM(D93:D98)</f>
        <v>630600.31000000006</v>
      </c>
      <c r="E99" s="37">
        <f t="shared" si="228"/>
        <v>595624.21</v>
      </c>
      <c r="F99" s="37">
        <f t="shared" si="228"/>
        <v>619062.20000000007</v>
      </c>
      <c r="G99" s="37">
        <f t="shared" si="228"/>
        <v>567808.44999999984</v>
      </c>
      <c r="H99" s="37">
        <f t="shared" si="228"/>
        <v>584519.27</v>
      </c>
      <c r="I99" s="37">
        <f t="shared" si="228"/>
        <v>587206.60999999987</v>
      </c>
      <c r="J99" s="37">
        <f t="shared" si="228"/>
        <v>578125.94999999995</v>
      </c>
      <c r="K99" s="37">
        <f t="shared" si="228"/>
        <v>568855.93000000005</v>
      </c>
      <c r="L99" s="37">
        <f t="shared" si="228"/>
        <v>556142.11</v>
      </c>
      <c r="M99" s="37">
        <f t="shared" si="228"/>
        <v>543769.14</v>
      </c>
      <c r="N99" s="37">
        <f t="shared" si="228"/>
        <v>452824.3</v>
      </c>
      <c r="O99" s="37">
        <f t="shared" si="228"/>
        <v>477011.84000000008</v>
      </c>
      <c r="Q99" s="37">
        <f>SUM(Q93:Q98)</f>
        <v>477011.84000000008</v>
      </c>
      <c r="S99" s="37">
        <f t="shared" ref="S99:V99" si="229">SUMIFS($D99:$O99,$D$4:$O$4,S$4)</f>
        <v>1845286.7200000002</v>
      </c>
      <c r="T99" s="37">
        <f t="shared" si="229"/>
        <v>1739534.3299999996</v>
      </c>
      <c r="U99" s="37">
        <f t="shared" si="229"/>
        <v>1703123.9899999998</v>
      </c>
      <c r="V99" s="37">
        <f t="shared" si="229"/>
        <v>1473605.28</v>
      </c>
      <c r="X99" s="37">
        <f>SUM(X93:X98)</f>
        <v>6761550.3199999994</v>
      </c>
      <c r="AB99" s="266">
        <v>7450772.9700965947</v>
      </c>
      <c r="AC99" s="41"/>
      <c r="AD99" s="266">
        <v>1897340.9723855103</v>
      </c>
      <c r="AE99" s="266">
        <v>1859298.0333038014</v>
      </c>
      <c r="AF99" s="266">
        <v>1844017.2082337588</v>
      </c>
      <c r="AG99" s="266">
        <v>1850116.7561735238</v>
      </c>
      <c r="AH99" s="41"/>
      <c r="AI99" s="266">
        <v>630832.81023961457</v>
      </c>
      <c r="AJ99" s="266">
        <v>633113.45607294794</v>
      </c>
      <c r="AK99" s="266">
        <v>633394.70607294794</v>
      </c>
      <c r="AL99" s="266">
        <v>637377.05063118169</v>
      </c>
      <c r="AM99" s="266">
        <v>610735.49133630993</v>
      </c>
      <c r="AN99" s="266">
        <v>611185.49133630993</v>
      </c>
      <c r="AO99" s="266">
        <v>614654.50274458621</v>
      </c>
      <c r="AP99" s="266">
        <v>615679.85274458618</v>
      </c>
      <c r="AQ99" s="266">
        <v>613682.85274458618</v>
      </c>
      <c r="AR99" s="266">
        <v>617275.72368450789</v>
      </c>
      <c r="AS99" s="266">
        <v>617202.24792450794</v>
      </c>
      <c r="AT99" s="266">
        <v>615638.78456450789</v>
      </c>
      <c r="AU99" s="41"/>
      <c r="AV99" s="37">
        <f t="shared" si="214"/>
        <v>7450772.9700965928</v>
      </c>
      <c r="AZ99" s="37">
        <v>588748.79000000015</v>
      </c>
      <c r="BA99" s="37">
        <v>594205.78</v>
      </c>
      <c r="BB99" s="37">
        <v>588997.55000000005</v>
      </c>
      <c r="BC99" s="37">
        <v>598515.46000000008</v>
      </c>
      <c r="BD99" s="37">
        <v>598171.97000000009</v>
      </c>
      <c r="BE99" s="37">
        <v>585277.35000000009</v>
      </c>
      <c r="BF99" s="37">
        <v>598614.05999999994</v>
      </c>
      <c r="BG99" s="37">
        <v>591942.68000000005</v>
      </c>
      <c r="BH99" s="37">
        <v>594423.6</v>
      </c>
      <c r="BI99" s="37">
        <v>617548.15</v>
      </c>
      <c r="BJ99" s="37">
        <v>572067.46000000008</v>
      </c>
      <c r="BK99" s="37">
        <v>598696.19999999995</v>
      </c>
      <c r="BM99" s="37">
        <f>SUM(BM93:BM98)</f>
        <v>598696.19999999995</v>
      </c>
      <c r="BO99" s="37">
        <f t="shared" ref="BO99:BR99" si="230">SUMIFS($AZ99:$BK99,$AZ$4:$BK$4,BO$4)</f>
        <v>1771952.1200000003</v>
      </c>
      <c r="BP99" s="37">
        <f t="shared" si="230"/>
        <v>1781964.7800000003</v>
      </c>
      <c r="BQ99" s="37">
        <f t="shared" si="230"/>
        <v>1784980.3399999999</v>
      </c>
      <c r="BR99" s="37">
        <f t="shared" si="230"/>
        <v>1788311.81</v>
      </c>
      <c r="BT99" s="37">
        <f>SUM(BT93:BT98)</f>
        <v>7127209.0500000007</v>
      </c>
    </row>
    <row r="100" spans="2:72" ht="14.25" customHeight="1" x14ac:dyDescent="0.25">
      <c r="AB100" s="68"/>
      <c r="AC100" s="41"/>
      <c r="AD100" s="41"/>
      <c r="AE100" s="41"/>
      <c r="AF100" s="41"/>
      <c r="AG100" s="41"/>
      <c r="AH100" s="41"/>
      <c r="AI100" s="41"/>
      <c r="AJ100" s="41"/>
      <c r="AK100" s="41"/>
      <c r="AL100" s="41"/>
      <c r="AM100" s="41"/>
      <c r="AN100" s="41"/>
      <c r="AO100" s="41"/>
      <c r="AP100" s="41"/>
      <c r="AQ100" s="41"/>
      <c r="AR100" s="41"/>
      <c r="AS100" s="41"/>
      <c r="AT100" s="41"/>
      <c r="AU100" s="41"/>
      <c r="AV100" s="41"/>
    </row>
    <row r="101" spans="2:72" ht="14.25" customHeight="1" x14ac:dyDescent="0.25">
      <c r="B101" s="271" t="s">
        <v>375</v>
      </c>
      <c r="C101" s="270"/>
      <c r="D101" s="272">
        <f>D65-'Youreka P&amp;L'!B151</f>
        <v>5.944444437045604E-2</v>
      </c>
      <c r="E101" s="272">
        <f>E65-'Youreka P&amp;L'!C151</f>
        <v>5.9444444486871362E-2</v>
      </c>
      <c r="F101" s="272">
        <f>F65-'Youreka P&amp;L'!D151</f>
        <v>5.9444444254040718E-2</v>
      </c>
      <c r="G101" s="272">
        <f>G65-'Youreka P&amp;L'!E151</f>
        <v>5.9444444486871362E-2</v>
      </c>
      <c r="H101" s="272">
        <f>H65-'Youreka P&amp;L'!F151</f>
        <v>5.944444437045604E-2</v>
      </c>
      <c r="I101" s="272">
        <f>I65-'Youreka P&amp;L'!G151</f>
        <v>5.9444444486871362E-2</v>
      </c>
      <c r="J101" s="272">
        <f>J65-'Youreka P&amp;L'!H151</f>
        <v>5.9444444486871362E-2</v>
      </c>
      <c r="K101" s="272">
        <f>K65-'Youreka P&amp;L'!I151</f>
        <v>5.9444444836117327E-2</v>
      </c>
      <c r="L101" s="272">
        <f>L65-'Youreka P&amp;L'!J151</f>
        <v>5.944444437045604E-2</v>
      </c>
      <c r="M101" s="272">
        <f>M65-'Youreka P&amp;L'!K151</f>
        <v>5.9444444486871362E-2</v>
      </c>
      <c r="N101" s="272">
        <f>N65-'Youreka P&amp;L'!L151</f>
        <v>5.9444444661494344E-2</v>
      </c>
      <c r="O101" s="272">
        <f>O65-'Youreka P&amp;L'!M151</f>
        <v>5.9444444428663701E-2</v>
      </c>
      <c r="P101" s="270"/>
      <c r="Q101" s="270" t="s">
        <v>382</v>
      </c>
      <c r="R101" s="270"/>
      <c r="S101" s="273"/>
      <c r="T101" s="273"/>
      <c r="U101" s="273"/>
      <c r="V101" s="273"/>
      <c r="W101" s="270"/>
      <c r="X101" s="270"/>
      <c r="Y101" s="270"/>
      <c r="AA101" s="270"/>
      <c r="AB101" s="41"/>
      <c r="AC101" s="41"/>
      <c r="AD101" s="41"/>
      <c r="AE101" s="41"/>
      <c r="AF101" s="41"/>
      <c r="AG101" s="41"/>
      <c r="AH101" s="41"/>
      <c r="AI101" s="41"/>
      <c r="AJ101" s="41"/>
      <c r="AK101" s="41"/>
      <c r="AL101" s="41"/>
      <c r="AM101" s="41"/>
      <c r="AN101" s="41"/>
      <c r="AO101" s="41"/>
      <c r="AP101" s="41"/>
      <c r="AQ101" s="41"/>
      <c r="AR101" s="41"/>
      <c r="AS101" s="41"/>
      <c r="AT101" s="41"/>
      <c r="AU101" s="41"/>
      <c r="AV101" s="41"/>
      <c r="AW101" s="270"/>
      <c r="AY101" s="270"/>
      <c r="AZ101" s="8">
        <v>-8.8888888712972403E-3</v>
      </c>
      <c r="BA101" s="8">
        <v>-8.8888889877125621E-3</v>
      </c>
      <c r="BB101" s="8">
        <v>-8.8888888712972403E-3</v>
      </c>
      <c r="BC101" s="8">
        <v>-8.8888887548819184E-3</v>
      </c>
      <c r="BD101" s="8">
        <v>-8.8888888712972403E-3</v>
      </c>
      <c r="BE101" s="8">
        <v>1.1111111380159855E-3</v>
      </c>
      <c r="BF101" s="8">
        <v>-8.8888887548819184E-3</v>
      </c>
      <c r="BG101" s="8">
        <v>-8.8888891041278839E-3</v>
      </c>
      <c r="BH101" s="8">
        <v>-8.8888886384665966E-3</v>
      </c>
      <c r="BI101" s="8">
        <v>5.9444444603286684E-2</v>
      </c>
      <c r="BJ101" s="8">
        <v>5.9444444486871362E-2</v>
      </c>
      <c r="BK101" s="8">
        <v>5.9444444254040718E-2</v>
      </c>
    </row>
    <row r="102" spans="2:72" ht="14.25" customHeight="1" x14ac:dyDescent="0.25">
      <c r="B102" s="271" t="s">
        <v>383</v>
      </c>
      <c r="C102" s="270"/>
      <c r="D102" s="272">
        <f>D89-'Youreka Monthly Nat P&amp;L'!D98</f>
        <v>0</v>
      </c>
      <c r="E102" s="272">
        <f>E89-'Youreka Monthly Nat P&amp;L'!E98</f>
        <v>0</v>
      </c>
      <c r="F102" s="272">
        <f>F89-'Youreka Monthly Nat P&amp;L'!F98</f>
        <v>0</v>
      </c>
      <c r="G102" s="272">
        <f>G89-'Youreka Monthly Nat P&amp;L'!G98</f>
        <v>0</v>
      </c>
      <c r="H102" s="272">
        <f>H89-'Youreka Monthly Nat P&amp;L'!H98</f>
        <v>-2.3283064365386963E-10</v>
      </c>
      <c r="I102" s="272">
        <f>I89-'Youreka Monthly Nat P&amp;L'!I98</f>
        <v>0</v>
      </c>
      <c r="J102" s="272">
        <f>J89-'Youreka Monthly Nat P&amp;L'!J98</f>
        <v>0</v>
      </c>
      <c r="K102" s="272">
        <f>K89-'Youreka Monthly Nat P&amp;L'!K98</f>
        <v>0</v>
      </c>
      <c r="L102" s="272">
        <f>L89-'Youreka Monthly Nat P&amp;L'!L98</f>
        <v>0</v>
      </c>
      <c r="M102" s="272">
        <f>M89-'Youreka Monthly Nat P&amp;L'!M98</f>
        <v>2.3283064365386963E-10</v>
      </c>
      <c r="N102" s="272">
        <f>N89-'Youreka Monthly Nat P&amp;L'!N98</f>
        <v>0</v>
      </c>
      <c r="O102" s="272">
        <f>O89-'Youreka Monthly Nat P&amp;L'!O98</f>
        <v>0</v>
      </c>
      <c r="P102" s="270"/>
      <c r="Q102" s="270"/>
      <c r="R102" s="270"/>
      <c r="S102" s="270"/>
      <c r="T102" s="270"/>
      <c r="U102" s="270"/>
      <c r="V102" s="270"/>
      <c r="W102" s="270"/>
      <c r="X102" s="270"/>
      <c r="Y102" s="270"/>
      <c r="AA102" s="270"/>
      <c r="AB102" s="41"/>
      <c r="AC102" s="41"/>
      <c r="AD102" s="41"/>
      <c r="AE102" s="41"/>
      <c r="AF102" s="41"/>
      <c r="AG102" s="41"/>
      <c r="AH102" s="41"/>
      <c r="AI102" s="41"/>
      <c r="AJ102" s="41"/>
      <c r="AK102" s="41"/>
      <c r="AL102" s="41"/>
      <c r="AM102" s="41"/>
      <c r="AN102" s="41"/>
      <c r="AO102" s="41"/>
      <c r="AP102" s="41"/>
      <c r="AQ102" s="41"/>
      <c r="AR102" s="41"/>
      <c r="AS102" s="41"/>
      <c r="AT102" s="41"/>
      <c r="AU102" s="41"/>
      <c r="AV102" s="41"/>
      <c r="AW102" s="270"/>
      <c r="AY102" s="270"/>
      <c r="AZ102" s="263">
        <v>3.4924596548080444E-10</v>
      </c>
      <c r="BA102" s="263">
        <v>-2.3283064365386963E-10</v>
      </c>
      <c r="BB102" s="263">
        <v>0</v>
      </c>
      <c r="BC102" s="263">
        <v>1.1641532182693481E-10</v>
      </c>
      <c r="BD102" s="263">
        <v>0</v>
      </c>
      <c r="BE102" s="263">
        <v>-3.4924596548080444E-10</v>
      </c>
      <c r="BF102" s="263">
        <v>2.3283064365386963E-10</v>
      </c>
      <c r="BG102" s="263">
        <v>0</v>
      </c>
      <c r="BH102" s="263">
        <v>2.3283064365386963E-10</v>
      </c>
      <c r="BI102" s="263">
        <v>3.4924596548080444E-10</v>
      </c>
      <c r="BJ102" s="263">
        <v>0</v>
      </c>
      <c r="BK102" s="263">
        <v>0</v>
      </c>
    </row>
    <row r="103" spans="2:72" ht="14.25" customHeight="1" x14ac:dyDescent="0.25">
      <c r="AB103" s="41"/>
      <c r="AC103" s="41"/>
      <c r="AD103" s="41"/>
      <c r="AE103" s="41"/>
      <c r="AF103" s="41"/>
      <c r="AG103" s="41"/>
      <c r="AH103" s="41"/>
      <c r="AI103" s="41"/>
      <c r="AJ103" s="41"/>
      <c r="AK103" s="41"/>
      <c r="AL103" s="41"/>
      <c r="AM103" s="41"/>
      <c r="AN103" s="41"/>
      <c r="AO103" s="41"/>
      <c r="AP103" s="41"/>
      <c r="AQ103" s="41"/>
      <c r="AR103" s="41"/>
      <c r="AS103" s="41"/>
      <c r="AT103" s="41"/>
      <c r="AU103" s="41"/>
      <c r="AV103" s="41"/>
    </row>
    <row r="104" spans="2:72" ht="14.25" customHeight="1" x14ac:dyDescent="0.25">
      <c r="B104" s="4" t="s">
        <v>377</v>
      </c>
      <c r="D104" s="39">
        <f t="shared" ref="D104:O104" si="231">D10/AZ10-1</f>
        <v>0.26996812858658603</v>
      </c>
      <c r="E104" s="39">
        <f t="shared" si="231"/>
        <v>0.29266975980957</v>
      </c>
      <c r="F104" s="39">
        <f t="shared" si="231"/>
        <v>0.26514882089066427</v>
      </c>
      <c r="G104" s="39">
        <f t="shared" si="231"/>
        <v>0.22770639875420806</v>
      </c>
      <c r="H104" s="39">
        <f t="shared" si="231"/>
        <v>0.21956363792829814</v>
      </c>
      <c r="I104" s="39">
        <f t="shared" si="231"/>
        <v>0.21761514666959525</v>
      </c>
      <c r="J104" s="39">
        <f t="shared" si="231"/>
        <v>0.1897316507705018</v>
      </c>
      <c r="K104" s="39">
        <f t="shared" si="231"/>
        <v>0.1853495146565669</v>
      </c>
      <c r="L104" s="39">
        <f t="shared" si="231"/>
        <v>0.12393205155207254</v>
      </c>
      <c r="M104" s="39">
        <f t="shared" si="231"/>
        <v>0.10643302406746291</v>
      </c>
      <c r="N104" s="39">
        <f t="shared" si="231"/>
        <v>0.12566903523042638</v>
      </c>
      <c r="O104" s="39">
        <f t="shared" si="231"/>
        <v>0.14883892249917996</v>
      </c>
      <c r="Q104" s="39">
        <f>Q10/BM10-1</f>
        <v>0.14883892249917996</v>
      </c>
      <c r="S104" s="39">
        <f>S10/BO10-1</f>
        <v>0.27585458431008525</v>
      </c>
      <c r="T104" s="39">
        <f>T10/BP10-1</f>
        <v>0.22158492726970169</v>
      </c>
      <c r="U104" s="39">
        <f>U10/BQ10-1</f>
        <v>0.16606359200083798</v>
      </c>
      <c r="V104" s="39">
        <f>V10/BR10-1</f>
        <v>0.12698636373911842</v>
      </c>
      <c r="X104" s="39">
        <f>X10/BT10-1</f>
        <v>0.19491371560616932</v>
      </c>
      <c r="AB104" s="39">
        <v>0.26148955061882617</v>
      </c>
      <c r="AC104" s="45"/>
      <c r="AD104" s="309">
        <v>0.26934958068603931</v>
      </c>
      <c r="AE104" s="309">
        <v>0.24712915737809293</v>
      </c>
      <c r="AF104" s="309">
        <v>0.27133023153847202</v>
      </c>
      <c r="AG104" s="309">
        <v>0.25833364818222271</v>
      </c>
      <c r="AH104" s="45"/>
      <c r="AI104" s="39">
        <v>0.26304224818366473</v>
      </c>
      <c r="AJ104" s="39">
        <v>0.30245804002910281</v>
      </c>
      <c r="AK104" s="39">
        <v>0.24299064778526636</v>
      </c>
      <c r="AL104" s="39">
        <v>0.23340240466655149</v>
      </c>
      <c r="AM104" s="39">
        <v>0.25207266476631873</v>
      </c>
      <c r="AN104" s="39">
        <v>0.25562489248498643</v>
      </c>
      <c r="AO104" s="39">
        <v>0.25279526564177801</v>
      </c>
      <c r="AP104" s="39">
        <v>0.28147370256985238</v>
      </c>
      <c r="AQ104" s="39">
        <v>0.2794367833322049</v>
      </c>
      <c r="AR104" s="39">
        <v>0.28258804708395879</v>
      </c>
      <c r="AS104" s="39">
        <v>0.24335338509862559</v>
      </c>
      <c r="AT104" s="39">
        <v>0.24916894727374594</v>
      </c>
      <c r="AU104" s="45"/>
      <c r="AV104" s="39">
        <f>AV10/SUMIFS(AZ10:BK10,AZ5:BK5,"&lt;="&amp;EOMONTH(AV5,-12))-1</f>
        <v>0.26148955061882617</v>
      </c>
      <c r="AZ104" s="39">
        <v>0.16020986002911286</v>
      </c>
      <c r="BA104" s="39">
        <v>0.16100507888353732</v>
      </c>
      <c r="BB104" s="39">
        <v>0.17668301751463744</v>
      </c>
      <c r="BC104" s="39">
        <v>0.24015455765162685</v>
      </c>
      <c r="BD104" s="39">
        <v>0.25068241218808307</v>
      </c>
      <c r="BE104" s="39">
        <v>0.26465544187958123</v>
      </c>
      <c r="BF104" s="39">
        <v>0.24156738355931995</v>
      </c>
      <c r="BG104" s="39">
        <v>0.24257224866067695</v>
      </c>
      <c r="BH104" s="39">
        <v>0.24030999567566691</v>
      </c>
      <c r="BI104" s="39">
        <v>0.22562623598647957</v>
      </c>
      <c r="BJ104" s="39">
        <v>0.21343628902546752</v>
      </c>
      <c r="BK104" s="39">
        <v>0.17744039694881075</v>
      </c>
    </row>
    <row r="105" spans="2:72" ht="14.25" customHeight="1" x14ac:dyDescent="0.25">
      <c r="B105" s="4" t="s">
        <v>378</v>
      </c>
      <c r="D105" s="39">
        <f t="shared" ref="D105:O105" si="232">D104+D90</f>
        <v>0.43015711036236592</v>
      </c>
      <c r="E105" s="39">
        <f t="shared" si="232"/>
        <v>0.50639820472121677</v>
      </c>
      <c r="F105" s="39">
        <f t="shared" si="232"/>
        <v>0.44276220073980904</v>
      </c>
      <c r="G105" s="39">
        <f t="shared" si="232"/>
        <v>0.47118112049574645</v>
      </c>
      <c r="H105" s="39">
        <f t="shared" si="232"/>
        <v>0.44320445243381223</v>
      </c>
      <c r="I105" s="39">
        <f t="shared" si="232"/>
        <v>0.42585902582705315</v>
      </c>
      <c r="J105" s="39">
        <f t="shared" si="232"/>
        <v>0.4307836879584071</v>
      </c>
      <c r="K105" s="39">
        <f t="shared" si="232"/>
        <v>0.46498685634269488</v>
      </c>
      <c r="L105" s="39">
        <f t="shared" si="232"/>
        <v>0.41516104346140459</v>
      </c>
      <c r="M105" s="39">
        <f t="shared" si="232"/>
        <v>0.32138776890651843</v>
      </c>
      <c r="N105" s="39">
        <f t="shared" si="232"/>
        <v>0.49596799370483591</v>
      </c>
      <c r="O105" s="39">
        <f t="shared" si="232"/>
        <v>0.49812464062209882</v>
      </c>
      <c r="Q105" s="39">
        <f>Q104+Q90</f>
        <v>0.49812464062209882</v>
      </c>
      <c r="S105" s="39">
        <f>S104+S90</f>
        <v>0.45974334256154226</v>
      </c>
      <c r="T105" s="39">
        <f>T104+T90</f>
        <v>0.44655390119214589</v>
      </c>
      <c r="U105" s="39">
        <f>U104+U90</f>
        <v>0.43696904457223384</v>
      </c>
      <c r="V105" s="39">
        <f>V104+V90</f>
        <v>0.43947473633975837</v>
      </c>
      <c r="X105" s="39">
        <f>X104+X90</f>
        <v>0.44336712700139469</v>
      </c>
      <c r="AB105" s="39">
        <v>0.4770104821675285</v>
      </c>
      <c r="AC105" s="45"/>
      <c r="AD105" s="39">
        <v>0.44111910715355218</v>
      </c>
      <c r="AE105" s="39">
        <v>0.45336915664967437</v>
      </c>
      <c r="AF105" s="39">
        <v>0.49966480877776176</v>
      </c>
      <c r="AG105" s="39">
        <v>0.50898091857991234</v>
      </c>
      <c r="AH105" s="45"/>
      <c r="AI105" s="39">
        <v>0.4317061386980795</v>
      </c>
      <c r="AJ105" s="39">
        <v>0.48274579750260294</v>
      </c>
      <c r="AK105" s="39">
        <v>0.40897682262890789</v>
      </c>
      <c r="AL105" s="39">
        <v>0.40181874309439275</v>
      </c>
      <c r="AM105" s="39">
        <v>0.47800281728841787</v>
      </c>
      <c r="AN105" s="39">
        <v>0.47861402931734137</v>
      </c>
      <c r="AO105" s="39">
        <v>0.47009575003078541</v>
      </c>
      <c r="AP105" s="39">
        <v>0.53649305939316005</v>
      </c>
      <c r="AQ105" s="39">
        <v>0.49174284754675379</v>
      </c>
      <c r="AR105" s="39">
        <v>0.54560414197502949</v>
      </c>
      <c r="AS105" s="39">
        <v>0.48726172919576904</v>
      </c>
      <c r="AT105" s="39">
        <v>0.49377858311461775</v>
      </c>
      <c r="AU105" s="45"/>
      <c r="AV105" s="39">
        <f>AV104+AV90</f>
        <v>0.4770104821675285</v>
      </c>
      <c r="AZ105" s="39">
        <v>0.23861048575140892</v>
      </c>
      <c r="BA105" s="39">
        <v>0.21242415841953333</v>
      </c>
      <c r="BB105" s="39">
        <v>0.20701161408045729</v>
      </c>
      <c r="BC105" s="39">
        <v>0.31613072543779497</v>
      </c>
      <c r="BD105" s="39">
        <v>0.31157292231045747</v>
      </c>
      <c r="BE105" s="39">
        <v>0.36222787732293171</v>
      </c>
      <c r="BF105" s="39">
        <v>0.311338842920098</v>
      </c>
      <c r="BG105" s="39">
        <v>0.29135990059010769</v>
      </c>
      <c r="BH105" s="39">
        <v>0.3388628737261582</v>
      </c>
      <c r="BI105" s="39">
        <v>0.34332318112010951</v>
      </c>
      <c r="BJ105" s="39">
        <v>0.37520285691315369</v>
      </c>
      <c r="BK105" s="39">
        <v>0.32522300481550009</v>
      </c>
    </row>
    <row r="108" spans="2:72" ht="15" customHeight="1" x14ac:dyDescent="0.25">
      <c r="U108" s="645"/>
    </row>
  </sheetData>
  <autoFilter ref="B5:BT99" xr:uid="{00000000-0009-0000-0000-000016000000}"/>
  <pageMargins left="0.7" right="0.7" top="0.75" bottom="0.75" header="0" footer="0"/>
  <pageSetup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FFFF99"/>
  </sheetPr>
  <dimension ref="B2:BT102"/>
  <sheetViews>
    <sheetView showGridLines="0" workbookViewId="0">
      <pane xSplit="2" ySplit="5" topLeftCell="C6" activePane="bottomRight" state="frozen"/>
      <selection pane="topRight" activeCell="C1" sqref="C1"/>
      <selection pane="bottomLeft" activeCell="A6" sqref="A6"/>
      <selection pane="bottomRight" activeCell="G29" sqref="G29"/>
    </sheetView>
  </sheetViews>
  <sheetFormatPr defaultColWidth="14.42578125" defaultRowHeight="15" customHeight="1" x14ac:dyDescent="0.25"/>
  <cols>
    <col min="1" max="1" width="9.140625" customWidth="1"/>
    <col min="2" max="2" width="57" customWidth="1"/>
    <col min="3" max="3" width="1.85546875" customWidth="1"/>
    <col min="4" max="4" width="11.85546875" customWidth="1"/>
    <col min="5" max="5" width="12.42578125" customWidth="1"/>
    <col min="6" max="6" width="12.5703125" customWidth="1"/>
    <col min="7" max="7" width="12.140625" customWidth="1"/>
    <col min="8" max="8" width="12.85546875" customWidth="1"/>
    <col min="9" max="9" width="11.85546875" customWidth="1"/>
    <col min="10" max="12" width="12.42578125" customWidth="1"/>
    <col min="13" max="13" width="12.140625" customWidth="1"/>
    <col min="14" max="14" width="12.5703125" customWidth="1"/>
    <col min="15" max="15" width="12.42578125" customWidth="1"/>
    <col min="16" max="16" width="1.85546875" customWidth="1"/>
    <col min="17" max="17" width="12.42578125" customWidth="1"/>
    <col min="18" max="18" width="1.85546875" customWidth="1"/>
    <col min="19" max="19" width="12.5703125" customWidth="1"/>
    <col min="20" max="22" width="12.42578125" customWidth="1"/>
    <col min="23" max="23" width="1.85546875" customWidth="1"/>
    <col min="24" max="24" width="12.42578125" customWidth="1"/>
    <col min="25" max="25" width="1.85546875" customWidth="1"/>
    <col min="26" max="26" width="2.5703125" style="253" customWidth="1"/>
    <col min="27" max="27" width="1.85546875" customWidth="1"/>
    <col min="28" max="28" width="12.42578125" customWidth="1"/>
    <col min="29" max="29" width="1.85546875" customWidth="1"/>
    <col min="30" max="30" width="12.5703125" customWidth="1"/>
    <col min="31" max="31" width="11.85546875" customWidth="1"/>
    <col min="32" max="33" width="12.42578125" customWidth="1"/>
    <col min="34" max="34" width="1.85546875" customWidth="1"/>
    <col min="35" max="35" width="11.85546875" customWidth="1"/>
    <col min="36" max="36" width="12.42578125" customWidth="1"/>
    <col min="37" max="37" width="12.5703125" customWidth="1"/>
    <col min="38" max="38" width="12.140625" customWidth="1"/>
    <col min="39" max="39" width="12.85546875" customWidth="1"/>
    <col min="40" max="40" width="11.85546875" customWidth="1"/>
    <col min="41" max="41" width="11.42578125" customWidth="1"/>
    <col min="42" max="43" width="12.42578125" customWidth="1"/>
    <col min="44" max="44" width="12.140625" customWidth="1"/>
    <col min="45" max="45" width="12.5703125" customWidth="1"/>
    <col min="46" max="46" width="12.42578125" customWidth="1"/>
    <col min="47" max="47" width="1.85546875" customWidth="1"/>
    <col min="48" max="48" width="15.42578125" customWidth="1"/>
    <col min="49" max="49" width="1.85546875" customWidth="1"/>
    <col min="50" max="50" width="2.5703125" style="253" customWidth="1"/>
    <col min="51" max="51" width="1.85546875" customWidth="1"/>
    <col min="52" max="52" width="12" customWidth="1"/>
    <col min="53" max="53" width="12.5703125" customWidth="1"/>
    <col min="54" max="54" width="12.7109375" customWidth="1"/>
    <col min="55" max="55" width="12.28515625" customWidth="1"/>
    <col min="56" max="56" width="13" customWidth="1"/>
    <col min="57" max="58" width="12.28515625" customWidth="1"/>
    <col min="59" max="60" width="12.5703125" customWidth="1"/>
    <col min="61" max="61" width="12.28515625" customWidth="1"/>
    <col min="62" max="63" width="12.5703125" customWidth="1"/>
    <col min="64" max="64" width="1.85546875" customWidth="1"/>
    <col min="65" max="65" width="12.42578125" customWidth="1"/>
    <col min="66" max="66" width="1.85546875" customWidth="1"/>
    <col min="67" max="67" width="12.5703125" customWidth="1"/>
    <col min="68" max="70" width="12.42578125" customWidth="1"/>
    <col min="71" max="71" width="1.85546875" customWidth="1"/>
    <col min="72" max="72" width="12.42578125" customWidth="1"/>
  </cols>
  <sheetData>
    <row r="2" spans="2:72" ht="14.25" customHeight="1" x14ac:dyDescent="0.25">
      <c r="D2" s="254" t="s">
        <v>8</v>
      </c>
      <c r="E2" s="254" t="s">
        <v>8</v>
      </c>
      <c r="F2" s="254" t="s">
        <v>8</v>
      </c>
      <c r="G2" s="254" t="s">
        <v>8</v>
      </c>
      <c r="H2" s="254" t="s">
        <v>8</v>
      </c>
      <c r="I2" s="254" t="s">
        <v>8</v>
      </c>
      <c r="J2" s="254" t="s">
        <v>8</v>
      </c>
      <c r="K2" s="254" t="s">
        <v>8</v>
      </c>
      <c r="L2" s="254" t="s">
        <v>8</v>
      </c>
      <c r="M2" s="254" t="s">
        <v>8</v>
      </c>
      <c r="N2" s="254" t="s">
        <v>8</v>
      </c>
      <c r="O2" s="254" t="s">
        <v>8</v>
      </c>
      <c r="Q2" s="254" t="s">
        <v>8</v>
      </c>
      <c r="S2" s="254" t="s">
        <v>8</v>
      </c>
      <c r="T2" s="254" t="s">
        <v>8</v>
      </c>
      <c r="U2" s="254" t="s">
        <v>8</v>
      </c>
      <c r="V2" s="254" t="s">
        <v>8</v>
      </c>
      <c r="X2" s="254" t="s">
        <v>8</v>
      </c>
      <c r="AA2" s="41"/>
      <c r="AB2" s="255" t="s">
        <v>34</v>
      </c>
      <c r="AC2" s="41"/>
      <c r="AD2" s="255" t="s">
        <v>34</v>
      </c>
      <c r="AE2" s="255" t="s">
        <v>34</v>
      </c>
      <c r="AF2" s="255" t="s">
        <v>34</v>
      </c>
      <c r="AG2" s="255" t="s">
        <v>34</v>
      </c>
      <c r="AH2" s="41"/>
      <c r="AI2" s="255" t="s">
        <v>34</v>
      </c>
      <c r="AJ2" s="255" t="s">
        <v>34</v>
      </c>
      <c r="AK2" s="255" t="s">
        <v>34</v>
      </c>
      <c r="AL2" s="255" t="s">
        <v>34</v>
      </c>
      <c r="AM2" s="255" t="s">
        <v>34</v>
      </c>
      <c r="AN2" s="255" t="s">
        <v>34</v>
      </c>
      <c r="AO2" s="255" t="s">
        <v>34</v>
      </c>
      <c r="AP2" s="255" t="s">
        <v>34</v>
      </c>
      <c r="AQ2" s="255" t="s">
        <v>34</v>
      </c>
      <c r="AR2" s="255" t="s">
        <v>34</v>
      </c>
      <c r="AS2" s="255" t="s">
        <v>34</v>
      </c>
      <c r="AT2" s="255" t="s">
        <v>34</v>
      </c>
      <c r="AU2" s="41"/>
      <c r="AV2" s="255" t="s">
        <v>34</v>
      </c>
      <c r="AW2" s="41"/>
      <c r="AZ2" s="256" t="s">
        <v>154</v>
      </c>
      <c r="BA2" s="256" t="s">
        <v>154</v>
      </c>
      <c r="BB2" s="256" t="s">
        <v>154</v>
      </c>
      <c r="BC2" s="256" t="s">
        <v>154</v>
      </c>
      <c r="BD2" s="256" t="s">
        <v>154</v>
      </c>
      <c r="BE2" s="256" t="s">
        <v>154</v>
      </c>
      <c r="BF2" s="256" t="s">
        <v>154</v>
      </c>
      <c r="BG2" s="256" t="s">
        <v>154</v>
      </c>
      <c r="BH2" s="256" t="s">
        <v>154</v>
      </c>
      <c r="BI2" s="256" t="s">
        <v>154</v>
      </c>
      <c r="BJ2" s="256" t="s">
        <v>154</v>
      </c>
      <c r="BK2" s="256" t="s">
        <v>154</v>
      </c>
      <c r="BM2" s="256" t="s">
        <v>154</v>
      </c>
      <c r="BO2" s="256" t="s">
        <v>154</v>
      </c>
      <c r="BP2" s="256" t="s">
        <v>154</v>
      </c>
      <c r="BQ2" s="256" t="s">
        <v>154</v>
      </c>
      <c r="BR2" s="256" t="s">
        <v>154</v>
      </c>
      <c r="BT2" s="256" t="s">
        <v>154</v>
      </c>
    </row>
    <row r="3" spans="2:72" ht="14.25" customHeight="1" x14ac:dyDescent="0.25">
      <c r="D3" s="26">
        <f t="shared" ref="D3:O3" si="0">YEAR(D5)</f>
        <v>2025</v>
      </c>
      <c r="E3" s="26">
        <f t="shared" si="0"/>
        <v>2025</v>
      </c>
      <c r="F3" s="26">
        <f t="shared" si="0"/>
        <v>2025</v>
      </c>
      <c r="G3" s="26">
        <f t="shared" si="0"/>
        <v>2025</v>
      </c>
      <c r="H3" s="26">
        <f t="shared" si="0"/>
        <v>2025</v>
      </c>
      <c r="I3" s="26">
        <f t="shared" si="0"/>
        <v>2025</v>
      </c>
      <c r="J3" s="26">
        <f t="shared" si="0"/>
        <v>2025</v>
      </c>
      <c r="K3" s="26">
        <f t="shared" si="0"/>
        <v>2025</v>
      </c>
      <c r="L3" s="26">
        <f t="shared" si="0"/>
        <v>2025</v>
      </c>
      <c r="M3" s="26">
        <f t="shared" si="0"/>
        <v>2025</v>
      </c>
      <c r="N3" s="26">
        <f t="shared" si="0"/>
        <v>2025</v>
      </c>
      <c r="O3" s="26">
        <f t="shared" si="0"/>
        <v>2025</v>
      </c>
      <c r="Q3" s="26">
        <f>YEAR(Q5)</f>
        <v>2025</v>
      </c>
      <c r="S3" s="26">
        <f t="shared" ref="S3:V3" si="1">YEAR(S5)</f>
        <v>2025</v>
      </c>
      <c r="T3" s="26">
        <f t="shared" si="1"/>
        <v>2025</v>
      </c>
      <c r="U3" s="26">
        <f t="shared" si="1"/>
        <v>2025</v>
      </c>
      <c r="V3" s="26">
        <f t="shared" si="1"/>
        <v>2025</v>
      </c>
      <c r="X3" s="26">
        <f>YEAR(X5)</f>
        <v>2025</v>
      </c>
      <c r="AA3" s="55"/>
      <c r="AB3" s="257">
        <f>YEAR(AB5)</f>
        <v>2025</v>
      </c>
      <c r="AC3" s="55"/>
      <c r="AD3" s="257">
        <f t="shared" ref="AD3:AG3" si="2">YEAR(AD5)</f>
        <v>2025</v>
      </c>
      <c r="AE3" s="257">
        <f t="shared" si="2"/>
        <v>2025</v>
      </c>
      <c r="AF3" s="257">
        <f t="shared" si="2"/>
        <v>2025</v>
      </c>
      <c r="AG3" s="257">
        <f t="shared" si="2"/>
        <v>2025</v>
      </c>
      <c r="AH3" s="55"/>
      <c r="AI3" s="257">
        <f t="shared" ref="AI3:AT3" si="3">YEAR(AI5)</f>
        <v>2025</v>
      </c>
      <c r="AJ3" s="257">
        <f t="shared" si="3"/>
        <v>2025</v>
      </c>
      <c r="AK3" s="257">
        <f t="shared" si="3"/>
        <v>2025</v>
      </c>
      <c r="AL3" s="257">
        <f t="shared" si="3"/>
        <v>2025</v>
      </c>
      <c r="AM3" s="257">
        <f t="shared" si="3"/>
        <v>2025</v>
      </c>
      <c r="AN3" s="257">
        <f t="shared" si="3"/>
        <v>2025</v>
      </c>
      <c r="AO3" s="257">
        <f t="shared" si="3"/>
        <v>2025</v>
      </c>
      <c r="AP3" s="257">
        <f t="shared" si="3"/>
        <v>2025</v>
      </c>
      <c r="AQ3" s="257">
        <f t="shared" si="3"/>
        <v>2025</v>
      </c>
      <c r="AR3" s="257">
        <f t="shared" si="3"/>
        <v>2025</v>
      </c>
      <c r="AS3" s="257">
        <f t="shared" si="3"/>
        <v>2025</v>
      </c>
      <c r="AT3" s="257">
        <f t="shared" si="3"/>
        <v>2025</v>
      </c>
      <c r="AU3" s="55"/>
      <c r="AV3" s="258" t="s">
        <v>32</v>
      </c>
      <c r="AW3" s="55"/>
      <c r="AZ3" s="26">
        <f t="shared" ref="AZ3:BK3" si="4">YEAR(AZ5)</f>
        <v>2024</v>
      </c>
      <c r="BA3" s="26">
        <f t="shared" si="4"/>
        <v>2024</v>
      </c>
      <c r="BB3" s="26">
        <f t="shared" si="4"/>
        <v>2024</v>
      </c>
      <c r="BC3" s="26">
        <f t="shared" si="4"/>
        <v>2024</v>
      </c>
      <c r="BD3" s="26">
        <f t="shared" si="4"/>
        <v>2024</v>
      </c>
      <c r="BE3" s="26">
        <f t="shared" si="4"/>
        <v>2024</v>
      </c>
      <c r="BF3" s="26">
        <f t="shared" si="4"/>
        <v>2024</v>
      </c>
      <c r="BG3" s="26">
        <f t="shared" si="4"/>
        <v>2024</v>
      </c>
      <c r="BH3" s="26">
        <f t="shared" si="4"/>
        <v>2024</v>
      </c>
      <c r="BI3" s="26">
        <f t="shared" si="4"/>
        <v>2024</v>
      </c>
      <c r="BJ3" s="26">
        <f t="shared" si="4"/>
        <v>2024</v>
      </c>
      <c r="BK3" s="26">
        <f t="shared" si="4"/>
        <v>2024</v>
      </c>
      <c r="BM3" s="26">
        <f>YEAR(BM5)</f>
        <v>2024</v>
      </c>
      <c r="BO3" s="26">
        <f t="shared" ref="BO3:BR3" si="5">YEAR(BO5)</f>
        <v>2024</v>
      </c>
      <c r="BP3" s="26">
        <f t="shared" si="5"/>
        <v>2024</v>
      </c>
      <c r="BQ3" s="26">
        <f t="shared" si="5"/>
        <v>2024</v>
      </c>
      <c r="BR3" s="26">
        <f t="shared" si="5"/>
        <v>2024</v>
      </c>
      <c r="BT3" s="26">
        <f>YEAR(BT5)</f>
        <v>2024</v>
      </c>
    </row>
    <row r="4" spans="2:72" ht="14.25" customHeight="1" x14ac:dyDescent="0.25">
      <c r="D4" s="26" t="str">
        <f>VLOOKUP(MONTH(D5),'Lkups &amp; Dropdowns'!$B$4:$C$15,2,FALSE)</f>
        <v>Q1</v>
      </c>
      <c r="E4" s="26" t="str">
        <f>VLOOKUP(MONTH(E5),'Lkups &amp; Dropdowns'!$B$4:$C$15,2,FALSE)</f>
        <v>Q1</v>
      </c>
      <c r="F4" s="26" t="str">
        <f>VLOOKUP(MONTH(F5),'Lkups &amp; Dropdowns'!$B$4:$C$15,2,FALSE)</f>
        <v>Q1</v>
      </c>
      <c r="G4" s="26" t="str">
        <f>VLOOKUP(MONTH(G5),'Lkups &amp; Dropdowns'!$B$4:$C$15,2,FALSE)</f>
        <v>Q2</v>
      </c>
      <c r="H4" s="26" t="str">
        <f>VLOOKUP(MONTH(H5),'Lkups &amp; Dropdowns'!$B$4:$C$15,2,FALSE)</f>
        <v>Q2</v>
      </c>
      <c r="I4" s="26" t="str">
        <f>VLOOKUP(MONTH(I5),'Lkups &amp; Dropdowns'!$B$4:$C$15,2,FALSE)</f>
        <v>Q2</v>
      </c>
      <c r="J4" s="26" t="str">
        <f>VLOOKUP(MONTH(J5),'Lkups &amp; Dropdowns'!$B$4:$C$15,2,FALSE)</f>
        <v>Q3</v>
      </c>
      <c r="K4" s="26" t="str">
        <f>VLOOKUP(MONTH(K5),'Lkups &amp; Dropdowns'!$B$4:$C$15,2,FALSE)</f>
        <v>Q3</v>
      </c>
      <c r="L4" s="26" t="str">
        <f>VLOOKUP(MONTH(L5),'Lkups &amp; Dropdowns'!$B$4:$C$15,2,FALSE)</f>
        <v>Q3</v>
      </c>
      <c r="M4" s="26" t="str">
        <f>VLOOKUP(MONTH(M5),'Lkups &amp; Dropdowns'!$B$4:$C$15,2,FALSE)</f>
        <v>Q4</v>
      </c>
      <c r="N4" s="26" t="str">
        <f>VLOOKUP(MONTH(N5),'Lkups &amp; Dropdowns'!$B$4:$C$15,2,FALSE)</f>
        <v>Q4</v>
      </c>
      <c r="O4" s="26" t="str">
        <f>VLOOKUP(MONTH(O5),'Lkups &amp; Dropdowns'!$B$4:$C$15,2,FALSE)</f>
        <v>Q4</v>
      </c>
      <c r="Q4" s="26" t="s">
        <v>29</v>
      </c>
      <c r="S4" s="26" t="s">
        <v>245</v>
      </c>
      <c r="T4" s="26" t="s">
        <v>246</v>
      </c>
      <c r="U4" s="26" t="s">
        <v>247</v>
      </c>
      <c r="V4" s="26" t="s">
        <v>248</v>
      </c>
      <c r="X4" s="26" t="s">
        <v>32</v>
      </c>
      <c r="AA4" s="55"/>
      <c r="AB4" s="257" t="s">
        <v>32</v>
      </c>
      <c r="AC4" s="55"/>
      <c r="AD4" s="257" t="s">
        <v>245</v>
      </c>
      <c r="AE4" s="257" t="s">
        <v>246</v>
      </c>
      <c r="AF4" s="257" t="s">
        <v>247</v>
      </c>
      <c r="AG4" s="257" t="s">
        <v>248</v>
      </c>
      <c r="AH4" s="55"/>
      <c r="AI4" s="257" t="s">
        <v>245</v>
      </c>
      <c r="AJ4" s="257" t="s">
        <v>245</v>
      </c>
      <c r="AK4" s="257" t="s">
        <v>245</v>
      </c>
      <c r="AL4" s="257" t="s">
        <v>246</v>
      </c>
      <c r="AM4" s="257" t="s">
        <v>246</v>
      </c>
      <c r="AN4" s="257" t="s">
        <v>246</v>
      </c>
      <c r="AO4" s="257" t="s">
        <v>247</v>
      </c>
      <c r="AP4" s="257" t="s">
        <v>247</v>
      </c>
      <c r="AQ4" s="257" t="s">
        <v>247</v>
      </c>
      <c r="AR4" s="257" t="s">
        <v>248</v>
      </c>
      <c r="AS4" s="257" t="s">
        <v>248</v>
      </c>
      <c r="AT4" s="257" t="s">
        <v>248</v>
      </c>
      <c r="AU4" s="55"/>
      <c r="AV4" s="258" t="s">
        <v>374</v>
      </c>
      <c r="AW4" s="55"/>
      <c r="AZ4" s="26" t="str">
        <f>VLOOKUP(MONTH(AZ5),'Lkups &amp; Dropdowns'!$B$4:$C$15,2,FALSE)</f>
        <v>Q1</v>
      </c>
      <c r="BA4" s="26" t="str">
        <f>VLOOKUP(MONTH(BA5),'Lkups &amp; Dropdowns'!$B$4:$C$15,2,FALSE)</f>
        <v>Q1</v>
      </c>
      <c r="BB4" s="26" t="str">
        <f>VLOOKUP(MONTH(BB5),'Lkups &amp; Dropdowns'!$B$4:$C$15,2,FALSE)</f>
        <v>Q1</v>
      </c>
      <c r="BC4" s="26" t="str">
        <f>VLOOKUP(MONTH(BC5),'Lkups &amp; Dropdowns'!$B$4:$C$15,2,FALSE)</f>
        <v>Q2</v>
      </c>
      <c r="BD4" s="26" t="str">
        <f>VLOOKUP(MONTH(BD5),'Lkups &amp; Dropdowns'!$B$4:$C$15,2,FALSE)</f>
        <v>Q2</v>
      </c>
      <c r="BE4" s="26" t="str">
        <f>VLOOKUP(MONTH(BE5),'Lkups &amp; Dropdowns'!$B$4:$C$15,2,FALSE)</f>
        <v>Q2</v>
      </c>
      <c r="BF4" s="26" t="str">
        <f>VLOOKUP(MONTH(BF5),'Lkups &amp; Dropdowns'!$B$4:$C$15,2,FALSE)</f>
        <v>Q3</v>
      </c>
      <c r="BG4" s="26" t="str">
        <f>VLOOKUP(MONTH(BG5),'Lkups &amp; Dropdowns'!$B$4:$C$15,2,FALSE)</f>
        <v>Q3</v>
      </c>
      <c r="BH4" s="26" t="str">
        <f>VLOOKUP(MONTH(BH5),'Lkups &amp; Dropdowns'!$B$4:$C$15,2,FALSE)</f>
        <v>Q3</v>
      </c>
      <c r="BI4" s="26" t="str">
        <f>VLOOKUP(MONTH(BI5),'Lkups &amp; Dropdowns'!$B$4:$C$15,2,FALSE)</f>
        <v>Q4</v>
      </c>
      <c r="BJ4" s="26" t="str">
        <f>VLOOKUP(MONTH(BJ5),'Lkups &amp; Dropdowns'!$B$4:$C$15,2,FALSE)</f>
        <v>Q4</v>
      </c>
      <c r="BK4" s="26" t="str">
        <f>VLOOKUP(MONTH(BK5),'Lkups &amp; Dropdowns'!$B$4:$C$15,2,FALSE)</f>
        <v>Q4</v>
      </c>
      <c r="BM4" s="26" t="s">
        <v>29</v>
      </c>
      <c r="BO4" s="26" t="s">
        <v>245</v>
      </c>
      <c r="BP4" s="26" t="s">
        <v>246</v>
      </c>
      <c r="BQ4" s="26" t="s">
        <v>247</v>
      </c>
      <c r="BR4" s="26" t="s">
        <v>248</v>
      </c>
      <c r="BT4" s="26" t="s">
        <v>32</v>
      </c>
    </row>
    <row r="5" spans="2:72" ht="14.25" customHeight="1" x14ac:dyDescent="0.25">
      <c r="B5" s="25" t="s">
        <v>11</v>
      </c>
      <c r="D5" s="28">
        <f>'Youreka Monthly Func P&amp;L'!D5</f>
        <v>45688</v>
      </c>
      <c r="E5" s="28">
        <f t="shared" ref="E5:O5" si="6">EOMONTH(D5,1)</f>
        <v>45716</v>
      </c>
      <c r="F5" s="28">
        <f t="shared" si="6"/>
        <v>45747</v>
      </c>
      <c r="G5" s="28">
        <f t="shared" si="6"/>
        <v>45777</v>
      </c>
      <c r="H5" s="28">
        <f t="shared" si="6"/>
        <v>45808</v>
      </c>
      <c r="I5" s="28">
        <f t="shared" si="6"/>
        <v>45838</v>
      </c>
      <c r="J5" s="28">
        <f t="shared" si="6"/>
        <v>45869</v>
      </c>
      <c r="K5" s="28">
        <f t="shared" si="6"/>
        <v>45900</v>
      </c>
      <c r="L5" s="28">
        <f t="shared" si="6"/>
        <v>45930</v>
      </c>
      <c r="M5" s="28">
        <f t="shared" si="6"/>
        <v>45961</v>
      </c>
      <c r="N5" s="28">
        <f t="shared" si="6"/>
        <v>45991</v>
      </c>
      <c r="O5" s="28">
        <f t="shared" si="6"/>
        <v>46022</v>
      </c>
      <c r="Q5" s="28">
        <f>EOMONTH(Inputs!$C$2,0)</f>
        <v>46022</v>
      </c>
      <c r="S5" s="28">
        <f t="shared" ref="S5:V5" si="7">EOMONTH(D5,2*RIGHT(S4,1))</f>
        <v>45747</v>
      </c>
      <c r="T5" s="28">
        <f t="shared" si="7"/>
        <v>45838</v>
      </c>
      <c r="U5" s="28">
        <f t="shared" si="7"/>
        <v>45930</v>
      </c>
      <c r="V5" s="28">
        <f t="shared" si="7"/>
        <v>46022</v>
      </c>
      <c r="X5" s="28">
        <f>EOMONTH(Inputs!$C$2,0)</f>
        <v>46022</v>
      </c>
      <c r="AA5" s="55"/>
      <c r="AB5" s="260">
        <f>'Dispatch Monthly Func P&amp;L'!AB5</f>
        <v>46022</v>
      </c>
      <c r="AC5" s="55"/>
      <c r="AD5" s="260">
        <f t="shared" ref="AD5:AF5" si="8">EOMONTH(AE5,-3)</f>
        <v>45747</v>
      </c>
      <c r="AE5" s="260">
        <f t="shared" si="8"/>
        <v>45838</v>
      </c>
      <c r="AF5" s="260">
        <f t="shared" si="8"/>
        <v>45930</v>
      </c>
      <c r="AG5" s="260">
        <f>AB5</f>
        <v>46022</v>
      </c>
      <c r="AH5" s="55"/>
      <c r="AI5" s="260">
        <f t="shared" ref="AI5:AS5" si="9">EOMONTH(AJ5,-1)</f>
        <v>45688</v>
      </c>
      <c r="AJ5" s="260">
        <f t="shared" si="9"/>
        <v>45716</v>
      </c>
      <c r="AK5" s="260">
        <f t="shared" si="9"/>
        <v>45747</v>
      </c>
      <c r="AL5" s="260">
        <f t="shared" si="9"/>
        <v>45777</v>
      </c>
      <c r="AM5" s="260">
        <f t="shared" si="9"/>
        <v>45808</v>
      </c>
      <c r="AN5" s="260">
        <f t="shared" si="9"/>
        <v>45838</v>
      </c>
      <c r="AO5" s="260">
        <f t="shared" si="9"/>
        <v>45869</v>
      </c>
      <c r="AP5" s="260">
        <f t="shared" si="9"/>
        <v>45900</v>
      </c>
      <c r="AQ5" s="260">
        <f t="shared" si="9"/>
        <v>45930</v>
      </c>
      <c r="AR5" s="260">
        <f t="shared" si="9"/>
        <v>45961</v>
      </c>
      <c r="AS5" s="260">
        <f t="shared" si="9"/>
        <v>45991</v>
      </c>
      <c r="AT5" s="260">
        <f>AB5</f>
        <v>46022</v>
      </c>
      <c r="AU5" s="55"/>
      <c r="AV5" s="261">
        <f>Inputs!C2</f>
        <v>46022</v>
      </c>
      <c r="AW5" s="55"/>
      <c r="AZ5" s="28">
        <f>'Dispatch Monthly Func P&amp;L'!AZ5</f>
        <v>45322</v>
      </c>
      <c r="BA5" s="28">
        <f t="shared" ref="BA5:BK5" si="10">EOMONTH(AZ5,1)</f>
        <v>45351</v>
      </c>
      <c r="BB5" s="28">
        <f t="shared" si="10"/>
        <v>45382</v>
      </c>
      <c r="BC5" s="28">
        <f t="shared" si="10"/>
        <v>45412</v>
      </c>
      <c r="BD5" s="28">
        <f t="shared" si="10"/>
        <v>45443</v>
      </c>
      <c r="BE5" s="28">
        <f t="shared" si="10"/>
        <v>45473</v>
      </c>
      <c r="BF5" s="28">
        <f t="shared" si="10"/>
        <v>45504</v>
      </c>
      <c r="BG5" s="28">
        <f t="shared" si="10"/>
        <v>45535</v>
      </c>
      <c r="BH5" s="28">
        <f t="shared" si="10"/>
        <v>45565</v>
      </c>
      <c r="BI5" s="28">
        <f t="shared" si="10"/>
        <v>45596</v>
      </c>
      <c r="BJ5" s="28">
        <f t="shared" si="10"/>
        <v>45626</v>
      </c>
      <c r="BK5" s="28">
        <f t="shared" si="10"/>
        <v>45657</v>
      </c>
      <c r="BM5" s="28">
        <f>EOMONTH(Inputs!$C$2,-12)</f>
        <v>45657</v>
      </c>
      <c r="BO5" s="28">
        <f t="shared" ref="BO5:BR5" si="11">EOMONTH(AZ5,2*RIGHT(BO4,1))</f>
        <v>45382</v>
      </c>
      <c r="BP5" s="28">
        <f t="shared" si="11"/>
        <v>45473</v>
      </c>
      <c r="BQ5" s="28">
        <f t="shared" si="11"/>
        <v>45565</v>
      </c>
      <c r="BR5" s="28">
        <f t="shared" si="11"/>
        <v>45657</v>
      </c>
      <c r="BT5" s="28">
        <f>EOMONTH(Inputs!$C$2,-12)</f>
        <v>45657</v>
      </c>
    </row>
    <row r="6" spans="2:72" ht="14.25" customHeight="1" x14ac:dyDescent="0.25">
      <c r="B6" s="14" t="s">
        <v>38</v>
      </c>
      <c r="C6" s="8"/>
      <c r="P6" s="8"/>
      <c r="R6" s="8"/>
      <c r="W6" s="8"/>
      <c r="Y6" s="8"/>
      <c r="AA6" s="41"/>
      <c r="AB6" s="41"/>
      <c r="AC6" s="31"/>
      <c r="AD6" s="41"/>
      <c r="AE6" s="41"/>
      <c r="AF6" s="41"/>
      <c r="AG6" s="41"/>
      <c r="AH6" s="31"/>
      <c r="AI6" s="41"/>
      <c r="AJ6" s="41"/>
      <c r="AK6" s="41"/>
      <c r="AL6" s="41"/>
      <c r="AM6" s="41"/>
      <c r="AN6" s="41"/>
      <c r="AO6" s="41"/>
      <c r="AP6" s="41"/>
      <c r="AQ6" s="41"/>
      <c r="AR6" s="41"/>
      <c r="AS6" s="41"/>
      <c r="AT6" s="41"/>
      <c r="AU6" s="41"/>
      <c r="AV6" s="41"/>
      <c r="AW6" s="41"/>
      <c r="AY6" s="8"/>
      <c r="BL6" s="8"/>
      <c r="BN6" s="8"/>
      <c r="BS6" s="8"/>
    </row>
    <row r="7" spans="2:72" ht="14.25" customHeight="1" x14ac:dyDescent="0.25">
      <c r="B7" s="7" t="s">
        <v>39</v>
      </c>
      <c r="C7" s="9"/>
      <c r="D7" s="274">
        <f>SUMIFS('Youreka P&amp;L'!B:B,'Youreka P&amp;L'!$R:$R,$B7)</f>
        <v>850617.40999999992</v>
      </c>
      <c r="E7" s="274">
        <f>SUMIFS('Youreka P&amp;L'!C:C,'Youreka P&amp;L'!$R:$R,$B7)</f>
        <v>854908.5199999999</v>
      </c>
      <c r="F7" s="274">
        <f>SUMIFS('Youreka P&amp;L'!D:D,'Youreka P&amp;L'!$R:$R,$B7)</f>
        <v>826418.83</v>
      </c>
      <c r="G7" s="274">
        <f>SUMIFS('Youreka P&amp;L'!E:E,'Youreka P&amp;L'!$R:$R,$B7)</f>
        <v>847517.17</v>
      </c>
      <c r="H7" s="274">
        <f>SUMIFS('Youreka P&amp;L'!F:F,'Youreka P&amp;L'!$R:$R,$B7)</f>
        <v>852439.97</v>
      </c>
      <c r="I7" s="274">
        <f>SUMIFS('Youreka P&amp;L'!G:G,'Youreka P&amp;L'!$R:$R,$B7)</f>
        <v>860070.90999999992</v>
      </c>
      <c r="J7" s="274">
        <f>SUMIFS('Youreka P&amp;L'!H:H,'Youreka P&amp;L'!$R:$R,$B7)</f>
        <v>858272.21000000008</v>
      </c>
      <c r="K7" s="274">
        <f>SUMIFS('Youreka P&amp;L'!I:I,'Youreka P&amp;L'!$R:$R,$B7)</f>
        <v>863630.2300000001</v>
      </c>
      <c r="L7" s="274">
        <f>SUMIFS('Youreka P&amp;L'!J:J,'Youreka P&amp;L'!$R:$R,$B7)</f>
        <v>827504.51</v>
      </c>
      <c r="M7" s="274">
        <f>SUMIFS('Youreka P&amp;L'!K:K,'Youreka P&amp;L'!$R:$R,$B7)</f>
        <v>828875.77</v>
      </c>
      <c r="N7" s="274">
        <f>SUMIFS('Youreka P&amp;L'!L:L,'Youreka P&amp;L'!$R:$R,$B7)</f>
        <v>850606.88</v>
      </c>
      <c r="O7" s="274">
        <f>SUMIFS('Youreka P&amp;L'!M:M,'Youreka P&amp;L'!$R:$R,$B7)</f>
        <v>861057.99</v>
      </c>
      <c r="P7" s="9"/>
      <c r="Q7" s="8">
        <f t="shared" ref="Q7:Q10" si="12">SUMIFS($D7:$O7,$D$5:$O$5,"="&amp;$Q$5)</f>
        <v>861057.99</v>
      </c>
      <c r="R7" s="9"/>
      <c r="S7" s="8">
        <f t="shared" ref="S7:V7" si="13">SUMIFS($D7:$O7,$D$4:$O$4,S$4)</f>
        <v>2531944.7599999998</v>
      </c>
      <c r="T7" s="8">
        <f t="shared" si="13"/>
        <v>2560028.0499999998</v>
      </c>
      <c r="U7" s="8">
        <f t="shared" si="13"/>
        <v>2549406.9500000002</v>
      </c>
      <c r="V7" s="8">
        <f t="shared" si="13"/>
        <v>2540540.6399999997</v>
      </c>
      <c r="W7" s="9"/>
      <c r="X7" s="8">
        <f t="shared" ref="X7:X10" si="14">SUMIFS($D7:$O7,$D$5:$O$5,"&lt;="&amp;$X$5)</f>
        <v>10181920.4</v>
      </c>
      <c r="Y7" s="9"/>
      <c r="AA7" s="41"/>
      <c r="AB7" s="31">
        <v>10945483.783033062</v>
      </c>
      <c r="AC7" s="33"/>
      <c r="AD7" s="31">
        <v>2546368.4470571619</v>
      </c>
      <c r="AE7" s="31">
        <v>2642220.5803098148</v>
      </c>
      <c r="AF7" s="31">
        <v>2842878.7028341717</v>
      </c>
      <c r="AG7" s="31">
        <v>2914016.0528319115</v>
      </c>
      <c r="AH7" s="33"/>
      <c r="AI7" s="31">
        <v>847934.94943952991</v>
      </c>
      <c r="AJ7" s="31">
        <v>865261.9573454099</v>
      </c>
      <c r="AK7" s="31">
        <v>833171.54027222202</v>
      </c>
      <c r="AL7" s="31">
        <v>856876.48446021148</v>
      </c>
      <c r="AM7" s="31">
        <v>885172.04792480147</v>
      </c>
      <c r="AN7" s="31">
        <v>900172.04792480147</v>
      </c>
      <c r="AO7" s="31">
        <v>920697.00048952759</v>
      </c>
      <c r="AP7" s="31">
        <v>954214.51719578076</v>
      </c>
      <c r="AQ7" s="31">
        <v>967967.18514886335</v>
      </c>
      <c r="AR7" s="31">
        <v>989475.82658164902</v>
      </c>
      <c r="AS7" s="31">
        <v>962618.98724685959</v>
      </c>
      <c r="AT7" s="31">
        <v>961921.23900340311</v>
      </c>
      <c r="AU7" s="41"/>
      <c r="AV7" s="31">
        <f t="shared" ref="AV7:AV10" si="15">SUMIFS(AI7:AT7,$AI$5:$AT$5,"&lt;="&amp;$AV$5)</f>
        <v>10945483.78303306</v>
      </c>
      <c r="AW7" s="41"/>
      <c r="AY7" s="9"/>
      <c r="AZ7" s="274">
        <v>663039.07000000007</v>
      </c>
      <c r="BA7" s="274">
        <v>658645.62</v>
      </c>
      <c r="BB7" s="274">
        <v>668224.77999999991</v>
      </c>
      <c r="BC7" s="274">
        <v>687364.17</v>
      </c>
      <c r="BD7" s="274">
        <v>699001.57000000007</v>
      </c>
      <c r="BE7" s="274">
        <v>708520.42999999993</v>
      </c>
      <c r="BF7" s="274">
        <v>726196.29</v>
      </c>
      <c r="BG7" s="274">
        <v>733083.55</v>
      </c>
      <c r="BH7" s="274">
        <v>744916.04</v>
      </c>
      <c r="BI7" s="274">
        <v>757502.28</v>
      </c>
      <c r="BJ7" s="274">
        <v>762152.9800000001</v>
      </c>
      <c r="BK7" s="274">
        <v>757665</v>
      </c>
      <c r="BL7" s="9"/>
      <c r="BM7" s="8">
        <f t="shared" ref="BM7:BM10" si="16">SUMIFS($AZ7:$BK7,$AZ$5:$BK$5,"="&amp;$BM$5)</f>
        <v>757665</v>
      </c>
      <c r="BN7" s="9"/>
      <c r="BO7" s="8">
        <f t="shared" ref="BO7:BR7" si="17">SUMIFS($AZ7:$BK7,$AZ$4:$BK$4,BO$4)</f>
        <v>1989909.4699999997</v>
      </c>
      <c r="BP7" s="8">
        <f t="shared" si="17"/>
        <v>2094886.1700000002</v>
      </c>
      <c r="BQ7" s="8">
        <f t="shared" si="17"/>
        <v>2204195.88</v>
      </c>
      <c r="BR7" s="8">
        <f t="shared" si="17"/>
        <v>2277320.2600000002</v>
      </c>
      <c r="BS7" s="9"/>
      <c r="BT7" s="8">
        <f t="shared" ref="BT7:BT10" si="18">SUMIFS($AZ7:$BK7,$AZ$5:$BK$5,"&lt;="&amp;$BT$5)</f>
        <v>8566311.7800000012</v>
      </c>
    </row>
    <row r="8" spans="2:72" ht="14.25" customHeight="1" x14ac:dyDescent="0.25">
      <c r="B8" s="7" t="s">
        <v>40</v>
      </c>
      <c r="C8" s="9"/>
      <c r="D8" s="52">
        <f>SUMIFS('Youreka P&amp;L'!B:B,'Youreka P&amp;L'!$R:$R,$B8)</f>
        <v>120938.84</v>
      </c>
      <c r="E8" s="52">
        <f>SUMIFS('Youreka P&amp;L'!C:C,'Youreka P&amp;L'!$R:$R,$B8)</f>
        <v>121284.4</v>
      </c>
      <c r="F8" s="52">
        <f>SUMIFS('Youreka P&amp;L'!D:D,'Youreka P&amp;L'!$R:$R,$B8)</f>
        <v>142037.35999999999</v>
      </c>
      <c r="G8" s="52">
        <f>SUMIFS('Youreka P&amp;L'!E:E,'Youreka P&amp;L'!$R:$R,$B8)</f>
        <v>123593.3</v>
      </c>
      <c r="H8" s="52">
        <f>SUMIFS('Youreka P&amp;L'!F:F,'Youreka P&amp;L'!$R:$R,$B8)</f>
        <v>125405.85</v>
      </c>
      <c r="I8" s="52">
        <f>SUMIFS('Youreka P&amp;L'!G:G,'Youreka P&amp;L'!$R:$R,$B8)</f>
        <v>127996.58</v>
      </c>
      <c r="J8" s="52">
        <f>SUMIFS('Youreka P&amp;L'!H:H,'Youreka P&amp;L'!$R:$R,$B8)</f>
        <v>128840.8</v>
      </c>
      <c r="K8" s="52">
        <f>SUMIFS('Youreka P&amp;L'!I:I,'Youreka P&amp;L'!$R:$R,$B8)</f>
        <v>128840.8</v>
      </c>
      <c r="L8" s="52">
        <f>SUMIFS('Youreka P&amp;L'!J:J,'Youreka P&amp;L'!$R:$R,$B8)</f>
        <v>127122.16</v>
      </c>
      <c r="M8" s="52">
        <f>SUMIFS('Youreka P&amp;L'!K:K,'Youreka P&amp;L'!$R:$R,$B8)</f>
        <v>127133.48</v>
      </c>
      <c r="N8" s="52">
        <f>SUMIFS('Youreka P&amp;L'!L:L,'Youreka P&amp;L'!$R:$R,$B8)</f>
        <v>128400.2</v>
      </c>
      <c r="O8" s="52">
        <f>SUMIFS('Youreka P&amp;L'!M:M,'Youreka P&amp;L'!$R:$R,$B8)</f>
        <v>132806.87</v>
      </c>
      <c r="P8" s="9"/>
      <c r="Q8" s="9">
        <f t="shared" si="12"/>
        <v>132806.87</v>
      </c>
      <c r="R8" s="9"/>
      <c r="S8" s="9">
        <f t="shared" ref="S8:V8" si="19">SUMIFS($D8:$O8,$D$4:$O$4,S$4)</f>
        <v>384260.6</v>
      </c>
      <c r="T8" s="9">
        <f t="shared" si="19"/>
        <v>376995.73000000004</v>
      </c>
      <c r="U8" s="9">
        <f t="shared" si="19"/>
        <v>384803.76</v>
      </c>
      <c r="V8" s="9">
        <f t="shared" si="19"/>
        <v>388340.55</v>
      </c>
      <c r="W8" s="9"/>
      <c r="X8" s="9">
        <f t="shared" si="14"/>
        <v>1534400.6400000001</v>
      </c>
      <c r="Y8" s="9"/>
      <c r="AA8" s="41"/>
      <c r="AB8" s="33">
        <v>1423624.02</v>
      </c>
      <c r="AC8" s="33"/>
      <c r="AD8" s="33">
        <v>354968.50499999995</v>
      </c>
      <c r="AE8" s="33">
        <v>356218.505</v>
      </c>
      <c r="AF8" s="33">
        <v>356218.505</v>
      </c>
      <c r="AG8" s="33">
        <v>356218.505</v>
      </c>
      <c r="AH8" s="33"/>
      <c r="AI8" s="33">
        <v>118322.83499999998</v>
      </c>
      <c r="AJ8" s="33">
        <v>118322.83499999998</v>
      </c>
      <c r="AK8" s="33">
        <v>118322.83499999998</v>
      </c>
      <c r="AL8" s="33">
        <v>118739.50166666666</v>
      </c>
      <c r="AM8" s="33">
        <v>118739.50166666666</v>
      </c>
      <c r="AN8" s="33">
        <v>118739.50166666666</v>
      </c>
      <c r="AO8" s="33">
        <v>118739.50166666666</v>
      </c>
      <c r="AP8" s="33">
        <v>118739.50166666666</v>
      </c>
      <c r="AQ8" s="33">
        <v>118739.50166666666</v>
      </c>
      <c r="AR8" s="33">
        <v>118739.50166666666</v>
      </c>
      <c r="AS8" s="33">
        <v>118739.50166666666</v>
      </c>
      <c r="AT8" s="33">
        <v>118739.50166666666</v>
      </c>
      <c r="AU8" s="41"/>
      <c r="AV8" s="33">
        <f t="shared" si="15"/>
        <v>1423624.0200000003</v>
      </c>
      <c r="AW8" s="41"/>
      <c r="AY8" s="9"/>
      <c r="AZ8" s="52">
        <v>101985.05</v>
      </c>
      <c r="BA8" s="52">
        <v>96530.18</v>
      </c>
      <c r="BB8" s="52">
        <v>97263.18</v>
      </c>
      <c r="BC8" s="52">
        <v>103631.52</v>
      </c>
      <c r="BD8" s="52">
        <v>102798.18</v>
      </c>
      <c r="BE8" s="52">
        <v>102957.23</v>
      </c>
      <c r="BF8" s="52">
        <v>103497.54</v>
      </c>
      <c r="BG8" s="52">
        <v>104197.79</v>
      </c>
      <c r="BH8" s="52">
        <v>104447.29</v>
      </c>
      <c r="BI8" s="52">
        <v>106543.92</v>
      </c>
      <c r="BJ8" s="52">
        <v>107558.32</v>
      </c>
      <c r="BK8" s="52">
        <v>107438.75</v>
      </c>
      <c r="BL8" s="9"/>
      <c r="BM8" s="9">
        <f t="shared" si="16"/>
        <v>107438.75</v>
      </c>
      <c r="BN8" s="9"/>
      <c r="BO8" s="9">
        <f t="shared" ref="BO8:BR8" si="20">SUMIFS($AZ8:$BK8,$AZ$4:$BK$4,BO$4)</f>
        <v>295778.40999999997</v>
      </c>
      <c r="BP8" s="9">
        <f t="shared" si="20"/>
        <v>309386.93</v>
      </c>
      <c r="BQ8" s="9">
        <f t="shared" si="20"/>
        <v>312142.62</v>
      </c>
      <c r="BR8" s="9">
        <f t="shared" si="20"/>
        <v>321540.99</v>
      </c>
      <c r="BS8" s="9"/>
      <c r="BT8" s="9">
        <f t="shared" si="18"/>
        <v>1238848.9500000002</v>
      </c>
    </row>
    <row r="9" spans="2:72" ht="14.25" customHeight="1" x14ac:dyDescent="0.25">
      <c r="B9" s="7" t="s">
        <v>41</v>
      </c>
      <c r="C9" s="9"/>
      <c r="D9" s="52">
        <f>SUMIFS('Youreka P&amp;L'!B:B,'Youreka P&amp;L'!$R:$R,$B9)</f>
        <v>0</v>
      </c>
      <c r="E9" s="52">
        <f>SUMIFS('Youreka P&amp;L'!C:C,'Youreka P&amp;L'!$R:$R,$B9)</f>
        <v>0</v>
      </c>
      <c r="F9" s="52">
        <f>SUMIFS('Youreka P&amp;L'!D:D,'Youreka P&amp;L'!$R:$R,$B9)</f>
        <v>0</v>
      </c>
      <c r="G9" s="52">
        <f>SUMIFS('Youreka P&amp;L'!E:E,'Youreka P&amp;L'!$R:$R,$B9)</f>
        <v>0</v>
      </c>
      <c r="H9" s="52">
        <f>SUMIFS('Youreka P&amp;L'!F:F,'Youreka P&amp;L'!$R:$R,$B9)</f>
        <v>0</v>
      </c>
      <c r="I9" s="52">
        <f>SUMIFS('Youreka P&amp;L'!G:G,'Youreka P&amp;L'!$R:$R,$B9)</f>
        <v>0</v>
      </c>
      <c r="J9" s="52">
        <f>SUMIFS('Youreka P&amp;L'!H:H,'Youreka P&amp;L'!$R:$R,$B9)</f>
        <v>0</v>
      </c>
      <c r="K9" s="52">
        <f>SUMIFS('Youreka P&amp;L'!I:I,'Youreka P&amp;L'!$R:$R,$B9)</f>
        <v>0</v>
      </c>
      <c r="L9" s="52">
        <f>SUMIFS('Youreka P&amp;L'!J:J,'Youreka P&amp;L'!$R:$R,$B9)</f>
        <v>0</v>
      </c>
      <c r="M9" s="52">
        <f>SUMIFS('Youreka P&amp;L'!K:K,'Youreka P&amp;L'!$R:$R,$B9)</f>
        <v>0</v>
      </c>
      <c r="N9" s="52">
        <f>SUMIFS('Youreka P&amp;L'!L:L,'Youreka P&amp;L'!$R:$R,$B9)</f>
        <v>0</v>
      </c>
      <c r="O9" s="52">
        <f>SUMIFS('Youreka P&amp;L'!M:M,'Youreka P&amp;L'!$R:$R,$B9)</f>
        <v>0</v>
      </c>
      <c r="P9" s="9"/>
      <c r="Q9" s="9">
        <f t="shared" si="12"/>
        <v>0</v>
      </c>
      <c r="R9" s="9"/>
      <c r="S9" s="9">
        <f t="shared" ref="S9:V9" si="21">SUMIFS($D9:$O9,$D$4:$O$4,S$4)</f>
        <v>0</v>
      </c>
      <c r="T9" s="9">
        <f t="shared" si="21"/>
        <v>0</v>
      </c>
      <c r="U9" s="9">
        <f t="shared" si="21"/>
        <v>0</v>
      </c>
      <c r="V9" s="9">
        <f t="shared" si="21"/>
        <v>0</v>
      </c>
      <c r="W9" s="9"/>
      <c r="X9" s="9">
        <f t="shared" si="14"/>
        <v>0</v>
      </c>
      <c r="Y9" s="9"/>
      <c r="AA9" s="41"/>
      <c r="AB9" s="33">
        <v>0</v>
      </c>
      <c r="AC9" s="33"/>
      <c r="AD9" s="33">
        <v>0</v>
      </c>
      <c r="AE9" s="33">
        <v>0</v>
      </c>
      <c r="AF9" s="33">
        <v>0</v>
      </c>
      <c r="AG9" s="33">
        <v>0</v>
      </c>
      <c r="AH9" s="33"/>
      <c r="AI9" s="33">
        <v>0</v>
      </c>
      <c r="AJ9" s="33">
        <v>0</v>
      </c>
      <c r="AK9" s="33">
        <v>0</v>
      </c>
      <c r="AL9" s="33">
        <v>0</v>
      </c>
      <c r="AM9" s="33">
        <v>0</v>
      </c>
      <c r="AN9" s="33">
        <v>0</v>
      </c>
      <c r="AO9" s="33">
        <v>0</v>
      </c>
      <c r="AP9" s="33">
        <v>0</v>
      </c>
      <c r="AQ9" s="33">
        <v>0</v>
      </c>
      <c r="AR9" s="33">
        <v>0</v>
      </c>
      <c r="AS9" s="33">
        <v>0</v>
      </c>
      <c r="AT9" s="33">
        <v>0</v>
      </c>
      <c r="AU9" s="41"/>
      <c r="AV9" s="33">
        <f t="shared" si="15"/>
        <v>0</v>
      </c>
      <c r="AW9" s="41"/>
      <c r="AY9" s="9"/>
      <c r="AZ9" s="52">
        <v>0</v>
      </c>
      <c r="BA9" s="52">
        <v>0</v>
      </c>
      <c r="BB9" s="52">
        <v>0</v>
      </c>
      <c r="BC9" s="52">
        <v>0</v>
      </c>
      <c r="BD9" s="52">
        <v>0</v>
      </c>
      <c r="BE9" s="52">
        <v>0</v>
      </c>
      <c r="BF9" s="52">
        <v>0</v>
      </c>
      <c r="BG9" s="52">
        <v>0</v>
      </c>
      <c r="BH9" s="52">
        <v>0</v>
      </c>
      <c r="BI9" s="52">
        <v>0</v>
      </c>
      <c r="BJ9" s="52">
        <v>0</v>
      </c>
      <c r="BK9" s="52">
        <v>0</v>
      </c>
      <c r="BL9" s="9"/>
      <c r="BM9" s="9">
        <f t="shared" si="16"/>
        <v>0</v>
      </c>
      <c r="BN9" s="9"/>
      <c r="BO9" s="9">
        <f t="shared" ref="BO9:BR9" si="22">SUMIFS($AZ9:$BK9,$AZ$4:$BK$4,BO$4)</f>
        <v>0</v>
      </c>
      <c r="BP9" s="9">
        <f t="shared" si="22"/>
        <v>0</v>
      </c>
      <c r="BQ9" s="9">
        <f t="shared" si="22"/>
        <v>0</v>
      </c>
      <c r="BR9" s="9">
        <f t="shared" si="22"/>
        <v>0</v>
      </c>
      <c r="BS9" s="9"/>
      <c r="BT9" s="9">
        <f t="shared" si="18"/>
        <v>0</v>
      </c>
    </row>
    <row r="10" spans="2:72" ht="14.25" customHeight="1" x14ac:dyDescent="0.25">
      <c r="B10" s="10" t="s">
        <v>42</v>
      </c>
      <c r="C10" s="9"/>
      <c r="D10" s="11">
        <f t="shared" ref="D10:O10" si="23">SUM(D7:D9)</f>
        <v>971556.24999999988</v>
      </c>
      <c r="E10" s="11">
        <f t="shared" si="23"/>
        <v>976192.91999999993</v>
      </c>
      <c r="F10" s="11">
        <f t="shared" si="23"/>
        <v>968456.19</v>
      </c>
      <c r="G10" s="11">
        <f t="shared" si="23"/>
        <v>971110.47000000009</v>
      </c>
      <c r="H10" s="11">
        <f t="shared" si="23"/>
        <v>977845.82</v>
      </c>
      <c r="I10" s="11">
        <f t="shared" si="23"/>
        <v>988067.48999999987</v>
      </c>
      <c r="J10" s="11">
        <f t="shared" si="23"/>
        <v>987113.01000000013</v>
      </c>
      <c r="K10" s="11">
        <f t="shared" si="23"/>
        <v>992471.03000000014</v>
      </c>
      <c r="L10" s="11">
        <f t="shared" si="23"/>
        <v>954626.67</v>
      </c>
      <c r="M10" s="11">
        <f t="shared" si="23"/>
        <v>956009.25</v>
      </c>
      <c r="N10" s="11">
        <f t="shared" si="23"/>
        <v>979007.08</v>
      </c>
      <c r="O10" s="11">
        <f t="shared" si="23"/>
        <v>993864.86</v>
      </c>
      <c r="P10" s="9"/>
      <c r="Q10" s="11">
        <f t="shared" si="12"/>
        <v>993864.86</v>
      </c>
      <c r="R10" s="9"/>
      <c r="S10" s="11">
        <f t="shared" ref="S10:V10" si="24">SUMIFS($D10:$O10,$D$4:$O$4,S$4)</f>
        <v>2916205.36</v>
      </c>
      <c r="T10" s="11">
        <f t="shared" si="24"/>
        <v>2937023.78</v>
      </c>
      <c r="U10" s="11">
        <f t="shared" si="24"/>
        <v>2934210.7100000004</v>
      </c>
      <c r="V10" s="11">
        <f t="shared" si="24"/>
        <v>2928881.19</v>
      </c>
      <c r="W10" s="9"/>
      <c r="X10" s="11">
        <f t="shared" si="14"/>
        <v>11716321.040000001</v>
      </c>
      <c r="Y10" s="9"/>
      <c r="AA10" s="41"/>
      <c r="AB10" s="264">
        <v>12369107.803033061</v>
      </c>
      <c r="AC10" s="33"/>
      <c r="AD10" s="264">
        <v>2901336.9520571618</v>
      </c>
      <c r="AE10" s="264">
        <v>2998439.0853098147</v>
      </c>
      <c r="AF10" s="264">
        <v>3199097.2078341721</v>
      </c>
      <c r="AG10" s="264">
        <v>3270234.5578319123</v>
      </c>
      <c r="AH10" s="33"/>
      <c r="AI10" s="264">
        <v>966257.78443952987</v>
      </c>
      <c r="AJ10" s="264">
        <v>983584.79234540986</v>
      </c>
      <c r="AK10" s="264">
        <v>951494.37527222198</v>
      </c>
      <c r="AL10" s="264">
        <v>975615.98612687818</v>
      </c>
      <c r="AM10" s="264">
        <v>1003911.5495914682</v>
      </c>
      <c r="AN10" s="264">
        <v>1018911.5495914682</v>
      </c>
      <c r="AO10" s="264">
        <v>1039436.5021561943</v>
      </c>
      <c r="AP10" s="264">
        <v>1072954.0188624475</v>
      </c>
      <c r="AQ10" s="264">
        <v>1086706.6868155301</v>
      </c>
      <c r="AR10" s="264">
        <v>1108215.3282483157</v>
      </c>
      <c r="AS10" s="264">
        <v>1081358.4889135263</v>
      </c>
      <c r="AT10" s="264">
        <v>1080660.7406700698</v>
      </c>
      <c r="AU10" s="41"/>
      <c r="AV10" s="264">
        <f t="shared" si="15"/>
        <v>12369107.803033061</v>
      </c>
      <c r="AW10" s="41"/>
      <c r="AY10" s="9"/>
      <c r="AZ10" s="11">
        <v>765024.12000000011</v>
      </c>
      <c r="BA10" s="11">
        <v>755175.8</v>
      </c>
      <c r="BB10" s="11">
        <v>765487.96</v>
      </c>
      <c r="BC10" s="11">
        <v>790995.69000000006</v>
      </c>
      <c r="BD10" s="11">
        <v>801799.75</v>
      </c>
      <c r="BE10" s="11">
        <v>811477.65999999992</v>
      </c>
      <c r="BF10" s="11">
        <v>829693.83000000007</v>
      </c>
      <c r="BG10" s="11">
        <v>837281.34000000008</v>
      </c>
      <c r="BH10" s="11">
        <v>849363.33000000007</v>
      </c>
      <c r="BI10" s="11">
        <v>864046.20000000007</v>
      </c>
      <c r="BJ10" s="11">
        <v>869711.3</v>
      </c>
      <c r="BK10" s="11">
        <v>865103.75</v>
      </c>
      <c r="BL10" s="9"/>
      <c r="BM10" s="11">
        <f t="shared" si="16"/>
        <v>865103.75</v>
      </c>
      <c r="BN10" s="9"/>
      <c r="BO10" s="11">
        <f t="shared" ref="BO10:BR10" si="25">SUMIFS($AZ10:$BK10,$AZ$4:$BK$4,BO$4)</f>
        <v>2285687.88</v>
      </c>
      <c r="BP10" s="11">
        <f t="shared" si="25"/>
        <v>2404273.0999999996</v>
      </c>
      <c r="BQ10" s="11">
        <f t="shared" si="25"/>
        <v>2516338.5</v>
      </c>
      <c r="BR10" s="11">
        <f t="shared" si="25"/>
        <v>2598861.25</v>
      </c>
      <c r="BS10" s="9"/>
      <c r="BT10" s="11">
        <f t="shared" si="18"/>
        <v>9805160.7300000004</v>
      </c>
    </row>
    <row r="11" spans="2:72" ht="14.25" customHeight="1" x14ac:dyDescent="0.25">
      <c r="B11" s="10" t="s">
        <v>43</v>
      </c>
      <c r="C11" s="9"/>
      <c r="D11" s="52"/>
      <c r="E11" s="52"/>
      <c r="F11" s="52"/>
      <c r="G11" s="52"/>
      <c r="H11" s="52"/>
      <c r="I11" s="52"/>
      <c r="J11" s="52"/>
      <c r="K11" s="52"/>
      <c r="L11" s="52"/>
      <c r="M11" s="52"/>
      <c r="N11" s="52"/>
      <c r="O11" s="52"/>
      <c r="P11" s="9"/>
      <c r="Q11" s="9"/>
      <c r="R11" s="9"/>
      <c r="S11" s="9"/>
      <c r="T11" s="9"/>
      <c r="U11" s="9"/>
      <c r="V11" s="9"/>
      <c r="W11" s="9"/>
      <c r="X11" s="9"/>
      <c r="Y11" s="9"/>
      <c r="AA11" s="41"/>
      <c r="AB11" s="33"/>
      <c r="AC11" s="33"/>
      <c r="AD11" s="33"/>
      <c r="AE11" s="33"/>
      <c r="AF11" s="33"/>
      <c r="AG11" s="33"/>
      <c r="AH11" s="33"/>
      <c r="AI11" s="33"/>
      <c r="AJ11" s="33"/>
      <c r="AK11" s="33"/>
      <c r="AL11" s="33"/>
      <c r="AM11" s="33"/>
      <c r="AN11" s="33"/>
      <c r="AO11" s="33"/>
      <c r="AP11" s="33"/>
      <c r="AQ11" s="33"/>
      <c r="AR11" s="33"/>
      <c r="AS11" s="33"/>
      <c r="AT11" s="33"/>
      <c r="AU11" s="41"/>
      <c r="AV11" s="33"/>
      <c r="AW11" s="41"/>
      <c r="AY11" s="9"/>
      <c r="AZ11" s="52"/>
      <c r="BA11" s="52"/>
      <c r="BB11" s="52"/>
      <c r="BC11" s="52"/>
      <c r="BD11" s="52"/>
      <c r="BE11" s="52"/>
      <c r="BF11" s="52"/>
      <c r="BG11" s="52"/>
      <c r="BH11" s="52"/>
      <c r="BI11" s="52"/>
      <c r="BJ11" s="52"/>
      <c r="BK11" s="52"/>
      <c r="BL11" s="9"/>
      <c r="BM11" s="9"/>
      <c r="BN11" s="9"/>
      <c r="BO11" s="9"/>
      <c r="BP11" s="9"/>
      <c r="BQ11" s="9"/>
      <c r="BR11" s="9"/>
      <c r="BS11" s="9"/>
      <c r="BT11" s="9"/>
    </row>
    <row r="12" spans="2:72" ht="14.25" customHeight="1" x14ac:dyDescent="0.25">
      <c r="B12" s="7" t="s">
        <v>44</v>
      </c>
      <c r="C12" s="9"/>
      <c r="D12" s="52">
        <f>SUMIFS('Youreka P&amp;L'!B:B,'Youreka P&amp;L'!$R:$R,$B12)</f>
        <v>12333.33</v>
      </c>
      <c r="E12" s="52">
        <f>SUMIFS('Youreka P&amp;L'!C:C,'Youreka P&amp;L'!$R:$R,$B12)</f>
        <v>11958.33</v>
      </c>
      <c r="F12" s="52">
        <f>SUMIFS('Youreka P&amp;L'!D:D,'Youreka P&amp;L'!$R:$R,$B12)</f>
        <v>14458.33</v>
      </c>
      <c r="G12" s="52">
        <f>SUMIFS('Youreka P&amp;L'!E:E,'Youreka P&amp;L'!$R:$R,$B12)</f>
        <v>10806.66</v>
      </c>
      <c r="H12" s="52">
        <f>SUMIFS('Youreka P&amp;L'!F:F,'Youreka P&amp;L'!$R:$R,$B12)</f>
        <v>23613.33</v>
      </c>
      <c r="I12" s="52">
        <f>SUMIFS('Youreka P&amp;L'!G:G,'Youreka P&amp;L'!$R:$R,$B12)</f>
        <v>18863.330000000002</v>
      </c>
      <c r="J12" s="52">
        <f>SUMIFS('Youreka P&amp;L'!H:H,'Youreka P&amp;L'!$R:$R,$B12)</f>
        <v>13220.83</v>
      </c>
      <c r="K12" s="52">
        <f>SUMIFS('Youreka P&amp;L'!I:I,'Youreka P&amp;L'!$R:$R,$B12)</f>
        <v>42858.33</v>
      </c>
      <c r="L12" s="52">
        <f>SUMIFS('Youreka P&amp;L'!J:J,'Youreka P&amp;L'!$R:$R,$B12)</f>
        <v>69948.83</v>
      </c>
      <c r="M12" s="52">
        <f>SUMIFS('Youreka P&amp;L'!K:K,'Youreka P&amp;L'!$R:$R,$B12)</f>
        <v>24093.33</v>
      </c>
      <c r="N12" s="52">
        <f>SUMIFS('Youreka P&amp;L'!L:L,'Youreka P&amp;L'!$R:$R,$B12)</f>
        <v>27615.33</v>
      </c>
      <c r="O12" s="52">
        <f>SUMIFS('Youreka P&amp;L'!M:M,'Youreka P&amp;L'!$R:$R,$B12)</f>
        <v>22500</v>
      </c>
      <c r="P12" s="9"/>
      <c r="Q12" s="9">
        <f t="shared" ref="Q12:Q15" si="26">SUMIFS($D12:$O12,$D$5:$O$5,"="&amp;$Q$5)</f>
        <v>22500</v>
      </c>
      <c r="R12" s="9"/>
      <c r="S12" s="9">
        <f t="shared" ref="S12:V12" si="27">SUMIFS($D12:$O12,$D$4:$O$4,S$4)</f>
        <v>38749.99</v>
      </c>
      <c r="T12" s="9">
        <f t="shared" si="27"/>
        <v>53283.320000000007</v>
      </c>
      <c r="U12" s="9">
        <f t="shared" si="27"/>
        <v>126027.99</v>
      </c>
      <c r="V12" s="9">
        <f t="shared" si="27"/>
        <v>74208.66</v>
      </c>
      <c r="W12" s="9"/>
      <c r="X12" s="9">
        <f t="shared" ref="X12:X15" si="28">SUMIFS($D12:$O12,$D$5:$O$5,"&lt;="&amp;$X$5)</f>
        <v>292269.96000000002</v>
      </c>
      <c r="Y12" s="9"/>
      <c r="AA12" s="41"/>
      <c r="AB12" s="33">
        <v>256375</v>
      </c>
      <c r="AC12" s="33"/>
      <c r="AD12" s="33">
        <v>68875</v>
      </c>
      <c r="AE12" s="33">
        <v>70000</v>
      </c>
      <c r="AF12" s="33">
        <v>70000</v>
      </c>
      <c r="AG12" s="33">
        <v>47500.000000000007</v>
      </c>
      <c r="AH12" s="33"/>
      <c r="AI12" s="33">
        <v>12833.333333333334</v>
      </c>
      <c r="AJ12" s="33">
        <v>34208.333333333336</v>
      </c>
      <c r="AK12" s="33">
        <v>21833.333333333336</v>
      </c>
      <c r="AL12" s="33">
        <v>21833.333333333336</v>
      </c>
      <c r="AM12" s="33">
        <v>29708.333333333336</v>
      </c>
      <c r="AN12" s="33">
        <v>18458.333333333336</v>
      </c>
      <c r="AO12" s="33">
        <v>21833.333333333336</v>
      </c>
      <c r="AP12" s="33">
        <v>29708.333333333336</v>
      </c>
      <c r="AQ12" s="33">
        <v>18458.333333333336</v>
      </c>
      <c r="AR12" s="33">
        <v>21833.333333333336</v>
      </c>
      <c r="AS12" s="33">
        <v>15083.333333333334</v>
      </c>
      <c r="AT12" s="33">
        <v>10583.333333333334</v>
      </c>
      <c r="AU12" s="41"/>
      <c r="AV12" s="33">
        <f t="shared" ref="AV12:AV15" si="29">SUMIFS(AI12:AT12,$AI$5:$AT$5,"&lt;="&amp;$AV$5)</f>
        <v>256375.00000000009</v>
      </c>
      <c r="AW12" s="41"/>
      <c r="AY12" s="9"/>
      <c r="AZ12" s="52">
        <v>75706.67</v>
      </c>
      <c r="BA12" s="52">
        <v>65645</v>
      </c>
      <c r="BB12" s="52">
        <v>36350</v>
      </c>
      <c r="BC12" s="52">
        <v>46418.75</v>
      </c>
      <c r="BD12" s="52">
        <v>32750</v>
      </c>
      <c r="BE12" s="52">
        <v>38766.67</v>
      </c>
      <c r="BF12" s="52">
        <v>28933.33</v>
      </c>
      <c r="BG12" s="52">
        <v>43564.29</v>
      </c>
      <c r="BH12" s="52">
        <v>57024</v>
      </c>
      <c r="BI12" s="52">
        <v>42108.33</v>
      </c>
      <c r="BJ12" s="52">
        <v>37833.33</v>
      </c>
      <c r="BK12" s="52">
        <v>37019.050000000003</v>
      </c>
      <c r="BL12" s="9"/>
      <c r="BM12" s="9">
        <f t="shared" ref="BM12:BM15" si="30">SUMIFS($AZ12:$BK12,$AZ$5:$BK$5,"="&amp;$BM$5)</f>
        <v>37019.050000000003</v>
      </c>
      <c r="BN12" s="9"/>
      <c r="BO12" s="9">
        <f t="shared" ref="BO12:BR12" si="31">SUMIFS($AZ12:$BK12,$AZ$4:$BK$4,BO$4)</f>
        <v>177701.66999999998</v>
      </c>
      <c r="BP12" s="9">
        <f t="shared" si="31"/>
        <v>117935.42</v>
      </c>
      <c r="BQ12" s="9">
        <f t="shared" si="31"/>
        <v>129521.62</v>
      </c>
      <c r="BR12" s="9">
        <f t="shared" si="31"/>
        <v>116960.71</v>
      </c>
      <c r="BS12" s="9"/>
      <c r="BT12" s="9">
        <f t="shared" ref="BT12:BT15" si="32">SUMIFS($AZ12:$BK12,$AZ$5:$BK$5,"&lt;="&amp;$BT$5)</f>
        <v>542119.42000000004</v>
      </c>
    </row>
    <row r="13" spans="2:72" ht="14.25" customHeight="1" x14ac:dyDescent="0.25">
      <c r="B13" s="7" t="s">
        <v>45</v>
      </c>
      <c r="C13" s="9"/>
      <c r="D13" s="52">
        <f>SUMIFS('Youreka P&amp;L'!B:B,'Youreka P&amp;L'!$R:$R,$B13)</f>
        <v>0</v>
      </c>
      <c r="E13" s="52">
        <f>SUMIFS('Youreka P&amp;L'!C:C,'Youreka P&amp;L'!$R:$R,$B13)</f>
        <v>0</v>
      </c>
      <c r="F13" s="52">
        <f>SUMIFS('Youreka P&amp;L'!D:D,'Youreka P&amp;L'!$R:$R,$B13)</f>
        <v>0</v>
      </c>
      <c r="G13" s="52">
        <f>SUMIFS('Youreka P&amp;L'!E:E,'Youreka P&amp;L'!$R:$R,$B13)</f>
        <v>0</v>
      </c>
      <c r="H13" s="52">
        <f>SUMIFS('Youreka P&amp;L'!F:F,'Youreka P&amp;L'!$R:$R,$B13)</f>
        <v>0</v>
      </c>
      <c r="I13" s="52">
        <f>SUMIFS('Youreka P&amp;L'!G:G,'Youreka P&amp;L'!$R:$R,$B13)</f>
        <v>0</v>
      </c>
      <c r="J13" s="52">
        <f>SUMIFS('Youreka P&amp;L'!H:H,'Youreka P&amp;L'!$R:$R,$B13)</f>
        <v>0</v>
      </c>
      <c r="K13" s="52">
        <f>SUMIFS('Youreka P&amp;L'!I:I,'Youreka P&amp;L'!$R:$R,$B13)</f>
        <v>0</v>
      </c>
      <c r="L13" s="52">
        <f>SUMIFS('Youreka P&amp;L'!J:J,'Youreka P&amp;L'!$R:$R,$B13)</f>
        <v>0</v>
      </c>
      <c r="M13" s="52">
        <f>SUMIFS('Youreka P&amp;L'!K:K,'Youreka P&amp;L'!$R:$R,$B13)</f>
        <v>0</v>
      </c>
      <c r="N13" s="52">
        <f>SUMIFS('Youreka P&amp;L'!L:L,'Youreka P&amp;L'!$R:$R,$B13)</f>
        <v>0</v>
      </c>
      <c r="O13" s="52">
        <f>SUMIFS('Youreka P&amp;L'!M:M,'Youreka P&amp;L'!$R:$R,$B13)</f>
        <v>0</v>
      </c>
      <c r="P13" s="9"/>
      <c r="Q13" s="9">
        <f t="shared" si="26"/>
        <v>0</v>
      </c>
      <c r="R13" s="9"/>
      <c r="S13" s="9">
        <f t="shared" ref="S13:V13" si="33">SUMIFS($D13:$O13,$D$4:$O$4,S$4)</f>
        <v>0</v>
      </c>
      <c r="T13" s="9">
        <f t="shared" si="33"/>
        <v>0</v>
      </c>
      <c r="U13" s="9">
        <f t="shared" si="33"/>
        <v>0</v>
      </c>
      <c r="V13" s="9">
        <f t="shared" si="33"/>
        <v>0</v>
      </c>
      <c r="W13" s="9"/>
      <c r="X13" s="9">
        <f t="shared" si="28"/>
        <v>0</v>
      </c>
      <c r="Y13" s="9"/>
      <c r="AA13" s="41"/>
      <c r="AB13" s="33">
        <v>0</v>
      </c>
      <c r="AC13" s="33"/>
      <c r="AD13" s="33">
        <v>0</v>
      </c>
      <c r="AE13" s="33">
        <v>0</v>
      </c>
      <c r="AF13" s="33">
        <v>0</v>
      </c>
      <c r="AG13" s="33">
        <v>0</v>
      </c>
      <c r="AH13" s="33"/>
      <c r="AI13" s="33">
        <v>0</v>
      </c>
      <c r="AJ13" s="33">
        <v>0</v>
      </c>
      <c r="AK13" s="33">
        <v>0</v>
      </c>
      <c r="AL13" s="33">
        <v>0</v>
      </c>
      <c r="AM13" s="33">
        <v>0</v>
      </c>
      <c r="AN13" s="33">
        <v>0</v>
      </c>
      <c r="AO13" s="33">
        <v>0</v>
      </c>
      <c r="AP13" s="33">
        <v>0</v>
      </c>
      <c r="AQ13" s="33">
        <v>0</v>
      </c>
      <c r="AR13" s="33">
        <v>0</v>
      </c>
      <c r="AS13" s="33">
        <v>0</v>
      </c>
      <c r="AT13" s="33">
        <v>0</v>
      </c>
      <c r="AU13" s="41"/>
      <c r="AV13" s="33">
        <f t="shared" si="29"/>
        <v>0</v>
      </c>
      <c r="AW13" s="41"/>
      <c r="AY13" s="9"/>
      <c r="AZ13" s="52">
        <v>0</v>
      </c>
      <c r="BA13" s="52">
        <v>0</v>
      </c>
      <c r="BB13" s="52">
        <v>0</v>
      </c>
      <c r="BC13" s="52">
        <v>0</v>
      </c>
      <c r="BD13" s="52">
        <v>0</v>
      </c>
      <c r="BE13" s="52">
        <v>0</v>
      </c>
      <c r="BF13" s="52">
        <v>0</v>
      </c>
      <c r="BG13" s="52">
        <v>0</v>
      </c>
      <c r="BH13" s="52">
        <v>0</v>
      </c>
      <c r="BI13" s="52">
        <v>0</v>
      </c>
      <c r="BJ13" s="52">
        <v>0</v>
      </c>
      <c r="BK13" s="52">
        <v>0</v>
      </c>
      <c r="BL13" s="9"/>
      <c r="BM13" s="9">
        <f t="shared" si="30"/>
        <v>0</v>
      </c>
      <c r="BN13" s="9"/>
      <c r="BO13" s="9">
        <f t="shared" ref="BO13:BR13" si="34">SUMIFS($AZ13:$BK13,$AZ$4:$BK$4,BO$4)</f>
        <v>0</v>
      </c>
      <c r="BP13" s="9">
        <f t="shared" si="34"/>
        <v>0</v>
      </c>
      <c r="BQ13" s="9">
        <f t="shared" si="34"/>
        <v>0</v>
      </c>
      <c r="BR13" s="9">
        <f t="shared" si="34"/>
        <v>0</v>
      </c>
      <c r="BS13" s="9"/>
      <c r="BT13" s="9">
        <f t="shared" si="32"/>
        <v>0</v>
      </c>
    </row>
    <row r="14" spans="2:72" ht="14.25" customHeight="1" x14ac:dyDescent="0.25">
      <c r="B14" s="10" t="s">
        <v>46</v>
      </c>
      <c r="C14" s="9"/>
      <c r="D14" s="11">
        <f t="shared" ref="D14:O14" si="35">SUM(D12:D13)</f>
        <v>12333.33</v>
      </c>
      <c r="E14" s="11">
        <f t="shared" si="35"/>
        <v>11958.33</v>
      </c>
      <c r="F14" s="11">
        <f t="shared" si="35"/>
        <v>14458.33</v>
      </c>
      <c r="G14" s="11">
        <f t="shared" si="35"/>
        <v>10806.66</v>
      </c>
      <c r="H14" s="11">
        <f t="shared" si="35"/>
        <v>23613.33</v>
      </c>
      <c r="I14" s="11">
        <f t="shared" si="35"/>
        <v>18863.330000000002</v>
      </c>
      <c r="J14" s="11">
        <f t="shared" si="35"/>
        <v>13220.83</v>
      </c>
      <c r="K14" s="11">
        <f t="shared" si="35"/>
        <v>42858.33</v>
      </c>
      <c r="L14" s="11">
        <f t="shared" si="35"/>
        <v>69948.83</v>
      </c>
      <c r="M14" s="11">
        <f t="shared" si="35"/>
        <v>24093.33</v>
      </c>
      <c r="N14" s="11">
        <f t="shared" si="35"/>
        <v>27615.33</v>
      </c>
      <c r="O14" s="11">
        <f t="shared" si="35"/>
        <v>22500</v>
      </c>
      <c r="P14" s="9"/>
      <c r="Q14" s="11">
        <f t="shared" si="26"/>
        <v>22500</v>
      </c>
      <c r="R14" s="9"/>
      <c r="S14" s="11">
        <f t="shared" ref="S14:V14" si="36">SUMIFS($D14:$O14,$D$4:$O$4,S$4)</f>
        <v>38749.99</v>
      </c>
      <c r="T14" s="11">
        <f t="shared" si="36"/>
        <v>53283.320000000007</v>
      </c>
      <c r="U14" s="11">
        <f t="shared" si="36"/>
        <v>126027.99</v>
      </c>
      <c r="V14" s="11">
        <f t="shared" si="36"/>
        <v>74208.66</v>
      </c>
      <c r="W14" s="9"/>
      <c r="X14" s="11">
        <f t="shared" si="28"/>
        <v>292269.96000000002</v>
      </c>
      <c r="Y14" s="9"/>
      <c r="AA14" s="41"/>
      <c r="AB14" s="264">
        <v>256375</v>
      </c>
      <c r="AC14" s="33"/>
      <c r="AD14" s="264">
        <v>68875</v>
      </c>
      <c r="AE14" s="264">
        <v>70000</v>
      </c>
      <c r="AF14" s="264">
        <v>70000</v>
      </c>
      <c r="AG14" s="264">
        <v>47500.000000000007</v>
      </c>
      <c r="AH14" s="33"/>
      <c r="AI14" s="264">
        <v>12833.333333333334</v>
      </c>
      <c r="AJ14" s="264">
        <v>34208.333333333336</v>
      </c>
      <c r="AK14" s="264">
        <v>21833.333333333336</v>
      </c>
      <c r="AL14" s="264">
        <v>21833.333333333336</v>
      </c>
      <c r="AM14" s="264">
        <v>29708.333333333336</v>
      </c>
      <c r="AN14" s="264">
        <v>18458.333333333336</v>
      </c>
      <c r="AO14" s="264">
        <v>21833.333333333336</v>
      </c>
      <c r="AP14" s="264">
        <v>29708.333333333336</v>
      </c>
      <c r="AQ14" s="264">
        <v>18458.333333333336</v>
      </c>
      <c r="AR14" s="264">
        <v>21833.333333333336</v>
      </c>
      <c r="AS14" s="264">
        <v>15083.333333333334</v>
      </c>
      <c r="AT14" s="264">
        <v>10583.333333333334</v>
      </c>
      <c r="AU14" s="41"/>
      <c r="AV14" s="264">
        <f t="shared" si="29"/>
        <v>256375.00000000009</v>
      </c>
      <c r="AW14" s="41"/>
      <c r="AY14" s="9"/>
      <c r="AZ14" s="11">
        <v>75706.67</v>
      </c>
      <c r="BA14" s="11">
        <v>65645</v>
      </c>
      <c r="BB14" s="11">
        <v>36350</v>
      </c>
      <c r="BC14" s="11">
        <v>46418.75</v>
      </c>
      <c r="BD14" s="11">
        <v>32750</v>
      </c>
      <c r="BE14" s="11">
        <v>38766.67</v>
      </c>
      <c r="BF14" s="11">
        <v>28933.33</v>
      </c>
      <c r="BG14" s="11">
        <v>43564.29</v>
      </c>
      <c r="BH14" s="11">
        <v>57024</v>
      </c>
      <c r="BI14" s="11">
        <v>42108.33</v>
      </c>
      <c r="BJ14" s="11">
        <v>37833.33</v>
      </c>
      <c r="BK14" s="11">
        <v>37019.050000000003</v>
      </c>
      <c r="BL14" s="9"/>
      <c r="BM14" s="11">
        <f t="shared" si="30"/>
        <v>37019.050000000003</v>
      </c>
      <c r="BN14" s="9"/>
      <c r="BO14" s="11">
        <f t="shared" ref="BO14:BR14" si="37">SUMIFS($AZ14:$BK14,$AZ$4:$BK$4,BO$4)</f>
        <v>177701.66999999998</v>
      </c>
      <c r="BP14" s="11">
        <f t="shared" si="37"/>
        <v>117935.42</v>
      </c>
      <c r="BQ14" s="11">
        <f t="shared" si="37"/>
        <v>129521.62</v>
      </c>
      <c r="BR14" s="11">
        <f t="shared" si="37"/>
        <v>116960.71</v>
      </c>
      <c r="BS14" s="9"/>
      <c r="BT14" s="11">
        <f t="shared" si="32"/>
        <v>542119.42000000004</v>
      </c>
    </row>
    <row r="15" spans="2:72" ht="14.25" customHeight="1" x14ac:dyDescent="0.25">
      <c r="B15" s="10" t="s">
        <v>47</v>
      </c>
      <c r="C15" s="8"/>
      <c r="D15" s="49">
        <f t="shared" ref="D15:O15" si="38">D10+D14</f>
        <v>983889.57999999984</v>
      </c>
      <c r="E15" s="49">
        <f t="shared" si="38"/>
        <v>988151.24999999988</v>
      </c>
      <c r="F15" s="49">
        <f t="shared" si="38"/>
        <v>982914.5199999999</v>
      </c>
      <c r="G15" s="49">
        <f t="shared" si="38"/>
        <v>981917.13000000012</v>
      </c>
      <c r="H15" s="49">
        <f t="shared" si="38"/>
        <v>1001459.1499999999</v>
      </c>
      <c r="I15" s="49">
        <f t="shared" si="38"/>
        <v>1006930.8199999998</v>
      </c>
      <c r="J15" s="49">
        <f t="shared" si="38"/>
        <v>1000333.8400000001</v>
      </c>
      <c r="K15" s="49">
        <f t="shared" si="38"/>
        <v>1035329.3600000001</v>
      </c>
      <c r="L15" s="49">
        <f t="shared" si="38"/>
        <v>1024575.5</v>
      </c>
      <c r="M15" s="49">
        <f t="shared" si="38"/>
        <v>980102.58</v>
      </c>
      <c r="N15" s="49">
        <f t="shared" si="38"/>
        <v>1006622.4099999999</v>
      </c>
      <c r="O15" s="49">
        <f t="shared" si="38"/>
        <v>1016364.86</v>
      </c>
      <c r="P15" s="8"/>
      <c r="Q15" s="49">
        <f t="shared" si="26"/>
        <v>1016364.86</v>
      </c>
      <c r="R15" s="8"/>
      <c r="S15" s="49">
        <f t="shared" ref="S15:V15" si="39">SUMIFS($D15:$O15,$D$4:$O$4,S$4)</f>
        <v>2954955.3499999996</v>
      </c>
      <c r="T15" s="49">
        <f t="shared" si="39"/>
        <v>2990307.0999999996</v>
      </c>
      <c r="U15" s="49">
        <f t="shared" si="39"/>
        <v>3060238.7</v>
      </c>
      <c r="V15" s="49">
        <f t="shared" si="39"/>
        <v>3003089.8499999996</v>
      </c>
      <c r="W15" s="8"/>
      <c r="X15" s="49">
        <f t="shared" si="28"/>
        <v>12008590.999999998</v>
      </c>
      <c r="Y15" s="8"/>
      <c r="AA15" s="41"/>
      <c r="AB15" s="266">
        <v>12625482.803033059</v>
      </c>
      <c r="AC15" s="31"/>
      <c r="AD15" s="266">
        <v>2970211.9520571618</v>
      </c>
      <c r="AE15" s="266">
        <v>3068439.0853098147</v>
      </c>
      <c r="AF15" s="266">
        <v>3269097.2078341711</v>
      </c>
      <c r="AG15" s="266">
        <v>3317734.5578319114</v>
      </c>
      <c r="AH15" s="31"/>
      <c r="AI15" s="266">
        <v>979091.11777286325</v>
      </c>
      <c r="AJ15" s="266">
        <v>1017793.1256787432</v>
      </c>
      <c r="AK15" s="266">
        <v>973327.70860555535</v>
      </c>
      <c r="AL15" s="266">
        <v>997449.31946021155</v>
      </c>
      <c r="AM15" s="266">
        <v>1033619.8829248016</v>
      </c>
      <c r="AN15" s="266">
        <v>1037369.8829248016</v>
      </c>
      <c r="AO15" s="266">
        <v>1061269.8354895276</v>
      </c>
      <c r="AP15" s="266">
        <v>1102662.3521957807</v>
      </c>
      <c r="AQ15" s="266">
        <v>1105165.0201488633</v>
      </c>
      <c r="AR15" s="266">
        <v>1130048.661581649</v>
      </c>
      <c r="AS15" s="266">
        <v>1096441.8222468595</v>
      </c>
      <c r="AT15" s="266">
        <v>1091244.0740034031</v>
      </c>
      <c r="AU15" s="41"/>
      <c r="AV15" s="266">
        <f t="shared" si="29"/>
        <v>12625482.803033058</v>
      </c>
      <c r="AW15" s="41"/>
      <c r="AY15" s="8"/>
      <c r="AZ15" s="49">
        <v>840730.79000000015</v>
      </c>
      <c r="BA15" s="49">
        <v>820820.8</v>
      </c>
      <c r="BB15" s="49">
        <v>801837.96</v>
      </c>
      <c r="BC15" s="49">
        <v>837414.44000000006</v>
      </c>
      <c r="BD15" s="49">
        <v>834549.75</v>
      </c>
      <c r="BE15" s="49">
        <v>850244.33</v>
      </c>
      <c r="BF15" s="49">
        <v>858627.16</v>
      </c>
      <c r="BG15" s="49">
        <v>880845.63000000012</v>
      </c>
      <c r="BH15" s="49">
        <v>906387.33000000007</v>
      </c>
      <c r="BI15" s="49">
        <v>906154.53</v>
      </c>
      <c r="BJ15" s="49">
        <v>907544.63</v>
      </c>
      <c r="BK15" s="49">
        <v>902122.8</v>
      </c>
      <c r="BL15" s="8"/>
      <c r="BM15" s="49">
        <f t="shared" si="30"/>
        <v>902122.8</v>
      </c>
      <c r="BN15" s="8"/>
      <c r="BO15" s="49">
        <f t="shared" ref="BO15:BR15" si="40">SUMIFS($AZ15:$BK15,$AZ$4:$BK$4,BO$4)</f>
        <v>2463389.5500000003</v>
      </c>
      <c r="BP15" s="49">
        <f t="shared" si="40"/>
        <v>2522208.52</v>
      </c>
      <c r="BQ15" s="49">
        <f t="shared" si="40"/>
        <v>2645860.12</v>
      </c>
      <c r="BR15" s="49">
        <f t="shared" si="40"/>
        <v>2715821.96</v>
      </c>
      <c r="BS15" s="8"/>
      <c r="BT15" s="49">
        <f t="shared" si="32"/>
        <v>10347280.150000002</v>
      </c>
    </row>
    <row r="16" spans="2:72" ht="14.25" customHeight="1" x14ac:dyDescent="0.25">
      <c r="B16" s="50" t="s">
        <v>15</v>
      </c>
      <c r="D16" s="51">
        <f t="shared" ref="D16:O16" si="41">D10/D15</f>
        <v>0.9874647213968869</v>
      </c>
      <c r="E16" s="51">
        <f t="shared" si="41"/>
        <v>0.98789827974209421</v>
      </c>
      <c r="F16" s="51">
        <f t="shared" si="41"/>
        <v>0.9852903485442458</v>
      </c>
      <c r="G16" s="51">
        <f t="shared" si="41"/>
        <v>0.98899432582462432</v>
      </c>
      <c r="H16" s="51">
        <f t="shared" si="41"/>
        <v>0.97642107518813925</v>
      </c>
      <c r="I16" s="51">
        <f t="shared" si="41"/>
        <v>0.98126650845785024</v>
      </c>
      <c r="J16" s="51">
        <f t="shared" si="41"/>
        <v>0.98678358216892881</v>
      </c>
      <c r="K16" s="51">
        <f t="shared" si="41"/>
        <v>0.95860415858389258</v>
      </c>
      <c r="L16" s="51">
        <f t="shared" si="41"/>
        <v>0.93172896482494461</v>
      </c>
      <c r="M16" s="51">
        <f t="shared" si="41"/>
        <v>0.97541754251886581</v>
      </c>
      <c r="N16" s="51">
        <f t="shared" si="41"/>
        <v>0.97256634689863508</v>
      </c>
      <c r="O16" s="51">
        <f t="shared" si="41"/>
        <v>0.97786228067743308</v>
      </c>
      <c r="Q16" s="51">
        <f>Q10/Q15</f>
        <v>0.97786228067743308</v>
      </c>
      <c r="S16" s="51">
        <f t="shared" ref="S16:V16" si="42">S10/S15</f>
        <v>0.98688643806411502</v>
      </c>
      <c r="T16" s="51">
        <f t="shared" si="42"/>
        <v>0.98218132177795392</v>
      </c>
      <c r="U16" s="51">
        <f t="shared" si="42"/>
        <v>0.95881759484970908</v>
      </c>
      <c r="V16" s="51">
        <f t="shared" si="42"/>
        <v>0.97528923085667929</v>
      </c>
      <c r="X16" s="51">
        <f>X10/X15</f>
        <v>0.97566159427030219</v>
      </c>
      <c r="AA16" s="41"/>
      <c r="AB16" s="43">
        <v>0.97969384585131203</v>
      </c>
      <c r="AC16" s="41"/>
      <c r="AD16" s="43">
        <v>0.97681141914727754</v>
      </c>
      <c r="AE16" s="43">
        <v>0.9771870980476276</v>
      </c>
      <c r="AF16" s="43">
        <v>0.97858736050055384</v>
      </c>
      <c r="AG16" s="43">
        <v>0.98568300170733381</v>
      </c>
      <c r="AH16" s="41"/>
      <c r="AI16" s="43">
        <v>0.98689260570300619</v>
      </c>
      <c r="AJ16" s="43">
        <v>0.96638969897687155</v>
      </c>
      <c r="AK16" s="43">
        <v>0.9775683635220731</v>
      </c>
      <c r="AL16" s="43">
        <v>0.97811083439793323</v>
      </c>
      <c r="AM16" s="43">
        <v>0.97125797033889416</v>
      </c>
      <c r="AN16" s="43">
        <v>0.98220660379951341</v>
      </c>
      <c r="AO16" s="43">
        <v>0.97942716112037398</v>
      </c>
      <c r="AP16" s="43">
        <v>0.97305763339595863</v>
      </c>
      <c r="AQ16" s="43">
        <v>0.98329812019308482</v>
      </c>
      <c r="AR16" s="43">
        <v>0.98067929809077892</v>
      </c>
      <c r="AS16" s="43">
        <v>0.98624338015269786</v>
      </c>
      <c r="AT16" s="43">
        <v>0.99030158918113831</v>
      </c>
      <c r="AU16" s="41"/>
      <c r="AV16" s="51">
        <f>AV10/AV15</f>
        <v>0.97969384585131214</v>
      </c>
      <c r="AW16" s="41"/>
      <c r="AZ16" s="51">
        <v>0.9099513531555089</v>
      </c>
      <c r="BA16" s="51">
        <v>0.92002517480063861</v>
      </c>
      <c r="BB16" s="51">
        <v>0.95466665110242477</v>
      </c>
      <c r="BC16" s="51">
        <v>0.94456896396484402</v>
      </c>
      <c r="BD16" s="51">
        <v>0.9607572825945967</v>
      </c>
      <c r="BE16" s="51">
        <v>0.95440525901537032</v>
      </c>
      <c r="BF16" s="51">
        <v>0.9663028013229864</v>
      </c>
      <c r="BG16" s="51">
        <v>0.95054265070259814</v>
      </c>
      <c r="BH16" s="51">
        <v>0.93708649921220766</v>
      </c>
      <c r="BI16" s="51">
        <v>0.95353074050184361</v>
      </c>
      <c r="BJ16" s="51">
        <v>0.95831243032091995</v>
      </c>
      <c r="BK16" s="51">
        <v>0.95896451126165971</v>
      </c>
      <c r="BM16" s="51">
        <f>BM10/BM15</f>
        <v>0.95896451126165971</v>
      </c>
      <c r="BO16" s="51">
        <f t="shared" ref="BO16:BR16" si="43">BO10/BO15</f>
        <v>0.92786294396677926</v>
      </c>
      <c r="BP16" s="51">
        <f t="shared" si="43"/>
        <v>0.95324120941435864</v>
      </c>
      <c r="BQ16" s="51">
        <f t="shared" si="43"/>
        <v>0.95104744237197236</v>
      </c>
      <c r="BR16" s="51">
        <f t="shared" si="43"/>
        <v>0.95693358706032405</v>
      </c>
      <c r="BT16" s="51">
        <f>BT10/BT15</f>
        <v>0.94760754399792668</v>
      </c>
    </row>
    <row r="18" spans="2:72" ht="14.25" customHeight="1" x14ac:dyDescent="0.25">
      <c r="B18" s="14" t="s">
        <v>114</v>
      </c>
      <c r="C18" s="8"/>
      <c r="D18" s="52"/>
      <c r="E18" s="52"/>
      <c r="F18" s="52"/>
      <c r="G18" s="52"/>
      <c r="H18" s="52"/>
      <c r="I18" s="52"/>
      <c r="J18" s="52"/>
      <c r="K18" s="52"/>
      <c r="L18" s="52"/>
      <c r="M18" s="52"/>
      <c r="N18" s="52"/>
      <c r="O18" s="52"/>
      <c r="P18" s="8"/>
      <c r="Q18" s="15"/>
      <c r="R18" s="8"/>
      <c r="S18" s="15"/>
      <c r="T18" s="15"/>
      <c r="U18" s="15"/>
      <c r="V18" s="15"/>
      <c r="W18" s="8"/>
      <c r="X18" s="15"/>
      <c r="Y18" s="8"/>
      <c r="AA18" s="41"/>
      <c r="AB18" s="275"/>
      <c r="AC18" s="31"/>
      <c r="AD18" s="275"/>
      <c r="AE18" s="275"/>
      <c r="AF18" s="275"/>
      <c r="AG18" s="275"/>
      <c r="AH18" s="31"/>
      <c r="AI18" s="33"/>
      <c r="AJ18" s="33"/>
      <c r="AK18" s="33"/>
      <c r="AL18" s="33"/>
      <c r="AM18" s="33"/>
      <c r="AN18" s="33"/>
      <c r="AO18" s="33"/>
      <c r="AP18" s="33"/>
      <c r="AQ18" s="33"/>
      <c r="AR18" s="33"/>
      <c r="AS18" s="33"/>
      <c r="AT18" s="33"/>
      <c r="AU18" s="41"/>
      <c r="AV18" s="33"/>
      <c r="AW18" s="41"/>
      <c r="AY18" s="8"/>
      <c r="AZ18" s="52"/>
      <c r="BA18" s="52"/>
      <c r="BB18" s="52"/>
      <c r="BC18" s="52"/>
      <c r="BD18" s="52"/>
      <c r="BE18" s="52"/>
      <c r="BF18" s="52"/>
      <c r="BG18" s="52"/>
      <c r="BH18" s="52"/>
      <c r="BI18" s="52"/>
      <c r="BJ18" s="52"/>
      <c r="BK18" s="52"/>
      <c r="BL18" s="8"/>
      <c r="BM18" s="15"/>
      <c r="BN18" s="8"/>
      <c r="BO18" s="15"/>
      <c r="BP18" s="15"/>
      <c r="BQ18" s="15"/>
      <c r="BR18" s="15"/>
      <c r="BS18" s="8"/>
      <c r="BT18" s="15"/>
    </row>
    <row r="19" spans="2:72" ht="14.25" customHeight="1" x14ac:dyDescent="0.25">
      <c r="B19" s="7" t="s">
        <v>115</v>
      </c>
      <c r="C19" s="9"/>
      <c r="D19" s="274">
        <f>SUMIFS('Youreka P&amp;L'!B:B,'Youreka P&amp;L'!$R:$R,$B19)</f>
        <v>0</v>
      </c>
      <c r="E19" s="274">
        <f>SUMIFS('Youreka P&amp;L'!C:C,'Youreka P&amp;L'!$R:$R,$B19)</f>
        <v>0</v>
      </c>
      <c r="F19" s="274">
        <f>SUMIFS('Youreka P&amp;L'!D:D,'Youreka P&amp;L'!$R:$R,$B19)</f>
        <v>0</v>
      </c>
      <c r="G19" s="274">
        <f>SUMIFS('Youreka P&amp;L'!E:E,'Youreka P&amp;L'!$R:$R,$B19)</f>
        <v>0</v>
      </c>
      <c r="H19" s="274">
        <f>SUMIFS('Youreka P&amp;L'!F:F,'Youreka P&amp;L'!$R:$R,$B19)</f>
        <v>19934.5</v>
      </c>
      <c r="I19" s="274">
        <f>SUMIFS('Youreka P&amp;L'!G:G,'Youreka P&amp;L'!$R:$R,$B19)</f>
        <v>14685.5</v>
      </c>
      <c r="J19" s="274">
        <f>SUMIFS('Youreka P&amp;L'!H:H,'Youreka P&amp;L'!$R:$R,$B19)</f>
        <v>0</v>
      </c>
      <c r="K19" s="274">
        <f>SUMIFS('Youreka P&amp;L'!I:I,'Youreka P&amp;L'!$R:$R,$B19)</f>
        <v>6011</v>
      </c>
      <c r="L19" s="274">
        <f>SUMIFS('Youreka P&amp;L'!J:J,'Youreka P&amp;L'!$R:$R,$B19)</f>
        <v>0</v>
      </c>
      <c r="M19" s="274">
        <f>SUMIFS('Youreka P&amp;L'!K:K,'Youreka P&amp;L'!$R:$R,$B19)</f>
        <v>0</v>
      </c>
      <c r="N19" s="274">
        <f>SUMIFS('Youreka P&amp;L'!L:L,'Youreka P&amp;L'!$R:$R,$B19)</f>
        <v>0</v>
      </c>
      <c r="O19" s="274">
        <f>SUMIFS('Youreka P&amp;L'!M:M,'Youreka P&amp;L'!$R:$R,$B19)</f>
        <v>10632.75</v>
      </c>
      <c r="P19" s="9"/>
      <c r="Q19" s="8">
        <f t="shared" ref="Q19:Q23" si="44">SUMIFS($D19:$O19,$D$5:$O$5,"="&amp;$Q$5)</f>
        <v>10632.75</v>
      </c>
      <c r="R19" s="9"/>
      <c r="S19" s="8">
        <f t="shared" ref="S19:V19" si="45">SUMIFS($D19:$O19,$D$4:$O$4,S$4)</f>
        <v>0</v>
      </c>
      <c r="T19" s="8">
        <f t="shared" si="45"/>
        <v>34620</v>
      </c>
      <c r="U19" s="8">
        <f t="shared" si="45"/>
        <v>6011</v>
      </c>
      <c r="V19" s="8">
        <f t="shared" si="45"/>
        <v>10632.75</v>
      </c>
      <c r="W19" s="9"/>
      <c r="X19" s="8">
        <f t="shared" ref="X19:X23" si="46">SUMIFS($D19:$O19,$D$5:$O$5,"&lt;="&amp;$X$5)</f>
        <v>51263.75</v>
      </c>
      <c r="Y19" s="9"/>
      <c r="AA19" s="41"/>
      <c r="AB19" s="31">
        <v>0</v>
      </c>
      <c r="AC19" s="33"/>
      <c r="AD19" s="31">
        <v>0</v>
      </c>
      <c r="AE19" s="31">
        <v>0</v>
      </c>
      <c r="AF19" s="31">
        <v>0</v>
      </c>
      <c r="AG19" s="31">
        <v>0</v>
      </c>
      <c r="AH19" s="33"/>
      <c r="AI19" s="31">
        <v>0</v>
      </c>
      <c r="AJ19" s="31">
        <v>0</v>
      </c>
      <c r="AK19" s="31">
        <v>0</v>
      </c>
      <c r="AL19" s="31">
        <v>0</v>
      </c>
      <c r="AM19" s="31">
        <v>0</v>
      </c>
      <c r="AN19" s="31">
        <v>0</v>
      </c>
      <c r="AO19" s="31">
        <v>0</v>
      </c>
      <c r="AP19" s="31">
        <v>0</v>
      </c>
      <c r="AQ19" s="31">
        <v>0</v>
      </c>
      <c r="AR19" s="31">
        <v>0</v>
      </c>
      <c r="AS19" s="31">
        <v>0</v>
      </c>
      <c r="AT19" s="31">
        <v>0</v>
      </c>
      <c r="AU19" s="41"/>
      <c r="AV19" s="31">
        <f t="shared" ref="AV19:AV23" si="47">SUMIFS(AI19:AT19,$AI$5:$AT$5,"&lt;="&amp;$AV$5)</f>
        <v>0</v>
      </c>
      <c r="AW19" s="41"/>
      <c r="AY19" s="9"/>
      <c r="AZ19" s="274">
        <v>0</v>
      </c>
      <c r="BA19" s="274">
        <v>0</v>
      </c>
      <c r="BB19" s="274">
        <v>0</v>
      </c>
      <c r="BC19" s="274">
        <v>0</v>
      </c>
      <c r="BD19" s="274">
        <v>0</v>
      </c>
      <c r="BE19" s="274">
        <v>2400</v>
      </c>
      <c r="BF19" s="274">
        <v>0</v>
      </c>
      <c r="BG19" s="274">
        <v>0</v>
      </c>
      <c r="BH19" s="274">
        <v>0</v>
      </c>
      <c r="BI19" s="274">
        <v>0</v>
      </c>
      <c r="BJ19" s="274">
        <v>0</v>
      </c>
      <c r="BK19" s="274">
        <v>0</v>
      </c>
      <c r="BL19" s="9"/>
      <c r="BM19" s="8">
        <f t="shared" ref="BM19:BM23" si="48">SUMIFS($AZ19:$BK19,$AZ$5:$BK$5,"="&amp;$BM$5)</f>
        <v>0</v>
      </c>
      <c r="BN19" s="9"/>
      <c r="BO19" s="8">
        <f t="shared" ref="BO19:BR19" si="49">SUMIFS($AZ19:$BK19,$AZ$4:$BK$4,BO$4)</f>
        <v>0</v>
      </c>
      <c r="BP19" s="8">
        <f t="shared" si="49"/>
        <v>2400</v>
      </c>
      <c r="BQ19" s="8">
        <f t="shared" si="49"/>
        <v>0</v>
      </c>
      <c r="BR19" s="8">
        <f t="shared" si="49"/>
        <v>0</v>
      </c>
      <c r="BS19" s="9"/>
      <c r="BT19" s="8">
        <f t="shared" ref="BT19:BT23" si="50">SUMIFS($AZ19:$BK19,$AZ$5:$BK$5,"&lt;="&amp;$BT$5)</f>
        <v>2400</v>
      </c>
    </row>
    <row r="20" spans="2:72" ht="14.25" customHeight="1" x14ac:dyDescent="0.25">
      <c r="B20" s="7" t="s">
        <v>116</v>
      </c>
      <c r="C20" s="9"/>
      <c r="D20" s="52">
        <f>SUMIFS('Youreka P&amp;L'!B:B,'Youreka P&amp;L'!$R:$R,$B20)</f>
        <v>122530.26</v>
      </c>
      <c r="E20" s="52">
        <f>SUMIFS('Youreka P&amp;L'!C:C,'Youreka P&amp;L'!$R:$R,$B20)</f>
        <v>122844.96</v>
      </c>
      <c r="F20" s="52">
        <f>SUMIFS('Youreka P&amp;L'!D:D,'Youreka P&amp;L'!$R:$R,$B20)</f>
        <v>118157.08</v>
      </c>
      <c r="G20" s="52">
        <f>SUMIFS('Youreka P&amp;L'!E:E,'Youreka P&amp;L'!$R:$R,$B20)</f>
        <v>122844.96</v>
      </c>
      <c r="H20" s="52">
        <f>SUMIFS('Youreka P&amp;L'!F:F,'Youreka P&amp;L'!$R:$R,$B20)</f>
        <v>120460.21</v>
      </c>
      <c r="I20" s="52">
        <f>SUMIFS('Youreka P&amp;L'!G:G,'Youreka P&amp;L'!$R:$R,$B20)</f>
        <v>122251.45</v>
      </c>
      <c r="J20" s="52">
        <f>SUMIFS('Youreka P&amp;L'!H:H,'Youreka P&amp;L'!$R:$R,$B20)</f>
        <v>127428.58</v>
      </c>
      <c r="K20" s="52">
        <f>SUMIFS('Youreka P&amp;L'!I:I,'Youreka P&amp;L'!$R:$R,$B20)</f>
        <v>127682.96</v>
      </c>
      <c r="L20" s="52">
        <f>SUMIFS('Youreka P&amp;L'!J:J,'Youreka P&amp;L'!$R:$R,$B20)</f>
        <v>126200.21</v>
      </c>
      <c r="M20" s="52">
        <f>SUMIFS('Youreka P&amp;L'!K:K,'Youreka P&amp;L'!$R:$R,$B20)</f>
        <v>122736.74</v>
      </c>
      <c r="N20" s="52">
        <f>SUMIFS('Youreka P&amp;L'!L:L,'Youreka P&amp;L'!$R:$R,$B20)</f>
        <v>124157.65</v>
      </c>
      <c r="O20" s="52">
        <f>SUMIFS('Youreka P&amp;L'!M:M,'Youreka P&amp;L'!$R:$R,$B20)</f>
        <v>128354.55</v>
      </c>
      <c r="P20" s="9"/>
      <c r="Q20" s="9">
        <f t="shared" si="44"/>
        <v>128354.55</v>
      </c>
      <c r="R20" s="9"/>
      <c r="S20" s="9">
        <f t="shared" ref="S20:V20" si="51">SUMIFS($D20:$O20,$D$4:$O$4,S$4)</f>
        <v>363532.3</v>
      </c>
      <c r="T20" s="9">
        <f t="shared" si="51"/>
        <v>365556.62</v>
      </c>
      <c r="U20" s="9">
        <f t="shared" si="51"/>
        <v>381311.75</v>
      </c>
      <c r="V20" s="9">
        <f t="shared" si="51"/>
        <v>375248.94</v>
      </c>
      <c r="X20" s="9">
        <f t="shared" si="46"/>
        <v>1485649.6099999999</v>
      </c>
      <c r="AA20" s="41"/>
      <c r="AB20" s="33">
        <v>1575724.0587626519</v>
      </c>
      <c r="AC20" s="33"/>
      <c r="AD20" s="33">
        <v>365647.82113549742</v>
      </c>
      <c r="AE20" s="33">
        <v>379736.06612339534</v>
      </c>
      <c r="AF20" s="33">
        <v>409834.78450204898</v>
      </c>
      <c r="AG20" s="33">
        <v>420505.3870017099</v>
      </c>
      <c r="AH20" s="41"/>
      <c r="AI20" s="33">
        <v>121947.47710823719</v>
      </c>
      <c r="AJ20" s="33">
        <v>124256.95329411922</v>
      </c>
      <c r="AK20" s="33">
        <v>119443.39073314102</v>
      </c>
      <c r="AL20" s="33">
        <v>122999.13236133945</v>
      </c>
      <c r="AM20" s="33">
        <v>127243.46688102794</v>
      </c>
      <c r="AN20" s="33">
        <v>129493.46688102794</v>
      </c>
      <c r="AO20" s="33">
        <v>132572.20976573686</v>
      </c>
      <c r="AP20" s="33">
        <v>137599.83727167483</v>
      </c>
      <c r="AQ20" s="33">
        <v>139662.73746463723</v>
      </c>
      <c r="AR20" s="33">
        <v>142889.03367955505</v>
      </c>
      <c r="AS20" s="33">
        <v>138860.50777933662</v>
      </c>
      <c r="AT20" s="33">
        <v>138755.84554281819</v>
      </c>
      <c r="AU20" s="41"/>
      <c r="AV20" s="33">
        <f t="shared" si="47"/>
        <v>1575724.0587626514</v>
      </c>
      <c r="AW20" s="41"/>
      <c r="AY20" s="9"/>
      <c r="AZ20" s="52">
        <v>97073.69</v>
      </c>
      <c r="BA20" s="52">
        <v>87914.13</v>
      </c>
      <c r="BB20" s="52">
        <v>100577.58</v>
      </c>
      <c r="BC20" s="52">
        <v>97772.18</v>
      </c>
      <c r="BD20" s="52">
        <v>99653.62</v>
      </c>
      <c r="BE20" s="52">
        <v>99093.88</v>
      </c>
      <c r="BF20" s="52">
        <v>102488.39</v>
      </c>
      <c r="BG20" s="52">
        <v>103375.46</v>
      </c>
      <c r="BH20" s="52">
        <v>103911.67</v>
      </c>
      <c r="BI20" s="52">
        <v>103000</v>
      </c>
      <c r="BJ20" s="52">
        <v>108784.08</v>
      </c>
      <c r="BK20" s="52">
        <v>119853.83</v>
      </c>
      <c r="BL20" s="9"/>
      <c r="BM20" s="9">
        <f t="shared" si="48"/>
        <v>119853.83</v>
      </c>
      <c r="BN20" s="9"/>
      <c r="BO20" s="9">
        <f t="shared" ref="BO20:BR20" si="52">SUMIFS($AZ20:$BK20,$AZ$4:$BK$4,BO$4)</f>
        <v>285565.40000000002</v>
      </c>
      <c r="BP20" s="9">
        <f t="shared" si="52"/>
        <v>296519.67999999999</v>
      </c>
      <c r="BQ20" s="9">
        <f t="shared" si="52"/>
        <v>309775.52</v>
      </c>
      <c r="BR20" s="9">
        <f t="shared" si="52"/>
        <v>331637.91000000003</v>
      </c>
      <c r="BT20" s="9">
        <f t="shared" si="50"/>
        <v>1223498.5100000002</v>
      </c>
    </row>
    <row r="21" spans="2:72" ht="14.25" customHeight="1" x14ac:dyDescent="0.25">
      <c r="B21" s="7" t="s">
        <v>117</v>
      </c>
      <c r="C21" s="9"/>
      <c r="D21" s="52">
        <f>SUMIFS('Youreka P&amp;L'!B:B,'Youreka P&amp;L'!$R:$R,$B21)</f>
        <v>13205.05</v>
      </c>
      <c r="E21" s="52">
        <f>SUMIFS('Youreka P&amp;L'!C:C,'Youreka P&amp;L'!$R:$R,$B21)</f>
        <v>14204.05</v>
      </c>
      <c r="F21" s="52">
        <f>SUMIFS('Youreka P&amp;L'!D:D,'Youreka P&amp;L'!$R:$R,$B21)</f>
        <v>12901.61</v>
      </c>
      <c r="G21" s="52">
        <f>SUMIFS('Youreka P&amp;L'!E:E,'Youreka P&amp;L'!$R:$R,$B21)</f>
        <v>12901.67</v>
      </c>
      <c r="H21" s="52">
        <f>SUMIFS('Youreka P&amp;L'!F:F,'Youreka P&amp;L'!$R:$R,$B21)</f>
        <v>12901.65</v>
      </c>
      <c r="I21" s="52">
        <f>SUMIFS('Youreka P&amp;L'!G:G,'Youreka P&amp;L'!$R:$R,$B21)</f>
        <v>12901.67</v>
      </c>
      <c r="J21" s="52">
        <f>SUMIFS('Youreka P&amp;L'!H:H,'Youreka P&amp;L'!$R:$R,$B21)</f>
        <v>12901.67</v>
      </c>
      <c r="K21" s="52">
        <f>SUMIFS('Youreka P&amp;L'!I:I,'Youreka P&amp;L'!$R:$R,$B21)</f>
        <v>11647</v>
      </c>
      <c r="L21" s="52">
        <f>SUMIFS('Youreka P&amp;L'!J:J,'Youreka P&amp;L'!$R:$R,$B21)</f>
        <v>11740.66</v>
      </c>
      <c r="M21" s="52">
        <f>SUMIFS('Youreka P&amp;L'!K:K,'Youreka P&amp;L'!$R:$R,$B21)</f>
        <v>12297.75</v>
      </c>
      <c r="N21" s="52">
        <f>SUMIFS('Youreka P&amp;L'!L:L,'Youreka P&amp;L'!$R:$R,$B21)</f>
        <v>12297.75</v>
      </c>
      <c r="O21" s="52">
        <f>SUMIFS('Youreka P&amp;L'!M:M,'Youreka P&amp;L'!$R:$R,$B21)</f>
        <v>11647</v>
      </c>
      <c r="P21" s="9"/>
      <c r="Q21" s="9">
        <f t="shared" si="44"/>
        <v>11647</v>
      </c>
      <c r="R21" s="9"/>
      <c r="S21" s="9">
        <f t="shared" ref="S21:V21" si="53">SUMIFS($D21:$O21,$D$4:$O$4,S$4)</f>
        <v>40310.71</v>
      </c>
      <c r="T21" s="9">
        <f t="shared" si="53"/>
        <v>38704.99</v>
      </c>
      <c r="U21" s="9">
        <f t="shared" si="53"/>
        <v>36289.33</v>
      </c>
      <c r="V21" s="9">
        <f t="shared" si="53"/>
        <v>36242.5</v>
      </c>
      <c r="X21" s="9">
        <f t="shared" si="46"/>
        <v>151547.53</v>
      </c>
      <c r="AA21" s="41"/>
      <c r="AB21" s="33">
        <v>158466</v>
      </c>
      <c r="AC21" s="33"/>
      <c r="AD21" s="33">
        <v>39616.5</v>
      </c>
      <c r="AE21" s="33">
        <v>39616.5</v>
      </c>
      <c r="AF21" s="33">
        <v>39616.5</v>
      </c>
      <c r="AG21" s="33">
        <v>39616.5</v>
      </c>
      <c r="AH21" s="41"/>
      <c r="AI21" s="33">
        <v>13205.5</v>
      </c>
      <c r="AJ21" s="33">
        <v>13205.5</v>
      </c>
      <c r="AK21" s="33">
        <v>13205.5</v>
      </c>
      <c r="AL21" s="33">
        <v>13205.5</v>
      </c>
      <c r="AM21" s="33">
        <v>13205.5</v>
      </c>
      <c r="AN21" s="33">
        <v>13205.5</v>
      </c>
      <c r="AO21" s="33">
        <v>13205.5</v>
      </c>
      <c r="AP21" s="33">
        <v>13205.5</v>
      </c>
      <c r="AQ21" s="33">
        <v>13205.5</v>
      </c>
      <c r="AR21" s="33">
        <v>13205.5</v>
      </c>
      <c r="AS21" s="33">
        <v>13205.5</v>
      </c>
      <c r="AT21" s="33">
        <v>13205.5</v>
      </c>
      <c r="AU21" s="41"/>
      <c r="AV21" s="33">
        <f t="shared" si="47"/>
        <v>158466</v>
      </c>
      <c r="AW21" s="41"/>
      <c r="AY21" s="9"/>
      <c r="AZ21" s="52">
        <v>13269</v>
      </c>
      <c r="BA21" s="52">
        <v>13284</v>
      </c>
      <c r="BB21" s="52">
        <v>13205.88</v>
      </c>
      <c r="BC21" s="52">
        <v>13205.88</v>
      </c>
      <c r="BD21" s="52">
        <v>13205.88</v>
      </c>
      <c r="BE21" s="52">
        <v>13205.88</v>
      </c>
      <c r="BF21" s="52">
        <v>13204.22</v>
      </c>
      <c r="BG21" s="52">
        <v>13205.05</v>
      </c>
      <c r="BH21" s="52">
        <v>13205.05</v>
      </c>
      <c r="BI21" s="52">
        <v>13205.05</v>
      </c>
      <c r="BJ21" s="52">
        <v>13205.03</v>
      </c>
      <c r="BK21" s="52">
        <v>13205.05</v>
      </c>
      <c r="BL21" s="9"/>
      <c r="BM21" s="9">
        <f t="shared" si="48"/>
        <v>13205.05</v>
      </c>
      <c r="BN21" s="9"/>
      <c r="BO21" s="9">
        <f t="shared" ref="BO21:BR21" si="54">SUMIFS($AZ21:$BK21,$AZ$4:$BK$4,BO$4)</f>
        <v>39758.879999999997</v>
      </c>
      <c r="BP21" s="9">
        <f t="shared" si="54"/>
        <v>39617.64</v>
      </c>
      <c r="BQ21" s="9">
        <f t="shared" si="54"/>
        <v>39614.319999999992</v>
      </c>
      <c r="BR21" s="9">
        <f t="shared" si="54"/>
        <v>39615.130000000005</v>
      </c>
      <c r="BT21" s="9">
        <f t="shared" si="50"/>
        <v>158605.97</v>
      </c>
    </row>
    <row r="22" spans="2:72" ht="14.25" customHeight="1" x14ac:dyDescent="0.25">
      <c r="B22" s="14" t="s">
        <v>118</v>
      </c>
      <c r="C22" s="9"/>
      <c r="D22" s="11">
        <f t="shared" ref="D22:O22" si="55">SUM(D19:D21)</f>
        <v>135735.31</v>
      </c>
      <c r="E22" s="11">
        <f t="shared" si="55"/>
        <v>137049.01</v>
      </c>
      <c r="F22" s="11">
        <f t="shared" si="55"/>
        <v>131058.69</v>
      </c>
      <c r="G22" s="11">
        <f t="shared" si="55"/>
        <v>135746.63</v>
      </c>
      <c r="H22" s="11">
        <f t="shared" si="55"/>
        <v>153296.36000000002</v>
      </c>
      <c r="I22" s="11">
        <f t="shared" si="55"/>
        <v>149838.62000000002</v>
      </c>
      <c r="J22" s="11">
        <f t="shared" si="55"/>
        <v>140330.25</v>
      </c>
      <c r="K22" s="11">
        <f t="shared" si="55"/>
        <v>145340.96000000002</v>
      </c>
      <c r="L22" s="11">
        <f t="shared" si="55"/>
        <v>137940.87</v>
      </c>
      <c r="M22" s="11">
        <f t="shared" si="55"/>
        <v>135034.49</v>
      </c>
      <c r="N22" s="11">
        <f t="shared" si="55"/>
        <v>136455.4</v>
      </c>
      <c r="O22" s="11">
        <f t="shared" si="55"/>
        <v>150634.29999999999</v>
      </c>
      <c r="P22" s="9"/>
      <c r="Q22" s="11">
        <f t="shared" si="44"/>
        <v>150634.29999999999</v>
      </c>
      <c r="R22" s="9"/>
      <c r="S22" s="11">
        <f t="shared" ref="S22:V22" si="56">SUMIFS($D22:$O22,$D$4:$O$4,S$4)</f>
        <v>403843.01</v>
      </c>
      <c r="T22" s="11">
        <f t="shared" si="56"/>
        <v>438881.61</v>
      </c>
      <c r="U22" s="11">
        <f t="shared" si="56"/>
        <v>423612.08</v>
      </c>
      <c r="V22" s="11">
        <f t="shared" si="56"/>
        <v>422124.19</v>
      </c>
      <c r="X22" s="11">
        <f t="shared" si="46"/>
        <v>1688460.8900000001</v>
      </c>
      <c r="AA22" s="41"/>
      <c r="AB22" s="264">
        <v>1734190.0587626519</v>
      </c>
      <c r="AC22" s="33"/>
      <c r="AD22" s="264">
        <v>405264.32113549742</v>
      </c>
      <c r="AE22" s="264">
        <v>419352.56612339534</v>
      </c>
      <c r="AF22" s="264">
        <v>449451.28450204898</v>
      </c>
      <c r="AG22" s="264">
        <v>460121.8870017099</v>
      </c>
      <c r="AH22" s="41"/>
      <c r="AI22" s="264">
        <v>135152.97710823719</v>
      </c>
      <c r="AJ22" s="264">
        <v>137462.45329411922</v>
      </c>
      <c r="AK22" s="264">
        <v>132648.89073314102</v>
      </c>
      <c r="AL22" s="264">
        <v>136204.63236133946</v>
      </c>
      <c r="AM22" s="264">
        <v>140448.96688102794</v>
      </c>
      <c r="AN22" s="264">
        <v>142698.96688102794</v>
      </c>
      <c r="AO22" s="264">
        <v>145777.70976573686</v>
      </c>
      <c r="AP22" s="264">
        <v>150805.33727167483</v>
      </c>
      <c r="AQ22" s="264">
        <v>152868.23746463723</v>
      </c>
      <c r="AR22" s="264">
        <v>156094.53367955505</v>
      </c>
      <c r="AS22" s="264">
        <v>152066.00777933662</v>
      </c>
      <c r="AT22" s="264">
        <v>151961.34554281819</v>
      </c>
      <c r="AU22" s="41"/>
      <c r="AV22" s="264">
        <f t="shared" si="47"/>
        <v>1734190.0587626514</v>
      </c>
      <c r="AW22" s="41"/>
      <c r="AY22" s="9"/>
      <c r="AZ22" s="11">
        <v>110342.69</v>
      </c>
      <c r="BA22" s="11">
        <v>101198.13</v>
      </c>
      <c r="BB22" s="11">
        <v>113783.46</v>
      </c>
      <c r="BC22" s="11">
        <v>110978.06</v>
      </c>
      <c r="BD22" s="11">
        <v>112859.5</v>
      </c>
      <c r="BE22" s="11">
        <v>114699.76000000001</v>
      </c>
      <c r="BF22" s="11">
        <v>115692.61</v>
      </c>
      <c r="BG22" s="11">
        <v>116580.51000000001</v>
      </c>
      <c r="BH22" s="11">
        <v>117116.72</v>
      </c>
      <c r="BI22" s="11">
        <v>116205.05</v>
      </c>
      <c r="BJ22" s="11">
        <v>121989.11</v>
      </c>
      <c r="BK22" s="11">
        <v>133058.88</v>
      </c>
      <c r="BL22" s="9"/>
      <c r="BM22" s="11">
        <f t="shared" si="48"/>
        <v>133058.88</v>
      </c>
      <c r="BN22" s="9"/>
      <c r="BO22" s="11">
        <f t="shared" ref="BO22:BR22" si="57">SUMIFS($AZ22:$BK22,$AZ$4:$BK$4,BO$4)</f>
        <v>325324.28000000003</v>
      </c>
      <c r="BP22" s="11">
        <f t="shared" si="57"/>
        <v>338537.32</v>
      </c>
      <c r="BQ22" s="11">
        <f t="shared" si="57"/>
        <v>349389.83999999997</v>
      </c>
      <c r="BR22" s="11">
        <f t="shared" si="57"/>
        <v>371253.04000000004</v>
      </c>
      <c r="BT22" s="11">
        <f t="shared" si="50"/>
        <v>1384504.48</v>
      </c>
    </row>
    <row r="23" spans="2:72" ht="14.25" customHeight="1" x14ac:dyDescent="0.25">
      <c r="B23" s="14" t="s">
        <v>119</v>
      </c>
      <c r="C23" s="8"/>
      <c r="D23" s="49">
        <f t="shared" ref="D23:O23" si="58">D15-D22</f>
        <v>848154.26999999979</v>
      </c>
      <c r="E23" s="49">
        <f t="shared" si="58"/>
        <v>851102.23999999987</v>
      </c>
      <c r="F23" s="49">
        <f t="shared" si="58"/>
        <v>851855.82999999984</v>
      </c>
      <c r="G23" s="49">
        <f t="shared" si="58"/>
        <v>846170.50000000012</v>
      </c>
      <c r="H23" s="49">
        <f t="shared" si="58"/>
        <v>848162.78999999992</v>
      </c>
      <c r="I23" s="49">
        <f t="shared" si="58"/>
        <v>857092.19999999984</v>
      </c>
      <c r="J23" s="49">
        <f t="shared" si="58"/>
        <v>860003.59000000008</v>
      </c>
      <c r="K23" s="49">
        <f t="shared" si="58"/>
        <v>889988.40000000014</v>
      </c>
      <c r="L23" s="49">
        <f t="shared" si="58"/>
        <v>886634.63</v>
      </c>
      <c r="M23" s="49">
        <f t="shared" si="58"/>
        <v>845068.09</v>
      </c>
      <c r="N23" s="49">
        <f t="shared" si="58"/>
        <v>870167.00999999989</v>
      </c>
      <c r="O23" s="49">
        <f t="shared" si="58"/>
        <v>865730.56000000006</v>
      </c>
      <c r="P23" s="8"/>
      <c r="Q23" s="49">
        <f t="shared" si="44"/>
        <v>865730.56000000006</v>
      </c>
      <c r="R23" s="8"/>
      <c r="S23" s="49">
        <f t="shared" ref="S23:V23" si="59">SUMIFS($D23:$O23,$D$4:$O$4,S$4)</f>
        <v>2551112.34</v>
      </c>
      <c r="T23" s="49">
        <f t="shared" si="59"/>
        <v>2551425.4899999998</v>
      </c>
      <c r="U23" s="49">
        <f t="shared" si="59"/>
        <v>2636626.62</v>
      </c>
      <c r="V23" s="49">
        <f t="shared" si="59"/>
        <v>2580965.66</v>
      </c>
      <c r="W23" s="8"/>
      <c r="X23" s="49">
        <f t="shared" si="46"/>
        <v>10320130.110000001</v>
      </c>
      <c r="Y23" s="8"/>
      <c r="AA23" s="41"/>
      <c r="AB23" s="266">
        <v>10891292.744270409</v>
      </c>
      <c r="AC23" s="31"/>
      <c r="AD23" s="266">
        <v>2564947.6309216646</v>
      </c>
      <c r="AE23" s="266">
        <v>2649086.5191864194</v>
      </c>
      <c r="AF23" s="266">
        <v>2819645.9233321226</v>
      </c>
      <c r="AG23" s="266">
        <v>2857612.6708302018</v>
      </c>
      <c r="AH23" s="31"/>
      <c r="AI23" s="266">
        <v>843938.14066462603</v>
      </c>
      <c r="AJ23" s="266">
        <v>880330.67238462402</v>
      </c>
      <c r="AK23" s="266">
        <v>840678.81787241437</v>
      </c>
      <c r="AL23" s="266">
        <v>861244.68709887215</v>
      </c>
      <c r="AM23" s="266">
        <v>893170.91604377364</v>
      </c>
      <c r="AN23" s="266">
        <v>894670.91604377364</v>
      </c>
      <c r="AO23" s="266">
        <v>915492.12572379073</v>
      </c>
      <c r="AP23" s="266">
        <v>951857.01492410596</v>
      </c>
      <c r="AQ23" s="266">
        <v>952296.78268422605</v>
      </c>
      <c r="AR23" s="266">
        <v>973954.12790209393</v>
      </c>
      <c r="AS23" s="266">
        <v>944375.8144675229</v>
      </c>
      <c r="AT23" s="266">
        <v>939282.72846058488</v>
      </c>
      <c r="AU23" s="41"/>
      <c r="AV23" s="266">
        <f t="shared" si="47"/>
        <v>10891292.744270409</v>
      </c>
      <c r="AW23" s="41"/>
      <c r="AY23" s="8"/>
      <c r="AZ23" s="49">
        <v>730388.10000000009</v>
      </c>
      <c r="BA23" s="49">
        <v>719622.67</v>
      </c>
      <c r="BB23" s="49">
        <v>688054.5</v>
      </c>
      <c r="BC23" s="49">
        <v>726436.38000000012</v>
      </c>
      <c r="BD23" s="49">
        <v>721690.25</v>
      </c>
      <c r="BE23" s="49">
        <v>735544.57</v>
      </c>
      <c r="BF23" s="49">
        <v>742934.55</v>
      </c>
      <c r="BG23" s="49">
        <v>764265.12000000011</v>
      </c>
      <c r="BH23" s="49">
        <v>789270.6100000001</v>
      </c>
      <c r="BI23" s="49">
        <v>789949.48</v>
      </c>
      <c r="BJ23" s="49">
        <v>785555.52</v>
      </c>
      <c r="BK23" s="49">
        <v>769063.92</v>
      </c>
      <c r="BL23" s="8"/>
      <c r="BM23" s="49">
        <f t="shared" si="48"/>
        <v>769063.92</v>
      </c>
      <c r="BN23" s="8"/>
      <c r="BO23" s="49">
        <f t="shared" ref="BO23:BR23" si="60">SUMIFS($AZ23:$BK23,$AZ$4:$BK$4,BO$4)</f>
        <v>2138065.27</v>
      </c>
      <c r="BP23" s="49">
        <f t="shared" si="60"/>
        <v>2183671.2000000002</v>
      </c>
      <c r="BQ23" s="49">
        <f t="shared" si="60"/>
        <v>2296470.2800000003</v>
      </c>
      <c r="BR23" s="49">
        <f t="shared" si="60"/>
        <v>2344568.92</v>
      </c>
      <c r="BS23" s="8"/>
      <c r="BT23" s="49">
        <f t="shared" si="50"/>
        <v>8962775.6699999999</v>
      </c>
    </row>
    <row r="24" spans="2:72" ht="14.25" customHeight="1" x14ac:dyDescent="0.25">
      <c r="B24" s="50" t="s">
        <v>120</v>
      </c>
      <c r="D24" s="51">
        <f t="shared" ref="D24:O24" si="61">+D23/D15</f>
        <v>0.86204213078463532</v>
      </c>
      <c r="E24" s="51">
        <f t="shared" si="61"/>
        <v>0.86130765912606999</v>
      </c>
      <c r="F24" s="51">
        <f t="shared" si="61"/>
        <v>0.86666318654037167</v>
      </c>
      <c r="G24" s="51">
        <f t="shared" si="61"/>
        <v>0.86175347608000286</v>
      </c>
      <c r="H24" s="51">
        <f t="shared" si="61"/>
        <v>0.84692699647309633</v>
      </c>
      <c r="I24" s="51">
        <f t="shared" si="61"/>
        <v>0.8511927363589884</v>
      </c>
      <c r="J24" s="51">
        <f t="shared" si="61"/>
        <v>0.85971658221619296</v>
      </c>
      <c r="K24" s="51">
        <f t="shared" si="61"/>
        <v>0.85961862416419843</v>
      </c>
      <c r="L24" s="51">
        <f t="shared" si="61"/>
        <v>0.86536778402372494</v>
      </c>
      <c r="M24" s="51">
        <f t="shared" si="61"/>
        <v>0.86222412556040817</v>
      </c>
      <c r="N24" s="51">
        <f t="shared" si="61"/>
        <v>0.86444231854524278</v>
      </c>
      <c r="O24" s="51">
        <f t="shared" si="61"/>
        <v>0.85179111761105164</v>
      </c>
      <c r="Q24" s="51">
        <f>+Q23/Q15</f>
        <v>0.85179111761105164</v>
      </c>
      <c r="S24" s="51">
        <f t="shared" ref="S24:V24" si="62">+S23/S15</f>
        <v>0.8633336337890859</v>
      </c>
      <c r="T24" s="51">
        <f t="shared" si="62"/>
        <v>0.85323192724921126</v>
      </c>
      <c r="U24" s="51">
        <f t="shared" si="62"/>
        <v>0.86157547775603249</v>
      </c>
      <c r="V24" s="51">
        <f t="shared" si="62"/>
        <v>0.85943670982738007</v>
      </c>
      <c r="X24" s="51">
        <f>+X23/X15</f>
        <v>0.85939558687609585</v>
      </c>
      <c r="AA24" s="41"/>
      <c r="AB24" s="43">
        <v>0.86264366394400049</v>
      </c>
      <c r="AC24" s="41"/>
      <c r="AD24" s="43">
        <v>0.86355710377678196</v>
      </c>
      <c r="AE24" s="43">
        <v>0.86333358607930322</v>
      </c>
      <c r="AF24" s="43">
        <v>0.86251516674849293</v>
      </c>
      <c r="AG24" s="43">
        <v>0.86131443640795902</v>
      </c>
      <c r="AH24" s="41"/>
      <c r="AI24" s="43">
        <v>0.86196077703608476</v>
      </c>
      <c r="AJ24" s="43">
        <v>0.86494067426280896</v>
      </c>
      <c r="AK24" s="43">
        <v>0.86371610552094391</v>
      </c>
      <c r="AL24" s="43">
        <v>0.86344706472400112</v>
      </c>
      <c r="AM24" s="43">
        <v>0.86411932548781478</v>
      </c>
      <c r="AN24" s="43">
        <v>0.86244157534369825</v>
      </c>
      <c r="AO24" s="43">
        <v>0.86263841212589021</v>
      </c>
      <c r="AP24" s="43">
        <v>0.86323525331995843</v>
      </c>
      <c r="AQ24" s="43">
        <v>0.86167836053655933</v>
      </c>
      <c r="AR24" s="43">
        <v>0.86186919290618813</v>
      </c>
      <c r="AS24" s="43">
        <v>0.86130955177565305</v>
      </c>
      <c r="AT24" s="43">
        <v>0.86074486069342515</v>
      </c>
      <c r="AU24" s="41"/>
      <c r="AV24" s="51">
        <f>+AV23/AV15</f>
        <v>0.86264366394400072</v>
      </c>
      <c r="AW24" s="41"/>
      <c r="AZ24" s="51">
        <v>0.86875383736094636</v>
      </c>
      <c r="BA24" s="51">
        <v>0.87671105556779261</v>
      </c>
      <c r="BB24" s="51">
        <v>0.85809669075781847</v>
      </c>
      <c r="BC24" s="51">
        <v>0.86747534470506626</v>
      </c>
      <c r="BD24" s="51">
        <v>0.86476600106824064</v>
      </c>
      <c r="BE24" s="51">
        <v>0.8650978830990852</v>
      </c>
      <c r="BF24" s="51">
        <v>0.86525861818766603</v>
      </c>
      <c r="BG24" s="51">
        <v>0.86764932920198512</v>
      </c>
      <c r="BH24" s="51">
        <v>0.87078733768266603</v>
      </c>
      <c r="BI24" s="51">
        <v>0.87176022835751865</v>
      </c>
      <c r="BJ24" s="51">
        <v>0.86558334877701826</v>
      </c>
      <c r="BK24" s="51">
        <v>0.85250469226584236</v>
      </c>
      <c r="BM24" s="51">
        <f>+BM23/BM15</f>
        <v>0.85250469226584236</v>
      </c>
      <c r="BO24" s="51">
        <f t="shared" ref="BO24:BR24" si="63">+BO23/BO15</f>
        <v>0.86793632375358565</v>
      </c>
      <c r="BP24" s="51">
        <f t="shared" si="63"/>
        <v>0.86577742588864148</v>
      </c>
      <c r="BQ24" s="51">
        <f t="shared" si="63"/>
        <v>0.86794848398863966</v>
      </c>
      <c r="BR24" s="51">
        <f t="shared" si="63"/>
        <v>0.86329993443310993</v>
      </c>
      <c r="BT24" s="51">
        <f>+BT23/BT15</f>
        <v>0.8661962892731766</v>
      </c>
    </row>
    <row r="25" spans="2:72" ht="14.25" customHeight="1" x14ac:dyDescent="0.25">
      <c r="B25" s="14"/>
      <c r="D25" s="8"/>
      <c r="E25" s="8"/>
      <c r="F25" s="8"/>
      <c r="G25" s="8"/>
      <c r="H25" s="8"/>
      <c r="I25" s="8"/>
      <c r="J25" s="8"/>
      <c r="K25" s="8"/>
      <c r="L25" s="8"/>
      <c r="M25" s="8"/>
      <c r="N25" s="8"/>
      <c r="O25" s="8"/>
      <c r="AA25" s="41"/>
      <c r="AB25" s="41"/>
      <c r="AC25" s="41"/>
      <c r="AD25" s="41"/>
      <c r="AE25" s="41"/>
      <c r="AF25" s="41"/>
      <c r="AG25" s="41"/>
      <c r="AH25" s="41"/>
      <c r="AI25" s="41"/>
      <c r="AJ25" s="41"/>
      <c r="AK25" s="41"/>
      <c r="AL25" s="41"/>
      <c r="AM25" s="41"/>
      <c r="AN25" s="41"/>
      <c r="AO25" s="41"/>
      <c r="AP25" s="41"/>
      <c r="AQ25" s="41"/>
      <c r="AR25" s="41"/>
      <c r="AS25" s="41"/>
      <c r="AT25" s="41"/>
      <c r="AU25" s="41"/>
      <c r="AV25" s="41"/>
      <c r="AW25" s="41"/>
      <c r="AZ25" s="8"/>
      <c r="BA25" s="8"/>
      <c r="BB25" s="8"/>
      <c r="BC25" s="8"/>
      <c r="BD25" s="8"/>
      <c r="BE25" s="8"/>
      <c r="BF25" s="8"/>
      <c r="BG25" s="8"/>
      <c r="BH25" s="8"/>
      <c r="BI25" s="8"/>
      <c r="BJ25" s="8"/>
      <c r="BK25" s="8"/>
    </row>
    <row r="26" spans="2:72" ht="14.25" customHeight="1" x14ac:dyDescent="0.25">
      <c r="B26" s="14" t="s">
        <v>121</v>
      </c>
      <c r="AA26" s="41"/>
      <c r="AB26" s="41"/>
      <c r="AC26" s="41"/>
      <c r="AD26" s="41"/>
      <c r="AE26" s="41"/>
      <c r="AF26" s="41"/>
      <c r="AG26" s="41"/>
      <c r="AH26" s="41"/>
      <c r="AI26" s="41"/>
      <c r="AJ26" s="41"/>
      <c r="AK26" s="41"/>
      <c r="AL26" s="41"/>
      <c r="AM26" s="41"/>
      <c r="AN26" s="41"/>
      <c r="AO26" s="41"/>
      <c r="AP26" s="41"/>
      <c r="AQ26" s="41"/>
      <c r="AR26" s="41"/>
      <c r="AS26" s="41"/>
      <c r="AT26" s="41"/>
      <c r="AU26" s="41"/>
      <c r="AV26" s="41"/>
      <c r="AW26" s="41"/>
    </row>
    <row r="27" spans="2:72" ht="14.25" customHeight="1" x14ac:dyDescent="0.25">
      <c r="B27" s="10" t="s">
        <v>122</v>
      </c>
      <c r="C27" s="8"/>
      <c r="P27" s="8"/>
      <c r="R27" s="8"/>
      <c r="W27" s="8"/>
      <c r="Y27" s="8"/>
      <c r="AA27" s="41"/>
      <c r="AB27" s="41"/>
      <c r="AC27" s="31"/>
      <c r="AD27" s="41"/>
      <c r="AE27" s="41"/>
      <c r="AF27" s="41"/>
      <c r="AG27" s="41"/>
      <c r="AH27" s="31"/>
      <c r="AI27" s="41"/>
      <c r="AJ27" s="41"/>
      <c r="AK27" s="41"/>
      <c r="AL27" s="41"/>
      <c r="AM27" s="41"/>
      <c r="AN27" s="41"/>
      <c r="AO27" s="41"/>
      <c r="AP27" s="41"/>
      <c r="AQ27" s="41"/>
      <c r="AR27" s="41"/>
      <c r="AS27" s="41"/>
      <c r="AT27" s="41"/>
      <c r="AU27" s="41"/>
      <c r="AV27" s="41"/>
      <c r="AW27" s="41"/>
      <c r="AY27" s="8"/>
      <c r="BL27" s="8"/>
      <c r="BN27" s="8"/>
      <c r="BS27" s="8"/>
    </row>
    <row r="28" spans="2:72" ht="14.25" customHeight="1" x14ac:dyDescent="0.25">
      <c r="B28" s="7" t="s">
        <v>123</v>
      </c>
      <c r="C28" s="9"/>
      <c r="D28" s="274">
        <f>SUMIFS('Youreka P&amp;L'!B:B,'Youreka P&amp;L'!$R:$R,$B28)</f>
        <v>432062.82</v>
      </c>
      <c r="E28" s="274">
        <f>SUMIFS('Youreka P&amp;L'!C:C,'Youreka P&amp;L'!$R:$R,$B28)</f>
        <v>425959.02999999997</v>
      </c>
      <c r="F28" s="274">
        <f>SUMIFS('Youreka P&amp;L'!D:D,'Youreka P&amp;L'!$R:$R,$B28)</f>
        <v>410967.92</v>
      </c>
      <c r="G28" s="274">
        <f>SUMIFS('Youreka P&amp;L'!E:E,'Youreka P&amp;L'!$R:$R,$B28)</f>
        <v>402704.62</v>
      </c>
      <c r="H28" s="274">
        <f>SUMIFS('Youreka P&amp;L'!F:F,'Youreka P&amp;L'!$R:$R,$B28)</f>
        <v>421971.31</v>
      </c>
      <c r="I28" s="274">
        <f>SUMIFS('Youreka P&amp;L'!G:G,'Youreka P&amp;L'!$R:$R,$B28)</f>
        <v>419679.63999999996</v>
      </c>
      <c r="J28" s="274">
        <f>SUMIFS('Youreka P&amp;L'!H:H,'Youreka P&amp;L'!$R:$R,$B28)</f>
        <v>410266.74</v>
      </c>
      <c r="K28" s="274">
        <f>SUMIFS('Youreka P&amp;L'!I:I,'Youreka P&amp;L'!$R:$R,$B28)</f>
        <v>411816.14999999997</v>
      </c>
      <c r="L28" s="274">
        <f>SUMIFS('Youreka P&amp;L'!J:J,'Youreka P&amp;L'!$R:$R,$B28)</f>
        <v>393510.06</v>
      </c>
      <c r="M28" s="274">
        <f>SUMIFS('Youreka P&amp;L'!K:K,'Youreka P&amp;L'!$R:$R,$B28)</f>
        <v>401578.17</v>
      </c>
      <c r="N28" s="274">
        <f>SUMIFS('Youreka P&amp;L'!L:L,'Youreka P&amp;L'!$R:$R,$B28)</f>
        <v>307206.82</v>
      </c>
      <c r="O28" s="274">
        <f>SUMIFS('Youreka P&amp;L'!M:M,'Youreka P&amp;L'!$R:$R,$B28)</f>
        <v>340746.45999999996</v>
      </c>
      <c r="P28" s="9"/>
      <c r="Q28" s="8">
        <f t="shared" ref="Q28:Q33" si="64">SUMIFS($D28:$O28,$D$5:$O$5,"="&amp;$Q$5)</f>
        <v>340746.45999999996</v>
      </c>
      <c r="R28" s="9"/>
      <c r="S28" s="8">
        <f t="shared" ref="S28:V28" si="65">SUMIFS($D28:$O28,$D$4:$O$4,S$4)</f>
        <v>1268989.77</v>
      </c>
      <c r="T28" s="8">
        <f t="shared" si="65"/>
        <v>1244355.5699999998</v>
      </c>
      <c r="U28" s="8">
        <f t="shared" si="65"/>
        <v>1215592.95</v>
      </c>
      <c r="V28" s="8">
        <f t="shared" si="65"/>
        <v>1049531.45</v>
      </c>
      <c r="W28" s="9"/>
      <c r="X28" s="8">
        <f t="shared" ref="X28:X33" si="66">SUMIFS($D28:$O28,$D$5:$O$5,"&lt;="&amp;$X$5)</f>
        <v>4778469.74</v>
      </c>
      <c r="Y28" s="9"/>
      <c r="AA28" s="41"/>
      <c r="AB28" s="31">
        <v>5115523.5487452578</v>
      </c>
      <c r="AC28" s="33"/>
      <c r="AD28" s="31">
        <v>1301466.9114598571</v>
      </c>
      <c r="AE28" s="31">
        <v>1275687.4036217905</v>
      </c>
      <c r="AF28" s="31">
        <v>1264974.7829136106</v>
      </c>
      <c r="AG28" s="31">
        <v>1273394.4507499998</v>
      </c>
      <c r="AH28" s="33"/>
      <c r="AI28" s="31">
        <v>432850.08159773011</v>
      </c>
      <c r="AJ28" s="31">
        <v>434308.41493106342</v>
      </c>
      <c r="AK28" s="31">
        <v>434308.41493106342</v>
      </c>
      <c r="AL28" s="31">
        <v>437590.24565170798</v>
      </c>
      <c r="AM28" s="31">
        <v>419048.57898504124</v>
      </c>
      <c r="AN28" s="31">
        <v>419048.57898504124</v>
      </c>
      <c r="AO28" s="31">
        <v>421658.2609712035</v>
      </c>
      <c r="AP28" s="31">
        <v>421658.2609712035</v>
      </c>
      <c r="AQ28" s="31">
        <v>421658.2609712035</v>
      </c>
      <c r="AR28" s="31">
        <v>424464.81691666663</v>
      </c>
      <c r="AS28" s="31">
        <v>424464.81691666663</v>
      </c>
      <c r="AT28" s="31">
        <v>424464.81691666663</v>
      </c>
      <c r="AU28" s="41"/>
      <c r="AV28" s="31">
        <f t="shared" ref="AV28:AV33" si="67">SUMIFS(AI28:AT28,$AI$5:$AT$5,"&lt;="&amp;$AV$5)</f>
        <v>5115523.5487452587</v>
      </c>
      <c r="AW28" s="41"/>
      <c r="AY28" s="9"/>
      <c r="AZ28" s="274">
        <v>409263.24000000005</v>
      </c>
      <c r="BA28" s="274">
        <v>409119.58</v>
      </c>
      <c r="BB28" s="274">
        <v>419660.08</v>
      </c>
      <c r="BC28" s="274">
        <v>425647.67</v>
      </c>
      <c r="BD28" s="274">
        <v>425647.68999999989</v>
      </c>
      <c r="BE28" s="274">
        <v>423068.47999999992</v>
      </c>
      <c r="BF28" s="274">
        <v>416143.07999999996</v>
      </c>
      <c r="BG28" s="274">
        <v>424625.86999999994</v>
      </c>
      <c r="BH28" s="274">
        <v>426858.63999999996</v>
      </c>
      <c r="BI28" s="274">
        <v>425804.96</v>
      </c>
      <c r="BJ28" s="274">
        <v>421697.70999999996</v>
      </c>
      <c r="BK28" s="274">
        <v>436393.3</v>
      </c>
      <c r="BL28" s="9"/>
      <c r="BM28" s="8">
        <f t="shared" ref="BM28:BM33" si="68">SUMIFS($AZ28:$BK28,$AZ$5:$BK$5,"="&amp;$BM$5)</f>
        <v>436393.3</v>
      </c>
      <c r="BN28" s="9"/>
      <c r="BO28" s="8">
        <f t="shared" ref="BO28:BR28" si="69">SUMIFS($AZ28:$BK28,$AZ$4:$BK$4,BO$4)</f>
        <v>1238042.9000000001</v>
      </c>
      <c r="BP28" s="8">
        <f t="shared" si="69"/>
        <v>1274363.8399999999</v>
      </c>
      <c r="BQ28" s="8">
        <f t="shared" si="69"/>
        <v>1267627.5899999999</v>
      </c>
      <c r="BR28" s="8">
        <f t="shared" si="69"/>
        <v>1283895.97</v>
      </c>
      <c r="BS28" s="9"/>
      <c r="BT28" s="8">
        <f t="shared" ref="BT28:BT33" si="70">SUMIFS($AZ28:$BK28,$AZ$5:$BK$5,"&lt;="&amp;$BT$5)</f>
        <v>5063930.3</v>
      </c>
    </row>
    <row r="29" spans="2:72" ht="14.25" customHeight="1" x14ac:dyDescent="0.25">
      <c r="B29" s="7" t="s">
        <v>124</v>
      </c>
      <c r="C29" s="9"/>
      <c r="D29" s="52">
        <f>SUMIFS('Youreka P&amp;L'!B:B,'Youreka P&amp;L'!$R:$R,$B29)</f>
        <v>63397.01</v>
      </c>
      <c r="E29" s="52">
        <f>SUMIFS('Youreka P&amp;L'!C:C,'Youreka P&amp;L'!$R:$R,$B29)</f>
        <v>66109.430000000008</v>
      </c>
      <c r="F29" s="52">
        <f>SUMIFS('Youreka P&amp;L'!D:D,'Youreka P&amp;L'!$R:$R,$B29)</f>
        <v>66181.94</v>
      </c>
      <c r="G29" s="52">
        <f>SUMIFS('Youreka P&amp;L'!E:E,'Youreka P&amp;L'!$R:$R,$B29)</f>
        <v>66181.94</v>
      </c>
      <c r="H29" s="52">
        <f>SUMIFS('Youreka P&amp;L'!F:F,'Youreka P&amp;L'!$R:$R,$B29)</f>
        <v>65212.3</v>
      </c>
      <c r="I29" s="52">
        <f>SUMIFS('Youreka P&amp;L'!G:G,'Youreka P&amp;L'!$R:$R,$B29)</f>
        <v>66406.100000000006</v>
      </c>
      <c r="J29" s="52">
        <f>SUMIFS('Youreka P&amp;L'!H:H,'Youreka P&amp;L'!$R:$R,$B29)</f>
        <v>65113.14</v>
      </c>
      <c r="K29" s="52">
        <f>SUMIFS('Youreka P&amp;L'!I:I,'Youreka P&amp;L'!$R:$R,$B29)</f>
        <v>65068.47</v>
      </c>
      <c r="L29" s="52">
        <f>SUMIFS('Youreka P&amp;L'!J:J,'Youreka P&amp;L'!$R:$R,$B29)</f>
        <v>66606.010000000009</v>
      </c>
      <c r="M29" s="52">
        <f>SUMIFS('Youreka P&amp;L'!K:K,'Youreka P&amp;L'!$R:$R,$B29)</f>
        <v>65160.39</v>
      </c>
      <c r="N29" s="52">
        <f>SUMIFS('Youreka P&amp;L'!L:L,'Youreka P&amp;L'!$R:$R,$B29)</f>
        <v>65179.869999999995</v>
      </c>
      <c r="O29" s="52">
        <f>SUMIFS('Youreka P&amp;L'!M:M,'Youreka P&amp;L'!$R:$R,$B29)</f>
        <v>65756.930000000008</v>
      </c>
      <c r="P29" s="9"/>
      <c r="Q29" s="9">
        <f t="shared" si="64"/>
        <v>65756.930000000008</v>
      </c>
      <c r="R29" s="9"/>
      <c r="S29" s="9">
        <f t="shared" ref="S29:V29" si="71">SUMIFS($D29:$O29,$D$4:$O$4,S$4)</f>
        <v>195688.38</v>
      </c>
      <c r="T29" s="9">
        <f t="shared" si="71"/>
        <v>197800.34</v>
      </c>
      <c r="U29" s="9">
        <f t="shared" si="71"/>
        <v>196787.62</v>
      </c>
      <c r="V29" s="9">
        <f t="shared" si="71"/>
        <v>196097.19</v>
      </c>
      <c r="W29" s="9"/>
      <c r="X29" s="9">
        <f t="shared" si="66"/>
        <v>786373.53</v>
      </c>
      <c r="Y29" s="9"/>
      <c r="AA29" s="41"/>
      <c r="AB29" s="33">
        <v>1095151.3437499998</v>
      </c>
      <c r="AC29" s="33"/>
      <c r="AD29" s="33">
        <v>269617.27343749994</v>
      </c>
      <c r="AE29" s="33">
        <v>270571.77343749994</v>
      </c>
      <c r="AF29" s="33">
        <v>274990.52343749994</v>
      </c>
      <c r="AG29" s="33">
        <v>279971.77343749994</v>
      </c>
      <c r="AH29" s="33"/>
      <c r="AI29" s="33">
        <v>89334.007812499985</v>
      </c>
      <c r="AJ29" s="33">
        <v>90001.007812499985</v>
      </c>
      <c r="AK29" s="33">
        <v>90282.257812499985</v>
      </c>
      <c r="AL29" s="33">
        <v>90657.257812499985</v>
      </c>
      <c r="AM29" s="33">
        <v>89732.257812499985</v>
      </c>
      <c r="AN29" s="33">
        <v>90182.257812499985</v>
      </c>
      <c r="AO29" s="33">
        <v>90782.257812499985</v>
      </c>
      <c r="AP29" s="33">
        <v>91851.007812499985</v>
      </c>
      <c r="AQ29" s="33">
        <v>92357.257812499985</v>
      </c>
      <c r="AR29" s="33">
        <v>93032.257812499985</v>
      </c>
      <c r="AS29" s="33">
        <v>93407.257812499985</v>
      </c>
      <c r="AT29" s="33">
        <v>93532.257812499985</v>
      </c>
      <c r="AU29" s="41"/>
      <c r="AV29" s="33">
        <f t="shared" si="67"/>
        <v>1095151.3437499998</v>
      </c>
      <c r="AW29" s="41"/>
      <c r="AY29" s="9"/>
      <c r="AZ29" s="52">
        <v>66724.83</v>
      </c>
      <c r="BA29" s="52">
        <v>68354.92</v>
      </c>
      <c r="BB29" s="52">
        <v>68677.790000000008</v>
      </c>
      <c r="BC29" s="52">
        <v>68005.740000000005</v>
      </c>
      <c r="BD29" s="52">
        <v>70261.95</v>
      </c>
      <c r="BE29" s="52">
        <v>69023.75</v>
      </c>
      <c r="BF29" s="52">
        <v>70683.400000000009</v>
      </c>
      <c r="BG29" s="52">
        <v>69687.930000000008</v>
      </c>
      <c r="BH29" s="52">
        <v>68606.77</v>
      </c>
      <c r="BI29" s="52">
        <v>76594.02</v>
      </c>
      <c r="BJ29" s="52">
        <v>69832.600000000006</v>
      </c>
      <c r="BK29" s="52">
        <v>71113.47</v>
      </c>
      <c r="BL29" s="9"/>
      <c r="BM29" s="9">
        <f t="shared" si="68"/>
        <v>71113.47</v>
      </c>
      <c r="BN29" s="9"/>
      <c r="BO29" s="9">
        <f t="shared" ref="BO29:BR29" si="72">SUMIFS($AZ29:$BK29,$AZ$4:$BK$4,BO$4)</f>
        <v>203757.54</v>
      </c>
      <c r="BP29" s="9">
        <f t="shared" si="72"/>
        <v>207291.44</v>
      </c>
      <c r="BQ29" s="9">
        <f t="shared" si="72"/>
        <v>208978.10000000003</v>
      </c>
      <c r="BR29" s="9">
        <f t="shared" si="72"/>
        <v>217540.09</v>
      </c>
      <c r="BS29" s="9"/>
      <c r="BT29" s="9">
        <f t="shared" si="70"/>
        <v>837567.17</v>
      </c>
    </row>
    <row r="30" spans="2:72" ht="14.25" customHeight="1" x14ac:dyDescent="0.25">
      <c r="B30" s="7" t="s">
        <v>125</v>
      </c>
      <c r="C30" s="9"/>
      <c r="D30" s="52">
        <f>SUMIFS('Youreka P&amp;L'!B:B,'Youreka P&amp;L'!$R:$R,$B30)</f>
        <v>122210.05</v>
      </c>
      <c r="E30" s="52">
        <f>SUMIFS('Youreka P&amp;L'!C:C,'Youreka P&amp;L'!$R:$R,$B30)</f>
        <v>92288.329999999987</v>
      </c>
      <c r="F30" s="52">
        <f>SUMIFS('Youreka P&amp;L'!D:D,'Youreka P&amp;L'!$R:$R,$B30)</f>
        <v>129757.03</v>
      </c>
      <c r="G30" s="52">
        <f>SUMIFS('Youreka P&amp;L'!E:E,'Youreka P&amp;L'!$R:$R,$B30)</f>
        <v>88055.21</v>
      </c>
      <c r="H30" s="52">
        <f>SUMIFS('Youreka P&amp;L'!F:F,'Youreka P&amp;L'!$R:$R,$B30)</f>
        <v>86030.139999999985</v>
      </c>
      <c r="I30" s="52">
        <f>SUMIFS('Youreka P&amp;L'!G:G,'Youreka P&amp;L'!$R:$R,$B30)</f>
        <v>90382.95</v>
      </c>
      <c r="J30" s="52">
        <f>SUMIFS('Youreka P&amp;L'!H:H,'Youreka P&amp;L'!$R:$R,$B30)</f>
        <v>86113.91</v>
      </c>
      <c r="K30" s="52">
        <f>SUMIFS('Youreka P&amp;L'!I:I,'Youreka P&amp;L'!$R:$R,$B30)</f>
        <v>80024.55</v>
      </c>
      <c r="L30" s="52">
        <f>SUMIFS('Youreka P&amp;L'!J:J,'Youreka P&amp;L'!$R:$R,$B30)</f>
        <v>83286.760000000009</v>
      </c>
      <c r="M30" s="52">
        <f>SUMIFS('Youreka P&amp;L'!K:K,'Youreka P&amp;L'!$R:$R,$B30)</f>
        <v>64712.060000000005</v>
      </c>
      <c r="N30" s="52">
        <f>SUMIFS('Youreka P&amp;L'!L:L,'Youreka P&amp;L'!$R:$R,$B30)</f>
        <v>69129.31</v>
      </c>
      <c r="O30" s="52">
        <f>SUMIFS('Youreka P&amp;L'!M:M,'Youreka P&amp;L'!$R:$R,$B30)</f>
        <v>58131.77</v>
      </c>
      <c r="P30" s="9"/>
      <c r="Q30" s="9">
        <f t="shared" si="64"/>
        <v>58131.77</v>
      </c>
      <c r="R30" s="9"/>
      <c r="S30" s="9">
        <f t="shared" ref="S30:V30" si="73">SUMIFS($D30:$O30,$D$4:$O$4,S$4)</f>
        <v>344255.41000000003</v>
      </c>
      <c r="T30" s="9">
        <f t="shared" si="73"/>
        <v>264468.3</v>
      </c>
      <c r="U30" s="9">
        <f t="shared" si="73"/>
        <v>249425.22000000003</v>
      </c>
      <c r="V30" s="9">
        <f t="shared" si="73"/>
        <v>191973.13999999998</v>
      </c>
      <c r="W30" s="9"/>
      <c r="X30" s="9">
        <f t="shared" si="66"/>
        <v>1050122.07</v>
      </c>
      <c r="Y30" s="9"/>
      <c r="AA30" s="41"/>
      <c r="AB30" s="33">
        <v>1076250.0776013362</v>
      </c>
      <c r="AC30" s="33"/>
      <c r="AD30" s="33">
        <v>285150.78748815367</v>
      </c>
      <c r="AE30" s="33">
        <v>272076.85624451091</v>
      </c>
      <c r="AF30" s="33">
        <v>263161.90188264789</v>
      </c>
      <c r="AG30" s="33">
        <v>255860.53198602359</v>
      </c>
      <c r="AH30" s="33"/>
      <c r="AI30" s="33">
        <v>94946.720829384562</v>
      </c>
      <c r="AJ30" s="33">
        <v>95102.033329384562</v>
      </c>
      <c r="AK30" s="33">
        <v>95102.033329384562</v>
      </c>
      <c r="AL30" s="33">
        <v>95427.547166973716</v>
      </c>
      <c r="AM30" s="33">
        <v>88324.65453876862</v>
      </c>
      <c r="AN30" s="33">
        <v>88324.654538768591</v>
      </c>
      <c r="AO30" s="33">
        <v>88583.98396088263</v>
      </c>
      <c r="AP30" s="33">
        <v>88540.583960882635</v>
      </c>
      <c r="AQ30" s="33">
        <v>86037.333960882621</v>
      </c>
      <c r="AR30" s="33">
        <v>86148.648955341196</v>
      </c>
      <c r="AS30" s="33">
        <v>85700.173195341209</v>
      </c>
      <c r="AT30" s="33">
        <v>84011.7098353412</v>
      </c>
      <c r="AU30" s="41"/>
      <c r="AV30" s="33">
        <f t="shared" si="67"/>
        <v>1076250.0776013362</v>
      </c>
      <c r="AW30" s="41"/>
      <c r="AY30" s="9"/>
      <c r="AZ30" s="52">
        <v>100036.14</v>
      </c>
      <c r="BA30" s="52">
        <v>88997.41</v>
      </c>
      <c r="BB30" s="52">
        <v>87118.45</v>
      </c>
      <c r="BC30" s="52">
        <v>90770.949999999983</v>
      </c>
      <c r="BD30" s="52">
        <v>87301.339999999982</v>
      </c>
      <c r="BE30" s="52">
        <v>79818.880000000005</v>
      </c>
      <c r="BF30" s="52">
        <v>97044.109999999986</v>
      </c>
      <c r="BG30" s="52">
        <v>84449.87999999999</v>
      </c>
      <c r="BH30" s="52">
        <v>85138.61</v>
      </c>
      <c r="BI30" s="52">
        <v>102857.67</v>
      </c>
      <c r="BJ30" s="52">
        <v>84166.06</v>
      </c>
      <c r="BK30" s="52">
        <v>78077.01999999999</v>
      </c>
      <c r="BL30" s="9"/>
      <c r="BM30" s="9">
        <f t="shared" si="68"/>
        <v>78077.01999999999</v>
      </c>
      <c r="BN30" s="9"/>
      <c r="BO30" s="9">
        <f t="shared" ref="BO30:BR30" si="74">SUMIFS($AZ30:$BK30,$AZ$4:$BK$4,BO$4)</f>
        <v>276152</v>
      </c>
      <c r="BP30" s="9">
        <f t="shared" si="74"/>
        <v>257891.16999999998</v>
      </c>
      <c r="BQ30" s="9">
        <f t="shared" si="74"/>
        <v>266632.59999999998</v>
      </c>
      <c r="BR30" s="9">
        <f t="shared" si="74"/>
        <v>265100.75</v>
      </c>
      <c r="BS30" s="9"/>
      <c r="BT30" s="9">
        <f t="shared" si="70"/>
        <v>1065776.52</v>
      </c>
    </row>
    <row r="31" spans="2:72" ht="14.25" customHeight="1" x14ac:dyDescent="0.25">
      <c r="B31" s="7" t="s">
        <v>110</v>
      </c>
      <c r="C31" s="9"/>
      <c r="D31" s="52">
        <f>SUMIFS('Youreka P&amp;L'!B:B,'Youreka P&amp;L'!$R:$R,$B31)</f>
        <v>940.79</v>
      </c>
      <c r="E31" s="52">
        <f>SUMIFS('Youreka P&amp;L'!C:C,'Youreka P&amp;L'!$R:$R,$B31)</f>
        <v>1213.58</v>
      </c>
      <c r="F31" s="52">
        <f>SUMIFS('Youreka P&amp;L'!D:D,'Youreka P&amp;L'!$R:$R,$B31)</f>
        <v>1069.6300000000001</v>
      </c>
      <c r="G31" s="52">
        <f>SUMIFS('Youreka P&amp;L'!E:E,'Youreka P&amp;L'!$R:$R,$B31)</f>
        <v>812.84</v>
      </c>
      <c r="H31" s="52">
        <f>SUMIFS('Youreka P&amp;L'!F:F,'Youreka P&amp;L'!$R:$R,$B31)</f>
        <v>801.84</v>
      </c>
      <c r="I31" s="52">
        <f>SUMIFS('Youreka P&amp;L'!G:G,'Youreka P&amp;L'!$R:$R,$B31)</f>
        <v>808.08</v>
      </c>
      <c r="J31" s="52">
        <f>SUMIFS('Youreka P&amp;L'!H:H,'Youreka P&amp;L'!$R:$R,$B31)</f>
        <v>808.08</v>
      </c>
      <c r="K31" s="52">
        <f>SUMIFS('Youreka P&amp;L'!I:I,'Youreka P&amp;L'!$R:$R,$B31)</f>
        <v>836.36</v>
      </c>
      <c r="L31" s="52">
        <f>SUMIFS('Youreka P&amp;L'!J:J,'Youreka P&amp;L'!$R:$R,$B31)</f>
        <v>795.6</v>
      </c>
      <c r="M31" s="52">
        <f>SUMIFS('Youreka P&amp;L'!K:K,'Youreka P&amp;L'!$R:$R,$B31)</f>
        <v>783.12</v>
      </c>
      <c r="N31" s="52">
        <f>SUMIFS('Youreka P&amp;L'!L:L,'Youreka P&amp;L'!$R:$R,$B31)</f>
        <v>753.42</v>
      </c>
      <c r="O31" s="52">
        <f>SUMIFS('Youreka P&amp;L'!M:M,'Youreka P&amp;L'!$R:$R,$B31)</f>
        <v>709.76</v>
      </c>
      <c r="P31" s="9"/>
      <c r="Q31" s="9">
        <f t="shared" si="64"/>
        <v>709.76</v>
      </c>
      <c r="R31" s="9"/>
      <c r="S31" s="9">
        <f t="shared" ref="S31:V31" si="75">SUMIFS($D31:$O31,$D$4:$O$4,S$4)</f>
        <v>3224</v>
      </c>
      <c r="T31" s="9">
        <f t="shared" si="75"/>
        <v>2422.7600000000002</v>
      </c>
      <c r="U31" s="9">
        <f t="shared" si="75"/>
        <v>2440.04</v>
      </c>
      <c r="V31" s="9">
        <f t="shared" si="75"/>
        <v>2246.3000000000002</v>
      </c>
      <c r="W31" s="9"/>
      <c r="X31" s="9">
        <f t="shared" si="66"/>
        <v>10333.1</v>
      </c>
      <c r="Y31" s="9"/>
      <c r="AA31" s="41"/>
      <c r="AB31" s="33">
        <v>7848</v>
      </c>
      <c r="AC31" s="33"/>
      <c r="AD31" s="33">
        <v>2106</v>
      </c>
      <c r="AE31" s="33">
        <v>1962</v>
      </c>
      <c r="AF31" s="33">
        <v>1890</v>
      </c>
      <c r="AG31" s="33">
        <v>1890</v>
      </c>
      <c r="AH31" s="33"/>
      <c r="AI31" s="33">
        <v>702</v>
      </c>
      <c r="AJ31" s="33">
        <v>702</v>
      </c>
      <c r="AK31" s="33">
        <v>702</v>
      </c>
      <c r="AL31" s="33">
        <v>702</v>
      </c>
      <c r="AM31" s="33">
        <v>630</v>
      </c>
      <c r="AN31" s="33">
        <v>630</v>
      </c>
      <c r="AO31" s="33">
        <v>630</v>
      </c>
      <c r="AP31" s="33">
        <v>630</v>
      </c>
      <c r="AQ31" s="33">
        <v>630</v>
      </c>
      <c r="AR31" s="33">
        <v>630</v>
      </c>
      <c r="AS31" s="33">
        <v>630</v>
      </c>
      <c r="AT31" s="33">
        <v>630</v>
      </c>
      <c r="AU31" s="41"/>
      <c r="AV31" s="33">
        <f t="shared" si="67"/>
        <v>7848</v>
      </c>
      <c r="AW31" s="41"/>
      <c r="AY31" s="9"/>
      <c r="AZ31" s="52">
        <v>819.68</v>
      </c>
      <c r="BA31" s="52">
        <v>1220.27</v>
      </c>
      <c r="BB31" s="52">
        <v>1018.03</v>
      </c>
      <c r="BC31" s="52">
        <v>988.04</v>
      </c>
      <c r="BD31" s="52">
        <v>883.41</v>
      </c>
      <c r="BE31" s="52">
        <v>843.04</v>
      </c>
      <c r="BF31" s="52">
        <v>1038.51</v>
      </c>
      <c r="BG31" s="52">
        <v>863.04</v>
      </c>
      <c r="BH31" s="52">
        <v>855.42</v>
      </c>
      <c r="BI31" s="52">
        <v>835.42</v>
      </c>
      <c r="BJ31" s="52">
        <v>833.29</v>
      </c>
      <c r="BK31" s="52">
        <v>869.23</v>
      </c>
      <c r="BL31" s="9"/>
      <c r="BM31" s="9">
        <f t="shared" si="68"/>
        <v>869.23</v>
      </c>
      <c r="BN31" s="9"/>
      <c r="BO31" s="9">
        <f t="shared" ref="BO31:BR31" si="76">SUMIFS($AZ31:$BK31,$AZ$4:$BK$4,BO$4)</f>
        <v>3057.9799999999996</v>
      </c>
      <c r="BP31" s="9">
        <f t="shared" si="76"/>
        <v>2714.49</v>
      </c>
      <c r="BQ31" s="9">
        <f t="shared" si="76"/>
        <v>2756.97</v>
      </c>
      <c r="BR31" s="9">
        <f t="shared" si="76"/>
        <v>2537.94</v>
      </c>
      <c r="BS31" s="9"/>
      <c r="BT31" s="9">
        <f t="shared" si="70"/>
        <v>11067.379999999997</v>
      </c>
    </row>
    <row r="32" spans="2:72" ht="14.25" customHeight="1" x14ac:dyDescent="0.25">
      <c r="B32" s="7" t="s">
        <v>126</v>
      </c>
      <c r="C32" s="8"/>
      <c r="D32" s="52">
        <f>SUMIFS('Youreka P&amp;L'!B:B,'Youreka P&amp;L'!$R:$R,$B32)</f>
        <v>14014.64</v>
      </c>
      <c r="E32" s="52">
        <f>SUMIFS('Youreka P&amp;L'!C:C,'Youreka P&amp;L'!$R:$R,$B32)</f>
        <v>11853.84</v>
      </c>
      <c r="F32" s="52">
        <f>SUMIFS('Youreka P&amp;L'!D:D,'Youreka P&amp;L'!$R:$R,$B32)</f>
        <v>12085.68</v>
      </c>
      <c r="G32" s="52">
        <f>SUMIFS('Youreka P&amp;L'!E:E,'Youreka P&amp;L'!$R:$R,$B32)</f>
        <v>13953.84</v>
      </c>
      <c r="H32" s="52">
        <f>SUMIFS('Youreka P&amp;L'!F:F,'Youreka P&amp;L'!$R:$R,$B32)</f>
        <v>12203.68</v>
      </c>
      <c r="I32" s="52">
        <f>SUMIFS('Youreka P&amp;L'!G:G,'Youreka P&amp;L'!$R:$R,$B32)</f>
        <v>11329.84</v>
      </c>
      <c r="J32" s="52">
        <f>SUMIFS('Youreka P&amp;L'!H:H,'Youreka P&amp;L'!$R:$R,$B32)</f>
        <v>17324.080000000002</v>
      </c>
      <c r="K32" s="52">
        <f>SUMIFS('Youreka P&amp;L'!I:I,'Youreka P&amp;L'!$R:$R,$B32)</f>
        <v>12410.4</v>
      </c>
      <c r="L32" s="52">
        <f>SUMIFS('Youreka P&amp;L'!J:J,'Youreka P&amp;L'!$R:$R,$B32)</f>
        <v>13843.68</v>
      </c>
      <c r="M32" s="52">
        <f>SUMIFS('Youreka P&amp;L'!K:K,'Youreka P&amp;L'!$R:$R,$B32)</f>
        <v>13060.4</v>
      </c>
      <c r="N32" s="52">
        <f>SUMIFS('Youreka P&amp;L'!L:L,'Youreka P&amp;L'!$R:$R,$B32)</f>
        <v>13467.38</v>
      </c>
      <c r="O32" s="52">
        <f>SUMIFS('Youreka P&amp;L'!M:M,'Youreka P&amp;L'!$R:$R,$B32)</f>
        <v>13116.92</v>
      </c>
      <c r="P32" s="8"/>
      <c r="Q32" s="9">
        <f t="shared" si="64"/>
        <v>13116.92</v>
      </c>
      <c r="R32" s="8"/>
      <c r="S32" s="9">
        <f t="shared" ref="S32:V32" si="77">SUMIFS($D32:$O32,$D$4:$O$4,S$4)</f>
        <v>37954.160000000003</v>
      </c>
      <c r="T32" s="9">
        <f t="shared" si="77"/>
        <v>37487.360000000001</v>
      </c>
      <c r="U32" s="9">
        <f t="shared" si="77"/>
        <v>43578.16</v>
      </c>
      <c r="V32" s="9">
        <f t="shared" si="77"/>
        <v>39644.699999999997</v>
      </c>
      <c r="W32" s="8"/>
      <c r="X32" s="9">
        <f t="shared" si="66"/>
        <v>158664.38</v>
      </c>
      <c r="Y32" s="8"/>
      <c r="AA32" s="41"/>
      <c r="AB32" s="33">
        <v>156000</v>
      </c>
      <c r="AC32" s="31"/>
      <c r="AD32" s="33">
        <v>39000</v>
      </c>
      <c r="AE32" s="33">
        <v>39000</v>
      </c>
      <c r="AF32" s="33">
        <v>39000</v>
      </c>
      <c r="AG32" s="33">
        <v>39000</v>
      </c>
      <c r="AH32" s="31"/>
      <c r="AI32" s="33">
        <v>13000</v>
      </c>
      <c r="AJ32" s="33">
        <v>13000</v>
      </c>
      <c r="AK32" s="33">
        <v>13000</v>
      </c>
      <c r="AL32" s="33">
        <v>13000</v>
      </c>
      <c r="AM32" s="33">
        <v>13000</v>
      </c>
      <c r="AN32" s="33">
        <v>13000</v>
      </c>
      <c r="AO32" s="33">
        <v>13000</v>
      </c>
      <c r="AP32" s="33">
        <v>13000</v>
      </c>
      <c r="AQ32" s="33">
        <v>13000</v>
      </c>
      <c r="AR32" s="33">
        <v>13000</v>
      </c>
      <c r="AS32" s="33">
        <v>13000</v>
      </c>
      <c r="AT32" s="33">
        <v>13000</v>
      </c>
      <c r="AU32" s="41"/>
      <c r="AV32" s="33">
        <f t="shared" si="67"/>
        <v>156000</v>
      </c>
      <c r="AW32" s="41"/>
      <c r="AY32" s="8"/>
      <c r="AZ32" s="52">
        <v>12729.9</v>
      </c>
      <c r="BA32" s="52">
        <v>28238.6</v>
      </c>
      <c r="BB32" s="52">
        <v>14473.2</v>
      </c>
      <c r="BC32" s="52">
        <v>14903.06</v>
      </c>
      <c r="BD32" s="52">
        <v>14902.58</v>
      </c>
      <c r="BE32" s="52">
        <v>13573.2</v>
      </c>
      <c r="BF32" s="52">
        <v>14479.96</v>
      </c>
      <c r="BG32" s="52">
        <v>16440.96</v>
      </c>
      <c r="BH32" s="52">
        <v>12964.16</v>
      </c>
      <c r="BI32" s="52">
        <v>15531.08</v>
      </c>
      <c r="BJ32" s="52">
        <v>-499.69999999999982</v>
      </c>
      <c r="BK32" s="52">
        <v>13743.18</v>
      </c>
      <c r="BL32" s="8"/>
      <c r="BM32" s="9">
        <f t="shared" si="68"/>
        <v>13743.18</v>
      </c>
      <c r="BN32" s="8"/>
      <c r="BO32" s="9">
        <f t="shared" ref="BO32:BR32" si="78">SUMIFS($AZ32:$BK32,$AZ$4:$BK$4,BO$4)</f>
        <v>55441.7</v>
      </c>
      <c r="BP32" s="9">
        <f t="shared" si="78"/>
        <v>43378.84</v>
      </c>
      <c r="BQ32" s="9">
        <f t="shared" si="78"/>
        <v>43885.08</v>
      </c>
      <c r="BR32" s="9">
        <f t="shared" si="78"/>
        <v>28774.560000000001</v>
      </c>
      <c r="BS32" s="8"/>
      <c r="BT32" s="9">
        <f t="shared" si="70"/>
        <v>171480.17999999996</v>
      </c>
    </row>
    <row r="33" spans="2:72" ht="14.25" customHeight="1" x14ac:dyDescent="0.25">
      <c r="B33" s="10" t="s">
        <v>127</v>
      </c>
      <c r="D33" s="49">
        <f t="shared" ref="D33:O33" si="79">SUM(D28:D32)</f>
        <v>632625.31000000006</v>
      </c>
      <c r="E33" s="49">
        <f t="shared" si="79"/>
        <v>597424.20999999985</v>
      </c>
      <c r="F33" s="49">
        <f t="shared" si="79"/>
        <v>620062.20000000007</v>
      </c>
      <c r="G33" s="49">
        <f t="shared" si="79"/>
        <v>571708.44999999995</v>
      </c>
      <c r="H33" s="49">
        <f t="shared" si="79"/>
        <v>586219.27</v>
      </c>
      <c r="I33" s="49">
        <f t="shared" si="79"/>
        <v>588606.60999999987</v>
      </c>
      <c r="J33" s="49">
        <f t="shared" si="79"/>
        <v>579625.94999999995</v>
      </c>
      <c r="K33" s="49">
        <f t="shared" si="79"/>
        <v>570155.93000000005</v>
      </c>
      <c r="L33" s="49">
        <f t="shared" si="79"/>
        <v>558042.1100000001</v>
      </c>
      <c r="M33" s="49">
        <f t="shared" si="79"/>
        <v>545294.14</v>
      </c>
      <c r="N33" s="49">
        <f t="shared" si="79"/>
        <v>455736.8</v>
      </c>
      <c r="O33" s="49">
        <f t="shared" si="79"/>
        <v>478461.83999999997</v>
      </c>
      <c r="Q33" s="49">
        <f t="shared" si="64"/>
        <v>478461.83999999997</v>
      </c>
      <c r="S33" s="49">
        <f t="shared" ref="S33:V33" si="80">SUMIFS($D33:$O33,$D$4:$O$4,S$4)</f>
        <v>1850111.7200000002</v>
      </c>
      <c r="T33" s="49">
        <f t="shared" si="80"/>
        <v>1746534.3299999998</v>
      </c>
      <c r="U33" s="49">
        <f t="shared" si="80"/>
        <v>1707823.99</v>
      </c>
      <c r="V33" s="49">
        <f t="shared" si="80"/>
        <v>1479492.7799999998</v>
      </c>
      <c r="X33" s="49">
        <f t="shared" si="66"/>
        <v>6783962.8199999994</v>
      </c>
      <c r="AA33" s="41"/>
      <c r="AB33" s="266">
        <v>7450772.9700965937</v>
      </c>
      <c r="AC33" s="41"/>
      <c r="AD33" s="266">
        <v>1897340.9723855106</v>
      </c>
      <c r="AE33" s="266">
        <v>1859298.0333038014</v>
      </c>
      <c r="AF33" s="266">
        <v>1844017.2082337583</v>
      </c>
      <c r="AG33" s="266">
        <v>1850116.7561735236</v>
      </c>
      <c r="AH33" s="41"/>
      <c r="AI33" s="266">
        <v>630832.81023961469</v>
      </c>
      <c r="AJ33" s="266">
        <v>633113.45607294794</v>
      </c>
      <c r="AK33" s="266">
        <v>633394.70607294794</v>
      </c>
      <c r="AL33" s="266">
        <v>637377.05063118169</v>
      </c>
      <c r="AM33" s="266">
        <v>610735.49133630982</v>
      </c>
      <c r="AN33" s="266">
        <v>611185.49133630982</v>
      </c>
      <c r="AO33" s="266">
        <v>614654.50274458609</v>
      </c>
      <c r="AP33" s="266">
        <v>615679.85274458618</v>
      </c>
      <c r="AQ33" s="266">
        <v>613682.85274458607</v>
      </c>
      <c r="AR33" s="266">
        <v>617275.72368450789</v>
      </c>
      <c r="AS33" s="266">
        <v>617202.24792450783</v>
      </c>
      <c r="AT33" s="266">
        <v>615638.78456450789</v>
      </c>
      <c r="AU33" s="41"/>
      <c r="AV33" s="266">
        <f t="shared" si="67"/>
        <v>7450772.9700965928</v>
      </c>
      <c r="AW33" s="41"/>
      <c r="AZ33" s="49">
        <v>589573.79000000015</v>
      </c>
      <c r="BA33" s="49">
        <v>595930.78</v>
      </c>
      <c r="BB33" s="49">
        <v>590947.54999999993</v>
      </c>
      <c r="BC33" s="49">
        <v>600315.46000000008</v>
      </c>
      <c r="BD33" s="49">
        <v>598996.96999999986</v>
      </c>
      <c r="BE33" s="49">
        <v>586327.34999999986</v>
      </c>
      <c r="BF33" s="49">
        <v>599389.05999999994</v>
      </c>
      <c r="BG33" s="49">
        <v>596067.67999999993</v>
      </c>
      <c r="BH33" s="49">
        <v>594423.60000000009</v>
      </c>
      <c r="BI33" s="49">
        <v>621623.15</v>
      </c>
      <c r="BJ33" s="49">
        <v>576029.96</v>
      </c>
      <c r="BK33" s="49">
        <v>600196.20000000007</v>
      </c>
      <c r="BM33" s="49">
        <f t="shared" si="68"/>
        <v>600196.20000000007</v>
      </c>
      <c r="BO33" s="49">
        <f t="shared" ref="BO33:BR33" si="81">SUMIFS($AZ33:$BK33,$AZ$4:$BK$4,BO$4)</f>
        <v>1776452.12</v>
      </c>
      <c r="BP33" s="49">
        <f t="shared" si="81"/>
        <v>1785639.7799999998</v>
      </c>
      <c r="BQ33" s="49">
        <f t="shared" si="81"/>
        <v>1789880.3399999999</v>
      </c>
      <c r="BR33" s="49">
        <f t="shared" si="81"/>
        <v>1797849.31</v>
      </c>
      <c r="BT33" s="49">
        <f t="shared" si="70"/>
        <v>7149821.5500000007</v>
      </c>
    </row>
    <row r="34" spans="2:72" ht="14.25" customHeight="1" x14ac:dyDescent="0.25">
      <c r="D34" s="276"/>
      <c r="E34" s="276"/>
      <c r="F34" s="276"/>
      <c r="G34" s="276"/>
      <c r="H34" s="276"/>
      <c r="I34" s="276"/>
      <c r="J34" s="276"/>
      <c r="K34" s="276"/>
      <c r="L34" s="276"/>
      <c r="M34" s="276"/>
      <c r="N34" s="276"/>
      <c r="O34" s="276"/>
      <c r="Q34" s="8"/>
      <c r="S34" s="8"/>
      <c r="T34" s="8"/>
      <c r="U34" s="8"/>
      <c r="V34" s="8"/>
      <c r="X34" s="8"/>
      <c r="AA34" s="41"/>
      <c r="AB34" s="31"/>
      <c r="AC34" s="41"/>
      <c r="AD34" s="31"/>
      <c r="AE34" s="31"/>
      <c r="AF34" s="31"/>
      <c r="AG34" s="31"/>
      <c r="AH34" s="41"/>
      <c r="AI34" s="44"/>
      <c r="AJ34" s="44"/>
      <c r="AK34" s="44"/>
      <c r="AL34" s="44"/>
      <c r="AM34" s="44"/>
      <c r="AN34" s="44"/>
      <c r="AO34" s="44"/>
      <c r="AP34" s="44"/>
      <c r="AQ34" s="44"/>
      <c r="AR34" s="44"/>
      <c r="AS34" s="44"/>
      <c r="AT34" s="44"/>
      <c r="AU34" s="41"/>
      <c r="AV34" s="44"/>
      <c r="AW34" s="41"/>
      <c r="AZ34" s="276"/>
      <c r="BA34" s="276"/>
      <c r="BB34" s="276"/>
      <c r="BC34" s="276"/>
      <c r="BD34" s="276"/>
      <c r="BE34" s="276"/>
      <c r="BF34" s="276"/>
      <c r="BG34" s="276"/>
      <c r="BH34" s="276"/>
      <c r="BI34" s="276"/>
      <c r="BJ34" s="276"/>
      <c r="BK34" s="276"/>
      <c r="BM34" s="8"/>
      <c r="BO34" s="8"/>
      <c r="BP34" s="8"/>
      <c r="BQ34" s="8"/>
      <c r="BR34" s="8"/>
      <c r="BT34" s="8"/>
    </row>
    <row r="35" spans="2:72" ht="14.25" customHeight="1" x14ac:dyDescent="0.25">
      <c r="B35" s="10" t="s">
        <v>128</v>
      </c>
      <c r="D35" s="8"/>
      <c r="E35" s="8"/>
      <c r="F35" s="8"/>
      <c r="G35" s="8"/>
      <c r="H35" s="8"/>
      <c r="I35" s="8"/>
      <c r="J35" s="8"/>
      <c r="K35" s="8"/>
      <c r="L35" s="8"/>
      <c r="M35" s="8"/>
      <c r="N35" s="8"/>
      <c r="O35" s="8"/>
      <c r="Q35" s="8"/>
      <c r="S35" s="8"/>
      <c r="T35" s="8"/>
      <c r="U35" s="8"/>
      <c r="V35" s="8"/>
      <c r="X35" s="8"/>
      <c r="AA35" s="41"/>
      <c r="AB35" s="31"/>
      <c r="AC35" s="41"/>
      <c r="AD35" s="31"/>
      <c r="AE35" s="31"/>
      <c r="AF35" s="31"/>
      <c r="AG35" s="31"/>
      <c r="AH35" s="41"/>
      <c r="AI35" s="31"/>
      <c r="AJ35" s="31"/>
      <c r="AK35" s="31"/>
      <c r="AL35" s="31"/>
      <c r="AM35" s="31"/>
      <c r="AN35" s="31"/>
      <c r="AO35" s="31"/>
      <c r="AP35" s="31"/>
      <c r="AQ35" s="31"/>
      <c r="AR35" s="31"/>
      <c r="AS35" s="31"/>
      <c r="AT35" s="31"/>
      <c r="AU35" s="41"/>
      <c r="AV35" s="31"/>
      <c r="AW35" s="41"/>
      <c r="AZ35" s="8"/>
      <c r="BA35" s="8"/>
      <c r="BB35" s="8"/>
      <c r="BC35" s="8"/>
      <c r="BD35" s="8"/>
      <c r="BE35" s="8"/>
      <c r="BF35" s="8"/>
      <c r="BG35" s="8"/>
      <c r="BH35" s="8"/>
      <c r="BI35" s="8"/>
      <c r="BJ35" s="8"/>
      <c r="BK35" s="8"/>
      <c r="BM35" s="8"/>
      <c r="BO35" s="8"/>
      <c r="BP35" s="8"/>
      <c r="BQ35" s="8"/>
      <c r="BR35" s="8"/>
      <c r="BT35" s="8"/>
    </row>
    <row r="36" spans="2:72" ht="14.25" customHeight="1" x14ac:dyDescent="0.25">
      <c r="B36" s="7" t="s">
        <v>129</v>
      </c>
      <c r="D36" s="274">
        <f>SUMIFS('Youreka P&amp;L'!B:B,'Youreka P&amp;L'!$R:$R,$B36)</f>
        <v>14577.869999999999</v>
      </c>
      <c r="E36" s="274">
        <f>SUMIFS('Youreka P&amp;L'!C:C,'Youreka P&amp;L'!$R:$R,$B36)</f>
        <v>7200.44</v>
      </c>
      <c r="F36" s="274">
        <f>SUMIFS('Youreka P&amp;L'!D:D,'Youreka P&amp;L'!$R:$R,$B36)</f>
        <v>5074.6200000000008</v>
      </c>
      <c r="G36" s="274">
        <f>SUMIFS('Youreka P&amp;L'!E:E,'Youreka P&amp;L'!$R:$R,$B36)</f>
        <v>3639.88</v>
      </c>
      <c r="H36" s="274">
        <f>SUMIFS('Youreka P&amp;L'!F:F,'Youreka P&amp;L'!$R:$R,$B36)</f>
        <v>5016.6499999999996</v>
      </c>
      <c r="I36" s="274">
        <f>SUMIFS('Youreka P&amp;L'!G:G,'Youreka P&amp;L'!$R:$R,$B36)</f>
        <v>9907.07</v>
      </c>
      <c r="J36" s="274">
        <f>SUMIFS('Youreka P&amp;L'!H:H,'Youreka P&amp;L'!$R:$R,$B36)</f>
        <v>3472.77</v>
      </c>
      <c r="K36" s="274">
        <f>SUMIFS('Youreka P&amp;L'!I:I,'Youreka P&amp;L'!$R:$R,$B36)</f>
        <v>1792.2900000000002</v>
      </c>
      <c r="L36" s="274">
        <f>SUMIFS('Youreka P&amp;L'!J:J,'Youreka P&amp;L'!$R:$R,$B36)</f>
        <v>733.73</v>
      </c>
      <c r="M36" s="274">
        <f>SUMIFS('Youreka P&amp;L'!K:K,'Youreka P&amp;L'!$R:$R,$B36)</f>
        <v>5145.16</v>
      </c>
      <c r="N36" s="274">
        <f>SUMIFS('Youreka P&amp;L'!L:L,'Youreka P&amp;L'!$R:$R,$B36)</f>
        <v>2599.5300000000002</v>
      </c>
      <c r="O36" s="274">
        <f>SUMIFS('Youreka P&amp;L'!M:M,'Youreka P&amp;L'!$R:$R,$B36)</f>
        <v>453.89</v>
      </c>
      <c r="Q36" s="8">
        <f t="shared" ref="Q36:Q55" si="82">SUMIFS($D36:$O36,$D$5:$O$5,"="&amp;$Q$5)</f>
        <v>453.89</v>
      </c>
      <c r="S36" s="8">
        <f t="shared" ref="S36:V36" si="83">SUMIFS($D36:$O36,$D$4:$O$4,S$4)</f>
        <v>26852.93</v>
      </c>
      <c r="T36" s="8">
        <f t="shared" si="83"/>
        <v>18563.599999999999</v>
      </c>
      <c r="U36" s="8">
        <f t="shared" si="83"/>
        <v>5998.7900000000009</v>
      </c>
      <c r="V36" s="8">
        <f t="shared" si="83"/>
        <v>8198.58</v>
      </c>
      <c r="X36" s="8">
        <f t="shared" ref="X36:X55" si="84">SUMIFS($D36:$O36,$D$5:$O$5,"&lt;="&amp;$X$5)</f>
        <v>59613.899999999994</v>
      </c>
      <c r="AA36" s="41"/>
      <c r="AB36" s="31">
        <v>150000</v>
      </c>
      <c r="AC36" s="41"/>
      <c r="AD36" s="31">
        <v>37500</v>
      </c>
      <c r="AE36" s="31">
        <v>37500</v>
      </c>
      <c r="AF36" s="31">
        <v>37500</v>
      </c>
      <c r="AG36" s="31">
        <v>37500</v>
      </c>
      <c r="AH36" s="41"/>
      <c r="AI36" s="31">
        <v>12500</v>
      </c>
      <c r="AJ36" s="31">
        <v>12500</v>
      </c>
      <c r="AK36" s="31">
        <v>12500</v>
      </c>
      <c r="AL36" s="31">
        <v>12500</v>
      </c>
      <c r="AM36" s="31">
        <v>12500</v>
      </c>
      <c r="AN36" s="31">
        <v>12500</v>
      </c>
      <c r="AO36" s="31">
        <v>12500</v>
      </c>
      <c r="AP36" s="31">
        <v>12500</v>
      </c>
      <c r="AQ36" s="31">
        <v>12500</v>
      </c>
      <c r="AR36" s="31">
        <v>12500</v>
      </c>
      <c r="AS36" s="31">
        <v>12500</v>
      </c>
      <c r="AT36" s="31">
        <v>12500</v>
      </c>
      <c r="AU36" s="41"/>
      <c r="AV36" s="31">
        <f t="shared" ref="AV36:AV55" si="85">SUMIFS(AI36:AT36,$AI$5:$AT$5,"&lt;="&amp;$AV$5)</f>
        <v>150000</v>
      </c>
      <c r="AW36" s="41"/>
      <c r="AZ36" s="274">
        <v>6067.5700000000006</v>
      </c>
      <c r="BA36" s="274">
        <v>12235.140000000001</v>
      </c>
      <c r="BB36" s="274">
        <v>7436.54</v>
      </c>
      <c r="BC36" s="274">
        <v>4954.45</v>
      </c>
      <c r="BD36" s="274">
        <v>8253.119999999999</v>
      </c>
      <c r="BE36" s="274">
        <v>2293.4</v>
      </c>
      <c r="BF36" s="274">
        <v>621.96</v>
      </c>
      <c r="BG36" s="274">
        <v>8201.69</v>
      </c>
      <c r="BH36" s="274">
        <v>20946.46</v>
      </c>
      <c r="BI36" s="274">
        <v>2999.92</v>
      </c>
      <c r="BJ36" s="274">
        <v>1371.87</v>
      </c>
      <c r="BK36" s="274">
        <v>3592.4700000000003</v>
      </c>
      <c r="BM36" s="8">
        <f t="shared" ref="BM36:BM55" si="86">SUMIFS($AZ36:$BK36,$AZ$5:$BK$5,"="&amp;$BM$5)</f>
        <v>3592.4700000000003</v>
      </c>
      <c r="BO36" s="8">
        <f t="shared" ref="BO36:BR36" si="87">SUMIFS($AZ36:$BK36,$AZ$4:$BK$4,BO$4)</f>
        <v>25739.250000000004</v>
      </c>
      <c r="BP36" s="8">
        <f t="shared" si="87"/>
        <v>15500.97</v>
      </c>
      <c r="BQ36" s="8">
        <f t="shared" si="87"/>
        <v>29770.11</v>
      </c>
      <c r="BR36" s="8">
        <f t="shared" si="87"/>
        <v>7964.26</v>
      </c>
      <c r="BT36" s="8">
        <f t="shared" ref="BT36:BT55" si="88">SUMIFS($AZ36:$BK36,$AZ$5:$BK$5,"&lt;="&amp;$BT$5)</f>
        <v>78974.590000000011</v>
      </c>
    </row>
    <row r="37" spans="2:72" ht="14.25" customHeight="1" x14ac:dyDescent="0.25">
      <c r="B37" s="7" t="s">
        <v>130</v>
      </c>
      <c r="D37" s="52">
        <f>SUMIFS('Youreka P&amp;L'!B:B,'Youreka P&amp;L'!$R:$R,$B37)</f>
        <v>0</v>
      </c>
      <c r="E37" s="52">
        <f>SUMIFS('Youreka P&amp;L'!C:C,'Youreka P&amp;L'!$R:$R,$B37)</f>
        <v>0</v>
      </c>
      <c r="F37" s="52">
        <f>SUMIFS('Youreka P&amp;L'!D:D,'Youreka P&amp;L'!$R:$R,$B37)</f>
        <v>4510.3500000000004</v>
      </c>
      <c r="G37" s="52">
        <f>SUMIFS('Youreka P&amp;L'!E:E,'Youreka P&amp;L'!$R:$R,$B37)</f>
        <v>0</v>
      </c>
      <c r="H37" s="52">
        <f>SUMIFS('Youreka P&amp;L'!F:F,'Youreka P&amp;L'!$R:$R,$B37)</f>
        <v>0</v>
      </c>
      <c r="I37" s="52">
        <f>SUMIFS('Youreka P&amp;L'!G:G,'Youreka P&amp;L'!$R:$R,$B37)</f>
        <v>0</v>
      </c>
      <c r="J37" s="52">
        <f>SUMIFS('Youreka P&amp;L'!H:H,'Youreka P&amp;L'!$R:$R,$B37)</f>
        <v>0</v>
      </c>
      <c r="K37" s="52">
        <f>SUMIFS('Youreka P&amp;L'!I:I,'Youreka P&amp;L'!$R:$R,$B37)</f>
        <v>0</v>
      </c>
      <c r="L37" s="52">
        <f>SUMIFS('Youreka P&amp;L'!J:J,'Youreka P&amp;L'!$R:$R,$B37)</f>
        <v>0</v>
      </c>
      <c r="M37" s="52">
        <f>SUMIFS('Youreka P&amp;L'!K:K,'Youreka P&amp;L'!$R:$R,$B37)</f>
        <v>3252.14</v>
      </c>
      <c r="N37" s="52">
        <f>SUMIFS('Youreka P&amp;L'!L:L,'Youreka P&amp;L'!$R:$R,$B37)</f>
        <v>0</v>
      </c>
      <c r="O37" s="52">
        <f>SUMIFS('Youreka P&amp;L'!M:M,'Youreka P&amp;L'!$R:$R,$B37)</f>
        <v>0</v>
      </c>
      <c r="Q37" s="9">
        <f t="shared" si="82"/>
        <v>0</v>
      </c>
      <c r="S37" s="9">
        <f t="shared" ref="S37:V37" si="89">SUMIFS($D37:$O37,$D$4:$O$4,S$4)</f>
        <v>4510.3500000000004</v>
      </c>
      <c r="T37" s="9">
        <f t="shared" si="89"/>
        <v>0</v>
      </c>
      <c r="U37" s="9">
        <f t="shared" si="89"/>
        <v>0</v>
      </c>
      <c r="V37" s="9">
        <f t="shared" si="89"/>
        <v>3252.14</v>
      </c>
      <c r="X37" s="9">
        <f t="shared" si="84"/>
        <v>7762.49</v>
      </c>
      <c r="AA37" s="41"/>
      <c r="AB37" s="33">
        <v>0</v>
      </c>
      <c r="AC37" s="41"/>
      <c r="AD37" s="33">
        <v>0</v>
      </c>
      <c r="AE37" s="33">
        <v>0</v>
      </c>
      <c r="AF37" s="33">
        <v>0</v>
      </c>
      <c r="AG37" s="33">
        <v>0</v>
      </c>
      <c r="AH37" s="41"/>
      <c r="AI37" s="33">
        <v>0</v>
      </c>
      <c r="AJ37" s="33">
        <v>0</v>
      </c>
      <c r="AK37" s="33">
        <v>0</v>
      </c>
      <c r="AL37" s="33">
        <v>0</v>
      </c>
      <c r="AM37" s="33">
        <v>0</v>
      </c>
      <c r="AN37" s="33">
        <v>0</v>
      </c>
      <c r="AO37" s="33">
        <v>0</v>
      </c>
      <c r="AP37" s="33">
        <v>0</v>
      </c>
      <c r="AQ37" s="33">
        <v>0</v>
      </c>
      <c r="AR37" s="33">
        <v>0</v>
      </c>
      <c r="AS37" s="33">
        <v>0</v>
      </c>
      <c r="AT37" s="33">
        <v>0</v>
      </c>
      <c r="AU37" s="41"/>
      <c r="AV37" s="33">
        <f t="shared" si="85"/>
        <v>0</v>
      </c>
      <c r="AW37" s="41"/>
      <c r="AZ37" s="52">
        <v>13066.5</v>
      </c>
      <c r="BA37" s="52">
        <v>13306.18</v>
      </c>
      <c r="BB37" s="52">
        <v>13225.86</v>
      </c>
      <c r="BC37" s="52">
        <v>12506.18</v>
      </c>
      <c r="BD37" s="52">
        <v>13026.35</v>
      </c>
      <c r="BE37" s="52">
        <v>13265.04</v>
      </c>
      <c r="BF37" s="52">
        <v>13292.5</v>
      </c>
      <c r="BG37" s="52">
        <v>13278.84</v>
      </c>
      <c r="BH37" s="52">
        <v>13402.25</v>
      </c>
      <c r="BI37" s="52">
        <v>12506.19</v>
      </c>
      <c r="BJ37" s="52">
        <v>0</v>
      </c>
      <c r="BK37" s="52">
        <v>0</v>
      </c>
      <c r="BM37" s="9">
        <f t="shared" si="86"/>
        <v>0</v>
      </c>
      <c r="BO37" s="9">
        <f t="shared" ref="BO37:BR37" si="90">SUMIFS($AZ37:$BK37,$AZ$4:$BK$4,BO$4)</f>
        <v>39598.54</v>
      </c>
      <c r="BP37" s="9">
        <f t="shared" si="90"/>
        <v>38797.57</v>
      </c>
      <c r="BQ37" s="9">
        <f t="shared" si="90"/>
        <v>39973.589999999997</v>
      </c>
      <c r="BR37" s="9">
        <f t="shared" si="90"/>
        <v>12506.19</v>
      </c>
      <c r="BT37" s="9">
        <f t="shared" si="88"/>
        <v>130875.89</v>
      </c>
    </row>
    <row r="38" spans="2:72" ht="14.25" customHeight="1" x14ac:dyDescent="0.25">
      <c r="B38" s="7" t="s">
        <v>131</v>
      </c>
      <c r="D38" s="52">
        <f>SUMIFS('Youreka P&amp;L'!B:B,'Youreka P&amp;L'!$R:$R,$B38)</f>
        <v>14437.539999999999</v>
      </c>
      <c r="E38" s="52">
        <f>SUMIFS('Youreka P&amp;L'!C:C,'Youreka P&amp;L'!$R:$R,$B38)</f>
        <v>16383.11</v>
      </c>
      <c r="F38" s="52">
        <f>SUMIFS('Youreka P&amp;L'!D:D,'Youreka P&amp;L'!$R:$R,$B38)</f>
        <v>17305.38</v>
      </c>
      <c r="G38" s="52">
        <f>SUMIFS('Youreka P&amp;L'!E:E,'Youreka P&amp;L'!$R:$R,$B38)</f>
        <v>15529</v>
      </c>
      <c r="H38" s="52">
        <f>SUMIFS('Youreka P&amp;L'!F:F,'Youreka P&amp;L'!$R:$R,$B38)</f>
        <v>17295.48</v>
      </c>
      <c r="I38" s="52">
        <f>SUMIFS('Youreka P&amp;L'!G:G,'Youreka P&amp;L'!$R:$R,$B38)</f>
        <v>16475.900000000001</v>
      </c>
      <c r="J38" s="52">
        <f>SUMIFS('Youreka P&amp;L'!H:H,'Youreka P&amp;L'!$R:$R,$B38)</f>
        <v>16441.59</v>
      </c>
      <c r="K38" s="52">
        <f>SUMIFS('Youreka P&amp;L'!I:I,'Youreka P&amp;L'!$R:$R,$B38)</f>
        <v>8129.09</v>
      </c>
      <c r="L38" s="52">
        <f>SUMIFS('Youreka P&amp;L'!J:J,'Youreka P&amp;L'!$R:$R,$B38)</f>
        <v>9949.8799999999992</v>
      </c>
      <c r="M38" s="52">
        <f>SUMIFS('Youreka P&amp;L'!K:K,'Youreka P&amp;L'!$R:$R,$B38)</f>
        <v>62065.72</v>
      </c>
      <c r="N38" s="52">
        <f>SUMIFS('Youreka P&amp;L'!L:L,'Youreka P&amp;L'!$R:$R,$B38)</f>
        <v>9338.08</v>
      </c>
      <c r="O38" s="52">
        <f>SUMIFS('Youreka P&amp;L'!M:M,'Youreka P&amp;L'!$R:$R,$B38)</f>
        <v>9684.48</v>
      </c>
      <c r="Q38" s="9">
        <f t="shared" si="82"/>
        <v>9684.48</v>
      </c>
      <c r="S38" s="9">
        <f t="shared" ref="S38:V38" si="91">SUMIFS($D38:$O38,$D$4:$O$4,S$4)</f>
        <v>48126.03</v>
      </c>
      <c r="T38" s="9">
        <f t="shared" si="91"/>
        <v>49300.38</v>
      </c>
      <c r="U38" s="9">
        <f t="shared" si="91"/>
        <v>34520.559999999998</v>
      </c>
      <c r="V38" s="9">
        <f t="shared" si="91"/>
        <v>81088.28</v>
      </c>
      <c r="X38" s="9">
        <f t="shared" si="84"/>
        <v>213035.25</v>
      </c>
      <c r="AA38" s="41"/>
      <c r="AB38" s="33">
        <v>234875</v>
      </c>
      <c r="AC38" s="41"/>
      <c r="AD38" s="33">
        <v>35475</v>
      </c>
      <c r="AE38" s="33">
        <v>47950</v>
      </c>
      <c r="AF38" s="33">
        <v>103475</v>
      </c>
      <c r="AG38" s="33">
        <v>47975</v>
      </c>
      <c r="AH38" s="41"/>
      <c r="AI38" s="33">
        <v>13325</v>
      </c>
      <c r="AJ38" s="33">
        <v>11075</v>
      </c>
      <c r="AK38" s="33">
        <v>11075</v>
      </c>
      <c r="AL38" s="33">
        <v>19550</v>
      </c>
      <c r="AM38" s="33">
        <v>12575</v>
      </c>
      <c r="AN38" s="33">
        <v>15825</v>
      </c>
      <c r="AO38" s="33">
        <v>24325</v>
      </c>
      <c r="AP38" s="33">
        <v>15075</v>
      </c>
      <c r="AQ38" s="33">
        <v>64075</v>
      </c>
      <c r="AR38" s="33">
        <v>17825</v>
      </c>
      <c r="AS38" s="33">
        <v>15075</v>
      </c>
      <c r="AT38" s="33">
        <v>15075</v>
      </c>
      <c r="AU38" s="41"/>
      <c r="AV38" s="33">
        <f t="shared" si="85"/>
        <v>234875</v>
      </c>
      <c r="AW38" s="41"/>
      <c r="AZ38" s="52">
        <v>16670.27</v>
      </c>
      <c r="BA38" s="52">
        <v>18758.89</v>
      </c>
      <c r="BB38" s="52">
        <v>25234.92</v>
      </c>
      <c r="BC38" s="52">
        <v>16051.38</v>
      </c>
      <c r="BD38" s="52">
        <v>19242.79</v>
      </c>
      <c r="BE38" s="52">
        <v>23723.27</v>
      </c>
      <c r="BF38" s="52">
        <v>33427.01</v>
      </c>
      <c r="BG38" s="52">
        <v>75456.680000000008</v>
      </c>
      <c r="BH38" s="52">
        <v>22228.68</v>
      </c>
      <c r="BI38" s="52">
        <v>18724.47</v>
      </c>
      <c r="BJ38" s="52">
        <v>17838.07</v>
      </c>
      <c r="BK38" s="52">
        <v>10744.51</v>
      </c>
      <c r="BM38" s="9">
        <f t="shared" si="86"/>
        <v>10744.51</v>
      </c>
      <c r="BO38" s="9">
        <f t="shared" ref="BO38:BR38" si="92">SUMIFS($AZ38:$BK38,$AZ$4:$BK$4,BO$4)</f>
        <v>60664.08</v>
      </c>
      <c r="BP38" s="9">
        <f t="shared" si="92"/>
        <v>59017.440000000002</v>
      </c>
      <c r="BQ38" s="9">
        <f t="shared" si="92"/>
        <v>131112.37</v>
      </c>
      <c r="BR38" s="9">
        <f t="shared" si="92"/>
        <v>47307.05</v>
      </c>
      <c r="BT38" s="9">
        <f t="shared" si="88"/>
        <v>298100.94</v>
      </c>
    </row>
    <row r="39" spans="2:72" ht="14.25" customHeight="1" x14ac:dyDescent="0.25">
      <c r="B39" s="7" t="s">
        <v>132</v>
      </c>
      <c r="D39" s="52">
        <f>SUMIFS('Youreka P&amp;L'!B:B,'Youreka P&amp;L'!$R:$R,$B39)</f>
        <v>15807.84</v>
      </c>
      <c r="E39" s="52">
        <f>SUMIFS('Youreka P&amp;L'!C:C,'Youreka P&amp;L'!$R:$R,$B39)</f>
        <v>15712.9</v>
      </c>
      <c r="F39" s="52">
        <f>SUMIFS('Youreka P&amp;L'!D:D,'Youreka P&amp;L'!$R:$R,$B39)</f>
        <v>14020.880000000001</v>
      </c>
      <c r="G39" s="52">
        <f>SUMIFS('Youreka P&amp;L'!E:E,'Youreka P&amp;L'!$R:$R,$B39)</f>
        <v>14388.45</v>
      </c>
      <c r="H39" s="52">
        <f>SUMIFS('Youreka P&amp;L'!F:F,'Youreka P&amp;L'!$R:$R,$B39)</f>
        <v>13858.1</v>
      </c>
      <c r="I39" s="52">
        <f>SUMIFS('Youreka P&amp;L'!G:G,'Youreka P&amp;L'!$R:$R,$B39)</f>
        <v>15949.97</v>
      </c>
      <c r="J39" s="52">
        <f>SUMIFS('Youreka P&amp;L'!H:H,'Youreka P&amp;L'!$R:$R,$B39)</f>
        <v>15144.39</v>
      </c>
      <c r="K39" s="52">
        <f>SUMIFS('Youreka P&amp;L'!I:I,'Youreka P&amp;L'!$R:$R,$B39)</f>
        <v>15030.58</v>
      </c>
      <c r="L39" s="52">
        <f>SUMIFS('Youreka P&amp;L'!J:J,'Youreka P&amp;L'!$R:$R,$B39)</f>
        <v>17044.16</v>
      </c>
      <c r="M39" s="52">
        <f>SUMIFS('Youreka P&amp;L'!K:K,'Youreka P&amp;L'!$R:$R,$B39)</f>
        <v>16136.49</v>
      </c>
      <c r="N39" s="52">
        <f>SUMIFS('Youreka P&amp;L'!L:L,'Youreka P&amp;L'!$R:$R,$B39)</f>
        <v>16400.2</v>
      </c>
      <c r="O39" s="52">
        <f>SUMIFS('Youreka P&amp;L'!M:M,'Youreka P&amp;L'!$R:$R,$B39)</f>
        <v>15937.75</v>
      </c>
      <c r="Q39" s="9">
        <f t="shared" si="82"/>
        <v>15937.75</v>
      </c>
      <c r="S39" s="9">
        <f t="shared" ref="S39:V39" si="93">SUMIFS($D39:$O39,$D$4:$O$4,S$4)</f>
        <v>45541.619999999995</v>
      </c>
      <c r="T39" s="9">
        <f t="shared" si="93"/>
        <v>44196.520000000004</v>
      </c>
      <c r="U39" s="9">
        <f t="shared" si="93"/>
        <v>47219.130000000005</v>
      </c>
      <c r="V39" s="9">
        <f t="shared" si="93"/>
        <v>48474.44</v>
      </c>
      <c r="X39" s="9">
        <f t="shared" si="84"/>
        <v>185431.71</v>
      </c>
      <c r="AA39" s="41"/>
      <c r="AB39" s="33">
        <v>160373.95921200834</v>
      </c>
      <c r="AC39" s="41"/>
      <c r="AD39" s="33">
        <v>37286.008023148155</v>
      </c>
      <c r="AE39" s="33">
        <v>37318.611163429603</v>
      </c>
      <c r="AF39" s="33">
        <v>42352.036193406544</v>
      </c>
      <c r="AG39" s="33">
        <v>43417.303832024016</v>
      </c>
      <c r="AH39" s="41"/>
      <c r="AI39" s="33">
        <v>12425.096666666666</v>
      </c>
      <c r="AJ39" s="33">
        <v>12428.659444444445</v>
      </c>
      <c r="AK39" s="33">
        <v>12432.251912037038</v>
      </c>
      <c r="AL39" s="33">
        <v>12435.874316859568</v>
      </c>
      <c r="AM39" s="33">
        <v>12439.526908388953</v>
      </c>
      <c r="AN39" s="33">
        <v>12443.209938181084</v>
      </c>
      <c r="AO39" s="33">
        <v>14113.590326554813</v>
      </c>
      <c r="AP39" s="33">
        <v>14117.334995942771</v>
      </c>
      <c r="AQ39" s="33">
        <v>14121.11087090896</v>
      </c>
      <c r="AR39" s="33">
        <v>14124.918211499869</v>
      </c>
      <c r="AS39" s="33">
        <v>15159.757279929034</v>
      </c>
      <c r="AT39" s="33">
        <v>14132.628340595109</v>
      </c>
      <c r="AU39" s="41"/>
      <c r="AV39" s="33">
        <f t="shared" si="85"/>
        <v>160373.95921200831</v>
      </c>
      <c r="AW39" s="41"/>
      <c r="AZ39" s="52">
        <v>25189.769999999997</v>
      </c>
      <c r="BA39" s="52">
        <v>22978.550000000003</v>
      </c>
      <c r="BB39" s="52">
        <v>9836.15</v>
      </c>
      <c r="BC39" s="52">
        <v>17114.32</v>
      </c>
      <c r="BD39" s="52">
        <v>14108.749999999998</v>
      </c>
      <c r="BE39" s="52">
        <v>14285.359999999999</v>
      </c>
      <c r="BF39" s="52">
        <v>27741.5</v>
      </c>
      <c r="BG39" s="52">
        <v>14404.13</v>
      </c>
      <c r="BH39" s="52">
        <v>13287.819999999998</v>
      </c>
      <c r="BI39" s="52">
        <v>13535.93</v>
      </c>
      <c r="BJ39" s="52">
        <v>14070.09</v>
      </c>
      <c r="BK39" s="52">
        <v>17084.39</v>
      </c>
      <c r="BM39" s="9">
        <f t="shared" si="86"/>
        <v>17084.39</v>
      </c>
      <c r="BO39" s="9">
        <f t="shared" ref="BO39:BR39" si="94">SUMIFS($AZ39:$BK39,$AZ$4:$BK$4,BO$4)</f>
        <v>58004.47</v>
      </c>
      <c r="BP39" s="9">
        <f t="shared" si="94"/>
        <v>45508.43</v>
      </c>
      <c r="BQ39" s="9">
        <f t="shared" si="94"/>
        <v>55433.45</v>
      </c>
      <c r="BR39" s="9">
        <f t="shared" si="94"/>
        <v>44690.41</v>
      </c>
      <c r="BT39" s="9">
        <f t="shared" si="88"/>
        <v>203636.76</v>
      </c>
    </row>
    <row r="40" spans="2:72" ht="14.25" customHeight="1" x14ac:dyDescent="0.25">
      <c r="B40" s="7" t="s">
        <v>133</v>
      </c>
      <c r="D40" s="52">
        <f>SUMIFS('Youreka P&amp;L'!B:B,'Youreka P&amp;L'!$R:$R,$B40)</f>
        <v>420.07</v>
      </c>
      <c r="E40" s="52">
        <f>SUMIFS('Youreka P&amp;L'!C:C,'Youreka P&amp;L'!$R:$R,$B40)</f>
        <v>470.43</v>
      </c>
      <c r="F40" s="52">
        <f>SUMIFS('Youreka P&amp;L'!D:D,'Youreka P&amp;L'!$R:$R,$B40)</f>
        <v>420.07</v>
      </c>
      <c r="G40" s="52">
        <f>SUMIFS('Youreka P&amp;L'!E:E,'Youreka P&amp;L'!$R:$R,$B40)</f>
        <v>419.58</v>
      </c>
      <c r="H40" s="52">
        <f>SUMIFS('Youreka P&amp;L'!F:F,'Youreka P&amp;L'!$R:$R,$B40)</f>
        <v>419.58</v>
      </c>
      <c r="I40" s="52">
        <f>SUMIFS('Youreka P&amp;L'!G:G,'Youreka P&amp;L'!$R:$R,$B40)</f>
        <v>599.58000000000004</v>
      </c>
      <c r="J40" s="52">
        <f>SUMIFS('Youreka P&amp;L'!H:H,'Youreka P&amp;L'!$R:$R,$B40)</f>
        <v>619.42999999999995</v>
      </c>
      <c r="K40" s="52">
        <f>SUMIFS('Youreka P&amp;L'!I:I,'Youreka P&amp;L'!$R:$R,$B40)</f>
        <v>419.43</v>
      </c>
      <c r="L40" s="52">
        <f>SUMIFS('Youreka P&amp;L'!J:J,'Youreka P&amp;L'!$R:$R,$B40)</f>
        <v>419.43</v>
      </c>
      <c r="M40" s="52">
        <f>SUMIFS('Youreka P&amp;L'!K:K,'Youreka P&amp;L'!$R:$R,$B40)</f>
        <v>420.21</v>
      </c>
      <c r="N40" s="52">
        <f>SUMIFS('Youreka P&amp;L'!L:L,'Youreka P&amp;L'!$R:$R,$B40)</f>
        <v>426.41</v>
      </c>
      <c r="O40" s="52">
        <f>SUMIFS('Youreka P&amp;L'!M:M,'Youreka P&amp;L'!$R:$R,$B40)</f>
        <v>426.41</v>
      </c>
      <c r="Q40" s="9">
        <f t="shared" si="82"/>
        <v>426.41</v>
      </c>
      <c r="S40" s="9">
        <f t="shared" ref="S40:V40" si="95">SUMIFS($D40:$O40,$D$4:$O$4,S$4)</f>
        <v>1310.57</v>
      </c>
      <c r="T40" s="9">
        <f t="shared" si="95"/>
        <v>1438.74</v>
      </c>
      <c r="U40" s="9">
        <f t="shared" si="95"/>
        <v>1458.29</v>
      </c>
      <c r="V40" s="9">
        <f t="shared" si="95"/>
        <v>1273.03</v>
      </c>
      <c r="X40" s="9">
        <f t="shared" si="84"/>
        <v>5480.6299999999992</v>
      </c>
      <c r="AA40" s="41"/>
      <c r="AB40" s="33">
        <v>7000</v>
      </c>
      <c r="AC40" s="41"/>
      <c r="AD40" s="33">
        <v>1750</v>
      </c>
      <c r="AE40" s="33">
        <v>1750</v>
      </c>
      <c r="AF40" s="33">
        <v>1750</v>
      </c>
      <c r="AG40" s="33">
        <v>1750</v>
      </c>
      <c r="AH40" s="41"/>
      <c r="AI40" s="33">
        <v>583.33333333333337</v>
      </c>
      <c r="AJ40" s="33">
        <v>583.33333333333337</v>
      </c>
      <c r="AK40" s="33">
        <v>583.33333333333337</v>
      </c>
      <c r="AL40" s="33">
        <v>583.33333333333337</v>
      </c>
      <c r="AM40" s="33">
        <v>583.33333333333337</v>
      </c>
      <c r="AN40" s="33">
        <v>583.33333333333337</v>
      </c>
      <c r="AO40" s="33">
        <v>583.33333333333337</v>
      </c>
      <c r="AP40" s="33">
        <v>583.33333333333337</v>
      </c>
      <c r="AQ40" s="33">
        <v>583.33333333333337</v>
      </c>
      <c r="AR40" s="33">
        <v>583.33333333333337</v>
      </c>
      <c r="AS40" s="33">
        <v>583.33333333333337</v>
      </c>
      <c r="AT40" s="33">
        <v>583.33333333333337</v>
      </c>
      <c r="AU40" s="41"/>
      <c r="AV40" s="33">
        <f t="shared" si="85"/>
        <v>6999.9999999999991</v>
      </c>
      <c r="AW40" s="41"/>
      <c r="AZ40" s="52">
        <v>1540.01</v>
      </c>
      <c r="BA40" s="52">
        <v>1571.47</v>
      </c>
      <c r="BB40" s="52">
        <v>1812.4</v>
      </c>
      <c r="BC40" s="52">
        <v>1607.67</v>
      </c>
      <c r="BD40" s="52">
        <v>1606.23</v>
      </c>
      <c r="BE40" s="52">
        <v>418.09</v>
      </c>
      <c r="BF40" s="52">
        <v>1584.55</v>
      </c>
      <c r="BG40" s="52">
        <v>1625.4</v>
      </c>
      <c r="BH40" s="52">
        <v>1679.87</v>
      </c>
      <c r="BI40" s="52">
        <v>1637.34</v>
      </c>
      <c r="BJ40" s="52">
        <v>2101.19</v>
      </c>
      <c r="BK40" s="52">
        <v>-38.26</v>
      </c>
      <c r="BM40" s="9">
        <f t="shared" si="86"/>
        <v>-38.26</v>
      </c>
      <c r="BO40" s="9">
        <f t="shared" ref="BO40:BR40" si="96">SUMIFS($AZ40:$BK40,$AZ$4:$BK$4,BO$4)</f>
        <v>4923.88</v>
      </c>
      <c r="BP40" s="9">
        <f t="shared" si="96"/>
        <v>3631.9900000000002</v>
      </c>
      <c r="BQ40" s="9">
        <f t="shared" si="96"/>
        <v>4889.82</v>
      </c>
      <c r="BR40" s="9">
        <f t="shared" si="96"/>
        <v>3700.2699999999995</v>
      </c>
      <c r="BT40" s="9">
        <f t="shared" si="88"/>
        <v>17145.96</v>
      </c>
    </row>
    <row r="41" spans="2:72" ht="14.25" customHeight="1" x14ac:dyDescent="0.25">
      <c r="B41" s="7" t="s">
        <v>134</v>
      </c>
      <c r="D41" s="52">
        <f>SUMIFS('Youreka P&amp;L'!B:B,'Youreka P&amp;L'!$R:$R,$B41)</f>
        <v>0</v>
      </c>
      <c r="E41" s="52">
        <f>SUMIFS('Youreka P&amp;L'!C:C,'Youreka P&amp;L'!$R:$R,$B41)</f>
        <v>0</v>
      </c>
      <c r="F41" s="52">
        <f>SUMIFS('Youreka P&amp;L'!D:D,'Youreka P&amp;L'!$R:$R,$B41)</f>
        <v>0</v>
      </c>
      <c r="G41" s="52">
        <f>SUMIFS('Youreka P&amp;L'!E:E,'Youreka P&amp;L'!$R:$R,$B41)</f>
        <v>0</v>
      </c>
      <c r="H41" s="52">
        <f>SUMIFS('Youreka P&amp;L'!F:F,'Youreka P&amp;L'!$R:$R,$B41)</f>
        <v>0</v>
      </c>
      <c r="I41" s="52">
        <f>SUMIFS('Youreka P&amp;L'!G:G,'Youreka P&amp;L'!$R:$R,$B41)</f>
        <v>0</v>
      </c>
      <c r="J41" s="52">
        <f>SUMIFS('Youreka P&amp;L'!H:H,'Youreka P&amp;L'!$R:$R,$B41)</f>
        <v>0</v>
      </c>
      <c r="K41" s="52">
        <f>SUMIFS('Youreka P&amp;L'!I:I,'Youreka P&amp;L'!$R:$R,$B41)</f>
        <v>0</v>
      </c>
      <c r="L41" s="52">
        <f>SUMIFS('Youreka P&amp;L'!J:J,'Youreka P&amp;L'!$R:$R,$B41)</f>
        <v>0</v>
      </c>
      <c r="M41" s="52">
        <f>SUMIFS('Youreka P&amp;L'!K:K,'Youreka P&amp;L'!$R:$R,$B41)</f>
        <v>0</v>
      </c>
      <c r="N41" s="52">
        <f>SUMIFS('Youreka P&amp;L'!L:L,'Youreka P&amp;L'!$R:$R,$B41)</f>
        <v>0</v>
      </c>
      <c r="O41" s="52">
        <f>SUMIFS('Youreka P&amp;L'!M:M,'Youreka P&amp;L'!$R:$R,$B41)</f>
        <v>0</v>
      </c>
      <c r="Q41" s="9">
        <f t="shared" si="82"/>
        <v>0</v>
      </c>
      <c r="S41" s="9">
        <f t="shared" ref="S41:V41" si="97">SUMIFS($D41:$O41,$D$4:$O$4,S$4)</f>
        <v>0</v>
      </c>
      <c r="T41" s="9">
        <f t="shared" si="97"/>
        <v>0</v>
      </c>
      <c r="U41" s="9">
        <f t="shared" si="97"/>
        <v>0</v>
      </c>
      <c r="V41" s="9">
        <f t="shared" si="97"/>
        <v>0</v>
      </c>
      <c r="X41" s="9">
        <f t="shared" si="84"/>
        <v>0</v>
      </c>
      <c r="AA41" s="41"/>
      <c r="AB41" s="33">
        <v>750</v>
      </c>
      <c r="AC41" s="41"/>
      <c r="AD41" s="33">
        <v>187.5</v>
      </c>
      <c r="AE41" s="33">
        <v>187.5</v>
      </c>
      <c r="AF41" s="33">
        <v>187.5</v>
      </c>
      <c r="AG41" s="33">
        <v>187.5</v>
      </c>
      <c r="AH41" s="41"/>
      <c r="AI41" s="33">
        <v>62.5</v>
      </c>
      <c r="AJ41" s="33">
        <v>62.5</v>
      </c>
      <c r="AK41" s="33">
        <v>62.5</v>
      </c>
      <c r="AL41" s="33">
        <v>62.5</v>
      </c>
      <c r="AM41" s="33">
        <v>62.5</v>
      </c>
      <c r="AN41" s="33">
        <v>62.5</v>
      </c>
      <c r="AO41" s="33">
        <v>62.5</v>
      </c>
      <c r="AP41" s="33">
        <v>62.5</v>
      </c>
      <c r="AQ41" s="33">
        <v>62.5</v>
      </c>
      <c r="AR41" s="33">
        <v>62.5</v>
      </c>
      <c r="AS41" s="33">
        <v>62.5</v>
      </c>
      <c r="AT41" s="33">
        <v>62.5</v>
      </c>
      <c r="AU41" s="41"/>
      <c r="AV41" s="33">
        <f t="shared" si="85"/>
        <v>750</v>
      </c>
      <c r="AW41" s="41"/>
      <c r="AZ41" s="52">
        <v>0</v>
      </c>
      <c r="BA41" s="52">
        <v>0</v>
      </c>
      <c r="BB41" s="52">
        <v>0</v>
      </c>
      <c r="BC41" s="52">
        <v>0</v>
      </c>
      <c r="BD41" s="52">
        <v>0</v>
      </c>
      <c r="BE41" s="52">
        <v>0</v>
      </c>
      <c r="BF41" s="52">
        <v>0</v>
      </c>
      <c r="BG41" s="52">
        <v>0</v>
      </c>
      <c r="BH41" s="52">
        <v>0</v>
      </c>
      <c r="BI41" s="52">
        <v>0</v>
      </c>
      <c r="BJ41" s="52">
        <v>0</v>
      </c>
      <c r="BK41" s="52">
        <v>0</v>
      </c>
      <c r="BM41" s="9">
        <f t="shared" si="86"/>
        <v>0</v>
      </c>
      <c r="BO41" s="9">
        <f t="shared" ref="BO41:BR41" si="98">SUMIFS($AZ41:$BK41,$AZ$4:$BK$4,BO$4)</f>
        <v>0</v>
      </c>
      <c r="BP41" s="9">
        <f t="shared" si="98"/>
        <v>0</v>
      </c>
      <c r="BQ41" s="9">
        <f t="shared" si="98"/>
        <v>0</v>
      </c>
      <c r="BR41" s="9">
        <f t="shared" si="98"/>
        <v>0</v>
      </c>
      <c r="BT41" s="9">
        <f t="shared" si="88"/>
        <v>0</v>
      </c>
    </row>
    <row r="42" spans="2:72" ht="14.25" customHeight="1" x14ac:dyDescent="0.25">
      <c r="B42" s="7" t="s">
        <v>135</v>
      </c>
      <c r="D42" s="52">
        <f>SUMIFS('Youreka P&amp;L'!B:B,'Youreka P&amp;L'!$R:$R,$B42)</f>
        <v>3776.5</v>
      </c>
      <c r="E42" s="52">
        <f>SUMIFS('Youreka P&amp;L'!C:C,'Youreka P&amp;L'!$R:$R,$B42)</f>
        <v>1535.5</v>
      </c>
      <c r="F42" s="52">
        <f>SUMIFS('Youreka P&amp;L'!D:D,'Youreka P&amp;L'!$R:$R,$B42)</f>
        <v>14758</v>
      </c>
      <c r="G42" s="52">
        <f>SUMIFS('Youreka P&amp;L'!E:E,'Youreka P&amp;L'!$R:$R,$B42)</f>
        <v>747</v>
      </c>
      <c r="H42" s="52">
        <f>SUMIFS('Youreka P&amp;L'!F:F,'Youreka P&amp;L'!$R:$R,$B42)</f>
        <v>556.5</v>
      </c>
      <c r="I42" s="52">
        <f>SUMIFS('Youreka P&amp;L'!G:G,'Youreka P&amp;L'!$R:$R,$B42)</f>
        <v>17539.5</v>
      </c>
      <c r="J42" s="52">
        <f>SUMIFS('Youreka P&amp;L'!H:H,'Youreka P&amp;L'!$R:$R,$B42)</f>
        <v>1950.5</v>
      </c>
      <c r="K42" s="52">
        <f>SUMIFS('Youreka P&amp;L'!I:I,'Youreka P&amp;L'!$R:$R,$B42)</f>
        <v>290.5</v>
      </c>
      <c r="L42" s="52">
        <f>SUMIFS('Youreka P&amp;L'!J:J,'Youreka P&amp;L'!$R:$R,$B42)</f>
        <v>1411</v>
      </c>
      <c r="M42" s="52">
        <f>SUMIFS('Youreka P&amp;L'!K:K,'Youreka P&amp;L'!$R:$R,$B42)</f>
        <v>1162</v>
      </c>
      <c r="N42" s="52">
        <f>SUMIFS('Youreka P&amp;L'!L:L,'Youreka P&amp;L'!$R:$R,$B42)</f>
        <v>10652</v>
      </c>
      <c r="O42" s="52">
        <f>SUMIFS('Youreka P&amp;L'!M:M,'Youreka P&amp;L'!$R:$R,$B42)</f>
        <v>4296.5</v>
      </c>
      <c r="Q42" s="9">
        <f t="shared" si="82"/>
        <v>4296.5</v>
      </c>
      <c r="S42" s="9">
        <f t="shared" ref="S42:V42" si="99">SUMIFS($D42:$O42,$D$4:$O$4,S$4)</f>
        <v>20070</v>
      </c>
      <c r="T42" s="9">
        <f t="shared" si="99"/>
        <v>18843</v>
      </c>
      <c r="U42" s="9">
        <f t="shared" si="99"/>
        <v>3652</v>
      </c>
      <c r="V42" s="9">
        <f t="shared" si="99"/>
        <v>16110.5</v>
      </c>
      <c r="X42" s="9">
        <f t="shared" si="84"/>
        <v>58675.5</v>
      </c>
      <c r="AA42" s="41"/>
      <c r="AB42" s="33">
        <v>108000</v>
      </c>
      <c r="AC42" s="41"/>
      <c r="AD42" s="33">
        <v>31500.000000000004</v>
      </c>
      <c r="AE42" s="33">
        <v>23000</v>
      </c>
      <c r="AF42" s="33">
        <v>25500</v>
      </c>
      <c r="AG42" s="33">
        <v>28000</v>
      </c>
      <c r="AH42" s="41"/>
      <c r="AI42" s="33">
        <v>5166.666666666667</v>
      </c>
      <c r="AJ42" s="33">
        <v>21166.666666666668</v>
      </c>
      <c r="AK42" s="33">
        <v>5166.666666666667</v>
      </c>
      <c r="AL42" s="33">
        <v>7666.666666666667</v>
      </c>
      <c r="AM42" s="33">
        <v>7666.666666666667</v>
      </c>
      <c r="AN42" s="33">
        <v>7666.666666666667</v>
      </c>
      <c r="AO42" s="33">
        <v>8500</v>
      </c>
      <c r="AP42" s="33">
        <v>8500</v>
      </c>
      <c r="AQ42" s="33">
        <v>8500</v>
      </c>
      <c r="AR42" s="33">
        <v>9333.3333333333339</v>
      </c>
      <c r="AS42" s="33">
        <v>9333.3333333333339</v>
      </c>
      <c r="AT42" s="33">
        <v>9333.3333333333339</v>
      </c>
      <c r="AU42" s="41"/>
      <c r="AV42" s="33">
        <f t="shared" si="85"/>
        <v>107999.99999999999</v>
      </c>
      <c r="AW42" s="41"/>
      <c r="AZ42" s="52">
        <v>8508.0600000000013</v>
      </c>
      <c r="BA42" s="52">
        <v>10743.560000000001</v>
      </c>
      <c r="BB42" s="52">
        <v>11563.560000000001</v>
      </c>
      <c r="BC42" s="52">
        <v>9137.5600000000013</v>
      </c>
      <c r="BD42" s="52">
        <v>10753.060000000001</v>
      </c>
      <c r="BE42" s="52">
        <v>9867.5600000000013</v>
      </c>
      <c r="BF42" s="52">
        <v>7312.56</v>
      </c>
      <c r="BG42" s="52">
        <v>10623.060000000001</v>
      </c>
      <c r="BH42" s="52">
        <v>30161.56</v>
      </c>
      <c r="BI42" s="52">
        <v>10812.560000000001</v>
      </c>
      <c r="BJ42" s="52">
        <v>25083.06</v>
      </c>
      <c r="BK42" s="52">
        <v>2448.5</v>
      </c>
      <c r="BM42" s="9">
        <f t="shared" si="86"/>
        <v>2448.5</v>
      </c>
      <c r="BO42" s="9">
        <f t="shared" ref="BO42:BR42" si="100">SUMIFS($AZ42:$BK42,$AZ$4:$BK$4,BO$4)</f>
        <v>30815.180000000004</v>
      </c>
      <c r="BP42" s="9">
        <f t="shared" si="100"/>
        <v>29758.180000000004</v>
      </c>
      <c r="BQ42" s="9">
        <f t="shared" si="100"/>
        <v>48097.180000000008</v>
      </c>
      <c r="BR42" s="9">
        <f t="shared" si="100"/>
        <v>38344.120000000003</v>
      </c>
      <c r="BT42" s="9">
        <f t="shared" si="88"/>
        <v>147014.66</v>
      </c>
    </row>
    <row r="43" spans="2:72" ht="14.25" customHeight="1" x14ac:dyDescent="0.25">
      <c r="B43" s="7" t="s">
        <v>136</v>
      </c>
      <c r="D43" s="52">
        <f>SUMIFS('Youreka P&amp;L'!B:B,'Youreka P&amp;L'!$R:$R,$B43)</f>
        <v>0</v>
      </c>
      <c r="E43" s="52">
        <f>SUMIFS('Youreka P&amp;L'!C:C,'Youreka P&amp;L'!$R:$R,$B43)</f>
        <v>0</v>
      </c>
      <c r="F43" s="52">
        <f>SUMIFS('Youreka P&amp;L'!D:D,'Youreka P&amp;L'!$R:$R,$B43)</f>
        <v>0</v>
      </c>
      <c r="G43" s="52">
        <f>SUMIFS('Youreka P&amp;L'!E:E,'Youreka P&amp;L'!$R:$R,$B43)</f>
        <v>0</v>
      </c>
      <c r="H43" s="52">
        <f>SUMIFS('Youreka P&amp;L'!F:F,'Youreka P&amp;L'!$R:$R,$B43)</f>
        <v>0</v>
      </c>
      <c r="I43" s="52">
        <f>SUMIFS('Youreka P&amp;L'!G:G,'Youreka P&amp;L'!$R:$R,$B43)</f>
        <v>0</v>
      </c>
      <c r="J43" s="52">
        <f>SUMIFS('Youreka P&amp;L'!H:H,'Youreka P&amp;L'!$R:$R,$B43)</f>
        <v>0</v>
      </c>
      <c r="K43" s="52">
        <f>SUMIFS('Youreka P&amp;L'!I:I,'Youreka P&amp;L'!$R:$R,$B43)</f>
        <v>0</v>
      </c>
      <c r="L43" s="52">
        <f>SUMIFS('Youreka P&amp;L'!J:J,'Youreka P&amp;L'!$R:$R,$B43)</f>
        <v>0</v>
      </c>
      <c r="M43" s="52">
        <f>SUMIFS('Youreka P&amp;L'!K:K,'Youreka P&amp;L'!$R:$R,$B43)</f>
        <v>0</v>
      </c>
      <c r="N43" s="52">
        <f>SUMIFS('Youreka P&amp;L'!L:L,'Youreka P&amp;L'!$R:$R,$B43)</f>
        <v>0</v>
      </c>
      <c r="O43" s="52">
        <f>SUMIFS('Youreka P&amp;L'!M:M,'Youreka P&amp;L'!$R:$R,$B43)</f>
        <v>0</v>
      </c>
      <c r="Q43" s="9">
        <f t="shared" si="82"/>
        <v>0</v>
      </c>
      <c r="S43" s="9">
        <f t="shared" ref="S43:V43" si="101">SUMIFS($D43:$O43,$D$4:$O$4,S$4)</f>
        <v>0</v>
      </c>
      <c r="T43" s="9">
        <f t="shared" si="101"/>
        <v>0</v>
      </c>
      <c r="U43" s="9">
        <f t="shared" si="101"/>
        <v>0</v>
      </c>
      <c r="V43" s="9">
        <f t="shared" si="101"/>
        <v>0</v>
      </c>
      <c r="X43" s="9">
        <f t="shared" si="84"/>
        <v>0</v>
      </c>
      <c r="AA43" s="41"/>
      <c r="AB43" s="33">
        <v>0</v>
      </c>
      <c r="AC43" s="41"/>
      <c r="AD43" s="33">
        <v>0</v>
      </c>
      <c r="AE43" s="33">
        <v>0</v>
      </c>
      <c r="AF43" s="33">
        <v>0</v>
      </c>
      <c r="AG43" s="33">
        <v>0</v>
      </c>
      <c r="AH43" s="41"/>
      <c r="AI43" s="33">
        <v>0</v>
      </c>
      <c r="AJ43" s="33">
        <v>0</v>
      </c>
      <c r="AK43" s="33">
        <v>0</v>
      </c>
      <c r="AL43" s="33">
        <v>0</v>
      </c>
      <c r="AM43" s="33">
        <v>0</v>
      </c>
      <c r="AN43" s="33">
        <v>0</v>
      </c>
      <c r="AO43" s="33">
        <v>0</v>
      </c>
      <c r="AP43" s="33">
        <v>0</v>
      </c>
      <c r="AQ43" s="33">
        <v>0</v>
      </c>
      <c r="AR43" s="33">
        <v>0</v>
      </c>
      <c r="AS43" s="33">
        <v>0</v>
      </c>
      <c r="AT43" s="33">
        <v>0</v>
      </c>
      <c r="AU43" s="41"/>
      <c r="AV43" s="33">
        <f t="shared" si="85"/>
        <v>0</v>
      </c>
      <c r="AW43" s="41"/>
      <c r="AZ43" s="52">
        <v>0</v>
      </c>
      <c r="BA43" s="52">
        <v>0</v>
      </c>
      <c r="BB43" s="52">
        <v>0</v>
      </c>
      <c r="BC43" s="52">
        <v>0</v>
      </c>
      <c r="BD43" s="52">
        <v>0</v>
      </c>
      <c r="BE43" s="52">
        <v>0</v>
      </c>
      <c r="BF43" s="52">
        <v>0</v>
      </c>
      <c r="BG43" s="52">
        <v>0</v>
      </c>
      <c r="BH43" s="52">
        <v>0</v>
      </c>
      <c r="BI43" s="52">
        <v>0</v>
      </c>
      <c r="BJ43" s="52">
        <v>0</v>
      </c>
      <c r="BK43" s="52">
        <v>0</v>
      </c>
      <c r="BM43" s="9">
        <f t="shared" si="86"/>
        <v>0</v>
      </c>
      <c r="BO43" s="9">
        <f t="shared" ref="BO43:BR43" si="102">SUMIFS($AZ43:$BK43,$AZ$4:$BK$4,BO$4)</f>
        <v>0</v>
      </c>
      <c r="BP43" s="9">
        <f t="shared" si="102"/>
        <v>0</v>
      </c>
      <c r="BQ43" s="9">
        <f t="shared" si="102"/>
        <v>0</v>
      </c>
      <c r="BR43" s="9">
        <f t="shared" si="102"/>
        <v>0</v>
      </c>
      <c r="BT43" s="9">
        <f t="shared" si="88"/>
        <v>0</v>
      </c>
    </row>
    <row r="44" spans="2:72" ht="14.25" customHeight="1" x14ac:dyDescent="0.25">
      <c r="B44" s="7" t="s">
        <v>137</v>
      </c>
      <c r="D44" s="52">
        <f>SUMIFS('Youreka P&amp;L'!B:B,'Youreka P&amp;L'!$R:$R,$B44)</f>
        <v>0</v>
      </c>
      <c r="E44" s="52">
        <f>SUMIFS('Youreka P&amp;L'!C:C,'Youreka P&amp;L'!$R:$R,$B44)</f>
        <v>0</v>
      </c>
      <c r="F44" s="52">
        <f>SUMIFS('Youreka P&amp;L'!D:D,'Youreka P&amp;L'!$R:$R,$B44)</f>
        <v>0</v>
      </c>
      <c r="G44" s="52">
        <f>SUMIFS('Youreka P&amp;L'!E:E,'Youreka P&amp;L'!$R:$R,$B44)</f>
        <v>0</v>
      </c>
      <c r="H44" s="52">
        <f>SUMIFS('Youreka P&amp;L'!F:F,'Youreka P&amp;L'!$R:$R,$B44)</f>
        <v>-129.72</v>
      </c>
      <c r="I44" s="52">
        <f>SUMIFS('Youreka P&amp;L'!G:G,'Youreka P&amp;L'!$R:$R,$B44)</f>
        <v>-2937.64</v>
      </c>
      <c r="J44" s="52">
        <f>SUMIFS('Youreka P&amp;L'!H:H,'Youreka P&amp;L'!$R:$R,$B44)</f>
        <v>0</v>
      </c>
      <c r="K44" s="52">
        <f>SUMIFS('Youreka P&amp;L'!I:I,'Youreka P&amp;L'!$R:$R,$B44)</f>
        <v>3067.36</v>
      </c>
      <c r="L44" s="52">
        <f>SUMIFS('Youreka P&amp;L'!J:J,'Youreka P&amp;L'!$R:$R,$B44)</f>
        <v>0</v>
      </c>
      <c r="M44" s="52">
        <f>SUMIFS('Youreka P&amp;L'!K:K,'Youreka P&amp;L'!$R:$R,$B44)</f>
        <v>0</v>
      </c>
      <c r="N44" s="52">
        <f>SUMIFS('Youreka P&amp;L'!L:L,'Youreka P&amp;L'!$R:$R,$B44)</f>
        <v>0</v>
      </c>
      <c r="O44" s="52">
        <f>SUMIFS('Youreka P&amp;L'!M:M,'Youreka P&amp;L'!$R:$R,$B44)</f>
        <v>0</v>
      </c>
      <c r="Q44" s="9">
        <f t="shared" si="82"/>
        <v>0</v>
      </c>
      <c r="S44" s="9">
        <f t="shared" ref="S44:V44" si="103">SUMIFS($D44:$O44,$D$4:$O$4,S$4)</f>
        <v>0</v>
      </c>
      <c r="T44" s="9">
        <f t="shared" si="103"/>
        <v>-3067.3599999999997</v>
      </c>
      <c r="U44" s="9">
        <f t="shared" si="103"/>
        <v>3067.36</v>
      </c>
      <c r="V44" s="9">
        <f t="shared" si="103"/>
        <v>0</v>
      </c>
      <c r="X44" s="9">
        <f t="shared" si="84"/>
        <v>4.5474735088646412E-13</v>
      </c>
      <c r="AA44" s="41"/>
      <c r="AB44" s="33">
        <v>0</v>
      </c>
      <c r="AC44" s="41"/>
      <c r="AD44" s="33">
        <v>0</v>
      </c>
      <c r="AE44" s="33">
        <v>0</v>
      </c>
      <c r="AF44" s="33">
        <v>0</v>
      </c>
      <c r="AG44" s="33">
        <v>0</v>
      </c>
      <c r="AH44" s="41"/>
      <c r="AI44" s="33">
        <v>0</v>
      </c>
      <c r="AJ44" s="33">
        <v>0</v>
      </c>
      <c r="AK44" s="33">
        <v>0</v>
      </c>
      <c r="AL44" s="33">
        <v>0</v>
      </c>
      <c r="AM44" s="33">
        <v>0</v>
      </c>
      <c r="AN44" s="33">
        <v>0</v>
      </c>
      <c r="AO44" s="33">
        <v>0</v>
      </c>
      <c r="AP44" s="33">
        <v>0</v>
      </c>
      <c r="AQ44" s="33">
        <v>0</v>
      </c>
      <c r="AR44" s="33">
        <v>0</v>
      </c>
      <c r="AS44" s="33">
        <v>0</v>
      </c>
      <c r="AT44" s="33">
        <v>0</v>
      </c>
      <c r="AU44" s="41"/>
      <c r="AV44" s="33">
        <f t="shared" si="85"/>
        <v>0</v>
      </c>
      <c r="AW44" s="41"/>
      <c r="AZ44" s="52">
        <v>0</v>
      </c>
      <c r="BA44" s="52">
        <v>0</v>
      </c>
      <c r="BB44" s="52">
        <v>0</v>
      </c>
      <c r="BC44" s="52">
        <v>0</v>
      </c>
      <c r="BD44" s="52">
        <v>0</v>
      </c>
      <c r="BE44" s="52">
        <v>983.33</v>
      </c>
      <c r="BF44" s="52">
        <v>-983.33</v>
      </c>
      <c r="BG44" s="52">
        <v>0</v>
      </c>
      <c r="BH44" s="52">
        <v>0</v>
      </c>
      <c r="BI44" s="52">
        <v>0</v>
      </c>
      <c r="BJ44" s="52">
        <v>0</v>
      </c>
      <c r="BK44" s="52">
        <v>0</v>
      </c>
      <c r="BM44" s="9">
        <f t="shared" si="86"/>
        <v>0</v>
      </c>
      <c r="BO44" s="9">
        <f t="shared" ref="BO44:BR44" si="104">SUMIFS($AZ44:$BK44,$AZ$4:$BK$4,BO$4)</f>
        <v>0</v>
      </c>
      <c r="BP44" s="9">
        <f t="shared" si="104"/>
        <v>983.33</v>
      </c>
      <c r="BQ44" s="9">
        <f t="shared" si="104"/>
        <v>-983.33</v>
      </c>
      <c r="BR44" s="9">
        <f t="shared" si="104"/>
        <v>0</v>
      </c>
      <c r="BT44" s="9">
        <f t="shared" si="88"/>
        <v>0</v>
      </c>
    </row>
    <row r="45" spans="2:72" ht="14.25" customHeight="1" x14ac:dyDescent="0.25">
      <c r="B45" s="7" t="s">
        <v>138</v>
      </c>
      <c r="D45" s="52">
        <f>SUMIFS('Youreka P&amp;L'!B:B,'Youreka P&amp;L'!$R:$R,$B45)</f>
        <v>0</v>
      </c>
      <c r="E45" s="52">
        <f>SUMIFS('Youreka P&amp;L'!C:C,'Youreka P&amp;L'!$R:$R,$B45)</f>
        <v>58.01</v>
      </c>
      <c r="F45" s="52">
        <f>SUMIFS('Youreka P&amp;L'!D:D,'Youreka P&amp;L'!$R:$R,$B45)</f>
        <v>56.03</v>
      </c>
      <c r="G45" s="52">
        <f>SUMIFS('Youreka P&amp;L'!E:E,'Youreka P&amp;L'!$R:$R,$B45)</f>
        <v>0</v>
      </c>
      <c r="H45" s="52">
        <f>SUMIFS('Youreka P&amp;L'!F:F,'Youreka P&amp;L'!$R:$R,$B45)</f>
        <v>0</v>
      </c>
      <c r="I45" s="52">
        <f>SUMIFS('Youreka P&amp;L'!G:G,'Youreka P&amp;L'!$R:$R,$B45)</f>
        <v>0</v>
      </c>
      <c r="J45" s="52">
        <f>SUMIFS('Youreka P&amp;L'!H:H,'Youreka P&amp;L'!$R:$R,$B45)</f>
        <v>0</v>
      </c>
      <c r="K45" s="52">
        <f>SUMIFS('Youreka P&amp;L'!I:I,'Youreka P&amp;L'!$R:$R,$B45)</f>
        <v>93.22</v>
      </c>
      <c r="L45" s="52">
        <f>SUMIFS('Youreka P&amp;L'!J:J,'Youreka P&amp;L'!$R:$R,$B45)</f>
        <v>0</v>
      </c>
      <c r="M45" s="52">
        <f>SUMIFS('Youreka P&amp;L'!K:K,'Youreka P&amp;L'!$R:$R,$B45)</f>
        <v>204.8</v>
      </c>
      <c r="N45" s="52">
        <f>SUMIFS('Youreka P&amp;L'!L:L,'Youreka P&amp;L'!$R:$R,$B45)</f>
        <v>957.49</v>
      </c>
      <c r="O45" s="52">
        <f>SUMIFS('Youreka P&amp;L'!M:M,'Youreka P&amp;L'!$R:$R,$B45)</f>
        <v>194.39</v>
      </c>
      <c r="Q45" s="9">
        <f t="shared" si="82"/>
        <v>194.39</v>
      </c>
      <c r="S45" s="9">
        <f t="shared" ref="S45:V45" si="105">SUMIFS($D45:$O45,$D$4:$O$4,S$4)</f>
        <v>114.03999999999999</v>
      </c>
      <c r="T45" s="9">
        <f t="shared" si="105"/>
        <v>0</v>
      </c>
      <c r="U45" s="9">
        <f t="shared" si="105"/>
        <v>93.22</v>
      </c>
      <c r="V45" s="9">
        <f t="shared" si="105"/>
        <v>1356.6799999999998</v>
      </c>
      <c r="X45" s="9">
        <f t="shared" si="84"/>
        <v>1563.94</v>
      </c>
      <c r="AA45" s="41"/>
      <c r="AB45" s="33">
        <v>4625</v>
      </c>
      <c r="AC45" s="41"/>
      <c r="AD45" s="33">
        <v>1056.25</v>
      </c>
      <c r="AE45" s="33">
        <v>1056.25</v>
      </c>
      <c r="AF45" s="33">
        <v>1256.25</v>
      </c>
      <c r="AG45" s="33">
        <v>1256.25</v>
      </c>
      <c r="AH45" s="41"/>
      <c r="AI45" s="33">
        <v>352.08333333333337</v>
      </c>
      <c r="AJ45" s="33">
        <v>352.08333333333337</v>
      </c>
      <c r="AK45" s="33">
        <v>352.08333333333337</v>
      </c>
      <c r="AL45" s="33">
        <v>352.08333333333337</v>
      </c>
      <c r="AM45" s="33">
        <v>352.08333333333337</v>
      </c>
      <c r="AN45" s="33">
        <v>352.08333333333337</v>
      </c>
      <c r="AO45" s="33">
        <v>418.75</v>
      </c>
      <c r="AP45" s="33">
        <v>418.75</v>
      </c>
      <c r="AQ45" s="33">
        <v>418.75</v>
      </c>
      <c r="AR45" s="33">
        <v>418.75</v>
      </c>
      <c r="AS45" s="33">
        <v>418.75</v>
      </c>
      <c r="AT45" s="33">
        <v>418.75</v>
      </c>
      <c r="AU45" s="41"/>
      <c r="AV45" s="33">
        <f t="shared" si="85"/>
        <v>4625</v>
      </c>
      <c r="AW45" s="41"/>
      <c r="AZ45" s="52">
        <v>187.94</v>
      </c>
      <c r="BA45" s="52">
        <v>105.85</v>
      </c>
      <c r="BB45" s="52">
        <v>0</v>
      </c>
      <c r="BC45" s="52">
        <v>0</v>
      </c>
      <c r="BD45" s="52">
        <v>0</v>
      </c>
      <c r="BE45" s="52">
        <v>0</v>
      </c>
      <c r="BF45" s="52">
        <v>0</v>
      </c>
      <c r="BG45" s="52">
        <v>5.58</v>
      </c>
      <c r="BH45" s="52">
        <v>104.34</v>
      </c>
      <c r="BI45" s="52">
        <v>164.75</v>
      </c>
      <c r="BJ45" s="52">
        <v>296.93</v>
      </c>
      <c r="BK45" s="52">
        <v>0</v>
      </c>
      <c r="BM45" s="9">
        <f t="shared" si="86"/>
        <v>0</v>
      </c>
      <c r="BO45" s="9">
        <f t="shared" ref="BO45:BR45" si="106">SUMIFS($AZ45:$BK45,$AZ$4:$BK$4,BO$4)</f>
        <v>293.78999999999996</v>
      </c>
      <c r="BP45" s="9">
        <f t="shared" si="106"/>
        <v>0</v>
      </c>
      <c r="BQ45" s="9">
        <f t="shared" si="106"/>
        <v>109.92</v>
      </c>
      <c r="BR45" s="9">
        <f t="shared" si="106"/>
        <v>461.68</v>
      </c>
      <c r="BT45" s="9">
        <f t="shared" si="88"/>
        <v>865.38999999999987</v>
      </c>
    </row>
    <row r="46" spans="2:72" ht="14.25" customHeight="1" x14ac:dyDescent="0.25">
      <c r="B46" s="7" t="s">
        <v>139</v>
      </c>
      <c r="D46" s="52">
        <f>SUMIFS('Youreka P&amp;L'!B:B,'Youreka P&amp;L'!$R:$R,$B46)</f>
        <v>716.84</v>
      </c>
      <c r="E46" s="52">
        <f>SUMIFS('Youreka P&amp;L'!C:C,'Youreka P&amp;L'!$R:$R,$B46)</f>
        <v>620.77</v>
      </c>
      <c r="F46" s="52">
        <f>SUMIFS('Youreka P&amp;L'!D:D,'Youreka P&amp;L'!$R:$R,$B46)</f>
        <v>761.9</v>
      </c>
      <c r="G46" s="52">
        <f>SUMIFS('Youreka P&amp;L'!E:E,'Youreka P&amp;L'!$R:$R,$B46)</f>
        <v>666.14</v>
      </c>
      <c r="H46" s="52">
        <f>SUMIFS('Youreka P&amp;L'!F:F,'Youreka P&amp;L'!$R:$R,$B46)</f>
        <v>759.79</v>
      </c>
      <c r="I46" s="52">
        <f>SUMIFS('Youreka P&amp;L'!G:G,'Youreka P&amp;L'!$R:$R,$B46)</f>
        <v>744.03</v>
      </c>
      <c r="J46" s="52">
        <f>SUMIFS('Youreka P&amp;L'!H:H,'Youreka P&amp;L'!$R:$R,$B46)</f>
        <v>699.2</v>
      </c>
      <c r="K46" s="52">
        <f>SUMIFS('Youreka P&amp;L'!I:I,'Youreka P&amp;L'!$R:$R,$B46)</f>
        <v>795.1</v>
      </c>
      <c r="L46" s="52">
        <f>SUMIFS('Youreka P&amp;L'!J:J,'Youreka P&amp;L'!$R:$R,$B46)</f>
        <v>648.23</v>
      </c>
      <c r="M46" s="52">
        <f>SUMIFS('Youreka P&amp;L'!K:K,'Youreka P&amp;L'!$R:$R,$B46)</f>
        <v>689.73</v>
      </c>
      <c r="N46" s="52">
        <f>SUMIFS('Youreka P&amp;L'!L:L,'Youreka P&amp;L'!$R:$R,$B46)</f>
        <v>751</v>
      </c>
      <c r="O46" s="52">
        <f>SUMIFS('Youreka P&amp;L'!M:M,'Youreka P&amp;L'!$R:$R,$B46)</f>
        <v>773.74</v>
      </c>
      <c r="Q46" s="9">
        <f t="shared" si="82"/>
        <v>773.74</v>
      </c>
      <c r="S46" s="9">
        <f t="shared" ref="S46:V46" si="107">SUMIFS($D46:$O46,$D$4:$O$4,S$4)</f>
        <v>2099.5100000000002</v>
      </c>
      <c r="T46" s="9">
        <f t="shared" si="107"/>
        <v>2169.96</v>
      </c>
      <c r="U46" s="9">
        <f t="shared" si="107"/>
        <v>2142.5300000000002</v>
      </c>
      <c r="V46" s="9">
        <f t="shared" si="107"/>
        <v>2214.4700000000003</v>
      </c>
      <c r="X46" s="9">
        <f t="shared" si="84"/>
        <v>8626.4699999999993</v>
      </c>
      <c r="AA46" s="29"/>
      <c r="AB46" s="33">
        <v>8040</v>
      </c>
      <c r="AC46" s="41"/>
      <c r="AD46" s="33">
        <v>2010</v>
      </c>
      <c r="AE46" s="33">
        <v>2010</v>
      </c>
      <c r="AF46" s="33">
        <v>2010</v>
      </c>
      <c r="AG46" s="33">
        <v>2010</v>
      </c>
      <c r="AH46" s="41"/>
      <c r="AI46" s="33">
        <v>670</v>
      </c>
      <c r="AJ46" s="33">
        <v>670</v>
      </c>
      <c r="AK46" s="33">
        <v>670</v>
      </c>
      <c r="AL46" s="33">
        <v>670</v>
      </c>
      <c r="AM46" s="33">
        <v>670</v>
      </c>
      <c r="AN46" s="33">
        <v>670</v>
      </c>
      <c r="AO46" s="33">
        <v>670</v>
      </c>
      <c r="AP46" s="33">
        <v>670</v>
      </c>
      <c r="AQ46" s="33">
        <v>670</v>
      </c>
      <c r="AR46" s="33">
        <v>670</v>
      </c>
      <c r="AS46" s="33">
        <v>670</v>
      </c>
      <c r="AT46" s="33">
        <v>670</v>
      </c>
      <c r="AU46" s="29"/>
      <c r="AV46" s="33">
        <f t="shared" si="85"/>
        <v>8040</v>
      </c>
      <c r="AW46" s="29"/>
      <c r="AZ46" s="52">
        <v>498.68</v>
      </c>
      <c r="BA46" s="52">
        <v>780.55</v>
      </c>
      <c r="BB46" s="52">
        <v>806.14</v>
      </c>
      <c r="BC46" s="52">
        <v>639.53</v>
      </c>
      <c r="BD46" s="52">
        <v>906.73</v>
      </c>
      <c r="BE46" s="52">
        <v>718.7</v>
      </c>
      <c r="BF46" s="52">
        <v>641.07000000000005</v>
      </c>
      <c r="BG46" s="52">
        <v>755.83</v>
      </c>
      <c r="BH46" s="52">
        <v>475.03</v>
      </c>
      <c r="BI46" s="52">
        <v>747.21</v>
      </c>
      <c r="BJ46" s="52">
        <v>717.33</v>
      </c>
      <c r="BK46" s="52">
        <v>708.12</v>
      </c>
      <c r="BM46" s="9">
        <f t="shared" si="86"/>
        <v>708.12</v>
      </c>
      <c r="BO46" s="9">
        <f t="shared" ref="BO46:BR46" si="108">SUMIFS($AZ46:$BK46,$AZ$4:$BK$4,BO$4)</f>
        <v>2085.37</v>
      </c>
      <c r="BP46" s="9">
        <f t="shared" si="108"/>
        <v>2264.96</v>
      </c>
      <c r="BQ46" s="9">
        <f t="shared" si="108"/>
        <v>1871.93</v>
      </c>
      <c r="BR46" s="9">
        <f t="shared" si="108"/>
        <v>2172.66</v>
      </c>
      <c r="BT46" s="9">
        <f t="shared" si="88"/>
        <v>8394.92</v>
      </c>
    </row>
    <row r="47" spans="2:72" ht="14.25" customHeight="1" x14ac:dyDescent="0.25">
      <c r="B47" s="7" t="s">
        <v>140</v>
      </c>
      <c r="D47" s="52">
        <f>SUMIFS('Youreka P&amp;L'!B:B,'Youreka P&amp;L'!$R:$R,$B47)</f>
        <v>8184.0300000000007</v>
      </c>
      <c r="E47" s="52">
        <f>SUMIFS('Youreka P&amp;L'!C:C,'Youreka P&amp;L'!$R:$R,$B47)</f>
        <v>500.84</v>
      </c>
      <c r="F47" s="52">
        <f>SUMIFS('Youreka P&amp;L'!D:D,'Youreka P&amp;L'!$R:$R,$B47)</f>
        <v>307.63</v>
      </c>
      <c r="G47" s="52">
        <f>SUMIFS('Youreka P&amp;L'!E:E,'Youreka P&amp;L'!$R:$R,$B47)</f>
        <v>0</v>
      </c>
      <c r="H47" s="52">
        <f>SUMIFS('Youreka P&amp;L'!F:F,'Youreka P&amp;L'!$R:$R,$B47)</f>
        <v>200</v>
      </c>
      <c r="I47" s="52">
        <f>SUMIFS('Youreka P&amp;L'!G:G,'Youreka P&amp;L'!$R:$R,$B47)</f>
        <v>520</v>
      </c>
      <c r="J47" s="52">
        <f>SUMIFS('Youreka P&amp;L'!H:H,'Youreka P&amp;L'!$R:$R,$B47)</f>
        <v>917.25</v>
      </c>
      <c r="K47" s="52">
        <f>SUMIFS('Youreka P&amp;L'!I:I,'Youreka P&amp;L'!$R:$R,$B47)</f>
        <v>698.15</v>
      </c>
      <c r="L47" s="52">
        <f>SUMIFS('Youreka P&amp;L'!J:J,'Youreka P&amp;L'!$R:$R,$B47)</f>
        <v>0</v>
      </c>
      <c r="M47" s="52">
        <f>SUMIFS('Youreka P&amp;L'!K:K,'Youreka P&amp;L'!$R:$R,$B47)</f>
        <v>20</v>
      </c>
      <c r="N47" s="52">
        <f>SUMIFS('Youreka P&amp;L'!L:L,'Youreka P&amp;L'!$R:$R,$B47)</f>
        <v>554.27</v>
      </c>
      <c r="O47" s="52">
        <f>SUMIFS('Youreka P&amp;L'!M:M,'Youreka P&amp;L'!$R:$R,$B47)</f>
        <v>499.83</v>
      </c>
      <c r="Q47" s="9">
        <f t="shared" si="82"/>
        <v>499.83</v>
      </c>
      <c r="S47" s="9">
        <f t="shared" ref="S47:V47" si="109">SUMIFS($D47:$O47,$D$4:$O$4,S$4)</f>
        <v>8992.5</v>
      </c>
      <c r="T47" s="9">
        <f t="shared" si="109"/>
        <v>720</v>
      </c>
      <c r="U47" s="9">
        <f t="shared" si="109"/>
        <v>1615.4</v>
      </c>
      <c r="V47" s="9">
        <f t="shared" si="109"/>
        <v>1074.0999999999999</v>
      </c>
      <c r="X47" s="9">
        <f t="shared" si="84"/>
        <v>12402</v>
      </c>
      <c r="AA47" s="41"/>
      <c r="AB47" s="33">
        <v>45800.000000000007</v>
      </c>
      <c r="AC47" s="41"/>
      <c r="AD47" s="33">
        <v>10650.000000000002</v>
      </c>
      <c r="AE47" s="33">
        <v>6181.2500000000009</v>
      </c>
      <c r="AF47" s="33">
        <v>15150</v>
      </c>
      <c r="AG47" s="33">
        <v>13818.750000000002</v>
      </c>
      <c r="AH47" s="41"/>
      <c r="AI47" s="33">
        <v>2883.3333333333335</v>
      </c>
      <c r="AJ47" s="33">
        <v>4883.3333333333339</v>
      </c>
      <c r="AK47" s="33">
        <v>2883.3333333333335</v>
      </c>
      <c r="AL47" s="33">
        <v>2060.416666666667</v>
      </c>
      <c r="AM47" s="33">
        <v>2060.416666666667</v>
      </c>
      <c r="AN47" s="33">
        <v>2060.416666666667</v>
      </c>
      <c r="AO47" s="33">
        <v>9050</v>
      </c>
      <c r="AP47" s="33">
        <v>3050</v>
      </c>
      <c r="AQ47" s="33">
        <v>3050</v>
      </c>
      <c r="AR47" s="33">
        <v>3939.5833333333335</v>
      </c>
      <c r="AS47" s="33">
        <v>5939.5833333333339</v>
      </c>
      <c r="AT47" s="33">
        <v>3939.5833333333335</v>
      </c>
      <c r="AU47" s="41"/>
      <c r="AV47" s="33">
        <f t="shared" si="85"/>
        <v>45800.000000000007</v>
      </c>
      <c r="AW47" s="41"/>
      <c r="AZ47" s="52">
        <v>3171.69</v>
      </c>
      <c r="BA47" s="52">
        <v>1005.85</v>
      </c>
      <c r="BB47" s="52">
        <v>2872.76</v>
      </c>
      <c r="BC47" s="52">
        <v>486.28999999999996</v>
      </c>
      <c r="BD47" s="52">
        <v>3980.0899999999997</v>
      </c>
      <c r="BE47" s="52">
        <v>702.06000000000006</v>
      </c>
      <c r="BF47" s="52">
        <v>0</v>
      </c>
      <c r="BG47" s="52">
        <v>871.83999999999992</v>
      </c>
      <c r="BH47" s="52">
        <v>3233.92</v>
      </c>
      <c r="BI47" s="52">
        <v>546.34</v>
      </c>
      <c r="BJ47" s="52">
        <v>1236.6399999999999</v>
      </c>
      <c r="BK47" s="52">
        <v>1009.9300000000001</v>
      </c>
      <c r="BM47" s="9">
        <f t="shared" si="86"/>
        <v>1009.9300000000001</v>
      </c>
      <c r="BO47" s="9">
        <f t="shared" ref="BO47:BR47" si="110">SUMIFS($AZ47:$BK47,$AZ$4:$BK$4,BO$4)</f>
        <v>7050.3</v>
      </c>
      <c r="BP47" s="9">
        <f t="shared" si="110"/>
        <v>5168.4399999999996</v>
      </c>
      <c r="BQ47" s="9">
        <f t="shared" si="110"/>
        <v>4105.76</v>
      </c>
      <c r="BR47" s="9">
        <f t="shared" si="110"/>
        <v>2792.91</v>
      </c>
      <c r="BT47" s="9">
        <f t="shared" si="88"/>
        <v>19117.41</v>
      </c>
    </row>
    <row r="48" spans="2:72" ht="14.25" customHeight="1" x14ac:dyDescent="0.25">
      <c r="B48" s="7" t="s">
        <v>141</v>
      </c>
      <c r="D48" s="52">
        <f>SUMIFS('Youreka P&amp;L'!B:B,'Youreka P&amp;L'!$R:$R,$B48)</f>
        <v>0</v>
      </c>
      <c r="E48" s="52">
        <f>SUMIFS('Youreka P&amp;L'!C:C,'Youreka P&amp;L'!$R:$R,$B48)</f>
        <v>0</v>
      </c>
      <c r="F48" s="52">
        <f>SUMIFS('Youreka P&amp;L'!D:D,'Youreka P&amp;L'!$R:$R,$B48)</f>
        <v>0</v>
      </c>
      <c r="G48" s="52">
        <f>SUMIFS('Youreka P&amp;L'!E:E,'Youreka P&amp;L'!$R:$R,$B48)</f>
        <v>0</v>
      </c>
      <c r="H48" s="52">
        <f>SUMIFS('Youreka P&amp;L'!F:F,'Youreka P&amp;L'!$R:$R,$B48)</f>
        <v>0</v>
      </c>
      <c r="I48" s="52">
        <f>SUMIFS('Youreka P&amp;L'!G:G,'Youreka P&amp;L'!$R:$R,$B48)</f>
        <v>0</v>
      </c>
      <c r="J48" s="52">
        <f>SUMIFS('Youreka P&amp;L'!H:H,'Youreka P&amp;L'!$R:$R,$B48)</f>
        <v>0</v>
      </c>
      <c r="K48" s="52">
        <f>SUMIFS('Youreka P&amp;L'!I:I,'Youreka P&amp;L'!$R:$R,$B48)</f>
        <v>0</v>
      </c>
      <c r="L48" s="52">
        <f>SUMIFS('Youreka P&amp;L'!J:J,'Youreka P&amp;L'!$R:$R,$B48)</f>
        <v>7466.59</v>
      </c>
      <c r="M48" s="52">
        <f>SUMIFS('Youreka P&amp;L'!K:K,'Youreka P&amp;L'!$R:$R,$B48)</f>
        <v>0</v>
      </c>
      <c r="N48" s="52">
        <f>SUMIFS('Youreka P&amp;L'!L:L,'Youreka P&amp;L'!$R:$R,$B48)</f>
        <v>0</v>
      </c>
      <c r="O48" s="52">
        <f>SUMIFS('Youreka P&amp;L'!M:M,'Youreka P&amp;L'!$R:$R,$B48)</f>
        <v>9000</v>
      </c>
      <c r="Q48" s="9">
        <f t="shared" si="82"/>
        <v>9000</v>
      </c>
      <c r="S48" s="9">
        <f t="shared" ref="S48:V48" si="111">SUMIFS($D48:$O48,$D$4:$O$4,S$4)</f>
        <v>0</v>
      </c>
      <c r="T48" s="9">
        <f t="shared" si="111"/>
        <v>0</v>
      </c>
      <c r="U48" s="9">
        <f t="shared" si="111"/>
        <v>7466.59</v>
      </c>
      <c r="V48" s="9">
        <f t="shared" si="111"/>
        <v>9000</v>
      </c>
      <c r="X48" s="9">
        <f t="shared" si="84"/>
        <v>16466.59</v>
      </c>
      <c r="AA48" s="41"/>
      <c r="AB48" s="33">
        <v>100000</v>
      </c>
      <c r="AC48" s="41"/>
      <c r="AD48" s="33">
        <v>25000</v>
      </c>
      <c r="AE48" s="33">
        <v>25000</v>
      </c>
      <c r="AF48" s="33">
        <v>25000</v>
      </c>
      <c r="AG48" s="33">
        <v>25000</v>
      </c>
      <c r="AH48" s="41"/>
      <c r="AI48" s="33">
        <v>0</v>
      </c>
      <c r="AJ48" s="33">
        <v>25000</v>
      </c>
      <c r="AK48" s="33">
        <v>0</v>
      </c>
      <c r="AL48" s="33">
        <v>0</v>
      </c>
      <c r="AM48" s="33">
        <v>25000</v>
      </c>
      <c r="AN48" s="33">
        <v>0</v>
      </c>
      <c r="AO48" s="33">
        <v>0</v>
      </c>
      <c r="AP48" s="33">
        <v>25000</v>
      </c>
      <c r="AQ48" s="33">
        <v>0</v>
      </c>
      <c r="AR48" s="33">
        <v>0</v>
      </c>
      <c r="AS48" s="33">
        <v>25000</v>
      </c>
      <c r="AT48" s="33">
        <v>0</v>
      </c>
      <c r="AU48" s="41"/>
      <c r="AV48" s="33">
        <f t="shared" si="85"/>
        <v>100000</v>
      </c>
      <c r="AW48" s="41"/>
      <c r="AZ48" s="52">
        <v>0</v>
      </c>
      <c r="BA48" s="52">
        <v>0</v>
      </c>
      <c r="BB48" s="52">
        <v>0</v>
      </c>
      <c r="BC48" s="52">
        <v>0</v>
      </c>
      <c r="BD48" s="52">
        <v>0</v>
      </c>
      <c r="BE48" s="52">
        <v>0</v>
      </c>
      <c r="BF48" s="52">
        <v>0</v>
      </c>
      <c r="BG48" s="52">
        <v>628.33000000000004</v>
      </c>
      <c r="BH48" s="52">
        <v>0</v>
      </c>
      <c r="BI48" s="52">
        <v>0</v>
      </c>
      <c r="BJ48" s="52">
        <v>0</v>
      </c>
      <c r="BK48" s="52">
        <v>460</v>
      </c>
      <c r="BM48" s="9">
        <f t="shared" si="86"/>
        <v>460</v>
      </c>
      <c r="BO48" s="9">
        <f t="shared" ref="BO48:BR48" si="112">SUMIFS($AZ48:$BK48,$AZ$4:$BK$4,BO$4)</f>
        <v>0</v>
      </c>
      <c r="BP48" s="9">
        <f t="shared" si="112"/>
        <v>0</v>
      </c>
      <c r="BQ48" s="9">
        <f t="shared" si="112"/>
        <v>628.33000000000004</v>
      </c>
      <c r="BR48" s="9">
        <f t="shared" si="112"/>
        <v>460</v>
      </c>
      <c r="BT48" s="9">
        <f t="shared" si="88"/>
        <v>1088.33</v>
      </c>
    </row>
    <row r="49" spans="2:72" ht="14.25" customHeight="1" x14ac:dyDescent="0.25">
      <c r="B49" s="7" t="s">
        <v>95</v>
      </c>
      <c r="D49" s="52">
        <f>SUMIFS('Youreka P&amp;L'!B:B,'Youreka P&amp;L'!$R:$R,$B49)</f>
        <v>210.6</v>
      </c>
      <c r="E49" s="52">
        <f>SUMIFS('Youreka P&amp;L'!C:C,'Youreka P&amp;L'!$R:$R,$B49)</f>
        <v>210.6</v>
      </c>
      <c r="F49" s="52">
        <f>SUMIFS('Youreka P&amp;L'!D:D,'Youreka P&amp;L'!$R:$R,$B49)</f>
        <v>210.6</v>
      </c>
      <c r="G49" s="52">
        <f>SUMIFS('Youreka P&amp;L'!E:E,'Youreka P&amp;L'!$R:$R,$B49)</f>
        <v>210.6</v>
      </c>
      <c r="H49" s="52">
        <f>SUMIFS('Youreka P&amp;L'!F:F,'Youreka P&amp;L'!$R:$R,$B49)</f>
        <v>210.6</v>
      </c>
      <c r="I49" s="52">
        <f>SUMIFS('Youreka P&amp;L'!G:G,'Youreka P&amp;L'!$R:$R,$B49)</f>
        <v>210.59</v>
      </c>
      <c r="J49" s="52">
        <f>SUMIFS('Youreka P&amp;L'!H:H,'Youreka P&amp;L'!$R:$R,$B49)</f>
        <v>291.74</v>
      </c>
      <c r="K49" s="52">
        <f>SUMIFS('Youreka P&amp;L'!I:I,'Youreka P&amp;L'!$R:$R,$B49)</f>
        <v>291.74</v>
      </c>
      <c r="L49" s="52">
        <f>SUMIFS('Youreka P&amp;L'!J:J,'Youreka P&amp;L'!$R:$R,$B49)</f>
        <v>291.74</v>
      </c>
      <c r="M49" s="52">
        <f>SUMIFS('Youreka P&amp;L'!K:K,'Youreka P&amp;L'!$R:$R,$B49)</f>
        <v>291.74</v>
      </c>
      <c r="N49" s="52">
        <f>SUMIFS('Youreka P&amp;L'!L:L,'Youreka P&amp;L'!$R:$R,$B49)</f>
        <v>291.74</v>
      </c>
      <c r="O49" s="52">
        <f>SUMIFS('Youreka P&amp;L'!M:M,'Youreka P&amp;L'!$R:$R,$B49)</f>
        <v>291.74</v>
      </c>
      <c r="Q49" s="9">
        <f t="shared" si="82"/>
        <v>291.74</v>
      </c>
      <c r="S49" s="9">
        <f t="shared" ref="S49:V49" si="113">SUMIFS($D49:$O49,$D$4:$O$4,S$4)</f>
        <v>631.79999999999995</v>
      </c>
      <c r="T49" s="9">
        <f t="shared" si="113"/>
        <v>631.79</v>
      </c>
      <c r="U49" s="9">
        <f t="shared" si="113"/>
        <v>875.22</v>
      </c>
      <c r="V49" s="9">
        <f t="shared" si="113"/>
        <v>875.22</v>
      </c>
      <c r="X49" s="9">
        <f t="shared" si="84"/>
        <v>3014.0299999999997</v>
      </c>
      <c r="AA49" s="41"/>
      <c r="AB49" s="33">
        <v>2527.17</v>
      </c>
      <c r="AC49" s="41"/>
      <c r="AD49" s="33">
        <v>631.79250000000002</v>
      </c>
      <c r="AE49" s="33">
        <v>631.79250000000002</v>
      </c>
      <c r="AF49" s="33">
        <v>631.79250000000002</v>
      </c>
      <c r="AG49" s="33">
        <v>631.79250000000002</v>
      </c>
      <c r="AH49" s="41"/>
      <c r="AI49" s="33">
        <v>210.59750000000003</v>
      </c>
      <c r="AJ49" s="33">
        <v>210.59750000000003</v>
      </c>
      <c r="AK49" s="33">
        <v>210.59750000000003</v>
      </c>
      <c r="AL49" s="33">
        <v>210.59750000000003</v>
      </c>
      <c r="AM49" s="33">
        <v>210.59750000000003</v>
      </c>
      <c r="AN49" s="33">
        <v>210.59750000000003</v>
      </c>
      <c r="AO49" s="33">
        <v>210.59750000000003</v>
      </c>
      <c r="AP49" s="33">
        <v>210.59750000000003</v>
      </c>
      <c r="AQ49" s="33">
        <v>210.59750000000003</v>
      </c>
      <c r="AR49" s="33">
        <v>210.59750000000003</v>
      </c>
      <c r="AS49" s="33">
        <v>210.59750000000003</v>
      </c>
      <c r="AT49" s="33">
        <v>210.59750000000003</v>
      </c>
      <c r="AU49" s="41"/>
      <c r="AV49" s="33">
        <f t="shared" si="85"/>
        <v>2527.17</v>
      </c>
      <c r="AW49" s="41"/>
      <c r="AZ49" s="52">
        <v>0</v>
      </c>
      <c r="BA49" s="52">
        <v>0</v>
      </c>
      <c r="BB49" s="52">
        <v>0</v>
      </c>
      <c r="BC49" s="52">
        <v>0</v>
      </c>
      <c r="BD49" s="52">
        <v>0</v>
      </c>
      <c r="BE49" s="52">
        <v>0</v>
      </c>
      <c r="BF49" s="52">
        <v>75.040000000000006</v>
      </c>
      <c r="BG49" s="52">
        <v>75.040000000000006</v>
      </c>
      <c r="BH49" s="52">
        <v>75.040000000000006</v>
      </c>
      <c r="BI49" s="52">
        <v>75.040000000000006</v>
      </c>
      <c r="BJ49" s="52">
        <v>210.59</v>
      </c>
      <c r="BK49" s="52">
        <v>210.6</v>
      </c>
      <c r="BM49" s="9">
        <f t="shared" si="86"/>
        <v>210.6</v>
      </c>
      <c r="BO49" s="9">
        <f t="shared" ref="BO49:BR49" si="114">SUMIFS($AZ49:$BK49,$AZ$4:$BK$4,BO$4)</f>
        <v>0</v>
      </c>
      <c r="BP49" s="9">
        <f t="shared" si="114"/>
        <v>0</v>
      </c>
      <c r="BQ49" s="9">
        <f t="shared" si="114"/>
        <v>225.12</v>
      </c>
      <c r="BR49" s="9">
        <f t="shared" si="114"/>
        <v>496.23</v>
      </c>
      <c r="BT49" s="9">
        <f t="shared" si="88"/>
        <v>721.35</v>
      </c>
    </row>
    <row r="50" spans="2:72" ht="14.25" customHeight="1" x14ac:dyDescent="0.25">
      <c r="B50" s="7" t="s">
        <v>142</v>
      </c>
      <c r="D50" s="9">
        <f>SUMIFS('Youreka Intangibles Amort'!$F:$F,'Youreka Intangibles Amort'!$C:$C,D$5)</f>
        <v>72222.222222222219</v>
      </c>
      <c r="E50" s="9">
        <f>SUMIFS('Youreka Intangibles Amort'!$F:$F,'Youreka Intangibles Amort'!$C:$C,E$5)</f>
        <v>72222.222222222219</v>
      </c>
      <c r="F50" s="9">
        <f>SUMIFS('Youreka Intangibles Amort'!$F:$F,'Youreka Intangibles Amort'!$C:$C,F$5)</f>
        <v>72222.222222222219</v>
      </c>
      <c r="G50" s="9">
        <f>SUMIFS('Youreka Intangibles Amort'!$F:$F,'Youreka Intangibles Amort'!$C:$C,G$5)</f>
        <v>72222.222222222219</v>
      </c>
      <c r="H50" s="9">
        <f>SUMIFS('Youreka Intangibles Amort'!$F:$F,'Youreka Intangibles Amort'!$C:$C,H$5)</f>
        <v>72222.222222222219</v>
      </c>
      <c r="I50" s="9">
        <f>SUMIFS('Youreka Intangibles Amort'!$F:$F,'Youreka Intangibles Amort'!$C:$C,I$5)</f>
        <v>72222.222222222219</v>
      </c>
      <c r="J50" s="9">
        <f>SUMIFS('Youreka Intangibles Amort'!$F:$F,'Youreka Intangibles Amort'!$C:$C,J$5)</f>
        <v>72222.222222222219</v>
      </c>
      <c r="K50" s="9">
        <f>SUMIFS('Youreka Intangibles Amort'!$F:$F,'Youreka Intangibles Amort'!$C:$C,K$5)</f>
        <v>72222.222222222219</v>
      </c>
      <c r="L50" s="9">
        <f>SUMIFS('Youreka Intangibles Amort'!$F:$F,'Youreka Intangibles Amort'!$C:$C,L$5)</f>
        <v>72222.222222222219</v>
      </c>
      <c r="M50" s="9">
        <f>SUMIFS('Youreka Intangibles Amort'!$F:$F,'Youreka Intangibles Amort'!$C:$C,M$5)</f>
        <v>72222.222222222219</v>
      </c>
      <c r="N50" s="9">
        <f>SUMIFS('Youreka Intangibles Amort'!$F:$F,'Youreka Intangibles Amort'!$C:$C,N$5)</f>
        <v>72222.222222222219</v>
      </c>
      <c r="O50" s="9">
        <f>SUMIFS('Youreka Intangibles Amort'!$F:$F,'Youreka Intangibles Amort'!$C:$C,O$5)</f>
        <v>72222.222222222219</v>
      </c>
      <c r="Q50" s="9">
        <f t="shared" si="82"/>
        <v>72222.222222222219</v>
      </c>
      <c r="S50" s="9">
        <f t="shared" ref="S50:V50" si="115">SUMIFS($D50:$O50,$D$4:$O$4,S$4)</f>
        <v>216666.66666666666</v>
      </c>
      <c r="T50" s="9">
        <f t="shared" si="115"/>
        <v>216666.66666666666</v>
      </c>
      <c r="U50" s="9">
        <f t="shared" si="115"/>
        <v>216666.66666666666</v>
      </c>
      <c r="V50" s="9">
        <f t="shared" si="115"/>
        <v>216666.66666666666</v>
      </c>
      <c r="X50" s="9">
        <f t="shared" si="84"/>
        <v>866666.66666666686</v>
      </c>
      <c r="AA50" s="41"/>
      <c r="AB50" s="33">
        <v>866666.66666666663</v>
      </c>
      <c r="AC50" s="41"/>
      <c r="AD50" s="33">
        <v>216666.66666666666</v>
      </c>
      <c r="AE50" s="33">
        <v>216666.66666666666</v>
      </c>
      <c r="AF50" s="33">
        <v>216666.66666666666</v>
      </c>
      <c r="AG50" s="33">
        <v>216666.66666666666</v>
      </c>
      <c r="AH50" s="41"/>
      <c r="AI50" s="33">
        <v>72222.222222222219</v>
      </c>
      <c r="AJ50" s="33">
        <v>72222.222222222219</v>
      </c>
      <c r="AK50" s="33">
        <v>72222.222222222219</v>
      </c>
      <c r="AL50" s="33">
        <v>72222.222222222219</v>
      </c>
      <c r="AM50" s="33">
        <v>72222.222222222219</v>
      </c>
      <c r="AN50" s="33">
        <v>72222.222222222219</v>
      </c>
      <c r="AO50" s="33">
        <v>72222.222222222219</v>
      </c>
      <c r="AP50" s="33">
        <v>72222.222222222219</v>
      </c>
      <c r="AQ50" s="33">
        <v>72222.222222222219</v>
      </c>
      <c r="AR50" s="33">
        <v>72222.222222222219</v>
      </c>
      <c r="AS50" s="33">
        <v>72222.222222222219</v>
      </c>
      <c r="AT50" s="33">
        <v>72222.222222222219</v>
      </c>
      <c r="AU50" s="41"/>
      <c r="AV50" s="33">
        <f t="shared" si="85"/>
        <v>866666.66666666686</v>
      </c>
      <c r="AW50" s="41"/>
      <c r="AZ50" s="9">
        <v>72222.222222222219</v>
      </c>
      <c r="BA50" s="9">
        <v>72222.222222222219</v>
      </c>
      <c r="BB50" s="9">
        <v>72222.222222222219</v>
      </c>
      <c r="BC50" s="9">
        <v>72222.222222222219</v>
      </c>
      <c r="BD50" s="9">
        <v>72222.222222222219</v>
      </c>
      <c r="BE50" s="9">
        <v>72222.222222222219</v>
      </c>
      <c r="BF50" s="9">
        <v>72222.222222222219</v>
      </c>
      <c r="BG50" s="9">
        <v>72222.222222222219</v>
      </c>
      <c r="BH50" s="9">
        <v>72222.222222222219</v>
      </c>
      <c r="BI50" s="9">
        <v>72222.222222222219</v>
      </c>
      <c r="BJ50" s="9">
        <v>72222.222222222219</v>
      </c>
      <c r="BK50" s="9">
        <v>72222.222222222219</v>
      </c>
      <c r="BM50" s="9">
        <f t="shared" si="86"/>
        <v>72222.222222222219</v>
      </c>
      <c r="BO50" s="9">
        <f t="shared" ref="BO50:BR50" si="116">SUMIFS($AZ50:$BK50,$AZ$4:$BK$4,BO$4)</f>
        <v>216666.66666666666</v>
      </c>
      <c r="BP50" s="9">
        <f t="shared" si="116"/>
        <v>216666.66666666666</v>
      </c>
      <c r="BQ50" s="9">
        <f t="shared" si="116"/>
        <v>216666.66666666666</v>
      </c>
      <c r="BR50" s="9">
        <f t="shared" si="116"/>
        <v>216666.66666666666</v>
      </c>
      <c r="BT50" s="9">
        <f t="shared" si="88"/>
        <v>866666.66666666686</v>
      </c>
    </row>
    <row r="51" spans="2:72" ht="14.25" customHeight="1" x14ac:dyDescent="0.25">
      <c r="B51" s="7" t="s">
        <v>143</v>
      </c>
      <c r="D51" s="9">
        <f>SUMIFS('Youreka Intangibles Amort'!$D:$D,'Youreka Intangibles Amort'!$C:$C,D$5)</f>
        <v>8333.3333333333339</v>
      </c>
      <c r="E51" s="9">
        <f>SUMIFS('Youreka Intangibles Amort'!$D:$D,'Youreka Intangibles Amort'!$C:$C,E$5)</f>
        <v>8333.3333333333339</v>
      </c>
      <c r="F51" s="9">
        <f>SUMIFS('Youreka Intangibles Amort'!$D:$D,'Youreka Intangibles Amort'!$C:$C,F$5)</f>
        <v>8333.3333333333339</v>
      </c>
      <c r="G51" s="9">
        <f>SUMIFS('Youreka Intangibles Amort'!$D:$D,'Youreka Intangibles Amort'!$C:$C,G$5)</f>
        <v>8333.3333333333339</v>
      </c>
      <c r="H51" s="9">
        <f>SUMIFS('Youreka Intangibles Amort'!$D:$D,'Youreka Intangibles Amort'!$C:$C,H$5)</f>
        <v>8333.3333333333339</v>
      </c>
      <c r="I51" s="9">
        <f>SUMIFS('Youreka Intangibles Amort'!$D:$D,'Youreka Intangibles Amort'!$C:$C,I$5)</f>
        <v>8333.3333333333339</v>
      </c>
      <c r="J51" s="9">
        <f>SUMIFS('Youreka Intangibles Amort'!$D:$D,'Youreka Intangibles Amort'!$C:$C,J$5)</f>
        <v>8333.3333333333339</v>
      </c>
      <c r="K51" s="9">
        <f>SUMIFS('Youreka Intangibles Amort'!$D:$D,'Youreka Intangibles Amort'!$C:$C,K$5)</f>
        <v>8333.3333333333339</v>
      </c>
      <c r="L51" s="9">
        <f>SUMIFS('Youreka Intangibles Amort'!$D:$D,'Youreka Intangibles Amort'!$C:$C,L$5)</f>
        <v>8333.3333333333339</v>
      </c>
      <c r="M51" s="9">
        <f>SUMIFS('Youreka Intangibles Amort'!$D:$D,'Youreka Intangibles Amort'!$C:$C,M$5)</f>
        <v>8333.3333333333339</v>
      </c>
      <c r="N51" s="9">
        <f>SUMIFS('Youreka Intangibles Amort'!$D:$D,'Youreka Intangibles Amort'!$C:$C,N$5)</f>
        <v>8333.3333333333339</v>
      </c>
      <c r="O51" s="9">
        <f>SUMIFS('Youreka Intangibles Amort'!$D:$D,'Youreka Intangibles Amort'!$C:$C,O$5)</f>
        <v>8333.3333333333339</v>
      </c>
      <c r="Q51" s="9">
        <f t="shared" si="82"/>
        <v>8333.3333333333339</v>
      </c>
      <c r="S51" s="9">
        <f t="shared" ref="S51:V51" si="117">SUMIFS($D51:$O51,$D$4:$O$4,S$4)</f>
        <v>25000</v>
      </c>
      <c r="T51" s="9">
        <f t="shared" si="117"/>
        <v>25000</v>
      </c>
      <c r="U51" s="9">
        <f t="shared" si="117"/>
        <v>25000</v>
      </c>
      <c r="V51" s="9">
        <f t="shared" si="117"/>
        <v>25000</v>
      </c>
      <c r="X51" s="9">
        <f t="shared" si="84"/>
        <v>99999.999999999985</v>
      </c>
      <c r="AA51" s="41"/>
      <c r="AB51" s="33">
        <v>100000</v>
      </c>
      <c r="AC51" s="41"/>
      <c r="AD51" s="33">
        <v>25000</v>
      </c>
      <c r="AE51" s="33">
        <v>25000</v>
      </c>
      <c r="AF51" s="33">
        <v>25000</v>
      </c>
      <c r="AG51" s="33">
        <v>25000</v>
      </c>
      <c r="AH51" s="41"/>
      <c r="AI51" s="33">
        <v>8333.3333333333339</v>
      </c>
      <c r="AJ51" s="33">
        <v>8333.3333333333339</v>
      </c>
      <c r="AK51" s="33">
        <v>8333.3333333333339</v>
      </c>
      <c r="AL51" s="33">
        <v>8333.3333333333339</v>
      </c>
      <c r="AM51" s="33">
        <v>8333.3333333333339</v>
      </c>
      <c r="AN51" s="33">
        <v>8333.3333333333339</v>
      </c>
      <c r="AO51" s="33">
        <v>8333.3333333333339</v>
      </c>
      <c r="AP51" s="33">
        <v>8333.3333333333339</v>
      </c>
      <c r="AQ51" s="33">
        <v>8333.3333333333339</v>
      </c>
      <c r="AR51" s="33">
        <v>8333.3333333333339</v>
      </c>
      <c r="AS51" s="33">
        <v>8333.3333333333339</v>
      </c>
      <c r="AT51" s="33">
        <v>8333.3333333333339</v>
      </c>
      <c r="AU51" s="41"/>
      <c r="AV51" s="33">
        <f t="shared" si="85"/>
        <v>99999.999999999985</v>
      </c>
      <c r="AW51" s="41"/>
      <c r="AZ51" s="9">
        <v>8333.3333333333339</v>
      </c>
      <c r="BA51" s="9">
        <v>8333.3333333333339</v>
      </c>
      <c r="BB51" s="9">
        <v>8333.3333333333339</v>
      </c>
      <c r="BC51" s="9">
        <v>8333.3333333333339</v>
      </c>
      <c r="BD51" s="9">
        <v>8333.3333333333339</v>
      </c>
      <c r="BE51" s="9">
        <v>8333.3333333333339</v>
      </c>
      <c r="BF51" s="9">
        <v>8333.3333333333339</v>
      </c>
      <c r="BG51" s="9">
        <v>8333.3333333333339</v>
      </c>
      <c r="BH51" s="9">
        <v>8333.3333333333339</v>
      </c>
      <c r="BI51" s="9">
        <v>8333.3333333333339</v>
      </c>
      <c r="BJ51" s="9">
        <v>8333.3333333333339</v>
      </c>
      <c r="BK51" s="9">
        <v>8333.3333333333339</v>
      </c>
      <c r="BM51" s="9">
        <f t="shared" si="86"/>
        <v>8333.3333333333339</v>
      </c>
      <c r="BO51" s="9">
        <f t="shared" ref="BO51:BR51" si="118">SUMIFS($AZ51:$BK51,$AZ$4:$BK$4,BO$4)</f>
        <v>25000</v>
      </c>
      <c r="BP51" s="9">
        <f t="shared" si="118"/>
        <v>25000</v>
      </c>
      <c r="BQ51" s="9">
        <f t="shared" si="118"/>
        <v>25000</v>
      </c>
      <c r="BR51" s="9">
        <f t="shared" si="118"/>
        <v>25000</v>
      </c>
      <c r="BT51" s="9">
        <f t="shared" si="88"/>
        <v>99999.999999999985</v>
      </c>
    </row>
    <row r="52" spans="2:72" ht="14.25" customHeight="1" x14ac:dyDescent="0.25">
      <c r="B52" s="7" t="s">
        <v>144</v>
      </c>
      <c r="D52" s="9">
        <f>SUMIFS('Youreka Intangibles Amort'!$G:$G,'Youreka Intangibles Amort'!$C:$C,D$5)</f>
        <v>518377.44166666665</v>
      </c>
      <c r="E52" s="9">
        <f>SUMIFS('Youreka Intangibles Amort'!$G:$G,'Youreka Intangibles Amort'!$C:$C,E$5)</f>
        <v>518377.44166666665</v>
      </c>
      <c r="F52" s="9">
        <f>SUMIFS('Youreka Intangibles Amort'!$G:$G,'Youreka Intangibles Amort'!$C:$C,F$5)</f>
        <v>518377.44166666665</v>
      </c>
      <c r="G52" s="9">
        <f>SUMIFS('Youreka Intangibles Amort'!$G:$G,'Youreka Intangibles Amort'!$C:$C,G$5)</f>
        <v>518377.44166666665</v>
      </c>
      <c r="H52" s="9">
        <f>SUMIFS('Youreka Intangibles Amort'!$G:$G,'Youreka Intangibles Amort'!$C:$C,H$5)</f>
        <v>518377.44166666665</v>
      </c>
      <c r="I52" s="9">
        <f>SUMIFS('Youreka Intangibles Amort'!$G:$G,'Youreka Intangibles Amort'!$C:$C,I$5)</f>
        <v>518377.44166666665</v>
      </c>
      <c r="J52" s="9">
        <f>SUMIFS('Youreka Intangibles Amort'!$G:$G,'Youreka Intangibles Amort'!$C:$C,J$5)</f>
        <v>518377.44166666665</v>
      </c>
      <c r="K52" s="9">
        <f>SUMIFS('Youreka Intangibles Amort'!$G:$G,'Youreka Intangibles Amort'!$C:$C,K$5)</f>
        <v>518377.44166666665</v>
      </c>
      <c r="L52" s="9">
        <f>SUMIFS('Youreka Intangibles Amort'!$G:$G,'Youreka Intangibles Amort'!$C:$C,L$5)</f>
        <v>518377.44166666665</v>
      </c>
      <c r="M52" s="9">
        <f>SUMIFS('Youreka Intangibles Amort'!$G:$G,'Youreka Intangibles Amort'!$C:$C,M$5)</f>
        <v>518377.44166666665</v>
      </c>
      <c r="N52" s="9">
        <f>SUMIFS('Youreka Intangibles Amort'!$G:$G,'Youreka Intangibles Amort'!$C:$C,N$5)</f>
        <v>518377.44166666665</v>
      </c>
      <c r="O52" s="9">
        <f>SUMIFS('Youreka Intangibles Amort'!$G:$G,'Youreka Intangibles Amort'!$C:$C,O$5)</f>
        <v>518377.44166666665</v>
      </c>
      <c r="Q52" s="9">
        <f t="shared" si="82"/>
        <v>518377.44166666665</v>
      </c>
      <c r="S52" s="9">
        <f t="shared" ref="S52:V52" si="119">SUMIFS($D52:$O52,$D$4:$O$4,S$4)</f>
        <v>1555132.325</v>
      </c>
      <c r="T52" s="9">
        <f t="shared" si="119"/>
        <v>1555132.325</v>
      </c>
      <c r="U52" s="9">
        <f t="shared" si="119"/>
        <v>1555132.325</v>
      </c>
      <c r="V52" s="9">
        <f t="shared" si="119"/>
        <v>1555132.325</v>
      </c>
      <c r="X52" s="9">
        <f t="shared" si="84"/>
        <v>6220529.299999998</v>
      </c>
      <c r="AA52" s="41"/>
      <c r="AB52" s="33">
        <v>6220530.0980000002</v>
      </c>
      <c r="AC52" s="41"/>
      <c r="AD52" s="33">
        <v>1555132.5245000001</v>
      </c>
      <c r="AE52" s="33">
        <v>1555132.5245000001</v>
      </c>
      <c r="AF52" s="33">
        <v>1555132.5245000001</v>
      </c>
      <c r="AG52" s="33">
        <v>1555132.5245000001</v>
      </c>
      <c r="AH52" s="41"/>
      <c r="AI52" s="33">
        <v>518377.50816666667</v>
      </c>
      <c r="AJ52" s="33">
        <v>518377.50816666667</v>
      </c>
      <c r="AK52" s="33">
        <v>518377.50816666667</v>
      </c>
      <c r="AL52" s="33">
        <v>518377.50816666667</v>
      </c>
      <c r="AM52" s="33">
        <v>518377.50816666667</v>
      </c>
      <c r="AN52" s="33">
        <v>518377.50816666667</v>
      </c>
      <c r="AO52" s="33">
        <v>518377.50816666667</v>
      </c>
      <c r="AP52" s="33">
        <v>518377.50816666667</v>
      </c>
      <c r="AQ52" s="33">
        <v>518377.50816666667</v>
      </c>
      <c r="AR52" s="33">
        <v>518377.50816666667</v>
      </c>
      <c r="AS52" s="33">
        <v>518377.50816666667</v>
      </c>
      <c r="AT52" s="33">
        <v>518377.50816666667</v>
      </c>
      <c r="AU52" s="41"/>
      <c r="AV52" s="33">
        <f t="shared" si="85"/>
        <v>6220530.0980000012</v>
      </c>
      <c r="AW52" s="41"/>
      <c r="AZ52" s="9">
        <v>519208.52</v>
      </c>
      <c r="BA52" s="9">
        <v>519208.52</v>
      </c>
      <c r="BB52" s="9">
        <v>519208.52</v>
      </c>
      <c r="BC52" s="9">
        <v>519208.52</v>
      </c>
      <c r="BD52" s="9">
        <v>519208.52</v>
      </c>
      <c r="BE52" s="9">
        <v>519208.52</v>
      </c>
      <c r="BF52" s="9">
        <v>519208.52</v>
      </c>
      <c r="BG52" s="9">
        <v>519208.52</v>
      </c>
      <c r="BH52" s="9">
        <v>519208.52</v>
      </c>
      <c r="BI52" s="9">
        <v>510898.36166666663</v>
      </c>
      <c r="BJ52" s="9">
        <v>518377.44166666665</v>
      </c>
      <c r="BK52" s="9">
        <v>518377.44166666665</v>
      </c>
      <c r="BM52" s="9">
        <f t="shared" si="86"/>
        <v>518377.44166666665</v>
      </c>
      <c r="BO52" s="9">
        <f t="shared" ref="BO52:BR52" si="120">SUMIFS($AZ52:$BK52,$AZ$4:$BK$4,BO$4)</f>
        <v>1557625.56</v>
      </c>
      <c r="BP52" s="9">
        <f t="shared" si="120"/>
        <v>1557625.56</v>
      </c>
      <c r="BQ52" s="9">
        <f t="shared" si="120"/>
        <v>1557625.56</v>
      </c>
      <c r="BR52" s="9">
        <f t="shared" si="120"/>
        <v>1547653.2449999999</v>
      </c>
      <c r="BT52" s="9">
        <f t="shared" si="88"/>
        <v>6220529.9249999989</v>
      </c>
    </row>
    <row r="53" spans="2:72" ht="14.25" customHeight="1" x14ac:dyDescent="0.25">
      <c r="B53" s="7" t="s">
        <v>145</v>
      </c>
      <c r="D53" s="9">
        <f>SUMIFS('Youreka Intangibles Amort'!$E:$E,'Youreka Intangibles Amort'!$C:$C,D$5)</f>
        <v>214583.33333333334</v>
      </c>
      <c r="E53" s="9">
        <f>SUMIFS('Youreka Intangibles Amort'!$E:$E,'Youreka Intangibles Amort'!$C:$C,E$5)</f>
        <v>214583.33333333334</v>
      </c>
      <c r="F53" s="9">
        <f>SUMIFS('Youreka Intangibles Amort'!$E:$E,'Youreka Intangibles Amort'!$C:$C,F$5)</f>
        <v>214583.33333333334</v>
      </c>
      <c r="G53" s="9">
        <f>SUMIFS('Youreka Intangibles Amort'!$E:$E,'Youreka Intangibles Amort'!$C:$C,G$5)</f>
        <v>214583.33333333334</v>
      </c>
      <c r="H53" s="9">
        <f>SUMIFS('Youreka Intangibles Amort'!$E:$E,'Youreka Intangibles Amort'!$C:$C,H$5)</f>
        <v>214583.33333333334</v>
      </c>
      <c r="I53" s="9">
        <f>SUMIFS('Youreka Intangibles Amort'!$E:$E,'Youreka Intangibles Amort'!$C:$C,I$5)</f>
        <v>214583.33333333334</v>
      </c>
      <c r="J53" s="9">
        <f>SUMIFS('Youreka Intangibles Amort'!$E:$E,'Youreka Intangibles Amort'!$C:$C,J$5)</f>
        <v>214583.33333333334</v>
      </c>
      <c r="K53" s="9">
        <f>SUMIFS('Youreka Intangibles Amort'!$E:$E,'Youreka Intangibles Amort'!$C:$C,K$5)</f>
        <v>214583.33333333334</v>
      </c>
      <c r="L53" s="9">
        <f>SUMIFS('Youreka Intangibles Amort'!$E:$E,'Youreka Intangibles Amort'!$C:$C,L$5)</f>
        <v>214583.33333333334</v>
      </c>
      <c r="M53" s="9">
        <f>SUMIFS('Youreka Intangibles Amort'!$E:$E,'Youreka Intangibles Amort'!$C:$C,M$5)</f>
        <v>214583.33333333334</v>
      </c>
      <c r="N53" s="9">
        <f>SUMIFS('Youreka Intangibles Amort'!$E:$E,'Youreka Intangibles Amort'!$C:$C,N$5)</f>
        <v>214583.33333333334</v>
      </c>
      <c r="O53" s="9">
        <f>SUMIFS('Youreka Intangibles Amort'!$E:$E,'Youreka Intangibles Amort'!$C:$C,O$5)</f>
        <v>214583.33333333334</v>
      </c>
      <c r="Q53" s="9">
        <f t="shared" si="82"/>
        <v>214583.33333333334</v>
      </c>
      <c r="S53" s="9">
        <f t="shared" ref="S53:V53" si="121">SUMIFS($D53:$O53,$D$4:$O$4,S$4)</f>
        <v>643750</v>
      </c>
      <c r="T53" s="9">
        <f t="shared" si="121"/>
        <v>643750</v>
      </c>
      <c r="U53" s="9">
        <f t="shared" si="121"/>
        <v>643750</v>
      </c>
      <c r="V53" s="9">
        <f t="shared" si="121"/>
        <v>643750</v>
      </c>
      <c r="X53" s="9">
        <f t="shared" si="84"/>
        <v>2575000</v>
      </c>
      <c r="AA53" s="41"/>
      <c r="AB53" s="33">
        <v>2575000</v>
      </c>
      <c r="AC53" s="41"/>
      <c r="AD53" s="33">
        <v>643750</v>
      </c>
      <c r="AE53" s="33">
        <v>643750</v>
      </c>
      <c r="AF53" s="33">
        <v>643750</v>
      </c>
      <c r="AG53" s="33">
        <v>643750</v>
      </c>
      <c r="AH53" s="41"/>
      <c r="AI53" s="33">
        <v>214583.33333333334</v>
      </c>
      <c r="AJ53" s="33">
        <v>214583.33333333334</v>
      </c>
      <c r="AK53" s="33">
        <v>214583.33333333334</v>
      </c>
      <c r="AL53" s="33">
        <v>214583.33333333334</v>
      </c>
      <c r="AM53" s="33">
        <v>214583.33333333334</v>
      </c>
      <c r="AN53" s="33">
        <v>214583.33333333334</v>
      </c>
      <c r="AO53" s="33">
        <v>214583.33333333334</v>
      </c>
      <c r="AP53" s="33">
        <v>214583.33333333334</v>
      </c>
      <c r="AQ53" s="33">
        <v>214583.33333333334</v>
      </c>
      <c r="AR53" s="33">
        <v>214583.33333333334</v>
      </c>
      <c r="AS53" s="33">
        <v>214583.33333333334</v>
      </c>
      <c r="AT53" s="33">
        <v>214583.33333333334</v>
      </c>
      <c r="AU53" s="41"/>
      <c r="AV53" s="33">
        <f t="shared" si="85"/>
        <v>2575000</v>
      </c>
      <c r="AW53" s="41"/>
      <c r="AZ53" s="9">
        <v>214583.33333333334</v>
      </c>
      <c r="BA53" s="9">
        <v>214583.33333333334</v>
      </c>
      <c r="BB53" s="9">
        <v>214583.33333333334</v>
      </c>
      <c r="BC53" s="9">
        <v>214583.33333333334</v>
      </c>
      <c r="BD53" s="9">
        <v>214583.33333333334</v>
      </c>
      <c r="BE53" s="9">
        <v>214583.33333333334</v>
      </c>
      <c r="BF53" s="9">
        <v>214583.33333333334</v>
      </c>
      <c r="BG53" s="9">
        <v>214583.33333333334</v>
      </c>
      <c r="BH53" s="9">
        <v>214583.33333333334</v>
      </c>
      <c r="BI53" s="9">
        <v>214583.33333333334</v>
      </c>
      <c r="BJ53" s="9">
        <v>214583.33333333334</v>
      </c>
      <c r="BK53" s="9">
        <v>214583.33333333334</v>
      </c>
      <c r="BM53" s="9">
        <f t="shared" si="86"/>
        <v>214583.33333333334</v>
      </c>
      <c r="BO53" s="9">
        <f t="shared" ref="BO53:BR53" si="122">SUMIFS($AZ53:$BK53,$AZ$4:$BK$4,BO$4)</f>
        <v>643750</v>
      </c>
      <c r="BP53" s="9">
        <f t="shared" si="122"/>
        <v>643750</v>
      </c>
      <c r="BQ53" s="9">
        <f t="shared" si="122"/>
        <v>643750</v>
      </c>
      <c r="BR53" s="9">
        <f t="shared" si="122"/>
        <v>643750</v>
      </c>
      <c r="BT53" s="9">
        <f t="shared" si="88"/>
        <v>2575000</v>
      </c>
    </row>
    <row r="54" spans="2:72" ht="14.25" customHeight="1" x14ac:dyDescent="0.25">
      <c r="B54" s="10" t="s">
        <v>146</v>
      </c>
      <c r="D54" s="49">
        <f t="shared" ref="D54:O54" si="123">SUM(D36:D53)</f>
        <v>871647.62055555556</v>
      </c>
      <c r="E54" s="49">
        <f t="shared" si="123"/>
        <v>856208.93055555562</v>
      </c>
      <c r="F54" s="49">
        <f t="shared" si="123"/>
        <v>870941.79055555561</v>
      </c>
      <c r="G54" s="49">
        <f t="shared" si="123"/>
        <v>849116.98055555555</v>
      </c>
      <c r="H54" s="49">
        <f t="shared" si="123"/>
        <v>851703.31055555551</v>
      </c>
      <c r="I54" s="49">
        <f t="shared" si="123"/>
        <v>872525.33055555553</v>
      </c>
      <c r="J54" s="49">
        <f t="shared" si="123"/>
        <v>853053.20055555552</v>
      </c>
      <c r="K54" s="49">
        <f t="shared" si="123"/>
        <v>844123.79055555561</v>
      </c>
      <c r="L54" s="49">
        <f t="shared" si="123"/>
        <v>851481.09055555554</v>
      </c>
      <c r="M54" s="49">
        <f t="shared" si="123"/>
        <v>902904.32055555563</v>
      </c>
      <c r="N54" s="49">
        <f t="shared" si="123"/>
        <v>855487.05055555562</v>
      </c>
      <c r="O54" s="49">
        <f t="shared" si="123"/>
        <v>855075.06055555562</v>
      </c>
      <c r="Q54" s="49">
        <f t="shared" si="82"/>
        <v>855075.06055555562</v>
      </c>
      <c r="S54" s="49">
        <f t="shared" ref="S54:V54" si="124">SUMIFS($D54:$O54,$D$4:$O$4,S$4)</f>
        <v>2598798.3416666668</v>
      </c>
      <c r="T54" s="49">
        <f t="shared" si="124"/>
        <v>2573345.6216666666</v>
      </c>
      <c r="U54" s="49">
        <f t="shared" si="124"/>
        <v>2548658.0816666665</v>
      </c>
      <c r="V54" s="49">
        <f t="shared" si="124"/>
        <v>2613466.4316666666</v>
      </c>
      <c r="X54" s="49">
        <f t="shared" si="84"/>
        <v>10334268.476666665</v>
      </c>
      <c r="AA54" s="41"/>
      <c r="AB54" s="266">
        <v>10584187.893878676</v>
      </c>
      <c r="AC54" s="41"/>
      <c r="AD54" s="266">
        <v>2623595.7416898147</v>
      </c>
      <c r="AE54" s="266">
        <v>2623134.5948300967</v>
      </c>
      <c r="AF54" s="266">
        <v>2695361.7698600735</v>
      </c>
      <c r="AG54" s="266">
        <v>2642095.7874986907</v>
      </c>
      <c r="AH54" s="41"/>
      <c r="AI54" s="266">
        <v>861695.00788888894</v>
      </c>
      <c r="AJ54" s="266">
        <v>902448.57066666672</v>
      </c>
      <c r="AK54" s="266">
        <v>859452.16313425929</v>
      </c>
      <c r="AL54" s="266">
        <v>869607.86887241516</v>
      </c>
      <c r="AM54" s="266">
        <v>887636.52146394458</v>
      </c>
      <c r="AN54" s="266">
        <v>865890.20449373673</v>
      </c>
      <c r="AO54" s="266">
        <v>883950.16821544373</v>
      </c>
      <c r="AP54" s="266">
        <v>893703.91288483178</v>
      </c>
      <c r="AQ54" s="266">
        <v>917707.68875979783</v>
      </c>
      <c r="AR54" s="266">
        <v>873184.41276705544</v>
      </c>
      <c r="AS54" s="266">
        <v>898469.25183548464</v>
      </c>
      <c r="AT54" s="266">
        <v>870442.12289615069</v>
      </c>
      <c r="AU54" s="41"/>
      <c r="AV54" s="266">
        <f t="shared" si="85"/>
        <v>10584187.893878676</v>
      </c>
      <c r="AW54" s="41"/>
      <c r="AZ54" s="49">
        <v>889247.89888888889</v>
      </c>
      <c r="BA54" s="49">
        <v>895833.44888888893</v>
      </c>
      <c r="BB54" s="49">
        <v>887135.73888888897</v>
      </c>
      <c r="BC54" s="49">
        <v>876844.78888888902</v>
      </c>
      <c r="BD54" s="49">
        <v>886224.52888888901</v>
      </c>
      <c r="BE54" s="49">
        <v>880604.21888888895</v>
      </c>
      <c r="BF54" s="49">
        <v>898060.268888889</v>
      </c>
      <c r="BG54" s="49">
        <v>940273.82888888894</v>
      </c>
      <c r="BH54" s="49">
        <v>919942.37888888887</v>
      </c>
      <c r="BI54" s="49">
        <v>867787.00055555557</v>
      </c>
      <c r="BJ54" s="49">
        <v>876442.10055555555</v>
      </c>
      <c r="BK54" s="49">
        <v>849736.59055555554</v>
      </c>
      <c r="BM54" s="49">
        <f t="shared" si="86"/>
        <v>849736.59055555554</v>
      </c>
      <c r="BO54" s="49">
        <f t="shared" ref="BO54:BR54" si="125">SUMIFS($AZ54:$BK54,$AZ$4:$BK$4,BO$4)</f>
        <v>2672217.0866666669</v>
      </c>
      <c r="BP54" s="49">
        <f t="shared" si="125"/>
        <v>2643673.5366666671</v>
      </c>
      <c r="BQ54" s="49">
        <f t="shared" si="125"/>
        <v>2758276.4766666666</v>
      </c>
      <c r="BR54" s="49">
        <f t="shared" si="125"/>
        <v>2593965.6916666669</v>
      </c>
      <c r="BT54" s="49">
        <f t="shared" si="88"/>
        <v>10668132.791666668</v>
      </c>
    </row>
    <row r="55" spans="2:72" ht="14.25" customHeight="1" x14ac:dyDescent="0.25">
      <c r="B55" s="10" t="s">
        <v>147</v>
      </c>
      <c r="D55" s="49">
        <f t="shared" ref="D55:O55" si="126">SUM(D54+D33)</f>
        <v>1504272.9305555555</v>
      </c>
      <c r="E55" s="49">
        <f t="shared" si="126"/>
        <v>1453633.1405555555</v>
      </c>
      <c r="F55" s="49">
        <f t="shared" si="126"/>
        <v>1491003.9905555556</v>
      </c>
      <c r="G55" s="49">
        <f t="shared" si="126"/>
        <v>1420825.4305555555</v>
      </c>
      <c r="H55" s="49">
        <f t="shared" si="126"/>
        <v>1437922.5805555554</v>
      </c>
      <c r="I55" s="49">
        <f t="shared" si="126"/>
        <v>1461131.9405555553</v>
      </c>
      <c r="J55" s="49">
        <f t="shared" si="126"/>
        <v>1432679.1505555555</v>
      </c>
      <c r="K55" s="49">
        <f t="shared" si="126"/>
        <v>1414279.7205555555</v>
      </c>
      <c r="L55" s="49">
        <f t="shared" si="126"/>
        <v>1409523.2005555555</v>
      </c>
      <c r="M55" s="49">
        <f t="shared" si="126"/>
        <v>1448198.4605555558</v>
      </c>
      <c r="N55" s="49">
        <f t="shared" si="126"/>
        <v>1311223.8505555557</v>
      </c>
      <c r="O55" s="49">
        <f t="shared" si="126"/>
        <v>1333536.9005555557</v>
      </c>
      <c r="Q55" s="49">
        <f t="shared" si="82"/>
        <v>1333536.9005555557</v>
      </c>
      <c r="S55" s="49">
        <f t="shared" ref="S55:V55" si="127">SUMIFS($D55:$O55,$D$4:$O$4,S$4)</f>
        <v>4448910.0616666665</v>
      </c>
      <c r="T55" s="49">
        <f t="shared" si="127"/>
        <v>4319879.9516666662</v>
      </c>
      <c r="U55" s="49">
        <f t="shared" si="127"/>
        <v>4256482.0716666663</v>
      </c>
      <c r="V55" s="49">
        <f t="shared" si="127"/>
        <v>4092959.2116666669</v>
      </c>
      <c r="X55" s="49">
        <f t="shared" si="84"/>
        <v>17118231.296666663</v>
      </c>
      <c r="AA55" s="41"/>
      <c r="AB55" s="266">
        <v>18034960.863975272</v>
      </c>
      <c r="AC55" s="41"/>
      <c r="AD55" s="266">
        <v>4520936.7140753251</v>
      </c>
      <c r="AE55" s="266">
        <v>4482432.6281338986</v>
      </c>
      <c r="AF55" s="266">
        <v>4539378.9780938318</v>
      </c>
      <c r="AG55" s="266">
        <v>4492212.5436722143</v>
      </c>
      <c r="AH55" s="41"/>
      <c r="AI55" s="266">
        <v>1492527.8181285036</v>
      </c>
      <c r="AJ55" s="266">
        <v>1535562.0267396146</v>
      </c>
      <c r="AK55" s="266">
        <v>1492846.8692072071</v>
      </c>
      <c r="AL55" s="266">
        <v>1506984.9195035968</v>
      </c>
      <c r="AM55" s="266">
        <v>1498372.0128002544</v>
      </c>
      <c r="AN55" s="266">
        <v>1477075.6958300467</v>
      </c>
      <c r="AO55" s="266">
        <v>1498604.6709600298</v>
      </c>
      <c r="AP55" s="266">
        <v>1509383.765629418</v>
      </c>
      <c r="AQ55" s="266">
        <v>1531390.541504384</v>
      </c>
      <c r="AR55" s="266">
        <v>1490460.1364515633</v>
      </c>
      <c r="AS55" s="266">
        <v>1515671.4997599926</v>
      </c>
      <c r="AT55" s="266">
        <v>1486080.9074606586</v>
      </c>
      <c r="AU55" s="41"/>
      <c r="AV55" s="266">
        <f t="shared" si="85"/>
        <v>18034960.863975272</v>
      </c>
      <c r="AW55" s="41"/>
      <c r="AZ55" s="49">
        <v>1478821.688888889</v>
      </c>
      <c r="BA55" s="49">
        <v>1491764.2288888888</v>
      </c>
      <c r="BB55" s="49">
        <v>1478083.2888888889</v>
      </c>
      <c r="BC55" s="49">
        <v>1477160.2488888891</v>
      </c>
      <c r="BD55" s="49">
        <v>1485221.4988888889</v>
      </c>
      <c r="BE55" s="49">
        <v>1466931.5688888887</v>
      </c>
      <c r="BF55" s="49">
        <v>1497449.3288888889</v>
      </c>
      <c r="BG55" s="49">
        <v>1536341.5088888889</v>
      </c>
      <c r="BH55" s="49">
        <v>1514365.9788888888</v>
      </c>
      <c r="BI55" s="49">
        <v>1489410.1505555557</v>
      </c>
      <c r="BJ55" s="49">
        <v>1452472.0605555554</v>
      </c>
      <c r="BK55" s="49">
        <v>1449932.7905555556</v>
      </c>
      <c r="BM55" s="49">
        <f t="shared" si="86"/>
        <v>1449932.7905555556</v>
      </c>
      <c r="BO55" s="49">
        <f t="shared" ref="BO55:BR55" si="128">SUMIFS($AZ55:$BK55,$AZ$4:$BK$4,BO$4)</f>
        <v>4448669.206666667</v>
      </c>
      <c r="BP55" s="49">
        <f t="shared" si="128"/>
        <v>4429313.3166666664</v>
      </c>
      <c r="BQ55" s="49">
        <f t="shared" si="128"/>
        <v>4548156.8166666664</v>
      </c>
      <c r="BR55" s="49">
        <f t="shared" si="128"/>
        <v>4391815.0016666669</v>
      </c>
      <c r="BT55" s="49">
        <f t="shared" si="88"/>
        <v>17817954.341666665</v>
      </c>
    </row>
    <row r="56" spans="2:72" ht="14.25" customHeight="1" x14ac:dyDescent="0.25">
      <c r="AA56" s="41"/>
      <c r="AB56" s="41"/>
      <c r="AC56" s="41"/>
      <c r="AD56" s="41"/>
      <c r="AE56" s="41"/>
      <c r="AF56" s="41"/>
      <c r="AG56" s="41"/>
      <c r="AH56" s="41"/>
      <c r="AI56" s="41"/>
      <c r="AJ56" s="41"/>
      <c r="AK56" s="41"/>
      <c r="AL56" s="41"/>
      <c r="AM56" s="41"/>
      <c r="AN56" s="41"/>
      <c r="AO56" s="41"/>
      <c r="AP56" s="41"/>
      <c r="AQ56" s="41"/>
      <c r="AR56" s="41"/>
      <c r="AS56" s="41"/>
      <c r="AT56" s="41"/>
      <c r="AU56" s="41"/>
      <c r="AV56" s="41"/>
      <c r="AW56" s="41"/>
    </row>
    <row r="57" spans="2:72" ht="14.25" customHeight="1" x14ac:dyDescent="0.25">
      <c r="B57" s="14" t="s">
        <v>74</v>
      </c>
      <c r="D57" s="49">
        <f t="shared" ref="D57:O57" si="129">D23-D55</f>
        <v>-656118.66055555572</v>
      </c>
      <c r="E57" s="49">
        <f t="shared" si="129"/>
        <v>-602530.90055555559</v>
      </c>
      <c r="F57" s="49">
        <f t="shared" si="129"/>
        <v>-639148.16055555572</v>
      </c>
      <c r="G57" s="49">
        <f t="shared" si="129"/>
        <v>-574654.93055555539</v>
      </c>
      <c r="H57" s="49">
        <f t="shared" si="129"/>
        <v>-589759.79055555549</v>
      </c>
      <c r="I57" s="49">
        <f t="shared" si="129"/>
        <v>-604039.74055555544</v>
      </c>
      <c r="J57" s="49">
        <f t="shared" si="129"/>
        <v>-572675.56055555539</v>
      </c>
      <c r="K57" s="49">
        <f t="shared" si="129"/>
        <v>-524291.3205555554</v>
      </c>
      <c r="L57" s="49">
        <f t="shared" si="129"/>
        <v>-522888.57055555552</v>
      </c>
      <c r="M57" s="49">
        <f t="shared" si="129"/>
        <v>-603130.3705555558</v>
      </c>
      <c r="N57" s="49">
        <f t="shared" si="129"/>
        <v>-441056.84055555577</v>
      </c>
      <c r="O57" s="49">
        <f t="shared" si="129"/>
        <v>-467806.34055555565</v>
      </c>
      <c r="Q57" s="49">
        <f>SUMIFS($D57:$O57,$D$5:$O$5,"="&amp;$Q$5)</f>
        <v>-467806.34055555565</v>
      </c>
      <c r="S57" s="49">
        <f t="shared" ref="S57:V57" si="130">SUMIFS($D57:$O57,$D$4:$O$4,S$4)</f>
        <v>-1897797.7216666669</v>
      </c>
      <c r="T57" s="49">
        <f t="shared" si="130"/>
        <v>-1768454.4616666664</v>
      </c>
      <c r="U57" s="49">
        <f t="shared" si="130"/>
        <v>-1619855.4516666662</v>
      </c>
      <c r="V57" s="49">
        <f t="shared" si="130"/>
        <v>-1511993.5516666672</v>
      </c>
      <c r="X57" s="49">
        <f>SUMIFS($D57:$O57,$D$5:$O$5,"&lt;="&amp;$X$5)</f>
        <v>-6798101.1866666675</v>
      </c>
      <c r="AA57" s="41"/>
      <c r="AB57" s="266">
        <v>-7143668.1197048612</v>
      </c>
      <c r="AC57" s="41"/>
      <c r="AD57" s="266">
        <v>-1955989.0831536609</v>
      </c>
      <c r="AE57" s="266">
        <v>-1833346.1089474782</v>
      </c>
      <c r="AF57" s="266">
        <v>-1719733.0547617092</v>
      </c>
      <c r="AG57" s="266">
        <v>-1634599.8728420129</v>
      </c>
      <c r="AH57" s="41"/>
      <c r="AI57" s="266">
        <v>-648589.6774638776</v>
      </c>
      <c r="AJ57" s="266">
        <v>-655231.35435499053</v>
      </c>
      <c r="AK57" s="266">
        <v>-652168.05133479275</v>
      </c>
      <c r="AL57" s="266">
        <v>-645740.23240472469</v>
      </c>
      <c r="AM57" s="266">
        <v>-605201.09675648075</v>
      </c>
      <c r="AN57" s="266">
        <v>-582404.77978627302</v>
      </c>
      <c r="AO57" s="266">
        <v>-583112.54523623909</v>
      </c>
      <c r="AP57" s="266">
        <v>-557526.75070531201</v>
      </c>
      <c r="AQ57" s="266">
        <v>-579093.75882015796</v>
      </c>
      <c r="AR57" s="266">
        <v>-516506.00854946941</v>
      </c>
      <c r="AS57" s="266">
        <v>-571295.68529246969</v>
      </c>
      <c r="AT57" s="266">
        <v>-546798.17900007369</v>
      </c>
      <c r="AU57" s="41"/>
      <c r="AV57" s="266">
        <f>SUMIFS(AI57:AT57,$AI$5:$AT$5,"&lt;="&amp;$AV$5)</f>
        <v>-7143668.1197048603</v>
      </c>
      <c r="AW57" s="41"/>
      <c r="AZ57" s="49">
        <v>-748433.58888888895</v>
      </c>
      <c r="BA57" s="49">
        <v>-772141.5588888888</v>
      </c>
      <c r="BB57" s="49">
        <v>-790028.7888888889</v>
      </c>
      <c r="BC57" s="49">
        <v>-750723.86888888897</v>
      </c>
      <c r="BD57" s="49">
        <v>-763531.24888888886</v>
      </c>
      <c r="BE57" s="49">
        <v>-731386.99888888875</v>
      </c>
      <c r="BF57" s="49">
        <v>-754514.77888888889</v>
      </c>
      <c r="BG57" s="49">
        <v>-772076.38888888876</v>
      </c>
      <c r="BH57" s="49">
        <v>-725095.36888888874</v>
      </c>
      <c r="BI57" s="49">
        <v>-699460.67055555573</v>
      </c>
      <c r="BJ57" s="49">
        <v>-666916.54055555537</v>
      </c>
      <c r="BK57" s="49">
        <v>-680868.87055555556</v>
      </c>
      <c r="BM57" s="49">
        <f>SUMIFS($AZ57:$BK57,$AZ$5:$BK$5,"="&amp;$BM$5)</f>
        <v>-680868.87055555556</v>
      </c>
      <c r="BO57" s="49">
        <f t="shared" ref="BO57:BR57" si="131">SUMIFS($AZ57:$BK57,$AZ$4:$BK$4,BO$4)</f>
        <v>-2310603.9366666665</v>
      </c>
      <c r="BP57" s="49">
        <f t="shared" si="131"/>
        <v>-2245642.1166666667</v>
      </c>
      <c r="BQ57" s="49">
        <f t="shared" si="131"/>
        <v>-2251686.5366666662</v>
      </c>
      <c r="BR57" s="49">
        <f t="shared" si="131"/>
        <v>-2047246.0816666665</v>
      </c>
      <c r="BT57" s="49">
        <f>SUMIFS($AZ57:$BK57,$AZ$5:$BK$5,"&lt;="&amp;$BT$5)</f>
        <v>-8855178.671666665</v>
      </c>
    </row>
    <row r="58" spans="2:72" ht="14.25" customHeight="1" x14ac:dyDescent="0.25">
      <c r="B58" s="4" t="s">
        <v>75</v>
      </c>
      <c r="D58" s="51">
        <f t="shared" ref="D58:O58" si="132">D57/D15</f>
        <v>-0.66686208888964538</v>
      </c>
      <c r="E58" s="51">
        <f t="shared" si="132"/>
        <v>-0.60975574392640364</v>
      </c>
      <c r="F58" s="51">
        <f t="shared" si="132"/>
        <v>-0.65025813287970935</v>
      </c>
      <c r="G58" s="51">
        <f t="shared" si="132"/>
        <v>-0.58523770794746732</v>
      </c>
      <c r="H58" s="51">
        <f t="shared" si="132"/>
        <v>-0.58890049639623898</v>
      </c>
      <c r="I58" s="51">
        <f t="shared" si="132"/>
        <v>-0.59988206593532967</v>
      </c>
      <c r="J58" s="51">
        <f t="shared" si="132"/>
        <v>-0.5724844423493215</v>
      </c>
      <c r="K58" s="51">
        <f t="shared" si="132"/>
        <v>-0.50640051447546641</v>
      </c>
      <c r="L58" s="51">
        <f t="shared" si="132"/>
        <v>-0.51034654894203069</v>
      </c>
      <c r="M58" s="51">
        <f t="shared" si="132"/>
        <v>-0.61537474021908589</v>
      </c>
      <c r="N58" s="51">
        <f t="shared" si="132"/>
        <v>-0.43815519719609242</v>
      </c>
      <c r="O58" s="51">
        <f t="shared" si="132"/>
        <v>-0.460274020646046</v>
      </c>
      <c r="Q58" s="51">
        <f>Q57/Q15</f>
        <v>-0.460274020646046</v>
      </c>
      <c r="S58" s="51">
        <f>S57/S15</f>
        <v>-0.64224243580082085</v>
      </c>
      <c r="T58" s="51">
        <f>T57/T15</f>
        <v>-0.59139560002605307</v>
      </c>
      <c r="U58" s="51">
        <f>U57/U15</f>
        <v>-0.52932323601641473</v>
      </c>
      <c r="V58" s="51">
        <f>V57/V15</f>
        <v>-0.5034792920586999</v>
      </c>
      <c r="X58" s="51">
        <f>X57/X15</f>
        <v>-0.56610314954241248</v>
      </c>
      <c r="AA58" s="41"/>
      <c r="AB58" s="43">
        <v>-0.56581346085147055</v>
      </c>
      <c r="AC58" s="41"/>
      <c r="AD58" s="43">
        <v>-0.65853518695827329</v>
      </c>
      <c r="AE58" s="43">
        <v>-0.59748492897403194</v>
      </c>
      <c r="AF58" s="43">
        <v>-0.52605748481277481</v>
      </c>
      <c r="AG58" s="43">
        <v>-0.49268554923519825</v>
      </c>
      <c r="AH58" s="41"/>
      <c r="AI58" s="43">
        <v>-0.66244056931005901</v>
      </c>
      <c r="AJ58" s="43">
        <v>-0.6437765571643369</v>
      </c>
      <c r="AK58" s="43">
        <v>-0.67003954122412257</v>
      </c>
      <c r="AL58" s="43">
        <v>-0.64739152135988143</v>
      </c>
      <c r="AM58" s="43">
        <v>-0.58551611356774824</v>
      </c>
      <c r="AN58" s="43">
        <v>-0.56142441512203733</v>
      </c>
      <c r="AO58" s="43">
        <v>-0.54944795916796141</v>
      </c>
      <c r="AP58" s="43">
        <v>-0.50561874139901863</v>
      </c>
      <c r="AQ58" s="43">
        <v>-0.52398849788256541</v>
      </c>
      <c r="AR58" s="43">
        <v>-0.45706528055752271</v>
      </c>
      <c r="AS58" s="43">
        <v>-0.5210451422965191</v>
      </c>
      <c r="AT58" s="43">
        <v>-0.50107779920770368</v>
      </c>
      <c r="AU58" s="41"/>
      <c r="AV58" s="51">
        <f>AV57/AV15</f>
        <v>-0.56581346085147055</v>
      </c>
      <c r="AW58" s="41"/>
      <c r="AZ58" s="51">
        <v>-0.89021788875947894</v>
      </c>
      <c r="BA58" s="51">
        <v>-0.94069443523956597</v>
      </c>
      <c r="BB58" s="51">
        <v>-0.98527237209983043</v>
      </c>
      <c r="BC58" s="51">
        <v>-0.89647829441404059</v>
      </c>
      <c r="BD58" s="51">
        <v>-0.91490201619362876</v>
      </c>
      <c r="BE58" s="51">
        <v>-0.86020802854267642</v>
      </c>
      <c r="BF58" s="51">
        <v>-0.87874553011913681</v>
      </c>
      <c r="BG58" s="51">
        <v>-0.87651724955357802</v>
      </c>
      <c r="BH58" s="51">
        <v>-0.79998400781803591</v>
      </c>
      <c r="BI58" s="51">
        <v>-0.77189998769366164</v>
      </c>
      <c r="BJ58" s="51">
        <v>-0.7348581199313089</v>
      </c>
      <c r="BK58" s="51">
        <v>-0.75474078535156808</v>
      </c>
      <c r="BM58" s="51">
        <f>BM57/BM15</f>
        <v>-0.75474078535156808</v>
      </c>
      <c r="BO58" s="51">
        <f>BO57/BO15</f>
        <v>-0.9379774858047385</v>
      </c>
      <c r="BP58" s="51">
        <f>BP57/BP15</f>
        <v>-0.89034752632849989</v>
      </c>
      <c r="BQ58" s="51">
        <f>BQ57/BQ15</f>
        <v>-0.85102251613613877</v>
      </c>
      <c r="BR58" s="51">
        <f>BR57/BR15</f>
        <v>-0.75382190431462104</v>
      </c>
      <c r="BT58" s="51">
        <f>BT57/BT15</f>
        <v>-0.85579771140792615</v>
      </c>
    </row>
    <row r="59" spans="2:72" ht="14.25" customHeight="1" x14ac:dyDescent="0.25">
      <c r="AA59" s="41"/>
      <c r="AB59" s="41"/>
      <c r="AC59" s="41"/>
      <c r="AD59" s="41"/>
      <c r="AE59" s="41"/>
      <c r="AF59" s="41"/>
      <c r="AG59" s="41"/>
      <c r="AH59" s="41"/>
      <c r="AI59" s="41"/>
      <c r="AJ59" s="41"/>
      <c r="AK59" s="41"/>
      <c r="AL59" s="41"/>
      <c r="AM59" s="41"/>
      <c r="AN59" s="41"/>
      <c r="AO59" s="41"/>
      <c r="AP59" s="41"/>
      <c r="AQ59" s="41"/>
      <c r="AR59" s="41"/>
      <c r="AS59" s="41"/>
      <c r="AT59" s="41"/>
      <c r="AU59" s="41"/>
      <c r="AV59" s="41"/>
      <c r="AW59" s="41"/>
    </row>
    <row r="60" spans="2:72" ht="14.25" customHeight="1" x14ac:dyDescent="0.25">
      <c r="B60" s="14" t="s">
        <v>77</v>
      </c>
      <c r="AA60" s="41"/>
      <c r="AB60" s="41"/>
      <c r="AC60" s="41"/>
      <c r="AD60" s="41"/>
      <c r="AE60" s="41"/>
      <c r="AF60" s="41"/>
      <c r="AG60" s="41"/>
      <c r="AH60" s="41"/>
      <c r="AI60" s="41"/>
      <c r="AJ60" s="41"/>
      <c r="AK60" s="41"/>
      <c r="AL60" s="41"/>
      <c r="AM60" s="41"/>
      <c r="AN60" s="41"/>
      <c r="AO60" s="41"/>
      <c r="AP60" s="41"/>
      <c r="AQ60" s="41"/>
      <c r="AR60" s="41"/>
      <c r="AS60" s="41"/>
      <c r="AT60" s="41"/>
      <c r="AU60" s="41"/>
      <c r="AV60" s="41"/>
      <c r="AW60" s="41"/>
    </row>
    <row r="61" spans="2:72" ht="14.25" customHeight="1" x14ac:dyDescent="0.25">
      <c r="B61" s="7" t="s">
        <v>78</v>
      </c>
      <c r="D61" s="274">
        <f>SUMIFS('Youreka P&amp;L'!B:B,'Youreka P&amp;L'!$R:$R,$B61)</f>
        <v>0</v>
      </c>
      <c r="E61" s="274">
        <f>SUMIFS('Youreka P&amp;L'!C:C,'Youreka P&amp;L'!$R:$R,$B61)</f>
        <v>0</v>
      </c>
      <c r="F61" s="274">
        <f>SUMIFS('Youreka P&amp;L'!D:D,'Youreka P&amp;L'!$R:$R,$B61)</f>
        <v>0</v>
      </c>
      <c r="G61" s="274">
        <f>SUMIFS('Youreka P&amp;L'!E:E,'Youreka P&amp;L'!$R:$R,$B61)</f>
        <v>0</v>
      </c>
      <c r="H61" s="274">
        <f>SUMIFS('Youreka P&amp;L'!F:F,'Youreka P&amp;L'!$R:$R,$B61)</f>
        <v>0</v>
      </c>
      <c r="I61" s="274">
        <f>SUMIFS('Youreka P&amp;L'!G:G,'Youreka P&amp;L'!$R:$R,$B61)</f>
        <v>0</v>
      </c>
      <c r="J61" s="274">
        <f>SUMIFS('Youreka P&amp;L'!H:H,'Youreka P&amp;L'!$R:$R,$B61)</f>
        <v>0</v>
      </c>
      <c r="K61" s="274">
        <f>SUMIFS('Youreka P&amp;L'!I:I,'Youreka P&amp;L'!$R:$R,$B61)</f>
        <v>0</v>
      </c>
      <c r="L61" s="274">
        <f>SUMIFS('Youreka P&amp;L'!J:J,'Youreka P&amp;L'!$R:$R,$B61)</f>
        <v>0</v>
      </c>
      <c r="M61" s="274">
        <f>SUMIFS('Youreka P&amp;L'!K:K,'Youreka P&amp;L'!$R:$R,$B61)</f>
        <v>0</v>
      </c>
      <c r="N61" s="274">
        <f>SUMIFS('Youreka P&amp;L'!L:L,'Youreka P&amp;L'!$R:$R,$B61)</f>
        <v>0</v>
      </c>
      <c r="O61" s="274">
        <f>SUMIFS('Youreka P&amp;L'!M:M,'Youreka P&amp;L'!$R:$R,$B61)</f>
        <v>0</v>
      </c>
      <c r="Q61" s="8">
        <f t="shared" ref="Q61:Q69" si="133">SUMIFS($D61:$O61,$D$5:$O$5,"="&amp;$Q$5)</f>
        <v>0</v>
      </c>
      <c r="S61" s="8">
        <f t="shared" ref="S61:V61" si="134">SUMIFS($D61:$O61,$D$4:$O$4,S$4)</f>
        <v>0</v>
      </c>
      <c r="T61" s="8">
        <f t="shared" si="134"/>
        <v>0</v>
      </c>
      <c r="U61" s="8">
        <f t="shared" si="134"/>
        <v>0</v>
      </c>
      <c r="V61" s="8">
        <f t="shared" si="134"/>
        <v>0</v>
      </c>
      <c r="X61" s="8">
        <f t="shared" ref="X61:X69" si="135">SUMIFS($D61:$O61,$D$5:$O$5,"&lt;="&amp;$X$5)</f>
        <v>0</v>
      </c>
      <c r="AA61" s="41"/>
      <c r="AB61" s="31">
        <v>0</v>
      </c>
      <c r="AC61" s="41"/>
      <c r="AD61" s="31">
        <v>0</v>
      </c>
      <c r="AE61" s="31">
        <v>0</v>
      </c>
      <c r="AF61" s="31">
        <v>0</v>
      </c>
      <c r="AG61" s="31">
        <v>0</v>
      </c>
      <c r="AH61" s="41"/>
      <c r="AI61" s="31">
        <v>0</v>
      </c>
      <c r="AJ61" s="31">
        <v>0</v>
      </c>
      <c r="AK61" s="31">
        <v>0</v>
      </c>
      <c r="AL61" s="31">
        <v>0</v>
      </c>
      <c r="AM61" s="31">
        <v>0</v>
      </c>
      <c r="AN61" s="31">
        <v>0</v>
      </c>
      <c r="AO61" s="31">
        <v>0</v>
      </c>
      <c r="AP61" s="31">
        <v>0</v>
      </c>
      <c r="AQ61" s="31">
        <v>0</v>
      </c>
      <c r="AR61" s="31">
        <v>0</v>
      </c>
      <c r="AS61" s="31">
        <v>0</v>
      </c>
      <c r="AT61" s="31">
        <v>0</v>
      </c>
      <c r="AU61" s="41"/>
      <c r="AV61" s="31">
        <f t="shared" ref="AV61:AV69" si="136">SUMIFS(AI61:AT61,$AI$5:$AT$5,"&lt;="&amp;$AV$5)</f>
        <v>0</v>
      </c>
      <c r="AW61" s="41"/>
      <c r="AZ61" s="274">
        <v>0</v>
      </c>
      <c r="BA61" s="274">
        <v>0</v>
      </c>
      <c r="BB61" s="274">
        <v>0</v>
      </c>
      <c r="BC61" s="274">
        <v>0</v>
      </c>
      <c r="BD61" s="274">
        <v>0</v>
      </c>
      <c r="BE61" s="274">
        <v>0</v>
      </c>
      <c r="BF61" s="274">
        <v>0</v>
      </c>
      <c r="BG61" s="274">
        <v>0</v>
      </c>
      <c r="BH61" s="274">
        <v>0</v>
      </c>
      <c r="BI61" s="274">
        <v>0</v>
      </c>
      <c r="BJ61" s="274">
        <v>0</v>
      </c>
      <c r="BK61" s="274">
        <v>0</v>
      </c>
      <c r="BM61" s="8">
        <f t="shared" ref="BM61:BM69" si="137">SUMIFS($AZ61:$BK61,$AZ$5:$BK$5,"="&amp;$BM$5)</f>
        <v>0</v>
      </c>
      <c r="BO61" s="8">
        <f t="shared" ref="BO61:BR61" si="138">SUMIFS($AZ61:$BK61,$AZ$4:$BK$4,BO$4)</f>
        <v>0</v>
      </c>
      <c r="BP61" s="8">
        <f t="shared" si="138"/>
        <v>0</v>
      </c>
      <c r="BQ61" s="8">
        <f t="shared" si="138"/>
        <v>0</v>
      </c>
      <c r="BR61" s="8">
        <f t="shared" si="138"/>
        <v>0</v>
      </c>
      <c r="BT61" s="8">
        <f t="shared" ref="BT61:BT69" si="139">SUMIFS($AZ61:$BK61,$AZ$5:$BK$5,"&lt;="&amp;$BT$5)</f>
        <v>0</v>
      </c>
    </row>
    <row r="62" spans="2:72" ht="14.25" customHeight="1" x14ac:dyDescent="0.25">
      <c r="B62" s="7" t="s">
        <v>79</v>
      </c>
      <c r="D62" s="52">
        <f>SUMIFS('Youreka P&amp;L'!B:B,'Youreka P&amp;L'!$R:$R,$B62)</f>
        <v>0</v>
      </c>
      <c r="E62" s="52">
        <f>SUMIFS('Youreka P&amp;L'!C:C,'Youreka P&amp;L'!$R:$R,$B62)</f>
        <v>0</v>
      </c>
      <c r="F62" s="52">
        <f>SUMIFS('Youreka P&amp;L'!D:D,'Youreka P&amp;L'!$R:$R,$B62)</f>
        <v>0</v>
      </c>
      <c r="G62" s="52">
        <f>SUMIFS('Youreka P&amp;L'!E:E,'Youreka P&amp;L'!$R:$R,$B62)</f>
        <v>0</v>
      </c>
      <c r="H62" s="52">
        <f>SUMIFS('Youreka P&amp;L'!F:F,'Youreka P&amp;L'!$R:$R,$B62)</f>
        <v>0</v>
      </c>
      <c r="I62" s="52">
        <f>SUMIFS('Youreka P&amp;L'!G:G,'Youreka P&amp;L'!$R:$R,$B62)</f>
        <v>0</v>
      </c>
      <c r="J62" s="52">
        <f>SUMIFS('Youreka P&amp;L'!H:H,'Youreka P&amp;L'!$R:$R,$B62)</f>
        <v>0</v>
      </c>
      <c r="K62" s="52">
        <f>SUMIFS('Youreka P&amp;L'!I:I,'Youreka P&amp;L'!$R:$R,$B62)</f>
        <v>0</v>
      </c>
      <c r="L62" s="52">
        <f>SUMIFS('Youreka P&amp;L'!J:J,'Youreka P&amp;L'!$R:$R,$B62)</f>
        <v>0</v>
      </c>
      <c r="M62" s="52">
        <f>SUMIFS('Youreka P&amp;L'!K:K,'Youreka P&amp;L'!$R:$R,$B62)</f>
        <v>0</v>
      </c>
      <c r="N62" s="52">
        <f>SUMIFS('Youreka P&amp;L'!L:L,'Youreka P&amp;L'!$R:$R,$B62)</f>
        <v>0</v>
      </c>
      <c r="O62" s="52">
        <f>SUMIFS('Youreka P&amp;L'!M:M,'Youreka P&amp;L'!$R:$R,$B62)</f>
        <v>0</v>
      </c>
      <c r="Q62" s="9">
        <f t="shared" si="133"/>
        <v>0</v>
      </c>
      <c r="S62" s="9">
        <f t="shared" ref="S62:V62" si="140">SUMIFS($D62:$O62,$D$4:$O$4,S$4)</f>
        <v>0</v>
      </c>
      <c r="T62" s="9">
        <f t="shared" si="140"/>
        <v>0</v>
      </c>
      <c r="U62" s="9">
        <f t="shared" si="140"/>
        <v>0</v>
      </c>
      <c r="V62" s="9">
        <f t="shared" si="140"/>
        <v>0</v>
      </c>
      <c r="X62" s="9">
        <f t="shared" si="135"/>
        <v>0</v>
      </c>
      <c r="AA62" s="41"/>
      <c r="AB62" s="33">
        <v>0</v>
      </c>
      <c r="AC62" s="41"/>
      <c r="AD62" s="33">
        <v>0</v>
      </c>
      <c r="AE62" s="33">
        <v>0</v>
      </c>
      <c r="AF62" s="33">
        <v>0</v>
      </c>
      <c r="AG62" s="33">
        <v>0</v>
      </c>
      <c r="AH62" s="41"/>
      <c r="AI62" s="33">
        <v>0</v>
      </c>
      <c r="AJ62" s="33">
        <v>0</v>
      </c>
      <c r="AK62" s="33">
        <v>0</v>
      </c>
      <c r="AL62" s="33">
        <v>0</v>
      </c>
      <c r="AM62" s="33">
        <v>0</v>
      </c>
      <c r="AN62" s="33">
        <v>0</v>
      </c>
      <c r="AO62" s="33">
        <v>0</v>
      </c>
      <c r="AP62" s="33">
        <v>0</v>
      </c>
      <c r="AQ62" s="33">
        <v>0</v>
      </c>
      <c r="AR62" s="33">
        <v>0</v>
      </c>
      <c r="AS62" s="33">
        <v>0</v>
      </c>
      <c r="AT62" s="33">
        <v>0</v>
      </c>
      <c r="AU62" s="41"/>
      <c r="AV62" s="33">
        <f t="shared" si="136"/>
        <v>0</v>
      </c>
      <c r="AW62" s="41"/>
      <c r="AZ62" s="52">
        <v>0</v>
      </c>
      <c r="BA62" s="52">
        <v>0</v>
      </c>
      <c r="BB62" s="52">
        <v>0</v>
      </c>
      <c r="BC62" s="52">
        <v>0</v>
      </c>
      <c r="BD62" s="52">
        <v>0</v>
      </c>
      <c r="BE62" s="52">
        <v>0</v>
      </c>
      <c r="BF62" s="52">
        <v>0</v>
      </c>
      <c r="BG62" s="52">
        <v>0</v>
      </c>
      <c r="BH62" s="52">
        <v>0</v>
      </c>
      <c r="BI62" s="52">
        <v>0</v>
      </c>
      <c r="BJ62" s="52">
        <v>0</v>
      </c>
      <c r="BK62" s="52">
        <v>0</v>
      </c>
      <c r="BM62" s="9">
        <f t="shared" si="137"/>
        <v>0</v>
      </c>
      <c r="BO62" s="9">
        <f t="shared" ref="BO62:BR62" si="141">SUMIFS($AZ62:$BK62,$AZ$4:$BK$4,BO$4)</f>
        <v>0</v>
      </c>
      <c r="BP62" s="9">
        <f t="shared" si="141"/>
        <v>0</v>
      </c>
      <c r="BQ62" s="9">
        <f t="shared" si="141"/>
        <v>0</v>
      </c>
      <c r="BR62" s="9">
        <f t="shared" si="141"/>
        <v>0</v>
      </c>
      <c r="BT62" s="9">
        <f t="shared" si="139"/>
        <v>0</v>
      </c>
    </row>
    <row r="63" spans="2:72" ht="14.25" customHeight="1" x14ac:dyDescent="0.25">
      <c r="B63" s="7" t="s">
        <v>80</v>
      </c>
      <c r="D63" s="52">
        <f>SUMIFS('Youreka P&amp;L'!B:B,'Youreka P&amp;L'!$R:$R,$B63)</f>
        <v>0</v>
      </c>
      <c r="E63" s="52">
        <f>SUMIFS('Youreka P&amp;L'!C:C,'Youreka P&amp;L'!$R:$R,$B63)</f>
        <v>0</v>
      </c>
      <c r="F63" s="52">
        <f>SUMIFS('Youreka P&amp;L'!D:D,'Youreka P&amp;L'!$R:$R,$B63)</f>
        <v>-300.97000000000003</v>
      </c>
      <c r="G63" s="52">
        <f>SUMIFS('Youreka P&amp;L'!E:E,'Youreka P&amp;L'!$R:$R,$B63)</f>
        <v>0</v>
      </c>
      <c r="H63" s="52">
        <f>SUMIFS('Youreka P&amp;L'!F:F,'Youreka P&amp;L'!$R:$R,$B63)</f>
        <v>0</v>
      </c>
      <c r="I63" s="52">
        <f>SUMIFS('Youreka P&amp;L'!G:G,'Youreka P&amp;L'!$R:$R,$B63)</f>
        <v>0</v>
      </c>
      <c r="J63" s="52">
        <f>SUMIFS('Youreka P&amp;L'!H:H,'Youreka P&amp;L'!$R:$R,$B63)</f>
        <v>0</v>
      </c>
      <c r="K63" s="52">
        <f>SUMIFS('Youreka P&amp;L'!I:I,'Youreka P&amp;L'!$R:$R,$B63)</f>
        <v>0</v>
      </c>
      <c r="L63" s="52">
        <f>SUMIFS('Youreka P&amp;L'!J:J,'Youreka P&amp;L'!$R:$R,$B63)</f>
        <v>309</v>
      </c>
      <c r="M63" s="52">
        <f>SUMIFS('Youreka P&amp;L'!K:K,'Youreka P&amp;L'!$R:$R,$B63)</f>
        <v>70</v>
      </c>
      <c r="N63" s="52">
        <f>SUMIFS('Youreka P&amp;L'!L:L,'Youreka P&amp;L'!$R:$R,$B63)</f>
        <v>0</v>
      </c>
      <c r="O63" s="52">
        <f>SUMIFS('Youreka P&amp;L'!M:M,'Youreka P&amp;L'!$R:$R,$B63)</f>
        <v>0</v>
      </c>
      <c r="Q63" s="9">
        <f t="shared" si="133"/>
        <v>0</v>
      </c>
      <c r="S63" s="9">
        <f t="shared" ref="S63:V63" si="142">SUMIFS($D63:$O63,$D$4:$O$4,S$4)</f>
        <v>-300.97000000000003</v>
      </c>
      <c r="T63" s="9">
        <f t="shared" si="142"/>
        <v>0</v>
      </c>
      <c r="U63" s="9">
        <f t="shared" si="142"/>
        <v>309</v>
      </c>
      <c r="V63" s="9">
        <f t="shared" si="142"/>
        <v>70</v>
      </c>
      <c r="X63" s="9">
        <f t="shared" si="135"/>
        <v>78.029999999999973</v>
      </c>
      <c r="AA63" s="41"/>
      <c r="AB63" s="33">
        <v>0</v>
      </c>
      <c r="AC63" s="41"/>
      <c r="AD63" s="33">
        <v>0</v>
      </c>
      <c r="AE63" s="33">
        <v>0</v>
      </c>
      <c r="AF63" s="33">
        <v>0</v>
      </c>
      <c r="AG63" s="33">
        <v>0</v>
      </c>
      <c r="AH63" s="41"/>
      <c r="AI63" s="33">
        <v>0</v>
      </c>
      <c r="AJ63" s="33">
        <v>0</v>
      </c>
      <c r="AK63" s="33">
        <v>0</v>
      </c>
      <c r="AL63" s="33">
        <v>0</v>
      </c>
      <c r="AM63" s="33">
        <v>0</v>
      </c>
      <c r="AN63" s="33">
        <v>0</v>
      </c>
      <c r="AO63" s="33">
        <v>0</v>
      </c>
      <c r="AP63" s="33">
        <v>0</v>
      </c>
      <c r="AQ63" s="33">
        <v>0</v>
      </c>
      <c r="AR63" s="33">
        <v>0</v>
      </c>
      <c r="AS63" s="33">
        <v>0</v>
      </c>
      <c r="AT63" s="33">
        <v>0</v>
      </c>
      <c r="AU63" s="41"/>
      <c r="AV63" s="33">
        <f t="shared" si="136"/>
        <v>0</v>
      </c>
      <c r="AW63" s="41"/>
      <c r="AZ63" s="52">
        <v>-2581.8599999999997</v>
      </c>
      <c r="BA63" s="52">
        <v>-2382.85</v>
      </c>
      <c r="BB63" s="52">
        <v>-2593.1799999999998</v>
      </c>
      <c r="BC63" s="52">
        <v>-3051.62</v>
      </c>
      <c r="BD63" s="52">
        <v>2949.07</v>
      </c>
      <c r="BE63" s="52">
        <v>-3051.62</v>
      </c>
      <c r="BF63" s="52">
        <v>7461.44</v>
      </c>
      <c r="BG63" s="52">
        <v>-3051.62</v>
      </c>
      <c r="BH63" s="52">
        <v>-9803.86</v>
      </c>
      <c r="BI63" s="52">
        <v>0</v>
      </c>
      <c r="BJ63" s="52">
        <v>0</v>
      </c>
      <c r="BK63" s="197">
        <v>-1430.84</v>
      </c>
      <c r="BM63" s="9">
        <f t="shared" si="137"/>
        <v>-1430.84</v>
      </c>
      <c r="BO63" s="9">
        <f t="shared" ref="BO63:BR63" si="143">SUMIFS($AZ63:$BK63,$AZ$4:$BK$4,BO$4)</f>
        <v>-7557.8899999999994</v>
      </c>
      <c r="BP63" s="9">
        <f t="shared" si="143"/>
        <v>-3154.1699999999996</v>
      </c>
      <c r="BQ63" s="9">
        <f t="shared" si="143"/>
        <v>-5394.0400000000009</v>
      </c>
      <c r="BR63" s="9">
        <f t="shared" si="143"/>
        <v>-1430.84</v>
      </c>
      <c r="BT63" s="9">
        <f t="shared" si="139"/>
        <v>-17536.939999999999</v>
      </c>
    </row>
    <row r="64" spans="2:72" ht="14.25" customHeight="1" x14ac:dyDescent="0.25">
      <c r="B64" s="7" t="s">
        <v>81</v>
      </c>
      <c r="D64" s="52">
        <f>SUMIFS('Youreka P&amp;L'!B:B,'Youreka P&amp;L'!$R:$R,$B64)</f>
        <v>0</v>
      </c>
      <c r="E64" s="52">
        <f>SUMIFS('Youreka P&amp;L'!C:C,'Youreka P&amp;L'!$R:$R,$B64)</f>
        <v>0</v>
      </c>
      <c r="F64" s="52">
        <f>SUMIFS('Youreka P&amp;L'!D:D,'Youreka P&amp;L'!$R:$R,$B64)</f>
        <v>0</v>
      </c>
      <c r="G64" s="52">
        <f>SUMIFS('Youreka P&amp;L'!E:E,'Youreka P&amp;L'!$R:$R,$B64)</f>
        <v>0</v>
      </c>
      <c r="H64" s="52">
        <f>SUMIFS('Youreka P&amp;L'!F:F,'Youreka P&amp;L'!$R:$R,$B64)</f>
        <v>0</v>
      </c>
      <c r="I64" s="52">
        <f>SUMIFS('Youreka P&amp;L'!G:G,'Youreka P&amp;L'!$R:$R,$B64)</f>
        <v>0</v>
      </c>
      <c r="J64" s="52">
        <f>SUMIFS('Youreka P&amp;L'!H:H,'Youreka P&amp;L'!$R:$R,$B64)</f>
        <v>0</v>
      </c>
      <c r="K64" s="52">
        <f>SUMIFS('Youreka P&amp;L'!I:I,'Youreka P&amp;L'!$R:$R,$B64)</f>
        <v>0</v>
      </c>
      <c r="L64" s="52">
        <f>SUMIFS('Youreka P&amp;L'!J:J,'Youreka P&amp;L'!$R:$R,$B64)</f>
        <v>0</v>
      </c>
      <c r="M64" s="52">
        <f>SUMIFS('Youreka P&amp;L'!K:K,'Youreka P&amp;L'!$R:$R,$B64)</f>
        <v>0</v>
      </c>
      <c r="N64" s="52">
        <f>SUMIFS('Youreka P&amp;L'!L:L,'Youreka P&amp;L'!$R:$R,$B64)</f>
        <v>0</v>
      </c>
      <c r="O64" s="52">
        <f>SUMIFS('Youreka P&amp;L'!M:M,'Youreka P&amp;L'!$R:$R,$B64)</f>
        <v>0</v>
      </c>
      <c r="Q64" s="9">
        <f t="shared" si="133"/>
        <v>0</v>
      </c>
      <c r="S64" s="9">
        <f t="shared" ref="S64:V64" si="144">SUMIFS($D64:$O64,$D$4:$O$4,S$4)</f>
        <v>0</v>
      </c>
      <c r="T64" s="9">
        <f t="shared" si="144"/>
        <v>0</v>
      </c>
      <c r="U64" s="9">
        <f t="shared" si="144"/>
        <v>0</v>
      </c>
      <c r="V64" s="9">
        <f t="shared" si="144"/>
        <v>0</v>
      </c>
      <c r="X64" s="9">
        <f t="shared" si="135"/>
        <v>0</v>
      </c>
      <c r="AA64" s="41"/>
      <c r="AB64" s="33">
        <v>0</v>
      </c>
      <c r="AC64" s="41"/>
      <c r="AD64" s="33">
        <v>0</v>
      </c>
      <c r="AE64" s="33">
        <v>0</v>
      </c>
      <c r="AF64" s="33">
        <v>0</v>
      </c>
      <c r="AG64" s="33">
        <v>0</v>
      </c>
      <c r="AH64" s="41"/>
      <c r="AI64" s="33">
        <v>0</v>
      </c>
      <c r="AJ64" s="33">
        <v>0</v>
      </c>
      <c r="AK64" s="33">
        <v>0</v>
      </c>
      <c r="AL64" s="33">
        <v>0</v>
      </c>
      <c r="AM64" s="33">
        <v>0</v>
      </c>
      <c r="AN64" s="33">
        <v>0</v>
      </c>
      <c r="AO64" s="33">
        <v>0</v>
      </c>
      <c r="AP64" s="33">
        <v>0</v>
      </c>
      <c r="AQ64" s="33">
        <v>0</v>
      </c>
      <c r="AR64" s="33">
        <v>0</v>
      </c>
      <c r="AS64" s="33">
        <v>0</v>
      </c>
      <c r="AT64" s="33">
        <v>0</v>
      </c>
      <c r="AU64" s="41"/>
      <c r="AV64" s="33">
        <f t="shared" si="136"/>
        <v>0</v>
      </c>
      <c r="AW64" s="41"/>
      <c r="AZ64" s="52">
        <v>0</v>
      </c>
      <c r="BA64" s="52">
        <v>0</v>
      </c>
      <c r="BB64" s="52">
        <v>0</v>
      </c>
      <c r="BC64" s="52">
        <v>0</v>
      </c>
      <c r="BD64" s="52">
        <v>0</v>
      </c>
      <c r="BE64" s="52">
        <v>0</v>
      </c>
      <c r="BF64" s="52">
        <v>0</v>
      </c>
      <c r="BG64" s="52">
        <v>0</v>
      </c>
      <c r="BH64" s="52">
        <v>0</v>
      </c>
      <c r="BI64" s="52">
        <v>0</v>
      </c>
      <c r="BJ64" s="52">
        <v>0</v>
      </c>
      <c r="BK64" s="197">
        <v>0</v>
      </c>
      <c r="BM64" s="9">
        <f t="shared" si="137"/>
        <v>0</v>
      </c>
      <c r="BO64" s="9">
        <f t="shared" ref="BO64:BR64" si="145">SUMIFS($AZ64:$BK64,$AZ$4:$BK$4,BO$4)</f>
        <v>0</v>
      </c>
      <c r="BP64" s="9">
        <f t="shared" si="145"/>
        <v>0</v>
      </c>
      <c r="BQ64" s="9">
        <f t="shared" si="145"/>
        <v>0</v>
      </c>
      <c r="BR64" s="9">
        <f t="shared" si="145"/>
        <v>0</v>
      </c>
      <c r="BT64" s="9">
        <f t="shared" si="139"/>
        <v>0</v>
      </c>
    </row>
    <row r="65" spans="2:72" ht="14.25" customHeight="1" x14ac:dyDescent="0.25">
      <c r="B65" s="7" t="s">
        <v>82</v>
      </c>
      <c r="D65" s="52">
        <f>SUMIFS('Youreka P&amp;L'!B:B,'Youreka P&amp;L'!$R:$R,$B65)</f>
        <v>0</v>
      </c>
      <c r="E65" s="52">
        <f>SUMIFS('Youreka P&amp;L'!C:C,'Youreka P&amp;L'!$R:$R,$B65)</f>
        <v>0</v>
      </c>
      <c r="F65" s="52">
        <f>SUMIFS('Youreka P&amp;L'!D:D,'Youreka P&amp;L'!$R:$R,$B65)</f>
        <v>0</v>
      </c>
      <c r="G65" s="52">
        <f>SUMIFS('Youreka P&amp;L'!E:E,'Youreka P&amp;L'!$R:$R,$B65)</f>
        <v>0</v>
      </c>
      <c r="H65" s="52">
        <f>SUMIFS('Youreka P&amp;L'!F:F,'Youreka P&amp;L'!$R:$R,$B65)</f>
        <v>0</v>
      </c>
      <c r="I65" s="52">
        <f>SUMIFS('Youreka P&amp;L'!G:G,'Youreka P&amp;L'!$R:$R,$B65)</f>
        <v>0</v>
      </c>
      <c r="J65" s="52">
        <f>SUMIFS('Youreka P&amp;L'!H:H,'Youreka P&amp;L'!$R:$R,$B65)</f>
        <v>0</v>
      </c>
      <c r="K65" s="52">
        <f>SUMIFS('Youreka P&amp;L'!I:I,'Youreka P&amp;L'!$R:$R,$B65)</f>
        <v>0</v>
      </c>
      <c r="L65" s="52">
        <f>SUMIFS('Youreka P&amp;L'!J:J,'Youreka P&amp;L'!$R:$R,$B65)</f>
        <v>0</v>
      </c>
      <c r="M65" s="52">
        <f>SUMIFS('Youreka P&amp;L'!K:K,'Youreka P&amp;L'!$R:$R,$B65)</f>
        <v>0</v>
      </c>
      <c r="N65" s="52">
        <f>SUMIFS('Youreka P&amp;L'!L:L,'Youreka P&amp;L'!$R:$R,$B65)</f>
        <v>0</v>
      </c>
      <c r="O65" s="52">
        <f>SUMIFS('Youreka P&amp;L'!M:M,'Youreka P&amp;L'!$R:$R,$B65)</f>
        <v>0</v>
      </c>
      <c r="Q65" s="9">
        <f t="shared" si="133"/>
        <v>0</v>
      </c>
      <c r="S65" s="9">
        <f t="shared" ref="S65:V65" si="146">SUMIFS($D65:$O65,$D$4:$O$4,S$4)</f>
        <v>0</v>
      </c>
      <c r="T65" s="9">
        <f t="shared" si="146"/>
        <v>0</v>
      </c>
      <c r="U65" s="9">
        <f t="shared" si="146"/>
        <v>0</v>
      </c>
      <c r="V65" s="9">
        <f t="shared" si="146"/>
        <v>0</v>
      </c>
      <c r="X65" s="9">
        <f t="shared" si="135"/>
        <v>0</v>
      </c>
      <c r="AA65" s="41"/>
      <c r="AB65" s="33">
        <v>0</v>
      </c>
      <c r="AC65" s="41"/>
      <c r="AD65" s="33">
        <v>0</v>
      </c>
      <c r="AE65" s="33">
        <v>0</v>
      </c>
      <c r="AF65" s="33">
        <v>0</v>
      </c>
      <c r="AG65" s="33">
        <v>0</v>
      </c>
      <c r="AH65" s="41"/>
      <c r="AI65" s="33">
        <v>0</v>
      </c>
      <c r="AJ65" s="33">
        <v>0</v>
      </c>
      <c r="AK65" s="33">
        <v>0</v>
      </c>
      <c r="AL65" s="33">
        <v>0</v>
      </c>
      <c r="AM65" s="33">
        <v>0</v>
      </c>
      <c r="AN65" s="33">
        <v>0</v>
      </c>
      <c r="AO65" s="33">
        <v>0</v>
      </c>
      <c r="AP65" s="33">
        <v>0</v>
      </c>
      <c r="AQ65" s="33">
        <v>0</v>
      </c>
      <c r="AR65" s="33">
        <v>0</v>
      </c>
      <c r="AS65" s="33">
        <v>0</v>
      </c>
      <c r="AT65" s="33">
        <v>0</v>
      </c>
      <c r="AU65" s="41"/>
      <c r="AV65" s="33">
        <f t="shared" si="136"/>
        <v>0</v>
      </c>
      <c r="AW65" s="41"/>
      <c r="AZ65" s="52">
        <v>0</v>
      </c>
      <c r="BA65" s="52">
        <v>0</v>
      </c>
      <c r="BB65" s="52">
        <v>0</v>
      </c>
      <c r="BC65" s="52">
        <v>0</v>
      </c>
      <c r="BD65" s="52">
        <v>0</v>
      </c>
      <c r="BE65" s="52">
        <v>0</v>
      </c>
      <c r="BF65" s="52">
        <v>0</v>
      </c>
      <c r="BG65" s="52">
        <v>0</v>
      </c>
      <c r="BH65" s="52">
        <v>0</v>
      </c>
      <c r="BI65" s="52">
        <v>0</v>
      </c>
      <c r="BJ65" s="52">
        <v>0</v>
      </c>
      <c r="BK65" s="52">
        <v>0</v>
      </c>
      <c r="BM65" s="9">
        <f t="shared" si="137"/>
        <v>0</v>
      </c>
      <c r="BO65" s="9">
        <f t="shared" ref="BO65:BR65" si="147">SUMIFS($AZ65:$BK65,$AZ$4:$BK$4,BO$4)</f>
        <v>0</v>
      </c>
      <c r="BP65" s="9">
        <f t="shared" si="147"/>
        <v>0</v>
      </c>
      <c r="BQ65" s="9">
        <f t="shared" si="147"/>
        <v>0</v>
      </c>
      <c r="BR65" s="9">
        <f t="shared" si="147"/>
        <v>0</v>
      </c>
      <c r="BT65" s="9">
        <f t="shared" si="139"/>
        <v>0</v>
      </c>
    </row>
    <row r="66" spans="2:72" ht="14.25" customHeight="1" x14ac:dyDescent="0.25">
      <c r="B66" s="7" t="s">
        <v>83</v>
      </c>
      <c r="C66" s="14"/>
      <c r="D66" s="52">
        <f>-SUMIFS('Youreka P&amp;L'!B:B,'Youreka P&amp;L'!$R:$R,$B66)</f>
        <v>0</v>
      </c>
      <c r="E66" s="52">
        <f>-SUMIFS('Youreka P&amp;L'!C:C,'Youreka P&amp;L'!$R:$R,$B66)</f>
        <v>0</v>
      </c>
      <c r="F66" s="52">
        <f>-SUMIFS('Youreka P&amp;L'!D:D,'Youreka P&amp;L'!$R:$R,$B66)</f>
        <v>0</v>
      </c>
      <c r="G66" s="52">
        <f>-SUMIFS('Youreka P&amp;L'!E:E,'Youreka P&amp;L'!$R:$R,$B66)</f>
        <v>0</v>
      </c>
      <c r="H66" s="52">
        <f>-SUMIFS('Youreka P&amp;L'!F:F,'Youreka P&amp;L'!$R:$R,$B66)</f>
        <v>0</v>
      </c>
      <c r="I66" s="52">
        <f>-SUMIFS('Youreka P&amp;L'!G:G,'Youreka P&amp;L'!$R:$R,$B66)</f>
        <v>0</v>
      </c>
      <c r="J66" s="52">
        <f>-SUMIFS('Youreka P&amp;L'!H:H,'Youreka P&amp;L'!$R:$R,$B66)</f>
        <v>0</v>
      </c>
      <c r="K66" s="52">
        <f>-SUMIFS('Youreka P&amp;L'!I:I,'Youreka P&amp;L'!$R:$R,$B66)</f>
        <v>0</v>
      </c>
      <c r="L66" s="52">
        <f>-SUMIFS('Youreka P&amp;L'!J:J,'Youreka P&amp;L'!$R:$R,$B66)</f>
        <v>0</v>
      </c>
      <c r="M66" s="52">
        <f>-SUMIFS('Youreka P&amp;L'!K:K,'Youreka P&amp;L'!$R:$R,$B66)</f>
        <v>0</v>
      </c>
      <c r="N66" s="52">
        <f>-SUMIFS('Youreka P&amp;L'!L:L,'Youreka P&amp;L'!$R:$R,$B66)</f>
        <v>0</v>
      </c>
      <c r="O66" s="52">
        <f>-SUMIFS('Youreka P&amp;L'!M:M,'Youreka P&amp;L'!$R:$R,$B66)</f>
        <v>0</v>
      </c>
      <c r="P66" s="14"/>
      <c r="Q66" s="9">
        <f t="shared" si="133"/>
        <v>0</v>
      </c>
      <c r="R66" s="14"/>
      <c r="S66" s="9">
        <f t="shared" ref="S66:V66" si="148">SUMIFS($D66:$O66,$D$4:$O$4,S$4)</f>
        <v>0</v>
      </c>
      <c r="T66" s="9">
        <f t="shared" si="148"/>
        <v>0</v>
      </c>
      <c r="U66" s="9">
        <f t="shared" si="148"/>
        <v>0</v>
      </c>
      <c r="V66" s="9">
        <f t="shared" si="148"/>
        <v>0</v>
      </c>
      <c r="W66" s="14"/>
      <c r="X66" s="9">
        <f t="shared" si="135"/>
        <v>0</v>
      </c>
      <c r="Y66" s="14"/>
      <c r="AA66" s="41"/>
      <c r="AB66" s="33">
        <v>0</v>
      </c>
      <c r="AC66" s="41"/>
      <c r="AD66" s="33">
        <v>0</v>
      </c>
      <c r="AE66" s="33">
        <v>0</v>
      </c>
      <c r="AF66" s="33">
        <v>0</v>
      </c>
      <c r="AG66" s="33">
        <v>0</v>
      </c>
      <c r="AH66" s="41"/>
      <c r="AI66" s="33">
        <v>0</v>
      </c>
      <c r="AJ66" s="33">
        <v>0</v>
      </c>
      <c r="AK66" s="33">
        <v>0</v>
      </c>
      <c r="AL66" s="33">
        <v>0</v>
      </c>
      <c r="AM66" s="33">
        <v>0</v>
      </c>
      <c r="AN66" s="33">
        <v>0</v>
      </c>
      <c r="AO66" s="33">
        <v>0</v>
      </c>
      <c r="AP66" s="33">
        <v>0</v>
      </c>
      <c r="AQ66" s="33">
        <v>0</v>
      </c>
      <c r="AR66" s="33">
        <v>0</v>
      </c>
      <c r="AS66" s="33">
        <v>0</v>
      </c>
      <c r="AT66" s="33">
        <v>0</v>
      </c>
      <c r="AU66" s="41"/>
      <c r="AV66" s="33">
        <f t="shared" si="136"/>
        <v>0</v>
      </c>
      <c r="AW66" s="41"/>
      <c r="AY66" s="14"/>
      <c r="AZ66" s="52">
        <v>0</v>
      </c>
      <c r="BA66" s="52">
        <v>0</v>
      </c>
      <c r="BB66" s="52">
        <v>0</v>
      </c>
      <c r="BC66" s="52">
        <v>0</v>
      </c>
      <c r="BD66" s="52">
        <v>0</v>
      </c>
      <c r="BE66" s="52">
        <v>0</v>
      </c>
      <c r="BF66" s="52">
        <v>0</v>
      </c>
      <c r="BG66" s="52">
        <v>0</v>
      </c>
      <c r="BH66" s="52">
        <v>0</v>
      </c>
      <c r="BI66" s="52">
        <v>0</v>
      </c>
      <c r="BJ66" s="52">
        <v>0</v>
      </c>
      <c r="BK66" s="52">
        <v>0</v>
      </c>
      <c r="BL66" s="14"/>
      <c r="BM66" s="9">
        <f t="shared" si="137"/>
        <v>0</v>
      </c>
      <c r="BN66" s="14"/>
      <c r="BO66" s="9">
        <f t="shared" ref="BO66:BR66" si="149">SUMIFS($AZ66:$BK66,$AZ$4:$BK$4,BO$4)</f>
        <v>0</v>
      </c>
      <c r="BP66" s="9">
        <f t="shared" si="149"/>
        <v>0</v>
      </c>
      <c r="BQ66" s="9">
        <f t="shared" si="149"/>
        <v>0</v>
      </c>
      <c r="BR66" s="9">
        <f t="shared" si="149"/>
        <v>0</v>
      </c>
      <c r="BS66" s="14"/>
      <c r="BT66" s="9">
        <f t="shared" si="139"/>
        <v>0</v>
      </c>
    </row>
    <row r="67" spans="2:72" ht="14.25" customHeight="1" x14ac:dyDescent="0.25">
      <c r="B67" s="7" t="s">
        <v>84</v>
      </c>
      <c r="D67" s="52">
        <f>SUMIFS('Youreka P&amp;L'!B:B,'Youreka P&amp;L'!$R:$R,$B67)</f>
        <v>0</v>
      </c>
      <c r="E67" s="52">
        <f>SUMIFS('Youreka P&amp;L'!C:C,'Youreka P&amp;L'!$R:$R,$B67)</f>
        <v>0</v>
      </c>
      <c r="F67" s="52">
        <f>SUMIFS('Youreka P&amp;L'!D:D,'Youreka P&amp;L'!$R:$R,$B67)</f>
        <v>23999.279999999999</v>
      </c>
      <c r="G67" s="52">
        <f>SUMIFS('Youreka P&amp;L'!E:E,'Youreka P&amp;L'!$R:$R,$B67)</f>
        <v>0</v>
      </c>
      <c r="H67" s="52">
        <f>SUMIFS('Youreka P&amp;L'!F:F,'Youreka P&amp;L'!$R:$R,$B67)</f>
        <v>0</v>
      </c>
      <c r="I67" s="52">
        <f>SUMIFS('Youreka P&amp;L'!G:G,'Youreka P&amp;L'!$R:$R,$B67)</f>
        <v>0</v>
      </c>
      <c r="J67" s="52">
        <f>SUMIFS('Youreka P&amp;L'!H:H,'Youreka P&amp;L'!$R:$R,$B67)</f>
        <v>0</v>
      </c>
      <c r="K67" s="52">
        <f>SUMIFS('Youreka P&amp;L'!I:I,'Youreka P&amp;L'!$R:$R,$B67)</f>
        <v>0</v>
      </c>
      <c r="L67" s="52">
        <f>SUMIFS('Youreka P&amp;L'!J:J,'Youreka P&amp;L'!$R:$R,$B67)</f>
        <v>0</v>
      </c>
      <c r="M67" s="52">
        <f>SUMIFS('Youreka P&amp;L'!K:K,'Youreka P&amp;L'!$R:$R,$B67)</f>
        <v>0</v>
      </c>
      <c r="N67" s="52">
        <f>SUMIFS('Youreka P&amp;L'!L:L,'Youreka P&amp;L'!$R:$R,$B67)</f>
        <v>15384</v>
      </c>
      <c r="O67" s="52">
        <f>SUMIFS('Youreka P&amp;L'!M:M,'Youreka P&amp;L'!$R:$R,$B67)</f>
        <v>0</v>
      </c>
      <c r="Q67" s="9">
        <f t="shared" si="133"/>
        <v>0</v>
      </c>
      <c r="S67" s="9">
        <f t="shared" ref="S67:V67" si="150">SUMIFS($D67:$O67,$D$4:$O$4,S$4)</f>
        <v>23999.279999999999</v>
      </c>
      <c r="T67" s="9">
        <f t="shared" si="150"/>
        <v>0</v>
      </c>
      <c r="U67" s="9">
        <f t="shared" si="150"/>
        <v>0</v>
      </c>
      <c r="V67" s="9">
        <f t="shared" si="150"/>
        <v>15384</v>
      </c>
      <c r="X67" s="9">
        <f t="shared" si="135"/>
        <v>39383.279999999999</v>
      </c>
      <c r="AA67" s="41"/>
      <c r="AB67" s="33">
        <v>0</v>
      </c>
      <c r="AC67" s="41"/>
      <c r="AD67" s="33">
        <v>0</v>
      </c>
      <c r="AE67" s="33">
        <v>0</v>
      </c>
      <c r="AF67" s="33">
        <v>0</v>
      </c>
      <c r="AG67" s="33">
        <v>0</v>
      </c>
      <c r="AH67" s="41"/>
      <c r="AI67" s="33">
        <v>0</v>
      </c>
      <c r="AJ67" s="33">
        <v>0</v>
      </c>
      <c r="AK67" s="33">
        <v>0</v>
      </c>
      <c r="AL67" s="33">
        <v>0</v>
      </c>
      <c r="AM67" s="33">
        <v>0</v>
      </c>
      <c r="AN67" s="33">
        <v>0</v>
      </c>
      <c r="AO67" s="33">
        <v>0</v>
      </c>
      <c r="AP67" s="33">
        <v>0</v>
      </c>
      <c r="AQ67" s="33">
        <v>0</v>
      </c>
      <c r="AR67" s="33">
        <v>0</v>
      </c>
      <c r="AS67" s="33">
        <v>0</v>
      </c>
      <c r="AT67" s="33">
        <v>0</v>
      </c>
      <c r="AU67" s="41"/>
      <c r="AV67" s="33">
        <f t="shared" si="136"/>
        <v>0</v>
      </c>
      <c r="AW67" s="41"/>
      <c r="AZ67" s="52">
        <v>0</v>
      </c>
      <c r="BA67" s="52">
        <v>0</v>
      </c>
      <c r="BB67" s="52">
        <v>0</v>
      </c>
      <c r="BC67" s="52">
        <v>0</v>
      </c>
      <c r="BD67" s="52">
        <v>0</v>
      </c>
      <c r="BE67" s="52">
        <v>0</v>
      </c>
      <c r="BF67" s="52">
        <v>0</v>
      </c>
      <c r="BG67" s="52">
        <v>0</v>
      </c>
      <c r="BH67" s="52">
        <v>0</v>
      </c>
      <c r="BI67" s="52">
        <v>0</v>
      </c>
      <c r="BJ67" s="52">
        <v>0</v>
      </c>
      <c r="BK67" s="52">
        <v>0</v>
      </c>
      <c r="BM67" s="9">
        <f t="shared" si="137"/>
        <v>0</v>
      </c>
      <c r="BO67" s="9">
        <f t="shared" ref="BO67:BR67" si="151">SUMIFS($AZ67:$BK67,$AZ$4:$BK$4,BO$4)</f>
        <v>0</v>
      </c>
      <c r="BP67" s="9">
        <f t="shared" si="151"/>
        <v>0</v>
      </c>
      <c r="BQ67" s="9">
        <f t="shared" si="151"/>
        <v>0</v>
      </c>
      <c r="BR67" s="9">
        <f t="shared" si="151"/>
        <v>0</v>
      </c>
      <c r="BT67" s="9">
        <f t="shared" si="139"/>
        <v>0</v>
      </c>
    </row>
    <row r="68" spans="2:72" ht="14.25" customHeight="1" x14ac:dyDescent="0.25">
      <c r="B68" s="7" t="s">
        <v>85</v>
      </c>
      <c r="D68" s="52">
        <f>SUMIFS('Youreka P&amp;L'!B:B,'Youreka P&amp;L'!$R:$R,$B68)</f>
        <v>0</v>
      </c>
      <c r="E68" s="52">
        <f>SUMIFS('Youreka P&amp;L'!C:C,'Youreka P&amp;L'!$R:$R,$B68)</f>
        <v>0</v>
      </c>
      <c r="F68" s="52">
        <f>SUMIFS('Youreka P&amp;L'!D:D,'Youreka P&amp;L'!$R:$R,$B68)</f>
        <v>0</v>
      </c>
      <c r="G68" s="52">
        <f>SUMIFS('Youreka P&amp;L'!E:E,'Youreka P&amp;L'!$R:$R,$B68)</f>
        <v>0</v>
      </c>
      <c r="H68" s="52">
        <f>SUMIFS('Youreka P&amp;L'!F:F,'Youreka P&amp;L'!$R:$R,$B68)</f>
        <v>0</v>
      </c>
      <c r="I68" s="52">
        <f>SUMIFS('Youreka P&amp;L'!G:G,'Youreka P&amp;L'!$R:$R,$B68)</f>
        <v>0</v>
      </c>
      <c r="J68" s="52">
        <f>SUMIFS('Youreka P&amp;L'!H:H,'Youreka P&amp;L'!$R:$R,$B68)</f>
        <v>0</v>
      </c>
      <c r="K68" s="52">
        <f>SUMIFS('Youreka P&amp;L'!I:I,'Youreka P&amp;L'!$R:$R,$B68)</f>
        <v>0</v>
      </c>
      <c r="L68" s="52">
        <f>SUMIFS('Youreka P&amp;L'!J:J,'Youreka P&amp;L'!$R:$R,$B68)</f>
        <v>0</v>
      </c>
      <c r="M68" s="52">
        <f>SUMIFS('Youreka P&amp;L'!K:K,'Youreka P&amp;L'!$R:$R,$B68)</f>
        <v>0</v>
      </c>
      <c r="N68" s="52">
        <f>SUMIFS('Youreka P&amp;L'!L:L,'Youreka P&amp;L'!$R:$R,$B68)</f>
        <v>0</v>
      </c>
      <c r="O68" s="52">
        <f>SUMIFS('Youreka P&amp;L'!M:M,'Youreka P&amp;L'!$R:$R,$B68)</f>
        <v>0</v>
      </c>
      <c r="Q68" s="9">
        <f t="shared" si="133"/>
        <v>0</v>
      </c>
      <c r="S68" s="9">
        <f t="shared" ref="S68:V68" si="152">SUMIFS($D68:$O68,$D$4:$O$4,S$4)</f>
        <v>0</v>
      </c>
      <c r="T68" s="9">
        <f t="shared" si="152"/>
        <v>0</v>
      </c>
      <c r="U68" s="9">
        <f t="shared" si="152"/>
        <v>0</v>
      </c>
      <c r="V68" s="9">
        <f t="shared" si="152"/>
        <v>0</v>
      </c>
      <c r="X68" s="9">
        <f t="shared" si="135"/>
        <v>0</v>
      </c>
      <c r="AA68" s="41"/>
      <c r="AB68" s="33">
        <v>0</v>
      </c>
      <c r="AC68" s="41"/>
      <c r="AD68" s="33">
        <v>0</v>
      </c>
      <c r="AE68" s="33">
        <v>0</v>
      </c>
      <c r="AF68" s="33">
        <v>0</v>
      </c>
      <c r="AG68" s="33">
        <v>0</v>
      </c>
      <c r="AH68" s="41"/>
      <c r="AI68" s="33">
        <v>0</v>
      </c>
      <c r="AJ68" s="33">
        <v>0</v>
      </c>
      <c r="AK68" s="33">
        <v>0</v>
      </c>
      <c r="AL68" s="33">
        <v>0</v>
      </c>
      <c r="AM68" s="33">
        <v>0</v>
      </c>
      <c r="AN68" s="33">
        <v>0</v>
      </c>
      <c r="AO68" s="33">
        <v>0</v>
      </c>
      <c r="AP68" s="33">
        <v>0</v>
      </c>
      <c r="AQ68" s="33">
        <v>0</v>
      </c>
      <c r="AR68" s="33">
        <v>0</v>
      </c>
      <c r="AS68" s="33">
        <v>0</v>
      </c>
      <c r="AT68" s="33">
        <v>0</v>
      </c>
      <c r="AU68" s="41"/>
      <c r="AV68" s="33">
        <f t="shared" si="136"/>
        <v>0</v>
      </c>
      <c r="AW68" s="41"/>
      <c r="AZ68" s="52">
        <v>0</v>
      </c>
      <c r="BA68" s="52">
        <v>0</v>
      </c>
      <c r="BB68" s="52">
        <v>0</v>
      </c>
      <c r="BC68" s="52">
        <v>0</v>
      </c>
      <c r="BD68" s="52">
        <v>0</v>
      </c>
      <c r="BE68" s="52">
        <v>0</v>
      </c>
      <c r="BF68" s="52">
        <v>0</v>
      </c>
      <c r="BG68" s="52">
        <v>0</v>
      </c>
      <c r="BH68" s="52">
        <v>0</v>
      </c>
      <c r="BI68" s="52">
        <v>0</v>
      </c>
      <c r="BJ68" s="52">
        <v>0</v>
      </c>
      <c r="BK68" s="52">
        <v>0</v>
      </c>
      <c r="BM68" s="9">
        <f t="shared" si="137"/>
        <v>0</v>
      </c>
      <c r="BO68" s="9">
        <f t="shared" ref="BO68:BR68" si="153">SUMIFS($AZ68:$BK68,$AZ$4:$BK$4,BO$4)</f>
        <v>0</v>
      </c>
      <c r="BP68" s="9">
        <f t="shared" si="153"/>
        <v>0</v>
      </c>
      <c r="BQ68" s="9">
        <f t="shared" si="153"/>
        <v>0</v>
      </c>
      <c r="BR68" s="9">
        <f t="shared" si="153"/>
        <v>0</v>
      </c>
      <c r="BT68" s="9">
        <f t="shared" si="139"/>
        <v>0</v>
      </c>
    </row>
    <row r="69" spans="2:72" ht="14.25" customHeight="1" x14ac:dyDescent="0.25">
      <c r="B69" s="10" t="s">
        <v>86</v>
      </c>
      <c r="D69" s="49">
        <f t="shared" ref="D69:O69" si="154">SUM(D61:D68)</f>
        <v>0</v>
      </c>
      <c r="E69" s="49">
        <f t="shared" si="154"/>
        <v>0</v>
      </c>
      <c r="F69" s="49">
        <f t="shared" si="154"/>
        <v>23698.309999999998</v>
      </c>
      <c r="G69" s="49">
        <f t="shared" si="154"/>
        <v>0</v>
      </c>
      <c r="H69" s="49">
        <f t="shared" si="154"/>
        <v>0</v>
      </c>
      <c r="I69" s="49">
        <f t="shared" si="154"/>
        <v>0</v>
      </c>
      <c r="J69" s="49">
        <f t="shared" si="154"/>
        <v>0</v>
      </c>
      <c r="K69" s="49">
        <f t="shared" si="154"/>
        <v>0</v>
      </c>
      <c r="L69" s="49">
        <f t="shared" si="154"/>
        <v>309</v>
      </c>
      <c r="M69" s="49">
        <f t="shared" si="154"/>
        <v>70</v>
      </c>
      <c r="N69" s="49">
        <f t="shared" si="154"/>
        <v>15384</v>
      </c>
      <c r="O69" s="49">
        <f t="shared" si="154"/>
        <v>0</v>
      </c>
      <c r="Q69" s="49">
        <f t="shared" si="133"/>
        <v>0</v>
      </c>
      <c r="S69" s="49">
        <f t="shared" ref="S69:V69" si="155">SUMIFS($D69:$O69,$D$4:$O$4,S$4)</f>
        <v>23698.309999999998</v>
      </c>
      <c r="T69" s="49">
        <f t="shared" si="155"/>
        <v>0</v>
      </c>
      <c r="U69" s="49">
        <f t="shared" si="155"/>
        <v>309</v>
      </c>
      <c r="V69" s="49">
        <f t="shared" si="155"/>
        <v>15454</v>
      </c>
      <c r="X69" s="49">
        <f t="shared" si="135"/>
        <v>39461.31</v>
      </c>
      <c r="AA69" s="41"/>
      <c r="AB69" s="266">
        <v>0</v>
      </c>
      <c r="AC69" s="41"/>
      <c r="AD69" s="266">
        <v>0</v>
      </c>
      <c r="AE69" s="266">
        <v>0</v>
      </c>
      <c r="AF69" s="266">
        <v>0</v>
      </c>
      <c r="AG69" s="266">
        <v>0</v>
      </c>
      <c r="AH69" s="41"/>
      <c r="AI69" s="266">
        <v>0</v>
      </c>
      <c r="AJ69" s="266">
        <v>0</v>
      </c>
      <c r="AK69" s="266">
        <v>0</v>
      </c>
      <c r="AL69" s="266">
        <v>0</v>
      </c>
      <c r="AM69" s="266">
        <v>0</v>
      </c>
      <c r="AN69" s="266">
        <v>0</v>
      </c>
      <c r="AO69" s="266">
        <v>0</v>
      </c>
      <c r="AP69" s="266">
        <v>0</v>
      </c>
      <c r="AQ69" s="266">
        <v>0</v>
      </c>
      <c r="AR69" s="266">
        <v>0</v>
      </c>
      <c r="AS69" s="266">
        <v>0</v>
      </c>
      <c r="AT69" s="266">
        <v>0</v>
      </c>
      <c r="AU69" s="41"/>
      <c r="AV69" s="266">
        <f t="shared" si="136"/>
        <v>0</v>
      </c>
      <c r="AW69" s="41"/>
      <c r="AZ69" s="49">
        <v>-2581.8599999999997</v>
      </c>
      <c r="BA69" s="49">
        <v>-2382.85</v>
      </c>
      <c r="BB69" s="49">
        <v>-2593.1799999999998</v>
      </c>
      <c r="BC69" s="49">
        <v>-3051.62</v>
      </c>
      <c r="BD69" s="49">
        <v>2949.07</v>
      </c>
      <c r="BE69" s="49">
        <v>-3051.62</v>
      </c>
      <c r="BF69" s="49">
        <v>7461.44</v>
      </c>
      <c r="BG69" s="49">
        <v>-3051.62</v>
      </c>
      <c r="BH69" s="49">
        <v>-9803.86</v>
      </c>
      <c r="BI69" s="49">
        <v>0</v>
      </c>
      <c r="BJ69" s="49">
        <v>0</v>
      </c>
      <c r="BK69" s="49">
        <v>-1430.84</v>
      </c>
      <c r="BM69" s="49">
        <f t="shared" si="137"/>
        <v>-1430.84</v>
      </c>
      <c r="BO69" s="49">
        <f t="shared" ref="BO69:BR69" si="156">SUMIFS($AZ69:$BK69,$AZ$4:$BK$4,BO$4)</f>
        <v>-7557.8899999999994</v>
      </c>
      <c r="BP69" s="49">
        <f t="shared" si="156"/>
        <v>-3154.1699999999996</v>
      </c>
      <c r="BQ69" s="49">
        <f t="shared" si="156"/>
        <v>-5394.0400000000009</v>
      </c>
      <c r="BR69" s="49">
        <f t="shared" si="156"/>
        <v>-1430.84</v>
      </c>
      <c r="BT69" s="49">
        <f t="shared" si="139"/>
        <v>-17536.939999999999</v>
      </c>
    </row>
    <row r="70" spans="2:72" ht="14.25" customHeight="1" x14ac:dyDescent="0.25">
      <c r="AA70" s="41"/>
      <c r="AB70" s="41"/>
      <c r="AC70" s="41"/>
      <c r="AD70" s="41"/>
      <c r="AE70" s="41"/>
      <c r="AF70" s="41"/>
      <c r="AG70" s="41"/>
      <c r="AH70" s="41"/>
      <c r="AI70" s="41"/>
      <c r="AJ70" s="41"/>
      <c r="AK70" s="41"/>
      <c r="AL70" s="41"/>
      <c r="AM70" s="41"/>
      <c r="AN70" s="41"/>
      <c r="AO70" s="41"/>
      <c r="AP70" s="41"/>
      <c r="AQ70" s="41"/>
      <c r="AR70" s="41"/>
      <c r="AS70" s="41"/>
      <c r="AT70" s="41"/>
      <c r="AU70" s="41"/>
      <c r="AV70" s="41"/>
      <c r="AW70" s="41"/>
    </row>
    <row r="71" spans="2:72" ht="14.25" customHeight="1" x14ac:dyDescent="0.25">
      <c r="B71" s="14" t="s">
        <v>87</v>
      </c>
      <c r="D71" s="49">
        <f t="shared" ref="D71:O71" si="157">+D57-D69</f>
        <v>-656118.66055555572</v>
      </c>
      <c r="E71" s="49">
        <f t="shared" si="157"/>
        <v>-602530.90055555559</v>
      </c>
      <c r="F71" s="49">
        <f t="shared" si="157"/>
        <v>-662846.47055555577</v>
      </c>
      <c r="G71" s="49">
        <f t="shared" si="157"/>
        <v>-574654.93055555539</v>
      </c>
      <c r="H71" s="49">
        <f t="shared" si="157"/>
        <v>-589759.79055555549</v>
      </c>
      <c r="I71" s="49">
        <f t="shared" si="157"/>
        <v>-604039.74055555544</v>
      </c>
      <c r="J71" s="49">
        <f t="shared" si="157"/>
        <v>-572675.56055555539</v>
      </c>
      <c r="K71" s="49">
        <f t="shared" si="157"/>
        <v>-524291.3205555554</v>
      </c>
      <c r="L71" s="49">
        <f t="shared" si="157"/>
        <v>-523197.57055555552</v>
      </c>
      <c r="M71" s="49">
        <f t="shared" si="157"/>
        <v>-603200.3705555558</v>
      </c>
      <c r="N71" s="49">
        <f t="shared" si="157"/>
        <v>-456440.84055555577</v>
      </c>
      <c r="O71" s="49">
        <f t="shared" si="157"/>
        <v>-467806.34055555565</v>
      </c>
      <c r="Q71" s="49">
        <f t="shared" ref="Q71:Q73" si="158">SUMIFS($D71:$O71,$D$5:$O$5,"="&amp;$Q$5)</f>
        <v>-467806.34055555565</v>
      </c>
      <c r="S71" s="49">
        <f t="shared" ref="S71:V71" si="159">SUMIFS($D71:$O71,$D$4:$O$4,S$4)</f>
        <v>-1921496.031666667</v>
      </c>
      <c r="T71" s="49">
        <f t="shared" si="159"/>
        <v>-1768454.4616666664</v>
      </c>
      <c r="U71" s="49">
        <f t="shared" si="159"/>
        <v>-1620164.4516666662</v>
      </c>
      <c r="V71" s="49">
        <f t="shared" si="159"/>
        <v>-1527447.5516666672</v>
      </c>
      <c r="X71" s="49">
        <f t="shared" ref="X71:X73" si="160">SUMIFS($D71:$O71,$D$5:$O$5,"&lt;="&amp;$X$5)</f>
        <v>-6837562.496666668</v>
      </c>
      <c r="AA71" s="41"/>
      <c r="AB71" s="266">
        <v>-7143668.1197048612</v>
      </c>
      <c r="AC71" s="41"/>
      <c r="AD71" s="266">
        <v>-1955989.0831536609</v>
      </c>
      <c r="AE71" s="266">
        <v>-1833346.1089474782</v>
      </c>
      <c r="AF71" s="266">
        <v>-1719733.0547617092</v>
      </c>
      <c r="AG71" s="266">
        <v>-1634599.8728420129</v>
      </c>
      <c r="AH71" s="41"/>
      <c r="AI71" s="266">
        <v>-648589.6774638776</v>
      </c>
      <c r="AJ71" s="266">
        <v>-655231.35435499053</v>
      </c>
      <c r="AK71" s="266">
        <v>-652168.05133479275</v>
      </c>
      <c r="AL71" s="266">
        <v>-645740.23240472469</v>
      </c>
      <c r="AM71" s="266">
        <v>-605201.09675648075</v>
      </c>
      <c r="AN71" s="266">
        <v>-582404.77978627302</v>
      </c>
      <c r="AO71" s="266">
        <v>-583112.54523623909</v>
      </c>
      <c r="AP71" s="266">
        <v>-557526.75070531201</v>
      </c>
      <c r="AQ71" s="266">
        <v>-579093.75882015796</v>
      </c>
      <c r="AR71" s="266">
        <v>-516506.00854946941</v>
      </c>
      <c r="AS71" s="266">
        <v>-571295.68529246969</v>
      </c>
      <c r="AT71" s="266">
        <v>-546798.17900007369</v>
      </c>
      <c r="AU71" s="41"/>
      <c r="AV71" s="266">
        <f t="shared" ref="AV71:AV72" si="161">SUMIFS(AI71:AT71,$AI$5:$AT$5,"&lt;="&amp;$AV$5)</f>
        <v>-7143668.1197048603</v>
      </c>
      <c r="AW71" s="41"/>
      <c r="AZ71" s="49">
        <v>-745851.72888888896</v>
      </c>
      <c r="BA71" s="49">
        <v>-769758.70888888882</v>
      </c>
      <c r="BB71" s="49">
        <v>-787435.60888888885</v>
      </c>
      <c r="BC71" s="49">
        <v>-747672.24888888898</v>
      </c>
      <c r="BD71" s="49">
        <v>-766480.31888888881</v>
      </c>
      <c r="BE71" s="49">
        <v>-728335.37888888875</v>
      </c>
      <c r="BF71" s="49">
        <v>-761976.21888888883</v>
      </c>
      <c r="BG71" s="49">
        <v>-769024.76888888876</v>
      </c>
      <c r="BH71" s="49">
        <v>-715291.50888888875</v>
      </c>
      <c r="BI71" s="49">
        <v>-699460.67055555573</v>
      </c>
      <c r="BJ71" s="49">
        <v>-666916.54055555537</v>
      </c>
      <c r="BK71" s="49">
        <v>-679438.0305555556</v>
      </c>
      <c r="BM71" s="49">
        <f t="shared" ref="BM71:BM73" si="162">SUMIFS($AZ71:$BK71,$AZ$5:$BK$5,"="&amp;$BM$5)</f>
        <v>-679438.0305555556</v>
      </c>
      <c r="BO71" s="49">
        <f t="shared" ref="BO71:BR71" si="163">SUMIFS($AZ71:$BK71,$AZ$4:$BK$4,BO$4)</f>
        <v>-2303046.0466666664</v>
      </c>
      <c r="BP71" s="49">
        <f t="shared" si="163"/>
        <v>-2242487.9466666663</v>
      </c>
      <c r="BQ71" s="49">
        <f t="shared" si="163"/>
        <v>-2246292.4966666661</v>
      </c>
      <c r="BR71" s="49">
        <f t="shared" si="163"/>
        <v>-2045815.2416666667</v>
      </c>
      <c r="BT71" s="49">
        <f t="shared" ref="BT71:BT73" si="164">SUMIFS($AZ71:$BK71,$AZ$5:$BK$5,"&lt;="&amp;$BT$5)</f>
        <v>-8837641.7316666655</v>
      </c>
    </row>
    <row r="72" spans="2:72" ht="14.25" customHeight="1" x14ac:dyDescent="0.25">
      <c r="B72" s="7" t="s">
        <v>88</v>
      </c>
      <c r="D72" s="52">
        <f>SUMIFS('Youreka P&amp;L'!B:B,'Youreka P&amp;L'!$R:$R,$B72)</f>
        <v>0</v>
      </c>
      <c r="E72" s="52">
        <f>SUMIFS('Youreka P&amp;L'!C:C,'Youreka P&amp;L'!$R:$R,$B72)</f>
        <v>0</v>
      </c>
      <c r="F72" s="52">
        <f>SUMIFS('Youreka P&amp;L'!D:D,'Youreka P&amp;L'!$R:$R,$B72)</f>
        <v>0</v>
      </c>
      <c r="G72" s="52">
        <f>SUMIFS('Youreka P&amp;L'!E:E,'Youreka P&amp;L'!$R:$R,$B72)</f>
        <v>0</v>
      </c>
      <c r="H72" s="52">
        <f>SUMIFS('Youreka P&amp;L'!F:F,'Youreka P&amp;L'!$R:$R,$B72)</f>
        <v>0</v>
      </c>
      <c r="I72" s="52">
        <f>SUMIFS('Youreka P&amp;L'!G:G,'Youreka P&amp;L'!$R:$R,$B72)</f>
        <v>0</v>
      </c>
      <c r="J72" s="52">
        <f>SUMIFS('Youreka P&amp;L'!H:H,'Youreka P&amp;L'!$R:$R,$B72)</f>
        <v>0</v>
      </c>
      <c r="K72" s="52">
        <f>SUMIFS('Youreka P&amp;L'!I:I,'Youreka P&amp;L'!$R:$R,$B72)</f>
        <v>0</v>
      </c>
      <c r="L72" s="52">
        <f>SUMIFS('Youreka P&amp;L'!J:J,'Youreka P&amp;L'!$R:$R,$B72)</f>
        <v>0</v>
      </c>
      <c r="M72" s="52">
        <f>SUMIFS('Youreka P&amp;L'!K:K,'Youreka P&amp;L'!$R:$R,$B72)</f>
        <v>0</v>
      </c>
      <c r="N72" s="52">
        <f>SUMIFS('Youreka P&amp;L'!L:L,'Youreka P&amp;L'!$R:$R,$B72)</f>
        <v>0</v>
      </c>
      <c r="O72" s="52">
        <f>SUMIFS('Youreka P&amp;L'!M:M,'Youreka P&amp;L'!$R:$R,$B72)</f>
        <v>0</v>
      </c>
      <c r="Q72" s="9">
        <f t="shared" si="158"/>
        <v>0</v>
      </c>
      <c r="S72" s="9">
        <f t="shared" ref="S72:V72" si="165">SUMIFS($D72:$O72,$D$4:$O$4,S$4)</f>
        <v>0</v>
      </c>
      <c r="T72" s="9">
        <f t="shared" si="165"/>
        <v>0</v>
      </c>
      <c r="U72" s="9">
        <f t="shared" si="165"/>
        <v>0</v>
      </c>
      <c r="V72" s="9">
        <f t="shared" si="165"/>
        <v>0</v>
      </c>
      <c r="X72" s="9">
        <f t="shared" si="160"/>
        <v>0</v>
      </c>
      <c r="AA72" s="41"/>
      <c r="AB72" s="33">
        <v>0</v>
      </c>
      <c r="AC72" s="41"/>
      <c r="AD72" s="33">
        <v>0</v>
      </c>
      <c r="AE72" s="33">
        <v>0</v>
      </c>
      <c r="AF72" s="33">
        <v>0</v>
      </c>
      <c r="AG72" s="33">
        <v>0</v>
      </c>
      <c r="AH72" s="41"/>
      <c r="AI72" s="33">
        <v>0</v>
      </c>
      <c r="AJ72" s="33">
        <v>0</v>
      </c>
      <c r="AK72" s="33">
        <v>0</v>
      </c>
      <c r="AL72" s="33">
        <v>0</v>
      </c>
      <c r="AM72" s="33">
        <v>0</v>
      </c>
      <c r="AN72" s="33">
        <v>0</v>
      </c>
      <c r="AO72" s="33">
        <v>0</v>
      </c>
      <c r="AP72" s="33">
        <v>0</v>
      </c>
      <c r="AQ72" s="33">
        <v>0</v>
      </c>
      <c r="AR72" s="33">
        <v>0</v>
      </c>
      <c r="AS72" s="33">
        <v>0</v>
      </c>
      <c r="AT72" s="33">
        <v>0</v>
      </c>
      <c r="AU72" s="41"/>
      <c r="AV72" s="33">
        <f t="shared" si="161"/>
        <v>0</v>
      </c>
      <c r="AW72" s="41"/>
      <c r="AZ72" s="52">
        <v>0</v>
      </c>
      <c r="BA72" s="52">
        <v>0</v>
      </c>
      <c r="BB72" s="52">
        <v>0</v>
      </c>
      <c r="BC72" s="52">
        <v>0</v>
      </c>
      <c r="BD72" s="52">
        <v>0</v>
      </c>
      <c r="BE72" s="52">
        <v>0</v>
      </c>
      <c r="BF72" s="52">
        <v>0</v>
      </c>
      <c r="BG72" s="52">
        <v>0</v>
      </c>
      <c r="BH72" s="52">
        <v>0</v>
      </c>
      <c r="BI72" s="52">
        <v>0</v>
      </c>
      <c r="BJ72" s="52">
        <v>0</v>
      </c>
      <c r="BK72" s="33">
        <v>0</v>
      </c>
      <c r="BM72" s="9">
        <f t="shared" si="162"/>
        <v>0</v>
      </c>
      <c r="BO72" s="9">
        <f t="shared" ref="BO72:BR72" si="166">SUMIFS($AZ72:$BK72,$AZ$4:$BK$4,BO$4)</f>
        <v>0</v>
      </c>
      <c r="BP72" s="9">
        <f t="shared" si="166"/>
        <v>0</v>
      </c>
      <c r="BQ72" s="9">
        <f t="shared" si="166"/>
        <v>0</v>
      </c>
      <c r="BR72" s="9">
        <f t="shared" si="166"/>
        <v>0</v>
      </c>
      <c r="BT72" s="9">
        <f t="shared" si="164"/>
        <v>0</v>
      </c>
    </row>
    <row r="73" spans="2:72" ht="14.25" customHeight="1" x14ac:dyDescent="0.25">
      <c r="B73" s="50" t="s">
        <v>89</v>
      </c>
      <c r="D73" s="51">
        <f t="shared" ref="D73:O73" si="167">D72/D71</f>
        <v>0</v>
      </c>
      <c r="E73" s="51">
        <f t="shared" si="167"/>
        <v>0</v>
      </c>
      <c r="F73" s="51">
        <f t="shared" si="167"/>
        <v>0</v>
      </c>
      <c r="G73" s="51">
        <f t="shared" si="167"/>
        <v>0</v>
      </c>
      <c r="H73" s="51">
        <f t="shared" si="167"/>
        <v>0</v>
      </c>
      <c r="I73" s="51">
        <f t="shared" si="167"/>
        <v>0</v>
      </c>
      <c r="J73" s="51">
        <f t="shared" si="167"/>
        <v>0</v>
      </c>
      <c r="K73" s="51">
        <f t="shared" si="167"/>
        <v>0</v>
      </c>
      <c r="L73" s="51">
        <f t="shared" si="167"/>
        <v>0</v>
      </c>
      <c r="M73" s="51">
        <f t="shared" si="167"/>
        <v>0</v>
      </c>
      <c r="N73" s="51">
        <f t="shared" si="167"/>
        <v>0</v>
      </c>
      <c r="O73" s="51">
        <f t="shared" si="167"/>
        <v>0</v>
      </c>
      <c r="Q73" s="51">
        <f t="shared" si="158"/>
        <v>0</v>
      </c>
      <c r="S73" s="51">
        <f t="shared" ref="S73:V73" si="168">S72/S71</f>
        <v>0</v>
      </c>
      <c r="T73" s="51">
        <f t="shared" si="168"/>
        <v>0</v>
      </c>
      <c r="U73" s="51">
        <f t="shared" si="168"/>
        <v>0</v>
      </c>
      <c r="V73" s="51">
        <f t="shared" si="168"/>
        <v>0</v>
      </c>
      <c r="X73" s="51">
        <f t="shared" si="160"/>
        <v>0</v>
      </c>
      <c r="AA73" s="41"/>
      <c r="AB73" s="43">
        <v>0</v>
      </c>
      <c r="AC73" s="41"/>
      <c r="AD73" s="43">
        <v>0</v>
      </c>
      <c r="AE73" s="43">
        <v>0</v>
      </c>
      <c r="AF73" s="43">
        <v>0</v>
      </c>
      <c r="AG73" s="43">
        <v>0</v>
      </c>
      <c r="AH73" s="41"/>
      <c r="AI73" s="43">
        <v>0</v>
      </c>
      <c r="AJ73" s="43">
        <v>0</v>
      </c>
      <c r="AK73" s="43">
        <v>0</v>
      </c>
      <c r="AL73" s="43">
        <v>0</v>
      </c>
      <c r="AM73" s="43">
        <v>0</v>
      </c>
      <c r="AN73" s="43">
        <v>0</v>
      </c>
      <c r="AO73" s="43">
        <v>0</v>
      </c>
      <c r="AP73" s="43">
        <v>0</v>
      </c>
      <c r="AQ73" s="43">
        <v>0</v>
      </c>
      <c r="AR73" s="43">
        <v>0</v>
      </c>
      <c r="AS73" s="43">
        <v>0</v>
      </c>
      <c r="AT73" s="43">
        <v>0</v>
      </c>
      <c r="AU73" s="41"/>
      <c r="AV73" s="51">
        <f>SUMIFS($D73:$O73,$D$5:$O$5,"&lt;="&amp;$X$5)</f>
        <v>0</v>
      </c>
      <c r="AW73" s="41"/>
      <c r="AZ73" s="51">
        <v>0</v>
      </c>
      <c r="BA73" s="51">
        <v>0</v>
      </c>
      <c r="BB73" s="51">
        <v>0</v>
      </c>
      <c r="BC73" s="51">
        <v>0</v>
      </c>
      <c r="BD73" s="51">
        <v>0</v>
      </c>
      <c r="BE73" s="51">
        <v>0</v>
      </c>
      <c r="BF73" s="51">
        <v>0</v>
      </c>
      <c r="BG73" s="51">
        <v>0</v>
      </c>
      <c r="BH73" s="51">
        <v>0</v>
      </c>
      <c r="BI73" s="51">
        <v>0</v>
      </c>
      <c r="BJ73" s="51">
        <v>0</v>
      </c>
      <c r="BK73" s="51">
        <v>0</v>
      </c>
      <c r="BM73" s="51">
        <f t="shared" si="162"/>
        <v>0</v>
      </c>
      <c r="BO73" s="51">
        <f t="shared" ref="BO73:BR73" si="169">BO72/BO71</f>
        <v>0</v>
      </c>
      <c r="BP73" s="51">
        <f t="shared" si="169"/>
        <v>0</v>
      </c>
      <c r="BQ73" s="51">
        <f t="shared" si="169"/>
        <v>0</v>
      </c>
      <c r="BR73" s="51">
        <f t="shared" si="169"/>
        <v>0</v>
      </c>
      <c r="BT73" s="51">
        <f t="shared" si="164"/>
        <v>0</v>
      </c>
    </row>
    <row r="74" spans="2:72" ht="14.25" customHeight="1" x14ac:dyDescent="0.25">
      <c r="B74" s="50"/>
      <c r="AA74" s="41"/>
      <c r="AB74" s="41"/>
      <c r="AC74" s="41"/>
      <c r="AD74" s="41"/>
      <c r="AE74" s="41"/>
      <c r="AF74" s="41"/>
      <c r="AG74" s="41"/>
      <c r="AH74" s="41"/>
      <c r="AI74" s="41"/>
      <c r="AJ74" s="41"/>
      <c r="AK74" s="41"/>
      <c r="AL74" s="41"/>
      <c r="AM74" s="41"/>
      <c r="AN74" s="41"/>
      <c r="AO74" s="41"/>
      <c r="AP74" s="41"/>
      <c r="AQ74" s="41"/>
      <c r="AR74" s="41"/>
      <c r="AS74" s="41"/>
      <c r="AT74" s="41"/>
      <c r="AU74" s="41"/>
      <c r="AV74" s="41"/>
      <c r="AW74" s="41"/>
    </row>
    <row r="75" spans="2:72" ht="14.25" customHeight="1" x14ac:dyDescent="0.25">
      <c r="B75" s="10" t="s">
        <v>90</v>
      </c>
      <c r="D75" s="49">
        <f t="shared" ref="D75:O75" si="170">D71-D72</f>
        <v>-656118.66055555572</v>
      </c>
      <c r="E75" s="49">
        <f t="shared" si="170"/>
        <v>-602530.90055555559</v>
      </c>
      <c r="F75" s="49">
        <f t="shared" si="170"/>
        <v>-662846.47055555577</v>
      </c>
      <c r="G75" s="49">
        <f t="shared" si="170"/>
        <v>-574654.93055555539</v>
      </c>
      <c r="H75" s="49">
        <f t="shared" si="170"/>
        <v>-589759.79055555549</v>
      </c>
      <c r="I75" s="49">
        <f t="shared" si="170"/>
        <v>-604039.74055555544</v>
      </c>
      <c r="J75" s="49">
        <f t="shared" si="170"/>
        <v>-572675.56055555539</v>
      </c>
      <c r="K75" s="49">
        <f t="shared" si="170"/>
        <v>-524291.3205555554</v>
      </c>
      <c r="L75" s="49">
        <f t="shared" si="170"/>
        <v>-523197.57055555552</v>
      </c>
      <c r="M75" s="49">
        <f t="shared" si="170"/>
        <v>-603200.3705555558</v>
      </c>
      <c r="N75" s="49">
        <f t="shared" si="170"/>
        <v>-456440.84055555577</v>
      </c>
      <c r="O75" s="49">
        <f t="shared" si="170"/>
        <v>-467806.34055555565</v>
      </c>
      <c r="Q75" s="49">
        <f>SUMIFS($D75:$O75,$D$5:$O$5,"="&amp;$Q$5)</f>
        <v>-467806.34055555565</v>
      </c>
      <c r="S75" s="49">
        <f t="shared" ref="S75:V75" si="171">SUMIFS($D75:$O75,$D$4:$O$4,S$4)</f>
        <v>-1921496.031666667</v>
      </c>
      <c r="T75" s="49">
        <f t="shared" si="171"/>
        <v>-1768454.4616666664</v>
      </c>
      <c r="U75" s="49">
        <f t="shared" si="171"/>
        <v>-1620164.4516666662</v>
      </c>
      <c r="V75" s="49">
        <f t="shared" si="171"/>
        <v>-1527447.5516666672</v>
      </c>
      <c r="X75" s="49">
        <f>SUMIFS($D75:$O75,$D$5:$O$5,"&lt;="&amp;$X$5)</f>
        <v>-6837562.496666668</v>
      </c>
      <c r="AA75" s="41"/>
      <c r="AB75" s="266">
        <v>-7143668.1197048612</v>
      </c>
      <c r="AC75" s="41"/>
      <c r="AD75" s="266">
        <v>-1955989.0831536609</v>
      </c>
      <c r="AE75" s="266">
        <v>-1833346.1089474782</v>
      </c>
      <c r="AF75" s="266">
        <v>-1719733.0547617092</v>
      </c>
      <c r="AG75" s="266">
        <v>-1634599.8728420129</v>
      </c>
      <c r="AH75" s="41"/>
      <c r="AI75" s="266">
        <v>-648589.6774638776</v>
      </c>
      <c r="AJ75" s="266">
        <v>-655231.35435499053</v>
      </c>
      <c r="AK75" s="266">
        <v>-652168.05133479275</v>
      </c>
      <c r="AL75" s="266">
        <v>-645740.23240472469</v>
      </c>
      <c r="AM75" s="266">
        <v>-605201.09675648075</v>
      </c>
      <c r="AN75" s="266">
        <v>-582404.77978627302</v>
      </c>
      <c r="AO75" s="266">
        <v>-583112.54523623909</v>
      </c>
      <c r="AP75" s="266">
        <v>-557526.75070531201</v>
      </c>
      <c r="AQ75" s="266">
        <v>-579093.75882015796</v>
      </c>
      <c r="AR75" s="266">
        <v>-516506.00854946941</v>
      </c>
      <c r="AS75" s="266">
        <v>-571295.68529246969</v>
      </c>
      <c r="AT75" s="266">
        <v>-546798.17900007369</v>
      </c>
      <c r="AU75" s="41"/>
      <c r="AV75" s="266">
        <f>SUMIFS(AI75:AT75,$AI$5:$AT$5,"&lt;="&amp;$AV$5)</f>
        <v>-7143668.1197048603</v>
      </c>
      <c r="AW75" s="41"/>
      <c r="AZ75" s="49">
        <v>-745851.72888888896</v>
      </c>
      <c r="BA75" s="49">
        <v>-769758.70888888882</v>
      </c>
      <c r="BB75" s="49">
        <v>-787435.60888888885</v>
      </c>
      <c r="BC75" s="49">
        <v>-747672.24888888898</v>
      </c>
      <c r="BD75" s="49">
        <v>-766480.31888888881</v>
      </c>
      <c r="BE75" s="49">
        <v>-728335.37888888875</v>
      </c>
      <c r="BF75" s="49">
        <v>-761976.21888888883</v>
      </c>
      <c r="BG75" s="49">
        <v>-769024.76888888876</v>
      </c>
      <c r="BH75" s="49">
        <v>-715291.50888888875</v>
      </c>
      <c r="BI75" s="49">
        <v>-699460.67055555573</v>
      </c>
      <c r="BJ75" s="49">
        <v>-666916.54055555537</v>
      </c>
      <c r="BK75" s="49">
        <v>-679438.0305555556</v>
      </c>
      <c r="BM75" s="49">
        <f>SUMIFS($AZ75:$BK75,$AZ$5:$BK$5,"="&amp;$BM$5)</f>
        <v>-679438.0305555556</v>
      </c>
      <c r="BO75" s="49">
        <f t="shared" ref="BO75:BR75" si="172">SUMIFS($AZ75:$BK75,$AZ$4:$BK$4,BO$4)</f>
        <v>-2303046.0466666664</v>
      </c>
      <c r="BP75" s="49">
        <f t="shared" si="172"/>
        <v>-2242487.9466666663</v>
      </c>
      <c r="BQ75" s="49">
        <f t="shared" si="172"/>
        <v>-2246292.4966666661</v>
      </c>
      <c r="BR75" s="49">
        <f t="shared" si="172"/>
        <v>-2045815.2416666667</v>
      </c>
      <c r="BT75" s="49">
        <f>SUMIFS($AZ75:$BK75,$AZ$5:$BK$5,"&lt;="&amp;$BT$5)</f>
        <v>-8837641.7316666655</v>
      </c>
    </row>
    <row r="76" spans="2:72" ht="14.25" customHeight="1" x14ac:dyDescent="0.25">
      <c r="B76" s="50" t="s">
        <v>91</v>
      </c>
      <c r="D76" s="51">
        <f t="shared" ref="D76:O76" si="173">D75/D15</f>
        <v>-0.66686208888964538</v>
      </c>
      <c r="E76" s="51">
        <f t="shared" si="173"/>
        <v>-0.60975574392640364</v>
      </c>
      <c r="F76" s="51">
        <f t="shared" si="173"/>
        <v>-0.67436837799034233</v>
      </c>
      <c r="G76" s="51">
        <f t="shared" si="173"/>
        <v>-0.58523770794746732</v>
      </c>
      <c r="H76" s="51">
        <f t="shared" si="173"/>
        <v>-0.58890049639623898</v>
      </c>
      <c r="I76" s="51">
        <f t="shared" si="173"/>
        <v>-0.59988206593532967</v>
      </c>
      <c r="J76" s="51">
        <f t="shared" si="173"/>
        <v>-0.5724844423493215</v>
      </c>
      <c r="K76" s="51">
        <f t="shared" si="173"/>
        <v>-0.50640051447546641</v>
      </c>
      <c r="L76" s="51">
        <f t="shared" si="173"/>
        <v>-0.51064813725836267</v>
      </c>
      <c r="M76" s="51">
        <f t="shared" si="173"/>
        <v>-0.6154461613146206</v>
      </c>
      <c r="N76" s="51">
        <f t="shared" si="173"/>
        <v>-0.45343798828754051</v>
      </c>
      <c r="O76" s="51">
        <f t="shared" si="173"/>
        <v>-0.460274020646046</v>
      </c>
      <c r="Q76" s="51">
        <f>Q75/Q15</f>
        <v>-0.460274020646046</v>
      </c>
      <c r="S76" s="51">
        <f>S75/S15</f>
        <v>-0.65026228963719102</v>
      </c>
      <c r="T76" s="51">
        <f>T75/T15</f>
        <v>-0.59139560002605307</v>
      </c>
      <c r="U76" s="51">
        <f>U75/U15</f>
        <v>-0.52942420853205541</v>
      </c>
      <c r="V76" s="51">
        <f>V75/V15</f>
        <v>-0.50862532523516313</v>
      </c>
      <c r="X76" s="51">
        <f>X75/X15</f>
        <v>-0.56938923947586095</v>
      </c>
      <c r="AA76" s="41"/>
      <c r="AB76" s="43">
        <v>-0.56581346085147055</v>
      </c>
      <c r="AC76" s="41"/>
      <c r="AD76" s="43">
        <v>-0.65853518695827329</v>
      </c>
      <c r="AE76" s="43">
        <v>-0.59748492897403194</v>
      </c>
      <c r="AF76" s="43">
        <v>-0.52605748481277481</v>
      </c>
      <c r="AG76" s="43">
        <v>-0.49268554923519825</v>
      </c>
      <c r="AH76" s="41"/>
      <c r="AI76" s="43">
        <v>-0.66244056931005901</v>
      </c>
      <c r="AJ76" s="43">
        <v>-0.6437765571643369</v>
      </c>
      <c r="AK76" s="43">
        <v>-0.67003954122412257</v>
      </c>
      <c r="AL76" s="43">
        <v>-0.64739152135988143</v>
      </c>
      <c r="AM76" s="43">
        <v>-0.58551611356774824</v>
      </c>
      <c r="AN76" s="43">
        <v>-0.56142441512203733</v>
      </c>
      <c r="AO76" s="43">
        <v>-0.54944795916796141</v>
      </c>
      <c r="AP76" s="43">
        <v>-0.50561874139901863</v>
      </c>
      <c r="AQ76" s="43">
        <v>-0.52398849788256541</v>
      </c>
      <c r="AR76" s="43">
        <v>-0.45706528055752271</v>
      </c>
      <c r="AS76" s="43">
        <v>-0.5210451422965191</v>
      </c>
      <c r="AT76" s="43">
        <v>-0.50107779920770368</v>
      </c>
      <c r="AU76" s="41"/>
      <c r="AV76" s="51">
        <f>AV75/AV15</f>
        <v>-0.56581346085147055</v>
      </c>
      <c r="AW76" s="41"/>
      <c r="AZ76" s="51">
        <v>-0.88714691761067632</v>
      </c>
      <c r="BA76" s="51">
        <v>-0.93779142644641655</v>
      </c>
      <c r="BB76" s="51">
        <v>-0.98203832715638562</v>
      </c>
      <c r="BC76" s="51">
        <v>-0.89283419675553832</v>
      </c>
      <c r="BD76" s="51">
        <v>-0.91843574201404865</v>
      </c>
      <c r="BE76" s="51">
        <v>-0.85661891904517473</v>
      </c>
      <c r="BF76" s="51">
        <v>-0.88743549515588205</v>
      </c>
      <c r="BG76" s="51">
        <v>-0.87305282866520961</v>
      </c>
      <c r="BH76" s="51">
        <v>-0.78916759448622109</v>
      </c>
      <c r="BI76" s="51">
        <v>-0.77189998769366164</v>
      </c>
      <c r="BJ76" s="51">
        <v>-0.7348581199313089</v>
      </c>
      <c r="BK76" s="51">
        <v>-0.75315470416616848</v>
      </c>
      <c r="BM76" s="51">
        <f>BM75/BM15</f>
        <v>-0.75315470416616848</v>
      </c>
      <c r="BO76" s="51">
        <f>BO75/BO15</f>
        <v>-0.93490940020698965</v>
      </c>
      <c r="BP76" s="51">
        <f>BP75/BP15</f>
        <v>-0.88909696755233636</v>
      </c>
      <c r="BQ76" s="51">
        <f>BQ75/BQ15</f>
        <v>-0.84898384449237851</v>
      </c>
      <c r="BR76" s="51">
        <f>BR75/BR15</f>
        <v>-0.75329505092692706</v>
      </c>
      <c r="BT76" s="51">
        <f>BT75/BT15</f>
        <v>-0.85410287568822263</v>
      </c>
    </row>
    <row r="77" spans="2:72" ht="14.25" customHeight="1" x14ac:dyDescent="0.25">
      <c r="AA77" s="41"/>
      <c r="AB77" s="41"/>
      <c r="AC77" s="41"/>
      <c r="AD77" s="41"/>
      <c r="AE77" s="41"/>
      <c r="AF77" s="41"/>
      <c r="AG77" s="41"/>
      <c r="AH77" s="41"/>
      <c r="AI77" s="41"/>
      <c r="AJ77" s="41"/>
      <c r="AK77" s="41"/>
      <c r="AL77" s="41"/>
      <c r="AM77" s="41"/>
      <c r="AN77" s="41"/>
      <c r="AO77" s="41"/>
      <c r="AP77" s="41"/>
      <c r="AQ77" s="41"/>
      <c r="AR77" s="41"/>
      <c r="AS77" s="41"/>
      <c r="AT77" s="41"/>
      <c r="AU77" s="41"/>
      <c r="AV77" s="41"/>
      <c r="AW77" s="41"/>
    </row>
    <row r="78" spans="2:72" ht="14.25" customHeight="1" x14ac:dyDescent="0.25">
      <c r="B78" s="14" t="s">
        <v>92</v>
      </c>
      <c r="AA78" s="41"/>
      <c r="AB78" s="41"/>
      <c r="AC78" s="41"/>
      <c r="AD78" s="41"/>
      <c r="AE78" s="41"/>
      <c r="AF78" s="41"/>
      <c r="AG78" s="41"/>
      <c r="AH78" s="41"/>
      <c r="AI78" s="41"/>
      <c r="AJ78" s="41"/>
      <c r="AK78" s="41"/>
      <c r="AL78" s="41"/>
      <c r="AM78" s="41"/>
      <c r="AN78" s="41"/>
      <c r="AO78" s="41"/>
      <c r="AP78" s="41"/>
      <c r="AQ78" s="41"/>
      <c r="AR78" s="41"/>
      <c r="AS78" s="41"/>
      <c r="AT78" s="41"/>
      <c r="AU78" s="41"/>
      <c r="AV78" s="41"/>
      <c r="AW78" s="41"/>
    </row>
    <row r="79" spans="2:72" ht="14.25" customHeight="1" x14ac:dyDescent="0.25">
      <c r="B79" s="7" t="s">
        <v>78</v>
      </c>
      <c r="D79" s="8">
        <f t="shared" ref="D79:O79" si="174">+D61</f>
        <v>0</v>
      </c>
      <c r="E79" s="8">
        <f t="shared" si="174"/>
        <v>0</v>
      </c>
      <c r="F79" s="8">
        <f t="shared" si="174"/>
        <v>0</v>
      </c>
      <c r="G79" s="8">
        <f t="shared" si="174"/>
        <v>0</v>
      </c>
      <c r="H79" s="8">
        <f t="shared" si="174"/>
        <v>0</v>
      </c>
      <c r="I79" s="8">
        <f t="shared" si="174"/>
        <v>0</v>
      </c>
      <c r="J79" s="8">
        <f t="shared" si="174"/>
        <v>0</v>
      </c>
      <c r="K79" s="8">
        <f t="shared" si="174"/>
        <v>0</v>
      </c>
      <c r="L79" s="8">
        <f t="shared" si="174"/>
        <v>0</v>
      </c>
      <c r="M79" s="8">
        <f t="shared" si="174"/>
        <v>0</v>
      </c>
      <c r="N79" s="8">
        <f t="shared" si="174"/>
        <v>0</v>
      </c>
      <c r="O79" s="8">
        <f t="shared" si="174"/>
        <v>0</v>
      </c>
      <c r="Q79" s="8">
        <f t="shared" ref="Q79:Q91" si="175">SUMIFS($D79:$O79,$D$5:$O$5,"="&amp;$Q$5)</f>
        <v>0</v>
      </c>
      <c r="S79" s="8">
        <f t="shared" ref="S79:V79" si="176">SUMIFS($D79:$O79,$D$4:$O$4,S$4)</f>
        <v>0</v>
      </c>
      <c r="T79" s="8">
        <f t="shared" si="176"/>
        <v>0</v>
      </c>
      <c r="U79" s="8">
        <f t="shared" si="176"/>
        <v>0</v>
      </c>
      <c r="V79" s="8">
        <f t="shared" si="176"/>
        <v>0</v>
      </c>
      <c r="X79" s="8">
        <f t="shared" ref="X79:X91" si="177">SUMIFS($D79:$O79,$D$5:$O$5,"&lt;="&amp;$X$5)</f>
        <v>0</v>
      </c>
      <c r="AA79" s="41"/>
      <c r="AB79" s="31">
        <v>0</v>
      </c>
      <c r="AC79" s="41"/>
      <c r="AD79" s="31">
        <v>0</v>
      </c>
      <c r="AE79" s="31">
        <v>0</v>
      </c>
      <c r="AF79" s="31">
        <v>0</v>
      </c>
      <c r="AG79" s="31">
        <v>0</v>
      </c>
      <c r="AH79" s="41"/>
      <c r="AI79" s="31">
        <v>0</v>
      </c>
      <c r="AJ79" s="31">
        <v>0</v>
      </c>
      <c r="AK79" s="31">
        <v>0</v>
      </c>
      <c r="AL79" s="31">
        <v>0</v>
      </c>
      <c r="AM79" s="31">
        <v>0</v>
      </c>
      <c r="AN79" s="31">
        <v>0</v>
      </c>
      <c r="AO79" s="31">
        <v>0</v>
      </c>
      <c r="AP79" s="31">
        <v>0</v>
      </c>
      <c r="AQ79" s="31">
        <v>0</v>
      </c>
      <c r="AR79" s="31">
        <v>0</v>
      </c>
      <c r="AS79" s="31">
        <v>0</v>
      </c>
      <c r="AT79" s="31">
        <v>0</v>
      </c>
      <c r="AU79" s="41"/>
      <c r="AV79" s="31">
        <f t="shared" ref="AV79:AV91" si="178">SUMIFS(AI79:AT79,$AI$5:$AT$5,"&lt;="&amp;$AV$5)</f>
        <v>0</v>
      </c>
      <c r="AW79" s="41"/>
      <c r="AZ79" s="31">
        <v>0</v>
      </c>
      <c r="BA79" s="31">
        <v>0</v>
      </c>
      <c r="BB79" s="31">
        <v>0</v>
      </c>
      <c r="BC79" s="31">
        <v>0</v>
      </c>
      <c r="BD79" s="31">
        <v>0</v>
      </c>
      <c r="BE79" s="31">
        <v>0</v>
      </c>
      <c r="BF79" s="31">
        <v>0</v>
      </c>
      <c r="BG79" s="31">
        <v>0</v>
      </c>
      <c r="BH79" s="31">
        <v>0</v>
      </c>
      <c r="BI79" s="31">
        <v>0</v>
      </c>
      <c r="BJ79" s="31">
        <v>0</v>
      </c>
      <c r="BK79" s="31">
        <v>0</v>
      </c>
      <c r="BM79" s="8">
        <f t="shared" ref="BM79:BM91" si="179">SUMIFS($AZ79:$BK79,$AZ$5:$BK$5,"="&amp;$BM$5)</f>
        <v>0</v>
      </c>
      <c r="BO79" s="8">
        <f t="shared" ref="BO79:BR79" si="180">SUMIFS($AZ79:$BK79,$AZ$4:$BK$4,BO$4)</f>
        <v>0</v>
      </c>
      <c r="BP79" s="8">
        <f t="shared" si="180"/>
        <v>0</v>
      </c>
      <c r="BQ79" s="8">
        <f t="shared" si="180"/>
        <v>0</v>
      </c>
      <c r="BR79" s="8">
        <f t="shared" si="180"/>
        <v>0</v>
      </c>
      <c r="BT79" s="8">
        <f t="shared" ref="BT79:BT91" si="181">SUMIFS($AZ79:$BK79,$AZ$5:$BK$5,"&lt;="&amp;$BT$5)</f>
        <v>0</v>
      </c>
    </row>
    <row r="80" spans="2:72" ht="14.25" customHeight="1" x14ac:dyDescent="0.25">
      <c r="B80" s="7" t="s">
        <v>79</v>
      </c>
      <c r="D80" s="9">
        <f t="shared" ref="D80:O80" si="182">+D62</f>
        <v>0</v>
      </c>
      <c r="E80" s="9">
        <f t="shared" si="182"/>
        <v>0</v>
      </c>
      <c r="F80" s="9">
        <f t="shared" si="182"/>
        <v>0</v>
      </c>
      <c r="G80" s="9">
        <f t="shared" si="182"/>
        <v>0</v>
      </c>
      <c r="H80" s="9">
        <f t="shared" si="182"/>
        <v>0</v>
      </c>
      <c r="I80" s="9">
        <f t="shared" si="182"/>
        <v>0</v>
      </c>
      <c r="J80" s="9">
        <f t="shared" si="182"/>
        <v>0</v>
      </c>
      <c r="K80" s="9">
        <f t="shared" si="182"/>
        <v>0</v>
      </c>
      <c r="L80" s="9">
        <f t="shared" si="182"/>
        <v>0</v>
      </c>
      <c r="M80" s="9">
        <f t="shared" si="182"/>
        <v>0</v>
      </c>
      <c r="N80" s="9">
        <f t="shared" si="182"/>
        <v>0</v>
      </c>
      <c r="O80" s="9">
        <f t="shared" si="182"/>
        <v>0</v>
      </c>
      <c r="Q80" s="9">
        <f t="shared" si="175"/>
        <v>0</v>
      </c>
      <c r="S80" s="9">
        <f t="shared" ref="S80:V80" si="183">SUMIFS($D80:$O80,$D$4:$O$4,S$4)</f>
        <v>0</v>
      </c>
      <c r="T80" s="9">
        <f t="shared" si="183"/>
        <v>0</v>
      </c>
      <c r="U80" s="9">
        <f t="shared" si="183"/>
        <v>0</v>
      </c>
      <c r="V80" s="9">
        <f t="shared" si="183"/>
        <v>0</v>
      </c>
      <c r="X80" s="9">
        <f t="shared" si="177"/>
        <v>0</v>
      </c>
      <c r="AA80" s="41"/>
      <c r="AB80" s="33">
        <v>0</v>
      </c>
      <c r="AC80" s="41"/>
      <c r="AD80" s="33">
        <v>0</v>
      </c>
      <c r="AE80" s="33">
        <v>0</v>
      </c>
      <c r="AF80" s="33">
        <v>0</v>
      </c>
      <c r="AG80" s="33">
        <v>0</v>
      </c>
      <c r="AH80" s="41"/>
      <c r="AI80" s="33">
        <v>0</v>
      </c>
      <c r="AJ80" s="33">
        <v>0</v>
      </c>
      <c r="AK80" s="33">
        <v>0</v>
      </c>
      <c r="AL80" s="33">
        <v>0</v>
      </c>
      <c r="AM80" s="33">
        <v>0</v>
      </c>
      <c r="AN80" s="33">
        <v>0</v>
      </c>
      <c r="AO80" s="33">
        <v>0</v>
      </c>
      <c r="AP80" s="33">
        <v>0</v>
      </c>
      <c r="AQ80" s="33">
        <v>0</v>
      </c>
      <c r="AR80" s="33">
        <v>0</v>
      </c>
      <c r="AS80" s="33">
        <v>0</v>
      </c>
      <c r="AT80" s="33">
        <v>0</v>
      </c>
      <c r="AU80" s="41"/>
      <c r="AV80" s="33">
        <f t="shared" si="178"/>
        <v>0</v>
      </c>
      <c r="AW80" s="41"/>
      <c r="AZ80" s="33">
        <v>0</v>
      </c>
      <c r="BA80" s="33">
        <v>0</v>
      </c>
      <c r="BB80" s="33">
        <v>0</v>
      </c>
      <c r="BC80" s="33">
        <v>0</v>
      </c>
      <c r="BD80" s="33">
        <v>0</v>
      </c>
      <c r="BE80" s="33">
        <v>0</v>
      </c>
      <c r="BF80" s="33">
        <v>0</v>
      </c>
      <c r="BG80" s="33">
        <v>0</v>
      </c>
      <c r="BH80" s="33">
        <v>0</v>
      </c>
      <c r="BI80" s="33">
        <v>0</v>
      </c>
      <c r="BJ80" s="33">
        <v>0</v>
      </c>
      <c r="BK80" s="33">
        <v>0</v>
      </c>
      <c r="BM80" s="9">
        <f t="shared" si="179"/>
        <v>0</v>
      </c>
      <c r="BO80" s="9">
        <f t="shared" ref="BO80:BR80" si="184">SUMIFS($AZ80:$BK80,$AZ$4:$BK$4,BO$4)</f>
        <v>0</v>
      </c>
      <c r="BP80" s="9">
        <f t="shared" si="184"/>
        <v>0</v>
      </c>
      <c r="BQ80" s="9">
        <f t="shared" si="184"/>
        <v>0</v>
      </c>
      <c r="BR80" s="9">
        <f t="shared" si="184"/>
        <v>0</v>
      </c>
      <c r="BT80" s="9">
        <f t="shared" si="181"/>
        <v>0</v>
      </c>
    </row>
    <row r="81" spans="2:72" ht="14.25" customHeight="1" x14ac:dyDescent="0.25">
      <c r="B81" s="7" t="s">
        <v>93</v>
      </c>
      <c r="D81" s="9">
        <f t="shared" ref="D81:O81" si="185">+D63</f>
        <v>0</v>
      </c>
      <c r="E81" s="9">
        <f t="shared" si="185"/>
        <v>0</v>
      </c>
      <c r="F81" s="9">
        <f t="shared" si="185"/>
        <v>-300.97000000000003</v>
      </c>
      <c r="G81" s="9">
        <f t="shared" si="185"/>
        <v>0</v>
      </c>
      <c r="H81" s="9">
        <f t="shared" si="185"/>
        <v>0</v>
      </c>
      <c r="I81" s="9">
        <f t="shared" si="185"/>
        <v>0</v>
      </c>
      <c r="J81" s="9">
        <f t="shared" si="185"/>
        <v>0</v>
      </c>
      <c r="K81" s="9">
        <f t="shared" si="185"/>
        <v>0</v>
      </c>
      <c r="L81" s="9">
        <f t="shared" si="185"/>
        <v>309</v>
      </c>
      <c r="M81" s="9">
        <f t="shared" si="185"/>
        <v>70</v>
      </c>
      <c r="N81" s="9">
        <f t="shared" si="185"/>
        <v>0</v>
      </c>
      <c r="O81" s="9">
        <f t="shared" si="185"/>
        <v>0</v>
      </c>
      <c r="Q81" s="9">
        <f t="shared" si="175"/>
        <v>0</v>
      </c>
      <c r="S81" s="9">
        <f t="shared" ref="S81:V81" si="186">SUMIFS($D81:$O81,$D$4:$O$4,S$4)</f>
        <v>-300.97000000000003</v>
      </c>
      <c r="T81" s="9">
        <f t="shared" si="186"/>
        <v>0</v>
      </c>
      <c r="U81" s="9">
        <f t="shared" si="186"/>
        <v>309</v>
      </c>
      <c r="V81" s="9">
        <f t="shared" si="186"/>
        <v>70</v>
      </c>
      <c r="X81" s="9">
        <f t="shared" si="177"/>
        <v>78.029999999999973</v>
      </c>
      <c r="AA81" s="41"/>
      <c r="AB81" s="33">
        <v>0</v>
      </c>
      <c r="AC81" s="41"/>
      <c r="AD81" s="33">
        <v>0</v>
      </c>
      <c r="AE81" s="33">
        <v>0</v>
      </c>
      <c r="AF81" s="33">
        <v>0</v>
      </c>
      <c r="AG81" s="33">
        <v>0</v>
      </c>
      <c r="AH81" s="41"/>
      <c r="AI81" s="33">
        <v>0</v>
      </c>
      <c r="AJ81" s="33">
        <v>0</v>
      </c>
      <c r="AK81" s="33">
        <v>0</v>
      </c>
      <c r="AL81" s="33">
        <v>0</v>
      </c>
      <c r="AM81" s="33">
        <v>0</v>
      </c>
      <c r="AN81" s="33">
        <v>0</v>
      </c>
      <c r="AO81" s="33">
        <v>0</v>
      </c>
      <c r="AP81" s="33">
        <v>0</v>
      </c>
      <c r="AQ81" s="33">
        <v>0</v>
      </c>
      <c r="AR81" s="33">
        <v>0</v>
      </c>
      <c r="AS81" s="33">
        <v>0</v>
      </c>
      <c r="AT81" s="33">
        <v>0</v>
      </c>
      <c r="AU81" s="41"/>
      <c r="AV81" s="33">
        <f t="shared" si="178"/>
        <v>0</v>
      </c>
      <c r="AW81" s="41"/>
      <c r="AZ81" s="33">
        <v>-2581.8599999999997</v>
      </c>
      <c r="BA81" s="33">
        <v>-2382.85</v>
      </c>
      <c r="BB81" s="33">
        <v>-2593.1799999999998</v>
      </c>
      <c r="BC81" s="33">
        <v>-3051.62</v>
      </c>
      <c r="BD81" s="33">
        <v>2949.07</v>
      </c>
      <c r="BE81" s="33">
        <v>-3051.62</v>
      </c>
      <c r="BF81" s="33">
        <v>7461.44</v>
      </c>
      <c r="BG81" s="33">
        <v>-3051.62</v>
      </c>
      <c r="BH81" s="33">
        <v>-9803.86</v>
      </c>
      <c r="BI81" s="33">
        <v>0</v>
      </c>
      <c r="BJ81" s="33">
        <v>0</v>
      </c>
      <c r="BK81" s="33">
        <v>-1430.84</v>
      </c>
      <c r="BM81" s="9">
        <f t="shared" si="179"/>
        <v>-1430.84</v>
      </c>
      <c r="BO81" s="9">
        <f t="shared" ref="BO81:BR81" si="187">SUMIFS($AZ81:$BK81,$AZ$4:$BK$4,BO$4)</f>
        <v>-7557.8899999999994</v>
      </c>
      <c r="BP81" s="9">
        <f t="shared" si="187"/>
        <v>-3154.1699999999996</v>
      </c>
      <c r="BQ81" s="9">
        <f t="shared" si="187"/>
        <v>-5394.0400000000009</v>
      </c>
      <c r="BR81" s="9">
        <f t="shared" si="187"/>
        <v>-1430.84</v>
      </c>
      <c r="BT81" s="9">
        <f t="shared" si="181"/>
        <v>-17536.939999999999</v>
      </c>
    </row>
    <row r="82" spans="2:72" ht="14.25" customHeight="1" x14ac:dyDescent="0.25">
      <c r="B82" s="7" t="s">
        <v>81</v>
      </c>
      <c r="D82" s="9">
        <f t="shared" ref="D82:O82" si="188">+D64</f>
        <v>0</v>
      </c>
      <c r="E82" s="9">
        <f t="shared" si="188"/>
        <v>0</v>
      </c>
      <c r="F82" s="9">
        <f t="shared" si="188"/>
        <v>0</v>
      </c>
      <c r="G82" s="9">
        <f t="shared" si="188"/>
        <v>0</v>
      </c>
      <c r="H82" s="9">
        <f t="shared" si="188"/>
        <v>0</v>
      </c>
      <c r="I82" s="9">
        <f t="shared" si="188"/>
        <v>0</v>
      </c>
      <c r="J82" s="9">
        <f t="shared" si="188"/>
        <v>0</v>
      </c>
      <c r="K82" s="9">
        <f t="shared" si="188"/>
        <v>0</v>
      </c>
      <c r="L82" s="9">
        <f t="shared" si="188"/>
        <v>0</v>
      </c>
      <c r="M82" s="9">
        <f t="shared" si="188"/>
        <v>0</v>
      </c>
      <c r="N82" s="9">
        <f t="shared" si="188"/>
        <v>0</v>
      </c>
      <c r="O82" s="9">
        <f t="shared" si="188"/>
        <v>0</v>
      </c>
      <c r="Q82" s="9">
        <f t="shared" si="175"/>
        <v>0</v>
      </c>
      <c r="S82" s="9">
        <f t="shared" ref="S82:V82" si="189">SUMIFS($D82:$O82,$D$4:$O$4,S$4)</f>
        <v>0</v>
      </c>
      <c r="T82" s="9">
        <f t="shared" si="189"/>
        <v>0</v>
      </c>
      <c r="U82" s="9">
        <f t="shared" si="189"/>
        <v>0</v>
      </c>
      <c r="V82" s="9">
        <f t="shared" si="189"/>
        <v>0</v>
      </c>
      <c r="X82" s="9">
        <f t="shared" si="177"/>
        <v>0</v>
      </c>
      <c r="AA82" s="41"/>
      <c r="AB82" s="33">
        <v>0</v>
      </c>
      <c r="AC82" s="41"/>
      <c r="AD82" s="33">
        <v>0</v>
      </c>
      <c r="AE82" s="33">
        <v>0</v>
      </c>
      <c r="AF82" s="33">
        <v>0</v>
      </c>
      <c r="AG82" s="33">
        <v>0</v>
      </c>
      <c r="AH82" s="41"/>
      <c r="AI82" s="33">
        <v>0</v>
      </c>
      <c r="AJ82" s="33">
        <v>0</v>
      </c>
      <c r="AK82" s="33">
        <v>0</v>
      </c>
      <c r="AL82" s="33">
        <v>0</v>
      </c>
      <c r="AM82" s="33">
        <v>0</v>
      </c>
      <c r="AN82" s="33">
        <v>0</v>
      </c>
      <c r="AO82" s="33">
        <v>0</v>
      </c>
      <c r="AP82" s="33">
        <v>0</v>
      </c>
      <c r="AQ82" s="33">
        <v>0</v>
      </c>
      <c r="AR82" s="33">
        <v>0</v>
      </c>
      <c r="AS82" s="33">
        <v>0</v>
      </c>
      <c r="AT82" s="33">
        <v>0</v>
      </c>
      <c r="AU82" s="41"/>
      <c r="AV82" s="33">
        <f t="shared" si="178"/>
        <v>0</v>
      </c>
      <c r="AW82" s="41"/>
      <c r="AZ82" s="33">
        <v>0</v>
      </c>
      <c r="BA82" s="33">
        <v>0</v>
      </c>
      <c r="BB82" s="33">
        <v>0</v>
      </c>
      <c r="BC82" s="33">
        <v>0</v>
      </c>
      <c r="BD82" s="33">
        <v>0</v>
      </c>
      <c r="BE82" s="33">
        <v>0</v>
      </c>
      <c r="BF82" s="33">
        <v>0</v>
      </c>
      <c r="BG82" s="33">
        <v>0</v>
      </c>
      <c r="BH82" s="33">
        <v>0</v>
      </c>
      <c r="BI82" s="33">
        <v>0</v>
      </c>
      <c r="BJ82" s="33">
        <v>0</v>
      </c>
      <c r="BK82" s="33">
        <v>0</v>
      </c>
      <c r="BM82" s="9">
        <f t="shared" si="179"/>
        <v>0</v>
      </c>
      <c r="BO82" s="9">
        <f t="shared" ref="BO82:BR82" si="190">SUMIFS($AZ82:$BK82,$AZ$4:$BK$4,BO$4)</f>
        <v>0</v>
      </c>
      <c r="BP82" s="9">
        <f t="shared" si="190"/>
        <v>0</v>
      </c>
      <c r="BQ82" s="9">
        <f t="shared" si="190"/>
        <v>0</v>
      </c>
      <c r="BR82" s="9">
        <f t="shared" si="190"/>
        <v>0</v>
      </c>
      <c r="BT82" s="9">
        <f t="shared" si="181"/>
        <v>0</v>
      </c>
    </row>
    <row r="83" spans="2:72" ht="14.25" customHeight="1" x14ac:dyDescent="0.25">
      <c r="B83" s="7" t="s">
        <v>82</v>
      </c>
      <c r="D83" s="9">
        <f t="shared" ref="D83:O83" si="191">+D65</f>
        <v>0</v>
      </c>
      <c r="E83" s="9">
        <f t="shared" si="191"/>
        <v>0</v>
      </c>
      <c r="F83" s="9">
        <f t="shared" si="191"/>
        <v>0</v>
      </c>
      <c r="G83" s="9">
        <f t="shared" si="191"/>
        <v>0</v>
      </c>
      <c r="H83" s="9">
        <f t="shared" si="191"/>
        <v>0</v>
      </c>
      <c r="I83" s="9">
        <f t="shared" si="191"/>
        <v>0</v>
      </c>
      <c r="J83" s="9">
        <f t="shared" si="191"/>
        <v>0</v>
      </c>
      <c r="K83" s="9">
        <f t="shared" si="191"/>
        <v>0</v>
      </c>
      <c r="L83" s="9">
        <f t="shared" si="191"/>
        <v>0</v>
      </c>
      <c r="M83" s="9">
        <f t="shared" si="191"/>
        <v>0</v>
      </c>
      <c r="N83" s="9">
        <f t="shared" si="191"/>
        <v>0</v>
      </c>
      <c r="O83" s="9">
        <f t="shared" si="191"/>
        <v>0</v>
      </c>
      <c r="Q83" s="9">
        <f t="shared" si="175"/>
        <v>0</v>
      </c>
      <c r="S83" s="9">
        <f t="shared" ref="S83:V83" si="192">SUMIFS($D83:$O83,$D$4:$O$4,S$4)</f>
        <v>0</v>
      </c>
      <c r="T83" s="9">
        <f t="shared" si="192"/>
        <v>0</v>
      </c>
      <c r="U83" s="9">
        <f t="shared" si="192"/>
        <v>0</v>
      </c>
      <c r="V83" s="9">
        <f t="shared" si="192"/>
        <v>0</v>
      </c>
      <c r="X83" s="9">
        <f t="shared" si="177"/>
        <v>0</v>
      </c>
      <c r="AA83" s="41"/>
      <c r="AB83" s="33">
        <v>0</v>
      </c>
      <c r="AC83" s="41"/>
      <c r="AD83" s="33">
        <v>0</v>
      </c>
      <c r="AE83" s="33">
        <v>0</v>
      </c>
      <c r="AF83" s="33">
        <v>0</v>
      </c>
      <c r="AG83" s="33">
        <v>0</v>
      </c>
      <c r="AH83" s="41"/>
      <c r="AI83" s="33">
        <v>0</v>
      </c>
      <c r="AJ83" s="33">
        <v>0</v>
      </c>
      <c r="AK83" s="33">
        <v>0</v>
      </c>
      <c r="AL83" s="33">
        <v>0</v>
      </c>
      <c r="AM83" s="33">
        <v>0</v>
      </c>
      <c r="AN83" s="33">
        <v>0</v>
      </c>
      <c r="AO83" s="33">
        <v>0</v>
      </c>
      <c r="AP83" s="33">
        <v>0</v>
      </c>
      <c r="AQ83" s="33">
        <v>0</v>
      </c>
      <c r="AR83" s="33">
        <v>0</v>
      </c>
      <c r="AS83" s="33">
        <v>0</v>
      </c>
      <c r="AT83" s="33">
        <v>0</v>
      </c>
      <c r="AU83" s="41"/>
      <c r="AV83" s="33">
        <f t="shared" si="178"/>
        <v>0</v>
      </c>
      <c r="AW83" s="41"/>
      <c r="AZ83" s="33">
        <v>0</v>
      </c>
      <c r="BA83" s="33">
        <v>0</v>
      </c>
      <c r="BB83" s="33">
        <v>0</v>
      </c>
      <c r="BC83" s="33">
        <v>0</v>
      </c>
      <c r="BD83" s="33">
        <v>0</v>
      </c>
      <c r="BE83" s="33">
        <v>0</v>
      </c>
      <c r="BF83" s="33">
        <v>0</v>
      </c>
      <c r="BG83" s="33">
        <v>0</v>
      </c>
      <c r="BH83" s="33">
        <v>0</v>
      </c>
      <c r="BI83" s="33">
        <v>0</v>
      </c>
      <c r="BJ83" s="33">
        <v>0</v>
      </c>
      <c r="BK83" s="33">
        <v>0</v>
      </c>
      <c r="BM83" s="9">
        <f t="shared" si="179"/>
        <v>0</v>
      </c>
      <c r="BO83" s="9">
        <f t="shared" ref="BO83:BR83" si="193">SUMIFS($AZ83:$BK83,$AZ$4:$BK$4,BO$4)</f>
        <v>0</v>
      </c>
      <c r="BP83" s="9">
        <f t="shared" si="193"/>
        <v>0</v>
      </c>
      <c r="BQ83" s="9">
        <f t="shared" si="193"/>
        <v>0</v>
      </c>
      <c r="BR83" s="9">
        <f t="shared" si="193"/>
        <v>0</v>
      </c>
      <c r="BT83" s="9">
        <f t="shared" si="181"/>
        <v>0</v>
      </c>
    </row>
    <row r="84" spans="2:72" ht="14.25" customHeight="1" x14ac:dyDescent="0.25">
      <c r="B84" s="7" t="s">
        <v>83</v>
      </c>
      <c r="D84" s="9">
        <f t="shared" ref="D84:O84" si="194">+D66</f>
        <v>0</v>
      </c>
      <c r="E84" s="9">
        <f t="shared" si="194"/>
        <v>0</v>
      </c>
      <c r="F84" s="9">
        <f t="shared" si="194"/>
        <v>0</v>
      </c>
      <c r="G84" s="9">
        <f t="shared" si="194"/>
        <v>0</v>
      </c>
      <c r="H84" s="9">
        <f t="shared" si="194"/>
        <v>0</v>
      </c>
      <c r="I84" s="9">
        <f t="shared" si="194"/>
        <v>0</v>
      </c>
      <c r="J84" s="9">
        <f t="shared" si="194"/>
        <v>0</v>
      </c>
      <c r="K84" s="9">
        <f t="shared" si="194"/>
        <v>0</v>
      </c>
      <c r="L84" s="9">
        <f t="shared" si="194"/>
        <v>0</v>
      </c>
      <c r="M84" s="9">
        <f t="shared" si="194"/>
        <v>0</v>
      </c>
      <c r="N84" s="9">
        <f t="shared" si="194"/>
        <v>0</v>
      </c>
      <c r="O84" s="9">
        <f t="shared" si="194"/>
        <v>0</v>
      </c>
      <c r="Q84" s="9">
        <f t="shared" si="175"/>
        <v>0</v>
      </c>
      <c r="S84" s="9">
        <f t="shared" ref="S84:V84" si="195">SUMIFS($D84:$O84,$D$4:$O$4,S$4)</f>
        <v>0</v>
      </c>
      <c r="T84" s="9">
        <f t="shared" si="195"/>
        <v>0</v>
      </c>
      <c r="U84" s="9">
        <f t="shared" si="195"/>
        <v>0</v>
      </c>
      <c r="V84" s="9">
        <f t="shared" si="195"/>
        <v>0</v>
      </c>
      <c r="X84" s="9">
        <f t="shared" si="177"/>
        <v>0</v>
      </c>
      <c r="AA84" s="41"/>
      <c r="AB84" s="33">
        <v>0</v>
      </c>
      <c r="AC84" s="41"/>
      <c r="AD84" s="33">
        <v>0</v>
      </c>
      <c r="AE84" s="33">
        <v>0</v>
      </c>
      <c r="AF84" s="33">
        <v>0</v>
      </c>
      <c r="AG84" s="33">
        <v>0</v>
      </c>
      <c r="AH84" s="41"/>
      <c r="AI84" s="33">
        <v>0</v>
      </c>
      <c r="AJ84" s="33">
        <v>0</v>
      </c>
      <c r="AK84" s="33">
        <v>0</v>
      </c>
      <c r="AL84" s="33">
        <v>0</v>
      </c>
      <c r="AM84" s="33">
        <v>0</v>
      </c>
      <c r="AN84" s="33">
        <v>0</v>
      </c>
      <c r="AO84" s="33">
        <v>0</v>
      </c>
      <c r="AP84" s="33">
        <v>0</v>
      </c>
      <c r="AQ84" s="33">
        <v>0</v>
      </c>
      <c r="AR84" s="33">
        <v>0</v>
      </c>
      <c r="AS84" s="33">
        <v>0</v>
      </c>
      <c r="AT84" s="33">
        <v>0</v>
      </c>
      <c r="AU84" s="41"/>
      <c r="AV84" s="33">
        <f t="shared" si="178"/>
        <v>0</v>
      </c>
      <c r="AW84" s="41"/>
      <c r="AZ84" s="33">
        <v>0</v>
      </c>
      <c r="BA84" s="33">
        <v>0</v>
      </c>
      <c r="BB84" s="33">
        <v>0</v>
      </c>
      <c r="BC84" s="33">
        <v>0</v>
      </c>
      <c r="BD84" s="33">
        <v>0</v>
      </c>
      <c r="BE84" s="33">
        <v>0</v>
      </c>
      <c r="BF84" s="33">
        <v>0</v>
      </c>
      <c r="BG84" s="33">
        <v>0</v>
      </c>
      <c r="BH84" s="33">
        <v>0</v>
      </c>
      <c r="BI84" s="33">
        <v>0</v>
      </c>
      <c r="BJ84" s="33">
        <v>0</v>
      </c>
      <c r="BK84" s="33">
        <v>0</v>
      </c>
      <c r="BM84" s="9">
        <f t="shared" si="179"/>
        <v>0</v>
      </c>
      <c r="BO84" s="9">
        <f t="shared" ref="BO84:BR84" si="196">SUMIFS($AZ84:$BK84,$AZ$4:$BK$4,BO$4)</f>
        <v>0</v>
      </c>
      <c r="BP84" s="9">
        <f t="shared" si="196"/>
        <v>0</v>
      </c>
      <c r="BQ84" s="9">
        <f t="shared" si="196"/>
        <v>0</v>
      </c>
      <c r="BR84" s="9">
        <f t="shared" si="196"/>
        <v>0</v>
      </c>
      <c r="BT84" s="9">
        <f t="shared" si="181"/>
        <v>0</v>
      </c>
    </row>
    <row r="85" spans="2:72" ht="14.25" customHeight="1" x14ac:dyDescent="0.25">
      <c r="B85" s="7" t="s">
        <v>84</v>
      </c>
      <c r="D85" s="9">
        <f t="shared" ref="D85:O85" si="197">+D67</f>
        <v>0</v>
      </c>
      <c r="E85" s="9">
        <f t="shared" si="197"/>
        <v>0</v>
      </c>
      <c r="F85" s="9">
        <f t="shared" si="197"/>
        <v>23999.279999999999</v>
      </c>
      <c r="G85" s="9">
        <f t="shared" si="197"/>
        <v>0</v>
      </c>
      <c r="H85" s="9">
        <f t="shared" si="197"/>
        <v>0</v>
      </c>
      <c r="I85" s="9">
        <f t="shared" si="197"/>
        <v>0</v>
      </c>
      <c r="J85" s="9">
        <f t="shared" si="197"/>
        <v>0</v>
      </c>
      <c r="K85" s="9">
        <f t="shared" si="197"/>
        <v>0</v>
      </c>
      <c r="L85" s="9">
        <f t="shared" si="197"/>
        <v>0</v>
      </c>
      <c r="M85" s="9">
        <f t="shared" si="197"/>
        <v>0</v>
      </c>
      <c r="N85" s="9">
        <f t="shared" si="197"/>
        <v>15384</v>
      </c>
      <c r="O85" s="9">
        <f t="shared" si="197"/>
        <v>0</v>
      </c>
      <c r="Q85" s="9">
        <f t="shared" si="175"/>
        <v>0</v>
      </c>
      <c r="S85" s="9">
        <f t="shared" ref="S85:V85" si="198">SUMIFS($D85:$O85,$D$4:$O$4,S$4)</f>
        <v>23999.279999999999</v>
      </c>
      <c r="T85" s="9">
        <f t="shared" si="198"/>
        <v>0</v>
      </c>
      <c r="U85" s="9">
        <f t="shared" si="198"/>
        <v>0</v>
      </c>
      <c r="V85" s="9">
        <f t="shared" si="198"/>
        <v>15384</v>
      </c>
      <c r="X85" s="9">
        <f t="shared" si="177"/>
        <v>39383.279999999999</v>
      </c>
      <c r="AA85" s="41"/>
      <c r="AB85" s="33">
        <v>0</v>
      </c>
      <c r="AC85" s="41"/>
      <c r="AD85" s="33">
        <v>0</v>
      </c>
      <c r="AE85" s="33">
        <v>0</v>
      </c>
      <c r="AF85" s="33">
        <v>0</v>
      </c>
      <c r="AG85" s="33">
        <v>0</v>
      </c>
      <c r="AH85" s="41"/>
      <c r="AI85" s="33">
        <v>0</v>
      </c>
      <c r="AJ85" s="33">
        <v>0</v>
      </c>
      <c r="AK85" s="33">
        <v>0</v>
      </c>
      <c r="AL85" s="33">
        <v>0</v>
      </c>
      <c r="AM85" s="33">
        <v>0</v>
      </c>
      <c r="AN85" s="33">
        <v>0</v>
      </c>
      <c r="AO85" s="33">
        <v>0</v>
      </c>
      <c r="AP85" s="33">
        <v>0</v>
      </c>
      <c r="AQ85" s="33">
        <v>0</v>
      </c>
      <c r="AR85" s="33">
        <v>0</v>
      </c>
      <c r="AS85" s="33">
        <v>0</v>
      </c>
      <c r="AT85" s="33">
        <v>0</v>
      </c>
      <c r="AU85" s="41"/>
      <c r="AV85" s="33">
        <f t="shared" si="178"/>
        <v>0</v>
      </c>
      <c r="AW85" s="41"/>
      <c r="AZ85" s="33">
        <v>0</v>
      </c>
      <c r="BA85" s="33">
        <v>0</v>
      </c>
      <c r="BB85" s="33">
        <v>0</v>
      </c>
      <c r="BC85" s="33">
        <v>0</v>
      </c>
      <c r="BD85" s="33">
        <v>0</v>
      </c>
      <c r="BE85" s="33">
        <v>0</v>
      </c>
      <c r="BF85" s="33">
        <v>0</v>
      </c>
      <c r="BG85" s="33">
        <v>0</v>
      </c>
      <c r="BH85" s="33">
        <v>0</v>
      </c>
      <c r="BI85" s="33">
        <v>0</v>
      </c>
      <c r="BJ85" s="33">
        <v>0</v>
      </c>
      <c r="BK85" s="33">
        <v>0</v>
      </c>
      <c r="BM85" s="9">
        <f t="shared" si="179"/>
        <v>0</v>
      </c>
      <c r="BO85" s="9">
        <f t="shared" ref="BO85:BR85" si="199">SUMIFS($AZ85:$BK85,$AZ$4:$BK$4,BO$4)</f>
        <v>0</v>
      </c>
      <c r="BP85" s="9">
        <f t="shared" si="199"/>
        <v>0</v>
      </c>
      <c r="BQ85" s="9">
        <f t="shared" si="199"/>
        <v>0</v>
      </c>
      <c r="BR85" s="9">
        <f t="shared" si="199"/>
        <v>0</v>
      </c>
      <c r="BT85" s="9">
        <f t="shared" si="181"/>
        <v>0</v>
      </c>
    </row>
    <row r="86" spans="2:72" ht="14.25" customHeight="1" x14ac:dyDescent="0.25">
      <c r="B86" s="7" t="s">
        <v>85</v>
      </c>
      <c r="D86" s="9">
        <f t="shared" ref="D86:O86" si="200">+D68</f>
        <v>0</v>
      </c>
      <c r="E86" s="9">
        <f t="shared" si="200"/>
        <v>0</v>
      </c>
      <c r="F86" s="9">
        <f t="shared" si="200"/>
        <v>0</v>
      </c>
      <c r="G86" s="9">
        <f t="shared" si="200"/>
        <v>0</v>
      </c>
      <c r="H86" s="9">
        <f t="shared" si="200"/>
        <v>0</v>
      </c>
      <c r="I86" s="9">
        <f t="shared" si="200"/>
        <v>0</v>
      </c>
      <c r="J86" s="9">
        <f t="shared" si="200"/>
        <v>0</v>
      </c>
      <c r="K86" s="9">
        <f t="shared" si="200"/>
        <v>0</v>
      </c>
      <c r="L86" s="9">
        <f t="shared" si="200"/>
        <v>0</v>
      </c>
      <c r="M86" s="9">
        <f t="shared" si="200"/>
        <v>0</v>
      </c>
      <c r="N86" s="9">
        <f t="shared" si="200"/>
        <v>0</v>
      </c>
      <c r="O86" s="9">
        <f t="shared" si="200"/>
        <v>0</v>
      </c>
      <c r="Q86" s="9">
        <f t="shared" si="175"/>
        <v>0</v>
      </c>
      <c r="S86" s="9">
        <f t="shared" ref="S86:V86" si="201">SUMIFS($D86:$O86,$D$4:$O$4,S$4)</f>
        <v>0</v>
      </c>
      <c r="T86" s="9">
        <f t="shared" si="201"/>
        <v>0</v>
      </c>
      <c r="U86" s="9">
        <f t="shared" si="201"/>
        <v>0</v>
      </c>
      <c r="V86" s="9">
        <f t="shared" si="201"/>
        <v>0</v>
      </c>
      <c r="X86" s="9">
        <f t="shared" si="177"/>
        <v>0</v>
      </c>
      <c r="AA86" s="41"/>
      <c r="AB86" s="33">
        <v>0</v>
      </c>
      <c r="AC86" s="41"/>
      <c r="AD86" s="33">
        <v>0</v>
      </c>
      <c r="AE86" s="33">
        <v>0</v>
      </c>
      <c r="AF86" s="33">
        <v>0</v>
      </c>
      <c r="AG86" s="33">
        <v>0</v>
      </c>
      <c r="AH86" s="41"/>
      <c r="AI86" s="33">
        <v>0</v>
      </c>
      <c r="AJ86" s="33">
        <v>0</v>
      </c>
      <c r="AK86" s="33">
        <v>0</v>
      </c>
      <c r="AL86" s="33">
        <v>0</v>
      </c>
      <c r="AM86" s="33">
        <v>0</v>
      </c>
      <c r="AN86" s="33">
        <v>0</v>
      </c>
      <c r="AO86" s="33">
        <v>0</v>
      </c>
      <c r="AP86" s="33">
        <v>0</v>
      </c>
      <c r="AQ86" s="33">
        <v>0</v>
      </c>
      <c r="AR86" s="33">
        <v>0</v>
      </c>
      <c r="AS86" s="33">
        <v>0</v>
      </c>
      <c r="AT86" s="33">
        <v>0</v>
      </c>
      <c r="AU86" s="41"/>
      <c r="AV86" s="33">
        <f t="shared" si="178"/>
        <v>0</v>
      </c>
      <c r="AW86" s="41"/>
      <c r="AZ86" s="33">
        <v>0</v>
      </c>
      <c r="BA86" s="33">
        <v>0</v>
      </c>
      <c r="BB86" s="33">
        <v>0</v>
      </c>
      <c r="BC86" s="33">
        <v>0</v>
      </c>
      <c r="BD86" s="33">
        <v>0</v>
      </c>
      <c r="BE86" s="33">
        <v>0</v>
      </c>
      <c r="BF86" s="33">
        <v>0</v>
      </c>
      <c r="BG86" s="33">
        <v>0</v>
      </c>
      <c r="BH86" s="33">
        <v>0</v>
      </c>
      <c r="BI86" s="33">
        <v>0</v>
      </c>
      <c r="BJ86" s="33">
        <v>0</v>
      </c>
      <c r="BK86" s="33">
        <v>0</v>
      </c>
      <c r="BM86" s="9">
        <f t="shared" si="179"/>
        <v>0</v>
      </c>
      <c r="BO86" s="9">
        <f t="shared" ref="BO86:BR86" si="202">SUMIFS($AZ86:$BK86,$AZ$4:$BK$4,BO$4)</f>
        <v>0</v>
      </c>
      <c r="BP86" s="9">
        <f t="shared" si="202"/>
        <v>0</v>
      </c>
      <c r="BQ86" s="9">
        <f t="shared" si="202"/>
        <v>0</v>
      </c>
      <c r="BR86" s="9">
        <f t="shared" si="202"/>
        <v>0</v>
      </c>
      <c r="BT86" s="9">
        <f t="shared" si="181"/>
        <v>0</v>
      </c>
    </row>
    <row r="87" spans="2:72" ht="14.25" customHeight="1" x14ac:dyDescent="0.25">
      <c r="B87" s="7" t="s">
        <v>88</v>
      </c>
      <c r="D87" s="9">
        <f t="shared" ref="D87:O87" si="203">D72</f>
        <v>0</v>
      </c>
      <c r="E87" s="9">
        <f t="shared" si="203"/>
        <v>0</v>
      </c>
      <c r="F87" s="9">
        <f t="shared" si="203"/>
        <v>0</v>
      </c>
      <c r="G87" s="9">
        <f t="shared" si="203"/>
        <v>0</v>
      </c>
      <c r="H87" s="9">
        <f t="shared" si="203"/>
        <v>0</v>
      </c>
      <c r="I87" s="9">
        <f t="shared" si="203"/>
        <v>0</v>
      </c>
      <c r="J87" s="9">
        <f t="shared" si="203"/>
        <v>0</v>
      </c>
      <c r="K87" s="9">
        <f t="shared" si="203"/>
        <v>0</v>
      </c>
      <c r="L87" s="9">
        <f t="shared" si="203"/>
        <v>0</v>
      </c>
      <c r="M87" s="9">
        <f t="shared" si="203"/>
        <v>0</v>
      </c>
      <c r="N87" s="9">
        <f t="shared" si="203"/>
        <v>0</v>
      </c>
      <c r="O87" s="9">
        <f t="shared" si="203"/>
        <v>0</v>
      </c>
      <c r="Q87" s="9">
        <f t="shared" si="175"/>
        <v>0</v>
      </c>
      <c r="S87" s="9">
        <f t="shared" ref="S87:V87" si="204">SUMIFS($D87:$O87,$D$4:$O$4,S$4)</f>
        <v>0</v>
      </c>
      <c r="T87" s="9">
        <f t="shared" si="204"/>
        <v>0</v>
      </c>
      <c r="U87" s="9">
        <f t="shared" si="204"/>
        <v>0</v>
      </c>
      <c r="V87" s="9">
        <f t="shared" si="204"/>
        <v>0</v>
      </c>
      <c r="X87" s="9">
        <f t="shared" si="177"/>
        <v>0</v>
      </c>
      <c r="AA87" s="41"/>
      <c r="AB87" s="33">
        <v>0</v>
      </c>
      <c r="AC87" s="41"/>
      <c r="AD87" s="33">
        <v>0</v>
      </c>
      <c r="AE87" s="33">
        <v>0</v>
      </c>
      <c r="AF87" s="33">
        <v>0</v>
      </c>
      <c r="AG87" s="33">
        <v>0</v>
      </c>
      <c r="AH87" s="41"/>
      <c r="AI87" s="33">
        <v>0</v>
      </c>
      <c r="AJ87" s="33">
        <v>0</v>
      </c>
      <c r="AK87" s="33">
        <v>0</v>
      </c>
      <c r="AL87" s="33">
        <v>0</v>
      </c>
      <c r="AM87" s="33">
        <v>0</v>
      </c>
      <c r="AN87" s="33">
        <v>0</v>
      </c>
      <c r="AO87" s="33">
        <v>0</v>
      </c>
      <c r="AP87" s="33">
        <v>0</v>
      </c>
      <c r="AQ87" s="33">
        <v>0</v>
      </c>
      <c r="AR87" s="33">
        <v>0</v>
      </c>
      <c r="AS87" s="33">
        <v>0</v>
      </c>
      <c r="AT87" s="33">
        <v>0</v>
      </c>
      <c r="AU87" s="41"/>
      <c r="AV87" s="33">
        <f t="shared" si="178"/>
        <v>0</v>
      </c>
      <c r="AW87" s="41"/>
      <c r="AZ87" s="33">
        <v>0</v>
      </c>
      <c r="BA87" s="33">
        <v>0</v>
      </c>
      <c r="BB87" s="33">
        <v>0</v>
      </c>
      <c r="BC87" s="33">
        <v>0</v>
      </c>
      <c r="BD87" s="33">
        <v>0</v>
      </c>
      <c r="BE87" s="33">
        <v>0</v>
      </c>
      <c r="BF87" s="33">
        <v>0</v>
      </c>
      <c r="BG87" s="33">
        <v>0</v>
      </c>
      <c r="BH87" s="33">
        <v>0</v>
      </c>
      <c r="BI87" s="33">
        <v>0</v>
      </c>
      <c r="BJ87" s="33">
        <v>0</v>
      </c>
      <c r="BK87" s="33">
        <v>0</v>
      </c>
      <c r="BM87" s="9">
        <f t="shared" si="179"/>
        <v>0</v>
      </c>
      <c r="BO87" s="9">
        <f t="shared" ref="BO87:BR87" si="205">SUMIFS($AZ87:$BK87,$AZ$4:$BK$4,BO$4)</f>
        <v>0</v>
      </c>
      <c r="BP87" s="9">
        <f t="shared" si="205"/>
        <v>0</v>
      </c>
      <c r="BQ87" s="9">
        <f t="shared" si="205"/>
        <v>0</v>
      </c>
      <c r="BR87" s="9">
        <f t="shared" si="205"/>
        <v>0</v>
      </c>
      <c r="BT87" s="9">
        <f t="shared" si="181"/>
        <v>0</v>
      </c>
    </row>
    <row r="88" spans="2:72" ht="14.25" customHeight="1" x14ac:dyDescent="0.25">
      <c r="B88" s="7" t="s">
        <v>94</v>
      </c>
      <c r="D88" s="9">
        <f t="shared" ref="D88:O88" si="206">D48</f>
        <v>0</v>
      </c>
      <c r="E88" s="9">
        <f t="shared" si="206"/>
        <v>0</v>
      </c>
      <c r="F88" s="9">
        <f t="shared" si="206"/>
        <v>0</v>
      </c>
      <c r="G88" s="9">
        <f t="shared" si="206"/>
        <v>0</v>
      </c>
      <c r="H88" s="9">
        <f t="shared" si="206"/>
        <v>0</v>
      </c>
      <c r="I88" s="9">
        <f t="shared" si="206"/>
        <v>0</v>
      </c>
      <c r="J88" s="9">
        <f t="shared" si="206"/>
        <v>0</v>
      </c>
      <c r="K88" s="9">
        <f t="shared" si="206"/>
        <v>0</v>
      </c>
      <c r="L88" s="9">
        <f t="shared" si="206"/>
        <v>7466.59</v>
      </c>
      <c r="M88" s="9">
        <f t="shared" si="206"/>
        <v>0</v>
      </c>
      <c r="N88" s="9">
        <f t="shared" si="206"/>
        <v>0</v>
      </c>
      <c r="O88" s="9">
        <f t="shared" si="206"/>
        <v>9000</v>
      </c>
      <c r="Q88" s="9">
        <f t="shared" si="175"/>
        <v>9000</v>
      </c>
      <c r="S88" s="9">
        <f t="shared" ref="S88:V88" si="207">SUMIFS($D88:$O88,$D$4:$O$4,S$4)</f>
        <v>0</v>
      </c>
      <c r="T88" s="9">
        <f t="shared" si="207"/>
        <v>0</v>
      </c>
      <c r="U88" s="9">
        <f t="shared" si="207"/>
        <v>7466.59</v>
      </c>
      <c r="V88" s="9">
        <f t="shared" si="207"/>
        <v>9000</v>
      </c>
      <c r="X88" s="9">
        <f t="shared" si="177"/>
        <v>16466.59</v>
      </c>
      <c r="AA88" s="41"/>
      <c r="AB88" s="33">
        <v>100000</v>
      </c>
      <c r="AC88" s="41"/>
      <c r="AD88" s="33">
        <v>25000</v>
      </c>
      <c r="AE88" s="33">
        <v>25000</v>
      </c>
      <c r="AF88" s="33">
        <v>25000</v>
      </c>
      <c r="AG88" s="33">
        <v>25000</v>
      </c>
      <c r="AH88" s="41"/>
      <c r="AI88" s="33">
        <v>0</v>
      </c>
      <c r="AJ88" s="33">
        <v>25000</v>
      </c>
      <c r="AK88" s="33">
        <v>0</v>
      </c>
      <c r="AL88" s="33">
        <v>0</v>
      </c>
      <c r="AM88" s="33">
        <v>25000</v>
      </c>
      <c r="AN88" s="33">
        <v>0</v>
      </c>
      <c r="AO88" s="33">
        <v>0</v>
      </c>
      <c r="AP88" s="33">
        <v>25000</v>
      </c>
      <c r="AQ88" s="33">
        <v>0</v>
      </c>
      <c r="AR88" s="33">
        <v>0</v>
      </c>
      <c r="AS88" s="33">
        <v>25000</v>
      </c>
      <c r="AT88" s="33">
        <v>0</v>
      </c>
      <c r="AU88" s="41"/>
      <c r="AV88" s="33">
        <f t="shared" si="178"/>
        <v>100000</v>
      </c>
      <c r="AW88" s="41"/>
      <c r="AZ88" s="197">
        <v>0</v>
      </c>
      <c r="BA88" s="197">
        <v>0</v>
      </c>
      <c r="BB88" s="197">
        <v>0</v>
      </c>
      <c r="BC88" s="197">
        <v>0</v>
      </c>
      <c r="BD88" s="197">
        <v>0</v>
      </c>
      <c r="BE88" s="197">
        <v>0</v>
      </c>
      <c r="BF88" s="197">
        <v>0</v>
      </c>
      <c r="BG88" s="197">
        <v>628.33000000000004</v>
      </c>
      <c r="BH88" s="197">
        <v>0</v>
      </c>
      <c r="BI88" s="197">
        <v>0</v>
      </c>
      <c r="BJ88" s="197">
        <v>0</v>
      </c>
      <c r="BK88" s="197">
        <v>460</v>
      </c>
      <c r="BM88" s="9">
        <f t="shared" si="179"/>
        <v>460</v>
      </c>
      <c r="BO88" s="9">
        <f t="shared" ref="BO88:BR88" si="208">SUMIFS($AZ88:$BK88,$AZ$4:$BK$4,BO$4)</f>
        <v>0</v>
      </c>
      <c r="BP88" s="9">
        <f t="shared" si="208"/>
        <v>0</v>
      </c>
      <c r="BQ88" s="9">
        <f t="shared" si="208"/>
        <v>628.33000000000004</v>
      </c>
      <c r="BR88" s="9">
        <f t="shared" si="208"/>
        <v>460</v>
      </c>
      <c r="BT88" s="9">
        <f t="shared" si="181"/>
        <v>1088.33</v>
      </c>
    </row>
    <row r="89" spans="2:72" ht="14.25" customHeight="1" x14ac:dyDescent="0.25">
      <c r="B89" s="7" t="s">
        <v>95</v>
      </c>
      <c r="D89" s="9">
        <f t="shared" ref="D89:O89" si="209">D49</f>
        <v>210.6</v>
      </c>
      <c r="E89" s="9">
        <f t="shared" si="209"/>
        <v>210.6</v>
      </c>
      <c r="F89" s="9">
        <f t="shared" si="209"/>
        <v>210.6</v>
      </c>
      <c r="G89" s="9">
        <f t="shared" si="209"/>
        <v>210.6</v>
      </c>
      <c r="H89" s="9">
        <f t="shared" si="209"/>
        <v>210.6</v>
      </c>
      <c r="I89" s="9">
        <f t="shared" si="209"/>
        <v>210.59</v>
      </c>
      <c r="J89" s="9">
        <f t="shared" si="209"/>
        <v>291.74</v>
      </c>
      <c r="K89" s="9">
        <f t="shared" si="209"/>
        <v>291.74</v>
      </c>
      <c r="L89" s="9">
        <f t="shared" si="209"/>
        <v>291.74</v>
      </c>
      <c r="M89" s="9">
        <f t="shared" si="209"/>
        <v>291.74</v>
      </c>
      <c r="N89" s="9">
        <f t="shared" si="209"/>
        <v>291.74</v>
      </c>
      <c r="O89" s="9">
        <f t="shared" si="209"/>
        <v>291.74</v>
      </c>
      <c r="Q89" s="9">
        <f t="shared" si="175"/>
        <v>291.74</v>
      </c>
      <c r="S89" s="9">
        <f t="shared" ref="S89:V89" si="210">SUMIFS($D89:$O89,$D$4:$O$4,S$4)</f>
        <v>631.79999999999995</v>
      </c>
      <c r="T89" s="9">
        <f t="shared" si="210"/>
        <v>631.79</v>
      </c>
      <c r="U89" s="9">
        <f t="shared" si="210"/>
        <v>875.22</v>
      </c>
      <c r="V89" s="9">
        <f t="shared" si="210"/>
        <v>875.22</v>
      </c>
      <c r="X89" s="9">
        <f t="shared" si="177"/>
        <v>3014.0299999999997</v>
      </c>
      <c r="AA89" s="41"/>
      <c r="AB89" s="33">
        <v>2527.17</v>
      </c>
      <c r="AC89" s="41"/>
      <c r="AD89" s="33">
        <v>631.79250000000002</v>
      </c>
      <c r="AE89" s="33">
        <v>631.79250000000002</v>
      </c>
      <c r="AF89" s="33">
        <v>631.79250000000002</v>
      </c>
      <c r="AG89" s="33">
        <v>631.79250000000002</v>
      </c>
      <c r="AH89" s="41"/>
      <c r="AI89" s="33">
        <v>210.59750000000003</v>
      </c>
      <c r="AJ89" s="33">
        <v>210.59750000000003</v>
      </c>
      <c r="AK89" s="33">
        <v>210.59750000000003</v>
      </c>
      <c r="AL89" s="33">
        <v>210.59750000000003</v>
      </c>
      <c r="AM89" s="33">
        <v>210.59750000000003</v>
      </c>
      <c r="AN89" s="33">
        <v>210.59750000000003</v>
      </c>
      <c r="AO89" s="33">
        <v>210.59750000000003</v>
      </c>
      <c r="AP89" s="33">
        <v>210.59750000000003</v>
      </c>
      <c r="AQ89" s="33">
        <v>210.59750000000003</v>
      </c>
      <c r="AR89" s="33">
        <v>210.59750000000003</v>
      </c>
      <c r="AS89" s="33">
        <v>210.59750000000003</v>
      </c>
      <c r="AT89" s="33">
        <v>210.59750000000003</v>
      </c>
      <c r="AU89" s="41"/>
      <c r="AV89" s="33">
        <f t="shared" si="178"/>
        <v>2527.17</v>
      </c>
      <c r="AW89" s="41"/>
      <c r="AZ89" s="197">
        <v>0</v>
      </c>
      <c r="BA89" s="197">
        <v>0</v>
      </c>
      <c r="BB89" s="197">
        <v>0</v>
      </c>
      <c r="BC89" s="197">
        <v>0</v>
      </c>
      <c r="BD89" s="197">
        <v>0</v>
      </c>
      <c r="BE89" s="197">
        <v>0</v>
      </c>
      <c r="BF89" s="197">
        <v>75.040000000000006</v>
      </c>
      <c r="BG89" s="197">
        <v>75.040000000000006</v>
      </c>
      <c r="BH89" s="197">
        <v>75.040000000000006</v>
      </c>
      <c r="BI89" s="197">
        <v>75.040000000000006</v>
      </c>
      <c r="BJ89" s="197">
        <v>210.59</v>
      </c>
      <c r="BK89" s="197">
        <v>210.6</v>
      </c>
      <c r="BM89" s="9">
        <f t="shared" si="179"/>
        <v>210.6</v>
      </c>
      <c r="BO89" s="9">
        <f t="shared" ref="BO89:BR89" si="211">SUMIFS($AZ89:$BK89,$AZ$4:$BK$4,BO$4)</f>
        <v>0</v>
      </c>
      <c r="BP89" s="9">
        <f t="shared" si="211"/>
        <v>0</v>
      </c>
      <c r="BQ89" s="9">
        <f t="shared" si="211"/>
        <v>225.12</v>
      </c>
      <c r="BR89" s="9">
        <f t="shared" si="211"/>
        <v>496.23</v>
      </c>
      <c r="BT89" s="9">
        <f t="shared" si="181"/>
        <v>721.35</v>
      </c>
    </row>
    <row r="90" spans="2:72" ht="14.25" customHeight="1" x14ac:dyDescent="0.25">
      <c r="B90" s="7" t="s">
        <v>148</v>
      </c>
      <c r="D90" s="9">
        <f t="shared" ref="D90:O90" si="212">SUM(D50:D53)</f>
        <v>813516.33055555553</v>
      </c>
      <c r="E90" s="9">
        <f t="shared" si="212"/>
        <v>813516.33055555553</v>
      </c>
      <c r="F90" s="9">
        <f t="shared" si="212"/>
        <v>813516.33055555553</v>
      </c>
      <c r="G90" s="9">
        <f t="shared" si="212"/>
        <v>813516.33055555553</v>
      </c>
      <c r="H90" s="9">
        <f t="shared" si="212"/>
        <v>813516.33055555553</v>
      </c>
      <c r="I90" s="9">
        <f t="shared" si="212"/>
        <v>813516.33055555553</v>
      </c>
      <c r="J90" s="9">
        <f t="shared" si="212"/>
        <v>813516.33055555553</v>
      </c>
      <c r="K90" s="9">
        <f t="shared" si="212"/>
        <v>813516.33055555553</v>
      </c>
      <c r="L90" s="9">
        <f t="shared" si="212"/>
        <v>813516.33055555553</v>
      </c>
      <c r="M90" s="9">
        <f t="shared" si="212"/>
        <v>813516.33055555553</v>
      </c>
      <c r="N90" s="9">
        <f t="shared" si="212"/>
        <v>813516.33055555553</v>
      </c>
      <c r="O90" s="9">
        <f t="shared" si="212"/>
        <v>813516.33055555553</v>
      </c>
      <c r="Q90" s="9">
        <f t="shared" si="175"/>
        <v>813516.33055555553</v>
      </c>
      <c r="S90" s="9">
        <f t="shared" ref="S90:V90" si="213">SUMIFS($D90:$O90,$D$4:$O$4,S$4)</f>
        <v>2440548.9916666667</v>
      </c>
      <c r="T90" s="9">
        <f t="shared" si="213"/>
        <v>2440548.9916666667</v>
      </c>
      <c r="U90" s="9">
        <f t="shared" si="213"/>
        <v>2440548.9916666667</v>
      </c>
      <c r="V90" s="9">
        <f t="shared" si="213"/>
        <v>2440548.9916666667</v>
      </c>
      <c r="X90" s="9">
        <f t="shared" si="177"/>
        <v>9762195.9666666668</v>
      </c>
      <c r="AA90" s="41"/>
      <c r="AB90" s="33">
        <v>9762196.7646666672</v>
      </c>
      <c r="AC90" s="41"/>
      <c r="AD90" s="33">
        <v>2440549.1911666668</v>
      </c>
      <c r="AE90" s="33">
        <v>2440549.1911666668</v>
      </c>
      <c r="AF90" s="33">
        <v>2440549.1911666668</v>
      </c>
      <c r="AG90" s="33">
        <v>2440549.1911666668</v>
      </c>
      <c r="AH90" s="41"/>
      <c r="AI90" s="33">
        <v>813516.3970555556</v>
      </c>
      <c r="AJ90" s="33">
        <v>813516.3970555556</v>
      </c>
      <c r="AK90" s="33">
        <v>813516.3970555556</v>
      </c>
      <c r="AL90" s="33">
        <v>813516.3970555556</v>
      </c>
      <c r="AM90" s="33">
        <v>813516.3970555556</v>
      </c>
      <c r="AN90" s="33">
        <v>813516.3970555556</v>
      </c>
      <c r="AO90" s="33">
        <v>813516.3970555556</v>
      </c>
      <c r="AP90" s="33">
        <v>813516.3970555556</v>
      </c>
      <c r="AQ90" s="33">
        <v>813516.3970555556</v>
      </c>
      <c r="AR90" s="33">
        <v>813516.3970555556</v>
      </c>
      <c r="AS90" s="33">
        <v>813516.3970555556</v>
      </c>
      <c r="AT90" s="33">
        <v>813516.3970555556</v>
      </c>
      <c r="AU90" s="41"/>
      <c r="AV90" s="33">
        <f t="shared" si="178"/>
        <v>9762196.7646666653</v>
      </c>
      <c r="AW90" s="41"/>
      <c r="AZ90" s="197">
        <v>814347.40888888889</v>
      </c>
      <c r="BA90" s="197">
        <v>814347.40888888889</v>
      </c>
      <c r="BB90" s="197">
        <v>814347.40888888889</v>
      </c>
      <c r="BC90" s="197">
        <v>814347.40888888889</v>
      </c>
      <c r="BD90" s="197">
        <v>814347.40888888889</v>
      </c>
      <c r="BE90" s="197">
        <v>814347.40888888889</v>
      </c>
      <c r="BF90" s="197">
        <v>814347.40888888889</v>
      </c>
      <c r="BG90" s="197">
        <v>814347.40888888889</v>
      </c>
      <c r="BH90" s="197">
        <v>814347.40888888889</v>
      </c>
      <c r="BI90" s="197">
        <v>806037.25055555557</v>
      </c>
      <c r="BJ90" s="197">
        <v>813516.33055555553</v>
      </c>
      <c r="BK90" s="197">
        <v>813516.33055555553</v>
      </c>
      <c r="BM90" s="9">
        <f t="shared" si="179"/>
        <v>813516.33055555553</v>
      </c>
      <c r="BO90" s="9">
        <f t="shared" ref="BO90:BR90" si="214">SUMIFS($AZ90:$BK90,$AZ$4:$BK$4,BO$4)</f>
        <v>2443042.2266666666</v>
      </c>
      <c r="BP90" s="9">
        <f t="shared" si="214"/>
        <v>2443042.2266666666</v>
      </c>
      <c r="BQ90" s="9">
        <f t="shared" si="214"/>
        <v>2443042.2266666666</v>
      </c>
      <c r="BR90" s="9">
        <f t="shared" si="214"/>
        <v>2433069.9116666666</v>
      </c>
      <c r="BT90" s="9">
        <f t="shared" si="181"/>
        <v>9762196.5916666668</v>
      </c>
    </row>
    <row r="91" spans="2:72" ht="14.25" customHeight="1" x14ac:dyDescent="0.25">
      <c r="B91" s="10" t="s">
        <v>97</v>
      </c>
      <c r="D91" s="49">
        <f t="shared" ref="D91:O91" si="215">SUM(D79:D90)</f>
        <v>813726.9305555555</v>
      </c>
      <c r="E91" s="49">
        <f t="shared" si="215"/>
        <v>813726.9305555555</v>
      </c>
      <c r="F91" s="49">
        <f t="shared" si="215"/>
        <v>837425.24055555556</v>
      </c>
      <c r="G91" s="49">
        <f t="shared" si="215"/>
        <v>813726.9305555555</v>
      </c>
      <c r="H91" s="49">
        <f t="shared" si="215"/>
        <v>813726.9305555555</v>
      </c>
      <c r="I91" s="49">
        <f t="shared" si="215"/>
        <v>813726.92055555549</v>
      </c>
      <c r="J91" s="49">
        <f t="shared" si="215"/>
        <v>813808.07055555552</v>
      </c>
      <c r="K91" s="49">
        <f t="shared" si="215"/>
        <v>813808.07055555552</v>
      </c>
      <c r="L91" s="49">
        <f t="shared" si="215"/>
        <v>821583.66055555549</v>
      </c>
      <c r="M91" s="49">
        <f t="shared" si="215"/>
        <v>813878.07055555552</v>
      </c>
      <c r="N91" s="49">
        <f t="shared" si="215"/>
        <v>829192.07055555552</v>
      </c>
      <c r="O91" s="49">
        <f t="shared" si="215"/>
        <v>822808.07055555552</v>
      </c>
      <c r="Q91" s="49">
        <f t="shared" si="175"/>
        <v>822808.07055555552</v>
      </c>
      <c r="S91" s="49">
        <f t="shared" ref="S91:V91" si="216">SUMIFS($D91:$O91,$D$4:$O$4,S$4)</f>
        <v>2464879.1016666666</v>
      </c>
      <c r="T91" s="49">
        <f t="shared" si="216"/>
        <v>2441180.7816666663</v>
      </c>
      <c r="U91" s="49">
        <f t="shared" si="216"/>
        <v>2449199.8016666668</v>
      </c>
      <c r="V91" s="49">
        <f t="shared" si="216"/>
        <v>2465878.2116666664</v>
      </c>
      <c r="X91" s="49">
        <f t="shared" si="177"/>
        <v>9821137.8966666646</v>
      </c>
      <c r="AA91" s="41"/>
      <c r="AB91" s="266">
        <v>9864723.9346666671</v>
      </c>
      <c r="AC91" s="41"/>
      <c r="AD91" s="266">
        <v>2466180.9836666668</v>
      </c>
      <c r="AE91" s="266">
        <v>2466180.9836666668</v>
      </c>
      <c r="AF91" s="266">
        <v>2466180.9836666668</v>
      </c>
      <c r="AG91" s="266">
        <v>2466180.9836666668</v>
      </c>
      <c r="AH91" s="41"/>
      <c r="AI91" s="266">
        <v>813726.99455555563</v>
      </c>
      <c r="AJ91" s="266">
        <v>838726.99455555563</v>
      </c>
      <c r="AK91" s="266">
        <v>813726.99455555563</v>
      </c>
      <c r="AL91" s="266">
        <v>813726.99455555563</v>
      </c>
      <c r="AM91" s="266">
        <v>838726.99455555563</v>
      </c>
      <c r="AN91" s="266">
        <v>813726.99455555563</v>
      </c>
      <c r="AO91" s="266">
        <v>813726.99455555563</v>
      </c>
      <c r="AP91" s="266">
        <v>838726.99455555563</v>
      </c>
      <c r="AQ91" s="266">
        <v>813726.99455555563</v>
      </c>
      <c r="AR91" s="266">
        <v>813726.99455555563</v>
      </c>
      <c r="AS91" s="266">
        <v>838726.99455555563</v>
      </c>
      <c r="AT91" s="266">
        <v>813726.99455555563</v>
      </c>
      <c r="AU91" s="41"/>
      <c r="AV91" s="266">
        <f t="shared" si="178"/>
        <v>9864723.9346666653</v>
      </c>
      <c r="AW91" s="41"/>
      <c r="AZ91" s="49">
        <v>811765.54888888891</v>
      </c>
      <c r="BA91" s="49">
        <v>811964.55888888892</v>
      </c>
      <c r="BB91" s="49">
        <v>811754.22888888884</v>
      </c>
      <c r="BC91" s="49">
        <v>811295.7888888889</v>
      </c>
      <c r="BD91" s="49">
        <v>817296.47888888884</v>
      </c>
      <c r="BE91" s="49">
        <v>811295.7888888889</v>
      </c>
      <c r="BF91" s="49">
        <v>821883.88888888888</v>
      </c>
      <c r="BG91" s="49">
        <v>811999.15888888889</v>
      </c>
      <c r="BH91" s="49">
        <v>804618.58888888895</v>
      </c>
      <c r="BI91" s="49">
        <v>806112.29055555561</v>
      </c>
      <c r="BJ91" s="49">
        <v>813726.92055555549</v>
      </c>
      <c r="BK91" s="49">
        <v>812756.09055555554</v>
      </c>
      <c r="BM91" s="49">
        <f t="shared" si="179"/>
        <v>812756.09055555554</v>
      </c>
      <c r="BO91" s="49">
        <f t="shared" ref="BO91:BR91" si="217">SUMIFS($AZ91:$BK91,$AZ$4:$BK$4,BO$4)</f>
        <v>2435484.3366666669</v>
      </c>
      <c r="BP91" s="49">
        <f t="shared" si="217"/>
        <v>2439888.0566666666</v>
      </c>
      <c r="BQ91" s="49">
        <f t="shared" si="217"/>
        <v>2438501.6366666667</v>
      </c>
      <c r="BR91" s="49">
        <f t="shared" si="217"/>
        <v>2432595.3016666668</v>
      </c>
      <c r="BT91" s="49">
        <f t="shared" si="181"/>
        <v>9746469.331666667</v>
      </c>
    </row>
    <row r="92" spans="2:72" ht="14.25" customHeight="1" x14ac:dyDescent="0.25">
      <c r="AA92" s="41"/>
      <c r="AB92" s="41"/>
      <c r="AC92" s="41"/>
      <c r="AD92" s="41"/>
      <c r="AE92" s="41"/>
      <c r="AF92" s="41"/>
      <c r="AG92" s="41"/>
      <c r="AH92" s="41"/>
      <c r="AI92" s="41"/>
      <c r="AJ92" s="41"/>
      <c r="AK92" s="41"/>
      <c r="AL92" s="41"/>
      <c r="AM92" s="41"/>
      <c r="AN92" s="41"/>
      <c r="AO92" s="41"/>
      <c r="AP92" s="41"/>
      <c r="AQ92" s="41"/>
      <c r="AR92" s="41"/>
      <c r="AS92" s="41"/>
      <c r="AT92" s="41"/>
      <c r="AU92" s="41"/>
      <c r="AV92" s="41"/>
      <c r="AW92" s="41"/>
    </row>
    <row r="93" spans="2:72" ht="14.25" customHeight="1" x14ac:dyDescent="0.25">
      <c r="B93" s="14" t="s">
        <v>98</v>
      </c>
      <c r="D93" s="49">
        <f t="shared" ref="D93:O93" si="218">D75+D91</f>
        <v>157608.26999999979</v>
      </c>
      <c r="E93" s="49">
        <f t="shared" si="218"/>
        <v>211196.02999999991</v>
      </c>
      <c r="F93" s="49">
        <f t="shared" si="218"/>
        <v>174578.76999999979</v>
      </c>
      <c r="G93" s="49">
        <f t="shared" si="218"/>
        <v>239072.00000000012</v>
      </c>
      <c r="H93" s="49">
        <f t="shared" si="218"/>
        <v>223967.14</v>
      </c>
      <c r="I93" s="49">
        <f t="shared" si="218"/>
        <v>209687.18000000005</v>
      </c>
      <c r="J93" s="49">
        <f t="shared" si="218"/>
        <v>241132.51000000013</v>
      </c>
      <c r="K93" s="49">
        <f t="shared" si="218"/>
        <v>289516.75000000012</v>
      </c>
      <c r="L93" s="49">
        <f t="shared" si="218"/>
        <v>298386.08999999997</v>
      </c>
      <c r="M93" s="49">
        <f t="shared" si="218"/>
        <v>210677.69999999972</v>
      </c>
      <c r="N93" s="49">
        <f t="shared" si="218"/>
        <v>372751.22999999975</v>
      </c>
      <c r="O93" s="49">
        <f t="shared" si="218"/>
        <v>355001.72999999986</v>
      </c>
      <c r="Q93" s="49">
        <f>SUMIFS($D93:$O93,$D$5:$O$5,"="&amp;$Q$5)</f>
        <v>355001.72999999986</v>
      </c>
      <c r="S93" s="49">
        <f t="shared" ref="S93:V93" si="219">SUMIFS($D93:$O93,$D$4:$O$4,S$4)</f>
        <v>543383.06999999948</v>
      </c>
      <c r="T93" s="49">
        <f t="shared" si="219"/>
        <v>672726.32000000018</v>
      </c>
      <c r="U93" s="49">
        <f t="shared" si="219"/>
        <v>829035.35000000021</v>
      </c>
      <c r="V93" s="49">
        <f t="shared" si="219"/>
        <v>938430.65999999933</v>
      </c>
      <c r="X93" s="49">
        <f>SUMIFS($D93:$O93,$D$5:$O$5,"&lt;="&amp;$X$5)</f>
        <v>2983575.399999999</v>
      </c>
      <c r="AA93" s="41"/>
      <c r="AB93" s="266">
        <v>2721055.8149618064</v>
      </c>
      <c r="AC93" s="41"/>
      <c r="AD93" s="266">
        <v>510191.90051300602</v>
      </c>
      <c r="AE93" s="266">
        <v>632834.87471918843</v>
      </c>
      <c r="AF93" s="266">
        <v>746447.92890495784</v>
      </c>
      <c r="AG93" s="266">
        <v>831581.11082465411</v>
      </c>
      <c r="AH93" s="41"/>
      <c r="AI93" s="266">
        <v>165137.31709167804</v>
      </c>
      <c r="AJ93" s="266">
        <v>183495.6402005651</v>
      </c>
      <c r="AK93" s="266">
        <v>161558.94322076289</v>
      </c>
      <c r="AL93" s="266">
        <v>167986.76215083094</v>
      </c>
      <c r="AM93" s="266">
        <v>233525.89779907488</v>
      </c>
      <c r="AN93" s="266">
        <v>231322.21476928261</v>
      </c>
      <c r="AO93" s="266">
        <v>230614.44931931654</v>
      </c>
      <c r="AP93" s="266">
        <v>281200.24385024363</v>
      </c>
      <c r="AQ93" s="266">
        <v>234633.23573539767</v>
      </c>
      <c r="AR93" s="266">
        <v>297220.98600608623</v>
      </c>
      <c r="AS93" s="266">
        <v>267431.30926308595</v>
      </c>
      <c r="AT93" s="266">
        <v>266928.81555548194</v>
      </c>
      <c r="AU93" s="41"/>
      <c r="AV93" s="266">
        <f>SUMIFS(AI93:AT93,$AI$5:$AT$5,"&lt;="&amp;$AV$5)</f>
        <v>2721055.8149618069</v>
      </c>
      <c r="AW93" s="41"/>
      <c r="AZ93" s="49">
        <v>65913.819999999949</v>
      </c>
      <c r="BA93" s="49">
        <v>42205.850000000093</v>
      </c>
      <c r="BB93" s="49">
        <v>24318.619999999995</v>
      </c>
      <c r="BC93" s="49">
        <v>63623.539999999921</v>
      </c>
      <c r="BD93" s="49">
        <v>50816.160000000033</v>
      </c>
      <c r="BE93" s="49">
        <v>82960.410000000149</v>
      </c>
      <c r="BF93" s="49">
        <v>59907.670000000042</v>
      </c>
      <c r="BG93" s="49">
        <v>42974.39000000013</v>
      </c>
      <c r="BH93" s="49">
        <v>89327.080000000191</v>
      </c>
      <c r="BI93" s="49">
        <v>106651.61999999988</v>
      </c>
      <c r="BJ93" s="49">
        <v>146810.38000000012</v>
      </c>
      <c r="BK93" s="49">
        <v>133318.05999999994</v>
      </c>
      <c r="BM93" s="49">
        <f>SUMIFS($AZ93:$BK93,$AZ$5:$BK$5,"="&amp;$BM$5)</f>
        <v>133318.05999999994</v>
      </c>
      <c r="BO93" s="49">
        <f t="shared" ref="BO93:BR93" si="220">SUMIFS($AZ93:$BK93,$AZ$4:$BK$4,BO$4)</f>
        <v>132438.29000000004</v>
      </c>
      <c r="BP93" s="49">
        <f t="shared" si="220"/>
        <v>197400.1100000001</v>
      </c>
      <c r="BQ93" s="49">
        <f t="shared" si="220"/>
        <v>192209.14000000036</v>
      </c>
      <c r="BR93" s="49">
        <f t="shared" si="220"/>
        <v>386780.05999999994</v>
      </c>
      <c r="BT93" s="49">
        <f>SUMIFS($AZ93:$BK93,$AZ$5:$BK$5,"&lt;="&amp;$BT$5)</f>
        <v>908827.60000000044</v>
      </c>
    </row>
    <row r="94" spans="2:72" ht="14.25" customHeight="1" x14ac:dyDescent="0.25">
      <c r="B94" s="4" t="s">
        <v>99</v>
      </c>
      <c r="D94" s="51">
        <f t="shared" ref="D94:O94" si="221">+D93/D15</f>
        <v>0.16018898177577998</v>
      </c>
      <c r="E94" s="51">
        <f t="shared" si="221"/>
        <v>0.2137284449116468</v>
      </c>
      <c r="F94" s="51">
        <f t="shared" si="221"/>
        <v>0.17761337984914477</v>
      </c>
      <c r="G94" s="51">
        <f t="shared" si="221"/>
        <v>0.2434747217415385</v>
      </c>
      <c r="H94" s="51">
        <f t="shared" si="221"/>
        <v>0.22364081450551432</v>
      </c>
      <c r="I94" s="51">
        <f t="shared" si="221"/>
        <v>0.20824387915745798</v>
      </c>
      <c r="J94" s="51">
        <f t="shared" si="221"/>
        <v>0.2410520371879053</v>
      </c>
      <c r="K94" s="51">
        <f t="shared" si="221"/>
        <v>0.27963734168612786</v>
      </c>
      <c r="L94" s="51">
        <f t="shared" si="221"/>
        <v>0.29122899190933216</v>
      </c>
      <c r="M94" s="51">
        <f t="shared" si="221"/>
        <v>0.21495474483905525</v>
      </c>
      <c r="N94" s="51">
        <f t="shared" si="221"/>
        <v>0.37029895847440925</v>
      </c>
      <c r="O94" s="51">
        <f t="shared" si="221"/>
        <v>0.34928571812291886</v>
      </c>
      <c r="Q94" s="51">
        <f>+Q93/Q15</f>
        <v>0.34928571812291886</v>
      </c>
      <c r="S94" s="51">
        <f>+S93/S15</f>
        <v>0.18388875825145701</v>
      </c>
      <c r="T94" s="51">
        <f>+T93/T15</f>
        <v>0.22496897392244439</v>
      </c>
      <c r="U94" s="51">
        <f>+U93/U15</f>
        <v>0.27090545257139587</v>
      </c>
      <c r="V94" s="51">
        <f>+V93/V15</f>
        <v>0.31248837260063977</v>
      </c>
      <c r="X94" s="51">
        <f>+X93/X15</f>
        <v>0.24845341139522525</v>
      </c>
      <c r="AA94" s="41"/>
      <c r="AB94" s="43">
        <v>0.21552093154870233</v>
      </c>
      <c r="AC94" s="41"/>
      <c r="AD94" s="43">
        <v>0.17176952646751298</v>
      </c>
      <c r="AE94" s="43">
        <v>0.20623999927158151</v>
      </c>
      <c r="AF94" s="43">
        <v>0.22833457723928971</v>
      </c>
      <c r="AG94" s="43">
        <v>0.25064727039768958</v>
      </c>
      <c r="AH94" s="41"/>
      <c r="AI94" s="43">
        <v>0.16866389051441463</v>
      </c>
      <c r="AJ94" s="43">
        <v>0.18028775747350034</v>
      </c>
      <c r="AK94" s="43">
        <v>0.16598617484364173</v>
      </c>
      <c r="AL94" s="43">
        <v>0.16841633842784126</v>
      </c>
      <c r="AM94" s="43">
        <v>0.22593015252209933</v>
      </c>
      <c r="AN94" s="43">
        <v>0.22298913683235494</v>
      </c>
      <c r="AO94" s="43">
        <v>0.2173004843890074</v>
      </c>
      <c r="AP94" s="43">
        <v>0.25501935682330773</v>
      </c>
      <c r="AQ94" s="43">
        <v>0.21230606421454878</v>
      </c>
      <c r="AR94" s="43">
        <v>0.26301609489107053</v>
      </c>
      <c r="AS94" s="43">
        <v>0.24390834409714338</v>
      </c>
      <c r="AT94" s="43">
        <v>0.24460963584087195</v>
      </c>
      <c r="AU94" s="41"/>
      <c r="AV94" s="51">
        <f>+AV93/AV15</f>
        <v>0.21552093154870239</v>
      </c>
      <c r="AW94" s="41"/>
      <c r="AZ94" s="51">
        <v>7.8400625722295642E-2</v>
      </c>
      <c r="BA94" s="51">
        <v>5.1419079535996275E-2</v>
      </c>
      <c r="BB94" s="51">
        <v>3.0328596565819852E-2</v>
      </c>
      <c r="BC94" s="51">
        <v>7.5976167786168003E-2</v>
      </c>
      <c r="BD94" s="51">
        <v>6.0890510122374411E-2</v>
      </c>
      <c r="BE94" s="51">
        <v>9.7572435443350911E-2</v>
      </c>
      <c r="BF94" s="51">
        <v>6.9771459360777777E-2</v>
      </c>
      <c r="BG94" s="51">
        <v>4.8787651929430728E-2</v>
      </c>
      <c r="BH94" s="51">
        <v>9.8552878050491038E-2</v>
      </c>
      <c r="BI94" s="51">
        <v>0.11769694513362955</v>
      </c>
      <c r="BJ94" s="51">
        <v>0.16176656788768629</v>
      </c>
      <c r="BK94" s="51">
        <v>0.14778260786668948</v>
      </c>
      <c r="BM94" s="51">
        <f>+BM93/BM15</f>
        <v>0.14778260786668948</v>
      </c>
      <c r="BO94" s="51">
        <f>+BO93/BO15</f>
        <v>5.3762625566062025E-2</v>
      </c>
      <c r="BP94" s="51">
        <f>+BP93/BP15</f>
        <v>7.826478597415891E-2</v>
      </c>
      <c r="BQ94" s="51">
        <f>+BQ93/BQ15</f>
        <v>7.2645238705967702E-2</v>
      </c>
      <c r="BR94" s="51">
        <f>+BR93/BR15</f>
        <v>0.14241731074300612</v>
      </c>
      <c r="BT94" s="51">
        <f>+BT93/BT15</f>
        <v>8.7832511232432436E-2</v>
      </c>
    </row>
    <row r="95" spans="2:72" ht="14.25" customHeight="1" x14ac:dyDescent="0.25">
      <c r="AA95" s="41"/>
      <c r="AB95" s="41"/>
      <c r="AC95" s="41"/>
      <c r="AD95" s="41"/>
      <c r="AE95" s="41"/>
      <c r="AF95" s="41"/>
      <c r="AG95" s="41"/>
      <c r="AH95" s="41"/>
      <c r="AI95" s="41"/>
      <c r="AJ95" s="41"/>
      <c r="AK95" s="41"/>
      <c r="AL95" s="41"/>
      <c r="AM95" s="41"/>
      <c r="AN95" s="41"/>
      <c r="AO95" s="41"/>
      <c r="AP95" s="41"/>
      <c r="AQ95" s="41"/>
      <c r="AR95" s="41"/>
      <c r="AS95" s="41"/>
      <c r="AT95" s="41"/>
      <c r="AU95" s="41"/>
      <c r="AV95" s="41"/>
      <c r="AW95" s="41"/>
    </row>
    <row r="96" spans="2:72" ht="14.25" customHeight="1" x14ac:dyDescent="0.25">
      <c r="B96" s="1" t="s">
        <v>101</v>
      </c>
      <c r="D96" s="52">
        <f>SUMIFS('Youreka P&amp;L'!B:B,'Youreka P&amp;L'!$R:$R,$B96)</f>
        <v>0</v>
      </c>
      <c r="E96" s="52">
        <f>SUMIFS('Youreka P&amp;L'!C:C,'Youreka P&amp;L'!$R:$R,$B96)</f>
        <v>0</v>
      </c>
      <c r="F96" s="52">
        <f>SUMIFS('Youreka P&amp;L'!D:D,'Youreka P&amp;L'!$R:$R,$B96)</f>
        <v>0</v>
      </c>
      <c r="G96" s="52">
        <f>SUMIFS('Youreka P&amp;L'!E:E,'Youreka P&amp;L'!$R:$R,$B96)</f>
        <v>0</v>
      </c>
      <c r="H96" s="52">
        <f>SUMIFS('Youreka P&amp;L'!F:F,'Youreka P&amp;L'!$R:$R,$B96)</f>
        <v>0</v>
      </c>
      <c r="I96" s="52">
        <f>SUMIFS('Youreka P&amp;L'!G:G,'Youreka P&amp;L'!$R:$R,$B96)</f>
        <v>0</v>
      </c>
      <c r="J96" s="52">
        <f>SUMIFS('Youreka P&amp;L'!H:H,'Youreka P&amp;L'!$R:$R,$B96)</f>
        <v>0</v>
      </c>
      <c r="K96" s="52">
        <f>SUMIFS('Youreka P&amp;L'!I:I,'Youreka P&amp;L'!$R:$R,$B96)</f>
        <v>0</v>
      </c>
      <c r="L96" s="52">
        <f>SUMIFS('Youreka P&amp;L'!J:J,'Youreka P&amp;L'!$R:$R,$B96)</f>
        <v>0</v>
      </c>
      <c r="M96" s="52">
        <f>SUMIFS('Youreka P&amp;L'!K:K,'Youreka P&amp;L'!$R:$R,$B96)</f>
        <v>0</v>
      </c>
      <c r="N96" s="52">
        <f>SUMIFS('Youreka P&amp;L'!L:L,'Youreka P&amp;L'!$R:$R,$B96)</f>
        <v>0</v>
      </c>
      <c r="O96" s="52">
        <f>SUMIFS('Youreka P&amp;L'!M:M,'Youreka P&amp;L'!$R:$R,$B96)</f>
        <v>0</v>
      </c>
      <c r="Q96" s="9">
        <f>SUMIFS($D96:$O96,$D$5:$O$5,"="&amp;$Q$5)</f>
        <v>0</v>
      </c>
      <c r="S96" s="9">
        <f t="shared" ref="S96:V96" si="222">SUMIFS($D96:$O96,$D$4:$O$4,S$4)</f>
        <v>0</v>
      </c>
      <c r="T96" s="9">
        <f t="shared" si="222"/>
        <v>0</v>
      </c>
      <c r="U96" s="9">
        <f t="shared" si="222"/>
        <v>0</v>
      </c>
      <c r="V96" s="9">
        <f t="shared" si="222"/>
        <v>0</v>
      </c>
      <c r="X96" s="9">
        <f>SUMIFS($D96:$O96,$D$5:$O$5,"&lt;="&amp;$X$5)</f>
        <v>0</v>
      </c>
      <c r="AA96" s="41"/>
      <c r="AB96" s="33">
        <v>0</v>
      </c>
      <c r="AC96" s="41"/>
      <c r="AD96" s="33">
        <v>0</v>
      </c>
      <c r="AE96" s="33">
        <v>0</v>
      </c>
      <c r="AF96" s="33">
        <v>0</v>
      </c>
      <c r="AG96" s="33">
        <v>0</v>
      </c>
      <c r="AH96" s="41"/>
      <c r="AI96" s="33">
        <v>0</v>
      </c>
      <c r="AJ96" s="33">
        <v>0</v>
      </c>
      <c r="AK96" s="33">
        <v>0</v>
      </c>
      <c r="AL96" s="33">
        <v>0</v>
      </c>
      <c r="AM96" s="33">
        <v>0</v>
      </c>
      <c r="AN96" s="33">
        <v>0</v>
      </c>
      <c r="AO96" s="33">
        <v>0</v>
      </c>
      <c r="AP96" s="33">
        <v>0</v>
      </c>
      <c r="AQ96" s="33">
        <v>0</v>
      </c>
      <c r="AR96" s="33">
        <v>0</v>
      </c>
      <c r="AS96" s="33">
        <v>0</v>
      </c>
      <c r="AT96" s="33">
        <v>0</v>
      </c>
      <c r="AU96" s="41"/>
      <c r="AV96" s="33">
        <f>SUMIFS(AI96:AT96,$AI$5:$AT$5,"&lt;="&amp;$AV$5)</f>
        <v>0</v>
      </c>
      <c r="AW96" s="41"/>
      <c r="AZ96" s="52">
        <v>0</v>
      </c>
      <c r="BA96" s="52">
        <v>0</v>
      </c>
      <c r="BB96" s="52">
        <v>0</v>
      </c>
      <c r="BC96" s="52">
        <v>0</v>
      </c>
      <c r="BD96" s="52">
        <v>0</v>
      </c>
      <c r="BE96" s="52">
        <v>0</v>
      </c>
      <c r="BF96" s="52">
        <v>0</v>
      </c>
      <c r="BG96" s="52">
        <v>0</v>
      </c>
      <c r="BH96" s="52">
        <v>0</v>
      </c>
      <c r="BI96" s="52">
        <v>0</v>
      </c>
      <c r="BJ96" s="52">
        <v>0</v>
      </c>
      <c r="BK96" s="52">
        <v>0</v>
      </c>
      <c r="BM96" s="9">
        <f>SUMIFS($AZ96:$BK96,$AZ$5:$BK$5,"="&amp;$BM$5)</f>
        <v>0</v>
      </c>
      <c r="BO96" s="9">
        <f t="shared" ref="BO96:BR96" si="223">SUMIFS($AZ96:$BK96,$AZ$4:$BK$4,BO$4)</f>
        <v>0</v>
      </c>
      <c r="BP96" s="9">
        <f t="shared" si="223"/>
        <v>0</v>
      </c>
      <c r="BQ96" s="9">
        <f t="shared" si="223"/>
        <v>0</v>
      </c>
      <c r="BR96" s="9">
        <f t="shared" si="223"/>
        <v>0</v>
      </c>
      <c r="BT96" s="9">
        <f>SUMIFS($AZ96:$BK96,$AZ$5:$BK$5,"&lt;="&amp;$BT$5)</f>
        <v>0</v>
      </c>
    </row>
    <row r="98" spans="2:72" ht="14.25" customHeight="1" x14ac:dyDescent="0.25">
      <c r="B98" s="14" t="s">
        <v>102</v>
      </c>
      <c r="D98" s="49">
        <f t="shared" ref="D98:O98" si="224">+D93+D96</f>
        <v>157608.26999999979</v>
      </c>
      <c r="E98" s="49">
        <f t="shared" si="224"/>
        <v>211196.02999999991</v>
      </c>
      <c r="F98" s="49">
        <f t="shared" si="224"/>
        <v>174578.76999999979</v>
      </c>
      <c r="G98" s="49">
        <f t="shared" si="224"/>
        <v>239072.00000000012</v>
      </c>
      <c r="H98" s="49">
        <f t="shared" si="224"/>
        <v>223967.14</v>
      </c>
      <c r="I98" s="49">
        <f t="shared" si="224"/>
        <v>209687.18000000005</v>
      </c>
      <c r="J98" s="49">
        <f t="shared" si="224"/>
        <v>241132.51000000013</v>
      </c>
      <c r="K98" s="49">
        <f t="shared" si="224"/>
        <v>289516.75000000012</v>
      </c>
      <c r="L98" s="49">
        <f t="shared" si="224"/>
        <v>298386.08999999997</v>
      </c>
      <c r="M98" s="49">
        <f t="shared" si="224"/>
        <v>210677.69999999972</v>
      </c>
      <c r="N98" s="49">
        <f t="shared" si="224"/>
        <v>372751.22999999975</v>
      </c>
      <c r="O98" s="49">
        <f t="shared" si="224"/>
        <v>355001.72999999986</v>
      </c>
      <c r="Q98" s="49">
        <f>SUMIFS($D98:$O98,$D$5:$O$5,"="&amp;$Q$5)</f>
        <v>355001.72999999986</v>
      </c>
      <c r="S98" s="49">
        <f t="shared" ref="S98:V98" si="225">SUMIFS($D98:$O98,$D$4:$O$4,S$4)</f>
        <v>543383.06999999948</v>
      </c>
      <c r="T98" s="49">
        <f t="shared" si="225"/>
        <v>672726.32000000018</v>
      </c>
      <c r="U98" s="49">
        <f t="shared" si="225"/>
        <v>829035.35000000021</v>
      </c>
      <c r="V98" s="49">
        <f t="shared" si="225"/>
        <v>938430.65999999933</v>
      </c>
      <c r="X98" s="49">
        <f>SUMIFS($D98:$O98,$D$5:$O$5,"&lt;="&amp;$X$5)</f>
        <v>2983575.399999999</v>
      </c>
      <c r="AA98" s="41"/>
      <c r="AB98" s="266">
        <v>2721055.8149618064</v>
      </c>
      <c r="AC98" s="41"/>
      <c r="AD98" s="266">
        <v>510191.90051300602</v>
      </c>
      <c r="AE98" s="266">
        <v>632834.87471918843</v>
      </c>
      <c r="AF98" s="266">
        <v>746447.92890495784</v>
      </c>
      <c r="AG98" s="266">
        <v>831581.11082465411</v>
      </c>
      <c r="AH98" s="41"/>
      <c r="AI98" s="266">
        <v>165137.31709167804</v>
      </c>
      <c r="AJ98" s="266">
        <v>183495.6402005651</v>
      </c>
      <c r="AK98" s="266">
        <v>161558.94322076289</v>
      </c>
      <c r="AL98" s="266">
        <v>167986.76215083094</v>
      </c>
      <c r="AM98" s="266">
        <v>233525.89779907488</v>
      </c>
      <c r="AN98" s="266">
        <v>231322.21476928261</v>
      </c>
      <c r="AO98" s="266">
        <v>230614.44931931654</v>
      </c>
      <c r="AP98" s="266">
        <v>281200.24385024363</v>
      </c>
      <c r="AQ98" s="266">
        <v>234633.23573539767</v>
      </c>
      <c r="AR98" s="266">
        <v>297220.98600608623</v>
      </c>
      <c r="AS98" s="266">
        <v>267431.30926308595</v>
      </c>
      <c r="AT98" s="266">
        <v>266928.81555548194</v>
      </c>
      <c r="AU98" s="41"/>
      <c r="AV98" s="266">
        <f>SUMIFS(AI98:AT98,$AI$5:$AT$5,"&lt;="&amp;$AV$5)</f>
        <v>2721055.8149618069</v>
      </c>
      <c r="AW98" s="41"/>
      <c r="AZ98" s="49">
        <v>65913.819999999949</v>
      </c>
      <c r="BA98" s="49">
        <v>42205.850000000093</v>
      </c>
      <c r="BB98" s="49">
        <v>24318.619999999995</v>
      </c>
      <c r="BC98" s="49">
        <v>63623.539999999921</v>
      </c>
      <c r="BD98" s="49">
        <v>50816.160000000033</v>
      </c>
      <c r="BE98" s="49">
        <v>82960.410000000149</v>
      </c>
      <c r="BF98" s="49">
        <v>59907.670000000042</v>
      </c>
      <c r="BG98" s="49">
        <v>42974.39000000013</v>
      </c>
      <c r="BH98" s="49">
        <v>89327.080000000191</v>
      </c>
      <c r="BI98" s="49">
        <v>106651.61999999988</v>
      </c>
      <c r="BJ98" s="49">
        <v>146810.38000000012</v>
      </c>
      <c r="BK98" s="49">
        <v>133318.05999999994</v>
      </c>
      <c r="BM98" s="49">
        <f>SUMIFS($AZ98:$BK98,$AZ$5:$BK$5,"="&amp;$BM$5)</f>
        <v>133318.05999999994</v>
      </c>
      <c r="BO98" s="49">
        <f t="shared" ref="BO98:BR98" si="226">SUMIFS($AZ98:$BK98,$AZ$4:$BK$4,BO$4)</f>
        <v>132438.29000000004</v>
      </c>
      <c r="BP98" s="49">
        <f t="shared" si="226"/>
        <v>197400.1100000001</v>
      </c>
      <c r="BQ98" s="49">
        <f t="shared" si="226"/>
        <v>192209.14000000036</v>
      </c>
      <c r="BR98" s="49">
        <f t="shared" si="226"/>
        <v>386780.05999999994</v>
      </c>
      <c r="BT98" s="49">
        <f>SUMIFS($AZ98:$BK98,$AZ$5:$BK$5,"&lt;="&amp;$BT$5)</f>
        <v>908827.60000000044</v>
      </c>
    </row>
    <row r="99" spans="2:72" ht="14.25" customHeight="1" x14ac:dyDescent="0.25">
      <c r="B99" s="4" t="s">
        <v>103</v>
      </c>
      <c r="D99" s="51">
        <f t="shared" ref="D99:O99" si="227">D98/D15</f>
        <v>0.16018898177577998</v>
      </c>
      <c r="E99" s="51">
        <f t="shared" si="227"/>
        <v>0.2137284449116468</v>
      </c>
      <c r="F99" s="51">
        <f t="shared" si="227"/>
        <v>0.17761337984914477</v>
      </c>
      <c r="G99" s="51">
        <f t="shared" si="227"/>
        <v>0.2434747217415385</v>
      </c>
      <c r="H99" s="51">
        <f t="shared" si="227"/>
        <v>0.22364081450551432</v>
      </c>
      <c r="I99" s="51">
        <f t="shared" si="227"/>
        <v>0.20824387915745798</v>
      </c>
      <c r="J99" s="51">
        <f t="shared" si="227"/>
        <v>0.2410520371879053</v>
      </c>
      <c r="K99" s="51">
        <f t="shared" si="227"/>
        <v>0.27963734168612786</v>
      </c>
      <c r="L99" s="51">
        <f t="shared" si="227"/>
        <v>0.29122899190933216</v>
      </c>
      <c r="M99" s="51">
        <f t="shared" si="227"/>
        <v>0.21495474483905525</v>
      </c>
      <c r="N99" s="51">
        <f t="shared" si="227"/>
        <v>0.37029895847440925</v>
      </c>
      <c r="O99" s="51">
        <f t="shared" si="227"/>
        <v>0.34928571812291886</v>
      </c>
      <c r="Q99" s="51">
        <f>Q98/Q15</f>
        <v>0.34928571812291886</v>
      </c>
      <c r="S99" s="51">
        <f>S98/S15</f>
        <v>0.18388875825145701</v>
      </c>
      <c r="T99" s="51">
        <f>T98/T15</f>
        <v>0.22496897392244439</v>
      </c>
      <c r="U99" s="51">
        <f>U98/U15</f>
        <v>0.27090545257139587</v>
      </c>
      <c r="V99" s="51">
        <f>V98/V15</f>
        <v>0.31248837260063977</v>
      </c>
      <c r="X99" s="51">
        <f>X98/X15</f>
        <v>0.24845341139522525</v>
      </c>
      <c r="AA99" s="41"/>
      <c r="AB99" s="43">
        <v>0.21552093154870233</v>
      </c>
      <c r="AC99" s="41"/>
      <c r="AD99" s="43">
        <v>0.17176952646751298</v>
      </c>
      <c r="AE99" s="43">
        <v>0.20623999927158151</v>
      </c>
      <c r="AF99" s="43">
        <v>0.22833457723928971</v>
      </c>
      <c r="AG99" s="43">
        <v>0.25064727039768958</v>
      </c>
      <c r="AH99" s="41"/>
      <c r="AI99" s="43">
        <v>0.16866389051441463</v>
      </c>
      <c r="AJ99" s="43">
        <v>0.18028775747350034</v>
      </c>
      <c r="AK99" s="43">
        <v>0.16598617484364173</v>
      </c>
      <c r="AL99" s="43">
        <v>0.16841633842784126</v>
      </c>
      <c r="AM99" s="43">
        <v>0.22593015252209933</v>
      </c>
      <c r="AN99" s="43">
        <v>0.22298913683235494</v>
      </c>
      <c r="AO99" s="43">
        <v>0.2173004843890074</v>
      </c>
      <c r="AP99" s="43">
        <v>0.25501935682330773</v>
      </c>
      <c r="AQ99" s="43">
        <v>0.21230606421454878</v>
      </c>
      <c r="AR99" s="43">
        <v>0.26301609489107053</v>
      </c>
      <c r="AS99" s="43">
        <v>0.24390834409714338</v>
      </c>
      <c r="AT99" s="43">
        <v>0.24460963584087195</v>
      </c>
      <c r="AU99" s="41"/>
      <c r="AV99" s="51">
        <f>AV98/AV15</f>
        <v>0.21552093154870239</v>
      </c>
      <c r="AW99" s="41"/>
      <c r="AZ99" s="51">
        <v>7.8400625722295642E-2</v>
      </c>
      <c r="BA99" s="51">
        <v>5.1419079535996275E-2</v>
      </c>
      <c r="BB99" s="51">
        <v>3.0328596565819852E-2</v>
      </c>
      <c r="BC99" s="51">
        <v>7.5976167786168003E-2</v>
      </c>
      <c r="BD99" s="51">
        <v>6.0890510122374411E-2</v>
      </c>
      <c r="BE99" s="51">
        <v>9.7572435443350911E-2</v>
      </c>
      <c r="BF99" s="51">
        <v>6.9771459360777777E-2</v>
      </c>
      <c r="BG99" s="51">
        <v>4.8787651929430728E-2</v>
      </c>
      <c r="BH99" s="51">
        <v>9.8552878050491038E-2</v>
      </c>
      <c r="BI99" s="51">
        <v>0.11769694513362955</v>
      </c>
      <c r="BJ99" s="51">
        <v>0.16176656788768629</v>
      </c>
      <c r="BK99" s="51">
        <v>0.14778260786668948</v>
      </c>
      <c r="BM99" s="51">
        <f>BM98/BM15</f>
        <v>0.14778260786668948</v>
      </c>
      <c r="BO99" s="51">
        <f>BO98/BO15</f>
        <v>5.3762625566062025E-2</v>
      </c>
      <c r="BP99" s="51">
        <f>BP98/BP15</f>
        <v>7.826478597415891E-2</v>
      </c>
      <c r="BQ99" s="51">
        <f>BQ98/BQ15</f>
        <v>7.2645238705967702E-2</v>
      </c>
      <c r="BR99" s="51">
        <f>BR98/BR15</f>
        <v>0.14241731074300612</v>
      </c>
      <c r="BT99" s="51">
        <f>BT98/BT15</f>
        <v>8.7832511232432436E-2</v>
      </c>
    </row>
    <row r="100" spans="2:72" ht="14.25" customHeight="1" x14ac:dyDescent="0.25">
      <c r="AA100" s="41"/>
      <c r="AB100" s="41"/>
      <c r="AC100" s="41"/>
      <c r="AD100" s="41"/>
      <c r="AE100" s="41"/>
      <c r="AF100" s="41"/>
      <c r="AG100" s="41"/>
      <c r="AH100" s="41"/>
      <c r="AI100" s="41"/>
      <c r="AJ100" s="41"/>
      <c r="AK100" s="41"/>
      <c r="AL100" s="41"/>
      <c r="AM100" s="41"/>
      <c r="AN100" s="41"/>
      <c r="AO100" s="41"/>
      <c r="AP100" s="41"/>
      <c r="AQ100" s="41"/>
      <c r="AR100" s="41"/>
      <c r="AS100" s="41"/>
      <c r="AT100" s="41"/>
      <c r="AU100" s="41"/>
      <c r="AV100" s="41"/>
      <c r="AW100" s="41"/>
    </row>
    <row r="101" spans="2:72" ht="14.25" customHeight="1" x14ac:dyDescent="0.25">
      <c r="B101" s="271" t="s">
        <v>379</v>
      </c>
      <c r="C101" s="270"/>
      <c r="D101" s="272">
        <f>D75-'Youreka P&amp;L'!B151</f>
        <v>5.9444444486871362E-2</v>
      </c>
      <c r="E101" s="272">
        <f>E75-'Youreka P&amp;L'!C151</f>
        <v>5.9444444486871362E-2</v>
      </c>
      <c r="F101" s="272">
        <f>F75-'Youreka P&amp;L'!D151</f>
        <v>5.9444444254040718E-2</v>
      </c>
      <c r="G101" s="272">
        <f>G75-'Youreka P&amp;L'!E151</f>
        <v>5.9444444603286684E-2</v>
      </c>
      <c r="H101" s="272">
        <f>H75-'Youreka P&amp;L'!F151</f>
        <v>5.9444444603286684E-2</v>
      </c>
      <c r="I101" s="272">
        <f>I75-'Youreka P&amp;L'!G151</f>
        <v>5.9444444603286684E-2</v>
      </c>
      <c r="J101" s="272">
        <f>J75-'Youreka P&amp;L'!H151</f>
        <v>5.9444444486871362E-2</v>
      </c>
      <c r="K101" s="272">
        <f>K75-'Youreka P&amp;L'!I151</f>
        <v>5.9444444719702005E-2</v>
      </c>
      <c r="L101" s="272">
        <f>L75-'Youreka P&amp;L'!J151</f>
        <v>5.9444444486871362E-2</v>
      </c>
      <c r="M101" s="272">
        <f>M75-'Youreka P&amp;L'!K151</f>
        <v>5.9444444254040718E-2</v>
      </c>
      <c r="N101" s="272">
        <f>N75-'Youreka P&amp;L'!L151</f>
        <v>5.9444444428663701E-2</v>
      </c>
      <c r="O101" s="272">
        <f>O75-'Youreka P&amp;L'!M151</f>
        <v>5.9444444428663701E-2</v>
      </c>
      <c r="P101" s="270"/>
      <c r="Q101" s="270"/>
      <c r="R101" s="270"/>
      <c r="S101" s="270"/>
      <c r="T101" s="270"/>
      <c r="U101" s="270"/>
      <c r="V101" s="270"/>
      <c r="W101" s="270"/>
      <c r="X101" s="270"/>
      <c r="Y101" s="270"/>
      <c r="AA101" s="41"/>
      <c r="AB101" s="41"/>
      <c r="AC101" s="41"/>
      <c r="AD101" s="31"/>
      <c r="AE101" s="31"/>
      <c r="AF101" s="31"/>
      <c r="AG101" s="31"/>
      <c r="AH101" s="41"/>
      <c r="AI101" s="262"/>
      <c r="AJ101" s="262"/>
      <c r="AK101" s="262"/>
      <c r="AL101" s="262"/>
      <c r="AM101" s="262"/>
      <c r="AN101" s="262"/>
      <c r="AO101" s="262"/>
      <c r="AP101" s="262"/>
      <c r="AQ101" s="262"/>
      <c r="AR101" s="262"/>
      <c r="AS101" s="262"/>
      <c r="AT101" s="262"/>
      <c r="AU101" s="41"/>
      <c r="AV101" s="41"/>
      <c r="AW101" s="41"/>
      <c r="AZ101" s="274">
        <v>-8.8888892205432057E-3</v>
      </c>
      <c r="BA101" s="274">
        <v>-8.8888887548819184E-3</v>
      </c>
      <c r="BB101" s="274">
        <v>-8.8888888712972403E-3</v>
      </c>
      <c r="BC101" s="274">
        <v>-8.8888888712972403E-3</v>
      </c>
      <c r="BD101" s="274">
        <v>-8.8888888712972403E-3</v>
      </c>
      <c r="BE101" s="274">
        <v>1.111111487261951E-3</v>
      </c>
      <c r="BF101" s="274">
        <v>-8.8888889877125621E-3</v>
      </c>
      <c r="BG101" s="274">
        <v>-8.8888891041278839E-3</v>
      </c>
      <c r="BH101" s="274">
        <v>-8.8888888712972403E-3</v>
      </c>
      <c r="BI101" s="274">
        <v>5.9444444254040718E-2</v>
      </c>
      <c r="BJ101" s="274">
        <v>5.9444444603286684E-2</v>
      </c>
      <c r="BK101" s="274">
        <v>5.944444437045604E-2</v>
      </c>
      <c r="BO101" s="8"/>
      <c r="BP101" s="8"/>
      <c r="BQ101" s="8"/>
      <c r="BR101" s="8"/>
    </row>
    <row r="102" spans="2:72" ht="14.25" customHeight="1" x14ac:dyDescent="0.25">
      <c r="B102" s="271" t="s">
        <v>376</v>
      </c>
      <c r="C102" s="270"/>
      <c r="D102" s="272">
        <f>SUM($D$75:D75)-'Youreka BS'!C111</f>
        <v>5.944444437045604E-2</v>
      </c>
      <c r="E102" s="272">
        <f>SUM($D$75:E75)-'Youreka BS'!D111</f>
        <v>0.11888888920657337</v>
      </c>
      <c r="F102" s="272">
        <f>SUM($D$75:F75)-'Youreka BS'!E111</f>
        <v>0.17833333392627537</v>
      </c>
      <c r="G102" s="272">
        <f>SUM($D$75:G75)-'Youreka BS'!F111</f>
        <v>0.23777777841314673</v>
      </c>
      <c r="H102" s="272">
        <f>SUM($D$75:H75)-'Youreka BS'!G111</f>
        <v>0.29722222313284874</v>
      </c>
      <c r="I102" s="272">
        <f>SUM($D$75:I75)-'Youreka BS'!H111</f>
        <v>0.35666666738688946</v>
      </c>
      <c r="J102" s="272">
        <f>SUM($D$75:J75)-'Youreka BS'!I111</f>
        <v>0.41611111164093018</v>
      </c>
      <c r="K102" s="272">
        <f>SUM($D$75:K75)-'Youreka BS'!J111</f>
        <v>0.47555555589497089</v>
      </c>
      <c r="L102" s="272">
        <f>SUM($D$75:L75)-'Youreka BS'!K111</f>
        <v>0.53500000014901161</v>
      </c>
      <c r="M102" s="272">
        <f>SUM($D$75:M75)-'Youreka BS'!L111</f>
        <v>0.59444444440305233</v>
      </c>
      <c r="N102" s="272">
        <f>SUM($D$75:N75)-'Youreka BS'!M111</f>
        <v>0.65388888865709305</v>
      </c>
      <c r="O102" s="272">
        <f>SUM($D$75:O75)-'Youreka BS'!N111</f>
        <v>0.71333333291113377</v>
      </c>
      <c r="P102" s="270"/>
      <c r="Q102" s="270"/>
      <c r="R102" s="270"/>
      <c r="S102" s="270"/>
      <c r="T102" s="270"/>
      <c r="U102" s="270"/>
      <c r="V102" s="270"/>
      <c r="W102" s="270"/>
      <c r="X102" s="270"/>
      <c r="Y102" s="270"/>
      <c r="AA102" s="41"/>
      <c r="AB102" s="41"/>
      <c r="AC102" s="41"/>
      <c r="AD102" s="33"/>
      <c r="AE102" s="33"/>
      <c r="AF102" s="33"/>
      <c r="AG102" s="33"/>
      <c r="AH102" s="41"/>
      <c r="AI102" s="197"/>
      <c r="AJ102" s="197"/>
      <c r="AK102" s="197"/>
      <c r="AL102" s="197"/>
      <c r="AM102" s="197"/>
      <c r="AN102" s="197"/>
      <c r="AO102" s="197"/>
      <c r="AP102" s="197"/>
      <c r="AQ102" s="197"/>
      <c r="AR102" s="197"/>
      <c r="AS102" s="197"/>
      <c r="AT102" s="197"/>
      <c r="AU102" s="41"/>
      <c r="AV102" s="41"/>
      <c r="AW102" s="41"/>
      <c r="AZ102" s="52">
        <v>-8.8888889877125621E-3</v>
      </c>
      <c r="BA102" s="52">
        <v>-1.7777777742594481E-2</v>
      </c>
      <c r="BB102" s="52">
        <v>-2.6666666381061077E-2</v>
      </c>
      <c r="BC102" s="52">
        <v>-3.5555555485188961E-2</v>
      </c>
      <c r="BD102" s="52">
        <v>-4.4444444123655558E-2</v>
      </c>
      <c r="BE102" s="52">
        <v>-4.3333332054316998E-2</v>
      </c>
      <c r="BF102" s="52">
        <v>-5.2222221158444881E-2</v>
      </c>
      <c r="BG102" s="52">
        <v>-6.1111110262572765E-2</v>
      </c>
      <c r="BH102" s="52">
        <v>-6.9999999366700649E-2</v>
      </c>
      <c r="BI102" s="52">
        <v>-1.0555554181337357E-2</v>
      </c>
      <c r="BJ102" s="52">
        <v>4.8888890072703362E-2</v>
      </c>
      <c r="BK102" s="52">
        <v>0.10833333432674408</v>
      </c>
      <c r="BO102" s="9"/>
      <c r="BP102" s="9"/>
      <c r="BQ102" s="9"/>
      <c r="BR102" s="9"/>
    </row>
  </sheetData>
  <autoFilter ref="B5:BT99" xr:uid="{00000000-0009-0000-0000-000017000000}"/>
  <pageMargins left="0.7" right="0.7" top="0.75" bottom="0.75" header="0" footer="0"/>
  <pageSetup orientation="portrai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FFFF99"/>
  </sheetPr>
  <dimension ref="B2:BT64"/>
  <sheetViews>
    <sheetView showGridLines="0" workbookViewId="0">
      <pane xSplit="2" ySplit="5" topLeftCell="C6" activePane="bottomRight" state="frozen"/>
      <selection pane="topRight" activeCell="C1" sqref="C1"/>
      <selection pane="bottomLeft" activeCell="A6" sqref="A6"/>
      <selection pane="bottomRight" activeCell="D29" sqref="D29:J29"/>
    </sheetView>
  </sheetViews>
  <sheetFormatPr defaultColWidth="14.42578125" defaultRowHeight="15" customHeight="1" x14ac:dyDescent="0.25"/>
  <cols>
    <col min="1" max="1" width="9.140625" customWidth="1"/>
    <col min="2" max="2" width="44.42578125" customWidth="1"/>
    <col min="3" max="3" width="14.28515625" customWidth="1"/>
    <col min="4" max="4" width="12.85546875" customWidth="1"/>
    <col min="5" max="15" width="13.42578125" customWidth="1"/>
    <col min="16" max="16" width="1.85546875" customWidth="1"/>
    <col min="17" max="17" width="13.42578125" customWidth="1"/>
    <col min="18" max="18" width="1.85546875" customWidth="1"/>
    <col min="19" max="22" width="13.42578125" customWidth="1"/>
    <col min="23" max="23" width="1.85546875" customWidth="1"/>
    <col min="24" max="24" width="13.42578125" customWidth="1"/>
    <col min="25" max="25" width="1.85546875" customWidth="1"/>
    <col min="26" max="26" width="2.5703125" style="253" customWidth="1"/>
    <col min="27" max="27" width="1.85546875" customWidth="1"/>
    <col min="28" max="28" width="12.28515625" customWidth="1"/>
    <col min="29" max="29" width="1.85546875" customWidth="1"/>
    <col min="30" max="33" width="12.28515625" customWidth="1"/>
    <col min="34" max="34" width="8" customWidth="1"/>
    <col min="35" max="47" width="12.28515625" customWidth="1"/>
    <col min="48" max="48" width="1.85546875" customWidth="1"/>
    <col min="49" max="49" width="2.5703125" style="253" customWidth="1"/>
    <col min="50" max="50" width="1.85546875" customWidth="1"/>
    <col min="51" max="63" width="12.5703125" customWidth="1"/>
    <col min="64" max="64" width="1.85546875" customWidth="1"/>
    <col min="65" max="65" width="12.42578125" customWidth="1"/>
    <col min="66" max="66" width="1.85546875" customWidth="1"/>
    <col min="67" max="67" width="12.5703125" customWidth="1"/>
    <col min="68" max="68" width="11.85546875" customWidth="1"/>
    <col min="69" max="70" width="12.42578125" customWidth="1"/>
    <col min="71" max="71" width="1.85546875" customWidth="1"/>
    <col min="72" max="72" width="11.85546875" customWidth="1"/>
  </cols>
  <sheetData>
    <row r="2" spans="2:72" ht="14.25" customHeight="1" x14ac:dyDescent="0.25">
      <c r="C2" s="254"/>
      <c r="D2" s="254" t="s">
        <v>8</v>
      </c>
      <c r="E2" s="254" t="s">
        <v>8</v>
      </c>
      <c r="F2" s="254" t="s">
        <v>8</v>
      </c>
      <c r="G2" s="254" t="s">
        <v>8</v>
      </c>
      <c r="H2" s="254" t="s">
        <v>8</v>
      </c>
      <c r="I2" s="254" t="s">
        <v>8</v>
      </c>
      <c r="J2" s="254" t="s">
        <v>8</v>
      </c>
      <c r="K2" s="254" t="s">
        <v>8</v>
      </c>
      <c r="L2" s="254" t="s">
        <v>8</v>
      </c>
      <c r="M2" s="254" t="s">
        <v>8</v>
      </c>
      <c r="N2" s="254" t="s">
        <v>8</v>
      </c>
      <c r="O2" s="254" t="s">
        <v>8</v>
      </c>
      <c r="Q2" s="254" t="s">
        <v>8</v>
      </c>
      <c r="S2" s="254" t="s">
        <v>8</v>
      </c>
      <c r="T2" s="254" t="s">
        <v>8</v>
      </c>
      <c r="U2" s="254" t="s">
        <v>8</v>
      </c>
      <c r="V2" s="254" t="s">
        <v>8</v>
      </c>
      <c r="X2" s="254" t="s">
        <v>8</v>
      </c>
      <c r="AA2" s="41"/>
      <c r="AB2" s="255" t="s">
        <v>34</v>
      </c>
      <c r="AC2" s="41"/>
      <c r="AD2" s="255" t="s">
        <v>34</v>
      </c>
      <c r="AE2" s="255" t="s">
        <v>34</v>
      </c>
      <c r="AF2" s="255" t="s">
        <v>34</v>
      </c>
      <c r="AG2" s="255" t="s">
        <v>34</v>
      </c>
      <c r="AH2" s="41"/>
      <c r="AI2" s="255" t="s">
        <v>34</v>
      </c>
      <c r="AJ2" s="255" t="s">
        <v>34</v>
      </c>
      <c r="AK2" s="255" t="s">
        <v>34</v>
      </c>
      <c r="AL2" s="255" t="s">
        <v>34</v>
      </c>
      <c r="AM2" s="255" t="s">
        <v>34</v>
      </c>
      <c r="AN2" s="255" t="s">
        <v>34</v>
      </c>
      <c r="AO2" s="255" t="s">
        <v>34</v>
      </c>
      <c r="AP2" s="255" t="s">
        <v>34</v>
      </c>
      <c r="AQ2" s="255" t="s">
        <v>34</v>
      </c>
      <c r="AR2" s="255" t="s">
        <v>34</v>
      </c>
      <c r="AS2" s="255" t="s">
        <v>34</v>
      </c>
      <c r="AT2" s="255" t="s">
        <v>34</v>
      </c>
      <c r="AU2" s="255" t="s">
        <v>34</v>
      </c>
      <c r="AV2" s="41"/>
      <c r="AY2" s="256" t="s">
        <v>154</v>
      </c>
      <c r="AZ2" s="256" t="s">
        <v>154</v>
      </c>
      <c r="BA2" s="256" t="s">
        <v>154</v>
      </c>
      <c r="BB2" s="256" t="s">
        <v>154</v>
      </c>
      <c r="BC2" s="256" t="s">
        <v>154</v>
      </c>
      <c r="BD2" s="256" t="s">
        <v>154</v>
      </c>
      <c r="BE2" s="256" t="s">
        <v>154</v>
      </c>
      <c r="BF2" s="256" t="s">
        <v>154</v>
      </c>
      <c r="BG2" s="256" t="s">
        <v>154</v>
      </c>
      <c r="BH2" s="256" t="s">
        <v>154</v>
      </c>
      <c r="BI2" s="256" t="s">
        <v>154</v>
      </c>
      <c r="BJ2" s="256" t="s">
        <v>154</v>
      </c>
      <c r="BK2" s="256" t="s">
        <v>154</v>
      </c>
      <c r="BM2" s="256" t="s">
        <v>154</v>
      </c>
      <c r="BO2" s="256" t="s">
        <v>154</v>
      </c>
      <c r="BP2" s="256" t="s">
        <v>154</v>
      </c>
      <c r="BQ2" s="256" t="s">
        <v>154</v>
      </c>
      <c r="BR2" s="256" t="s">
        <v>154</v>
      </c>
      <c r="BT2" s="256" t="s">
        <v>154</v>
      </c>
    </row>
    <row r="3" spans="2:72" ht="14.25" customHeight="1" x14ac:dyDescent="0.25">
      <c r="C3" s="231">
        <v>2022</v>
      </c>
      <c r="D3" s="26">
        <f t="shared" ref="D3:O3" si="0">YEAR(D5)</f>
        <v>2025</v>
      </c>
      <c r="E3" s="26">
        <f t="shared" si="0"/>
        <v>2025</v>
      </c>
      <c r="F3" s="26">
        <f t="shared" si="0"/>
        <v>2025</v>
      </c>
      <c r="G3" s="26">
        <f t="shared" si="0"/>
        <v>2025</v>
      </c>
      <c r="H3" s="26">
        <f t="shared" si="0"/>
        <v>2025</v>
      </c>
      <c r="I3" s="26">
        <f t="shared" si="0"/>
        <v>2025</v>
      </c>
      <c r="J3" s="26">
        <f t="shared" si="0"/>
        <v>2025</v>
      </c>
      <c r="K3" s="26">
        <f t="shared" si="0"/>
        <v>2025</v>
      </c>
      <c r="L3" s="26">
        <f t="shared" si="0"/>
        <v>2025</v>
      </c>
      <c r="M3" s="26">
        <f t="shared" si="0"/>
        <v>2025</v>
      </c>
      <c r="N3" s="26">
        <f t="shared" si="0"/>
        <v>2025</v>
      </c>
      <c r="O3" s="26">
        <f t="shared" si="0"/>
        <v>2025</v>
      </c>
      <c r="Q3" s="26">
        <f>YEAR(Q5)</f>
        <v>2025</v>
      </c>
      <c r="S3" s="26">
        <f t="shared" ref="S3:V3" si="1">YEAR(S5)</f>
        <v>2025</v>
      </c>
      <c r="T3" s="26">
        <f t="shared" si="1"/>
        <v>2025</v>
      </c>
      <c r="U3" s="26">
        <f t="shared" si="1"/>
        <v>2025</v>
      </c>
      <c r="V3" s="26">
        <f t="shared" si="1"/>
        <v>2025</v>
      </c>
      <c r="X3" s="26">
        <f>YEAR(X5)</f>
        <v>2025</v>
      </c>
      <c r="AA3" s="55"/>
      <c r="AB3" s="277">
        <f>YEAR(AB5)</f>
        <v>2025</v>
      </c>
      <c r="AC3" s="55"/>
      <c r="AD3" s="277">
        <f t="shared" ref="AD3:AG3" si="2">YEAR(AD5)</f>
        <v>2025</v>
      </c>
      <c r="AE3" s="277">
        <f t="shared" si="2"/>
        <v>2025</v>
      </c>
      <c r="AF3" s="277">
        <f t="shared" si="2"/>
        <v>2025</v>
      </c>
      <c r="AG3" s="277">
        <f t="shared" si="2"/>
        <v>2025</v>
      </c>
      <c r="AH3" s="55"/>
      <c r="AI3" s="255">
        <f t="shared" ref="AI3:AU3" si="3">YEAR(AI5)</f>
        <v>2024</v>
      </c>
      <c r="AJ3" s="277">
        <f t="shared" si="3"/>
        <v>2025</v>
      </c>
      <c r="AK3" s="277">
        <f t="shared" si="3"/>
        <v>2025</v>
      </c>
      <c r="AL3" s="277">
        <f t="shared" si="3"/>
        <v>2025</v>
      </c>
      <c r="AM3" s="277">
        <f t="shared" si="3"/>
        <v>2025</v>
      </c>
      <c r="AN3" s="277">
        <f t="shared" si="3"/>
        <v>2025</v>
      </c>
      <c r="AO3" s="277">
        <f t="shared" si="3"/>
        <v>2025</v>
      </c>
      <c r="AP3" s="277">
        <f t="shared" si="3"/>
        <v>2025</v>
      </c>
      <c r="AQ3" s="277">
        <f t="shared" si="3"/>
        <v>2025</v>
      </c>
      <c r="AR3" s="277">
        <f t="shared" si="3"/>
        <v>2025</v>
      </c>
      <c r="AS3" s="277">
        <f t="shared" si="3"/>
        <v>2025</v>
      </c>
      <c r="AT3" s="277">
        <f t="shared" si="3"/>
        <v>2025</v>
      </c>
      <c r="AU3" s="277">
        <f t="shared" si="3"/>
        <v>2025</v>
      </c>
      <c r="AV3" s="55"/>
      <c r="AY3" s="231">
        <f t="shared" ref="AY3:BK3" si="4">YEAR(AY5)</f>
        <v>2023</v>
      </c>
      <c r="AZ3" s="26">
        <f t="shared" si="4"/>
        <v>2024</v>
      </c>
      <c r="BA3" s="26">
        <f t="shared" si="4"/>
        <v>2024</v>
      </c>
      <c r="BB3" s="26">
        <f t="shared" si="4"/>
        <v>2024</v>
      </c>
      <c r="BC3" s="26">
        <f t="shared" si="4"/>
        <v>2024</v>
      </c>
      <c r="BD3" s="26">
        <f t="shared" si="4"/>
        <v>2024</v>
      </c>
      <c r="BE3" s="26">
        <f t="shared" si="4"/>
        <v>2024</v>
      </c>
      <c r="BF3" s="26">
        <f t="shared" si="4"/>
        <v>2024</v>
      </c>
      <c r="BG3" s="26">
        <f t="shared" si="4"/>
        <v>2024</v>
      </c>
      <c r="BH3" s="26">
        <f t="shared" si="4"/>
        <v>2024</v>
      </c>
      <c r="BI3" s="26">
        <f t="shared" si="4"/>
        <v>2024</v>
      </c>
      <c r="BJ3" s="26">
        <f t="shared" si="4"/>
        <v>2024</v>
      </c>
      <c r="BK3" s="26">
        <f t="shared" si="4"/>
        <v>2024</v>
      </c>
      <c r="BM3" s="26">
        <f>YEAR(BM5)</f>
        <v>2024</v>
      </c>
      <c r="BO3" s="26">
        <f t="shared" ref="BO3:BR3" si="5">YEAR(BO5)</f>
        <v>2024</v>
      </c>
      <c r="BP3" s="26">
        <f t="shared" si="5"/>
        <v>2024</v>
      </c>
      <c r="BQ3" s="26">
        <f t="shared" si="5"/>
        <v>2024</v>
      </c>
      <c r="BR3" s="26">
        <f t="shared" si="5"/>
        <v>2024</v>
      </c>
      <c r="BT3" s="26">
        <f>YEAR(BT5)</f>
        <v>2024</v>
      </c>
    </row>
    <row r="4" spans="2:72" ht="14.25" customHeight="1" x14ac:dyDescent="0.25">
      <c r="C4" s="231" t="s">
        <v>384</v>
      </c>
      <c r="D4" s="26" t="str">
        <f>VLOOKUP(MONTH(D5),'Lkups &amp; Dropdowns'!$B$4:$C$15,2,FALSE)</f>
        <v>Q1</v>
      </c>
      <c r="E4" s="26" t="str">
        <f>VLOOKUP(MONTH(E5),'Lkups &amp; Dropdowns'!$B$4:$C$15,2,FALSE)</f>
        <v>Q1</v>
      </c>
      <c r="F4" s="26" t="str">
        <f>VLOOKUP(MONTH(F5),'Lkups &amp; Dropdowns'!$B$4:$C$15,2,FALSE)</f>
        <v>Q1</v>
      </c>
      <c r="G4" s="26" t="str">
        <f>VLOOKUP(MONTH(G5),'Lkups &amp; Dropdowns'!$B$4:$C$15,2,FALSE)</f>
        <v>Q2</v>
      </c>
      <c r="H4" s="26" t="str">
        <f>VLOOKUP(MONTH(H5),'Lkups &amp; Dropdowns'!$B$4:$C$15,2,FALSE)</f>
        <v>Q2</v>
      </c>
      <c r="I4" s="26" t="str">
        <f>VLOOKUP(MONTH(I5),'Lkups &amp; Dropdowns'!$B$4:$C$15,2,FALSE)</f>
        <v>Q2</v>
      </c>
      <c r="J4" s="26" t="str">
        <f>VLOOKUP(MONTH(J5),'Lkups &amp; Dropdowns'!$B$4:$C$15,2,FALSE)</f>
        <v>Q3</v>
      </c>
      <c r="K4" s="26" t="str">
        <f>VLOOKUP(MONTH(K5),'Lkups &amp; Dropdowns'!$B$4:$C$15,2,FALSE)</f>
        <v>Q3</v>
      </c>
      <c r="L4" s="26" t="str">
        <f>VLOOKUP(MONTH(L5),'Lkups &amp; Dropdowns'!$B$4:$C$15,2,FALSE)</f>
        <v>Q3</v>
      </c>
      <c r="M4" s="26" t="str">
        <f>VLOOKUP(MONTH(M5),'Lkups &amp; Dropdowns'!$B$4:$C$15,2,FALSE)</f>
        <v>Q4</v>
      </c>
      <c r="N4" s="26" t="str">
        <f>VLOOKUP(MONTH(N5),'Lkups &amp; Dropdowns'!$B$4:$C$15,2,FALSE)</f>
        <v>Q4</v>
      </c>
      <c r="O4" s="26" t="str">
        <f>VLOOKUP(MONTH(O5),'Lkups &amp; Dropdowns'!$B$4:$C$15,2,FALSE)</f>
        <v>Q4</v>
      </c>
      <c r="Q4" s="26" t="s">
        <v>29</v>
      </c>
      <c r="S4" s="26" t="s">
        <v>245</v>
      </c>
      <c r="T4" s="26" t="s">
        <v>246</v>
      </c>
      <c r="U4" s="26" t="s">
        <v>247</v>
      </c>
      <c r="V4" s="26" t="s">
        <v>248</v>
      </c>
      <c r="X4" s="26" t="s">
        <v>155</v>
      </c>
      <c r="AA4" s="55"/>
      <c r="AB4" s="277" t="s">
        <v>330</v>
      </c>
      <c r="AC4" s="55"/>
      <c r="AD4" s="277" t="s">
        <v>245</v>
      </c>
      <c r="AE4" s="277" t="s">
        <v>246</v>
      </c>
      <c r="AF4" s="277" t="s">
        <v>247</v>
      </c>
      <c r="AG4" s="277" t="s">
        <v>248</v>
      </c>
      <c r="AH4" s="55"/>
      <c r="AI4" s="255" t="s">
        <v>248</v>
      </c>
      <c r="AJ4" s="277" t="s">
        <v>245</v>
      </c>
      <c r="AK4" s="277" t="s">
        <v>245</v>
      </c>
      <c r="AL4" s="277" t="s">
        <v>245</v>
      </c>
      <c r="AM4" s="277" t="s">
        <v>246</v>
      </c>
      <c r="AN4" s="277" t="s">
        <v>246</v>
      </c>
      <c r="AO4" s="277" t="s">
        <v>246</v>
      </c>
      <c r="AP4" s="277" t="s">
        <v>247</v>
      </c>
      <c r="AQ4" s="277" t="s">
        <v>247</v>
      </c>
      <c r="AR4" s="277" t="s">
        <v>247</v>
      </c>
      <c r="AS4" s="277" t="s">
        <v>248</v>
      </c>
      <c r="AT4" s="277" t="s">
        <v>248</v>
      </c>
      <c r="AU4" s="277" t="s">
        <v>248</v>
      </c>
      <c r="AV4" s="55"/>
      <c r="AY4" s="231"/>
      <c r="AZ4" s="26" t="str">
        <f>VLOOKUP(MONTH(AZ5),'Lkups &amp; Dropdowns'!$B$4:$C$15,2,FALSE)</f>
        <v>Q1</v>
      </c>
      <c r="BA4" s="26" t="str">
        <f>VLOOKUP(MONTH(BA5),'Lkups &amp; Dropdowns'!$B$4:$C$15,2,FALSE)</f>
        <v>Q1</v>
      </c>
      <c r="BB4" s="26" t="str">
        <f>VLOOKUP(MONTH(BB5),'Lkups &amp; Dropdowns'!$B$4:$C$15,2,FALSE)</f>
        <v>Q1</v>
      </c>
      <c r="BC4" s="26" t="str">
        <f>VLOOKUP(MONTH(BC5),'Lkups &amp; Dropdowns'!$B$4:$C$15,2,FALSE)</f>
        <v>Q2</v>
      </c>
      <c r="BD4" s="26" t="str">
        <f>VLOOKUP(MONTH(BD5),'Lkups &amp; Dropdowns'!$B$4:$C$15,2,FALSE)</f>
        <v>Q2</v>
      </c>
      <c r="BE4" s="26" t="str">
        <f>VLOOKUP(MONTH(BE5),'Lkups &amp; Dropdowns'!$B$4:$C$15,2,FALSE)</f>
        <v>Q2</v>
      </c>
      <c r="BF4" s="26" t="str">
        <f>VLOOKUP(MONTH(BF5),'Lkups &amp; Dropdowns'!$B$4:$C$15,2,FALSE)</f>
        <v>Q3</v>
      </c>
      <c r="BG4" s="26" t="str">
        <f>VLOOKUP(MONTH(BG5),'Lkups &amp; Dropdowns'!$B$4:$C$15,2,FALSE)</f>
        <v>Q3</v>
      </c>
      <c r="BH4" s="26" t="str">
        <f>VLOOKUP(MONTH(BH5),'Lkups &amp; Dropdowns'!$B$4:$C$15,2,FALSE)</f>
        <v>Q3</v>
      </c>
      <c r="BI4" s="26" t="str">
        <f>VLOOKUP(MONTH(BI5),'Lkups &amp; Dropdowns'!$B$4:$C$15,2,FALSE)</f>
        <v>Q4</v>
      </c>
      <c r="BJ4" s="26" t="str">
        <f>VLOOKUP(MONTH(BJ5),'Lkups &amp; Dropdowns'!$B$4:$C$15,2,FALSE)</f>
        <v>Q4</v>
      </c>
      <c r="BK4" s="26" t="str">
        <f>VLOOKUP(MONTH(BK5),'Lkups &amp; Dropdowns'!$B$4:$C$15,2,FALSE)</f>
        <v>Q4</v>
      </c>
      <c r="BM4" s="26" t="s">
        <v>29</v>
      </c>
      <c r="BO4" s="26" t="s">
        <v>245</v>
      </c>
      <c r="BP4" s="26" t="s">
        <v>246</v>
      </c>
      <c r="BQ4" s="26" t="s">
        <v>247</v>
      </c>
      <c r="BR4" s="26" t="s">
        <v>248</v>
      </c>
      <c r="BT4" s="26" t="s">
        <v>155</v>
      </c>
    </row>
    <row r="5" spans="2:72" ht="14.25" customHeight="1" x14ac:dyDescent="0.25">
      <c r="B5" s="25" t="s">
        <v>156</v>
      </c>
      <c r="C5" s="278">
        <f>EOMONTH(D5,-1)</f>
        <v>45657</v>
      </c>
      <c r="D5" s="28">
        <f>'Youreka Monthly Func P&amp;L'!D5</f>
        <v>45688</v>
      </c>
      <c r="E5" s="28">
        <f t="shared" ref="E5:O5" si="6">EOMONTH(D5,1)</f>
        <v>45716</v>
      </c>
      <c r="F5" s="28">
        <f t="shared" si="6"/>
        <v>45747</v>
      </c>
      <c r="G5" s="28">
        <f t="shared" si="6"/>
        <v>45777</v>
      </c>
      <c r="H5" s="28">
        <f t="shared" si="6"/>
        <v>45808</v>
      </c>
      <c r="I5" s="28">
        <f t="shared" si="6"/>
        <v>45838</v>
      </c>
      <c r="J5" s="28">
        <f t="shared" si="6"/>
        <v>45869</v>
      </c>
      <c r="K5" s="28">
        <f t="shared" si="6"/>
        <v>45900</v>
      </c>
      <c r="L5" s="28">
        <f t="shared" si="6"/>
        <v>45930</v>
      </c>
      <c r="M5" s="28">
        <f t="shared" si="6"/>
        <v>45961</v>
      </c>
      <c r="N5" s="28">
        <f t="shared" si="6"/>
        <v>45991</v>
      </c>
      <c r="O5" s="28">
        <f t="shared" si="6"/>
        <v>46022</v>
      </c>
      <c r="Q5" s="28">
        <f>EOMONTH(Inputs!$C$2,0)</f>
        <v>46022</v>
      </c>
      <c r="S5" s="28">
        <f t="shared" ref="S5:V5" si="7">EOMONTH(D5,2*RIGHT(S4,1))</f>
        <v>45747</v>
      </c>
      <c r="T5" s="28">
        <f t="shared" si="7"/>
        <v>45838</v>
      </c>
      <c r="U5" s="28">
        <f t="shared" si="7"/>
        <v>45930</v>
      </c>
      <c r="V5" s="28">
        <f t="shared" si="7"/>
        <v>46022</v>
      </c>
      <c r="X5" s="28">
        <f>EOMONTH(Inputs!$C$2,-1)</f>
        <v>45991</v>
      </c>
      <c r="AA5" s="55"/>
      <c r="AB5" s="260">
        <f>'Dispatch Monthly Func P&amp;L'!AB5</f>
        <v>46022</v>
      </c>
      <c r="AC5" s="55"/>
      <c r="AD5" s="260">
        <f t="shared" ref="AD5:AF5" si="8">EOMONTH(AE5,-3)</f>
        <v>45747</v>
      </c>
      <c r="AE5" s="260">
        <f t="shared" si="8"/>
        <v>45838</v>
      </c>
      <c r="AF5" s="260">
        <f t="shared" si="8"/>
        <v>45930</v>
      </c>
      <c r="AG5" s="260">
        <f>AB5</f>
        <v>46022</v>
      </c>
      <c r="AH5" s="55"/>
      <c r="AI5" s="279">
        <f t="shared" ref="AI5:AT5" si="9">EOMONTH(AJ5,-1)</f>
        <v>45657</v>
      </c>
      <c r="AJ5" s="260">
        <f t="shared" si="9"/>
        <v>45688</v>
      </c>
      <c r="AK5" s="260">
        <f t="shared" si="9"/>
        <v>45716</v>
      </c>
      <c r="AL5" s="260">
        <f t="shared" si="9"/>
        <v>45747</v>
      </c>
      <c r="AM5" s="260">
        <f t="shared" si="9"/>
        <v>45777</v>
      </c>
      <c r="AN5" s="260">
        <f t="shared" si="9"/>
        <v>45808</v>
      </c>
      <c r="AO5" s="260">
        <f t="shared" si="9"/>
        <v>45838</v>
      </c>
      <c r="AP5" s="260">
        <f t="shared" si="9"/>
        <v>45869</v>
      </c>
      <c r="AQ5" s="260">
        <f t="shared" si="9"/>
        <v>45900</v>
      </c>
      <c r="AR5" s="260">
        <f t="shared" si="9"/>
        <v>45930</v>
      </c>
      <c r="AS5" s="260">
        <f t="shared" si="9"/>
        <v>45961</v>
      </c>
      <c r="AT5" s="260">
        <f t="shared" si="9"/>
        <v>45991</v>
      </c>
      <c r="AU5" s="260">
        <f>AB5</f>
        <v>46022</v>
      </c>
      <c r="AV5" s="55"/>
      <c r="AY5" s="278">
        <f>EOMONTH(AZ5,-1)</f>
        <v>45291</v>
      </c>
      <c r="AZ5" s="28">
        <f>'Dispatch Monthly Func P&amp;L'!AZ5</f>
        <v>45322</v>
      </c>
      <c r="BA5" s="28">
        <f t="shared" ref="BA5:BK5" si="10">EOMONTH(AZ5,1)</f>
        <v>45351</v>
      </c>
      <c r="BB5" s="28">
        <f t="shared" si="10"/>
        <v>45382</v>
      </c>
      <c r="BC5" s="28">
        <f t="shared" si="10"/>
        <v>45412</v>
      </c>
      <c r="BD5" s="28">
        <f t="shared" si="10"/>
        <v>45443</v>
      </c>
      <c r="BE5" s="28">
        <f t="shared" si="10"/>
        <v>45473</v>
      </c>
      <c r="BF5" s="28">
        <f t="shared" si="10"/>
        <v>45504</v>
      </c>
      <c r="BG5" s="28">
        <f t="shared" si="10"/>
        <v>45535</v>
      </c>
      <c r="BH5" s="28">
        <f t="shared" si="10"/>
        <v>45565</v>
      </c>
      <c r="BI5" s="28">
        <f t="shared" si="10"/>
        <v>45596</v>
      </c>
      <c r="BJ5" s="28">
        <f t="shared" si="10"/>
        <v>45626</v>
      </c>
      <c r="BK5" s="28">
        <f t="shared" si="10"/>
        <v>45657</v>
      </c>
      <c r="BM5" s="28">
        <f>EOMONTH(Inputs!$C$2,-12)</f>
        <v>45657</v>
      </c>
      <c r="BO5" s="28">
        <f t="shared" ref="BO5:BR5" si="11">EOMONTH(AZ5,2*RIGHT(BO4,1))</f>
        <v>45382</v>
      </c>
      <c r="BP5" s="28">
        <f t="shared" si="11"/>
        <v>45473</v>
      </c>
      <c r="BQ5" s="28">
        <f t="shared" si="11"/>
        <v>45565</v>
      </c>
      <c r="BR5" s="28">
        <f t="shared" si="11"/>
        <v>45657</v>
      </c>
      <c r="BT5" s="28">
        <f>EOMONTH(BM5,-1)</f>
        <v>45626</v>
      </c>
    </row>
    <row r="6" spans="2:72" ht="14.25" customHeight="1" x14ac:dyDescent="0.25">
      <c r="B6" s="14" t="s">
        <v>157</v>
      </c>
      <c r="P6" s="8"/>
      <c r="R6" s="8"/>
      <c r="W6" s="8"/>
      <c r="Y6" s="8"/>
      <c r="AA6" s="41"/>
      <c r="AB6" s="41"/>
      <c r="AC6" s="31"/>
      <c r="AD6" s="41"/>
      <c r="AE6" s="41"/>
      <c r="AF6" s="41"/>
      <c r="AG6" s="41"/>
      <c r="AH6" s="31"/>
      <c r="AI6" s="281"/>
      <c r="AJ6" s="41"/>
      <c r="AK6" s="41"/>
      <c r="AL6" s="41"/>
      <c r="AM6" s="41"/>
      <c r="AN6" s="41"/>
      <c r="AO6" s="41"/>
      <c r="AP6" s="41"/>
      <c r="AQ6" s="41"/>
      <c r="AR6" s="41"/>
      <c r="AS6" s="41"/>
      <c r="AT6" s="41"/>
      <c r="AU6" s="41"/>
      <c r="AV6" s="41"/>
      <c r="AX6" s="8"/>
      <c r="AY6" s="280"/>
      <c r="BL6" s="8"/>
      <c r="BN6" s="8"/>
      <c r="BS6" s="8"/>
    </row>
    <row r="7" spans="2:72" ht="14.25" customHeight="1" x14ac:dyDescent="0.25">
      <c r="B7" s="14" t="s">
        <v>158</v>
      </c>
      <c r="P7" s="9"/>
      <c r="R7" s="9"/>
      <c r="W7" s="9"/>
      <c r="Y7" s="9"/>
      <c r="AA7" s="41"/>
      <c r="AB7" s="41"/>
      <c r="AC7" s="33"/>
      <c r="AD7" s="41"/>
      <c r="AE7" s="41"/>
      <c r="AF7" s="41"/>
      <c r="AG7" s="41"/>
      <c r="AH7" s="33"/>
      <c r="AI7" s="281"/>
      <c r="AJ7" s="41"/>
      <c r="AK7" s="41"/>
      <c r="AL7" s="41"/>
      <c r="AM7" s="41"/>
      <c r="AN7" s="41"/>
      <c r="AO7" s="41"/>
      <c r="AP7" s="41"/>
      <c r="AQ7" s="41"/>
      <c r="AR7" s="41"/>
      <c r="AS7" s="41"/>
      <c r="AT7" s="41"/>
      <c r="AU7" s="41"/>
      <c r="AV7" s="41"/>
      <c r="AX7" s="9"/>
      <c r="AY7" s="280"/>
      <c r="BL7" s="9"/>
      <c r="BN7" s="9"/>
      <c r="BS7" s="9"/>
    </row>
    <row r="8" spans="2:72" ht="14.25" customHeight="1" x14ac:dyDescent="0.25">
      <c r="B8" s="7" t="s">
        <v>159</v>
      </c>
      <c r="C8" s="282">
        <f>BK8</f>
        <v>133518.35</v>
      </c>
      <c r="D8" s="274">
        <f>SUMIFS('Youreka BS'!C:C,'Youreka BS'!$P:$P,$B8)</f>
        <v>496997.87</v>
      </c>
      <c r="E8" s="274">
        <f>SUMIFS('Youreka BS'!D:D,'Youreka BS'!$P:$P,$B8)</f>
        <v>1399967.79</v>
      </c>
      <c r="F8" s="274">
        <f>SUMIFS('Youreka BS'!E:E,'Youreka BS'!$P:$P,$B8)</f>
        <v>1644964.05</v>
      </c>
      <c r="G8" s="274">
        <f>SUMIFS('Youreka BS'!F:F,'Youreka BS'!$P:$P,$B8)</f>
        <v>324935.92000000016</v>
      </c>
      <c r="H8" s="274">
        <f>SUMIFS('Youreka BS'!G:G,'Youreka BS'!$P:$P,$B8)</f>
        <v>412001.38000000018</v>
      </c>
      <c r="I8" s="274">
        <f>SUMIFS('Youreka BS'!H:H,'Youreka BS'!$P:$P,$B8)</f>
        <v>281804.62000000017</v>
      </c>
      <c r="J8" s="274">
        <f>SUMIFS('Youreka BS'!I:I,'Youreka BS'!$P:$P,$B8)</f>
        <v>491944.58000000019</v>
      </c>
      <c r="K8" s="274">
        <f>SUMIFS('Youreka BS'!J:J,'Youreka BS'!$P:$P,$B8)</f>
        <v>270782.87000000023</v>
      </c>
      <c r="L8" s="274">
        <f>SUMIFS('Youreka BS'!K:K,'Youreka BS'!$P:$P,$B8)</f>
        <v>487745.06000000023</v>
      </c>
      <c r="M8" s="274">
        <f>SUMIFS('Youreka BS'!L:L,'Youreka BS'!$P:$P,$B8)</f>
        <v>219501.74000000022</v>
      </c>
      <c r="N8" s="274">
        <f>SUMIFS('Youreka BS'!M:M,'Youreka BS'!$P:$P,$B8)</f>
        <v>307938.83000000019</v>
      </c>
      <c r="O8" s="274">
        <f>SUMIFS('Youreka BS'!N:N,'Youreka BS'!$P:$P,$B8)</f>
        <v>46955.580000000191</v>
      </c>
      <c r="P8" s="9"/>
      <c r="Q8" s="8">
        <f t="array" ref="Q8">INDEX($C8:$O8,MATCH(Q$5,$C$5:$O$5,0))</f>
        <v>46955.580000000191</v>
      </c>
      <c r="R8" s="9"/>
      <c r="S8" s="8">
        <f t="shared" ref="S8:V8" si="12">INDEX($C8:$O8,MATCH(S$5,$C$5:$O$5,0))</f>
        <v>1644964.05</v>
      </c>
      <c r="T8" s="8">
        <f t="shared" si="12"/>
        <v>281804.62000000017</v>
      </c>
      <c r="U8" s="8">
        <f t="shared" si="12"/>
        <v>487745.06000000023</v>
      </c>
      <c r="V8" s="8">
        <f t="shared" si="12"/>
        <v>46955.580000000191</v>
      </c>
      <c r="W8" s="9"/>
      <c r="X8" s="8">
        <f t="array" ref="X8">INDEX($C8:$O8,MATCH(X$5,$C$5:$O$5,0))</f>
        <v>307938.83000000019</v>
      </c>
      <c r="Y8" s="9"/>
      <c r="AA8" s="41"/>
      <c r="AB8" s="31">
        <v>4059401.792118588</v>
      </c>
      <c r="AC8" s="33"/>
      <c r="AD8" s="31">
        <v>2791517.4334725193</v>
      </c>
      <c r="AE8" s="31">
        <v>3463976.2039840482</v>
      </c>
      <c r="AF8" s="31">
        <v>3178102.1183072389</v>
      </c>
      <c r="AG8" s="31">
        <v>4059401.792118588</v>
      </c>
      <c r="AH8" s="33"/>
      <c r="AI8" s="283">
        <v>133518.35</v>
      </c>
      <c r="AJ8" s="31">
        <v>1629165.9113947675</v>
      </c>
      <c r="AK8" s="31">
        <v>2326985.0399793913</v>
      </c>
      <c r="AL8" s="31">
        <v>2791517.4334725193</v>
      </c>
      <c r="AM8" s="31">
        <v>2191694.9052161076</v>
      </c>
      <c r="AN8" s="31">
        <v>2960383.0147688114</v>
      </c>
      <c r="AO8" s="31">
        <v>3463976.2039840482</v>
      </c>
      <c r="AP8" s="31">
        <v>3158529.6973538483</v>
      </c>
      <c r="AQ8" s="31">
        <v>2996273.0343245179</v>
      </c>
      <c r="AR8" s="31">
        <v>3178102.1183072389</v>
      </c>
      <c r="AS8" s="31">
        <v>3378736.5751786688</v>
      </c>
      <c r="AT8" s="31">
        <v>3732703.1345757255</v>
      </c>
      <c r="AU8" s="31">
        <v>4059401.792118588</v>
      </c>
      <c r="AV8" s="41"/>
      <c r="AX8" s="9"/>
      <c r="AY8" s="284">
        <v>191654.84</v>
      </c>
      <c r="AZ8" s="274">
        <v>697134.68</v>
      </c>
      <c r="BA8" s="274">
        <v>758483.83</v>
      </c>
      <c r="BB8" s="274">
        <v>910818.8</v>
      </c>
      <c r="BC8" s="274">
        <v>265744.53000000003</v>
      </c>
      <c r="BD8" s="274">
        <v>505182.19</v>
      </c>
      <c r="BE8" s="274">
        <v>451253.13</v>
      </c>
      <c r="BF8" s="274">
        <v>213812.4</v>
      </c>
      <c r="BG8" s="274">
        <v>320355.40000000002</v>
      </c>
      <c r="BH8" s="274">
        <v>414875.94</v>
      </c>
      <c r="BI8" s="274">
        <v>404983.41</v>
      </c>
      <c r="BJ8" s="274">
        <v>232270.79</v>
      </c>
      <c r="BK8" s="274">
        <v>133518.35</v>
      </c>
      <c r="BL8" s="9"/>
      <c r="BM8" s="8">
        <f t="array" ref="BM8">INDEX($AY8:$BK8,MATCH(BM$5,$AY$5:$BK$5,0))</f>
        <v>133518.35</v>
      </c>
      <c r="BN8" s="9"/>
      <c r="BO8" s="8">
        <f t="shared" ref="BO8:BR8" si="13">INDEX($AY8:$BK8,MATCH(BO$5,$AY$5:$BK$5,0))</f>
        <v>910818.8</v>
      </c>
      <c r="BP8" s="8">
        <f t="shared" si="13"/>
        <v>451253.13</v>
      </c>
      <c r="BQ8" s="8">
        <f t="shared" si="13"/>
        <v>414875.94</v>
      </c>
      <c r="BR8" s="8">
        <f t="shared" si="13"/>
        <v>133518.35</v>
      </c>
      <c r="BS8" s="9"/>
      <c r="BT8" s="8">
        <f t="array" ref="BT8">INDEX($AY8:$BK8,MATCH(BT$5,$AY$5:$BK$5,0))</f>
        <v>232270.79</v>
      </c>
    </row>
    <row r="9" spans="2:72" ht="14.25" customHeight="1" x14ac:dyDescent="0.25">
      <c r="B9" s="7" t="s">
        <v>160</v>
      </c>
      <c r="C9" s="282"/>
      <c r="D9" s="52"/>
      <c r="E9" s="52"/>
      <c r="F9" s="52"/>
      <c r="G9" s="52"/>
      <c r="H9" s="52"/>
      <c r="I9" s="52"/>
      <c r="J9" s="52"/>
      <c r="K9" s="52"/>
      <c r="L9" s="52"/>
      <c r="M9" s="52"/>
      <c r="N9" s="52"/>
      <c r="O9" s="52"/>
      <c r="P9" s="9"/>
      <c r="Q9" s="9"/>
      <c r="R9" s="9"/>
      <c r="S9" s="9"/>
      <c r="T9" s="9"/>
      <c r="U9" s="9"/>
      <c r="V9" s="9"/>
      <c r="W9" s="9"/>
      <c r="X9" s="9"/>
      <c r="Y9" s="9"/>
      <c r="AA9" s="41"/>
      <c r="AB9" s="33">
        <v>0</v>
      </c>
      <c r="AC9" s="33"/>
      <c r="AD9" s="33">
        <v>0</v>
      </c>
      <c r="AE9" s="33">
        <v>0</v>
      </c>
      <c r="AF9" s="33">
        <v>0</v>
      </c>
      <c r="AG9" s="33">
        <v>0</v>
      </c>
      <c r="AH9" s="33"/>
      <c r="AI9" s="285"/>
      <c r="AJ9" s="33"/>
      <c r="AK9" s="33"/>
      <c r="AL9" s="33"/>
      <c r="AM9" s="33"/>
      <c r="AN9" s="33"/>
      <c r="AO9" s="33"/>
      <c r="AP9" s="33"/>
      <c r="AQ9" s="33"/>
      <c r="AR9" s="33"/>
      <c r="AS9" s="33"/>
      <c r="AT9" s="33"/>
      <c r="AU9" s="33"/>
      <c r="AV9" s="41"/>
      <c r="AX9" s="9"/>
      <c r="AY9" s="286"/>
      <c r="AZ9" s="52"/>
      <c r="BA9" s="52"/>
      <c r="BB9" s="52"/>
      <c r="BC9" s="52"/>
      <c r="BD9" s="52"/>
      <c r="BE9" s="52"/>
      <c r="BF9" s="52"/>
      <c r="BG9" s="52"/>
      <c r="BH9" s="52"/>
      <c r="BI9" s="52"/>
      <c r="BJ9" s="52"/>
      <c r="BK9" s="52"/>
      <c r="BL9" s="9"/>
      <c r="BM9" s="9"/>
      <c r="BN9" s="9"/>
      <c r="BO9" s="9"/>
      <c r="BP9" s="9"/>
      <c r="BQ9" s="9"/>
      <c r="BR9" s="9"/>
      <c r="BS9" s="9"/>
      <c r="BT9" s="9"/>
    </row>
    <row r="10" spans="2:72" ht="14.25" customHeight="1" x14ac:dyDescent="0.25">
      <c r="B10" s="50" t="s">
        <v>161</v>
      </c>
      <c r="C10" s="282">
        <f t="shared" ref="C10:C12" si="14">BK10</f>
        <v>3832952.97</v>
      </c>
      <c r="D10" s="52">
        <f>SUMIFS('Youreka BS'!C:C,'Youreka BS'!$P:$P,$B10)</f>
        <v>3866465.38</v>
      </c>
      <c r="E10" s="52">
        <f>SUMIFS('Youreka BS'!D:D,'Youreka BS'!$P:$P,$B10)</f>
        <v>2205383.75</v>
      </c>
      <c r="F10" s="52">
        <f>SUMIFS('Youreka BS'!E:E,'Youreka BS'!$P:$P,$B10)</f>
        <v>2257252.33</v>
      </c>
      <c r="G10" s="52">
        <f>SUMIFS('Youreka BS'!F:F,'Youreka BS'!$P:$P,$B10)</f>
        <v>1398341.4300000002</v>
      </c>
      <c r="H10" s="52">
        <f>SUMIFS('Youreka BS'!G:G,'Youreka BS'!$P:$P,$B10)</f>
        <v>1278941.3700000001</v>
      </c>
      <c r="I10" s="52">
        <f>SUMIFS('Youreka BS'!H:H,'Youreka BS'!$P:$P,$B10)</f>
        <v>1873244.58</v>
      </c>
      <c r="J10" s="52">
        <f>SUMIFS('Youreka BS'!I:I,'Youreka BS'!$P:$P,$B10)</f>
        <v>892930.59000000008</v>
      </c>
      <c r="K10" s="52">
        <f>SUMIFS('Youreka BS'!J:J,'Youreka BS'!$P:$P,$B10)</f>
        <v>1458495.78</v>
      </c>
      <c r="L10" s="52">
        <f>SUMIFS('Youreka BS'!K:K,'Youreka BS'!$P:$P,$B10)</f>
        <v>2716621.45</v>
      </c>
      <c r="M10" s="52">
        <f>SUMIFS('Youreka BS'!L:L,'Youreka BS'!$P:$P,$B10)</f>
        <v>2865914.91</v>
      </c>
      <c r="N10" s="52">
        <f>SUMIFS('Youreka BS'!M:M,'Youreka BS'!$P:$P,$B10)</f>
        <v>2996492.26</v>
      </c>
      <c r="O10" s="52">
        <f>SUMIFS('Youreka BS'!N:N,'Youreka BS'!$P:$P,$B10)</f>
        <v>4565633.71</v>
      </c>
      <c r="P10" s="9"/>
      <c r="Q10" s="9">
        <f t="shared" ref="Q10:Q13" si="15">INDEX($C10:$O10,MATCH(Q$5,$C$5:$O$5,0))</f>
        <v>4565633.71</v>
      </c>
      <c r="R10" s="9"/>
      <c r="S10" s="9">
        <f t="shared" ref="S10:V10" si="16">INDEX($C10:$O10,MATCH(S$5,$C$5:$O$5,0))</f>
        <v>2257252.33</v>
      </c>
      <c r="T10" s="9">
        <f t="shared" si="16"/>
        <v>1873244.58</v>
      </c>
      <c r="U10" s="9">
        <f t="shared" si="16"/>
        <v>2716621.45</v>
      </c>
      <c r="V10" s="9">
        <f t="shared" si="16"/>
        <v>4565633.71</v>
      </c>
      <c r="W10" s="9"/>
      <c r="X10" s="9">
        <f t="shared" ref="X10:X13" si="17">INDEX($C10:$O10,MATCH(X$5,$C$5:$O$5,0))</f>
        <v>2996492.26</v>
      </c>
      <c r="Y10" s="9"/>
      <c r="AA10" s="41"/>
      <c r="AB10" s="33">
        <v>2624481.6510785241</v>
      </c>
      <c r="AC10" s="33"/>
      <c r="AD10" s="33">
        <v>2584058.805121745</v>
      </c>
      <c r="AE10" s="33">
        <v>1431355.37</v>
      </c>
      <c r="AF10" s="33">
        <v>2429230.7854369935</v>
      </c>
      <c r="AG10" s="33">
        <v>2624481.6510785241</v>
      </c>
      <c r="AH10" s="33"/>
      <c r="AI10" s="285">
        <v>3832952.97</v>
      </c>
      <c r="AJ10" s="33">
        <v>4298506.2552335206</v>
      </c>
      <c r="AK10" s="33">
        <v>3290783.7448705612</v>
      </c>
      <c r="AL10" s="33">
        <v>2584058.805121745</v>
      </c>
      <c r="AM10" s="33">
        <v>2971563.060255873</v>
      </c>
      <c r="AN10" s="33">
        <v>2010489.1315750801</v>
      </c>
      <c r="AO10" s="33">
        <v>1431355.37</v>
      </c>
      <c r="AP10" s="33">
        <v>1670729.8007767135</v>
      </c>
      <c r="AQ10" s="33">
        <v>1620695.5704750358</v>
      </c>
      <c r="AR10" s="33">
        <v>2429230.7854369935</v>
      </c>
      <c r="AS10" s="33">
        <v>2055942.3471934265</v>
      </c>
      <c r="AT10" s="33">
        <v>1841368.1779825268</v>
      </c>
      <c r="AU10" s="33">
        <v>2624481.6510785241</v>
      </c>
      <c r="AV10" s="41"/>
      <c r="AX10" s="9"/>
      <c r="AY10" s="286">
        <v>2381073.5999999996</v>
      </c>
      <c r="AZ10" s="52">
        <v>4099804.61</v>
      </c>
      <c r="BA10" s="52">
        <v>2503586.0299999998</v>
      </c>
      <c r="BB10" s="52">
        <v>2311035.2199999997</v>
      </c>
      <c r="BC10" s="52">
        <v>2613909.52</v>
      </c>
      <c r="BD10" s="52">
        <v>2185247.09</v>
      </c>
      <c r="BE10" s="52">
        <v>1104785.5899999999</v>
      </c>
      <c r="BF10" s="52">
        <v>1284349</v>
      </c>
      <c r="BG10" s="52">
        <v>791359.73</v>
      </c>
      <c r="BH10" s="52">
        <v>1577260.93</v>
      </c>
      <c r="BI10" s="52">
        <v>2493779.8199999998</v>
      </c>
      <c r="BJ10" s="52">
        <v>4042727.85</v>
      </c>
      <c r="BK10" s="52">
        <v>3832952.97</v>
      </c>
      <c r="BL10" s="9"/>
      <c r="BM10" s="9">
        <f t="shared" ref="BM10:BM13" si="18">INDEX($AY10:$BK10,MATCH(BM$5,$AY$5:$BK$5,0))</f>
        <v>3832952.97</v>
      </c>
      <c r="BN10" s="9"/>
      <c r="BO10" s="9">
        <f t="shared" ref="BO10:BR10" si="19">INDEX($AY10:$BK10,MATCH(BO$5,$AY$5:$BK$5,0))</f>
        <v>2311035.2199999997</v>
      </c>
      <c r="BP10" s="9">
        <f t="shared" si="19"/>
        <v>1104785.5899999999</v>
      </c>
      <c r="BQ10" s="9">
        <f t="shared" si="19"/>
        <v>1577260.93</v>
      </c>
      <c r="BR10" s="9">
        <f t="shared" si="19"/>
        <v>3832952.97</v>
      </c>
      <c r="BS10" s="9"/>
      <c r="BT10" s="9">
        <f t="shared" ref="BT10:BT13" si="20">INDEX($AY10:$BK10,MATCH(BT$5,$AY$5:$BK$5,0))</f>
        <v>4042727.85</v>
      </c>
    </row>
    <row r="11" spans="2:72" ht="14.25" customHeight="1" x14ac:dyDescent="0.25">
      <c r="B11" s="50" t="s">
        <v>162</v>
      </c>
      <c r="C11" s="282">
        <f t="shared" si="14"/>
        <v>0</v>
      </c>
      <c r="D11" s="52">
        <f>SUMIFS('Youreka BS'!C:C,'Youreka BS'!$P:$P,$B11)</f>
        <v>0</v>
      </c>
      <c r="E11" s="52">
        <f>SUMIFS('Youreka BS'!D:D,'Youreka BS'!$P:$P,$B11)</f>
        <v>0</v>
      </c>
      <c r="F11" s="52">
        <f>SUMIFS('Youreka BS'!E:E,'Youreka BS'!$P:$P,$B11)</f>
        <v>0</v>
      </c>
      <c r="G11" s="52">
        <f>SUMIFS('Youreka BS'!F:F,'Youreka BS'!$P:$P,$B11)</f>
        <v>0</v>
      </c>
      <c r="H11" s="52">
        <f>SUMIFS('Youreka BS'!G:G,'Youreka BS'!$P:$P,$B11)</f>
        <v>0</v>
      </c>
      <c r="I11" s="52">
        <f>SUMIFS('Youreka BS'!H:H,'Youreka BS'!$P:$P,$B11)</f>
        <v>0</v>
      </c>
      <c r="J11" s="52">
        <f>SUMIFS('Youreka BS'!I:I,'Youreka BS'!$P:$P,$B11)</f>
        <v>0</v>
      </c>
      <c r="K11" s="52">
        <f>SUMIFS('Youreka BS'!J:J,'Youreka BS'!$P:$P,$B11)</f>
        <v>0</v>
      </c>
      <c r="L11" s="52">
        <f>SUMIFS('Youreka BS'!K:K,'Youreka BS'!$P:$P,$B11)</f>
        <v>0</v>
      </c>
      <c r="M11" s="52">
        <f>SUMIFS('Youreka BS'!L:L,'Youreka BS'!$P:$P,$B11)</f>
        <v>0</v>
      </c>
      <c r="N11" s="52">
        <f>SUMIFS('Youreka BS'!M:M,'Youreka BS'!$P:$P,$B11)</f>
        <v>0</v>
      </c>
      <c r="O11" s="52">
        <f>SUMIFS('Youreka BS'!N:N,'Youreka BS'!$P:$P,$B11)</f>
        <v>0</v>
      </c>
      <c r="P11" s="9"/>
      <c r="Q11" s="9">
        <f t="shared" si="15"/>
        <v>0</v>
      </c>
      <c r="R11" s="9"/>
      <c r="S11" s="9">
        <f t="shared" ref="S11:V11" si="21">INDEX($C11:$O11,MATCH(S$5,$C$5:$O$5,0))</f>
        <v>0</v>
      </c>
      <c r="T11" s="9">
        <f t="shared" si="21"/>
        <v>0</v>
      </c>
      <c r="U11" s="9">
        <f t="shared" si="21"/>
        <v>0</v>
      </c>
      <c r="V11" s="9">
        <f t="shared" si="21"/>
        <v>0</v>
      </c>
      <c r="W11" s="9"/>
      <c r="X11" s="9">
        <f t="shared" si="17"/>
        <v>0</v>
      </c>
      <c r="Y11" s="9"/>
      <c r="AA11" s="41"/>
      <c r="AB11" s="33">
        <v>0</v>
      </c>
      <c r="AC11" s="33"/>
      <c r="AD11" s="33">
        <v>0</v>
      </c>
      <c r="AE11" s="33">
        <v>0</v>
      </c>
      <c r="AF11" s="33">
        <v>0</v>
      </c>
      <c r="AG11" s="33">
        <v>0</v>
      </c>
      <c r="AH11" s="33"/>
      <c r="AI11" s="285">
        <v>0</v>
      </c>
      <c r="AJ11" s="33">
        <v>0</v>
      </c>
      <c r="AK11" s="33">
        <v>0</v>
      </c>
      <c r="AL11" s="33">
        <v>0</v>
      </c>
      <c r="AM11" s="33">
        <v>0</v>
      </c>
      <c r="AN11" s="33">
        <v>0</v>
      </c>
      <c r="AO11" s="33">
        <v>0</v>
      </c>
      <c r="AP11" s="33">
        <v>0</v>
      </c>
      <c r="AQ11" s="33">
        <v>0</v>
      </c>
      <c r="AR11" s="33">
        <v>0</v>
      </c>
      <c r="AS11" s="33">
        <v>0</v>
      </c>
      <c r="AT11" s="33">
        <v>0</v>
      </c>
      <c r="AU11" s="33">
        <v>0</v>
      </c>
      <c r="AV11" s="41"/>
      <c r="AX11" s="9"/>
      <c r="AY11" s="286">
        <v>0</v>
      </c>
      <c r="AZ11" s="52">
        <v>0</v>
      </c>
      <c r="BA11" s="52">
        <v>0</v>
      </c>
      <c r="BB11" s="52">
        <v>0</v>
      </c>
      <c r="BC11" s="52">
        <v>0</v>
      </c>
      <c r="BD11" s="52">
        <v>0</v>
      </c>
      <c r="BE11" s="52">
        <v>0</v>
      </c>
      <c r="BF11" s="52">
        <v>0</v>
      </c>
      <c r="BG11" s="52">
        <v>0</v>
      </c>
      <c r="BH11" s="52">
        <v>0</v>
      </c>
      <c r="BI11" s="52">
        <v>0</v>
      </c>
      <c r="BJ11" s="52">
        <v>0</v>
      </c>
      <c r="BK11" s="52">
        <v>0</v>
      </c>
      <c r="BL11" s="9"/>
      <c r="BM11" s="9">
        <f t="shared" si="18"/>
        <v>0</v>
      </c>
      <c r="BN11" s="9"/>
      <c r="BO11" s="9">
        <f t="shared" ref="BO11:BR11" si="22">INDEX($AY11:$BK11,MATCH(BO$5,$AY$5:$BK$5,0))</f>
        <v>0</v>
      </c>
      <c r="BP11" s="9">
        <f t="shared" si="22"/>
        <v>0</v>
      </c>
      <c r="BQ11" s="9">
        <f t="shared" si="22"/>
        <v>0</v>
      </c>
      <c r="BR11" s="9">
        <f t="shared" si="22"/>
        <v>0</v>
      </c>
      <c r="BS11" s="9"/>
      <c r="BT11" s="9">
        <f t="shared" si="20"/>
        <v>0</v>
      </c>
    </row>
    <row r="12" spans="2:72" ht="14.25" customHeight="1" x14ac:dyDescent="0.25">
      <c r="B12" s="50" t="s">
        <v>163</v>
      </c>
      <c r="C12" s="282">
        <f t="shared" si="14"/>
        <v>0</v>
      </c>
      <c r="D12" s="52">
        <f>SUMIFS('Youreka BS'!C:C,'Youreka BS'!$P:$P,$B12)</f>
        <v>0</v>
      </c>
      <c r="E12" s="52">
        <f>SUMIFS('Youreka BS'!D:D,'Youreka BS'!$P:$P,$B12)</f>
        <v>175722.25</v>
      </c>
      <c r="F12" s="52">
        <f>SUMIFS('Youreka BS'!E:E,'Youreka BS'!$P:$P,$B12)</f>
        <v>217178.75</v>
      </c>
      <c r="G12" s="52">
        <f>SUMIFS('Youreka BS'!F:F,'Youreka BS'!$P:$P,$B12)</f>
        <v>11534.5</v>
      </c>
      <c r="H12" s="52">
        <f>SUMIFS('Youreka BS'!G:G,'Youreka BS'!$P:$P,$B12)</f>
        <v>8289</v>
      </c>
      <c r="I12" s="52">
        <f>SUMIFS('Youreka BS'!H:H,'Youreka BS'!$P:$P,$B12)</f>
        <v>47307.5</v>
      </c>
      <c r="J12" s="52">
        <f>SUMIFS('Youreka BS'!I:I,'Youreka BS'!$P:$P,$B12)</f>
        <v>33140.639999999999</v>
      </c>
      <c r="K12" s="52">
        <f>SUMIFS('Youreka BS'!J:J,'Youreka BS'!$P:$P,$B12)</f>
        <v>33140.639999999999</v>
      </c>
      <c r="L12" s="52">
        <f>SUMIFS('Youreka BS'!K:K,'Youreka BS'!$P:$P,$B12)</f>
        <v>19942.830000000002</v>
      </c>
      <c r="M12" s="52">
        <f>SUMIFS('Youreka BS'!L:L,'Youreka BS'!$P:$P,$B12)</f>
        <v>19942.830000000002</v>
      </c>
      <c r="N12" s="52">
        <f>SUMIFS('Youreka BS'!M:M,'Youreka BS'!$P:$P,$B12)</f>
        <v>19942.830000000002</v>
      </c>
      <c r="O12" s="52">
        <f>SUMIFS('Youreka BS'!N:N,'Youreka BS'!$P:$P,$B12)</f>
        <v>-63</v>
      </c>
      <c r="P12" s="9"/>
      <c r="Q12" s="9">
        <f t="shared" si="15"/>
        <v>-63</v>
      </c>
      <c r="R12" s="9"/>
      <c r="S12" s="9">
        <f t="shared" ref="S12:V12" si="23">INDEX($C12:$O12,MATCH(S$5,$C$5:$O$5,0))</f>
        <v>217178.75</v>
      </c>
      <c r="T12" s="9">
        <f t="shared" si="23"/>
        <v>47307.5</v>
      </c>
      <c r="U12" s="9">
        <f t="shared" si="23"/>
        <v>19942.830000000002</v>
      </c>
      <c r="V12" s="9">
        <f t="shared" si="23"/>
        <v>-63</v>
      </c>
      <c r="W12" s="9"/>
      <c r="X12" s="9">
        <f t="shared" si="17"/>
        <v>19942.830000000002</v>
      </c>
      <c r="Y12" s="9"/>
      <c r="AA12" s="41"/>
      <c r="AB12" s="33">
        <v>0</v>
      </c>
      <c r="AC12" s="33"/>
      <c r="AD12" s="33">
        <v>0</v>
      </c>
      <c r="AE12" s="33">
        <v>0</v>
      </c>
      <c r="AF12" s="33">
        <v>0</v>
      </c>
      <c r="AG12" s="33">
        <v>0</v>
      </c>
      <c r="AH12" s="33"/>
      <c r="AI12" s="285">
        <v>0</v>
      </c>
      <c r="AJ12" s="33">
        <v>0</v>
      </c>
      <c r="AK12" s="33">
        <v>0</v>
      </c>
      <c r="AL12" s="33">
        <v>0</v>
      </c>
      <c r="AM12" s="33">
        <v>0</v>
      </c>
      <c r="AN12" s="33">
        <v>0</v>
      </c>
      <c r="AO12" s="33">
        <v>0</v>
      </c>
      <c r="AP12" s="33">
        <v>0</v>
      </c>
      <c r="AQ12" s="33">
        <v>0</v>
      </c>
      <c r="AR12" s="33">
        <v>0</v>
      </c>
      <c r="AS12" s="33">
        <v>0</v>
      </c>
      <c r="AT12" s="33">
        <v>0</v>
      </c>
      <c r="AU12" s="33">
        <v>0</v>
      </c>
      <c r="AV12" s="41"/>
      <c r="AX12" s="9"/>
      <c r="AY12" s="286">
        <v>0</v>
      </c>
      <c r="AZ12" s="52">
        <v>0</v>
      </c>
      <c r="BA12" s="52">
        <v>0</v>
      </c>
      <c r="BB12" s="52">
        <v>0</v>
      </c>
      <c r="BC12" s="52">
        <v>0</v>
      </c>
      <c r="BD12" s="52">
        <v>0</v>
      </c>
      <c r="BE12" s="52">
        <v>0</v>
      </c>
      <c r="BF12" s="52">
        <v>0</v>
      </c>
      <c r="BG12" s="52">
        <v>0</v>
      </c>
      <c r="BH12" s="52">
        <v>0</v>
      </c>
      <c r="BI12" s="52">
        <v>0</v>
      </c>
      <c r="BJ12" s="52">
        <v>0</v>
      </c>
      <c r="BK12" s="52">
        <v>0</v>
      </c>
      <c r="BL12" s="9"/>
      <c r="BM12" s="9">
        <f t="shared" si="18"/>
        <v>0</v>
      </c>
      <c r="BN12" s="9"/>
      <c r="BO12" s="9">
        <f t="shared" ref="BO12:BR12" si="24">INDEX($AY12:$BK12,MATCH(BO$5,$AY$5:$BK$5,0))</f>
        <v>0</v>
      </c>
      <c r="BP12" s="9">
        <f t="shared" si="24"/>
        <v>0</v>
      </c>
      <c r="BQ12" s="9">
        <f t="shared" si="24"/>
        <v>0</v>
      </c>
      <c r="BR12" s="9">
        <f t="shared" si="24"/>
        <v>0</v>
      </c>
      <c r="BS12" s="9"/>
      <c r="BT12" s="9">
        <f t="shared" si="20"/>
        <v>0</v>
      </c>
    </row>
    <row r="13" spans="2:72" ht="14.25" customHeight="1" x14ac:dyDescent="0.25">
      <c r="B13" s="7" t="s">
        <v>164</v>
      </c>
      <c r="C13" s="11">
        <f t="shared" ref="C13" si="25">SUM(C10:C12)</f>
        <v>3832952.97</v>
      </c>
      <c r="D13" s="11">
        <f t="shared" ref="D13:O13" si="26">SUM(D10:D12)</f>
        <v>3866465.38</v>
      </c>
      <c r="E13" s="11">
        <f t="shared" si="26"/>
        <v>2381106</v>
      </c>
      <c r="F13" s="11">
        <f t="shared" si="26"/>
        <v>2474431.08</v>
      </c>
      <c r="G13" s="11">
        <f t="shared" si="26"/>
        <v>1409875.9300000002</v>
      </c>
      <c r="H13" s="11">
        <f t="shared" si="26"/>
        <v>1287230.3700000001</v>
      </c>
      <c r="I13" s="11">
        <f t="shared" si="26"/>
        <v>1920552.08</v>
      </c>
      <c r="J13" s="11">
        <f t="shared" si="26"/>
        <v>926071.2300000001</v>
      </c>
      <c r="K13" s="11">
        <f t="shared" si="26"/>
        <v>1491636.42</v>
      </c>
      <c r="L13" s="11">
        <f t="shared" si="26"/>
        <v>2736564.2800000003</v>
      </c>
      <c r="M13" s="11">
        <f t="shared" si="26"/>
        <v>2885857.74</v>
      </c>
      <c r="N13" s="11">
        <f t="shared" si="26"/>
        <v>3016435.09</v>
      </c>
      <c r="O13" s="11">
        <f t="shared" si="26"/>
        <v>4565570.71</v>
      </c>
      <c r="P13" s="9"/>
      <c r="Q13" s="11">
        <f t="shared" si="15"/>
        <v>4565570.71</v>
      </c>
      <c r="R13" s="9"/>
      <c r="S13" s="11">
        <f t="shared" ref="S13:V13" si="27">INDEX($C13:$O13,MATCH(S$5,$C$5:$O$5,0))</f>
        <v>2474431.08</v>
      </c>
      <c r="T13" s="11">
        <f t="shared" si="27"/>
        <v>1920552.08</v>
      </c>
      <c r="U13" s="11">
        <f t="shared" si="27"/>
        <v>2736564.2800000003</v>
      </c>
      <c r="V13" s="11">
        <f t="shared" si="27"/>
        <v>4565570.71</v>
      </c>
      <c r="W13" s="9"/>
      <c r="X13" s="11">
        <f t="shared" si="17"/>
        <v>3016435.09</v>
      </c>
      <c r="Y13" s="9"/>
      <c r="AA13" s="41"/>
      <c r="AB13" s="264">
        <v>2624481.6510785241</v>
      </c>
      <c r="AC13" s="33"/>
      <c r="AD13" s="264">
        <v>2584058.805121745</v>
      </c>
      <c r="AE13" s="264">
        <v>1431355.37</v>
      </c>
      <c r="AF13" s="264">
        <v>2429230.7854369935</v>
      </c>
      <c r="AG13" s="264">
        <v>2624481.6510785241</v>
      </c>
      <c r="AH13" s="33"/>
      <c r="AI13" s="288">
        <v>3832952.97</v>
      </c>
      <c r="AJ13" s="264">
        <v>4298506.2552335206</v>
      </c>
      <c r="AK13" s="264">
        <v>3290783.7448705612</v>
      </c>
      <c r="AL13" s="264">
        <v>2584058.805121745</v>
      </c>
      <c r="AM13" s="264">
        <v>2971563.060255873</v>
      </c>
      <c r="AN13" s="264">
        <v>2010489.1315750801</v>
      </c>
      <c r="AO13" s="264">
        <v>1431355.37</v>
      </c>
      <c r="AP13" s="264">
        <v>1670729.8007767135</v>
      </c>
      <c r="AQ13" s="264">
        <v>1620695.5704750358</v>
      </c>
      <c r="AR13" s="264">
        <v>2429230.7854369935</v>
      </c>
      <c r="AS13" s="264">
        <v>2055942.3471934265</v>
      </c>
      <c r="AT13" s="264">
        <v>1841368.1779825268</v>
      </c>
      <c r="AU13" s="264">
        <v>2624481.6510785241</v>
      </c>
      <c r="AV13" s="41"/>
      <c r="AX13" s="9"/>
      <c r="AY13" s="289">
        <v>2381073.5999999996</v>
      </c>
      <c r="AZ13" s="11">
        <v>4099804.61</v>
      </c>
      <c r="BA13" s="11">
        <v>2503586.0299999998</v>
      </c>
      <c r="BB13" s="11">
        <v>2311035.2199999997</v>
      </c>
      <c r="BC13" s="11">
        <v>2613909.52</v>
      </c>
      <c r="BD13" s="11">
        <v>2185247.09</v>
      </c>
      <c r="BE13" s="11">
        <v>1104785.5899999999</v>
      </c>
      <c r="BF13" s="11">
        <v>1284349</v>
      </c>
      <c r="BG13" s="11">
        <v>791359.73</v>
      </c>
      <c r="BH13" s="11">
        <v>1577260.93</v>
      </c>
      <c r="BI13" s="11">
        <v>2493779.8199999998</v>
      </c>
      <c r="BJ13" s="11">
        <v>4042727.85</v>
      </c>
      <c r="BK13" s="11">
        <v>3832952.97</v>
      </c>
      <c r="BL13" s="9"/>
      <c r="BM13" s="11">
        <f t="shared" si="18"/>
        <v>3832952.97</v>
      </c>
      <c r="BN13" s="9"/>
      <c r="BO13" s="11">
        <f t="shared" ref="BO13:BR13" si="28">INDEX($AY13:$BK13,MATCH(BO$5,$AY$5:$BK$5,0))</f>
        <v>2311035.2199999997</v>
      </c>
      <c r="BP13" s="11">
        <f t="shared" si="28"/>
        <v>1104785.5899999999</v>
      </c>
      <c r="BQ13" s="11">
        <f t="shared" si="28"/>
        <v>1577260.93</v>
      </c>
      <c r="BR13" s="11">
        <f t="shared" si="28"/>
        <v>3832952.97</v>
      </c>
      <c r="BS13" s="9"/>
      <c r="BT13" s="11">
        <f t="shared" si="20"/>
        <v>4042727.85</v>
      </c>
    </row>
    <row r="14" spans="2:72" ht="14.25" customHeight="1" x14ac:dyDescent="0.25">
      <c r="B14" s="7"/>
      <c r="C14" s="52"/>
      <c r="D14" s="52"/>
      <c r="E14" s="52"/>
      <c r="F14" s="52"/>
      <c r="G14" s="52"/>
      <c r="H14" s="52"/>
      <c r="I14" s="52"/>
      <c r="J14" s="52"/>
      <c r="K14" s="52"/>
      <c r="L14" s="52"/>
      <c r="M14" s="52"/>
      <c r="N14" s="52"/>
      <c r="O14" s="52"/>
      <c r="P14" s="9"/>
      <c r="Q14" s="9"/>
      <c r="R14" s="9"/>
      <c r="S14" s="9"/>
      <c r="T14" s="9"/>
      <c r="U14" s="9"/>
      <c r="V14" s="9"/>
      <c r="W14" s="9"/>
      <c r="X14" s="9"/>
      <c r="Y14" s="9"/>
      <c r="AA14" s="41"/>
      <c r="AB14" s="33"/>
      <c r="AC14" s="33"/>
      <c r="AD14" s="33"/>
      <c r="AE14" s="33"/>
      <c r="AF14" s="33"/>
      <c r="AG14" s="33"/>
      <c r="AH14" s="33"/>
      <c r="AI14" s="285"/>
      <c r="AJ14" s="33"/>
      <c r="AK14" s="33"/>
      <c r="AL14" s="33"/>
      <c r="AM14" s="33"/>
      <c r="AN14" s="33"/>
      <c r="AO14" s="33"/>
      <c r="AP14" s="33"/>
      <c r="AQ14" s="33"/>
      <c r="AR14" s="33"/>
      <c r="AS14" s="33"/>
      <c r="AT14" s="33"/>
      <c r="AU14" s="33"/>
      <c r="AV14" s="41"/>
      <c r="AX14" s="9"/>
      <c r="AY14" s="286"/>
      <c r="AZ14" s="52"/>
      <c r="BA14" s="52"/>
      <c r="BB14" s="52"/>
      <c r="BC14" s="52"/>
      <c r="BD14" s="52"/>
      <c r="BE14" s="52"/>
      <c r="BF14" s="52"/>
      <c r="BG14" s="52"/>
      <c r="BH14" s="52"/>
      <c r="BI14" s="52"/>
      <c r="BJ14" s="52"/>
      <c r="BK14" s="52"/>
      <c r="BL14" s="9"/>
      <c r="BM14" s="9"/>
      <c r="BN14" s="9"/>
      <c r="BO14" s="9"/>
      <c r="BP14" s="9"/>
      <c r="BQ14" s="9"/>
      <c r="BR14" s="9"/>
      <c r="BS14" s="9"/>
      <c r="BT14" s="9"/>
    </row>
    <row r="15" spans="2:72" ht="14.25" customHeight="1" x14ac:dyDescent="0.25">
      <c r="B15" s="7" t="s">
        <v>165</v>
      </c>
      <c r="C15" s="282">
        <f t="shared" ref="C15:C17" si="29">BK15</f>
        <v>241908.37</v>
      </c>
      <c r="D15" s="52">
        <f>SUMIFS('Youreka BS'!C:C,'Youreka BS'!$P:$P,$B15)</f>
        <v>161455.39000000001</v>
      </c>
      <c r="E15" s="52">
        <f>SUMIFS('Youreka BS'!D:D,'Youreka BS'!$P:$P,$B15)</f>
        <v>139896.48000000001</v>
      </c>
      <c r="F15" s="52">
        <f>SUMIFS('Youreka BS'!E:E,'Youreka BS'!$P:$P,$B15)</f>
        <v>128277.01000000001</v>
      </c>
      <c r="G15" s="52">
        <f>SUMIFS('Youreka BS'!F:F,'Youreka BS'!$P:$P,$B15)</f>
        <v>103565.48000000001</v>
      </c>
      <c r="H15" s="52">
        <f>SUMIFS('Youreka BS'!G:G,'Youreka BS'!$P:$P,$B15)</f>
        <v>81850.970000000016</v>
      </c>
      <c r="I15" s="52">
        <f>SUMIFS('Youreka BS'!H:H,'Youreka BS'!$P:$P,$B15)</f>
        <v>95540.410000000018</v>
      </c>
      <c r="J15" s="52">
        <f>SUMIFS('Youreka BS'!I:I,'Youreka BS'!$P:$P,$B15)</f>
        <v>81654.640000000014</v>
      </c>
      <c r="K15" s="52">
        <f>SUMIFS('Youreka BS'!J:J,'Youreka BS'!$P:$P,$B15)</f>
        <v>123263.87000000002</v>
      </c>
      <c r="L15" s="52">
        <f>SUMIFS('Youreka BS'!K:K,'Youreka BS'!$P:$P,$B15)</f>
        <v>131138.53000000003</v>
      </c>
      <c r="M15" s="52">
        <f>SUMIFS('Youreka BS'!L:L,'Youreka BS'!$P:$P,$B15)</f>
        <v>51177.000000000029</v>
      </c>
      <c r="N15" s="52">
        <f>SUMIFS('Youreka BS'!M:M,'Youreka BS'!$P:$P,$B15)</f>
        <v>25862.47000000003</v>
      </c>
      <c r="O15" s="52">
        <f>SUMIFS('Youreka BS'!N:N,'Youreka BS'!$P:$P,$B15)</f>
        <v>256120.53000000003</v>
      </c>
      <c r="P15" s="9"/>
      <c r="Q15" s="9">
        <f t="shared" ref="Q15:Q18" si="30">INDEX($C15:$O15,MATCH(Q$5,$C$5:$O$5,0))</f>
        <v>256120.53000000003</v>
      </c>
      <c r="R15" s="9"/>
      <c r="S15" s="9">
        <f t="shared" ref="S15:V15" si="31">INDEX($C15:$O15,MATCH(S$5,$C$5:$O$5,0))</f>
        <v>128277.01000000001</v>
      </c>
      <c r="T15" s="9">
        <f t="shared" si="31"/>
        <v>95540.410000000018</v>
      </c>
      <c r="U15" s="9">
        <f t="shared" si="31"/>
        <v>131138.53000000003</v>
      </c>
      <c r="V15" s="9">
        <f t="shared" si="31"/>
        <v>256120.53000000003</v>
      </c>
      <c r="W15" s="9"/>
      <c r="X15" s="9">
        <f t="shared" ref="X15:X18" si="32">INDEX($C15:$O15,MATCH(X$5,$C$5:$O$5,0))</f>
        <v>25862.47000000003</v>
      </c>
      <c r="Y15" s="8"/>
      <c r="AA15" s="41"/>
      <c r="AB15" s="33">
        <v>241908.37</v>
      </c>
      <c r="AC15" s="33"/>
      <c r="AD15" s="33">
        <v>241908.37</v>
      </c>
      <c r="AE15" s="33">
        <v>241908.37</v>
      </c>
      <c r="AF15" s="33">
        <v>241908.37</v>
      </c>
      <c r="AG15" s="33">
        <v>241908.37</v>
      </c>
      <c r="AH15" s="33"/>
      <c r="AI15" s="285">
        <v>241908.37</v>
      </c>
      <c r="AJ15" s="33">
        <v>241908.37</v>
      </c>
      <c r="AK15" s="33">
        <v>241908.37</v>
      </c>
      <c r="AL15" s="33">
        <v>241908.37</v>
      </c>
      <c r="AM15" s="33">
        <v>241908.37</v>
      </c>
      <c r="AN15" s="33">
        <v>241908.37</v>
      </c>
      <c r="AO15" s="33">
        <v>241908.37</v>
      </c>
      <c r="AP15" s="33">
        <v>241908.37</v>
      </c>
      <c r="AQ15" s="33">
        <v>241908.37</v>
      </c>
      <c r="AR15" s="33">
        <v>241908.37</v>
      </c>
      <c r="AS15" s="33">
        <v>241908.37</v>
      </c>
      <c r="AT15" s="33">
        <v>241908.37</v>
      </c>
      <c r="AU15" s="33">
        <v>241908.37</v>
      </c>
      <c r="AV15" s="41"/>
      <c r="AX15" s="8"/>
      <c r="AY15" s="286">
        <v>236914.63</v>
      </c>
      <c r="AZ15" s="52">
        <v>216011.76</v>
      </c>
      <c r="BA15" s="52">
        <v>191479.43</v>
      </c>
      <c r="BB15" s="52">
        <v>171667.83</v>
      </c>
      <c r="BC15" s="52">
        <v>130982.28</v>
      </c>
      <c r="BD15" s="52">
        <v>115049.96</v>
      </c>
      <c r="BE15" s="52">
        <v>109294.35</v>
      </c>
      <c r="BF15" s="52">
        <v>134430.82</v>
      </c>
      <c r="BG15" s="52">
        <v>121552.48</v>
      </c>
      <c r="BH15" s="52">
        <v>85804.5</v>
      </c>
      <c r="BI15" s="52">
        <v>54885.440000000002</v>
      </c>
      <c r="BJ15" s="52">
        <v>34288.79</v>
      </c>
      <c r="BK15" s="52">
        <v>241908.37</v>
      </c>
      <c r="BL15" s="9"/>
      <c r="BM15" s="9">
        <f t="shared" ref="BM15:BM18" si="33">INDEX($AY15:$BK15,MATCH(BM$5,$AY$5:$BK$5,0))</f>
        <v>241908.37</v>
      </c>
      <c r="BN15" s="9"/>
      <c r="BO15" s="9">
        <f t="shared" ref="BO15:BR15" si="34">INDEX($AY15:$BK15,MATCH(BO$5,$AY$5:$BK$5,0))</f>
        <v>171667.83</v>
      </c>
      <c r="BP15" s="9">
        <f t="shared" si="34"/>
        <v>109294.35</v>
      </c>
      <c r="BQ15" s="9">
        <f t="shared" si="34"/>
        <v>85804.5</v>
      </c>
      <c r="BR15" s="9">
        <f t="shared" si="34"/>
        <v>241908.37</v>
      </c>
      <c r="BS15" s="9"/>
      <c r="BT15" s="9">
        <f t="shared" ref="BT15:BT18" si="35">INDEX($AY15:$BK15,MATCH(BT$5,$AY$5:$BK$5,0))</f>
        <v>34288.79</v>
      </c>
    </row>
    <row r="16" spans="2:72" ht="14.25" customHeight="1" x14ac:dyDescent="0.25">
      <c r="B16" s="7" t="s">
        <v>166</v>
      </c>
      <c r="C16" s="282">
        <f t="shared" si="29"/>
        <v>281687.95</v>
      </c>
      <c r="D16" s="52">
        <f>SUMIFS('Youreka BS'!C:C,'Youreka BS'!$P:$P,$B16)</f>
        <v>281687.95</v>
      </c>
      <c r="E16" s="52">
        <f>SUMIFS('Youreka BS'!D:D,'Youreka BS'!$P:$P,$B16)</f>
        <v>281687.95</v>
      </c>
      <c r="F16" s="52">
        <f>SUMIFS('Youreka BS'!E:E,'Youreka BS'!$P:$P,$B16)</f>
        <v>281687.95</v>
      </c>
      <c r="G16" s="52">
        <f>SUMIFS('Youreka BS'!F:F,'Youreka BS'!$P:$P,$B16)</f>
        <v>281687.95</v>
      </c>
      <c r="H16" s="52">
        <f>SUMIFS('Youreka BS'!G:G,'Youreka BS'!$P:$P,$B16)</f>
        <v>281687.95</v>
      </c>
      <c r="I16" s="52">
        <f>SUMIFS('Youreka BS'!H:H,'Youreka BS'!$P:$P,$B16)</f>
        <v>281687.95</v>
      </c>
      <c r="J16" s="52">
        <f>SUMIFS('Youreka BS'!I:I,'Youreka BS'!$P:$P,$B16)</f>
        <v>281687.95</v>
      </c>
      <c r="K16" s="52">
        <f>SUMIFS('Youreka BS'!J:J,'Youreka BS'!$P:$P,$B16)</f>
        <v>281687.95</v>
      </c>
      <c r="L16" s="52">
        <f>SUMIFS('Youreka BS'!K:K,'Youreka BS'!$P:$P,$B16)</f>
        <v>281687.95</v>
      </c>
      <c r="M16" s="52">
        <f>SUMIFS('Youreka BS'!L:L,'Youreka BS'!$P:$P,$B16)</f>
        <v>281687.95</v>
      </c>
      <c r="N16" s="52">
        <f>SUMIFS('Youreka BS'!M:M,'Youreka BS'!$P:$P,$B16)</f>
        <v>281687.95</v>
      </c>
      <c r="O16" s="52">
        <f>SUMIFS('Youreka BS'!N:N,'Youreka BS'!$P:$P,$B16)</f>
        <v>281687.95</v>
      </c>
      <c r="P16" s="9"/>
      <c r="Q16" s="9">
        <f t="shared" si="30"/>
        <v>281687.95</v>
      </c>
      <c r="R16" s="9"/>
      <c r="S16" s="9">
        <f t="shared" ref="S16:V16" si="36">INDEX($C16:$O16,MATCH(S$5,$C$5:$O$5,0))</f>
        <v>281687.95</v>
      </c>
      <c r="T16" s="9">
        <f t="shared" si="36"/>
        <v>281687.95</v>
      </c>
      <c r="U16" s="9">
        <f t="shared" si="36"/>
        <v>281687.95</v>
      </c>
      <c r="V16" s="9">
        <f t="shared" si="36"/>
        <v>281687.95</v>
      </c>
      <c r="W16" s="9"/>
      <c r="X16" s="9">
        <f t="shared" si="32"/>
        <v>281687.95</v>
      </c>
      <c r="Y16" s="8"/>
      <c r="AA16" s="41"/>
      <c r="AB16" s="33"/>
      <c r="AC16" s="33"/>
      <c r="AD16" s="33"/>
      <c r="AE16" s="33"/>
      <c r="AF16" s="33"/>
      <c r="AG16" s="33"/>
      <c r="AH16" s="33"/>
      <c r="AI16" s="285">
        <v>281687.95</v>
      </c>
      <c r="AJ16" s="33">
        <v>281687.95</v>
      </c>
      <c r="AK16" s="33">
        <v>281687.95</v>
      </c>
      <c r="AL16" s="33">
        <v>281687.95</v>
      </c>
      <c r="AM16" s="33">
        <v>281687.95</v>
      </c>
      <c r="AN16" s="33">
        <v>281687.95</v>
      </c>
      <c r="AO16" s="33">
        <v>281687.95</v>
      </c>
      <c r="AP16" s="33">
        <v>281687.95</v>
      </c>
      <c r="AQ16" s="33">
        <v>281687.95</v>
      </c>
      <c r="AR16" s="33">
        <v>281687.95</v>
      </c>
      <c r="AS16" s="33">
        <v>281687.95</v>
      </c>
      <c r="AT16" s="33">
        <v>281687.95</v>
      </c>
      <c r="AU16" s="33">
        <v>281687.95</v>
      </c>
      <c r="AV16" s="41"/>
      <c r="AX16" s="8"/>
      <c r="AY16" s="286">
        <v>166146</v>
      </c>
      <c r="AZ16" s="52">
        <v>152300.5</v>
      </c>
      <c r="BA16" s="52">
        <v>138323.41</v>
      </c>
      <c r="BB16" s="52">
        <v>124173.95</v>
      </c>
      <c r="BC16" s="52">
        <v>124173.95</v>
      </c>
      <c r="BD16" s="52">
        <v>124173.95</v>
      </c>
      <c r="BE16" s="52">
        <v>124173.95</v>
      </c>
      <c r="BF16" s="52">
        <v>124173.95</v>
      </c>
      <c r="BG16" s="52">
        <v>124173.95</v>
      </c>
      <c r="BH16" s="52">
        <v>124173.95</v>
      </c>
      <c r="BI16" s="52">
        <v>124173.95</v>
      </c>
      <c r="BJ16" s="52">
        <v>124173.95</v>
      </c>
      <c r="BK16" s="52">
        <v>281687.95</v>
      </c>
      <c r="BL16" s="9"/>
      <c r="BM16" s="9">
        <f t="shared" si="33"/>
        <v>281687.95</v>
      </c>
      <c r="BN16" s="9"/>
      <c r="BO16" s="9">
        <f t="shared" ref="BO16:BR16" si="37">INDEX($AY16:$BK16,MATCH(BO$5,$AY$5:$BK$5,0))</f>
        <v>124173.95</v>
      </c>
      <c r="BP16" s="9">
        <f t="shared" si="37"/>
        <v>124173.95</v>
      </c>
      <c r="BQ16" s="9">
        <f t="shared" si="37"/>
        <v>124173.95</v>
      </c>
      <c r="BR16" s="9">
        <f t="shared" si="37"/>
        <v>281687.95</v>
      </c>
      <c r="BS16" s="9"/>
      <c r="BT16" s="9">
        <f t="shared" si="35"/>
        <v>124173.95</v>
      </c>
    </row>
    <row r="17" spans="2:72" ht="14.25" customHeight="1" x14ac:dyDescent="0.25">
      <c r="B17" s="7" t="s">
        <v>167</v>
      </c>
      <c r="C17" s="282">
        <f t="shared" si="29"/>
        <v>2209</v>
      </c>
      <c r="D17" s="52">
        <f>SUMIFS('Youreka BS'!C:C,'Youreka BS'!$P:$P,$B17)</f>
        <v>2209</v>
      </c>
      <c r="E17" s="52">
        <f>SUMIFS('Youreka BS'!D:D,'Youreka BS'!$P:$P,$B17)</f>
        <v>2209</v>
      </c>
      <c r="F17" s="52">
        <f>SUMIFS('Youreka BS'!E:E,'Youreka BS'!$P:$P,$B17)</f>
        <v>2209</v>
      </c>
      <c r="G17" s="52">
        <f>SUMIFS('Youreka BS'!F:F,'Youreka BS'!$P:$P,$B17)</f>
        <v>2209</v>
      </c>
      <c r="H17" s="52">
        <f>SUMIFS('Youreka BS'!G:G,'Youreka BS'!$P:$P,$B17)</f>
        <v>2209</v>
      </c>
      <c r="I17" s="52">
        <f>SUMIFS('Youreka BS'!H:H,'Youreka BS'!$P:$P,$B17)</f>
        <v>2209</v>
      </c>
      <c r="J17" s="52">
        <f>SUMIFS('Youreka BS'!I:I,'Youreka BS'!$P:$P,$B17)</f>
        <v>2209</v>
      </c>
      <c r="K17" s="52">
        <f>SUMIFS('Youreka BS'!J:J,'Youreka BS'!$P:$P,$B17)</f>
        <v>2209</v>
      </c>
      <c r="L17" s="52">
        <f>SUMIFS('Youreka BS'!K:K,'Youreka BS'!$P:$P,$B17)</f>
        <v>2209</v>
      </c>
      <c r="M17" s="52">
        <f>SUMIFS('Youreka BS'!L:L,'Youreka BS'!$P:$P,$B17)</f>
        <v>2209</v>
      </c>
      <c r="N17" s="52">
        <f>SUMIFS('Youreka BS'!M:M,'Youreka BS'!$P:$P,$B17)</f>
        <v>2209</v>
      </c>
      <c r="O17" s="52">
        <f>SUMIFS('Youreka BS'!N:N,'Youreka BS'!$P:$P,$B17)</f>
        <v>2209</v>
      </c>
      <c r="P17" s="8"/>
      <c r="Q17" s="9">
        <f t="shared" si="30"/>
        <v>2209</v>
      </c>
      <c r="R17" s="8"/>
      <c r="S17" s="9">
        <f t="shared" ref="S17:V17" si="38">INDEX($C17:$O17,MATCH(S$5,$C$5:$O$5,0))</f>
        <v>2209</v>
      </c>
      <c r="T17" s="9">
        <f t="shared" si="38"/>
        <v>2209</v>
      </c>
      <c r="U17" s="9">
        <f t="shared" si="38"/>
        <v>2209</v>
      </c>
      <c r="V17" s="9">
        <f t="shared" si="38"/>
        <v>2209</v>
      </c>
      <c r="W17" s="8"/>
      <c r="X17" s="9">
        <f t="shared" si="32"/>
        <v>2209</v>
      </c>
      <c r="AA17" s="41"/>
      <c r="AB17" s="33">
        <v>0</v>
      </c>
      <c r="AC17" s="31"/>
      <c r="AD17" s="33">
        <v>0</v>
      </c>
      <c r="AE17" s="33">
        <v>0</v>
      </c>
      <c r="AF17" s="33">
        <v>0</v>
      </c>
      <c r="AG17" s="33">
        <v>0</v>
      </c>
      <c r="AH17" s="31"/>
      <c r="AI17" s="285">
        <v>2209</v>
      </c>
      <c r="AJ17" s="33">
        <v>0</v>
      </c>
      <c r="AK17" s="33">
        <v>0</v>
      </c>
      <c r="AL17" s="33">
        <v>0</v>
      </c>
      <c r="AM17" s="33">
        <v>0</v>
      </c>
      <c r="AN17" s="33">
        <v>0</v>
      </c>
      <c r="AO17" s="33">
        <v>0</v>
      </c>
      <c r="AP17" s="33">
        <v>0</v>
      </c>
      <c r="AQ17" s="33">
        <v>0</v>
      </c>
      <c r="AR17" s="33">
        <v>0</v>
      </c>
      <c r="AS17" s="33">
        <v>0</v>
      </c>
      <c r="AT17" s="33">
        <v>0</v>
      </c>
      <c r="AU17" s="33">
        <v>0</v>
      </c>
      <c r="AV17" s="41"/>
      <c r="AY17" s="286">
        <v>2209</v>
      </c>
      <c r="AZ17" s="52">
        <v>2209</v>
      </c>
      <c r="BA17" s="52">
        <v>2209</v>
      </c>
      <c r="BB17" s="52">
        <v>2209</v>
      </c>
      <c r="BC17" s="52">
        <v>2209</v>
      </c>
      <c r="BD17" s="52">
        <v>2209</v>
      </c>
      <c r="BE17" s="52">
        <v>2209</v>
      </c>
      <c r="BF17" s="52">
        <v>2209</v>
      </c>
      <c r="BG17" s="52">
        <v>2209</v>
      </c>
      <c r="BH17" s="52">
        <v>2209</v>
      </c>
      <c r="BI17" s="52">
        <v>2209</v>
      </c>
      <c r="BJ17" s="52">
        <v>2209</v>
      </c>
      <c r="BK17" s="52">
        <v>2209</v>
      </c>
      <c r="BL17" s="8"/>
      <c r="BM17" s="9">
        <f t="shared" si="33"/>
        <v>2209</v>
      </c>
      <c r="BN17" s="8"/>
      <c r="BO17" s="9">
        <f t="shared" ref="BO17:BR17" si="39">INDEX($AY17:$BK17,MATCH(BO$5,$AY$5:$BK$5,0))</f>
        <v>2209</v>
      </c>
      <c r="BP17" s="9">
        <f t="shared" si="39"/>
        <v>2209</v>
      </c>
      <c r="BQ17" s="9">
        <f t="shared" si="39"/>
        <v>2209</v>
      </c>
      <c r="BR17" s="9">
        <f t="shared" si="39"/>
        <v>2209</v>
      </c>
      <c r="BS17" s="8"/>
      <c r="BT17" s="9">
        <f t="shared" si="35"/>
        <v>2209</v>
      </c>
    </row>
    <row r="18" spans="2:72" ht="14.25" customHeight="1" x14ac:dyDescent="0.25">
      <c r="B18" s="10" t="s">
        <v>168</v>
      </c>
      <c r="C18" s="11">
        <f t="shared" ref="C18" si="40">SUM(C8,C13:C17)</f>
        <v>4492276.6400000006</v>
      </c>
      <c r="D18" s="11">
        <f t="shared" ref="D18:O18" si="41">SUM(D8,D13:D17)</f>
        <v>4808815.59</v>
      </c>
      <c r="E18" s="11">
        <f t="shared" si="41"/>
        <v>4204867.22</v>
      </c>
      <c r="F18" s="11">
        <f t="shared" si="41"/>
        <v>4531569.09</v>
      </c>
      <c r="G18" s="11">
        <f t="shared" si="41"/>
        <v>2122274.2800000003</v>
      </c>
      <c r="H18" s="11">
        <f t="shared" si="41"/>
        <v>2064979.6700000002</v>
      </c>
      <c r="I18" s="11">
        <f t="shared" si="41"/>
        <v>2581794.0600000005</v>
      </c>
      <c r="J18" s="11">
        <f t="shared" si="41"/>
        <v>1783567.4000000001</v>
      </c>
      <c r="K18" s="11">
        <f t="shared" si="41"/>
        <v>2169580.1100000003</v>
      </c>
      <c r="L18" s="11">
        <f t="shared" si="41"/>
        <v>3639344.8200000003</v>
      </c>
      <c r="M18" s="11">
        <f t="shared" si="41"/>
        <v>3440433.4300000006</v>
      </c>
      <c r="N18" s="11">
        <f t="shared" si="41"/>
        <v>3634133.3400000003</v>
      </c>
      <c r="O18" s="11">
        <f t="shared" si="41"/>
        <v>5152543.7700000005</v>
      </c>
      <c r="Q18" s="11">
        <f t="shared" si="30"/>
        <v>5152543.7700000005</v>
      </c>
      <c r="S18" s="11">
        <f t="shared" ref="S18:V18" si="42">INDEX($C18:$O18,MATCH(S$5,$C$5:$O$5,0))</f>
        <v>4531569.09</v>
      </c>
      <c r="T18" s="11">
        <f t="shared" si="42"/>
        <v>2581794.0600000005</v>
      </c>
      <c r="U18" s="11">
        <f t="shared" si="42"/>
        <v>3639344.8200000003</v>
      </c>
      <c r="V18" s="11">
        <f t="shared" si="42"/>
        <v>5152543.7700000005</v>
      </c>
      <c r="X18" s="11">
        <f t="shared" si="32"/>
        <v>3634133.3400000003</v>
      </c>
      <c r="AA18" s="41"/>
      <c r="AB18" s="264">
        <v>7207479.7631971128</v>
      </c>
      <c r="AC18" s="41"/>
      <c r="AD18" s="264">
        <v>5899172.5585942641</v>
      </c>
      <c r="AE18" s="264">
        <v>5418927.8939840486</v>
      </c>
      <c r="AF18" s="264">
        <v>6130929.2237442322</v>
      </c>
      <c r="AG18" s="264">
        <v>7207479.7631971128</v>
      </c>
      <c r="AH18" s="41"/>
      <c r="AI18" s="288">
        <v>4492276.6400000006</v>
      </c>
      <c r="AJ18" s="264">
        <v>6451268.4866282884</v>
      </c>
      <c r="AK18" s="264">
        <v>6141365.1048499532</v>
      </c>
      <c r="AL18" s="264">
        <v>5899172.5585942641</v>
      </c>
      <c r="AM18" s="264">
        <v>5686854.2854719814</v>
      </c>
      <c r="AN18" s="264">
        <v>5494468.4663438918</v>
      </c>
      <c r="AO18" s="264">
        <v>5418927.8939840486</v>
      </c>
      <c r="AP18" s="264">
        <v>5352855.8181305621</v>
      </c>
      <c r="AQ18" s="264">
        <v>5140564.924799554</v>
      </c>
      <c r="AR18" s="264">
        <v>6130929.2237442322</v>
      </c>
      <c r="AS18" s="264">
        <v>5958275.2423720956</v>
      </c>
      <c r="AT18" s="264">
        <v>6097667.6325582527</v>
      </c>
      <c r="AU18" s="264">
        <v>7207479.7631971128</v>
      </c>
      <c r="AV18" s="41"/>
      <c r="AY18" s="289">
        <v>2977998.0699999994</v>
      </c>
      <c r="AZ18" s="11">
        <v>5167460.55</v>
      </c>
      <c r="BA18" s="11">
        <v>3594081.7</v>
      </c>
      <c r="BB18" s="11">
        <v>3519904.8</v>
      </c>
      <c r="BC18" s="11">
        <v>3137019.28</v>
      </c>
      <c r="BD18" s="11">
        <v>2931862.19</v>
      </c>
      <c r="BE18" s="11">
        <v>1791716.0199999998</v>
      </c>
      <c r="BF18" s="11">
        <v>1758975.17</v>
      </c>
      <c r="BG18" s="11">
        <v>1359650.5599999998</v>
      </c>
      <c r="BH18" s="11">
        <v>2204324.3199999998</v>
      </c>
      <c r="BI18" s="11">
        <v>3080031.62</v>
      </c>
      <c r="BJ18" s="11">
        <v>4435670.38</v>
      </c>
      <c r="BK18" s="11">
        <v>4492276.6400000006</v>
      </c>
      <c r="BL18" s="32"/>
      <c r="BM18" s="11">
        <f t="shared" si="33"/>
        <v>4492276.6400000006</v>
      </c>
      <c r="BO18" s="11">
        <f t="shared" ref="BO18:BR18" si="43">INDEX($AY18:$BK18,MATCH(BO$5,$AY$5:$BK$5,0))</f>
        <v>3519904.8</v>
      </c>
      <c r="BP18" s="11">
        <f t="shared" si="43"/>
        <v>1791716.0199999998</v>
      </c>
      <c r="BQ18" s="11">
        <f t="shared" si="43"/>
        <v>2204324.3199999998</v>
      </c>
      <c r="BR18" s="11">
        <f t="shared" si="43"/>
        <v>4492276.6400000006</v>
      </c>
      <c r="BT18" s="11">
        <f t="shared" si="35"/>
        <v>4435670.38</v>
      </c>
    </row>
    <row r="19" spans="2:72" ht="14.25" customHeight="1" x14ac:dyDescent="0.25">
      <c r="Y19" s="8"/>
      <c r="AA19" s="41"/>
      <c r="AB19" s="41"/>
      <c r="AC19" s="41"/>
      <c r="AD19" s="41"/>
      <c r="AE19" s="41"/>
      <c r="AF19" s="41"/>
      <c r="AG19" s="41"/>
      <c r="AH19" s="41"/>
      <c r="AI19" s="281"/>
      <c r="AJ19" s="41"/>
      <c r="AK19" s="41"/>
      <c r="AL19" s="41"/>
      <c r="AM19" s="41"/>
      <c r="AN19" s="41"/>
      <c r="AO19" s="41"/>
      <c r="AP19" s="41"/>
      <c r="AQ19" s="41"/>
      <c r="AR19" s="41"/>
      <c r="AS19" s="41"/>
      <c r="AT19" s="41"/>
      <c r="AU19" s="41"/>
      <c r="AV19" s="41"/>
      <c r="AX19" s="8"/>
      <c r="AY19" s="280"/>
      <c r="BL19" s="32"/>
    </row>
    <row r="20" spans="2:72" ht="14.25" customHeight="1" x14ac:dyDescent="0.25">
      <c r="B20" s="10" t="s">
        <v>169</v>
      </c>
      <c r="Y20" s="9"/>
      <c r="AA20" s="41"/>
      <c r="AB20" s="41"/>
      <c r="AC20" s="41"/>
      <c r="AD20" s="41"/>
      <c r="AE20" s="41"/>
      <c r="AF20" s="41"/>
      <c r="AG20" s="41"/>
      <c r="AH20" s="41"/>
      <c r="AI20" s="281"/>
      <c r="AJ20" s="41"/>
      <c r="AK20" s="41"/>
      <c r="AL20" s="41"/>
      <c r="AM20" s="41"/>
      <c r="AN20" s="41"/>
      <c r="AO20" s="41"/>
      <c r="AP20" s="41"/>
      <c r="AQ20" s="41"/>
      <c r="AR20" s="41"/>
      <c r="AS20" s="41"/>
      <c r="AT20" s="41"/>
      <c r="AU20" s="41"/>
      <c r="AV20" s="41"/>
      <c r="AX20" s="9"/>
      <c r="AY20" s="280"/>
      <c r="BL20" s="32"/>
    </row>
    <row r="21" spans="2:72" ht="14.25" customHeight="1" x14ac:dyDescent="0.25">
      <c r="B21" s="7" t="s">
        <v>170</v>
      </c>
      <c r="C21" s="282">
        <f t="shared" ref="C21:C31" si="44">BK21</f>
        <v>4332.99</v>
      </c>
      <c r="D21" s="274">
        <f>SUMIFS('Youreka BS'!C:C,'Youreka BS'!$P:$P,$B21)</f>
        <v>4122.3900000000003</v>
      </c>
      <c r="E21" s="274">
        <f>SUMIFS('Youreka BS'!D:D,'Youreka BS'!$P:$P,$B21)</f>
        <v>3911.79</v>
      </c>
      <c r="F21" s="274">
        <f>SUMIFS('Youreka BS'!E:E,'Youreka BS'!$P:$P,$B21)</f>
        <v>3701.1900000000005</v>
      </c>
      <c r="G21" s="274">
        <f>SUMIFS('Youreka BS'!F:F,'Youreka BS'!$P:$P,$B21)</f>
        <v>3490.59</v>
      </c>
      <c r="H21" s="274">
        <f>SUMIFS('Youreka BS'!G:G,'Youreka BS'!$P:$P,$B21)</f>
        <v>3279.9900000000007</v>
      </c>
      <c r="I21" s="274">
        <f>SUMIFS('Youreka BS'!H:H,'Youreka BS'!$P:$P,$B21)</f>
        <v>3069.4000000000005</v>
      </c>
      <c r="J21" s="274">
        <f>SUMIFS('Youreka BS'!I:I,'Youreka BS'!$P:$P,$B21)</f>
        <v>4725.0800000000008</v>
      </c>
      <c r="K21" s="274">
        <f>SUMIFS('Youreka BS'!J:J,'Youreka BS'!$P:$P,$B21)</f>
        <v>4433.3400000000011</v>
      </c>
      <c r="L21" s="274">
        <f>SUMIFS('Youreka BS'!K:K,'Youreka BS'!$P:$P,$B21)</f>
        <v>4141.6000000000013</v>
      </c>
      <c r="M21" s="274">
        <f>SUMIFS('Youreka BS'!L:L,'Youreka BS'!$P:$P,$B21)</f>
        <v>3849.8600000000015</v>
      </c>
      <c r="N21" s="274">
        <f>SUMIFS('Youreka BS'!M:M,'Youreka BS'!$P:$P,$B21)</f>
        <v>3558.1200000000017</v>
      </c>
      <c r="O21" s="274">
        <f>SUMIFS('Youreka BS'!N:N,'Youreka BS'!$P:$P,$B21)</f>
        <v>3266.3800000000019</v>
      </c>
      <c r="Q21" s="9">
        <f t="shared" ref="Q21:Q32" si="45">INDEX($C21:$O21,MATCH(Q$5,$C$5:$O$5,0))</f>
        <v>3266.3800000000019</v>
      </c>
      <c r="S21" s="9">
        <f t="shared" ref="S21:V21" si="46">INDEX($C21:$O21,MATCH(S$5,$C$5:$O$5,0))</f>
        <v>3701.1900000000005</v>
      </c>
      <c r="T21" s="9">
        <f t="shared" si="46"/>
        <v>3069.4000000000005</v>
      </c>
      <c r="U21" s="9">
        <f t="shared" si="46"/>
        <v>4141.6000000000013</v>
      </c>
      <c r="V21" s="9">
        <f t="shared" si="46"/>
        <v>3266.3800000000019</v>
      </c>
      <c r="X21" s="9">
        <f t="shared" ref="X21:X32" si="47">INDEX($C21:$O21,MATCH(X$5,$C$5:$O$5,0))</f>
        <v>3558.1200000000017</v>
      </c>
      <c r="AA21" s="41"/>
      <c r="AB21" s="33">
        <v>1805.8183333333322</v>
      </c>
      <c r="AC21" s="41"/>
      <c r="AD21" s="33">
        <v>3701.1958333333332</v>
      </c>
      <c r="AE21" s="33">
        <v>3069.4033333333327</v>
      </c>
      <c r="AF21" s="33">
        <v>2437.6108333333323</v>
      </c>
      <c r="AG21" s="33">
        <v>1805.8183333333322</v>
      </c>
      <c r="AH21" s="41"/>
      <c r="AI21" s="285">
        <v>4332.99</v>
      </c>
      <c r="AJ21" s="33">
        <v>4122.3908333333329</v>
      </c>
      <c r="AK21" s="33">
        <v>3911.7933333333331</v>
      </c>
      <c r="AL21" s="33">
        <v>3701.1958333333332</v>
      </c>
      <c r="AM21" s="33">
        <v>3490.5983333333329</v>
      </c>
      <c r="AN21" s="33">
        <v>3280.0008333333326</v>
      </c>
      <c r="AO21" s="33">
        <v>3069.4033333333327</v>
      </c>
      <c r="AP21" s="33">
        <v>2858.8058333333329</v>
      </c>
      <c r="AQ21" s="33">
        <v>2648.2083333333326</v>
      </c>
      <c r="AR21" s="33">
        <v>2437.6108333333323</v>
      </c>
      <c r="AS21" s="33">
        <v>2227.0133333333324</v>
      </c>
      <c r="AT21" s="33">
        <v>2016.4158333333323</v>
      </c>
      <c r="AU21" s="33">
        <v>1805.8183333333322</v>
      </c>
      <c r="AV21" s="41"/>
      <c r="AX21" s="9"/>
      <c r="AY21" s="286">
        <v>0</v>
      </c>
      <c r="AZ21" s="52">
        <v>0</v>
      </c>
      <c r="BA21" s="52">
        <v>0</v>
      </c>
      <c r="BB21" s="52">
        <v>0</v>
      </c>
      <c r="BC21" s="52">
        <v>0</v>
      </c>
      <c r="BD21" s="52">
        <v>0</v>
      </c>
      <c r="BE21" s="52">
        <v>0</v>
      </c>
      <c r="BF21" s="52">
        <v>1725.9</v>
      </c>
      <c r="BG21" s="52">
        <v>3334.36</v>
      </c>
      <c r="BH21" s="52">
        <v>1575.8200000000002</v>
      </c>
      <c r="BI21" s="52">
        <v>1500.78</v>
      </c>
      <c r="BJ21" s="52">
        <v>4543.59</v>
      </c>
      <c r="BK21" s="52">
        <v>4332.99</v>
      </c>
      <c r="BL21" s="32"/>
      <c r="BM21" s="9">
        <f t="shared" ref="BM21:BM32" si="48">INDEX($AY21:$BK21,MATCH(BM$5,$AY$5:$BK$5,0))</f>
        <v>4332.99</v>
      </c>
      <c r="BO21" s="9">
        <f t="shared" ref="BO21:BR21" si="49">INDEX($AY21:$BK21,MATCH(BO$5,$AY$5:$BK$5,0))</f>
        <v>0</v>
      </c>
      <c r="BP21" s="9">
        <f t="shared" si="49"/>
        <v>0</v>
      </c>
      <c r="BQ21" s="9">
        <f t="shared" si="49"/>
        <v>1575.8200000000002</v>
      </c>
      <c r="BR21" s="9">
        <f t="shared" si="49"/>
        <v>4332.99</v>
      </c>
      <c r="BT21" s="9">
        <f t="shared" ref="BT21:BT32" si="50">INDEX($AY21:$BK21,MATCH(BT$5,$AY$5:$BK$5,0))</f>
        <v>4543.59</v>
      </c>
    </row>
    <row r="22" spans="2:72" ht="14.25" customHeight="1" x14ac:dyDescent="0.25">
      <c r="B22" s="7" t="s">
        <v>171</v>
      </c>
      <c r="C22" s="282">
        <f t="shared" si="44"/>
        <v>0</v>
      </c>
      <c r="D22" s="274">
        <f>SUMIFS('Youreka BS'!C:C,'Youreka BS'!$P:$P,$B22)</f>
        <v>0</v>
      </c>
      <c r="E22" s="274">
        <f>SUMIFS('Youreka BS'!D:D,'Youreka BS'!$P:$P,$B22)</f>
        <v>0</v>
      </c>
      <c r="F22" s="274">
        <f>SUMIFS('Youreka BS'!E:E,'Youreka BS'!$P:$P,$B22)</f>
        <v>0</v>
      </c>
      <c r="G22" s="274">
        <f>SUMIFS('Youreka BS'!F:F,'Youreka BS'!$P:$P,$B22)</f>
        <v>0</v>
      </c>
      <c r="H22" s="274">
        <f>SUMIFS('Youreka BS'!G:G,'Youreka BS'!$P:$P,$B22)</f>
        <v>0</v>
      </c>
      <c r="I22" s="274">
        <f>SUMIFS('Youreka BS'!H:H,'Youreka BS'!$P:$P,$B22)</f>
        <v>0</v>
      </c>
      <c r="J22" s="274">
        <f>SUMIFS('Youreka BS'!I:I,'Youreka BS'!$P:$P,$B22)</f>
        <v>0</v>
      </c>
      <c r="K22" s="274">
        <f>SUMIFS('Youreka BS'!J:J,'Youreka BS'!$P:$P,$B22)</f>
        <v>0</v>
      </c>
      <c r="L22" s="274">
        <f>SUMIFS('Youreka BS'!K:K,'Youreka BS'!$P:$P,$B22)</f>
        <v>0</v>
      </c>
      <c r="M22" s="274">
        <f>SUMIFS('Youreka BS'!L:L,'Youreka BS'!$P:$P,$B22)</f>
        <v>0</v>
      </c>
      <c r="N22" s="274">
        <f>SUMIFS('Youreka BS'!M:M,'Youreka BS'!$P:$P,$B22)</f>
        <v>0</v>
      </c>
      <c r="O22" s="274">
        <f>SUMIFS('Youreka BS'!N:N,'Youreka BS'!$P:$P,$B22)</f>
        <v>0</v>
      </c>
      <c r="Q22" s="9">
        <f t="shared" si="45"/>
        <v>0</v>
      </c>
      <c r="S22" s="9">
        <f t="shared" ref="S22:V22" si="51">INDEX($C22:$O22,MATCH(S$5,$C$5:$O$5,0))</f>
        <v>0</v>
      </c>
      <c r="T22" s="9">
        <f t="shared" si="51"/>
        <v>0</v>
      </c>
      <c r="U22" s="9">
        <f t="shared" si="51"/>
        <v>0</v>
      </c>
      <c r="V22" s="9">
        <f t="shared" si="51"/>
        <v>0</v>
      </c>
      <c r="X22" s="9">
        <f t="shared" si="47"/>
        <v>0</v>
      </c>
      <c r="AA22" s="41"/>
      <c r="AB22" s="33">
        <v>0</v>
      </c>
      <c r="AC22" s="41"/>
      <c r="AD22" s="33">
        <v>0</v>
      </c>
      <c r="AE22" s="33">
        <v>0</v>
      </c>
      <c r="AF22" s="33">
        <v>0</v>
      </c>
      <c r="AG22" s="33">
        <v>0</v>
      </c>
      <c r="AH22" s="41"/>
      <c r="AI22" s="285">
        <v>0</v>
      </c>
      <c r="AJ22" s="33">
        <v>0</v>
      </c>
      <c r="AK22" s="33">
        <v>0</v>
      </c>
      <c r="AL22" s="33">
        <v>0</v>
      </c>
      <c r="AM22" s="33">
        <v>0</v>
      </c>
      <c r="AN22" s="33">
        <v>0</v>
      </c>
      <c r="AO22" s="33">
        <v>0</v>
      </c>
      <c r="AP22" s="33">
        <v>0</v>
      </c>
      <c r="AQ22" s="33">
        <v>0</v>
      </c>
      <c r="AR22" s="33">
        <v>0</v>
      </c>
      <c r="AS22" s="33">
        <v>0</v>
      </c>
      <c r="AT22" s="33">
        <v>0</v>
      </c>
      <c r="AU22" s="33">
        <v>0</v>
      </c>
      <c r="AV22" s="41"/>
      <c r="AX22" s="9"/>
      <c r="AY22" s="286">
        <v>12749</v>
      </c>
      <c r="AZ22" s="52">
        <v>12749</v>
      </c>
      <c r="BA22" s="52">
        <v>12749</v>
      </c>
      <c r="BB22" s="52">
        <v>12749</v>
      </c>
      <c r="BC22" s="52">
        <v>12749</v>
      </c>
      <c r="BD22" s="52">
        <v>12749</v>
      </c>
      <c r="BE22" s="52">
        <v>12749</v>
      </c>
      <c r="BF22" s="52">
        <v>12749</v>
      </c>
      <c r="BG22" s="52">
        <v>12749</v>
      </c>
      <c r="BH22" s="52">
        <v>12749</v>
      </c>
      <c r="BI22" s="52">
        <v>0</v>
      </c>
      <c r="BJ22" s="52">
        <v>0</v>
      </c>
      <c r="BK22" s="52">
        <v>0</v>
      </c>
      <c r="BL22" s="32"/>
      <c r="BM22" s="9">
        <f t="shared" si="48"/>
        <v>0</v>
      </c>
      <c r="BO22" s="9">
        <f t="shared" ref="BO22:BR22" si="52">INDEX($AY22:$BK22,MATCH(BO$5,$AY$5:$BK$5,0))</f>
        <v>12749</v>
      </c>
      <c r="BP22" s="9">
        <f t="shared" si="52"/>
        <v>12749</v>
      </c>
      <c r="BQ22" s="9">
        <f t="shared" si="52"/>
        <v>12749</v>
      </c>
      <c r="BR22" s="9">
        <f t="shared" si="52"/>
        <v>0</v>
      </c>
      <c r="BT22" s="9">
        <f t="shared" si="50"/>
        <v>0</v>
      </c>
    </row>
    <row r="23" spans="2:72" ht="14.25" customHeight="1" x14ac:dyDescent="0.25">
      <c r="B23" s="7" t="s">
        <v>172</v>
      </c>
      <c r="C23" s="282">
        <f t="shared" si="44"/>
        <v>2852777.8</v>
      </c>
      <c r="D23" s="274">
        <f>SUMIFS('Youreka BS'!C:C,'Youreka BS'!$P:$P,$B23)</f>
        <v>2780555.5799999996</v>
      </c>
      <c r="E23" s="274">
        <f>SUMIFS('Youreka BS'!D:D,'Youreka BS'!$P:$P,$B23)</f>
        <v>2708333.3599999994</v>
      </c>
      <c r="F23" s="274">
        <f>SUMIFS('Youreka BS'!E:E,'Youreka BS'!$P:$P,$B23)</f>
        <v>2636111.1399999992</v>
      </c>
      <c r="G23" s="274">
        <f>SUMIFS('Youreka BS'!F:F,'Youreka BS'!$P:$P,$B23)</f>
        <v>2563888.919999999</v>
      </c>
      <c r="H23" s="274">
        <f>SUMIFS('Youreka BS'!G:G,'Youreka BS'!$P:$P,$B23)</f>
        <v>2491666.6999999988</v>
      </c>
      <c r="I23" s="274">
        <f>SUMIFS('Youreka BS'!H:H,'Youreka BS'!$P:$P,$B23)</f>
        <v>2419444.4799999986</v>
      </c>
      <c r="J23" s="274">
        <f>SUMIFS('Youreka BS'!I:I,'Youreka BS'!$P:$P,$B23)</f>
        <v>2347222.2599999984</v>
      </c>
      <c r="K23" s="274">
        <f>SUMIFS('Youreka BS'!J:J,'Youreka BS'!$P:$P,$B23)</f>
        <v>2275000.0399999982</v>
      </c>
      <c r="L23" s="274">
        <f>SUMIFS('Youreka BS'!K:K,'Youreka BS'!$P:$P,$B23)</f>
        <v>2202777.819999998</v>
      </c>
      <c r="M23" s="274">
        <f>SUMIFS('Youreka BS'!L:L,'Youreka BS'!$P:$P,$B23)</f>
        <v>2130555.5999999978</v>
      </c>
      <c r="N23" s="274">
        <f>SUMIFS('Youreka BS'!M:M,'Youreka BS'!$P:$P,$B23)</f>
        <v>2058333.3799999976</v>
      </c>
      <c r="O23" s="274">
        <f>SUMIFS('Youreka BS'!N:N,'Youreka BS'!$P:$P,$B23)</f>
        <v>1986111.1599999974</v>
      </c>
      <c r="P23" s="8"/>
      <c r="Q23" s="9">
        <f t="shared" si="45"/>
        <v>1986111.1599999974</v>
      </c>
      <c r="R23" s="8"/>
      <c r="S23" s="9">
        <f t="shared" ref="S23:V23" si="53">INDEX($C23:$O23,MATCH(S$5,$C$5:$O$5,0))</f>
        <v>2636111.1399999992</v>
      </c>
      <c r="T23" s="9">
        <f t="shared" si="53"/>
        <v>2419444.4799999986</v>
      </c>
      <c r="U23" s="9">
        <f t="shared" si="53"/>
        <v>2202777.819999998</v>
      </c>
      <c r="V23" s="9">
        <f t="shared" si="53"/>
        <v>1986111.1599999974</v>
      </c>
      <c r="W23" s="8"/>
      <c r="X23" s="9">
        <f t="shared" si="47"/>
        <v>2058333.3799999976</v>
      </c>
      <c r="AA23" s="41"/>
      <c r="AB23" s="33">
        <v>1986111.1333333352</v>
      </c>
      <c r="AC23" s="31"/>
      <c r="AD23" s="33">
        <v>2636111.1333333338</v>
      </c>
      <c r="AE23" s="33">
        <v>2419444.4666666677</v>
      </c>
      <c r="AF23" s="33">
        <v>2202777.8000000017</v>
      </c>
      <c r="AG23" s="33">
        <v>1986111.1333333352</v>
      </c>
      <c r="AH23" s="31"/>
      <c r="AI23" s="285">
        <v>2852777.8</v>
      </c>
      <c r="AJ23" s="33">
        <v>2780555.5777777778</v>
      </c>
      <c r="AK23" s="33">
        <v>2708333.3555555558</v>
      </c>
      <c r="AL23" s="33">
        <v>2636111.1333333338</v>
      </c>
      <c r="AM23" s="33">
        <v>2563888.9111111118</v>
      </c>
      <c r="AN23" s="33">
        <v>2491666.6888888897</v>
      </c>
      <c r="AO23" s="33">
        <v>2419444.4666666677</v>
      </c>
      <c r="AP23" s="33">
        <v>2347222.2444444457</v>
      </c>
      <c r="AQ23" s="33">
        <v>2275000.0222222237</v>
      </c>
      <c r="AR23" s="33">
        <v>2202777.8000000017</v>
      </c>
      <c r="AS23" s="33">
        <v>2130555.5777777797</v>
      </c>
      <c r="AT23" s="33">
        <v>2058333.3555555574</v>
      </c>
      <c r="AU23" s="33">
        <v>1986111.1333333352</v>
      </c>
      <c r="AV23" s="41"/>
      <c r="AX23" s="9"/>
      <c r="AY23" s="286">
        <v>3719444.44</v>
      </c>
      <c r="AZ23" s="52">
        <v>3647222.2199999997</v>
      </c>
      <c r="BA23" s="52">
        <v>3575000</v>
      </c>
      <c r="BB23" s="52">
        <v>3502777.7800000003</v>
      </c>
      <c r="BC23" s="52">
        <v>3430555.56</v>
      </c>
      <c r="BD23" s="52">
        <v>3358333.34</v>
      </c>
      <c r="BE23" s="52">
        <v>3286111.12</v>
      </c>
      <c r="BF23" s="52">
        <v>3213888.9</v>
      </c>
      <c r="BG23" s="52">
        <v>3141666.6799999997</v>
      </c>
      <c r="BH23" s="52">
        <v>3069444.46</v>
      </c>
      <c r="BI23" s="52">
        <v>2997222.24</v>
      </c>
      <c r="BJ23" s="52">
        <v>2925000.02</v>
      </c>
      <c r="BK23" s="52">
        <v>2852777.8</v>
      </c>
      <c r="BL23" s="8"/>
      <c r="BM23" s="9">
        <f t="shared" si="48"/>
        <v>2852777.8</v>
      </c>
      <c r="BN23" s="8"/>
      <c r="BO23" s="9">
        <f t="shared" ref="BO23:BR23" si="54">INDEX($AY23:$BK23,MATCH(BO$5,$AY$5:$BK$5,0))</f>
        <v>3502777.7800000003</v>
      </c>
      <c r="BP23" s="9">
        <f t="shared" si="54"/>
        <v>3286111.12</v>
      </c>
      <c r="BQ23" s="9">
        <f t="shared" si="54"/>
        <v>3069444.46</v>
      </c>
      <c r="BR23" s="9">
        <f t="shared" si="54"/>
        <v>2852777.8</v>
      </c>
      <c r="BS23" s="8"/>
      <c r="BT23" s="9">
        <f t="shared" si="50"/>
        <v>2925000.02</v>
      </c>
    </row>
    <row r="24" spans="2:72" ht="14.25" customHeight="1" x14ac:dyDescent="0.25">
      <c r="B24" s="7" t="s">
        <v>173</v>
      </c>
      <c r="C24" s="282">
        <f t="shared" si="44"/>
        <v>229166.71000000002</v>
      </c>
      <c r="D24" s="274">
        <f>SUMIFS('Youreka BS'!C:C,'Youreka BS'!$P:$P,$B24)</f>
        <v>220833.37999999995</v>
      </c>
      <c r="E24" s="274">
        <f>SUMIFS('Youreka BS'!D:D,'Youreka BS'!$P:$P,$B24)</f>
        <v>212500.04999999993</v>
      </c>
      <c r="F24" s="274">
        <f>SUMIFS('Youreka BS'!E:E,'Youreka BS'!$P:$P,$B24)</f>
        <v>204166.71999999991</v>
      </c>
      <c r="G24" s="274">
        <f>SUMIFS('Youreka BS'!F:F,'Youreka BS'!$P:$P,$B24)</f>
        <v>195833.3899999999</v>
      </c>
      <c r="H24" s="274">
        <f>SUMIFS('Youreka BS'!G:G,'Youreka BS'!$P:$P,$B24)</f>
        <v>187500.05999999988</v>
      </c>
      <c r="I24" s="274">
        <f>SUMIFS('Youreka BS'!H:H,'Youreka BS'!$P:$P,$B24)</f>
        <v>179166.72999999986</v>
      </c>
      <c r="J24" s="274">
        <f>SUMIFS('Youreka BS'!I:I,'Youreka BS'!$P:$P,$B24)</f>
        <v>170833.39999999985</v>
      </c>
      <c r="K24" s="274">
        <f>SUMIFS('Youreka BS'!J:J,'Youreka BS'!$P:$P,$B24)</f>
        <v>162500.06999999983</v>
      </c>
      <c r="L24" s="274">
        <f>SUMIFS('Youreka BS'!K:K,'Youreka BS'!$P:$P,$B24)</f>
        <v>154166.73999999982</v>
      </c>
      <c r="M24" s="274">
        <f>SUMIFS('Youreka BS'!L:L,'Youreka BS'!$P:$P,$B24)</f>
        <v>145833.4099999998</v>
      </c>
      <c r="N24" s="274">
        <f>SUMIFS('Youreka BS'!M:M,'Youreka BS'!$P:$P,$B24)</f>
        <v>137500.07999999978</v>
      </c>
      <c r="O24" s="274">
        <f>SUMIFS('Youreka BS'!N:N,'Youreka BS'!$P:$P,$B24)</f>
        <v>129166.74999999977</v>
      </c>
      <c r="P24" s="9"/>
      <c r="Q24" s="9">
        <f t="shared" si="45"/>
        <v>129166.74999999977</v>
      </c>
      <c r="R24" s="9"/>
      <c r="S24" s="9">
        <f t="shared" ref="S24:V24" si="55">INDEX($C24:$O24,MATCH(S$5,$C$5:$O$5,0))</f>
        <v>204166.71999999991</v>
      </c>
      <c r="T24" s="9">
        <f t="shared" si="55"/>
        <v>179166.72999999986</v>
      </c>
      <c r="U24" s="9">
        <f t="shared" si="55"/>
        <v>154166.73999999982</v>
      </c>
      <c r="V24" s="9">
        <f t="shared" si="55"/>
        <v>129166.74999999977</v>
      </c>
      <c r="W24" s="9"/>
      <c r="X24" s="9">
        <f t="shared" si="47"/>
        <v>137500.07999999978</v>
      </c>
      <c r="Y24" s="8"/>
      <c r="AA24" s="41"/>
      <c r="AB24" s="33">
        <v>129166.70999999992</v>
      </c>
      <c r="AC24" s="33"/>
      <c r="AD24" s="33">
        <v>204166.71</v>
      </c>
      <c r="AE24" s="33">
        <v>179166.70999999996</v>
      </c>
      <c r="AF24" s="33">
        <v>154166.70999999993</v>
      </c>
      <c r="AG24" s="33">
        <v>129166.70999999992</v>
      </c>
      <c r="AH24" s="33"/>
      <c r="AI24" s="285">
        <v>229166.71000000002</v>
      </c>
      <c r="AJ24" s="33">
        <v>220833.37666666668</v>
      </c>
      <c r="AK24" s="33">
        <v>212500.04333333333</v>
      </c>
      <c r="AL24" s="33">
        <v>204166.71</v>
      </c>
      <c r="AM24" s="33">
        <v>195833.37666666665</v>
      </c>
      <c r="AN24" s="33">
        <v>187500.04333333331</v>
      </c>
      <c r="AO24" s="33">
        <v>179166.70999999996</v>
      </c>
      <c r="AP24" s="33">
        <v>170833.37666666662</v>
      </c>
      <c r="AQ24" s="33">
        <v>162500.04333333328</v>
      </c>
      <c r="AR24" s="33">
        <v>154166.70999999993</v>
      </c>
      <c r="AS24" s="33">
        <v>145833.37666666659</v>
      </c>
      <c r="AT24" s="33">
        <v>137500.04333333325</v>
      </c>
      <c r="AU24" s="33">
        <v>129166.70999999992</v>
      </c>
      <c r="AV24" s="41"/>
      <c r="AX24" s="8"/>
      <c r="AY24" s="286">
        <v>329166.67000000004</v>
      </c>
      <c r="AZ24" s="52">
        <v>320833.33999999997</v>
      </c>
      <c r="BA24" s="52">
        <v>312500.01</v>
      </c>
      <c r="BB24" s="52">
        <v>304166.68</v>
      </c>
      <c r="BC24" s="52">
        <v>295833.34999999998</v>
      </c>
      <c r="BD24" s="52">
        <v>287500.02</v>
      </c>
      <c r="BE24" s="52">
        <v>279166.69</v>
      </c>
      <c r="BF24" s="52">
        <v>270833.36</v>
      </c>
      <c r="BG24" s="52">
        <v>262500.03000000003</v>
      </c>
      <c r="BH24" s="52">
        <v>254166.7</v>
      </c>
      <c r="BI24" s="52">
        <v>245833.37</v>
      </c>
      <c r="BJ24" s="52">
        <v>237500.03999999998</v>
      </c>
      <c r="BK24" s="52">
        <v>229166.71000000002</v>
      </c>
      <c r="BL24" s="9"/>
      <c r="BM24" s="9">
        <f t="shared" si="48"/>
        <v>229166.71000000002</v>
      </c>
      <c r="BN24" s="9"/>
      <c r="BO24" s="9">
        <f t="shared" ref="BO24:BR24" si="56">INDEX($AY24:$BK24,MATCH(BO$5,$AY$5:$BK$5,0))</f>
        <v>304166.68</v>
      </c>
      <c r="BP24" s="9">
        <f t="shared" si="56"/>
        <v>279166.69</v>
      </c>
      <c r="BQ24" s="9">
        <f t="shared" si="56"/>
        <v>254166.7</v>
      </c>
      <c r="BR24" s="9">
        <f t="shared" si="56"/>
        <v>229166.71000000002</v>
      </c>
      <c r="BS24" s="9"/>
      <c r="BT24" s="9">
        <f t="shared" si="50"/>
        <v>237500.03999999998</v>
      </c>
    </row>
    <row r="25" spans="2:72" ht="14.25" customHeight="1" x14ac:dyDescent="0.25">
      <c r="B25" s="7" t="s">
        <v>174</v>
      </c>
      <c r="C25" s="282">
        <f t="shared" si="44"/>
        <v>45358032.719999999</v>
      </c>
      <c r="D25" s="274">
        <f>SUMIFS('Youreka BS'!C:C,'Youreka BS'!$P:$P,$B25)</f>
        <v>44839655.209999993</v>
      </c>
      <c r="E25" s="274">
        <f>SUMIFS('Youreka BS'!D:D,'Youreka BS'!$P:$P,$B25)</f>
        <v>44321277.699999988</v>
      </c>
      <c r="F25" s="274">
        <f>SUMIFS('Youreka BS'!E:E,'Youreka BS'!$P:$P,$B25)</f>
        <v>43802900.18999999</v>
      </c>
      <c r="G25" s="274">
        <f>SUMIFS('Youreka BS'!F:F,'Youreka BS'!$P:$P,$B25)</f>
        <v>43284522.679999992</v>
      </c>
      <c r="H25" s="274">
        <f>SUMIFS('Youreka BS'!G:G,'Youreka BS'!$P:$P,$B25)</f>
        <v>42766145.169999987</v>
      </c>
      <c r="I25" s="274">
        <f>SUMIFS('Youreka BS'!H:H,'Youreka BS'!$P:$P,$B25)</f>
        <v>42247767.659999982</v>
      </c>
      <c r="J25" s="274">
        <f>SUMIFS('Youreka BS'!I:I,'Youreka BS'!$P:$P,$B25)</f>
        <v>41729390.149999984</v>
      </c>
      <c r="K25" s="274">
        <f>SUMIFS('Youreka BS'!J:J,'Youreka BS'!$P:$P,$B25)</f>
        <v>41211012.639999986</v>
      </c>
      <c r="L25" s="274">
        <f>SUMIFS('Youreka BS'!K:K,'Youreka BS'!$P:$P,$B25)</f>
        <v>40692635.12999998</v>
      </c>
      <c r="M25" s="274">
        <f>SUMIFS('Youreka BS'!L:L,'Youreka BS'!$P:$P,$B25)</f>
        <v>40174257.619999975</v>
      </c>
      <c r="N25" s="274">
        <f>SUMIFS('Youreka BS'!M:M,'Youreka BS'!$P:$P,$B25)</f>
        <v>39655880.109999977</v>
      </c>
      <c r="O25" s="274">
        <f>SUMIFS('Youreka BS'!N:N,'Youreka BS'!$P:$P,$B25)</f>
        <v>39137502.599999979</v>
      </c>
      <c r="P25" s="9"/>
      <c r="Q25" s="9">
        <f t="shared" si="45"/>
        <v>39137502.599999979</v>
      </c>
      <c r="R25" s="9"/>
      <c r="S25" s="9">
        <f t="shared" ref="S25:V25" si="57">INDEX($C25:$O25,MATCH(S$5,$C$5:$O$5,0))</f>
        <v>43802900.18999999</v>
      </c>
      <c r="T25" s="9">
        <f t="shared" si="57"/>
        <v>42247767.659999982</v>
      </c>
      <c r="U25" s="9">
        <f t="shared" si="57"/>
        <v>40692635.12999998</v>
      </c>
      <c r="V25" s="9">
        <f t="shared" si="57"/>
        <v>39137502.599999979</v>
      </c>
      <c r="W25" s="9"/>
      <c r="X25" s="9">
        <f t="shared" si="47"/>
        <v>39655880.109999977</v>
      </c>
      <c r="AA25" s="41"/>
      <c r="AB25" s="33">
        <v>39137502.622000039</v>
      </c>
      <c r="AC25" s="33"/>
      <c r="AD25" s="33">
        <v>43802900.195500009</v>
      </c>
      <c r="AE25" s="33">
        <v>42247767.671000019</v>
      </c>
      <c r="AF25" s="33">
        <v>40692635.146500029</v>
      </c>
      <c r="AG25" s="33">
        <v>39137502.622000039</v>
      </c>
      <c r="AH25" s="33"/>
      <c r="AI25" s="285">
        <v>45358032.719999999</v>
      </c>
      <c r="AJ25" s="33">
        <v>44839655.211833335</v>
      </c>
      <c r="AK25" s="33">
        <v>44321277.703666672</v>
      </c>
      <c r="AL25" s="33">
        <v>43802900.195500009</v>
      </c>
      <c r="AM25" s="33">
        <v>43284522.687333345</v>
      </c>
      <c r="AN25" s="33">
        <v>42766145.179166682</v>
      </c>
      <c r="AO25" s="33">
        <v>42247767.671000019</v>
      </c>
      <c r="AP25" s="33">
        <v>41729390.162833355</v>
      </c>
      <c r="AQ25" s="33">
        <v>41211012.654666692</v>
      </c>
      <c r="AR25" s="33">
        <v>40692635.146500029</v>
      </c>
      <c r="AS25" s="33">
        <v>40174257.638333365</v>
      </c>
      <c r="AT25" s="33">
        <v>39655880.130166702</v>
      </c>
      <c r="AU25" s="33">
        <v>39137502.622000039</v>
      </c>
      <c r="AV25" s="41"/>
      <c r="AY25" s="286">
        <v>51578562.859999999</v>
      </c>
      <c r="AZ25" s="52">
        <v>51059354.339999996</v>
      </c>
      <c r="BA25" s="52">
        <v>50540145.819999993</v>
      </c>
      <c r="BB25" s="52">
        <v>50020937.299999997</v>
      </c>
      <c r="BC25" s="52">
        <v>49501728.780000001</v>
      </c>
      <c r="BD25" s="52">
        <v>48982520.259999998</v>
      </c>
      <c r="BE25" s="52">
        <v>48463311.729999997</v>
      </c>
      <c r="BF25" s="52">
        <v>47944103.209999993</v>
      </c>
      <c r="BG25" s="52">
        <v>47424894.689999998</v>
      </c>
      <c r="BH25" s="52">
        <v>46905686.169999994</v>
      </c>
      <c r="BI25" s="52">
        <v>46394787.739999995</v>
      </c>
      <c r="BJ25" s="52">
        <v>45876410.229999997</v>
      </c>
      <c r="BK25" s="52">
        <v>45358032.719999999</v>
      </c>
      <c r="BL25" s="9"/>
      <c r="BM25" s="9">
        <f t="shared" si="48"/>
        <v>45358032.719999999</v>
      </c>
      <c r="BN25" s="9"/>
      <c r="BO25" s="9">
        <f t="shared" ref="BO25:BR25" si="58">INDEX($AY25:$BK25,MATCH(BO$5,$AY$5:$BK$5,0))</f>
        <v>50020937.299999997</v>
      </c>
      <c r="BP25" s="9">
        <f t="shared" si="58"/>
        <v>48463311.729999997</v>
      </c>
      <c r="BQ25" s="9">
        <f t="shared" si="58"/>
        <v>46905686.169999994</v>
      </c>
      <c r="BR25" s="9">
        <f t="shared" si="58"/>
        <v>45358032.719999999</v>
      </c>
      <c r="BS25" s="9"/>
      <c r="BT25" s="9">
        <f t="shared" si="50"/>
        <v>45876410.229999997</v>
      </c>
    </row>
    <row r="26" spans="2:72" ht="14.25" customHeight="1" x14ac:dyDescent="0.25">
      <c r="B26" s="7" t="s">
        <v>175</v>
      </c>
      <c r="C26" s="282">
        <f t="shared" si="44"/>
        <v>13626041.710000001</v>
      </c>
      <c r="D26" s="274">
        <f>SUMIFS('Youreka BS'!C:C,'Youreka BS'!$P:$P,$B26)</f>
        <v>13411458.379999999</v>
      </c>
      <c r="E26" s="274">
        <f>SUMIFS('Youreka BS'!D:D,'Youreka BS'!$P:$P,$B26)</f>
        <v>13196875.050000001</v>
      </c>
      <c r="F26" s="274">
        <f>SUMIFS('Youreka BS'!E:E,'Youreka BS'!$P:$P,$B26)</f>
        <v>12982291.719999999</v>
      </c>
      <c r="G26" s="274">
        <f>SUMIFS('Youreka BS'!F:F,'Youreka BS'!$P:$P,$B26)</f>
        <v>12767708.390000001</v>
      </c>
      <c r="H26" s="274">
        <f>SUMIFS('Youreka BS'!G:G,'Youreka BS'!$P:$P,$B26)</f>
        <v>12553125.059999999</v>
      </c>
      <c r="I26" s="274">
        <f>SUMIFS('Youreka BS'!H:H,'Youreka BS'!$P:$P,$B26)</f>
        <v>12338541.73</v>
      </c>
      <c r="J26" s="274">
        <f>SUMIFS('Youreka BS'!I:I,'Youreka BS'!$P:$P,$B26)</f>
        <v>12123958.4</v>
      </c>
      <c r="K26" s="274">
        <f>SUMIFS('Youreka BS'!J:J,'Youreka BS'!$P:$P,$B26)</f>
        <v>11909375.07</v>
      </c>
      <c r="L26" s="274">
        <f>SUMIFS('Youreka BS'!K:K,'Youreka BS'!$P:$P,$B26)</f>
        <v>11694791.74</v>
      </c>
      <c r="M26" s="274">
        <f>SUMIFS('Youreka BS'!L:L,'Youreka BS'!$P:$P,$B26)</f>
        <v>11480208.41</v>
      </c>
      <c r="N26" s="274">
        <f>SUMIFS('Youreka BS'!M:M,'Youreka BS'!$P:$P,$B26)</f>
        <v>11265625.08</v>
      </c>
      <c r="O26" s="274">
        <f>SUMIFS('Youreka BS'!N:N,'Youreka BS'!$P:$P,$B26)</f>
        <v>11051041.75</v>
      </c>
      <c r="P26" s="9"/>
      <c r="Q26" s="9">
        <f t="shared" si="45"/>
        <v>11051041.75</v>
      </c>
      <c r="R26" s="9"/>
      <c r="S26" s="9">
        <f t="shared" ref="S26:V26" si="59">INDEX($C26:$O26,MATCH(S$5,$C$5:$O$5,0))</f>
        <v>12982291.719999999</v>
      </c>
      <c r="T26" s="9">
        <f t="shared" si="59"/>
        <v>12338541.73</v>
      </c>
      <c r="U26" s="9">
        <f t="shared" si="59"/>
        <v>11694791.74</v>
      </c>
      <c r="V26" s="9">
        <f t="shared" si="59"/>
        <v>11051041.75</v>
      </c>
      <c r="W26" s="9"/>
      <c r="X26" s="9">
        <f t="shared" si="47"/>
        <v>11265625.08</v>
      </c>
      <c r="AA26" s="41"/>
      <c r="AB26" s="33">
        <v>11051041.709999993</v>
      </c>
      <c r="AC26" s="33"/>
      <c r="AD26" s="33">
        <v>12982291.709999999</v>
      </c>
      <c r="AE26" s="33">
        <v>12338541.709999997</v>
      </c>
      <c r="AF26" s="33">
        <v>11694791.709999995</v>
      </c>
      <c r="AG26" s="33">
        <v>11051041.709999993</v>
      </c>
      <c r="AH26" s="33"/>
      <c r="AI26" s="285">
        <v>13626041.710000001</v>
      </c>
      <c r="AJ26" s="33">
        <v>13411458.376666667</v>
      </c>
      <c r="AK26" s="33">
        <v>13196875.043333333</v>
      </c>
      <c r="AL26" s="33">
        <v>12982291.709999999</v>
      </c>
      <c r="AM26" s="33">
        <v>12767708.376666665</v>
      </c>
      <c r="AN26" s="33">
        <v>12553125.043333331</v>
      </c>
      <c r="AO26" s="33">
        <v>12338541.709999997</v>
      </c>
      <c r="AP26" s="33">
        <v>12123958.376666663</v>
      </c>
      <c r="AQ26" s="33">
        <v>11909375.043333329</v>
      </c>
      <c r="AR26" s="33">
        <v>11694791.709999995</v>
      </c>
      <c r="AS26" s="33">
        <v>11480208.376666661</v>
      </c>
      <c r="AT26" s="33">
        <v>11265625.043333327</v>
      </c>
      <c r="AU26" s="33">
        <v>11051041.709999993</v>
      </c>
      <c r="AV26" s="41"/>
      <c r="AY26" s="286">
        <v>16201041.67</v>
      </c>
      <c r="AZ26" s="52">
        <v>15986458.34</v>
      </c>
      <c r="BA26" s="52">
        <v>15771875.01</v>
      </c>
      <c r="BB26" s="52">
        <v>15557291.68</v>
      </c>
      <c r="BC26" s="52">
        <v>15342708.35</v>
      </c>
      <c r="BD26" s="52">
        <v>15128125.02</v>
      </c>
      <c r="BE26" s="52">
        <v>14913541.690000001</v>
      </c>
      <c r="BF26" s="52">
        <v>14698958.359999999</v>
      </c>
      <c r="BG26" s="52">
        <v>14484375.030000001</v>
      </c>
      <c r="BH26" s="52">
        <v>14269791.699999999</v>
      </c>
      <c r="BI26" s="52">
        <v>14055208.370000001</v>
      </c>
      <c r="BJ26" s="52">
        <v>13840625.039999999</v>
      </c>
      <c r="BK26" s="52">
        <v>13626041.710000001</v>
      </c>
      <c r="BL26" s="9"/>
      <c r="BM26" s="9">
        <f t="shared" si="48"/>
        <v>13626041.710000001</v>
      </c>
      <c r="BN26" s="9"/>
      <c r="BO26" s="9">
        <f t="shared" ref="BO26:BR26" si="60">INDEX($AY26:$BK26,MATCH(BO$5,$AY$5:$BK$5,0))</f>
        <v>15557291.68</v>
      </c>
      <c r="BP26" s="9">
        <f t="shared" si="60"/>
        <v>14913541.690000001</v>
      </c>
      <c r="BQ26" s="9">
        <f t="shared" si="60"/>
        <v>14269791.699999999</v>
      </c>
      <c r="BR26" s="9">
        <f t="shared" si="60"/>
        <v>13626041.710000001</v>
      </c>
      <c r="BS26" s="9"/>
      <c r="BT26" s="9">
        <f t="shared" si="50"/>
        <v>13840625.039999999</v>
      </c>
    </row>
    <row r="27" spans="2:72" ht="14.25" customHeight="1" x14ac:dyDescent="0.25">
      <c r="B27" s="7" t="s">
        <v>176</v>
      </c>
      <c r="C27" s="282">
        <f t="shared" si="44"/>
        <v>0</v>
      </c>
      <c r="D27" s="274">
        <f>SUMIFS('Youreka BS'!C:C,'Youreka BS'!$P:$P,$B27)</f>
        <v>0</v>
      </c>
      <c r="E27" s="274">
        <f>SUMIFS('Youreka BS'!D:D,'Youreka BS'!$P:$P,$B27)</f>
        <v>0</v>
      </c>
      <c r="F27" s="274">
        <f>SUMIFS('Youreka BS'!E:E,'Youreka BS'!$P:$P,$B27)</f>
        <v>0</v>
      </c>
      <c r="G27" s="274">
        <f>SUMIFS('Youreka BS'!F:F,'Youreka BS'!$P:$P,$B27)</f>
        <v>0</v>
      </c>
      <c r="H27" s="274">
        <f>SUMIFS('Youreka BS'!G:G,'Youreka BS'!$P:$P,$B27)</f>
        <v>0</v>
      </c>
      <c r="I27" s="274">
        <f>SUMIFS('Youreka BS'!H:H,'Youreka BS'!$P:$P,$B27)</f>
        <v>0</v>
      </c>
      <c r="J27" s="274">
        <f>SUMIFS('Youreka BS'!I:I,'Youreka BS'!$P:$P,$B27)</f>
        <v>0</v>
      </c>
      <c r="K27" s="274">
        <f>SUMIFS('Youreka BS'!J:J,'Youreka BS'!$P:$P,$B27)</f>
        <v>0</v>
      </c>
      <c r="L27" s="274">
        <f>SUMIFS('Youreka BS'!K:K,'Youreka BS'!$P:$P,$B27)</f>
        <v>0</v>
      </c>
      <c r="M27" s="274">
        <f>SUMIFS('Youreka BS'!L:L,'Youreka BS'!$P:$P,$B27)</f>
        <v>0</v>
      </c>
      <c r="N27" s="274">
        <f>SUMIFS('Youreka BS'!M:M,'Youreka BS'!$P:$P,$B27)</f>
        <v>0</v>
      </c>
      <c r="O27" s="274">
        <f>SUMIFS('Youreka BS'!N:N,'Youreka BS'!$P:$P,$B27)</f>
        <v>0</v>
      </c>
      <c r="P27" s="9"/>
      <c r="Q27" s="9">
        <f t="shared" si="45"/>
        <v>0</v>
      </c>
      <c r="R27" s="9"/>
      <c r="S27" s="9">
        <f t="shared" ref="S27:V27" si="61">INDEX($C27:$O27,MATCH(S$5,$C$5:$O$5,0))</f>
        <v>0</v>
      </c>
      <c r="T27" s="9">
        <f t="shared" si="61"/>
        <v>0</v>
      </c>
      <c r="U27" s="9">
        <f t="shared" si="61"/>
        <v>0</v>
      </c>
      <c r="V27" s="9">
        <f t="shared" si="61"/>
        <v>0</v>
      </c>
      <c r="W27" s="9"/>
      <c r="X27" s="9">
        <f t="shared" si="47"/>
        <v>0</v>
      </c>
      <c r="AA27" s="41"/>
      <c r="AB27" s="33">
        <v>0</v>
      </c>
      <c r="AC27" s="33"/>
      <c r="AD27" s="33">
        <v>0</v>
      </c>
      <c r="AE27" s="33">
        <v>0</v>
      </c>
      <c r="AF27" s="33">
        <v>0</v>
      </c>
      <c r="AG27" s="33">
        <v>0</v>
      </c>
      <c r="AH27" s="33"/>
      <c r="AI27" s="285">
        <v>0</v>
      </c>
      <c r="AJ27" s="33">
        <v>0</v>
      </c>
      <c r="AK27" s="33">
        <v>0</v>
      </c>
      <c r="AL27" s="33">
        <v>0</v>
      </c>
      <c r="AM27" s="33">
        <v>0</v>
      </c>
      <c r="AN27" s="33">
        <v>0</v>
      </c>
      <c r="AO27" s="33">
        <v>0</v>
      </c>
      <c r="AP27" s="33">
        <v>0</v>
      </c>
      <c r="AQ27" s="33">
        <v>0</v>
      </c>
      <c r="AR27" s="33">
        <v>0</v>
      </c>
      <c r="AS27" s="33">
        <v>0</v>
      </c>
      <c r="AT27" s="33">
        <v>0</v>
      </c>
      <c r="AU27" s="33">
        <v>0</v>
      </c>
      <c r="AV27" s="41"/>
      <c r="AY27" s="286">
        <v>0</v>
      </c>
      <c r="AZ27" s="52">
        <v>0</v>
      </c>
      <c r="BA27" s="52">
        <v>0</v>
      </c>
      <c r="BB27" s="52">
        <v>0</v>
      </c>
      <c r="BC27" s="52">
        <v>0</v>
      </c>
      <c r="BD27" s="52">
        <v>0</v>
      </c>
      <c r="BE27" s="52">
        <v>0</v>
      </c>
      <c r="BF27" s="52">
        <v>0</v>
      </c>
      <c r="BG27" s="52">
        <v>0</v>
      </c>
      <c r="BH27" s="52">
        <v>0</v>
      </c>
      <c r="BI27" s="52">
        <v>0</v>
      </c>
      <c r="BJ27" s="52">
        <v>0</v>
      </c>
      <c r="BK27" s="52">
        <v>0</v>
      </c>
      <c r="BL27" s="9"/>
      <c r="BM27" s="9">
        <f t="shared" si="48"/>
        <v>0</v>
      </c>
      <c r="BN27" s="9"/>
      <c r="BO27" s="9">
        <f t="shared" ref="BO27:BR27" si="62">INDEX($AY27:$BK27,MATCH(BO$5,$AY$5:$BK$5,0))</f>
        <v>0</v>
      </c>
      <c r="BP27" s="9">
        <f t="shared" si="62"/>
        <v>0</v>
      </c>
      <c r="BQ27" s="9">
        <f t="shared" si="62"/>
        <v>0</v>
      </c>
      <c r="BR27" s="9">
        <f t="shared" si="62"/>
        <v>0</v>
      </c>
      <c r="BS27" s="9"/>
      <c r="BT27" s="9">
        <f t="shared" si="50"/>
        <v>0</v>
      </c>
    </row>
    <row r="28" spans="2:72" ht="14.25" customHeight="1" x14ac:dyDescent="0.25">
      <c r="B28" s="7" t="s">
        <v>217</v>
      </c>
      <c r="C28" s="282">
        <f t="shared" si="44"/>
        <v>-407413.96</v>
      </c>
      <c r="D28" s="274">
        <f>-SUMIFS('Youreka BS'!C:C,'Youreka BS'!$P:$P,$B28)</f>
        <v>1039464.76</v>
      </c>
      <c r="E28" s="274">
        <f>-SUMIFS('Youreka BS'!D:D,'Youreka BS'!$P:$P,$B28)</f>
        <v>1032351.18</v>
      </c>
      <c r="F28" s="274">
        <f>-SUMIFS('Youreka BS'!E:E,'Youreka BS'!$P:$P,$B28)</f>
        <v>1023472.82</v>
      </c>
      <c r="G28" s="274">
        <f>-SUMIFS('Youreka BS'!F:F,'Youreka BS'!$P:$P,$B28)</f>
        <v>2517997.2000000002</v>
      </c>
      <c r="H28" s="274">
        <f>-SUMIFS('Youreka BS'!G:G,'Youreka BS'!$P:$P,$B28)</f>
        <v>2511758.63</v>
      </c>
      <c r="I28" s="274">
        <f>-SUMIFS('Youreka BS'!H:H,'Youreka BS'!$P:$P,$B28)</f>
        <v>2308760.87</v>
      </c>
      <c r="J28" s="274">
        <f>-SUMIFS('Youreka BS'!I:I,'Youreka BS'!$P:$P,$B28)</f>
        <v>2300567.2199999997</v>
      </c>
      <c r="K28" s="274">
        <f>-SUMIFS('Youreka BS'!J:J,'Youreka BS'!$P:$P,$B28)</f>
        <v>2192342.7199999997</v>
      </c>
      <c r="L28" s="274">
        <f>-SUMIFS('Youreka BS'!K:K,'Youreka BS'!$P:$P,$B28)</f>
        <v>2033849.65</v>
      </c>
      <c r="M28" s="274">
        <f>-SUMIFS('Youreka BS'!L:L,'Youreka BS'!$P:$P,$B28)</f>
        <v>2028119.4899999998</v>
      </c>
      <c r="N28" s="274">
        <f>-SUMIFS('Youreka BS'!M:M,'Youreka BS'!$P:$P,$B28)</f>
        <v>2194807.7599999998</v>
      </c>
      <c r="O28" s="274">
        <f>-SUMIFS('Youreka BS'!N:N,'Youreka BS'!$P:$P,$B28)</f>
        <v>2552151.56</v>
      </c>
      <c r="P28" s="9"/>
      <c r="Q28" s="9">
        <f t="shared" si="45"/>
        <v>2552151.56</v>
      </c>
      <c r="R28" s="9"/>
      <c r="S28" s="9">
        <f t="shared" ref="S28:V28" si="63">INDEX($C28:$O28,MATCH(S$5,$C$5:$O$5,0))</f>
        <v>1023472.82</v>
      </c>
      <c r="T28" s="9">
        <f t="shared" si="63"/>
        <v>2308760.87</v>
      </c>
      <c r="U28" s="9">
        <f t="shared" si="63"/>
        <v>2033849.65</v>
      </c>
      <c r="V28" s="9">
        <f t="shared" si="63"/>
        <v>2552151.56</v>
      </c>
      <c r="W28" s="9"/>
      <c r="X28" s="9">
        <f t="shared" si="47"/>
        <v>2194807.7599999998</v>
      </c>
      <c r="Y28" s="8"/>
      <c r="AA28" s="41"/>
      <c r="AB28" s="33">
        <v>-407413.96</v>
      </c>
      <c r="AC28" s="33"/>
      <c r="AD28" s="33">
        <v>-407413.96</v>
      </c>
      <c r="AE28" s="33">
        <v>-407413.96</v>
      </c>
      <c r="AF28" s="33">
        <v>-407413.96</v>
      </c>
      <c r="AG28" s="33">
        <v>-407413.96</v>
      </c>
      <c r="AH28" s="33"/>
      <c r="AI28" s="285">
        <v>-407413.96</v>
      </c>
      <c r="AJ28" s="33">
        <v>-407413.96</v>
      </c>
      <c r="AK28" s="33">
        <v>-407413.96</v>
      </c>
      <c r="AL28" s="33">
        <v>-407413.96</v>
      </c>
      <c r="AM28" s="33">
        <v>-407413.96</v>
      </c>
      <c r="AN28" s="33">
        <v>-407413.96</v>
      </c>
      <c r="AO28" s="33">
        <v>-407413.96</v>
      </c>
      <c r="AP28" s="33">
        <v>-407413.96</v>
      </c>
      <c r="AQ28" s="33">
        <v>-407413.96</v>
      </c>
      <c r="AR28" s="33">
        <v>-407413.96</v>
      </c>
      <c r="AS28" s="33">
        <v>-407413.96</v>
      </c>
      <c r="AT28" s="33">
        <v>-407413.96</v>
      </c>
      <c r="AU28" s="33">
        <v>-407413.96</v>
      </c>
      <c r="AV28" s="41"/>
      <c r="AX28" s="8"/>
      <c r="AY28" s="286">
        <v>-1645239.15</v>
      </c>
      <c r="AZ28" s="52">
        <v>-1642413.13</v>
      </c>
      <c r="BA28" s="52">
        <v>-639581.56000000006</v>
      </c>
      <c r="BB28" s="52">
        <v>-636805.02</v>
      </c>
      <c r="BC28" s="52">
        <v>-322049.75</v>
      </c>
      <c r="BD28" s="52">
        <v>-518508.07</v>
      </c>
      <c r="BE28" s="52">
        <v>384459.07</v>
      </c>
      <c r="BF28" s="52">
        <v>191593.66</v>
      </c>
      <c r="BG28" s="52">
        <v>-104407.33</v>
      </c>
      <c r="BH28" s="52">
        <v>-601195.38</v>
      </c>
      <c r="BI28" s="52">
        <v>-997895.85</v>
      </c>
      <c r="BJ28" s="52">
        <v>-954639.99</v>
      </c>
      <c r="BK28" s="52">
        <v>-407413.96</v>
      </c>
      <c r="BL28" s="9"/>
      <c r="BM28" s="9">
        <f t="shared" si="48"/>
        <v>-407413.96</v>
      </c>
      <c r="BN28" s="9"/>
      <c r="BO28" s="9">
        <f t="shared" ref="BO28:BR28" si="64">INDEX($AY28:$BK28,MATCH(BO$5,$AY$5:$BK$5,0))</f>
        <v>-636805.02</v>
      </c>
      <c r="BP28" s="9">
        <f t="shared" si="64"/>
        <v>384459.07</v>
      </c>
      <c r="BQ28" s="9">
        <f t="shared" si="64"/>
        <v>-601195.38</v>
      </c>
      <c r="BR28" s="9">
        <f t="shared" si="64"/>
        <v>-407413.96</v>
      </c>
      <c r="BS28" s="9"/>
      <c r="BT28" s="9">
        <f t="shared" si="50"/>
        <v>-954639.99</v>
      </c>
    </row>
    <row r="29" spans="2:72" ht="14.25" customHeight="1" x14ac:dyDescent="0.25">
      <c r="B29" s="7" t="s">
        <v>178</v>
      </c>
      <c r="C29" s="282">
        <f t="shared" si="44"/>
        <v>0</v>
      </c>
      <c r="D29" s="274">
        <f>SUMIFS('Youreka BS'!C:C,'Youreka BS'!$P:$P,$B29)</f>
        <v>0</v>
      </c>
      <c r="E29" s="274">
        <f>SUMIFS('Youreka BS'!D:D,'Youreka BS'!$P:$P,$B29)</f>
        <v>0</v>
      </c>
      <c r="F29" s="274">
        <f>SUMIFS('Youreka BS'!E:E,'Youreka BS'!$P:$P,$B29)</f>
        <v>0</v>
      </c>
      <c r="G29" s="274">
        <f>SUMIFS('Youreka BS'!F:F,'Youreka BS'!$P:$P,$B29)</f>
        <v>0</v>
      </c>
      <c r="H29" s="274">
        <f>SUMIFS('Youreka BS'!G:G,'Youreka BS'!$P:$P,$B29)</f>
        <v>0</v>
      </c>
      <c r="I29" s="274">
        <f>SUMIFS('Youreka BS'!H:H,'Youreka BS'!$P:$P,$B29)</f>
        <v>0</v>
      </c>
      <c r="J29" s="274">
        <f>SUMIFS('Youreka BS'!I:I,'Youreka BS'!$P:$P,$B29)</f>
        <v>0</v>
      </c>
      <c r="K29" s="274">
        <f>SUMIFS('Youreka BS'!J:J,'Youreka BS'!$P:$P,$B29)</f>
        <v>0</v>
      </c>
      <c r="L29" s="274">
        <f>SUMIFS('Youreka BS'!K:K,'Youreka BS'!$P:$P,$B29)</f>
        <v>0</v>
      </c>
      <c r="M29" s="274">
        <f>SUMIFS('Youreka BS'!L:L,'Youreka BS'!$P:$P,$B29)</f>
        <v>0</v>
      </c>
      <c r="N29" s="274">
        <f>SUMIFS('Youreka BS'!M:M,'Youreka BS'!$P:$P,$B29)</f>
        <v>0</v>
      </c>
      <c r="O29" s="274">
        <f>SUMIFS('Youreka BS'!N:N,'Youreka BS'!$P:$P,$B29)</f>
        <v>0</v>
      </c>
      <c r="P29" s="9"/>
      <c r="Q29" s="9">
        <f t="shared" si="45"/>
        <v>0</v>
      </c>
      <c r="R29" s="9"/>
      <c r="S29" s="9">
        <f t="shared" ref="S29:V29" si="65">INDEX($C29:$O29,MATCH(S$5,$C$5:$O$5,0))</f>
        <v>0</v>
      </c>
      <c r="T29" s="9">
        <f t="shared" si="65"/>
        <v>0</v>
      </c>
      <c r="U29" s="9">
        <f t="shared" si="65"/>
        <v>0</v>
      </c>
      <c r="V29" s="9">
        <f t="shared" si="65"/>
        <v>0</v>
      </c>
      <c r="W29" s="9"/>
      <c r="X29" s="9">
        <f t="shared" si="47"/>
        <v>0</v>
      </c>
      <c r="Y29" s="9"/>
      <c r="AA29" s="41"/>
      <c r="AB29" s="33">
        <v>0</v>
      </c>
      <c r="AC29" s="33"/>
      <c r="AD29" s="33">
        <v>0</v>
      </c>
      <c r="AE29" s="33">
        <v>0</v>
      </c>
      <c r="AF29" s="33">
        <v>0</v>
      </c>
      <c r="AG29" s="33">
        <v>0</v>
      </c>
      <c r="AH29" s="33"/>
      <c r="AI29" s="285">
        <v>0</v>
      </c>
      <c r="AJ29" s="33">
        <v>0</v>
      </c>
      <c r="AK29" s="33">
        <v>0</v>
      </c>
      <c r="AL29" s="33">
        <v>0</v>
      </c>
      <c r="AM29" s="33">
        <v>0</v>
      </c>
      <c r="AN29" s="33">
        <v>0</v>
      </c>
      <c r="AO29" s="33">
        <v>0</v>
      </c>
      <c r="AP29" s="33">
        <v>0</v>
      </c>
      <c r="AQ29" s="33">
        <v>0</v>
      </c>
      <c r="AR29" s="33">
        <v>0</v>
      </c>
      <c r="AS29" s="33">
        <v>0</v>
      </c>
      <c r="AT29" s="33">
        <v>0</v>
      </c>
      <c r="AU29" s="33">
        <v>0</v>
      </c>
      <c r="AV29" s="41"/>
      <c r="AX29" s="9"/>
      <c r="AY29" s="286">
        <v>124799.13999999998</v>
      </c>
      <c r="AZ29" s="9">
        <v>112340.48999999999</v>
      </c>
      <c r="BA29" s="9">
        <v>99877.119999999995</v>
      </c>
      <c r="BB29" s="9">
        <v>87409.02999999997</v>
      </c>
      <c r="BC29" s="9">
        <v>74936.219999999972</v>
      </c>
      <c r="BD29" s="9">
        <v>62458.69</v>
      </c>
      <c r="BE29" s="9">
        <v>49976.44</v>
      </c>
      <c r="BF29" s="9">
        <v>37489.460000000021</v>
      </c>
      <c r="BG29" s="9">
        <v>24997.75</v>
      </c>
      <c r="BH29" s="9">
        <v>12501.309999999998</v>
      </c>
      <c r="BI29" s="9">
        <v>0</v>
      </c>
      <c r="BJ29" s="9">
        <v>0</v>
      </c>
      <c r="BK29" s="9">
        <v>0</v>
      </c>
      <c r="BL29" s="9"/>
      <c r="BM29" s="9">
        <f t="shared" si="48"/>
        <v>0</v>
      </c>
      <c r="BN29" s="9"/>
      <c r="BO29" s="9">
        <f t="shared" ref="BO29:BR29" si="66">INDEX($AY29:$BK29,MATCH(BO$5,$AY$5:$BK$5,0))</f>
        <v>87409.02999999997</v>
      </c>
      <c r="BP29" s="9">
        <f t="shared" si="66"/>
        <v>49976.44</v>
      </c>
      <c r="BQ29" s="9">
        <f t="shared" si="66"/>
        <v>12501.309999999998</v>
      </c>
      <c r="BR29" s="9">
        <f t="shared" si="66"/>
        <v>0</v>
      </c>
      <c r="BS29" s="9"/>
      <c r="BT29" s="9">
        <f t="shared" si="50"/>
        <v>0</v>
      </c>
    </row>
    <row r="30" spans="2:72" ht="14.25" customHeight="1" x14ac:dyDescent="0.25">
      <c r="B30" s="7" t="s">
        <v>179</v>
      </c>
      <c r="C30" s="282">
        <f t="shared" si="44"/>
        <v>557560.36</v>
      </c>
      <c r="D30" s="274">
        <f>SUMIFS('Youreka BS'!C:C,'Youreka BS'!$P:$P,$B30)</f>
        <v>533274.51</v>
      </c>
      <c r="E30" s="274">
        <f>SUMIFS('Youreka BS'!D:D,'Youreka BS'!$P:$P,$B30)</f>
        <v>513209.59</v>
      </c>
      <c r="F30" s="274">
        <f>SUMIFS('Youreka BS'!E:E,'Youreka BS'!$P:$P,$B30)</f>
        <v>497351.02</v>
      </c>
      <c r="G30" s="274">
        <f>SUMIFS('Youreka BS'!F:F,'Youreka BS'!$P:$P,$B30)</f>
        <v>482447.97000000003</v>
      </c>
      <c r="H30" s="274">
        <f>SUMIFS('Youreka BS'!G:G,'Youreka BS'!$P:$P,$B30)</f>
        <v>470397.69</v>
      </c>
      <c r="I30" s="274">
        <f>SUMIFS('Youreka BS'!H:H,'Youreka BS'!$P:$P,$B30)</f>
        <v>452618.61</v>
      </c>
      <c r="J30" s="274">
        <f>SUMIFS('Youreka BS'!I:I,'Youreka BS'!$P:$P,$B30)</f>
        <v>431010.70999999996</v>
      </c>
      <c r="K30" s="274">
        <f>SUMIFS('Youreka BS'!J:J,'Youreka BS'!$P:$P,$B30)</f>
        <v>407411.72</v>
      </c>
      <c r="L30" s="274">
        <f>SUMIFS('Youreka BS'!K:K,'Youreka BS'!$P:$P,$B30)</f>
        <v>386876.06999999995</v>
      </c>
      <c r="M30" s="274">
        <f>SUMIFS('Youreka BS'!L:L,'Youreka BS'!$P:$P,$B30)</f>
        <v>364295.51999999996</v>
      </c>
      <c r="N30" s="274">
        <f>SUMIFS('Youreka BS'!M:M,'Youreka BS'!$P:$P,$B30)</f>
        <v>360748.86</v>
      </c>
      <c r="O30" s="274">
        <f>SUMIFS('Youreka BS'!N:N,'Youreka BS'!$P:$P,$B30)</f>
        <v>361065.51999999996</v>
      </c>
      <c r="P30" s="9"/>
      <c r="Q30" s="9">
        <f t="shared" si="45"/>
        <v>361065.51999999996</v>
      </c>
      <c r="R30" s="9"/>
      <c r="S30" s="9">
        <f t="shared" ref="S30:V30" si="67">INDEX($C30:$O30,MATCH(S$5,$C$5:$O$5,0))</f>
        <v>497351.02</v>
      </c>
      <c r="T30" s="9">
        <f t="shared" si="67"/>
        <v>452618.61</v>
      </c>
      <c r="U30" s="9">
        <f t="shared" si="67"/>
        <v>386876.06999999995</v>
      </c>
      <c r="V30" s="9">
        <f t="shared" si="67"/>
        <v>361065.51999999996</v>
      </c>
      <c r="W30" s="9"/>
      <c r="X30" s="9">
        <f t="shared" si="47"/>
        <v>360748.86</v>
      </c>
      <c r="Y30" s="9"/>
      <c r="AA30" s="41"/>
      <c r="AB30" s="33">
        <v>622534.91000000038</v>
      </c>
      <c r="AC30" s="33"/>
      <c r="AD30" s="33">
        <v>545724.56000000006</v>
      </c>
      <c r="AE30" s="33">
        <v>565184.26000000024</v>
      </c>
      <c r="AF30" s="33">
        <v>590350.2100000002</v>
      </c>
      <c r="AG30" s="33">
        <v>622534.91000000038</v>
      </c>
      <c r="AH30" s="33"/>
      <c r="AI30" s="285">
        <v>557560.36</v>
      </c>
      <c r="AJ30" s="33">
        <v>562653.51</v>
      </c>
      <c r="AK30" s="33">
        <v>552079.66000000015</v>
      </c>
      <c r="AL30" s="33">
        <v>545724.56000000006</v>
      </c>
      <c r="AM30" s="33">
        <v>566594.4600000002</v>
      </c>
      <c r="AN30" s="33">
        <v>562514.3600000001</v>
      </c>
      <c r="AO30" s="33">
        <v>565184.26000000024</v>
      </c>
      <c r="AP30" s="33">
        <v>589754.16000000015</v>
      </c>
      <c r="AQ30" s="33">
        <v>586255.31000000029</v>
      </c>
      <c r="AR30" s="33">
        <v>590350.2100000002</v>
      </c>
      <c r="AS30" s="33">
        <v>579370.11000000034</v>
      </c>
      <c r="AT30" s="33">
        <v>556015.01000000024</v>
      </c>
      <c r="AU30" s="33">
        <v>622534.91000000038</v>
      </c>
      <c r="AV30" s="41"/>
      <c r="AX30" s="9"/>
      <c r="AY30" s="286">
        <v>395469.42</v>
      </c>
      <c r="AZ30" s="9">
        <v>522948.03</v>
      </c>
      <c r="BA30" s="9">
        <v>582805.66</v>
      </c>
      <c r="BB30" s="9">
        <v>595584.5</v>
      </c>
      <c r="BC30" s="9">
        <v>414546.93</v>
      </c>
      <c r="BD30" s="9">
        <v>415132.84</v>
      </c>
      <c r="BE30" s="9">
        <v>408927.22</v>
      </c>
      <c r="BF30" s="9">
        <v>442831.74</v>
      </c>
      <c r="BG30" s="9">
        <v>433374.6</v>
      </c>
      <c r="BH30" s="9">
        <v>726941.38</v>
      </c>
      <c r="BI30" s="9">
        <v>716443.61</v>
      </c>
      <c r="BJ30" s="9">
        <v>702693.48</v>
      </c>
      <c r="BK30" s="9">
        <v>557560.36</v>
      </c>
      <c r="BL30" s="9"/>
      <c r="BM30" s="9">
        <f t="shared" si="48"/>
        <v>557560.36</v>
      </c>
      <c r="BN30" s="9"/>
      <c r="BO30" s="9">
        <f t="shared" ref="BO30:BR30" si="68">INDEX($AY30:$BK30,MATCH(BO$5,$AY$5:$BK$5,0))</f>
        <v>595584.5</v>
      </c>
      <c r="BP30" s="9">
        <f t="shared" si="68"/>
        <v>408927.22</v>
      </c>
      <c r="BQ30" s="9">
        <f t="shared" si="68"/>
        <v>726941.38</v>
      </c>
      <c r="BR30" s="9">
        <f t="shared" si="68"/>
        <v>557560.36</v>
      </c>
      <c r="BS30" s="9"/>
      <c r="BT30" s="9">
        <f t="shared" si="50"/>
        <v>702693.48</v>
      </c>
    </row>
    <row r="31" spans="2:72" ht="14.25" customHeight="1" x14ac:dyDescent="0.25">
      <c r="B31" s="7" t="s">
        <v>180</v>
      </c>
      <c r="C31" s="282">
        <f t="shared" si="44"/>
        <v>0</v>
      </c>
      <c r="D31" s="310">
        <f>SUMIFS('Youreka BS'!C:C,'Youreka BS'!$P:$P,$B31)</f>
        <v>0</v>
      </c>
      <c r="E31" s="310">
        <f>SUMIFS('Youreka BS'!D:D,'Youreka BS'!$P:$P,$B31)</f>
        <v>0</v>
      </c>
      <c r="F31" s="310">
        <f>SUMIFS('Youreka BS'!E:E,'Youreka BS'!$P:$P,$B31)</f>
        <v>0</v>
      </c>
      <c r="G31" s="310">
        <f>SUMIFS('Youreka BS'!F:F,'Youreka BS'!$P:$P,$B31)</f>
        <v>0</v>
      </c>
      <c r="H31" s="310">
        <f>SUMIFS('Youreka BS'!G:G,'Youreka BS'!$P:$P,$B31)</f>
        <v>0</v>
      </c>
      <c r="I31" s="310">
        <f>SUMIFS('Youreka BS'!H:H,'Youreka BS'!$P:$P,$B31)</f>
        <v>0</v>
      </c>
      <c r="J31" s="310">
        <f>SUMIFS('Youreka BS'!I:I,'Youreka BS'!$P:$P,$B31)</f>
        <v>0</v>
      </c>
      <c r="K31" s="310">
        <f>SUMIFS('Youreka BS'!J:J,'Youreka BS'!$P:$P,$B31)</f>
        <v>0</v>
      </c>
      <c r="L31" s="310">
        <f>SUMIFS('Youreka BS'!K:K,'Youreka BS'!$P:$P,$B31)</f>
        <v>0</v>
      </c>
      <c r="M31" s="310">
        <f>SUMIFS('Youreka BS'!L:L,'Youreka BS'!$P:$P,$B31)</f>
        <v>0</v>
      </c>
      <c r="N31" s="310">
        <f>SUMIFS('Youreka BS'!M:M,'Youreka BS'!$P:$P,$B31)</f>
        <v>0</v>
      </c>
      <c r="O31" s="310">
        <f>SUMIFS('Youreka BS'!N:N,'Youreka BS'!$P:$P,$B31)</f>
        <v>0</v>
      </c>
      <c r="Q31" s="9">
        <f t="shared" si="45"/>
        <v>0</v>
      </c>
      <c r="S31" s="9">
        <f t="shared" ref="S31:V31" si="69">INDEX($C31:$O31,MATCH(S$5,$C$5:$O$5,0))</f>
        <v>0</v>
      </c>
      <c r="T31" s="9">
        <f t="shared" si="69"/>
        <v>0</v>
      </c>
      <c r="U31" s="9">
        <f t="shared" si="69"/>
        <v>0</v>
      </c>
      <c r="V31" s="9">
        <f t="shared" si="69"/>
        <v>0</v>
      </c>
      <c r="X31" s="9">
        <f t="shared" si="47"/>
        <v>0</v>
      </c>
      <c r="Y31" s="9"/>
      <c r="AA31" s="41"/>
      <c r="AB31" s="33">
        <v>0</v>
      </c>
      <c r="AC31" s="41"/>
      <c r="AD31" s="33">
        <v>0</v>
      </c>
      <c r="AE31" s="33">
        <v>0</v>
      </c>
      <c r="AF31" s="33">
        <v>0</v>
      </c>
      <c r="AG31" s="33">
        <v>0</v>
      </c>
      <c r="AH31" s="41"/>
      <c r="AI31" s="285">
        <v>0</v>
      </c>
      <c r="AJ31" s="33">
        <v>0</v>
      </c>
      <c r="AK31" s="33">
        <v>0</v>
      </c>
      <c r="AL31" s="33">
        <v>0</v>
      </c>
      <c r="AM31" s="33">
        <v>0</v>
      </c>
      <c r="AN31" s="33">
        <v>0</v>
      </c>
      <c r="AO31" s="33">
        <v>0</v>
      </c>
      <c r="AP31" s="33">
        <v>0</v>
      </c>
      <c r="AQ31" s="33">
        <v>0</v>
      </c>
      <c r="AR31" s="33">
        <v>0</v>
      </c>
      <c r="AS31" s="33">
        <v>0</v>
      </c>
      <c r="AT31" s="33">
        <v>0</v>
      </c>
      <c r="AU31" s="33">
        <v>0</v>
      </c>
      <c r="AV31" s="41"/>
      <c r="AX31" s="9"/>
      <c r="AY31" s="286">
        <v>0</v>
      </c>
      <c r="AZ31" s="52">
        <v>0</v>
      </c>
      <c r="BA31" s="52">
        <v>0</v>
      </c>
      <c r="BB31" s="52">
        <v>0</v>
      </c>
      <c r="BC31" s="52">
        <v>0</v>
      </c>
      <c r="BD31" s="52">
        <v>0</v>
      </c>
      <c r="BE31" s="52">
        <v>0</v>
      </c>
      <c r="BF31" s="52">
        <v>0</v>
      </c>
      <c r="BG31" s="52">
        <v>0</v>
      </c>
      <c r="BH31" s="52">
        <v>0</v>
      </c>
      <c r="BI31" s="52">
        <v>0</v>
      </c>
      <c r="BJ31" s="52">
        <v>0</v>
      </c>
      <c r="BK31" s="52">
        <v>0</v>
      </c>
      <c r="BM31" s="9">
        <f t="shared" si="48"/>
        <v>0</v>
      </c>
      <c r="BO31" s="9">
        <f t="shared" ref="BO31:BR31" si="70">INDEX($AY31:$BK31,MATCH(BO$5,$AY$5:$BK$5,0))</f>
        <v>0</v>
      </c>
      <c r="BP31" s="9">
        <f t="shared" si="70"/>
        <v>0</v>
      </c>
      <c r="BQ31" s="9">
        <f t="shared" si="70"/>
        <v>0</v>
      </c>
      <c r="BR31" s="9">
        <f t="shared" si="70"/>
        <v>0</v>
      </c>
      <c r="BT31" s="9">
        <f t="shared" si="50"/>
        <v>0</v>
      </c>
    </row>
    <row r="32" spans="2:72" ht="14.25" customHeight="1" x14ac:dyDescent="0.25">
      <c r="B32" s="10" t="s">
        <v>181</v>
      </c>
      <c r="C32" s="11">
        <f t="shared" ref="C32" si="71">SUM(C21:C31)</f>
        <v>62220498.329999998</v>
      </c>
      <c r="D32" s="11">
        <f t="shared" ref="D32:O32" si="72">SUM(D21:D31)</f>
        <v>62829364.209999993</v>
      </c>
      <c r="E32" s="11">
        <f t="shared" si="72"/>
        <v>61988458.719999991</v>
      </c>
      <c r="F32" s="11">
        <f t="shared" si="72"/>
        <v>61149994.79999999</v>
      </c>
      <c r="G32" s="11">
        <f t="shared" si="72"/>
        <v>61815889.139999993</v>
      </c>
      <c r="H32" s="11">
        <f t="shared" si="72"/>
        <v>60983873.29999999</v>
      </c>
      <c r="I32" s="11">
        <f t="shared" si="72"/>
        <v>59949369.479999982</v>
      </c>
      <c r="J32" s="11">
        <f t="shared" si="72"/>
        <v>59107707.219999984</v>
      </c>
      <c r="K32" s="11">
        <f t="shared" si="72"/>
        <v>58162075.599999979</v>
      </c>
      <c r="L32" s="11">
        <f t="shared" si="72"/>
        <v>57169238.749999978</v>
      </c>
      <c r="M32" s="11">
        <f t="shared" si="72"/>
        <v>56327119.909999982</v>
      </c>
      <c r="N32" s="11">
        <f t="shared" si="72"/>
        <v>55676453.389999971</v>
      </c>
      <c r="O32" s="11">
        <f t="shared" si="72"/>
        <v>55220305.719999984</v>
      </c>
      <c r="P32" s="9"/>
      <c r="Q32" s="11">
        <f t="shared" si="45"/>
        <v>55220305.719999984</v>
      </c>
      <c r="R32" s="9"/>
      <c r="S32" s="11">
        <f t="shared" ref="S32:V32" si="73">INDEX($C32:$O32,MATCH(S$5,$C$5:$O$5,0))</f>
        <v>61149994.79999999</v>
      </c>
      <c r="T32" s="11">
        <f t="shared" si="73"/>
        <v>59949369.479999982</v>
      </c>
      <c r="U32" s="11">
        <f t="shared" si="73"/>
        <v>57169238.749999978</v>
      </c>
      <c r="V32" s="11">
        <f t="shared" si="73"/>
        <v>55220305.719999984</v>
      </c>
      <c r="W32" s="9"/>
      <c r="X32" s="11">
        <f t="shared" si="47"/>
        <v>55676453.389999971</v>
      </c>
      <c r="Y32" s="9"/>
      <c r="AA32" s="41"/>
      <c r="AB32" s="264">
        <v>52520748.943666704</v>
      </c>
      <c r="AC32" s="33"/>
      <c r="AD32" s="264">
        <v>59767481.544666678</v>
      </c>
      <c r="AE32" s="264">
        <v>57345760.261000007</v>
      </c>
      <c r="AF32" s="264">
        <v>54929745.227333359</v>
      </c>
      <c r="AG32" s="264">
        <v>52520748.943666704</v>
      </c>
      <c r="AH32" s="33"/>
      <c r="AI32" s="288">
        <v>62220498.329999998</v>
      </c>
      <c r="AJ32" s="264">
        <v>61411864.483777776</v>
      </c>
      <c r="AK32" s="264">
        <v>60587563.639222234</v>
      </c>
      <c r="AL32" s="264">
        <v>59767481.544666678</v>
      </c>
      <c r="AM32" s="264">
        <v>58974624.450111121</v>
      </c>
      <c r="AN32" s="264">
        <v>58156817.355555564</v>
      </c>
      <c r="AO32" s="264">
        <v>57345760.261000007</v>
      </c>
      <c r="AP32" s="264">
        <v>56556603.166444466</v>
      </c>
      <c r="AQ32" s="264">
        <v>55739377.321888916</v>
      </c>
      <c r="AR32" s="264">
        <v>54929745.227333359</v>
      </c>
      <c r="AS32" s="264">
        <v>54105038.132777803</v>
      </c>
      <c r="AT32" s="264">
        <v>53267956.038222253</v>
      </c>
      <c r="AU32" s="264">
        <v>52520748.943666704</v>
      </c>
      <c r="AV32" s="41"/>
      <c r="AX32" s="9"/>
      <c r="AY32" s="289">
        <v>70715994.049999997</v>
      </c>
      <c r="AZ32" s="11">
        <v>70019492.629999995</v>
      </c>
      <c r="BA32" s="11">
        <v>70255371.059999987</v>
      </c>
      <c r="BB32" s="11">
        <v>69444110.950000003</v>
      </c>
      <c r="BC32" s="11">
        <v>68751008.439999998</v>
      </c>
      <c r="BD32" s="11">
        <v>67728311.100000009</v>
      </c>
      <c r="BE32" s="11">
        <v>67798242.959999993</v>
      </c>
      <c r="BF32" s="11">
        <v>66814173.589999989</v>
      </c>
      <c r="BG32" s="11">
        <v>65683484.810000002</v>
      </c>
      <c r="BH32" s="11">
        <v>64651661.159999996</v>
      </c>
      <c r="BI32" s="11">
        <v>63413100.259999998</v>
      </c>
      <c r="BJ32" s="11">
        <v>62632132.409999989</v>
      </c>
      <c r="BK32" s="11">
        <v>62220498.329999998</v>
      </c>
      <c r="BL32" s="9"/>
      <c r="BM32" s="11">
        <f t="shared" si="48"/>
        <v>62220498.329999998</v>
      </c>
      <c r="BN32" s="9"/>
      <c r="BO32" s="11">
        <f t="shared" ref="BO32:BR32" si="74">INDEX($AY32:$BK32,MATCH(BO$5,$AY$5:$BK$5,0))</f>
        <v>69444110.950000003</v>
      </c>
      <c r="BP32" s="11">
        <f t="shared" si="74"/>
        <v>67798242.959999993</v>
      </c>
      <c r="BQ32" s="11">
        <f t="shared" si="74"/>
        <v>64651661.159999996</v>
      </c>
      <c r="BR32" s="11">
        <f t="shared" si="74"/>
        <v>62220498.329999998</v>
      </c>
      <c r="BS32" s="9"/>
      <c r="BT32" s="11">
        <f t="shared" si="50"/>
        <v>62632132.409999989</v>
      </c>
    </row>
    <row r="33" spans="2:72" ht="15" customHeight="1" x14ac:dyDescent="0.25">
      <c r="AD33">
        <v>0</v>
      </c>
      <c r="AE33">
        <v>0</v>
      </c>
      <c r="AF33">
        <v>0</v>
      </c>
      <c r="AG33">
        <v>0</v>
      </c>
    </row>
    <row r="34" spans="2:72" ht="14.25" customHeight="1" x14ac:dyDescent="0.25">
      <c r="B34" s="10" t="s">
        <v>182</v>
      </c>
      <c r="C34" s="49">
        <f t="shared" ref="C34" si="75">C18+C32</f>
        <v>66712774.969999999</v>
      </c>
      <c r="D34" s="49">
        <f t="shared" ref="D34:O34" si="76">D18+D32</f>
        <v>67638179.799999997</v>
      </c>
      <c r="E34" s="49">
        <f t="shared" si="76"/>
        <v>66193325.93999999</v>
      </c>
      <c r="F34" s="49">
        <f t="shared" si="76"/>
        <v>65681563.889999986</v>
      </c>
      <c r="G34" s="49">
        <f t="shared" si="76"/>
        <v>63938163.419999994</v>
      </c>
      <c r="H34" s="49">
        <f t="shared" si="76"/>
        <v>63048852.969999991</v>
      </c>
      <c r="I34" s="49">
        <f t="shared" si="76"/>
        <v>62531163.539999984</v>
      </c>
      <c r="J34" s="49">
        <f t="shared" si="76"/>
        <v>60891274.619999982</v>
      </c>
      <c r="K34" s="49">
        <f t="shared" si="76"/>
        <v>60331655.709999979</v>
      </c>
      <c r="L34" s="49">
        <f t="shared" si="76"/>
        <v>60808583.569999978</v>
      </c>
      <c r="M34" s="49">
        <f t="shared" si="76"/>
        <v>59767553.339999981</v>
      </c>
      <c r="N34" s="49">
        <f t="shared" si="76"/>
        <v>59310586.729999974</v>
      </c>
      <c r="O34" s="49">
        <f t="shared" si="76"/>
        <v>60372849.489999987</v>
      </c>
      <c r="P34" s="8"/>
      <c r="Q34" s="49">
        <f t="array" ref="Q34">INDEX($C34:$O34,MATCH(Q$5,$C$5:$O$5,0))</f>
        <v>60372849.489999987</v>
      </c>
      <c r="R34" s="8"/>
      <c r="S34" s="49">
        <f t="shared" ref="S34:V34" si="77">INDEX($C34:$O34,MATCH(S$5,$C$5:$O$5,0))</f>
        <v>65681563.889999986</v>
      </c>
      <c r="T34" s="49">
        <f t="shared" si="77"/>
        <v>62531163.539999984</v>
      </c>
      <c r="U34" s="49">
        <f t="shared" si="77"/>
        <v>60808583.569999978</v>
      </c>
      <c r="V34" s="49">
        <f t="shared" si="77"/>
        <v>60372849.489999987</v>
      </c>
      <c r="W34" s="8"/>
      <c r="X34" s="49">
        <f t="array" ref="X34">INDEX($C34:$O34,MATCH(X$5,$C$5:$O$5,0))</f>
        <v>59310586.729999974</v>
      </c>
      <c r="Y34" s="8"/>
      <c r="AA34" s="41"/>
      <c r="AB34" s="266">
        <v>59728228.706863821</v>
      </c>
      <c r="AC34" s="31"/>
      <c r="AD34" s="266">
        <v>65666654.103260942</v>
      </c>
      <c r="AE34" s="266">
        <v>62764688.154984057</v>
      </c>
      <c r="AF34" s="266">
        <v>61060674.451077595</v>
      </c>
      <c r="AG34" s="266">
        <v>59728228.706863821</v>
      </c>
      <c r="AH34" s="31"/>
      <c r="AI34" s="290">
        <v>66712774.969999999</v>
      </c>
      <c r="AJ34" s="266">
        <v>67863132.97040607</v>
      </c>
      <c r="AK34" s="266">
        <v>66728928.744072184</v>
      </c>
      <c r="AL34" s="266">
        <v>65666654.103260942</v>
      </c>
      <c r="AM34" s="266">
        <v>64661478.735583104</v>
      </c>
      <c r="AN34" s="266">
        <v>63651285.821899459</v>
      </c>
      <c r="AO34" s="266">
        <v>62764688.154984057</v>
      </c>
      <c r="AP34" s="266">
        <v>61909458.984575026</v>
      </c>
      <c r="AQ34" s="266">
        <v>60879942.24668847</v>
      </c>
      <c r="AR34" s="266">
        <v>61060674.451077595</v>
      </c>
      <c r="AS34" s="266">
        <v>60063313.375149898</v>
      </c>
      <c r="AT34" s="266">
        <v>59365623.67078051</v>
      </c>
      <c r="AU34" s="266">
        <v>59728228.706863821</v>
      </c>
      <c r="AV34" s="41"/>
      <c r="AX34" s="8"/>
      <c r="AY34" s="291">
        <v>73693992.11999999</v>
      </c>
      <c r="AZ34" s="49">
        <v>75186953.179999992</v>
      </c>
      <c r="BA34" s="49">
        <v>73849452.75999999</v>
      </c>
      <c r="BB34" s="49">
        <v>72964015.75</v>
      </c>
      <c r="BC34" s="49">
        <v>71888027.719999999</v>
      </c>
      <c r="BD34" s="49">
        <v>70660173.290000007</v>
      </c>
      <c r="BE34" s="49">
        <v>69589958.979999989</v>
      </c>
      <c r="BF34" s="49">
        <v>68573148.75999999</v>
      </c>
      <c r="BG34" s="49">
        <v>67043135.370000005</v>
      </c>
      <c r="BH34" s="49">
        <v>66855985.479999997</v>
      </c>
      <c r="BI34" s="49">
        <v>66493131.879999995</v>
      </c>
      <c r="BJ34" s="49">
        <v>67067802.789999992</v>
      </c>
      <c r="BK34" s="49">
        <v>66712774.969999999</v>
      </c>
      <c r="BL34" s="8"/>
      <c r="BM34" s="49">
        <f t="array" ref="BM34">INDEX($AY34:$BK34,MATCH(BM$5,$AY$5:$BK$5,0))</f>
        <v>66712774.969999999</v>
      </c>
      <c r="BN34" s="8"/>
      <c r="BO34" s="49">
        <f t="shared" ref="BO34:BR34" si="78">INDEX($AY34:$BK34,MATCH(BO$5,$AY$5:$BK$5,0))</f>
        <v>72964015.75</v>
      </c>
      <c r="BP34" s="49">
        <f t="shared" si="78"/>
        <v>69589958.979999989</v>
      </c>
      <c r="BQ34" s="49">
        <f t="shared" si="78"/>
        <v>66855985.479999997</v>
      </c>
      <c r="BR34" s="49">
        <f t="shared" si="78"/>
        <v>66712774.969999999</v>
      </c>
      <c r="BS34" s="8"/>
      <c r="BT34" s="49">
        <f t="array" ref="BT34">INDEX($AY34:$BK34,MATCH(BT$5,$AY$5:$BK$5,0))</f>
        <v>67067802.789999992</v>
      </c>
    </row>
    <row r="35" spans="2:72" ht="14.25" customHeight="1" x14ac:dyDescent="0.25">
      <c r="C35" s="282"/>
      <c r="AA35" s="41"/>
      <c r="AB35" s="41"/>
      <c r="AC35" s="41"/>
      <c r="AD35" s="41"/>
      <c r="AE35" s="41"/>
      <c r="AF35" s="41"/>
      <c r="AG35" s="41"/>
      <c r="AH35" s="41"/>
      <c r="AI35" s="281"/>
      <c r="AJ35" s="41"/>
      <c r="AK35" s="41"/>
      <c r="AL35" s="41"/>
      <c r="AM35" s="41"/>
      <c r="AN35" s="41"/>
      <c r="AO35" s="41"/>
      <c r="AP35" s="41"/>
      <c r="AQ35" s="41"/>
      <c r="AR35" s="41"/>
      <c r="AS35" s="41"/>
      <c r="AT35" s="41"/>
      <c r="AU35" s="41"/>
      <c r="AV35" s="41"/>
      <c r="AY35" s="280"/>
    </row>
    <row r="36" spans="2:72" ht="14.25" customHeight="1" x14ac:dyDescent="0.25">
      <c r="B36" s="10" t="s">
        <v>183</v>
      </c>
      <c r="C36" s="282"/>
      <c r="AA36" s="41"/>
      <c r="AB36" s="41"/>
      <c r="AC36" s="41"/>
      <c r="AD36" s="41"/>
      <c r="AE36" s="41"/>
      <c r="AF36" s="41"/>
      <c r="AG36" s="41"/>
      <c r="AH36" s="269"/>
      <c r="AI36" s="285"/>
      <c r="AJ36" s="33"/>
      <c r="AK36" s="33"/>
      <c r="AL36" s="33"/>
      <c r="AM36" s="33"/>
      <c r="AN36" s="33"/>
      <c r="AO36" s="33"/>
      <c r="AP36" s="33"/>
      <c r="AQ36" s="33"/>
      <c r="AR36" s="33"/>
      <c r="AS36" s="33"/>
      <c r="AT36" s="33"/>
      <c r="AU36" s="41"/>
      <c r="AV36" s="41"/>
      <c r="AY36" s="280"/>
    </row>
    <row r="37" spans="2:72" ht="14.25" customHeight="1" x14ac:dyDescent="0.25">
      <c r="B37" s="14" t="s">
        <v>184</v>
      </c>
      <c r="C37" s="282"/>
      <c r="AA37" s="41"/>
      <c r="AB37" s="41"/>
      <c r="AC37" s="41"/>
      <c r="AD37" s="41"/>
      <c r="AE37" s="41"/>
      <c r="AF37" s="41"/>
      <c r="AG37" s="41"/>
      <c r="AH37" s="269"/>
      <c r="AI37" s="285"/>
      <c r="AJ37" s="33"/>
      <c r="AK37" s="33"/>
      <c r="AL37" s="33"/>
      <c r="AM37" s="33"/>
      <c r="AN37" s="33"/>
      <c r="AO37" s="33"/>
      <c r="AP37" s="33"/>
      <c r="AQ37" s="33"/>
      <c r="AR37" s="33"/>
      <c r="AS37" s="33"/>
      <c r="AT37" s="33"/>
      <c r="AU37" s="41"/>
      <c r="AV37" s="41"/>
      <c r="AY37" s="280"/>
    </row>
    <row r="38" spans="2:72" ht="14.25" customHeight="1" x14ac:dyDescent="0.25">
      <c r="B38" s="7" t="s">
        <v>185</v>
      </c>
      <c r="C38" s="282">
        <f t="shared" ref="C38:C45" si="79">BK38</f>
        <v>439361.9</v>
      </c>
      <c r="D38" s="274">
        <f>SUMIFS('Youreka BS'!C:C,'Youreka BS'!$P:$P,$B38)</f>
        <v>442270.53</v>
      </c>
      <c r="E38" s="274">
        <f>SUMIFS('Youreka BS'!D:D,'Youreka BS'!$P:$P,$B38)</f>
        <v>301608.01</v>
      </c>
      <c r="F38" s="274">
        <f>SUMIFS('Youreka BS'!E:E,'Youreka BS'!$P:$P,$B38)</f>
        <v>369873.71</v>
      </c>
      <c r="G38" s="274">
        <f>SUMIFS('Youreka BS'!F:F,'Youreka BS'!$P:$P,$B38)</f>
        <v>181517.33000000002</v>
      </c>
      <c r="H38" s="274">
        <f>SUMIFS('Youreka BS'!G:G,'Youreka BS'!$P:$P,$B38)</f>
        <v>198533.81000000003</v>
      </c>
      <c r="I38" s="274">
        <f>SUMIFS('Youreka BS'!H:H,'Youreka BS'!$P:$P,$B38)</f>
        <v>301306.53000000003</v>
      </c>
      <c r="J38" s="274">
        <f>SUMIFS('Youreka BS'!I:I,'Youreka BS'!$P:$P,$B38)</f>
        <v>223905.68000000002</v>
      </c>
      <c r="K38" s="274">
        <f>SUMIFS('Youreka BS'!J:J,'Youreka BS'!$P:$P,$B38)</f>
        <v>477380.45</v>
      </c>
      <c r="L38" s="274">
        <f>SUMIFS('Youreka BS'!K:K,'Youreka BS'!$P:$P,$B38)</f>
        <v>400024.96</v>
      </c>
      <c r="M38" s="274">
        <f>SUMIFS('Youreka BS'!L:L,'Youreka BS'!$P:$P,$B38)</f>
        <v>343555.33</v>
      </c>
      <c r="N38" s="274">
        <f>SUMIFS('Youreka BS'!M:M,'Youreka BS'!$P:$P,$B38)</f>
        <v>343473.28</v>
      </c>
      <c r="O38" s="274">
        <f>SUMIFS('Youreka BS'!N:N,'Youreka BS'!$P:$P,$B38)</f>
        <v>759565.82000000007</v>
      </c>
      <c r="P38" s="8"/>
      <c r="Q38" s="9">
        <f t="shared" ref="Q38:Q46" si="80">INDEX($C38:$O38,MATCH(Q$5,$C$5:$O$5,0))</f>
        <v>759565.82000000007</v>
      </c>
      <c r="R38" s="8"/>
      <c r="S38" s="9">
        <f t="shared" ref="S38:V38" si="81">INDEX($C38:$O38,MATCH(S$5,$C$5:$O$5,0))</f>
        <v>369873.71</v>
      </c>
      <c r="T38" s="9">
        <f t="shared" si="81"/>
        <v>301306.53000000003</v>
      </c>
      <c r="U38" s="9">
        <f t="shared" si="81"/>
        <v>400024.96</v>
      </c>
      <c r="V38" s="9">
        <f t="shared" si="81"/>
        <v>759565.82000000007</v>
      </c>
      <c r="W38" s="8"/>
      <c r="X38" s="9">
        <f t="shared" ref="X38:X46" si="82">INDEX($C38:$O38,MATCH(X$5,$C$5:$O$5,0))</f>
        <v>343473.28</v>
      </c>
      <c r="AA38" s="41"/>
      <c r="AB38" s="33">
        <v>439361.9</v>
      </c>
      <c r="AC38" s="31"/>
      <c r="AD38" s="33">
        <v>439361.9</v>
      </c>
      <c r="AE38" s="33">
        <v>439361.9</v>
      </c>
      <c r="AF38" s="33">
        <v>439361.9</v>
      </c>
      <c r="AG38" s="33">
        <v>439361.9</v>
      </c>
      <c r="AH38" s="269"/>
      <c r="AI38" s="283">
        <v>439361.9</v>
      </c>
      <c r="AJ38" s="33">
        <v>439361.9</v>
      </c>
      <c r="AK38" s="33">
        <v>439361.9</v>
      </c>
      <c r="AL38" s="33">
        <v>439361.9</v>
      </c>
      <c r="AM38" s="33">
        <v>439361.9</v>
      </c>
      <c r="AN38" s="33">
        <v>439361.9</v>
      </c>
      <c r="AO38" s="33">
        <v>439361.9</v>
      </c>
      <c r="AP38" s="33">
        <v>439361.9</v>
      </c>
      <c r="AQ38" s="33">
        <v>439361.9</v>
      </c>
      <c r="AR38" s="33">
        <v>439361.9</v>
      </c>
      <c r="AS38" s="33">
        <v>439361.9</v>
      </c>
      <c r="AT38" s="33">
        <v>439361.9</v>
      </c>
      <c r="AU38" s="33">
        <v>439361.9</v>
      </c>
      <c r="AV38" s="41"/>
      <c r="AY38" s="286">
        <v>204437.27</v>
      </c>
      <c r="AZ38" s="52">
        <v>139242.88999999998</v>
      </c>
      <c r="BA38" s="52">
        <v>166538.68</v>
      </c>
      <c r="BB38" s="52">
        <v>114561.35</v>
      </c>
      <c r="BC38" s="52">
        <v>137361.81</v>
      </c>
      <c r="BD38" s="52">
        <v>140083.07999999999</v>
      </c>
      <c r="BE38" s="52">
        <v>148790.69</v>
      </c>
      <c r="BF38" s="52">
        <v>193026.29</v>
      </c>
      <c r="BG38" s="52">
        <v>205263.65</v>
      </c>
      <c r="BH38" s="52">
        <v>144615.98000000001</v>
      </c>
      <c r="BI38" s="52">
        <v>118775.83</v>
      </c>
      <c r="BJ38" s="52">
        <v>296308.06</v>
      </c>
      <c r="BK38" s="52">
        <v>439361.9</v>
      </c>
      <c r="BL38" s="8"/>
      <c r="BM38" s="9">
        <f t="shared" ref="BM38:BM42" si="83">INDEX($AY38:$BK38,MATCH(BM$5,$AY$5:$BK$5,0))</f>
        <v>439361.9</v>
      </c>
      <c r="BN38" s="8"/>
      <c r="BO38" s="9">
        <f t="shared" ref="BO38:BR38" si="84">INDEX($AY38:$BK38,MATCH(BO$5,$AY$5:$BK$5,0))</f>
        <v>114561.35</v>
      </c>
      <c r="BP38" s="9">
        <f t="shared" si="84"/>
        <v>148790.69</v>
      </c>
      <c r="BQ38" s="9">
        <f t="shared" si="84"/>
        <v>144615.98000000001</v>
      </c>
      <c r="BR38" s="9">
        <f t="shared" si="84"/>
        <v>439361.9</v>
      </c>
      <c r="BS38" s="8"/>
      <c r="BT38" s="9">
        <f t="shared" ref="BT38:BT42" si="85">INDEX($AY38:$BK38,MATCH(BT$5,$AY$5:$BK$5,0))</f>
        <v>296308.06</v>
      </c>
    </row>
    <row r="39" spans="2:72" ht="14.25" customHeight="1" x14ac:dyDescent="0.25">
      <c r="B39" s="7" t="s">
        <v>186</v>
      </c>
      <c r="C39" s="282">
        <f t="shared" si="79"/>
        <v>15584.48</v>
      </c>
      <c r="D39" s="274">
        <f>SUMIFS('Youreka BS'!C:C,'Youreka BS'!$P:$P,$B39)</f>
        <v>18029.309999999998</v>
      </c>
      <c r="E39" s="274">
        <f>SUMIFS('Youreka BS'!D:D,'Youreka BS'!$P:$P,$B39)</f>
        <v>18583.349999999999</v>
      </c>
      <c r="F39" s="274">
        <f>SUMIFS('Youreka BS'!E:E,'Youreka BS'!$P:$P,$B39)</f>
        <v>10907.73</v>
      </c>
      <c r="G39" s="274">
        <f>SUMIFS('Youreka BS'!F:F,'Youreka BS'!$P:$P,$B39)</f>
        <v>10952.47</v>
      </c>
      <c r="H39" s="274">
        <f>SUMIFS('Youreka BS'!G:G,'Youreka BS'!$P:$P,$B39)</f>
        <v>14621.15</v>
      </c>
      <c r="I39" s="274">
        <f>SUMIFS('Youreka BS'!H:H,'Youreka BS'!$P:$P,$B39)</f>
        <v>11732.76</v>
      </c>
      <c r="J39" s="274">
        <f>SUMIFS('Youreka BS'!I:I,'Youreka BS'!$P:$P,$B39)</f>
        <v>9419.02</v>
      </c>
      <c r="K39" s="274">
        <f>SUMIFS('Youreka BS'!J:J,'Youreka BS'!$P:$P,$B39)</f>
        <v>10656.89</v>
      </c>
      <c r="L39" s="274">
        <f>SUMIFS('Youreka BS'!K:K,'Youreka BS'!$P:$P,$B39)</f>
        <v>9047.09</v>
      </c>
      <c r="M39" s="274">
        <f>SUMIFS('Youreka BS'!L:L,'Youreka BS'!$P:$P,$B39)</f>
        <v>9076.16</v>
      </c>
      <c r="N39" s="274">
        <f>SUMIFS('Youreka BS'!M:M,'Youreka BS'!$P:$P,$B39)</f>
        <v>7433.34</v>
      </c>
      <c r="O39" s="274">
        <f>SUMIFS('Youreka BS'!N:N,'Youreka BS'!$P:$P,$B39)</f>
        <v>13471.869999999999</v>
      </c>
      <c r="P39" s="9"/>
      <c r="Q39" s="9">
        <f t="shared" si="80"/>
        <v>13471.869999999999</v>
      </c>
      <c r="R39" s="9"/>
      <c r="S39" s="9">
        <f t="shared" ref="S39:V39" si="86">INDEX($C39:$O39,MATCH(S$5,$C$5:$O$5,0))</f>
        <v>10907.73</v>
      </c>
      <c r="T39" s="9">
        <f t="shared" si="86"/>
        <v>11732.76</v>
      </c>
      <c r="U39" s="9">
        <f t="shared" si="86"/>
        <v>9047.09</v>
      </c>
      <c r="V39" s="9">
        <f t="shared" si="86"/>
        <v>13471.869999999999</v>
      </c>
      <c r="W39" s="9"/>
      <c r="X39" s="9">
        <f t="shared" si="82"/>
        <v>7433.34</v>
      </c>
      <c r="AA39" s="41"/>
      <c r="AB39" s="33">
        <v>15584.48</v>
      </c>
      <c r="AC39" s="33"/>
      <c r="AD39" s="33">
        <v>15584.48</v>
      </c>
      <c r="AE39" s="33">
        <v>15584.48</v>
      </c>
      <c r="AF39" s="33">
        <v>15584.48</v>
      </c>
      <c r="AG39" s="33">
        <v>15584.48</v>
      </c>
      <c r="AH39" s="269"/>
      <c r="AI39" s="285">
        <v>15584.48</v>
      </c>
      <c r="AJ39" s="33">
        <v>15584.48</v>
      </c>
      <c r="AK39" s="33">
        <v>15584.48</v>
      </c>
      <c r="AL39" s="33">
        <v>15584.48</v>
      </c>
      <c r="AM39" s="33">
        <v>15584.48</v>
      </c>
      <c r="AN39" s="33">
        <v>15584.48</v>
      </c>
      <c r="AO39" s="33">
        <v>15584.48</v>
      </c>
      <c r="AP39" s="33">
        <v>15584.48</v>
      </c>
      <c r="AQ39" s="33">
        <v>15584.48</v>
      </c>
      <c r="AR39" s="33">
        <v>15584.48</v>
      </c>
      <c r="AS39" s="33">
        <v>15584.48</v>
      </c>
      <c r="AT39" s="33">
        <v>15584.48</v>
      </c>
      <c r="AU39" s="33">
        <v>15584.48</v>
      </c>
      <c r="AV39" s="41"/>
      <c r="AY39" s="286">
        <v>5503.35</v>
      </c>
      <c r="AZ39" s="52">
        <v>12741.53</v>
      </c>
      <c r="BA39" s="52">
        <v>15247</v>
      </c>
      <c r="BB39" s="52">
        <v>11718.8</v>
      </c>
      <c r="BC39" s="52">
        <v>6628.95</v>
      </c>
      <c r="BD39" s="52">
        <v>4914.5600000000004</v>
      </c>
      <c r="BE39" s="52">
        <v>6468.63</v>
      </c>
      <c r="BF39" s="52">
        <v>10326.32</v>
      </c>
      <c r="BG39" s="52">
        <v>17279.009999999998</v>
      </c>
      <c r="BH39" s="52">
        <v>15069.01</v>
      </c>
      <c r="BI39" s="52">
        <v>12555.27</v>
      </c>
      <c r="BJ39" s="52">
        <v>20352.810000000001</v>
      </c>
      <c r="BK39" s="52">
        <v>15584.48</v>
      </c>
      <c r="BL39" s="9"/>
      <c r="BM39" s="9">
        <f t="shared" si="83"/>
        <v>15584.48</v>
      </c>
      <c r="BN39" s="9"/>
      <c r="BO39" s="9">
        <f t="shared" ref="BO39:BR39" si="87">INDEX($AY39:$BK39,MATCH(BO$5,$AY$5:$BK$5,0))</f>
        <v>11718.8</v>
      </c>
      <c r="BP39" s="9">
        <f t="shared" si="87"/>
        <v>6468.63</v>
      </c>
      <c r="BQ39" s="9">
        <f t="shared" si="87"/>
        <v>15069.01</v>
      </c>
      <c r="BR39" s="9">
        <f t="shared" si="87"/>
        <v>15584.48</v>
      </c>
      <c r="BS39" s="9"/>
      <c r="BT39" s="9">
        <f t="shared" si="85"/>
        <v>20352.810000000001</v>
      </c>
    </row>
    <row r="40" spans="2:72" ht="14.25" customHeight="1" x14ac:dyDescent="0.25">
      <c r="B40" s="7" t="s">
        <v>187</v>
      </c>
      <c r="C40" s="282">
        <f t="shared" si="79"/>
        <v>6605930.3599999994</v>
      </c>
      <c r="D40" s="274">
        <f>SUMIFS('Youreka BS'!C:C,'Youreka BS'!$P:$P,$B40)</f>
        <v>8258968.3399999999</v>
      </c>
      <c r="E40" s="274">
        <f>SUMIFS('Youreka BS'!D:D,'Youreka BS'!$P:$P,$B40)</f>
        <v>7588442.4199999999</v>
      </c>
      <c r="F40" s="274">
        <f>SUMIFS('Youreka BS'!E:E,'Youreka BS'!$P:$P,$B40)</f>
        <v>8075889.3599999994</v>
      </c>
      <c r="G40" s="274">
        <f>SUMIFS('Youreka BS'!F:F,'Youreka BS'!$P:$P,$B40)</f>
        <v>7078330.5099999998</v>
      </c>
      <c r="H40" s="274">
        <f>SUMIFS('Youreka BS'!G:G,'Youreka BS'!$P:$P,$B40)</f>
        <v>6706942.1200000001</v>
      </c>
      <c r="I40" s="274">
        <f>SUMIFS('Youreka BS'!H:H,'Youreka BS'!$P:$P,$B40)</f>
        <v>6654084.080000001</v>
      </c>
      <c r="J40" s="274">
        <f>SUMIFS('Youreka BS'!I:I,'Youreka BS'!$P:$P,$B40)</f>
        <v>5633586.5700000003</v>
      </c>
      <c r="K40" s="274">
        <f>SUMIFS('Youreka BS'!J:J,'Youreka BS'!$P:$P,$B40)</f>
        <v>5295784.6100000003</v>
      </c>
      <c r="L40" s="274">
        <f>SUMIFS('Youreka BS'!K:K,'Youreka BS'!$P:$P,$B40)</f>
        <v>6394154.6700000009</v>
      </c>
      <c r="M40" s="274">
        <f>SUMIFS('Youreka BS'!L:L,'Youreka BS'!$P:$P,$B40)</f>
        <v>5985373.4900000012</v>
      </c>
      <c r="N40" s="274">
        <f>SUMIFS('Youreka BS'!M:M,'Youreka BS'!$P:$P,$B40)</f>
        <v>5768828.6700000009</v>
      </c>
      <c r="O40" s="274">
        <f>SUMIFS('Youreka BS'!N:N,'Youreka BS'!$P:$P,$B40)</f>
        <v>6916032.3900000006</v>
      </c>
      <c r="P40" s="9"/>
      <c r="Q40" s="9">
        <f t="shared" si="80"/>
        <v>6916032.3900000006</v>
      </c>
      <c r="R40" s="9"/>
      <c r="S40" s="9">
        <f t="shared" ref="S40:V40" si="88">INDEX($C40:$O40,MATCH(S$5,$C$5:$O$5,0))</f>
        <v>8075889.3599999994</v>
      </c>
      <c r="T40" s="9">
        <f t="shared" si="88"/>
        <v>6654084.080000001</v>
      </c>
      <c r="U40" s="9">
        <f t="shared" si="88"/>
        <v>6394154.6700000009</v>
      </c>
      <c r="V40" s="9">
        <f t="shared" si="88"/>
        <v>6916032.3900000006</v>
      </c>
      <c r="W40" s="9"/>
      <c r="X40" s="9">
        <f t="shared" si="82"/>
        <v>5768828.6700000009</v>
      </c>
      <c r="AA40" s="41"/>
      <c r="AB40" s="33">
        <v>6758119.7169669401</v>
      </c>
      <c r="AC40" s="33"/>
      <c r="AD40" s="33">
        <v>7982968.413168665</v>
      </c>
      <c r="AE40" s="33">
        <v>6759441.3796898033</v>
      </c>
      <c r="AF40" s="33">
        <v>6630979.4185443744</v>
      </c>
      <c r="AG40" s="33">
        <v>6758119.7169669401</v>
      </c>
      <c r="AH40" s="33"/>
      <c r="AI40" s="285">
        <v>6605930.3599999994</v>
      </c>
      <c r="AJ40" s="33">
        <v>8554998.3174606562</v>
      </c>
      <c r="AK40" s="33">
        <v>8460536.1266524754</v>
      </c>
      <c r="AL40" s="33">
        <v>7982968.413168665</v>
      </c>
      <c r="AM40" s="33">
        <v>7599592.183964327</v>
      </c>
      <c r="AN40" s="33">
        <v>7130699.6626146054</v>
      </c>
      <c r="AO40" s="33">
        <v>6759441.3796898033</v>
      </c>
      <c r="AP40" s="33">
        <v>6463839.5749769891</v>
      </c>
      <c r="AQ40" s="33">
        <v>5941326.4232562445</v>
      </c>
      <c r="AR40" s="33">
        <v>6630979.4185443744</v>
      </c>
      <c r="AS40" s="33">
        <v>6143859.3341561519</v>
      </c>
      <c r="AT40" s="33">
        <v>5959406.3198918188</v>
      </c>
      <c r="AU40" s="33">
        <v>6758119.7169669401</v>
      </c>
      <c r="AV40" s="41"/>
      <c r="AY40" s="286">
        <v>4707935.07</v>
      </c>
      <c r="AZ40" s="52">
        <v>6996973.2599999998</v>
      </c>
      <c r="BA40" s="52">
        <v>6858177.8200000003</v>
      </c>
      <c r="BB40" s="52">
        <v>6838603.9500000002</v>
      </c>
      <c r="BC40" s="52">
        <v>6486801.5099999998</v>
      </c>
      <c r="BD40" s="52">
        <v>5996210.0099999998</v>
      </c>
      <c r="BE40" s="52">
        <v>5624515.8799999999</v>
      </c>
      <c r="BF40" s="52">
        <v>5273285.21</v>
      </c>
      <c r="BG40" s="52">
        <v>4622939.34</v>
      </c>
      <c r="BH40" s="52">
        <v>4901580.62</v>
      </c>
      <c r="BI40" s="52">
        <v>5458133.2199999997</v>
      </c>
      <c r="BJ40" s="52">
        <v>6487708.2999999998</v>
      </c>
      <c r="BK40" s="52">
        <v>6605930.3599999994</v>
      </c>
      <c r="BL40" s="9"/>
      <c r="BM40" s="9">
        <f t="shared" si="83"/>
        <v>6605930.3599999994</v>
      </c>
      <c r="BN40" s="9"/>
      <c r="BO40" s="9">
        <f t="shared" ref="BO40:BR40" si="89">INDEX($AY40:$BK40,MATCH(BO$5,$AY$5:$BK$5,0))</f>
        <v>6838603.9500000002</v>
      </c>
      <c r="BP40" s="9">
        <f t="shared" si="89"/>
        <v>5624515.8799999999</v>
      </c>
      <c r="BQ40" s="9">
        <f t="shared" si="89"/>
        <v>4901580.62</v>
      </c>
      <c r="BR40" s="9">
        <f t="shared" si="89"/>
        <v>6605930.3599999994</v>
      </c>
      <c r="BS40" s="9"/>
      <c r="BT40" s="9">
        <f t="shared" si="85"/>
        <v>6487708.2999999998</v>
      </c>
    </row>
    <row r="41" spans="2:72" ht="14.25" customHeight="1" x14ac:dyDescent="0.25">
      <c r="B41" s="7" t="s">
        <v>188</v>
      </c>
      <c r="C41" s="282">
        <f t="shared" si="79"/>
        <v>1034286.2</v>
      </c>
      <c r="D41" s="274">
        <f>SUMIFS('Youreka BS'!C:C,'Youreka BS'!$P:$P,$B41)</f>
        <v>922626.03</v>
      </c>
      <c r="E41" s="274">
        <f>SUMIFS('Youreka BS'!D:D,'Youreka BS'!$P:$P,$B41)</f>
        <v>926436.25</v>
      </c>
      <c r="F41" s="274">
        <f>SUMIFS('Youreka BS'!E:E,'Youreka BS'!$P:$P,$B41)</f>
        <v>521710.37000000005</v>
      </c>
      <c r="G41" s="274">
        <f>SUMIFS('Youreka BS'!F:F,'Youreka BS'!$P:$P,$B41)</f>
        <v>541547.06999999995</v>
      </c>
      <c r="H41" s="274">
        <f>SUMIFS('Youreka BS'!G:G,'Youreka BS'!$P:$P,$B41)</f>
        <v>585639.74</v>
      </c>
      <c r="I41" s="274">
        <f>SUMIFS('Youreka BS'!H:H,'Youreka BS'!$P:$P,$B41)</f>
        <v>638783.51</v>
      </c>
      <c r="J41" s="274">
        <f>SUMIFS('Youreka BS'!I:I,'Youreka BS'!$P:$P,$B41)</f>
        <v>673268.04</v>
      </c>
      <c r="K41" s="274">
        <f>SUMIFS('Youreka BS'!J:J,'Youreka BS'!$P:$P,$B41)</f>
        <v>703484.53</v>
      </c>
      <c r="L41" s="274">
        <f>SUMIFS('Youreka BS'!K:K,'Youreka BS'!$P:$P,$B41)</f>
        <v>701416.9800000001</v>
      </c>
      <c r="M41" s="274">
        <f>SUMIFS('Youreka BS'!L:L,'Youreka BS'!$P:$P,$B41)</f>
        <v>714763.57</v>
      </c>
      <c r="N41" s="274">
        <f>SUMIFS('Youreka BS'!M:M,'Youreka BS'!$P:$P,$B41)</f>
        <v>944289.82000000007</v>
      </c>
      <c r="O41" s="274">
        <f>SUMIFS('Youreka BS'!N:N,'Youreka BS'!$P:$P,$B41)</f>
        <v>855200.05</v>
      </c>
      <c r="P41" s="9"/>
      <c r="Q41" s="9">
        <f t="shared" si="80"/>
        <v>855200.05</v>
      </c>
      <c r="R41" s="9"/>
      <c r="S41" s="9">
        <f t="shared" ref="S41:V41" si="90">INDEX($C41:$O41,MATCH(S$5,$C$5:$O$5,0))</f>
        <v>521710.37000000005</v>
      </c>
      <c r="T41" s="9">
        <f t="shared" si="90"/>
        <v>638783.51</v>
      </c>
      <c r="U41" s="9">
        <f t="shared" si="90"/>
        <v>701416.9800000001</v>
      </c>
      <c r="V41" s="9">
        <f t="shared" si="90"/>
        <v>855200.05</v>
      </c>
      <c r="W41" s="9"/>
      <c r="X41" s="9">
        <f t="shared" si="82"/>
        <v>944289.82000000007</v>
      </c>
      <c r="AA41" s="41"/>
      <c r="AB41" s="33">
        <v>1042442.9903739964</v>
      </c>
      <c r="AC41" s="33"/>
      <c r="AD41" s="33">
        <v>568381.6093072762</v>
      </c>
      <c r="AE41" s="33">
        <v>724456.69011309522</v>
      </c>
      <c r="AF41" s="33">
        <v>867626.98284645716</v>
      </c>
      <c r="AG41" s="33">
        <v>1042442.9903739964</v>
      </c>
      <c r="AH41" s="33"/>
      <c r="AI41" s="285">
        <v>1034286.2</v>
      </c>
      <c r="AJ41" s="33">
        <v>883694.1365989428</v>
      </c>
      <c r="AK41" s="33">
        <v>500204.45149477618</v>
      </c>
      <c r="AL41" s="33">
        <v>568381.6093072762</v>
      </c>
      <c r="AM41" s="33">
        <v>591930.09484065941</v>
      </c>
      <c r="AN41" s="33">
        <v>656804.53230059519</v>
      </c>
      <c r="AO41" s="33">
        <v>724456.69011309522</v>
      </c>
      <c r="AP41" s="33">
        <v>747699.34222145705</v>
      </c>
      <c r="AQ41" s="33">
        <v>798273.20003395714</v>
      </c>
      <c r="AR41" s="33">
        <v>867626.98284645716</v>
      </c>
      <c r="AS41" s="33">
        <v>874270.20518899639</v>
      </c>
      <c r="AT41" s="33">
        <v>932546.60088149644</v>
      </c>
      <c r="AU41" s="33">
        <v>1042442.9903739964</v>
      </c>
      <c r="AV41" s="41"/>
      <c r="AY41" s="286">
        <v>1183452.54</v>
      </c>
      <c r="AZ41" s="52">
        <v>1295258.8700000001</v>
      </c>
      <c r="BA41" s="52">
        <v>852127.56</v>
      </c>
      <c r="BB41" s="52">
        <v>846948.72000000009</v>
      </c>
      <c r="BC41" s="52">
        <v>840902.84</v>
      </c>
      <c r="BD41" s="52">
        <v>875336.69000000018</v>
      </c>
      <c r="BE41" s="52">
        <v>900090.69000000018</v>
      </c>
      <c r="BF41" s="52">
        <v>948850.70000000007</v>
      </c>
      <c r="BG41" s="52">
        <v>816738.86</v>
      </c>
      <c r="BH41" s="52">
        <v>1125218.9000000001</v>
      </c>
      <c r="BI41" s="52">
        <v>908627</v>
      </c>
      <c r="BJ41" s="52">
        <v>945269.76000000001</v>
      </c>
      <c r="BK41" s="52">
        <v>1034286.2</v>
      </c>
      <c r="BL41" s="9"/>
      <c r="BM41" s="9">
        <f t="shared" si="83"/>
        <v>1034286.2</v>
      </c>
      <c r="BN41" s="9"/>
      <c r="BO41" s="9">
        <f t="shared" ref="BO41:BR41" si="91">INDEX($AY41:$BK41,MATCH(BO$5,$AY$5:$BK$5,0))</f>
        <v>846948.72000000009</v>
      </c>
      <c r="BP41" s="9">
        <f t="shared" si="91"/>
        <v>900090.69000000018</v>
      </c>
      <c r="BQ41" s="9">
        <f t="shared" si="91"/>
        <v>1125218.9000000001</v>
      </c>
      <c r="BR41" s="9">
        <f t="shared" si="91"/>
        <v>1034286.2</v>
      </c>
      <c r="BS41" s="9"/>
      <c r="BT41" s="9">
        <f t="shared" si="85"/>
        <v>945269.76000000001</v>
      </c>
    </row>
    <row r="42" spans="2:72" ht="14.25" customHeight="1" x14ac:dyDescent="0.25">
      <c r="B42" s="7" t="s">
        <v>189</v>
      </c>
      <c r="C42" s="282">
        <f t="shared" si="79"/>
        <v>0</v>
      </c>
      <c r="D42" s="274">
        <f>SUMIFS('Youreka BS'!C:C,'Youreka BS'!$P:$P,$B42)</f>
        <v>0</v>
      </c>
      <c r="E42" s="274">
        <f>SUMIFS('Youreka BS'!D:D,'Youreka BS'!$P:$P,$B42)</f>
        <v>0</v>
      </c>
      <c r="F42" s="274">
        <f>SUMIFS('Youreka BS'!E:E,'Youreka BS'!$P:$P,$B42)</f>
        <v>0</v>
      </c>
      <c r="G42" s="274">
        <f>SUMIFS('Youreka BS'!F:F,'Youreka BS'!$P:$P,$B42)</f>
        <v>0</v>
      </c>
      <c r="H42" s="274">
        <f>SUMIFS('Youreka BS'!G:G,'Youreka BS'!$P:$P,$B42)</f>
        <v>0</v>
      </c>
      <c r="I42" s="274">
        <f>SUMIFS('Youreka BS'!H:H,'Youreka BS'!$P:$P,$B42)</f>
        <v>0</v>
      </c>
      <c r="J42" s="274">
        <f>SUMIFS('Youreka BS'!I:I,'Youreka BS'!$P:$P,$B42)</f>
        <v>0</v>
      </c>
      <c r="K42" s="274">
        <f>SUMIFS('Youreka BS'!J:J,'Youreka BS'!$P:$P,$B42)</f>
        <v>0</v>
      </c>
      <c r="L42" s="274">
        <f>SUMIFS('Youreka BS'!K:K,'Youreka BS'!$P:$P,$B42)</f>
        <v>0</v>
      </c>
      <c r="M42" s="274">
        <f>SUMIFS('Youreka BS'!L:L,'Youreka BS'!$P:$P,$B42)</f>
        <v>0</v>
      </c>
      <c r="N42" s="274">
        <f>SUMIFS('Youreka BS'!M:M,'Youreka BS'!$P:$P,$B42)</f>
        <v>0</v>
      </c>
      <c r="O42" s="274">
        <f>SUMIFS('Youreka BS'!N:N,'Youreka BS'!$P:$P,$B42)</f>
        <v>0</v>
      </c>
      <c r="P42" s="9"/>
      <c r="Q42" s="9">
        <f t="shared" si="80"/>
        <v>0</v>
      </c>
      <c r="R42" s="9"/>
      <c r="S42" s="9">
        <f t="shared" ref="S42:V42" si="92">INDEX($C42:$O42,MATCH(S$5,$C$5:$O$5,0))</f>
        <v>0</v>
      </c>
      <c r="T42" s="9">
        <f t="shared" si="92"/>
        <v>0</v>
      </c>
      <c r="U42" s="9">
        <f t="shared" si="92"/>
        <v>0</v>
      </c>
      <c r="V42" s="9">
        <f t="shared" si="92"/>
        <v>0</v>
      </c>
      <c r="W42" s="9"/>
      <c r="X42" s="9">
        <f t="shared" si="82"/>
        <v>0</v>
      </c>
      <c r="AA42" s="41"/>
      <c r="AB42" s="33">
        <v>0</v>
      </c>
      <c r="AC42" s="33"/>
      <c r="AD42" s="33">
        <v>0</v>
      </c>
      <c r="AE42" s="33">
        <v>0</v>
      </c>
      <c r="AF42" s="33">
        <v>0</v>
      </c>
      <c r="AG42" s="33">
        <v>0</v>
      </c>
      <c r="AH42" s="33"/>
      <c r="AI42" s="285">
        <v>0</v>
      </c>
      <c r="AJ42" s="33">
        <v>0</v>
      </c>
      <c r="AK42" s="33">
        <v>0</v>
      </c>
      <c r="AL42" s="33">
        <v>0</v>
      </c>
      <c r="AM42" s="33">
        <v>0</v>
      </c>
      <c r="AN42" s="33">
        <v>0</v>
      </c>
      <c r="AO42" s="33">
        <v>0</v>
      </c>
      <c r="AP42" s="33">
        <v>0</v>
      </c>
      <c r="AQ42" s="33">
        <v>0</v>
      </c>
      <c r="AR42" s="33">
        <v>0</v>
      </c>
      <c r="AS42" s="33">
        <v>0</v>
      </c>
      <c r="AT42" s="33">
        <v>0</v>
      </c>
      <c r="AU42" s="33">
        <v>0</v>
      </c>
      <c r="AV42" s="41"/>
      <c r="AY42" s="286">
        <v>0</v>
      </c>
      <c r="AZ42" s="52">
        <v>0</v>
      </c>
      <c r="BA42" s="52">
        <v>0</v>
      </c>
      <c r="BB42" s="52">
        <v>0</v>
      </c>
      <c r="BC42" s="52">
        <v>0</v>
      </c>
      <c r="BD42" s="52">
        <v>0</v>
      </c>
      <c r="BE42" s="52">
        <v>0</v>
      </c>
      <c r="BF42" s="52">
        <v>0</v>
      </c>
      <c r="BG42" s="52">
        <v>0</v>
      </c>
      <c r="BH42" s="52">
        <v>0</v>
      </c>
      <c r="BI42" s="52">
        <v>0</v>
      </c>
      <c r="BJ42" s="52">
        <v>0</v>
      </c>
      <c r="BK42" s="52">
        <v>0</v>
      </c>
      <c r="BL42" s="9"/>
      <c r="BM42" s="9">
        <f t="shared" si="83"/>
        <v>0</v>
      </c>
      <c r="BN42" s="9"/>
      <c r="BO42" s="9">
        <f t="shared" ref="BO42:BR42" si="93">INDEX($AY42:$BK42,MATCH(BO$5,$AY$5:$BK$5,0))</f>
        <v>0</v>
      </c>
      <c r="BP42" s="9">
        <f t="shared" si="93"/>
        <v>0</v>
      </c>
      <c r="BQ42" s="9">
        <f t="shared" si="93"/>
        <v>0</v>
      </c>
      <c r="BR42" s="9">
        <f t="shared" si="93"/>
        <v>0</v>
      </c>
      <c r="BS42" s="9"/>
      <c r="BT42" s="9">
        <f t="shared" si="85"/>
        <v>0</v>
      </c>
    </row>
    <row r="43" spans="2:72" ht="14.25" customHeight="1" x14ac:dyDescent="0.25">
      <c r="B43" s="7" t="s">
        <v>190</v>
      </c>
      <c r="C43" s="282">
        <f t="shared" si="79"/>
        <v>0</v>
      </c>
      <c r="D43" s="274">
        <f>SUMIFS('Youreka BS'!C:C,'Youreka BS'!$P:$P,$B43)</f>
        <v>0</v>
      </c>
      <c r="E43" s="274">
        <f>SUMIFS('Youreka BS'!D:D,'Youreka BS'!$P:$P,$B43)</f>
        <v>0</v>
      </c>
      <c r="F43" s="274">
        <f>SUMIFS('Youreka BS'!E:E,'Youreka BS'!$P:$P,$B43)</f>
        <v>0</v>
      </c>
      <c r="G43" s="274">
        <f>SUMIFS('Youreka BS'!F:F,'Youreka BS'!$P:$P,$B43)</f>
        <v>0</v>
      </c>
      <c r="H43" s="274">
        <f>SUMIFS('Youreka BS'!G:G,'Youreka BS'!$P:$P,$B43)</f>
        <v>0</v>
      </c>
      <c r="I43" s="274">
        <f>SUMIFS('Youreka BS'!H:H,'Youreka BS'!$P:$P,$B43)</f>
        <v>0</v>
      </c>
      <c r="J43" s="274">
        <f>SUMIFS('Youreka BS'!I:I,'Youreka BS'!$P:$P,$B43)</f>
        <v>0</v>
      </c>
      <c r="K43" s="274">
        <f>SUMIFS('Youreka BS'!J:J,'Youreka BS'!$P:$P,$B43)</f>
        <v>0</v>
      </c>
      <c r="L43" s="274">
        <f>SUMIFS('Youreka BS'!K:K,'Youreka BS'!$P:$P,$B43)</f>
        <v>0</v>
      </c>
      <c r="M43" s="274">
        <f>SUMIFS('Youreka BS'!L:L,'Youreka BS'!$P:$P,$B43)</f>
        <v>0</v>
      </c>
      <c r="N43" s="274">
        <f>SUMIFS('Youreka BS'!M:M,'Youreka BS'!$P:$P,$B43)</f>
        <v>0</v>
      </c>
      <c r="O43" s="274">
        <f>SUMIFS('Youreka BS'!N:N,'Youreka BS'!$P:$P,$B43)</f>
        <v>0</v>
      </c>
      <c r="P43" s="9"/>
      <c r="Q43" s="9">
        <f t="shared" si="80"/>
        <v>0</v>
      </c>
      <c r="R43" s="9"/>
      <c r="S43" s="9">
        <f t="shared" ref="S43:V43" si="94">INDEX($C43:$O43,MATCH(S$5,$C$5:$O$5,0))</f>
        <v>0</v>
      </c>
      <c r="T43" s="9">
        <f t="shared" si="94"/>
        <v>0</v>
      </c>
      <c r="U43" s="9">
        <f t="shared" si="94"/>
        <v>0</v>
      </c>
      <c r="V43" s="9">
        <f t="shared" si="94"/>
        <v>0</v>
      </c>
      <c r="W43" s="9"/>
      <c r="X43" s="9">
        <f t="shared" si="82"/>
        <v>0</v>
      </c>
      <c r="AA43" s="41"/>
      <c r="AB43" s="33">
        <v>0</v>
      </c>
      <c r="AC43" s="33"/>
      <c r="AD43" s="33">
        <v>0</v>
      </c>
      <c r="AE43" s="33">
        <v>0</v>
      </c>
      <c r="AF43" s="33">
        <v>0</v>
      </c>
      <c r="AG43" s="33">
        <v>0</v>
      </c>
      <c r="AH43" s="33" t="s">
        <v>793</v>
      </c>
      <c r="AI43" s="285">
        <v>0</v>
      </c>
      <c r="AJ43" s="33">
        <v>0</v>
      </c>
      <c r="AK43" s="33">
        <v>0</v>
      </c>
      <c r="AL43" s="33">
        <v>0</v>
      </c>
      <c r="AM43" s="33">
        <v>0</v>
      </c>
      <c r="AN43" s="33">
        <v>0</v>
      </c>
      <c r="AO43" s="33">
        <v>0</v>
      </c>
      <c r="AP43" s="33">
        <v>0</v>
      </c>
      <c r="AQ43" s="33">
        <v>0</v>
      </c>
      <c r="AR43" s="33">
        <v>0</v>
      </c>
      <c r="AS43" s="33">
        <v>0</v>
      </c>
      <c r="AT43" s="33">
        <v>0</v>
      </c>
      <c r="AU43" s="33">
        <v>0</v>
      </c>
      <c r="AV43" s="41"/>
      <c r="AY43" s="286">
        <v>0</v>
      </c>
      <c r="AZ43" s="52">
        <v>0</v>
      </c>
      <c r="BA43" s="52">
        <v>0</v>
      </c>
      <c r="BB43" s="52">
        <v>0</v>
      </c>
      <c r="BC43" s="52">
        <v>0</v>
      </c>
      <c r="BD43" s="52">
        <v>0</v>
      </c>
      <c r="BE43" s="52">
        <v>0</v>
      </c>
      <c r="BF43" s="52">
        <v>0</v>
      </c>
      <c r="BG43" s="52">
        <v>0</v>
      </c>
      <c r="BH43" s="52">
        <v>0</v>
      </c>
      <c r="BI43" s="52">
        <v>0</v>
      </c>
      <c r="BJ43" s="52">
        <v>0</v>
      </c>
      <c r="BK43" s="52">
        <v>0</v>
      </c>
      <c r="BL43" s="9"/>
      <c r="BM43" s="9"/>
      <c r="BN43" s="9"/>
      <c r="BO43" s="9"/>
      <c r="BP43" s="9"/>
      <c r="BQ43" s="9"/>
      <c r="BR43" s="9"/>
      <c r="BS43" s="9"/>
      <c r="BT43" s="9"/>
    </row>
    <row r="44" spans="2:72" ht="14.25" customHeight="1" x14ac:dyDescent="0.25">
      <c r="B44" s="7" t="s">
        <v>191</v>
      </c>
      <c r="C44" s="282">
        <f t="shared" si="79"/>
        <v>3883.44</v>
      </c>
      <c r="D44" s="274">
        <f>SUMIFS('Youreka BS'!C:C,'Youreka BS'!$P:$P,$B44)</f>
        <v>38879.58</v>
      </c>
      <c r="E44" s="274">
        <f>SUMIFS('Youreka BS'!D:D,'Youreka BS'!$P:$P,$B44)</f>
        <v>3380.8600000000006</v>
      </c>
      <c r="F44" s="274">
        <f>SUMIFS('Youreka BS'!E:E,'Youreka BS'!$P:$P,$B44)</f>
        <v>11154.2</v>
      </c>
      <c r="G44" s="274">
        <f>SUMIFS('Youreka BS'!F:F,'Youreka BS'!$P:$P,$B44)</f>
        <v>8442.51</v>
      </c>
      <c r="H44" s="274">
        <f>SUMIFS('Youreka BS'!G:G,'Youreka BS'!$P:$P,$B44)</f>
        <v>15502.470000000001</v>
      </c>
      <c r="I44" s="274">
        <f>SUMIFS('Youreka BS'!H:H,'Youreka BS'!$P:$P,$B44)</f>
        <v>1682.7800000000007</v>
      </c>
      <c r="J44" s="274">
        <f>SUMIFS('Youreka BS'!I:I,'Youreka BS'!$P:$P,$B44)</f>
        <v>197.05000000000064</v>
      </c>
      <c r="K44" s="274">
        <f>SUMIFS('Youreka BS'!J:J,'Youreka BS'!$P:$P,$B44)</f>
        <v>17742.349999999999</v>
      </c>
      <c r="L44" s="274">
        <f>SUMIFS('Youreka BS'!K:K,'Youreka BS'!$P:$P,$B44)</f>
        <v>530.61999999999898</v>
      </c>
      <c r="M44" s="274">
        <f>SUMIFS('Youreka BS'!L:L,'Youreka BS'!$P:$P,$B44)</f>
        <v>14575.97</v>
      </c>
      <c r="N44" s="274">
        <f>SUMIFS('Youreka BS'!M:M,'Youreka BS'!$P:$P,$B44)</f>
        <v>2793.6999999999989</v>
      </c>
      <c r="O44" s="274">
        <f>SUMIFS('Youreka BS'!N:N,'Youreka BS'!$P:$P,$B44)</f>
        <v>52617.84</v>
      </c>
      <c r="Q44" s="9">
        <f t="shared" si="80"/>
        <v>52617.84</v>
      </c>
      <c r="S44" s="9">
        <f t="shared" ref="S44:V44" si="95">INDEX($C44:$O44,MATCH(S$5,$C$5:$O$5,0))</f>
        <v>11154.2</v>
      </c>
      <c r="T44" s="9">
        <f t="shared" si="95"/>
        <v>1682.7800000000007</v>
      </c>
      <c r="U44" s="9">
        <f t="shared" si="95"/>
        <v>530.61999999999898</v>
      </c>
      <c r="V44" s="9">
        <f t="shared" si="95"/>
        <v>52617.84</v>
      </c>
      <c r="X44" s="9">
        <f t="shared" si="82"/>
        <v>2793.6999999999989</v>
      </c>
      <c r="AA44" s="41"/>
      <c r="AB44" s="33">
        <v>2659.0508943981076</v>
      </c>
      <c r="AC44" s="33"/>
      <c r="AD44" s="33">
        <v>2618.0956053217606</v>
      </c>
      <c r="AE44" s="33">
        <v>1450.2089489693897</v>
      </c>
      <c r="AF44" s="33">
        <v>2461.2282162693577</v>
      </c>
      <c r="AG44" s="33">
        <v>2659.0508943981076</v>
      </c>
      <c r="AH44" s="33">
        <v>1.0131718365435618E-3</v>
      </c>
      <c r="AI44" s="285">
        <v>3883.44</v>
      </c>
      <c r="AJ44" s="33">
        <v>4355.1254770089345</v>
      </c>
      <c r="AK44" s="33">
        <v>3334.1294104582066</v>
      </c>
      <c r="AL44" s="33">
        <v>2618.0956053217606</v>
      </c>
      <c r="AM44" s="33">
        <v>3010.7040031644497</v>
      </c>
      <c r="AN44" s="33">
        <v>2036.9709657887947</v>
      </c>
      <c r="AO44" s="33">
        <v>1450.2089489693897</v>
      </c>
      <c r="AP44" s="33">
        <v>1692.7363806210021</v>
      </c>
      <c r="AQ44" s="33">
        <v>1642.0431076162076</v>
      </c>
      <c r="AR44" s="33">
        <v>2461.2282162693577</v>
      </c>
      <c r="AS44" s="33">
        <v>2083.0228837336454</v>
      </c>
      <c r="AT44" s="33">
        <v>1865.6223786394289</v>
      </c>
      <c r="AU44" s="33">
        <v>2659.0508943981076</v>
      </c>
      <c r="AV44" s="41"/>
      <c r="AY44" s="286">
        <v>5389.19</v>
      </c>
      <c r="AZ44" s="52">
        <v>37217.919999999998</v>
      </c>
      <c r="BA44" s="52">
        <v>21601.69</v>
      </c>
      <c r="BB44" s="52">
        <v>3858.52</v>
      </c>
      <c r="BC44" s="52">
        <v>15680.44</v>
      </c>
      <c r="BD44" s="52">
        <v>9457.09</v>
      </c>
      <c r="BE44" s="52">
        <v>4256.6099999999997</v>
      </c>
      <c r="BF44" s="52">
        <v>3799.97</v>
      </c>
      <c r="BG44" s="52">
        <v>6079</v>
      </c>
      <c r="BH44" s="52">
        <v>9956.9599999999991</v>
      </c>
      <c r="BI44" s="52">
        <v>34957.279999999999</v>
      </c>
      <c r="BJ44" s="52">
        <v>24997.18</v>
      </c>
      <c r="BK44" s="52">
        <v>3883.44</v>
      </c>
      <c r="BM44" s="9">
        <f t="shared" ref="BM44:BM46" si="96">INDEX($AY44:$BK44,MATCH(BM$5,$AY$5:$BK$5,0))</f>
        <v>3883.44</v>
      </c>
      <c r="BO44" s="9">
        <f t="shared" ref="BO44:BR44" si="97">INDEX($AY44:$BK44,MATCH(BO$5,$AY$5:$BK$5,0))</f>
        <v>3858.52</v>
      </c>
      <c r="BP44" s="9">
        <f t="shared" si="97"/>
        <v>4256.6099999999997</v>
      </c>
      <c r="BQ44" s="9">
        <f t="shared" si="97"/>
        <v>9956.9599999999991</v>
      </c>
      <c r="BR44" s="9">
        <f t="shared" si="97"/>
        <v>3883.44</v>
      </c>
      <c r="BT44" s="9">
        <f t="shared" ref="BT44:BT46" si="98">INDEX($AY44:$BK44,MATCH(BT$5,$AY$5:$BK$5,0))</f>
        <v>24997.18</v>
      </c>
    </row>
    <row r="45" spans="2:72" ht="14.25" customHeight="1" x14ac:dyDescent="0.25">
      <c r="B45" s="7" t="s">
        <v>192</v>
      </c>
      <c r="C45" s="282">
        <f t="shared" si="79"/>
        <v>0</v>
      </c>
      <c r="D45" s="274">
        <f>SUMIFS('Youreka BS'!C:C,'Youreka BS'!$P:$P,$B45)</f>
        <v>0</v>
      </c>
      <c r="E45" s="274">
        <f>SUMIFS('Youreka BS'!D:D,'Youreka BS'!$P:$P,$B45)</f>
        <v>0</v>
      </c>
      <c r="F45" s="274">
        <f>SUMIFS('Youreka BS'!E:E,'Youreka BS'!$P:$P,$B45)</f>
        <v>0</v>
      </c>
      <c r="G45" s="274">
        <f>SUMIFS('Youreka BS'!F:F,'Youreka BS'!$P:$P,$B45)</f>
        <v>0</v>
      </c>
      <c r="H45" s="274">
        <f>SUMIFS('Youreka BS'!G:G,'Youreka BS'!$P:$P,$B45)</f>
        <v>0</v>
      </c>
      <c r="I45" s="274">
        <f>SUMIFS('Youreka BS'!H:H,'Youreka BS'!$P:$P,$B45)</f>
        <v>0</v>
      </c>
      <c r="J45" s="274">
        <f>SUMIFS('Youreka BS'!I:I,'Youreka BS'!$P:$P,$B45)</f>
        <v>0</v>
      </c>
      <c r="K45" s="274">
        <f>SUMIFS('Youreka BS'!J:J,'Youreka BS'!$P:$P,$B45)</f>
        <v>0</v>
      </c>
      <c r="L45" s="274">
        <f>SUMIFS('Youreka BS'!K:K,'Youreka BS'!$P:$P,$B45)</f>
        <v>0</v>
      </c>
      <c r="M45" s="274">
        <f>SUMIFS('Youreka BS'!L:L,'Youreka BS'!$P:$P,$B45)</f>
        <v>0</v>
      </c>
      <c r="N45" s="274">
        <f>SUMIFS('Youreka BS'!M:M,'Youreka BS'!$P:$P,$B45)</f>
        <v>0</v>
      </c>
      <c r="O45" s="274">
        <f>SUMIFS('Youreka BS'!N:N,'Youreka BS'!$P:$P,$B45)</f>
        <v>0</v>
      </c>
      <c r="Q45" s="9">
        <f t="shared" si="80"/>
        <v>0</v>
      </c>
      <c r="S45" s="9">
        <f t="shared" ref="S45:V45" si="99">INDEX($C45:$O45,MATCH(S$5,$C$5:$O$5,0))</f>
        <v>0</v>
      </c>
      <c r="T45" s="9">
        <f t="shared" si="99"/>
        <v>0</v>
      </c>
      <c r="U45" s="9">
        <f t="shared" si="99"/>
        <v>0</v>
      </c>
      <c r="V45" s="9">
        <f t="shared" si="99"/>
        <v>0</v>
      </c>
      <c r="X45" s="9">
        <f t="shared" si="82"/>
        <v>0</v>
      </c>
      <c r="AA45" s="41"/>
      <c r="AB45" s="33">
        <v>0</v>
      </c>
      <c r="AC45" s="41"/>
      <c r="AD45" s="33">
        <v>0</v>
      </c>
      <c r="AE45" s="33">
        <v>0</v>
      </c>
      <c r="AF45" s="33">
        <v>0</v>
      </c>
      <c r="AG45" s="33">
        <v>0</v>
      </c>
      <c r="AH45" s="33"/>
      <c r="AI45" s="285">
        <v>0</v>
      </c>
      <c r="AJ45" s="33">
        <v>0</v>
      </c>
      <c r="AK45" s="33">
        <v>0</v>
      </c>
      <c r="AL45" s="33">
        <v>0</v>
      </c>
      <c r="AM45" s="33">
        <v>0</v>
      </c>
      <c r="AN45" s="33">
        <v>0</v>
      </c>
      <c r="AO45" s="33">
        <v>0</v>
      </c>
      <c r="AP45" s="33">
        <v>0</v>
      </c>
      <c r="AQ45" s="33">
        <v>0</v>
      </c>
      <c r="AR45" s="33">
        <v>0</v>
      </c>
      <c r="AS45" s="33">
        <v>0</v>
      </c>
      <c r="AT45" s="33">
        <v>0</v>
      </c>
      <c r="AU45" s="33">
        <v>0</v>
      </c>
      <c r="AV45" s="41"/>
      <c r="AY45" s="286">
        <v>0</v>
      </c>
      <c r="AZ45" s="52">
        <v>0</v>
      </c>
      <c r="BA45" s="52">
        <v>0</v>
      </c>
      <c r="BB45" s="52">
        <v>0</v>
      </c>
      <c r="BC45" s="52">
        <v>0</v>
      </c>
      <c r="BD45" s="52">
        <v>0</v>
      </c>
      <c r="BE45" s="52">
        <v>0</v>
      </c>
      <c r="BF45" s="52">
        <v>0</v>
      </c>
      <c r="BG45" s="52">
        <v>0</v>
      </c>
      <c r="BH45" s="52">
        <v>0</v>
      </c>
      <c r="BI45" s="52">
        <v>0</v>
      </c>
      <c r="BJ45" s="52">
        <v>0</v>
      </c>
      <c r="BK45" s="52">
        <v>0</v>
      </c>
      <c r="BM45" s="9">
        <f t="shared" si="96"/>
        <v>0</v>
      </c>
      <c r="BO45" s="9">
        <f t="shared" ref="BO45:BR45" si="100">INDEX($AY45:$BK45,MATCH(BO$5,$AY$5:$BK$5,0))</f>
        <v>0</v>
      </c>
      <c r="BP45" s="9">
        <f t="shared" si="100"/>
        <v>0</v>
      </c>
      <c r="BQ45" s="9">
        <f t="shared" si="100"/>
        <v>0</v>
      </c>
      <c r="BR45" s="9">
        <f t="shared" si="100"/>
        <v>0</v>
      </c>
      <c r="BT45" s="9">
        <f t="shared" si="98"/>
        <v>0</v>
      </c>
    </row>
    <row r="46" spans="2:72" ht="14.25" customHeight="1" x14ac:dyDescent="0.25">
      <c r="B46" s="14" t="s">
        <v>193</v>
      </c>
      <c r="C46" s="11">
        <f t="shared" ref="C46" si="101">SUM(C38:C45)</f>
        <v>8099046.3799999999</v>
      </c>
      <c r="D46" s="11">
        <f t="shared" ref="D46:O46" si="102">SUM(D38:D45)</f>
        <v>9680773.7899999991</v>
      </c>
      <c r="E46" s="11">
        <f t="shared" si="102"/>
        <v>8838450.8900000006</v>
      </c>
      <c r="F46" s="11">
        <f t="shared" si="102"/>
        <v>8989535.3699999973</v>
      </c>
      <c r="G46" s="11">
        <f t="shared" si="102"/>
        <v>7820789.8899999997</v>
      </c>
      <c r="H46" s="11">
        <f t="shared" si="102"/>
        <v>7521239.29</v>
      </c>
      <c r="I46" s="11">
        <f t="shared" si="102"/>
        <v>7607589.6600000011</v>
      </c>
      <c r="J46" s="11">
        <f t="shared" si="102"/>
        <v>6540376.3600000003</v>
      </c>
      <c r="K46" s="11">
        <f t="shared" si="102"/>
        <v>6505048.8300000001</v>
      </c>
      <c r="L46" s="11">
        <f t="shared" si="102"/>
        <v>7505174.3200000012</v>
      </c>
      <c r="M46" s="11">
        <f t="shared" si="102"/>
        <v>7067344.5200000014</v>
      </c>
      <c r="N46" s="11">
        <f t="shared" si="102"/>
        <v>7066818.8100000015</v>
      </c>
      <c r="O46" s="11">
        <f t="shared" si="102"/>
        <v>8596887.9700000007</v>
      </c>
      <c r="P46" s="9"/>
      <c r="Q46" s="11">
        <f t="shared" si="80"/>
        <v>8596887.9700000007</v>
      </c>
      <c r="R46" s="9"/>
      <c r="S46" s="11">
        <f t="shared" ref="S46:V46" si="103">INDEX($C46:$O46,MATCH(S$5,$C$5:$O$5,0))</f>
        <v>8989535.3699999973</v>
      </c>
      <c r="T46" s="11">
        <f t="shared" si="103"/>
        <v>7607589.6600000011</v>
      </c>
      <c r="U46" s="11">
        <f t="shared" si="103"/>
        <v>7505174.3200000012</v>
      </c>
      <c r="V46" s="11">
        <f t="shared" si="103"/>
        <v>8596887.9700000007</v>
      </c>
      <c r="W46" s="9"/>
      <c r="X46" s="11">
        <f t="shared" si="82"/>
        <v>7066818.8100000015</v>
      </c>
      <c r="AA46" s="41"/>
      <c r="AB46" s="311">
        <v>8258168.1382353343</v>
      </c>
      <c r="AC46" s="33"/>
      <c r="AD46" s="311">
        <v>9008914.4980812632</v>
      </c>
      <c r="AE46" s="311">
        <v>7940294.6587518686</v>
      </c>
      <c r="AF46" s="311">
        <v>7956014.0096071009</v>
      </c>
      <c r="AG46" s="311">
        <v>8258168.1382353343</v>
      </c>
      <c r="AH46" s="33"/>
      <c r="AI46" s="290">
        <v>8099046.3799999999</v>
      </c>
      <c r="AJ46" s="311">
        <v>9897993.9595366083</v>
      </c>
      <c r="AK46" s="311">
        <v>9419021.0875577107</v>
      </c>
      <c r="AL46" s="311">
        <v>9008914.4980812632</v>
      </c>
      <c r="AM46" s="311">
        <v>8649479.3628081512</v>
      </c>
      <c r="AN46" s="311">
        <v>8244487.5458809892</v>
      </c>
      <c r="AO46" s="311">
        <v>7940294.6587518686</v>
      </c>
      <c r="AP46" s="311">
        <v>7668178.0335790673</v>
      </c>
      <c r="AQ46" s="311">
        <v>7196188.0463978173</v>
      </c>
      <c r="AR46" s="311">
        <v>7956014.0096071009</v>
      </c>
      <c r="AS46" s="311">
        <v>7475158.9422288816</v>
      </c>
      <c r="AT46" s="311">
        <v>7348764.923151955</v>
      </c>
      <c r="AU46" s="311">
        <v>8258168.1382353343</v>
      </c>
      <c r="AV46" s="41"/>
      <c r="AY46" s="289">
        <v>6106717.4200000009</v>
      </c>
      <c r="AZ46" s="11">
        <v>8481434.4700000007</v>
      </c>
      <c r="BA46" s="11">
        <v>7913692.7500000009</v>
      </c>
      <c r="BB46" s="11">
        <v>7815691.3399999999</v>
      </c>
      <c r="BC46" s="11">
        <v>7487375.5499999998</v>
      </c>
      <c r="BD46" s="11">
        <v>7026001.4299999997</v>
      </c>
      <c r="BE46" s="11">
        <v>6684122.5000000009</v>
      </c>
      <c r="BF46" s="11">
        <v>6429288.4900000002</v>
      </c>
      <c r="BG46" s="11">
        <v>5668299.8600000003</v>
      </c>
      <c r="BH46" s="11">
        <v>6196441.4700000007</v>
      </c>
      <c r="BI46" s="11">
        <v>6533048.5999999996</v>
      </c>
      <c r="BJ46" s="11">
        <v>7774636.1099999994</v>
      </c>
      <c r="BK46" s="11">
        <v>8099046.3799999999</v>
      </c>
      <c r="BL46" s="9"/>
      <c r="BM46" s="11">
        <f t="shared" si="96"/>
        <v>8099046.3799999999</v>
      </c>
      <c r="BN46" s="9"/>
      <c r="BO46" s="11">
        <f t="shared" ref="BO46:BR46" si="104">INDEX($AY46:$BK46,MATCH(BO$5,$AY$5:$BK$5,0))</f>
        <v>7815691.3399999999</v>
      </c>
      <c r="BP46" s="11">
        <f t="shared" si="104"/>
        <v>6684122.5000000009</v>
      </c>
      <c r="BQ46" s="11">
        <f t="shared" si="104"/>
        <v>6196441.4700000007</v>
      </c>
      <c r="BR46" s="11">
        <f t="shared" si="104"/>
        <v>8099046.3799999999</v>
      </c>
      <c r="BS46" s="9"/>
      <c r="BT46" s="11">
        <f t="shared" si="98"/>
        <v>7774636.1099999994</v>
      </c>
    </row>
    <row r="47" spans="2:72" ht="14.25" customHeight="1" x14ac:dyDescent="0.25">
      <c r="P47" s="9"/>
      <c r="R47" s="9"/>
      <c r="W47" s="9"/>
      <c r="AA47" s="41"/>
      <c r="AB47" s="41"/>
      <c r="AC47" s="33"/>
      <c r="AD47" s="41"/>
      <c r="AE47" s="41"/>
      <c r="AF47" s="41"/>
      <c r="AG47" s="41"/>
      <c r="AH47" s="33"/>
      <c r="AI47" s="281"/>
      <c r="AJ47" s="41"/>
      <c r="AK47" s="41"/>
      <c r="AL47" s="41"/>
      <c r="AM47" s="41"/>
      <c r="AN47" s="41"/>
      <c r="AO47" s="41"/>
      <c r="AP47" s="41"/>
      <c r="AQ47" s="41"/>
      <c r="AR47" s="41"/>
      <c r="AS47" s="41"/>
      <c r="AT47" s="41"/>
      <c r="AU47" s="41"/>
      <c r="AV47" s="41"/>
      <c r="AY47" s="280"/>
      <c r="BL47" s="9"/>
      <c r="BN47" s="9"/>
      <c r="BS47" s="9"/>
    </row>
    <row r="48" spans="2:72" ht="14.25" customHeight="1" x14ac:dyDescent="0.25">
      <c r="B48" s="10" t="s">
        <v>194</v>
      </c>
      <c r="AA48" s="41"/>
      <c r="AB48" s="41"/>
      <c r="AC48" s="41"/>
      <c r="AD48" s="41"/>
      <c r="AE48" s="41"/>
      <c r="AF48" s="41"/>
      <c r="AG48" s="41"/>
      <c r="AH48" s="41"/>
      <c r="AI48" s="281"/>
      <c r="AJ48" s="41"/>
      <c r="AK48" s="41"/>
      <c r="AL48" s="41"/>
      <c r="AM48" s="41"/>
      <c r="AN48" s="41"/>
      <c r="AO48" s="41"/>
      <c r="AP48" s="41"/>
      <c r="AQ48" s="41"/>
      <c r="AR48" s="41"/>
      <c r="AS48" s="41"/>
      <c r="AT48" s="41"/>
      <c r="AU48" s="41"/>
      <c r="AV48" s="41"/>
      <c r="AY48" s="280"/>
    </row>
    <row r="49" spans="2:72" ht="14.25" customHeight="1" x14ac:dyDescent="0.25">
      <c r="B49" s="7" t="s">
        <v>195</v>
      </c>
      <c r="C49" s="282">
        <f t="shared" ref="C49:C53" si="105">BK49</f>
        <v>0</v>
      </c>
      <c r="D49" s="274">
        <f>SUMIFS('Youreka BS'!C:C,'Youreka BS'!$P:$P,$B49)</f>
        <v>0</v>
      </c>
      <c r="E49" s="274">
        <f>SUMIFS('Youreka BS'!D:D,'Youreka BS'!$P:$P,$B49)</f>
        <v>0</v>
      </c>
      <c r="F49" s="274">
        <f>SUMIFS('Youreka BS'!E:E,'Youreka BS'!$P:$P,$B49)</f>
        <v>0</v>
      </c>
      <c r="G49" s="274">
        <f>SUMIFS('Youreka BS'!F:F,'Youreka BS'!$P:$P,$B49)</f>
        <v>0</v>
      </c>
      <c r="H49" s="274">
        <f>SUMIFS('Youreka BS'!G:G,'Youreka BS'!$P:$P,$B49)</f>
        <v>0</v>
      </c>
      <c r="I49" s="274">
        <f>SUMIFS('Youreka BS'!H:H,'Youreka BS'!$P:$P,$B49)</f>
        <v>0</v>
      </c>
      <c r="J49" s="274">
        <f>SUMIFS('Youreka BS'!I:I,'Youreka BS'!$P:$P,$B49)</f>
        <v>0</v>
      </c>
      <c r="K49" s="274">
        <f>SUMIFS('Youreka BS'!J:J,'Youreka BS'!$P:$P,$B49)</f>
        <v>0</v>
      </c>
      <c r="L49" s="274">
        <f>SUMIFS('Youreka BS'!K:K,'Youreka BS'!$P:$P,$B49)</f>
        <v>0</v>
      </c>
      <c r="M49" s="274">
        <f>SUMIFS('Youreka BS'!L:L,'Youreka BS'!$P:$P,$B49)</f>
        <v>0</v>
      </c>
      <c r="N49" s="274">
        <f>SUMIFS('Youreka BS'!M:M,'Youreka BS'!$P:$P,$B49)</f>
        <v>0</v>
      </c>
      <c r="O49" s="274">
        <f>SUMIFS('Youreka BS'!N:N,'Youreka BS'!$P:$P,$B49)</f>
        <v>0</v>
      </c>
      <c r="P49" s="8"/>
      <c r="Q49" s="9">
        <f t="shared" ref="Q49:Q54" si="106">INDEX($C49:$O49,MATCH(Q$5,$C$5:$O$5,0))</f>
        <v>0</v>
      </c>
      <c r="R49" s="8"/>
      <c r="S49" s="9">
        <f t="shared" ref="S49:V49" si="107">INDEX($C49:$O49,MATCH(S$5,$C$5:$O$5,0))</f>
        <v>0</v>
      </c>
      <c r="T49" s="9">
        <f t="shared" si="107"/>
        <v>0</v>
      </c>
      <c r="U49" s="9">
        <f t="shared" si="107"/>
        <v>0</v>
      </c>
      <c r="V49" s="9">
        <f t="shared" si="107"/>
        <v>0</v>
      </c>
      <c r="W49" s="8"/>
      <c r="X49" s="9">
        <f t="shared" ref="X49:X54" si="108">INDEX($C49:$O49,MATCH(X$5,$C$5:$O$5,0))</f>
        <v>0</v>
      </c>
      <c r="AA49" s="41"/>
      <c r="AB49" s="33">
        <v>0</v>
      </c>
      <c r="AC49" s="31"/>
      <c r="AD49" s="33">
        <v>0</v>
      </c>
      <c r="AE49" s="33">
        <v>0</v>
      </c>
      <c r="AF49" s="33">
        <v>0</v>
      </c>
      <c r="AG49" s="33">
        <v>0</v>
      </c>
      <c r="AH49" s="31"/>
      <c r="AI49" s="285">
        <v>0</v>
      </c>
      <c r="AJ49" s="33">
        <v>0</v>
      </c>
      <c r="AK49" s="33">
        <v>0</v>
      </c>
      <c r="AL49" s="33">
        <v>0</v>
      </c>
      <c r="AM49" s="33">
        <v>0</v>
      </c>
      <c r="AN49" s="33">
        <v>0</v>
      </c>
      <c r="AO49" s="33">
        <v>0</v>
      </c>
      <c r="AP49" s="33">
        <v>0</v>
      </c>
      <c r="AQ49" s="33">
        <v>0</v>
      </c>
      <c r="AR49" s="33">
        <v>0</v>
      </c>
      <c r="AS49" s="33">
        <v>0</v>
      </c>
      <c r="AT49" s="33">
        <v>0</v>
      </c>
      <c r="AU49" s="33">
        <v>0</v>
      </c>
      <c r="AV49" s="41"/>
      <c r="AY49" s="286">
        <v>0</v>
      </c>
      <c r="AZ49" s="52">
        <v>0</v>
      </c>
      <c r="BA49" s="52">
        <v>0</v>
      </c>
      <c r="BB49" s="52">
        <v>0</v>
      </c>
      <c r="BC49" s="52">
        <v>0</v>
      </c>
      <c r="BD49" s="52">
        <v>0</v>
      </c>
      <c r="BE49" s="52">
        <v>0</v>
      </c>
      <c r="BF49" s="52">
        <v>0</v>
      </c>
      <c r="BG49" s="52">
        <v>0</v>
      </c>
      <c r="BH49" s="52">
        <v>0</v>
      </c>
      <c r="BI49" s="52">
        <v>0</v>
      </c>
      <c r="BJ49" s="52">
        <v>0</v>
      </c>
      <c r="BK49" s="52">
        <v>0</v>
      </c>
      <c r="BL49" s="8"/>
      <c r="BM49" s="9">
        <f t="shared" ref="BM49:BM54" si="109">INDEX($AY49:$BK49,MATCH(BM$5,$AY$5:$BK$5,0))</f>
        <v>0</v>
      </c>
      <c r="BN49" s="8"/>
      <c r="BO49" s="9">
        <f t="shared" ref="BO49:BR49" si="110">INDEX($AY49:$BK49,MATCH(BO$5,$AY$5:$BK$5,0))</f>
        <v>0</v>
      </c>
      <c r="BP49" s="9">
        <f t="shared" si="110"/>
        <v>0</v>
      </c>
      <c r="BQ49" s="9">
        <f t="shared" si="110"/>
        <v>0</v>
      </c>
      <c r="BR49" s="9">
        <f t="shared" si="110"/>
        <v>0</v>
      </c>
      <c r="BS49" s="8"/>
      <c r="BT49" s="9">
        <f t="shared" ref="BT49:BT54" si="111">INDEX($AY49:$BK49,MATCH(BT$5,$AY$5:$BK$5,0))</f>
        <v>0</v>
      </c>
    </row>
    <row r="50" spans="2:72" ht="14.25" customHeight="1" x14ac:dyDescent="0.25">
      <c r="B50" s="7" t="s">
        <v>196</v>
      </c>
      <c r="C50" s="282">
        <f t="shared" si="105"/>
        <v>0</v>
      </c>
      <c r="D50" s="274">
        <f>SUMIFS('Youreka BS'!C:C,'Youreka BS'!$P:$P,$B50)</f>
        <v>0</v>
      </c>
      <c r="E50" s="274">
        <f>SUMIFS('Youreka BS'!D:D,'Youreka BS'!$P:$P,$B50)</f>
        <v>0</v>
      </c>
      <c r="F50" s="274">
        <f>SUMIFS('Youreka BS'!E:E,'Youreka BS'!$P:$P,$B50)</f>
        <v>0</v>
      </c>
      <c r="G50" s="274">
        <f>SUMIFS('Youreka BS'!F:F,'Youreka BS'!$P:$P,$B50)</f>
        <v>0</v>
      </c>
      <c r="H50" s="274">
        <f>SUMIFS('Youreka BS'!G:G,'Youreka BS'!$P:$P,$B50)</f>
        <v>0</v>
      </c>
      <c r="I50" s="274">
        <f>SUMIFS('Youreka BS'!H:H,'Youreka BS'!$P:$P,$B50)</f>
        <v>0</v>
      </c>
      <c r="J50" s="274">
        <f>SUMIFS('Youreka BS'!I:I,'Youreka BS'!$P:$P,$B50)</f>
        <v>0</v>
      </c>
      <c r="K50" s="274">
        <f>SUMIFS('Youreka BS'!J:J,'Youreka BS'!$P:$P,$B50)</f>
        <v>0</v>
      </c>
      <c r="L50" s="274">
        <f>SUMIFS('Youreka BS'!K:K,'Youreka BS'!$P:$P,$B50)</f>
        <v>0</v>
      </c>
      <c r="M50" s="274">
        <f>SUMIFS('Youreka BS'!L:L,'Youreka BS'!$P:$P,$B50)</f>
        <v>0</v>
      </c>
      <c r="N50" s="274">
        <f>SUMIFS('Youreka BS'!M:M,'Youreka BS'!$P:$P,$B50)</f>
        <v>0</v>
      </c>
      <c r="O50" s="274">
        <f>SUMIFS('Youreka BS'!N:N,'Youreka BS'!$P:$P,$B50)</f>
        <v>0</v>
      </c>
      <c r="P50" s="8"/>
      <c r="Q50" s="9">
        <f t="shared" si="106"/>
        <v>0</v>
      </c>
      <c r="R50" s="8"/>
      <c r="S50" s="9">
        <f t="shared" ref="S50:V50" si="112">INDEX($C50:$O50,MATCH(S$5,$C$5:$O$5,0))</f>
        <v>0</v>
      </c>
      <c r="T50" s="9">
        <f t="shared" si="112"/>
        <v>0</v>
      </c>
      <c r="U50" s="9">
        <f t="shared" si="112"/>
        <v>0</v>
      </c>
      <c r="V50" s="9">
        <f t="shared" si="112"/>
        <v>0</v>
      </c>
      <c r="W50" s="8"/>
      <c r="X50" s="9">
        <f t="shared" si="108"/>
        <v>0</v>
      </c>
      <c r="AA50" s="41"/>
      <c r="AB50" s="33">
        <v>0</v>
      </c>
      <c r="AC50" s="31"/>
      <c r="AD50" s="33">
        <v>0</v>
      </c>
      <c r="AE50" s="33">
        <v>0</v>
      </c>
      <c r="AF50" s="33">
        <v>0</v>
      </c>
      <c r="AG50" s="33">
        <v>0</v>
      </c>
      <c r="AH50" s="31"/>
      <c r="AI50" s="285">
        <v>0</v>
      </c>
      <c r="AJ50" s="33">
        <v>0</v>
      </c>
      <c r="AK50" s="33">
        <v>0</v>
      </c>
      <c r="AL50" s="33">
        <v>0</v>
      </c>
      <c r="AM50" s="33">
        <v>0</v>
      </c>
      <c r="AN50" s="33">
        <v>0</v>
      </c>
      <c r="AO50" s="33">
        <v>0</v>
      </c>
      <c r="AP50" s="33">
        <v>0</v>
      </c>
      <c r="AQ50" s="33">
        <v>0</v>
      </c>
      <c r="AR50" s="33">
        <v>0</v>
      </c>
      <c r="AS50" s="33">
        <v>0</v>
      </c>
      <c r="AT50" s="33">
        <v>0</v>
      </c>
      <c r="AU50" s="33">
        <v>0</v>
      </c>
      <c r="AV50" s="41"/>
      <c r="AY50" s="286">
        <v>0</v>
      </c>
      <c r="AZ50" s="52">
        <v>0</v>
      </c>
      <c r="BA50" s="52">
        <v>0</v>
      </c>
      <c r="BB50" s="52">
        <v>0</v>
      </c>
      <c r="BC50" s="52">
        <v>0</v>
      </c>
      <c r="BD50" s="52">
        <v>0</v>
      </c>
      <c r="BE50" s="52">
        <v>0</v>
      </c>
      <c r="BF50" s="52">
        <v>0</v>
      </c>
      <c r="BG50" s="52">
        <v>0</v>
      </c>
      <c r="BH50" s="52">
        <v>0</v>
      </c>
      <c r="BI50" s="52">
        <v>0</v>
      </c>
      <c r="BJ50" s="52">
        <v>0</v>
      </c>
      <c r="BK50" s="52">
        <v>0</v>
      </c>
      <c r="BL50" s="8"/>
      <c r="BM50" s="9">
        <f t="shared" si="109"/>
        <v>0</v>
      </c>
      <c r="BN50" s="8"/>
      <c r="BO50" s="9">
        <f t="shared" ref="BO50:BR50" si="113">INDEX($AY50:$BK50,MATCH(BO$5,$AY$5:$BK$5,0))</f>
        <v>0</v>
      </c>
      <c r="BP50" s="9">
        <f t="shared" si="113"/>
        <v>0</v>
      </c>
      <c r="BQ50" s="9">
        <f t="shared" si="113"/>
        <v>0</v>
      </c>
      <c r="BR50" s="9">
        <f t="shared" si="113"/>
        <v>0</v>
      </c>
      <c r="BS50" s="8"/>
      <c r="BT50" s="9">
        <f t="shared" si="111"/>
        <v>0</v>
      </c>
    </row>
    <row r="51" spans="2:72" ht="14.25" customHeight="1" x14ac:dyDescent="0.25">
      <c r="B51" s="7" t="s">
        <v>197</v>
      </c>
      <c r="C51" s="282">
        <f t="shared" si="105"/>
        <v>0</v>
      </c>
      <c r="D51" s="274">
        <f>SUMIFS('Youreka BS'!C:C,'Youreka BS'!$P:$P,$B51)</f>
        <v>0</v>
      </c>
      <c r="E51" s="274">
        <f>SUMIFS('Youreka BS'!D:D,'Youreka BS'!$P:$P,$B51)</f>
        <v>0</v>
      </c>
      <c r="F51" s="274">
        <f>SUMIFS('Youreka BS'!E:E,'Youreka BS'!$P:$P,$B51)</f>
        <v>0</v>
      </c>
      <c r="G51" s="274">
        <f>SUMIFS('Youreka BS'!F:F,'Youreka BS'!$P:$P,$B51)</f>
        <v>0</v>
      </c>
      <c r="H51" s="274">
        <f>SUMIFS('Youreka BS'!G:G,'Youreka BS'!$P:$P,$B51)</f>
        <v>0</v>
      </c>
      <c r="I51" s="274">
        <f>SUMIFS('Youreka BS'!H:H,'Youreka BS'!$P:$P,$B51)</f>
        <v>0</v>
      </c>
      <c r="J51" s="274">
        <f>SUMIFS('Youreka BS'!I:I,'Youreka BS'!$P:$P,$B51)</f>
        <v>0</v>
      </c>
      <c r="K51" s="274">
        <f>SUMIFS('Youreka BS'!J:J,'Youreka BS'!$P:$P,$B51)</f>
        <v>0</v>
      </c>
      <c r="L51" s="274">
        <f>SUMIFS('Youreka BS'!K:K,'Youreka BS'!$P:$P,$B51)</f>
        <v>0</v>
      </c>
      <c r="M51" s="274">
        <f>SUMIFS('Youreka BS'!L:L,'Youreka BS'!$P:$P,$B51)</f>
        <v>0</v>
      </c>
      <c r="N51" s="274">
        <f>SUMIFS('Youreka BS'!M:M,'Youreka BS'!$P:$P,$B51)</f>
        <v>0</v>
      </c>
      <c r="O51" s="274">
        <f>SUMIFS('Youreka BS'!N:N,'Youreka BS'!$P:$P,$B51)</f>
        <v>0</v>
      </c>
      <c r="P51" s="8"/>
      <c r="Q51" s="9">
        <f t="shared" si="106"/>
        <v>0</v>
      </c>
      <c r="R51" s="8"/>
      <c r="S51" s="9">
        <f t="shared" ref="S51:V51" si="114">INDEX($C51:$O51,MATCH(S$5,$C$5:$O$5,0))</f>
        <v>0</v>
      </c>
      <c r="T51" s="9">
        <f t="shared" si="114"/>
        <v>0</v>
      </c>
      <c r="U51" s="9">
        <f t="shared" si="114"/>
        <v>0</v>
      </c>
      <c r="V51" s="9">
        <f t="shared" si="114"/>
        <v>0</v>
      </c>
      <c r="W51" s="8"/>
      <c r="X51" s="9">
        <f t="shared" si="108"/>
        <v>0</v>
      </c>
      <c r="AA51" s="41"/>
      <c r="AB51" s="33"/>
      <c r="AC51" s="31"/>
      <c r="AD51" s="33"/>
      <c r="AE51" s="33"/>
      <c r="AF51" s="33"/>
      <c r="AG51" s="33"/>
      <c r="AH51" s="31"/>
      <c r="AI51" s="285">
        <v>0</v>
      </c>
      <c r="AJ51" s="33">
        <v>0</v>
      </c>
      <c r="AK51" s="33">
        <v>0</v>
      </c>
      <c r="AL51" s="33">
        <v>0</v>
      </c>
      <c r="AM51" s="33">
        <v>0</v>
      </c>
      <c r="AN51" s="33">
        <v>0</v>
      </c>
      <c r="AO51" s="33">
        <v>0</v>
      </c>
      <c r="AP51" s="33">
        <v>0</v>
      </c>
      <c r="AQ51" s="33">
        <v>0</v>
      </c>
      <c r="AR51" s="33">
        <v>0</v>
      </c>
      <c r="AS51" s="33">
        <v>0</v>
      </c>
      <c r="AT51" s="33">
        <v>0</v>
      </c>
      <c r="AU51" s="33">
        <v>0</v>
      </c>
      <c r="AV51" s="41"/>
      <c r="AY51" s="286">
        <v>0</v>
      </c>
      <c r="AZ51" s="9">
        <v>0</v>
      </c>
      <c r="BA51" s="9">
        <v>0</v>
      </c>
      <c r="BB51" s="9">
        <v>0</v>
      </c>
      <c r="BC51" s="9">
        <v>0</v>
      </c>
      <c r="BD51" s="9">
        <v>0</v>
      </c>
      <c r="BE51" s="9">
        <v>0</v>
      </c>
      <c r="BF51" s="9">
        <v>0</v>
      </c>
      <c r="BG51" s="9">
        <v>0</v>
      </c>
      <c r="BH51" s="9">
        <v>0</v>
      </c>
      <c r="BI51" s="9">
        <v>0</v>
      </c>
      <c r="BJ51" s="9">
        <v>0</v>
      </c>
      <c r="BK51" s="9">
        <v>0</v>
      </c>
      <c r="BL51" s="9"/>
      <c r="BM51" s="9">
        <f t="shared" si="109"/>
        <v>0</v>
      </c>
      <c r="BN51" s="9"/>
      <c r="BO51" s="9">
        <f t="shared" ref="BO51:BR51" si="115">INDEX($AY51:$BK51,MATCH(BO$5,$AY$5:$BK$5,0))</f>
        <v>0</v>
      </c>
      <c r="BP51" s="9">
        <f t="shared" si="115"/>
        <v>0</v>
      </c>
      <c r="BQ51" s="9">
        <f t="shared" si="115"/>
        <v>0</v>
      </c>
      <c r="BR51" s="9">
        <f t="shared" si="115"/>
        <v>0</v>
      </c>
      <c r="BS51" s="9"/>
      <c r="BT51" s="9">
        <f t="shared" si="111"/>
        <v>0</v>
      </c>
    </row>
    <row r="52" spans="2:72" ht="14.25" customHeight="1" x14ac:dyDescent="0.25">
      <c r="B52" s="7" t="s">
        <v>385</v>
      </c>
      <c r="C52" s="282">
        <f t="shared" si="105"/>
        <v>0</v>
      </c>
      <c r="D52" s="274">
        <f>SUMIFS('Youreka BS'!C:C,'Youreka BS'!$P:$P,$B52)</f>
        <v>0</v>
      </c>
      <c r="E52" s="274">
        <f>SUMIFS('Youreka BS'!D:D,'Youreka BS'!$P:$P,$B52)</f>
        <v>0</v>
      </c>
      <c r="F52" s="274">
        <f>SUMIFS('Youreka BS'!E:E,'Youreka BS'!$P:$P,$B52)</f>
        <v>0</v>
      </c>
      <c r="G52" s="274">
        <f>SUMIFS('Youreka BS'!F:F,'Youreka BS'!$P:$P,$B52)</f>
        <v>0</v>
      </c>
      <c r="H52" s="274">
        <f>SUMIFS('Youreka BS'!G:G,'Youreka BS'!$P:$P,$B52)</f>
        <v>0</v>
      </c>
      <c r="I52" s="274">
        <f>SUMIFS('Youreka BS'!H:H,'Youreka BS'!$P:$P,$B52)</f>
        <v>0</v>
      </c>
      <c r="J52" s="274">
        <f>SUMIFS('Youreka BS'!I:I,'Youreka BS'!$P:$P,$B52)</f>
        <v>0</v>
      </c>
      <c r="K52" s="274">
        <f>SUMIFS('Youreka BS'!J:J,'Youreka BS'!$P:$P,$B52)</f>
        <v>0</v>
      </c>
      <c r="L52" s="274">
        <f>SUMIFS('Youreka BS'!K:K,'Youreka BS'!$P:$P,$B52)</f>
        <v>0</v>
      </c>
      <c r="M52" s="274">
        <f>SUMIFS('Youreka BS'!L:L,'Youreka BS'!$P:$P,$B52)</f>
        <v>0</v>
      </c>
      <c r="N52" s="274">
        <f>SUMIFS('Youreka BS'!M:M,'Youreka BS'!$P:$P,$B52)</f>
        <v>0</v>
      </c>
      <c r="O52" s="274">
        <f>SUMIFS('Youreka BS'!N:N,'Youreka BS'!$P:$P,$B52)</f>
        <v>0</v>
      </c>
      <c r="P52" s="8"/>
      <c r="Q52" s="9">
        <f t="shared" si="106"/>
        <v>0</v>
      </c>
      <c r="R52" s="8"/>
      <c r="S52" s="9">
        <f t="shared" ref="S52:V52" si="116">INDEX($C52:$O52,MATCH(S$5,$C$5:$O$5,0))</f>
        <v>0</v>
      </c>
      <c r="T52" s="9">
        <f t="shared" si="116"/>
        <v>0</v>
      </c>
      <c r="U52" s="9">
        <f t="shared" si="116"/>
        <v>0</v>
      </c>
      <c r="V52" s="9">
        <f t="shared" si="116"/>
        <v>0</v>
      </c>
      <c r="W52" s="8"/>
      <c r="X52" s="9">
        <f t="shared" si="108"/>
        <v>0</v>
      </c>
      <c r="AA52" s="29"/>
      <c r="AB52" s="33">
        <v>0</v>
      </c>
      <c r="AC52" s="31"/>
      <c r="AD52" s="33">
        <v>0</v>
      </c>
      <c r="AE52" s="33">
        <v>0</v>
      </c>
      <c r="AF52" s="33">
        <v>0</v>
      </c>
      <c r="AG52" s="33">
        <v>0</v>
      </c>
      <c r="AH52" s="31"/>
      <c r="AI52" s="285">
        <v>0</v>
      </c>
      <c r="AJ52" s="33">
        <v>0</v>
      </c>
      <c r="AK52" s="33">
        <v>0</v>
      </c>
      <c r="AL52" s="33">
        <v>0</v>
      </c>
      <c r="AM52" s="33">
        <v>0</v>
      </c>
      <c r="AN52" s="33">
        <v>0</v>
      </c>
      <c r="AO52" s="33">
        <v>0</v>
      </c>
      <c r="AP52" s="33">
        <v>0</v>
      </c>
      <c r="AQ52" s="33">
        <v>0</v>
      </c>
      <c r="AR52" s="33">
        <v>0</v>
      </c>
      <c r="AS52" s="33">
        <v>0</v>
      </c>
      <c r="AT52" s="33">
        <v>0</v>
      </c>
      <c r="AU52" s="33">
        <v>0</v>
      </c>
      <c r="AV52" s="29"/>
      <c r="AY52" s="286">
        <v>135802.97</v>
      </c>
      <c r="AZ52" s="52">
        <v>0</v>
      </c>
      <c r="BA52" s="52">
        <v>0</v>
      </c>
      <c r="BB52" s="52">
        <v>0</v>
      </c>
      <c r="BC52" s="52">
        <v>0</v>
      </c>
      <c r="BD52" s="52">
        <v>0</v>
      </c>
      <c r="BE52" s="52">
        <v>0</v>
      </c>
      <c r="BF52" s="52">
        <v>0</v>
      </c>
      <c r="BG52" s="52">
        <v>0</v>
      </c>
      <c r="BH52" s="52">
        <v>0</v>
      </c>
      <c r="BI52" s="52">
        <v>0</v>
      </c>
      <c r="BJ52" s="52">
        <v>0</v>
      </c>
      <c r="BK52" s="52">
        <v>0</v>
      </c>
      <c r="BL52" s="8"/>
      <c r="BM52" s="9">
        <f t="shared" si="109"/>
        <v>0</v>
      </c>
      <c r="BN52" s="8"/>
      <c r="BO52" s="9">
        <f t="shared" ref="BO52:BR52" si="117">INDEX($AY52:$BK52,MATCH(BO$5,$AY$5:$BK$5,0))</f>
        <v>0</v>
      </c>
      <c r="BP52" s="9">
        <f t="shared" si="117"/>
        <v>0</v>
      </c>
      <c r="BQ52" s="9">
        <f t="shared" si="117"/>
        <v>0</v>
      </c>
      <c r="BR52" s="9">
        <f t="shared" si="117"/>
        <v>0</v>
      </c>
      <c r="BS52" s="8"/>
      <c r="BT52" s="9">
        <f t="shared" si="111"/>
        <v>0</v>
      </c>
    </row>
    <row r="53" spans="2:72" ht="14.25" customHeight="1" x14ac:dyDescent="0.25">
      <c r="B53" s="7" t="s">
        <v>199</v>
      </c>
      <c r="C53" s="292">
        <f t="shared" si="105"/>
        <v>0</v>
      </c>
      <c r="D53" s="274">
        <f>SUMIFS('Youreka BS'!C:C,'Youreka BS'!$P:$P,$B53)</f>
        <v>0</v>
      </c>
      <c r="E53" s="274">
        <f>SUMIFS('Youreka BS'!D:D,'Youreka BS'!$P:$P,$B53)</f>
        <v>0</v>
      </c>
      <c r="F53" s="274">
        <f>SUMIFS('Youreka BS'!E:E,'Youreka BS'!$P:$P,$B53)</f>
        <v>0</v>
      </c>
      <c r="G53" s="274">
        <f>SUMIFS('Youreka BS'!F:F,'Youreka BS'!$P:$P,$B53)</f>
        <v>0</v>
      </c>
      <c r="H53" s="274">
        <f>SUMIFS('Youreka BS'!G:G,'Youreka BS'!$P:$P,$B53)</f>
        <v>0</v>
      </c>
      <c r="I53" s="274">
        <f>SUMIFS('Youreka BS'!H:H,'Youreka BS'!$P:$P,$B53)</f>
        <v>0</v>
      </c>
      <c r="J53" s="274">
        <f>SUMIFS('Youreka BS'!I:I,'Youreka BS'!$P:$P,$B53)</f>
        <v>0</v>
      </c>
      <c r="K53" s="274">
        <f>SUMIFS('Youreka BS'!J:J,'Youreka BS'!$P:$P,$B53)</f>
        <v>0</v>
      </c>
      <c r="L53" s="274">
        <f>SUMIFS('Youreka BS'!K:K,'Youreka BS'!$P:$P,$B53)</f>
        <v>0</v>
      </c>
      <c r="M53" s="274">
        <f>SUMIFS('Youreka BS'!L:L,'Youreka BS'!$P:$P,$B53)</f>
        <v>0</v>
      </c>
      <c r="N53" s="274">
        <f>SUMIFS('Youreka BS'!M:M,'Youreka BS'!$P:$P,$B53)</f>
        <v>0</v>
      </c>
      <c r="O53" s="274">
        <f>SUMIFS('Youreka BS'!N:N,'Youreka BS'!$P:$P,$B53)</f>
        <v>0</v>
      </c>
      <c r="Q53" s="9">
        <f t="shared" si="106"/>
        <v>0</v>
      </c>
      <c r="S53" s="9">
        <f t="shared" ref="S53:V53" si="118">INDEX($C53:$O53,MATCH(S$5,$C$5:$O$5,0))</f>
        <v>0</v>
      </c>
      <c r="T53" s="9">
        <f t="shared" si="118"/>
        <v>0</v>
      </c>
      <c r="U53" s="9">
        <f t="shared" si="118"/>
        <v>0</v>
      </c>
      <c r="V53" s="9">
        <f t="shared" si="118"/>
        <v>0</v>
      </c>
      <c r="X53" s="9">
        <f t="shared" si="108"/>
        <v>0</v>
      </c>
      <c r="AA53" s="41"/>
      <c r="AB53" s="33">
        <v>0</v>
      </c>
      <c r="AC53" s="41"/>
      <c r="AD53" s="33">
        <v>0</v>
      </c>
      <c r="AE53" s="33">
        <v>0</v>
      </c>
      <c r="AF53" s="33">
        <v>0</v>
      </c>
      <c r="AG53" s="33">
        <v>0</v>
      </c>
      <c r="AH53" s="41"/>
      <c r="AI53" s="285">
        <v>0</v>
      </c>
      <c r="AJ53" s="33">
        <v>0</v>
      </c>
      <c r="AK53" s="33">
        <v>0</v>
      </c>
      <c r="AL53" s="33">
        <v>0</v>
      </c>
      <c r="AM53" s="33">
        <v>0</v>
      </c>
      <c r="AN53" s="33">
        <v>0</v>
      </c>
      <c r="AO53" s="33">
        <v>0</v>
      </c>
      <c r="AP53" s="33">
        <v>0</v>
      </c>
      <c r="AQ53" s="33">
        <v>0</v>
      </c>
      <c r="AR53" s="33">
        <v>0</v>
      </c>
      <c r="AS53" s="33">
        <v>0</v>
      </c>
      <c r="AT53" s="33">
        <v>0</v>
      </c>
      <c r="AU53" s="33">
        <v>0</v>
      </c>
      <c r="AV53" s="41"/>
      <c r="AY53" s="286">
        <v>0</v>
      </c>
      <c r="AZ53" s="52">
        <v>0</v>
      </c>
      <c r="BA53" s="52">
        <v>0</v>
      </c>
      <c r="BB53" s="52">
        <v>0</v>
      </c>
      <c r="BC53" s="52">
        <v>0</v>
      </c>
      <c r="BD53" s="52">
        <v>0</v>
      </c>
      <c r="BE53" s="52">
        <v>0</v>
      </c>
      <c r="BF53" s="52">
        <v>0</v>
      </c>
      <c r="BG53" s="52">
        <v>0</v>
      </c>
      <c r="BH53" s="52">
        <v>0</v>
      </c>
      <c r="BI53" s="52">
        <v>0</v>
      </c>
      <c r="BJ53" s="52">
        <v>0</v>
      </c>
      <c r="BK53" s="52">
        <v>0</v>
      </c>
      <c r="BM53" s="9">
        <f t="shared" si="109"/>
        <v>0</v>
      </c>
      <c r="BO53" s="9">
        <f t="shared" ref="BO53:BR53" si="119">INDEX($AY53:$BK53,MATCH(BO$5,$AY$5:$BK$5,0))</f>
        <v>0</v>
      </c>
      <c r="BP53" s="9">
        <f t="shared" si="119"/>
        <v>0</v>
      </c>
      <c r="BQ53" s="9">
        <f t="shared" si="119"/>
        <v>0</v>
      </c>
      <c r="BR53" s="9">
        <f t="shared" si="119"/>
        <v>0</v>
      </c>
      <c r="BT53" s="9">
        <f t="shared" si="111"/>
        <v>0</v>
      </c>
    </row>
    <row r="54" spans="2:72" ht="14.25" customHeight="1" x14ac:dyDescent="0.25">
      <c r="B54" s="14" t="s">
        <v>200</v>
      </c>
      <c r="C54" s="11">
        <f t="shared" ref="C54" si="120">SUM(C49:C53)</f>
        <v>0</v>
      </c>
      <c r="D54" s="11">
        <f t="shared" ref="D54:O54" si="121">SUM(D49:D53)</f>
        <v>0</v>
      </c>
      <c r="E54" s="11">
        <f t="shared" si="121"/>
        <v>0</v>
      </c>
      <c r="F54" s="11">
        <f t="shared" si="121"/>
        <v>0</v>
      </c>
      <c r="G54" s="11">
        <f t="shared" si="121"/>
        <v>0</v>
      </c>
      <c r="H54" s="11">
        <f t="shared" si="121"/>
        <v>0</v>
      </c>
      <c r="I54" s="11">
        <f t="shared" si="121"/>
        <v>0</v>
      </c>
      <c r="J54" s="11">
        <f t="shared" si="121"/>
        <v>0</v>
      </c>
      <c r="K54" s="11">
        <f t="shared" si="121"/>
        <v>0</v>
      </c>
      <c r="L54" s="11">
        <f t="shared" si="121"/>
        <v>0</v>
      </c>
      <c r="M54" s="11">
        <f t="shared" si="121"/>
        <v>0</v>
      </c>
      <c r="N54" s="11">
        <f t="shared" si="121"/>
        <v>0</v>
      </c>
      <c r="O54" s="11">
        <f t="shared" si="121"/>
        <v>0</v>
      </c>
      <c r="Q54" s="11">
        <f t="shared" si="106"/>
        <v>0</v>
      </c>
      <c r="S54" s="11">
        <f t="shared" ref="S54:V54" si="122">INDEX($C54:$O54,MATCH(S$5,$C$5:$O$5,0))</f>
        <v>0</v>
      </c>
      <c r="T54" s="11">
        <f t="shared" si="122"/>
        <v>0</v>
      </c>
      <c r="U54" s="11">
        <f t="shared" si="122"/>
        <v>0</v>
      </c>
      <c r="V54" s="11">
        <f t="shared" si="122"/>
        <v>0</v>
      </c>
      <c r="X54" s="11">
        <f t="shared" si="108"/>
        <v>0</v>
      </c>
      <c r="AA54" s="41"/>
      <c r="AB54" s="264">
        <v>0</v>
      </c>
      <c r="AC54" s="41"/>
      <c r="AD54" s="264">
        <v>0</v>
      </c>
      <c r="AE54" s="264">
        <v>0</v>
      </c>
      <c r="AF54" s="264">
        <v>0</v>
      </c>
      <c r="AG54" s="264">
        <v>0</v>
      </c>
      <c r="AH54" s="41"/>
      <c r="AI54" s="288">
        <v>0</v>
      </c>
      <c r="AJ54" s="264">
        <v>0</v>
      </c>
      <c r="AK54" s="264">
        <v>0</v>
      </c>
      <c r="AL54" s="264">
        <v>0</v>
      </c>
      <c r="AM54" s="264">
        <v>0</v>
      </c>
      <c r="AN54" s="264">
        <v>0</v>
      </c>
      <c r="AO54" s="264">
        <v>0</v>
      </c>
      <c r="AP54" s="264">
        <v>0</v>
      </c>
      <c r="AQ54" s="264">
        <v>0</v>
      </c>
      <c r="AR54" s="264">
        <v>0</v>
      </c>
      <c r="AS54" s="264">
        <v>0</v>
      </c>
      <c r="AT54" s="264">
        <v>0</v>
      </c>
      <c r="AU54" s="264">
        <v>0</v>
      </c>
      <c r="AV54" s="41"/>
      <c r="AY54" s="289">
        <v>135802.97</v>
      </c>
      <c r="AZ54" s="11">
        <v>0</v>
      </c>
      <c r="BA54" s="11">
        <v>0</v>
      </c>
      <c r="BB54" s="11">
        <v>0</v>
      </c>
      <c r="BC54" s="11">
        <v>0</v>
      </c>
      <c r="BD54" s="11">
        <v>0</v>
      </c>
      <c r="BE54" s="11">
        <v>0</v>
      </c>
      <c r="BF54" s="11">
        <v>0</v>
      </c>
      <c r="BG54" s="11">
        <v>0</v>
      </c>
      <c r="BH54" s="11">
        <v>0</v>
      </c>
      <c r="BI54" s="11">
        <v>0</v>
      </c>
      <c r="BJ54" s="11">
        <v>0</v>
      </c>
      <c r="BK54" s="11">
        <v>0</v>
      </c>
      <c r="BM54" s="11">
        <f t="shared" si="109"/>
        <v>0</v>
      </c>
      <c r="BO54" s="11">
        <f t="shared" ref="BO54:BR54" si="123">INDEX($AY54:$BK54,MATCH(BO$5,$AY$5:$BK$5,0))</f>
        <v>0</v>
      </c>
      <c r="BP54" s="11">
        <f t="shared" si="123"/>
        <v>0</v>
      </c>
      <c r="BQ54" s="11">
        <f t="shared" si="123"/>
        <v>0</v>
      </c>
      <c r="BR54" s="11">
        <f t="shared" si="123"/>
        <v>0</v>
      </c>
      <c r="BT54" s="11">
        <f t="shared" si="111"/>
        <v>0</v>
      </c>
    </row>
    <row r="55" spans="2:72" ht="14.25" customHeight="1" x14ac:dyDescent="0.25">
      <c r="AA55" s="41"/>
      <c r="AB55" s="41"/>
      <c r="AC55" s="41"/>
      <c r="AD55" s="41"/>
      <c r="AE55" s="41"/>
      <c r="AF55" s="41"/>
      <c r="AG55" s="41"/>
      <c r="AH55" s="41"/>
      <c r="AI55" s="281"/>
      <c r="AJ55" s="41"/>
      <c r="AK55" s="41"/>
      <c r="AL55" s="41"/>
      <c r="AM55" s="41"/>
      <c r="AN55" s="41"/>
      <c r="AO55" s="41"/>
      <c r="AP55" s="41"/>
      <c r="AQ55" s="41"/>
      <c r="AR55" s="41"/>
      <c r="AS55" s="41"/>
      <c r="AT55" s="41"/>
      <c r="AU55" s="41"/>
      <c r="AV55" s="41"/>
      <c r="AY55" s="280"/>
    </row>
    <row r="56" spans="2:72" ht="14.25" customHeight="1" x14ac:dyDescent="0.25">
      <c r="B56" s="14" t="s">
        <v>201</v>
      </c>
      <c r="P56" s="8"/>
      <c r="R56" s="8"/>
      <c r="W56" s="8"/>
      <c r="AA56" s="41"/>
      <c r="AB56" s="41"/>
      <c r="AC56" s="31"/>
      <c r="AD56" s="41"/>
      <c r="AE56" s="41"/>
      <c r="AF56" s="41"/>
      <c r="AG56" s="41"/>
      <c r="AH56" s="31"/>
      <c r="AI56" s="281"/>
      <c r="AJ56" s="41"/>
      <c r="AK56" s="41"/>
      <c r="AL56" s="41"/>
      <c r="AM56" s="41"/>
      <c r="AN56" s="41"/>
      <c r="AO56" s="41"/>
      <c r="AP56" s="41"/>
      <c r="AQ56" s="41"/>
      <c r="AR56" s="41"/>
      <c r="AS56" s="41"/>
      <c r="AT56" s="41"/>
      <c r="AU56" s="41"/>
      <c r="AV56" s="41"/>
      <c r="AY56" s="280"/>
      <c r="BL56" s="8"/>
      <c r="BN56" s="8"/>
      <c r="BS56" s="8"/>
    </row>
    <row r="57" spans="2:72" ht="14.25" customHeight="1" x14ac:dyDescent="0.25">
      <c r="B57" s="7" t="s">
        <v>201</v>
      </c>
      <c r="C57" s="282">
        <f t="shared" ref="C57:C59" si="124">BK57</f>
        <v>81439034.650000006</v>
      </c>
      <c r="D57" s="274">
        <f>SUMIFS('Youreka BS'!C:C,'Youreka BS'!$P:$P,$B57)</f>
        <v>81439034.650000006</v>
      </c>
      <c r="E57" s="274">
        <f>SUMIFS('Youreka BS'!D:D,'Youreka BS'!$P:$P,$B57)</f>
        <v>81439034.650000006</v>
      </c>
      <c r="F57" s="274">
        <f>SUMIFS('Youreka BS'!E:E,'Youreka BS'!$P:$P,$B57)</f>
        <v>81439034.650000006</v>
      </c>
      <c r="G57" s="274">
        <f>SUMIFS('Youreka BS'!F:F,'Youreka BS'!$P:$P,$B57)</f>
        <v>81439034.650000006</v>
      </c>
      <c r="H57" s="274">
        <f>SUMIFS('Youreka BS'!G:G,'Youreka BS'!$P:$P,$B57)</f>
        <v>81439034.650000006</v>
      </c>
      <c r="I57" s="274">
        <f>SUMIFS('Youreka BS'!H:H,'Youreka BS'!$P:$P,$B57)</f>
        <v>81439034.650000006</v>
      </c>
      <c r="J57" s="274">
        <f>SUMIFS('Youreka BS'!I:I,'Youreka BS'!$P:$P,$B57)</f>
        <v>81439034.650000006</v>
      </c>
      <c r="K57" s="274">
        <f>SUMIFS('Youreka BS'!J:J,'Youreka BS'!$P:$P,$B57)</f>
        <v>81439034.650000006</v>
      </c>
      <c r="L57" s="274">
        <f>SUMIFS('Youreka BS'!K:K,'Youreka BS'!$P:$P,$B57)</f>
        <v>81439034.650000006</v>
      </c>
      <c r="M57" s="274">
        <f>SUMIFS('Youreka BS'!L:L,'Youreka BS'!$P:$P,$B57)</f>
        <v>81439034.650000006</v>
      </c>
      <c r="N57" s="274">
        <f>SUMIFS('Youreka BS'!M:M,'Youreka BS'!$P:$P,$B57)</f>
        <v>81439034.650000006</v>
      </c>
      <c r="O57" s="274">
        <f>SUMIFS('Youreka BS'!N:N,'Youreka BS'!$P:$P,$B57)</f>
        <v>81439034.650000006</v>
      </c>
      <c r="P57" s="9"/>
      <c r="Q57" s="9">
        <f t="shared" ref="Q57:Q60" si="125">INDEX($C57:$O57,MATCH(Q$5,$C$5:$O$5,0))</f>
        <v>81439034.650000006</v>
      </c>
      <c r="R57" s="9"/>
      <c r="S57" s="9">
        <f t="shared" ref="S57:V57" si="126">INDEX($C57:$O57,MATCH(S$5,$C$5:$O$5,0))</f>
        <v>81439034.650000006</v>
      </c>
      <c r="T57" s="9">
        <f t="shared" si="126"/>
        <v>81439034.650000006</v>
      </c>
      <c r="U57" s="9">
        <f t="shared" si="126"/>
        <v>81439034.650000006</v>
      </c>
      <c r="V57" s="9">
        <f t="shared" si="126"/>
        <v>81439034.650000006</v>
      </c>
      <c r="W57" s="9"/>
      <c r="X57" s="9">
        <f t="shared" ref="X57:X60" si="127">INDEX($C57:$O57,MATCH(X$5,$C$5:$O$5,0))</f>
        <v>81439034.650000006</v>
      </c>
      <c r="AA57" s="41"/>
      <c r="AB57" s="33">
        <v>81439034.650000006</v>
      </c>
      <c r="AC57" s="33"/>
      <c r="AD57" s="33">
        <v>81439034.650000006</v>
      </c>
      <c r="AE57" s="33">
        <v>81439034.650000006</v>
      </c>
      <c r="AF57" s="33">
        <v>81439034.650000006</v>
      </c>
      <c r="AG57" s="33">
        <v>81439034.650000006</v>
      </c>
      <c r="AH57" s="33"/>
      <c r="AI57" s="285">
        <v>81439034.650000006</v>
      </c>
      <c r="AJ57" s="33">
        <v>81439034.650000006</v>
      </c>
      <c r="AK57" s="33">
        <v>81439034.650000006</v>
      </c>
      <c r="AL57" s="33">
        <v>81439034.650000006</v>
      </c>
      <c r="AM57" s="33">
        <v>81439034.650000006</v>
      </c>
      <c r="AN57" s="33">
        <v>81439034.650000006</v>
      </c>
      <c r="AO57" s="33">
        <v>81439034.650000006</v>
      </c>
      <c r="AP57" s="33">
        <v>81439034.650000006</v>
      </c>
      <c r="AQ57" s="33">
        <v>81439034.650000006</v>
      </c>
      <c r="AR57" s="33">
        <v>81439034.650000006</v>
      </c>
      <c r="AS57" s="33">
        <v>81439034.650000006</v>
      </c>
      <c r="AT57" s="33">
        <v>81439034.650000006</v>
      </c>
      <c r="AU57" s="33">
        <v>81439034.650000006</v>
      </c>
      <c r="AV57" s="41"/>
      <c r="AY57" s="286">
        <v>81439034.650000006</v>
      </c>
      <c r="AZ57" s="52">
        <v>81439034.650000006</v>
      </c>
      <c r="BA57" s="52">
        <v>81439034.650000006</v>
      </c>
      <c r="BB57" s="52">
        <v>81439034.650000006</v>
      </c>
      <c r="BC57" s="52">
        <v>81439034.650000006</v>
      </c>
      <c r="BD57" s="52">
        <v>81439034.650000006</v>
      </c>
      <c r="BE57" s="52">
        <v>81439034.650000006</v>
      </c>
      <c r="BF57" s="52">
        <v>81439034.650000006</v>
      </c>
      <c r="BG57" s="52">
        <v>81439034.650000006</v>
      </c>
      <c r="BH57" s="52">
        <v>81439034.650000006</v>
      </c>
      <c r="BI57" s="52">
        <v>81439034.650000006</v>
      </c>
      <c r="BJ57" s="52">
        <v>81439034.650000006</v>
      </c>
      <c r="BK57" s="52">
        <v>81439034.650000006</v>
      </c>
      <c r="BL57" s="9"/>
      <c r="BM57" s="9">
        <f t="shared" ref="BM57:BM60" si="128">INDEX($AY57:$BK57,MATCH(BM$5,$AY$5:$BK$5,0))</f>
        <v>81439034.650000006</v>
      </c>
      <c r="BN57" s="9"/>
      <c r="BO57" s="9">
        <f t="shared" ref="BO57:BR57" si="129">INDEX($AY57:$BK57,MATCH(BO$5,$AY$5:$BK$5,0))</f>
        <v>81439034.650000006</v>
      </c>
      <c r="BP57" s="9">
        <f t="shared" si="129"/>
        <v>81439034.650000006</v>
      </c>
      <c r="BQ57" s="9">
        <f t="shared" si="129"/>
        <v>81439034.650000006</v>
      </c>
      <c r="BR57" s="9">
        <f t="shared" si="129"/>
        <v>81439034.650000006</v>
      </c>
      <c r="BS57" s="9"/>
      <c r="BT57" s="9">
        <f t="shared" ref="BT57:BT60" si="130">INDEX($AY57:$BK57,MATCH(BT$5,$AY$5:$BK$5,0))</f>
        <v>81439034.650000006</v>
      </c>
    </row>
    <row r="58" spans="2:72" ht="14.25" customHeight="1" x14ac:dyDescent="0.25">
      <c r="B58" s="7" t="s">
        <v>202</v>
      </c>
      <c r="C58" s="282">
        <f t="shared" si="124"/>
        <v>-13987664.220000001</v>
      </c>
      <c r="D58" s="274">
        <f>SUMIFS('Youreka BS'!C:C,'Youreka BS'!$P:$P,$B58)</f>
        <v>-22825509.919999998</v>
      </c>
      <c r="E58" s="274">
        <f>SUMIFS('Youreka BS'!D:D,'Youreka BS'!$P:$P,$B58)</f>
        <v>-22825509.919999998</v>
      </c>
      <c r="F58" s="274">
        <f>SUMIFS('Youreka BS'!E:E,'Youreka BS'!$P:$P,$B58)</f>
        <v>-22825509.919999998</v>
      </c>
      <c r="G58" s="274">
        <f>SUMIFS('Youreka BS'!F:F,'Youreka BS'!$P:$P,$B58)</f>
        <v>-22825509.919999998</v>
      </c>
      <c r="H58" s="274">
        <f>SUMIFS('Youreka BS'!G:G,'Youreka BS'!$P:$P,$B58)</f>
        <v>-22825509.919999998</v>
      </c>
      <c r="I58" s="274">
        <f>SUMIFS('Youreka BS'!H:H,'Youreka BS'!$P:$P,$B58)</f>
        <v>-22825509.919999998</v>
      </c>
      <c r="J58" s="274">
        <f>SUMIFS('Youreka BS'!I:I,'Youreka BS'!$P:$P,$B58)</f>
        <v>-22825509.919999998</v>
      </c>
      <c r="K58" s="274">
        <f>SUMIFS('Youreka BS'!J:J,'Youreka BS'!$P:$P,$B58)</f>
        <v>-22825509.919999998</v>
      </c>
      <c r="L58" s="274">
        <f>SUMIFS('Youreka BS'!K:K,'Youreka BS'!$P:$P,$B58)</f>
        <v>-22825509.919999998</v>
      </c>
      <c r="M58" s="274">
        <f>SUMIFS('Youreka BS'!L:L,'Youreka BS'!$P:$P,$B58)</f>
        <v>-22825509.919999998</v>
      </c>
      <c r="N58" s="274">
        <f>SUMIFS('Youreka BS'!M:M,'Youreka BS'!$P:$P,$B58)</f>
        <v>-22825509.919999998</v>
      </c>
      <c r="O58" s="274">
        <f>SUMIFS('Youreka BS'!N:N,'Youreka BS'!$P:$P,$B58)</f>
        <v>-22825509.919999998</v>
      </c>
      <c r="P58" s="9"/>
      <c r="Q58" s="9">
        <f t="shared" si="125"/>
        <v>-22825509.919999998</v>
      </c>
      <c r="R58" s="9"/>
      <c r="S58" s="9">
        <f t="shared" ref="S58:V58" si="131">INDEX($C58:$O58,MATCH(S$5,$C$5:$O$5,0))</f>
        <v>-22825509.919999998</v>
      </c>
      <c r="T58" s="9">
        <f t="shared" si="131"/>
        <v>-22825509.919999998</v>
      </c>
      <c r="U58" s="9">
        <f t="shared" si="131"/>
        <v>-22825509.919999998</v>
      </c>
      <c r="V58" s="9">
        <f t="shared" si="131"/>
        <v>-22825509.919999998</v>
      </c>
      <c r="W58" s="9"/>
      <c r="X58" s="9">
        <f t="shared" si="127"/>
        <v>-22825509.919999998</v>
      </c>
      <c r="AA58" s="41"/>
      <c r="AB58" s="33">
        <v>-22825306.060000002</v>
      </c>
      <c r="AC58" s="33"/>
      <c r="AD58" s="33">
        <v>-22825306.060000002</v>
      </c>
      <c r="AE58" s="33">
        <v>-22825306.060000002</v>
      </c>
      <c r="AF58" s="33">
        <v>-22825306.060000002</v>
      </c>
      <c r="AG58" s="33">
        <v>-22825306.060000002</v>
      </c>
      <c r="AH58" s="33"/>
      <c r="AI58" s="285">
        <v>-13987664.220000001</v>
      </c>
      <c r="AJ58" s="33">
        <v>-22825306.060000002</v>
      </c>
      <c r="AK58" s="33">
        <v>-22825306.060000002</v>
      </c>
      <c r="AL58" s="33">
        <v>-22825306.060000002</v>
      </c>
      <c r="AM58" s="33">
        <v>-22825306.060000002</v>
      </c>
      <c r="AN58" s="33">
        <v>-22825306.060000002</v>
      </c>
      <c r="AO58" s="33">
        <v>-22825306.060000002</v>
      </c>
      <c r="AP58" s="33">
        <v>-22825306.060000002</v>
      </c>
      <c r="AQ58" s="33">
        <v>-22825306.060000002</v>
      </c>
      <c r="AR58" s="33">
        <v>-22825306.060000002</v>
      </c>
      <c r="AS58" s="33">
        <v>-22825306.060000002</v>
      </c>
      <c r="AT58" s="33">
        <v>-22825306.060000002</v>
      </c>
      <c r="AU58" s="33">
        <v>-22825306.060000002</v>
      </c>
      <c r="AV58" s="41"/>
      <c r="AY58" s="286">
        <v>-3639029.62</v>
      </c>
      <c r="AZ58" s="52">
        <v>-13987664.220000001</v>
      </c>
      <c r="BA58" s="52">
        <v>-13987664.220000001</v>
      </c>
      <c r="BB58" s="52">
        <v>-13987664.220000001</v>
      </c>
      <c r="BC58" s="52">
        <v>-13987664.220000001</v>
      </c>
      <c r="BD58" s="52">
        <v>-13987664.220000001</v>
      </c>
      <c r="BE58" s="52">
        <v>-13987664.220000001</v>
      </c>
      <c r="BF58" s="52">
        <v>-13987664.220000001</v>
      </c>
      <c r="BG58" s="52">
        <v>-13987664.220000001</v>
      </c>
      <c r="BH58" s="52">
        <v>-13987664.220000001</v>
      </c>
      <c r="BI58" s="52">
        <v>-13987664.220000001</v>
      </c>
      <c r="BJ58" s="52">
        <v>-13987664.220000001</v>
      </c>
      <c r="BK58" s="52">
        <v>-13987664.220000001</v>
      </c>
      <c r="BL58" s="9"/>
      <c r="BM58" s="9">
        <f t="shared" si="128"/>
        <v>-13987664.220000001</v>
      </c>
      <c r="BN58" s="9"/>
      <c r="BO58" s="9">
        <f t="shared" ref="BO58:BR58" si="132">INDEX($AY58:$BK58,MATCH(BO$5,$AY$5:$BK$5,0))</f>
        <v>-13987664.220000001</v>
      </c>
      <c r="BP58" s="9">
        <f t="shared" si="132"/>
        <v>-13987664.220000001</v>
      </c>
      <c r="BQ58" s="9">
        <f t="shared" si="132"/>
        <v>-13987664.220000001</v>
      </c>
      <c r="BR58" s="9">
        <f t="shared" si="132"/>
        <v>-13987664.220000001</v>
      </c>
      <c r="BS58" s="9"/>
      <c r="BT58" s="9">
        <f t="shared" si="130"/>
        <v>-13987664.220000001</v>
      </c>
    </row>
    <row r="59" spans="2:72" ht="14.25" customHeight="1" x14ac:dyDescent="0.25">
      <c r="B59" s="7" t="s">
        <v>203</v>
      </c>
      <c r="C59" s="282">
        <f t="shared" si="124"/>
        <v>-8837641.8399999999</v>
      </c>
      <c r="D59" s="274">
        <f>SUMIFS('Youreka BS'!C:C,'Youreka BS'!$P:$P,$B59)</f>
        <v>-656118.72000000009</v>
      </c>
      <c r="E59" s="274">
        <f>SUMIFS('Youreka BS'!D:D,'Youreka BS'!$P:$P,$B59)</f>
        <v>-1258649.6800000004</v>
      </c>
      <c r="F59" s="274">
        <f>SUMIFS('Youreka BS'!E:E,'Youreka BS'!$P:$P,$B59)</f>
        <v>-1921496.2100000009</v>
      </c>
      <c r="G59" s="274">
        <f>SUMIFS('Youreka BS'!F:F,'Youreka BS'!$P:$P,$B59)</f>
        <v>-2496151.2000000007</v>
      </c>
      <c r="H59" s="274">
        <f>SUMIFS('Youreka BS'!G:G,'Youreka BS'!$P:$P,$B59)</f>
        <v>-3085911.0500000007</v>
      </c>
      <c r="I59" s="274">
        <f>SUMIFS('Youreka BS'!H:H,'Youreka BS'!$P:$P,$B59)</f>
        <v>-3689950.8500000006</v>
      </c>
      <c r="J59" s="274">
        <f>SUMIFS('Youreka BS'!I:I,'Youreka BS'!$P:$P,$B59)</f>
        <v>-4262626.4700000007</v>
      </c>
      <c r="K59" s="274">
        <f>SUMIFS('Youreka BS'!J:J,'Youreka BS'!$P:$P,$B59)</f>
        <v>-4786917.8500000006</v>
      </c>
      <c r="L59" s="274">
        <f>SUMIFS('Youreka BS'!K:K,'Youreka BS'!$P:$P,$B59)</f>
        <v>-5310115.4800000004</v>
      </c>
      <c r="M59" s="274">
        <f>SUMIFS('Youreka BS'!L:L,'Youreka BS'!$P:$P,$B59)</f>
        <v>-5913315.9100000001</v>
      </c>
      <c r="N59" s="274">
        <f>SUMIFS('Youreka BS'!M:M,'Youreka BS'!$P:$P,$B59)</f>
        <v>-6369756.8100000005</v>
      </c>
      <c r="O59" s="274">
        <f>SUMIFS('Youreka BS'!N:N,'Youreka BS'!$P:$P,$B59)</f>
        <v>-6837563.2100000009</v>
      </c>
      <c r="P59" s="9"/>
      <c r="Q59" s="9">
        <f t="shared" si="125"/>
        <v>-6837563.2100000009</v>
      </c>
      <c r="R59" s="9"/>
      <c r="S59" s="9">
        <f t="shared" ref="S59:V59" si="133">INDEX($C59:$O59,MATCH(S$5,$C$5:$O$5,0))</f>
        <v>-1921496.2100000009</v>
      </c>
      <c r="T59" s="9">
        <f t="shared" si="133"/>
        <v>-3689950.8500000006</v>
      </c>
      <c r="U59" s="9">
        <f t="shared" si="133"/>
        <v>-5310115.4800000004</v>
      </c>
      <c r="V59" s="9">
        <f t="shared" si="133"/>
        <v>-6837563.2100000009</v>
      </c>
      <c r="W59" s="9"/>
      <c r="X59" s="9">
        <f t="shared" si="127"/>
        <v>-6369756.8100000005</v>
      </c>
      <c r="AA59" s="41"/>
      <c r="AB59" s="33">
        <v>-7143668.1197048612</v>
      </c>
      <c r="AC59" s="33"/>
      <c r="AD59" s="33">
        <v>-1955989.0831536611</v>
      </c>
      <c r="AE59" s="33">
        <v>-3789335.19210114</v>
      </c>
      <c r="AF59" s="33">
        <v>-5509068.2468628483</v>
      </c>
      <c r="AG59" s="33">
        <v>-7143668.1197048612</v>
      </c>
      <c r="AH59" s="33"/>
      <c r="AI59" s="285">
        <v>-8837641.8399999999</v>
      </c>
      <c r="AJ59" s="33">
        <v>-648589.67746387748</v>
      </c>
      <c r="AK59" s="33">
        <v>-1303821.0318188681</v>
      </c>
      <c r="AL59" s="33">
        <v>-1955989.0831536611</v>
      </c>
      <c r="AM59" s="33">
        <v>-2601729.315558386</v>
      </c>
      <c r="AN59" s="33">
        <v>-3206930.4123148671</v>
      </c>
      <c r="AO59" s="33">
        <v>-3789335.19210114</v>
      </c>
      <c r="AP59" s="33">
        <v>-4372447.7373373788</v>
      </c>
      <c r="AQ59" s="33">
        <v>-4929974.4880426908</v>
      </c>
      <c r="AR59" s="33">
        <v>-5509068.2468628483</v>
      </c>
      <c r="AS59" s="33">
        <v>-6025574.2554123178</v>
      </c>
      <c r="AT59" s="33">
        <v>-6596869.9407047872</v>
      </c>
      <c r="AU59" s="33">
        <v>-7143668.1197048612</v>
      </c>
      <c r="AV59" s="41"/>
      <c r="AY59" s="286">
        <v>-10348533.299999999</v>
      </c>
      <c r="AZ59" s="52">
        <v>-745851.72</v>
      </c>
      <c r="BA59" s="52">
        <v>-1515610.42</v>
      </c>
      <c r="BB59" s="52">
        <v>-2303046.02</v>
      </c>
      <c r="BC59" s="52">
        <v>-3050718.26</v>
      </c>
      <c r="BD59" s="52">
        <v>-3817198.57</v>
      </c>
      <c r="BE59" s="52">
        <v>-4545533.95</v>
      </c>
      <c r="BF59" s="52">
        <v>-5307510.16</v>
      </c>
      <c r="BG59" s="52">
        <v>-6076534.9199999999</v>
      </c>
      <c r="BH59" s="52">
        <v>-6791826.4199999999</v>
      </c>
      <c r="BI59" s="52">
        <v>-7491287.1500000004</v>
      </c>
      <c r="BJ59" s="52">
        <v>-8158203.75</v>
      </c>
      <c r="BK59" s="52">
        <v>-8837641.8399999999</v>
      </c>
      <c r="BL59" s="9"/>
      <c r="BM59" s="9">
        <f t="shared" si="128"/>
        <v>-8837641.8399999999</v>
      </c>
      <c r="BN59" s="9"/>
      <c r="BO59" s="9">
        <f t="shared" ref="BO59:BR59" si="134">INDEX($AY59:$BK59,MATCH(BO$5,$AY$5:$BK$5,0))</f>
        <v>-2303046.02</v>
      </c>
      <c r="BP59" s="9">
        <f t="shared" si="134"/>
        <v>-4545533.95</v>
      </c>
      <c r="BQ59" s="9">
        <f t="shared" si="134"/>
        <v>-6791826.4199999999</v>
      </c>
      <c r="BR59" s="9">
        <f t="shared" si="134"/>
        <v>-8837641.8399999999</v>
      </c>
      <c r="BS59" s="9"/>
      <c r="BT59" s="9">
        <f t="shared" si="130"/>
        <v>-8158203.75</v>
      </c>
    </row>
    <row r="60" spans="2:72" ht="14.25" customHeight="1" x14ac:dyDescent="0.25">
      <c r="B60" s="14" t="s">
        <v>204</v>
      </c>
      <c r="C60" s="11">
        <f t="shared" ref="C60" si="135">SUM(C57:C59)</f>
        <v>58613728.590000004</v>
      </c>
      <c r="D60" s="11">
        <f t="shared" ref="D60:O60" si="136">SUM(D57:D59)</f>
        <v>57957406.010000005</v>
      </c>
      <c r="E60" s="11">
        <f t="shared" si="136"/>
        <v>57354875.050000004</v>
      </c>
      <c r="F60" s="11">
        <f t="shared" si="136"/>
        <v>56692028.520000003</v>
      </c>
      <c r="G60" s="11">
        <f t="shared" si="136"/>
        <v>56117373.530000001</v>
      </c>
      <c r="H60" s="11">
        <f t="shared" si="136"/>
        <v>55527613.680000007</v>
      </c>
      <c r="I60" s="11">
        <f t="shared" si="136"/>
        <v>54923573.880000003</v>
      </c>
      <c r="J60" s="11">
        <f t="shared" si="136"/>
        <v>54350898.260000005</v>
      </c>
      <c r="K60" s="11">
        <f t="shared" si="136"/>
        <v>53826606.880000003</v>
      </c>
      <c r="L60" s="11">
        <f t="shared" si="136"/>
        <v>53303409.25</v>
      </c>
      <c r="M60" s="11">
        <f t="shared" si="136"/>
        <v>52700208.820000008</v>
      </c>
      <c r="N60" s="11">
        <f t="shared" si="136"/>
        <v>52243767.920000002</v>
      </c>
      <c r="O60" s="11">
        <f t="shared" si="136"/>
        <v>51775961.520000003</v>
      </c>
      <c r="P60" s="9"/>
      <c r="Q60" s="11">
        <f t="shared" si="125"/>
        <v>51775961.520000003</v>
      </c>
      <c r="R60" s="9"/>
      <c r="S60" s="11">
        <f t="shared" ref="S60:V60" si="137">INDEX($C60:$O60,MATCH(S$5,$C$5:$O$5,0))</f>
        <v>56692028.520000003</v>
      </c>
      <c r="T60" s="11">
        <f t="shared" si="137"/>
        <v>54923573.880000003</v>
      </c>
      <c r="U60" s="11">
        <f t="shared" si="137"/>
        <v>53303409.25</v>
      </c>
      <c r="V60" s="11">
        <f t="shared" si="137"/>
        <v>51775961.520000003</v>
      </c>
      <c r="W60" s="9"/>
      <c r="X60" s="11">
        <f t="shared" si="127"/>
        <v>52243767.920000002</v>
      </c>
      <c r="AA60" s="41"/>
      <c r="AB60" s="264">
        <v>51470060.470295146</v>
      </c>
      <c r="AC60" s="33"/>
      <c r="AD60" s="264">
        <v>56657739.506846346</v>
      </c>
      <c r="AE60" s="264">
        <v>54824393.39789886</v>
      </c>
      <c r="AF60" s="264">
        <v>53104660.343137152</v>
      </c>
      <c r="AG60" s="264">
        <v>51470060.470295146</v>
      </c>
      <c r="AH60" s="33"/>
      <c r="AI60" s="288">
        <v>58613728.590000004</v>
      </c>
      <c r="AJ60" s="264">
        <v>57965138.912536129</v>
      </c>
      <c r="AK60" s="264">
        <v>57309907.558181137</v>
      </c>
      <c r="AL60" s="264">
        <v>56657739.506846346</v>
      </c>
      <c r="AM60" s="264">
        <v>56011999.274441615</v>
      </c>
      <c r="AN60" s="264">
        <v>55406798.177685134</v>
      </c>
      <c r="AO60" s="264">
        <v>54824393.39789886</v>
      </c>
      <c r="AP60" s="264">
        <v>54241280.852662623</v>
      </c>
      <c r="AQ60" s="264">
        <v>53683754.101957314</v>
      </c>
      <c r="AR60" s="264">
        <v>53104660.343137152</v>
      </c>
      <c r="AS60" s="264">
        <v>52588154.334587686</v>
      </c>
      <c r="AT60" s="264">
        <v>52016858.649295218</v>
      </c>
      <c r="AU60" s="264">
        <v>51470060.470295146</v>
      </c>
      <c r="AV60" s="41"/>
      <c r="AY60" s="289">
        <v>67451471.730000004</v>
      </c>
      <c r="AZ60" s="11">
        <v>66705518.710000008</v>
      </c>
      <c r="BA60" s="11">
        <v>65935760.010000005</v>
      </c>
      <c r="BB60" s="11">
        <v>65148324.410000004</v>
      </c>
      <c r="BC60" s="11">
        <v>64400652.170000009</v>
      </c>
      <c r="BD60" s="11">
        <v>63634171.860000007</v>
      </c>
      <c r="BE60" s="11">
        <v>62905836.480000004</v>
      </c>
      <c r="BF60" s="11">
        <v>62143860.270000011</v>
      </c>
      <c r="BG60" s="11">
        <v>61374835.510000005</v>
      </c>
      <c r="BH60" s="11">
        <v>60659544.010000005</v>
      </c>
      <c r="BI60" s="11">
        <v>59960083.280000009</v>
      </c>
      <c r="BJ60" s="11">
        <v>59293166.680000007</v>
      </c>
      <c r="BK60" s="11">
        <v>58613728.590000004</v>
      </c>
      <c r="BL60" s="9"/>
      <c r="BM60" s="11">
        <f t="shared" si="128"/>
        <v>58613728.590000004</v>
      </c>
      <c r="BN60" s="9"/>
      <c r="BO60" s="11">
        <f t="shared" ref="BO60:BR60" si="138">INDEX($AY60:$BK60,MATCH(BO$5,$AY$5:$BK$5,0))</f>
        <v>65148324.410000004</v>
      </c>
      <c r="BP60" s="11">
        <f t="shared" si="138"/>
        <v>62905836.480000004</v>
      </c>
      <c r="BQ60" s="11">
        <f t="shared" si="138"/>
        <v>60659544.010000005</v>
      </c>
      <c r="BR60" s="11">
        <f t="shared" si="138"/>
        <v>58613728.590000004</v>
      </c>
      <c r="BS60" s="9"/>
      <c r="BT60" s="11">
        <f t="shared" si="130"/>
        <v>59293166.680000007</v>
      </c>
    </row>
    <row r="61" spans="2:72" ht="14.25" customHeight="1" x14ac:dyDescent="0.25">
      <c r="P61" s="9"/>
      <c r="R61" s="9"/>
      <c r="W61" s="9"/>
      <c r="AA61" s="41"/>
      <c r="AB61" s="41"/>
      <c r="AC61" s="33"/>
      <c r="AD61" s="41"/>
      <c r="AE61" s="41"/>
      <c r="AF61" s="41"/>
      <c r="AG61" s="41"/>
      <c r="AH61" s="33"/>
      <c r="AI61" s="281"/>
      <c r="AJ61" s="41"/>
      <c r="AK61" s="41"/>
      <c r="AL61" s="41"/>
      <c r="AM61" s="41"/>
      <c r="AN61" s="41"/>
      <c r="AO61" s="41"/>
      <c r="AP61" s="41"/>
      <c r="AQ61" s="41"/>
      <c r="AR61" s="41"/>
      <c r="AS61" s="41"/>
      <c r="AT61" s="41"/>
      <c r="AU61" s="41"/>
      <c r="AV61" s="41"/>
      <c r="AY61" s="280"/>
      <c r="BL61" s="9"/>
      <c r="BN61" s="9"/>
      <c r="BS61" s="9"/>
    </row>
    <row r="62" spans="2:72" ht="14.25" customHeight="1" x14ac:dyDescent="0.25">
      <c r="B62" s="10" t="s">
        <v>205</v>
      </c>
      <c r="C62" s="49">
        <f t="shared" ref="C62" si="139">C46+C54+C60</f>
        <v>66712774.970000006</v>
      </c>
      <c r="D62" s="49">
        <f t="shared" ref="D62:O62" si="140">D46+D54+D60</f>
        <v>67638179.800000012</v>
      </c>
      <c r="E62" s="49">
        <f t="shared" si="140"/>
        <v>66193325.940000005</v>
      </c>
      <c r="F62" s="49">
        <f t="shared" si="140"/>
        <v>65681563.890000001</v>
      </c>
      <c r="G62" s="49">
        <f t="shared" si="140"/>
        <v>63938163.420000002</v>
      </c>
      <c r="H62" s="49">
        <f t="shared" si="140"/>
        <v>63048852.970000006</v>
      </c>
      <c r="I62" s="49">
        <f t="shared" si="140"/>
        <v>62531163.540000007</v>
      </c>
      <c r="J62" s="49">
        <f t="shared" si="140"/>
        <v>60891274.620000005</v>
      </c>
      <c r="K62" s="49">
        <f t="shared" si="140"/>
        <v>60331655.710000001</v>
      </c>
      <c r="L62" s="49">
        <f t="shared" si="140"/>
        <v>60808583.57</v>
      </c>
      <c r="M62" s="49">
        <f t="shared" si="140"/>
        <v>59767553.340000011</v>
      </c>
      <c r="N62" s="49">
        <f t="shared" si="140"/>
        <v>59310586.730000004</v>
      </c>
      <c r="O62" s="49">
        <f t="shared" si="140"/>
        <v>60372849.490000002</v>
      </c>
      <c r="P62" s="8"/>
      <c r="Q62" s="49">
        <f t="array" ref="Q62">INDEX($C62:$O62,MATCH(Q$5,$C$5:$O$5,0))</f>
        <v>60372849.490000002</v>
      </c>
      <c r="R62" s="8"/>
      <c r="S62" s="49">
        <f t="shared" ref="S62:V62" si="141">INDEX($C62:$O62,MATCH(S$5,$C$5:$O$5,0))</f>
        <v>65681563.890000001</v>
      </c>
      <c r="T62" s="49">
        <f t="shared" si="141"/>
        <v>62531163.540000007</v>
      </c>
      <c r="U62" s="49">
        <f t="shared" si="141"/>
        <v>60808583.57</v>
      </c>
      <c r="V62" s="49">
        <f t="shared" si="141"/>
        <v>60372849.490000002</v>
      </c>
      <c r="W62" s="8"/>
      <c r="X62" s="49">
        <f t="array" ref="X62">INDEX($C62:$O62,MATCH(X$5,$C$5:$O$5,0))</f>
        <v>59310586.730000004</v>
      </c>
      <c r="AA62" s="41"/>
      <c r="AB62" s="266">
        <v>59728228.608530477</v>
      </c>
      <c r="AC62" s="31"/>
      <c r="AD62" s="266">
        <v>65666654.004927605</v>
      </c>
      <c r="AE62" s="266">
        <v>62764688.056650728</v>
      </c>
      <c r="AF62" s="266">
        <v>61060674.352744251</v>
      </c>
      <c r="AG62" s="266">
        <v>59728228.608530477</v>
      </c>
      <c r="AH62" s="266">
        <v>0</v>
      </c>
      <c r="AI62" s="290">
        <v>66712774.970000006</v>
      </c>
      <c r="AJ62" s="266">
        <v>67863132.872072741</v>
      </c>
      <c r="AK62" s="266">
        <v>66728928.645738848</v>
      </c>
      <c r="AL62" s="266">
        <v>65666654.004927605</v>
      </c>
      <c r="AM62" s="266">
        <v>64661478.637249768</v>
      </c>
      <c r="AN62" s="266">
        <v>63651285.723566122</v>
      </c>
      <c r="AO62" s="266">
        <v>62764688.056650728</v>
      </c>
      <c r="AP62" s="266">
        <v>61909458.886241689</v>
      </c>
      <c r="AQ62" s="266">
        <v>60879942.148355134</v>
      </c>
      <c r="AR62" s="266">
        <v>61060674.352744251</v>
      </c>
      <c r="AS62" s="266">
        <v>60063313.276816569</v>
      </c>
      <c r="AT62" s="266">
        <v>59365623.572447173</v>
      </c>
      <c r="AU62" s="266">
        <v>59728228.608530477</v>
      </c>
      <c r="AV62" s="41"/>
      <c r="AY62" s="291">
        <v>73693992.120000005</v>
      </c>
      <c r="AZ62" s="49">
        <v>75186953.180000007</v>
      </c>
      <c r="BA62" s="49">
        <v>73849452.760000005</v>
      </c>
      <c r="BB62" s="49">
        <v>72964015.75</v>
      </c>
      <c r="BC62" s="49">
        <v>71888027.720000014</v>
      </c>
      <c r="BD62" s="49">
        <v>70660173.290000007</v>
      </c>
      <c r="BE62" s="49">
        <v>69589958.980000004</v>
      </c>
      <c r="BF62" s="49">
        <v>68573148.760000005</v>
      </c>
      <c r="BG62" s="49">
        <v>67043135.370000005</v>
      </c>
      <c r="BH62" s="49">
        <v>66855985.480000004</v>
      </c>
      <c r="BI62" s="49">
        <v>66493131.88000001</v>
      </c>
      <c r="BJ62" s="49">
        <v>67067802.790000007</v>
      </c>
      <c r="BK62" s="49">
        <v>66712774.970000006</v>
      </c>
      <c r="BL62" s="8"/>
      <c r="BM62" s="49">
        <f t="array" ref="BM62">INDEX($AY62:$BK62,MATCH(BM$5,$AY$5:$BK$5,0))</f>
        <v>66712774.970000006</v>
      </c>
      <c r="BN62" s="8"/>
      <c r="BO62" s="49">
        <f t="shared" ref="BO62:BR62" si="142">INDEX($AY62:$BK62,MATCH(BO$5,$AY$5:$BK$5,0))</f>
        <v>72964015.75</v>
      </c>
      <c r="BP62" s="49">
        <f t="shared" si="142"/>
        <v>69589958.980000004</v>
      </c>
      <c r="BQ62" s="49">
        <f t="shared" si="142"/>
        <v>66855985.480000004</v>
      </c>
      <c r="BR62" s="49">
        <f t="shared" si="142"/>
        <v>66712774.970000006</v>
      </c>
      <c r="BS62" s="8"/>
      <c r="BT62" s="49">
        <f t="array" ref="BT62">INDEX($AY62:$BK62,MATCH(BT$5,$AY$5:$BK$5,0))</f>
        <v>67067802.790000007</v>
      </c>
    </row>
    <row r="63" spans="2:72" ht="14.25" customHeight="1" x14ac:dyDescent="0.25">
      <c r="AA63" s="41"/>
      <c r="AC63" s="41"/>
      <c r="AH63" s="41"/>
      <c r="AV63" s="41"/>
    </row>
    <row r="64" spans="2:72" ht="14.25" customHeight="1" x14ac:dyDescent="0.25">
      <c r="B64" s="294" t="s">
        <v>380</v>
      </c>
      <c r="C64" s="272">
        <f t="shared" ref="C64:O64" si="143">C34-C62</f>
        <v>0</v>
      </c>
      <c r="D64" s="272">
        <f t="shared" si="143"/>
        <v>0</v>
      </c>
      <c r="E64" s="272">
        <f t="shared" si="143"/>
        <v>0</v>
      </c>
      <c r="F64" s="272">
        <f t="shared" si="143"/>
        <v>0</v>
      </c>
      <c r="G64" s="272">
        <f t="shared" si="143"/>
        <v>0</v>
      </c>
      <c r="H64" s="272">
        <f t="shared" si="143"/>
        <v>0</v>
      </c>
      <c r="I64" s="272">
        <f t="shared" si="143"/>
        <v>0</v>
      </c>
      <c r="J64" s="272">
        <f t="shared" si="143"/>
        <v>0</v>
      </c>
      <c r="K64" s="272">
        <f t="shared" si="143"/>
        <v>0</v>
      </c>
      <c r="L64" s="272">
        <f t="shared" si="143"/>
        <v>0</v>
      </c>
      <c r="M64" s="272">
        <f t="shared" si="143"/>
        <v>0</v>
      </c>
      <c r="N64" s="272">
        <f t="shared" si="143"/>
        <v>0</v>
      </c>
      <c r="O64" s="272">
        <f t="shared" si="143"/>
        <v>0</v>
      </c>
      <c r="P64" s="270"/>
      <c r="Q64" s="272">
        <f>Q34-Q62</f>
        <v>0</v>
      </c>
      <c r="R64" s="270"/>
      <c r="S64" s="272">
        <f t="shared" ref="S64:V64" si="144">S34-S62</f>
        <v>0</v>
      </c>
      <c r="T64" s="272">
        <f t="shared" si="144"/>
        <v>0</v>
      </c>
      <c r="U64" s="272">
        <f t="shared" si="144"/>
        <v>0</v>
      </c>
      <c r="V64" s="272">
        <f t="shared" si="144"/>
        <v>0</v>
      </c>
      <c r="W64" s="270"/>
      <c r="X64" s="272">
        <f>X34-X62</f>
        <v>0</v>
      </c>
      <c r="AA64" s="41"/>
      <c r="AB64" s="272">
        <f>AB34-AB62</f>
        <v>9.8333343863487244E-2</v>
      </c>
      <c r="AC64" s="41"/>
      <c r="AD64" s="272">
        <f t="shared" ref="AD64:AG64" si="145">AD34-AD62</f>
        <v>9.8333336412906647E-2</v>
      </c>
      <c r="AE64" s="272">
        <f t="shared" si="145"/>
        <v>9.833332896232605E-2</v>
      </c>
      <c r="AF64" s="272">
        <f t="shared" si="145"/>
        <v>9.8333343863487244E-2</v>
      </c>
      <c r="AG64" s="272">
        <f t="shared" si="145"/>
        <v>9.8333343863487244E-2</v>
      </c>
      <c r="AH64" s="41"/>
      <c r="AI64" s="272">
        <f t="shared" ref="AI64:AU64" si="146">AI34-AI62</f>
        <v>0</v>
      </c>
      <c r="AJ64" s="272">
        <f t="shared" si="146"/>
        <v>9.833332896232605E-2</v>
      </c>
      <c r="AK64" s="272">
        <f t="shared" si="146"/>
        <v>9.8333336412906647E-2</v>
      </c>
      <c r="AL64" s="272">
        <f t="shared" si="146"/>
        <v>9.8333336412906647E-2</v>
      </c>
      <c r="AM64" s="272">
        <f t="shared" si="146"/>
        <v>9.8333336412906647E-2</v>
      </c>
      <c r="AN64" s="272">
        <f t="shared" si="146"/>
        <v>9.8333336412906647E-2</v>
      </c>
      <c r="AO64" s="272">
        <f t="shared" si="146"/>
        <v>9.833332896232605E-2</v>
      </c>
      <c r="AP64" s="272">
        <f t="shared" si="146"/>
        <v>9.8333336412906647E-2</v>
      </c>
      <c r="AQ64" s="272">
        <f t="shared" si="146"/>
        <v>9.8333336412906647E-2</v>
      </c>
      <c r="AR64" s="272">
        <f t="shared" si="146"/>
        <v>9.8333343863487244E-2</v>
      </c>
      <c r="AS64" s="272">
        <f t="shared" si="146"/>
        <v>9.833332896232605E-2</v>
      </c>
      <c r="AT64" s="272">
        <f t="shared" si="146"/>
        <v>9.8333336412906647E-2</v>
      </c>
      <c r="AU64" s="272">
        <f t="shared" si="146"/>
        <v>9.8333343863487244E-2</v>
      </c>
      <c r="AV64" s="41"/>
      <c r="AY64" s="272">
        <f t="shared" ref="AY64:BK64" si="147">AY34-AY62</f>
        <v>0</v>
      </c>
      <c r="AZ64" s="272">
        <f t="shared" si="147"/>
        <v>0</v>
      </c>
      <c r="BA64" s="272">
        <f t="shared" si="147"/>
        <v>0</v>
      </c>
      <c r="BB64" s="272">
        <f t="shared" si="147"/>
        <v>0</v>
      </c>
      <c r="BC64" s="272">
        <f t="shared" si="147"/>
        <v>0</v>
      </c>
      <c r="BD64" s="272">
        <f t="shared" si="147"/>
        <v>0</v>
      </c>
      <c r="BE64" s="272">
        <f t="shared" si="147"/>
        <v>0</v>
      </c>
      <c r="BF64" s="272">
        <f t="shared" si="147"/>
        <v>0</v>
      </c>
      <c r="BG64" s="272">
        <f t="shared" si="147"/>
        <v>0</v>
      </c>
      <c r="BH64" s="272">
        <f t="shared" si="147"/>
        <v>0</v>
      </c>
      <c r="BI64" s="272">
        <f t="shared" si="147"/>
        <v>0</v>
      </c>
      <c r="BJ64" s="272">
        <f t="shared" si="147"/>
        <v>0</v>
      </c>
      <c r="BK64" s="272">
        <f t="shared" si="147"/>
        <v>0</v>
      </c>
      <c r="BL64" s="270"/>
      <c r="BM64" s="272">
        <f>BM34-BM62</f>
        <v>0</v>
      </c>
      <c r="BN64" s="270"/>
      <c r="BO64" s="272">
        <f t="shared" ref="BO64:BR64" si="148">BO34-BO62</f>
        <v>0</v>
      </c>
      <c r="BP64" s="272">
        <f t="shared" si="148"/>
        <v>0</v>
      </c>
      <c r="BQ64" s="272">
        <f t="shared" si="148"/>
        <v>0</v>
      </c>
      <c r="BR64" s="272">
        <f t="shared" si="148"/>
        <v>0</v>
      </c>
      <c r="BS64" s="270"/>
      <c r="BT64" s="272">
        <f>BT34-BT62</f>
        <v>0</v>
      </c>
    </row>
  </sheetData>
  <autoFilter ref="B5:BT62" xr:uid="{00000000-0009-0000-0000-000018000000}"/>
  <pageMargins left="0.7" right="0.7" top="0.75" bottom="0.75" header="0" footer="0"/>
  <pageSetup orientation="portrai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FFFF99"/>
  </sheetPr>
  <dimension ref="B2:BT71"/>
  <sheetViews>
    <sheetView showGridLines="0" workbookViewId="0">
      <pane xSplit="2" ySplit="5" topLeftCell="C36" activePane="bottomRight" state="frozen"/>
      <selection pane="topRight" activeCell="C1" sqref="C1"/>
      <selection pane="bottomLeft" activeCell="A6" sqref="A6"/>
      <selection pane="bottomRight" activeCell="B60" sqref="B60"/>
    </sheetView>
  </sheetViews>
  <sheetFormatPr defaultColWidth="14.42578125" defaultRowHeight="15" customHeight="1" x14ac:dyDescent="0.25"/>
  <cols>
    <col min="1" max="1" width="9.140625" customWidth="1"/>
    <col min="2" max="2" width="53.5703125" customWidth="1"/>
    <col min="3" max="3" width="12.42578125" customWidth="1"/>
    <col min="4" max="4" width="11.85546875" customWidth="1"/>
    <col min="5" max="10" width="13.42578125" customWidth="1"/>
    <col min="11" max="11" width="17.140625" customWidth="1"/>
    <col min="12" max="15" width="13.42578125" customWidth="1"/>
    <col min="16" max="16" width="1.85546875" customWidth="1"/>
    <col min="17" max="17" width="13.42578125" customWidth="1"/>
    <col min="18" max="18" width="1.85546875" customWidth="1"/>
    <col min="19" max="22" width="13.42578125" customWidth="1"/>
    <col min="23" max="23" width="1.85546875" customWidth="1"/>
    <col min="24" max="24" width="11.85546875" customWidth="1"/>
    <col min="25" max="25" width="1.85546875" customWidth="1"/>
    <col min="26" max="26" width="2.5703125" style="253" customWidth="1"/>
    <col min="27" max="27" width="1.85546875" customWidth="1"/>
    <col min="28" max="28" width="12.42578125" customWidth="1"/>
    <col min="29" max="29" width="1.85546875" customWidth="1"/>
    <col min="30" max="30" width="12.5703125" customWidth="1"/>
    <col min="31" max="31" width="11.85546875" customWidth="1"/>
    <col min="32" max="33" width="12.42578125" customWidth="1"/>
    <col min="34" max="34" width="1.85546875" customWidth="1"/>
    <col min="35" max="35" width="12.42578125" customWidth="1"/>
    <col min="36" max="36" width="11.85546875" customWidth="1"/>
    <col min="37" max="37" width="12.42578125" customWidth="1"/>
    <col min="38" max="38" width="12.5703125" customWidth="1"/>
    <col min="39" max="39" width="12.140625" customWidth="1"/>
    <col min="40" max="40" width="12.85546875" customWidth="1"/>
    <col min="41" max="41" width="11.85546875" customWidth="1"/>
    <col min="42" max="42" width="11.42578125" customWidth="1"/>
    <col min="43" max="44" width="12.42578125" customWidth="1"/>
    <col min="45" max="45" width="12.140625" customWidth="1"/>
    <col min="46" max="46" width="12.5703125" customWidth="1"/>
    <col min="47" max="47" width="12.42578125" customWidth="1"/>
    <col min="48" max="48" width="1.85546875" customWidth="1"/>
    <col min="49" max="49" width="2.5703125" style="253" customWidth="1"/>
    <col min="50" max="50" width="1.85546875" customWidth="1"/>
    <col min="51" max="51" width="12.42578125" customWidth="1"/>
    <col min="52" max="52" width="11.85546875" customWidth="1"/>
    <col min="53" max="53" width="12.42578125" customWidth="1"/>
    <col min="54" max="54" width="12.5703125" customWidth="1"/>
    <col min="55" max="55" width="12.140625" customWidth="1"/>
    <col min="56" max="56" width="12.85546875" customWidth="1"/>
    <col min="57" max="57" width="11.85546875" customWidth="1"/>
    <col min="58" max="58" width="11.5703125" customWidth="1"/>
    <col min="59" max="60" width="12.42578125" customWidth="1"/>
    <col min="61" max="61" width="12.140625" customWidth="1"/>
    <col min="62" max="62" width="12.5703125" customWidth="1"/>
    <col min="63" max="63" width="12.42578125" customWidth="1"/>
    <col min="64" max="64" width="1.85546875" customWidth="1"/>
    <col min="65" max="65" width="12.42578125" customWidth="1"/>
    <col min="66" max="66" width="1.85546875" customWidth="1"/>
    <col min="67" max="67" width="12.5703125" customWidth="1"/>
    <col min="68" max="70" width="12.42578125" customWidth="1"/>
    <col min="71" max="71" width="1.85546875" customWidth="1"/>
    <col min="72" max="72" width="11.85546875" customWidth="1"/>
  </cols>
  <sheetData>
    <row r="2" spans="2:72" ht="14.25" customHeight="1" x14ac:dyDescent="0.25">
      <c r="C2" s="254" t="s">
        <v>8</v>
      </c>
      <c r="D2" s="254" t="s">
        <v>8</v>
      </c>
      <c r="E2" s="254" t="s">
        <v>8</v>
      </c>
      <c r="F2" s="254" t="s">
        <v>8</v>
      </c>
      <c r="G2" s="254" t="s">
        <v>8</v>
      </c>
      <c r="H2" s="254" t="s">
        <v>8</v>
      </c>
      <c r="I2" s="254" t="s">
        <v>8</v>
      </c>
      <c r="J2" s="254" t="s">
        <v>8</v>
      </c>
      <c r="K2" s="254" t="s">
        <v>8</v>
      </c>
      <c r="L2" s="254" t="s">
        <v>8</v>
      </c>
      <c r="M2" s="254" t="s">
        <v>8</v>
      </c>
      <c r="N2" s="254" t="s">
        <v>8</v>
      </c>
      <c r="O2" s="254" t="s">
        <v>8</v>
      </c>
      <c r="Q2" s="254" t="s">
        <v>8</v>
      </c>
      <c r="S2" s="254" t="s">
        <v>8</v>
      </c>
      <c r="T2" s="254" t="s">
        <v>8</v>
      </c>
      <c r="U2" s="254" t="s">
        <v>8</v>
      </c>
      <c r="V2" s="254" t="s">
        <v>8</v>
      </c>
      <c r="X2" s="254" t="s">
        <v>8</v>
      </c>
      <c r="AA2" s="41"/>
      <c r="AB2" s="255" t="s">
        <v>34</v>
      </c>
      <c r="AC2" s="41"/>
      <c r="AD2" s="255" t="s">
        <v>34</v>
      </c>
      <c r="AE2" s="255" t="s">
        <v>34</v>
      </c>
      <c r="AF2" s="255" t="s">
        <v>34</v>
      </c>
      <c r="AG2" s="255" t="s">
        <v>34</v>
      </c>
      <c r="AH2" s="41"/>
      <c r="AI2" s="255" t="s">
        <v>34</v>
      </c>
      <c r="AJ2" s="255" t="s">
        <v>34</v>
      </c>
      <c r="AK2" s="255" t="s">
        <v>34</v>
      </c>
      <c r="AL2" s="255" t="s">
        <v>34</v>
      </c>
      <c r="AM2" s="255" t="s">
        <v>34</v>
      </c>
      <c r="AN2" s="255" t="s">
        <v>34</v>
      </c>
      <c r="AO2" s="255" t="s">
        <v>34</v>
      </c>
      <c r="AP2" s="255" t="s">
        <v>34</v>
      </c>
      <c r="AQ2" s="255" t="s">
        <v>34</v>
      </c>
      <c r="AR2" s="255" t="s">
        <v>34</v>
      </c>
      <c r="AS2" s="255" t="s">
        <v>34</v>
      </c>
      <c r="AT2" s="255" t="s">
        <v>34</v>
      </c>
      <c r="AU2" s="255" t="s">
        <v>34</v>
      </c>
      <c r="AV2" s="41"/>
      <c r="AY2" s="256" t="s">
        <v>154</v>
      </c>
      <c r="AZ2" s="256" t="s">
        <v>154</v>
      </c>
      <c r="BA2" s="256" t="s">
        <v>154</v>
      </c>
      <c r="BB2" s="256" t="s">
        <v>154</v>
      </c>
      <c r="BC2" s="256" t="s">
        <v>154</v>
      </c>
      <c r="BD2" s="256" t="s">
        <v>154</v>
      </c>
      <c r="BE2" s="256" t="s">
        <v>154</v>
      </c>
      <c r="BF2" s="256" t="s">
        <v>154</v>
      </c>
      <c r="BG2" s="256" t="s">
        <v>154</v>
      </c>
      <c r="BH2" s="256" t="s">
        <v>154</v>
      </c>
      <c r="BI2" s="256" t="s">
        <v>154</v>
      </c>
      <c r="BJ2" s="256" t="s">
        <v>154</v>
      </c>
      <c r="BK2" s="256" t="s">
        <v>154</v>
      </c>
      <c r="BM2" s="256" t="s">
        <v>154</v>
      </c>
      <c r="BO2" s="256" t="s">
        <v>154</v>
      </c>
      <c r="BP2" s="256" t="s">
        <v>154</v>
      </c>
      <c r="BQ2" s="256" t="s">
        <v>154</v>
      </c>
      <c r="BR2" s="256" t="s">
        <v>154</v>
      </c>
      <c r="BT2" s="256" t="s">
        <v>154</v>
      </c>
    </row>
    <row r="3" spans="2:72" ht="14.25" customHeight="1" x14ac:dyDescent="0.25">
      <c r="C3" s="231">
        <f t="shared" ref="C3:O3" si="0">YEAR(C5)</f>
        <v>2024</v>
      </c>
      <c r="D3" s="26">
        <f t="shared" si="0"/>
        <v>2025</v>
      </c>
      <c r="E3" s="26">
        <f t="shared" si="0"/>
        <v>2025</v>
      </c>
      <c r="F3" s="26">
        <f t="shared" si="0"/>
        <v>2025</v>
      </c>
      <c r="G3" s="26">
        <f t="shared" si="0"/>
        <v>2025</v>
      </c>
      <c r="H3" s="26">
        <f t="shared" si="0"/>
        <v>2025</v>
      </c>
      <c r="I3" s="26">
        <f t="shared" si="0"/>
        <v>2025</v>
      </c>
      <c r="J3" s="26">
        <f t="shared" si="0"/>
        <v>2025</v>
      </c>
      <c r="K3" s="26">
        <f t="shared" si="0"/>
        <v>2025</v>
      </c>
      <c r="L3" s="26">
        <f t="shared" si="0"/>
        <v>2025</v>
      </c>
      <c r="M3" s="26">
        <f t="shared" si="0"/>
        <v>2025</v>
      </c>
      <c r="N3" s="26">
        <f t="shared" si="0"/>
        <v>2025</v>
      </c>
      <c r="O3" s="26">
        <f t="shared" si="0"/>
        <v>2025</v>
      </c>
      <c r="Q3" s="26">
        <f>YEAR(Q5)</f>
        <v>2025</v>
      </c>
      <c r="S3" s="26">
        <f t="shared" ref="S3:V3" si="1">YEAR(S5)</f>
        <v>2025</v>
      </c>
      <c r="T3" s="26">
        <f t="shared" si="1"/>
        <v>2025</v>
      </c>
      <c r="U3" s="26">
        <f t="shared" si="1"/>
        <v>2025</v>
      </c>
      <c r="V3" s="26">
        <f t="shared" si="1"/>
        <v>2025</v>
      </c>
      <c r="X3" s="26">
        <f>YEAR(X5)</f>
        <v>2025</v>
      </c>
      <c r="AA3" s="41"/>
      <c r="AB3" s="277">
        <f>YEAR(AB5)</f>
        <v>2025</v>
      </c>
      <c r="AC3" s="55"/>
      <c r="AD3" s="277">
        <f t="shared" ref="AD3:AG3" si="2">YEAR(AD5)</f>
        <v>2025</v>
      </c>
      <c r="AE3" s="277">
        <f t="shared" si="2"/>
        <v>2025</v>
      </c>
      <c r="AF3" s="277">
        <f t="shared" si="2"/>
        <v>2025</v>
      </c>
      <c r="AG3" s="277">
        <f t="shared" si="2"/>
        <v>2025</v>
      </c>
      <c r="AH3" s="55"/>
      <c r="AI3" s="231">
        <f t="shared" ref="AI3:AU3" si="3">YEAR(AI5)</f>
        <v>2024</v>
      </c>
      <c r="AJ3" s="277">
        <f t="shared" si="3"/>
        <v>2025</v>
      </c>
      <c r="AK3" s="277">
        <f t="shared" si="3"/>
        <v>2025</v>
      </c>
      <c r="AL3" s="277">
        <f t="shared" si="3"/>
        <v>2025</v>
      </c>
      <c r="AM3" s="277">
        <f t="shared" si="3"/>
        <v>2025</v>
      </c>
      <c r="AN3" s="277">
        <f t="shared" si="3"/>
        <v>2025</v>
      </c>
      <c r="AO3" s="277">
        <f t="shared" si="3"/>
        <v>2025</v>
      </c>
      <c r="AP3" s="277">
        <f t="shared" si="3"/>
        <v>2025</v>
      </c>
      <c r="AQ3" s="277">
        <f t="shared" si="3"/>
        <v>2025</v>
      </c>
      <c r="AR3" s="277">
        <f t="shared" si="3"/>
        <v>2025</v>
      </c>
      <c r="AS3" s="277">
        <f t="shared" si="3"/>
        <v>2025</v>
      </c>
      <c r="AT3" s="277">
        <f t="shared" si="3"/>
        <v>2025</v>
      </c>
      <c r="AU3" s="277">
        <f t="shared" si="3"/>
        <v>2025</v>
      </c>
      <c r="AV3" s="41"/>
      <c r="AY3" s="231">
        <f t="shared" ref="AY3:BK3" si="4">YEAR(AY5)</f>
        <v>2023</v>
      </c>
      <c r="AZ3" s="26">
        <f t="shared" si="4"/>
        <v>2024</v>
      </c>
      <c r="BA3" s="26">
        <f t="shared" si="4"/>
        <v>2024</v>
      </c>
      <c r="BB3" s="26">
        <f t="shared" si="4"/>
        <v>2024</v>
      </c>
      <c r="BC3" s="26">
        <f t="shared" si="4"/>
        <v>2024</v>
      </c>
      <c r="BD3" s="26">
        <f t="shared" si="4"/>
        <v>2024</v>
      </c>
      <c r="BE3" s="26">
        <f t="shared" si="4"/>
        <v>2024</v>
      </c>
      <c r="BF3" s="26">
        <f t="shared" si="4"/>
        <v>2024</v>
      </c>
      <c r="BG3" s="26">
        <f t="shared" si="4"/>
        <v>2024</v>
      </c>
      <c r="BH3" s="26">
        <f t="shared" si="4"/>
        <v>2024</v>
      </c>
      <c r="BI3" s="26">
        <f t="shared" si="4"/>
        <v>2024</v>
      </c>
      <c r="BJ3" s="26">
        <f t="shared" si="4"/>
        <v>2024</v>
      </c>
      <c r="BK3" s="26">
        <f t="shared" si="4"/>
        <v>2024</v>
      </c>
      <c r="BM3" s="26">
        <f>YEAR(BM5)</f>
        <v>2024</v>
      </c>
      <c r="BO3" s="26">
        <f t="shared" ref="BO3:BR3" si="5">YEAR(BO5)</f>
        <v>2024</v>
      </c>
      <c r="BP3" s="26">
        <f t="shared" si="5"/>
        <v>2024</v>
      </c>
      <c r="BQ3" s="26">
        <f t="shared" si="5"/>
        <v>2024</v>
      </c>
      <c r="BR3" s="26">
        <f t="shared" si="5"/>
        <v>2024</v>
      </c>
      <c r="BT3" s="26">
        <f>YEAR(BT5)</f>
        <v>2024</v>
      </c>
    </row>
    <row r="4" spans="2:72" ht="14.25" customHeight="1" x14ac:dyDescent="0.25">
      <c r="C4" s="231" t="str">
        <f>VLOOKUP(MONTH(C5),'Lkups &amp; Dropdowns'!$B$4:$C$15,2,FALSE)</f>
        <v>Q4</v>
      </c>
      <c r="D4" s="26" t="str">
        <f>VLOOKUP(MONTH(D5),'Lkups &amp; Dropdowns'!$B$4:$C$15,2,FALSE)</f>
        <v>Q1</v>
      </c>
      <c r="E4" s="26" t="str">
        <f>VLOOKUP(MONTH(E5),'Lkups &amp; Dropdowns'!$B$4:$C$15,2,FALSE)</f>
        <v>Q1</v>
      </c>
      <c r="F4" s="26" t="str">
        <f>VLOOKUP(MONTH(F5),'Lkups &amp; Dropdowns'!$B$4:$C$15,2,FALSE)</f>
        <v>Q1</v>
      </c>
      <c r="G4" s="26" t="str">
        <f>VLOOKUP(MONTH(G5),'Lkups &amp; Dropdowns'!$B$4:$C$15,2,FALSE)</f>
        <v>Q2</v>
      </c>
      <c r="H4" s="26" t="str">
        <f>VLOOKUP(MONTH(H5),'Lkups &amp; Dropdowns'!$B$4:$C$15,2,FALSE)</f>
        <v>Q2</v>
      </c>
      <c r="I4" s="26" t="str">
        <f>VLOOKUP(MONTH(I5),'Lkups &amp; Dropdowns'!$B$4:$C$15,2,FALSE)</f>
        <v>Q2</v>
      </c>
      <c r="J4" s="26" t="str">
        <f>VLOOKUP(MONTH(J5),'Lkups &amp; Dropdowns'!$B$4:$C$15,2,FALSE)</f>
        <v>Q3</v>
      </c>
      <c r="K4" s="26" t="str">
        <f>VLOOKUP(MONTH(K5),'Lkups &amp; Dropdowns'!$B$4:$C$15,2,FALSE)</f>
        <v>Q3</v>
      </c>
      <c r="L4" s="26" t="str">
        <f>VLOOKUP(MONTH(L5),'Lkups &amp; Dropdowns'!$B$4:$C$15,2,FALSE)</f>
        <v>Q3</v>
      </c>
      <c r="M4" s="26" t="str">
        <f>VLOOKUP(MONTH(M5),'Lkups &amp; Dropdowns'!$B$4:$C$15,2,FALSE)</f>
        <v>Q4</v>
      </c>
      <c r="N4" s="26" t="str">
        <f>VLOOKUP(MONTH(N5),'Lkups &amp; Dropdowns'!$B$4:$C$15,2,FALSE)</f>
        <v>Q4</v>
      </c>
      <c r="O4" s="26" t="str">
        <f>VLOOKUP(MONTH(O5),'Lkups &amp; Dropdowns'!$B$4:$C$15,2,FALSE)</f>
        <v>Q4</v>
      </c>
      <c r="Q4" s="26" t="s">
        <v>29</v>
      </c>
      <c r="S4" s="26" t="s">
        <v>245</v>
      </c>
      <c r="T4" s="26" t="s">
        <v>246</v>
      </c>
      <c r="U4" s="26" t="s">
        <v>247</v>
      </c>
      <c r="V4" s="26" t="s">
        <v>248</v>
      </c>
      <c r="X4" s="26" t="s">
        <v>155</v>
      </c>
      <c r="AA4" s="41"/>
      <c r="AB4" s="277" t="s">
        <v>330</v>
      </c>
      <c r="AC4" s="55"/>
      <c r="AD4" s="277" t="s">
        <v>245</v>
      </c>
      <c r="AE4" s="277" t="s">
        <v>246</v>
      </c>
      <c r="AF4" s="277" t="s">
        <v>247</v>
      </c>
      <c r="AG4" s="277" t="s">
        <v>248</v>
      </c>
      <c r="AH4" s="55"/>
      <c r="AI4" s="231" t="s">
        <v>248</v>
      </c>
      <c r="AJ4" s="277" t="s">
        <v>245</v>
      </c>
      <c r="AK4" s="277" t="s">
        <v>245</v>
      </c>
      <c r="AL4" s="277" t="s">
        <v>245</v>
      </c>
      <c r="AM4" s="277" t="s">
        <v>246</v>
      </c>
      <c r="AN4" s="277" t="s">
        <v>246</v>
      </c>
      <c r="AO4" s="277" t="s">
        <v>246</v>
      </c>
      <c r="AP4" s="277" t="s">
        <v>247</v>
      </c>
      <c r="AQ4" s="277" t="s">
        <v>247</v>
      </c>
      <c r="AR4" s="277" t="s">
        <v>247</v>
      </c>
      <c r="AS4" s="277" t="s">
        <v>248</v>
      </c>
      <c r="AT4" s="277" t="s">
        <v>248</v>
      </c>
      <c r="AU4" s="277" t="s">
        <v>248</v>
      </c>
      <c r="AV4" s="41"/>
      <c r="AY4" s="231" t="str">
        <f>VLOOKUP(MONTH(AY5),'Lkups &amp; Dropdowns'!$B$4:$C$15,2,FALSE)</f>
        <v>Q4</v>
      </c>
      <c r="AZ4" s="26" t="str">
        <f>VLOOKUP(MONTH(AZ5),'Lkups &amp; Dropdowns'!$B$4:$C$15,2,FALSE)</f>
        <v>Q1</v>
      </c>
      <c r="BA4" s="26" t="str">
        <f>VLOOKUP(MONTH(BA5),'Lkups &amp; Dropdowns'!$B$4:$C$15,2,FALSE)</f>
        <v>Q1</v>
      </c>
      <c r="BB4" s="26" t="str">
        <f>VLOOKUP(MONTH(BB5),'Lkups &amp; Dropdowns'!$B$4:$C$15,2,FALSE)</f>
        <v>Q1</v>
      </c>
      <c r="BC4" s="26" t="str">
        <f>VLOOKUP(MONTH(BC5),'Lkups &amp; Dropdowns'!$B$4:$C$15,2,FALSE)</f>
        <v>Q2</v>
      </c>
      <c r="BD4" s="26" t="str">
        <f>VLOOKUP(MONTH(BD5),'Lkups &amp; Dropdowns'!$B$4:$C$15,2,FALSE)</f>
        <v>Q2</v>
      </c>
      <c r="BE4" s="26" t="str">
        <f>VLOOKUP(MONTH(BE5),'Lkups &amp; Dropdowns'!$B$4:$C$15,2,FALSE)</f>
        <v>Q2</v>
      </c>
      <c r="BF4" s="26" t="str">
        <f>VLOOKUP(MONTH(BF5),'Lkups &amp; Dropdowns'!$B$4:$C$15,2,FALSE)</f>
        <v>Q3</v>
      </c>
      <c r="BG4" s="26" t="str">
        <f>VLOOKUP(MONTH(BG5),'Lkups &amp; Dropdowns'!$B$4:$C$15,2,FALSE)</f>
        <v>Q3</v>
      </c>
      <c r="BH4" s="26" t="str">
        <f>VLOOKUP(MONTH(BH5),'Lkups &amp; Dropdowns'!$B$4:$C$15,2,FALSE)</f>
        <v>Q3</v>
      </c>
      <c r="BI4" s="26" t="str">
        <f>VLOOKUP(MONTH(BI5),'Lkups &amp; Dropdowns'!$B$4:$C$15,2,FALSE)</f>
        <v>Q4</v>
      </c>
      <c r="BJ4" s="26" t="str">
        <f>VLOOKUP(MONTH(BJ5),'Lkups &amp; Dropdowns'!$B$4:$C$15,2,FALSE)</f>
        <v>Q4</v>
      </c>
      <c r="BK4" s="26" t="str">
        <f>VLOOKUP(MONTH(BK5),'Lkups &amp; Dropdowns'!$B$4:$C$15,2,FALSE)</f>
        <v>Q4</v>
      </c>
      <c r="BM4" s="26" t="s">
        <v>29</v>
      </c>
      <c r="BO4" s="26" t="s">
        <v>245</v>
      </c>
      <c r="BP4" s="26" t="s">
        <v>246</v>
      </c>
      <c r="BQ4" s="26" t="s">
        <v>247</v>
      </c>
      <c r="BR4" s="26" t="s">
        <v>248</v>
      </c>
      <c r="BT4" s="26" t="s">
        <v>155</v>
      </c>
    </row>
    <row r="5" spans="2:72" ht="14.25" customHeight="1" x14ac:dyDescent="0.25">
      <c r="C5" s="278">
        <f>EOMONTH(D5,-1)</f>
        <v>45657</v>
      </c>
      <c r="D5" s="28">
        <f>'Dispatch Monthly Func P&amp;L'!D5</f>
        <v>45688</v>
      </c>
      <c r="E5" s="28">
        <f t="shared" ref="E5:O5" si="6">EOMONTH(D5,1)</f>
        <v>45716</v>
      </c>
      <c r="F5" s="28">
        <f t="shared" si="6"/>
        <v>45747</v>
      </c>
      <c r="G5" s="28">
        <f t="shared" si="6"/>
        <v>45777</v>
      </c>
      <c r="H5" s="28">
        <f t="shared" si="6"/>
        <v>45808</v>
      </c>
      <c r="I5" s="28">
        <f t="shared" si="6"/>
        <v>45838</v>
      </c>
      <c r="J5" s="28">
        <f t="shared" si="6"/>
        <v>45869</v>
      </c>
      <c r="K5" s="28">
        <f t="shared" si="6"/>
        <v>45900</v>
      </c>
      <c r="L5" s="28">
        <f t="shared" si="6"/>
        <v>45930</v>
      </c>
      <c r="M5" s="28">
        <f t="shared" si="6"/>
        <v>45961</v>
      </c>
      <c r="N5" s="28">
        <f t="shared" si="6"/>
        <v>45991</v>
      </c>
      <c r="O5" s="28">
        <f t="shared" si="6"/>
        <v>46022</v>
      </c>
      <c r="Q5" s="28">
        <f>EOMONTH(Inputs!$C$2,0)</f>
        <v>46022</v>
      </c>
      <c r="S5" s="28">
        <f t="shared" ref="S5:V5" si="7">EOMONTH(D5,2*RIGHT(S4,1))</f>
        <v>45747</v>
      </c>
      <c r="T5" s="28">
        <f t="shared" si="7"/>
        <v>45838</v>
      </c>
      <c r="U5" s="28">
        <f t="shared" si="7"/>
        <v>45930</v>
      </c>
      <c r="V5" s="28">
        <f t="shared" si="7"/>
        <v>46022</v>
      </c>
      <c r="X5" s="28">
        <f>EOMONTH(Inputs!$C$2,-1)</f>
        <v>45991</v>
      </c>
      <c r="AA5" s="55"/>
      <c r="AB5" s="260">
        <f>'Dispatch Monthly Func P&amp;L'!AB5</f>
        <v>46022</v>
      </c>
      <c r="AC5" s="55"/>
      <c r="AD5" s="260">
        <f t="shared" ref="AD5:AF5" si="8">EOMONTH(AE5,-3)</f>
        <v>45747</v>
      </c>
      <c r="AE5" s="260">
        <f t="shared" si="8"/>
        <v>45838</v>
      </c>
      <c r="AF5" s="260">
        <f t="shared" si="8"/>
        <v>45930</v>
      </c>
      <c r="AG5" s="260">
        <f>AB5</f>
        <v>46022</v>
      </c>
      <c r="AH5" s="55"/>
      <c r="AI5" s="278">
        <f t="shared" ref="AI5:AT5" si="9">EOMONTH(AJ5,-1)</f>
        <v>45657</v>
      </c>
      <c r="AJ5" s="260">
        <f t="shared" si="9"/>
        <v>45688</v>
      </c>
      <c r="AK5" s="260">
        <f t="shared" si="9"/>
        <v>45716</v>
      </c>
      <c r="AL5" s="260">
        <f t="shared" si="9"/>
        <v>45747</v>
      </c>
      <c r="AM5" s="260">
        <f t="shared" si="9"/>
        <v>45777</v>
      </c>
      <c r="AN5" s="260">
        <f t="shared" si="9"/>
        <v>45808</v>
      </c>
      <c r="AO5" s="260">
        <f t="shared" si="9"/>
        <v>45838</v>
      </c>
      <c r="AP5" s="260">
        <f t="shared" si="9"/>
        <v>45869</v>
      </c>
      <c r="AQ5" s="260">
        <f t="shared" si="9"/>
        <v>45900</v>
      </c>
      <c r="AR5" s="260">
        <f t="shared" si="9"/>
        <v>45930</v>
      </c>
      <c r="AS5" s="260">
        <f t="shared" si="9"/>
        <v>45961</v>
      </c>
      <c r="AT5" s="260">
        <f t="shared" si="9"/>
        <v>45991</v>
      </c>
      <c r="AU5" s="260">
        <f>AB5</f>
        <v>46022</v>
      </c>
      <c r="AV5" s="55"/>
      <c r="AY5" s="278">
        <f>EOMONTH(AZ5,-1)</f>
        <v>45291</v>
      </c>
      <c r="AZ5" s="28">
        <f>EOMONTH(D5,-12)</f>
        <v>45322</v>
      </c>
      <c r="BA5" s="28">
        <f t="shared" ref="BA5:BK5" si="10">EOMONTH(AZ5,1)</f>
        <v>45351</v>
      </c>
      <c r="BB5" s="28">
        <f t="shared" si="10"/>
        <v>45382</v>
      </c>
      <c r="BC5" s="28">
        <f t="shared" si="10"/>
        <v>45412</v>
      </c>
      <c r="BD5" s="28">
        <f t="shared" si="10"/>
        <v>45443</v>
      </c>
      <c r="BE5" s="28">
        <f t="shared" si="10"/>
        <v>45473</v>
      </c>
      <c r="BF5" s="28">
        <f t="shared" si="10"/>
        <v>45504</v>
      </c>
      <c r="BG5" s="28">
        <f t="shared" si="10"/>
        <v>45535</v>
      </c>
      <c r="BH5" s="28">
        <f t="shared" si="10"/>
        <v>45565</v>
      </c>
      <c r="BI5" s="28">
        <f t="shared" si="10"/>
        <v>45596</v>
      </c>
      <c r="BJ5" s="28">
        <f t="shared" si="10"/>
        <v>45626</v>
      </c>
      <c r="BK5" s="28">
        <f t="shared" si="10"/>
        <v>45657</v>
      </c>
      <c r="BM5" s="28">
        <f>EOMONTH(Inputs!$C$2,-12)</f>
        <v>45657</v>
      </c>
      <c r="BO5" s="28">
        <f t="shared" ref="BO5:BR5" si="11">EOMONTH(AZ5,2*RIGHT(BO4,1))</f>
        <v>45382</v>
      </c>
      <c r="BP5" s="28">
        <f t="shared" si="11"/>
        <v>45473</v>
      </c>
      <c r="BQ5" s="28">
        <f t="shared" si="11"/>
        <v>45565</v>
      </c>
      <c r="BR5" s="28">
        <f t="shared" si="11"/>
        <v>45657</v>
      </c>
      <c r="BT5" s="28">
        <f>EOMONTH(BM5,-1)</f>
        <v>45626</v>
      </c>
    </row>
    <row r="6" spans="2:72" ht="14.25" customHeight="1" x14ac:dyDescent="0.25">
      <c r="B6" s="70" t="s">
        <v>207</v>
      </c>
      <c r="AA6" s="55"/>
      <c r="AB6" s="41"/>
      <c r="AC6" s="41"/>
      <c r="AD6" s="41"/>
      <c r="AE6" s="41"/>
      <c r="AF6" s="41"/>
      <c r="AG6" s="41"/>
      <c r="AH6" s="41"/>
      <c r="AI6" s="281"/>
      <c r="AJ6" s="41"/>
      <c r="AK6" s="41"/>
      <c r="AL6" s="41"/>
      <c r="AM6" s="41"/>
      <c r="AN6" s="41"/>
      <c r="AO6" s="41"/>
      <c r="AP6" s="41"/>
      <c r="AQ6" s="41"/>
      <c r="AR6" s="41"/>
      <c r="AS6" s="41"/>
      <c r="AT6" s="41"/>
      <c r="AU6" s="41"/>
      <c r="AV6" s="55"/>
      <c r="AY6" s="280"/>
    </row>
    <row r="7" spans="2:72" ht="14.25" customHeight="1" x14ac:dyDescent="0.25">
      <c r="B7" s="70"/>
      <c r="P7" s="8"/>
      <c r="R7" s="8"/>
      <c r="W7" s="8"/>
      <c r="AA7" s="55"/>
      <c r="AB7" s="41"/>
      <c r="AC7" s="31"/>
      <c r="AD7" s="41"/>
      <c r="AE7" s="41"/>
      <c r="AF7" s="41"/>
      <c r="AG7" s="41"/>
      <c r="AH7" s="31"/>
      <c r="AI7" s="281"/>
      <c r="AJ7" s="41"/>
      <c r="AK7" s="41"/>
      <c r="AL7" s="41"/>
      <c r="AM7" s="41"/>
      <c r="AN7" s="41"/>
      <c r="AO7" s="41"/>
      <c r="AP7" s="41"/>
      <c r="AQ7" s="41"/>
      <c r="AR7" s="41"/>
      <c r="AS7" s="41"/>
      <c r="AT7" s="41"/>
      <c r="AU7" s="41"/>
      <c r="AV7" s="55"/>
      <c r="AY7" s="280"/>
      <c r="AZ7" s="8"/>
      <c r="BA7" s="8"/>
      <c r="BB7" s="8"/>
      <c r="BC7" s="8"/>
      <c r="BD7" s="8"/>
      <c r="BE7" s="8"/>
      <c r="BF7" s="8"/>
      <c r="BG7" s="8"/>
      <c r="BH7" s="8"/>
      <c r="BI7" s="8"/>
      <c r="BJ7" s="8"/>
      <c r="BK7" s="8"/>
      <c r="BL7" s="8"/>
      <c r="BN7" s="8"/>
      <c r="BS7" s="8"/>
    </row>
    <row r="8" spans="2:72" ht="14.25" customHeight="1" x14ac:dyDescent="0.25">
      <c r="B8" s="70" t="s">
        <v>90</v>
      </c>
      <c r="C8" s="284">
        <f>BK8</f>
        <v>-679438.03055555571</v>
      </c>
      <c r="D8" s="274">
        <f>'Youreka Monthly Func P&amp;L'!D65</f>
        <v>-656118.66055555583</v>
      </c>
      <c r="E8" s="274">
        <f>'Youreka Monthly Func P&amp;L'!E65</f>
        <v>-602530.90055555559</v>
      </c>
      <c r="F8" s="274">
        <f>'Youreka Monthly Func P&amp;L'!F65</f>
        <v>-662846.47055555577</v>
      </c>
      <c r="G8" s="274">
        <f>'Youreka Monthly Func P&amp;L'!G65</f>
        <v>-574654.9305555555</v>
      </c>
      <c r="H8" s="274">
        <f>'Youreka Monthly Func P&amp;L'!H65</f>
        <v>-589759.79055555572</v>
      </c>
      <c r="I8" s="274">
        <f>'Youreka Monthly Func P&amp;L'!I65</f>
        <v>-604039.74055555556</v>
      </c>
      <c r="J8" s="274">
        <f>'Youreka Monthly Func P&amp;L'!J65</f>
        <v>-572675.56055555539</v>
      </c>
      <c r="K8" s="274">
        <f>'Youreka Monthly Func P&amp;L'!K65</f>
        <v>-524291.32055555528</v>
      </c>
      <c r="L8" s="274">
        <f>'Youreka Monthly Func P&amp;L'!L65</f>
        <v>-523197.57055555563</v>
      </c>
      <c r="M8" s="274">
        <f>'Youreka Monthly Func P&amp;L'!M65</f>
        <v>-603200.37055555556</v>
      </c>
      <c r="N8" s="274">
        <f>'Youreka Monthly Func P&amp;L'!N65</f>
        <v>-456440.84055555554</v>
      </c>
      <c r="O8" s="274">
        <f>'Youreka Monthly Func P&amp;L'!O65</f>
        <v>-467806.34055555565</v>
      </c>
      <c r="P8" s="9"/>
      <c r="Q8" s="8">
        <f>SUMIFS($D8:$O8,$D$5:$O$5,"="&amp;$Q$5)</f>
        <v>-467806.34055555565</v>
      </c>
      <c r="R8" s="9"/>
      <c r="S8" s="8">
        <f t="shared" ref="S8:V8" si="12">SUMIFS($D8:$O8,$D$4:$O$4,S$4)</f>
        <v>-1921496.0316666672</v>
      </c>
      <c r="T8" s="8">
        <f t="shared" si="12"/>
        <v>-1768454.4616666669</v>
      </c>
      <c r="U8" s="8">
        <f t="shared" si="12"/>
        <v>-1620164.4516666662</v>
      </c>
      <c r="V8" s="8">
        <f t="shared" si="12"/>
        <v>-1527447.5516666668</v>
      </c>
      <c r="W8" s="9"/>
      <c r="X8" s="8">
        <f>SUMIFS($C8:$O8,$C$5:$O$5,"="&amp;$X$5)</f>
        <v>-456440.84055555554</v>
      </c>
      <c r="Y8" s="8"/>
      <c r="AA8" s="41"/>
      <c r="AB8" s="31">
        <v>-7143668.1197048612</v>
      </c>
      <c r="AC8" s="33"/>
      <c r="AD8" s="31">
        <v>-1955989.0831536611</v>
      </c>
      <c r="AE8" s="31">
        <v>-1833346.1089474787</v>
      </c>
      <c r="AF8" s="31">
        <v>-1719733.0547617092</v>
      </c>
      <c r="AG8" s="31">
        <v>-1634599.8728420127</v>
      </c>
      <c r="AH8" s="33"/>
      <c r="AI8" s="283">
        <v>-687605.54055555549</v>
      </c>
      <c r="AJ8" s="31">
        <v>-648589.67746387748</v>
      </c>
      <c r="AK8" s="31">
        <v>-655231.35435499076</v>
      </c>
      <c r="AL8" s="31">
        <v>-652168.05133479298</v>
      </c>
      <c r="AM8" s="31">
        <v>-645740.23240472469</v>
      </c>
      <c r="AN8" s="31">
        <v>-605201.09675648098</v>
      </c>
      <c r="AO8" s="31">
        <v>-582404.77978627302</v>
      </c>
      <c r="AP8" s="31">
        <v>-583112.54523623909</v>
      </c>
      <c r="AQ8" s="31">
        <v>-557526.75070531201</v>
      </c>
      <c r="AR8" s="31">
        <v>-579093.75882015785</v>
      </c>
      <c r="AS8" s="31">
        <v>-516506.00854946929</v>
      </c>
      <c r="AT8" s="31">
        <v>-571295.68529246957</v>
      </c>
      <c r="AU8" s="31">
        <v>-546798.17900007381</v>
      </c>
      <c r="AV8" s="41"/>
      <c r="AX8" s="8"/>
      <c r="AY8" s="284">
        <v>-2223818.7166666668</v>
      </c>
      <c r="AZ8" s="274">
        <v>-745851.72888888861</v>
      </c>
      <c r="BA8" s="274">
        <v>-769758.70888888906</v>
      </c>
      <c r="BB8" s="274">
        <v>-787435.60888888885</v>
      </c>
      <c r="BC8" s="274">
        <v>-747672.24888888886</v>
      </c>
      <c r="BD8" s="274">
        <v>-766480.31888888881</v>
      </c>
      <c r="BE8" s="274">
        <v>-728335.3788888891</v>
      </c>
      <c r="BF8" s="274">
        <v>-761976.2188888886</v>
      </c>
      <c r="BG8" s="274">
        <v>-769024.76888888876</v>
      </c>
      <c r="BH8" s="274">
        <v>-715291.50888888852</v>
      </c>
      <c r="BI8" s="274">
        <v>-699460.67055555538</v>
      </c>
      <c r="BJ8" s="274">
        <v>-666916.54055555549</v>
      </c>
      <c r="BK8" s="274">
        <v>-679438.03055555571</v>
      </c>
      <c r="BL8" s="9"/>
      <c r="BM8" s="8">
        <f>SUMIFS($AZ8:$BK8,$AZ$5:$BK$5,"="&amp;$BM$5)</f>
        <v>-679438.03055555571</v>
      </c>
      <c r="BN8" s="9"/>
      <c r="BO8" s="8">
        <f t="shared" ref="BO8:BR8" si="13">SUMIFS($AZ8:$BK8,$AZ$4:$BK$4,BO$4)</f>
        <v>-2303046.0466666664</v>
      </c>
      <c r="BP8" s="8">
        <f t="shared" si="13"/>
        <v>-2242487.9466666668</v>
      </c>
      <c r="BQ8" s="8">
        <f t="shared" si="13"/>
        <v>-2246292.4966666661</v>
      </c>
      <c r="BR8" s="8">
        <f t="shared" si="13"/>
        <v>-2045815.2416666667</v>
      </c>
      <c r="BS8" s="9"/>
      <c r="BT8" s="8">
        <f>SUMIFS($AY8:$BK8,$AY$5:$BK$5,"="&amp;$BT$5)</f>
        <v>-666916.54055555549</v>
      </c>
    </row>
    <row r="9" spans="2:72" ht="14.25" customHeight="1" x14ac:dyDescent="0.25">
      <c r="B9" s="10" t="s">
        <v>208</v>
      </c>
      <c r="P9" s="9"/>
      <c r="Q9" s="8"/>
      <c r="R9" s="9"/>
      <c r="S9" s="8"/>
      <c r="T9" s="8"/>
      <c r="U9" s="8"/>
      <c r="V9" s="8"/>
      <c r="W9" s="9"/>
      <c r="X9" s="8"/>
      <c r="Y9" s="9"/>
      <c r="AA9" s="41"/>
      <c r="AB9" s="31"/>
      <c r="AC9" s="33"/>
      <c r="AD9" s="31"/>
      <c r="AE9" s="31"/>
      <c r="AF9" s="31"/>
      <c r="AG9" s="31"/>
      <c r="AH9" s="33"/>
      <c r="AI9" s="281"/>
      <c r="AJ9" s="41"/>
      <c r="AK9" s="41"/>
      <c r="AL9" s="41"/>
      <c r="AM9" s="41"/>
      <c r="AN9" s="41"/>
      <c r="AO9" s="41"/>
      <c r="AP9" s="41"/>
      <c r="AQ9" s="41"/>
      <c r="AR9" s="41"/>
      <c r="AS9" s="41"/>
      <c r="AT9" s="41"/>
      <c r="AU9" s="41"/>
      <c r="AV9" s="41"/>
      <c r="AX9" s="9"/>
      <c r="AY9" s="296"/>
      <c r="BL9" s="9"/>
      <c r="BM9" s="8"/>
      <c r="BN9" s="9"/>
      <c r="BO9" s="8"/>
      <c r="BP9" s="8"/>
      <c r="BQ9" s="8"/>
      <c r="BR9" s="8"/>
      <c r="BS9" s="9"/>
      <c r="BT9" s="8"/>
    </row>
    <row r="10" spans="2:72" ht="14.25" customHeight="1" x14ac:dyDescent="0.25">
      <c r="B10" s="7" t="s">
        <v>209</v>
      </c>
      <c r="C10" s="286">
        <f t="shared" ref="C10:C18" si="14">BK10</f>
        <v>210.60000000000002</v>
      </c>
      <c r="D10" s="52">
        <f>SUMIFS('Youreka BS'!B:B,'Youreka BS'!$Q:$Q,$B10)-SUMIFS('Youreka BS'!C:C,'Youreka BS'!$Q:$Q,$B10)</f>
        <v>210.60000000000002</v>
      </c>
      <c r="E10" s="52">
        <f>SUMIFS('Youreka BS'!C:C,'Youreka BS'!$Q:$Q,$B10)-SUMIFS('Youreka BS'!D:D,'Youreka BS'!$Q:$Q,$B10)</f>
        <v>210.59999999999991</v>
      </c>
      <c r="F10" s="52">
        <f>SUMIFS('Youreka BS'!D:D,'Youreka BS'!$Q:$Q,$B10)-SUMIFS('Youreka BS'!E:E,'Youreka BS'!$Q:$Q,$B10)</f>
        <v>210.59999999999991</v>
      </c>
      <c r="G10" s="52">
        <f>SUMIFS('Youreka BS'!E:E,'Youreka BS'!$Q:$Q,$B10)-SUMIFS('Youreka BS'!F:F,'Youreka BS'!$Q:$Q,$B10)</f>
        <v>210.59999999999991</v>
      </c>
      <c r="H10" s="52">
        <f>SUMIFS('Youreka BS'!F:F,'Youreka BS'!$Q:$Q,$B10)-SUMIFS('Youreka BS'!G:G,'Youreka BS'!$Q:$Q,$B10)</f>
        <v>210.59999999999991</v>
      </c>
      <c r="I10" s="52">
        <f>SUMIFS('Youreka BS'!G:G,'Youreka BS'!$Q:$Q,$B10)-SUMIFS('Youreka BS'!H:H,'Youreka BS'!$Q:$Q,$B10)</f>
        <v>210.58999999999992</v>
      </c>
      <c r="J10" s="52">
        <f>SUMIFS('Youreka BS'!H:H,'Youreka BS'!$Q:$Q,$B10)-SUMIFS('Youreka BS'!I:I,'Youreka BS'!$Q:$Q,$B10)</f>
        <v>291.73999999999978</v>
      </c>
      <c r="K10" s="52">
        <f>SUMIFS('Youreka BS'!I:I,'Youreka BS'!$Q:$Q,$B10)-SUMIFS('Youreka BS'!J:J,'Youreka BS'!$Q:$Q,$B10)</f>
        <v>291.73999999999978</v>
      </c>
      <c r="L10" s="52">
        <f>SUMIFS('Youreka BS'!J:J,'Youreka BS'!$Q:$Q,$B10)-SUMIFS('Youreka BS'!K:K,'Youreka BS'!$Q:$Q,$B10)</f>
        <v>291.73999999999978</v>
      </c>
      <c r="M10" s="52">
        <f>SUMIFS('Youreka BS'!K:K,'Youreka BS'!$Q:$Q,$B10)-SUMIFS('Youreka BS'!L:L,'Youreka BS'!$Q:$Q,$B10)</f>
        <v>291.73999999999978</v>
      </c>
      <c r="N10" s="52">
        <f>SUMIFS('Youreka BS'!L:L,'Youreka BS'!$Q:$Q,$B10)-SUMIFS('Youreka BS'!M:M,'Youreka BS'!$Q:$Q,$B10)</f>
        <v>291.73999999999978</v>
      </c>
      <c r="O10" s="52">
        <f>SUMIFS('Youreka BS'!M:M,'Youreka BS'!$Q:$Q,$B10)-SUMIFS('Youreka BS'!N:N,'Youreka BS'!$Q:$Q,$B10)</f>
        <v>291.73999999999978</v>
      </c>
      <c r="P10" s="9"/>
      <c r="Q10" s="9">
        <f t="shared" ref="Q10:Q19" si="15">SUMIFS($D10:$O10,$D$5:$O$5,"="&amp;$Q$5)</f>
        <v>291.73999999999978</v>
      </c>
      <c r="R10" s="9"/>
      <c r="S10" s="9">
        <f t="shared" ref="S10:V10" si="16">SUMIFS($D10:$O10,$D$4:$O$4,S$4)</f>
        <v>631.79999999999984</v>
      </c>
      <c r="T10" s="9">
        <f t="shared" si="16"/>
        <v>631.78999999999974</v>
      </c>
      <c r="U10" s="9">
        <f t="shared" si="16"/>
        <v>875.21999999999935</v>
      </c>
      <c r="V10" s="9">
        <f t="shared" si="16"/>
        <v>875.21999999999935</v>
      </c>
      <c r="W10" s="9"/>
      <c r="X10" s="9">
        <f t="shared" ref="X10:X19" si="17">SUMIFS($C10:$O10,$C$5:$O$5,"="&amp;$X$5)</f>
        <v>291.73999999999978</v>
      </c>
      <c r="Y10" s="9"/>
      <c r="AA10" s="41"/>
      <c r="AB10" s="33">
        <v>2527.17</v>
      </c>
      <c r="AC10" s="33"/>
      <c r="AD10" s="33">
        <v>631.79250000000002</v>
      </c>
      <c r="AE10" s="33">
        <v>631.79250000000002</v>
      </c>
      <c r="AF10" s="33">
        <v>631.79250000000002</v>
      </c>
      <c r="AG10" s="33">
        <v>631.79250000000002</v>
      </c>
      <c r="AH10" s="33"/>
      <c r="AI10" s="285">
        <v>210.60000000000002</v>
      </c>
      <c r="AJ10" s="33">
        <v>210.59750000000003</v>
      </c>
      <c r="AK10" s="33">
        <v>210.59750000000003</v>
      </c>
      <c r="AL10" s="33">
        <v>210.59750000000003</v>
      </c>
      <c r="AM10" s="33">
        <v>210.59750000000003</v>
      </c>
      <c r="AN10" s="33">
        <v>210.59750000000003</v>
      </c>
      <c r="AO10" s="33">
        <v>210.59750000000003</v>
      </c>
      <c r="AP10" s="33">
        <v>210.59750000000003</v>
      </c>
      <c r="AQ10" s="33">
        <v>210.59750000000003</v>
      </c>
      <c r="AR10" s="33">
        <v>210.59750000000003</v>
      </c>
      <c r="AS10" s="33">
        <v>210.59750000000003</v>
      </c>
      <c r="AT10" s="33">
        <v>210.59750000000003</v>
      </c>
      <c r="AU10" s="33">
        <v>210.59750000000003</v>
      </c>
      <c r="AV10" s="41"/>
      <c r="AX10" s="9"/>
      <c r="AY10" s="286">
        <v>0</v>
      </c>
      <c r="AZ10" s="52">
        <v>0</v>
      </c>
      <c r="BA10" s="52">
        <v>0</v>
      </c>
      <c r="BB10" s="52">
        <v>0</v>
      </c>
      <c r="BC10" s="52">
        <v>0</v>
      </c>
      <c r="BD10" s="52">
        <v>0</v>
      </c>
      <c r="BE10" s="52">
        <v>0</v>
      </c>
      <c r="BF10" s="52">
        <v>75.040000000000006</v>
      </c>
      <c r="BG10" s="52">
        <v>75.040000000000006</v>
      </c>
      <c r="BH10" s="52">
        <v>75.039999999999992</v>
      </c>
      <c r="BI10" s="52">
        <v>75.04000000000002</v>
      </c>
      <c r="BJ10" s="52">
        <v>210.58999999999997</v>
      </c>
      <c r="BK10" s="52">
        <v>210.60000000000002</v>
      </c>
      <c r="BL10" s="9"/>
      <c r="BM10" s="9">
        <f t="shared" ref="BM10:BM19" si="18">SUMIFS($AZ10:$BK10,$AZ$5:$BK$5,"="&amp;$BM$5)</f>
        <v>210.60000000000002</v>
      </c>
      <c r="BN10" s="9"/>
      <c r="BO10" s="9">
        <f t="shared" ref="BO10:BR10" si="19">SUMIFS($AZ10:$BK10,$AZ$4:$BK$4,BO$4)</f>
        <v>0</v>
      </c>
      <c r="BP10" s="9">
        <f t="shared" si="19"/>
        <v>0</v>
      </c>
      <c r="BQ10" s="9">
        <f t="shared" si="19"/>
        <v>225.12</v>
      </c>
      <c r="BR10" s="9">
        <f t="shared" si="19"/>
        <v>496.23</v>
      </c>
      <c r="BS10" s="9"/>
      <c r="BT10" s="9">
        <f t="shared" ref="BT10:BT19" si="20">SUMIFS($AY10:$BK10,$AY$5:$BK$5,"="&amp;$BT$5)</f>
        <v>210.58999999999997</v>
      </c>
    </row>
    <row r="11" spans="2:72" ht="14.25" customHeight="1" x14ac:dyDescent="0.25">
      <c r="B11" s="7" t="s">
        <v>142</v>
      </c>
      <c r="C11" s="286">
        <f t="shared" si="14"/>
        <v>72222.220000000205</v>
      </c>
      <c r="D11" s="9">
        <f>SUMIFS('Youreka BS'!B:B,'Youreka BS'!$Q:$Q,$B11)-SUMIFS('Youreka BS'!C:C,'Youreka BS'!$Q:$Q,$B11)</f>
        <v>72222.220000000205</v>
      </c>
      <c r="E11" s="9">
        <f>SUMIFS('Youreka BS'!C:C,'Youreka BS'!$Q:$Q,$B11)-SUMIFS('Youreka BS'!D:D,'Youreka BS'!$Q:$Q,$B11)</f>
        <v>72222.220000000205</v>
      </c>
      <c r="F11" s="9">
        <f>SUMIFS('Youreka BS'!D:D,'Youreka BS'!$Q:$Q,$B11)-SUMIFS('Youreka BS'!E:E,'Youreka BS'!$Q:$Q,$B11)</f>
        <v>72222.220000000205</v>
      </c>
      <c r="G11" s="9">
        <f>SUMIFS('Youreka BS'!E:E,'Youreka BS'!$Q:$Q,$B11)-SUMIFS('Youreka BS'!F:F,'Youreka BS'!$Q:$Q,$B11)</f>
        <v>72222.220000000205</v>
      </c>
      <c r="H11" s="9">
        <f>SUMIFS('Youreka BS'!F:F,'Youreka BS'!$Q:$Q,$B11)-SUMIFS('Youreka BS'!G:G,'Youreka BS'!$Q:$Q,$B11)</f>
        <v>72222.220000000205</v>
      </c>
      <c r="I11" s="9">
        <f>SUMIFS('Youreka BS'!G:G,'Youreka BS'!$Q:$Q,$B11)-SUMIFS('Youreka BS'!H:H,'Youreka BS'!$Q:$Q,$B11)</f>
        <v>72222.220000000205</v>
      </c>
      <c r="J11" s="9">
        <f>SUMIFS('Youreka BS'!H:H,'Youreka BS'!$Q:$Q,$B11)-SUMIFS('Youreka BS'!I:I,'Youreka BS'!$Q:$Q,$B11)</f>
        <v>72222.220000000205</v>
      </c>
      <c r="K11" s="9">
        <f>SUMIFS('Youreka BS'!I:I,'Youreka BS'!$Q:$Q,$B11)-SUMIFS('Youreka BS'!J:J,'Youreka BS'!$Q:$Q,$B11)</f>
        <v>72222.220000000205</v>
      </c>
      <c r="L11" s="9">
        <f>SUMIFS('Youreka BS'!J:J,'Youreka BS'!$Q:$Q,$B11)-SUMIFS('Youreka BS'!K:K,'Youreka BS'!$Q:$Q,$B11)</f>
        <v>72222.220000000205</v>
      </c>
      <c r="M11" s="9">
        <f>SUMIFS('Youreka BS'!K:K,'Youreka BS'!$Q:$Q,$B11)-SUMIFS('Youreka BS'!L:L,'Youreka BS'!$Q:$Q,$B11)</f>
        <v>72222.220000000205</v>
      </c>
      <c r="N11" s="9">
        <f>SUMIFS('Youreka BS'!L:L,'Youreka BS'!$Q:$Q,$B11)-SUMIFS('Youreka BS'!M:M,'Youreka BS'!$Q:$Q,$B11)</f>
        <v>72222.220000000205</v>
      </c>
      <c r="O11" s="52">
        <f>SUMIFS('Youreka BS'!M:M,'Youreka BS'!$Q:$Q,$B11)-SUMIFS('Youreka BS'!N:N,'Youreka BS'!$Q:$Q,$B11)</f>
        <v>72222.220000000205</v>
      </c>
      <c r="P11" s="9"/>
      <c r="Q11" s="9">
        <f t="shared" si="15"/>
        <v>72222.220000000205</v>
      </c>
      <c r="R11" s="9"/>
      <c r="S11" s="9">
        <f t="shared" ref="S11:V11" si="21">SUMIFS($D11:$O11,$D$4:$O$4,S$4)</f>
        <v>216666.66000000061</v>
      </c>
      <c r="T11" s="9">
        <f t="shared" si="21"/>
        <v>216666.66000000061</v>
      </c>
      <c r="U11" s="9">
        <f t="shared" si="21"/>
        <v>216666.66000000061</v>
      </c>
      <c r="V11" s="9">
        <f t="shared" si="21"/>
        <v>216666.66000000061</v>
      </c>
      <c r="W11" s="9"/>
      <c r="X11" s="9">
        <f t="shared" si="17"/>
        <v>72222.220000000205</v>
      </c>
      <c r="Y11" s="9"/>
      <c r="AA11" s="41"/>
      <c r="AB11" s="33">
        <v>866666.66666666686</v>
      </c>
      <c r="AC11" s="33"/>
      <c r="AD11" s="33">
        <v>216666.66666666666</v>
      </c>
      <c r="AE11" s="33">
        <v>216666.66666666666</v>
      </c>
      <c r="AF11" s="33">
        <v>216666.66666666666</v>
      </c>
      <c r="AG11" s="33">
        <v>216666.66666666666</v>
      </c>
      <c r="AH11" s="33"/>
      <c r="AI11" s="285">
        <v>72222.220000000205</v>
      </c>
      <c r="AJ11" s="33">
        <v>72222.222222222219</v>
      </c>
      <c r="AK11" s="33">
        <v>72222.222222222219</v>
      </c>
      <c r="AL11" s="33">
        <v>72222.222222222219</v>
      </c>
      <c r="AM11" s="33">
        <v>72222.222222222219</v>
      </c>
      <c r="AN11" s="33">
        <v>72222.222222222219</v>
      </c>
      <c r="AO11" s="33">
        <v>72222.222222222219</v>
      </c>
      <c r="AP11" s="33">
        <v>72222.222222222219</v>
      </c>
      <c r="AQ11" s="33">
        <v>72222.222222222219</v>
      </c>
      <c r="AR11" s="33">
        <v>72222.222222222219</v>
      </c>
      <c r="AS11" s="33">
        <v>72222.222222222219</v>
      </c>
      <c r="AT11" s="33">
        <v>72222.222222222219</v>
      </c>
      <c r="AU11" s="33">
        <v>72222.222222222219</v>
      </c>
      <c r="AV11" s="41"/>
      <c r="AX11" s="9"/>
      <c r="AY11" s="286">
        <v>216666.66999999987</v>
      </c>
      <c r="AZ11" s="52">
        <v>72222.219999999972</v>
      </c>
      <c r="BA11" s="52">
        <v>72222.219999999972</v>
      </c>
      <c r="BB11" s="52">
        <v>72222.219999999972</v>
      </c>
      <c r="BC11" s="52">
        <v>72222.219999999972</v>
      </c>
      <c r="BD11" s="52">
        <v>72222.219999999972</v>
      </c>
      <c r="BE11" s="52">
        <v>72222.219999999972</v>
      </c>
      <c r="BF11" s="52">
        <v>72222.220000000205</v>
      </c>
      <c r="BG11" s="52">
        <v>72222.219999999972</v>
      </c>
      <c r="BH11" s="52">
        <v>72222.219999999972</v>
      </c>
      <c r="BI11" s="52">
        <v>72222.219999999739</v>
      </c>
      <c r="BJ11" s="52">
        <v>72222.220000000205</v>
      </c>
      <c r="BK11" s="52">
        <v>72222.220000000205</v>
      </c>
      <c r="BL11" s="9"/>
      <c r="BM11" s="9">
        <f t="shared" si="18"/>
        <v>72222.220000000205</v>
      </c>
      <c r="BN11" s="9"/>
      <c r="BO11" s="9">
        <f t="shared" ref="BO11:BR11" si="22">SUMIFS($AZ11:$BK11,$AZ$4:$BK$4,BO$4)</f>
        <v>216666.65999999992</v>
      </c>
      <c r="BP11" s="9">
        <f t="shared" si="22"/>
        <v>216666.65999999992</v>
      </c>
      <c r="BQ11" s="9">
        <f t="shared" si="22"/>
        <v>216666.66000000015</v>
      </c>
      <c r="BR11" s="9">
        <f t="shared" si="22"/>
        <v>216666.66000000015</v>
      </c>
      <c r="BS11" s="9"/>
      <c r="BT11" s="9">
        <f t="shared" si="20"/>
        <v>72222.220000000205</v>
      </c>
    </row>
    <row r="12" spans="2:72" ht="14.25" customHeight="1" x14ac:dyDescent="0.25">
      <c r="B12" s="7" t="s">
        <v>143</v>
      </c>
      <c r="C12" s="286">
        <f t="shared" si="14"/>
        <v>8333.3299999999581</v>
      </c>
      <c r="D12" s="9">
        <f>SUMIFS('Youreka BS'!B:B,'Youreka BS'!$Q:$Q,$B12)-SUMIFS('Youreka BS'!C:C,'Youreka BS'!$Q:$Q,$B12)</f>
        <v>8333.3300000000163</v>
      </c>
      <c r="E12" s="9">
        <f>SUMIFS('Youreka BS'!C:C,'Youreka BS'!$Q:$Q,$B12)-SUMIFS('Youreka BS'!D:D,'Youreka BS'!$Q:$Q,$B12)</f>
        <v>8333.3300000000163</v>
      </c>
      <c r="F12" s="9">
        <f>SUMIFS('Youreka BS'!D:D,'Youreka BS'!$Q:$Q,$B12)-SUMIFS('Youreka BS'!E:E,'Youreka BS'!$Q:$Q,$B12)</f>
        <v>8333.3300000000163</v>
      </c>
      <c r="G12" s="9">
        <f>SUMIFS('Youreka BS'!E:E,'Youreka BS'!$Q:$Q,$B12)-SUMIFS('Youreka BS'!F:F,'Youreka BS'!$Q:$Q,$B12)</f>
        <v>8333.3300000000163</v>
      </c>
      <c r="H12" s="9">
        <f>SUMIFS('Youreka BS'!F:F,'Youreka BS'!$Q:$Q,$B12)-SUMIFS('Youreka BS'!G:G,'Youreka BS'!$Q:$Q,$B12)</f>
        <v>8333.3300000000163</v>
      </c>
      <c r="I12" s="9">
        <f>SUMIFS('Youreka BS'!G:G,'Youreka BS'!$Q:$Q,$B12)-SUMIFS('Youreka BS'!H:H,'Youreka BS'!$Q:$Q,$B12)</f>
        <v>8333.3300000000163</v>
      </c>
      <c r="J12" s="9">
        <f>SUMIFS('Youreka BS'!H:H,'Youreka BS'!$Q:$Q,$B12)-SUMIFS('Youreka BS'!I:I,'Youreka BS'!$Q:$Q,$B12)</f>
        <v>8333.3300000000163</v>
      </c>
      <c r="K12" s="9">
        <f>SUMIFS('Youreka BS'!I:I,'Youreka BS'!$Q:$Q,$B12)-SUMIFS('Youreka BS'!J:J,'Youreka BS'!$Q:$Q,$B12)</f>
        <v>8333.3300000000163</v>
      </c>
      <c r="L12" s="9">
        <f>SUMIFS('Youreka BS'!J:J,'Youreka BS'!$Q:$Q,$B12)-SUMIFS('Youreka BS'!K:K,'Youreka BS'!$Q:$Q,$B12)</f>
        <v>8333.3300000000163</v>
      </c>
      <c r="M12" s="9">
        <f>SUMIFS('Youreka BS'!K:K,'Youreka BS'!$Q:$Q,$B12)-SUMIFS('Youreka BS'!L:L,'Youreka BS'!$Q:$Q,$B12)</f>
        <v>8333.3300000000163</v>
      </c>
      <c r="N12" s="9">
        <f>SUMIFS('Youreka BS'!L:L,'Youreka BS'!$Q:$Q,$B12)-SUMIFS('Youreka BS'!M:M,'Youreka BS'!$Q:$Q,$B12)</f>
        <v>8333.3300000000163</v>
      </c>
      <c r="O12" s="52">
        <f>SUMIFS('Youreka BS'!M:M,'Youreka BS'!$Q:$Q,$B12)-SUMIFS('Youreka BS'!N:N,'Youreka BS'!$Q:$Q,$B12)</f>
        <v>8333.3300000000163</v>
      </c>
      <c r="P12" s="9"/>
      <c r="Q12" s="9">
        <f t="shared" si="15"/>
        <v>8333.3300000000163</v>
      </c>
      <c r="R12" s="9"/>
      <c r="S12" s="9">
        <f t="shared" ref="S12:V12" si="23">SUMIFS($D12:$O12,$D$4:$O$4,S$4)</f>
        <v>24999.990000000049</v>
      </c>
      <c r="T12" s="9">
        <f t="shared" si="23"/>
        <v>24999.990000000049</v>
      </c>
      <c r="U12" s="9">
        <f t="shared" si="23"/>
        <v>24999.990000000049</v>
      </c>
      <c r="V12" s="9">
        <f t="shared" si="23"/>
        <v>24999.990000000049</v>
      </c>
      <c r="W12" s="9"/>
      <c r="X12" s="9">
        <f t="shared" si="17"/>
        <v>8333.3300000000163</v>
      </c>
      <c r="Y12" s="9"/>
      <c r="AA12" s="41"/>
      <c r="AB12" s="33">
        <v>99999.999999999985</v>
      </c>
      <c r="AC12" s="33"/>
      <c r="AD12" s="33">
        <v>25000</v>
      </c>
      <c r="AE12" s="33">
        <v>25000</v>
      </c>
      <c r="AF12" s="33">
        <v>25000</v>
      </c>
      <c r="AG12" s="33">
        <v>25000</v>
      </c>
      <c r="AH12" s="33"/>
      <c r="AI12" s="285">
        <v>8333.3299999999581</v>
      </c>
      <c r="AJ12" s="33">
        <v>8333.3333333333339</v>
      </c>
      <c r="AK12" s="33">
        <v>8333.3333333333339</v>
      </c>
      <c r="AL12" s="33">
        <v>8333.3333333333339</v>
      </c>
      <c r="AM12" s="33">
        <v>8333.3333333333339</v>
      </c>
      <c r="AN12" s="33">
        <v>8333.3333333333339</v>
      </c>
      <c r="AO12" s="33">
        <v>8333.3333333333339</v>
      </c>
      <c r="AP12" s="33">
        <v>8333.3333333333339</v>
      </c>
      <c r="AQ12" s="33">
        <v>8333.3333333333339</v>
      </c>
      <c r="AR12" s="33">
        <v>8333.3333333333339</v>
      </c>
      <c r="AS12" s="33">
        <v>8333.3333333333339</v>
      </c>
      <c r="AT12" s="33">
        <v>8333.3333333333339</v>
      </c>
      <c r="AU12" s="33">
        <v>8333.3333333333339</v>
      </c>
      <c r="AV12" s="41"/>
      <c r="AX12" s="9"/>
      <c r="AY12" s="286">
        <v>24999.999999999996</v>
      </c>
      <c r="AZ12" s="52">
        <v>8333.3300000000163</v>
      </c>
      <c r="BA12" s="52">
        <v>8333.3299999999872</v>
      </c>
      <c r="BB12" s="52">
        <v>8333.3300000000163</v>
      </c>
      <c r="BC12" s="52">
        <v>8333.3299999999872</v>
      </c>
      <c r="BD12" s="52">
        <v>8333.3300000000163</v>
      </c>
      <c r="BE12" s="52">
        <v>8333.3299999999872</v>
      </c>
      <c r="BF12" s="52">
        <v>8333.3300000000163</v>
      </c>
      <c r="BG12" s="52">
        <v>8333.3299999999872</v>
      </c>
      <c r="BH12" s="52">
        <v>8333.3299999999872</v>
      </c>
      <c r="BI12" s="52">
        <v>8333.3300000000163</v>
      </c>
      <c r="BJ12" s="52">
        <v>8333.3300000000163</v>
      </c>
      <c r="BK12" s="52">
        <v>8333.3299999999581</v>
      </c>
      <c r="BL12" s="9"/>
      <c r="BM12" s="9">
        <f t="shared" si="18"/>
        <v>8333.3299999999581</v>
      </c>
      <c r="BN12" s="9"/>
      <c r="BO12" s="9">
        <f t="shared" ref="BO12:BR12" si="24">SUMIFS($AZ12:$BK12,$AZ$4:$BK$4,BO$4)</f>
        <v>24999.99000000002</v>
      </c>
      <c r="BP12" s="9">
        <f t="shared" si="24"/>
        <v>24999.989999999991</v>
      </c>
      <c r="BQ12" s="9">
        <f t="shared" si="24"/>
        <v>24999.989999999991</v>
      </c>
      <c r="BR12" s="9">
        <f t="shared" si="24"/>
        <v>24999.989999999991</v>
      </c>
      <c r="BS12" s="9"/>
      <c r="BT12" s="9">
        <f t="shared" si="20"/>
        <v>8333.3300000000163</v>
      </c>
    </row>
    <row r="13" spans="2:72" ht="14.25" customHeight="1" x14ac:dyDescent="0.25">
      <c r="B13" s="7" t="s">
        <v>144</v>
      </c>
      <c r="C13" s="286">
        <f t="shared" si="14"/>
        <v>518377.51000000164</v>
      </c>
      <c r="D13" s="9">
        <f>SUMIFS('Youreka BS'!B:B,'Youreka BS'!$Q:$Q,$B13)-SUMIFS('Youreka BS'!C:C,'Youreka BS'!$Q:$Q,$B13)</f>
        <v>518377.51000000164</v>
      </c>
      <c r="E13" s="9">
        <f>SUMIFS('Youreka BS'!C:C,'Youreka BS'!$Q:$Q,$B13)-SUMIFS('Youreka BS'!D:D,'Youreka BS'!$Q:$Q,$B13)</f>
        <v>518377.51000000164</v>
      </c>
      <c r="F13" s="9">
        <f>SUMIFS('Youreka BS'!D:D,'Youreka BS'!$Q:$Q,$B13)-SUMIFS('Youreka BS'!E:E,'Youreka BS'!$Q:$Q,$B13)</f>
        <v>518377.51000000164</v>
      </c>
      <c r="G13" s="9">
        <f>SUMIFS('Youreka BS'!E:E,'Youreka BS'!$Q:$Q,$B13)-SUMIFS('Youreka BS'!F:F,'Youreka BS'!$Q:$Q,$B13)</f>
        <v>518377.51000000164</v>
      </c>
      <c r="H13" s="9">
        <f>SUMIFS('Youreka BS'!F:F,'Youreka BS'!$Q:$Q,$B13)-SUMIFS('Youreka BS'!G:G,'Youreka BS'!$Q:$Q,$B13)</f>
        <v>518377.51000000164</v>
      </c>
      <c r="I13" s="9">
        <f>SUMIFS('Youreka BS'!G:G,'Youreka BS'!$Q:$Q,$B13)-SUMIFS('Youreka BS'!H:H,'Youreka BS'!$Q:$Q,$B13)</f>
        <v>518377.51000000164</v>
      </c>
      <c r="J13" s="9">
        <f>SUMIFS('Youreka BS'!H:H,'Youreka BS'!$Q:$Q,$B13)-SUMIFS('Youreka BS'!I:I,'Youreka BS'!$Q:$Q,$B13)</f>
        <v>518377.51000000164</v>
      </c>
      <c r="K13" s="9">
        <f>SUMIFS('Youreka BS'!I:I,'Youreka BS'!$Q:$Q,$B13)-SUMIFS('Youreka BS'!J:J,'Youreka BS'!$Q:$Q,$B13)</f>
        <v>518377.51000000164</v>
      </c>
      <c r="L13" s="9">
        <f>SUMIFS('Youreka BS'!J:J,'Youreka BS'!$Q:$Q,$B13)-SUMIFS('Youreka BS'!K:K,'Youreka BS'!$Q:$Q,$B13)</f>
        <v>518377.51000000164</v>
      </c>
      <c r="M13" s="9">
        <f>SUMIFS('Youreka BS'!K:K,'Youreka BS'!$Q:$Q,$B13)-SUMIFS('Youreka BS'!L:L,'Youreka BS'!$Q:$Q,$B13)</f>
        <v>518377.51000000164</v>
      </c>
      <c r="N13" s="9">
        <f>SUMIFS('Youreka BS'!L:L,'Youreka BS'!$Q:$Q,$B13)-SUMIFS('Youreka BS'!M:M,'Youreka BS'!$Q:$Q,$B13)</f>
        <v>518377.51000000164</v>
      </c>
      <c r="O13" s="52">
        <f>SUMIFS('Youreka BS'!M:M,'Youreka BS'!$Q:$Q,$B13)-SUMIFS('Youreka BS'!N:N,'Youreka BS'!$Q:$Q,$B13)</f>
        <v>518377.51000000164</v>
      </c>
      <c r="P13" s="9"/>
      <c r="Q13" s="9">
        <f t="shared" si="15"/>
        <v>518377.51000000164</v>
      </c>
      <c r="R13" s="9"/>
      <c r="S13" s="9">
        <f t="shared" ref="S13:V13" si="25">SUMIFS($D13:$O13,$D$4:$O$4,S$4)</f>
        <v>1555132.5300000049</v>
      </c>
      <c r="T13" s="9">
        <f t="shared" si="25"/>
        <v>1555132.5300000049</v>
      </c>
      <c r="U13" s="9">
        <f t="shared" si="25"/>
        <v>1555132.5300000049</v>
      </c>
      <c r="V13" s="9">
        <f t="shared" si="25"/>
        <v>1555132.5300000049</v>
      </c>
      <c r="W13" s="9"/>
      <c r="X13" s="9">
        <f t="shared" si="17"/>
        <v>518377.51000000164</v>
      </c>
      <c r="Y13" s="9"/>
      <c r="AA13" s="41"/>
      <c r="AB13" s="33">
        <v>6220530.0980000012</v>
      </c>
      <c r="AC13" s="33"/>
      <c r="AD13" s="33">
        <v>1555132.5245000001</v>
      </c>
      <c r="AE13" s="33">
        <v>1555132.5245000001</v>
      </c>
      <c r="AF13" s="33">
        <v>1555132.5245000001</v>
      </c>
      <c r="AG13" s="33">
        <v>1555132.5245000001</v>
      </c>
      <c r="AH13" s="33"/>
      <c r="AI13" s="285">
        <v>518377.51000000164</v>
      </c>
      <c r="AJ13" s="33">
        <v>518377.50816666667</v>
      </c>
      <c r="AK13" s="33">
        <v>518377.50816666667</v>
      </c>
      <c r="AL13" s="33">
        <v>518377.50816666667</v>
      </c>
      <c r="AM13" s="33">
        <v>518377.50816666667</v>
      </c>
      <c r="AN13" s="33">
        <v>518377.50816666667</v>
      </c>
      <c r="AO13" s="33">
        <v>518377.50816666667</v>
      </c>
      <c r="AP13" s="33">
        <v>518377.50816666667</v>
      </c>
      <c r="AQ13" s="33">
        <v>518377.50816666667</v>
      </c>
      <c r="AR13" s="33">
        <v>518377.50816666667</v>
      </c>
      <c r="AS13" s="33">
        <v>518377.50816666667</v>
      </c>
      <c r="AT13" s="33">
        <v>518377.50816666667</v>
      </c>
      <c r="AU13" s="33">
        <v>518377.50816666667</v>
      </c>
      <c r="AV13" s="41"/>
      <c r="AX13" s="9"/>
      <c r="AY13" s="286">
        <v>1557625.5499999998</v>
      </c>
      <c r="AZ13" s="52">
        <v>519208.52000000142</v>
      </c>
      <c r="BA13" s="52">
        <v>519208.51999999955</v>
      </c>
      <c r="BB13" s="52">
        <v>519208.51999999955</v>
      </c>
      <c r="BC13" s="52">
        <v>519208.51999999955</v>
      </c>
      <c r="BD13" s="52">
        <v>519208.52000000142</v>
      </c>
      <c r="BE13" s="52">
        <v>519208.52999999933</v>
      </c>
      <c r="BF13" s="52">
        <v>519208.51999999955</v>
      </c>
      <c r="BG13" s="52">
        <v>519208.51999999955</v>
      </c>
      <c r="BH13" s="52">
        <v>519208.52000000142</v>
      </c>
      <c r="BI13" s="52">
        <v>510898.4299999997</v>
      </c>
      <c r="BJ13" s="52">
        <v>518377.50999999978</v>
      </c>
      <c r="BK13" s="52">
        <v>518377.51000000164</v>
      </c>
      <c r="BL13" s="9"/>
      <c r="BM13" s="9">
        <f t="shared" si="18"/>
        <v>518377.51000000164</v>
      </c>
      <c r="BN13" s="9"/>
      <c r="BO13" s="9">
        <f t="shared" ref="BO13:BR13" si="26">SUMIFS($AZ13:$BK13,$AZ$4:$BK$4,BO$4)</f>
        <v>1557625.5600000005</v>
      </c>
      <c r="BP13" s="9">
        <f t="shared" si="26"/>
        <v>1557625.5700000003</v>
      </c>
      <c r="BQ13" s="9">
        <f t="shared" si="26"/>
        <v>1557625.5600000005</v>
      </c>
      <c r="BR13" s="9">
        <f t="shared" si="26"/>
        <v>1547653.4500000011</v>
      </c>
      <c r="BS13" s="9"/>
      <c r="BT13" s="9">
        <f t="shared" si="20"/>
        <v>518377.50999999978</v>
      </c>
    </row>
    <row r="14" spans="2:72" ht="14.25" customHeight="1" x14ac:dyDescent="0.25">
      <c r="B14" s="7" t="s">
        <v>145</v>
      </c>
      <c r="C14" s="286">
        <f t="shared" si="14"/>
        <v>214583.33000000007</v>
      </c>
      <c r="D14" s="9">
        <f>SUMIFS('Youreka BS'!B:B,'Youreka BS'!$Q:$Q,$B14)-SUMIFS('Youreka BS'!C:C,'Youreka BS'!$Q:$Q,$B14)</f>
        <v>214583.33000000007</v>
      </c>
      <c r="E14" s="9">
        <f>SUMIFS('Youreka BS'!C:C,'Youreka BS'!$Q:$Q,$B14)-SUMIFS('Youreka BS'!D:D,'Youreka BS'!$Q:$Q,$B14)</f>
        <v>214583.33000000007</v>
      </c>
      <c r="F14" s="9">
        <f>SUMIFS('Youreka BS'!D:D,'Youreka BS'!$Q:$Q,$B14)-SUMIFS('Youreka BS'!E:E,'Youreka BS'!$Q:$Q,$B14)</f>
        <v>214583.33000000007</v>
      </c>
      <c r="G14" s="9">
        <f>SUMIFS('Youreka BS'!E:E,'Youreka BS'!$Q:$Q,$B14)-SUMIFS('Youreka BS'!F:F,'Youreka BS'!$Q:$Q,$B14)</f>
        <v>214583.33000000007</v>
      </c>
      <c r="H14" s="9">
        <f>SUMIFS('Youreka BS'!F:F,'Youreka BS'!$Q:$Q,$B14)-SUMIFS('Youreka BS'!G:G,'Youreka BS'!$Q:$Q,$B14)</f>
        <v>214583.33000000007</v>
      </c>
      <c r="I14" s="9">
        <f>SUMIFS('Youreka BS'!G:G,'Youreka BS'!$Q:$Q,$B14)-SUMIFS('Youreka BS'!H:H,'Youreka BS'!$Q:$Q,$B14)</f>
        <v>214583.33000000007</v>
      </c>
      <c r="J14" s="9">
        <f>SUMIFS('Youreka BS'!H:H,'Youreka BS'!$Q:$Q,$B14)-SUMIFS('Youreka BS'!I:I,'Youreka BS'!$Q:$Q,$B14)</f>
        <v>214583.32999999914</v>
      </c>
      <c r="K14" s="9">
        <f>SUMIFS('Youreka BS'!I:I,'Youreka BS'!$Q:$Q,$B14)-SUMIFS('Youreka BS'!J:J,'Youreka BS'!$Q:$Q,$B14)</f>
        <v>214583.33000000007</v>
      </c>
      <c r="L14" s="9">
        <f>SUMIFS('Youreka BS'!J:J,'Youreka BS'!$Q:$Q,$B14)-SUMIFS('Youreka BS'!K:K,'Youreka BS'!$Q:$Q,$B14)</f>
        <v>214583.33000000007</v>
      </c>
      <c r="M14" s="9">
        <f>SUMIFS('Youreka BS'!K:K,'Youreka BS'!$Q:$Q,$B14)-SUMIFS('Youreka BS'!L:L,'Youreka BS'!$Q:$Q,$B14)</f>
        <v>214583.33000000007</v>
      </c>
      <c r="N14" s="9">
        <f>SUMIFS('Youreka BS'!L:L,'Youreka BS'!$Q:$Q,$B14)-SUMIFS('Youreka BS'!M:M,'Youreka BS'!$Q:$Q,$B14)</f>
        <v>214583.33000000007</v>
      </c>
      <c r="O14" s="52">
        <f>SUMIFS('Youreka BS'!M:M,'Youreka BS'!$Q:$Q,$B14)-SUMIFS('Youreka BS'!N:N,'Youreka BS'!$Q:$Q,$B14)</f>
        <v>214583.33000000007</v>
      </c>
      <c r="P14" s="9"/>
      <c r="Q14" s="9">
        <f t="shared" si="15"/>
        <v>214583.33000000007</v>
      </c>
      <c r="R14" s="9"/>
      <c r="S14" s="9">
        <f t="shared" ref="S14:V14" si="27">SUMIFS($D14:$O14,$D$4:$O$4,S$4)</f>
        <v>643749.99000000022</v>
      </c>
      <c r="T14" s="9">
        <f t="shared" si="27"/>
        <v>643749.99000000022</v>
      </c>
      <c r="U14" s="9">
        <f t="shared" si="27"/>
        <v>643749.98999999929</v>
      </c>
      <c r="V14" s="9">
        <f t="shared" si="27"/>
        <v>643749.99000000022</v>
      </c>
      <c r="W14" s="9"/>
      <c r="X14" s="9">
        <f t="shared" si="17"/>
        <v>214583.33000000007</v>
      </c>
      <c r="Y14" s="9"/>
      <c r="AA14" s="41"/>
      <c r="AB14" s="33">
        <v>2575000</v>
      </c>
      <c r="AC14" s="33"/>
      <c r="AD14" s="33">
        <v>643750</v>
      </c>
      <c r="AE14" s="33">
        <v>643750</v>
      </c>
      <c r="AF14" s="33">
        <v>643750</v>
      </c>
      <c r="AG14" s="33">
        <v>643750</v>
      </c>
      <c r="AH14" s="33"/>
      <c r="AI14" s="285">
        <v>214583.33000000007</v>
      </c>
      <c r="AJ14" s="33">
        <v>214583.33333333334</v>
      </c>
      <c r="AK14" s="33">
        <v>214583.33333333334</v>
      </c>
      <c r="AL14" s="33">
        <v>214583.33333333334</v>
      </c>
      <c r="AM14" s="33">
        <v>214583.33333333334</v>
      </c>
      <c r="AN14" s="33">
        <v>214583.33333333334</v>
      </c>
      <c r="AO14" s="33">
        <v>214583.33333333334</v>
      </c>
      <c r="AP14" s="33">
        <v>214583.33333333334</v>
      </c>
      <c r="AQ14" s="33">
        <v>214583.33333333334</v>
      </c>
      <c r="AR14" s="33">
        <v>214583.33333333334</v>
      </c>
      <c r="AS14" s="33">
        <v>214583.33333333334</v>
      </c>
      <c r="AT14" s="33">
        <v>214583.33333333334</v>
      </c>
      <c r="AU14" s="33">
        <v>214583.33333333334</v>
      </c>
      <c r="AV14" s="41"/>
      <c r="AX14" s="9"/>
      <c r="AY14" s="286">
        <v>643750.00000000023</v>
      </c>
      <c r="AZ14" s="52">
        <v>214583.33000000007</v>
      </c>
      <c r="BA14" s="52">
        <v>214583.33000000007</v>
      </c>
      <c r="BB14" s="52">
        <v>214583.33000000007</v>
      </c>
      <c r="BC14" s="52">
        <v>214583.33000000007</v>
      </c>
      <c r="BD14" s="52">
        <v>214583.33000000007</v>
      </c>
      <c r="BE14" s="52">
        <v>214583.32999999914</v>
      </c>
      <c r="BF14" s="52">
        <v>214583.33000000007</v>
      </c>
      <c r="BG14" s="52">
        <v>214583.33000000007</v>
      </c>
      <c r="BH14" s="52">
        <v>214583.33000000007</v>
      </c>
      <c r="BI14" s="52">
        <v>214583.33000000007</v>
      </c>
      <c r="BJ14" s="52">
        <v>214583.33000000007</v>
      </c>
      <c r="BK14" s="52">
        <v>214583.33000000007</v>
      </c>
      <c r="BL14" s="9"/>
      <c r="BM14" s="9">
        <f t="shared" si="18"/>
        <v>214583.33000000007</v>
      </c>
      <c r="BN14" s="9"/>
      <c r="BO14" s="9">
        <f t="shared" ref="BO14:BR14" si="28">SUMIFS($AZ14:$BK14,$AZ$4:$BK$4,BO$4)</f>
        <v>643749.99000000022</v>
      </c>
      <c r="BP14" s="9">
        <f t="shared" si="28"/>
        <v>643749.98999999929</v>
      </c>
      <c r="BQ14" s="9">
        <f t="shared" si="28"/>
        <v>643749.99000000022</v>
      </c>
      <c r="BR14" s="9">
        <f t="shared" si="28"/>
        <v>643749.99000000022</v>
      </c>
      <c r="BS14" s="9"/>
      <c r="BT14" s="9">
        <f t="shared" si="20"/>
        <v>214583.33000000007</v>
      </c>
    </row>
    <row r="15" spans="2:72" ht="14.25" customHeight="1" x14ac:dyDescent="0.25">
      <c r="B15" s="7" t="s">
        <v>210</v>
      </c>
      <c r="C15" s="286">
        <f t="shared" si="14"/>
        <v>0</v>
      </c>
      <c r="D15" s="9">
        <f>SUMIFS('Youreka BS'!B:B,'Youreka BS'!$Q:$Q,$B15)-SUMIFS('Youreka BS'!C:C,'Youreka BS'!$Q:$Q,$B15)</f>
        <v>0</v>
      </c>
      <c r="E15" s="52">
        <f>SUMIFS('Youreka BS'!C:C,'Youreka BS'!$Q:$Q,$B15)-SUMIFS('Youreka BS'!D:D,'Youreka BS'!$Q:$Q,$B15)</f>
        <v>0</v>
      </c>
      <c r="F15" s="632">
        <v>0</v>
      </c>
      <c r="G15" s="52">
        <f>SUMIFS('Youreka BS'!E:E,'Youreka BS'!$Q:$Q,$B15)-SUMIFS('Youreka BS'!F:F,'Youreka BS'!$Q:$Q,$B15)</f>
        <v>0</v>
      </c>
      <c r="H15" s="52">
        <f>SUMIFS('Youreka BS'!F:F,'Youreka BS'!$Q:$Q,$B15)-SUMIFS('Youreka BS'!G:G,'Youreka BS'!$Q:$Q,$B15)</f>
        <v>0</v>
      </c>
      <c r="I15" s="52">
        <f>SUMIFS('Youreka BS'!G:G,'Youreka BS'!$Q:$Q,$B15)-SUMIFS('Youreka BS'!H:H,'Youreka BS'!$Q:$Q,$B15)</f>
        <v>0</v>
      </c>
      <c r="J15" s="52">
        <f>SUMIFS('Youreka BS'!H:H,'Youreka BS'!$Q:$Q,$B15)-SUMIFS('Youreka BS'!I:I,'Youreka BS'!$Q:$Q,$B15)</f>
        <v>0</v>
      </c>
      <c r="K15" s="52">
        <f>SUMIFS('Youreka BS'!I:I,'Youreka BS'!$Q:$Q,$B15)-SUMIFS('Youreka BS'!J:J,'Youreka BS'!$Q:$Q,$B15)</f>
        <v>0</v>
      </c>
      <c r="L15" s="52">
        <f>SUMIFS('Youreka BS'!J:J,'Youreka BS'!$Q:$Q,$B15)-SUMIFS('Youreka BS'!K:K,'Youreka BS'!$Q:$Q,$B15)</f>
        <v>0</v>
      </c>
      <c r="M15" s="52">
        <f>SUMIFS('Youreka BS'!K:K,'Youreka BS'!$Q:$Q,$B15)-SUMIFS('Youreka BS'!L:L,'Youreka BS'!$Q:$Q,$B15)</f>
        <v>0</v>
      </c>
      <c r="N15" s="52">
        <f>SUMIFS('Youreka BS'!L:L,'Youreka BS'!$Q:$Q,$B15)-SUMIFS('Youreka BS'!M:M,'Youreka BS'!$Q:$Q,$B15)</f>
        <v>0</v>
      </c>
      <c r="O15" s="52">
        <f>SUMIFS('Youreka BS'!M:M,'Youreka BS'!$Q:$Q,$B15)-SUMIFS('Youreka BS'!N:N,'Youreka BS'!$Q:$Q,$B15)</f>
        <v>0</v>
      </c>
      <c r="P15" s="9"/>
      <c r="Q15" s="9">
        <f t="shared" si="15"/>
        <v>0</v>
      </c>
      <c r="R15" s="9"/>
      <c r="S15" s="9">
        <f t="shared" ref="S15:V15" si="29">SUMIFS($D15:$O15,$D$4:$O$4,S$4)</f>
        <v>0</v>
      </c>
      <c r="T15" s="9">
        <f t="shared" si="29"/>
        <v>0</v>
      </c>
      <c r="U15" s="9">
        <f t="shared" si="29"/>
        <v>0</v>
      </c>
      <c r="V15" s="9">
        <f t="shared" si="29"/>
        <v>0</v>
      </c>
      <c r="W15" s="9"/>
      <c r="X15" s="9">
        <f t="shared" si="17"/>
        <v>0</v>
      </c>
      <c r="Y15" s="9"/>
      <c r="AA15" s="41"/>
      <c r="AB15" s="33">
        <v>0</v>
      </c>
      <c r="AC15" s="33"/>
      <c r="AD15" s="33">
        <v>0</v>
      </c>
      <c r="AE15" s="33">
        <v>0</v>
      </c>
      <c r="AF15" s="33">
        <v>0</v>
      </c>
      <c r="AG15" s="33">
        <v>0</v>
      </c>
      <c r="AH15" s="33"/>
      <c r="AI15" s="285">
        <v>0</v>
      </c>
      <c r="AJ15" s="33">
        <v>0</v>
      </c>
      <c r="AK15" s="33">
        <v>0</v>
      </c>
      <c r="AL15" s="33">
        <v>0</v>
      </c>
      <c r="AM15" s="33">
        <v>0</v>
      </c>
      <c r="AN15" s="33">
        <v>0</v>
      </c>
      <c r="AO15" s="33">
        <v>0</v>
      </c>
      <c r="AP15" s="33">
        <v>0</v>
      </c>
      <c r="AQ15" s="33">
        <v>0</v>
      </c>
      <c r="AR15" s="33">
        <v>0</v>
      </c>
      <c r="AS15" s="33">
        <v>0</v>
      </c>
      <c r="AT15" s="33">
        <v>0</v>
      </c>
      <c r="AU15" s="33">
        <v>0</v>
      </c>
      <c r="AV15" s="41"/>
      <c r="AX15" s="9"/>
      <c r="AY15" s="286">
        <v>149141.44</v>
      </c>
      <c r="AZ15" s="52">
        <v>12458.649999999994</v>
      </c>
      <c r="BA15" s="52">
        <v>12463.369999999995</v>
      </c>
      <c r="BB15" s="52">
        <v>12468.090000000026</v>
      </c>
      <c r="BC15" s="52">
        <v>12472.809999999998</v>
      </c>
      <c r="BD15" s="52">
        <v>12477.52999999997</v>
      </c>
      <c r="BE15" s="52">
        <v>12482.25</v>
      </c>
      <c r="BF15" s="52">
        <v>12486.979999999981</v>
      </c>
      <c r="BG15" s="52">
        <v>12491.710000000021</v>
      </c>
      <c r="BH15" s="52">
        <v>12496.440000000002</v>
      </c>
      <c r="BI15" s="52">
        <v>12501.309999999998</v>
      </c>
      <c r="BJ15" s="52">
        <v>0</v>
      </c>
      <c r="BK15" s="52">
        <v>0</v>
      </c>
      <c r="BL15" s="9"/>
      <c r="BM15" s="9">
        <f t="shared" si="18"/>
        <v>0</v>
      </c>
      <c r="BN15" s="9"/>
      <c r="BO15" s="9">
        <f t="shared" ref="BO15:BR15" si="30">SUMIFS($AZ15:$BK15,$AZ$4:$BK$4,BO$4)</f>
        <v>37390.110000000015</v>
      </c>
      <c r="BP15" s="9">
        <f t="shared" si="30"/>
        <v>37432.589999999967</v>
      </c>
      <c r="BQ15" s="9">
        <f t="shared" si="30"/>
        <v>37475.130000000005</v>
      </c>
      <c r="BR15" s="9">
        <f t="shared" si="30"/>
        <v>12501.309999999998</v>
      </c>
      <c r="BS15" s="9"/>
      <c r="BT15" s="9">
        <f t="shared" si="20"/>
        <v>0</v>
      </c>
    </row>
    <row r="16" spans="2:72" ht="14.25" customHeight="1" x14ac:dyDescent="0.25">
      <c r="B16" s="7" t="s">
        <v>211</v>
      </c>
      <c r="C16" s="286">
        <f t="shared" si="14"/>
        <v>0</v>
      </c>
      <c r="D16" s="9">
        <f>SUMIFS('Youreka BS'!C:C,'Youreka BS'!$Q:$Q,$B16)-SUMIFS('Youreka BS'!B:B,'Youreka BS'!$Q:$Q,$B16)</f>
        <v>0</v>
      </c>
      <c r="E16" s="52">
        <f>SUMIFS('Youreka BS'!D:D,'Youreka BS'!$Q:$Q,$B16)-SUMIFS('Youreka BS'!C:C,'Youreka BS'!$Q:$Q,$B16)</f>
        <v>0</v>
      </c>
      <c r="F16" s="52">
        <f>SUMIFS('Youreka BS'!E:E,'Youreka BS'!$Q:$Q,$B16)-SUMIFS('Youreka BS'!D:D,'Youreka BS'!$Q:$Q,$B16)</f>
        <v>0</v>
      </c>
      <c r="G16" s="52">
        <f>SUMIFS('Youreka BS'!F:F,'Youreka BS'!$Q:$Q,$B16)-SUMIFS('Youreka BS'!E:E,'Youreka BS'!$Q:$Q,$B16)</f>
        <v>0</v>
      </c>
      <c r="H16" s="52">
        <f>SUMIFS('Youreka BS'!G:G,'Youreka BS'!$Q:$Q,$B16)-SUMIFS('Youreka BS'!F:F,'Youreka BS'!$Q:$Q,$B16)</f>
        <v>0</v>
      </c>
      <c r="I16" s="52">
        <f>SUMIFS('Youreka BS'!H:H,'Youreka BS'!$Q:$Q,$B16)-SUMIFS('Youreka BS'!G:G,'Youreka BS'!$Q:$Q,$B16)</f>
        <v>0</v>
      </c>
      <c r="J16" s="52">
        <f>SUMIFS('Youreka BS'!I:I,'Youreka BS'!$Q:$Q,$B16)-SUMIFS('Youreka BS'!H:H,'Youreka BS'!$Q:$Q,$B16)</f>
        <v>0</v>
      </c>
      <c r="K16" s="52">
        <f>SUMIFS('Youreka BS'!J:J,'Youreka BS'!$Q:$Q,$B16)-SUMIFS('Youreka BS'!I:I,'Youreka BS'!$Q:$Q,$B16)</f>
        <v>0</v>
      </c>
      <c r="L16" s="52">
        <f>SUMIFS('Youreka BS'!K:K,'Youreka BS'!$Q:$Q,$B16)-SUMIFS('Youreka BS'!J:J,'Youreka BS'!$Q:$Q,$B16)</f>
        <v>0</v>
      </c>
      <c r="M16" s="52">
        <f>SUMIFS('Youreka BS'!L:L,'Youreka BS'!$Q:$Q,$B16)-SUMIFS('Youreka BS'!K:K,'Youreka BS'!$Q:$Q,$B16)</f>
        <v>0</v>
      </c>
      <c r="N16" s="52">
        <f>SUMIFS('Youreka BS'!M:M,'Youreka BS'!$Q:$Q,$B16)-SUMIFS('Youreka BS'!L:L,'Youreka BS'!$Q:$Q,$B16)</f>
        <v>0</v>
      </c>
      <c r="O16" s="52">
        <f>SUMIFS('Youreka BS'!N:N,'Youreka BS'!$Q:$Q,$B16)-SUMIFS('Youreka BS'!M:M,'Youreka BS'!$Q:$Q,$B16)</f>
        <v>0</v>
      </c>
      <c r="P16" s="8"/>
      <c r="Q16" s="9">
        <f t="shared" si="15"/>
        <v>0</v>
      </c>
      <c r="R16" s="8"/>
      <c r="S16" s="9">
        <f t="shared" ref="S16:V16" si="31">SUMIFS($D16:$O16,$D$4:$O$4,S$4)</f>
        <v>0</v>
      </c>
      <c r="T16" s="9">
        <f t="shared" si="31"/>
        <v>0</v>
      </c>
      <c r="U16" s="9">
        <f t="shared" si="31"/>
        <v>0</v>
      </c>
      <c r="V16" s="9">
        <f t="shared" si="31"/>
        <v>0</v>
      </c>
      <c r="W16" s="8"/>
      <c r="X16" s="9">
        <f t="shared" si="17"/>
        <v>0</v>
      </c>
      <c r="Y16" s="9"/>
      <c r="AA16" s="41"/>
      <c r="AB16" s="33">
        <v>0</v>
      </c>
      <c r="AC16" s="33"/>
      <c r="AD16" s="33">
        <v>0</v>
      </c>
      <c r="AE16" s="33">
        <v>0</v>
      </c>
      <c r="AF16" s="33">
        <v>0</v>
      </c>
      <c r="AG16" s="33">
        <v>0</v>
      </c>
      <c r="AH16" s="33"/>
      <c r="AI16" s="285">
        <v>0</v>
      </c>
      <c r="AJ16" s="33">
        <v>0</v>
      </c>
      <c r="AK16" s="33">
        <v>0</v>
      </c>
      <c r="AL16" s="33">
        <v>0</v>
      </c>
      <c r="AM16" s="33">
        <v>0</v>
      </c>
      <c r="AN16" s="33">
        <v>0</v>
      </c>
      <c r="AO16" s="33">
        <v>0</v>
      </c>
      <c r="AP16" s="33">
        <v>0</v>
      </c>
      <c r="AQ16" s="33">
        <v>0</v>
      </c>
      <c r="AR16" s="33">
        <v>0</v>
      </c>
      <c r="AS16" s="33">
        <v>0</v>
      </c>
      <c r="AT16" s="33">
        <v>0</v>
      </c>
      <c r="AU16" s="33">
        <v>0</v>
      </c>
      <c r="AV16" s="41"/>
      <c r="AX16" s="9"/>
      <c r="AY16" s="286">
        <v>0</v>
      </c>
      <c r="AZ16" s="52">
        <v>0</v>
      </c>
      <c r="BA16" s="52">
        <v>0</v>
      </c>
      <c r="BB16" s="52">
        <v>0</v>
      </c>
      <c r="BC16" s="52">
        <v>0</v>
      </c>
      <c r="BD16" s="52">
        <v>0</v>
      </c>
      <c r="BE16" s="52">
        <v>0</v>
      </c>
      <c r="BF16" s="52">
        <v>0</v>
      </c>
      <c r="BG16" s="52">
        <v>0</v>
      </c>
      <c r="BH16" s="52">
        <v>0</v>
      </c>
      <c r="BI16" s="52">
        <v>0</v>
      </c>
      <c r="BJ16" s="52">
        <v>0</v>
      </c>
      <c r="BK16" s="52">
        <v>0</v>
      </c>
      <c r="BL16" s="9"/>
      <c r="BM16" s="9">
        <f t="shared" si="18"/>
        <v>0</v>
      </c>
      <c r="BN16" s="9"/>
      <c r="BO16" s="9">
        <f t="shared" ref="BO16:BR16" si="32">SUMIFS($AZ16:$BK16,$AZ$4:$BK$4,BO$4)</f>
        <v>0</v>
      </c>
      <c r="BP16" s="9">
        <f t="shared" si="32"/>
        <v>0</v>
      </c>
      <c r="BQ16" s="9">
        <f t="shared" si="32"/>
        <v>0</v>
      </c>
      <c r="BR16" s="9">
        <f t="shared" si="32"/>
        <v>0</v>
      </c>
      <c r="BS16" s="9"/>
      <c r="BT16" s="9">
        <f t="shared" si="20"/>
        <v>0</v>
      </c>
    </row>
    <row r="17" spans="2:72" ht="14.25" customHeight="1" x14ac:dyDescent="0.25">
      <c r="B17" s="7" t="s">
        <v>81</v>
      </c>
      <c r="C17" s="286">
        <f t="shared" si="14"/>
        <v>0</v>
      </c>
      <c r="D17" s="9">
        <f>SUMIFS('Youreka BS'!C:C,'Youreka BS'!$Q:$Q,$B17)-SUMIFS('Youreka BS'!B:B,'Youreka BS'!$Q:$Q,$B17)</f>
        <v>0</v>
      </c>
      <c r="E17" s="52">
        <f>SUMIFS('Youreka BS'!D:D,'Youreka BS'!$Q:$Q,$B17)-SUMIFS('Youreka BS'!C:C,'Youreka BS'!$Q:$Q,$B17)</f>
        <v>0</v>
      </c>
      <c r="F17" s="52">
        <f>SUMIFS('Youreka BS'!E:E,'Youreka BS'!$Q:$Q,$B17)-SUMIFS('Youreka BS'!D:D,'Youreka BS'!$Q:$Q,$B17)</f>
        <v>0</v>
      </c>
      <c r="G17" s="52">
        <f>SUMIFS('Youreka BS'!F:F,'Youreka BS'!$Q:$Q,$B17)-SUMIFS('Youreka BS'!E:E,'Youreka BS'!$Q:$Q,$B17)</f>
        <v>0</v>
      </c>
      <c r="H17" s="52">
        <f>SUMIFS('Youreka BS'!G:G,'Youreka BS'!$Q:$Q,$B17)-SUMIFS('Youreka BS'!F:F,'Youreka BS'!$Q:$Q,$B17)</f>
        <v>0</v>
      </c>
      <c r="I17" s="52">
        <f>SUMIFS('Youreka BS'!H:H,'Youreka BS'!$Q:$Q,$B17)-SUMIFS('Youreka BS'!G:G,'Youreka BS'!$Q:$Q,$B17)</f>
        <v>0</v>
      </c>
      <c r="J17" s="52">
        <f>SUMIFS('Youreka BS'!I:I,'Youreka BS'!$Q:$Q,$B17)-SUMIFS('Youreka BS'!H:H,'Youreka BS'!$Q:$Q,$B17)</f>
        <v>0</v>
      </c>
      <c r="K17" s="52">
        <f>SUMIFS('Youreka BS'!J:J,'Youreka BS'!$Q:$Q,$B17)-SUMIFS('Youreka BS'!I:I,'Youreka BS'!$Q:$Q,$B17)</f>
        <v>0</v>
      </c>
      <c r="L17" s="52">
        <f>SUMIFS('Youreka BS'!K:K,'Youreka BS'!$Q:$Q,$B17)-SUMIFS('Youreka BS'!J:J,'Youreka BS'!$Q:$Q,$B17)</f>
        <v>0</v>
      </c>
      <c r="M17" s="52">
        <f>SUMIFS('Youreka BS'!L:L,'Youreka BS'!$Q:$Q,$B17)-SUMIFS('Youreka BS'!K:K,'Youreka BS'!$Q:$Q,$B17)</f>
        <v>0</v>
      </c>
      <c r="N17" s="52">
        <f>SUMIFS('Youreka BS'!M:M,'Youreka BS'!$Q:$Q,$B17)-SUMIFS('Youreka BS'!L:L,'Youreka BS'!$Q:$Q,$B17)</f>
        <v>0</v>
      </c>
      <c r="O17" s="52">
        <f>SUMIFS('Youreka BS'!N:N,'Youreka BS'!$Q:$Q,$B17)-SUMIFS('Youreka BS'!M:M,'Youreka BS'!$Q:$Q,$B17)</f>
        <v>0</v>
      </c>
      <c r="P17" s="8"/>
      <c r="Q17" s="9">
        <f t="shared" si="15"/>
        <v>0</v>
      </c>
      <c r="R17" s="8"/>
      <c r="S17" s="9">
        <f t="shared" ref="S17:V17" si="33">SUMIFS($D17:$O17,$D$4:$O$4,S$4)</f>
        <v>0</v>
      </c>
      <c r="T17" s="9">
        <f t="shared" si="33"/>
        <v>0</v>
      </c>
      <c r="U17" s="9">
        <f t="shared" si="33"/>
        <v>0</v>
      </c>
      <c r="V17" s="9">
        <f t="shared" si="33"/>
        <v>0</v>
      </c>
      <c r="W17" s="8"/>
      <c r="X17" s="9">
        <f t="shared" si="17"/>
        <v>0</v>
      </c>
      <c r="Y17" s="9"/>
      <c r="AA17" s="41"/>
      <c r="AB17" s="33">
        <v>0</v>
      </c>
      <c r="AC17" s="33"/>
      <c r="AD17" s="33">
        <v>0</v>
      </c>
      <c r="AE17" s="33">
        <v>0</v>
      </c>
      <c r="AF17" s="33">
        <v>0</v>
      </c>
      <c r="AG17" s="33">
        <v>0</v>
      </c>
      <c r="AH17" s="33"/>
      <c r="AI17" s="285">
        <v>0</v>
      </c>
      <c r="AJ17" s="33">
        <v>0</v>
      </c>
      <c r="AK17" s="33">
        <v>0</v>
      </c>
      <c r="AL17" s="33">
        <v>0</v>
      </c>
      <c r="AM17" s="33">
        <v>0</v>
      </c>
      <c r="AN17" s="33">
        <v>0</v>
      </c>
      <c r="AO17" s="33">
        <v>0</v>
      </c>
      <c r="AP17" s="33">
        <v>0</v>
      </c>
      <c r="AQ17" s="33">
        <v>0</v>
      </c>
      <c r="AR17" s="33">
        <v>0</v>
      </c>
      <c r="AS17" s="33">
        <v>0</v>
      </c>
      <c r="AT17" s="33">
        <v>0</v>
      </c>
      <c r="AU17" s="33">
        <v>0</v>
      </c>
      <c r="AV17" s="41"/>
      <c r="AX17" s="9"/>
      <c r="AY17" s="286">
        <v>0</v>
      </c>
      <c r="AZ17" s="52">
        <v>0</v>
      </c>
      <c r="BA17" s="52">
        <v>0</v>
      </c>
      <c r="BB17" s="52">
        <v>0</v>
      </c>
      <c r="BC17" s="52">
        <v>0</v>
      </c>
      <c r="BD17" s="52">
        <v>0</v>
      </c>
      <c r="BE17" s="52">
        <v>0</v>
      </c>
      <c r="BF17" s="52">
        <v>0</v>
      </c>
      <c r="BG17" s="52">
        <v>0</v>
      </c>
      <c r="BH17" s="52">
        <v>0</v>
      </c>
      <c r="BI17" s="52">
        <v>0</v>
      </c>
      <c r="BJ17" s="52">
        <v>0</v>
      </c>
      <c r="BK17" s="52">
        <v>0</v>
      </c>
      <c r="BL17" s="9"/>
      <c r="BM17" s="9">
        <f t="shared" si="18"/>
        <v>0</v>
      </c>
      <c r="BN17" s="9"/>
      <c r="BO17" s="9">
        <f t="shared" ref="BO17:BR17" si="34">SUMIFS($AZ17:$BK17,$AZ$4:$BK$4,BO$4)</f>
        <v>0</v>
      </c>
      <c r="BP17" s="9">
        <f t="shared" si="34"/>
        <v>0</v>
      </c>
      <c r="BQ17" s="9">
        <f t="shared" si="34"/>
        <v>0</v>
      </c>
      <c r="BR17" s="9">
        <f t="shared" si="34"/>
        <v>0</v>
      </c>
      <c r="BS17" s="9"/>
      <c r="BT17" s="9">
        <f t="shared" si="20"/>
        <v>0</v>
      </c>
    </row>
    <row r="18" spans="2:72" ht="14.25" customHeight="1" x14ac:dyDescent="0.25">
      <c r="B18" s="7" t="s">
        <v>212</v>
      </c>
      <c r="C18" s="286">
        <f t="shared" si="14"/>
        <v>0</v>
      </c>
      <c r="D18" s="9">
        <f>SUMIFS('Youreka BS'!C:C,'Youreka BS'!$Q:$Q,$B18)-SUMIFS('Youreka BS'!B:B,'Youreka BS'!$Q:$Q,$B18)</f>
        <v>0</v>
      </c>
      <c r="E18" s="52">
        <f>SUMIFS('Youreka BS'!D:D,'Youreka BS'!$Q:$Q,$B18)-SUMIFS('Youreka BS'!C:C,'Youreka BS'!$Q:$Q,$B18)</f>
        <v>0</v>
      </c>
      <c r="F18" s="52">
        <f>SUMIFS('Youreka BS'!E:E,'Youreka BS'!$Q:$Q,$B18)-SUMIFS('Youreka BS'!D:D,'Youreka BS'!$Q:$Q,$B18)</f>
        <v>0</v>
      </c>
      <c r="G18" s="52">
        <f>SUMIFS('Youreka BS'!F:F,'Youreka BS'!$Q:$Q,$B18)-SUMIFS('Youreka BS'!E:E,'Youreka BS'!$Q:$Q,$B18)</f>
        <v>0</v>
      </c>
      <c r="H18" s="52">
        <f>SUMIFS('Youreka BS'!G:G,'Youreka BS'!$Q:$Q,$B18)-SUMIFS('Youreka BS'!F:F,'Youreka BS'!$Q:$Q,$B18)</f>
        <v>0</v>
      </c>
      <c r="I18" s="52">
        <f>SUMIFS('Youreka BS'!H:H,'Youreka BS'!$Q:$Q,$B18)-SUMIFS('Youreka BS'!G:G,'Youreka BS'!$Q:$Q,$B18)</f>
        <v>0</v>
      </c>
      <c r="J18" s="52">
        <f>SUMIFS('Youreka BS'!I:I,'Youreka BS'!$Q:$Q,$B18)-SUMIFS('Youreka BS'!H:H,'Youreka BS'!$Q:$Q,$B18)</f>
        <v>0</v>
      </c>
      <c r="K18" s="52">
        <f>SUMIFS('Youreka BS'!J:J,'Youreka BS'!$Q:$Q,$B18)-SUMIFS('Youreka BS'!I:I,'Youreka BS'!$Q:$Q,$B18)</f>
        <v>0</v>
      </c>
      <c r="L18" s="52">
        <f>SUMIFS('Youreka BS'!K:K,'Youreka BS'!$Q:$Q,$B18)-SUMIFS('Youreka BS'!J:J,'Youreka BS'!$Q:$Q,$B18)</f>
        <v>0</v>
      </c>
      <c r="M18" s="52">
        <f>SUMIFS('Youreka BS'!L:L,'Youreka BS'!$Q:$Q,$B18)-SUMIFS('Youreka BS'!K:K,'Youreka BS'!$Q:$Q,$B18)</f>
        <v>0</v>
      </c>
      <c r="N18" s="52">
        <f>SUMIFS('Youreka BS'!M:M,'Youreka BS'!$Q:$Q,$B18)-SUMIFS('Youreka BS'!L:L,'Youreka BS'!$Q:$Q,$B18)</f>
        <v>0</v>
      </c>
      <c r="O18" s="52">
        <f>SUMIFS('Youreka BS'!N:N,'Youreka BS'!$Q:$Q,$B18)-SUMIFS('Youreka BS'!M:M,'Youreka BS'!$Q:$Q,$B18)</f>
        <v>0</v>
      </c>
      <c r="P18" s="8"/>
      <c r="Q18" s="9">
        <f t="shared" si="15"/>
        <v>0</v>
      </c>
      <c r="R18" s="8"/>
      <c r="S18" s="9">
        <f t="shared" ref="S18:V18" si="35">SUMIFS($D18:$O18,$D$4:$O$4,S$4)</f>
        <v>0</v>
      </c>
      <c r="T18" s="9">
        <f t="shared" si="35"/>
        <v>0</v>
      </c>
      <c r="U18" s="9">
        <f t="shared" si="35"/>
        <v>0</v>
      </c>
      <c r="V18" s="9">
        <f t="shared" si="35"/>
        <v>0</v>
      </c>
      <c r="W18" s="8"/>
      <c r="X18" s="9">
        <f t="shared" si="17"/>
        <v>0</v>
      </c>
      <c r="Y18" s="9"/>
      <c r="AA18" s="41"/>
      <c r="AB18" s="33">
        <v>0</v>
      </c>
      <c r="AC18" s="33"/>
      <c r="AD18" s="33">
        <v>0</v>
      </c>
      <c r="AE18" s="33">
        <v>0</v>
      </c>
      <c r="AF18" s="33">
        <v>0</v>
      </c>
      <c r="AG18" s="33">
        <v>0</v>
      </c>
      <c r="AH18" s="33"/>
      <c r="AI18" s="285">
        <v>0</v>
      </c>
      <c r="AJ18" s="33">
        <v>0</v>
      </c>
      <c r="AK18" s="33">
        <v>0</v>
      </c>
      <c r="AL18" s="33">
        <v>0</v>
      </c>
      <c r="AM18" s="33">
        <v>0</v>
      </c>
      <c r="AN18" s="33">
        <v>0</v>
      </c>
      <c r="AO18" s="33">
        <v>0</v>
      </c>
      <c r="AP18" s="33">
        <v>0</v>
      </c>
      <c r="AQ18" s="33">
        <v>0</v>
      </c>
      <c r="AR18" s="33">
        <v>0</v>
      </c>
      <c r="AS18" s="33">
        <v>0</v>
      </c>
      <c r="AT18" s="33">
        <v>0</v>
      </c>
      <c r="AU18" s="33">
        <v>0</v>
      </c>
      <c r="AV18" s="41"/>
      <c r="AX18" s="9"/>
      <c r="AY18" s="286">
        <v>0</v>
      </c>
      <c r="AZ18" s="52">
        <v>0</v>
      </c>
      <c r="BA18" s="52">
        <v>0</v>
      </c>
      <c r="BB18" s="52">
        <v>0</v>
      </c>
      <c r="BC18" s="52">
        <v>0</v>
      </c>
      <c r="BD18" s="52">
        <v>0</v>
      </c>
      <c r="BE18" s="52">
        <v>0</v>
      </c>
      <c r="BF18" s="52">
        <v>0</v>
      </c>
      <c r="BG18" s="52">
        <v>0</v>
      </c>
      <c r="BH18" s="52">
        <v>0</v>
      </c>
      <c r="BI18" s="52">
        <v>0</v>
      </c>
      <c r="BJ18" s="52">
        <v>0</v>
      </c>
      <c r="BK18" s="52">
        <v>0</v>
      </c>
      <c r="BL18" s="9"/>
      <c r="BM18" s="9">
        <f t="shared" si="18"/>
        <v>0</v>
      </c>
      <c r="BN18" s="9"/>
      <c r="BO18" s="9">
        <f t="shared" ref="BO18:BR18" si="36">SUMIFS($AZ18:$BK18,$AZ$4:$BK$4,BO$4)</f>
        <v>0</v>
      </c>
      <c r="BP18" s="9">
        <f t="shared" si="36"/>
        <v>0</v>
      </c>
      <c r="BQ18" s="9">
        <f t="shared" si="36"/>
        <v>0</v>
      </c>
      <c r="BR18" s="9">
        <f t="shared" si="36"/>
        <v>0</v>
      </c>
      <c r="BS18" s="9"/>
      <c r="BT18" s="9">
        <f t="shared" si="20"/>
        <v>0</v>
      </c>
    </row>
    <row r="19" spans="2:72" ht="14.25" customHeight="1" x14ac:dyDescent="0.25">
      <c r="B19" s="10" t="s">
        <v>213</v>
      </c>
      <c r="C19" s="11">
        <f t="shared" ref="C19" si="37">SUM(C10:C18)</f>
        <v>813726.99000000185</v>
      </c>
      <c r="D19" s="11">
        <f t="shared" ref="D19:O19" si="38">SUM(D10:D18)</f>
        <v>813726.99000000197</v>
      </c>
      <c r="E19" s="11">
        <f t="shared" si="38"/>
        <v>813726.99000000197</v>
      </c>
      <c r="F19" s="11">
        <f t="shared" si="38"/>
        <v>813726.99000000197</v>
      </c>
      <c r="G19" s="11">
        <f t="shared" si="38"/>
        <v>813726.99000000197</v>
      </c>
      <c r="H19" s="11">
        <f t="shared" si="38"/>
        <v>813726.99000000197</v>
      </c>
      <c r="I19" s="11">
        <f t="shared" si="38"/>
        <v>813726.98000000196</v>
      </c>
      <c r="J19" s="11">
        <f t="shared" si="38"/>
        <v>813808.13000000105</v>
      </c>
      <c r="K19" s="11">
        <f t="shared" si="38"/>
        <v>813808.13000000198</v>
      </c>
      <c r="L19" s="11">
        <f t="shared" si="38"/>
        <v>813808.13000000198</v>
      </c>
      <c r="M19" s="11">
        <f t="shared" si="38"/>
        <v>813808.13000000198</v>
      </c>
      <c r="N19" s="11">
        <f t="shared" si="38"/>
        <v>813808.13000000198</v>
      </c>
      <c r="O19" s="11">
        <f t="shared" si="38"/>
        <v>813808.13000000198</v>
      </c>
      <c r="Q19" s="11">
        <f t="shared" si="15"/>
        <v>813808.13000000198</v>
      </c>
      <c r="S19" s="11">
        <f t="shared" ref="S19:V19" si="39">SUMIFS($D19:$O19,$D$4:$O$4,S$4)</f>
        <v>2441180.9700000058</v>
      </c>
      <c r="T19" s="11">
        <f t="shared" si="39"/>
        <v>2441180.960000006</v>
      </c>
      <c r="U19" s="11">
        <f t="shared" si="39"/>
        <v>2441424.3900000053</v>
      </c>
      <c r="V19" s="11">
        <f t="shared" si="39"/>
        <v>2441424.3900000062</v>
      </c>
      <c r="X19" s="11">
        <f t="shared" si="17"/>
        <v>813808.13000000198</v>
      </c>
      <c r="Y19" s="9"/>
      <c r="AA19" s="41"/>
      <c r="AB19" s="264">
        <v>9764723.9346666653</v>
      </c>
      <c r="AC19" s="41"/>
      <c r="AD19" s="264">
        <v>2441180.9836666668</v>
      </c>
      <c r="AE19" s="264">
        <v>2441180.9836666668</v>
      </c>
      <c r="AF19" s="264">
        <v>2441180.9836666668</v>
      </c>
      <c r="AG19" s="264">
        <v>2441180.9836666668</v>
      </c>
      <c r="AH19" s="41"/>
      <c r="AI19" s="297">
        <v>813726.99000000185</v>
      </c>
      <c r="AJ19" s="264">
        <v>813726.99455555563</v>
      </c>
      <c r="AK19" s="264">
        <v>813726.99455555563</v>
      </c>
      <c r="AL19" s="264">
        <v>813726.99455555563</v>
      </c>
      <c r="AM19" s="264">
        <v>813726.99455555563</v>
      </c>
      <c r="AN19" s="264">
        <v>813726.99455555563</v>
      </c>
      <c r="AO19" s="264">
        <v>813726.99455555563</v>
      </c>
      <c r="AP19" s="264">
        <v>813726.99455555563</v>
      </c>
      <c r="AQ19" s="264">
        <v>813726.99455555563</v>
      </c>
      <c r="AR19" s="264">
        <v>813726.99455555563</v>
      </c>
      <c r="AS19" s="264">
        <v>813726.99455555563</v>
      </c>
      <c r="AT19" s="264">
        <v>813726.99455555563</v>
      </c>
      <c r="AU19" s="264">
        <v>813726.99455555563</v>
      </c>
      <c r="AV19" s="41"/>
      <c r="AX19" s="9"/>
      <c r="AY19" s="289">
        <v>2592183.6599999997</v>
      </c>
      <c r="AZ19" s="11">
        <v>826806.05000000156</v>
      </c>
      <c r="BA19" s="11">
        <v>826810.76999999955</v>
      </c>
      <c r="BB19" s="11">
        <v>826815.48999999976</v>
      </c>
      <c r="BC19" s="11">
        <v>826820.2099999995</v>
      </c>
      <c r="BD19" s="11">
        <v>826824.93000000156</v>
      </c>
      <c r="BE19" s="11">
        <v>826829.6599999984</v>
      </c>
      <c r="BF19" s="11">
        <v>826909.41999999981</v>
      </c>
      <c r="BG19" s="11">
        <v>826914.14999999967</v>
      </c>
      <c r="BH19" s="11">
        <v>826918.88000000152</v>
      </c>
      <c r="BI19" s="11">
        <v>818613.65999999945</v>
      </c>
      <c r="BJ19" s="11">
        <v>813726.9800000001</v>
      </c>
      <c r="BK19" s="11">
        <v>813726.99000000185</v>
      </c>
      <c r="BM19" s="11">
        <f t="shared" si="18"/>
        <v>813726.99000000185</v>
      </c>
      <c r="BO19" s="11">
        <f t="shared" ref="BO19:BR19" si="40">SUMIFS($AZ19:$BK19,$AZ$4:$BK$4,BO$4)</f>
        <v>2480432.310000001</v>
      </c>
      <c r="BP19" s="11">
        <f t="shared" si="40"/>
        <v>2480474.7999999993</v>
      </c>
      <c r="BQ19" s="11">
        <f t="shared" si="40"/>
        <v>2480742.4500000011</v>
      </c>
      <c r="BR19" s="11">
        <f t="shared" si="40"/>
        <v>2446067.6300000018</v>
      </c>
      <c r="BT19" s="11">
        <f t="shared" si="20"/>
        <v>813726.9800000001</v>
      </c>
    </row>
    <row r="20" spans="2:72" ht="14.25" customHeight="1" x14ac:dyDescent="0.25">
      <c r="B20" s="7"/>
      <c r="C20" s="32"/>
      <c r="D20" s="32"/>
      <c r="Y20" s="8"/>
      <c r="AA20" s="41"/>
      <c r="AB20" s="41"/>
      <c r="AC20" s="41"/>
      <c r="AD20" s="41"/>
      <c r="AE20" s="41"/>
      <c r="AF20" s="41"/>
      <c r="AG20" s="41"/>
      <c r="AH20" s="41"/>
      <c r="AI20" s="281"/>
      <c r="AJ20" s="41"/>
      <c r="AK20" s="41"/>
      <c r="AL20" s="41"/>
      <c r="AM20" s="41"/>
      <c r="AN20" s="41"/>
      <c r="AO20" s="41"/>
      <c r="AP20" s="41"/>
      <c r="AQ20" s="41"/>
      <c r="AR20" s="41"/>
      <c r="AS20" s="41"/>
      <c r="AT20" s="41"/>
      <c r="AU20" s="41"/>
      <c r="AV20" s="41"/>
      <c r="AX20" s="8"/>
      <c r="AY20" s="280"/>
    </row>
    <row r="21" spans="2:72" ht="14.25" customHeight="1" x14ac:dyDescent="0.25">
      <c r="B21" s="70" t="s">
        <v>214</v>
      </c>
      <c r="C21" s="32"/>
      <c r="D21" s="32"/>
      <c r="AA21" s="41"/>
      <c r="AB21" s="41"/>
      <c r="AC21" s="41"/>
      <c r="AD21" s="41"/>
      <c r="AE21" s="41"/>
      <c r="AF21" s="41"/>
      <c r="AG21" s="41"/>
      <c r="AH21" s="41"/>
      <c r="AI21" s="281"/>
      <c r="AJ21" s="41"/>
      <c r="AK21" s="41"/>
      <c r="AL21" s="41"/>
      <c r="AM21" s="41"/>
      <c r="AN21" s="41"/>
      <c r="AO21" s="41"/>
      <c r="AP21" s="41"/>
      <c r="AQ21" s="41"/>
      <c r="AR21" s="41"/>
      <c r="AS21" s="41"/>
      <c r="AT21" s="41"/>
      <c r="AU21" s="41"/>
      <c r="AV21" s="41"/>
      <c r="AY21" s="280"/>
    </row>
    <row r="22" spans="2:72" ht="14.25" customHeight="1" x14ac:dyDescent="0.25">
      <c r="B22" s="70" t="s">
        <v>157</v>
      </c>
      <c r="C22" s="32"/>
      <c r="D22" s="32"/>
      <c r="AA22" s="41"/>
      <c r="AB22" s="41"/>
      <c r="AC22" s="41"/>
      <c r="AD22" s="41"/>
      <c r="AE22" s="41"/>
      <c r="AF22" s="41"/>
      <c r="AG22" s="41"/>
      <c r="AH22" s="41"/>
      <c r="AI22" s="281"/>
      <c r="AJ22" s="41"/>
      <c r="AK22" s="41"/>
      <c r="AL22" s="41"/>
      <c r="AM22" s="41"/>
      <c r="AN22" s="41"/>
      <c r="AO22" s="41"/>
      <c r="AP22" s="41"/>
      <c r="AQ22" s="41"/>
      <c r="AR22" s="41"/>
      <c r="AS22" s="41"/>
      <c r="AT22" s="41"/>
      <c r="AU22" s="41"/>
      <c r="AV22" s="41"/>
      <c r="AY22" s="280"/>
    </row>
    <row r="23" spans="2:72" ht="14.25" customHeight="1" x14ac:dyDescent="0.25">
      <c r="B23" s="71" t="s">
        <v>215</v>
      </c>
      <c r="C23" s="286">
        <f t="shared" ref="C23:C29" si="41">BK23</f>
        <v>209774.87999999989</v>
      </c>
      <c r="D23" s="9">
        <f>SUMIFS('Youreka BS'!B:B,'Youreka BS'!$Q:$Q,$B23)-SUMIFS('Youreka BS'!C:C,'Youreka BS'!$Q:$Q,$B23)</f>
        <v>-33716.270000000019</v>
      </c>
      <c r="E23" s="52">
        <f>SUMIFS('Youreka BS'!C:C,'Youreka BS'!$Q:$Q,$B23)-SUMIFS('Youreka BS'!D:D,'Youreka BS'!$Q:$Q,$B23)</f>
        <v>1485359.38</v>
      </c>
      <c r="F23" s="52">
        <f>SUMIFS('Youreka BS'!D:D,'Youreka BS'!$Q:$Q,$B23)-SUMIFS('Youreka BS'!E:E,'Youreka BS'!$Q:$Q,$B23)</f>
        <v>-93325.080000000075</v>
      </c>
      <c r="G23" s="52">
        <f>SUMIFS('Youreka BS'!E:E,'Youreka BS'!$Q:$Q,$B23)-SUMIFS('Youreka BS'!F:F,'Youreka BS'!$Q:$Q,$B23)</f>
        <v>1064555.1499999999</v>
      </c>
      <c r="H23" s="52">
        <f>SUMIFS('Youreka BS'!F:F,'Youreka BS'!$Q:$Q,$B23)-SUMIFS('Youreka BS'!G:G,'Youreka BS'!$Q:$Q,$B23)</f>
        <v>122645.56000000006</v>
      </c>
      <c r="I23" s="52">
        <f>SUMIFS('Youreka BS'!G:G,'Youreka BS'!$Q:$Q,$B23)-SUMIFS('Youreka BS'!H:H,'Youreka BS'!$Q:$Q,$B23)</f>
        <v>-633321.71</v>
      </c>
      <c r="J23" s="52">
        <f>SUMIFS('Youreka BS'!H:H,'Youreka BS'!$Q:$Q,$B23)-SUMIFS('Youreka BS'!I:I,'Youreka BS'!$Q:$Q,$B23)</f>
        <v>994480.85</v>
      </c>
      <c r="K23" s="52">
        <f>SUMIFS('Youreka BS'!I:I,'Youreka BS'!$Q:$Q,$B23)-SUMIFS('Youreka BS'!J:J,'Youreka BS'!$Q:$Q,$B23)</f>
        <v>-565565.18999999983</v>
      </c>
      <c r="L23" s="52">
        <f>SUMIFS('Youreka BS'!J:J,'Youreka BS'!$Q:$Q,$B23)-SUMIFS('Youreka BS'!K:K,'Youreka BS'!$Q:$Q,$B23)</f>
        <v>-1244927.8600000003</v>
      </c>
      <c r="M23" s="52">
        <f>SUMIFS('Youreka BS'!K:K,'Youreka BS'!$Q:$Q,$B23)-SUMIFS('Youreka BS'!L:L,'Youreka BS'!$Q:$Q,$B23)</f>
        <v>-149293.45999999996</v>
      </c>
      <c r="N23" s="52">
        <f>SUMIFS('Youreka BS'!L:L,'Youreka BS'!$Q:$Q,$B23)-SUMIFS('Youreka BS'!M:M,'Youreka BS'!$Q:$Q,$B23)</f>
        <v>-130577.34999999963</v>
      </c>
      <c r="O23" s="52">
        <f>SUMIFS('Youreka BS'!M:M,'Youreka BS'!$Q:$Q,$B23)-SUMIFS('Youreka BS'!N:N,'Youreka BS'!$Q:$Q,$B23)</f>
        <v>-1549135.62</v>
      </c>
      <c r="Q23" s="9">
        <f t="shared" ref="Q23:Q30" si="42">SUMIFS($D23:$O23,$D$5:$O$5,"="&amp;$Q$5)</f>
        <v>-1549135.62</v>
      </c>
      <c r="S23" s="9">
        <f t="shared" ref="S23:V23" si="43">SUMIFS($D23:$O23,$D$4:$O$4,S$4)</f>
        <v>1358318.0299999998</v>
      </c>
      <c r="T23" s="9">
        <f t="shared" si="43"/>
        <v>553879</v>
      </c>
      <c r="U23" s="9">
        <f t="shared" si="43"/>
        <v>-816012.20000000019</v>
      </c>
      <c r="V23" s="9">
        <f t="shared" si="43"/>
        <v>-1829006.4299999997</v>
      </c>
      <c r="X23" s="9">
        <f t="shared" ref="X23:X30" si="44">SUMIFS($C23:$O23,$C$5:$O$5,"="&amp;$X$5)</f>
        <v>-130577.34999999963</v>
      </c>
      <c r="Y23" s="8"/>
      <c r="AA23" s="41"/>
      <c r="AB23" s="33">
        <v>1208471.3189214761</v>
      </c>
      <c r="AC23" s="41"/>
      <c r="AD23" s="33">
        <v>1248894.1648782552</v>
      </c>
      <c r="AE23" s="33">
        <v>1152703.4351217449</v>
      </c>
      <c r="AF23" s="33">
        <v>-997875.41543699335</v>
      </c>
      <c r="AG23" s="33">
        <v>-195250.8656415306</v>
      </c>
      <c r="AH23" s="41"/>
      <c r="AI23" s="285">
        <v>209774.88000000035</v>
      </c>
      <c r="AJ23" s="33">
        <v>-465553.28523352044</v>
      </c>
      <c r="AK23" s="33">
        <v>1007722.5103629595</v>
      </c>
      <c r="AL23" s="33">
        <v>706724.93974881619</v>
      </c>
      <c r="AM23" s="33">
        <v>-387504.25513412803</v>
      </c>
      <c r="AN23" s="33">
        <v>961073.92868079292</v>
      </c>
      <c r="AO23" s="33">
        <v>579133.76157507999</v>
      </c>
      <c r="AP23" s="33">
        <v>-239374.43077671342</v>
      </c>
      <c r="AQ23" s="33">
        <v>50034.230301677715</v>
      </c>
      <c r="AR23" s="33">
        <v>-808535.21496195765</v>
      </c>
      <c r="AS23" s="33">
        <v>373288.43824356701</v>
      </c>
      <c r="AT23" s="33">
        <v>214574.16921089962</v>
      </c>
      <c r="AU23" s="33">
        <v>-783113.47309599724</v>
      </c>
      <c r="AV23" s="41"/>
      <c r="AX23" s="8"/>
      <c r="AY23" s="286">
        <v>-1081017.4300000002</v>
      </c>
      <c r="AZ23" s="52">
        <v>-1718832.31</v>
      </c>
      <c r="BA23" s="52">
        <v>1596218.58</v>
      </c>
      <c r="BB23" s="52">
        <v>192550.81000000006</v>
      </c>
      <c r="BC23" s="52">
        <v>-302874.30000000028</v>
      </c>
      <c r="BD23" s="52">
        <v>428662.43000000017</v>
      </c>
      <c r="BE23" s="52">
        <v>1080461.5</v>
      </c>
      <c r="BF23" s="52">
        <v>-179563.41000000015</v>
      </c>
      <c r="BG23" s="52">
        <v>492989.27</v>
      </c>
      <c r="BH23" s="52">
        <v>-785901.2</v>
      </c>
      <c r="BI23" s="52">
        <v>-916518.8899999999</v>
      </c>
      <c r="BJ23" s="52">
        <v>-1548948.0300000003</v>
      </c>
      <c r="BK23" s="52">
        <v>209774.87999999989</v>
      </c>
      <c r="BM23" s="9">
        <f t="shared" ref="BM23:BM30" si="45">SUMIFS($AZ23:$BK23,$AZ$5:$BK$5,"="&amp;$BM$5)</f>
        <v>209774.87999999989</v>
      </c>
      <c r="BO23" s="9">
        <f t="shared" ref="BO23:BR23" si="46">SUMIFS($AZ23:$BK23,$AZ$4:$BK$4,BO$4)</f>
        <v>69937.080000000075</v>
      </c>
      <c r="BP23" s="9">
        <f t="shared" si="46"/>
        <v>1206249.6299999999</v>
      </c>
      <c r="BQ23" s="9">
        <f t="shared" si="46"/>
        <v>-472475.34000000008</v>
      </c>
      <c r="BR23" s="9">
        <f t="shared" si="46"/>
        <v>-2255692.04</v>
      </c>
      <c r="BT23" s="9">
        <f t="shared" ref="BT23:BT30" si="47">SUMIFS($AY23:$BK23,$AY$5:$BK$5,"="&amp;$BT$5)</f>
        <v>-1548948.0300000003</v>
      </c>
    </row>
    <row r="24" spans="2:72" ht="14.25" customHeight="1" x14ac:dyDescent="0.25">
      <c r="B24" s="71" t="s">
        <v>165</v>
      </c>
      <c r="C24" s="286">
        <f t="shared" si="41"/>
        <v>-207619.58</v>
      </c>
      <c r="D24" s="9">
        <f>SUMIFS('Youreka BS'!B:B,'Youreka BS'!$Q:$Q,$B24)-SUMIFS('Youreka BS'!C:C,'Youreka BS'!$Q:$Q,$B24)</f>
        <v>80452.98000000001</v>
      </c>
      <c r="E24" s="52">
        <f>SUMIFS('Youreka BS'!C:C,'Youreka BS'!$Q:$Q,$B24)-SUMIFS('Youreka BS'!D:D,'Youreka BS'!$Q:$Q,$B24)</f>
        <v>21558.910000000003</v>
      </c>
      <c r="F24" s="52">
        <f>SUMIFS('Youreka BS'!D:D,'Youreka BS'!$Q:$Q,$B24)-SUMIFS('Youreka BS'!E:E,'Youreka BS'!$Q:$Q,$B24)</f>
        <v>11619.470000000001</v>
      </c>
      <c r="G24" s="52">
        <f>SUMIFS('Youreka BS'!E:E,'Youreka BS'!$Q:$Q,$B24)-SUMIFS('Youreka BS'!F:F,'Youreka BS'!$Q:$Q,$B24)</f>
        <v>24711.53</v>
      </c>
      <c r="H24" s="52">
        <f>SUMIFS('Youreka BS'!F:F,'Youreka BS'!$Q:$Q,$B24)-SUMIFS('Youreka BS'!G:G,'Youreka BS'!$Q:$Q,$B24)</f>
        <v>21714.509999999995</v>
      </c>
      <c r="I24" s="52">
        <f>SUMIFS('Youreka BS'!G:G,'Youreka BS'!$Q:$Q,$B24)-SUMIFS('Youreka BS'!H:H,'Youreka BS'!$Q:$Q,$B24)</f>
        <v>-13689.440000000002</v>
      </c>
      <c r="J24" s="52">
        <f>SUMIFS('Youreka BS'!H:H,'Youreka BS'!$Q:$Q,$B24)-SUMIFS('Youreka BS'!I:I,'Youreka BS'!$Q:$Q,$B24)</f>
        <v>13885.770000000004</v>
      </c>
      <c r="K24" s="52">
        <f>SUMIFS('Youreka BS'!I:I,'Youreka BS'!$Q:$Q,$B24)-SUMIFS('Youreka BS'!J:J,'Youreka BS'!$Q:$Q,$B24)</f>
        <v>-41609.23000000001</v>
      </c>
      <c r="L24" s="52">
        <f>SUMIFS('Youreka BS'!J:J,'Youreka BS'!$Q:$Q,$B24)-SUMIFS('Youreka BS'!K:K,'Youreka BS'!$Q:$Q,$B24)</f>
        <v>-7874.6600000000035</v>
      </c>
      <c r="M24" s="52">
        <f>SUMIFS('Youreka BS'!K:K,'Youreka BS'!$Q:$Q,$B24)-SUMIFS('Youreka BS'!L:L,'Youreka BS'!$Q:$Q,$B24)</f>
        <v>79961.53</v>
      </c>
      <c r="N24" s="52">
        <f>SUMIFS('Youreka BS'!L:L,'Youreka BS'!$Q:$Q,$B24)-SUMIFS('Youreka BS'!M:M,'Youreka BS'!$Q:$Q,$B24)</f>
        <v>25314.53</v>
      </c>
      <c r="O24" s="52">
        <f>SUMIFS('Youreka BS'!M:M,'Youreka BS'!$Q:$Q,$B24)-SUMIFS('Youreka BS'!N:N,'Youreka BS'!$Q:$Q,$B24)</f>
        <v>-230258.06</v>
      </c>
      <c r="P24" s="8"/>
      <c r="Q24" s="9">
        <f t="shared" si="42"/>
        <v>-230258.06</v>
      </c>
      <c r="R24" s="8"/>
      <c r="S24" s="9">
        <f t="shared" ref="S24:V24" si="48">SUMIFS($D24:$O24,$D$4:$O$4,S$4)</f>
        <v>113631.36000000002</v>
      </c>
      <c r="T24" s="9">
        <f t="shared" si="48"/>
        <v>32736.599999999991</v>
      </c>
      <c r="U24" s="9">
        <f t="shared" si="48"/>
        <v>-35598.12000000001</v>
      </c>
      <c r="V24" s="9">
        <f t="shared" si="48"/>
        <v>-124982</v>
      </c>
      <c r="W24" s="8"/>
      <c r="X24" s="9">
        <f t="shared" si="44"/>
        <v>25314.53</v>
      </c>
      <c r="Y24" s="9"/>
      <c r="AA24" s="41"/>
      <c r="AB24" s="33">
        <v>0</v>
      </c>
      <c r="AC24" s="31"/>
      <c r="AD24" s="33">
        <v>0</v>
      </c>
      <c r="AE24" s="33">
        <v>0</v>
      </c>
      <c r="AF24" s="33">
        <v>0</v>
      </c>
      <c r="AG24" s="33">
        <v>0</v>
      </c>
      <c r="AH24" s="31"/>
      <c r="AI24" s="285">
        <v>-82897.600000000006</v>
      </c>
      <c r="AJ24" s="33">
        <v>0</v>
      </c>
      <c r="AK24" s="33">
        <v>0</v>
      </c>
      <c r="AL24" s="33">
        <v>0</v>
      </c>
      <c r="AM24" s="33">
        <v>0</v>
      </c>
      <c r="AN24" s="33">
        <v>0</v>
      </c>
      <c r="AO24" s="33">
        <v>0</v>
      </c>
      <c r="AP24" s="33">
        <v>0</v>
      </c>
      <c r="AQ24" s="33">
        <v>0</v>
      </c>
      <c r="AR24" s="33">
        <v>0</v>
      </c>
      <c r="AS24" s="33">
        <v>0</v>
      </c>
      <c r="AT24" s="33">
        <v>0</v>
      </c>
      <c r="AU24" s="33">
        <v>0</v>
      </c>
      <c r="AV24" s="41"/>
      <c r="AX24" s="9"/>
      <c r="AY24" s="286">
        <v>-99130.729999999981</v>
      </c>
      <c r="AZ24" s="52">
        <v>20902.869999999995</v>
      </c>
      <c r="BA24" s="52">
        <v>24532.330000000016</v>
      </c>
      <c r="BB24" s="52">
        <v>19811.600000000006</v>
      </c>
      <c r="BC24" s="52">
        <v>40685.549999999988</v>
      </c>
      <c r="BD24" s="52">
        <v>15932.319999999992</v>
      </c>
      <c r="BE24" s="52">
        <v>5755.6100000000006</v>
      </c>
      <c r="BF24" s="52">
        <v>-25136.47</v>
      </c>
      <c r="BG24" s="52">
        <v>12878.340000000011</v>
      </c>
      <c r="BH24" s="52">
        <v>35747.979999999996</v>
      </c>
      <c r="BI24" s="52">
        <v>30919.059999999998</v>
      </c>
      <c r="BJ24" s="52">
        <v>20596.650000000001</v>
      </c>
      <c r="BK24" s="52">
        <v>-207619.58</v>
      </c>
      <c r="BL24" s="8"/>
      <c r="BM24" s="9">
        <f t="shared" si="45"/>
        <v>-207619.58</v>
      </c>
      <c r="BN24" s="8"/>
      <c r="BO24" s="9">
        <f t="shared" ref="BO24:BR24" si="49">SUMIFS($AZ24:$BK24,$AZ$4:$BK$4,BO$4)</f>
        <v>65246.800000000017</v>
      </c>
      <c r="BP24" s="9">
        <f t="shared" si="49"/>
        <v>62373.479999999981</v>
      </c>
      <c r="BQ24" s="9">
        <f t="shared" si="49"/>
        <v>23489.850000000006</v>
      </c>
      <c r="BR24" s="9">
        <f t="shared" si="49"/>
        <v>-156103.87</v>
      </c>
      <c r="BS24" s="8"/>
      <c r="BT24" s="9">
        <f t="shared" si="47"/>
        <v>20596.650000000001</v>
      </c>
    </row>
    <row r="25" spans="2:72" ht="14.25" customHeight="1" x14ac:dyDescent="0.25">
      <c r="B25" s="71" t="s">
        <v>171</v>
      </c>
      <c r="C25" s="286">
        <f t="shared" si="41"/>
        <v>0</v>
      </c>
      <c r="D25" s="9">
        <f>SUMIFS('Youreka BS'!B:B,'Youreka BS'!$Q:$Q,$B25)-SUMIFS('Youreka BS'!C:C,'Youreka BS'!$Q:$Q,$B25)</f>
        <v>0</v>
      </c>
      <c r="E25" s="52">
        <f>SUMIFS('Youreka BS'!C:C,'Youreka BS'!$Q:$Q,$B25)-SUMIFS('Youreka BS'!D:D,'Youreka BS'!$Q:$Q,$B25)</f>
        <v>0</v>
      </c>
      <c r="F25" s="52">
        <f>SUMIFS('Youreka BS'!D:D,'Youreka BS'!$Q:$Q,$B25)-SUMIFS('Youreka BS'!E:E,'Youreka BS'!$Q:$Q,$B25)</f>
        <v>0</v>
      </c>
      <c r="G25" s="52">
        <f>SUMIFS('Youreka BS'!E:E,'Youreka BS'!$Q:$Q,$B25)-SUMIFS('Youreka BS'!F:F,'Youreka BS'!$Q:$Q,$B25)</f>
        <v>0</v>
      </c>
      <c r="H25" s="52">
        <f>SUMIFS('Youreka BS'!F:F,'Youreka BS'!$Q:$Q,$B25)-SUMIFS('Youreka BS'!G:G,'Youreka BS'!$Q:$Q,$B25)</f>
        <v>0</v>
      </c>
      <c r="I25" s="52">
        <f>SUMIFS('Youreka BS'!G:G,'Youreka BS'!$Q:$Q,$B25)-SUMIFS('Youreka BS'!H:H,'Youreka BS'!$Q:$Q,$B25)</f>
        <v>0</v>
      </c>
      <c r="J25" s="52">
        <f>SUMIFS('Youreka BS'!H:H,'Youreka BS'!$Q:$Q,$B25)-SUMIFS('Youreka BS'!I:I,'Youreka BS'!$Q:$Q,$B25)</f>
        <v>0</v>
      </c>
      <c r="K25" s="52">
        <f>SUMIFS('Youreka BS'!I:I,'Youreka BS'!$Q:$Q,$B25)-SUMIFS('Youreka BS'!J:J,'Youreka BS'!$Q:$Q,$B25)</f>
        <v>0</v>
      </c>
      <c r="L25" s="52">
        <f>SUMIFS('Youreka BS'!J:J,'Youreka BS'!$Q:$Q,$B25)-SUMIFS('Youreka BS'!K:K,'Youreka BS'!$Q:$Q,$B25)</f>
        <v>0</v>
      </c>
      <c r="M25" s="52">
        <f>SUMIFS('Youreka BS'!K:K,'Youreka BS'!$Q:$Q,$B25)-SUMIFS('Youreka BS'!L:L,'Youreka BS'!$Q:$Q,$B25)</f>
        <v>0</v>
      </c>
      <c r="N25" s="52">
        <f>SUMIFS('Youreka BS'!L:L,'Youreka BS'!$Q:$Q,$B25)-SUMIFS('Youreka BS'!M:M,'Youreka BS'!$Q:$Q,$B25)</f>
        <v>0</v>
      </c>
      <c r="O25" s="52">
        <f>SUMIFS('Youreka BS'!M:M,'Youreka BS'!$Q:$Q,$B25)-SUMIFS('Youreka BS'!N:N,'Youreka BS'!$Q:$Q,$B25)</f>
        <v>0</v>
      </c>
      <c r="P25" s="8"/>
      <c r="Q25" s="9">
        <f t="shared" si="42"/>
        <v>0</v>
      </c>
      <c r="R25" s="8"/>
      <c r="S25" s="9">
        <f t="shared" ref="S25:V25" si="50">SUMIFS($D25:$O25,$D$4:$O$4,S$4)</f>
        <v>0</v>
      </c>
      <c r="T25" s="9">
        <f t="shared" si="50"/>
        <v>0</v>
      </c>
      <c r="U25" s="9">
        <f t="shared" si="50"/>
        <v>0</v>
      </c>
      <c r="V25" s="9">
        <f t="shared" si="50"/>
        <v>0</v>
      </c>
      <c r="W25" s="8"/>
      <c r="X25" s="9">
        <f t="shared" si="44"/>
        <v>0</v>
      </c>
      <c r="AA25" s="41"/>
      <c r="AB25" s="33">
        <v>0</v>
      </c>
      <c r="AC25" s="31"/>
      <c r="AD25" s="33">
        <v>0</v>
      </c>
      <c r="AE25" s="33">
        <v>0</v>
      </c>
      <c r="AF25" s="33">
        <v>0</v>
      </c>
      <c r="AG25" s="33">
        <v>0</v>
      </c>
      <c r="AH25" s="31"/>
      <c r="AI25" s="285">
        <v>0</v>
      </c>
      <c r="AJ25" s="33">
        <v>0</v>
      </c>
      <c r="AK25" s="33">
        <v>0</v>
      </c>
      <c r="AL25" s="33">
        <v>0</v>
      </c>
      <c r="AM25" s="33">
        <v>0</v>
      </c>
      <c r="AN25" s="33">
        <v>0</v>
      </c>
      <c r="AO25" s="33">
        <v>0</v>
      </c>
      <c r="AP25" s="33">
        <v>0</v>
      </c>
      <c r="AQ25" s="33">
        <v>0</v>
      </c>
      <c r="AR25" s="33">
        <v>0</v>
      </c>
      <c r="AS25" s="33">
        <v>0</v>
      </c>
      <c r="AT25" s="33">
        <v>0</v>
      </c>
      <c r="AU25" s="33">
        <v>0</v>
      </c>
      <c r="AV25" s="41"/>
      <c r="AX25" s="9"/>
      <c r="AY25" s="286">
        <v>0</v>
      </c>
      <c r="AZ25" s="52">
        <v>0</v>
      </c>
      <c r="BA25" s="52">
        <v>0</v>
      </c>
      <c r="BB25" s="52">
        <v>0</v>
      </c>
      <c r="BC25" s="52">
        <v>0</v>
      </c>
      <c r="BD25" s="52">
        <v>0</v>
      </c>
      <c r="BE25" s="52">
        <v>0</v>
      </c>
      <c r="BF25" s="52">
        <v>0</v>
      </c>
      <c r="BG25" s="52">
        <v>0</v>
      </c>
      <c r="BH25" s="52">
        <v>0</v>
      </c>
      <c r="BI25" s="52">
        <v>12749</v>
      </c>
      <c r="BJ25" s="52">
        <v>0</v>
      </c>
      <c r="BK25" s="52">
        <v>0</v>
      </c>
      <c r="BL25" s="8"/>
      <c r="BM25" s="9">
        <f t="shared" si="45"/>
        <v>0</v>
      </c>
      <c r="BN25" s="8"/>
      <c r="BO25" s="9">
        <f t="shared" ref="BO25:BR25" si="51">SUMIFS($AZ25:$BK25,$AZ$4:$BK$4,BO$4)</f>
        <v>0</v>
      </c>
      <c r="BP25" s="9">
        <f t="shared" si="51"/>
        <v>0</v>
      </c>
      <c r="BQ25" s="9">
        <f t="shared" si="51"/>
        <v>0</v>
      </c>
      <c r="BR25" s="9">
        <f t="shared" si="51"/>
        <v>12749</v>
      </c>
      <c r="BS25" s="8"/>
      <c r="BT25" s="9">
        <f t="shared" si="47"/>
        <v>0</v>
      </c>
    </row>
    <row r="26" spans="2:72" ht="14.25" customHeight="1" x14ac:dyDescent="0.25">
      <c r="B26" s="71" t="s">
        <v>167</v>
      </c>
      <c r="C26" s="286">
        <f t="shared" si="41"/>
        <v>0</v>
      </c>
      <c r="D26" s="9">
        <f>SUMIFS('Youreka BS'!B:B,'Youreka BS'!$Q:$Q,$B26)-SUMIFS('Youreka BS'!C:C,'Youreka BS'!$Q:$Q,$B26)</f>
        <v>0</v>
      </c>
      <c r="E26" s="52">
        <f>SUMIFS('Youreka BS'!C:C,'Youreka BS'!$Q:$Q,$B26)-SUMIFS('Youreka BS'!D:D,'Youreka BS'!$Q:$Q,$B26)</f>
        <v>0</v>
      </c>
      <c r="F26" s="52">
        <f>SUMIFS('Youreka BS'!D:D,'Youreka BS'!$Q:$Q,$B26)-SUMIFS('Youreka BS'!E:E,'Youreka BS'!$Q:$Q,$B26)</f>
        <v>0</v>
      </c>
      <c r="G26" s="52">
        <f>SUMIFS('Youreka BS'!E:E,'Youreka BS'!$Q:$Q,$B26)-SUMIFS('Youreka BS'!F:F,'Youreka BS'!$Q:$Q,$B26)</f>
        <v>0</v>
      </c>
      <c r="H26" s="52">
        <f>SUMIFS('Youreka BS'!F:F,'Youreka BS'!$Q:$Q,$B26)-SUMIFS('Youreka BS'!G:G,'Youreka BS'!$Q:$Q,$B26)</f>
        <v>0</v>
      </c>
      <c r="I26" s="52">
        <f>SUMIFS('Youreka BS'!G:G,'Youreka BS'!$Q:$Q,$B26)-SUMIFS('Youreka BS'!H:H,'Youreka BS'!$Q:$Q,$B26)</f>
        <v>0</v>
      </c>
      <c r="J26" s="52">
        <f>SUMIFS('Youreka BS'!H:H,'Youreka BS'!$Q:$Q,$B26)-SUMIFS('Youreka BS'!I:I,'Youreka BS'!$Q:$Q,$B26)</f>
        <v>0</v>
      </c>
      <c r="K26" s="52">
        <f>SUMIFS('Youreka BS'!I:I,'Youreka BS'!$Q:$Q,$B26)-SUMIFS('Youreka BS'!J:J,'Youreka BS'!$Q:$Q,$B26)</f>
        <v>0</v>
      </c>
      <c r="L26" s="52">
        <f>SUMIFS('Youreka BS'!J:J,'Youreka BS'!$Q:$Q,$B26)-SUMIFS('Youreka BS'!K:K,'Youreka BS'!$Q:$Q,$B26)</f>
        <v>0</v>
      </c>
      <c r="M26" s="52">
        <f>SUMIFS('Youreka BS'!K:K,'Youreka BS'!$Q:$Q,$B26)-SUMIFS('Youreka BS'!L:L,'Youreka BS'!$Q:$Q,$B26)</f>
        <v>0</v>
      </c>
      <c r="N26" s="52">
        <f>SUMIFS('Youreka BS'!L:L,'Youreka BS'!$Q:$Q,$B26)-SUMIFS('Youreka BS'!M:M,'Youreka BS'!$Q:$Q,$B26)</f>
        <v>0</v>
      </c>
      <c r="O26" s="52">
        <f>SUMIFS('Youreka BS'!M:M,'Youreka BS'!$Q:$Q,$B26)-SUMIFS('Youreka BS'!N:N,'Youreka BS'!$Q:$Q,$B26)</f>
        <v>0</v>
      </c>
      <c r="P26" s="9"/>
      <c r="Q26" s="9">
        <f t="shared" si="42"/>
        <v>0</v>
      </c>
      <c r="R26" s="9"/>
      <c r="S26" s="9">
        <f t="shared" ref="S26:V26" si="52">SUMIFS($D26:$O26,$D$4:$O$4,S$4)</f>
        <v>0</v>
      </c>
      <c r="T26" s="9">
        <f t="shared" si="52"/>
        <v>0</v>
      </c>
      <c r="U26" s="9">
        <f t="shared" si="52"/>
        <v>0</v>
      </c>
      <c r="V26" s="9">
        <f t="shared" si="52"/>
        <v>0</v>
      </c>
      <c r="W26" s="9"/>
      <c r="X26" s="9">
        <f t="shared" si="44"/>
        <v>0</v>
      </c>
      <c r="AA26" s="41"/>
      <c r="AB26" s="33">
        <v>2209</v>
      </c>
      <c r="AC26" s="33"/>
      <c r="AD26" s="33">
        <v>2209</v>
      </c>
      <c r="AE26" s="33">
        <v>0</v>
      </c>
      <c r="AF26" s="33">
        <v>0</v>
      </c>
      <c r="AG26" s="33">
        <v>0</v>
      </c>
      <c r="AH26" s="33"/>
      <c r="AI26" s="285">
        <v>0</v>
      </c>
      <c r="AJ26" s="33">
        <v>2209</v>
      </c>
      <c r="AK26" s="33">
        <v>0</v>
      </c>
      <c r="AL26" s="33">
        <v>0</v>
      </c>
      <c r="AM26" s="33">
        <v>0</v>
      </c>
      <c r="AN26" s="33">
        <v>0</v>
      </c>
      <c r="AO26" s="33">
        <v>0</v>
      </c>
      <c r="AP26" s="33">
        <v>0</v>
      </c>
      <c r="AQ26" s="33">
        <v>0</v>
      </c>
      <c r="AR26" s="33">
        <v>0</v>
      </c>
      <c r="AS26" s="33">
        <v>0</v>
      </c>
      <c r="AT26" s="33">
        <v>0</v>
      </c>
      <c r="AU26" s="33">
        <v>0</v>
      </c>
      <c r="AV26" s="41"/>
      <c r="AX26" s="9"/>
      <c r="AY26" s="286">
        <v>0</v>
      </c>
      <c r="AZ26" s="52">
        <v>0</v>
      </c>
      <c r="BA26" s="52">
        <v>0</v>
      </c>
      <c r="BB26" s="52">
        <v>0</v>
      </c>
      <c r="BC26" s="52">
        <v>0</v>
      </c>
      <c r="BD26" s="52">
        <v>0</v>
      </c>
      <c r="BE26" s="52">
        <v>0</v>
      </c>
      <c r="BF26" s="52">
        <v>0</v>
      </c>
      <c r="BG26" s="52">
        <v>0</v>
      </c>
      <c r="BH26" s="52">
        <v>0</v>
      </c>
      <c r="BI26" s="52">
        <v>0</v>
      </c>
      <c r="BJ26" s="52">
        <v>0</v>
      </c>
      <c r="BK26" s="52">
        <v>0</v>
      </c>
      <c r="BL26" s="8"/>
      <c r="BM26" s="9">
        <f t="shared" si="45"/>
        <v>0</v>
      </c>
      <c r="BN26" s="9"/>
      <c r="BO26" s="9">
        <f t="shared" ref="BO26:BR26" si="53">SUMIFS($AZ26:$BK26,$AZ$4:$BK$4,BO$4)</f>
        <v>0</v>
      </c>
      <c r="BP26" s="9">
        <f t="shared" si="53"/>
        <v>0</v>
      </c>
      <c r="BQ26" s="9">
        <f t="shared" si="53"/>
        <v>0</v>
      </c>
      <c r="BR26" s="9">
        <f t="shared" si="53"/>
        <v>0</v>
      </c>
      <c r="BS26" s="9"/>
      <c r="BT26" s="9">
        <f t="shared" si="47"/>
        <v>0</v>
      </c>
    </row>
    <row r="27" spans="2:72" ht="14.25" customHeight="1" x14ac:dyDescent="0.25">
      <c r="B27" s="71" t="s">
        <v>216</v>
      </c>
      <c r="C27" s="286">
        <f t="shared" si="41"/>
        <v>-12380.880000000121</v>
      </c>
      <c r="D27" s="9">
        <f>SUMIFS('Youreka BS'!B:B,'Youreka BS'!$Q:$Q,$B27)-SUMIFS('Youreka BS'!C:C,'Youreka BS'!$Q:$Q,$B27)</f>
        <v>24285.850000000093</v>
      </c>
      <c r="E27" s="52">
        <f>SUMIFS('Youreka BS'!C:C,'Youreka BS'!$Q:$Q,$B27)-SUMIFS('Youreka BS'!D:D,'Youreka BS'!$Q:$Q,$B27)</f>
        <v>20064.919999999925</v>
      </c>
      <c r="F27" s="52">
        <f>SUMIFS('Youreka BS'!D:D,'Youreka BS'!$Q:$Q,$B27)-SUMIFS('Youreka BS'!E:E,'Youreka BS'!$Q:$Q,$B27)</f>
        <v>15858.570000000065</v>
      </c>
      <c r="G27" s="52">
        <f>SUMIFS('Youreka BS'!E:E,'Youreka BS'!$Q:$Q,$B27)-SUMIFS('Youreka BS'!F:F,'Youreka BS'!$Q:$Q,$B27)</f>
        <v>14903.04999999993</v>
      </c>
      <c r="H27" s="52">
        <f>SUMIFS('Youreka BS'!F:F,'Youreka BS'!$Q:$Q,$B27)-SUMIFS('Youreka BS'!G:G,'Youreka BS'!$Q:$Q,$B27)</f>
        <v>12050.280000000028</v>
      </c>
      <c r="I27" s="52">
        <f>SUMIFS('Youreka BS'!G:G,'Youreka BS'!$Q:$Q,$B27)-SUMIFS('Youreka BS'!H:H,'Youreka BS'!$Q:$Q,$B27)</f>
        <v>17779.079999999958</v>
      </c>
      <c r="J27" s="52">
        <f>SUMIFS('Youreka BS'!H:H,'Youreka BS'!$Q:$Q,$B27)-SUMIFS('Youreka BS'!I:I,'Youreka BS'!$Q:$Q,$B27)</f>
        <v>21607.90000000014</v>
      </c>
      <c r="K27" s="52">
        <f>SUMIFS('Youreka BS'!I:I,'Youreka BS'!$Q:$Q,$B27)-SUMIFS('Youreka BS'!J:J,'Youreka BS'!$Q:$Q,$B27)</f>
        <v>23598.989999999991</v>
      </c>
      <c r="L27" s="52">
        <f>SUMIFS('Youreka BS'!J:J,'Youreka BS'!$Q:$Q,$B27)-SUMIFS('Youreka BS'!K:K,'Youreka BS'!$Q:$Q,$B27)</f>
        <v>20535.649999999907</v>
      </c>
      <c r="M27" s="52">
        <f>SUMIFS('Youreka BS'!K:K,'Youreka BS'!$Q:$Q,$B27)-SUMIFS('Youreka BS'!L:L,'Youreka BS'!$Q:$Q,$B27)</f>
        <v>22580.550000000047</v>
      </c>
      <c r="N27" s="52">
        <f>SUMIFS('Youreka BS'!L:L,'Youreka BS'!$Q:$Q,$B27)-SUMIFS('Youreka BS'!M:M,'Youreka BS'!$Q:$Q,$B27)</f>
        <v>3546.6599999999162</v>
      </c>
      <c r="O27" s="52">
        <f>SUMIFS('Youreka BS'!M:M,'Youreka BS'!$Q:$Q,$B27)-SUMIFS('Youreka BS'!N:N,'Youreka BS'!$Q:$Q,$B27)</f>
        <v>-316.65999999991618</v>
      </c>
      <c r="P27" s="9"/>
      <c r="Q27" s="9">
        <f t="shared" si="42"/>
        <v>-316.65999999991618</v>
      </c>
      <c r="R27" s="9"/>
      <c r="S27" s="9">
        <f t="shared" ref="S27:V27" si="54">SUMIFS($D27:$O27,$D$4:$O$4,S$4)</f>
        <v>60209.340000000084</v>
      </c>
      <c r="T27" s="9">
        <f t="shared" si="54"/>
        <v>44732.409999999916</v>
      </c>
      <c r="U27" s="9">
        <f t="shared" si="54"/>
        <v>65742.540000000037</v>
      </c>
      <c r="V27" s="9">
        <f t="shared" si="54"/>
        <v>25810.550000000047</v>
      </c>
      <c r="W27" s="9"/>
      <c r="X27" s="9">
        <f t="shared" si="44"/>
        <v>3546.6599999999162</v>
      </c>
      <c r="AA27" s="41"/>
      <c r="AB27" s="33">
        <v>-64974.550000000396</v>
      </c>
      <c r="AC27" s="33"/>
      <c r="AD27" s="33">
        <v>11835.79999999993</v>
      </c>
      <c r="AE27" s="33">
        <v>-19459.700000000186</v>
      </c>
      <c r="AF27" s="33">
        <v>-25165.949999999953</v>
      </c>
      <c r="AG27" s="33">
        <v>-32184.700000000186</v>
      </c>
      <c r="AH27" s="33"/>
      <c r="AI27" s="285">
        <v>-12380.880000000121</v>
      </c>
      <c r="AJ27" s="33">
        <v>-5093.1500000000233</v>
      </c>
      <c r="AK27" s="33">
        <v>10573.84999999986</v>
      </c>
      <c r="AL27" s="33">
        <v>6355.1000000000931</v>
      </c>
      <c r="AM27" s="33">
        <v>-20869.90000000014</v>
      </c>
      <c r="AN27" s="33">
        <v>4080.1000000000931</v>
      </c>
      <c r="AO27" s="33">
        <v>-2669.9000000001397</v>
      </c>
      <c r="AP27" s="33">
        <v>-24569.899999999907</v>
      </c>
      <c r="AQ27" s="33">
        <v>3498.8499999998603</v>
      </c>
      <c r="AR27" s="33">
        <v>-4094.8999999999069</v>
      </c>
      <c r="AS27" s="33">
        <v>10980.09999999986</v>
      </c>
      <c r="AT27" s="33">
        <v>23355.100000000093</v>
      </c>
      <c r="AU27" s="33">
        <v>-66519.90000000014</v>
      </c>
      <c r="AV27" s="41"/>
      <c r="AX27" s="9"/>
      <c r="AY27" s="286">
        <v>-297102.88</v>
      </c>
      <c r="AZ27" s="52">
        <v>-113633.1100000001</v>
      </c>
      <c r="BA27" s="52">
        <v>-45880.540000000037</v>
      </c>
      <c r="BB27" s="52">
        <v>1370.6200000001118</v>
      </c>
      <c r="BC27" s="52">
        <v>181037.56999999995</v>
      </c>
      <c r="BD27" s="52">
        <v>-585.9100000000326</v>
      </c>
      <c r="BE27" s="52">
        <v>6205.6200000001118</v>
      </c>
      <c r="BF27" s="52">
        <v>-33904.520000000019</v>
      </c>
      <c r="BG27" s="52">
        <v>9457.140000000014</v>
      </c>
      <c r="BH27" s="52">
        <v>-293566.78000000003</v>
      </c>
      <c r="BI27" s="52">
        <v>10497.770000000019</v>
      </c>
      <c r="BJ27" s="52">
        <v>13750.130000000005</v>
      </c>
      <c r="BK27" s="52">
        <v>-12380.880000000121</v>
      </c>
      <c r="BL27" s="8"/>
      <c r="BM27" s="9">
        <f t="shared" si="45"/>
        <v>-12380.880000000121</v>
      </c>
      <c r="BN27" s="9"/>
      <c r="BO27" s="9">
        <f t="shared" ref="BO27:BR27" si="55">SUMIFS($AZ27:$BK27,$AZ$4:$BK$4,BO$4)</f>
        <v>-158143.03000000003</v>
      </c>
      <c r="BP27" s="9">
        <f t="shared" si="55"/>
        <v>186657.28000000003</v>
      </c>
      <c r="BQ27" s="9">
        <f t="shared" si="55"/>
        <v>-318014.16000000003</v>
      </c>
      <c r="BR27" s="9">
        <f t="shared" si="55"/>
        <v>11867.019999999902</v>
      </c>
      <c r="BS27" s="9"/>
      <c r="BT27" s="9">
        <f t="shared" si="47"/>
        <v>13750.130000000005</v>
      </c>
    </row>
    <row r="28" spans="2:72" ht="14.25" customHeight="1" x14ac:dyDescent="0.25">
      <c r="B28" s="71" t="s">
        <v>217</v>
      </c>
      <c r="C28" s="286">
        <f t="shared" si="41"/>
        <v>-547226.03</v>
      </c>
      <c r="D28" s="9">
        <f>SUMIFS('Youreka BS'!C:C,'Youreka BS'!$Q:$Q,$B28)-SUMIFS('Youreka BS'!B:B,'Youreka BS'!$Q:$Q,$B28)</f>
        <v>-1446878.72</v>
      </c>
      <c r="E28" s="9">
        <f>SUMIFS('Youreka BS'!D:D,'Youreka BS'!$Q:$Q,$B28)-SUMIFS('Youreka BS'!C:C,'Youreka BS'!$Q:$Q,$B28)</f>
        <v>7113.5799999999581</v>
      </c>
      <c r="F28" s="9">
        <f>SUMIFS('Youreka BS'!E:E,'Youreka BS'!$Q:$Q,$B28)-SUMIFS('Youreka BS'!D:D,'Youreka BS'!$Q:$Q,$B28)</f>
        <v>8878.3600000001024</v>
      </c>
      <c r="G28" s="9">
        <f>SUMIFS('Youreka BS'!F:F,'Youreka BS'!$Q:$Q,$B28)-SUMIFS('Youreka BS'!E:E,'Youreka BS'!$Q:$Q,$B28)</f>
        <v>-1494524.3800000004</v>
      </c>
      <c r="H28" s="9">
        <f>SUMIFS('Youreka BS'!G:G,'Youreka BS'!$Q:$Q,$B28)-SUMIFS('Youreka BS'!F:F,'Youreka BS'!$Q:$Q,$B28)</f>
        <v>6238.570000000298</v>
      </c>
      <c r="I28" s="9">
        <f>SUMIFS('Youreka BS'!H:H,'Youreka BS'!$Q:$Q,$B28)-SUMIFS('Youreka BS'!G:G,'Youreka BS'!$Q:$Q,$B28)</f>
        <v>202997.75999999978</v>
      </c>
      <c r="J28" s="9">
        <f>SUMIFS('Youreka BS'!I:I,'Youreka BS'!$Q:$Q,$B28)-SUMIFS('Youreka BS'!H:H,'Youreka BS'!$Q:$Q,$B28)</f>
        <v>8193.6500000003725</v>
      </c>
      <c r="K28" s="9">
        <f>SUMIFS('Youreka BS'!J:J,'Youreka BS'!$Q:$Q,$B28)-SUMIFS('Youreka BS'!I:I,'Youreka BS'!$Q:$Q,$B28)</f>
        <v>108224.5</v>
      </c>
      <c r="L28" s="9">
        <f>SUMIFS('Youreka BS'!K:K,'Youreka BS'!$Q:$Q,$B28)-SUMIFS('Youreka BS'!J:J,'Youreka BS'!$Q:$Q,$B28)</f>
        <v>158493.06999999983</v>
      </c>
      <c r="M28" s="9">
        <f>SUMIFS('Youreka BS'!L:L,'Youreka BS'!$Q:$Q,$B28)-SUMIFS('Youreka BS'!K:K,'Youreka BS'!$Q:$Q,$B28)</f>
        <v>5730.160000000149</v>
      </c>
      <c r="N28" s="9">
        <f>SUMIFS('Youreka BS'!M:M,'Youreka BS'!$Q:$Q,$B28)-SUMIFS('Youreka BS'!L:L,'Youreka BS'!$Q:$Q,$B28)</f>
        <v>-166688.27000000002</v>
      </c>
      <c r="O28" s="9">
        <f>SUMIFS('Youreka BS'!N:N,'Youreka BS'!$Q:$Q,$B28)-SUMIFS('Youreka BS'!M:M,'Youreka BS'!$Q:$Q,$B28)</f>
        <v>-357343.80000000028</v>
      </c>
      <c r="P28" s="9"/>
      <c r="Q28" s="9">
        <f t="shared" si="42"/>
        <v>-357343.80000000028</v>
      </c>
      <c r="R28" s="9"/>
      <c r="S28" s="9">
        <f t="shared" ref="S28:V28" si="56">SUMIFS($D28:$O28,$D$4:$O$4,S$4)</f>
        <v>-1430886.78</v>
      </c>
      <c r="T28" s="9">
        <f t="shared" si="56"/>
        <v>-1285288.0500000003</v>
      </c>
      <c r="U28" s="9">
        <f t="shared" si="56"/>
        <v>274911.2200000002</v>
      </c>
      <c r="V28" s="9">
        <f t="shared" si="56"/>
        <v>-518301.91000000015</v>
      </c>
      <c r="W28" s="9"/>
      <c r="X28" s="9">
        <f t="shared" si="44"/>
        <v>-166688.27000000002</v>
      </c>
      <c r="AA28" s="41"/>
      <c r="AB28" s="33">
        <v>0</v>
      </c>
      <c r="AC28" s="298"/>
      <c r="AD28" s="33">
        <v>0</v>
      </c>
      <c r="AE28" s="33">
        <v>0</v>
      </c>
      <c r="AF28" s="33">
        <v>0</v>
      </c>
      <c r="AG28" s="33">
        <v>0</v>
      </c>
      <c r="AH28" s="298"/>
      <c r="AI28" s="285">
        <v>-547226.03</v>
      </c>
      <c r="AJ28" s="33">
        <v>0</v>
      </c>
      <c r="AK28" s="33">
        <v>0</v>
      </c>
      <c r="AL28" s="33">
        <v>0</v>
      </c>
      <c r="AM28" s="33">
        <v>0</v>
      </c>
      <c r="AN28" s="33">
        <v>0</v>
      </c>
      <c r="AO28" s="33">
        <v>0</v>
      </c>
      <c r="AP28" s="33">
        <v>0</v>
      </c>
      <c r="AQ28" s="33">
        <v>0</v>
      </c>
      <c r="AR28" s="33">
        <v>0</v>
      </c>
      <c r="AS28" s="33">
        <v>0</v>
      </c>
      <c r="AT28" s="33">
        <v>0</v>
      </c>
      <c r="AU28" s="33">
        <v>0</v>
      </c>
      <c r="AV28" s="41"/>
      <c r="AX28" s="9"/>
      <c r="AY28" s="286">
        <v>-242890.13000000012</v>
      </c>
      <c r="AZ28" s="52">
        <v>-2826.0200000000186</v>
      </c>
      <c r="BA28" s="52">
        <v>-1002831.5699999998</v>
      </c>
      <c r="BB28" s="52">
        <v>-2776.5400000000373</v>
      </c>
      <c r="BC28" s="52">
        <v>-314755.27</v>
      </c>
      <c r="BD28" s="52">
        <v>196458.32</v>
      </c>
      <c r="BE28" s="52">
        <v>-902967.14</v>
      </c>
      <c r="BF28" s="52">
        <v>192865.41</v>
      </c>
      <c r="BG28" s="52">
        <v>296000.99</v>
      </c>
      <c r="BH28" s="52">
        <v>496788.05</v>
      </c>
      <c r="BI28" s="52">
        <v>396700.47</v>
      </c>
      <c r="BJ28" s="52">
        <v>-43255.859999999986</v>
      </c>
      <c r="BK28" s="52">
        <v>-547226.03</v>
      </c>
      <c r="BL28" s="8"/>
      <c r="BM28" s="9">
        <f t="shared" si="45"/>
        <v>-547226.03</v>
      </c>
      <c r="BN28" s="9"/>
      <c r="BO28" s="9">
        <f t="shared" ref="BO28:BR28" si="57">SUMIFS($AZ28:$BK28,$AZ$4:$BK$4,BO$4)</f>
        <v>-1008434.1299999999</v>
      </c>
      <c r="BP28" s="9">
        <f t="shared" si="57"/>
        <v>-1021264.0900000001</v>
      </c>
      <c r="BQ28" s="9">
        <f t="shared" si="57"/>
        <v>985654.45</v>
      </c>
      <c r="BR28" s="9">
        <f t="shared" si="57"/>
        <v>-193781.42000000004</v>
      </c>
      <c r="BS28" s="9"/>
      <c r="BT28" s="9">
        <f t="shared" si="47"/>
        <v>-43255.859999999986</v>
      </c>
    </row>
    <row r="29" spans="2:72" ht="14.25" customHeight="1" x14ac:dyDescent="0.25">
      <c r="B29" s="71" t="s">
        <v>178</v>
      </c>
      <c r="C29" s="286">
        <f t="shared" si="41"/>
        <v>0</v>
      </c>
      <c r="D29" s="9">
        <f>SUMIFS('Youreka BS'!B:B,'Youreka BS'!$Q:$Q,$B29)-SUMIFS('Youreka BS'!C:C,'Youreka BS'!$Q:$Q,$B29)</f>
        <v>0</v>
      </c>
      <c r="E29" s="9">
        <f>SUMIFS('Youreka BS'!C:C,'Youreka BS'!$Q:$Q,$B29)-SUMIFS('Youreka BS'!D:D,'Youreka BS'!$Q:$Q,$B29)</f>
        <v>0</v>
      </c>
      <c r="F29" s="632">
        <v>0</v>
      </c>
      <c r="G29" s="9">
        <f>SUMIFS('Youreka BS'!E:E,'Youreka BS'!$Q:$Q,$B29)-SUMIFS('Youreka BS'!F:F,'Youreka BS'!$Q:$Q,$B29)</f>
        <v>0</v>
      </c>
      <c r="H29" s="9">
        <f>SUMIFS('Youreka BS'!F:F,'Youreka BS'!$Q:$Q,$B29)-SUMIFS('Youreka BS'!G:G,'Youreka BS'!$Q:$Q,$B29)</f>
        <v>0</v>
      </c>
      <c r="I29" s="9">
        <f>SUMIFS('Youreka BS'!G:G,'Youreka BS'!$Q:$Q,$B29)-SUMIFS('Youreka BS'!H:H,'Youreka BS'!$Q:$Q,$B29)</f>
        <v>0</v>
      </c>
      <c r="J29" s="9">
        <f>SUMIFS('Youreka BS'!H:H,'Youreka BS'!$Q:$Q,$B29)-SUMIFS('Youreka BS'!I:I,'Youreka BS'!$Q:$Q,$B29)</f>
        <v>0</v>
      </c>
      <c r="K29" s="9">
        <f>SUMIFS('Youreka BS'!I:I,'Youreka BS'!$Q:$Q,$B29)-SUMIFS('Youreka BS'!J:J,'Youreka BS'!$Q:$Q,$B29)</f>
        <v>0</v>
      </c>
      <c r="L29" s="9">
        <f>SUMIFS('Youreka BS'!J:J,'Youreka BS'!$Q:$Q,$B29)-SUMIFS('Youreka BS'!K:K,'Youreka BS'!$Q:$Q,$B29)</f>
        <v>0</v>
      </c>
      <c r="M29" s="9">
        <f>SUMIFS('Youreka BS'!K:K,'Youreka BS'!$Q:$Q,$B29)-SUMIFS('Youreka BS'!L:L,'Youreka BS'!$Q:$Q,$B29)</f>
        <v>0</v>
      </c>
      <c r="N29" s="9">
        <f>SUMIFS('Youreka BS'!L:L,'Youreka BS'!$Q:$Q,$B29)-SUMIFS('Youreka BS'!M:M,'Youreka BS'!$Q:$Q,$B29)</f>
        <v>0</v>
      </c>
      <c r="O29" s="9">
        <f>SUMIFS('Youreka BS'!M:M,'Youreka BS'!$Q:$Q,$B29)-SUMIFS('Youreka BS'!N:N,'Youreka BS'!$Q:$Q,$B29)</f>
        <v>0</v>
      </c>
      <c r="P29" s="9"/>
      <c r="Q29" s="9">
        <f t="shared" si="42"/>
        <v>0</v>
      </c>
      <c r="R29" s="9"/>
      <c r="S29" s="9">
        <f t="shared" ref="S29:V29" si="58">SUMIFS($D29:$O29,$D$4:$O$4,S$4)</f>
        <v>0</v>
      </c>
      <c r="T29" s="9">
        <f t="shared" si="58"/>
        <v>0</v>
      </c>
      <c r="U29" s="9">
        <f t="shared" si="58"/>
        <v>0</v>
      </c>
      <c r="V29" s="9">
        <f t="shared" si="58"/>
        <v>0</v>
      </c>
      <c r="W29" s="9"/>
      <c r="X29" s="9">
        <f t="shared" si="44"/>
        <v>0</v>
      </c>
      <c r="AA29" s="41"/>
      <c r="AB29" s="33">
        <v>0</v>
      </c>
      <c r="AC29" s="298"/>
      <c r="AD29" s="33">
        <v>0</v>
      </c>
      <c r="AE29" s="33">
        <v>0</v>
      </c>
      <c r="AF29" s="33">
        <v>0</v>
      </c>
      <c r="AG29" s="33">
        <v>0</v>
      </c>
      <c r="AH29" s="298"/>
      <c r="AI29" s="285">
        <v>0</v>
      </c>
      <c r="AJ29" s="33">
        <v>0</v>
      </c>
      <c r="AK29" s="33">
        <v>0</v>
      </c>
      <c r="AL29" s="33">
        <v>0</v>
      </c>
      <c r="AM29" s="33">
        <v>0</v>
      </c>
      <c r="AN29" s="33">
        <v>0</v>
      </c>
      <c r="AO29" s="33">
        <v>0</v>
      </c>
      <c r="AP29" s="33">
        <v>0</v>
      </c>
      <c r="AQ29" s="33">
        <v>0</v>
      </c>
      <c r="AR29" s="33">
        <v>0</v>
      </c>
      <c r="AS29" s="33">
        <v>0</v>
      </c>
      <c r="AT29" s="33">
        <v>0</v>
      </c>
      <c r="AU29" s="33">
        <v>0</v>
      </c>
      <c r="AV29" s="41"/>
      <c r="AX29" s="9"/>
      <c r="AY29" s="286">
        <v>0</v>
      </c>
      <c r="AZ29" s="52">
        <v>0</v>
      </c>
      <c r="BA29" s="52">
        <v>0</v>
      </c>
      <c r="BB29" s="52">
        <v>0</v>
      </c>
      <c r="BC29" s="52">
        <v>0</v>
      </c>
      <c r="BD29" s="52">
        <v>0</v>
      </c>
      <c r="BE29" s="52">
        <v>0</v>
      </c>
      <c r="BF29" s="52">
        <v>0</v>
      </c>
      <c r="BG29" s="52">
        <v>0</v>
      </c>
      <c r="BH29" s="52">
        <v>0</v>
      </c>
      <c r="BI29" s="52">
        <v>0</v>
      </c>
      <c r="BJ29" s="52">
        <v>0</v>
      </c>
      <c r="BK29" s="52">
        <v>0</v>
      </c>
      <c r="BL29" s="8"/>
      <c r="BM29" s="9">
        <f t="shared" si="45"/>
        <v>0</v>
      </c>
      <c r="BN29" s="9"/>
      <c r="BO29" s="9">
        <f t="shared" ref="BO29:BR29" si="59">SUMIFS($AZ29:$BK29,$AZ$4:$BK$4,BO$4)</f>
        <v>0</v>
      </c>
      <c r="BP29" s="9">
        <f t="shared" si="59"/>
        <v>0</v>
      </c>
      <c r="BQ29" s="9">
        <f t="shared" si="59"/>
        <v>0</v>
      </c>
      <c r="BR29" s="9">
        <f t="shared" si="59"/>
        <v>0</v>
      </c>
      <c r="BS29" s="9"/>
      <c r="BT29" s="9">
        <f t="shared" si="47"/>
        <v>0</v>
      </c>
    </row>
    <row r="30" spans="2:72" ht="14.25" customHeight="1" x14ac:dyDescent="0.25">
      <c r="B30" s="10" t="s">
        <v>218</v>
      </c>
      <c r="C30" s="11">
        <f t="shared" ref="C30" si="60">SUM(C23:C29)</f>
        <v>-557451.61000000022</v>
      </c>
      <c r="D30" s="11">
        <f t="shared" ref="D30:O30" si="61">SUM(D23:D29)</f>
        <v>-1375856.16</v>
      </c>
      <c r="E30" s="11">
        <f t="shared" si="61"/>
        <v>1534096.7899999996</v>
      </c>
      <c r="F30" s="11">
        <f t="shared" si="61"/>
        <v>-56968.679999999906</v>
      </c>
      <c r="G30" s="11">
        <f t="shared" si="61"/>
        <v>-390354.65000000037</v>
      </c>
      <c r="H30" s="11">
        <f t="shared" si="61"/>
        <v>162648.92000000039</v>
      </c>
      <c r="I30" s="11">
        <f t="shared" si="61"/>
        <v>-426234.31000000017</v>
      </c>
      <c r="J30" s="11">
        <f t="shared" si="61"/>
        <v>1038168.1700000005</v>
      </c>
      <c r="K30" s="11">
        <f t="shared" si="61"/>
        <v>-475350.92999999982</v>
      </c>
      <c r="L30" s="11">
        <f t="shared" si="61"/>
        <v>-1073773.8000000005</v>
      </c>
      <c r="M30" s="11">
        <f t="shared" si="61"/>
        <v>-41021.219999999768</v>
      </c>
      <c r="N30" s="11">
        <f t="shared" si="61"/>
        <v>-268404.4299999997</v>
      </c>
      <c r="O30" s="11">
        <f t="shared" si="61"/>
        <v>-2137054.1400000006</v>
      </c>
      <c r="P30" s="9"/>
      <c r="Q30" s="11">
        <f t="shared" si="42"/>
        <v>-2137054.1400000006</v>
      </c>
      <c r="R30" s="9"/>
      <c r="S30" s="11">
        <f t="shared" ref="S30:V30" si="62">SUMIFS($D30:$O30,$D$4:$O$4,S$4)</f>
        <v>101271.94999999975</v>
      </c>
      <c r="T30" s="11">
        <f t="shared" si="62"/>
        <v>-653940.04000000015</v>
      </c>
      <c r="U30" s="11">
        <f t="shared" si="62"/>
        <v>-510956.55999999982</v>
      </c>
      <c r="V30" s="11">
        <f t="shared" si="62"/>
        <v>-2446479.79</v>
      </c>
      <c r="W30" s="9"/>
      <c r="X30" s="11">
        <f t="shared" si="44"/>
        <v>-268404.4299999997</v>
      </c>
      <c r="Y30" s="8"/>
      <c r="AA30" s="41"/>
      <c r="AB30" s="264">
        <v>1145705.7689214759</v>
      </c>
      <c r="AC30" s="33"/>
      <c r="AD30" s="264">
        <v>1262938.964878255</v>
      </c>
      <c r="AE30" s="264">
        <v>1133243.7351217447</v>
      </c>
      <c r="AF30" s="264">
        <v>-1023041.3654369933</v>
      </c>
      <c r="AG30" s="264">
        <v>-227435.56564153079</v>
      </c>
      <c r="AH30" s="33"/>
      <c r="AI30" s="297">
        <v>-432729.62999999977</v>
      </c>
      <c r="AJ30" s="264">
        <v>-468437.43523352046</v>
      </c>
      <c r="AK30" s="264">
        <v>1018296.3603629593</v>
      </c>
      <c r="AL30" s="264">
        <v>713080.03974881629</v>
      </c>
      <c r="AM30" s="264">
        <v>-408374.15513412817</v>
      </c>
      <c r="AN30" s="264">
        <v>965154.02868079301</v>
      </c>
      <c r="AO30" s="264">
        <v>576463.86157507985</v>
      </c>
      <c r="AP30" s="264">
        <v>-263944.33077671332</v>
      </c>
      <c r="AQ30" s="264">
        <v>53533.080301677575</v>
      </c>
      <c r="AR30" s="264">
        <v>-812630.11496195756</v>
      </c>
      <c r="AS30" s="264">
        <v>384268.53824356687</v>
      </c>
      <c r="AT30" s="264">
        <v>237929.26921089971</v>
      </c>
      <c r="AU30" s="264">
        <v>-849633.37309599738</v>
      </c>
      <c r="AV30" s="41"/>
      <c r="AX30" s="8"/>
      <c r="AY30" s="289">
        <v>-1720141.1700000002</v>
      </c>
      <c r="AZ30" s="11">
        <v>-1814388.57</v>
      </c>
      <c r="BA30" s="11">
        <v>572038.80000000028</v>
      </c>
      <c r="BB30" s="11">
        <v>210956.49000000014</v>
      </c>
      <c r="BC30" s="11">
        <v>-395906.45000000036</v>
      </c>
      <c r="BD30" s="11">
        <v>640467.16000000015</v>
      </c>
      <c r="BE30" s="11">
        <v>189455.5900000002</v>
      </c>
      <c r="BF30" s="11">
        <v>-45738.990000000165</v>
      </c>
      <c r="BG30" s="11">
        <v>811325.74</v>
      </c>
      <c r="BH30" s="11">
        <v>-546931.94999999995</v>
      </c>
      <c r="BI30" s="11">
        <v>-465652.58999999985</v>
      </c>
      <c r="BJ30" s="11">
        <v>-1557857.1100000003</v>
      </c>
      <c r="BK30" s="11">
        <v>-557451.61000000022</v>
      </c>
      <c r="BL30" s="8"/>
      <c r="BM30" s="11">
        <f t="shared" si="45"/>
        <v>-557451.61000000022</v>
      </c>
      <c r="BN30" s="9"/>
      <c r="BO30" s="11">
        <f t="shared" ref="BO30:BR30" si="63">SUMIFS($AZ30:$BK30,$AZ$4:$BK$4,BO$4)</f>
        <v>-1031393.2799999997</v>
      </c>
      <c r="BP30" s="11">
        <f t="shared" si="63"/>
        <v>434016.3</v>
      </c>
      <c r="BQ30" s="11">
        <f t="shared" si="63"/>
        <v>218654.79999999981</v>
      </c>
      <c r="BR30" s="11">
        <f t="shared" si="63"/>
        <v>-2580961.3100000005</v>
      </c>
      <c r="BS30" s="9"/>
      <c r="BT30" s="11">
        <f t="shared" si="47"/>
        <v>-1557857.1100000003</v>
      </c>
    </row>
    <row r="31" spans="2:72" ht="14.25" customHeight="1" x14ac:dyDescent="0.25">
      <c r="B31" s="7"/>
      <c r="C31" s="32"/>
      <c r="D31" s="32"/>
      <c r="P31" s="9"/>
      <c r="R31" s="9"/>
      <c r="W31" s="9"/>
      <c r="AA31" s="41"/>
      <c r="AB31" s="41"/>
      <c r="AC31" s="33"/>
      <c r="AD31" s="41"/>
      <c r="AE31" s="41"/>
      <c r="AF31" s="41"/>
      <c r="AG31" s="41"/>
      <c r="AH31" s="33"/>
      <c r="AI31" s="281"/>
      <c r="AJ31" s="41"/>
      <c r="AK31" s="41"/>
      <c r="AL31" s="41"/>
      <c r="AM31" s="41"/>
      <c r="AN31" s="41"/>
      <c r="AO31" s="41"/>
      <c r="AP31" s="41"/>
      <c r="AQ31" s="41"/>
      <c r="AR31" s="41"/>
      <c r="AS31" s="41"/>
      <c r="AT31" s="41"/>
      <c r="AU31" s="41"/>
      <c r="AV31" s="41"/>
      <c r="AY31" s="280"/>
      <c r="BL31" s="8"/>
      <c r="BN31" s="9"/>
      <c r="BS31" s="9"/>
    </row>
    <row r="32" spans="2:72" ht="14.25" customHeight="1" x14ac:dyDescent="0.25">
      <c r="B32" s="10" t="s">
        <v>219</v>
      </c>
      <c r="C32" s="32"/>
      <c r="D32" s="32"/>
      <c r="AA32" s="41"/>
      <c r="AB32" s="41"/>
      <c r="AC32" s="41"/>
      <c r="AD32" s="41"/>
      <c r="AE32" s="41"/>
      <c r="AF32" s="41"/>
      <c r="AG32" s="41"/>
      <c r="AH32" s="41"/>
      <c r="AI32" s="281"/>
      <c r="AJ32" s="41"/>
      <c r="AK32" s="41"/>
      <c r="AL32" s="41"/>
      <c r="AM32" s="41"/>
      <c r="AN32" s="41"/>
      <c r="AO32" s="41"/>
      <c r="AP32" s="41"/>
      <c r="AQ32" s="41"/>
      <c r="AR32" s="41"/>
      <c r="AS32" s="41"/>
      <c r="AT32" s="41"/>
      <c r="AU32" s="41"/>
      <c r="AV32" s="41"/>
      <c r="AY32" s="280"/>
      <c r="BL32" s="8"/>
    </row>
    <row r="33" spans="2:72" ht="14.25" customHeight="1" x14ac:dyDescent="0.25">
      <c r="B33" s="7" t="s">
        <v>185</v>
      </c>
      <c r="C33" s="286">
        <f t="shared" ref="C33:C42" si="64">BK33</f>
        <v>143053.84000000003</v>
      </c>
      <c r="D33" s="9">
        <f>SUMIFS('Youreka BS'!C:C,'Youreka BS'!$Q:$Q,$B33)-SUMIFS('Youreka BS'!B:B,'Youreka BS'!$Q:$Q,$B33)</f>
        <v>2908.6300000000047</v>
      </c>
      <c r="E33" s="52">
        <f>SUMIFS('Youreka BS'!D:D,'Youreka BS'!$Q:$Q,$B33)-SUMIFS('Youreka BS'!C:C,'Youreka BS'!$Q:$Q,$B33)</f>
        <v>-140662.52000000002</v>
      </c>
      <c r="F33" s="52">
        <f>SUMIFS('Youreka BS'!E:E,'Youreka BS'!$Q:$Q,$B33)-SUMIFS('Youreka BS'!D:D,'Youreka BS'!$Q:$Q,$B33)</f>
        <v>68265.700000000012</v>
      </c>
      <c r="G33" s="52">
        <f>SUMIFS('Youreka BS'!F:F,'Youreka BS'!$Q:$Q,$B33)-SUMIFS('Youreka BS'!E:E,'Youreka BS'!$Q:$Q,$B33)</f>
        <v>-188356.38</v>
      </c>
      <c r="H33" s="52">
        <f>SUMIFS('Youreka BS'!G:G,'Youreka BS'!$Q:$Q,$B33)-SUMIFS('Youreka BS'!F:F,'Youreka BS'!$Q:$Q,$B33)</f>
        <v>17016.48000000001</v>
      </c>
      <c r="I33" s="52">
        <f>SUMIFS('Youreka BS'!H:H,'Youreka BS'!$Q:$Q,$B33)-SUMIFS('Youreka BS'!G:G,'Youreka BS'!$Q:$Q,$B33)</f>
        <v>102772.72</v>
      </c>
      <c r="J33" s="52">
        <f>SUMIFS('Youreka BS'!I:I,'Youreka BS'!$Q:$Q,$B33)-SUMIFS('Youreka BS'!H:H,'Youreka BS'!$Q:$Q,$B33)</f>
        <v>-77400.850000000006</v>
      </c>
      <c r="K33" s="52">
        <f>SUMIFS('Youreka BS'!J:J,'Youreka BS'!$Q:$Q,$B33)-SUMIFS('Youreka BS'!I:I,'Youreka BS'!$Q:$Q,$B33)</f>
        <v>253474.77</v>
      </c>
      <c r="L33" s="52">
        <f>SUMIFS('Youreka BS'!K:K,'Youreka BS'!$Q:$Q,$B33)-SUMIFS('Youreka BS'!J:J,'Youreka BS'!$Q:$Q,$B33)</f>
        <v>-77355.489999999991</v>
      </c>
      <c r="M33" s="52">
        <f>SUMIFS('Youreka BS'!L:L,'Youreka BS'!$Q:$Q,$B33)-SUMIFS('Youreka BS'!K:K,'Youreka BS'!$Q:$Q,$B33)</f>
        <v>-56469.630000000005</v>
      </c>
      <c r="N33" s="52">
        <f>SUMIFS('Youreka BS'!M:M,'Youreka BS'!$Q:$Q,$B33)-SUMIFS('Youreka BS'!L:L,'Youreka BS'!$Q:$Q,$B33)</f>
        <v>-82.049999999988358</v>
      </c>
      <c r="O33" s="52">
        <f>SUMIFS('Youreka BS'!N:N,'Youreka BS'!$Q:$Q,$B33)-SUMIFS('Youreka BS'!M:M,'Youreka BS'!$Q:$Q,$B33)</f>
        <v>416092.54000000004</v>
      </c>
      <c r="P33" s="9"/>
      <c r="Q33" s="9">
        <f t="shared" ref="Q33:Q44" si="65">SUMIFS($D33:$O33,$D$5:$O$5,"="&amp;$Q$5)</f>
        <v>416092.54000000004</v>
      </c>
      <c r="R33" s="9"/>
      <c r="S33" s="9">
        <f t="shared" ref="S33:V33" si="66">SUMIFS($D33:$O33,$D$4:$O$4,S$4)</f>
        <v>-69488.19</v>
      </c>
      <c r="T33" s="9">
        <f t="shared" si="66"/>
        <v>-68567.179999999993</v>
      </c>
      <c r="U33" s="9">
        <f t="shared" si="66"/>
        <v>98718.43</v>
      </c>
      <c r="V33" s="9">
        <f t="shared" si="66"/>
        <v>359540.86000000004</v>
      </c>
      <c r="W33" s="9"/>
      <c r="X33" s="9">
        <f t="shared" ref="X33:X44" si="67">SUMIFS($C33:$O33,$C$5:$O$5,"="&amp;$X$5)</f>
        <v>-82.049999999988358</v>
      </c>
      <c r="AA33" s="41"/>
      <c r="AB33" s="33">
        <v>0</v>
      </c>
      <c r="AC33" s="33"/>
      <c r="AD33" s="33">
        <v>0</v>
      </c>
      <c r="AE33" s="33">
        <v>0</v>
      </c>
      <c r="AF33" s="33">
        <v>0</v>
      </c>
      <c r="AG33" s="33">
        <v>0</v>
      </c>
      <c r="AH33" s="33"/>
      <c r="AI33" s="285">
        <v>18331.859999999986</v>
      </c>
      <c r="AJ33" s="33">
        <v>0</v>
      </c>
      <c r="AK33" s="33">
        <v>0</v>
      </c>
      <c r="AL33" s="33">
        <v>0</v>
      </c>
      <c r="AM33" s="33">
        <v>0</v>
      </c>
      <c r="AN33" s="33">
        <v>0</v>
      </c>
      <c r="AO33" s="33">
        <v>0</v>
      </c>
      <c r="AP33" s="33">
        <v>0</v>
      </c>
      <c r="AQ33" s="33">
        <v>0</v>
      </c>
      <c r="AR33" s="33">
        <v>0</v>
      </c>
      <c r="AS33" s="33">
        <v>0</v>
      </c>
      <c r="AT33" s="33">
        <v>0</v>
      </c>
      <c r="AU33" s="33">
        <v>0</v>
      </c>
      <c r="AV33" s="41"/>
      <c r="AY33" s="286">
        <v>-108281.57999999999</v>
      </c>
      <c r="AZ33" s="52">
        <v>-65194.380000000005</v>
      </c>
      <c r="BA33" s="52">
        <v>27295.790000000008</v>
      </c>
      <c r="BB33" s="52">
        <v>-51977.329999999987</v>
      </c>
      <c r="BC33" s="52">
        <v>22800.459999999992</v>
      </c>
      <c r="BD33" s="52">
        <v>2721.2699999999895</v>
      </c>
      <c r="BE33" s="52">
        <v>8707.6100000000151</v>
      </c>
      <c r="BF33" s="52">
        <v>44235.600000000006</v>
      </c>
      <c r="BG33" s="52">
        <v>12237.359999999986</v>
      </c>
      <c r="BH33" s="52">
        <v>-60647.669999999984</v>
      </c>
      <c r="BI33" s="52">
        <v>-25840.150000000009</v>
      </c>
      <c r="BJ33" s="52">
        <v>177532.22999999998</v>
      </c>
      <c r="BK33" s="52">
        <v>143053.84000000003</v>
      </c>
      <c r="BL33" s="8"/>
      <c r="BM33" s="9">
        <f t="shared" ref="BM33:BM44" si="68">SUMIFS($AZ33:$BK33,$AZ$5:$BK$5,"="&amp;$BM$5)</f>
        <v>143053.84000000003</v>
      </c>
      <c r="BN33" s="9"/>
      <c r="BO33" s="9">
        <f t="shared" ref="BO33:BR33" si="69">SUMIFS($AZ33:$BK33,$AZ$4:$BK$4,BO$4)</f>
        <v>-89875.919999999984</v>
      </c>
      <c r="BP33" s="9">
        <f t="shared" si="69"/>
        <v>34229.339999999997</v>
      </c>
      <c r="BQ33" s="9">
        <f t="shared" si="69"/>
        <v>-4174.7099999999919</v>
      </c>
      <c r="BR33" s="9">
        <f t="shared" si="69"/>
        <v>294745.92</v>
      </c>
      <c r="BS33" s="9"/>
      <c r="BT33" s="9">
        <f t="shared" ref="BT33:BT44" si="70">SUMIFS($AY33:$BK33,$AY$5:$BK$5,"="&amp;$BT$5)</f>
        <v>177532.22999999998</v>
      </c>
    </row>
    <row r="34" spans="2:72" ht="14.25" customHeight="1" x14ac:dyDescent="0.25">
      <c r="B34" s="71" t="s">
        <v>186</v>
      </c>
      <c r="C34" s="286">
        <f t="shared" si="64"/>
        <v>-4768.3300000000017</v>
      </c>
      <c r="D34" s="9">
        <f>SUMIFS('Youreka BS'!C:C,'Youreka BS'!$Q:$Q,$B34)-SUMIFS('Youreka BS'!B:B,'Youreka BS'!$Q:$Q,$B34)</f>
        <v>2444.8299999999981</v>
      </c>
      <c r="E34" s="52">
        <f>SUMIFS('Youreka BS'!D:D,'Youreka BS'!$Q:$Q,$B34)-SUMIFS('Youreka BS'!C:C,'Youreka BS'!$Q:$Q,$B34)</f>
        <v>554.04000000000087</v>
      </c>
      <c r="F34" s="52">
        <f>SUMIFS('Youreka BS'!E:E,'Youreka BS'!$Q:$Q,$B34)-SUMIFS('Youreka BS'!D:D,'Youreka BS'!$Q:$Q,$B34)</f>
        <v>-7675.619999999999</v>
      </c>
      <c r="G34" s="52">
        <f>SUMIFS('Youreka BS'!F:F,'Youreka BS'!$Q:$Q,$B34)-SUMIFS('Youreka BS'!E:E,'Youreka BS'!$Q:$Q,$B34)</f>
        <v>44.739999999999782</v>
      </c>
      <c r="H34" s="52">
        <f>SUMIFS('Youreka BS'!G:G,'Youreka BS'!$Q:$Q,$B34)-SUMIFS('Youreka BS'!F:F,'Youreka BS'!$Q:$Q,$B34)</f>
        <v>3668.6800000000003</v>
      </c>
      <c r="I34" s="52">
        <f>SUMIFS('Youreka BS'!H:H,'Youreka BS'!$Q:$Q,$B34)-SUMIFS('Youreka BS'!G:G,'Youreka BS'!$Q:$Q,$B34)</f>
        <v>-2888.3899999999994</v>
      </c>
      <c r="J34" s="52">
        <f>SUMIFS('Youreka BS'!I:I,'Youreka BS'!$Q:$Q,$B34)-SUMIFS('Youreka BS'!H:H,'Youreka BS'!$Q:$Q,$B34)</f>
        <v>-2313.7399999999998</v>
      </c>
      <c r="K34" s="52">
        <f>SUMIFS('Youreka BS'!J:J,'Youreka BS'!$Q:$Q,$B34)-SUMIFS('Youreka BS'!I:I,'Youreka BS'!$Q:$Q,$B34)</f>
        <v>1237.869999999999</v>
      </c>
      <c r="L34" s="52">
        <f>SUMIFS('Youreka BS'!K:K,'Youreka BS'!$Q:$Q,$B34)-SUMIFS('Youreka BS'!J:J,'Youreka BS'!$Q:$Q,$B34)</f>
        <v>-1609.7999999999993</v>
      </c>
      <c r="M34" s="52">
        <f>SUMIFS('Youreka BS'!L:L,'Youreka BS'!$Q:$Q,$B34)-SUMIFS('Youreka BS'!K:K,'Youreka BS'!$Q:$Q,$B34)</f>
        <v>29.069999999999709</v>
      </c>
      <c r="N34" s="52">
        <f>SUMIFS('Youreka BS'!M:M,'Youreka BS'!$Q:$Q,$B34)-SUMIFS('Youreka BS'!L:L,'Youreka BS'!$Q:$Q,$B34)</f>
        <v>-1642.8199999999997</v>
      </c>
      <c r="O34" s="52">
        <f>SUMIFS('Youreka BS'!N:N,'Youreka BS'!$Q:$Q,$B34)-SUMIFS('Youreka BS'!M:M,'Youreka BS'!$Q:$Q,$B34)</f>
        <v>6038.5299999999988</v>
      </c>
      <c r="P34" s="9"/>
      <c r="Q34" s="9">
        <f t="shared" si="65"/>
        <v>6038.5299999999988</v>
      </c>
      <c r="R34" s="9"/>
      <c r="S34" s="9">
        <f t="shared" ref="S34:V34" si="71">SUMIFS($D34:$O34,$D$4:$O$4,S$4)</f>
        <v>-4676.75</v>
      </c>
      <c r="T34" s="9">
        <f t="shared" si="71"/>
        <v>825.03000000000065</v>
      </c>
      <c r="U34" s="9">
        <f t="shared" si="71"/>
        <v>-2685.67</v>
      </c>
      <c r="V34" s="9">
        <f t="shared" si="71"/>
        <v>4424.7799999999988</v>
      </c>
      <c r="W34" s="9"/>
      <c r="X34" s="9">
        <f t="shared" si="67"/>
        <v>-1642.8199999999997</v>
      </c>
      <c r="Y34" s="8"/>
      <c r="AA34" s="41"/>
      <c r="AB34" s="33">
        <v>0</v>
      </c>
      <c r="AC34" s="33"/>
      <c r="AD34" s="33">
        <v>0</v>
      </c>
      <c r="AE34" s="33">
        <v>0</v>
      </c>
      <c r="AF34" s="33">
        <v>0</v>
      </c>
      <c r="AG34" s="33">
        <v>0</v>
      </c>
      <c r="AH34" s="33"/>
      <c r="AI34" s="285">
        <v>-4768.3300000000017</v>
      </c>
      <c r="AJ34" s="33">
        <v>0</v>
      </c>
      <c r="AK34" s="33">
        <v>0</v>
      </c>
      <c r="AL34" s="33">
        <v>0</v>
      </c>
      <c r="AM34" s="33">
        <v>0</v>
      </c>
      <c r="AN34" s="33">
        <v>0</v>
      </c>
      <c r="AO34" s="33">
        <v>0</v>
      </c>
      <c r="AP34" s="33">
        <v>0</v>
      </c>
      <c r="AQ34" s="33">
        <v>0</v>
      </c>
      <c r="AR34" s="33">
        <v>0</v>
      </c>
      <c r="AS34" s="33">
        <v>0</v>
      </c>
      <c r="AT34" s="33">
        <v>0</v>
      </c>
      <c r="AU34" s="33">
        <v>0</v>
      </c>
      <c r="AV34" s="41"/>
      <c r="AX34" s="8"/>
      <c r="AY34" s="286">
        <v>-3031.9699999999993</v>
      </c>
      <c r="AZ34" s="52">
        <v>7238.18</v>
      </c>
      <c r="BA34" s="52">
        <v>2505.4699999999993</v>
      </c>
      <c r="BB34" s="52">
        <v>-3528.2000000000007</v>
      </c>
      <c r="BC34" s="52">
        <v>-5089.8499999999995</v>
      </c>
      <c r="BD34" s="52">
        <v>-1714.3899999999994</v>
      </c>
      <c r="BE34" s="52">
        <v>1554.0699999999997</v>
      </c>
      <c r="BF34" s="52">
        <v>3857.6899999999996</v>
      </c>
      <c r="BG34" s="52">
        <v>6952.6899999999987</v>
      </c>
      <c r="BH34" s="52">
        <v>-2209.9999999999982</v>
      </c>
      <c r="BI34" s="52">
        <v>-2513.7399999999998</v>
      </c>
      <c r="BJ34" s="52">
        <v>7797.5400000000009</v>
      </c>
      <c r="BK34" s="52">
        <v>-4768.3300000000017</v>
      </c>
      <c r="BL34" s="8"/>
      <c r="BM34" s="9">
        <f t="shared" si="68"/>
        <v>-4768.3300000000017</v>
      </c>
      <c r="BN34" s="9"/>
      <c r="BO34" s="9">
        <f t="shared" ref="BO34:BR34" si="72">SUMIFS($AZ34:$BK34,$AZ$4:$BK$4,BO$4)</f>
        <v>6215.4499999999989</v>
      </c>
      <c r="BP34" s="9">
        <f t="shared" si="72"/>
        <v>-5250.1699999999992</v>
      </c>
      <c r="BQ34" s="9">
        <f t="shared" si="72"/>
        <v>8600.3799999999992</v>
      </c>
      <c r="BR34" s="9">
        <f t="shared" si="72"/>
        <v>515.46999999999935</v>
      </c>
      <c r="BS34" s="9"/>
      <c r="BT34" s="9">
        <f t="shared" si="70"/>
        <v>7797.5400000000009</v>
      </c>
    </row>
    <row r="35" spans="2:72" ht="14.25" customHeight="1" x14ac:dyDescent="0.25">
      <c r="B35" s="71" t="s">
        <v>187</v>
      </c>
      <c r="C35" s="286">
        <f t="shared" si="64"/>
        <v>118222.05999999959</v>
      </c>
      <c r="D35" s="9">
        <f>SUMIFS('Youreka BS'!C:C,'Youreka BS'!$Q:$Q,$B35)-SUMIFS('Youreka BS'!B:B,'Youreka BS'!$Q:$Q,$B35)</f>
        <v>1653037.9799999995</v>
      </c>
      <c r="E35" s="52">
        <f>SUMIFS('Youreka BS'!D:D,'Youreka BS'!$Q:$Q,$B35)-SUMIFS('Youreka BS'!C:C,'Youreka BS'!$Q:$Q,$B35)</f>
        <v>-670525.91999999993</v>
      </c>
      <c r="F35" s="52">
        <f>SUMIFS('Youreka BS'!E:E,'Youreka BS'!$Q:$Q,$B35)-SUMIFS('Youreka BS'!D:D,'Youreka BS'!$Q:$Q,$B35)</f>
        <v>487446.93999999948</v>
      </c>
      <c r="G35" s="52">
        <f>SUMIFS('Youreka BS'!F:F,'Youreka BS'!$Q:$Q,$B35)-SUMIFS('Youreka BS'!E:E,'Youreka BS'!$Q:$Q,$B35)</f>
        <v>-997558.84999999963</v>
      </c>
      <c r="H35" s="52">
        <f>SUMIFS('Youreka BS'!G:G,'Youreka BS'!$Q:$Q,$B35)-SUMIFS('Youreka BS'!F:F,'Youreka BS'!$Q:$Q,$B35)</f>
        <v>-371388.38999999966</v>
      </c>
      <c r="I35" s="52">
        <f>SUMIFS('Youreka BS'!H:H,'Youreka BS'!$Q:$Q,$B35)-SUMIFS('Youreka BS'!G:G,'Youreka BS'!$Q:$Q,$B35)</f>
        <v>-52858.039999999106</v>
      </c>
      <c r="J35" s="52">
        <f>SUMIFS('Youreka BS'!I:I,'Youreka BS'!$Q:$Q,$B35)-SUMIFS('Youreka BS'!H:H,'Youreka BS'!$Q:$Q,$B35)</f>
        <v>-1020497.5100000007</v>
      </c>
      <c r="K35" s="52">
        <f>SUMIFS('Youreka BS'!J:J,'Youreka BS'!$Q:$Q,$B35)-SUMIFS('Youreka BS'!I:I,'Youreka BS'!$Q:$Q,$B35)</f>
        <v>-337801.95999999996</v>
      </c>
      <c r="L35" s="52">
        <f>SUMIFS('Youreka BS'!K:K,'Youreka BS'!$Q:$Q,$B35)-SUMIFS('Youreka BS'!J:J,'Youreka BS'!$Q:$Q,$B35)</f>
        <v>1098370.0600000005</v>
      </c>
      <c r="M35" s="52">
        <f>SUMIFS('Youreka BS'!L:L,'Youreka BS'!$Q:$Q,$B35)-SUMIFS('Youreka BS'!K:K,'Youreka BS'!$Q:$Q,$B35)</f>
        <v>-408781.1799999997</v>
      </c>
      <c r="N35" s="52">
        <f>SUMIFS('Youreka BS'!M:M,'Youreka BS'!$Q:$Q,$B35)-SUMIFS('Youreka BS'!L:L,'Youreka BS'!$Q:$Q,$B35)</f>
        <v>-216544.8200000003</v>
      </c>
      <c r="O35" s="52">
        <f>SUMIFS('Youreka BS'!N:N,'Youreka BS'!$Q:$Q,$B35)-SUMIFS('Youreka BS'!M:M,'Youreka BS'!$Q:$Q,$B35)</f>
        <v>1147203.7199999997</v>
      </c>
      <c r="P35" s="8"/>
      <c r="Q35" s="9">
        <f t="shared" si="65"/>
        <v>1147203.7199999997</v>
      </c>
      <c r="R35" s="8"/>
      <c r="S35" s="9">
        <f t="shared" ref="S35:V35" si="73">SUMIFS($D35:$O35,$D$4:$O$4,S$4)</f>
        <v>1469958.9999999991</v>
      </c>
      <c r="T35" s="9">
        <f t="shared" si="73"/>
        <v>-1421805.2799999984</v>
      </c>
      <c r="U35" s="9">
        <f t="shared" si="73"/>
        <v>-259929.41000000015</v>
      </c>
      <c r="V35" s="9">
        <f t="shared" si="73"/>
        <v>521877.71999999974</v>
      </c>
      <c r="W35" s="8"/>
      <c r="X35" s="9">
        <f t="shared" si="67"/>
        <v>-216544.8200000003</v>
      </c>
      <c r="Y35" s="9"/>
      <c r="AA35" s="41"/>
      <c r="AB35" s="33">
        <v>152189.35696694069</v>
      </c>
      <c r="AC35" s="31"/>
      <c r="AD35" s="33">
        <v>1377038.0531686656</v>
      </c>
      <c r="AE35" s="33">
        <v>-1223527.0334788617</v>
      </c>
      <c r="AF35" s="33">
        <v>-128461.96114542894</v>
      </c>
      <c r="AG35" s="33">
        <v>127140.29842256568</v>
      </c>
      <c r="AH35" s="31"/>
      <c r="AI35" s="285">
        <v>118222.05999999959</v>
      </c>
      <c r="AJ35" s="33">
        <v>1949067.9574606568</v>
      </c>
      <c r="AK35" s="33">
        <v>-94462.19080818072</v>
      </c>
      <c r="AL35" s="33">
        <v>-477567.71348381042</v>
      </c>
      <c r="AM35" s="33">
        <v>-383376.22920433804</v>
      </c>
      <c r="AN35" s="33">
        <v>-468892.52134972159</v>
      </c>
      <c r="AO35" s="33">
        <v>-371258.28292480204</v>
      </c>
      <c r="AP35" s="33">
        <v>-295601.80471281428</v>
      </c>
      <c r="AQ35" s="33">
        <v>-522513.15172074456</v>
      </c>
      <c r="AR35" s="33">
        <v>689652.9952881299</v>
      </c>
      <c r="AS35" s="33">
        <v>-487120.08438822255</v>
      </c>
      <c r="AT35" s="33">
        <v>-184453.01426433306</v>
      </c>
      <c r="AU35" s="33">
        <v>798713.39707512129</v>
      </c>
      <c r="AV35" s="41"/>
      <c r="AX35" s="9"/>
      <c r="AY35" s="286">
        <v>925378.84000000032</v>
      </c>
      <c r="AZ35" s="52">
        <v>2289038.1899999995</v>
      </c>
      <c r="BA35" s="52">
        <v>-138795.43999999948</v>
      </c>
      <c r="BB35" s="52">
        <v>-19573.870000000112</v>
      </c>
      <c r="BC35" s="52">
        <v>-351802.44000000041</v>
      </c>
      <c r="BD35" s="52">
        <v>-490591.5</v>
      </c>
      <c r="BE35" s="52">
        <v>-371694.12999999989</v>
      </c>
      <c r="BF35" s="52">
        <v>-351230.66999999993</v>
      </c>
      <c r="BG35" s="52">
        <v>-650345.87000000011</v>
      </c>
      <c r="BH35" s="52">
        <v>278641.28000000026</v>
      </c>
      <c r="BI35" s="52">
        <v>556552.59999999963</v>
      </c>
      <c r="BJ35" s="52">
        <v>1029575.0800000001</v>
      </c>
      <c r="BK35" s="52">
        <v>118222.05999999959</v>
      </c>
      <c r="BL35" s="8"/>
      <c r="BM35" s="9">
        <f t="shared" si="68"/>
        <v>118222.05999999959</v>
      </c>
      <c r="BN35" s="8"/>
      <c r="BO35" s="9">
        <f t="shared" ref="BO35:BR35" si="74">SUMIFS($AZ35:$BK35,$AZ$4:$BK$4,BO$4)</f>
        <v>2130668.88</v>
      </c>
      <c r="BP35" s="9">
        <f t="shared" si="74"/>
        <v>-1214088.0700000003</v>
      </c>
      <c r="BQ35" s="9">
        <f t="shared" si="74"/>
        <v>-722935.25999999978</v>
      </c>
      <c r="BR35" s="9">
        <f t="shared" si="74"/>
        <v>1704349.7399999993</v>
      </c>
      <c r="BS35" s="8"/>
      <c r="BT35" s="9">
        <f t="shared" si="70"/>
        <v>1029575.0800000001</v>
      </c>
    </row>
    <row r="36" spans="2:72" ht="14.25" customHeight="1" x14ac:dyDescent="0.25">
      <c r="B36" s="71" t="s">
        <v>188</v>
      </c>
      <c r="C36" s="286">
        <f t="shared" si="64"/>
        <v>89016.439999999944</v>
      </c>
      <c r="D36" s="9">
        <f>SUMIFS('Youreka BS'!C:C,'Youreka BS'!$Q:$Q,$B36)-SUMIFS('Youreka BS'!B:B,'Youreka BS'!$Q:$Q,$B36)</f>
        <v>-111660.16999999993</v>
      </c>
      <c r="E36" s="52">
        <f>SUMIFS('Youreka BS'!D:D,'Youreka BS'!$Q:$Q,$B36)-SUMIFS('Youreka BS'!C:C,'Youreka BS'!$Q:$Q,$B36)</f>
        <v>3810.2199999999721</v>
      </c>
      <c r="F36" s="52">
        <f>SUMIFS('Youreka BS'!E:E,'Youreka BS'!$Q:$Q,$B36)-SUMIFS('Youreka BS'!D:D,'Youreka BS'!$Q:$Q,$B36)</f>
        <v>-404725.87999999995</v>
      </c>
      <c r="G36" s="52">
        <f>SUMIFS('Youreka BS'!F:F,'Youreka BS'!$Q:$Q,$B36)-SUMIFS('Youreka BS'!E:E,'Youreka BS'!$Q:$Q,$B36)</f>
        <v>19836.699999999895</v>
      </c>
      <c r="H36" s="52">
        <f>SUMIFS('Youreka BS'!G:G,'Youreka BS'!$Q:$Q,$B36)-SUMIFS('Youreka BS'!F:F,'Youreka BS'!$Q:$Q,$B36)</f>
        <v>44092.670000000042</v>
      </c>
      <c r="I36" s="52">
        <f>SUMIFS('Youreka BS'!H:H,'Youreka BS'!$Q:$Q,$B36)-SUMIFS('Youreka BS'!G:G,'Youreka BS'!$Q:$Q,$B36)</f>
        <v>53143.770000000019</v>
      </c>
      <c r="J36" s="52">
        <f>SUMIFS('Youreka BS'!I:I,'Youreka BS'!$Q:$Q,$B36)-SUMIFS('Youreka BS'!H:H,'Youreka BS'!$Q:$Q,$B36)</f>
        <v>34484.530000000028</v>
      </c>
      <c r="K36" s="52">
        <f>SUMIFS('Youreka BS'!J:J,'Youreka BS'!$Q:$Q,$B36)-SUMIFS('Youreka BS'!I:I,'Youreka BS'!$Q:$Q,$B36)</f>
        <v>30216.489999999991</v>
      </c>
      <c r="L36" s="52">
        <f>SUMIFS('Youreka BS'!K:K,'Youreka BS'!$Q:$Q,$B36)-SUMIFS('Youreka BS'!J:J,'Youreka BS'!$Q:$Q,$B36)</f>
        <v>-2067.5499999999302</v>
      </c>
      <c r="M36" s="52">
        <f>SUMIFS('Youreka BS'!L:L,'Youreka BS'!$Q:$Q,$B36)-SUMIFS('Youreka BS'!K:K,'Youreka BS'!$Q:$Q,$B36)</f>
        <v>13346.589999999851</v>
      </c>
      <c r="N36" s="52">
        <f>SUMIFS('Youreka BS'!M:M,'Youreka BS'!$Q:$Q,$B36)-SUMIFS('Youreka BS'!L:L,'Youreka BS'!$Q:$Q,$B36)</f>
        <v>229526.25000000012</v>
      </c>
      <c r="O36" s="52">
        <f>SUMIFS('Youreka BS'!N:N,'Youreka BS'!$Q:$Q,$B36)-SUMIFS('Youreka BS'!M:M,'Youreka BS'!$Q:$Q,$B36)</f>
        <v>-89089.770000000019</v>
      </c>
      <c r="Q36" s="9">
        <f t="shared" si="65"/>
        <v>-89089.770000000019</v>
      </c>
      <c r="S36" s="9">
        <f t="shared" ref="S36:V36" si="75">SUMIFS($D36:$O36,$D$4:$O$4,S$4)</f>
        <v>-512575.8299999999</v>
      </c>
      <c r="T36" s="9">
        <f t="shared" si="75"/>
        <v>117073.13999999996</v>
      </c>
      <c r="U36" s="9">
        <f t="shared" si="75"/>
        <v>62633.470000000088</v>
      </c>
      <c r="V36" s="9">
        <f t="shared" si="75"/>
        <v>153783.06999999995</v>
      </c>
      <c r="X36" s="9">
        <f t="shared" si="67"/>
        <v>229526.25000000012</v>
      </c>
      <c r="Y36" s="9"/>
      <c r="AA36" s="41"/>
      <c r="AB36" s="33">
        <v>8156.7903739964822</v>
      </c>
      <c r="AC36" s="41"/>
      <c r="AD36" s="33">
        <v>-465904.59069272375</v>
      </c>
      <c r="AE36" s="33">
        <v>156075.08080581902</v>
      </c>
      <c r="AF36" s="33">
        <v>143170.29273336194</v>
      </c>
      <c r="AG36" s="33">
        <v>174816.00752753927</v>
      </c>
      <c r="AH36" s="41"/>
      <c r="AI36" s="285">
        <v>95683.110000000102</v>
      </c>
      <c r="AJ36" s="33">
        <v>-150592.06340105715</v>
      </c>
      <c r="AK36" s="33">
        <v>-383489.68510416662</v>
      </c>
      <c r="AL36" s="33">
        <v>68177.157812500023</v>
      </c>
      <c r="AM36" s="33">
        <v>23548.485533383209</v>
      </c>
      <c r="AN36" s="33">
        <v>64874.437459935783</v>
      </c>
      <c r="AO36" s="33">
        <v>67652.157812500023</v>
      </c>
      <c r="AP36" s="33">
        <v>23242.652108361828</v>
      </c>
      <c r="AQ36" s="33">
        <v>50573.857812500093</v>
      </c>
      <c r="AR36" s="33">
        <v>69353.782812500023</v>
      </c>
      <c r="AS36" s="33">
        <v>6643.2223425392294</v>
      </c>
      <c r="AT36" s="33">
        <v>58276.395692500053</v>
      </c>
      <c r="AU36" s="33">
        <v>109896.38949249999</v>
      </c>
      <c r="AV36" s="41"/>
      <c r="AX36" s="9"/>
      <c r="AY36" s="286">
        <v>294518.99</v>
      </c>
      <c r="AZ36" s="52">
        <v>-10518.760000000009</v>
      </c>
      <c r="BA36" s="52">
        <v>-429648.70999999996</v>
      </c>
      <c r="BB36" s="52">
        <v>8308.4799999999814</v>
      </c>
      <c r="BC36" s="52">
        <v>7446.1599999999162</v>
      </c>
      <c r="BD36" s="52">
        <v>48102.610000000219</v>
      </c>
      <c r="BE36" s="52">
        <v>51780.890000000014</v>
      </c>
      <c r="BF36" s="52">
        <v>48740.809999999823</v>
      </c>
      <c r="BG36" s="52">
        <v>-118600.90000000002</v>
      </c>
      <c r="BH36" s="52">
        <v>322229.4800000001</v>
      </c>
      <c r="BI36" s="52">
        <v>-202665.60000000009</v>
      </c>
      <c r="BJ36" s="52">
        <v>36642.760000000009</v>
      </c>
      <c r="BK36" s="52">
        <v>89016.439999999944</v>
      </c>
      <c r="BL36" s="8"/>
      <c r="BM36" s="9">
        <f t="shared" si="68"/>
        <v>89016.439999999944</v>
      </c>
      <c r="BO36" s="9">
        <f t="shared" ref="BO36:BR36" si="76">SUMIFS($AZ36:$BK36,$AZ$4:$BK$4,BO$4)</f>
        <v>-431858.99</v>
      </c>
      <c r="BP36" s="9">
        <f t="shared" si="76"/>
        <v>107329.66000000015</v>
      </c>
      <c r="BQ36" s="9">
        <f t="shared" si="76"/>
        <v>252369.3899999999</v>
      </c>
      <c r="BR36" s="9">
        <f t="shared" si="76"/>
        <v>-77006.40000000014</v>
      </c>
      <c r="BT36" s="9">
        <f t="shared" si="70"/>
        <v>36642.760000000009</v>
      </c>
    </row>
    <row r="37" spans="2:72" ht="14.25" customHeight="1" x14ac:dyDescent="0.25">
      <c r="B37" s="71" t="s">
        <v>220</v>
      </c>
      <c r="C37" s="286">
        <f t="shared" si="64"/>
        <v>0</v>
      </c>
      <c r="D37" s="9">
        <f>SUMIFS('Youreka BS'!C:C,'Youreka BS'!$Q:$Q,$B37)-SUMIFS('Youreka BS'!B:B,'Youreka BS'!$Q:$Q,$B37)</f>
        <v>0</v>
      </c>
      <c r="E37" s="52">
        <f>SUMIFS('Youreka BS'!D:D,'Youreka BS'!$Q:$Q,$B37)-SUMIFS('Youreka BS'!C:C,'Youreka BS'!$Q:$Q,$B37)</f>
        <v>0</v>
      </c>
      <c r="F37" s="52">
        <f>SUMIFS('Youreka BS'!E:E,'Youreka BS'!$Q:$Q,$B37)-SUMIFS('Youreka BS'!D:D,'Youreka BS'!$Q:$Q,$B37)</f>
        <v>0</v>
      </c>
      <c r="G37" s="52">
        <f>SUMIFS('Youreka BS'!F:F,'Youreka BS'!$Q:$Q,$B37)-SUMIFS('Youreka BS'!E:E,'Youreka BS'!$Q:$Q,$B37)</f>
        <v>0</v>
      </c>
      <c r="H37" s="52">
        <f>SUMIFS('Youreka BS'!G:G,'Youreka BS'!$Q:$Q,$B37)-SUMIFS('Youreka BS'!F:F,'Youreka BS'!$Q:$Q,$B37)</f>
        <v>0</v>
      </c>
      <c r="I37" s="52">
        <f>SUMIFS('Youreka BS'!H:H,'Youreka BS'!$Q:$Q,$B37)-SUMIFS('Youreka BS'!G:G,'Youreka BS'!$Q:$Q,$B37)</f>
        <v>0</v>
      </c>
      <c r="J37" s="52">
        <f>SUMIFS('Youreka BS'!I:I,'Youreka BS'!$Q:$Q,$B37)-SUMIFS('Youreka BS'!H:H,'Youreka BS'!$Q:$Q,$B37)</f>
        <v>0</v>
      </c>
      <c r="K37" s="52">
        <f>SUMIFS('Youreka BS'!J:J,'Youreka BS'!$Q:$Q,$B37)-SUMIFS('Youreka BS'!I:I,'Youreka BS'!$Q:$Q,$B37)</f>
        <v>0</v>
      </c>
      <c r="L37" s="52">
        <f>SUMIFS('Youreka BS'!K:K,'Youreka BS'!$Q:$Q,$B37)-SUMIFS('Youreka BS'!J:J,'Youreka BS'!$Q:$Q,$B37)</f>
        <v>0</v>
      </c>
      <c r="M37" s="52">
        <f>SUMIFS('Youreka BS'!L:L,'Youreka BS'!$Q:$Q,$B37)-SUMIFS('Youreka BS'!K:K,'Youreka BS'!$Q:$Q,$B37)</f>
        <v>0</v>
      </c>
      <c r="N37" s="52">
        <f>SUMIFS('Youreka BS'!M:M,'Youreka BS'!$Q:$Q,$B37)-SUMIFS('Youreka BS'!L:L,'Youreka BS'!$Q:$Q,$B37)</f>
        <v>0</v>
      </c>
      <c r="O37" s="52">
        <f>SUMIFS('Youreka BS'!N:N,'Youreka BS'!$Q:$Q,$B37)-SUMIFS('Youreka BS'!M:M,'Youreka BS'!$Q:$Q,$B37)</f>
        <v>0</v>
      </c>
      <c r="Q37" s="9">
        <f t="shared" si="65"/>
        <v>0</v>
      </c>
      <c r="S37" s="9">
        <f t="shared" ref="S37:V37" si="77">SUMIFS($D37:$O37,$D$4:$O$4,S$4)</f>
        <v>0</v>
      </c>
      <c r="T37" s="9">
        <f t="shared" si="77"/>
        <v>0</v>
      </c>
      <c r="U37" s="9">
        <f t="shared" si="77"/>
        <v>0</v>
      </c>
      <c r="V37" s="9">
        <f t="shared" si="77"/>
        <v>0</v>
      </c>
      <c r="X37" s="9">
        <f t="shared" si="67"/>
        <v>0</v>
      </c>
      <c r="Y37" s="9"/>
      <c r="AA37" s="41"/>
      <c r="AB37" s="33">
        <v>0</v>
      </c>
      <c r="AC37" s="41"/>
      <c r="AD37" s="33">
        <v>0</v>
      </c>
      <c r="AE37" s="33">
        <v>0</v>
      </c>
      <c r="AF37" s="33">
        <v>0</v>
      </c>
      <c r="AG37" s="33">
        <v>0</v>
      </c>
      <c r="AH37" s="41"/>
      <c r="AI37" s="285">
        <v>0</v>
      </c>
      <c r="AJ37" s="33">
        <v>0</v>
      </c>
      <c r="AK37" s="33">
        <v>0</v>
      </c>
      <c r="AL37" s="33">
        <v>0</v>
      </c>
      <c r="AM37" s="33">
        <v>0</v>
      </c>
      <c r="AN37" s="33">
        <v>0</v>
      </c>
      <c r="AO37" s="33">
        <v>0</v>
      </c>
      <c r="AP37" s="33">
        <v>0</v>
      </c>
      <c r="AQ37" s="33">
        <v>0</v>
      </c>
      <c r="AR37" s="33">
        <v>0</v>
      </c>
      <c r="AS37" s="33">
        <v>0</v>
      </c>
      <c r="AT37" s="33">
        <v>0</v>
      </c>
      <c r="AU37" s="33">
        <v>0</v>
      </c>
      <c r="AV37" s="41"/>
      <c r="AX37" s="9"/>
      <c r="AY37" s="286">
        <v>0</v>
      </c>
      <c r="AZ37" s="52">
        <v>0</v>
      </c>
      <c r="BA37" s="52">
        <v>0</v>
      </c>
      <c r="BB37" s="52">
        <v>0</v>
      </c>
      <c r="BC37" s="52">
        <v>0</v>
      </c>
      <c r="BD37" s="52">
        <v>0</v>
      </c>
      <c r="BE37" s="52">
        <v>0</v>
      </c>
      <c r="BF37" s="52">
        <v>0</v>
      </c>
      <c r="BG37" s="52">
        <v>0</v>
      </c>
      <c r="BH37" s="52">
        <v>0</v>
      </c>
      <c r="BI37" s="52">
        <v>0</v>
      </c>
      <c r="BJ37" s="52">
        <v>0</v>
      </c>
      <c r="BK37" s="52">
        <v>0</v>
      </c>
      <c r="BL37" s="8"/>
      <c r="BM37" s="9">
        <f t="shared" si="68"/>
        <v>0</v>
      </c>
      <c r="BO37" s="9">
        <f t="shared" ref="BO37:BR37" si="78">SUMIFS($AZ37:$BK37,$AZ$4:$BK$4,BO$4)</f>
        <v>0</v>
      </c>
      <c r="BP37" s="9">
        <f t="shared" si="78"/>
        <v>0</v>
      </c>
      <c r="BQ37" s="9">
        <f t="shared" si="78"/>
        <v>0</v>
      </c>
      <c r="BR37" s="9">
        <f t="shared" si="78"/>
        <v>0</v>
      </c>
      <c r="BT37" s="9">
        <f t="shared" si="70"/>
        <v>0</v>
      </c>
    </row>
    <row r="38" spans="2:72" ht="14.25" customHeight="1" x14ac:dyDescent="0.25">
      <c r="B38" s="71" t="s">
        <v>191</v>
      </c>
      <c r="C38" s="286">
        <f t="shared" si="64"/>
        <v>-21113.74</v>
      </c>
      <c r="D38" s="9">
        <f>SUMIFS('Youreka BS'!C:C,'Youreka BS'!$Q:$Q,$B38)-SUMIFS('Youreka BS'!B:B,'Youreka BS'!$Q:$Q,$B38)</f>
        <v>34996.14</v>
      </c>
      <c r="E38" s="52">
        <f>SUMIFS('Youreka BS'!D:D,'Youreka BS'!$Q:$Q,$B38)-SUMIFS('Youreka BS'!C:C,'Youreka BS'!$Q:$Q,$B38)</f>
        <v>-35498.720000000001</v>
      </c>
      <c r="F38" s="52">
        <f>SUMIFS('Youreka BS'!E:E,'Youreka BS'!$Q:$Q,$B38)-SUMIFS('Youreka BS'!D:D,'Youreka BS'!$Q:$Q,$B38)</f>
        <v>7773.34</v>
      </c>
      <c r="G38" s="52">
        <f>SUMIFS('Youreka BS'!F:F,'Youreka BS'!$Q:$Q,$B38)-SUMIFS('Youreka BS'!E:E,'Youreka BS'!$Q:$Q,$B38)</f>
        <v>-2711.6900000000005</v>
      </c>
      <c r="H38" s="52">
        <f>SUMIFS('Youreka BS'!G:G,'Youreka BS'!$Q:$Q,$B38)-SUMIFS('Youreka BS'!F:F,'Youreka BS'!$Q:$Q,$B38)</f>
        <v>7059.9600000000009</v>
      </c>
      <c r="I38" s="52">
        <f>SUMIFS('Youreka BS'!H:H,'Youreka BS'!$Q:$Q,$B38)-SUMIFS('Youreka BS'!G:G,'Youreka BS'!$Q:$Q,$B38)</f>
        <v>-13819.69</v>
      </c>
      <c r="J38" s="52">
        <f>SUMIFS('Youreka BS'!I:I,'Youreka BS'!$Q:$Q,$B38)-SUMIFS('Youreka BS'!H:H,'Youreka BS'!$Q:$Q,$B38)</f>
        <v>-1485.73</v>
      </c>
      <c r="K38" s="52">
        <f>SUMIFS('Youreka BS'!J:J,'Youreka BS'!$Q:$Q,$B38)-SUMIFS('Youreka BS'!I:I,'Youreka BS'!$Q:$Q,$B38)</f>
        <v>17545.3</v>
      </c>
      <c r="L38" s="52">
        <f>SUMIFS('Youreka BS'!K:K,'Youreka BS'!$Q:$Q,$B38)-SUMIFS('Youreka BS'!J:J,'Youreka BS'!$Q:$Q,$B38)</f>
        <v>-17211.73</v>
      </c>
      <c r="M38" s="52">
        <f>SUMIFS('Youreka BS'!L:L,'Youreka BS'!$Q:$Q,$B38)-SUMIFS('Youreka BS'!K:K,'Youreka BS'!$Q:$Q,$B38)</f>
        <v>14045.35</v>
      </c>
      <c r="N38" s="52">
        <f>SUMIFS('Youreka BS'!M:M,'Youreka BS'!$Q:$Q,$B38)-SUMIFS('Youreka BS'!L:L,'Youreka BS'!$Q:$Q,$B38)</f>
        <v>-11782.27</v>
      </c>
      <c r="O38" s="52">
        <f>SUMIFS('Youreka BS'!N:N,'Youreka BS'!$Q:$Q,$B38)-SUMIFS('Youreka BS'!M:M,'Youreka BS'!$Q:$Q,$B38)</f>
        <v>49824.14</v>
      </c>
      <c r="Q38" s="9">
        <f t="shared" si="65"/>
        <v>49824.14</v>
      </c>
      <c r="S38" s="9">
        <f t="shared" ref="S38:V38" si="79">SUMIFS($D38:$O38,$D$4:$O$4,S$4)</f>
        <v>7270.7599999999984</v>
      </c>
      <c r="T38" s="9">
        <f t="shared" si="79"/>
        <v>-9471.42</v>
      </c>
      <c r="U38" s="9">
        <f t="shared" si="79"/>
        <v>-1152.1599999999999</v>
      </c>
      <c r="V38" s="9">
        <f t="shared" si="79"/>
        <v>52087.22</v>
      </c>
      <c r="X38" s="9">
        <f t="shared" si="67"/>
        <v>-11782.27</v>
      </c>
      <c r="Y38" s="9"/>
      <c r="AA38" s="41"/>
      <c r="AB38" s="33">
        <v>-1224.3891056018929</v>
      </c>
      <c r="AC38" s="41"/>
      <c r="AD38" s="33">
        <v>-1265.3443946782395</v>
      </c>
      <c r="AE38" s="33">
        <v>-1167.8866563523709</v>
      </c>
      <c r="AF38" s="33">
        <v>1011.0192672999681</v>
      </c>
      <c r="AG38" s="33">
        <v>197.82267812874989</v>
      </c>
      <c r="AH38" s="41"/>
      <c r="AI38" s="285">
        <v>-19612.900000000001</v>
      </c>
      <c r="AJ38" s="33">
        <v>471.68547700893441</v>
      </c>
      <c r="AK38" s="33">
        <v>-1020.9960665507278</v>
      </c>
      <c r="AL38" s="33">
        <v>-716.03380513644606</v>
      </c>
      <c r="AM38" s="33">
        <v>392.6083978426891</v>
      </c>
      <c r="AN38" s="33">
        <v>-973.73303737565493</v>
      </c>
      <c r="AO38" s="33">
        <v>-586.76201681940506</v>
      </c>
      <c r="AP38" s="33">
        <v>242.52743165161246</v>
      </c>
      <c r="AQ38" s="33">
        <v>-50.693273004794491</v>
      </c>
      <c r="AR38" s="33">
        <v>819.18510865315011</v>
      </c>
      <c r="AS38" s="33">
        <v>-378.20533253571239</v>
      </c>
      <c r="AT38" s="33">
        <v>-217.40050509421644</v>
      </c>
      <c r="AU38" s="33">
        <v>793.42851575867871</v>
      </c>
      <c r="AV38" s="41"/>
      <c r="AX38" s="9"/>
      <c r="AY38" s="286">
        <v>-11886.220000000001</v>
      </c>
      <c r="AZ38" s="52">
        <v>31828.73</v>
      </c>
      <c r="BA38" s="52">
        <v>-15616.23</v>
      </c>
      <c r="BB38" s="52">
        <v>-17743.169999999998</v>
      </c>
      <c r="BC38" s="52">
        <v>11821.92</v>
      </c>
      <c r="BD38" s="52">
        <v>-6223.35</v>
      </c>
      <c r="BE38" s="52">
        <v>-5200.4800000000005</v>
      </c>
      <c r="BF38" s="52">
        <v>-456.63999999999987</v>
      </c>
      <c r="BG38" s="52">
        <v>2279.0300000000002</v>
      </c>
      <c r="BH38" s="52">
        <v>3877.9599999999991</v>
      </c>
      <c r="BI38" s="52">
        <v>25000.32</v>
      </c>
      <c r="BJ38" s="52">
        <v>-9960.0999999999985</v>
      </c>
      <c r="BK38" s="52">
        <v>-21113.74</v>
      </c>
      <c r="BL38" s="8"/>
      <c r="BM38" s="9">
        <f t="shared" si="68"/>
        <v>-21113.74</v>
      </c>
      <c r="BO38" s="9">
        <f t="shared" ref="BO38:BR38" si="80">SUMIFS($AZ38:$BK38,$AZ$4:$BK$4,BO$4)</f>
        <v>-1530.6699999999983</v>
      </c>
      <c r="BP38" s="9">
        <f t="shared" si="80"/>
        <v>398.08999999999924</v>
      </c>
      <c r="BQ38" s="9">
        <f t="shared" si="80"/>
        <v>5700.3499999999995</v>
      </c>
      <c r="BR38" s="9">
        <f t="shared" si="80"/>
        <v>-6073.52</v>
      </c>
      <c r="BT38" s="9">
        <f t="shared" si="70"/>
        <v>-9960.0999999999985</v>
      </c>
    </row>
    <row r="39" spans="2:72" ht="14.25" customHeight="1" x14ac:dyDescent="0.25">
      <c r="B39" s="7" t="s">
        <v>192</v>
      </c>
      <c r="C39" s="286">
        <f t="shared" si="64"/>
        <v>0</v>
      </c>
      <c r="D39" s="9">
        <f>SUMIFS('Youreka BS'!C:C,'Youreka BS'!$Q:$Q,$B39)-SUMIFS('Youreka BS'!B:B,'Youreka BS'!$Q:$Q,$B39)</f>
        <v>0</v>
      </c>
      <c r="E39" s="52">
        <f>SUMIFS('Youreka BS'!D:D,'Youreka BS'!$Q:$Q,$B39)-SUMIFS('Youreka BS'!C:C,'Youreka BS'!$Q:$Q,$B39)</f>
        <v>0</v>
      </c>
      <c r="F39" s="52">
        <f>SUMIFS('Youreka BS'!E:E,'Youreka BS'!$Q:$Q,$B39)-SUMIFS('Youreka BS'!D:D,'Youreka BS'!$Q:$Q,$B39)</f>
        <v>0</v>
      </c>
      <c r="G39" s="52">
        <f>SUMIFS('Youreka BS'!F:F,'Youreka BS'!$Q:$Q,$B39)-SUMIFS('Youreka BS'!E:E,'Youreka BS'!$Q:$Q,$B39)</f>
        <v>0</v>
      </c>
      <c r="H39" s="52">
        <f>SUMIFS('Youreka BS'!G:G,'Youreka BS'!$Q:$Q,$B39)-SUMIFS('Youreka BS'!F:F,'Youreka BS'!$Q:$Q,$B39)</f>
        <v>0</v>
      </c>
      <c r="I39" s="52">
        <f>SUMIFS('Youreka BS'!H:H,'Youreka BS'!$Q:$Q,$B39)-SUMIFS('Youreka BS'!G:G,'Youreka BS'!$Q:$Q,$B39)</f>
        <v>0</v>
      </c>
      <c r="J39" s="52">
        <f>SUMIFS('Youreka BS'!I:I,'Youreka BS'!$Q:$Q,$B39)-SUMIFS('Youreka BS'!H:H,'Youreka BS'!$Q:$Q,$B39)</f>
        <v>0</v>
      </c>
      <c r="K39" s="52">
        <f>SUMIFS('Youreka BS'!J:J,'Youreka BS'!$Q:$Q,$B39)-SUMIFS('Youreka BS'!I:I,'Youreka BS'!$Q:$Q,$B39)</f>
        <v>0</v>
      </c>
      <c r="L39" s="52">
        <f>SUMIFS('Youreka BS'!K:K,'Youreka BS'!$Q:$Q,$B39)-SUMIFS('Youreka BS'!J:J,'Youreka BS'!$Q:$Q,$B39)</f>
        <v>0</v>
      </c>
      <c r="M39" s="52">
        <f>SUMIFS('Youreka BS'!L:L,'Youreka BS'!$Q:$Q,$B39)-SUMIFS('Youreka BS'!K:K,'Youreka BS'!$Q:$Q,$B39)</f>
        <v>0</v>
      </c>
      <c r="N39" s="52">
        <f>SUMIFS('Youreka BS'!M:M,'Youreka BS'!$Q:$Q,$B39)-SUMIFS('Youreka BS'!L:L,'Youreka BS'!$Q:$Q,$B39)</f>
        <v>0</v>
      </c>
      <c r="O39" s="52">
        <f>SUMIFS('Youreka BS'!N:N,'Youreka BS'!$Q:$Q,$B39)-SUMIFS('Youreka BS'!M:M,'Youreka BS'!$Q:$Q,$B39)</f>
        <v>0</v>
      </c>
      <c r="Q39" s="9">
        <f t="shared" si="65"/>
        <v>0</v>
      </c>
      <c r="S39" s="9">
        <f t="shared" ref="S39:V39" si="81">SUMIFS($D39:$O39,$D$4:$O$4,S$4)</f>
        <v>0</v>
      </c>
      <c r="T39" s="9">
        <f t="shared" si="81"/>
        <v>0</v>
      </c>
      <c r="U39" s="9">
        <f t="shared" si="81"/>
        <v>0</v>
      </c>
      <c r="V39" s="9">
        <f t="shared" si="81"/>
        <v>0</v>
      </c>
      <c r="X39" s="9">
        <f t="shared" si="67"/>
        <v>0</v>
      </c>
      <c r="Y39" s="9"/>
      <c r="AA39" s="41"/>
      <c r="AB39" s="33">
        <v>0</v>
      </c>
      <c r="AC39" s="41"/>
      <c r="AD39" s="33">
        <v>0</v>
      </c>
      <c r="AE39" s="33">
        <v>0</v>
      </c>
      <c r="AF39" s="33">
        <v>0</v>
      </c>
      <c r="AG39" s="33">
        <v>0</v>
      </c>
      <c r="AH39" s="41"/>
      <c r="AI39" s="285">
        <v>0</v>
      </c>
      <c r="AJ39" s="33">
        <v>0</v>
      </c>
      <c r="AK39" s="33">
        <v>0</v>
      </c>
      <c r="AL39" s="33">
        <v>0</v>
      </c>
      <c r="AM39" s="33">
        <v>0</v>
      </c>
      <c r="AN39" s="33">
        <v>0</v>
      </c>
      <c r="AO39" s="33">
        <v>0</v>
      </c>
      <c r="AP39" s="33">
        <v>0</v>
      </c>
      <c r="AQ39" s="33">
        <v>0</v>
      </c>
      <c r="AR39" s="33">
        <v>0</v>
      </c>
      <c r="AS39" s="33">
        <v>0</v>
      </c>
      <c r="AT39" s="33">
        <v>0</v>
      </c>
      <c r="AU39" s="33">
        <v>0</v>
      </c>
      <c r="AV39" s="41"/>
      <c r="AX39" s="9"/>
      <c r="AY39" s="286">
        <v>0</v>
      </c>
      <c r="AZ39" s="52">
        <v>0</v>
      </c>
      <c r="BA39" s="52">
        <v>0</v>
      </c>
      <c r="BB39" s="52">
        <v>0</v>
      </c>
      <c r="BC39" s="52">
        <v>0</v>
      </c>
      <c r="BD39" s="52">
        <v>0</v>
      </c>
      <c r="BE39" s="52">
        <v>0</v>
      </c>
      <c r="BF39" s="52">
        <v>0</v>
      </c>
      <c r="BG39" s="52">
        <v>0</v>
      </c>
      <c r="BH39" s="52">
        <v>0</v>
      </c>
      <c r="BI39" s="52">
        <v>0</v>
      </c>
      <c r="BJ39" s="52">
        <v>0</v>
      </c>
      <c r="BK39" s="52">
        <v>0</v>
      </c>
      <c r="BL39" s="8"/>
      <c r="BM39" s="9">
        <f t="shared" si="68"/>
        <v>0</v>
      </c>
      <c r="BO39" s="9">
        <f t="shared" ref="BO39:BR39" si="82">SUMIFS($AZ39:$BK39,$AZ$4:$BK$4,BO$4)</f>
        <v>0</v>
      </c>
      <c r="BP39" s="9">
        <f t="shared" si="82"/>
        <v>0</v>
      </c>
      <c r="BQ39" s="9">
        <f t="shared" si="82"/>
        <v>0</v>
      </c>
      <c r="BR39" s="9">
        <f t="shared" si="82"/>
        <v>0</v>
      </c>
      <c r="BT39" s="9">
        <f t="shared" si="70"/>
        <v>0</v>
      </c>
    </row>
    <row r="40" spans="2:72" ht="14.25" customHeight="1" x14ac:dyDescent="0.25">
      <c r="B40" s="7" t="s">
        <v>221</v>
      </c>
      <c r="C40" s="286">
        <f t="shared" si="64"/>
        <v>0</v>
      </c>
      <c r="D40" s="9">
        <f>SUMIFS('Youreka BS'!C:C,'Youreka BS'!$Q:$Q,$B40)-SUMIFS('Youreka BS'!B:B,'Youreka BS'!$Q:$Q,$B40)</f>
        <v>0</v>
      </c>
      <c r="E40" s="52">
        <f>SUMIFS('Youreka BS'!D:D,'Youreka BS'!$Q:$Q,$B40)-SUMIFS('Youreka BS'!C:C,'Youreka BS'!$Q:$Q,$B40)</f>
        <v>0</v>
      </c>
      <c r="F40" s="52">
        <f>SUMIFS('Youreka BS'!E:E,'Youreka BS'!$Q:$Q,$B40)-SUMIFS('Youreka BS'!D:D,'Youreka BS'!$Q:$Q,$B40)</f>
        <v>0</v>
      </c>
      <c r="G40" s="52">
        <f>SUMIFS('Youreka BS'!F:F,'Youreka BS'!$Q:$Q,$B40)-SUMIFS('Youreka BS'!E:E,'Youreka BS'!$Q:$Q,$B40)</f>
        <v>0</v>
      </c>
      <c r="H40" s="52">
        <f>SUMIFS('Youreka BS'!G:G,'Youreka BS'!$Q:$Q,$B40)-SUMIFS('Youreka BS'!F:F,'Youreka BS'!$Q:$Q,$B40)</f>
        <v>0</v>
      </c>
      <c r="I40" s="52">
        <f>SUMIFS('Youreka BS'!H:H,'Youreka BS'!$Q:$Q,$B40)-SUMIFS('Youreka BS'!G:G,'Youreka BS'!$Q:$Q,$B40)</f>
        <v>0</v>
      </c>
      <c r="J40" s="52">
        <f>SUMIFS('Youreka BS'!I:I,'Youreka BS'!$Q:$Q,$B40)-SUMIFS('Youreka BS'!H:H,'Youreka BS'!$Q:$Q,$B40)</f>
        <v>0</v>
      </c>
      <c r="K40" s="52">
        <f>SUMIFS('Youreka BS'!J:J,'Youreka BS'!$Q:$Q,$B40)-SUMIFS('Youreka BS'!I:I,'Youreka BS'!$Q:$Q,$B40)</f>
        <v>0</v>
      </c>
      <c r="L40" s="52">
        <f>SUMIFS('Youreka BS'!K:K,'Youreka BS'!$Q:$Q,$B40)-SUMIFS('Youreka BS'!J:J,'Youreka BS'!$Q:$Q,$B40)</f>
        <v>0</v>
      </c>
      <c r="M40" s="52">
        <f>SUMIFS('Youreka BS'!L:L,'Youreka BS'!$Q:$Q,$B40)-SUMIFS('Youreka BS'!K:K,'Youreka BS'!$Q:$Q,$B40)</f>
        <v>0</v>
      </c>
      <c r="N40" s="52">
        <f>SUMIFS('Youreka BS'!M:M,'Youreka BS'!$Q:$Q,$B40)-SUMIFS('Youreka BS'!L:L,'Youreka BS'!$Q:$Q,$B40)</f>
        <v>0</v>
      </c>
      <c r="O40" s="52">
        <f>SUMIFS('Youreka BS'!N:N,'Youreka BS'!$Q:$Q,$B40)-SUMIFS('Youreka BS'!M:M,'Youreka BS'!$Q:$Q,$B40)</f>
        <v>0</v>
      </c>
      <c r="Q40" s="9">
        <f t="shared" si="65"/>
        <v>0</v>
      </c>
      <c r="S40" s="9">
        <f t="shared" ref="S40:V40" si="83">SUMIFS($D40:$O40,$D$4:$O$4,S$4)</f>
        <v>0</v>
      </c>
      <c r="T40" s="9">
        <f t="shared" si="83"/>
        <v>0</v>
      </c>
      <c r="U40" s="9">
        <f t="shared" si="83"/>
        <v>0</v>
      </c>
      <c r="V40" s="9">
        <f t="shared" si="83"/>
        <v>0</v>
      </c>
      <c r="X40" s="9">
        <f t="shared" si="67"/>
        <v>0</v>
      </c>
      <c r="Y40" s="9"/>
      <c r="AA40" s="41"/>
      <c r="AB40" s="33">
        <v>0</v>
      </c>
      <c r="AC40" s="41"/>
      <c r="AD40" s="33">
        <v>0</v>
      </c>
      <c r="AE40" s="33">
        <v>0</v>
      </c>
      <c r="AF40" s="33">
        <v>0</v>
      </c>
      <c r="AG40" s="33">
        <v>0</v>
      </c>
      <c r="AH40" s="41"/>
      <c r="AI40" s="285">
        <v>0</v>
      </c>
      <c r="AJ40" s="33"/>
      <c r="AK40" s="33"/>
      <c r="AL40" s="33"/>
      <c r="AM40" s="33"/>
      <c r="AN40" s="33"/>
      <c r="AO40" s="33"/>
      <c r="AP40" s="33"/>
      <c r="AQ40" s="33"/>
      <c r="AR40" s="33"/>
      <c r="AS40" s="33"/>
      <c r="AT40" s="33"/>
      <c r="AU40" s="33"/>
      <c r="AV40" s="41"/>
      <c r="AX40" s="9"/>
      <c r="AY40" s="286">
        <v>0</v>
      </c>
      <c r="AZ40" s="52">
        <v>0</v>
      </c>
      <c r="BA40" s="52">
        <v>0</v>
      </c>
      <c r="BB40" s="52">
        <v>0</v>
      </c>
      <c r="BC40" s="52">
        <v>0</v>
      </c>
      <c r="BD40" s="52">
        <v>0</v>
      </c>
      <c r="BE40" s="52">
        <v>0</v>
      </c>
      <c r="BF40" s="52">
        <v>0</v>
      </c>
      <c r="BG40" s="52">
        <v>0</v>
      </c>
      <c r="BH40" s="52">
        <v>0</v>
      </c>
      <c r="BI40" s="52">
        <v>0</v>
      </c>
      <c r="BJ40" s="52">
        <v>0</v>
      </c>
      <c r="BK40" s="52">
        <v>0</v>
      </c>
      <c r="BL40" s="8"/>
      <c r="BM40" s="9">
        <f t="shared" si="68"/>
        <v>0</v>
      </c>
      <c r="BO40" s="9">
        <f t="shared" ref="BO40:BR40" si="84">SUMIFS($AZ40:$BK40,$AZ$4:$BK$4,BO$4)</f>
        <v>0</v>
      </c>
      <c r="BP40" s="9">
        <f t="shared" si="84"/>
        <v>0</v>
      </c>
      <c r="BQ40" s="9">
        <f t="shared" si="84"/>
        <v>0</v>
      </c>
      <c r="BR40" s="9">
        <f t="shared" si="84"/>
        <v>0</v>
      </c>
      <c r="BT40" s="9">
        <f t="shared" si="70"/>
        <v>0</v>
      </c>
    </row>
    <row r="41" spans="2:72" ht="14.25" customHeight="1" x14ac:dyDescent="0.25">
      <c r="B41" s="7" t="s">
        <v>222</v>
      </c>
      <c r="C41" s="286">
        <f t="shared" si="64"/>
        <v>0</v>
      </c>
      <c r="D41" s="9">
        <f>SUMIFS('Youreka BS'!C:C,'Youreka BS'!$Q:$Q,$B41)-SUMIFS('Youreka BS'!B:B,'Youreka BS'!$Q:$Q,$B41)</f>
        <v>0</v>
      </c>
      <c r="E41" s="52">
        <f>SUMIFS('Youreka BS'!D:D,'Youreka BS'!$Q:$Q,$B41)-SUMIFS('Youreka BS'!C:C,'Youreka BS'!$Q:$Q,$B41)</f>
        <v>0</v>
      </c>
      <c r="F41" s="52">
        <f>SUMIFS('Youreka BS'!E:E,'Youreka BS'!$Q:$Q,$B41)-SUMIFS('Youreka BS'!D:D,'Youreka BS'!$Q:$Q,$B41)</f>
        <v>0</v>
      </c>
      <c r="G41" s="52">
        <f>SUMIFS('Youreka BS'!F:F,'Youreka BS'!$Q:$Q,$B41)-SUMIFS('Youreka BS'!E:E,'Youreka BS'!$Q:$Q,$B41)</f>
        <v>0</v>
      </c>
      <c r="H41" s="52">
        <f>SUMIFS('Youreka BS'!G:G,'Youreka BS'!$Q:$Q,$B41)-SUMIFS('Youreka BS'!F:F,'Youreka BS'!$Q:$Q,$B41)</f>
        <v>0</v>
      </c>
      <c r="I41" s="52">
        <f>SUMIFS('Youreka BS'!H:H,'Youreka BS'!$Q:$Q,$B41)-SUMIFS('Youreka BS'!G:G,'Youreka BS'!$Q:$Q,$B41)</f>
        <v>0</v>
      </c>
      <c r="J41" s="52">
        <f>SUMIFS('Youreka BS'!I:I,'Youreka BS'!$Q:$Q,$B41)-SUMIFS('Youreka BS'!H:H,'Youreka BS'!$Q:$Q,$B41)</f>
        <v>0</v>
      </c>
      <c r="K41" s="52">
        <f>SUMIFS('Youreka BS'!J:J,'Youreka BS'!$Q:$Q,$B41)-SUMIFS('Youreka BS'!I:I,'Youreka BS'!$Q:$Q,$B41)</f>
        <v>0</v>
      </c>
      <c r="L41" s="52">
        <f>SUMIFS('Youreka BS'!K:K,'Youreka BS'!$Q:$Q,$B41)-SUMIFS('Youreka BS'!J:J,'Youreka BS'!$Q:$Q,$B41)</f>
        <v>0</v>
      </c>
      <c r="M41" s="52">
        <f>SUMIFS('Youreka BS'!L:L,'Youreka BS'!$Q:$Q,$B41)-SUMIFS('Youreka BS'!K:K,'Youreka BS'!$Q:$Q,$B41)</f>
        <v>0</v>
      </c>
      <c r="N41" s="52">
        <f>SUMIFS('Youreka BS'!M:M,'Youreka BS'!$Q:$Q,$B41)-SUMIFS('Youreka BS'!L:L,'Youreka BS'!$Q:$Q,$B41)</f>
        <v>0</v>
      </c>
      <c r="O41" s="52">
        <f>SUMIFS('Youreka BS'!N:N,'Youreka BS'!$Q:$Q,$B41)-SUMIFS('Youreka BS'!M:M,'Youreka BS'!$Q:$Q,$B41)</f>
        <v>0</v>
      </c>
      <c r="P41" s="8"/>
      <c r="Q41" s="9">
        <f t="shared" si="65"/>
        <v>0</v>
      </c>
      <c r="R41" s="8"/>
      <c r="S41" s="9">
        <f t="shared" ref="S41:V41" si="85">SUMIFS($D41:$O41,$D$4:$O$4,S$4)</f>
        <v>0</v>
      </c>
      <c r="T41" s="9">
        <f t="shared" si="85"/>
        <v>0</v>
      </c>
      <c r="U41" s="9">
        <f t="shared" si="85"/>
        <v>0</v>
      </c>
      <c r="V41" s="9">
        <f t="shared" si="85"/>
        <v>0</v>
      </c>
      <c r="W41" s="8"/>
      <c r="X41" s="9">
        <f t="shared" si="67"/>
        <v>0</v>
      </c>
      <c r="Y41" s="8"/>
      <c r="AA41" s="41"/>
      <c r="AB41" s="33">
        <v>0</v>
      </c>
      <c r="AC41" s="31"/>
      <c r="AD41" s="33">
        <v>0</v>
      </c>
      <c r="AE41" s="33">
        <v>0</v>
      </c>
      <c r="AF41" s="33">
        <v>0</v>
      </c>
      <c r="AG41" s="33">
        <v>0</v>
      </c>
      <c r="AH41" s="31"/>
      <c r="AI41" s="285">
        <v>0</v>
      </c>
      <c r="AJ41" s="33">
        <v>0</v>
      </c>
      <c r="AK41" s="33">
        <v>0</v>
      </c>
      <c r="AL41" s="33">
        <v>0</v>
      </c>
      <c r="AM41" s="33">
        <v>0</v>
      </c>
      <c r="AN41" s="33">
        <v>0</v>
      </c>
      <c r="AO41" s="33">
        <v>0</v>
      </c>
      <c r="AP41" s="33">
        <v>0</v>
      </c>
      <c r="AQ41" s="33">
        <v>0</v>
      </c>
      <c r="AR41" s="33">
        <v>0</v>
      </c>
      <c r="AS41" s="33">
        <v>0</v>
      </c>
      <c r="AT41" s="33">
        <v>0</v>
      </c>
      <c r="AU41" s="33">
        <v>0</v>
      </c>
      <c r="AV41" s="41"/>
      <c r="AX41" s="8"/>
      <c r="AY41" s="286">
        <v>0</v>
      </c>
      <c r="AZ41" s="52">
        <v>0</v>
      </c>
      <c r="BA41" s="52">
        <v>0</v>
      </c>
      <c r="BB41" s="52">
        <v>0</v>
      </c>
      <c r="BC41" s="52">
        <v>0</v>
      </c>
      <c r="BD41" s="52">
        <v>0</v>
      </c>
      <c r="BE41" s="52">
        <v>0</v>
      </c>
      <c r="BF41" s="52">
        <v>0</v>
      </c>
      <c r="BG41" s="52">
        <v>0</v>
      </c>
      <c r="BH41" s="52">
        <v>0</v>
      </c>
      <c r="BI41" s="52">
        <v>0</v>
      </c>
      <c r="BJ41" s="52">
        <v>0</v>
      </c>
      <c r="BK41" s="52">
        <v>0</v>
      </c>
      <c r="BL41" s="8"/>
      <c r="BM41" s="9">
        <f t="shared" si="68"/>
        <v>0</v>
      </c>
      <c r="BN41" s="8"/>
      <c r="BO41" s="9">
        <f t="shared" ref="BO41:BR41" si="86">SUMIFS($AZ41:$BK41,$AZ$4:$BK$4,BO$4)</f>
        <v>0</v>
      </c>
      <c r="BP41" s="9">
        <f t="shared" si="86"/>
        <v>0</v>
      </c>
      <c r="BQ41" s="9">
        <f t="shared" si="86"/>
        <v>0</v>
      </c>
      <c r="BR41" s="9">
        <f t="shared" si="86"/>
        <v>0</v>
      </c>
      <c r="BS41" s="8"/>
      <c r="BT41" s="9">
        <f t="shared" si="70"/>
        <v>0</v>
      </c>
    </row>
    <row r="42" spans="2:72" ht="14.25" customHeight="1" x14ac:dyDescent="0.25">
      <c r="B42" s="7" t="s">
        <v>198</v>
      </c>
      <c r="C42" s="286">
        <f t="shared" si="64"/>
        <v>0</v>
      </c>
      <c r="D42" s="9">
        <f>SUMIFS('Youreka BS'!C:C,'Youreka BS'!$Q:$Q,$B42)-SUMIFS('Youreka BS'!B:B,'Youreka BS'!$Q:$Q,$B42)</f>
        <v>0</v>
      </c>
      <c r="E42" s="52">
        <f>SUMIFS('Youreka BS'!D:D,'Youreka BS'!$Q:$Q,$B42)-SUMIFS('Youreka BS'!C:C,'Youreka BS'!$Q:$Q,$B42)</f>
        <v>0</v>
      </c>
      <c r="F42" s="52">
        <f>SUMIFS('Youreka BS'!E:E,'Youreka BS'!$Q:$Q,$B42)-SUMIFS('Youreka BS'!D:D,'Youreka BS'!$Q:$Q,$B42)</f>
        <v>0</v>
      </c>
      <c r="G42" s="52">
        <f>SUMIFS('Youreka BS'!F:F,'Youreka BS'!$Q:$Q,$B42)-SUMIFS('Youreka BS'!E:E,'Youreka BS'!$Q:$Q,$B42)</f>
        <v>0</v>
      </c>
      <c r="H42" s="52">
        <f>SUMIFS('Youreka BS'!G:G,'Youreka BS'!$Q:$Q,$B42)-SUMIFS('Youreka BS'!F:F,'Youreka BS'!$Q:$Q,$B42)</f>
        <v>0</v>
      </c>
      <c r="I42" s="52">
        <f>SUMIFS('Youreka BS'!H:H,'Youreka BS'!$Q:$Q,$B42)-SUMIFS('Youreka BS'!G:G,'Youreka BS'!$Q:$Q,$B42)</f>
        <v>0</v>
      </c>
      <c r="J42" s="52">
        <f>SUMIFS('Youreka BS'!I:I,'Youreka BS'!$Q:$Q,$B42)-SUMIFS('Youreka BS'!H:H,'Youreka BS'!$Q:$Q,$B42)</f>
        <v>0</v>
      </c>
      <c r="K42" s="52">
        <f>SUMIFS('Youreka BS'!J:J,'Youreka BS'!$Q:$Q,$B42)-SUMIFS('Youreka BS'!I:I,'Youreka BS'!$Q:$Q,$B42)</f>
        <v>0</v>
      </c>
      <c r="L42" s="52">
        <f>SUMIFS('Youreka BS'!K:K,'Youreka BS'!$Q:$Q,$B42)-SUMIFS('Youreka BS'!J:J,'Youreka BS'!$Q:$Q,$B42)</f>
        <v>0</v>
      </c>
      <c r="M42" s="52">
        <f>SUMIFS('Youreka BS'!L:L,'Youreka BS'!$Q:$Q,$B42)-SUMIFS('Youreka BS'!K:K,'Youreka BS'!$Q:$Q,$B42)</f>
        <v>0</v>
      </c>
      <c r="N42" s="52">
        <f>SUMIFS('Youreka BS'!M:M,'Youreka BS'!$Q:$Q,$B42)-SUMIFS('Youreka BS'!L:L,'Youreka BS'!$Q:$Q,$B42)</f>
        <v>0</v>
      </c>
      <c r="O42" s="52">
        <f>SUMIFS('Youreka BS'!N:N,'Youreka BS'!$Q:$Q,$B42)-SUMIFS('Youreka BS'!M:M,'Youreka BS'!$Q:$Q,$B42)</f>
        <v>0</v>
      </c>
      <c r="P42" s="8"/>
      <c r="Q42" s="9">
        <f t="shared" si="65"/>
        <v>0</v>
      </c>
      <c r="R42" s="8"/>
      <c r="S42" s="9">
        <f t="shared" ref="S42:V42" si="87">SUMIFS($D42:$O42,$D$4:$O$4,S$4)</f>
        <v>0</v>
      </c>
      <c r="T42" s="9">
        <f t="shared" si="87"/>
        <v>0</v>
      </c>
      <c r="U42" s="9">
        <f t="shared" si="87"/>
        <v>0</v>
      </c>
      <c r="V42" s="9">
        <f t="shared" si="87"/>
        <v>0</v>
      </c>
      <c r="W42" s="8"/>
      <c r="X42" s="9">
        <f t="shared" si="67"/>
        <v>0</v>
      </c>
      <c r="Y42" s="8"/>
      <c r="AA42" s="41"/>
      <c r="AB42" s="33">
        <v>0</v>
      </c>
      <c r="AC42" s="31"/>
      <c r="AD42" s="33">
        <v>0</v>
      </c>
      <c r="AE42" s="33">
        <v>0</v>
      </c>
      <c r="AF42" s="33">
        <v>0</v>
      </c>
      <c r="AG42" s="33">
        <v>0</v>
      </c>
      <c r="AH42" s="31"/>
      <c r="AI42" s="285">
        <v>0</v>
      </c>
      <c r="AJ42" s="33">
        <v>0</v>
      </c>
      <c r="AK42" s="33">
        <v>0</v>
      </c>
      <c r="AL42" s="33">
        <v>0</v>
      </c>
      <c r="AM42" s="33">
        <v>0</v>
      </c>
      <c r="AN42" s="33">
        <v>0</v>
      </c>
      <c r="AO42" s="33">
        <v>0</v>
      </c>
      <c r="AP42" s="33">
        <v>0</v>
      </c>
      <c r="AQ42" s="33">
        <v>0</v>
      </c>
      <c r="AR42" s="33">
        <v>0</v>
      </c>
      <c r="AS42" s="33">
        <v>0</v>
      </c>
      <c r="AT42" s="33">
        <v>0</v>
      </c>
      <c r="AU42" s="33">
        <v>0</v>
      </c>
      <c r="AV42" s="41"/>
      <c r="AX42" s="8"/>
      <c r="AY42" s="286">
        <v>-158220.65</v>
      </c>
      <c r="AZ42" s="52">
        <v>-13477.880000000005</v>
      </c>
      <c r="BA42" s="52">
        <v>-13482.599999999991</v>
      </c>
      <c r="BB42" s="52">
        <v>-13487.320000000007</v>
      </c>
      <c r="BC42" s="52">
        <v>-13492.039999999994</v>
      </c>
      <c r="BD42" s="52">
        <v>-13668.760000000009</v>
      </c>
      <c r="BE42" s="52">
        <v>-27026.889999999992</v>
      </c>
      <c r="BF42" s="52">
        <v>19.19999999999709</v>
      </c>
      <c r="BG42" s="52">
        <v>-13510.939999999999</v>
      </c>
      <c r="BH42" s="52">
        <v>-13749.440000000002</v>
      </c>
      <c r="BI42" s="52">
        <v>-13926.3</v>
      </c>
      <c r="BJ42" s="52">
        <v>0</v>
      </c>
      <c r="BK42" s="52">
        <v>0</v>
      </c>
      <c r="BL42" s="8"/>
      <c r="BM42" s="9">
        <f t="shared" si="68"/>
        <v>0</v>
      </c>
      <c r="BN42" s="8"/>
      <c r="BO42" s="9">
        <f t="shared" ref="BO42:BR42" si="88">SUMIFS($AZ42:$BK42,$AZ$4:$BK$4,BO$4)</f>
        <v>-40447.800000000003</v>
      </c>
      <c r="BP42" s="9">
        <f t="shared" si="88"/>
        <v>-54187.689999999995</v>
      </c>
      <c r="BQ42" s="9">
        <f t="shared" si="88"/>
        <v>-27241.180000000004</v>
      </c>
      <c r="BR42" s="9">
        <f t="shared" si="88"/>
        <v>-13926.3</v>
      </c>
      <c r="BS42" s="8"/>
      <c r="BT42" s="9">
        <f t="shared" si="70"/>
        <v>0</v>
      </c>
    </row>
    <row r="43" spans="2:72" ht="14.25" customHeight="1" x14ac:dyDescent="0.25">
      <c r="B43" s="10" t="s">
        <v>223</v>
      </c>
      <c r="C43" s="11">
        <f t="shared" ref="C43" si="89">SUM(C33:C42)</f>
        <v>324410.26999999955</v>
      </c>
      <c r="D43" s="11">
        <f t="shared" ref="D43:O43" si="90">SUM(D33:D42)</f>
        <v>1581727.4099999995</v>
      </c>
      <c r="E43" s="11">
        <f t="shared" si="90"/>
        <v>-842322.89999999991</v>
      </c>
      <c r="F43" s="11">
        <f t="shared" si="90"/>
        <v>151084.4799999996</v>
      </c>
      <c r="G43" s="11">
        <f t="shared" si="90"/>
        <v>-1168745.4799999997</v>
      </c>
      <c r="H43" s="11">
        <f t="shared" si="90"/>
        <v>-299550.59999999957</v>
      </c>
      <c r="I43" s="11">
        <f t="shared" si="90"/>
        <v>86350.370000000912</v>
      </c>
      <c r="J43" s="11">
        <f t="shared" si="90"/>
        <v>-1067213.3000000007</v>
      </c>
      <c r="K43" s="11">
        <f t="shared" si="90"/>
        <v>-35327.529999999984</v>
      </c>
      <c r="L43" s="11">
        <f t="shared" si="90"/>
        <v>1000125.4900000006</v>
      </c>
      <c r="M43" s="11">
        <f t="shared" si="90"/>
        <v>-437829.79999999987</v>
      </c>
      <c r="N43" s="11">
        <f t="shared" si="90"/>
        <v>-525.71000000017739</v>
      </c>
      <c r="O43" s="11">
        <f t="shared" si="90"/>
        <v>1530069.1599999997</v>
      </c>
      <c r="P43" s="9"/>
      <c r="Q43" s="11">
        <f t="shared" si="65"/>
        <v>1530069.1599999997</v>
      </c>
      <c r="R43" s="9"/>
      <c r="S43" s="11">
        <f t="shared" ref="S43:V43" si="91">SUMIFS($D43:$O43,$D$4:$O$4,S$4)</f>
        <v>890488.98999999918</v>
      </c>
      <c r="T43" s="11">
        <f t="shared" si="91"/>
        <v>-1381945.7099999986</v>
      </c>
      <c r="U43" s="11">
        <f t="shared" si="91"/>
        <v>-102415.3400000002</v>
      </c>
      <c r="V43" s="11">
        <f t="shared" si="91"/>
        <v>1091713.6499999997</v>
      </c>
      <c r="W43" s="9"/>
      <c r="X43" s="11">
        <f t="shared" si="67"/>
        <v>-525.71000000017739</v>
      </c>
      <c r="AA43" s="41"/>
      <c r="AB43" s="264">
        <v>159121.75823533547</v>
      </c>
      <c r="AC43" s="33"/>
      <c r="AD43" s="264">
        <v>909868.11808126373</v>
      </c>
      <c r="AE43" s="264">
        <v>-1068619.839329395</v>
      </c>
      <c r="AF43" s="264">
        <v>15719.350855232915</v>
      </c>
      <c r="AG43" s="264">
        <v>302154.12862823368</v>
      </c>
      <c r="AH43" s="33"/>
      <c r="AI43" s="297">
        <v>207855.79999999967</v>
      </c>
      <c r="AJ43" s="264">
        <v>1798947.5795366087</v>
      </c>
      <c r="AK43" s="264">
        <v>-478972.87197889807</v>
      </c>
      <c r="AL43" s="264">
        <v>-410106.58947644685</v>
      </c>
      <c r="AM43" s="264">
        <v>-359435.13527311216</v>
      </c>
      <c r="AN43" s="264">
        <v>-404991.81692716148</v>
      </c>
      <c r="AO43" s="264">
        <v>-304192.8871291214</v>
      </c>
      <c r="AP43" s="264">
        <v>-272116.62517280085</v>
      </c>
      <c r="AQ43" s="264">
        <v>-471989.98718124925</v>
      </c>
      <c r="AR43" s="264">
        <v>759825.96320928307</v>
      </c>
      <c r="AS43" s="264">
        <v>-480855.06737821904</v>
      </c>
      <c r="AT43" s="264">
        <v>-126394.01907692723</v>
      </c>
      <c r="AU43" s="264">
        <v>909403.21508338</v>
      </c>
      <c r="AV43" s="41"/>
      <c r="AY43" s="289">
        <v>938477.41000000027</v>
      </c>
      <c r="AZ43" s="11">
        <v>2238914.0799999996</v>
      </c>
      <c r="BA43" s="11">
        <v>-567741.71999999939</v>
      </c>
      <c r="BB43" s="11">
        <v>-98001.41000000012</v>
      </c>
      <c r="BC43" s="11">
        <v>-328315.7900000005</v>
      </c>
      <c r="BD43" s="11">
        <v>-461374.11999999976</v>
      </c>
      <c r="BE43" s="11">
        <v>-341878.92999999988</v>
      </c>
      <c r="BF43" s="11">
        <v>-254834.01000000007</v>
      </c>
      <c r="BG43" s="11">
        <v>-760988.63000000012</v>
      </c>
      <c r="BH43" s="11">
        <v>528141.61000000034</v>
      </c>
      <c r="BI43" s="11">
        <v>336607.12999999954</v>
      </c>
      <c r="BJ43" s="11">
        <v>1241587.51</v>
      </c>
      <c r="BK43" s="11">
        <v>324410.26999999955</v>
      </c>
      <c r="BL43" s="8"/>
      <c r="BM43" s="11">
        <f t="shared" si="68"/>
        <v>324410.26999999955</v>
      </c>
      <c r="BN43" s="9"/>
      <c r="BO43" s="11">
        <f t="shared" ref="BO43:BR43" si="92">SUMIFS($AZ43:$BK43,$AZ$4:$BK$4,BO$4)</f>
        <v>1573170.9500000002</v>
      </c>
      <c r="BP43" s="11">
        <f t="shared" si="92"/>
        <v>-1131568.8400000001</v>
      </c>
      <c r="BQ43" s="11">
        <f t="shared" si="92"/>
        <v>-487681.0299999998</v>
      </c>
      <c r="BR43" s="11">
        <f t="shared" si="92"/>
        <v>1902604.9099999992</v>
      </c>
      <c r="BS43" s="9"/>
      <c r="BT43" s="11">
        <f t="shared" si="70"/>
        <v>1241587.51</v>
      </c>
    </row>
    <row r="44" spans="2:72" ht="14.25" customHeight="1" x14ac:dyDescent="0.25">
      <c r="B44" s="10" t="s">
        <v>224</v>
      </c>
      <c r="C44" s="11">
        <f t="shared" ref="C44" si="93">C43+C30</f>
        <v>-233041.34000000067</v>
      </c>
      <c r="D44" s="11">
        <f t="shared" ref="D44:O44" si="94">D43+D30</f>
        <v>205871.24999999953</v>
      </c>
      <c r="E44" s="11">
        <f t="shared" si="94"/>
        <v>691773.88999999966</v>
      </c>
      <c r="F44" s="11">
        <f t="shared" si="94"/>
        <v>94115.799999999697</v>
      </c>
      <c r="G44" s="11">
        <f t="shared" si="94"/>
        <v>-1559100.1300000001</v>
      </c>
      <c r="H44" s="11">
        <f t="shared" si="94"/>
        <v>-136901.67999999918</v>
      </c>
      <c r="I44" s="11">
        <f t="shared" si="94"/>
        <v>-339883.93999999925</v>
      </c>
      <c r="J44" s="11">
        <f t="shared" si="94"/>
        <v>-29045.130000000237</v>
      </c>
      <c r="K44" s="11">
        <f t="shared" si="94"/>
        <v>-510678.45999999979</v>
      </c>
      <c r="L44" s="11">
        <f t="shared" si="94"/>
        <v>-73648.309999999939</v>
      </c>
      <c r="M44" s="11">
        <f t="shared" si="94"/>
        <v>-478851.01999999967</v>
      </c>
      <c r="N44" s="11">
        <f t="shared" si="94"/>
        <v>-268930.1399999999</v>
      </c>
      <c r="O44" s="11">
        <f t="shared" si="94"/>
        <v>-606984.98000000091</v>
      </c>
      <c r="P44" s="9"/>
      <c r="Q44" s="11">
        <f t="shared" si="65"/>
        <v>-606984.98000000091</v>
      </c>
      <c r="R44" s="9"/>
      <c r="S44" s="11">
        <f t="shared" ref="S44:V44" si="95">SUMIFS($D44:$O44,$D$4:$O$4,S$4)</f>
        <v>991760.9399999989</v>
      </c>
      <c r="T44" s="11">
        <f t="shared" si="95"/>
        <v>-2035885.7499999986</v>
      </c>
      <c r="U44" s="11">
        <f t="shared" si="95"/>
        <v>-613371.9</v>
      </c>
      <c r="V44" s="11">
        <f t="shared" si="95"/>
        <v>-1354766.1400000006</v>
      </c>
      <c r="W44" s="9"/>
      <c r="X44" s="11">
        <f t="shared" si="67"/>
        <v>-268930.1399999999</v>
      </c>
      <c r="AA44" s="41"/>
      <c r="AB44" s="264">
        <v>1304827.527156811</v>
      </c>
      <c r="AC44" s="33"/>
      <c r="AD44" s="264">
        <v>2172807.0829595188</v>
      </c>
      <c r="AE44" s="264">
        <v>64623.895792349533</v>
      </c>
      <c r="AF44" s="264">
        <v>-1007322.0145817604</v>
      </c>
      <c r="AG44" s="264">
        <v>74718.562986702935</v>
      </c>
      <c r="AH44" s="33"/>
      <c r="AI44" s="297">
        <v>-224873.8300000001</v>
      </c>
      <c r="AJ44" s="264">
        <v>1330510.1443030881</v>
      </c>
      <c r="AK44" s="264">
        <v>539323.48838406126</v>
      </c>
      <c r="AL44" s="264">
        <v>302973.45027236943</v>
      </c>
      <c r="AM44" s="264">
        <v>-767809.29040724039</v>
      </c>
      <c r="AN44" s="264">
        <v>560162.21175363148</v>
      </c>
      <c r="AO44" s="264">
        <v>272270.97444595845</v>
      </c>
      <c r="AP44" s="264">
        <v>-536060.95594951417</v>
      </c>
      <c r="AQ44" s="264">
        <v>-418456.90687957167</v>
      </c>
      <c r="AR44" s="264">
        <v>-52804.151752674486</v>
      </c>
      <c r="AS44" s="264">
        <v>-96586.52913465217</v>
      </c>
      <c r="AT44" s="264">
        <v>111535.25013397248</v>
      </c>
      <c r="AU44" s="264">
        <v>59769.841987382621</v>
      </c>
      <c r="AV44" s="41"/>
      <c r="AY44" s="289">
        <v>-781663.75999999989</v>
      </c>
      <c r="AZ44" s="11">
        <v>424525.50999999954</v>
      </c>
      <c r="BA44" s="11">
        <v>4297.0800000008894</v>
      </c>
      <c r="BB44" s="11">
        <v>112955.08000000002</v>
      </c>
      <c r="BC44" s="11">
        <v>-724222.24000000092</v>
      </c>
      <c r="BD44" s="11">
        <v>179093.04000000039</v>
      </c>
      <c r="BE44" s="11">
        <v>-152423.33999999968</v>
      </c>
      <c r="BF44" s="11">
        <v>-300573.00000000023</v>
      </c>
      <c r="BG44" s="11">
        <v>50337.10999999987</v>
      </c>
      <c r="BH44" s="11">
        <v>-18790.339999999618</v>
      </c>
      <c r="BI44" s="11">
        <v>-129045.46000000031</v>
      </c>
      <c r="BJ44" s="11">
        <v>-316269.60000000033</v>
      </c>
      <c r="BK44" s="11">
        <v>-233041.34000000067</v>
      </c>
      <c r="BL44" s="8"/>
      <c r="BM44" s="11">
        <f t="shared" si="68"/>
        <v>-233041.34000000067</v>
      </c>
      <c r="BN44" s="9"/>
      <c r="BO44" s="11">
        <f t="shared" ref="BO44:BR44" si="96">SUMIFS($AZ44:$BK44,$AZ$4:$BK$4,BO$4)</f>
        <v>541777.67000000039</v>
      </c>
      <c r="BP44" s="11">
        <f t="shared" si="96"/>
        <v>-697552.54000000027</v>
      </c>
      <c r="BQ44" s="11">
        <f t="shared" si="96"/>
        <v>-269026.23</v>
      </c>
      <c r="BR44" s="11">
        <f t="shared" si="96"/>
        <v>-678356.4000000013</v>
      </c>
      <c r="BS44" s="9"/>
      <c r="BT44" s="11">
        <f t="shared" si="70"/>
        <v>-316269.60000000033</v>
      </c>
    </row>
    <row r="45" spans="2:72" ht="14.25" customHeight="1" x14ac:dyDescent="0.25">
      <c r="B45" s="70"/>
      <c r="C45" s="32"/>
      <c r="D45" s="32"/>
      <c r="P45" s="9"/>
      <c r="R45" s="9"/>
      <c r="W45" s="9"/>
      <c r="AA45" s="41"/>
      <c r="AB45" s="41"/>
      <c r="AC45" s="33"/>
      <c r="AD45" s="41"/>
      <c r="AE45" s="41"/>
      <c r="AF45" s="41"/>
      <c r="AG45" s="41"/>
      <c r="AH45" s="33"/>
      <c r="AI45" s="281"/>
      <c r="AJ45" s="41"/>
      <c r="AK45" s="41"/>
      <c r="AL45" s="41"/>
      <c r="AM45" s="41"/>
      <c r="AN45" s="41"/>
      <c r="AO45" s="41"/>
      <c r="AP45" s="41"/>
      <c r="AQ45" s="41"/>
      <c r="AR45" s="41"/>
      <c r="AS45" s="41"/>
      <c r="AT45" s="41"/>
      <c r="AU45" s="41"/>
      <c r="AV45" s="41"/>
      <c r="AY45" s="280"/>
      <c r="BL45" s="8"/>
      <c r="BN45" s="9"/>
      <c r="BS45" s="9"/>
    </row>
    <row r="46" spans="2:72" ht="14.25" customHeight="1" x14ac:dyDescent="0.25">
      <c r="B46" s="70" t="s">
        <v>225</v>
      </c>
      <c r="C46" s="11">
        <f t="shared" ref="C46" si="97">C8+C19+C44</f>
        <v>-98752.380555554526</v>
      </c>
      <c r="D46" s="11">
        <f t="shared" ref="D46:O46" si="98">D8+D19+D44</f>
        <v>363479.57944444567</v>
      </c>
      <c r="E46" s="11">
        <f t="shared" si="98"/>
        <v>902969.97944444604</v>
      </c>
      <c r="F46" s="11">
        <f t="shared" si="98"/>
        <v>244996.31944444589</v>
      </c>
      <c r="G46" s="11">
        <f t="shared" si="98"/>
        <v>-1320028.0705555538</v>
      </c>
      <c r="H46" s="11">
        <f t="shared" si="98"/>
        <v>87065.519444447069</v>
      </c>
      <c r="I46" s="11">
        <f t="shared" si="98"/>
        <v>-130196.70055555284</v>
      </c>
      <c r="J46" s="11">
        <f t="shared" si="98"/>
        <v>212087.43944444542</v>
      </c>
      <c r="K46" s="11">
        <f t="shared" si="98"/>
        <v>-221161.65055555309</v>
      </c>
      <c r="L46" s="11">
        <f t="shared" si="98"/>
        <v>216962.24944444641</v>
      </c>
      <c r="M46" s="11">
        <f t="shared" si="98"/>
        <v>-268243.26055555325</v>
      </c>
      <c r="N46" s="11">
        <f t="shared" si="98"/>
        <v>88437.14944444655</v>
      </c>
      <c r="O46" s="11">
        <f t="shared" si="98"/>
        <v>-260983.19055555458</v>
      </c>
      <c r="Q46" s="11">
        <f>SUMIFS($D46:$O46,$D$5:$O$5,"="&amp;$Q$5)</f>
        <v>-260983.19055555458</v>
      </c>
      <c r="S46" s="11">
        <f t="shared" ref="S46:V46" si="99">SUMIFS($D46:$O46,$D$4:$O$4,S$4)</f>
        <v>1511445.8783333376</v>
      </c>
      <c r="T46" s="11">
        <f t="shared" si="99"/>
        <v>-1363159.2516666595</v>
      </c>
      <c r="U46" s="11">
        <f t="shared" si="99"/>
        <v>207888.03833333874</v>
      </c>
      <c r="V46" s="11">
        <f t="shared" si="99"/>
        <v>-440789.30166666128</v>
      </c>
      <c r="X46" s="11">
        <f>SUMIFS($C46:$O46,$C$5:$O$5,"="&amp;$X$5)</f>
        <v>88437.14944444655</v>
      </c>
      <c r="AA46" s="41"/>
      <c r="AB46" s="264">
        <v>3925883.3421186171</v>
      </c>
      <c r="AC46" s="41"/>
      <c r="AD46" s="264">
        <v>2657998.9834725247</v>
      </c>
      <c r="AE46" s="264">
        <v>672458.77051153779</v>
      </c>
      <c r="AF46" s="264">
        <v>-285874.08567680238</v>
      </c>
      <c r="AG46" s="264">
        <v>881299.67381135712</v>
      </c>
      <c r="AH46" s="41"/>
      <c r="AI46" s="297">
        <v>-98752.38055555374</v>
      </c>
      <c r="AJ46" s="264">
        <v>1495647.4613947663</v>
      </c>
      <c r="AK46" s="264">
        <v>697819.12858462613</v>
      </c>
      <c r="AL46" s="264">
        <v>464532.39349313208</v>
      </c>
      <c r="AM46" s="264">
        <v>-599822.52825640945</v>
      </c>
      <c r="AN46" s="264">
        <v>768688.10955270613</v>
      </c>
      <c r="AO46" s="264">
        <v>503593.18921524106</v>
      </c>
      <c r="AP46" s="264">
        <v>-305446.50663019763</v>
      </c>
      <c r="AQ46" s="264">
        <v>-162256.66302932805</v>
      </c>
      <c r="AR46" s="264">
        <v>181829.0839827233</v>
      </c>
      <c r="AS46" s="264">
        <v>200634.45687143417</v>
      </c>
      <c r="AT46" s="264">
        <v>353966.55939705856</v>
      </c>
      <c r="AU46" s="264">
        <v>326698.65754286444</v>
      </c>
      <c r="AV46" s="41"/>
      <c r="AY46" s="289">
        <v>-413298.816666667</v>
      </c>
      <c r="AZ46" s="11">
        <v>505479.83111111249</v>
      </c>
      <c r="BA46" s="11">
        <v>61349.141111111385</v>
      </c>
      <c r="BB46" s="11">
        <v>152334.96111111093</v>
      </c>
      <c r="BC46" s="11">
        <v>-645074.27888889029</v>
      </c>
      <c r="BD46" s="11">
        <v>239437.65111111314</v>
      </c>
      <c r="BE46" s="11">
        <v>-53929.058888890373</v>
      </c>
      <c r="BF46" s="11">
        <v>-235639.79888888902</v>
      </c>
      <c r="BG46" s="11">
        <v>108226.49111111078</v>
      </c>
      <c r="BH46" s="11">
        <v>92837.031111113378</v>
      </c>
      <c r="BI46" s="11">
        <v>-9892.4705555562396</v>
      </c>
      <c r="BJ46" s="11">
        <v>-169459.16055555572</v>
      </c>
      <c r="BK46" s="11">
        <v>-98752.380555554526</v>
      </c>
      <c r="BL46" s="8"/>
      <c r="BM46" s="11">
        <f>SUMIFS($AZ46:$BK46,$AZ$5:$BK$5,"="&amp;$BM$5)</f>
        <v>-98752.380555554526</v>
      </c>
      <c r="BO46" s="11">
        <f t="shared" ref="BO46:BR46" si="100">SUMIFS($AZ46:$BK46,$AZ$4:$BK$4,BO$4)</f>
        <v>719163.93333333475</v>
      </c>
      <c r="BP46" s="11">
        <f t="shared" si="100"/>
        <v>-459565.68666666752</v>
      </c>
      <c r="BQ46" s="11">
        <f t="shared" si="100"/>
        <v>-34576.276666664868</v>
      </c>
      <c r="BR46" s="11">
        <f t="shared" si="100"/>
        <v>-278104.01166666648</v>
      </c>
      <c r="BT46" s="11">
        <f>SUMIFS($AY46:$BK46,$AY$5:$BK$5,"="&amp;$BT$5)</f>
        <v>-169459.16055555572</v>
      </c>
    </row>
    <row r="47" spans="2:72" ht="14.25" customHeight="1" x14ac:dyDescent="0.25">
      <c r="B47" s="70"/>
      <c r="C47" s="32"/>
      <c r="D47" s="32"/>
      <c r="AA47" s="41"/>
      <c r="AB47" s="41"/>
      <c r="AC47" s="41"/>
      <c r="AD47" s="41"/>
      <c r="AE47" s="41"/>
      <c r="AF47" s="41"/>
      <c r="AG47" s="41"/>
      <c r="AH47" s="41"/>
      <c r="AI47" s="281"/>
      <c r="AJ47" s="41"/>
      <c r="AK47" s="41"/>
      <c r="AL47" s="41"/>
      <c r="AM47" s="41"/>
      <c r="AN47" s="41"/>
      <c r="AO47" s="41"/>
      <c r="AP47" s="41"/>
      <c r="AQ47" s="41"/>
      <c r="AR47" s="41"/>
      <c r="AS47" s="41"/>
      <c r="AT47" s="41"/>
      <c r="AU47" s="41"/>
      <c r="AV47" s="41"/>
      <c r="AY47" s="280"/>
      <c r="BL47" s="8"/>
    </row>
    <row r="48" spans="2:72" ht="14.25" customHeight="1" x14ac:dyDescent="0.25">
      <c r="B48" s="70" t="s">
        <v>226</v>
      </c>
      <c r="C48" s="32"/>
      <c r="D48" s="32"/>
      <c r="P48" s="9"/>
      <c r="R48" s="9"/>
      <c r="W48" s="9"/>
      <c r="AA48" s="41"/>
      <c r="AB48" s="41"/>
      <c r="AC48" s="33"/>
      <c r="AD48" s="41"/>
      <c r="AE48" s="41"/>
      <c r="AF48" s="41"/>
      <c r="AG48" s="41"/>
      <c r="AH48" s="33"/>
      <c r="AI48" s="281"/>
      <c r="AJ48" s="41"/>
      <c r="AK48" s="41"/>
      <c r="AL48" s="41"/>
      <c r="AM48" s="41"/>
      <c r="AN48" s="41"/>
      <c r="AO48" s="41"/>
      <c r="AP48" s="41"/>
      <c r="AQ48" s="41"/>
      <c r="AR48" s="41"/>
      <c r="AS48" s="41"/>
      <c r="AT48" s="41"/>
      <c r="AU48" s="41"/>
      <c r="AV48" s="41"/>
      <c r="AY48" s="280"/>
      <c r="BL48" s="8"/>
      <c r="BN48" s="9"/>
      <c r="BS48" s="9"/>
    </row>
    <row r="49" spans="2:72" ht="14.25" customHeight="1" x14ac:dyDescent="0.25">
      <c r="B49" s="71" t="s">
        <v>227</v>
      </c>
      <c r="C49" s="286">
        <f t="shared" ref="C49:C55" si="101">BK49</f>
        <v>0</v>
      </c>
      <c r="D49" s="9">
        <f>SUMIFS('Youreka BS'!B:B,'Youreka BS'!$Q:$Q,$B49)-SUMIFS('Youreka BS'!C:C,'Youreka BS'!$Q:$Q,$B49)</f>
        <v>0</v>
      </c>
      <c r="E49" s="52">
        <f>SUMIFS('Youreka BS'!C:C,'Youreka BS'!$Q:$Q,$B49)-SUMIFS('Youreka BS'!D:D,'Youreka BS'!$Q:$Q,$B49)</f>
        <v>0</v>
      </c>
      <c r="F49" s="52">
        <f>SUMIFS('Youreka BS'!D:D,'Youreka BS'!$Q:$Q,$B49)-SUMIFS('Youreka BS'!E:E,'Youreka BS'!$Q:$Q,$B49)</f>
        <v>0</v>
      </c>
      <c r="G49" s="52">
        <f>SUMIFS('Youreka BS'!E:E,'Youreka BS'!$Q:$Q,$B49)-SUMIFS('Youreka BS'!F:F,'Youreka BS'!$Q:$Q,$B49)</f>
        <v>0</v>
      </c>
      <c r="H49" s="52">
        <f>SUMIFS('Youreka BS'!F:F,'Youreka BS'!$Q:$Q,$B49)-SUMIFS('Youreka BS'!G:G,'Youreka BS'!$Q:$Q,$B49)</f>
        <v>0</v>
      </c>
      <c r="I49" s="52">
        <f>SUMIFS('Youreka BS'!G:G,'Youreka BS'!$Q:$Q,$B49)-SUMIFS('Youreka BS'!H:H,'Youreka BS'!$Q:$Q,$B49)</f>
        <v>0</v>
      </c>
      <c r="J49" s="52">
        <f>SUMIFS('Youreka BS'!H:H,'Youreka BS'!$Q:$Q,$B49)-SUMIFS('Youreka BS'!I:I,'Youreka BS'!$Q:$Q,$B49)</f>
        <v>0</v>
      </c>
      <c r="K49" s="52">
        <f>SUMIFS('Youreka BS'!I:I,'Youreka BS'!$Q:$Q,$B49)-SUMIFS('Youreka BS'!J:J,'Youreka BS'!$Q:$Q,$B49)</f>
        <v>0</v>
      </c>
      <c r="L49" s="52">
        <f>SUMIFS('Youreka BS'!J:J,'Youreka BS'!$Q:$Q,$B49)-SUMIFS('Youreka BS'!K:K,'Youreka BS'!$Q:$Q,$B49)</f>
        <v>0</v>
      </c>
      <c r="M49" s="52">
        <f>SUMIFS('Youreka BS'!K:K,'Youreka BS'!$Q:$Q,$B49)-SUMIFS('Youreka BS'!L:L,'Youreka BS'!$Q:$Q,$B49)</f>
        <v>0</v>
      </c>
      <c r="N49" s="52">
        <f>SUMIFS('Youreka BS'!L:L,'Youreka BS'!$Q:$Q,$B49)-SUMIFS('Youreka BS'!M:M,'Youreka BS'!$Q:$Q,$B49)</f>
        <v>0</v>
      </c>
      <c r="O49" s="52">
        <f>SUMIFS('Youreka BS'!M:M,'Youreka BS'!$Q:$Q,$B49)-SUMIFS('Youreka BS'!N:N,'Youreka BS'!$Q:$Q,$B49)</f>
        <v>0</v>
      </c>
      <c r="P49" s="8"/>
      <c r="Q49" s="9">
        <f t="shared" ref="Q49:Q56" si="102">SUMIFS($D49:$O49,$D$5:$O$5,"="&amp;$Q$5)</f>
        <v>0</v>
      </c>
      <c r="R49" s="8"/>
      <c r="S49" s="9">
        <f t="shared" ref="S49:V49" si="103">SUMIFS($D49:$O49,$D$4:$O$4,S$4)</f>
        <v>0</v>
      </c>
      <c r="T49" s="9">
        <f t="shared" si="103"/>
        <v>0</v>
      </c>
      <c r="U49" s="9">
        <f t="shared" si="103"/>
        <v>0</v>
      </c>
      <c r="V49" s="9">
        <f t="shared" si="103"/>
        <v>0</v>
      </c>
      <c r="W49" s="8"/>
      <c r="X49" s="9">
        <f t="shared" ref="X49:X56" si="104">SUMIFS($C49:$O49,$C$5:$O$5,"="&amp;$X$5)</f>
        <v>0</v>
      </c>
      <c r="AA49" s="41"/>
      <c r="AB49" s="33">
        <v>0</v>
      </c>
      <c r="AC49" s="298"/>
      <c r="AD49" s="33">
        <v>0</v>
      </c>
      <c r="AE49" s="33">
        <v>0</v>
      </c>
      <c r="AF49" s="33">
        <v>0</v>
      </c>
      <c r="AG49" s="33">
        <v>0</v>
      </c>
      <c r="AH49" s="298"/>
      <c r="AI49" s="285">
        <v>0</v>
      </c>
      <c r="AJ49" s="33">
        <v>0</v>
      </c>
      <c r="AK49" s="33">
        <v>0</v>
      </c>
      <c r="AL49" s="33">
        <v>0</v>
      </c>
      <c r="AM49" s="33">
        <v>0</v>
      </c>
      <c r="AN49" s="33">
        <v>0</v>
      </c>
      <c r="AO49" s="33">
        <v>0</v>
      </c>
      <c r="AP49" s="33">
        <v>0</v>
      </c>
      <c r="AQ49" s="33">
        <v>0</v>
      </c>
      <c r="AR49" s="33">
        <v>0</v>
      </c>
      <c r="AS49" s="33">
        <v>0</v>
      </c>
      <c r="AT49" s="33">
        <v>0</v>
      </c>
      <c r="AU49" s="33">
        <v>0</v>
      </c>
      <c r="AV49" s="41"/>
      <c r="AY49" s="286">
        <v>0</v>
      </c>
      <c r="AZ49" s="52">
        <v>0</v>
      </c>
      <c r="BA49" s="52">
        <v>0</v>
      </c>
      <c r="BB49" s="52">
        <v>0</v>
      </c>
      <c r="BC49" s="52">
        <v>0</v>
      </c>
      <c r="BD49" s="52">
        <v>0</v>
      </c>
      <c r="BE49" s="52">
        <v>0</v>
      </c>
      <c r="BF49" s="52">
        <v>0</v>
      </c>
      <c r="BG49" s="52">
        <v>0</v>
      </c>
      <c r="BH49" s="52">
        <v>0</v>
      </c>
      <c r="BI49" s="52">
        <v>0</v>
      </c>
      <c r="BJ49" s="52">
        <v>0</v>
      </c>
      <c r="BK49" s="52">
        <v>0</v>
      </c>
      <c r="BL49" s="8"/>
      <c r="BM49" s="9">
        <f t="shared" ref="BM49:BM56" si="105">SUMIFS($AZ49:$BK49,$AZ$5:$BK$5,"="&amp;$BM$5)</f>
        <v>0</v>
      </c>
      <c r="BN49" s="9"/>
      <c r="BO49" s="9">
        <f t="shared" ref="BO49:BR49" si="106">SUMIFS($AZ49:$BK49,$AZ$4:$BK$4,BO$4)</f>
        <v>0</v>
      </c>
      <c r="BP49" s="9">
        <f t="shared" si="106"/>
        <v>0</v>
      </c>
      <c r="BQ49" s="9">
        <f t="shared" si="106"/>
        <v>0</v>
      </c>
      <c r="BR49" s="9">
        <f t="shared" si="106"/>
        <v>0</v>
      </c>
      <c r="BS49" s="9"/>
      <c r="BT49" s="9">
        <f t="shared" ref="BT49:BT56" si="107">SUMIFS($AY49:$BK49,$AY$5:$BK$5,"="&amp;$BT$5)</f>
        <v>0</v>
      </c>
    </row>
    <row r="50" spans="2:72" ht="14.25" customHeight="1" x14ac:dyDescent="0.25">
      <c r="B50" s="71" t="s">
        <v>228</v>
      </c>
      <c r="C50" s="286">
        <f t="shared" si="101"/>
        <v>0</v>
      </c>
      <c r="D50" s="9">
        <f>SUMIFS('Youreka BS'!B:B,'Youreka BS'!$Q:$Q,$B50)-SUMIFS('Youreka BS'!C:C,'Youreka BS'!$Q:$Q,$B50)</f>
        <v>0</v>
      </c>
      <c r="E50" s="52">
        <f>SUMIFS('Youreka BS'!C:C,'Youreka BS'!$Q:$Q,$B50)-SUMIFS('Youreka BS'!D:D,'Youreka BS'!$Q:$Q,$B50)</f>
        <v>0</v>
      </c>
      <c r="F50" s="52">
        <f>SUMIFS('Youreka BS'!D:D,'Youreka BS'!$Q:$Q,$B50)-SUMIFS('Youreka BS'!E:E,'Youreka BS'!$Q:$Q,$B50)</f>
        <v>0</v>
      </c>
      <c r="G50" s="52">
        <f>SUMIFS('Youreka BS'!E:E,'Youreka BS'!$Q:$Q,$B50)-SUMIFS('Youreka BS'!F:F,'Youreka BS'!$Q:$Q,$B50)</f>
        <v>0</v>
      </c>
      <c r="H50" s="52">
        <f>SUMIFS('Youreka BS'!F:F,'Youreka BS'!$Q:$Q,$B50)-SUMIFS('Youreka BS'!G:G,'Youreka BS'!$Q:$Q,$B50)</f>
        <v>0</v>
      </c>
      <c r="I50" s="52">
        <f>SUMIFS('Youreka BS'!G:G,'Youreka BS'!$Q:$Q,$B50)-SUMIFS('Youreka BS'!H:H,'Youreka BS'!$Q:$Q,$B50)</f>
        <v>0</v>
      </c>
      <c r="J50" s="52">
        <f>SUMIFS('Youreka BS'!H:H,'Youreka BS'!$Q:$Q,$B50)-SUMIFS('Youreka BS'!I:I,'Youreka BS'!$Q:$Q,$B50)</f>
        <v>-1947.42</v>
      </c>
      <c r="K50" s="52">
        <f>SUMIFS('Youreka BS'!I:I,'Youreka BS'!$Q:$Q,$B50)-SUMIFS('Youreka BS'!J:J,'Youreka BS'!$Q:$Q,$B50)</f>
        <v>0</v>
      </c>
      <c r="L50" s="52">
        <f>SUMIFS('Youreka BS'!J:J,'Youreka BS'!$Q:$Q,$B50)-SUMIFS('Youreka BS'!K:K,'Youreka BS'!$Q:$Q,$B50)</f>
        <v>0</v>
      </c>
      <c r="M50" s="52">
        <f>SUMIFS('Youreka BS'!K:K,'Youreka BS'!$Q:$Q,$B50)-SUMIFS('Youreka BS'!L:L,'Youreka BS'!$Q:$Q,$B50)</f>
        <v>0</v>
      </c>
      <c r="N50" s="52">
        <f>SUMIFS('Youreka BS'!L:L,'Youreka BS'!$Q:$Q,$B50)-SUMIFS('Youreka BS'!M:M,'Youreka BS'!$Q:$Q,$B50)</f>
        <v>0</v>
      </c>
      <c r="O50" s="52">
        <f>SUMIFS('Youreka BS'!M:M,'Youreka BS'!$Q:$Q,$B50)-SUMIFS('Youreka BS'!N:N,'Youreka BS'!$Q:$Q,$B50)</f>
        <v>0</v>
      </c>
      <c r="P50" s="9"/>
      <c r="Q50" s="9">
        <f t="shared" si="102"/>
        <v>0</v>
      </c>
      <c r="R50" s="9"/>
      <c r="S50" s="9">
        <f t="shared" ref="S50:V50" si="108">SUMIFS($D50:$O50,$D$4:$O$4,S$4)</f>
        <v>0</v>
      </c>
      <c r="T50" s="9">
        <f t="shared" si="108"/>
        <v>0</v>
      </c>
      <c r="U50" s="9">
        <f t="shared" si="108"/>
        <v>-1947.42</v>
      </c>
      <c r="V50" s="9">
        <f t="shared" si="108"/>
        <v>0</v>
      </c>
      <c r="W50" s="9"/>
      <c r="X50" s="9">
        <f t="shared" si="104"/>
        <v>0</v>
      </c>
      <c r="AA50" s="41"/>
      <c r="AB50" s="33">
        <v>1.6666666679725495E-3</v>
      </c>
      <c r="AC50" s="33"/>
      <c r="AD50" s="33">
        <v>1.6666666668356811E-3</v>
      </c>
      <c r="AE50" s="33">
        <v>5.6843418860808015E-13</v>
      </c>
      <c r="AF50" s="33">
        <v>5.6843418860808015E-13</v>
      </c>
      <c r="AG50" s="33">
        <v>0</v>
      </c>
      <c r="AH50" s="33"/>
      <c r="AI50" s="285">
        <v>0</v>
      </c>
      <c r="AJ50" s="33">
        <v>1.6666666668356811E-3</v>
      </c>
      <c r="AK50" s="33">
        <v>0</v>
      </c>
      <c r="AL50" s="33">
        <v>0</v>
      </c>
      <c r="AM50" s="33">
        <v>2.8421709430404007E-13</v>
      </c>
      <c r="AN50" s="33">
        <v>2.8421709430404007E-13</v>
      </c>
      <c r="AO50" s="33">
        <v>0</v>
      </c>
      <c r="AP50" s="33">
        <v>0</v>
      </c>
      <c r="AQ50" s="33">
        <v>2.8421709430404007E-13</v>
      </c>
      <c r="AR50" s="33">
        <v>2.8421709430404007E-13</v>
      </c>
      <c r="AS50" s="33">
        <v>0</v>
      </c>
      <c r="AT50" s="33">
        <v>0</v>
      </c>
      <c r="AU50" s="33">
        <v>0</v>
      </c>
      <c r="AV50" s="41"/>
      <c r="AY50" s="286">
        <v>0</v>
      </c>
      <c r="AZ50" s="52">
        <v>0</v>
      </c>
      <c r="BA50" s="52">
        <v>0</v>
      </c>
      <c r="BB50" s="52">
        <v>0</v>
      </c>
      <c r="BC50" s="52">
        <v>0</v>
      </c>
      <c r="BD50" s="52">
        <v>0</v>
      </c>
      <c r="BE50" s="52">
        <v>0</v>
      </c>
      <c r="BF50" s="52">
        <v>-1800.94</v>
      </c>
      <c r="BG50" s="52">
        <v>-1683.5</v>
      </c>
      <c r="BH50" s="52">
        <v>1683.5</v>
      </c>
      <c r="BI50" s="52">
        <v>0</v>
      </c>
      <c r="BJ50" s="52">
        <v>-3253.4</v>
      </c>
      <c r="BK50" s="52">
        <v>0</v>
      </c>
      <c r="BL50" s="8"/>
      <c r="BM50" s="9">
        <f t="shared" si="105"/>
        <v>0</v>
      </c>
      <c r="BN50" s="9"/>
      <c r="BO50" s="9">
        <f t="shared" ref="BO50:BR50" si="109">SUMIFS($AZ50:$BK50,$AZ$4:$BK$4,BO$4)</f>
        <v>0</v>
      </c>
      <c r="BP50" s="9">
        <f t="shared" si="109"/>
        <v>0</v>
      </c>
      <c r="BQ50" s="9">
        <f t="shared" si="109"/>
        <v>-1800.94</v>
      </c>
      <c r="BR50" s="9">
        <f t="shared" si="109"/>
        <v>-3253.4</v>
      </c>
      <c r="BS50" s="9"/>
      <c r="BT50" s="9">
        <f t="shared" si="107"/>
        <v>-3253.4</v>
      </c>
    </row>
    <row r="51" spans="2:72" ht="14.25" customHeight="1" x14ac:dyDescent="0.25">
      <c r="B51" s="71" t="s">
        <v>229</v>
      </c>
      <c r="C51" s="286">
        <f t="shared" si="101"/>
        <v>0</v>
      </c>
      <c r="D51" s="9">
        <f>SUMIFS('Youreka BS'!B:B,'Youreka BS'!$Q:$Q,$B51)-SUMIFS('Youreka BS'!C:C,'Youreka BS'!$Q:$Q,$B51)</f>
        <v>0</v>
      </c>
      <c r="E51" s="52">
        <f>SUMIFS('Youreka BS'!C:C,'Youreka BS'!$Q:$Q,$B51)-SUMIFS('Youreka BS'!D:D,'Youreka BS'!$Q:$Q,$B51)</f>
        <v>0</v>
      </c>
      <c r="F51" s="52">
        <f>SUMIFS('Youreka BS'!D:D,'Youreka BS'!$Q:$Q,$B51)-SUMIFS('Youreka BS'!E:E,'Youreka BS'!$Q:$Q,$B51)</f>
        <v>0</v>
      </c>
      <c r="G51" s="52">
        <f>SUMIFS('Youreka BS'!E:E,'Youreka BS'!$Q:$Q,$B51)-SUMIFS('Youreka BS'!F:F,'Youreka BS'!$Q:$Q,$B51)</f>
        <v>0</v>
      </c>
      <c r="H51" s="52">
        <f>SUMIFS('Youreka BS'!F:F,'Youreka BS'!$Q:$Q,$B51)-SUMIFS('Youreka BS'!G:G,'Youreka BS'!$Q:$Q,$B51)</f>
        <v>0</v>
      </c>
      <c r="I51" s="52">
        <f>SUMIFS('Youreka BS'!G:G,'Youreka BS'!$Q:$Q,$B51)-SUMIFS('Youreka BS'!H:H,'Youreka BS'!$Q:$Q,$B51)</f>
        <v>0</v>
      </c>
      <c r="J51" s="52">
        <f>SUMIFS('Youreka BS'!H:H,'Youreka BS'!$Q:$Q,$B51)-SUMIFS('Youreka BS'!I:I,'Youreka BS'!$Q:$Q,$B51)</f>
        <v>0</v>
      </c>
      <c r="K51" s="52">
        <f>SUMIFS('Youreka BS'!I:I,'Youreka BS'!$Q:$Q,$B51)-SUMIFS('Youreka BS'!J:J,'Youreka BS'!$Q:$Q,$B51)</f>
        <v>0</v>
      </c>
      <c r="L51" s="52">
        <f>SUMIFS('Youreka BS'!J:J,'Youreka BS'!$Q:$Q,$B51)-SUMIFS('Youreka BS'!K:K,'Youreka BS'!$Q:$Q,$B51)</f>
        <v>0</v>
      </c>
      <c r="M51" s="52">
        <f>SUMIFS('Youreka BS'!K:K,'Youreka BS'!$Q:$Q,$B51)-SUMIFS('Youreka BS'!L:L,'Youreka BS'!$Q:$Q,$B51)</f>
        <v>0</v>
      </c>
      <c r="N51" s="52">
        <f>SUMIFS('Youreka BS'!L:L,'Youreka BS'!$Q:$Q,$B51)-SUMIFS('Youreka BS'!M:M,'Youreka BS'!$Q:$Q,$B51)</f>
        <v>0</v>
      </c>
      <c r="O51" s="52">
        <f>SUMIFS('Youreka BS'!M:M,'Youreka BS'!$Q:$Q,$B51)-SUMIFS('Youreka BS'!N:N,'Youreka BS'!$Q:$Q,$B51)</f>
        <v>0</v>
      </c>
      <c r="P51" s="9"/>
      <c r="Q51" s="9">
        <f t="shared" si="102"/>
        <v>0</v>
      </c>
      <c r="R51" s="9"/>
      <c r="S51" s="9">
        <f t="shared" ref="S51:V51" si="110">SUMIFS($D51:$O51,$D$4:$O$4,S$4)</f>
        <v>0</v>
      </c>
      <c r="T51" s="9">
        <f t="shared" si="110"/>
        <v>0</v>
      </c>
      <c r="U51" s="9">
        <f t="shared" si="110"/>
        <v>0</v>
      </c>
      <c r="V51" s="9">
        <f t="shared" si="110"/>
        <v>0</v>
      </c>
      <c r="W51" s="9"/>
      <c r="X51" s="9">
        <f t="shared" si="104"/>
        <v>0</v>
      </c>
      <c r="AA51" s="41"/>
      <c r="AB51" s="33">
        <v>9.0803951025009155E-9</v>
      </c>
      <c r="AC51" s="33"/>
      <c r="AD51" s="33">
        <v>1.8044374883174896E-9</v>
      </c>
      <c r="AE51" s="33">
        <v>1.8044374883174896E-9</v>
      </c>
      <c r="AF51" s="33">
        <v>3.6670826375484467E-9</v>
      </c>
      <c r="AG51" s="33">
        <v>1.8044374883174896E-9</v>
      </c>
      <c r="AH51" s="33"/>
      <c r="AI51" s="285">
        <v>0</v>
      </c>
      <c r="AJ51" s="33">
        <v>1.2223608791828156E-9</v>
      </c>
      <c r="AK51" s="33">
        <v>1.2223608791828156E-9</v>
      </c>
      <c r="AL51" s="33">
        <v>-6.4028427004814148E-10</v>
      </c>
      <c r="AM51" s="33">
        <v>1.2223608791828156E-9</v>
      </c>
      <c r="AN51" s="33">
        <v>1.2223608791828156E-9</v>
      </c>
      <c r="AO51" s="33">
        <v>-6.4028427004814148E-10</v>
      </c>
      <c r="AP51" s="33">
        <v>1.2223608791828156E-9</v>
      </c>
      <c r="AQ51" s="33">
        <v>1.2223608791828156E-9</v>
      </c>
      <c r="AR51" s="33">
        <v>1.2223608791828156E-9</v>
      </c>
      <c r="AS51" s="33">
        <v>-6.4028427004814148E-10</v>
      </c>
      <c r="AT51" s="33">
        <v>1.2223608791828156E-9</v>
      </c>
      <c r="AU51" s="33">
        <v>1.2223608791828156E-9</v>
      </c>
      <c r="AV51" s="41"/>
      <c r="AY51" s="286">
        <v>0</v>
      </c>
      <c r="AZ51" s="52">
        <v>0</v>
      </c>
      <c r="BA51" s="52">
        <v>0</v>
      </c>
      <c r="BB51" s="52">
        <v>0</v>
      </c>
      <c r="BC51" s="52">
        <v>0</v>
      </c>
      <c r="BD51" s="52">
        <v>0</v>
      </c>
      <c r="BE51" s="52">
        <v>0</v>
      </c>
      <c r="BF51" s="52">
        <v>0</v>
      </c>
      <c r="BG51" s="52">
        <v>0</v>
      </c>
      <c r="BH51" s="52">
        <v>0</v>
      </c>
      <c r="BI51" s="52">
        <v>0</v>
      </c>
      <c r="BJ51" s="52">
        <v>0</v>
      </c>
      <c r="BK51" s="52">
        <v>0</v>
      </c>
      <c r="BL51" s="8"/>
      <c r="BM51" s="9">
        <f t="shared" si="105"/>
        <v>0</v>
      </c>
      <c r="BN51" s="9"/>
      <c r="BO51" s="9">
        <f t="shared" ref="BO51:BR51" si="111">SUMIFS($AZ51:$BK51,$AZ$4:$BK$4,BO$4)</f>
        <v>0</v>
      </c>
      <c r="BP51" s="9">
        <f t="shared" si="111"/>
        <v>0</v>
      </c>
      <c r="BQ51" s="9">
        <f t="shared" si="111"/>
        <v>0</v>
      </c>
      <c r="BR51" s="9">
        <f t="shared" si="111"/>
        <v>0</v>
      </c>
      <c r="BS51" s="9"/>
      <c r="BT51" s="9">
        <f t="shared" si="107"/>
        <v>0</v>
      </c>
    </row>
    <row r="52" spans="2:72" ht="14.25" customHeight="1" x14ac:dyDescent="0.25">
      <c r="B52" s="71" t="s">
        <v>230</v>
      </c>
      <c r="C52" s="286">
        <f t="shared" si="101"/>
        <v>0</v>
      </c>
      <c r="D52" s="9">
        <f>SUMIFS('Youreka BS'!B:B,'Youreka BS'!$Q:$Q,$B52)-SUMIFS('Youreka BS'!C:C,'Youreka BS'!$Q:$Q,$B52)</f>
        <v>0</v>
      </c>
      <c r="E52" s="52">
        <f>SUMIFS('Youreka BS'!C:C,'Youreka BS'!$Q:$Q,$B52)-SUMIFS('Youreka BS'!D:D,'Youreka BS'!$Q:$Q,$B52)</f>
        <v>0</v>
      </c>
      <c r="F52" s="52">
        <f>SUMIFS('Youreka BS'!D:D,'Youreka BS'!$Q:$Q,$B52)-SUMIFS('Youreka BS'!E:E,'Youreka BS'!$Q:$Q,$B52)</f>
        <v>0</v>
      </c>
      <c r="G52" s="52">
        <f>SUMIFS('Youreka BS'!E:E,'Youreka BS'!$Q:$Q,$B52)-SUMIFS('Youreka BS'!F:F,'Youreka BS'!$Q:$Q,$B52)</f>
        <v>0</v>
      </c>
      <c r="H52" s="52">
        <f>SUMIFS('Youreka BS'!F:F,'Youreka BS'!$Q:$Q,$B52)-SUMIFS('Youreka BS'!G:G,'Youreka BS'!$Q:$Q,$B52)</f>
        <v>0</v>
      </c>
      <c r="I52" s="52">
        <f>SUMIFS('Youreka BS'!G:G,'Youreka BS'!$Q:$Q,$B52)-SUMIFS('Youreka BS'!H:H,'Youreka BS'!$Q:$Q,$B52)</f>
        <v>0</v>
      </c>
      <c r="J52" s="52">
        <f>SUMIFS('Youreka BS'!H:H,'Youreka BS'!$Q:$Q,$B52)-SUMIFS('Youreka BS'!I:I,'Youreka BS'!$Q:$Q,$B52)</f>
        <v>0</v>
      </c>
      <c r="K52" s="52">
        <f>SUMIFS('Youreka BS'!I:I,'Youreka BS'!$Q:$Q,$B52)-SUMIFS('Youreka BS'!J:J,'Youreka BS'!$Q:$Q,$B52)</f>
        <v>0</v>
      </c>
      <c r="L52" s="52">
        <f>SUMIFS('Youreka BS'!J:J,'Youreka BS'!$Q:$Q,$B52)-SUMIFS('Youreka BS'!K:K,'Youreka BS'!$Q:$Q,$B52)</f>
        <v>0</v>
      </c>
      <c r="M52" s="52">
        <f>SUMIFS('Youreka BS'!K:K,'Youreka BS'!$Q:$Q,$B52)-SUMIFS('Youreka BS'!L:L,'Youreka BS'!$Q:$Q,$B52)</f>
        <v>0</v>
      </c>
      <c r="N52" s="52">
        <f>SUMIFS('Youreka BS'!L:L,'Youreka BS'!$Q:$Q,$B52)-SUMIFS('Youreka BS'!M:M,'Youreka BS'!$Q:$Q,$B52)</f>
        <v>0</v>
      </c>
      <c r="O52" s="52">
        <f>SUMIFS('Youreka BS'!M:M,'Youreka BS'!$Q:$Q,$B52)-SUMIFS('Youreka BS'!N:N,'Youreka BS'!$Q:$Q,$B52)</f>
        <v>0</v>
      </c>
      <c r="P52" s="9"/>
      <c r="Q52" s="9">
        <f t="shared" si="102"/>
        <v>0</v>
      </c>
      <c r="R52" s="9"/>
      <c r="S52" s="9">
        <f t="shared" ref="S52:V52" si="112">SUMIFS($D52:$O52,$D$4:$O$4,S$4)</f>
        <v>0</v>
      </c>
      <c r="T52" s="9">
        <f t="shared" si="112"/>
        <v>0</v>
      </c>
      <c r="U52" s="9">
        <f t="shared" si="112"/>
        <v>0</v>
      </c>
      <c r="V52" s="9">
        <f t="shared" si="112"/>
        <v>0</v>
      </c>
      <c r="W52" s="9"/>
      <c r="X52" s="9">
        <f t="shared" si="104"/>
        <v>0</v>
      </c>
      <c r="AA52" s="41"/>
      <c r="AB52" s="33">
        <v>-3.9814040064811707E-8</v>
      </c>
      <c r="AC52" s="33"/>
      <c r="AD52" s="33">
        <v>-9.9535100162029266E-9</v>
      </c>
      <c r="AE52" s="33">
        <v>-9.9535100162029266E-9</v>
      </c>
      <c r="AF52" s="33">
        <v>-9.9535100162029266E-9</v>
      </c>
      <c r="AG52" s="33">
        <v>-9.9535100162029266E-9</v>
      </c>
      <c r="AH52" s="33"/>
      <c r="AI52" s="285">
        <v>0</v>
      </c>
      <c r="AJ52" s="33">
        <v>-3.3178366720676422E-9</v>
      </c>
      <c r="AK52" s="33">
        <v>-3.3178366720676422E-9</v>
      </c>
      <c r="AL52" s="33">
        <v>-3.3178366720676422E-9</v>
      </c>
      <c r="AM52" s="33">
        <v>-3.3178366720676422E-9</v>
      </c>
      <c r="AN52" s="33">
        <v>-3.3178366720676422E-9</v>
      </c>
      <c r="AO52" s="33">
        <v>-3.3178366720676422E-9</v>
      </c>
      <c r="AP52" s="33">
        <v>-3.3178366720676422E-9</v>
      </c>
      <c r="AQ52" s="33">
        <v>-3.3178366720676422E-9</v>
      </c>
      <c r="AR52" s="33">
        <v>-3.3178366720676422E-9</v>
      </c>
      <c r="AS52" s="33">
        <v>-3.3178366720676422E-9</v>
      </c>
      <c r="AT52" s="33">
        <v>-3.3178366720676422E-9</v>
      </c>
      <c r="AU52" s="33">
        <v>-3.3178366720676422E-9</v>
      </c>
      <c r="AV52" s="41"/>
      <c r="AY52" s="286">
        <v>0</v>
      </c>
      <c r="AZ52" s="52">
        <v>0</v>
      </c>
      <c r="BA52" s="52">
        <v>0</v>
      </c>
      <c r="BB52" s="52">
        <v>0</v>
      </c>
      <c r="BC52" s="52">
        <v>0</v>
      </c>
      <c r="BD52" s="52">
        <v>0</v>
      </c>
      <c r="BE52" s="52">
        <v>0</v>
      </c>
      <c r="BF52" s="52">
        <v>0</v>
      </c>
      <c r="BG52" s="52">
        <v>0</v>
      </c>
      <c r="BH52" s="52">
        <v>0</v>
      </c>
      <c r="BI52" s="52">
        <v>0</v>
      </c>
      <c r="BJ52" s="52">
        <v>0</v>
      </c>
      <c r="BK52" s="52">
        <v>0</v>
      </c>
      <c r="BL52" s="8"/>
      <c r="BM52" s="9">
        <f t="shared" si="105"/>
        <v>0</v>
      </c>
      <c r="BN52" s="9"/>
      <c r="BO52" s="9">
        <f t="shared" ref="BO52:BR52" si="113">SUMIFS($AZ52:$BK52,$AZ$4:$BK$4,BO$4)</f>
        <v>0</v>
      </c>
      <c r="BP52" s="9">
        <f t="shared" si="113"/>
        <v>0</v>
      </c>
      <c r="BQ52" s="9">
        <f t="shared" si="113"/>
        <v>0</v>
      </c>
      <c r="BR52" s="9">
        <f t="shared" si="113"/>
        <v>0</v>
      </c>
      <c r="BS52" s="9"/>
      <c r="BT52" s="9">
        <f t="shared" si="107"/>
        <v>0</v>
      </c>
    </row>
    <row r="53" spans="2:72" ht="14.25" customHeight="1" x14ac:dyDescent="0.25">
      <c r="B53" s="71" t="s">
        <v>231</v>
      </c>
      <c r="C53" s="286">
        <f t="shared" si="101"/>
        <v>0</v>
      </c>
      <c r="D53" s="9">
        <f>SUMIFS('Youreka BS'!B:B,'Youreka BS'!$Q:$Q,$B53)-SUMIFS('Youreka BS'!C:C,'Youreka BS'!$Q:$Q,$B53)</f>
        <v>0</v>
      </c>
      <c r="E53" s="52">
        <f>SUMIFS('Youreka BS'!C:C,'Youreka BS'!$Q:$Q,$B53)-SUMIFS('Youreka BS'!D:D,'Youreka BS'!$Q:$Q,$B53)</f>
        <v>0</v>
      </c>
      <c r="F53" s="52">
        <f>SUMIFS('Youreka BS'!D:D,'Youreka BS'!$Q:$Q,$B53)-SUMIFS('Youreka BS'!E:E,'Youreka BS'!$Q:$Q,$B53)</f>
        <v>0</v>
      </c>
      <c r="G53" s="52">
        <f>SUMIFS('Youreka BS'!E:E,'Youreka BS'!$Q:$Q,$B53)-SUMIFS('Youreka BS'!F:F,'Youreka BS'!$Q:$Q,$B53)</f>
        <v>0</v>
      </c>
      <c r="H53" s="52">
        <f>SUMIFS('Youreka BS'!F:F,'Youreka BS'!$Q:$Q,$B53)-SUMIFS('Youreka BS'!G:G,'Youreka BS'!$Q:$Q,$B53)</f>
        <v>0</v>
      </c>
      <c r="I53" s="52">
        <f>SUMIFS('Youreka BS'!G:G,'Youreka BS'!$Q:$Q,$B53)-SUMIFS('Youreka BS'!H:H,'Youreka BS'!$Q:$Q,$B53)</f>
        <v>0</v>
      </c>
      <c r="J53" s="52">
        <f>SUMIFS('Youreka BS'!H:H,'Youreka BS'!$Q:$Q,$B53)-SUMIFS('Youreka BS'!I:I,'Youreka BS'!$Q:$Q,$B53)</f>
        <v>0</v>
      </c>
      <c r="K53" s="52">
        <f>SUMIFS('Youreka BS'!I:I,'Youreka BS'!$Q:$Q,$B53)-SUMIFS('Youreka BS'!J:J,'Youreka BS'!$Q:$Q,$B53)</f>
        <v>0</v>
      </c>
      <c r="L53" s="52">
        <f>SUMIFS('Youreka BS'!J:J,'Youreka BS'!$Q:$Q,$B53)-SUMIFS('Youreka BS'!K:K,'Youreka BS'!$Q:$Q,$B53)</f>
        <v>0</v>
      </c>
      <c r="M53" s="52">
        <f>SUMIFS('Youreka BS'!K:K,'Youreka BS'!$Q:$Q,$B53)-SUMIFS('Youreka BS'!L:L,'Youreka BS'!$Q:$Q,$B53)</f>
        <v>0</v>
      </c>
      <c r="N53" s="52">
        <f>SUMIFS('Youreka BS'!L:L,'Youreka BS'!$Q:$Q,$B53)-SUMIFS('Youreka BS'!M:M,'Youreka BS'!$Q:$Q,$B53)</f>
        <v>0</v>
      </c>
      <c r="O53" s="52">
        <f>SUMIFS('Youreka BS'!M:M,'Youreka BS'!$Q:$Q,$B53)-SUMIFS('Youreka BS'!N:N,'Youreka BS'!$Q:$Q,$B53)</f>
        <v>0</v>
      </c>
      <c r="P53" s="9"/>
      <c r="Q53" s="9">
        <f t="shared" si="102"/>
        <v>0</v>
      </c>
      <c r="R53" s="9"/>
      <c r="S53" s="9">
        <f t="shared" ref="S53:V53" si="114">SUMIFS($D53:$O53,$D$4:$O$4,S$4)</f>
        <v>0</v>
      </c>
      <c r="T53" s="9">
        <f t="shared" si="114"/>
        <v>0</v>
      </c>
      <c r="U53" s="9">
        <f t="shared" si="114"/>
        <v>0</v>
      </c>
      <c r="V53" s="9">
        <f t="shared" si="114"/>
        <v>0</v>
      </c>
      <c r="W53" s="9"/>
      <c r="X53" s="9">
        <f t="shared" si="104"/>
        <v>0</v>
      </c>
      <c r="AA53" s="41"/>
      <c r="AB53" s="33">
        <v>-2.0372681319713593E-9</v>
      </c>
      <c r="AC53" s="33"/>
      <c r="AD53" s="33">
        <v>-6.1118043959140778E-10</v>
      </c>
      <c r="AE53" s="33">
        <v>-6.1118043959140778E-10</v>
      </c>
      <c r="AF53" s="33">
        <v>-6.1118043959140778E-10</v>
      </c>
      <c r="AG53" s="33">
        <v>-2.0372681319713593E-10</v>
      </c>
      <c r="AH53" s="33"/>
      <c r="AI53" s="285">
        <v>0</v>
      </c>
      <c r="AJ53" s="33">
        <v>-2.0372681319713593E-10</v>
      </c>
      <c r="AK53" s="33">
        <v>-2.0372681319713593E-10</v>
      </c>
      <c r="AL53" s="33">
        <v>-2.0372681319713593E-10</v>
      </c>
      <c r="AM53" s="33">
        <v>-2.0372681319713593E-10</v>
      </c>
      <c r="AN53" s="33">
        <v>-2.0372681319713593E-10</v>
      </c>
      <c r="AO53" s="33">
        <v>-2.0372681319713593E-10</v>
      </c>
      <c r="AP53" s="33">
        <v>-2.0372681319713593E-10</v>
      </c>
      <c r="AQ53" s="33">
        <v>-2.0372681319713593E-10</v>
      </c>
      <c r="AR53" s="33">
        <v>-2.0372681319713593E-10</v>
      </c>
      <c r="AS53" s="33">
        <v>-2.0372681319713593E-10</v>
      </c>
      <c r="AT53" s="33">
        <v>0</v>
      </c>
      <c r="AU53" s="33">
        <v>0</v>
      </c>
      <c r="AV53" s="41"/>
      <c r="AY53" s="286">
        <v>0</v>
      </c>
      <c r="AZ53" s="52">
        <v>0</v>
      </c>
      <c r="BA53" s="52">
        <v>0</v>
      </c>
      <c r="BB53" s="52">
        <v>0</v>
      </c>
      <c r="BC53" s="52">
        <v>0</v>
      </c>
      <c r="BD53" s="52">
        <v>0</v>
      </c>
      <c r="BE53" s="52">
        <v>0</v>
      </c>
      <c r="BF53" s="52">
        <v>0</v>
      </c>
      <c r="BG53" s="52">
        <v>0</v>
      </c>
      <c r="BH53" s="52">
        <v>0</v>
      </c>
      <c r="BI53" s="52">
        <v>0</v>
      </c>
      <c r="BJ53" s="52">
        <v>0</v>
      </c>
      <c r="BK53" s="52">
        <v>0</v>
      </c>
      <c r="BL53" s="8"/>
      <c r="BM53" s="9">
        <f t="shared" si="105"/>
        <v>0</v>
      </c>
      <c r="BN53" s="9"/>
      <c r="BO53" s="9">
        <f t="shared" ref="BO53:BR53" si="115">SUMIFS($AZ53:$BK53,$AZ$4:$BK$4,BO$4)</f>
        <v>0</v>
      </c>
      <c r="BP53" s="9">
        <f t="shared" si="115"/>
        <v>0</v>
      </c>
      <c r="BQ53" s="9">
        <f t="shared" si="115"/>
        <v>0</v>
      </c>
      <c r="BR53" s="9">
        <f t="shared" si="115"/>
        <v>0</v>
      </c>
      <c r="BS53" s="9"/>
      <c r="BT53" s="9">
        <f t="shared" si="107"/>
        <v>0</v>
      </c>
    </row>
    <row r="54" spans="2:72" ht="14.25" customHeight="1" x14ac:dyDescent="0.25">
      <c r="B54" s="71" t="s">
        <v>232</v>
      </c>
      <c r="C54" s="286">
        <f t="shared" si="101"/>
        <v>0</v>
      </c>
      <c r="D54" s="9">
        <f>SUMIFS('Youreka BS'!B:B,'Youreka BS'!$Q:$Q,$B54)-SUMIFS('Youreka BS'!C:C,'Youreka BS'!$Q:$Q,$B54)</f>
        <v>0</v>
      </c>
      <c r="E54" s="52">
        <f>SUMIFS('Youreka BS'!C:C,'Youreka BS'!$Q:$Q,$B54)-SUMIFS('Youreka BS'!D:D,'Youreka BS'!$Q:$Q,$B54)</f>
        <v>0</v>
      </c>
      <c r="F54" s="52">
        <f>SUMIFS('Youreka BS'!D:D,'Youreka BS'!$Q:$Q,$B54)-SUMIFS('Youreka BS'!E:E,'Youreka BS'!$Q:$Q,$B54)</f>
        <v>0</v>
      </c>
      <c r="G54" s="52">
        <f>SUMIFS('Youreka BS'!E:E,'Youreka BS'!$Q:$Q,$B54)-SUMIFS('Youreka BS'!F:F,'Youreka BS'!$Q:$Q,$B54)</f>
        <v>0</v>
      </c>
      <c r="H54" s="52">
        <f>SUMIFS('Youreka BS'!F:F,'Youreka BS'!$Q:$Q,$B54)-SUMIFS('Youreka BS'!G:G,'Youreka BS'!$Q:$Q,$B54)</f>
        <v>0</v>
      </c>
      <c r="I54" s="52">
        <f>SUMIFS('Youreka BS'!G:G,'Youreka BS'!$Q:$Q,$B54)-SUMIFS('Youreka BS'!H:H,'Youreka BS'!$Q:$Q,$B54)</f>
        <v>0</v>
      </c>
      <c r="J54" s="52">
        <f>SUMIFS('Youreka BS'!H:H,'Youreka BS'!$Q:$Q,$B54)-SUMIFS('Youreka BS'!I:I,'Youreka BS'!$Q:$Q,$B54)</f>
        <v>0</v>
      </c>
      <c r="K54" s="52">
        <f>SUMIFS('Youreka BS'!I:I,'Youreka BS'!$Q:$Q,$B54)-SUMIFS('Youreka BS'!J:J,'Youreka BS'!$Q:$Q,$B54)</f>
        <v>0</v>
      </c>
      <c r="L54" s="52">
        <f>SUMIFS('Youreka BS'!J:J,'Youreka BS'!$Q:$Q,$B54)-SUMIFS('Youreka BS'!K:K,'Youreka BS'!$Q:$Q,$B54)</f>
        <v>0</v>
      </c>
      <c r="M54" s="52">
        <f>SUMIFS('Youreka BS'!K:K,'Youreka BS'!$Q:$Q,$B54)-SUMIFS('Youreka BS'!L:L,'Youreka BS'!$Q:$Q,$B54)</f>
        <v>0</v>
      </c>
      <c r="N54" s="52">
        <f>SUMIFS('Youreka BS'!L:L,'Youreka BS'!$Q:$Q,$B54)-SUMIFS('Youreka BS'!M:M,'Youreka BS'!$Q:$Q,$B54)</f>
        <v>0</v>
      </c>
      <c r="O54" s="52">
        <f>SUMIFS('Youreka BS'!M:M,'Youreka BS'!$Q:$Q,$B54)-SUMIFS('Youreka BS'!N:N,'Youreka BS'!$Q:$Q,$B54)</f>
        <v>0</v>
      </c>
      <c r="P54" s="9"/>
      <c r="Q54" s="9">
        <f t="shared" si="102"/>
        <v>0</v>
      </c>
      <c r="R54" s="9"/>
      <c r="S54" s="9">
        <f t="shared" ref="S54:V54" si="116">SUMIFS($D54:$O54,$D$4:$O$4,S$4)</f>
        <v>0</v>
      </c>
      <c r="T54" s="9">
        <f t="shared" si="116"/>
        <v>0</v>
      </c>
      <c r="U54" s="9">
        <f t="shared" si="116"/>
        <v>0</v>
      </c>
      <c r="V54" s="9">
        <f t="shared" si="116"/>
        <v>0</v>
      </c>
      <c r="W54" s="9"/>
      <c r="X54" s="9">
        <f t="shared" si="104"/>
        <v>0</v>
      </c>
      <c r="AA54" s="41"/>
      <c r="AB54" s="33">
        <v>0</v>
      </c>
      <c r="AC54" s="33"/>
      <c r="AD54" s="33">
        <v>0</v>
      </c>
      <c r="AE54" s="33">
        <v>0</v>
      </c>
      <c r="AF54" s="33">
        <v>0</v>
      </c>
      <c r="AG54" s="33">
        <v>0</v>
      </c>
      <c r="AH54" s="33"/>
      <c r="AI54" s="285">
        <v>0</v>
      </c>
      <c r="AJ54" s="33">
        <v>0</v>
      </c>
      <c r="AK54" s="33">
        <v>0</v>
      </c>
      <c r="AL54" s="33">
        <v>0</v>
      </c>
      <c r="AM54" s="33">
        <v>0</v>
      </c>
      <c r="AN54" s="33">
        <v>0</v>
      </c>
      <c r="AO54" s="33">
        <v>0</v>
      </c>
      <c r="AP54" s="33">
        <v>0</v>
      </c>
      <c r="AQ54" s="33">
        <v>0</v>
      </c>
      <c r="AR54" s="33">
        <v>0</v>
      </c>
      <c r="AS54" s="33">
        <v>0</v>
      </c>
      <c r="AT54" s="33">
        <v>0</v>
      </c>
      <c r="AU54" s="33">
        <v>0</v>
      </c>
      <c r="AV54" s="41"/>
      <c r="AY54" s="286">
        <v>0</v>
      </c>
      <c r="AZ54" s="52">
        <v>0</v>
      </c>
      <c r="BA54" s="52">
        <v>0</v>
      </c>
      <c r="BB54" s="52">
        <v>0</v>
      </c>
      <c r="BC54" s="52">
        <v>0</v>
      </c>
      <c r="BD54" s="52">
        <v>0</v>
      </c>
      <c r="BE54" s="52">
        <v>0</v>
      </c>
      <c r="BF54" s="52">
        <v>0</v>
      </c>
      <c r="BG54" s="52">
        <v>0</v>
      </c>
      <c r="BH54" s="52">
        <v>0</v>
      </c>
      <c r="BI54" s="52">
        <v>0</v>
      </c>
      <c r="BJ54" s="52">
        <v>0</v>
      </c>
      <c r="BK54" s="52">
        <v>0</v>
      </c>
      <c r="BL54" s="8"/>
      <c r="BM54" s="9">
        <f t="shared" si="105"/>
        <v>0</v>
      </c>
      <c r="BN54" s="9"/>
      <c r="BO54" s="9">
        <f t="shared" ref="BO54:BR54" si="117">SUMIFS($AZ54:$BK54,$AZ$4:$BK$4,BO$4)</f>
        <v>0</v>
      </c>
      <c r="BP54" s="9">
        <f t="shared" si="117"/>
        <v>0</v>
      </c>
      <c r="BQ54" s="9">
        <f t="shared" si="117"/>
        <v>0</v>
      </c>
      <c r="BR54" s="9">
        <f t="shared" si="117"/>
        <v>0</v>
      </c>
      <c r="BS54" s="9"/>
      <c r="BT54" s="9">
        <f t="shared" si="107"/>
        <v>0</v>
      </c>
    </row>
    <row r="55" spans="2:72" ht="14.25" customHeight="1" x14ac:dyDescent="0.25">
      <c r="B55" s="71" t="s">
        <v>233</v>
      </c>
      <c r="C55" s="286">
        <f t="shared" si="101"/>
        <v>0</v>
      </c>
      <c r="D55" s="52">
        <f>SUMIFS('Youreka BS'!B:B,'Youreka BS'!$Q:$Q,$B55)-SUMIFS('Youreka BS'!C:C,'Youreka BS'!$Q:$Q,$B55)</f>
        <v>0</v>
      </c>
      <c r="E55" s="52">
        <f>SUMIFS('Youreka BS'!C:C,'Youreka BS'!$Q:$Q,$B55)-SUMIFS('Youreka BS'!D:D,'Youreka BS'!$Q:$Q,$B55)</f>
        <v>0</v>
      </c>
      <c r="F55" s="52">
        <f>SUMIFS('Youreka BS'!D:D,'Youreka BS'!$Q:$Q,$B55)-SUMIFS('Youreka BS'!E:E,'Youreka BS'!$Q:$Q,$B55)</f>
        <v>0</v>
      </c>
      <c r="G55" s="52">
        <f>SUMIFS('Youreka BS'!E:E,'Youreka BS'!$Q:$Q,$B55)-SUMIFS('Youreka BS'!F:F,'Youreka BS'!$Q:$Q,$B55)</f>
        <v>0</v>
      </c>
      <c r="H55" s="52">
        <f>SUMIFS('Youreka BS'!F:F,'Youreka BS'!$Q:$Q,$B55)-SUMIFS('Youreka BS'!G:G,'Youreka BS'!$Q:$Q,$B55)</f>
        <v>0</v>
      </c>
      <c r="I55" s="52">
        <f>SUMIFS('Youreka BS'!G:G,'Youreka BS'!$Q:$Q,$B55)-SUMIFS('Youreka BS'!H:H,'Youreka BS'!$Q:$Q,$B55)</f>
        <v>0</v>
      </c>
      <c r="J55" s="52">
        <f>SUMIFS('Youreka BS'!H:H,'Youreka BS'!$Q:$Q,$B55)-SUMIFS('Youreka BS'!I:I,'Youreka BS'!$Q:$Q,$B55)</f>
        <v>0</v>
      </c>
      <c r="K55" s="52">
        <f>SUMIFS('Youreka BS'!I:I,'Youreka BS'!$Q:$Q,$B55)-SUMIFS('Youreka BS'!J:J,'Youreka BS'!$Q:$Q,$B55)</f>
        <v>0</v>
      </c>
      <c r="L55" s="52">
        <f>SUMIFS('Youreka BS'!J:J,'Youreka BS'!$Q:$Q,$B55)-SUMIFS('Youreka BS'!K:K,'Youreka BS'!$Q:$Q,$B55)</f>
        <v>0</v>
      </c>
      <c r="M55" s="52">
        <f>SUMIFS('Youreka BS'!K:K,'Youreka BS'!$Q:$Q,$B55)-SUMIFS('Youreka BS'!L:L,'Youreka BS'!$Q:$Q,$B55)</f>
        <v>0</v>
      </c>
      <c r="N55" s="52">
        <f>SUMIFS('Youreka BS'!L:L,'Youreka BS'!$Q:$Q,$B55)-SUMIFS('Youreka BS'!M:M,'Youreka BS'!$Q:$Q,$B55)</f>
        <v>0</v>
      </c>
      <c r="O55" s="52">
        <f>SUMIFS('Youreka BS'!M:M,'Youreka BS'!$Q:$Q,$B55)-SUMIFS('Youreka BS'!N:N,'Youreka BS'!$Q:$Q,$B55)</f>
        <v>0</v>
      </c>
      <c r="P55" s="9"/>
      <c r="Q55" s="9">
        <f t="shared" si="102"/>
        <v>0</v>
      </c>
      <c r="R55" s="9"/>
      <c r="S55" s="9">
        <f t="shared" ref="S55:V55" si="118">SUMIFS($D55:$O55,$D$4:$O$4,S$4)</f>
        <v>0</v>
      </c>
      <c r="T55" s="9">
        <f t="shared" si="118"/>
        <v>0</v>
      </c>
      <c r="U55" s="9">
        <f t="shared" si="118"/>
        <v>0</v>
      </c>
      <c r="V55" s="9">
        <f t="shared" si="118"/>
        <v>0</v>
      </c>
      <c r="W55" s="9"/>
      <c r="X55" s="9">
        <f t="shared" si="104"/>
        <v>0</v>
      </c>
      <c r="AA55" s="41"/>
      <c r="AB55" s="33">
        <v>0</v>
      </c>
      <c r="AC55" s="33"/>
      <c r="AD55" s="33">
        <v>0</v>
      </c>
      <c r="AE55" s="33">
        <v>0</v>
      </c>
      <c r="AF55" s="33">
        <v>0</v>
      </c>
      <c r="AG55" s="33">
        <v>0</v>
      </c>
      <c r="AH55" s="33"/>
      <c r="AI55" s="285">
        <v>0</v>
      </c>
      <c r="AJ55" s="33">
        <v>0</v>
      </c>
      <c r="AK55" s="33">
        <v>0</v>
      </c>
      <c r="AL55" s="33">
        <v>0</v>
      </c>
      <c r="AM55" s="33">
        <v>0</v>
      </c>
      <c r="AN55" s="33">
        <v>0</v>
      </c>
      <c r="AO55" s="33">
        <v>0</v>
      </c>
      <c r="AP55" s="33">
        <v>0</v>
      </c>
      <c r="AQ55" s="33">
        <v>0</v>
      </c>
      <c r="AR55" s="33">
        <v>0</v>
      </c>
      <c r="AS55" s="33">
        <v>0</v>
      </c>
      <c r="AT55" s="33">
        <v>0</v>
      </c>
      <c r="AU55" s="33">
        <v>0</v>
      </c>
      <c r="AV55" s="41"/>
      <c r="AY55" s="286">
        <v>0</v>
      </c>
      <c r="AZ55" s="52">
        <v>0</v>
      </c>
      <c r="BA55" s="52">
        <v>0</v>
      </c>
      <c r="BB55" s="52">
        <v>0</v>
      </c>
      <c r="BC55" s="52">
        <v>0</v>
      </c>
      <c r="BD55" s="52">
        <v>0</v>
      </c>
      <c r="BE55" s="52">
        <v>0</v>
      </c>
      <c r="BF55" s="52">
        <v>0</v>
      </c>
      <c r="BG55" s="52">
        <v>0</v>
      </c>
      <c r="BH55" s="52">
        <v>0</v>
      </c>
      <c r="BI55" s="52">
        <v>0</v>
      </c>
      <c r="BJ55" s="52">
        <v>0</v>
      </c>
      <c r="BK55" s="52">
        <v>0</v>
      </c>
      <c r="BL55" s="8"/>
      <c r="BM55" s="9">
        <f t="shared" si="105"/>
        <v>0</v>
      </c>
      <c r="BN55" s="9"/>
      <c r="BO55" s="9">
        <f t="shared" ref="BO55:BR55" si="119">SUMIFS($AZ55:$BK55,$AZ$4:$BK$4,BO$4)</f>
        <v>0</v>
      </c>
      <c r="BP55" s="9">
        <f t="shared" si="119"/>
        <v>0</v>
      </c>
      <c r="BQ55" s="9">
        <f t="shared" si="119"/>
        <v>0</v>
      </c>
      <c r="BR55" s="9">
        <f t="shared" si="119"/>
        <v>0</v>
      </c>
      <c r="BS55" s="9"/>
      <c r="BT55" s="9">
        <f t="shared" si="107"/>
        <v>0</v>
      </c>
    </row>
    <row r="56" spans="2:72" ht="14.25" customHeight="1" x14ac:dyDescent="0.25">
      <c r="B56" s="70" t="s">
        <v>234</v>
      </c>
      <c r="C56" s="11">
        <f t="shared" ref="C56" si="120">SUM(C49:C55)</f>
        <v>0</v>
      </c>
      <c r="D56" s="11">
        <f t="shared" ref="D56:O56" si="121">SUM(D49:D55)</f>
        <v>0</v>
      </c>
      <c r="E56" s="11">
        <f t="shared" si="121"/>
        <v>0</v>
      </c>
      <c r="F56" s="11">
        <f t="shared" si="121"/>
        <v>0</v>
      </c>
      <c r="G56" s="11">
        <f t="shared" si="121"/>
        <v>0</v>
      </c>
      <c r="H56" s="11">
        <f t="shared" si="121"/>
        <v>0</v>
      </c>
      <c r="I56" s="11">
        <f t="shared" si="121"/>
        <v>0</v>
      </c>
      <c r="J56" s="11">
        <f t="shared" si="121"/>
        <v>-1947.42</v>
      </c>
      <c r="K56" s="11">
        <f t="shared" si="121"/>
        <v>0</v>
      </c>
      <c r="L56" s="11">
        <f t="shared" si="121"/>
        <v>0</v>
      </c>
      <c r="M56" s="11">
        <f t="shared" si="121"/>
        <v>0</v>
      </c>
      <c r="N56" s="11">
        <f t="shared" si="121"/>
        <v>0</v>
      </c>
      <c r="O56" s="11">
        <f t="shared" si="121"/>
        <v>0</v>
      </c>
      <c r="Q56" s="11">
        <f t="shared" si="102"/>
        <v>0</v>
      </c>
      <c r="S56" s="11">
        <f t="shared" ref="S56:V56" si="122">SUMIFS($D56:$O56,$D$4:$O$4,S$4)</f>
        <v>0</v>
      </c>
      <c r="T56" s="11">
        <f t="shared" si="122"/>
        <v>0</v>
      </c>
      <c r="U56" s="11">
        <f t="shared" si="122"/>
        <v>-1947.42</v>
      </c>
      <c r="V56" s="11">
        <f t="shared" si="122"/>
        <v>0</v>
      </c>
      <c r="X56" s="11">
        <f t="shared" si="104"/>
        <v>0</v>
      </c>
      <c r="AA56" s="29"/>
      <c r="AB56" s="264">
        <v>1.6666338970594552E-3</v>
      </c>
      <c r="AC56" s="41"/>
      <c r="AD56" s="264">
        <v>1.6666579065827136E-3</v>
      </c>
      <c r="AE56" s="264">
        <v>-8.7596845332882367E-9</v>
      </c>
      <c r="AF56" s="264">
        <v>-6.8970393840572797E-9</v>
      </c>
      <c r="AG56" s="264">
        <v>-8.3527993410825729E-9</v>
      </c>
      <c r="AH56" s="41"/>
      <c r="AI56" s="297">
        <v>0</v>
      </c>
      <c r="AJ56" s="264">
        <v>1.666664367633075E-3</v>
      </c>
      <c r="AK56" s="264">
        <v>-2.2992026060819626E-9</v>
      </c>
      <c r="AL56" s="264">
        <v>-4.1618477553129196E-9</v>
      </c>
      <c r="AM56" s="264">
        <v>-2.2989183889876585E-9</v>
      </c>
      <c r="AN56" s="264">
        <v>-2.2989183889876585E-9</v>
      </c>
      <c r="AO56" s="264">
        <v>-4.1618477553129196E-9</v>
      </c>
      <c r="AP56" s="264">
        <v>-2.2992026060819626E-9</v>
      </c>
      <c r="AQ56" s="264">
        <v>-2.2989183889876585E-9</v>
      </c>
      <c r="AR56" s="264">
        <v>-2.2989183889876585E-9</v>
      </c>
      <c r="AS56" s="264">
        <v>-4.1618477553129196E-9</v>
      </c>
      <c r="AT56" s="264">
        <v>-2.0954757928848267E-9</v>
      </c>
      <c r="AU56" s="264">
        <v>-2.0954757928848267E-9</v>
      </c>
      <c r="AV56" s="29"/>
      <c r="AY56" s="289">
        <v>0</v>
      </c>
      <c r="AZ56" s="11">
        <v>0</v>
      </c>
      <c r="BA56" s="11">
        <v>0</v>
      </c>
      <c r="BB56" s="11">
        <v>0</v>
      </c>
      <c r="BC56" s="11">
        <v>0</v>
      </c>
      <c r="BD56" s="11">
        <v>0</v>
      </c>
      <c r="BE56" s="11">
        <v>0</v>
      </c>
      <c r="BF56" s="11">
        <v>-1800.94</v>
      </c>
      <c r="BG56" s="11">
        <v>-1683.5</v>
      </c>
      <c r="BH56" s="11">
        <v>1683.5</v>
      </c>
      <c r="BI56" s="11">
        <v>0</v>
      </c>
      <c r="BJ56" s="11">
        <v>-3253.4</v>
      </c>
      <c r="BK56" s="11">
        <v>0</v>
      </c>
      <c r="BL56" s="8"/>
      <c r="BM56" s="11">
        <f t="shared" si="105"/>
        <v>0</v>
      </c>
      <c r="BO56" s="11">
        <f t="shared" ref="BO56:BR56" si="123">SUMIFS($AZ56:$BK56,$AZ$4:$BK$4,BO$4)</f>
        <v>0</v>
      </c>
      <c r="BP56" s="11">
        <f t="shared" si="123"/>
        <v>0</v>
      </c>
      <c r="BQ56" s="11">
        <f t="shared" si="123"/>
        <v>-1800.94</v>
      </c>
      <c r="BR56" s="11">
        <f t="shared" si="123"/>
        <v>-3253.4</v>
      </c>
      <c r="BT56" s="11">
        <f t="shared" si="107"/>
        <v>-3253.4</v>
      </c>
    </row>
    <row r="57" spans="2:72" ht="14.25" customHeight="1" x14ac:dyDescent="0.25">
      <c r="B57" s="70"/>
      <c r="C57" s="21"/>
      <c r="D57" s="21"/>
      <c r="E57" s="21"/>
      <c r="F57" s="21"/>
      <c r="G57" s="21"/>
      <c r="H57" s="21"/>
      <c r="I57" s="21"/>
      <c r="J57" s="21"/>
      <c r="K57" s="21"/>
      <c r="L57" s="21"/>
      <c r="M57" s="21"/>
      <c r="N57" s="21"/>
      <c r="O57" s="21"/>
      <c r="Q57" s="21"/>
      <c r="S57" s="21"/>
      <c r="T57" s="21"/>
      <c r="U57" s="21"/>
      <c r="V57" s="21"/>
      <c r="X57" s="21"/>
      <c r="AA57" s="41"/>
      <c r="AB57" s="42"/>
      <c r="AC57" s="41"/>
      <c r="AD57" s="42"/>
      <c r="AE57" s="42"/>
      <c r="AF57" s="42"/>
      <c r="AG57" s="42"/>
      <c r="AH57" s="41"/>
      <c r="AI57" s="300"/>
      <c r="AJ57" s="42"/>
      <c r="AK57" s="42"/>
      <c r="AL57" s="42"/>
      <c r="AM57" s="42"/>
      <c r="AN57" s="42"/>
      <c r="AO57" s="42"/>
      <c r="AP57" s="42"/>
      <c r="AQ57" s="42"/>
      <c r="AR57" s="42"/>
      <c r="AS57" s="42"/>
      <c r="AT57" s="42"/>
      <c r="AU57" s="42"/>
      <c r="AV57" s="41"/>
      <c r="AY57" s="299"/>
      <c r="AZ57" s="21"/>
      <c r="BA57" s="21"/>
      <c r="BB57" s="21"/>
      <c r="BC57" s="21"/>
      <c r="BD57" s="21"/>
      <c r="BE57" s="21"/>
      <c r="BF57" s="21"/>
      <c r="BG57" s="21"/>
      <c r="BH57" s="21"/>
      <c r="BI57" s="21"/>
      <c r="BJ57" s="21"/>
      <c r="BK57" s="21"/>
      <c r="BL57" s="8"/>
      <c r="BM57" s="21"/>
      <c r="BO57" s="21"/>
      <c r="BP57" s="21"/>
      <c r="BQ57" s="21"/>
      <c r="BR57" s="21"/>
      <c r="BT57" s="21"/>
    </row>
    <row r="58" spans="2:72" ht="14.25" customHeight="1" x14ac:dyDescent="0.25">
      <c r="B58" s="70" t="s">
        <v>235</v>
      </c>
      <c r="C58" s="21"/>
      <c r="D58" s="21"/>
      <c r="E58" s="21"/>
      <c r="F58" s="21"/>
      <c r="G58" s="21"/>
      <c r="H58" s="21"/>
      <c r="I58" s="21"/>
      <c r="J58" s="21"/>
      <c r="K58" s="21"/>
      <c r="L58" s="21"/>
      <c r="M58" s="21"/>
      <c r="N58" s="21"/>
      <c r="O58" s="21"/>
      <c r="Q58" s="21"/>
      <c r="S58" s="21"/>
      <c r="T58" s="21"/>
      <c r="U58" s="21"/>
      <c r="V58" s="21"/>
      <c r="X58" s="21"/>
      <c r="AA58" s="41"/>
      <c r="AB58" s="42"/>
      <c r="AC58" s="41"/>
      <c r="AD58" s="42"/>
      <c r="AE58" s="42"/>
      <c r="AF58" s="42"/>
      <c r="AG58" s="42"/>
      <c r="AH58" s="41"/>
      <c r="AI58" s="300"/>
      <c r="AJ58" s="42"/>
      <c r="AK58" s="42"/>
      <c r="AL58" s="42"/>
      <c r="AM58" s="42"/>
      <c r="AN58" s="42"/>
      <c r="AO58" s="42"/>
      <c r="AP58" s="42"/>
      <c r="AQ58" s="42"/>
      <c r="AR58" s="42"/>
      <c r="AS58" s="42"/>
      <c r="AT58" s="42"/>
      <c r="AU58" s="42"/>
      <c r="AV58" s="41"/>
      <c r="AY58" s="299"/>
      <c r="AZ58" s="21"/>
      <c r="BA58" s="21"/>
      <c r="BB58" s="21"/>
      <c r="BC58" s="21"/>
      <c r="BD58" s="21"/>
      <c r="BE58" s="21"/>
      <c r="BF58" s="21"/>
      <c r="BG58" s="21"/>
      <c r="BH58" s="21"/>
      <c r="BI58" s="21"/>
      <c r="BJ58" s="21"/>
      <c r="BK58" s="21"/>
      <c r="BL58" s="8"/>
      <c r="BM58" s="21"/>
      <c r="BO58" s="21"/>
      <c r="BP58" s="21"/>
      <c r="BQ58" s="21"/>
      <c r="BR58" s="21"/>
      <c r="BT58" s="21"/>
    </row>
    <row r="59" spans="2:72" ht="14.25" customHeight="1" x14ac:dyDescent="0.25">
      <c r="B59" s="71" t="s">
        <v>236</v>
      </c>
      <c r="C59" s="299">
        <f t="shared" ref="C59:C61" si="124">BK59</f>
        <v>0</v>
      </c>
      <c r="D59" s="9">
        <f>SUMIFS('Youreka BS'!C:C,'Youreka BS'!$Q:$Q,$B59)-SUMIFS('Youreka BS'!B:B,'Youreka BS'!$Q:$Q,$B59)</f>
        <v>0</v>
      </c>
      <c r="E59" s="9">
        <f>SUMIFS('Youreka BS'!D:D,'Youreka BS'!$Q:$Q,$B59)-SUMIFS('Youreka BS'!C:C,'Youreka BS'!$Q:$Q,$B59)</f>
        <v>0</v>
      </c>
      <c r="F59" s="9">
        <f>SUMIFS('Youreka BS'!E:E,'Youreka BS'!$Q:$Q,$B59)-SUMIFS('Youreka BS'!D:D,'Youreka BS'!$Q:$Q,$B59)</f>
        <v>0</v>
      </c>
      <c r="G59" s="9">
        <f>SUMIFS('Youreka BS'!F:F,'Youreka BS'!$Q:$Q,$B59)-SUMIFS('Youreka BS'!E:E,'Youreka BS'!$Q:$Q,$B59)</f>
        <v>0</v>
      </c>
      <c r="H59" s="9">
        <f>SUMIFS('Youreka BS'!G:G,'Youreka BS'!$Q:$Q,$B59)-SUMIFS('Youreka BS'!F:F,'Youreka BS'!$Q:$Q,$B59)</f>
        <v>0</v>
      </c>
      <c r="I59" s="9">
        <f>SUMIFS('Youreka BS'!H:H,'Youreka BS'!$Q:$Q,$B59)-SUMIFS('Youreka BS'!G:G,'Youreka BS'!$Q:$Q,$B59)</f>
        <v>0</v>
      </c>
      <c r="J59" s="9">
        <f>SUMIFS('Youreka BS'!I:I,'Youreka BS'!$Q:$Q,$B59)-SUMIFS('Youreka BS'!H:H,'Youreka BS'!$Q:$Q,$B59)</f>
        <v>0</v>
      </c>
      <c r="K59" s="9">
        <f>SUMIFS('Youreka BS'!J:J,'Youreka BS'!$Q:$Q,$B59)-SUMIFS('Youreka BS'!I:I,'Youreka BS'!$Q:$Q,$B59)</f>
        <v>0</v>
      </c>
      <c r="L59" s="9">
        <f>SUMIFS('Youreka BS'!K:K,'Youreka BS'!$Q:$Q,$B59)-SUMIFS('Youreka BS'!J:J,'Youreka BS'!$Q:$Q,$B59)</f>
        <v>0</v>
      </c>
      <c r="M59" s="9">
        <f>SUMIFS('Youreka BS'!L:L,'Youreka BS'!$Q:$Q,$B59)-SUMIFS('Youreka BS'!K:K,'Youreka BS'!$Q:$Q,$B59)</f>
        <v>0</v>
      </c>
      <c r="N59" s="9">
        <f>SUMIFS('Youreka BS'!M:M,'Youreka BS'!$Q:$Q,$B59)-SUMIFS('Youreka BS'!L:L,'Youreka BS'!$Q:$Q,$B59)</f>
        <v>0</v>
      </c>
      <c r="O59" s="9">
        <f>SUMIFS('Youreka BS'!N:N,'Youreka BS'!$Q:$Q,$B59)-SUMIFS('Youreka BS'!M:M,'Youreka BS'!$Q:$Q,$B59)</f>
        <v>0</v>
      </c>
      <c r="Q59" s="9">
        <f t="shared" ref="Q59:Q62" si="125">SUMIFS($D59:$O59,$D$5:$O$5,"="&amp;$Q$5)</f>
        <v>0</v>
      </c>
      <c r="S59" s="9">
        <f t="shared" ref="S59:V59" si="126">SUMIFS($D59:$O59,$D$4:$O$4,S$4)</f>
        <v>0</v>
      </c>
      <c r="T59" s="9">
        <f t="shared" si="126"/>
        <v>0</v>
      </c>
      <c r="U59" s="9">
        <f t="shared" si="126"/>
        <v>0</v>
      </c>
      <c r="V59" s="9">
        <f t="shared" si="126"/>
        <v>0</v>
      </c>
      <c r="X59" s="9">
        <f t="shared" ref="X59:X62" si="127">SUMIFS($C59:$O59,$C$5:$O$5,"="&amp;$X$5)</f>
        <v>0</v>
      </c>
      <c r="AA59" s="41"/>
      <c r="AB59" s="33">
        <v>0</v>
      </c>
      <c r="AC59" s="301"/>
      <c r="AD59" s="33">
        <v>0</v>
      </c>
      <c r="AE59" s="33">
        <v>0</v>
      </c>
      <c r="AF59" s="33">
        <v>0</v>
      </c>
      <c r="AG59" s="33">
        <v>0</v>
      </c>
      <c r="AH59" s="298"/>
      <c r="AI59" s="285">
        <v>0</v>
      </c>
      <c r="AJ59" s="33">
        <v>0</v>
      </c>
      <c r="AK59" s="33">
        <v>0</v>
      </c>
      <c r="AL59" s="33">
        <v>0</v>
      </c>
      <c r="AM59" s="33">
        <v>0</v>
      </c>
      <c r="AN59" s="33">
        <v>0</v>
      </c>
      <c r="AO59" s="33">
        <v>0</v>
      </c>
      <c r="AP59" s="33">
        <v>0</v>
      </c>
      <c r="AQ59" s="33">
        <v>0</v>
      </c>
      <c r="AR59" s="33">
        <v>0</v>
      </c>
      <c r="AS59" s="33">
        <v>0</v>
      </c>
      <c r="AT59" s="33">
        <v>0</v>
      </c>
      <c r="AU59" s="33">
        <v>0</v>
      </c>
      <c r="AV59" s="41"/>
      <c r="AY59" s="302">
        <v>0</v>
      </c>
      <c r="AZ59" s="9">
        <v>0</v>
      </c>
      <c r="BA59" s="9">
        <v>0</v>
      </c>
      <c r="BB59" s="9">
        <v>0</v>
      </c>
      <c r="BC59" s="9">
        <v>0</v>
      </c>
      <c r="BD59" s="9">
        <v>0</v>
      </c>
      <c r="BE59" s="9">
        <v>0</v>
      </c>
      <c r="BF59" s="9">
        <v>0</v>
      </c>
      <c r="BG59" s="9">
        <v>0</v>
      </c>
      <c r="BH59" s="9">
        <v>0</v>
      </c>
      <c r="BI59" s="9">
        <v>0</v>
      </c>
      <c r="BJ59" s="9">
        <v>0</v>
      </c>
      <c r="BK59" s="9">
        <v>0</v>
      </c>
      <c r="BL59" s="8"/>
      <c r="BM59" s="9">
        <f t="shared" ref="BM59:BM62" si="128">SUMIFS($AZ59:$BK59,$AZ$5:$BK$5,"="&amp;$BM$5)</f>
        <v>0</v>
      </c>
      <c r="BN59" s="9"/>
      <c r="BO59" s="9">
        <f t="shared" ref="BO59:BR59" si="129">SUMIFS($AZ59:$BK59,$AZ$4:$BK$4,BO$4)</f>
        <v>0</v>
      </c>
      <c r="BP59" s="9">
        <f t="shared" si="129"/>
        <v>0</v>
      </c>
      <c r="BQ59" s="9">
        <f t="shared" si="129"/>
        <v>0</v>
      </c>
      <c r="BR59" s="9">
        <f t="shared" si="129"/>
        <v>0</v>
      </c>
      <c r="BS59" s="9"/>
      <c r="BT59" s="9">
        <f t="shared" ref="BT59:BT62" si="130">SUMIFS($AY59:$BK59,$AY$5:$BK$5,"="&amp;$BT$5)</f>
        <v>0</v>
      </c>
    </row>
    <row r="60" spans="2:72" ht="14.25" customHeight="1" x14ac:dyDescent="0.25">
      <c r="B60" s="512" t="s">
        <v>1047</v>
      </c>
      <c r="C60" s="302">
        <f t="shared" si="124"/>
        <v>0</v>
      </c>
      <c r="D60" s="9">
        <f>SUMIFS('Youreka BS'!C:C,'Youreka BS'!$Q:$Q,$B60)-SUMIFS('Youreka BS'!B:B,'Youreka BS'!$Q:$Q,$B60)</f>
        <v>0</v>
      </c>
      <c r="E60" s="9">
        <f>SUMIFS('Youreka BS'!D:D,'Youreka BS'!$Q:$Q,$B60)-SUMIFS('Youreka BS'!C:C,'Youreka BS'!$Q:$Q,$B60)</f>
        <v>0</v>
      </c>
      <c r="F60" s="9">
        <f>SUMIFS('Youreka BS'!E:E,'Youreka BS'!$Q:$Q,$B60)-SUMIFS('Youreka BS'!D:D,'Youreka BS'!$Q:$Q,$B60)</f>
        <v>0</v>
      </c>
      <c r="G60" s="9">
        <f>SUMIFS('Youreka BS'!F:F,'Youreka BS'!$Q:$Q,$B60)-SUMIFS('Youreka BS'!E:E,'Youreka BS'!$Q:$Q,$B60)</f>
        <v>0</v>
      </c>
      <c r="H60" s="9">
        <f>SUMIFS('Youreka BS'!G:G,'Youreka BS'!$Q:$Q,$B60)-SUMIFS('Youreka BS'!F:F,'Youreka BS'!$Q:$Q,$B60)</f>
        <v>0</v>
      </c>
      <c r="I60" s="9">
        <f>SUMIFS('Youreka BS'!H:H,'Youreka BS'!$Q:$Q,$B60)-SUMIFS('Youreka BS'!G:G,'Youreka BS'!$Q:$Q,$B60)</f>
        <v>0</v>
      </c>
      <c r="J60" s="9">
        <f>SUMIFS('Youreka BS'!I:I,'Youreka BS'!$Q:$Q,$B60)-SUMIFS('Youreka BS'!H:H,'Youreka BS'!$Q:$Q,$B60)</f>
        <v>0</v>
      </c>
      <c r="K60" s="9">
        <f>SUMIFS('Youreka BS'!J:J,'Youreka BS'!$Q:$Q,$B60)-SUMIFS('Youreka BS'!I:I,'Youreka BS'!$Q:$Q,$B60)</f>
        <v>0</v>
      </c>
      <c r="L60" s="9">
        <f>SUMIFS('Youreka BS'!K:K,'Youreka BS'!$Q:$Q,$B60)-SUMIFS('Youreka BS'!J:J,'Youreka BS'!$Q:$Q,$B60)</f>
        <v>0</v>
      </c>
      <c r="M60" s="9">
        <f>SUMIFS('Youreka BS'!L:L,'Youreka BS'!$Q:$Q,$B60)-SUMIFS('Youreka BS'!K:K,'Youreka BS'!$Q:$Q,$B60)</f>
        <v>0</v>
      </c>
      <c r="N60" s="9">
        <f>SUMIFS('Youreka BS'!M:M,'Youreka BS'!$Q:$Q,$B60)-SUMIFS('Youreka BS'!L:L,'Youreka BS'!$Q:$Q,$B60)</f>
        <v>0</v>
      </c>
      <c r="O60" s="9">
        <f>SUMIFS('Youreka BS'!N:N,'Youreka BS'!$Q:$Q,$B60)-SUMIFS('Youreka BS'!M:M,'Youreka BS'!$Q:$Q,$B60)</f>
        <v>0</v>
      </c>
      <c r="Q60" s="9">
        <f t="shared" si="125"/>
        <v>0</v>
      </c>
      <c r="S60" s="9">
        <f t="shared" ref="S60:V60" si="131">SUMIFS($D60:$O60,$D$4:$O$4,S$4)</f>
        <v>0</v>
      </c>
      <c r="T60" s="9">
        <f t="shared" si="131"/>
        <v>0</v>
      </c>
      <c r="U60" s="9">
        <f t="shared" si="131"/>
        <v>0</v>
      </c>
      <c r="V60" s="9">
        <f t="shared" si="131"/>
        <v>0</v>
      </c>
      <c r="X60" s="9">
        <f t="shared" si="127"/>
        <v>0</v>
      </c>
      <c r="AA60" s="41"/>
      <c r="AB60" s="33">
        <v>0</v>
      </c>
      <c r="AC60" s="301"/>
      <c r="AD60" s="33">
        <v>0</v>
      </c>
      <c r="AE60" s="33">
        <v>0</v>
      </c>
      <c r="AF60" s="33">
        <v>0</v>
      </c>
      <c r="AG60" s="33">
        <v>0</v>
      </c>
      <c r="AH60" s="298"/>
      <c r="AI60" s="285">
        <v>0</v>
      </c>
      <c r="AJ60" s="33">
        <v>0</v>
      </c>
      <c r="AK60" s="33">
        <v>0</v>
      </c>
      <c r="AL60" s="33">
        <v>0</v>
      </c>
      <c r="AM60" s="33">
        <v>0</v>
      </c>
      <c r="AN60" s="33">
        <v>0</v>
      </c>
      <c r="AO60" s="33">
        <v>0</v>
      </c>
      <c r="AP60" s="33">
        <v>0</v>
      </c>
      <c r="AQ60" s="33">
        <v>0</v>
      </c>
      <c r="AR60" s="33">
        <v>0</v>
      </c>
      <c r="AS60" s="33">
        <v>0</v>
      </c>
      <c r="AT60" s="33">
        <v>0</v>
      </c>
      <c r="AU60" s="33">
        <v>0</v>
      </c>
      <c r="AV60" s="41"/>
      <c r="AY60" s="302">
        <v>0</v>
      </c>
      <c r="AZ60" s="9">
        <v>0</v>
      </c>
      <c r="BA60" s="9">
        <v>0</v>
      </c>
      <c r="BB60" s="9">
        <v>0</v>
      </c>
      <c r="BC60" s="9">
        <v>0</v>
      </c>
      <c r="BD60" s="9">
        <v>0</v>
      </c>
      <c r="BE60" s="9">
        <v>0</v>
      </c>
      <c r="BF60" s="9">
        <v>0</v>
      </c>
      <c r="BG60" s="9">
        <v>0</v>
      </c>
      <c r="BH60" s="9">
        <v>0</v>
      </c>
      <c r="BI60" s="9">
        <v>0</v>
      </c>
      <c r="BJ60" s="9">
        <v>0</v>
      </c>
      <c r="BK60" s="9">
        <v>0</v>
      </c>
      <c r="BL60" s="8"/>
      <c r="BM60" s="9">
        <f t="shared" si="128"/>
        <v>0</v>
      </c>
      <c r="BN60" s="9"/>
      <c r="BO60" s="9">
        <f t="shared" ref="BO60:BR60" si="132">SUMIFS($AZ60:$BK60,$AZ$4:$BK$4,BO$4)</f>
        <v>0</v>
      </c>
      <c r="BP60" s="9">
        <f t="shared" si="132"/>
        <v>0</v>
      </c>
      <c r="BQ60" s="9">
        <f t="shared" si="132"/>
        <v>0</v>
      </c>
      <c r="BR60" s="9">
        <f t="shared" si="132"/>
        <v>0</v>
      </c>
      <c r="BS60" s="9"/>
      <c r="BT60" s="9">
        <f t="shared" si="130"/>
        <v>0</v>
      </c>
    </row>
    <row r="61" spans="2:72" ht="14.25" customHeight="1" x14ac:dyDescent="0.25">
      <c r="B61" s="71" t="s">
        <v>237</v>
      </c>
      <c r="C61" s="286">
        <f t="shared" si="124"/>
        <v>0</v>
      </c>
      <c r="D61" s="52">
        <f>SUMIFS('Youreka BS'!C:C,'Youreka BS'!$Q:$Q,$B61)-SUMIFS('Youreka BS'!B:B,'Youreka BS'!$Q:$Q,$B61)</f>
        <v>0</v>
      </c>
      <c r="E61" s="52">
        <f>SUMIFS('Youreka BS'!D:D,'Youreka BS'!$Q:$Q,$B61)-SUMIFS('Youreka BS'!C:C,'Youreka BS'!$Q:$Q,$B61)</f>
        <v>0</v>
      </c>
      <c r="F61" s="52">
        <f>SUMIFS('Youreka BS'!E:E,'Youreka BS'!$Q:$Q,$B61)-SUMIFS('Youreka BS'!D:D,'Youreka BS'!$Q:$Q,$B61)</f>
        <v>0</v>
      </c>
      <c r="G61" s="52">
        <f>SUMIFS('Youreka BS'!F:F,'Youreka BS'!$Q:$Q,$B61)-SUMIFS('Youreka BS'!E:E,'Youreka BS'!$Q:$Q,$B61)</f>
        <v>0</v>
      </c>
      <c r="H61" s="52">
        <f>SUMIFS('Youreka BS'!G:G,'Youreka BS'!$Q:$Q,$B61)-SUMIFS('Youreka BS'!F:F,'Youreka BS'!$Q:$Q,$B61)</f>
        <v>0</v>
      </c>
      <c r="I61" s="52">
        <f>SUMIFS('Youreka BS'!H:H,'Youreka BS'!$Q:$Q,$B61)-SUMIFS('Youreka BS'!G:G,'Youreka BS'!$Q:$Q,$B61)</f>
        <v>0</v>
      </c>
      <c r="J61" s="52">
        <f>SUMIFS('Youreka BS'!I:I,'Youreka BS'!$Q:$Q,$B61)-SUMIFS('Youreka BS'!H:H,'Youreka BS'!$Q:$Q,$B61)</f>
        <v>0</v>
      </c>
      <c r="K61" s="52">
        <f>SUMIFS('Youreka BS'!J:J,'Youreka BS'!$Q:$Q,$B61)-SUMIFS('Youreka BS'!I:I,'Youreka BS'!$Q:$Q,$B61)</f>
        <v>0</v>
      </c>
      <c r="L61" s="52">
        <f>SUMIFS('Youreka BS'!K:K,'Youreka BS'!$Q:$Q,$B61)-SUMIFS('Youreka BS'!J:J,'Youreka BS'!$Q:$Q,$B61)</f>
        <v>0</v>
      </c>
      <c r="M61" s="52">
        <f>SUMIFS('Youreka BS'!L:L,'Youreka BS'!$Q:$Q,$B61)-SUMIFS('Youreka BS'!K:K,'Youreka BS'!$Q:$Q,$B61)</f>
        <v>0</v>
      </c>
      <c r="N61" s="52">
        <f>SUMIFS('Youreka BS'!M:M,'Youreka BS'!$Q:$Q,$B61)-SUMIFS('Youreka BS'!L:L,'Youreka BS'!$Q:$Q,$B61)</f>
        <v>0</v>
      </c>
      <c r="O61" s="52">
        <f>SUMIFS('Youreka BS'!N:N,'Youreka BS'!$Q:$Q,$B61)-SUMIFS('Youreka BS'!M:M,'Youreka BS'!$Q:$Q,$B61)</f>
        <v>0</v>
      </c>
      <c r="P61" s="9"/>
      <c r="Q61" s="9">
        <f t="shared" si="125"/>
        <v>0</v>
      </c>
      <c r="R61" s="9"/>
      <c r="S61" s="9">
        <f t="shared" ref="S61:V61" si="133">SUMIFS($D61:$O61,$D$4:$O$4,S$4)</f>
        <v>0</v>
      </c>
      <c r="T61" s="9">
        <f t="shared" si="133"/>
        <v>0</v>
      </c>
      <c r="U61" s="9">
        <f t="shared" si="133"/>
        <v>0</v>
      </c>
      <c r="V61" s="9">
        <f t="shared" si="133"/>
        <v>0</v>
      </c>
      <c r="W61" s="9"/>
      <c r="X61" s="9">
        <f t="shared" si="127"/>
        <v>0</v>
      </c>
      <c r="AA61" s="41"/>
      <c r="AB61" s="33">
        <v>0</v>
      </c>
      <c r="AC61" s="301"/>
      <c r="AD61" s="33">
        <v>0</v>
      </c>
      <c r="AE61" s="33">
        <v>0</v>
      </c>
      <c r="AF61" s="33">
        <v>0</v>
      </c>
      <c r="AG61" s="33">
        <v>0</v>
      </c>
      <c r="AH61" s="298"/>
      <c r="AI61" s="285">
        <v>0</v>
      </c>
      <c r="AJ61" s="33">
        <v>0</v>
      </c>
      <c r="AK61" s="33">
        <v>0</v>
      </c>
      <c r="AL61" s="33">
        <v>0</v>
      </c>
      <c r="AM61" s="33">
        <v>0</v>
      </c>
      <c r="AN61" s="33">
        <v>0</v>
      </c>
      <c r="AO61" s="33">
        <v>0</v>
      </c>
      <c r="AP61" s="33">
        <v>0</v>
      </c>
      <c r="AQ61" s="33">
        <v>0</v>
      </c>
      <c r="AR61" s="33">
        <v>0</v>
      </c>
      <c r="AS61" s="33">
        <v>0</v>
      </c>
      <c r="AT61" s="33">
        <v>0</v>
      </c>
      <c r="AU61" s="33">
        <v>0</v>
      </c>
      <c r="AV61" s="41"/>
      <c r="AY61" s="286">
        <v>0</v>
      </c>
      <c r="AZ61" s="52">
        <v>0</v>
      </c>
      <c r="BA61" s="52">
        <v>0</v>
      </c>
      <c r="BB61" s="52">
        <v>0</v>
      </c>
      <c r="BC61" s="52">
        <v>0</v>
      </c>
      <c r="BD61" s="52">
        <v>0</v>
      </c>
      <c r="BE61" s="52">
        <v>0</v>
      </c>
      <c r="BF61" s="52">
        <v>0</v>
      </c>
      <c r="BG61" s="52">
        <v>0</v>
      </c>
      <c r="BH61" s="52">
        <v>0</v>
      </c>
      <c r="BI61" s="52">
        <v>0</v>
      </c>
      <c r="BJ61" s="52">
        <v>0</v>
      </c>
      <c r="BK61" s="52">
        <v>0</v>
      </c>
      <c r="BL61" s="8"/>
      <c r="BM61" s="9">
        <f t="shared" si="128"/>
        <v>0</v>
      </c>
      <c r="BN61" s="9"/>
      <c r="BO61" s="9">
        <f t="shared" ref="BO61:BR61" si="134">SUMIFS($AZ61:$BK61,$AZ$4:$BK$4,BO$4)</f>
        <v>0</v>
      </c>
      <c r="BP61" s="9">
        <f t="shared" si="134"/>
        <v>0</v>
      </c>
      <c r="BQ61" s="9">
        <f t="shared" si="134"/>
        <v>0</v>
      </c>
      <c r="BR61" s="9">
        <f t="shared" si="134"/>
        <v>0</v>
      </c>
      <c r="BS61" s="9"/>
      <c r="BT61" s="9">
        <f t="shared" si="130"/>
        <v>0</v>
      </c>
    </row>
    <row r="62" spans="2:72" ht="14.25" customHeight="1" x14ac:dyDescent="0.25">
      <c r="B62" s="70" t="s">
        <v>238</v>
      </c>
      <c r="C62" s="11">
        <f t="shared" ref="C62" si="135">SUM(C59:C61)</f>
        <v>0</v>
      </c>
      <c r="D62" s="11">
        <f t="shared" ref="D62:O62" si="136">SUM(D59:D61)</f>
        <v>0</v>
      </c>
      <c r="E62" s="11">
        <f t="shared" si="136"/>
        <v>0</v>
      </c>
      <c r="F62" s="11">
        <f t="shared" si="136"/>
        <v>0</v>
      </c>
      <c r="G62" s="11">
        <f t="shared" si="136"/>
        <v>0</v>
      </c>
      <c r="H62" s="11">
        <f t="shared" si="136"/>
        <v>0</v>
      </c>
      <c r="I62" s="11">
        <f t="shared" si="136"/>
        <v>0</v>
      </c>
      <c r="J62" s="11">
        <f t="shared" si="136"/>
        <v>0</v>
      </c>
      <c r="K62" s="11">
        <f t="shared" si="136"/>
        <v>0</v>
      </c>
      <c r="L62" s="11">
        <f t="shared" si="136"/>
        <v>0</v>
      </c>
      <c r="M62" s="11">
        <f t="shared" si="136"/>
        <v>0</v>
      </c>
      <c r="N62" s="11">
        <f t="shared" si="136"/>
        <v>0</v>
      </c>
      <c r="O62" s="11">
        <f t="shared" si="136"/>
        <v>0</v>
      </c>
      <c r="Q62" s="11">
        <f t="shared" si="125"/>
        <v>0</v>
      </c>
      <c r="S62" s="11">
        <f t="shared" ref="S62:V62" si="137">SUMIFS($D62:$O62,$D$4:$O$4,S$4)</f>
        <v>0</v>
      </c>
      <c r="T62" s="11">
        <f t="shared" si="137"/>
        <v>0</v>
      </c>
      <c r="U62" s="11">
        <f t="shared" si="137"/>
        <v>0</v>
      </c>
      <c r="V62" s="11">
        <f t="shared" si="137"/>
        <v>0</v>
      </c>
      <c r="X62" s="11">
        <f t="shared" si="127"/>
        <v>0</v>
      </c>
      <c r="AA62" s="41"/>
      <c r="AB62" s="264">
        <v>0</v>
      </c>
      <c r="AC62" s="41"/>
      <c r="AD62" s="264">
        <v>0</v>
      </c>
      <c r="AE62" s="264">
        <v>0</v>
      </c>
      <c r="AF62" s="264">
        <v>0</v>
      </c>
      <c r="AG62" s="264">
        <v>0</v>
      </c>
      <c r="AH62" s="41"/>
      <c r="AI62" s="297">
        <v>0</v>
      </c>
      <c r="AJ62" s="264">
        <v>0</v>
      </c>
      <c r="AK62" s="264">
        <v>0</v>
      </c>
      <c r="AL62" s="264">
        <v>0</v>
      </c>
      <c r="AM62" s="264">
        <v>0</v>
      </c>
      <c r="AN62" s="264">
        <v>0</v>
      </c>
      <c r="AO62" s="264">
        <v>0</v>
      </c>
      <c r="AP62" s="264">
        <v>0</v>
      </c>
      <c r="AQ62" s="264">
        <v>0</v>
      </c>
      <c r="AR62" s="264">
        <v>0</v>
      </c>
      <c r="AS62" s="264">
        <v>0</v>
      </c>
      <c r="AT62" s="264">
        <v>0</v>
      </c>
      <c r="AU62" s="264">
        <v>0</v>
      </c>
      <c r="AV62" s="41"/>
      <c r="AY62" s="289">
        <v>0</v>
      </c>
      <c r="AZ62" s="11">
        <v>0</v>
      </c>
      <c r="BA62" s="11">
        <v>0</v>
      </c>
      <c r="BB62" s="11">
        <v>0</v>
      </c>
      <c r="BC62" s="11">
        <v>0</v>
      </c>
      <c r="BD62" s="11">
        <v>0</v>
      </c>
      <c r="BE62" s="11">
        <v>0</v>
      </c>
      <c r="BF62" s="11">
        <v>0</v>
      </c>
      <c r="BG62" s="11">
        <v>0</v>
      </c>
      <c r="BH62" s="11">
        <v>0</v>
      </c>
      <c r="BI62" s="11">
        <v>0</v>
      </c>
      <c r="BJ62" s="11">
        <v>0</v>
      </c>
      <c r="BK62" s="11">
        <v>0</v>
      </c>
      <c r="BL62" s="8"/>
      <c r="BM62" s="11">
        <f t="shared" si="128"/>
        <v>0</v>
      </c>
      <c r="BO62" s="11">
        <f t="shared" ref="BO62:BR62" si="138">SUMIFS($AZ62:$BK62,$AZ$4:$BK$4,BO$4)</f>
        <v>0</v>
      </c>
      <c r="BP62" s="11">
        <f t="shared" si="138"/>
        <v>0</v>
      </c>
      <c r="BQ62" s="11">
        <f t="shared" si="138"/>
        <v>0</v>
      </c>
      <c r="BR62" s="11">
        <f t="shared" si="138"/>
        <v>0</v>
      </c>
      <c r="BT62" s="11">
        <f t="shared" si="130"/>
        <v>0</v>
      </c>
    </row>
    <row r="63" spans="2:72" ht="14.25" customHeight="1" x14ac:dyDescent="0.25">
      <c r="B63" s="41"/>
      <c r="P63" s="8"/>
      <c r="R63" s="8"/>
      <c r="W63" s="8"/>
      <c r="AA63" s="41"/>
      <c r="AB63" s="41"/>
      <c r="AC63" s="31"/>
      <c r="AD63" s="41"/>
      <c r="AE63" s="41"/>
      <c r="AF63" s="41"/>
      <c r="AG63" s="41"/>
      <c r="AH63" s="31"/>
      <c r="AI63" s="281"/>
      <c r="AJ63" s="41"/>
      <c r="AK63" s="41"/>
      <c r="AL63" s="41"/>
      <c r="AM63" s="41"/>
      <c r="AN63" s="41"/>
      <c r="AO63" s="41"/>
      <c r="AP63" s="41"/>
      <c r="AQ63" s="41"/>
      <c r="AR63" s="41"/>
      <c r="AS63" s="41"/>
      <c r="AT63" s="41"/>
      <c r="AU63" s="41"/>
      <c r="AV63" s="41"/>
      <c r="AY63" s="280"/>
      <c r="BL63" s="8"/>
      <c r="BN63" s="8"/>
      <c r="BS63" s="8"/>
    </row>
    <row r="64" spans="2:72" ht="14.25" customHeight="1" x14ac:dyDescent="0.25">
      <c r="B64" s="70" t="s">
        <v>239</v>
      </c>
      <c r="C64" s="11">
        <f t="shared" ref="C64" si="139">C46+C56+C62</f>
        <v>-98752.380555554526</v>
      </c>
      <c r="D64" s="11">
        <f t="shared" ref="D64:O64" si="140">D46+D56+D62</f>
        <v>363479.57944444567</v>
      </c>
      <c r="E64" s="11">
        <f t="shared" si="140"/>
        <v>902969.97944444604</v>
      </c>
      <c r="F64" s="11">
        <f t="shared" si="140"/>
        <v>244996.31944444589</v>
      </c>
      <c r="G64" s="11">
        <f t="shared" si="140"/>
        <v>-1320028.0705555538</v>
      </c>
      <c r="H64" s="11">
        <f t="shared" si="140"/>
        <v>87065.519444447069</v>
      </c>
      <c r="I64" s="11">
        <f t="shared" si="140"/>
        <v>-130196.70055555284</v>
      </c>
      <c r="J64" s="11">
        <f t="shared" si="140"/>
        <v>210140.01944444541</v>
      </c>
      <c r="K64" s="11">
        <f t="shared" si="140"/>
        <v>-221161.65055555309</v>
      </c>
      <c r="L64" s="11">
        <f t="shared" si="140"/>
        <v>216962.24944444641</v>
      </c>
      <c r="M64" s="11">
        <f t="shared" si="140"/>
        <v>-268243.26055555325</v>
      </c>
      <c r="N64" s="11">
        <f t="shared" si="140"/>
        <v>88437.14944444655</v>
      </c>
      <c r="O64" s="11">
        <f t="shared" si="140"/>
        <v>-260983.19055555458</v>
      </c>
      <c r="P64" s="8"/>
      <c r="Q64" s="11">
        <f t="shared" ref="Q64:Q66" si="141">SUMIFS($D64:$O64,$D$5:$O$5,"="&amp;$Q$5)</f>
        <v>-260983.19055555458</v>
      </c>
      <c r="R64" s="8"/>
      <c r="S64" s="11">
        <f t="shared" ref="S64:V64" si="142">SUMIFS($D64:$O64,$D$4:$O$4,S$4)</f>
        <v>1511445.8783333376</v>
      </c>
      <c r="T64" s="11">
        <f t="shared" si="142"/>
        <v>-1363159.2516666595</v>
      </c>
      <c r="U64" s="11">
        <f t="shared" si="142"/>
        <v>205940.61833333873</v>
      </c>
      <c r="V64" s="11">
        <f t="shared" si="142"/>
        <v>-440789.30166666128</v>
      </c>
      <c r="W64" s="8"/>
      <c r="X64" s="11">
        <f t="shared" ref="X64:X66" si="143">SUMIFS($C64:$O64,$C$5:$O$5,"="&amp;$X$5)</f>
        <v>88437.14944444655</v>
      </c>
      <c r="AA64" s="41"/>
      <c r="AB64" s="264">
        <v>3925883.343785251</v>
      </c>
      <c r="AC64" s="31"/>
      <c r="AD64" s="264">
        <v>2657998.9851391828</v>
      </c>
      <c r="AE64" s="264">
        <v>672458.77051152894</v>
      </c>
      <c r="AF64" s="264">
        <v>-285874.08567680931</v>
      </c>
      <c r="AG64" s="264">
        <v>881299.67381134885</v>
      </c>
      <c r="AH64" s="31"/>
      <c r="AI64" s="297">
        <v>-98752.38055555374</v>
      </c>
      <c r="AJ64" s="264">
        <v>1495647.4630614307</v>
      </c>
      <c r="AK64" s="264">
        <v>697819.1285846238</v>
      </c>
      <c r="AL64" s="264">
        <v>464532.39349312789</v>
      </c>
      <c r="AM64" s="264">
        <v>-599822.52825641178</v>
      </c>
      <c r="AN64" s="264">
        <v>768688.1095527038</v>
      </c>
      <c r="AO64" s="264">
        <v>503593.18921523693</v>
      </c>
      <c r="AP64" s="264">
        <v>-305446.50663019996</v>
      </c>
      <c r="AQ64" s="264">
        <v>-162256.66302933035</v>
      </c>
      <c r="AR64" s="264">
        <v>181829.083982721</v>
      </c>
      <c r="AS64" s="264">
        <v>200634.45687143001</v>
      </c>
      <c r="AT64" s="264">
        <v>353966.55939705647</v>
      </c>
      <c r="AU64" s="264">
        <v>326698.65754286235</v>
      </c>
      <c r="AV64" s="41"/>
      <c r="AY64" s="289">
        <v>-413298.816666667</v>
      </c>
      <c r="AZ64" s="11">
        <v>505479.83111111249</v>
      </c>
      <c r="BA64" s="11">
        <v>61349.141111111385</v>
      </c>
      <c r="BB64" s="11">
        <v>152334.96111111093</v>
      </c>
      <c r="BC64" s="11">
        <v>-645074.27888889029</v>
      </c>
      <c r="BD64" s="11">
        <v>239437.65111111314</v>
      </c>
      <c r="BE64" s="11">
        <v>-53929.058888890373</v>
      </c>
      <c r="BF64" s="11">
        <v>-237440.73888888903</v>
      </c>
      <c r="BG64" s="11">
        <v>106542.99111111078</v>
      </c>
      <c r="BH64" s="11">
        <v>94520.531111113378</v>
      </c>
      <c r="BI64" s="11">
        <v>-9892.4705555562396</v>
      </c>
      <c r="BJ64" s="11">
        <v>-172712.56055555571</v>
      </c>
      <c r="BK64" s="11">
        <v>-98752.380555554526</v>
      </c>
      <c r="BL64" s="8"/>
      <c r="BM64" s="11">
        <f t="shared" ref="BM64:BM66" si="144">SUMIFS($AZ64:$BK64,$AZ$5:$BK$5,"="&amp;$BM$5)</f>
        <v>-98752.380555554526</v>
      </c>
      <c r="BN64" s="8"/>
      <c r="BO64" s="11">
        <f t="shared" ref="BO64:BR64" si="145">SUMIFS($AZ64:$BK64,$AZ$4:$BK$4,BO$4)</f>
        <v>719163.93333333475</v>
      </c>
      <c r="BP64" s="11">
        <f t="shared" si="145"/>
        <v>-459565.68666666752</v>
      </c>
      <c r="BQ64" s="11">
        <f t="shared" si="145"/>
        <v>-36377.21666666487</v>
      </c>
      <c r="BR64" s="11">
        <f t="shared" si="145"/>
        <v>-281357.41166666651</v>
      </c>
      <c r="BS64" s="8"/>
      <c r="BT64" s="11">
        <f t="shared" ref="BT64:BT66" si="146">SUMIFS($AY64:$BK64,$AY$5:$BK$5,"="&amp;$BT$5)</f>
        <v>-172712.56055555571</v>
      </c>
    </row>
    <row r="65" spans="2:72" ht="14.25" customHeight="1" x14ac:dyDescent="0.25">
      <c r="B65" s="70" t="s">
        <v>240</v>
      </c>
      <c r="C65" s="302">
        <f t="shared" ref="C65" si="147">BK65</f>
        <v>232270.83888889049</v>
      </c>
      <c r="D65" s="21">
        <f t="shared" ref="D65:O65" si="148">C66</f>
        <v>133518.45833333596</v>
      </c>
      <c r="E65" s="21">
        <f t="shared" si="148"/>
        <v>496998.0377777816</v>
      </c>
      <c r="F65" s="21">
        <f t="shared" si="148"/>
        <v>1399968.0172222275</v>
      </c>
      <c r="G65" s="21">
        <f t="shared" si="148"/>
        <v>1644964.3366666734</v>
      </c>
      <c r="H65" s="21">
        <f t="shared" si="148"/>
        <v>324936.26611111965</v>
      </c>
      <c r="I65" s="21">
        <f t="shared" si="148"/>
        <v>412001.78555556672</v>
      </c>
      <c r="J65" s="21">
        <f t="shared" si="148"/>
        <v>281805.08500001387</v>
      </c>
      <c r="K65" s="21">
        <f t="shared" si="148"/>
        <v>491945.10444445931</v>
      </c>
      <c r="L65" s="21">
        <f t="shared" si="148"/>
        <v>270783.45388890622</v>
      </c>
      <c r="M65" s="21">
        <f t="shared" si="148"/>
        <v>487745.70333335263</v>
      </c>
      <c r="N65" s="21">
        <f t="shared" si="148"/>
        <v>219502.44277779938</v>
      </c>
      <c r="O65" s="21">
        <f t="shared" si="148"/>
        <v>307939.59222224593</v>
      </c>
      <c r="Q65" s="21">
        <f t="shared" si="141"/>
        <v>307939.59222224593</v>
      </c>
      <c r="S65" s="21">
        <f t="shared" ref="S65:V65" si="149">SUMIFS($D65:$O65,$D$5:$O$5,EOMONTH(S$5,-2))</f>
        <v>133518.45833333596</v>
      </c>
      <c r="T65" s="21">
        <f t="shared" si="149"/>
        <v>1644964.3366666734</v>
      </c>
      <c r="U65" s="21">
        <f t="shared" si="149"/>
        <v>281805.08500001387</v>
      </c>
      <c r="V65" s="21">
        <f t="shared" si="149"/>
        <v>487745.70333335263</v>
      </c>
      <c r="X65" s="21">
        <f t="shared" si="143"/>
        <v>219502.44277779938</v>
      </c>
      <c r="AA65" s="41"/>
      <c r="AB65" s="33">
        <v>133518.44833333662</v>
      </c>
      <c r="AC65" s="41"/>
      <c r="AD65" s="33">
        <v>133518.44833333662</v>
      </c>
      <c r="AE65" s="33">
        <v>2791517.4334725193</v>
      </c>
      <c r="AF65" s="33">
        <v>3463976.2039840482</v>
      </c>
      <c r="AG65" s="33">
        <v>3178102.1183072389</v>
      </c>
      <c r="AH65" s="41"/>
      <c r="AI65" s="300">
        <v>232270.82888889036</v>
      </c>
      <c r="AJ65" s="33">
        <v>133518.44833333662</v>
      </c>
      <c r="AK65" s="33">
        <v>1629165.9113947675</v>
      </c>
      <c r="AL65" s="33">
        <v>2326985.0399793913</v>
      </c>
      <c r="AM65" s="33">
        <v>2791517.4334725193</v>
      </c>
      <c r="AN65" s="33">
        <v>2191694.9052161076</v>
      </c>
      <c r="AO65" s="33">
        <v>2960383.0147688114</v>
      </c>
      <c r="AP65" s="33">
        <v>3463976.2039840482</v>
      </c>
      <c r="AQ65" s="33">
        <v>3158529.6973538483</v>
      </c>
      <c r="AR65" s="33">
        <v>2996273.0343245179</v>
      </c>
      <c r="AS65" s="33">
        <v>3178102.1183072389</v>
      </c>
      <c r="AT65" s="33">
        <v>3378736.5751786688</v>
      </c>
      <c r="AU65" s="33">
        <v>3732703.1345757255</v>
      </c>
      <c r="AV65" s="41"/>
      <c r="AY65" s="303">
        <v>604953.15666666697</v>
      </c>
      <c r="AZ65" s="21">
        <v>191654.84</v>
      </c>
      <c r="BA65" s="21">
        <v>697134.67111111246</v>
      </c>
      <c r="BB65" s="21">
        <v>758483.81222222385</v>
      </c>
      <c r="BC65" s="21">
        <v>910818.77333333483</v>
      </c>
      <c r="BD65" s="21">
        <v>265744.49444444454</v>
      </c>
      <c r="BE65" s="21">
        <v>505182.14555555768</v>
      </c>
      <c r="BF65" s="21">
        <v>451253.08666666731</v>
      </c>
      <c r="BG65" s="21">
        <v>213812.34777777828</v>
      </c>
      <c r="BH65" s="21">
        <v>320355.33888888906</v>
      </c>
      <c r="BI65" s="21">
        <v>414875.87000000244</v>
      </c>
      <c r="BJ65" s="21">
        <v>404983.3994444462</v>
      </c>
      <c r="BK65" s="21">
        <v>232270.83888889049</v>
      </c>
      <c r="BL65" s="8"/>
      <c r="BM65" s="21">
        <f t="shared" si="144"/>
        <v>232270.83888889049</v>
      </c>
      <c r="BO65" s="21">
        <f t="shared" ref="BO65:BR65" si="150">SUMIFS($AZ65:$BK65,$AZ$5:$BK$5,EOMONTH(BO$5,-2))</f>
        <v>191654.84</v>
      </c>
      <c r="BP65" s="21">
        <f t="shared" si="150"/>
        <v>910818.77333333483</v>
      </c>
      <c r="BQ65" s="21">
        <f t="shared" si="150"/>
        <v>451253.08666666731</v>
      </c>
      <c r="BR65" s="21">
        <f t="shared" si="150"/>
        <v>414875.87000000244</v>
      </c>
      <c r="BT65" s="21">
        <f t="shared" si="146"/>
        <v>404983.3994444462</v>
      </c>
    </row>
    <row r="66" spans="2:72" ht="14.25" customHeight="1" x14ac:dyDescent="0.25">
      <c r="B66" s="70" t="s">
        <v>241</v>
      </c>
      <c r="C66" s="49">
        <f t="shared" ref="C66" si="151">SUM(C64:C65)</f>
        <v>133518.45833333596</v>
      </c>
      <c r="D66" s="49">
        <f t="shared" ref="D66:O66" si="152">SUM(D64:D65)</f>
        <v>496998.0377777816</v>
      </c>
      <c r="E66" s="49">
        <f t="shared" si="152"/>
        <v>1399968.0172222275</v>
      </c>
      <c r="F66" s="49">
        <f t="shared" si="152"/>
        <v>1644964.3366666734</v>
      </c>
      <c r="G66" s="49">
        <f t="shared" si="152"/>
        <v>324936.26611111965</v>
      </c>
      <c r="H66" s="49">
        <f t="shared" si="152"/>
        <v>412001.78555556672</v>
      </c>
      <c r="I66" s="49">
        <f t="shared" si="152"/>
        <v>281805.08500001387</v>
      </c>
      <c r="J66" s="49">
        <f t="shared" si="152"/>
        <v>491945.10444445931</v>
      </c>
      <c r="K66" s="49">
        <f t="shared" si="152"/>
        <v>270783.45388890622</v>
      </c>
      <c r="L66" s="49">
        <f t="shared" si="152"/>
        <v>487745.70333335263</v>
      </c>
      <c r="M66" s="49">
        <f t="shared" si="152"/>
        <v>219502.44277779938</v>
      </c>
      <c r="N66" s="49">
        <f t="shared" si="152"/>
        <v>307939.59222224593</v>
      </c>
      <c r="O66" s="49">
        <f t="shared" si="152"/>
        <v>46956.401666691352</v>
      </c>
      <c r="Q66" s="49">
        <f t="shared" si="141"/>
        <v>46956.401666691352</v>
      </c>
      <c r="S66" s="49">
        <f t="shared" ref="S66:V66" si="153">SUMIFS($D66:$O66,$D$5:$O$5,S$5)</f>
        <v>1644964.3366666734</v>
      </c>
      <c r="T66" s="49">
        <f t="shared" si="153"/>
        <v>281805.08500001387</v>
      </c>
      <c r="U66" s="49">
        <f t="shared" si="153"/>
        <v>487745.70333335263</v>
      </c>
      <c r="V66" s="49">
        <f t="shared" si="153"/>
        <v>46956.401666691352</v>
      </c>
      <c r="X66" s="49">
        <f t="shared" si="143"/>
        <v>307939.59222224593</v>
      </c>
      <c r="AA66" s="41"/>
      <c r="AB66" s="266">
        <v>4059401.792118588</v>
      </c>
      <c r="AC66" s="41"/>
      <c r="AD66" s="266">
        <v>2791517.4334725193</v>
      </c>
      <c r="AE66" s="266">
        <v>3463976.2039840482</v>
      </c>
      <c r="AF66" s="266">
        <v>3178102.1183072389</v>
      </c>
      <c r="AG66" s="266">
        <v>4059401.792118588</v>
      </c>
      <c r="AH66" s="41"/>
      <c r="AI66" s="304">
        <v>133518.44833333662</v>
      </c>
      <c r="AJ66" s="266">
        <v>1629165.9113947675</v>
      </c>
      <c r="AK66" s="266">
        <v>2326985.0399793913</v>
      </c>
      <c r="AL66" s="266">
        <v>2791517.4334725193</v>
      </c>
      <c r="AM66" s="266">
        <v>2191694.9052161076</v>
      </c>
      <c r="AN66" s="266">
        <v>2960383.0147688114</v>
      </c>
      <c r="AO66" s="266">
        <v>3463976.2039840482</v>
      </c>
      <c r="AP66" s="266">
        <v>3158529.6973538483</v>
      </c>
      <c r="AQ66" s="266">
        <v>2996273.0343245179</v>
      </c>
      <c r="AR66" s="266">
        <v>3178102.1183072389</v>
      </c>
      <c r="AS66" s="266">
        <v>3378736.5751786688</v>
      </c>
      <c r="AT66" s="266">
        <v>3732703.1345757255</v>
      </c>
      <c r="AU66" s="266">
        <v>4059401.792118588</v>
      </c>
      <c r="AV66" s="41"/>
      <c r="AY66" s="291">
        <v>191654.84</v>
      </c>
      <c r="AZ66" s="49">
        <v>697134.67111111246</v>
      </c>
      <c r="BA66" s="49">
        <v>758483.81222222385</v>
      </c>
      <c r="BB66" s="49">
        <v>910818.77333333483</v>
      </c>
      <c r="BC66" s="49">
        <v>265744.49444444454</v>
      </c>
      <c r="BD66" s="49">
        <v>505182.14555555768</v>
      </c>
      <c r="BE66" s="49">
        <v>451253.08666666731</v>
      </c>
      <c r="BF66" s="49">
        <v>213812.34777777828</v>
      </c>
      <c r="BG66" s="49">
        <v>320355.33888888906</v>
      </c>
      <c r="BH66" s="49">
        <v>414875.87000000244</v>
      </c>
      <c r="BI66" s="49">
        <v>404983.3994444462</v>
      </c>
      <c r="BJ66" s="49">
        <v>232270.83888889049</v>
      </c>
      <c r="BK66" s="49">
        <v>133518.45833333596</v>
      </c>
      <c r="BL66" s="8"/>
      <c r="BM66" s="49">
        <f t="shared" si="144"/>
        <v>133518.45833333596</v>
      </c>
      <c r="BO66" s="49">
        <f t="shared" ref="BO66:BR66" si="154">SUMIFS($AZ66:$BK66,$AZ$5:$BK$5,BO$5)</f>
        <v>910818.77333333483</v>
      </c>
      <c r="BP66" s="49">
        <f t="shared" si="154"/>
        <v>451253.08666666731</v>
      </c>
      <c r="BQ66" s="49">
        <f t="shared" si="154"/>
        <v>414875.87000000244</v>
      </c>
      <c r="BR66" s="49">
        <f t="shared" si="154"/>
        <v>133518.45833333596</v>
      </c>
      <c r="BT66" s="49">
        <f t="shared" si="146"/>
        <v>232270.83888889049</v>
      </c>
    </row>
    <row r="67" spans="2:72" ht="14.25" customHeight="1" x14ac:dyDescent="0.25">
      <c r="B67" s="70"/>
      <c r="C67" s="15"/>
      <c r="D67" s="15"/>
      <c r="E67" s="15"/>
      <c r="F67" s="15"/>
      <c r="G67" s="15"/>
      <c r="H67" s="15"/>
      <c r="I67" s="15"/>
      <c r="J67" s="15"/>
      <c r="K67" s="15"/>
      <c r="L67" s="15"/>
      <c r="M67" s="15"/>
      <c r="N67" s="15"/>
      <c r="O67" s="15"/>
      <c r="Q67" s="15"/>
      <c r="S67" s="15"/>
      <c r="T67" s="15"/>
      <c r="U67" s="15"/>
      <c r="V67" s="15"/>
      <c r="X67" s="15"/>
      <c r="AA67" s="41"/>
      <c r="AB67" s="275"/>
      <c r="AC67" s="41"/>
      <c r="AD67" s="275"/>
      <c r="AE67" s="275"/>
      <c r="AF67" s="275"/>
      <c r="AG67" s="275"/>
      <c r="AH67" s="41"/>
      <c r="AI67" s="275"/>
      <c r="AJ67" s="275"/>
      <c r="AK67" s="275"/>
      <c r="AL67" s="275"/>
      <c r="AM67" s="275"/>
      <c r="AN67" s="275"/>
      <c r="AO67" s="275"/>
      <c r="AP67" s="275"/>
      <c r="AQ67" s="275"/>
      <c r="AR67" s="275"/>
      <c r="AS67" s="275"/>
      <c r="AT67" s="275"/>
      <c r="AU67" s="275"/>
      <c r="AV67" s="41"/>
      <c r="AY67" s="15"/>
      <c r="AZ67" s="15"/>
      <c r="BA67" s="15"/>
      <c r="BB67" s="15"/>
      <c r="BC67" s="15"/>
      <c r="BD67" s="15"/>
      <c r="BE67" s="15"/>
      <c r="BF67" s="15"/>
      <c r="BG67" s="15"/>
      <c r="BH67" s="15"/>
      <c r="BI67" s="15"/>
      <c r="BJ67" s="15"/>
      <c r="BK67" s="15"/>
      <c r="BL67" s="8"/>
      <c r="BM67" s="15"/>
      <c r="BO67" s="15"/>
      <c r="BP67" s="15"/>
      <c r="BQ67" s="15"/>
      <c r="BR67" s="15"/>
      <c r="BT67" s="15"/>
    </row>
    <row r="68" spans="2:72" ht="14.25" customHeight="1" x14ac:dyDescent="0.25">
      <c r="B68" s="305" t="s">
        <v>381</v>
      </c>
      <c r="C68" s="272">
        <f>C66-'Youreka BS-Monthly'!C8</f>
        <v>0.10833333595655859</v>
      </c>
      <c r="D68" s="272">
        <f>D66-'Youreka BS-Monthly'!D8</f>
        <v>0.16777778160758317</v>
      </c>
      <c r="E68" s="272">
        <f>E66-'Youreka BS-Monthly'!E8</f>
        <v>0.22722222749143839</v>
      </c>
      <c r="F68" s="272">
        <f>F66-'Youreka BS-Monthly'!F8</f>
        <v>0.28666667337529361</v>
      </c>
      <c r="G68" s="272">
        <f>G66-'Youreka BS-Monthly'!G8</f>
        <v>0.34611111949197948</v>
      </c>
      <c r="H68" s="272">
        <f>H66-'Youreka BS-Monthly'!H8</f>
        <v>0.40555556653998792</v>
      </c>
      <c r="I68" s="272">
        <f>I66-'Youreka BS-Monthly'!I8</f>
        <v>0.46500001370441169</v>
      </c>
      <c r="J68" s="272">
        <f>J66-'Youreka BS-Monthly'!J8</f>
        <v>0.52444445912260562</v>
      </c>
      <c r="K68" s="306">
        <f>K66-'Youreka BS-Monthly'!K8</f>
        <v>0.58388890599599108</v>
      </c>
      <c r="L68" s="306">
        <f>L66-'Youreka BS-Monthly'!L8</f>
        <v>0.64333335240371525</v>
      </c>
      <c r="M68" s="306">
        <f>M66-'Youreka BS-Monthly'!M8</f>
        <v>0.70277779916068539</v>
      </c>
      <c r="N68" s="306">
        <f>N66-'Youreka BS-Monthly'!N8</f>
        <v>0.76222224574303254</v>
      </c>
      <c r="O68" s="306">
        <f>O66-'Youreka BS-Monthly'!O8</f>
        <v>0.82166669116122648</v>
      </c>
      <c r="P68" s="270"/>
      <c r="Q68" s="270"/>
      <c r="R68" s="270"/>
      <c r="S68" s="307">
        <f t="shared" ref="S68:V68" si="155">SUM(S64:S65)-S66</f>
        <v>0</v>
      </c>
      <c r="T68" s="307">
        <f t="shared" si="155"/>
        <v>0</v>
      </c>
      <c r="U68" s="307">
        <f t="shared" si="155"/>
        <v>0</v>
      </c>
      <c r="V68" s="307">
        <f t="shared" si="155"/>
        <v>0</v>
      </c>
      <c r="W68" s="270"/>
      <c r="X68" s="270"/>
      <c r="AA68" s="41"/>
      <c r="AB68" s="308">
        <f>AB66-'Youreka BS-Monthly'!AB8</f>
        <v>0</v>
      </c>
      <c r="AC68" s="41"/>
      <c r="AD68" s="308">
        <f>AD66-'Youreka BS-Monthly'!AD8</f>
        <v>0</v>
      </c>
      <c r="AE68" s="308">
        <f>AE66-'Youreka BS-Monthly'!AE8</f>
        <v>0</v>
      </c>
      <c r="AF68" s="308">
        <f>AF66-'Youreka BS-Monthly'!AF8</f>
        <v>0</v>
      </c>
      <c r="AG68" s="308">
        <f>AG66-'Youreka BS-Monthly'!AG8</f>
        <v>0</v>
      </c>
      <c r="AH68" s="31"/>
      <c r="AI68" s="308">
        <f>AI66-'Youreka BS-Monthly'!AI8</f>
        <v>9.833333661663346E-2</v>
      </c>
      <c r="AJ68" s="308">
        <f>AJ66-'Youreka BS-Monthly'!AJ8</f>
        <v>0</v>
      </c>
      <c r="AK68" s="308">
        <f>AK66-'Youreka BS-Monthly'!AK8</f>
        <v>0</v>
      </c>
      <c r="AL68" s="308">
        <f>AL66-'Youreka BS-Monthly'!AL8</f>
        <v>0</v>
      </c>
      <c r="AM68" s="308">
        <f>AM66-'Youreka BS-Monthly'!AM8</f>
        <v>0</v>
      </c>
      <c r="AN68" s="308">
        <f>AN66-'Youreka BS-Monthly'!AN8</f>
        <v>0</v>
      </c>
      <c r="AO68" s="308">
        <f>AO66-'Youreka BS-Monthly'!AO8</f>
        <v>0</v>
      </c>
      <c r="AP68" s="308">
        <f>AP66-'Youreka BS-Monthly'!AP8</f>
        <v>0</v>
      </c>
      <c r="AQ68" s="308">
        <f>AQ66-'Youreka BS-Monthly'!AQ8</f>
        <v>0</v>
      </c>
      <c r="AR68" s="308">
        <f>AR66-'Youreka BS-Monthly'!AR8</f>
        <v>0</v>
      </c>
      <c r="AS68" s="308">
        <f>AS66-'Youreka BS-Monthly'!AS8</f>
        <v>0</v>
      </c>
      <c r="AT68" s="308">
        <f>AT66-'Youreka BS-Monthly'!AT8</f>
        <v>0</v>
      </c>
      <c r="AU68" s="308">
        <f>AU66-'Youreka BS-Monthly'!AU8</f>
        <v>0</v>
      </c>
      <c r="AV68" s="41"/>
      <c r="AZ68" s="308">
        <f>AZ66-'Youreka BS-Monthly'!AZ8</f>
        <v>-8.8888875907287002E-3</v>
      </c>
      <c r="BA68" s="308">
        <f>BA66-'Youreka BS-Monthly'!BA8</f>
        <v>-1.7777776112779975E-2</v>
      </c>
      <c r="BB68" s="308">
        <f>BB66-'Youreka BS-Monthly'!BB8</f>
        <v>-2.6666665216907859E-2</v>
      </c>
      <c r="BC68" s="308">
        <f>BC66-'Youreka BS-Monthly'!BC8</f>
        <v>-3.5555555485188961E-2</v>
      </c>
      <c r="BD68" s="308">
        <f>BD66-'Youreka BS-Monthly'!BD8</f>
        <v>-4.4444442319218069E-2</v>
      </c>
      <c r="BE68" s="308">
        <f>BE66-'Youreka BS-Monthly'!BE8</f>
        <v>-4.3333332694601268E-2</v>
      </c>
      <c r="BF68" s="308">
        <f>BF66-'Youreka BS-Monthly'!BF8</f>
        <v>-5.222222171141766E-2</v>
      </c>
      <c r="BG68" s="308">
        <f>BG66-'Youreka BS-Monthly'!BG8</f>
        <v>-6.1111110961064696E-2</v>
      </c>
      <c r="BH68" s="308">
        <f>BH66-'Youreka BS-Monthly'!BH8</f>
        <v>-6.9999997562263161E-2</v>
      </c>
      <c r="BI68" s="308">
        <f>BI66-'Youreka BS-Monthly'!BI8</f>
        <v>-1.055555377388373E-2</v>
      </c>
      <c r="BJ68" s="308">
        <f>BJ66-'Youreka BS-Monthly'!BJ8</f>
        <v>4.8888890480156988E-2</v>
      </c>
      <c r="BK68" s="308">
        <f>BK66-'Youreka BS-Monthly'!BK8</f>
        <v>0.10833333595655859</v>
      </c>
      <c r="BL68" s="308">
        <f>BL66-'Youreka BS-Monthly'!BL8</f>
        <v>0</v>
      </c>
      <c r="BM68" s="308">
        <f>BM66-'Youreka BS-Monthly'!BM8</f>
        <v>0.10833333595655859</v>
      </c>
    </row>
    <row r="69" spans="2:72" ht="14.25" customHeight="1" x14ac:dyDescent="0.25">
      <c r="D69" s="22"/>
      <c r="H69" s="22"/>
      <c r="O69" s="22"/>
      <c r="AA69" s="41"/>
      <c r="AC69" s="41"/>
      <c r="AH69" s="41"/>
      <c r="AV69" s="41"/>
      <c r="BD69" s="22"/>
    </row>
    <row r="70" spans="2:72" ht="14.25" customHeight="1" x14ac:dyDescent="0.25">
      <c r="AA70" s="41"/>
      <c r="AC70" s="41"/>
      <c r="AH70" s="41"/>
      <c r="AV70" s="41"/>
    </row>
    <row r="71" spans="2:72" ht="14.25" customHeight="1" x14ac:dyDescent="0.25">
      <c r="D71" s="22"/>
      <c r="E71" s="22"/>
      <c r="F71" s="22"/>
      <c r="G71" s="22"/>
      <c r="H71" s="22"/>
      <c r="I71" s="22"/>
      <c r="J71" s="22"/>
      <c r="K71" s="22"/>
      <c r="L71" s="22"/>
      <c r="M71" s="22"/>
      <c r="N71" s="22"/>
      <c r="O71" s="22"/>
      <c r="AA71" s="41"/>
      <c r="AC71" s="41"/>
      <c r="AV71" s="41"/>
      <c r="BI71" s="9"/>
    </row>
  </sheetData>
  <autoFilter ref="B5:BT66" xr:uid="{00000000-0009-0000-0000-000019000000}"/>
  <pageMargins left="0.7" right="0.7" top="0.75" bottom="0.75" header="0" footer="0"/>
  <pageSetup orientation="landscape"/>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0B4A66"/>
  </sheetPr>
  <dimension ref="A1"/>
  <sheetViews>
    <sheetView workbookViewId="0"/>
  </sheetViews>
  <sheetFormatPr defaultColWidth="14.42578125" defaultRowHeight="15" customHeight="1" x14ac:dyDescent="0.25"/>
  <cols>
    <col min="1" max="26" width="8.7109375" customWidth="1"/>
  </cols>
  <sheetData/>
  <pageMargins left="0.7" right="0.7" top="0.75" bottom="0.75" header="0" footer="0"/>
  <pageSetup orientation="landscape"/>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rgb="FF116F99"/>
  </sheetPr>
  <dimension ref="A1:V174"/>
  <sheetViews>
    <sheetView workbookViewId="0">
      <pane xSplit="1" ySplit="5" topLeftCell="B57" activePane="bottomRight" state="frozen"/>
      <selection pane="topRight" activeCell="B1" sqref="B1"/>
      <selection pane="bottomLeft" activeCell="A6" sqref="A6"/>
      <selection pane="bottomRight" activeCell="A66" sqref="A66"/>
    </sheetView>
  </sheetViews>
  <sheetFormatPr defaultColWidth="14.42578125" defaultRowHeight="15" customHeight="1" x14ac:dyDescent="0.25"/>
  <cols>
    <col min="1" max="1" width="49.85546875" customWidth="1"/>
    <col min="2" max="2" width="15.42578125" customWidth="1"/>
    <col min="3" max="3" width="15.5703125" customWidth="1"/>
    <col min="4" max="13" width="15.42578125" customWidth="1"/>
    <col min="14" max="14" width="16.140625" customWidth="1"/>
    <col min="15" max="15" width="3.42578125" customWidth="1"/>
    <col min="16" max="16" width="51.42578125" customWidth="1"/>
    <col min="17" max="17" width="39.42578125" customWidth="1"/>
    <col min="18" max="18" width="52.5703125" customWidth="1"/>
    <col min="19" max="19" width="41.85546875" customWidth="1"/>
    <col min="20" max="20" width="3.42578125" customWidth="1"/>
    <col min="21" max="21" width="10.85546875" customWidth="1"/>
    <col min="22" max="22" width="6.5703125" customWidth="1"/>
    <col min="23" max="26" width="9.140625" customWidth="1"/>
  </cols>
  <sheetData>
    <row r="1" spans="1:22" ht="14.25" customHeight="1" x14ac:dyDescent="0.25">
      <c r="A1" s="698" t="s">
        <v>386</v>
      </c>
      <c r="B1" s="671"/>
      <c r="C1" s="671"/>
      <c r="D1" s="671"/>
      <c r="E1" s="671"/>
      <c r="F1" s="671"/>
      <c r="G1" s="671"/>
      <c r="H1" s="671"/>
      <c r="I1" s="671"/>
      <c r="J1" s="671"/>
      <c r="K1" s="671"/>
      <c r="L1" s="671"/>
      <c r="M1" s="671"/>
      <c r="N1" s="671"/>
      <c r="O1" s="313"/>
      <c r="P1" s="313"/>
      <c r="Q1" s="313"/>
      <c r="R1" s="313"/>
      <c r="S1" s="313"/>
      <c r="T1" s="313"/>
      <c r="U1" s="313"/>
      <c r="V1" s="313"/>
    </row>
    <row r="2" spans="1:22" ht="14.25" customHeight="1" x14ac:dyDescent="0.25">
      <c r="A2" s="698" t="s">
        <v>387</v>
      </c>
      <c r="B2" s="671"/>
      <c r="C2" s="671"/>
      <c r="D2" s="671"/>
      <c r="E2" s="671"/>
      <c r="F2" s="671"/>
      <c r="G2" s="671"/>
      <c r="H2" s="671"/>
      <c r="I2" s="671"/>
      <c r="J2" s="671"/>
      <c r="K2" s="671"/>
      <c r="L2" s="671"/>
      <c r="M2" s="671"/>
      <c r="N2" s="671"/>
      <c r="O2" s="313"/>
      <c r="P2" s="313"/>
      <c r="Q2" s="314"/>
      <c r="R2" s="313"/>
      <c r="S2" s="313"/>
      <c r="T2" s="313"/>
      <c r="U2" s="313"/>
      <c r="V2" s="313"/>
    </row>
    <row r="3" spans="1:22" ht="14.25" customHeight="1" x14ac:dyDescent="0.25">
      <c r="A3" s="699" t="s">
        <v>388</v>
      </c>
      <c r="B3" s="671"/>
      <c r="C3" s="671"/>
      <c r="D3" s="671"/>
      <c r="E3" s="671"/>
      <c r="F3" s="671"/>
      <c r="G3" s="671"/>
      <c r="H3" s="671"/>
      <c r="I3" s="671"/>
      <c r="J3" s="671"/>
      <c r="K3" s="671"/>
      <c r="L3" s="671"/>
      <c r="M3" s="671"/>
      <c r="N3" s="671"/>
      <c r="O3" s="313"/>
      <c r="P3" s="313">
        <v>12836067.82</v>
      </c>
      <c r="Q3" s="314">
        <f>M20*12</f>
        <v>13770190.199999999</v>
      </c>
      <c r="R3" s="313"/>
      <c r="S3" s="313"/>
      <c r="T3" s="313"/>
      <c r="U3" s="313"/>
      <c r="V3" s="313"/>
    </row>
    <row r="4" spans="1:22" ht="14.25" customHeight="1" x14ac:dyDescent="0.25">
      <c r="O4" s="313"/>
      <c r="P4" s="315">
        <v>7</v>
      </c>
      <c r="Q4" s="315">
        <v>8</v>
      </c>
      <c r="R4" s="315">
        <v>9</v>
      </c>
      <c r="S4" s="315">
        <v>10</v>
      </c>
      <c r="T4" s="313"/>
      <c r="U4" s="700" t="s">
        <v>153</v>
      </c>
      <c r="V4" s="701"/>
    </row>
    <row r="5" spans="1:22" ht="14.25" customHeight="1" x14ac:dyDescent="0.25">
      <c r="A5" s="316"/>
      <c r="B5" s="317">
        <f>'Dispatch Monthly Func P&amp;L'!D5</f>
        <v>45688</v>
      </c>
      <c r="C5" s="317">
        <f t="shared" ref="C5:M5" si="0">EOMONTH(B5,1)</f>
        <v>45716</v>
      </c>
      <c r="D5" s="317">
        <f t="shared" si="0"/>
        <v>45747</v>
      </c>
      <c r="E5" s="317">
        <f t="shared" si="0"/>
        <v>45777</v>
      </c>
      <c r="F5" s="317">
        <f t="shared" si="0"/>
        <v>45808</v>
      </c>
      <c r="G5" s="317">
        <f t="shared" si="0"/>
        <v>45838</v>
      </c>
      <c r="H5" s="317">
        <f t="shared" si="0"/>
        <v>45869</v>
      </c>
      <c r="I5" s="317">
        <f t="shared" si="0"/>
        <v>45900</v>
      </c>
      <c r="J5" s="317">
        <f t="shared" si="0"/>
        <v>45930</v>
      </c>
      <c r="K5" s="317">
        <f t="shared" si="0"/>
        <v>45961</v>
      </c>
      <c r="L5" s="317">
        <f t="shared" si="0"/>
        <v>45991</v>
      </c>
      <c r="M5" s="317">
        <f t="shared" si="0"/>
        <v>46022</v>
      </c>
      <c r="N5" s="318" t="s">
        <v>14</v>
      </c>
      <c r="O5" s="313"/>
      <c r="P5" s="315" t="s">
        <v>389</v>
      </c>
      <c r="Q5" s="315" t="s">
        <v>390</v>
      </c>
      <c r="R5" s="315" t="s">
        <v>391</v>
      </c>
      <c r="S5" s="133" t="s">
        <v>392</v>
      </c>
      <c r="T5" s="313"/>
      <c r="U5" s="315" t="s">
        <v>393</v>
      </c>
      <c r="V5" s="315" t="s">
        <v>394</v>
      </c>
    </row>
    <row r="6" spans="1:22" ht="15" customHeight="1" x14ac:dyDescent="0.25">
      <c r="A6" s="319" t="s">
        <v>395</v>
      </c>
      <c r="B6" s="320"/>
      <c r="C6" s="320"/>
      <c r="D6" s="320"/>
      <c r="E6" s="320"/>
      <c r="F6" s="320"/>
      <c r="G6" s="320"/>
      <c r="H6" s="320"/>
      <c r="I6" s="320"/>
      <c r="J6" s="320"/>
      <c r="K6" s="320"/>
      <c r="L6" s="320"/>
      <c r="M6" s="320"/>
      <c r="N6" s="320"/>
      <c r="O6" s="313"/>
      <c r="P6" s="321" t="s">
        <v>396</v>
      </c>
      <c r="Q6" s="321" t="s">
        <v>396</v>
      </c>
      <c r="R6" s="321" t="s">
        <v>396</v>
      </c>
      <c r="S6" s="321" t="s">
        <v>396</v>
      </c>
      <c r="T6" s="313"/>
      <c r="U6" s="322">
        <f t="array" ref="U6">IFERROR(INDEX($B6:$M6,MATCH(Inputs!$C$2,'Dispatch P&amp;L'!$B$5:$M$5,0))-INDEX($B6:$M6,MATCH(EOMONTH(Inputs!$C$2,-1),'Dispatch P&amp;L'!$B$5:$M$5,0)),)</f>
        <v>0</v>
      </c>
      <c r="V6" s="323">
        <f t="array" ref="V6">IFERROR(INDEX($B6:$M6,MATCH(Inputs!$C$2,'Dispatch P&amp;L'!$B$5:$M$5,0))/INDEX($B6:$M6,MATCH(EOMONTH(Inputs!$C$2,-1),'Dispatch P&amp;L'!$B$5:$M$5,0))-1,)</f>
        <v>0</v>
      </c>
    </row>
    <row r="7" spans="1:22" ht="15" customHeight="1" x14ac:dyDescent="0.25">
      <c r="A7" s="319" t="s">
        <v>397</v>
      </c>
      <c r="B7" s="638"/>
      <c r="C7" s="638"/>
      <c r="D7" s="638"/>
      <c r="E7" s="638"/>
      <c r="F7" s="638"/>
      <c r="G7" s="638"/>
      <c r="H7" s="638"/>
      <c r="I7" s="638"/>
      <c r="J7" s="638"/>
      <c r="K7" s="638"/>
      <c r="L7" s="638"/>
      <c r="M7" s="638"/>
      <c r="N7" s="325"/>
      <c r="O7" s="313"/>
      <c r="P7" s="321" t="s">
        <v>44</v>
      </c>
      <c r="Q7" s="321" t="s">
        <v>396</v>
      </c>
      <c r="R7" s="321" t="s">
        <v>44</v>
      </c>
      <c r="S7" s="321" t="s">
        <v>38</v>
      </c>
      <c r="T7" s="313"/>
      <c r="U7" s="322">
        <f t="array" ref="U7">IFERROR(INDEX($B7:$M7,MATCH(Inputs!$C$2,'Dispatch P&amp;L'!$B$5:$M$5,0))-INDEX($B7:$M7,MATCH(EOMONTH(Inputs!$C$2,-1),'Dispatch P&amp;L'!$B$5:$M$5,0)),)</f>
        <v>0</v>
      </c>
      <c r="V7" s="323">
        <f t="array" ref="V7">IFERROR(INDEX($B7:$M7,MATCH(Inputs!$C$2,'Dispatch P&amp;L'!$B$5:$M$5,0))/INDEX($B7:$M7,MATCH(EOMONTH(Inputs!$C$2,-1),'Dispatch P&amp;L'!$B$5:$M$5,0))-1,)</f>
        <v>0</v>
      </c>
    </row>
    <row r="8" spans="1:22" ht="15" customHeight="1" x14ac:dyDescent="0.25">
      <c r="A8" s="319" t="s">
        <v>398</v>
      </c>
      <c r="B8" s="324">
        <v>50500</v>
      </c>
      <c r="C8" s="324">
        <v>8825</v>
      </c>
      <c r="D8" s="324">
        <v>20789</v>
      </c>
      <c r="E8" s="324">
        <v>128208</v>
      </c>
      <c r="F8" s="324">
        <v>22249</v>
      </c>
      <c r="G8" s="324">
        <v>28805</v>
      </c>
      <c r="H8" s="324">
        <v>68444</v>
      </c>
      <c r="I8" s="324">
        <v>27500</v>
      </c>
      <c r="J8" s="324">
        <v>20730</v>
      </c>
      <c r="K8" s="324">
        <v>25850</v>
      </c>
      <c r="L8" s="324">
        <v>51850</v>
      </c>
      <c r="M8" s="324">
        <v>26500</v>
      </c>
      <c r="N8" s="325">
        <f t="shared" ref="N8:N10" si="1">(((((((((((B8)+(C8))+(D8))+(E8))+(F8))+(G8))+(H8))+(I8))+(J8))+(K8))+(L8))+(M8)</f>
        <v>480250</v>
      </c>
      <c r="O8" s="313"/>
      <c r="P8" s="321" t="s">
        <v>44</v>
      </c>
      <c r="Q8" s="321" t="s">
        <v>396</v>
      </c>
      <c r="R8" s="321" t="s">
        <v>44</v>
      </c>
      <c r="S8" s="321" t="s">
        <v>399</v>
      </c>
      <c r="T8" s="313"/>
      <c r="U8" s="322">
        <f t="array" ref="U8">IFERROR(INDEX($B8:$M8,MATCH(Inputs!$C$2,'Dispatch P&amp;L'!$B$5:$M$5,0))-INDEX($B8:$M8,MATCH(EOMONTH(Inputs!$C$2,-1),'Dispatch P&amp;L'!$B$5:$M$5,0)),)</f>
        <v>-25350</v>
      </c>
      <c r="V8" s="323">
        <f t="array" ref="V8">IFERROR(INDEX($B8:$M8,MATCH(Inputs!$C$2,'Dispatch P&amp;L'!$B$5:$M$5,0))/INDEX($B8:$M8,MATCH(EOMONTH(Inputs!$C$2,-1),'Dispatch P&amp;L'!$B$5:$M$5,0))-1,)</f>
        <v>-0.4889103182256509</v>
      </c>
    </row>
    <row r="9" spans="1:22" ht="15" customHeight="1" x14ac:dyDescent="0.25">
      <c r="A9" s="319" t="s">
        <v>400</v>
      </c>
      <c r="B9" s="324">
        <v>0</v>
      </c>
      <c r="C9" s="324">
        <v>0</v>
      </c>
      <c r="D9" s="324">
        <v>0</v>
      </c>
      <c r="E9" s="324">
        <v>0</v>
      </c>
      <c r="F9" s="324">
        <v>0</v>
      </c>
      <c r="G9" s="324">
        <v>0</v>
      </c>
      <c r="H9" s="324">
        <v>0</v>
      </c>
      <c r="I9" s="324">
        <v>0</v>
      </c>
      <c r="J9" s="324">
        <v>0</v>
      </c>
      <c r="K9" s="324">
        <v>0</v>
      </c>
      <c r="L9" s="324">
        <v>0</v>
      </c>
      <c r="M9" s="324">
        <v>0</v>
      </c>
      <c r="N9" s="325">
        <f t="shared" si="1"/>
        <v>0</v>
      </c>
      <c r="O9" s="313"/>
      <c r="P9" s="321" t="s">
        <v>45</v>
      </c>
      <c r="Q9" s="321" t="s">
        <v>396</v>
      </c>
      <c r="R9" s="321" t="s">
        <v>45</v>
      </c>
      <c r="S9" s="321" t="s">
        <v>399</v>
      </c>
      <c r="T9" s="313"/>
      <c r="U9" s="322">
        <f t="array" ref="U9">IFERROR(INDEX($B9:$M9,MATCH(Inputs!$C$2,'Dispatch P&amp;L'!$B$5:$M$5,0))-INDEX($B9:$M9,MATCH(EOMONTH(Inputs!$C$2,-1),'Dispatch P&amp;L'!$B$5:$M$5,0)),)</f>
        <v>0</v>
      </c>
      <c r="V9" s="323">
        <f t="array" ref="V9">IFERROR(INDEX($B9:$M9,MATCH(Inputs!$C$2,'Dispatch P&amp;L'!$B$5:$M$5,0))/INDEX($B9:$M9,MATCH(EOMONTH(Inputs!$C$2,-1),'Dispatch P&amp;L'!$B$5:$M$5,0))-1,)</f>
        <v>0</v>
      </c>
    </row>
    <row r="10" spans="1:22" ht="15" customHeight="1" x14ac:dyDescent="0.25">
      <c r="A10" s="319" t="s">
        <v>401</v>
      </c>
      <c r="B10" s="326">
        <f t="shared" ref="B10:M10" si="2">((B7)+(B8))+(B9)</f>
        <v>50500</v>
      </c>
      <c r="C10" s="326">
        <f t="shared" si="2"/>
        <v>8825</v>
      </c>
      <c r="D10" s="326">
        <f t="shared" si="2"/>
        <v>20789</v>
      </c>
      <c r="E10" s="326">
        <f>((E7)+(E8))+(E9)</f>
        <v>128208</v>
      </c>
      <c r="F10" s="326">
        <f t="shared" si="2"/>
        <v>22249</v>
      </c>
      <c r="G10" s="326">
        <f t="shared" si="2"/>
        <v>28805</v>
      </c>
      <c r="H10" s="326">
        <f t="shared" si="2"/>
        <v>68444</v>
      </c>
      <c r="I10" s="326">
        <f t="shared" si="2"/>
        <v>27500</v>
      </c>
      <c r="J10" s="326">
        <f t="shared" si="2"/>
        <v>20730</v>
      </c>
      <c r="K10" s="326">
        <f t="shared" ref="K10" si="3">((K7)+(K8))+(K9)</f>
        <v>25850</v>
      </c>
      <c r="L10" s="326">
        <f t="shared" si="2"/>
        <v>51850</v>
      </c>
      <c r="M10" s="326">
        <f t="shared" si="2"/>
        <v>26500</v>
      </c>
      <c r="N10" s="326">
        <f t="shared" si="1"/>
        <v>480250</v>
      </c>
      <c r="O10" s="313"/>
      <c r="P10" s="321" t="s">
        <v>396</v>
      </c>
      <c r="Q10" s="321" t="s">
        <v>396</v>
      </c>
      <c r="R10" s="321" t="s">
        <v>396</v>
      </c>
      <c r="S10" s="321" t="s">
        <v>396</v>
      </c>
      <c r="T10" s="313"/>
      <c r="U10" s="322">
        <f t="array" ref="U10">IFERROR(INDEX($B10:$M10,MATCH(Inputs!$C$2,'Dispatch P&amp;L'!$B$5:$M$5,0))-INDEX($B10:$M10,MATCH(EOMONTH(Inputs!$C$2,-1),'Dispatch P&amp;L'!$B$5:$M$5,0)),)</f>
        <v>-25350</v>
      </c>
      <c r="V10" s="323">
        <f t="array" ref="V10">IFERROR(INDEX($B10:$M10,MATCH(Inputs!$C$2,'Dispatch P&amp;L'!$B$5:$M$5,0))/INDEX($B10:$M10,MATCH(EOMONTH(Inputs!$C$2,-1),'Dispatch P&amp;L'!$B$5:$M$5,0))-1,)</f>
        <v>-0.4889103182256509</v>
      </c>
    </row>
    <row r="11" spans="1:22" ht="15" customHeight="1" x14ac:dyDescent="0.25">
      <c r="A11" s="319" t="s">
        <v>402</v>
      </c>
      <c r="B11" s="327"/>
      <c r="C11" s="327"/>
      <c r="D11" s="327"/>
      <c r="E11" s="327"/>
      <c r="F11" s="327"/>
      <c r="G11" s="327"/>
      <c r="H11" s="327"/>
      <c r="I11" s="327"/>
      <c r="J11" s="327"/>
      <c r="K11" s="327"/>
      <c r="L11" s="327"/>
      <c r="M11" s="327"/>
      <c r="N11" s="327"/>
      <c r="O11" s="313"/>
      <c r="P11" s="321"/>
      <c r="Q11" s="321"/>
      <c r="R11" s="321"/>
      <c r="S11" s="321"/>
      <c r="T11" s="313"/>
      <c r="U11" s="322"/>
      <c r="V11" s="323"/>
    </row>
    <row r="12" spans="1:22" ht="15" customHeight="1" x14ac:dyDescent="0.25">
      <c r="A12" s="319" t="s">
        <v>403</v>
      </c>
      <c r="B12" s="324">
        <v>0</v>
      </c>
      <c r="C12" s="324">
        <v>0</v>
      </c>
      <c r="D12" s="324">
        <v>0</v>
      </c>
      <c r="E12" s="324">
        <v>0</v>
      </c>
      <c r="F12" s="324">
        <v>0</v>
      </c>
      <c r="G12" s="324">
        <v>0</v>
      </c>
      <c r="H12" s="324">
        <v>0</v>
      </c>
      <c r="I12" s="324">
        <v>0</v>
      </c>
      <c r="J12" s="324">
        <v>0</v>
      </c>
      <c r="K12" s="324">
        <v>0</v>
      </c>
      <c r="L12" s="324">
        <v>0</v>
      </c>
      <c r="M12" s="324">
        <v>0</v>
      </c>
      <c r="N12" s="325">
        <f t="shared" ref="N12:N20" si="4">(((((((((((B12)+(C12))+(D12))+(E12))+(F12))+(G12))+(H12))+(I12))+(J12))+(K12))+(L12))+(M12)</f>
        <v>0</v>
      </c>
      <c r="O12" s="313"/>
      <c r="P12" s="321" t="s">
        <v>40</v>
      </c>
      <c r="Q12" s="321" t="s">
        <v>396</v>
      </c>
      <c r="R12" s="321" t="s">
        <v>40</v>
      </c>
      <c r="S12" s="321" t="s">
        <v>38</v>
      </c>
      <c r="T12" s="313"/>
      <c r="U12" s="322"/>
      <c r="V12" s="323"/>
    </row>
    <row r="13" spans="1:22" ht="15" customHeight="1" x14ac:dyDescent="0.25">
      <c r="A13" s="319" t="s">
        <v>404</v>
      </c>
      <c r="B13" s="324">
        <v>815881.73</v>
      </c>
      <c r="C13" s="324">
        <v>828413</v>
      </c>
      <c r="D13" s="324">
        <v>827093</v>
      </c>
      <c r="E13" s="324">
        <v>834661.11</v>
      </c>
      <c r="F13" s="324">
        <v>839915.66</v>
      </c>
      <c r="G13" s="324">
        <v>842117.71</v>
      </c>
      <c r="H13" s="324">
        <v>837388.6</v>
      </c>
      <c r="I13" s="324">
        <v>852199.63</v>
      </c>
      <c r="J13" s="324">
        <v>852588.41</v>
      </c>
      <c r="K13" s="324">
        <v>837326.39</v>
      </c>
      <c r="L13" s="324">
        <v>835094.09</v>
      </c>
      <c r="M13" s="324">
        <v>859165.97</v>
      </c>
      <c r="N13" s="325">
        <f t="shared" si="4"/>
        <v>10061845.300000001</v>
      </c>
      <c r="O13" s="313"/>
      <c r="P13" s="321" t="s">
        <v>39</v>
      </c>
      <c r="Q13" s="321" t="s">
        <v>396</v>
      </c>
      <c r="R13" s="321" t="s">
        <v>39</v>
      </c>
      <c r="S13" s="321" t="s">
        <v>38</v>
      </c>
      <c r="T13" s="313"/>
      <c r="U13" s="322">
        <f t="array" ref="U13">IFERROR(INDEX($B13:$M13,MATCH(Inputs!$C$2,'Dispatch P&amp;L'!$B$5:$M$5,0))-INDEX($B13:$M13,MATCH(EOMONTH(Inputs!$C$2,-1),'Dispatch P&amp;L'!$B$5:$M$5,0)),)</f>
        <v>24071.880000000005</v>
      </c>
      <c r="V13" s="323">
        <f t="array" ref="V13">IFERROR(INDEX($B13:$M13,MATCH(Inputs!$C$2,'Dispatch P&amp;L'!$B$5:$M$5,0))/INDEX($B13:$M13,MATCH(EOMONTH(Inputs!$C$2,-1),'Dispatch P&amp;L'!$B$5:$M$5,0))-1,)</f>
        <v>2.8825350685932838E-2</v>
      </c>
    </row>
    <row r="14" spans="1:22" ht="15" customHeight="1" x14ac:dyDescent="0.25">
      <c r="A14" s="319" t="s">
        <v>405</v>
      </c>
      <c r="B14" s="324">
        <v>155794.25</v>
      </c>
      <c r="C14" s="324">
        <v>164142.26</v>
      </c>
      <c r="D14" s="324">
        <v>160400.25</v>
      </c>
      <c r="E14" s="324">
        <v>170177.26</v>
      </c>
      <c r="F14" s="324">
        <v>170589.26</v>
      </c>
      <c r="G14" s="324">
        <v>170893.25</v>
      </c>
      <c r="H14" s="324">
        <v>162245.26</v>
      </c>
      <c r="I14" s="324">
        <v>162397.26</v>
      </c>
      <c r="J14" s="324">
        <v>162655.97</v>
      </c>
      <c r="K14" s="324">
        <v>165372.42000000001</v>
      </c>
      <c r="L14" s="324">
        <v>165866.51999999999</v>
      </c>
      <c r="M14" s="324">
        <v>166206.21</v>
      </c>
      <c r="N14" s="325">
        <f t="shared" si="4"/>
        <v>1976740.17</v>
      </c>
      <c r="O14" s="313"/>
      <c r="P14" s="321" t="s">
        <v>39</v>
      </c>
      <c r="Q14" s="321" t="s">
        <v>396</v>
      </c>
      <c r="R14" s="321" t="s">
        <v>39</v>
      </c>
      <c r="S14" s="321" t="s">
        <v>38</v>
      </c>
      <c r="T14" s="313"/>
      <c r="U14" s="322">
        <f t="array" ref="U14">IFERROR(INDEX($B14:$M14,MATCH(Inputs!$C$2,'Dispatch P&amp;L'!$B$5:$M$5,0))-INDEX($B14:$M14,MATCH(EOMONTH(Inputs!$C$2,-1),'Dispatch P&amp;L'!$B$5:$M$5,0)),)</f>
        <v>339.69000000000233</v>
      </c>
      <c r="V14" s="323">
        <f t="array" ref="V14">IFERROR(INDEX($B14:$M14,MATCH(Inputs!$C$2,'Dispatch P&amp;L'!$B$5:$M$5,0))/INDEX($B14:$M14,MATCH(EOMONTH(Inputs!$C$2,-1),'Dispatch P&amp;L'!$B$5:$M$5,0))-1,)</f>
        <v>2.0479720681425562E-3</v>
      </c>
    </row>
    <row r="15" spans="1:22" ht="15" customHeight="1" x14ac:dyDescent="0.25">
      <c r="A15" s="319" t="s">
        <v>406</v>
      </c>
      <c r="B15" s="326">
        <f t="shared" ref="B15:M15" si="5">(((B11)+(B12))+(B13))+(B14)</f>
        <v>971675.98</v>
      </c>
      <c r="C15" s="326">
        <f t="shared" si="5"/>
        <v>992555.26</v>
      </c>
      <c r="D15" s="326">
        <f t="shared" si="5"/>
        <v>987493.25</v>
      </c>
      <c r="E15" s="326">
        <f t="shared" si="5"/>
        <v>1004838.37</v>
      </c>
      <c r="F15" s="326">
        <f t="shared" si="5"/>
        <v>1010504.92</v>
      </c>
      <c r="G15" s="326">
        <f t="shared" si="5"/>
        <v>1013010.96</v>
      </c>
      <c r="H15" s="326">
        <f t="shared" si="5"/>
        <v>999633.86</v>
      </c>
      <c r="I15" s="326">
        <f t="shared" si="5"/>
        <v>1014596.89</v>
      </c>
      <c r="J15" s="326">
        <f t="shared" si="5"/>
        <v>1015244.38</v>
      </c>
      <c r="K15" s="326">
        <f t="shared" si="5"/>
        <v>1002698.81</v>
      </c>
      <c r="L15" s="326">
        <f t="shared" si="5"/>
        <v>1000960.61</v>
      </c>
      <c r="M15" s="326">
        <f t="shared" si="5"/>
        <v>1025372.1799999999</v>
      </c>
      <c r="N15" s="326">
        <f t="shared" si="4"/>
        <v>12038585.470000001</v>
      </c>
      <c r="O15" s="313"/>
      <c r="P15" s="321" t="s">
        <v>396</v>
      </c>
      <c r="Q15" s="321" t="s">
        <v>396</v>
      </c>
      <c r="R15" s="321" t="s">
        <v>396</v>
      </c>
      <c r="S15" s="321" t="s">
        <v>396</v>
      </c>
      <c r="T15" s="313"/>
      <c r="U15" s="322">
        <f t="array" ref="U15">IFERROR(INDEX($B15:$M15,MATCH(Inputs!$C$2,'Dispatch P&amp;L'!$B$5:$M$5,0))-INDEX($B15:$M15,MATCH(EOMONTH(Inputs!$C$2,-1),'Dispatch P&amp;L'!$B$5:$M$5,0)),)</f>
        <v>24411.569999999949</v>
      </c>
      <c r="V15" s="323">
        <f t="array" ref="V15">IFERROR(INDEX($B15:$M15,MATCH(Inputs!$C$2,'Dispatch P&amp;L'!$B$5:$M$5,0))/INDEX($B15:$M15,MATCH(EOMONTH(Inputs!$C$2,-1),'Dispatch P&amp;L'!$B$5:$M$5,0))-1,)</f>
        <v>2.4388142506426957E-2</v>
      </c>
    </row>
    <row r="16" spans="1:22" ht="15" customHeight="1" x14ac:dyDescent="0.25">
      <c r="A16" s="319" t="s">
        <v>407</v>
      </c>
      <c r="B16" s="324">
        <v>0</v>
      </c>
      <c r="C16" s="324">
        <v>0</v>
      </c>
      <c r="D16" s="324">
        <v>0</v>
      </c>
      <c r="E16" s="324">
        <v>0</v>
      </c>
      <c r="F16" s="324">
        <v>0</v>
      </c>
      <c r="G16" s="324">
        <v>0</v>
      </c>
      <c r="H16" s="324">
        <v>0</v>
      </c>
      <c r="I16" s="324">
        <v>0</v>
      </c>
      <c r="J16" s="324">
        <v>0</v>
      </c>
      <c r="K16" s="324">
        <v>0</v>
      </c>
      <c r="L16" s="324">
        <v>0</v>
      </c>
      <c r="M16" s="324">
        <v>0</v>
      </c>
      <c r="N16" s="325">
        <f t="shared" si="4"/>
        <v>0</v>
      </c>
      <c r="O16" s="313"/>
      <c r="P16" s="321" t="s">
        <v>41</v>
      </c>
      <c r="Q16" s="321" t="s">
        <v>396</v>
      </c>
      <c r="R16" s="321" t="s">
        <v>41</v>
      </c>
      <c r="S16" s="321" t="s">
        <v>38</v>
      </c>
      <c r="T16" s="313"/>
      <c r="U16" s="322">
        <f t="array" ref="U16">IFERROR(INDEX($B16:$M16,MATCH(Inputs!$C$2,'Dispatch P&amp;L'!$B$5:$M$5,0))-INDEX($B16:$M16,MATCH(EOMONTH(Inputs!$C$2,-1),'Dispatch P&amp;L'!$B$5:$M$5,0)),)</f>
        <v>0</v>
      </c>
      <c r="V16" s="323">
        <f t="array" ref="V16">IFERROR(INDEX($B16:$M16,MATCH(Inputs!$C$2,'Dispatch P&amp;L'!$B$5:$M$5,0))/INDEX($B16:$M16,MATCH(EOMONTH(Inputs!$C$2,-1),'Dispatch P&amp;L'!$B$5:$M$5,0))-1,)</f>
        <v>0</v>
      </c>
    </row>
    <row r="17" spans="1:22" ht="15" customHeight="1" x14ac:dyDescent="0.25">
      <c r="A17" s="319" t="s">
        <v>408</v>
      </c>
      <c r="B17" s="324">
        <v>83964.96</v>
      </c>
      <c r="C17" s="324">
        <v>78565.179999999993</v>
      </c>
      <c r="D17" s="324">
        <v>81523.429999999993</v>
      </c>
      <c r="E17" s="324">
        <v>81233.59</v>
      </c>
      <c r="F17" s="324">
        <v>81090.399999999994</v>
      </c>
      <c r="G17" s="324">
        <v>89542.399999999994</v>
      </c>
      <c r="H17" s="324">
        <v>89091.47</v>
      </c>
      <c r="I17" s="324">
        <v>85588.1</v>
      </c>
      <c r="J17" s="324">
        <v>87195.76</v>
      </c>
      <c r="K17" s="324">
        <v>86383.22</v>
      </c>
      <c r="L17" s="324">
        <v>83856.460000000006</v>
      </c>
      <c r="M17" s="324">
        <v>84481.19</v>
      </c>
      <c r="N17" s="325">
        <f t="shared" si="4"/>
        <v>1012516.1599999999</v>
      </c>
      <c r="O17" s="313"/>
      <c r="P17" s="321" t="s">
        <v>41</v>
      </c>
      <c r="Q17" s="321" t="s">
        <v>396</v>
      </c>
      <c r="R17" s="321" t="s">
        <v>41</v>
      </c>
      <c r="S17" s="321" t="s">
        <v>38</v>
      </c>
      <c r="T17" s="313"/>
      <c r="U17" s="322">
        <f t="array" ref="U17">IFERROR(INDEX($B17:$M17,MATCH(Inputs!$C$2,'Dispatch P&amp;L'!$B$5:$M$5,0))-INDEX($B17:$M17,MATCH(EOMONTH(Inputs!$C$2,-1),'Dispatch P&amp;L'!$B$5:$M$5,0)),)</f>
        <v>624.72999999999593</v>
      </c>
      <c r="V17" s="323">
        <f t="array" ref="V17">IFERROR(INDEX($B17:$M17,MATCH(Inputs!$C$2,'Dispatch P&amp;L'!$B$5:$M$5,0))/INDEX($B17:$M17,MATCH(EOMONTH(Inputs!$C$2,-1),'Dispatch P&amp;L'!$B$5:$M$5,0))-1,)</f>
        <v>7.449992522937432E-3</v>
      </c>
    </row>
    <row r="18" spans="1:22" ht="15" customHeight="1" x14ac:dyDescent="0.25">
      <c r="A18" s="319" t="s">
        <v>409</v>
      </c>
      <c r="B18" s="324">
        <v>9440.41</v>
      </c>
      <c r="C18" s="324">
        <v>9094.48</v>
      </c>
      <c r="D18" s="324">
        <v>10063.68</v>
      </c>
      <c r="E18" s="324">
        <v>10829.17</v>
      </c>
      <c r="F18" s="324">
        <v>12837.08</v>
      </c>
      <c r="G18" s="324">
        <v>13030.05</v>
      </c>
      <c r="H18" s="324">
        <v>13376.29</v>
      </c>
      <c r="I18" s="324">
        <v>15081.58</v>
      </c>
      <c r="J18" s="324">
        <v>15115.72</v>
      </c>
      <c r="K18" s="324">
        <v>13786.87</v>
      </c>
      <c r="L18" s="324">
        <v>12332.83</v>
      </c>
      <c r="M18" s="324">
        <v>11162.48</v>
      </c>
      <c r="N18" s="325">
        <f t="shared" si="4"/>
        <v>146150.64000000001</v>
      </c>
      <c r="O18" s="313"/>
      <c r="P18" s="321" t="s">
        <v>41</v>
      </c>
      <c r="Q18" s="321" t="s">
        <v>396</v>
      </c>
      <c r="R18" s="321" t="s">
        <v>41</v>
      </c>
      <c r="S18" s="321" t="s">
        <v>38</v>
      </c>
      <c r="T18" s="313"/>
      <c r="U18" s="322">
        <f t="array" ref="U18">IFERROR(INDEX($B18:$M18,MATCH(Inputs!$C$2,'Dispatch P&amp;L'!$B$5:$M$5,0))-INDEX($B18:$M18,MATCH(EOMONTH(Inputs!$C$2,-1),'Dispatch P&amp;L'!$B$5:$M$5,0)),)</f>
        <v>-1170.3500000000004</v>
      </c>
      <c r="V18" s="323">
        <f t="array" ref="V18">IFERROR(INDEX($B18:$M18,MATCH(Inputs!$C$2,'Dispatch P&amp;L'!$B$5:$M$5,0))/INDEX($B18:$M18,MATCH(EOMONTH(Inputs!$C$2,-1),'Dispatch P&amp;L'!$B$5:$M$5,0))-1,)</f>
        <v>-9.4897116071493759E-2</v>
      </c>
    </row>
    <row r="19" spans="1:22" ht="15" customHeight="1" x14ac:dyDescent="0.25">
      <c r="A19" s="319" t="s">
        <v>410</v>
      </c>
      <c r="B19" s="326">
        <f t="shared" ref="B19:M19" si="6">((B16)+(B17))+(B18)</f>
        <v>93405.37000000001</v>
      </c>
      <c r="C19" s="326">
        <f t="shared" si="6"/>
        <v>87659.659999999989</v>
      </c>
      <c r="D19" s="326">
        <f t="shared" si="6"/>
        <v>91587.109999999986</v>
      </c>
      <c r="E19" s="326">
        <f t="shared" si="6"/>
        <v>92062.76</v>
      </c>
      <c r="F19" s="326">
        <f t="shared" si="6"/>
        <v>93927.48</v>
      </c>
      <c r="G19" s="326">
        <f t="shared" si="6"/>
        <v>102572.45</v>
      </c>
      <c r="H19" s="326">
        <f t="shared" si="6"/>
        <v>102467.76000000001</v>
      </c>
      <c r="I19" s="326">
        <f t="shared" si="6"/>
        <v>100669.68000000001</v>
      </c>
      <c r="J19" s="326">
        <f t="shared" si="6"/>
        <v>102311.48</v>
      </c>
      <c r="K19" s="326">
        <f t="shared" ref="K19" si="7">((K16)+(K17))+(K18)</f>
        <v>100170.09</v>
      </c>
      <c r="L19" s="326">
        <f t="shared" si="6"/>
        <v>96189.290000000008</v>
      </c>
      <c r="M19" s="326">
        <f t="shared" si="6"/>
        <v>95643.67</v>
      </c>
      <c r="N19" s="326">
        <f t="shared" si="4"/>
        <v>1158666.7999999998</v>
      </c>
      <c r="O19" s="313"/>
      <c r="P19" s="321" t="s">
        <v>396</v>
      </c>
      <c r="Q19" s="321" t="s">
        <v>396</v>
      </c>
      <c r="R19" s="321" t="s">
        <v>396</v>
      </c>
      <c r="S19" s="321" t="s">
        <v>396</v>
      </c>
      <c r="T19" s="313"/>
      <c r="U19" s="322">
        <f t="array" ref="U19">IFERROR(INDEX($B19:$M19,MATCH(Inputs!$C$2,'Dispatch P&amp;L'!$B$5:$M$5,0))-INDEX($B19:$M19,MATCH(EOMONTH(Inputs!$C$2,-1),'Dispatch P&amp;L'!$B$5:$M$5,0)),)</f>
        <v>-545.6200000000099</v>
      </c>
      <c r="V19" s="323">
        <f t="array" ref="V19">IFERROR(INDEX($B19:$M19,MATCH(Inputs!$C$2,'Dispatch P&amp;L'!$B$5:$M$5,0))/INDEX($B19:$M19,MATCH(EOMONTH(Inputs!$C$2,-1),'Dispatch P&amp;L'!$B$5:$M$5,0))-1,)</f>
        <v>-5.6723570784232846E-3</v>
      </c>
    </row>
    <row r="20" spans="1:22" ht="15" customHeight="1" x14ac:dyDescent="0.25">
      <c r="A20" s="319" t="s">
        <v>411</v>
      </c>
      <c r="B20" s="326">
        <f>(((B10)+(B15))+(B19))+(B9)</f>
        <v>1115581.3500000001</v>
      </c>
      <c r="C20" s="326">
        <f t="shared" ref="C20:M20" si="8">((C10)+(C15))+(C19)</f>
        <v>1089039.92</v>
      </c>
      <c r="D20" s="326">
        <f t="shared" si="8"/>
        <v>1099869.3599999999</v>
      </c>
      <c r="E20" s="326">
        <f t="shared" si="8"/>
        <v>1225109.1300000001</v>
      </c>
      <c r="F20" s="326">
        <f t="shared" si="8"/>
        <v>1126681.4000000001</v>
      </c>
      <c r="G20" s="326">
        <f t="shared" si="8"/>
        <v>1144388.4099999999</v>
      </c>
      <c r="H20" s="326">
        <f t="shared" si="8"/>
        <v>1170545.6199999999</v>
      </c>
      <c r="I20" s="326">
        <f t="shared" si="8"/>
        <v>1142766.57</v>
      </c>
      <c r="J20" s="326">
        <f t="shared" si="8"/>
        <v>1138285.8600000001</v>
      </c>
      <c r="K20" s="326">
        <f t="shared" ref="K20" si="9">((K10)+(K15))+(K19)</f>
        <v>1128718.9000000001</v>
      </c>
      <c r="L20" s="326">
        <f t="shared" si="8"/>
        <v>1148999.8999999999</v>
      </c>
      <c r="M20" s="326">
        <f t="shared" si="8"/>
        <v>1147515.8499999999</v>
      </c>
      <c r="N20" s="326">
        <f t="shared" si="4"/>
        <v>13677502.27</v>
      </c>
      <c r="O20" s="313"/>
      <c r="P20" s="321" t="s">
        <v>396</v>
      </c>
      <c r="Q20" s="321" t="s">
        <v>396</v>
      </c>
      <c r="R20" s="321" t="s">
        <v>396</v>
      </c>
      <c r="S20" s="321" t="s">
        <v>396</v>
      </c>
      <c r="T20" s="313"/>
      <c r="U20" s="322">
        <f t="array" ref="U20">IFERROR(INDEX($B20:$M20,MATCH(Inputs!$C$2,'Dispatch P&amp;L'!$B$5:$M$5,0))-INDEX($B20:$M20,MATCH(EOMONTH(Inputs!$C$2,-1),'Dispatch P&amp;L'!$B$5:$M$5,0)),)</f>
        <v>-1484.0500000000466</v>
      </c>
      <c r="V20" s="323">
        <f t="array" ref="V20">IFERROR(INDEX($B20:$M20,MATCH(Inputs!$C$2,'Dispatch P&amp;L'!$B$5:$M$5,0))/INDEX($B20:$M20,MATCH(EOMONTH(Inputs!$C$2,-1),'Dispatch P&amp;L'!$B$5:$M$5,0))-1,)</f>
        <v>-1.291601504926243E-3</v>
      </c>
    </row>
    <row r="21" spans="1:22" ht="15" customHeight="1" x14ac:dyDescent="0.25">
      <c r="A21" s="319" t="s">
        <v>412</v>
      </c>
      <c r="B21" s="324">
        <v>0</v>
      </c>
      <c r="C21" s="324">
        <v>0</v>
      </c>
      <c r="D21" s="324">
        <v>0</v>
      </c>
      <c r="E21" s="324">
        <v>0</v>
      </c>
      <c r="F21" s="324">
        <v>0</v>
      </c>
      <c r="G21" s="324">
        <v>0</v>
      </c>
      <c r="H21" s="324">
        <v>0</v>
      </c>
      <c r="I21" s="324">
        <v>0</v>
      </c>
      <c r="J21" s="324">
        <v>0</v>
      </c>
      <c r="K21" s="324">
        <v>0</v>
      </c>
      <c r="L21" s="324">
        <v>0</v>
      </c>
      <c r="M21" s="328">
        <v>0</v>
      </c>
      <c r="N21" s="325">
        <f t="shared" ref="N21:N46" si="10">(((((((((((B21)+(C21))+(D21))+(E21))+(F21))+(G21))+(H21))+(I21))+(J21))+(K21))+(L21))+(M21)</f>
        <v>0</v>
      </c>
      <c r="O21" s="313"/>
      <c r="P21" s="321" t="s">
        <v>396</v>
      </c>
      <c r="Q21" s="321" t="s">
        <v>396</v>
      </c>
      <c r="R21" s="321" t="s">
        <v>396</v>
      </c>
      <c r="S21" s="321" t="s">
        <v>396</v>
      </c>
      <c r="T21" s="313"/>
      <c r="U21" s="322">
        <f t="array" ref="U21">IFERROR(INDEX($B21:$M21,MATCH(Inputs!$C$2,'Dispatch P&amp;L'!$B$5:$M$5,0))-INDEX($B21:$M21,MATCH(EOMONTH(Inputs!$C$2,-1),'Dispatch P&amp;L'!$B$5:$M$5,0)),)</f>
        <v>0</v>
      </c>
      <c r="V21" s="323">
        <f t="array" ref="V21">IFERROR(INDEX($B21:$M21,MATCH(Inputs!$C$2,'Dispatch P&amp;L'!$B$5:$M$5,0))/INDEX($B21:$M21,MATCH(EOMONTH(Inputs!$C$2,-1),'Dispatch P&amp;L'!$B$5:$M$5,0))-1,)</f>
        <v>0</v>
      </c>
    </row>
    <row r="22" spans="1:22" ht="15" customHeight="1" x14ac:dyDescent="0.25">
      <c r="A22" s="319" t="s">
        <v>413</v>
      </c>
      <c r="B22" s="324">
        <v>0</v>
      </c>
      <c r="C22" s="324">
        <v>0</v>
      </c>
      <c r="D22" s="324">
        <v>0</v>
      </c>
      <c r="E22" s="324">
        <v>0</v>
      </c>
      <c r="F22" s="324">
        <v>0</v>
      </c>
      <c r="G22" s="324">
        <v>0</v>
      </c>
      <c r="H22" s="324">
        <v>0</v>
      </c>
      <c r="I22" s="324">
        <v>0</v>
      </c>
      <c r="J22" s="324">
        <v>0</v>
      </c>
      <c r="K22" s="324">
        <v>0</v>
      </c>
      <c r="L22" s="324">
        <v>0</v>
      </c>
      <c r="M22" s="324">
        <v>0</v>
      </c>
      <c r="N22" s="325">
        <f t="shared" si="10"/>
        <v>0</v>
      </c>
      <c r="O22" s="313"/>
      <c r="P22" s="321" t="s">
        <v>396</v>
      </c>
      <c r="Q22" s="321" t="s">
        <v>396</v>
      </c>
      <c r="R22" s="321" t="s">
        <v>396</v>
      </c>
      <c r="S22" s="321" t="s">
        <v>396</v>
      </c>
      <c r="T22" s="313"/>
      <c r="U22" s="322">
        <f t="array" ref="U22">IFERROR(INDEX($B22:$M22,MATCH(Inputs!$C$2,'Dispatch P&amp;L'!$B$5:$M$5,0))-INDEX($B22:$M22,MATCH(EOMONTH(Inputs!$C$2,-1),'Dispatch P&amp;L'!$B$5:$M$5,0)),)</f>
        <v>0</v>
      </c>
      <c r="V22" s="323">
        <f t="array" ref="V22">IFERROR(INDEX($B22:$M22,MATCH(Inputs!$C$2,'Dispatch P&amp;L'!$B$5:$M$5,0))/INDEX($B22:$M22,MATCH(EOMONTH(Inputs!$C$2,-1),'Dispatch P&amp;L'!$B$5:$M$5,0))-1,)</f>
        <v>0</v>
      </c>
    </row>
    <row r="23" spans="1:22" ht="15" customHeight="1" x14ac:dyDescent="0.25">
      <c r="A23" s="319" t="s">
        <v>414</v>
      </c>
      <c r="B23" s="324">
        <v>19874.54</v>
      </c>
      <c r="C23" s="324">
        <v>19874.54</v>
      </c>
      <c r="D23" s="324">
        <v>19874.54</v>
      </c>
      <c r="E23" s="324">
        <v>20316.7</v>
      </c>
      <c r="F23" s="324">
        <v>20316.7</v>
      </c>
      <c r="G23" s="324">
        <v>20316.7</v>
      </c>
      <c r="H23" s="324">
        <v>20483.36</v>
      </c>
      <c r="I23" s="324">
        <v>20483.36</v>
      </c>
      <c r="J23" s="324">
        <v>20483.36</v>
      </c>
      <c r="K23" s="324">
        <v>20483.36</v>
      </c>
      <c r="L23" s="324">
        <v>20483.36</v>
      </c>
      <c r="M23" s="324">
        <v>20483.36</v>
      </c>
      <c r="N23" s="325">
        <f t="shared" si="10"/>
        <v>243473.87999999995</v>
      </c>
      <c r="O23" s="313"/>
      <c r="P23" s="321" t="s">
        <v>49</v>
      </c>
      <c r="Q23" s="321" t="s">
        <v>105</v>
      </c>
      <c r="R23" s="321" t="s">
        <v>123</v>
      </c>
      <c r="S23" s="321" t="s">
        <v>415</v>
      </c>
      <c r="T23" s="313"/>
      <c r="U23" s="322">
        <f t="array" ref="U23">IFERROR(INDEX($B23:$M23,MATCH(Inputs!$C$2,'Dispatch P&amp;L'!$B$5:$M$5,0))-INDEX($B23:$M23,MATCH(EOMONTH(Inputs!$C$2,-1),'Dispatch P&amp;L'!$B$5:$M$5,0)),)</f>
        <v>0</v>
      </c>
      <c r="V23" s="323">
        <f t="array" ref="V23">IFERROR(INDEX($B23:$M23,MATCH(Inputs!$C$2,'Dispatch P&amp;L'!$B$5:$M$5,0))/INDEX($B23:$M23,MATCH(EOMONTH(Inputs!$C$2,-1),'Dispatch P&amp;L'!$B$5:$M$5,0))-1,)</f>
        <v>0</v>
      </c>
    </row>
    <row r="24" spans="1:22" ht="15" customHeight="1" x14ac:dyDescent="0.25">
      <c r="A24" s="319" t="s">
        <v>416</v>
      </c>
      <c r="B24" s="324">
        <v>1023.58</v>
      </c>
      <c r="C24" s="324">
        <v>1023.58</v>
      </c>
      <c r="D24" s="324">
        <v>1023.58</v>
      </c>
      <c r="E24" s="324">
        <v>1023.58</v>
      </c>
      <c r="F24" s="324">
        <v>1023.58</v>
      </c>
      <c r="G24" s="324">
        <v>1023.58</v>
      </c>
      <c r="H24" s="324">
        <v>1023.58</v>
      </c>
      <c r="I24" s="324">
        <v>1023.58</v>
      </c>
      <c r="J24" s="324">
        <v>1023.58</v>
      </c>
      <c r="K24" s="324">
        <v>1023.58</v>
      </c>
      <c r="L24" s="324">
        <v>1023.58</v>
      </c>
      <c r="M24" s="324">
        <v>1023.58</v>
      </c>
      <c r="N24" s="325">
        <f t="shared" si="10"/>
        <v>12282.960000000001</v>
      </c>
      <c r="O24" s="313"/>
      <c r="P24" s="321" t="s">
        <v>49</v>
      </c>
      <c r="Q24" s="321" t="s">
        <v>105</v>
      </c>
      <c r="R24" s="321" t="s">
        <v>124</v>
      </c>
      <c r="S24" s="321" t="s">
        <v>415</v>
      </c>
      <c r="T24" s="313"/>
      <c r="U24" s="322">
        <f t="array" ref="U24">IFERROR(INDEX($B24:$M24,MATCH(Inputs!$C$2,'Dispatch P&amp;L'!$B$5:$M$5,0))-INDEX($B24:$M24,MATCH(EOMONTH(Inputs!$C$2,-1),'Dispatch P&amp;L'!$B$5:$M$5,0)),)</f>
        <v>0</v>
      </c>
      <c r="V24" s="323">
        <f t="array" ref="V24">IFERROR(INDEX($B24:$M24,MATCH(Inputs!$C$2,'Dispatch P&amp;L'!$B$5:$M$5,0))/INDEX($B24:$M24,MATCH(EOMONTH(Inputs!$C$2,-1),'Dispatch P&amp;L'!$B$5:$M$5,0))-1,)</f>
        <v>0</v>
      </c>
    </row>
    <row r="25" spans="1:22" ht="15" customHeight="1" x14ac:dyDescent="0.25">
      <c r="A25" s="319" t="s">
        <v>417</v>
      </c>
      <c r="B25" s="324">
        <v>9027.52</v>
      </c>
      <c r="C25" s="324">
        <v>8762.42</v>
      </c>
      <c r="D25" s="324">
        <v>9084.84</v>
      </c>
      <c r="E25" s="324">
        <v>7294.54</v>
      </c>
      <c r="F25" s="324">
        <v>7415.54</v>
      </c>
      <c r="G25" s="324">
        <v>7070.22</v>
      </c>
      <c r="H25" s="324">
        <v>7220.32</v>
      </c>
      <c r="I25" s="324">
        <v>8033.46</v>
      </c>
      <c r="J25" s="324">
        <v>7370.99</v>
      </c>
      <c r="K25" s="324">
        <v>7126.9</v>
      </c>
      <c r="L25" s="324">
        <v>8487.94</v>
      </c>
      <c r="M25" s="324">
        <v>8150.08</v>
      </c>
      <c r="N25" s="325">
        <f t="shared" si="10"/>
        <v>95044.77</v>
      </c>
      <c r="O25" s="313"/>
      <c r="P25" s="321" t="s">
        <v>49</v>
      </c>
      <c r="Q25" s="321" t="s">
        <v>105</v>
      </c>
      <c r="R25" s="321" t="s">
        <v>125</v>
      </c>
      <c r="S25" s="321" t="s">
        <v>415</v>
      </c>
      <c r="T25" s="313"/>
      <c r="U25" s="322">
        <f t="array" ref="U25">IFERROR(INDEX($B25:$M25,MATCH(Inputs!$C$2,'Dispatch P&amp;L'!$B$5:$M$5,0))-INDEX($B25:$M25,MATCH(EOMONTH(Inputs!$C$2,-1),'Dispatch P&amp;L'!$B$5:$M$5,0)),)</f>
        <v>-337.86000000000058</v>
      </c>
      <c r="V25" s="323">
        <f t="array" ref="V25">IFERROR(INDEX($B25:$M25,MATCH(Inputs!$C$2,'Dispatch P&amp;L'!$B$5:$M$5,0))/INDEX($B25:$M25,MATCH(EOMONTH(Inputs!$C$2,-1),'Dispatch P&amp;L'!$B$5:$M$5,0))-1,)</f>
        <v>-3.9804711154885708E-2</v>
      </c>
    </row>
    <row r="26" spans="1:22" ht="15" customHeight="1" x14ac:dyDescent="0.25">
      <c r="A26" s="319" t="s">
        <v>418</v>
      </c>
      <c r="B26" s="326">
        <f t="shared" ref="B26:M26" si="11">((B23)+(B24))+(B25)</f>
        <v>29925.640000000003</v>
      </c>
      <c r="C26" s="326">
        <f t="shared" si="11"/>
        <v>29660.54</v>
      </c>
      <c r="D26" s="326">
        <f t="shared" si="11"/>
        <v>29982.960000000003</v>
      </c>
      <c r="E26" s="326">
        <f t="shared" si="11"/>
        <v>28634.820000000003</v>
      </c>
      <c r="F26" s="326">
        <f t="shared" si="11"/>
        <v>28755.820000000003</v>
      </c>
      <c r="G26" s="326">
        <f t="shared" si="11"/>
        <v>28410.500000000004</v>
      </c>
      <c r="H26" s="326">
        <f t="shared" si="11"/>
        <v>28727.260000000002</v>
      </c>
      <c r="I26" s="326">
        <f t="shared" si="11"/>
        <v>29540.400000000001</v>
      </c>
      <c r="J26" s="326">
        <f t="shared" si="11"/>
        <v>28877.93</v>
      </c>
      <c r="K26" s="326">
        <f t="shared" ref="K26" si="12">((K23)+(K24))+(K25)</f>
        <v>28633.840000000004</v>
      </c>
      <c r="L26" s="326">
        <f t="shared" si="11"/>
        <v>29994.880000000005</v>
      </c>
      <c r="M26" s="326">
        <f t="shared" si="11"/>
        <v>29657.020000000004</v>
      </c>
      <c r="N26" s="326">
        <f t="shared" si="10"/>
        <v>350801.6100000001</v>
      </c>
      <c r="O26" s="313"/>
      <c r="P26" s="321" t="s">
        <v>396</v>
      </c>
      <c r="Q26" s="321" t="s">
        <v>396</v>
      </c>
      <c r="R26" s="321" t="s">
        <v>396</v>
      </c>
      <c r="S26" s="321" t="s">
        <v>396</v>
      </c>
      <c r="T26" s="313"/>
      <c r="U26" s="322">
        <f t="array" ref="U26">IFERROR(INDEX($B26:$M26,MATCH(Inputs!$C$2,'Dispatch P&amp;L'!$B$5:$M$5,0))-INDEX($B26:$M26,MATCH(EOMONTH(Inputs!$C$2,-1),'Dispatch P&amp;L'!$B$5:$M$5,0)),)</f>
        <v>-337.86000000000058</v>
      </c>
      <c r="V26" s="323">
        <f t="array" ref="V26">IFERROR(INDEX($B26:$M26,MATCH(Inputs!$C$2,'Dispatch P&amp;L'!$B$5:$M$5,0))/INDEX($B26:$M26,MATCH(EOMONTH(Inputs!$C$2,-1),'Dispatch P&amp;L'!$B$5:$M$5,0))-1,)</f>
        <v>-1.1263922376085533E-2</v>
      </c>
    </row>
    <row r="27" spans="1:22" ht="15" customHeight="1" x14ac:dyDescent="0.25">
      <c r="A27" s="319" t="s">
        <v>419</v>
      </c>
      <c r="B27" s="324">
        <v>10263.76</v>
      </c>
      <c r="C27" s="324">
        <v>10263.76</v>
      </c>
      <c r="D27" s="324">
        <v>10263.76</v>
      </c>
      <c r="E27" s="324">
        <v>10775.02</v>
      </c>
      <c r="F27" s="324">
        <v>10775.02</v>
      </c>
      <c r="G27" s="324">
        <v>10775.02</v>
      </c>
      <c r="H27" s="324">
        <v>10775.02</v>
      </c>
      <c r="I27" s="324">
        <v>10775.02</v>
      </c>
      <c r="J27" s="324">
        <v>10775.02</v>
      </c>
      <c r="K27" s="324">
        <v>10775.02</v>
      </c>
      <c r="L27" s="324">
        <v>10775.02</v>
      </c>
      <c r="M27" s="324">
        <v>10775.02</v>
      </c>
      <c r="N27" s="325">
        <f t="shared" si="10"/>
        <v>127766.46000000004</v>
      </c>
      <c r="O27" s="313"/>
      <c r="P27" s="321" t="s">
        <v>49</v>
      </c>
      <c r="Q27" s="321" t="s">
        <v>105</v>
      </c>
      <c r="R27" s="321" t="s">
        <v>123</v>
      </c>
      <c r="S27" s="321" t="s">
        <v>415</v>
      </c>
      <c r="T27" s="313"/>
      <c r="U27" s="322">
        <f t="array" ref="U27">IFERROR(INDEX($B27:$M27,MATCH(Inputs!$C$2,'Dispatch P&amp;L'!$B$5:$M$5,0))-INDEX($B27:$M27,MATCH(EOMONTH(Inputs!$C$2,-1),'Dispatch P&amp;L'!$B$5:$M$5,0)),)</f>
        <v>0</v>
      </c>
      <c r="V27" s="323">
        <f t="array" ref="V27">IFERROR(INDEX($B27:$M27,MATCH(Inputs!$C$2,'Dispatch P&amp;L'!$B$5:$M$5,0))/INDEX($B27:$M27,MATCH(EOMONTH(Inputs!$C$2,-1),'Dispatch P&amp;L'!$B$5:$M$5,0))-1,)</f>
        <v>0</v>
      </c>
    </row>
    <row r="28" spans="1:22" ht="15" customHeight="1" x14ac:dyDescent="0.25">
      <c r="A28" s="319" t="s">
        <v>420</v>
      </c>
      <c r="B28" s="324">
        <v>353.83</v>
      </c>
      <c r="C28" s="324">
        <v>353.83</v>
      </c>
      <c r="D28" s="324">
        <v>353.83</v>
      </c>
      <c r="E28" s="324">
        <v>353.83</v>
      </c>
      <c r="F28" s="324">
        <v>353.83</v>
      </c>
      <c r="G28" s="324">
        <v>353.83</v>
      </c>
      <c r="H28" s="324">
        <v>353.83</v>
      </c>
      <c r="I28" s="324">
        <v>353.83</v>
      </c>
      <c r="J28" s="324">
        <v>353.83</v>
      </c>
      <c r="K28" s="324">
        <v>353.83</v>
      </c>
      <c r="L28" s="324">
        <v>353.83</v>
      </c>
      <c r="M28" s="324">
        <v>353.83</v>
      </c>
      <c r="N28" s="325">
        <f t="shared" si="10"/>
        <v>4245.96</v>
      </c>
      <c r="O28" s="313"/>
      <c r="P28" s="321" t="s">
        <v>49</v>
      </c>
      <c r="Q28" s="321" t="s">
        <v>105</v>
      </c>
      <c r="R28" s="321" t="s">
        <v>124</v>
      </c>
      <c r="S28" s="321" t="s">
        <v>415</v>
      </c>
      <c r="T28" s="313"/>
      <c r="U28" s="322">
        <f t="array" ref="U28">IFERROR(INDEX($B28:$M28,MATCH(Inputs!$C$2,'Dispatch P&amp;L'!$B$5:$M$5,0))-INDEX($B28:$M28,MATCH(EOMONTH(Inputs!$C$2,-1),'Dispatch P&amp;L'!$B$5:$M$5,0)),)</f>
        <v>0</v>
      </c>
      <c r="V28" s="323">
        <f t="array" ref="V28">IFERROR(INDEX($B28:$M28,MATCH(Inputs!$C$2,'Dispatch P&amp;L'!$B$5:$M$5,0))/INDEX($B28:$M28,MATCH(EOMONTH(Inputs!$C$2,-1),'Dispatch P&amp;L'!$B$5:$M$5,0))-1,)</f>
        <v>0</v>
      </c>
    </row>
    <row r="29" spans="1:22" ht="15" customHeight="1" x14ac:dyDescent="0.25">
      <c r="A29" s="319" t="s">
        <v>421</v>
      </c>
      <c r="B29" s="324">
        <v>5114.17</v>
      </c>
      <c r="C29" s="324">
        <v>5045.87</v>
      </c>
      <c r="D29" s="324">
        <v>5165.1499999999996</v>
      </c>
      <c r="E29" s="324">
        <v>5024.88</v>
      </c>
      <c r="F29" s="324">
        <v>5119.07</v>
      </c>
      <c r="G29" s="324">
        <v>4867.0600000000004</v>
      </c>
      <c r="H29" s="324">
        <v>4961.5200000000004</v>
      </c>
      <c r="I29" s="324">
        <v>4052.06</v>
      </c>
      <c r="J29" s="324">
        <v>3615.3</v>
      </c>
      <c r="K29" s="324">
        <v>3491.29</v>
      </c>
      <c r="L29" s="324">
        <v>4182.18</v>
      </c>
      <c r="M29" s="324">
        <v>4012.67</v>
      </c>
      <c r="N29" s="325">
        <f t="shared" si="10"/>
        <v>54651.22</v>
      </c>
      <c r="O29" s="313"/>
      <c r="P29" s="321" t="s">
        <v>49</v>
      </c>
      <c r="Q29" s="321" t="s">
        <v>105</v>
      </c>
      <c r="R29" s="321" t="s">
        <v>125</v>
      </c>
      <c r="S29" s="321" t="s">
        <v>415</v>
      </c>
      <c r="T29" s="313"/>
      <c r="U29" s="322">
        <f t="array" ref="U29">IFERROR(INDEX($B29:$M29,MATCH(Inputs!$C$2,'Dispatch P&amp;L'!$B$5:$M$5,0))-INDEX($B29:$M29,MATCH(EOMONTH(Inputs!$C$2,-1),'Dispatch P&amp;L'!$B$5:$M$5,0)),)</f>
        <v>-169.51000000000022</v>
      </c>
      <c r="V29" s="323">
        <f t="array" ref="V29">IFERROR(INDEX($B29:$M29,MATCH(Inputs!$C$2,'Dispatch P&amp;L'!$B$5:$M$5,0))/INDEX($B29:$M29,MATCH(EOMONTH(Inputs!$C$2,-1),'Dispatch P&amp;L'!$B$5:$M$5,0))-1,)</f>
        <v>-4.0531493144723596E-2</v>
      </c>
    </row>
    <row r="30" spans="1:22" ht="15" customHeight="1" x14ac:dyDescent="0.25">
      <c r="A30" s="319" t="s">
        <v>422</v>
      </c>
      <c r="B30" s="326">
        <f t="shared" ref="B30:M30" si="13">((B27)+(B28))+(B29)</f>
        <v>15731.76</v>
      </c>
      <c r="C30" s="326">
        <f t="shared" si="13"/>
        <v>15663.46</v>
      </c>
      <c r="D30" s="326">
        <f t="shared" si="13"/>
        <v>15782.74</v>
      </c>
      <c r="E30" s="326">
        <f t="shared" si="13"/>
        <v>16153.73</v>
      </c>
      <c r="F30" s="326">
        <f t="shared" si="13"/>
        <v>16247.92</v>
      </c>
      <c r="G30" s="326">
        <f t="shared" si="13"/>
        <v>15995.91</v>
      </c>
      <c r="H30" s="326">
        <f t="shared" si="13"/>
        <v>16090.37</v>
      </c>
      <c r="I30" s="326">
        <f t="shared" si="13"/>
        <v>15180.91</v>
      </c>
      <c r="J30" s="326">
        <f t="shared" si="13"/>
        <v>14744.150000000001</v>
      </c>
      <c r="K30" s="326">
        <f t="shared" ref="K30" si="14">((K27)+(K28))+(K29)</f>
        <v>14620.14</v>
      </c>
      <c r="L30" s="326">
        <f t="shared" si="13"/>
        <v>15311.03</v>
      </c>
      <c r="M30" s="326">
        <f t="shared" si="13"/>
        <v>15141.52</v>
      </c>
      <c r="N30" s="326">
        <f t="shared" si="10"/>
        <v>186663.64</v>
      </c>
      <c r="O30" s="313"/>
      <c r="P30" s="321" t="s">
        <v>396</v>
      </c>
      <c r="Q30" s="321" t="s">
        <v>396</v>
      </c>
      <c r="R30" s="321" t="s">
        <v>396</v>
      </c>
      <c r="S30" s="321" t="s">
        <v>396</v>
      </c>
      <c r="T30" s="313"/>
      <c r="U30" s="322">
        <f t="array" ref="U30">IFERROR(INDEX($B30:$M30,MATCH(Inputs!$C$2,'Dispatch P&amp;L'!$B$5:$M$5,0))-INDEX($B30:$M30,MATCH(EOMONTH(Inputs!$C$2,-1),'Dispatch P&amp;L'!$B$5:$M$5,0)),)</f>
        <v>-169.51000000000022</v>
      </c>
      <c r="V30" s="323">
        <f t="array" ref="V30">IFERROR(INDEX($B30:$M30,MATCH(Inputs!$C$2,'Dispatch P&amp;L'!$B$5:$M$5,0))/INDEX($B30:$M30,MATCH(EOMONTH(Inputs!$C$2,-1),'Dispatch P&amp;L'!$B$5:$M$5,0))-1,)</f>
        <v>-1.1071103642276148E-2</v>
      </c>
    </row>
    <row r="31" spans="1:22" ht="15" customHeight="1" x14ac:dyDescent="0.25">
      <c r="A31" s="319" t="s">
        <v>423</v>
      </c>
      <c r="B31" s="324">
        <v>39058.78</v>
      </c>
      <c r="C31" s="324">
        <v>40208.68</v>
      </c>
      <c r="D31" s="324">
        <v>41588.559999999998</v>
      </c>
      <c r="E31" s="324">
        <v>43041.68</v>
      </c>
      <c r="F31" s="324">
        <v>43041.68</v>
      </c>
      <c r="G31" s="324">
        <v>43041.68</v>
      </c>
      <c r="H31" s="324">
        <v>43041.68</v>
      </c>
      <c r="I31" s="324">
        <v>43041.68</v>
      </c>
      <c r="J31" s="324">
        <v>43041.68</v>
      </c>
      <c r="K31" s="324">
        <v>43375.02</v>
      </c>
      <c r="L31" s="324">
        <v>43375.02</v>
      </c>
      <c r="M31" s="324">
        <v>43375.02</v>
      </c>
      <c r="N31" s="325">
        <f t="shared" si="10"/>
        <v>509231.16000000003</v>
      </c>
      <c r="O31" s="313"/>
      <c r="P31" s="321" t="s">
        <v>55</v>
      </c>
      <c r="Q31" s="321" t="s">
        <v>105</v>
      </c>
      <c r="R31" s="321" t="s">
        <v>123</v>
      </c>
      <c r="S31" s="321" t="s">
        <v>415</v>
      </c>
      <c r="T31" s="313"/>
      <c r="U31" s="322">
        <f t="array" ref="U31">IFERROR(INDEX($B31:$M31,MATCH(Inputs!$C$2,'Dispatch P&amp;L'!$B$5:$M$5,0))-INDEX($B31:$M31,MATCH(EOMONTH(Inputs!$C$2,-1),'Dispatch P&amp;L'!$B$5:$M$5,0)),)</f>
        <v>0</v>
      </c>
      <c r="V31" s="323">
        <f t="array" ref="V31">IFERROR(INDEX($B31:$M31,MATCH(Inputs!$C$2,'Dispatch P&amp;L'!$B$5:$M$5,0))/INDEX($B31:$M31,MATCH(EOMONTH(Inputs!$C$2,-1),'Dispatch P&amp;L'!$B$5:$M$5,0))-1,)</f>
        <v>0</v>
      </c>
    </row>
    <row r="32" spans="1:22" ht="14.25" customHeight="1" x14ac:dyDescent="0.25">
      <c r="A32" s="319" t="s">
        <v>424</v>
      </c>
      <c r="B32" s="324">
        <v>3980.83</v>
      </c>
      <c r="C32" s="324">
        <v>3980.83</v>
      </c>
      <c r="D32" s="324">
        <v>3980.83</v>
      </c>
      <c r="E32" s="324">
        <v>3980.83</v>
      </c>
      <c r="F32" s="324">
        <v>3980.83</v>
      </c>
      <c r="G32" s="324">
        <v>3980.83</v>
      </c>
      <c r="H32" s="324">
        <v>3980.83</v>
      </c>
      <c r="I32" s="324">
        <v>3980.83</v>
      </c>
      <c r="J32" s="324">
        <v>3980.83</v>
      </c>
      <c r="K32" s="324">
        <v>3980.83</v>
      </c>
      <c r="L32" s="324">
        <v>3980.83</v>
      </c>
      <c r="M32" s="324">
        <v>3980.83</v>
      </c>
      <c r="N32" s="325">
        <f t="shared" si="10"/>
        <v>47769.960000000014</v>
      </c>
      <c r="O32" s="313"/>
      <c r="P32" s="321" t="s">
        <v>55</v>
      </c>
      <c r="Q32" s="321" t="s">
        <v>105</v>
      </c>
      <c r="R32" s="321" t="s">
        <v>124</v>
      </c>
      <c r="S32" s="321" t="s">
        <v>415</v>
      </c>
      <c r="T32" s="313"/>
      <c r="U32" s="322">
        <f t="array" ref="U32">IFERROR(INDEX($B32:$M32,MATCH(Inputs!$C$2,'Dispatch P&amp;L'!$B$5:$M$5,0))-INDEX($B32:$M32,MATCH(EOMONTH(Inputs!$C$2,-1),'Dispatch P&amp;L'!$B$5:$M$5,0)),)</f>
        <v>0</v>
      </c>
      <c r="V32" s="323">
        <f t="array" ref="V32">IFERROR(INDEX($B32:$M32,MATCH(Inputs!$C$2,'Dispatch P&amp;L'!$B$5:$M$5,0))/INDEX($B32:$M32,MATCH(EOMONTH(Inputs!$C$2,-1),'Dispatch P&amp;L'!$B$5:$M$5,0))-1,)</f>
        <v>0</v>
      </c>
    </row>
    <row r="33" spans="1:22" ht="15" customHeight="1" x14ac:dyDescent="0.25">
      <c r="A33" s="319" t="s">
        <v>425</v>
      </c>
      <c r="B33" s="324">
        <v>11955.4</v>
      </c>
      <c r="C33" s="324">
        <v>11227</v>
      </c>
      <c r="D33" s="324">
        <v>11568.17</v>
      </c>
      <c r="E33" s="324">
        <v>11152.79</v>
      </c>
      <c r="F33" s="324">
        <v>11309.76</v>
      </c>
      <c r="G33" s="324">
        <v>10889.75</v>
      </c>
      <c r="H33" s="324">
        <v>11260.17</v>
      </c>
      <c r="I33" s="324">
        <v>12048.88</v>
      </c>
      <c r="J33" s="324">
        <v>11018</v>
      </c>
      <c r="K33" s="324">
        <v>10741.84</v>
      </c>
      <c r="L33" s="324">
        <v>12469.07</v>
      </c>
      <c r="M33" s="324">
        <v>12018.6</v>
      </c>
      <c r="N33" s="325">
        <f t="shared" si="10"/>
        <v>137659.43</v>
      </c>
      <c r="O33" s="313"/>
      <c r="P33" s="321" t="s">
        <v>55</v>
      </c>
      <c r="Q33" s="321" t="s">
        <v>105</v>
      </c>
      <c r="R33" s="321" t="s">
        <v>125</v>
      </c>
      <c r="S33" s="321" t="s">
        <v>415</v>
      </c>
      <c r="T33" s="313"/>
      <c r="U33" s="322">
        <f t="array" ref="U33">IFERROR(INDEX($B33:$M33,MATCH(Inputs!$C$2,'Dispatch P&amp;L'!$B$5:$M$5,0))-INDEX($B33:$M33,MATCH(EOMONTH(Inputs!$C$2,-1),'Dispatch P&amp;L'!$B$5:$M$5,0)),)</f>
        <v>-450.46999999999935</v>
      </c>
      <c r="V33" s="323">
        <f t="array" ref="V33">IFERROR(INDEX($B33:$M33,MATCH(Inputs!$C$2,'Dispatch P&amp;L'!$B$5:$M$5,0))/INDEX($B33:$M33,MATCH(EOMONTH(Inputs!$C$2,-1),'Dispatch P&amp;L'!$B$5:$M$5,0))-1,)</f>
        <v>-3.6126992630565069E-2</v>
      </c>
    </row>
    <row r="34" spans="1:22" ht="15" customHeight="1" x14ac:dyDescent="0.25">
      <c r="A34" s="319" t="s">
        <v>426</v>
      </c>
      <c r="B34" s="326">
        <f t="shared" ref="B34:M34" si="15">((B31)+(B32))+(B33)</f>
        <v>54995.01</v>
      </c>
      <c r="C34" s="326">
        <f t="shared" si="15"/>
        <v>55416.51</v>
      </c>
      <c r="D34" s="326">
        <f t="shared" si="15"/>
        <v>57137.56</v>
      </c>
      <c r="E34" s="326">
        <f t="shared" si="15"/>
        <v>58175.3</v>
      </c>
      <c r="F34" s="326">
        <f t="shared" si="15"/>
        <v>58332.270000000004</v>
      </c>
      <c r="G34" s="326">
        <f t="shared" si="15"/>
        <v>57912.26</v>
      </c>
      <c r="H34" s="326">
        <f t="shared" si="15"/>
        <v>58282.68</v>
      </c>
      <c r="I34" s="326">
        <f t="shared" si="15"/>
        <v>59071.39</v>
      </c>
      <c r="J34" s="326">
        <f t="shared" si="15"/>
        <v>58040.51</v>
      </c>
      <c r="K34" s="326">
        <f t="shared" ref="K34" si="16">((K31)+(K32))+(K33)</f>
        <v>58097.69</v>
      </c>
      <c r="L34" s="326">
        <f t="shared" si="15"/>
        <v>59824.92</v>
      </c>
      <c r="M34" s="326">
        <f t="shared" si="15"/>
        <v>59374.45</v>
      </c>
      <c r="N34" s="326">
        <f t="shared" si="10"/>
        <v>694660.55</v>
      </c>
      <c r="O34" s="313"/>
      <c r="P34" s="321" t="s">
        <v>396</v>
      </c>
      <c r="Q34" s="321" t="s">
        <v>396</v>
      </c>
      <c r="R34" s="321" t="s">
        <v>396</v>
      </c>
      <c r="S34" s="321" t="s">
        <v>396</v>
      </c>
      <c r="T34" s="313"/>
      <c r="U34" s="322">
        <f t="array" ref="U34">IFERROR(INDEX($B34:$M34,MATCH(Inputs!$C$2,'Dispatch P&amp;L'!$B$5:$M$5,0))-INDEX($B34:$M34,MATCH(EOMONTH(Inputs!$C$2,-1),'Dispatch P&amp;L'!$B$5:$M$5,0)),)</f>
        <v>-450.47000000000116</v>
      </c>
      <c r="V34" s="323">
        <f t="array" ref="V34">IFERROR(INDEX($B34:$M34,MATCH(Inputs!$C$2,'Dispatch P&amp;L'!$B$5:$M$5,0))/INDEX($B34:$M34,MATCH(EOMONTH(Inputs!$C$2,-1),'Dispatch P&amp;L'!$B$5:$M$5,0))-1,)</f>
        <v>-7.5298053052139657E-3</v>
      </c>
    </row>
    <row r="35" spans="1:22" ht="15" customHeight="1" x14ac:dyDescent="0.25">
      <c r="A35" s="319" t="s">
        <v>427</v>
      </c>
      <c r="B35" s="324">
        <v>18077.68</v>
      </c>
      <c r="C35" s="324">
        <v>18077.68</v>
      </c>
      <c r="D35" s="324">
        <v>11661</v>
      </c>
      <c r="E35" s="324">
        <v>12500</v>
      </c>
      <c r="F35" s="324">
        <v>12500</v>
      </c>
      <c r="G35" s="324">
        <v>12500</v>
      </c>
      <c r="H35" s="324">
        <v>18636.36</v>
      </c>
      <c r="I35" s="324">
        <v>20000</v>
      </c>
      <c r="J35" s="324">
        <v>20000</v>
      </c>
      <c r="K35" s="324">
        <v>20000</v>
      </c>
      <c r="L35" s="324">
        <v>20000</v>
      </c>
      <c r="M35" s="324">
        <v>20000</v>
      </c>
      <c r="N35" s="325">
        <f t="shared" si="10"/>
        <v>203952.72</v>
      </c>
      <c r="O35" s="313"/>
      <c r="P35" s="321" t="s">
        <v>49</v>
      </c>
      <c r="Q35" s="321" t="s">
        <v>105</v>
      </c>
      <c r="R35" s="321" t="s">
        <v>123</v>
      </c>
      <c r="S35" s="321" t="s">
        <v>415</v>
      </c>
      <c r="T35" s="313"/>
      <c r="U35" s="322">
        <f t="array" ref="U35">IFERROR(INDEX($B35:$M35,MATCH(Inputs!$C$2,'Dispatch P&amp;L'!$B$5:$M$5,0))-INDEX($B35:$M35,MATCH(EOMONTH(Inputs!$C$2,-1),'Dispatch P&amp;L'!$B$5:$M$5,0)),)</f>
        <v>0</v>
      </c>
      <c r="V35" s="323">
        <f t="array" ref="V35">IFERROR(INDEX($B35:$M35,MATCH(Inputs!$C$2,'Dispatch P&amp;L'!$B$5:$M$5,0))/INDEX($B35:$M35,MATCH(EOMONTH(Inputs!$C$2,-1),'Dispatch P&amp;L'!$B$5:$M$5,0))-1,)</f>
        <v>0</v>
      </c>
    </row>
    <row r="36" spans="1:22" ht="15" customHeight="1" x14ac:dyDescent="0.25">
      <c r="A36" s="319" t="s">
        <v>428</v>
      </c>
      <c r="B36" s="324">
        <v>1695.75</v>
      </c>
      <c r="C36" s="324">
        <v>1695.75</v>
      </c>
      <c r="D36" s="324">
        <v>1695.75</v>
      </c>
      <c r="E36" s="324">
        <v>1695.75</v>
      </c>
      <c r="F36" s="324">
        <v>1695.75</v>
      </c>
      <c r="G36" s="324">
        <v>1695.75</v>
      </c>
      <c r="H36" s="324">
        <v>1695.75</v>
      </c>
      <c r="I36" s="324">
        <v>1695.75</v>
      </c>
      <c r="J36" s="324">
        <v>1695.75</v>
      </c>
      <c r="K36" s="324">
        <v>1695.75</v>
      </c>
      <c r="L36" s="324">
        <v>1695.75</v>
      </c>
      <c r="M36" s="324">
        <v>1695.75</v>
      </c>
      <c r="N36" s="325">
        <f t="shared" si="10"/>
        <v>20349</v>
      </c>
      <c r="O36" s="313"/>
      <c r="P36" s="321" t="s">
        <v>49</v>
      </c>
      <c r="Q36" s="321" t="s">
        <v>105</v>
      </c>
      <c r="R36" s="321" t="s">
        <v>124</v>
      </c>
      <c r="S36" s="321" t="s">
        <v>415</v>
      </c>
      <c r="T36" s="313"/>
      <c r="U36" s="322">
        <f t="array" ref="U36">IFERROR(INDEX($B36:$M36,MATCH(Inputs!$C$2,'Dispatch P&amp;L'!$B$5:$M$5,0))-INDEX($B36:$M36,MATCH(EOMONTH(Inputs!$C$2,-1),'Dispatch P&amp;L'!$B$5:$M$5,0)),)</f>
        <v>0</v>
      </c>
      <c r="V36" s="323">
        <f t="array" ref="V36">IFERROR(INDEX($B36:$M36,MATCH(Inputs!$C$2,'Dispatch P&amp;L'!$B$5:$M$5,0))/INDEX($B36:$M36,MATCH(EOMONTH(Inputs!$C$2,-1),'Dispatch P&amp;L'!$B$5:$M$5,0))-1,)</f>
        <v>0</v>
      </c>
    </row>
    <row r="37" spans="1:22" ht="15" customHeight="1" x14ac:dyDescent="0.25">
      <c r="A37" s="319" t="s">
        <v>429</v>
      </c>
      <c r="B37" s="324">
        <v>4797.0600000000004</v>
      </c>
      <c r="C37" s="324">
        <v>4752.3900000000003</v>
      </c>
      <c r="D37" s="324">
        <v>4472.8900000000003</v>
      </c>
      <c r="E37" s="324">
        <v>3981.06</v>
      </c>
      <c r="F37" s="324">
        <v>4145.93</v>
      </c>
      <c r="G37" s="324">
        <v>3977.93</v>
      </c>
      <c r="H37" s="324">
        <v>5940.58</v>
      </c>
      <c r="I37" s="324">
        <v>5116.63</v>
      </c>
      <c r="J37" s="324">
        <v>4860.8500000000004</v>
      </c>
      <c r="K37" s="324">
        <v>4721.8900000000003</v>
      </c>
      <c r="L37" s="324">
        <v>5381.28</v>
      </c>
      <c r="M37" s="324">
        <v>5024.2700000000004</v>
      </c>
      <c r="N37" s="325">
        <f t="shared" si="10"/>
        <v>57172.759999999995</v>
      </c>
      <c r="O37" s="313"/>
      <c r="P37" s="321" t="s">
        <v>49</v>
      </c>
      <c r="Q37" s="321" t="s">
        <v>105</v>
      </c>
      <c r="R37" s="321" t="s">
        <v>125</v>
      </c>
      <c r="S37" s="321" t="s">
        <v>415</v>
      </c>
      <c r="T37" s="313"/>
      <c r="U37" s="322">
        <f t="array" ref="U37">IFERROR(INDEX($B37:$M37,MATCH(Inputs!$C$2,'Dispatch P&amp;L'!$B$5:$M$5,0))-INDEX($B37:$M37,MATCH(EOMONTH(Inputs!$C$2,-1),'Dispatch P&amp;L'!$B$5:$M$5,0)),)</f>
        <v>-357.00999999999931</v>
      </c>
      <c r="V37" s="323">
        <f t="array" ref="V37">IFERROR(INDEX($B37:$M37,MATCH(Inputs!$C$2,'Dispatch P&amp;L'!$B$5:$M$5,0))/INDEX($B37:$M37,MATCH(EOMONTH(Inputs!$C$2,-1),'Dispatch P&amp;L'!$B$5:$M$5,0))-1,)</f>
        <v>-6.6342951862753741E-2</v>
      </c>
    </row>
    <row r="38" spans="1:22" ht="15" customHeight="1" x14ac:dyDescent="0.25">
      <c r="A38" s="319" t="s">
        <v>430</v>
      </c>
      <c r="B38" s="326">
        <f t="shared" ref="B38:M38" si="17">((B35)+(B36))+(B37)</f>
        <v>24570.49</v>
      </c>
      <c r="C38" s="326">
        <f t="shared" si="17"/>
        <v>24525.82</v>
      </c>
      <c r="D38" s="326">
        <f t="shared" si="17"/>
        <v>17829.64</v>
      </c>
      <c r="E38" s="326">
        <f t="shared" si="17"/>
        <v>18176.810000000001</v>
      </c>
      <c r="F38" s="326">
        <f t="shared" si="17"/>
        <v>18341.68</v>
      </c>
      <c r="G38" s="326">
        <f t="shared" si="17"/>
        <v>18173.68</v>
      </c>
      <c r="H38" s="326">
        <f t="shared" si="17"/>
        <v>26272.690000000002</v>
      </c>
      <c r="I38" s="326">
        <f t="shared" si="17"/>
        <v>26812.38</v>
      </c>
      <c r="J38" s="326">
        <f t="shared" si="17"/>
        <v>26556.6</v>
      </c>
      <c r="K38" s="326">
        <f t="shared" ref="K38" si="18">((K35)+(K36))+(K37)</f>
        <v>26417.64</v>
      </c>
      <c r="L38" s="326">
        <f t="shared" si="17"/>
        <v>27077.03</v>
      </c>
      <c r="M38" s="326">
        <f t="shared" si="17"/>
        <v>26720.02</v>
      </c>
      <c r="N38" s="326">
        <f t="shared" si="10"/>
        <v>281474.48</v>
      </c>
      <c r="O38" s="313"/>
      <c r="P38" s="321" t="s">
        <v>396</v>
      </c>
      <c r="Q38" s="321" t="s">
        <v>396</v>
      </c>
      <c r="R38" s="321" t="s">
        <v>396</v>
      </c>
      <c r="S38" s="321" t="s">
        <v>396</v>
      </c>
      <c r="T38" s="313"/>
      <c r="U38" s="322">
        <f t="array" ref="U38">IFERROR(INDEX($B38:$M38,MATCH(Inputs!$C$2,'Dispatch P&amp;L'!$B$5:$M$5,0))-INDEX($B38:$M38,MATCH(EOMONTH(Inputs!$C$2,-1),'Dispatch P&amp;L'!$B$5:$M$5,0)),)</f>
        <v>-357.0099999999984</v>
      </c>
      <c r="V38" s="323">
        <f t="array" ref="V38">IFERROR(INDEX($B38:$M38,MATCH(Inputs!$C$2,'Dispatch P&amp;L'!$B$5:$M$5,0))/INDEX($B38:$M38,MATCH(EOMONTH(Inputs!$C$2,-1),'Dispatch P&amp;L'!$B$5:$M$5,0))-1,)</f>
        <v>-1.3184976343417198E-2</v>
      </c>
    </row>
    <row r="39" spans="1:22" ht="15" customHeight="1" x14ac:dyDescent="0.25">
      <c r="A39" s="319" t="s">
        <v>431</v>
      </c>
      <c r="B39" s="326">
        <f t="shared" ref="B39:M39" si="19">((((B22)+(B26))+(B30))+(B34))+(B38)</f>
        <v>125222.90000000001</v>
      </c>
      <c r="C39" s="326">
        <f t="shared" si="19"/>
        <v>125266.33000000002</v>
      </c>
      <c r="D39" s="326">
        <f t="shared" si="19"/>
        <v>120732.90000000001</v>
      </c>
      <c r="E39" s="326">
        <f t="shared" si="19"/>
        <v>121140.66</v>
      </c>
      <c r="F39" s="326">
        <f t="shared" si="19"/>
        <v>121677.69</v>
      </c>
      <c r="G39" s="326">
        <f t="shared" si="19"/>
        <v>120492.35</v>
      </c>
      <c r="H39" s="326">
        <f t="shared" si="19"/>
        <v>129373</v>
      </c>
      <c r="I39" s="326">
        <f t="shared" si="19"/>
        <v>130605.08</v>
      </c>
      <c r="J39" s="326">
        <f t="shared" si="19"/>
        <v>128219.19</v>
      </c>
      <c r="K39" s="326">
        <f t="shared" ref="K39" si="20">((((K22)+(K26))+(K30))+(K34))+(K38)</f>
        <v>127769.31000000001</v>
      </c>
      <c r="L39" s="326">
        <f t="shared" si="19"/>
        <v>132207.85999999999</v>
      </c>
      <c r="M39" s="326">
        <f t="shared" si="19"/>
        <v>130893.01000000001</v>
      </c>
      <c r="N39" s="326">
        <f t="shared" si="10"/>
        <v>1513600.28</v>
      </c>
      <c r="O39" s="313"/>
      <c r="P39" s="321" t="s">
        <v>396</v>
      </c>
      <c r="Q39" s="321" t="s">
        <v>396</v>
      </c>
      <c r="R39" s="321" t="s">
        <v>396</v>
      </c>
      <c r="S39" s="321" t="s">
        <v>396</v>
      </c>
      <c r="T39" s="313"/>
      <c r="U39" s="322">
        <f t="array" ref="U39">IFERROR(INDEX($B39:$M39,MATCH(Inputs!$C$2,'Dispatch P&amp;L'!$B$5:$M$5,0))-INDEX($B39:$M39,MATCH(EOMONTH(Inputs!$C$2,-1),'Dispatch P&amp;L'!$B$5:$M$5,0)),)</f>
        <v>-1314.8499999999767</v>
      </c>
      <c r="V39" s="323">
        <f t="array" ref="V39">IFERROR(INDEX($B39:$M39,MATCH(Inputs!$C$2,'Dispatch P&amp;L'!$B$5:$M$5,0))/INDEX($B39:$M39,MATCH(EOMONTH(Inputs!$C$2,-1),'Dispatch P&amp;L'!$B$5:$M$5,0))-1,)</f>
        <v>-9.9453239769554669E-3</v>
      </c>
    </row>
    <row r="40" spans="1:22" ht="15" customHeight="1" x14ac:dyDescent="0.25">
      <c r="A40" s="319" t="s">
        <v>432</v>
      </c>
      <c r="B40" s="324">
        <v>0</v>
      </c>
      <c r="C40" s="324">
        <v>0</v>
      </c>
      <c r="D40" s="324">
        <v>0</v>
      </c>
      <c r="E40" s="324">
        <v>0</v>
      </c>
      <c r="F40" s="324">
        <v>0</v>
      </c>
      <c r="G40" s="324">
        <v>0</v>
      </c>
      <c r="H40" s="324">
        <v>0</v>
      </c>
      <c r="I40" s="324">
        <v>0</v>
      </c>
      <c r="J40" s="324">
        <v>0</v>
      </c>
      <c r="K40" s="324">
        <v>0</v>
      </c>
      <c r="L40" s="324">
        <v>0</v>
      </c>
      <c r="M40" s="324">
        <v>0</v>
      </c>
      <c r="N40" s="325">
        <f t="shared" si="10"/>
        <v>0</v>
      </c>
      <c r="O40" s="313"/>
      <c r="P40" s="321" t="s">
        <v>396</v>
      </c>
      <c r="Q40" s="321" t="s">
        <v>396</v>
      </c>
      <c r="R40" s="321" t="s">
        <v>396</v>
      </c>
      <c r="S40" s="321" t="s">
        <v>396</v>
      </c>
      <c r="T40" s="313"/>
      <c r="U40" s="322">
        <f t="array" ref="U40">IFERROR(INDEX($B40:$M40,MATCH(Inputs!$C$2,'Dispatch P&amp;L'!$B$5:$M$5,0))-INDEX($B40:$M40,MATCH(EOMONTH(Inputs!$C$2,-1),'Dispatch P&amp;L'!$B$5:$M$5,0)),)</f>
        <v>0</v>
      </c>
      <c r="V40" s="323">
        <f t="array" ref="V40">IFERROR(INDEX($B40:$M40,MATCH(Inputs!$C$2,'Dispatch P&amp;L'!$B$5:$M$5,0))/INDEX($B40:$M40,MATCH(EOMONTH(Inputs!$C$2,-1),'Dispatch P&amp;L'!$B$5:$M$5,0))-1,)</f>
        <v>0</v>
      </c>
    </row>
    <row r="41" spans="1:22" ht="15" customHeight="1" x14ac:dyDescent="0.25">
      <c r="A41" s="319" t="s">
        <v>433</v>
      </c>
      <c r="B41" s="324">
        <v>0</v>
      </c>
      <c r="C41" s="324">
        <v>0</v>
      </c>
      <c r="D41" s="324">
        <v>0</v>
      </c>
      <c r="E41" s="324">
        <v>0</v>
      </c>
      <c r="F41" s="324">
        <v>0</v>
      </c>
      <c r="G41" s="324">
        <v>0</v>
      </c>
      <c r="H41" s="324">
        <v>0</v>
      </c>
      <c r="I41" s="324">
        <v>0</v>
      </c>
      <c r="J41" s="324">
        <v>0</v>
      </c>
      <c r="K41" s="324">
        <v>0</v>
      </c>
      <c r="L41" s="324">
        <v>0</v>
      </c>
      <c r="M41" s="324">
        <v>0</v>
      </c>
      <c r="N41" s="325">
        <f t="shared" si="10"/>
        <v>0</v>
      </c>
      <c r="O41" s="313"/>
      <c r="P41" s="321" t="s">
        <v>55</v>
      </c>
      <c r="Q41" s="321"/>
      <c r="R41" s="321" t="s">
        <v>126</v>
      </c>
      <c r="S41" s="321" t="s">
        <v>415</v>
      </c>
      <c r="T41" s="313"/>
      <c r="U41" s="322">
        <f t="array" ref="U41">IFERROR(INDEX($B41:$M41,MATCH(Inputs!$C$2,'Dispatch P&amp;L'!$B$5:$M$5,0))-INDEX($B41:$M41,MATCH(EOMONTH(Inputs!$C$2,-1),'Dispatch P&amp;L'!$B$5:$M$5,0)),)</f>
        <v>0</v>
      </c>
      <c r="V41" s="323">
        <f t="array" ref="V41">IFERROR(INDEX($B41:$M41,MATCH(Inputs!$C$2,'Dispatch P&amp;L'!$B$5:$M$5,0))/INDEX($B41:$M41,MATCH(EOMONTH(Inputs!$C$2,-1),'Dispatch P&amp;L'!$B$5:$M$5,0))-1,)</f>
        <v>0</v>
      </c>
    </row>
    <row r="42" spans="1:22" ht="15" customHeight="1" x14ac:dyDescent="0.25">
      <c r="A42" s="319" t="s">
        <v>434</v>
      </c>
      <c r="B42" s="326">
        <f t="shared" ref="B42:M42" si="21">(B40)+(B41)</f>
        <v>0</v>
      </c>
      <c r="C42" s="326">
        <f t="shared" si="21"/>
        <v>0</v>
      </c>
      <c r="D42" s="326">
        <f t="shared" si="21"/>
        <v>0</v>
      </c>
      <c r="E42" s="326">
        <f t="shared" si="21"/>
        <v>0</v>
      </c>
      <c r="F42" s="326">
        <f t="shared" si="21"/>
        <v>0</v>
      </c>
      <c r="G42" s="326">
        <f t="shared" si="21"/>
        <v>0</v>
      </c>
      <c r="H42" s="326">
        <f t="shared" si="21"/>
        <v>0</v>
      </c>
      <c r="I42" s="326">
        <f t="shared" si="21"/>
        <v>0</v>
      </c>
      <c r="J42" s="326">
        <f t="shared" si="21"/>
        <v>0</v>
      </c>
      <c r="K42" s="326">
        <f t="shared" ref="K42" si="22">(K40)+(K41)</f>
        <v>0</v>
      </c>
      <c r="L42" s="326">
        <f t="shared" si="21"/>
        <v>0</v>
      </c>
      <c r="M42" s="326">
        <f t="shared" si="21"/>
        <v>0</v>
      </c>
      <c r="N42" s="326">
        <f t="shared" si="10"/>
        <v>0</v>
      </c>
      <c r="O42" s="313"/>
      <c r="P42" s="321" t="s">
        <v>396</v>
      </c>
      <c r="Q42" s="321" t="s">
        <v>396</v>
      </c>
      <c r="R42" s="321" t="s">
        <v>396</v>
      </c>
      <c r="S42" s="321" t="s">
        <v>396</v>
      </c>
      <c r="T42" s="313"/>
      <c r="U42" s="322">
        <f t="array" ref="U42">IFERROR(INDEX($B42:$M42,MATCH(Inputs!$C$2,'Dispatch P&amp;L'!$B$5:$M$5,0))-INDEX($B42:$M42,MATCH(EOMONTH(Inputs!$C$2,-1),'Dispatch P&amp;L'!$B$5:$M$5,0)),)</f>
        <v>0</v>
      </c>
      <c r="V42" s="323">
        <f t="array" ref="V42">IFERROR(INDEX($B42:$M42,MATCH(Inputs!$C$2,'Dispatch P&amp;L'!$B$5:$M$5,0))/INDEX($B42:$M42,MATCH(EOMONTH(Inputs!$C$2,-1),'Dispatch P&amp;L'!$B$5:$M$5,0))-1,)</f>
        <v>0</v>
      </c>
    </row>
    <row r="43" spans="1:22" ht="15" customHeight="1" x14ac:dyDescent="0.25">
      <c r="A43" s="319" t="s">
        <v>435</v>
      </c>
      <c r="B43" s="324">
        <v>29641.41</v>
      </c>
      <c r="C43" s="324">
        <v>28571.38</v>
      </c>
      <c r="D43" s="324">
        <v>30969.06</v>
      </c>
      <c r="E43" s="324">
        <v>31968.44</v>
      </c>
      <c r="F43" s="324">
        <v>33714.79</v>
      </c>
      <c r="G43" s="324">
        <v>36383.379999999997</v>
      </c>
      <c r="H43" s="324">
        <v>36445.760000000002</v>
      </c>
      <c r="I43" s="324">
        <v>32178.99</v>
      </c>
      <c r="J43" s="324">
        <v>30964.84</v>
      </c>
      <c r="K43" s="324">
        <v>32182.75</v>
      </c>
      <c r="L43" s="324">
        <v>30158.83</v>
      </c>
      <c r="M43" s="324">
        <v>30965.26</v>
      </c>
      <c r="N43" s="325">
        <f t="shared" si="10"/>
        <v>384144.89000000007</v>
      </c>
      <c r="O43" s="313"/>
      <c r="P43" s="321" t="s">
        <v>51</v>
      </c>
      <c r="Q43" s="321" t="s">
        <v>396</v>
      </c>
      <c r="R43" s="321" t="s">
        <v>116</v>
      </c>
      <c r="S43" s="321" t="s">
        <v>436</v>
      </c>
      <c r="T43" s="313"/>
      <c r="U43" s="322">
        <f t="array" ref="U43">IFERROR(INDEX($B43:$M43,MATCH(Inputs!$C$2,'Dispatch P&amp;L'!$B$5:$M$5,0))-INDEX($B43:$M43,MATCH(EOMONTH(Inputs!$C$2,-1),'Dispatch P&amp;L'!$B$5:$M$5,0)),)</f>
        <v>806.42999999999665</v>
      </c>
      <c r="V43" s="323">
        <f t="array" ref="V43">IFERROR(INDEX($B43:$M43,MATCH(Inputs!$C$2,'Dispatch P&amp;L'!$B$5:$M$5,0))/INDEX($B43:$M43,MATCH(EOMONTH(Inputs!$C$2,-1),'Dispatch P&amp;L'!$B$5:$M$5,0))-1,)</f>
        <v>2.6739432531036389E-2</v>
      </c>
    </row>
    <row r="44" spans="1:22" ht="15" customHeight="1" x14ac:dyDescent="0.25">
      <c r="A44" s="319" t="s">
        <v>437</v>
      </c>
      <c r="B44" s="324">
        <v>46870.27</v>
      </c>
      <c r="C44" s="324">
        <v>43452.27</v>
      </c>
      <c r="D44" s="324">
        <v>43020.52</v>
      </c>
      <c r="E44" s="324">
        <v>45867.24</v>
      </c>
      <c r="F44" s="324">
        <v>47622.59</v>
      </c>
      <c r="G44" s="324">
        <v>52054.239999999998</v>
      </c>
      <c r="H44" s="324">
        <v>53465.61</v>
      </c>
      <c r="I44" s="324">
        <v>52424.28</v>
      </c>
      <c r="J44" s="324">
        <v>50589.440000000002</v>
      </c>
      <c r="K44" s="324">
        <v>51558.07</v>
      </c>
      <c r="L44" s="324">
        <v>49237.93</v>
      </c>
      <c r="M44" s="324">
        <v>48760.04</v>
      </c>
      <c r="N44" s="325">
        <f t="shared" si="10"/>
        <v>584922.50000000012</v>
      </c>
      <c r="O44" s="313"/>
      <c r="P44" s="321" t="s">
        <v>52</v>
      </c>
      <c r="Q44" s="321" t="s">
        <v>396</v>
      </c>
      <c r="R44" s="321" t="s">
        <v>117</v>
      </c>
      <c r="S44" s="321" t="s">
        <v>436</v>
      </c>
      <c r="T44" s="313"/>
      <c r="U44" s="322">
        <f t="array" ref="U44">IFERROR(INDEX($B44:$M44,MATCH(Inputs!$C$2,'Dispatch P&amp;L'!$B$5:$M$5,0))-INDEX($B44:$M44,MATCH(EOMONTH(Inputs!$C$2,-1),'Dispatch P&amp;L'!$B$5:$M$5,0)),)</f>
        <v>-477.88999999999942</v>
      </c>
      <c r="V44" s="323">
        <f t="array" ref="V44">IFERROR(INDEX($B44:$M44,MATCH(Inputs!$C$2,'Dispatch P&amp;L'!$B$5:$M$5,0))/INDEX($B44:$M44,MATCH(EOMONTH(Inputs!$C$2,-1),'Dispatch P&amp;L'!$B$5:$M$5,0))-1,)</f>
        <v>-9.7057288964016442E-3</v>
      </c>
    </row>
    <row r="45" spans="1:22" ht="15" customHeight="1" x14ac:dyDescent="0.25">
      <c r="A45" s="319" t="s">
        <v>438</v>
      </c>
      <c r="B45" s="326">
        <f t="shared" ref="B45:M45" si="23">(((B39)+(B42))+(B43))+(B44)</f>
        <v>201734.58</v>
      </c>
      <c r="C45" s="326">
        <f t="shared" si="23"/>
        <v>197289.98</v>
      </c>
      <c r="D45" s="326">
        <f t="shared" si="23"/>
        <v>194722.48</v>
      </c>
      <c r="E45" s="326">
        <f t="shared" si="23"/>
        <v>198976.34</v>
      </c>
      <c r="F45" s="326">
        <f t="shared" si="23"/>
        <v>203015.07</v>
      </c>
      <c r="G45" s="326">
        <f t="shared" si="23"/>
        <v>208929.97</v>
      </c>
      <c r="H45" s="326">
        <f t="shared" si="23"/>
        <v>219284.37</v>
      </c>
      <c r="I45" s="326">
        <f t="shared" si="23"/>
        <v>215208.35</v>
      </c>
      <c r="J45" s="326">
        <f t="shared" si="23"/>
        <v>209773.47</v>
      </c>
      <c r="K45" s="326">
        <f t="shared" ref="K45" si="24">(((K39)+(K42))+(K43))+(K44)</f>
        <v>211510.13</v>
      </c>
      <c r="L45" s="326">
        <f t="shared" si="23"/>
        <v>211604.62</v>
      </c>
      <c r="M45" s="326">
        <f t="shared" si="23"/>
        <v>210618.31000000003</v>
      </c>
      <c r="N45" s="326">
        <f t="shared" si="10"/>
        <v>2482667.6700000004</v>
      </c>
      <c r="O45" s="313"/>
      <c r="P45" s="321" t="s">
        <v>396</v>
      </c>
      <c r="Q45" s="321" t="s">
        <v>396</v>
      </c>
      <c r="R45" s="321" t="s">
        <v>396</v>
      </c>
      <c r="S45" s="321" t="s">
        <v>396</v>
      </c>
      <c r="T45" s="313"/>
      <c r="U45" s="322">
        <f t="array" ref="U45">IFERROR(INDEX($B45:$M45,MATCH(Inputs!$C$2,'Dispatch P&amp;L'!$B$5:$M$5,0))-INDEX($B45:$M45,MATCH(EOMONTH(Inputs!$C$2,-1),'Dispatch P&amp;L'!$B$5:$M$5,0)),)</f>
        <v>-986.30999999996857</v>
      </c>
      <c r="V45" s="323">
        <f t="array" ref="V45">IFERROR(INDEX($B45:$M45,MATCH(Inputs!$C$2,'Dispatch P&amp;L'!$B$5:$M$5,0))/INDEX($B45:$M45,MATCH(EOMONTH(Inputs!$C$2,-1),'Dispatch P&amp;L'!$B$5:$M$5,0))-1,)</f>
        <v>-4.6610986092835427E-3</v>
      </c>
    </row>
    <row r="46" spans="1:22" ht="15" customHeight="1" x14ac:dyDescent="0.25">
      <c r="A46" s="319" t="s">
        <v>439</v>
      </c>
      <c r="B46" s="326">
        <f t="shared" ref="B46:M46" si="25">(B20)-(B45)</f>
        <v>913846.77000000014</v>
      </c>
      <c r="C46" s="326">
        <f t="shared" si="25"/>
        <v>891749.94</v>
      </c>
      <c r="D46" s="326">
        <f t="shared" si="25"/>
        <v>905146.87999999989</v>
      </c>
      <c r="E46" s="326">
        <f t="shared" si="25"/>
        <v>1026132.7900000002</v>
      </c>
      <c r="F46" s="326">
        <f t="shared" si="25"/>
        <v>923666.33000000007</v>
      </c>
      <c r="G46" s="326">
        <f t="shared" si="25"/>
        <v>935458.44</v>
      </c>
      <c r="H46" s="326">
        <f t="shared" si="25"/>
        <v>951261.24999999988</v>
      </c>
      <c r="I46" s="326">
        <f t="shared" si="25"/>
        <v>927558.22000000009</v>
      </c>
      <c r="J46" s="326">
        <f t="shared" si="25"/>
        <v>928512.39000000013</v>
      </c>
      <c r="K46" s="326">
        <f t="shared" ref="K46" si="26">(K20)-(K45)</f>
        <v>917208.77000000014</v>
      </c>
      <c r="L46" s="326">
        <f t="shared" si="25"/>
        <v>937395.27999999991</v>
      </c>
      <c r="M46" s="326">
        <f t="shared" si="25"/>
        <v>936897.5399999998</v>
      </c>
      <c r="N46" s="326">
        <f t="shared" si="10"/>
        <v>11194834.599999998</v>
      </c>
      <c r="O46" s="313"/>
      <c r="P46" s="321" t="s">
        <v>396</v>
      </c>
      <c r="Q46" s="321" t="s">
        <v>396</v>
      </c>
      <c r="R46" s="321" t="s">
        <v>396</v>
      </c>
      <c r="S46" s="321" t="s">
        <v>396</v>
      </c>
      <c r="T46" s="313"/>
      <c r="U46" s="322">
        <f t="array" ref="U46">IFERROR(INDEX($B46:$M46,MATCH(Inputs!$C$2,'Dispatch P&amp;L'!$B$5:$M$5,0))-INDEX($B46:$M46,MATCH(EOMONTH(Inputs!$C$2,-1),'Dispatch P&amp;L'!$B$5:$M$5,0)),)</f>
        <v>-497.7400000001071</v>
      </c>
      <c r="V46" s="323">
        <f t="array" ref="V46">IFERROR(INDEX($B46:$M46,MATCH(Inputs!$C$2,'Dispatch P&amp;L'!$B$5:$M$5,0))/INDEX($B46:$M46,MATCH(EOMONTH(Inputs!$C$2,-1),'Dispatch P&amp;L'!$B$5:$M$5,0))-1,)</f>
        <v>-5.3098197806167313E-4</v>
      </c>
    </row>
    <row r="47" spans="1:22" ht="15" customHeight="1" x14ac:dyDescent="0.25">
      <c r="A47" s="319" t="s">
        <v>440</v>
      </c>
      <c r="B47" s="320"/>
      <c r="C47" s="320"/>
      <c r="D47" s="320"/>
      <c r="E47" s="320"/>
      <c r="F47" s="320"/>
      <c r="G47" s="320"/>
      <c r="H47" s="320"/>
      <c r="I47" s="320"/>
      <c r="J47" s="320"/>
      <c r="K47" s="320"/>
      <c r="L47" s="320"/>
      <c r="M47" s="320"/>
      <c r="N47" s="320"/>
      <c r="O47" s="313"/>
      <c r="P47" s="321" t="s">
        <v>396</v>
      </c>
      <c r="Q47" s="321" t="s">
        <v>396</v>
      </c>
      <c r="R47" s="321" t="s">
        <v>396</v>
      </c>
      <c r="S47" s="321" t="s">
        <v>396</v>
      </c>
      <c r="T47" s="313"/>
      <c r="U47" s="322">
        <f t="array" ref="U47">IFERROR(INDEX($B47:$M47,MATCH(Inputs!$C$2,'Dispatch P&amp;L'!$B$5:$M$5,0))-INDEX($B47:$M47,MATCH(EOMONTH(Inputs!$C$2,-1),'Dispatch P&amp;L'!$B$5:$M$5,0)),)</f>
        <v>0</v>
      </c>
      <c r="V47" s="323">
        <f t="array" ref="V47">IFERROR(INDEX($B47:$M47,MATCH(Inputs!$C$2,'Dispatch P&amp;L'!$B$5:$M$5,0))/INDEX($B47:$M47,MATCH(EOMONTH(Inputs!$C$2,-1),'Dispatch P&amp;L'!$B$5:$M$5,0))-1,)</f>
        <v>0</v>
      </c>
    </row>
    <row r="48" spans="1:22" ht="15" customHeight="1" x14ac:dyDescent="0.25">
      <c r="A48" s="319" t="s">
        <v>441</v>
      </c>
      <c r="B48" s="320"/>
      <c r="C48" s="320"/>
      <c r="D48" s="320"/>
      <c r="E48" s="320"/>
      <c r="F48" s="320"/>
      <c r="G48" s="320"/>
      <c r="H48" s="320"/>
      <c r="I48" s="320"/>
      <c r="J48" s="320"/>
      <c r="K48" s="320"/>
      <c r="L48" s="320"/>
      <c r="M48" s="320"/>
      <c r="N48" s="325">
        <f t="shared" ref="N48:N88" si="27">(((((((((((B48)+(C48))+(D48))+(E48))+(F48))+(G48))+(H48))+(I48))+(J48))+(K48))+(L48))+(M48)</f>
        <v>0</v>
      </c>
      <c r="O48" s="313"/>
      <c r="P48" s="321" t="s">
        <v>396</v>
      </c>
      <c r="Q48" s="321" t="s">
        <v>396</v>
      </c>
      <c r="R48" s="321" t="s">
        <v>396</v>
      </c>
      <c r="S48" s="321" t="s">
        <v>396</v>
      </c>
      <c r="T48" s="313"/>
      <c r="U48" s="322">
        <f t="array" ref="U48">IFERROR(INDEX($B48:$M48,MATCH(Inputs!$C$2,'Dispatch P&amp;L'!$B$5:$M$5,0))-INDEX($B48:$M48,MATCH(EOMONTH(Inputs!$C$2,-1),'Dispatch P&amp;L'!$B$5:$M$5,0)),)</f>
        <v>0</v>
      </c>
      <c r="V48" s="323">
        <f t="array" ref="V48">IFERROR(INDEX($B48:$M48,MATCH(Inputs!$C$2,'Dispatch P&amp;L'!$B$5:$M$5,0))/INDEX($B48:$M48,MATCH(EOMONTH(Inputs!$C$2,-1),'Dispatch P&amp;L'!$B$5:$M$5,0))-1,)</f>
        <v>0</v>
      </c>
    </row>
    <row r="49" spans="1:22" ht="15" customHeight="1" x14ac:dyDescent="0.25">
      <c r="A49" s="319" t="s">
        <v>442</v>
      </c>
      <c r="B49" s="324">
        <v>206770.5</v>
      </c>
      <c r="C49" s="324">
        <v>218290.5</v>
      </c>
      <c r="D49" s="324">
        <v>197396.12</v>
      </c>
      <c r="E49" s="324">
        <v>199246.14</v>
      </c>
      <c r="F49" s="324">
        <v>198886.14</v>
      </c>
      <c r="G49" s="324">
        <v>199606.14</v>
      </c>
      <c r="H49" s="324">
        <v>178009.25</v>
      </c>
      <c r="I49" s="324">
        <v>146147.82999999999</v>
      </c>
      <c r="J49" s="324">
        <v>140750.1</v>
      </c>
      <c r="K49" s="324">
        <v>142191.76</v>
      </c>
      <c r="L49" s="324">
        <v>142191.76</v>
      </c>
      <c r="M49" s="324">
        <v>142191.76</v>
      </c>
      <c r="N49" s="325">
        <f t="shared" si="27"/>
        <v>2111678</v>
      </c>
      <c r="O49" s="313"/>
      <c r="P49" s="321" t="s">
        <v>66</v>
      </c>
      <c r="Q49" s="321" t="s">
        <v>106</v>
      </c>
      <c r="R49" s="321" t="s">
        <v>123</v>
      </c>
      <c r="S49" s="321" t="s">
        <v>443</v>
      </c>
      <c r="T49" s="313"/>
      <c r="U49" s="322">
        <f t="array" ref="U49">IFERROR(INDEX($B49:$M49,MATCH(Inputs!$C$2,'Dispatch P&amp;L'!$B$5:$M$5,0))-INDEX($B49:$M49,MATCH(EOMONTH(Inputs!$C$2,-1),'Dispatch P&amp;L'!$B$5:$M$5,0)),)</f>
        <v>0</v>
      </c>
      <c r="V49" s="323">
        <f t="array" ref="V49">IFERROR(INDEX($B49:$M49,MATCH(Inputs!$C$2,'Dispatch P&amp;L'!$B$5:$M$5,0))/INDEX($B49:$M49,MATCH(EOMONTH(Inputs!$C$2,-1),'Dispatch P&amp;L'!$B$5:$M$5,0))-1,)</f>
        <v>0</v>
      </c>
    </row>
    <row r="50" spans="1:22" ht="15" customHeight="1" x14ac:dyDescent="0.25">
      <c r="A50" s="319" t="s">
        <v>444</v>
      </c>
      <c r="B50" s="324">
        <v>48100.44</v>
      </c>
      <c r="C50" s="324">
        <v>45479.45</v>
      </c>
      <c r="D50" s="324">
        <v>44818.48</v>
      </c>
      <c r="E50" s="324">
        <v>40506.58</v>
      </c>
      <c r="F50" s="324">
        <v>39174.949999999997</v>
      </c>
      <c r="G50" s="324">
        <v>37756.97</v>
      </c>
      <c r="H50" s="324">
        <v>24069.5</v>
      </c>
      <c r="I50" s="324">
        <v>31595.7</v>
      </c>
      <c r="J50" s="324">
        <v>26260.49</v>
      </c>
      <c r="K50" s="324">
        <v>26619.45</v>
      </c>
      <c r="L50" s="324">
        <v>29310.7</v>
      </c>
      <c r="M50" s="324">
        <v>26712.400000000001</v>
      </c>
      <c r="N50" s="325">
        <f t="shared" si="27"/>
        <v>420405.11000000004</v>
      </c>
      <c r="O50" s="313"/>
      <c r="P50" s="321" t="s">
        <v>66</v>
      </c>
      <c r="Q50" s="321" t="s">
        <v>106</v>
      </c>
      <c r="R50" s="321" t="s">
        <v>125</v>
      </c>
      <c r="S50" s="321" t="s">
        <v>443</v>
      </c>
      <c r="T50" s="313"/>
      <c r="U50" s="322">
        <f t="array" ref="U50">IFERROR(INDEX($B50:$M50,MATCH(Inputs!$C$2,'Dispatch P&amp;L'!$B$5:$M$5,0))-INDEX($B50:$M50,MATCH(EOMONTH(Inputs!$C$2,-1),'Dispatch P&amp;L'!$B$5:$M$5,0)),)</f>
        <v>-2598.2999999999993</v>
      </c>
      <c r="V50" s="323">
        <f t="array" ref="V50">IFERROR(INDEX($B50:$M50,MATCH(Inputs!$C$2,'Dispatch P&amp;L'!$B$5:$M$5,0))/INDEX($B50:$M50,MATCH(EOMONTH(Inputs!$C$2,-1),'Dispatch P&amp;L'!$B$5:$M$5,0))-1,)</f>
        <v>-8.8646808162206936E-2</v>
      </c>
    </row>
    <row r="51" spans="1:22" ht="15" customHeight="1" x14ac:dyDescent="0.25">
      <c r="A51" s="319" t="s">
        <v>445</v>
      </c>
      <c r="B51" s="324">
        <v>10461.17</v>
      </c>
      <c r="C51" s="324">
        <v>10461.17</v>
      </c>
      <c r="D51" s="324">
        <v>10461.17</v>
      </c>
      <c r="E51" s="324">
        <v>10461.17</v>
      </c>
      <c r="F51" s="324">
        <v>10461.17</v>
      </c>
      <c r="G51" s="324">
        <v>10461.17</v>
      </c>
      <c r="H51" s="324">
        <v>10461.17</v>
      </c>
      <c r="I51" s="324">
        <v>10461.17</v>
      </c>
      <c r="J51" s="324">
        <v>10461.17</v>
      </c>
      <c r="K51" s="324">
        <v>10461.17</v>
      </c>
      <c r="L51" s="324">
        <v>10461.17</v>
      </c>
      <c r="M51" s="324">
        <v>10461.17</v>
      </c>
      <c r="N51" s="325">
        <f t="shared" si="27"/>
        <v>125534.04</v>
      </c>
      <c r="O51" s="313"/>
      <c r="P51" s="321" t="s">
        <v>66</v>
      </c>
      <c r="Q51" s="321" t="s">
        <v>106</v>
      </c>
      <c r="R51" s="321" t="s">
        <v>124</v>
      </c>
      <c r="S51" s="321" t="s">
        <v>443</v>
      </c>
      <c r="T51" s="313"/>
      <c r="U51" s="322">
        <f t="array" ref="U51">IFERROR(INDEX($B51:$M51,MATCH(Inputs!$C$2,'Dispatch P&amp;L'!$B$5:$M$5,0))-INDEX($B51:$M51,MATCH(EOMONTH(Inputs!$C$2,-1),'Dispatch P&amp;L'!$B$5:$M$5,0)),)</f>
        <v>0</v>
      </c>
      <c r="V51" s="323">
        <f t="array" ref="V51">IFERROR(INDEX($B51:$M51,MATCH(Inputs!$C$2,'Dispatch P&amp;L'!$B$5:$M$5,0))/INDEX($B51:$M51,MATCH(EOMONTH(Inputs!$C$2,-1),'Dispatch P&amp;L'!$B$5:$M$5,0))-1,)</f>
        <v>0</v>
      </c>
    </row>
    <row r="52" spans="1:22" ht="15" customHeight="1" x14ac:dyDescent="0.25">
      <c r="A52" s="319" t="s">
        <v>446</v>
      </c>
      <c r="B52" s="326">
        <f t="shared" ref="B52:M52" si="28">((B49)+(B50))+(B51)</f>
        <v>265332.11</v>
      </c>
      <c r="C52" s="326">
        <f t="shared" si="28"/>
        <v>274231.12</v>
      </c>
      <c r="D52" s="326">
        <f t="shared" si="28"/>
        <v>252675.77000000002</v>
      </c>
      <c r="E52" s="326">
        <f t="shared" si="28"/>
        <v>250213.89000000004</v>
      </c>
      <c r="F52" s="326">
        <f t="shared" si="28"/>
        <v>248522.26000000004</v>
      </c>
      <c r="G52" s="326">
        <f t="shared" si="28"/>
        <v>247824.28000000003</v>
      </c>
      <c r="H52" s="326">
        <f t="shared" si="28"/>
        <v>212539.92</v>
      </c>
      <c r="I52" s="326">
        <f t="shared" si="28"/>
        <v>188204.7</v>
      </c>
      <c r="J52" s="326">
        <f t="shared" si="28"/>
        <v>177471.76</v>
      </c>
      <c r="K52" s="326">
        <f t="shared" si="28"/>
        <v>179272.38000000003</v>
      </c>
      <c r="L52" s="326">
        <f t="shared" si="28"/>
        <v>181963.63000000003</v>
      </c>
      <c r="M52" s="326">
        <f t="shared" si="28"/>
        <v>179365.33000000002</v>
      </c>
      <c r="N52" s="326">
        <f t="shared" si="27"/>
        <v>2657617.15</v>
      </c>
      <c r="O52" s="313"/>
      <c r="P52" s="321" t="s">
        <v>396</v>
      </c>
      <c r="Q52" s="321" t="s">
        <v>396</v>
      </c>
      <c r="R52" s="321" t="s">
        <v>396</v>
      </c>
      <c r="S52" s="321" t="s">
        <v>396</v>
      </c>
      <c r="T52" s="313"/>
      <c r="U52" s="322">
        <f t="array" ref="U52">IFERROR(INDEX($B52:$M52,MATCH(Inputs!$C$2,'Dispatch P&amp;L'!$B$5:$M$5,0))-INDEX($B52:$M52,MATCH(EOMONTH(Inputs!$C$2,-1),'Dispatch P&amp;L'!$B$5:$M$5,0)),)</f>
        <v>-2598.3000000000175</v>
      </c>
      <c r="V52" s="323">
        <f t="array" ref="V52">IFERROR(INDEX($B52:$M52,MATCH(Inputs!$C$2,'Dispatch P&amp;L'!$B$5:$M$5,0))/INDEX($B52:$M52,MATCH(EOMONTH(Inputs!$C$2,-1),'Dispatch P&amp;L'!$B$5:$M$5,0))-1,)</f>
        <v>-1.4279227118078608E-2</v>
      </c>
    </row>
    <row r="53" spans="1:22" ht="15" customHeight="1" x14ac:dyDescent="0.25">
      <c r="A53" s="319" t="s">
        <v>447</v>
      </c>
      <c r="B53" s="324">
        <v>57683.360000000001</v>
      </c>
      <c r="C53" s="324">
        <v>57683.360000000001</v>
      </c>
      <c r="D53" s="324">
        <v>57683.360000000001</v>
      </c>
      <c r="E53" s="324">
        <v>58100.02</v>
      </c>
      <c r="F53" s="324">
        <v>58100.02</v>
      </c>
      <c r="G53" s="324">
        <v>58100.02</v>
      </c>
      <c r="H53" s="324">
        <v>58750.02</v>
      </c>
      <c r="I53" s="324">
        <v>49780.32</v>
      </c>
      <c r="J53" s="324">
        <v>46416.68</v>
      </c>
      <c r="K53" s="324">
        <v>49416.68</v>
      </c>
      <c r="L53" s="324">
        <v>47916.68</v>
      </c>
      <c r="M53" s="324">
        <v>47916.68</v>
      </c>
      <c r="N53" s="325">
        <f t="shared" si="27"/>
        <v>647547.20000000019</v>
      </c>
      <c r="O53" s="313"/>
      <c r="P53" s="321" t="s">
        <v>66</v>
      </c>
      <c r="Q53" s="321" t="s">
        <v>106</v>
      </c>
      <c r="R53" s="321" t="s">
        <v>123</v>
      </c>
      <c r="S53" s="321" t="s">
        <v>443</v>
      </c>
      <c r="T53" s="313"/>
      <c r="U53" s="322">
        <f t="array" ref="U53">IFERROR(INDEX($B53:$M53,MATCH(Inputs!$C$2,'Dispatch P&amp;L'!$B$5:$M$5,0))-INDEX($B53:$M53,MATCH(EOMONTH(Inputs!$C$2,-1),'Dispatch P&amp;L'!$B$5:$M$5,0)),)</f>
        <v>0</v>
      </c>
      <c r="V53" s="323">
        <f t="array" ref="V53">IFERROR(INDEX($B53:$M53,MATCH(Inputs!$C$2,'Dispatch P&amp;L'!$B$5:$M$5,0))/INDEX($B53:$M53,MATCH(EOMONTH(Inputs!$C$2,-1),'Dispatch P&amp;L'!$B$5:$M$5,0))-1,)</f>
        <v>0</v>
      </c>
    </row>
    <row r="54" spans="1:22" ht="15" customHeight="1" x14ac:dyDescent="0.25">
      <c r="A54" s="319" t="s">
        <v>448</v>
      </c>
      <c r="B54" s="324">
        <v>3144.67</v>
      </c>
      <c r="C54" s="324">
        <v>3144.67</v>
      </c>
      <c r="D54" s="324">
        <v>3144.67</v>
      </c>
      <c r="E54" s="324">
        <v>3144.67</v>
      </c>
      <c r="F54" s="324">
        <v>3144.67</v>
      </c>
      <c r="G54" s="324">
        <v>3144.67</v>
      </c>
      <c r="H54" s="324">
        <v>3144.67</v>
      </c>
      <c r="I54" s="324">
        <v>3144.67</v>
      </c>
      <c r="J54" s="324">
        <v>3144.67</v>
      </c>
      <c r="K54" s="324">
        <v>3144.67</v>
      </c>
      <c r="L54" s="324">
        <v>3144.67</v>
      </c>
      <c r="M54" s="324">
        <v>3144.67</v>
      </c>
      <c r="N54" s="325">
        <f t="shared" si="27"/>
        <v>37736.039999999994</v>
      </c>
      <c r="O54" s="313"/>
      <c r="P54" s="321" t="s">
        <v>66</v>
      </c>
      <c r="Q54" s="321" t="s">
        <v>106</v>
      </c>
      <c r="R54" s="321" t="s">
        <v>124</v>
      </c>
      <c r="S54" s="321" t="s">
        <v>443</v>
      </c>
      <c r="T54" s="313"/>
      <c r="U54" s="322">
        <f t="array" ref="U54">IFERROR(INDEX($B54:$M54,MATCH(Inputs!$C$2,'Dispatch P&amp;L'!$B$5:$M$5,0))-INDEX($B54:$M54,MATCH(EOMONTH(Inputs!$C$2,-1),'Dispatch P&amp;L'!$B$5:$M$5,0)),)</f>
        <v>0</v>
      </c>
      <c r="V54" s="323">
        <f t="array" ref="V54">IFERROR(INDEX($B54:$M54,MATCH(Inputs!$C$2,'Dispatch P&amp;L'!$B$5:$M$5,0))/INDEX($B54:$M54,MATCH(EOMONTH(Inputs!$C$2,-1),'Dispatch P&amp;L'!$B$5:$M$5,0))-1,)</f>
        <v>0</v>
      </c>
    </row>
    <row r="55" spans="1:22" ht="15" customHeight="1" x14ac:dyDescent="0.25">
      <c r="A55" s="319" t="s">
        <v>449</v>
      </c>
      <c r="B55" s="324">
        <v>15013.92</v>
      </c>
      <c r="C55" s="324">
        <v>14009.72</v>
      </c>
      <c r="D55" s="324">
        <v>14488.5</v>
      </c>
      <c r="E55" s="324">
        <v>13712.91</v>
      </c>
      <c r="F55" s="324">
        <v>13901.27</v>
      </c>
      <c r="G55" s="324">
        <v>13397.27</v>
      </c>
      <c r="H55" s="324">
        <v>13655.45</v>
      </c>
      <c r="I55" s="324">
        <v>12392.46</v>
      </c>
      <c r="J55" s="324">
        <v>12317.52</v>
      </c>
      <c r="K55" s="324">
        <v>9009.1299999999992</v>
      </c>
      <c r="L55" s="324">
        <v>11402.53</v>
      </c>
      <c r="M55" s="324">
        <v>10978.76</v>
      </c>
      <c r="N55" s="325">
        <f t="shared" si="27"/>
        <v>154279.44</v>
      </c>
      <c r="O55" s="313"/>
      <c r="P55" s="321" t="s">
        <v>66</v>
      </c>
      <c r="Q55" s="321" t="s">
        <v>106</v>
      </c>
      <c r="R55" s="321" t="s">
        <v>125</v>
      </c>
      <c r="S55" s="321" t="s">
        <v>443</v>
      </c>
      <c r="T55" s="313"/>
      <c r="U55" s="322">
        <f t="array" ref="U55">IFERROR(INDEX($B55:$M55,MATCH(Inputs!$C$2,'Dispatch P&amp;L'!$B$5:$M$5,0))-INDEX($B55:$M55,MATCH(EOMONTH(Inputs!$C$2,-1),'Dispatch P&amp;L'!$B$5:$M$5,0)),)</f>
        <v>-423.77000000000044</v>
      </c>
      <c r="V55" s="323">
        <f t="array" ref="V55">IFERROR(INDEX($B55:$M55,MATCH(Inputs!$C$2,'Dispatch P&amp;L'!$B$5:$M$5,0))/INDEX($B55:$M55,MATCH(EOMONTH(Inputs!$C$2,-1),'Dispatch P&amp;L'!$B$5:$M$5,0))-1,)</f>
        <v>-3.7164559093464389E-2</v>
      </c>
    </row>
    <row r="56" spans="1:22" ht="15" customHeight="1" x14ac:dyDescent="0.25">
      <c r="A56" s="319" t="s">
        <v>450</v>
      </c>
      <c r="B56" s="326">
        <f t="shared" ref="B56:M56" si="29">((B53)+(B54))+(B55)</f>
        <v>75841.95</v>
      </c>
      <c r="C56" s="326">
        <f t="shared" si="29"/>
        <v>74837.75</v>
      </c>
      <c r="D56" s="326">
        <f t="shared" si="29"/>
        <v>75316.53</v>
      </c>
      <c r="E56" s="326">
        <f t="shared" si="29"/>
        <v>74957.599999999991</v>
      </c>
      <c r="F56" s="326">
        <f t="shared" si="29"/>
        <v>75145.959999999992</v>
      </c>
      <c r="G56" s="326">
        <f t="shared" si="29"/>
        <v>74641.959999999992</v>
      </c>
      <c r="H56" s="326">
        <f t="shared" si="29"/>
        <v>75550.14</v>
      </c>
      <c r="I56" s="326">
        <f t="shared" si="29"/>
        <v>65317.45</v>
      </c>
      <c r="J56" s="326">
        <f t="shared" si="29"/>
        <v>61878.869999999995</v>
      </c>
      <c r="K56" s="326">
        <f t="shared" ref="K56" si="30">((K53)+(K54))+(K55)</f>
        <v>61570.479999999996</v>
      </c>
      <c r="L56" s="326">
        <f t="shared" si="29"/>
        <v>62463.88</v>
      </c>
      <c r="M56" s="326">
        <f t="shared" si="29"/>
        <v>62040.11</v>
      </c>
      <c r="N56" s="326">
        <f t="shared" si="27"/>
        <v>839562.67999999993</v>
      </c>
      <c r="O56" s="313"/>
      <c r="P56" s="321" t="s">
        <v>396</v>
      </c>
      <c r="Q56" s="321" t="s">
        <v>396</v>
      </c>
      <c r="R56" s="321" t="s">
        <v>396</v>
      </c>
      <c r="S56" s="321" t="s">
        <v>396</v>
      </c>
      <c r="T56" s="313"/>
      <c r="U56" s="322">
        <f t="array" ref="U56">IFERROR(INDEX($B56:$M56,MATCH(Inputs!$C$2,'Dispatch P&amp;L'!$B$5:$M$5,0))-INDEX($B56:$M56,MATCH(EOMONTH(Inputs!$C$2,-1),'Dispatch P&amp;L'!$B$5:$M$5,0)),)</f>
        <v>-423.7699999999968</v>
      </c>
      <c r="V56" s="323">
        <f t="array" ref="V56">IFERROR(INDEX($B56:$M56,MATCH(Inputs!$C$2,'Dispatch P&amp;L'!$B$5:$M$5,0))/INDEX($B56:$M56,MATCH(EOMONTH(Inputs!$C$2,-1),'Dispatch P&amp;L'!$B$5:$M$5,0))-1,)</f>
        <v>-6.7842407484132172E-3</v>
      </c>
    </row>
    <row r="57" spans="1:22" ht="15" customHeight="1" x14ac:dyDescent="0.25">
      <c r="A57" s="319" t="s">
        <v>451</v>
      </c>
      <c r="B57" s="324">
        <v>0</v>
      </c>
      <c r="C57" s="324">
        <v>0</v>
      </c>
      <c r="D57" s="324">
        <v>0</v>
      </c>
      <c r="E57" s="324">
        <v>0</v>
      </c>
      <c r="F57" s="324">
        <v>0</v>
      </c>
      <c r="G57" s="324">
        <v>0</v>
      </c>
      <c r="H57" s="324">
        <v>0</v>
      </c>
      <c r="I57" s="324">
        <v>0</v>
      </c>
      <c r="J57" s="324">
        <v>0</v>
      </c>
      <c r="K57" s="324">
        <v>0</v>
      </c>
      <c r="L57" s="324">
        <v>0</v>
      </c>
      <c r="M57" s="324">
        <v>0</v>
      </c>
      <c r="N57" s="325">
        <f t="shared" si="27"/>
        <v>0</v>
      </c>
      <c r="O57" s="313"/>
      <c r="P57" s="321" t="s">
        <v>66</v>
      </c>
      <c r="Q57" s="321" t="s">
        <v>106</v>
      </c>
      <c r="R57" s="321" t="s">
        <v>126</v>
      </c>
      <c r="S57" s="321" t="s">
        <v>452</v>
      </c>
      <c r="T57" s="313"/>
      <c r="U57" s="322">
        <f t="array" ref="U57">IFERROR(INDEX($B57:$M57,MATCH(Inputs!$C$2,'Dispatch P&amp;L'!$B$5:$M$5,0))-INDEX($B57:$M57,MATCH(EOMONTH(Inputs!$C$2,-1),'Dispatch P&amp;L'!$B$5:$M$5,0)),)</f>
        <v>0</v>
      </c>
      <c r="V57" s="323">
        <f t="array" ref="V57">IFERROR(INDEX($B57:$M57,MATCH(Inputs!$C$2,'Dispatch P&amp;L'!$B$5:$M$5,0))/INDEX($B57:$M57,MATCH(EOMONTH(Inputs!$C$2,-1),'Dispatch P&amp;L'!$B$5:$M$5,0))-1,)</f>
        <v>0</v>
      </c>
    </row>
    <row r="58" spans="1:22" ht="15" customHeight="1" x14ac:dyDescent="0.25">
      <c r="A58" s="319" t="s">
        <v>453</v>
      </c>
      <c r="B58" s="324">
        <v>31552.5</v>
      </c>
      <c r="C58" s="324">
        <v>32902.5</v>
      </c>
      <c r="D58" s="324">
        <v>31552.5</v>
      </c>
      <c r="E58" s="324">
        <v>31552.5</v>
      </c>
      <c r="F58" s="324">
        <v>34252.5</v>
      </c>
      <c r="G58" s="324">
        <v>31552.5</v>
      </c>
      <c r="H58" s="324">
        <v>31552.5</v>
      </c>
      <c r="I58" s="324">
        <v>32902.5</v>
      </c>
      <c r="J58" s="324">
        <v>31552.5</v>
      </c>
      <c r="K58" s="324">
        <v>32902.5</v>
      </c>
      <c r="L58" s="324">
        <v>32902.5</v>
      </c>
      <c r="M58" s="324">
        <v>31552.5</v>
      </c>
      <c r="N58" s="325">
        <f t="shared" si="27"/>
        <v>386730</v>
      </c>
      <c r="O58" s="313"/>
      <c r="P58" s="321" t="s">
        <v>66</v>
      </c>
      <c r="Q58" s="321" t="s">
        <v>106</v>
      </c>
      <c r="R58" s="321" t="s">
        <v>126</v>
      </c>
      <c r="S58" s="321" t="s">
        <v>443</v>
      </c>
      <c r="T58" s="313"/>
      <c r="U58" s="322">
        <f t="array" ref="U58">IFERROR(INDEX($B58:$M58,MATCH(Inputs!$C$2,'Dispatch P&amp;L'!$B$5:$M$5,0))-INDEX($B58:$M58,MATCH(EOMONTH(Inputs!$C$2,-1),'Dispatch P&amp;L'!$B$5:$M$5,0)),)</f>
        <v>-1350</v>
      </c>
      <c r="V58" s="323">
        <f t="array" ref="V58">IFERROR(INDEX($B58:$M58,MATCH(Inputs!$C$2,'Dispatch P&amp;L'!$B$5:$M$5,0))/INDEX($B58:$M58,MATCH(EOMONTH(Inputs!$C$2,-1),'Dispatch P&amp;L'!$B$5:$M$5,0))-1,)</f>
        <v>-4.1030316845224513E-2</v>
      </c>
    </row>
    <row r="59" spans="1:22" ht="15" customHeight="1" x14ac:dyDescent="0.25">
      <c r="A59" s="319" t="s">
        <v>454</v>
      </c>
      <c r="B59" s="326">
        <f t="shared" ref="B59:M59" si="31">(B57)+(B58)</f>
        <v>31552.5</v>
      </c>
      <c r="C59" s="326">
        <f t="shared" si="31"/>
        <v>32902.5</v>
      </c>
      <c r="D59" s="326">
        <f t="shared" si="31"/>
        <v>31552.5</v>
      </c>
      <c r="E59" s="326">
        <f t="shared" si="31"/>
        <v>31552.5</v>
      </c>
      <c r="F59" s="326">
        <f t="shared" si="31"/>
        <v>34252.5</v>
      </c>
      <c r="G59" s="326">
        <f t="shared" si="31"/>
        <v>31552.5</v>
      </c>
      <c r="H59" s="326">
        <f t="shared" si="31"/>
        <v>31552.5</v>
      </c>
      <c r="I59" s="326">
        <f t="shared" si="31"/>
        <v>32902.5</v>
      </c>
      <c r="J59" s="326">
        <f t="shared" si="31"/>
        <v>31552.5</v>
      </c>
      <c r="K59" s="326">
        <f t="shared" ref="K59" si="32">(K57)+(K58)</f>
        <v>32902.5</v>
      </c>
      <c r="L59" s="326">
        <f t="shared" si="31"/>
        <v>32902.5</v>
      </c>
      <c r="M59" s="326">
        <f t="shared" si="31"/>
        <v>31552.5</v>
      </c>
      <c r="N59" s="326">
        <f t="shared" si="27"/>
        <v>386730</v>
      </c>
      <c r="O59" s="313"/>
      <c r="P59" s="321" t="s">
        <v>396</v>
      </c>
      <c r="Q59" s="321" t="s">
        <v>396</v>
      </c>
      <c r="R59" s="321" t="s">
        <v>396</v>
      </c>
      <c r="S59" s="321" t="s">
        <v>396</v>
      </c>
      <c r="T59" s="313"/>
      <c r="U59" s="322">
        <f t="array" ref="U59">IFERROR(INDEX($B59:$M59,MATCH(Inputs!$C$2,'Dispatch P&amp;L'!$B$5:$M$5,0))-INDEX($B59:$M59,MATCH(EOMONTH(Inputs!$C$2,-1),'Dispatch P&amp;L'!$B$5:$M$5,0)),)</f>
        <v>-1350</v>
      </c>
      <c r="V59" s="323">
        <f t="array" ref="V59">IFERROR(INDEX($B59:$M59,MATCH(Inputs!$C$2,'Dispatch P&amp;L'!$B$5:$M$5,0))/INDEX($B59:$M59,MATCH(EOMONTH(Inputs!$C$2,-1),'Dispatch P&amp;L'!$B$5:$M$5,0))-1,)</f>
        <v>-4.1030316845224513E-2</v>
      </c>
    </row>
    <row r="60" spans="1:22" ht="15" customHeight="1" x14ac:dyDescent="0.25">
      <c r="A60" s="319" t="s">
        <v>455</v>
      </c>
      <c r="B60" s="324">
        <v>18957.88</v>
      </c>
      <c r="C60" s="324">
        <v>18359.14</v>
      </c>
      <c r="D60" s="324">
        <v>17134.05</v>
      </c>
      <c r="E60" s="324">
        <v>16129.28</v>
      </c>
      <c r="F60" s="324">
        <v>17050.84</v>
      </c>
      <c r="G60" s="324">
        <v>16723.98</v>
      </c>
      <c r="H60" s="324">
        <v>17346.419999999998</v>
      </c>
      <c r="I60" s="324">
        <v>44336.12</v>
      </c>
      <c r="J60" s="324">
        <v>22904.98</v>
      </c>
      <c r="K60" s="324">
        <v>22581.17</v>
      </c>
      <c r="L60" s="324">
        <v>23657.61</v>
      </c>
      <c r="M60" s="324">
        <v>22929.07</v>
      </c>
      <c r="N60" s="325">
        <f t="shared" si="27"/>
        <v>258110.53999999998</v>
      </c>
      <c r="O60" s="313"/>
      <c r="P60" s="321" t="s">
        <v>66</v>
      </c>
      <c r="Q60" s="321" t="s">
        <v>396</v>
      </c>
      <c r="R60" s="321" t="s">
        <v>132</v>
      </c>
      <c r="S60" s="321" t="s">
        <v>456</v>
      </c>
      <c r="T60" s="313"/>
      <c r="U60" s="322">
        <f t="array" ref="U60">IFERROR(INDEX($B60:$M60,MATCH(Inputs!$C$2,'Dispatch P&amp;L'!$B$5:$M$5,0))-INDEX($B60:$M60,MATCH(EOMONTH(Inputs!$C$2,-1),'Dispatch P&amp;L'!$B$5:$M$5,0)),)</f>
        <v>-728.54000000000087</v>
      </c>
      <c r="V60" s="323">
        <f t="array" ref="V60">IFERROR(INDEX($B60:$M60,MATCH(Inputs!$C$2,'Dispatch P&amp;L'!$B$5:$M$5,0))/INDEX($B60:$M60,MATCH(EOMONTH(Inputs!$C$2,-1),'Dispatch P&amp;L'!$B$5:$M$5,0))-1,)</f>
        <v>-3.0795164853930745E-2</v>
      </c>
    </row>
    <row r="61" spans="1:22" ht="15" customHeight="1" x14ac:dyDescent="0.25">
      <c r="A61" s="319" t="s">
        <v>457</v>
      </c>
      <c r="B61" s="326">
        <f t="shared" ref="B61:M61" si="33">((((B48)+(B52))+(B56))+(B59))+(B60)</f>
        <v>391684.44</v>
      </c>
      <c r="C61" s="326">
        <f t="shared" si="33"/>
        <v>400330.51</v>
      </c>
      <c r="D61" s="326">
        <f t="shared" si="33"/>
        <v>376678.85000000003</v>
      </c>
      <c r="E61" s="326">
        <f t="shared" si="33"/>
        <v>372853.27000000008</v>
      </c>
      <c r="F61" s="326">
        <f t="shared" si="33"/>
        <v>374971.56000000006</v>
      </c>
      <c r="G61" s="326">
        <f t="shared" si="33"/>
        <v>370742.72</v>
      </c>
      <c r="H61" s="326">
        <f t="shared" si="33"/>
        <v>336988.98</v>
      </c>
      <c r="I61" s="326">
        <f t="shared" si="33"/>
        <v>330760.77</v>
      </c>
      <c r="J61" s="326">
        <f t="shared" si="33"/>
        <v>293808.11</v>
      </c>
      <c r="K61" s="326">
        <f t="shared" ref="K61" si="34">((((K48)+(K52))+(K56))+(K59))+(K60)</f>
        <v>296326.53000000003</v>
      </c>
      <c r="L61" s="326">
        <f t="shared" si="33"/>
        <v>300987.62</v>
      </c>
      <c r="M61" s="326">
        <f t="shared" si="33"/>
        <v>295887.01</v>
      </c>
      <c r="N61" s="326">
        <f t="shared" si="27"/>
        <v>4142020.37</v>
      </c>
      <c r="O61" s="313"/>
      <c r="P61" s="321" t="s">
        <v>396</v>
      </c>
      <c r="Q61" s="321" t="s">
        <v>396</v>
      </c>
      <c r="R61" s="321" t="s">
        <v>396</v>
      </c>
      <c r="S61" s="321" t="s">
        <v>396</v>
      </c>
      <c r="T61" s="313"/>
      <c r="U61" s="322">
        <f t="array" ref="U61">IFERROR(INDEX($B61:$M61,MATCH(Inputs!$C$2,'Dispatch P&amp;L'!$B$5:$M$5,0))-INDEX($B61:$M61,MATCH(EOMONTH(Inputs!$C$2,-1),'Dispatch P&amp;L'!$B$5:$M$5,0)),)</f>
        <v>-5100.609999999986</v>
      </c>
      <c r="V61" s="323">
        <f t="array" ref="V61">IFERROR(INDEX($B61:$M61,MATCH(Inputs!$C$2,'Dispatch P&amp;L'!$B$5:$M$5,0))/INDEX($B61:$M61,MATCH(EOMONTH(Inputs!$C$2,-1),'Dispatch P&amp;L'!$B$5:$M$5,0))-1,)</f>
        <v>-1.694624516450205E-2</v>
      </c>
    </row>
    <row r="62" spans="1:22" ht="15" customHeight="1" x14ac:dyDescent="0.25">
      <c r="A62" s="319" t="s">
        <v>458</v>
      </c>
      <c r="B62" s="324">
        <v>0</v>
      </c>
      <c r="C62" s="324">
        <v>0</v>
      </c>
      <c r="D62" s="324">
        <v>0</v>
      </c>
      <c r="E62" s="324">
        <v>0</v>
      </c>
      <c r="F62" s="324">
        <v>0</v>
      </c>
      <c r="G62" s="324">
        <v>0</v>
      </c>
      <c r="H62" s="324">
        <v>0</v>
      </c>
      <c r="I62" s="324">
        <v>0</v>
      </c>
      <c r="J62" s="324">
        <v>0</v>
      </c>
      <c r="K62" s="324">
        <v>0</v>
      </c>
      <c r="L62" s="324">
        <v>0</v>
      </c>
      <c r="M62" s="324">
        <v>0</v>
      </c>
      <c r="N62" s="325">
        <f t="shared" si="27"/>
        <v>0</v>
      </c>
      <c r="O62" s="313"/>
      <c r="P62" s="321" t="s">
        <v>67</v>
      </c>
      <c r="Q62" s="321" t="s">
        <v>396</v>
      </c>
      <c r="R62" s="321" t="s">
        <v>138</v>
      </c>
      <c r="S62" s="321" t="s">
        <v>452</v>
      </c>
      <c r="T62" s="313"/>
      <c r="U62" s="322">
        <f t="array" ref="U62">IFERROR(INDEX($B62:$M62,MATCH(Inputs!$C$2,'Dispatch P&amp;L'!$B$5:$M$5,0))-INDEX($B62:$M62,MATCH(EOMONTH(Inputs!$C$2,-1),'Dispatch P&amp;L'!$B$5:$M$5,0)),)</f>
        <v>0</v>
      </c>
      <c r="V62" s="323">
        <f t="array" ref="V62">IFERROR(INDEX($B62:$M62,MATCH(Inputs!$C$2,'Dispatch P&amp;L'!$B$5:$M$5,0))/INDEX($B62:$M62,MATCH(EOMONTH(Inputs!$C$2,-1),'Dispatch P&amp;L'!$B$5:$M$5,0))-1,)</f>
        <v>0</v>
      </c>
    </row>
    <row r="63" spans="1:22" ht="15" customHeight="1" x14ac:dyDescent="0.25">
      <c r="A63" s="319" t="s">
        <v>459</v>
      </c>
      <c r="B63" s="324">
        <v>98664.84</v>
      </c>
      <c r="C63" s="324">
        <v>98664.84</v>
      </c>
      <c r="D63" s="324">
        <v>98664.84</v>
      </c>
      <c r="E63" s="324">
        <v>99137.52</v>
      </c>
      <c r="F63" s="324">
        <v>99137.52</v>
      </c>
      <c r="G63" s="324">
        <v>92792.53</v>
      </c>
      <c r="H63" s="324">
        <v>99708.37</v>
      </c>
      <c r="I63" s="324">
        <v>92242.98</v>
      </c>
      <c r="J63" s="324">
        <v>83329.38</v>
      </c>
      <c r="K63" s="324">
        <v>89547.77</v>
      </c>
      <c r="L63" s="324">
        <v>93691.7</v>
      </c>
      <c r="M63" s="324">
        <v>93691.7</v>
      </c>
      <c r="N63" s="325">
        <f t="shared" si="27"/>
        <v>1139273.99</v>
      </c>
      <c r="O63" s="313"/>
      <c r="P63" s="321" t="s">
        <v>67</v>
      </c>
      <c r="Q63" s="321" t="s">
        <v>107</v>
      </c>
      <c r="R63" s="321" t="s">
        <v>123</v>
      </c>
      <c r="S63" s="321" t="s">
        <v>443</v>
      </c>
      <c r="T63" s="313"/>
      <c r="U63" s="322">
        <f t="array" ref="U63">IFERROR(INDEX($B63:$M63,MATCH(Inputs!$C$2,'Dispatch P&amp;L'!$B$5:$M$5,0))-INDEX($B63:$M63,MATCH(EOMONTH(Inputs!$C$2,-1),'Dispatch P&amp;L'!$B$5:$M$5,0)),)</f>
        <v>0</v>
      </c>
      <c r="V63" s="323">
        <f t="array" ref="V63">IFERROR(INDEX($B63:$M63,MATCH(Inputs!$C$2,'Dispatch P&amp;L'!$B$5:$M$5,0))/INDEX($B63:$M63,MATCH(EOMONTH(Inputs!$C$2,-1),'Dispatch P&amp;L'!$B$5:$M$5,0))-1,)</f>
        <v>0</v>
      </c>
    </row>
    <row r="64" spans="1:22" ht="15" customHeight="1" x14ac:dyDescent="0.25">
      <c r="A64" s="319" t="s">
        <v>460</v>
      </c>
      <c r="B64" s="324">
        <v>18538.919999999998</v>
      </c>
      <c r="C64" s="324">
        <v>18538.919999999998</v>
      </c>
      <c r="D64" s="324">
        <v>18538.919999999998</v>
      </c>
      <c r="E64" s="324">
        <v>18538.919999999998</v>
      </c>
      <c r="F64" s="324">
        <v>18538.919999999998</v>
      </c>
      <c r="G64" s="324">
        <v>18538.919999999998</v>
      </c>
      <c r="H64" s="324">
        <v>18538.919999999998</v>
      </c>
      <c r="I64" s="324">
        <v>18538.919999999998</v>
      </c>
      <c r="J64" s="324">
        <v>18538.919999999998</v>
      </c>
      <c r="K64" s="324">
        <v>18538.919999999998</v>
      </c>
      <c r="L64" s="324">
        <v>18538.919999999998</v>
      </c>
      <c r="M64" s="324">
        <v>18538.919999999998</v>
      </c>
      <c r="N64" s="325">
        <f t="shared" si="27"/>
        <v>222467.03999999992</v>
      </c>
      <c r="O64" s="313"/>
      <c r="P64" s="321" t="s">
        <v>67</v>
      </c>
      <c r="Q64" s="321" t="s">
        <v>107</v>
      </c>
      <c r="R64" s="321" t="s">
        <v>124</v>
      </c>
      <c r="S64" s="321" t="s">
        <v>443</v>
      </c>
      <c r="T64" s="313"/>
      <c r="U64" s="322">
        <f t="array" ref="U64">IFERROR(INDEX($B64:$M64,MATCH(Inputs!$C$2,'Dispatch P&amp;L'!$B$5:$M$5,0))-INDEX($B64:$M64,MATCH(EOMONTH(Inputs!$C$2,-1),'Dispatch P&amp;L'!$B$5:$M$5,0)),)</f>
        <v>0</v>
      </c>
      <c r="V64" s="323">
        <f t="array" ref="V64">IFERROR(INDEX($B64:$M64,MATCH(Inputs!$C$2,'Dispatch P&amp;L'!$B$5:$M$5,0))/INDEX($B64:$M64,MATCH(EOMONTH(Inputs!$C$2,-1),'Dispatch P&amp;L'!$B$5:$M$5,0))-1,)</f>
        <v>0</v>
      </c>
    </row>
    <row r="65" spans="1:22" ht="15" customHeight="1" x14ac:dyDescent="0.25">
      <c r="A65" s="319" t="s">
        <v>461</v>
      </c>
      <c r="B65" s="324">
        <v>22984.23</v>
      </c>
      <c r="C65" s="324">
        <v>21051.73</v>
      </c>
      <c r="D65" s="324">
        <v>6440.91</v>
      </c>
      <c r="E65" s="324">
        <v>19849.62</v>
      </c>
      <c r="F65" s="324">
        <v>19506.330000000002</v>
      </c>
      <c r="G65" s="324">
        <v>17330.240000000002</v>
      </c>
      <c r="H65" s="324">
        <v>15225.19</v>
      </c>
      <c r="I65" s="324">
        <v>14721.59</v>
      </c>
      <c r="J65" s="324">
        <v>15660.05</v>
      </c>
      <c r="K65" s="324">
        <v>14530.95</v>
      </c>
      <c r="L65" s="324">
        <v>17683.72</v>
      </c>
      <c r="M65" s="324">
        <v>17011.169999999998</v>
      </c>
      <c r="N65" s="325">
        <f t="shared" si="27"/>
        <v>201995.72999999998</v>
      </c>
      <c r="O65" s="313"/>
      <c r="P65" s="321" t="s">
        <v>67</v>
      </c>
      <c r="Q65" s="321" t="s">
        <v>107</v>
      </c>
      <c r="R65" s="321" t="s">
        <v>125</v>
      </c>
      <c r="S65" s="321" t="s">
        <v>443</v>
      </c>
      <c r="T65" s="313"/>
      <c r="U65" s="322">
        <f t="array" ref="U65">IFERROR(INDEX($B65:$M65,MATCH(Inputs!$C$2,'Dispatch P&amp;L'!$B$5:$M$5,0))-INDEX($B65:$M65,MATCH(EOMONTH(Inputs!$C$2,-1),'Dispatch P&amp;L'!$B$5:$M$5,0)),)</f>
        <v>-672.55000000000291</v>
      </c>
      <c r="V65" s="323">
        <f t="array" ref="V65">IFERROR(INDEX($B65:$M65,MATCH(Inputs!$C$2,'Dispatch P&amp;L'!$B$5:$M$5,0))/INDEX($B65:$M65,MATCH(EOMONTH(Inputs!$C$2,-1),'Dispatch P&amp;L'!$B$5:$M$5,0))-1,)</f>
        <v>-3.803215613004518E-2</v>
      </c>
    </row>
    <row r="66" spans="1:22" ht="15" customHeight="1" x14ac:dyDescent="0.25">
      <c r="A66" s="319" t="s">
        <v>875</v>
      </c>
      <c r="B66" s="324">
        <v>0</v>
      </c>
      <c r="C66" s="324">
        <v>0</v>
      </c>
      <c r="D66" s="324">
        <v>67721.98</v>
      </c>
      <c r="E66" s="324">
        <v>59475.83</v>
      </c>
      <c r="F66" s="324">
        <v>0</v>
      </c>
      <c r="G66" s="324">
        <v>0</v>
      </c>
      <c r="H66" s="324">
        <v>53750</v>
      </c>
      <c r="I66" s="324">
        <v>43179.4</v>
      </c>
      <c r="J66" s="324">
        <v>17076</v>
      </c>
      <c r="K66" s="324">
        <v>0</v>
      </c>
      <c r="L66" s="324">
        <v>0</v>
      </c>
      <c r="M66" s="324">
        <v>0</v>
      </c>
      <c r="N66" s="325">
        <f t="shared" si="27"/>
        <v>241203.21</v>
      </c>
      <c r="O66" s="313"/>
      <c r="P66" s="321" t="s">
        <v>84</v>
      </c>
      <c r="Q66" s="321" t="s">
        <v>396</v>
      </c>
      <c r="R66" s="321" t="s">
        <v>84</v>
      </c>
      <c r="S66" s="321" t="s">
        <v>84</v>
      </c>
      <c r="T66" s="313"/>
      <c r="U66" s="322">
        <f t="array" ref="U66">IFERROR(INDEX($B66:$M66,MATCH(Inputs!$C$2,'Dispatch P&amp;L'!$B$5:$M$5,0))-INDEX($B66:$M66,MATCH(EOMONTH(Inputs!$C$2,-1),'Dispatch P&amp;L'!$B$5:$M$5,0)),)</f>
        <v>0</v>
      </c>
      <c r="V66" s="323">
        <f t="array" ref="V66">IFERROR(INDEX($B66:$M66,MATCH(Inputs!$C$2,'Dispatch P&amp;L'!$B$5:$M$5,0))/INDEX($B66:$M66,MATCH(EOMONTH(Inputs!$C$2,-1),'Dispatch P&amp;L'!$B$5:$M$5,0))-1,)</f>
        <v>0</v>
      </c>
    </row>
    <row r="67" spans="1:22" ht="15" customHeight="1" x14ac:dyDescent="0.25">
      <c r="A67" s="319" t="s">
        <v>462</v>
      </c>
      <c r="B67" s="326">
        <f t="shared" ref="B67:D67" si="35">((B63)+(B64))+(B65)+B66</f>
        <v>140187.99</v>
      </c>
      <c r="C67" s="326">
        <f t="shared" si="35"/>
        <v>138255.49</v>
      </c>
      <c r="D67" s="326">
        <f t="shared" si="35"/>
        <v>191366.65</v>
      </c>
      <c r="E67" s="326">
        <f>((E63)+(E64))+(E65)+E66</f>
        <v>197001.89</v>
      </c>
      <c r="F67" s="326">
        <f t="shared" ref="F67:N67" si="36">((F63)+(F64))+(F65)+F66</f>
        <v>137182.77000000002</v>
      </c>
      <c r="G67" s="326">
        <f t="shared" si="36"/>
        <v>128661.69</v>
      </c>
      <c r="H67" s="326">
        <f t="shared" si="36"/>
        <v>187222.47999999998</v>
      </c>
      <c r="I67" s="326">
        <f t="shared" si="36"/>
        <v>168682.88999999998</v>
      </c>
      <c r="J67" s="326">
        <f t="shared" si="36"/>
        <v>134604.35</v>
      </c>
      <c r="K67" s="326">
        <f t="shared" ref="K67" si="37">((K63)+(K64))+(K65)+K66</f>
        <v>122617.64</v>
      </c>
      <c r="L67" s="326">
        <f t="shared" si="36"/>
        <v>129914.34</v>
      </c>
      <c r="M67" s="326">
        <f t="shared" si="36"/>
        <v>129241.79</v>
      </c>
      <c r="N67" s="326">
        <f t="shared" si="36"/>
        <v>1804939.9699999997</v>
      </c>
      <c r="O67" s="313"/>
      <c r="P67" s="321" t="s">
        <v>396</v>
      </c>
      <c r="Q67" s="321" t="s">
        <v>396</v>
      </c>
      <c r="R67" s="321" t="s">
        <v>396</v>
      </c>
      <c r="S67" s="321" t="s">
        <v>396</v>
      </c>
      <c r="T67" s="313"/>
      <c r="U67" s="322">
        <f t="array" ref="U67">IFERROR(INDEX($B67:$M67,MATCH(Inputs!$C$2,'Dispatch P&amp;L'!$B$5:$M$5,0))-INDEX($B67:$M67,MATCH(EOMONTH(Inputs!$C$2,-1),'Dispatch P&amp;L'!$B$5:$M$5,0)),)</f>
        <v>-672.55000000000291</v>
      </c>
      <c r="V67" s="323">
        <f t="array" ref="V67">IFERROR(INDEX($B67:$M67,MATCH(Inputs!$C$2,'Dispatch P&amp;L'!$B$5:$M$5,0))/INDEX($B67:$M67,MATCH(EOMONTH(Inputs!$C$2,-1),'Dispatch P&amp;L'!$B$5:$M$5,0))-1,)</f>
        <v>-5.1768726993494107E-3</v>
      </c>
    </row>
    <row r="68" spans="1:22" ht="15" customHeight="1" x14ac:dyDescent="0.25">
      <c r="A68" s="319" t="s">
        <v>463</v>
      </c>
      <c r="B68" s="324">
        <v>3927.93</v>
      </c>
      <c r="C68" s="324">
        <v>3992.05</v>
      </c>
      <c r="D68" s="324">
        <v>4138.0600000000004</v>
      </c>
      <c r="E68" s="324">
        <v>4519.74</v>
      </c>
      <c r="F68" s="324">
        <v>4273.34</v>
      </c>
      <c r="G68" s="324">
        <v>5072.1899999999996</v>
      </c>
      <c r="H68" s="324">
        <v>4074.14</v>
      </c>
      <c r="I68" s="324">
        <v>4127.47</v>
      </c>
      <c r="J68" s="324">
        <v>3739.92</v>
      </c>
      <c r="K68" s="324">
        <v>4156.37</v>
      </c>
      <c r="L68" s="324">
        <v>3133.57</v>
      </c>
      <c r="M68" s="324">
        <v>3145.11</v>
      </c>
      <c r="N68" s="325">
        <f t="shared" si="27"/>
        <v>48299.89</v>
      </c>
      <c r="O68" s="313"/>
      <c r="P68" s="321" t="s">
        <v>67</v>
      </c>
      <c r="Q68" s="321" t="s">
        <v>396</v>
      </c>
      <c r="R68" s="321" t="s">
        <v>139</v>
      </c>
      <c r="S68" s="321" t="s">
        <v>452</v>
      </c>
      <c r="T68" s="313"/>
      <c r="U68" s="322">
        <f t="array" ref="U68">IFERROR(INDEX($B68:$M68,MATCH(Inputs!$C$2,'Dispatch P&amp;L'!$B$5:$M$5,0))-INDEX($B68:$M68,MATCH(EOMONTH(Inputs!$C$2,-1),'Dispatch P&amp;L'!$B$5:$M$5,0)),)</f>
        <v>11.539999999999964</v>
      </c>
      <c r="V68" s="323">
        <f t="array" ref="V68">IFERROR(INDEX($B68:$M68,MATCH(Inputs!$C$2,'Dispatch P&amp;L'!$B$5:$M$5,0))/INDEX($B68:$M68,MATCH(EOMONTH(Inputs!$C$2,-1),'Dispatch P&amp;L'!$B$5:$M$5,0))-1,)</f>
        <v>3.6827005619788356E-3</v>
      </c>
    </row>
    <row r="69" spans="1:22" ht="15" customHeight="1" x14ac:dyDescent="0.25">
      <c r="A69" s="319" t="s">
        <v>464</v>
      </c>
      <c r="B69" s="324">
        <v>9132.84</v>
      </c>
      <c r="C69" s="324">
        <v>9132.84</v>
      </c>
      <c r="D69" s="324">
        <v>9132.84</v>
      </c>
      <c r="E69" s="324">
        <v>9374.84</v>
      </c>
      <c r="F69" s="324">
        <v>9132.84</v>
      </c>
      <c r="G69" s="324">
        <v>7988.84</v>
      </c>
      <c r="H69" s="324">
        <v>9132.84</v>
      </c>
      <c r="I69" s="324">
        <v>8990.2199999999993</v>
      </c>
      <c r="J69" s="324">
        <v>8830.76</v>
      </c>
      <c r="K69" s="324">
        <v>8830.76</v>
      </c>
      <c r="L69" s="324">
        <v>8830.74</v>
      </c>
      <c r="M69" s="324">
        <v>8035.42</v>
      </c>
      <c r="N69" s="325">
        <f t="shared" si="27"/>
        <v>106545.77999999998</v>
      </c>
      <c r="O69" s="313"/>
      <c r="P69" s="321" t="s">
        <v>67</v>
      </c>
      <c r="Q69" s="321" t="s">
        <v>396</v>
      </c>
      <c r="R69" s="321" t="s">
        <v>137</v>
      </c>
      <c r="S69" s="321" t="s">
        <v>452</v>
      </c>
      <c r="T69" s="313"/>
      <c r="U69" s="322">
        <f t="array" ref="U69">IFERROR(INDEX($B69:$M69,MATCH(Inputs!$C$2,'Dispatch P&amp;L'!$B$5:$M$5,0))-INDEX($B69:$M69,MATCH(EOMONTH(Inputs!$C$2,-1),'Dispatch P&amp;L'!$B$5:$M$5,0)),)</f>
        <v>-795.31999999999971</v>
      </c>
      <c r="V69" s="323">
        <f t="array" ref="V69">IFERROR(INDEX($B69:$M69,MATCH(Inputs!$C$2,'Dispatch P&amp;L'!$B$5:$M$5,0))/INDEX($B69:$M69,MATCH(EOMONTH(Inputs!$C$2,-1),'Dispatch P&amp;L'!$B$5:$M$5,0))-1,)</f>
        <v>-9.0062667454822609E-2</v>
      </c>
    </row>
    <row r="70" spans="1:22" ht="15" customHeight="1" x14ac:dyDescent="0.25">
      <c r="A70" s="319" t="s">
        <v>465</v>
      </c>
      <c r="B70" s="324">
        <v>0</v>
      </c>
      <c r="C70" s="324">
        <v>0</v>
      </c>
      <c r="D70" s="324">
        <v>0</v>
      </c>
      <c r="E70" s="324">
        <v>0</v>
      </c>
      <c r="F70" s="324">
        <v>0</v>
      </c>
      <c r="G70" s="324">
        <v>0</v>
      </c>
      <c r="H70" s="324">
        <v>2795.63</v>
      </c>
      <c r="I70" s="324">
        <v>0</v>
      </c>
      <c r="J70" s="324">
        <v>401.03</v>
      </c>
      <c r="K70" s="324">
        <v>0</v>
      </c>
      <c r="L70" s="324">
        <v>0</v>
      </c>
      <c r="M70" s="324">
        <v>0</v>
      </c>
      <c r="N70" s="325">
        <f t="shared" si="27"/>
        <v>3196.66</v>
      </c>
      <c r="O70" s="313"/>
      <c r="P70" s="321" t="s">
        <v>67</v>
      </c>
      <c r="Q70" s="321" t="s">
        <v>396</v>
      </c>
      <c r="R70" s="321" t="s">
        <v>137</v>
      </c>
      <c r="S70" s="321" t="s">
        <v>452</v>
      </c>
      <c r="T70" s="313"/>
      <c r="U70" s="322">
        <f t="array" ref="U70">IFERROR(INDEX($B70:$M70,MATCH(Inputs!$C$2,'Dispatch P&amp;L'!$B$5:$M$5,0))-INDEX($B70:$M70,MATCH(EOMONTH(Inputs!$C$2,-1),'Dispatch P&amp;L'!$B$5:$M$5,0)),)</f>
        <v>0</v>
      </c>
      <c r="V70" s="323">
        <f t="array" ref="V70">IFERROR(INDEX($B70:$M70,MATCH(Inputs!$C$2,'Dispatch P&amp;L'!$B$5:$M$5,0))/INDEX($B70:$M70,MATCH(EOMONTH(Inputs!$C$2,-1),'Dispatch P&amp;L'!$B$5:$M$5,0))-1,)</f>
        <v>0</v>
      </c>
    </row>
    <row r="71" spans="1:22" ht="15" customHeight="1" x14ac:dyDescent="0.25">
      <c r="A71" s="319" t="s">
        <v>466</v>
      </c>
      <c r="B71" s="324">
        <v>5248.98</v>
      </c>
      <c r="C71" s="324">
        <v>1976.86</v>
      </c>
      <c r="D71" s="324">
        <v>4574.29</v>
      </c>
      <c r="E71" s="324">
        <v>3247.94</v>
      </c>
      <c r="F71" s="324">
        <v>3218.99</v>
      </c>
      <c r="G71" s="324">
        <v>3149.49</v>
      </c>
      <c r="H71" s="324">
        <v>3268.3</v>
      </c>
      <c r="I71" s="324">
        <v>3262.73</v>
      </c>
      <c r="J71" s="324">
        <v>3150.21</v>
      </c>
      <c r="K71" s="324">
        <v>5039.8599999999997</v>
      </c>
      <c r="L71" s="324">
        <v>1178.19</v>
      </c>
      <c r="M71" s="324">
        <v>3432.73</v>
      </c>
      <c r="N71" s="325">
        <f t="shared" si="27"/>
        <v>40748.57</v>
      </c>
      <c r="O71" s="313"/>
      <c r="P71" s="321" t="s">
        <v>67</v>
      </c>
      <c r="Q71" s="321" t="s">
        <v>110</v>
      </c>
      <c r="R71" s="321" t="s">
        <v>110</v>
      </c>
      <c r="S71" s="321" t="s">
        <v>452</v>
      </c>
      <c r="T71" s="313"/>
      <c r="U71" s="322">
        <f t="array" ref="U71">IFERROR(INDEX($B71:$M71,MATCH(Inputs!$C$2,'Dispatch P&amp;L'!$B$5:$M$5,0))-INDEX($B71:$M71,MATCH(EOMONTH(Inputs!$C$2,-1),'Dispatch P&amp;L'!$B$5:$M$5,0)),)</f>
        <v>2254.54</v>
      </c>
      <c r="V71" s="323">
        <f t="array" ref="V71">IFERROR(INDEX($B71:$M71,MATCH(Inputs!$C$2,'Dispatch P&amp;L'!$B$5:$M$5,0))/INDEX($B71:$M71,MATCH(EOMONTH(Inputs!$C$2,-1),'Dispatch P&amp;L'!$B$5:$M$5,0))-1,)</f>
        <v>1.9135623286566683</v>
      </c>
    </row>
    <row r="72" spans="1:22" ht="15" customHeight="1" x14ac:dyDescent="0.25">
      <c r="A72" s="319" t="s">
        <v>467</v>
      </c>
      <c r="B72" s="324">
        <v>17262.580000000002</v>
      </c>
      <c r="C72" s="324">
        <v>15597.12</v>
      </c>
      <c r="D72" s="324">
        <v>15774.31</v>
      </c>
      <c r="E72" s="324">
        <v>15494.27</v>
      </c>
      <c r="F72" s="324">
        <v>15942.5</v>
      </c>
      <c r="G72" s="324">
        <v>16174.41</v>
      </c>
      <c r="H72" s="324">
        <v>15693.62</v>
      </c>
      <c r="I72" s="324">
        <v>16220.66</v>
      </c>
      <c r="J72" s="324">
        <v>18739.04</v>
      </c>
      <c r="K72" s="324">
        <v>16556.919999999998</v>
      </c>
      <c r="L72" s="324">
        <v>17354.71</v>
      </c>
      <c r="M72" s="324">
        <v>18076.41</v>
      </c>
      <c r="N72" s="325">
        <f t="shared" si="27"/>
        <v>198886.55</v>
      </c>
      <c r="O72" s="313"/>
      <c r="P72" s="321" t="s">
        <v>67</v>
      </c>
      <c r="Q72" s="321"/>
      <c r="R72" s="321" t="s">
        <v>132</v>
      </c>
      <c r="S72" s="321" t="s">
        <v>456</v>
      </c>
      <c r="T72" s="313"/>
      <c r="U72" s="322"/>
      <c r="V72" s="323"/>
    </row>
    <row r="73" spans="1:22" ht="15" customHeight="1" x14ac:dyDescent="0.25">
      <c r="A73" s="319" t="s">
        <v>468</v>
      </c>
      <c r="B73" s="324">
        <v>2564.9699999999998</v>
      </c>
      <c r="C73" s="324">
        <v>0</v>
      </c>
      <c r="D73" s="324">
        <v>105</v>
      </c>
      <c r="E73" s="324">
        <v>150</v>
      </c>
      <c r="F73" s="324">
        <v>0</v>
      </c>
      <c r="G73" s="324">
        <v>0</v>
      </c>
      <c r="H73" s="324">
        <v>671.84</v>
      </c>
      <c r="I73" s="324">
        <v>5000</v>
      </c>
      <c r="J73" s="324">
        <v>0</v>
      </c>
      <c r="K73" s="324">
        <v>157.5</v>
      </c>
      <c r="L73" s="324">
        <v>0</v>
      </c>
      <c r="M73" s="324">
        <v>0</v>
      </c>
      <c r="N73" s="325">
        <f t="shared" si="27"/>
        <v>8649.31</v>
      </c>
      <c r="O73" s="313"/>
      <c r="P73" s="321" t="s">
        <v>67</v>
      </c>
      <c r="Q73" s="321" t="s">
        <v>396</v>
      </c>
      <c r="R73" s="321" t="s">
        <v>138</v>
      </c>
      <c r="S73" s="321" t="s">
        <v>452</v>
      </c>
      <c r="T73" s="313"/>
      <c r="U73" s="322">
        <f t="array" ref="U73">IFERROR(INDEX($B73:$M73,MATCH(Inputs!$C$2,'Dispatch P&amp;L'!$B$5:$M$5,0))-INDEX($B73:$M73,MATCH(EOMONTH(Inputs!$C$2,-1),'Dispatch P&amp;L'!$B$5:$M$5,0)),)</f>
        <v>0</v>
      </c>
      <c r="V73" s="323">
        <f t="array" ref="V73">IFERROR(INDEX($B73:$M73,MATCH(Inputs!$C$2,'Dispatch P&amp;L'!$B$5:$M$5,0))/INDEX($B73:$M73,MATCH(EOMONTH(Inputs!$C$2,-1),'Dispatch P&amp;L'!$B$5:$M$5,0))-1,)</f>
        <v>0</v>
      </c>
    </row>
    <row r="74" spans="1:22" ht="15" customHeight="1" x14ac:dyDescent="0.25">
      <c r="A74" s="319" t="s">
        <v>469</v>
      </c>
      <c r="B74" s="326">
        <f t="shared" ref="B74:M74" si="38">(((((((B62)+(B67))+(B68))+(B69))+(B70))+(B71))+(B72))+(B73)</f>
        <v>178325.29</v>
      </c>
      <c r="C74" s="326">
        <f t="shared" si="38"/>
        <v>168954.35999999996</v>
      </c>
      <c r="D74" s="326">
        <f t="shared" si="38"/>
        <v>225091.15</v>
      </c>
      <c r="E74" s="326">
        <f t="shared" si="38"/>
        <v>229788.68</v>
      </c>
      <c r="F74" s="326">
        <f t="shared" si="38"/>
        <v>169750.44</v>
      </c>
      <c r="G74" s="326">
        <f t="shared" si="38"/>
        <v>161046.62</v>
      </c>
      <c r="H74" s="326">
        <f t="shared" si="38"/>
        <v>222858.84999999998</v>
      </c>
      <c r="I74" s="326">
        <f t="shared" si="38"/>
        <v>206283.97</v>
      </c>
      <c r="J74" s="326">
        <f t="shared" si="38"/>
        <v>169465.31000000003</v>
      </c>
      <c r="K74" s="326">
        <f t="shared" ref="K74" si="39">(((((((K62)+(K67))+(K68))+(K69))+(K70))+(K71))+(K72))+(K73)</f>
        <v>157359.04999999999</v>
      </c>
      <c r="L74" s="326">
        <f t="shared" si="38"/>
        <v>160411.54999999999</v>
      </c>
      <c r="M74" s="326">
        <f t="shared" si="38"/>
        <v>161931.46000000002</v>
      </c>
      <c r="N74" s="326">
        <f t="shared" si="27"/>
        <v>2211266.7300000004</v>
      </c>
      <c r="O74" s="313"/>
      <c r="P74" s="321" t="s">
        <v>396</v>
      </c>
      <c r="Q74" s="321" t="s">
        <v>396</v>
      </c>
      <c r="R74" s="321" t="s">
        <v>396</v>
      </c>
      <c r="S74" s="321" t="s">
        <v>396</v>
      </c>
      <c r="T74" s="313"/>
      <c r="U74" s="322">
        <f t="array" ref="U74">IFERROR(INDEX($B74:$M74,MATCH(Inputs!$C$2,'Dispatch P&amp;L'!$B$5:$M$5,0))-INDEX($B74:$M74,MATCH(EOMONTH(Inputs!$C$2,-1),'Dispatch P&amp;L'!$B$5:$M$5,0)),)</f>
        <v>1519.9100000000326</v>
      </c>
      <c r="V74" s="323">
        <f t="array" ref="V74">IFERROR(INDEX($B74:$M74,MATCH(Inputs!$C$2,'Dispatch P&amp;L'!$B$5:$M$5,0))/INDEX($B74:$M74,MATCH(EOMONTH(Inputs!$C$2,-1),'Dispatch P&amp;L'!$B$5:$M$5,0))-1,)</f>
        <v>9.4750658540487809E-3</v>
      </c>
    </row>
    <row r="75" spans="1:22" ht="15" customHeight="1" x14ac:dyDescent="0.25">
      <c r="A75" s="319" t="s">
        <v>470</v>
      </c>
      <c r="B75" s="324">
        <v>0</v>
      </c>
      <c r="C75" s="324">
        <v>0</v>
      </c>
      <c r="D75" s="324">
        <v>0</v>
      </c>
      <c r="E75" s="324">
        <v>0</v>
      </c>
      <c r="F75" s="324">
        <v>0</v>
      </c>
      <c r="G75" s="324">
        <v>0</v>
      </c>
      <c r="H75" s="324">
        <v>0</v>
      </c>
      <c r="I75" s="324">
        <v>0</v>
      </c>
      <c r="J75" s="324">
        <v>0</v>
      </c>
      <c r="K75" s="324">
        <v>0</v>
      </c>
      <c r="L75" s="324">
        <v>0</v>
      </c>
      <c r="M75" s="324">
        <v>0</v>
      </c>
      <c r="N75" s="325">
        <f t="shared" si="27"/>
        <v>0</v>
      </c>
      <c r="O75" s="313"/>
      <c r="P75" s="321" t="s">
        <v>67</v>
      </c>
      <c r="Q75" s="321" t="s">
        <v>396</v>
      </c>
      <c r="R75" s="321" t="s">
        <v>135</v>
      </c>
      <c r="S75" s="321" t="s">
        <v>452</v>
      </c>
      <c r="T75" s="313"/>
      <c r="U75" s="322">
        <f t="array" ref="U75">IFERROR(INDEX($B75:$M75,MATCH(Inputs!$C$2,'Dispatch P&amp;L'!$B$5:$M$5,0))-INDEX($B75:$M75,MATCH(EOMONTH(Inputs!$C$2,-1),'Dispatch P&amp;L'!$B$5:$M$5,0)),)</f>
        <v>0</v>
      </c>
      <c r="V75" s="323">
        <f t="array" ref="V75">IFERROR(INDEX($B75:$M75,MATCH(Inputs!$C$2,'Dispatch P&amp;L'!$B$5:$M$5,0))/INDEX($B75:$M75,MATCH(EOMONTH(Inputs!$C$2,-1),'Dispatch P&amp;L'!$B$5:$M$5,0))-1,)</f>
        <v>0</v>
      </c>
    </row>
    <row r="76" spans="1:22" ht="15" customHeight="1" x14ac:dyDescent="0.25">
      <c r="A76" s="319" t="s">
        <v>471</v>
      </c>
      <c r="B76" s="324">
        <v>22333.33</v>
      </c>
      <c r="C76" s="324">
        <v>12333.33</v>
      </c>
      <c r="D76" s="324">
        <v>12333.33</v>
      </c>
      <c r="E76" s="324">
        <v>12333.33</v>
      </c>
      <c r="F76" s="324">
        <v>16333.33</v>
      </c>
      <c r="G76" s="324">
        <v>24937.33</v>
      </c>
      <c r="H76" s="324">
        <v>12333.33</v>
      </c>
      <c r="I76" s="324">
        <v>12333.33</v>
      </c>
      <c r="J76" s="324">
        <v>12333.33</v>
      </c>
      <c r="K76" s="324">
        <v>12333.33</v>
      </c>
      <c r="L76" s="324">
        <v>18785.330000000002</v>
      </c>
      <c r="M76" s="324">
        <v>12333.33</v>
      </c>
      <c r="N76" s="325">
        <f t="shared" si="27"/>
        <v>181055.96</v>
      </c>
      <c r="O76" s="313"/>
      <c r="P76" s="321" t="s">
        <v>67</v>
      </c>
      <c r="Q76" s="321" t="s">
        <v>396</v>
      </c>
      <c r="R76" s="321" t="s">
        <v>135</v>
      </c>
      <c r="S76" s="321" t="s">
        <v>452</v>
      </c>
      <c r="T76" s="313"/>
      <c r="U76" s="322">
        <f t="array" ref="U76">IFERROR(INDEX($B76:$M76,MATCH(Inputs!$C$2,'Dispatch P&amp;L'!$B$5:$M$5,0))-INDEX($B76:$M76,MATCH(EOMONTH(Inputs!$C$2,-1),'Dispatch P&amp;L'!$B$5:$M$5,0)),)</f>
        <v>-6452.0000000000018</v>
      </c>
      <c r="V76" s="323">
        <f t="array" ref="V76">IFERROR(INDEX($B76:$M76,MATCH(Inputs!$C$2,'Dispatch P&amp;L'!$B$5:$M$5,0))/INDEX($B76:$M76,MATCH(EOMONTH(Inputs!$C$2,-1),'Dispatch P&amp;L'!$B$5:$M$5,0))-1,)</f>
        <v>-0.34345949738439518</v>
      </c>
    </row>
    <row r="77" spans="1:22" ht="15" customHeight="1" x14ac:dyDescent="0.25">
      <c r="A77" s="319" t="s">
        <v>472</v>
      </c>
      <c r="B77" s="324">
        <v>8630</v>
      </c>
      <c r="C77" s="324">
        <v>8630</v>
      </c>
      <c r="D77" s="324">
        <v>9169.3799999999992</v>
      </c>
      <c r="E77" s="324">
        <v>9169.3799999999992</v>
      </c>
      <c r="F77" s="324">
        <v>9169.3700000000008</v>
      </c>
      <c r="G77" s="324">
        <v>9169.3799999999992</v>
      </c>
      <c r="H77" s="324">
        <v>9169.3799999999992</v>
      </c>
      <c r="I77" s="324">
        <v>9169.3700000000008</v>
      </c>
      <c r="J77" s="324">
        <v>9169.3799999999992</v>
      </c>
      <c r="K77" s="324">
        <v>9909.3799999999992</v>
      </c>
      <c r="L77" s="324">
        <v>9209.75</v>
      </c>
      <c r="M77" s="324">
        <v>7399.97</v>
      </c>
      <c r="N77" s="325">
        <f t="shared" si="27"/>
        <v>107964.74</v>
      </c>
      <c r="O77" s="313"/>
      <c r="P77" s="321" t="s">
        <v>67</v>
      </c>
      <c r="Q77" s="321" t="s">
        <v>396</v>
      </c>
      <c r="R77" s="321" t="s">
        <v>135</v>
      </c>
      <c r="S77" s="321" t="s">
        <v>452</v>
      </c>
      <c r="T77" s="313"/>
      <c r="U77" s="322">
        <f t="array" ref="U77">IFERROR(INDEX($B77:$M77,MATCH(Inputs!$C$2,'Dispatch P&amp;L'!$B$5:$M$5,0))-INDEX($B77:$M77,MATCH(EOMONTH(Inputs!$C$2,-1),'Dispatch P&amp;L'!$B$5:$M$5,0)),)</f>
        <v>-1809.7799999999997</v>
      </c>
      <c r="V77" s="323">
        <f t="array" ref="V77">IFERROR(INDEX($B77:$M77,MATCH(Inputs!$C$2,'Dispatch P&amp;L'!$B$5:$M$5,0))/INDEX($B77:$M77,MATCH(EOMONTH(Inputs!$C$2,-1),'Dispatch P&amp;L'!$B$5:$M$5,0))-1,)</f>
        <v>-0.1965069627297158</v>
      </c>
    </row>
    <row r="78" spans="1:22" ht="15" customHeight="1" x14ac:dyDescent="0.25">
      <c r="A78" s="319" t="s">
        <v>473</v>
      </c>
      <c r="B78" s="324">
        <v>1605.83</v>
      </c>
      <c r="C78" s="324">
        <v>21030.84</v>
      </c>
      <c r="D78" s="324">
        <v>14722.59</v>
      </c>
      <c r="E78" s="324">
        <v>2192.59</v>
      </c>
      <c r="F78" s="324">
        <v>1597.59</v>
      </c>
      <c r="G78" s="324">
        <v>1597.59</v>
      </c>
      <c r="H78" s="324">
        <v>1597.59</v>
      </c>
      <c r="I78" s="324">
        <v>1597.59</v>
      </c>
      <c r="J78" s="324">
        <v>1597.59</v>
      </c>
      <c r="K78" s="324">
        <v>28537.59</v>
      </c>
      <c r="L78" s="324">
        <v>65552.59</v>
      </c>
      <c r="M78" s="324">
        <v>-42313.65</v>
      </c>
      <c r="N78" s="325">
        <f t="shared" si="27"/>
        <v>99316.329999999987</v>
      </c>
      <c r="O78" s="313"/>
      <c r="P78" s="321" t="s">
        <v>67</v>
      </c>
      <c r="Q78" s="321" t="s">
        <v>396</v>
      </c>
      <c r="R78" s="321" t="s">
        <v>135</v>
      </c>
      <c r="S78" s="321" t="s">
        <v>452</v>
      </c>
      <c r="T78" s="313"/>
      <c r="U78" s="322">
        <f t="array" ref="U78">IFERROR(INDEX($B78:$M78,MATCH(Inputs!$C$2,'Dispatch P&amp;L'!$B$5:$M$5,0))-INDEX($B78:$M78,MATCH(EOMONTH(Inputs!$C$2,-1),'Dispatch P&amp;L'!$B$5:$M$5,0)),)</f>
        <v>-107866.23999999999</v>
      </c>
      <c r="V78" s="323">
        <f t="array" ref="V78">IFERROR(INDEX($B78:$M78,MATCH(Inputs!$C$2,'Dispatch P&amp;L'!$B$5:$M$5,0))/INDEX($B78:$M78,MATCH(EOMONTH(Inputs!$C$2,-1),'Dispatch P&amp;L'!$B$5:$M$5,0))-1,)</f>
        <v>-1.6454916579192371</v>
      </c>
    </row>
    <row r="79" spans="1:22" ht="15" customHeight="1" x14ac:dyDescent="0.25">
      <c r="A79" s="319" t="s">
        <v>474</v>
      </c>
      <c r="B79" s="324">
        <v>18707.650000000001</v>
      </c>
      <c r="C79" s="324">
        <v>22395.65</v>
      </c>
      <c r="D79" s="324">
        <v>59832.45</v>
      </c>
      <c r="E79" s="324">
        <v>43187.5</v>
      </c>
      <c r="F79" s="324">
        <v>-10718.6</v>
      </c>
      <c r="G79" s="324">
        <v>19879</v>
      </c>
      <c r="H79" s="324">
        <v>34642.400000000001</v>
      </c>
      <c r="I79" s="324">
        <v>13027.65</v>
      </c>
      <c r="J79" s="324">
        <v>10907.2</v>
      </c>
      <c r="K79" s="324">
        <v>8086.65</v>
      </c>
      <c r="L79" s="324">
        <v>5667.5</v>
      </c>
      <c r="M79" s="324">
        <v>6912.45</v>
      </c>
      <c r="N79" s="325">
        <f t="shared" si="27"/>
        <v>232527.5</v>
      </c>
      <c r="O79" s="313"/>
      <c r="P79" s="321" t="s">
        <v>67</v>
      </c>
      <c r="Q79" s="321" t="s">
        <v>396</v>
      </c>
      <c r="R79" s="321" t="s">
        <v>135</v>
      </c>
      <c r="S79" s="321" t="s">
        <v>452</v>
      </c>
      <c r="T79" s="313"/>
      <c r="U79" s="322">
        <f t="array" ref="U79">IFERROR(INDEX($B79:$M79,MATCH(Inputs!$C$2,'Dispatch P&amp;L'!$B$5:$M$5,0))-INDEX($B79:$M79,MATCH(EOMONTH(Inputs!$C$2,-1),'Dispatch P&amp;L'!$B$5:$M$5,0)),)</f>
        <v>1244.9499999999998</v>
      </c>
      <c r="V79" s="323">
        <f t="array" ref="V79">IFERROR(INDEX($B79:$M79,MATCH(Inputs!$C$2,'Dispatch P&amp;L'!$B$5:$M$5,0))/INDEX($B79:$M79,MATCH(EOMONTH(Inputs!$C$2,-1),'Dispatch P&amp;L'!$B$5:$M$5,0))-1,)</f>
        <v>0.21966475518306128</v>
      </c>
    </row>
    <row r="80" spans="1:22" ht="15" customHeight="1" x14ac:dyDescent="0.25">
      <c r="A80" s="319" t="s">
        <v>475</v>
      </c>
      <c r="B80" s="324">
        <v>0</v>
      </c>
      <c r="C80" s="324">
        <v>862.5</v>
      </c>
      <c r="D80" s="324">
        <v>0</v>
      </c>
      <c r="E80" s="324">
        <v>0</v>
      </c>
      <c r="F80" s="324">
        <v>3994.5</v>
      </c>
      <c r="G80" s="324">
        <v>0</v>
      </c>
      <c r="H80" s="324">
        <v>0</v>
      </c>
      <c r="I80" s="324">
        <v>0</v>
      </c>
      <c r="J80" s="324">
        <v>0</v>
      </c>
      <c r="K80" s="324">
        <v>0</v>
      </c>
      <c r="L80" s="324">
        <v>0</v>
      </c>
      <c r="M80" s="324">
        <v>0</v>
      </c>
      <c r="N80" s="325">
        <f t="shared" si="27"/>
        <v>4857</v>
      </c>
      <c r="O80" s="313"/>
      <c r="P80" s="321" t="s">
        <v>82</v>
      </c>
      <c r="Q80" s="321" t="s">
        <v>396</v>
      </c>
      <c r="R80" s="321" t="s">
        <v>82</v>
      </c>
      <c r="S80" s="321" t="s">
        <v>476</v>
      </c>
      <c r="T80" s="313"/>
      <c r="U80" s="322">
        <f t="array" ref="U80">IFERROR(INDEX($B80:$M80,MATCH(Inputs!$C$2,'Dispatch P&amp;L'!$B$5:$M$5,0))-INDEX($B80:$M80,MATCH(EOMONTH(Inputs!$C$2,-1),'Dispatch P&amp;L'!$B$5:$M$5,0)),)</f>
        <v>0</v>
      </c>
      <c r="V80" s="323">
        <f t="array" ref="V80">IFERROR(INDEX($B80:$M80,MATCH(Inputs!$C$2,'Dispatch P&amp;L'!$B$5:$M$5,0))/INDEX($B80:$M80,MATCH(EOMONTH(Inputs!$C$2,-1),'Dispatch P&amp;L'!$B$5:$M$5,0))-1,)</f>
        <v>0</v>
      </c>
    </row>
    <row r="81" spans="1:22" ht="15" customHeight="1" x14ac:dyDescent="0.25">
      <c r="A81" s="319" t="s">
        <v>477</v>
      </c>
      <c r="B81" s="326">
        <f t="shared" ref="B81:M81" si="40">(B79)+(B80)</f>
        <v>18707.650000000001</v>
      </c>
      <c r="C81" s="326">
        <f t="shared" si="40"/>
        <v>23258.15</v>
      </c>
      <c r="D81" s="326">
        <f t="shared" si="40"/>
        <v>59832.45</v>
      </c>
      <c r="E81" s="326">
        <f t="shared" si="40"/>
        <v>43187.5</v>
      </c>
      <c r="F81" s="326">
        <f t="shared" si="40"/>
        <v>-6724.1</v>
      </c>
      <c r="G81" s="326">
        <f t="shared" si="40"/>
        <v>19879</v>
      </c>
      <c r="H81" s="326">
        <f t="shared" si="40"/>
        <v>34642.400000000001</v>
      </c>
      <c r="I81" s="326">
        <f t="shared" si="40"/>
        <v>13027.65</v>
      </c>
      <c r="J81" s="326">
        <f t="shared" si="40"/>
        <v>10907.2</v>
      </c>
      <c r="K81" s="326">
        <f t="shared" ref="K81" si="41">(K79)+(K80)</f>
        <v>8086.65</v>
      </c>
      <c r="L81" s="326">
        <f t="shared" si="40"/>
        <v>5667.5</v>
      </c>
      <c r="M81" s="326">
        <f t="shared" si="40"/>
        <v>6912.45</v>
      </c>
      <c r="N81" s="326">
        <f t="shared" si="27"/>
        <v>237384.5</v>
      </c>
      <c r="O81" s="313"/>
      <c r="P81" s="321" t="s">
        <v>396</v>
      </c>
      <c r="Q81" s="321" t="s">
        <v>396</v>
      </c>
      <c r="R81" s="321" t="s">
        <v>396</v>
      </c>
      <c r="S81" s="321" t="s">
        <v>396</v>
      </c>
      <c r="T81" s="313"/>
      <c r="U81" s="322">
        <f t="array" ref="U81">IFERROR(INDEX($B81:$M81,MATCH(Inputs!$C$2,'Dispatch P&amp;L'!$B$5:$M$5,0))-INDEX($B81:$M81,MATCH(EOMONTH(Inputs!$C$2,-1),'Dispatch P&amp;L'!$B$5:$M$5,0)),)</f>
        <v>1244.9499999999998</v>
      </c>
      <c r="V81" s="323">
        <f t="array" ref="V81">IFERROR(INDEX($B81:$M81,MATCH(Inputs!$C$2,'Dispatch P&amp;L'!$B$5:$M$5,0))/INDEX($B81:$M81,MATCH(EOMONTH(Inputs!$C$2,-1),'Dispatch P&amp;L'!$B$5:$M$5,0))-1,)</f>
        <v>0.21966475518306128</v>
      </c>
    </row>
    <row r="82" spans="1:22" ht="15" customHeight="1" x14ac:dyDescent="0.25">
      <c r="A82" s="319" t="s">
        <v>478</v>
      </c>
      <c r="B82" s="324">
        <v>2868.5</v>
      </c>
      <c r="C82" s="324">
        <v>24449.34</v>
      </c>
      <c r="D82" s="324">
        <v>26348.07</v>
      </c>
      <c r="E82" s="324">
        <v>0</v>
      </c>
      <c r="F82" s="324">
        <v>235</v>
      </c>
      <c r="G82" s="324">
        <v>28037.5</v>
      </c>
      <c r="H82" s="324">
        <v>27583.599999999999</v>
      </c>
      <c r="I82" s="324">
        <v>4093.53</v>
      </c>
      <c r="J82" s="324">
        <v>1171.49</v>
      </c>
      <c r="K82" s="324">
        <v>2946.8</v>
      </c>
      <c r="L82" s="324">
        <v>956.7</v>
      </c>
      <c r="M82" s="324">
        <v>5145.8900000000003</v>
      </c>
      <c r="N82" s="325">
        <f t="shared" si="27"/>
        <v>123836.42000000001</v>
      </c>
      <c r="O82" s="313"/>
      <c r="P82" s="321" t="s">
        <v>85</v>
      </c>
      <c r="Q82" s="321" t="s">
        <v>396</v>
      </c>
      <c r="R82" s="321" t="s">
        <v>85</v>
      </c>
      <c r="S82" s="321" t="s">
        <v>476</v>
      </c>
      <c r="T82" s="313"/>
      <c r="U82" s="322">
        <f t="array" ref="U82">IFERROR(INDEX($B82:$M82,MATCH(Inputs!$C$2,'Dispatch P&amp;L'!$B$5:$M$5,0))-INDEX($B82:$M82,MATCH(EOMONTH(Inputs!$C$2,-1),'Dispatch P&amp;L'!$B$5:$M$5,0)),)</f>
        <v>4189.1900000000005</v>
      </c>
      <c r="V82" s="323">
        <f t="array" ref="V82">IFERROR(INDEX($B82:$M82,MATCH(Inputs!$C$2,'Dispatch P&amp;L'!$B$5:$M$5,0))/INDEX($B82:$M82,MATCH(EOMONTH(Inputs!$C$2,-1),'Dispatch P&amp;L'!$B$5:$M$5,0))-1,)</f>
        <v>4.378791679732414</v>
      </c>
    </row>
    <row r="83" spans="1:22" ht="15" customHeight="1" x14ac:dyDescent="0.25">
      <c r="A83" s="319" t="s">
        <v>479</v>
      </c>
      <c r="B83" s="324">
        <v>0</v>
      </c>
      <c r="C83" s="324">
        <v>0</v>
      </c>
      <c r="D83" s="324">
        <v>0</v>
      </c>
      <c r="E83" s="324">
        <v>0</v>
      </c>
      <c r="F83" s="324">
        <v>0</v>
      </c>
      <c r="G83" s="324">
        <v>0</v>
      </c>
      <c r="H83" s="324">
        <v>0</v>
      </c>
      <c r="I83" s="324">
        <v>0</v>
      </c>
      <c r="J83" s="324">
        <v>0</v>
      </c>
      <c r="K83" s="324">
        <v>0</v>
      </c>
      <c r="L83" s="324">
        <v>0</v>
      </c>
      <c r="M83" s="324">
        <v>0</v>
      </c>
      <c r="N83" s="325">
        <f t="shared" si="27"/>
        <v>0</v>
      </c>
      <c r="O83" s="313"/>
      <c r="P83" s="321" t="s">
        <v>67</v>
      </c>
      <c r="Q83" s="321" t="s">
        <v>396</v>
      </c>
      <c r="R83" s="321" t="s">
        <v>135</v>
      </c>
      <c r="S83" s="321" t="s">
        <v>452</v>
      </c>
      <c r="T83" s="313"/>
      <c r="U83" s="322">
        <f t="array" ref="U83">IFERROR(INDEX($B83:$M83,MATCH(Inputs!$C$2,'Dispatch P&amp;L'!$B$5:$M$5,0))-INDEX($B83:$M83,MATCH(EOMONTH(Inputs!$C$2,-1),'Dispatch P&amp;L'!$B$5:$M$5,0)),)</f>
        <v>0</v>
      </c>
      <c r="V83" s="323" t="str">
        <f t="shared" ref="V83:V87" si="42">IFERROR(F83/E83-1,"NA")</f>
        <v>NA</v>
      </c>
    </row>
    <row r="84" spans="1:22" ht="15" customHeight="1" x14ac:dyDescent="0.25">
      <c r="A84" s="319" t="s">
        <v>480</v>
      </c>
      <c r="B84" s="326">
        <f t="shared" ref="B84:M84" si="43">((((((B75)+(B76))+(B77))+(B78))+(B81))+(B82))+(B83)</f>
        <v>54145.310000000005</v>
      </c>
      <c r="C84" s="326">
        <f t="shared" si="43"/>
        <v>89701.66</v>
      </c>
      <c r="D84" s="326">
        <f t="shared" si="43"/>
        <v>122405.82</v>
      </c>
      <c r="E84" s="326">
        <f t="shared" si="43"/>
        <v>66882.8</v>
      </c>
      <c r="F84" s="326">
        <f t="shared" si="43"/>
        <v>20611.190000000002</v>
      </c>
      <c r="G84" s="326">
        <f t="shared" si="43"/>
        <v>83620.799999999988</v>
      </c>
      <c r="H84" s="326">
        <f t="shared" si="43"/>
        <v>85326.299999999988</v>
      </c>
      <c r="I84" s="326">
        <f t="shared" si="43"/>
        <v>40221.47</v>
      </c>
      <c r="J84" s="326">
        <f t="shared" si="43"/>
        <v>35178.99</v>
      </c>
      <c r="K84" s="326">
        <f t="shared" ref="K84" si="44">((((((K75)+(K76))+(K77))+(K78))+(K81))+(K82))+(K83)</f>
        <v>61813.750000000007</v>
      </c>
      <c r="L84" s="326">
        <f t="shared" si="43"/>
        <v>100171.87</v>
      </c>
      <c r="M84" s="326">
        <f t="shared" si="43"/>
        <v>-10522.010000000002</v>
      </c>
      <c r="N84" s="326">
        <f t="shared" si="27"/>
        <v>749557.95</v>
      </c>
      <c r="O84" s="313"/>
      <c r="P84" s="321" t="s">
        <v>396</v>
      </c>
      <c r="Q84" s="321" t="s">
        <v>396</v>
      </c>
      <c r="R84" s="321" t="s">
        <v>396</v>
      </c>
      <c r="S84" s="321" t="s">
        <v>396</v>
      </c>
      <c r="T84" s="313"/>
      <c r="U84" s="322">
        <f t="array" ref="U84">IFERROR(INDEX($B84:$M84,MATCH(Inputs!$C$2,'Dispatch P&amp;L'!$B$5:$M$5,0))-INDEX($B84:$M84,MATCH(EOMONTH(Inputs!$C$2,-1),'Dispatch P&amp;L'!$B$5:$M$5,0)),)</f>
        <v>-110693.88</v>
      </c>
      <c r="V84" s="323">
        <f t="shared" si="42"/>
        <v>-0.69183123314215311</v>
      </c>
    </row>
    <row r="85" spans="1:22" ht="15" customHeight="1" x14ac:dyDescent="0.25">
      <c r="A85" s="319" t="s">
        <v>481</v>
      </c>
      <c r="B85" s="324">
        <v>0</v>
      </c>
      <c r="C85" s="324">
        <v>0</v>
      </c>
      <c r="D85" s="324">
        <v>0</v>
      </c>
      <c r="E85" s="324">
        <v>0</v>
      </c>
      <c r="F85" s="324">
        <v>0</v>
      </c>
      <c r="G85" s="324">
        <v>0</v>
      </c>
      <c r="H85" s="324">
        <v>0</v>
      </c>
      <c r="I85" s="324">
        <v>0</v>
      </c>
      <c r="J85" s="324">
        <v>0</v>
      </c>
      <c r="K85" s="324">
        <v>0</v>
      </c>
      <c r="L85" s="324">
        <v>0</v>
      </c>
      <c r="M85" s="324">
        <v>0</v>
      </c>
      <c r="N85" s="325">
        <f t="shared" si="27"/>
        <v>0</v>
      </c>
      <c r="O85" s="313"/>
      <c r="P85" s="321" t="s">
        <v>396</v>
      </c>
      <c r="Q85" s="321" t="s">
        <v>396</v>
      </c>
      <c r="R85" s="321" t="s">
        <v>396</v>
      </c>
      <c r="S85" s="321" t="s">
        <v>396</v>
      </c>
      <c r="T85" s="313"/>
      <c r="U85" s="322">
        <f t="array" ref="U85">IFERROR(INDEX($B85:$M85,MATCH(Inputs!$C$2,'Dispatch P&amp;L'!$B$5:$M$5,0))-INDEX($B85:$M85,MATCH(EOMONTH(Inputs!$C$2,-1),'Dispatch P&amp;L'!$B$5:$M$5,0)),)</f>
        <v>0</v>
      </c>
      <c r="V85" s="323" t="str">
        <f t="shared" si="42"/>
        <v>NA</v>
      </c>
    </row>
    <row r="86" spans="1:22" ht="15" customHeight="1" x14ac:dyDescent="0.25">
      <c r="A86" s="319" t="s">
        <v>482</v>
      </c>
      <c r="B86" s="324">
        <v>90225.66</v>
      </c>
      <c r="C86" s="324">
        <v>91684</v>
      </c>
      <c r="D86" s="324">
        <v>62838.92</v>
      </c>
      <c r="E86" s="324">
        <v>59739.79</v>
      </c>
      <c r="F86" s="324">
        <v>58073.120000000003</v>
      </c>
      <c r="G86" s="324">
        <v>61510.63</v>
      </c>
      <c r="H86" s="324">
        <v>62989.8</v>
      </c>
      <c r="I86" s="324">
        <v>60294.25</v>
      </c>
      <c r="J86" s="324">
        <v>58406.46</v>
      </c>
      <c r="K86" s="324">
        <v>59361.32</v>
      </c>
      <c r="L86" s="324">
        <v>62989.8</v>
      </c>
      <c r="M86" s="324">
        <v>62989.8</v>
      </c>
      <c r="N86" s="325">
        <f t="shared" si="27"/>
        <v>791103.54999999993</v>
      </c>
      <c r="O86" s="313"/>
      <c r="P86" s="321" t="s">
        <v>69</v>
      </c>
      <c r="Q86" s="321" t="s">
        <v>108</v>
      </c>
      <c r="R86" s="321" t="s">
        <v>123</v>
      </c>
      <c r="S86" s="321" t="s">
        <v>443</v>
      </c>
      <c r="T86" s="313"/>
      <c r="U86" s="322">
        <f t="array" ref="U86">IFERROR(INDEX($B86:$M86,MATCH(Inputs!$C$2,'Dispatch P&amp;L'!$B$5:$M$5,0))-INDEX($B86:$M86,MATCH(EOMONTH(Inputs!$C$2,-1),'Dispatch P&amp;L'!$B$5:$M$5,0)),)</f>
        <v>0</v>
      </c>
      <c r="V86" s="323">
        <f t="shared" si="42"/>
        <v>-2.789882589142012E-2</v>
      </c>
    </row>
    <row r="87" spans="1:22" ht="15" customHeight="1" x14ac:dyDescent="0.25">
      <c r="A87" s="319" t="s">
        <v>483</v>
      </c>
      <c r="B87" s="324">
        <v>10854.9</v>
      </c>
      <c r="C87" s="324">
        <v>10854.9</v>
      </c>
      <c r="D87" s="324">
        <v>10854.9</v>
      </c>
      <c r="E87" s="324">
        <v>10854.9</v>
      </c>
      <c r="F87" s="324">
        <v>8979.9</v>
      </c>
      <c r="G87" s="324">
        <v>8979.9</v>
      </c>
      <c r="H87" s="324">
        <v>8979.9</v>
      </c>
      <c r="I87" s="324">
        <v>8979.9</v>
      </c>
      <c r="J87" s="324">
        <v>8979.9</v>
      </c>
      <c r="K87" s="324">
        <v>8979.9</v>
      </c>
      <c r="L87" s="324">
        <v>8979.9</v>
      </c>
      <c r="M87" s="324">
        <v>8979.9</v>
      </c>
      <c r="N87" s="325">
        <f t="shared" si="27"/>
        <v>115258.79999999997</v>
      </c>
      <c r="O87" s="313"/>
      <c r="P87" s="321" t="s">
        <v>69</v>
      </c>
      <c r="Q87" s="321" t="s">
        <v>108</v>
      </c>
      <c r="R87" s="321" t="s">
        <v>124</v>
      </c>
      <c r="S87" s="321" t="s">
        <v>443</v>
      </c>
      <c r="T87" s="313"/>
      <c r="U87" s="322">
        <f t="array" ref="U87">IFERROR(INDEX($B87:$M87,MATCH(Inputs!$C$2,'Dispatch P&amp;L'!$B$5:$M$5,0))-INDEX($B87:$M87,MATCH(EOMONTH(Inputs!$C$2,-1),'Dispatch P&amp;L'!$B$5:$M$5,0)),)</f>
        <v>0</v>
      </c>
      <c r="V87" s="323">
        <f t="shared" si="42"/>
        <v>-0.17273305143299345</v>
      </c>
    </row>
    <row r="88" spans="1:22" ht="15" customHeight="1" x14ac:dyDescent="0.25">
      <c r="A88" s="319" t="s">
        <v>484</v>
      </c>
      <c r="B88" s="324">
        <v>13196.3</v>
      </c>
      <c r="C88" s="324">
        <v>13095.97</v>
      </c>
      <c r="D88" s="324">
        <v>12746.1</v>
      </c>
      <c r="E88" s="324">
        <v>11878.27</v>
      </c>
      <c r="F88" s="324">
        <v>12266.37</v>
      </c>
      <c r="G88" s="324">
        <v>12231.19</v>
      </c>
      <c r="H88" s="324">
        <v>12549.94</v>
      </c>
      <c r="I88" s="324">
        <v>12314.42</v>
      </c>
      <c r="J88" s="324">
        <v>12314.58</v>
      </c>
      <c r="K88" s="324">
        <v>12410.87</v>
      </c>
      <c r="L88" s="324">
        <v>11955.8</v>
      </c>
      <c r="M88" s="324">
        <v>8789.1200000000008</v>
      </c>
      <c r="N88" s="325">
        <f t="shared" si="27"/>
        <v>145748.93</v>
      </c>
      <c r="O88" s="313"/>
      <c r="P88" s="321" t="s">
        <v>69</v>
      </c>
      <c r="Q88" s="321" t="s">
        <v>108</v>
      </c>
      <c r="R88" s="321" t="s">
        <v>124</v>
      </c>
      <c r="S88" s="321" t="s">
        <v>443</v>
      </c>
      <c r="T88" s="313"/>
      <c r="U88" s="322"/>
      <c r="V88" s="323"/>
    </row>
    <row r="89" spans="1:22" ht="15" customHeight="1" x14ac:dyDescent="0.25">
      <c r="A89" s="319" t="s">
        <v>485</v>
      </c>
      <c r="B89" s="324">
        <v>22394.68</v>
      </c>
      <c r="C89" s="324">
        <v>19735.900000000001</v>
      </c>
      <c r="D89" s="324">
        <v>19360.48</v>
      </c>
      <c r="E89" s="324">
        <v>18183.11</v>
      </c>
      <c r="F89" s="324">
        <v>15757.81</v>
      </c>
      <c r="G89" s="324">
        <v>15694.09</v>
      </c>
      <c r="H89" s="324">
        <v>20932.95</v>
      </c>
      <c r="I89" s="324">
        <v>16651.23</v>
      </c>
      <c r="J89" s="324">
        <v>13823.25</v>
      </c>
      <c r="K89" s="324">
        <v>14385.32</v>
      </c>
      <c r="L89" s="324">
        <v>13472.03</v>
      </c>
      <c r="M89" s="324">
        <v>12620.21</v>
      </c>
      <c r="N89" s="325">
        <f t="shared" ref="N89:N111" si="45">(((((((((((B89)+(C89))+(D89))+(E89))+(F89))+(G89))+(H89))+(I89))+(J89))+(K89))+(L89))+(M89)</f>
        <v>203011.06</v>
      </c>
      <c r="O89" s="313"/>
      <c r="P89" s="321" t="s">
        <v>69</v>
      </c>
      <c r="Q89" s="321" t="s">
        <v>108</v>
      </c>
      <c r="R89" s="321" t="s">
        <v>125</v>
      </c>
      <c r="S89" s="321" t="s">
        <v>443</v>
      </c>
      <c r="T89" s="313"/>
      <c r="U89" s="322">
        <f t="array" ref="U89">IFERROR(INDEX($B89:$M89,MATCH(Inputs!$C$2,'Dispatch P&amp;L'!$B$5:$M$5,0))-INDEX($B89:$M89,MATCH(EOMONTH(Inputs!$C$2,-1),'Dispatch P&amp;L'!$B$5:$M$5,0)),)</f>
        <v>-851.82000000000153</v>
      </c>
      <c r="V89" s="323">
        <f t="shared" ref="V89:V114" si="46">IFERROR(F89/E89-1,"NA")</f>
        <v>-0.13338202320725123</v>
      </c>
    </row>
    <row r="90" spans="1:22" ht="15" customHeight="1" x14ac:dyDescent="0.25">
      <c r="A90" s="319" t="s">
        <v>486</v>
      </c>
      <c r="B90" s="326">
        <f t="shared" ref="B90:M90" si="47">((B86)+(B87))+(B89)+B88</f>
        <v>136671.53999999998</v>
      </c>
      <c r="C90" s="326">
        <f t="shared" si="47"/>
        <v>135370.76999999999</v>
      </c>
      <c r="D90" s="326">
        <f t="shared" si="47"/>
        <v>105800.4</v>
      </c>
      <c r="E90" s="326">
        <f t="shared" si="47"/>
        <v>100656.07</v>
      </c>
      <c r="F90" s="326">
        <f t="shared" si="47"/>
        <v>95077.2</v>
      </c>
      <c r="G90" s="326">
        <f t="shared" si="47"/>
        <v>98415.81</v>
      </c>
      <c r="H90" s="326">
        <f t="shared" si="47"/>
        <v>105452.59</v>
      </c>
      <c r="I90" s="326">
        <f t="shared" si="47"/>
        <v>98239.799999999988</v>
      </c>
      <c r="J90" s="326">
        <f t="shared" si="47"/>
        <v>93524.19</v>
      </c>
      <c r="K90" s="326">
        <f t="shared" si="47"/>
        <v>95137.41</v>
      </c>
      <c r="L90" s="326">
        <f t="shared" si="47"/>
        <v>97397.53</v>
      </c>
      <c r="M90" s="326">
        <f t="shared" si="47"/>
        <v>93379.03</v>
      </c>
      <c r="N90" s="326">
        <f t="shared" si="45"/>
        <v>1255122.3399999999</v>
      </c>
      <c r="O90" s="313"/>
      <c r="P90" s="321" t="s">
        <v>396</v>
      </c>
      <c r="Q90" s="321" t="s">
        <v>396</v>
      </c>
      <c r="R90" s="321" t="s">
        <v>396</v>
      </c>
      <c r="S90" s="321" t="s">
        <v>396</v>
      </c>
      <c r="T90" s="313"/>
      <c r="U90" s="322">
        <f t="array" ref="U90">IFERROR(INDEX($B90:$M90,MATCH(Inputs!$C$2,'Dispatch P&amp;L'!$B$5:$M$5,0))-INDEX($B90:$M90,MATCH(EOMONTH(Inputs!$C$2,-1),'Dispatch P&amp;L'!$B$5:$M$5,0)),)</f>
        <v>-4018.5</v>
      </c>
      <c r="V90" s="323">
        <f t="shared" si="46"/>
        <v>-5.5425072725370783E-2</v>
      </c>
    </row>
    <row r="91" spans="1:22" ht="15" customHeight="1" x14ac:dyDescent="0.25">
      <c r="A91" s="319" t="s">
        <v>487</v>
      </c>
      <c r="B91" s="324">
        <v>53854.44</v>
      </c>
      <c r="C91" s="324">
        <v>53854.44</v>
      </c>
      <c r="D91" s="324">
        <v>53854.44</v>
      </c>
      <c r="E91" s="324">
        <v>44530.31</v>
      </c>
      <c r="F91" s="324">
        <v>42333.34</v>
      </c>
      <c r="G91" s="324">
        <v>42333.34</v>
      </c>
      <c r="H91" s="324">
        <v>42333.34</v>
      </c>
      <c r="I91" s="324">
        <v>42333.34</v>
      </c>
      <c r="J91" s="324">
        <v>42333.34</v>
      </c>
      <c r="K91" s="324">
        <v>42633.34</v>
      </c>
      <c r="L91" s="324">
        <v>42633.34</v>
      </c>
      <c r="M91" s="324">
        <v>42633.34</v>
      </c>
      <c r="N91" s="325">
        <f t="shared" si="45"/>
        <v>545660.34999999986</v>
      </c>
      <c r="O91" s="313"/>
      <c r="P91" s="321" t="s">
        <v>69</v>
      </c>
      <c r="Q91" s="321" t="s">
        <v>108</v>
      </c>
      <c r="R91" s="321" t="s">
        <v>123</v>
      </c>
      <c r="S91" s="321" t="s">
        <v>443</v>
      </c>
      <c r="T91" s="313"/>
      <c r="U91" s="322">
        <f t="array" ref="U91">IFERROR(INDEX($B91:$M91,MATCH(Inputs!$C$2,'Dispatch P&amp;L'!$B$5:$M$5,0))-INDEX($B91:$M91,MATCH(EOMONTH(Inputs!$C$2,-1),'Dispatch P&amp;L'!$B$5:$M$5,0)),)</f>
        <v>0</v>
      </c>
      <c r="V91" s="323">
        <f t="shared" si="46"/>
        <v>-4.9336508099763976E-2</v>
      </c>
    </row>
    <row r="92" spans="1:22" ht="15" customHeight="1" x14ac:dyDescent="0.25">
      <c r="A92" s="319" t="s">
        <v>488</v>
      </c>
      <c r="B92" s="324">
        <v>6677.25</v>
      </c>
      <c r="C92" s="324">
        <v>6677.25</v>
      </c>
      <c r="D92" s="324">
        <v>6677.25</v>
      </c>
      <c r="E92" s="324">
        <v>6677.25</v>
      </c>
      <c r="F92" s="324">
        <v>6677.25</v>
      </c>
      <c r="G92" s="324">
        <v>6677.25</v>
      </c>
      <c r="H92" s="324">
        <v>6677.25</v>
      </c>
      <c r="I92" s="324">
        <v>6677.25</v>
      </c>
      <c r="J92" s="324">
        <v>6677.25</v>
      </c>
      <c r="K92" s="324">
        <v>6677.25</v>
      </c>
      <c r="L92" s="324">
        <v>6677.25</v>
      </c>
      <c r="M92" s="324">
        <v>6677.25</v>
      </c>
      <c r="N92" s="325">
        <f t="shared" si="45"/>
        <v>80127</v>
      </c>
      <c r="O92" s="313"/>
      <c r="P92" s="321" t="s">
        <v>69</v>
      </c>
      <c r="Q92" s="321" t="s">
        <v>108</v>
      </c>
      <c r="R92" s="321" t="s">
        <v>124</v>
      </c>
      <c r="S92" s="321" t="s">
        <v>443</v>
      </c>
      <c r="T92" s="313"/>
      <c r="U92" s="322">
        <f t="array" ref="U92">IFERROR(INDEX($B92:$M92,MATCH(Inputs!$C$2,'Dispatch P&amp;L'!$B$5:$M$5,0))-INDEX($B92:$M92,MATCH(EOMONTH(Inputs!$C$2,-1),'Dispatch P&amp;L'!$B$5:$M$5,0)),)</f>
        <v>0</v>
      </c>
      <c r="V92" s="323">
        <f t="shared" si="46"/>
        <v>0</v>
      </c>
    </row>
    <row r="93" spans="1:22" ht="15" customHeight="1" x14ac:dyDescent="0.25">
      <c r="A93" s="319" t="s">
        <v>489</v>
      </c>
      <c r="B93" s="324">
        <v>11558.39</v>
      </c>
      <c r="C93" s="324">
        <v>9999.41</v>
      </c>
      <c r="D93" s="324">
        <v>11466.45</v>
      </c>
      <c r="E93" s="324">
        <v>8525.74</v>
      </c>
      <c r="F93" s="324">
        <v>8214.09</v>
      </c>
      <c r="G93" s="324">
        <v>7962.08</v>
      </c>
      <c r="H93" s="324">
        <v>8479.41</v>
      </c>
      <c r="I93" s="324">
        <v>10074.959999999999</v>
      </c>
      <c r="J93" s="324">
        <v>8271.91</v>
      </c>
      <c r="K93" s="324">
        <v>7930.38</v>
      </c>
      <c r="L93" s="324">
        <v>8909.66</v>
      </c>
      <c r="M93" s="324">
        <v>8570.64</v>
      </c>
      <c r="N93" s="325">
        <f t="shared" si="45"/>
        <v>109963.12000000001</v>
      </c>
      <c r="O93" s="313"/>
      <c r="P93" s="321" t="s">
        <v>69</v>
      </c>
      <c r="Q93" s="321" t="s">
        <v>108</v>
      </c>
      <c r="R93" s="321" t="s">
        <v>125</v>
      </c>
      <c r="S93" s="321" t="s">
        <v>443</v>
      </c>
      <c r="T93" s="313"/>
      <c r="U93" s="322">
        <f t="array" ref="U93">IFERROR(INDEX($B93:$M93,MATCH(Inputs!$C$2,'Dispatch P&amp;L'!$B$5:$M$5,0))-INDEX($B93:$M93,MATCH(EOMONTH(Inputs!$C$2,-1),'Dispatch P&amp;L'!$B$5:$M$5,0)),)</f>
        <v>-339.02000000000044</v>
      </c>
      <c r="V93" s="323">
        <f t="shared" si="46"/>
        <v>-3.6554011733878733E-2</v>
      </c>
    </row>
    <row r="94" spans="1:22" ht="15" customHeight="1" x14ac:dyDescent="0.25">
      <c r="A94" s="319" t="s">
        <v>490</v>
      </c>
      <c r="B94" s="326">
        <f t="shared" ref="B94:M94" si="48">((B91)+(B92))+(B93)</f>
        <v>72090.080000000002</v>
      </c>
      <c r="C94" s="326">
        <f t="shared" si="48"/>
        <v>70531.100000000006</v>
      </c>
      <c r="D94" s="326">
        <f t="shared" si="48"/>
        <v>71998.14</v>
      </c>
      <c r="E94" s="326">
        <f t="shared" si="48"/>
        <v>59733.299999999996</v>
      </c>
      <c r="F94" s="326">
        <f t="shared" si="48"/>
        <v>57224.679999999993</v>
      </c>
      <c r="G94" s="326">
        <f t="shared" si="48"/>
        <v>56972.67</v>
      </c>
      <c r="H94" s="326">
        <f t="shared" si="48"/>
        <v>57490</v>
      </c>
      <c r="I94" s="326">
        <f t="shared" si="48"/>
        <v>59085.549999999996</v>
      </c>
      <c r="J94" s="326">
        <f t="shared" si="48"/>
        <v>57282.5</v>
      </c>
      <c r="K94" s="326">
        <f t="shared" si="48"/>
        <v>57240.969999999994</v>
      </c>
      <c r="L94" s="326">
        <f t="shared" si="48"/>
        <v>58220.25</v>
      </c>
      <c r="M94" s="326">
        <f t="shared" si="48"/>
        <v>57881.229999999996</v>
      </c>
      <c r="N94" s="326">
        <f t="shared" si="45"/>
        <v>735750.47</v>
      </c>
      <c r="O94" s="313"/>
      <c r="P94" s="321" t="s">
        <v>396</v>
      </c>
      <c r="Q94" s="321" t="s">
        <v>396</v>
      </c>
      <c r="R94" s="321" t="s">
        <v>396</v>
      </c>
      <c r="S94" s="321" t="s">
        <v>396</v>
      </c>
      <c r="T94" s="313"/>
      <c r="U94" s="322">
        <f t="array" ref="U94">IFERROR(INDEX($B94:$M94,MATCH(Inputs!$C$2,'Dispatch P&amp;L'!$B$5:$M$5,0))-INDEX($B94:$M94,MATCH(EOMONTH(Inputs!$C$2,-1),'Dispatch P&amp;L'!$B$5:$M$5,0)),)</f>
        <v>-339.02000000000407</v>
      </c>
      <c r="V94" s="323">
        <f t="shared" si="46"/>
        <v>-4.1997010042974403E-2</v>
      </c>
    </row>
    <row r="95" spans="1:22" ht="15" customHeight="1" x14ac:dyDescent="0.25">
      <c r="A95" s="319" t="s">
        <v>491</v>
      </c>
      <c r="B95" s="324">
        <v>28202.28</v>
      </c>
      <c r="C95" s="324">
        <v>28202.28</v>
      </c>
      <c r="D95" s="324">
        <v>21118.94</v>
      </c>
      <c r="E95" s="324">
        <v>21508.36</v>
      </c>
      <c r="F95" s="324">
        <v>21508.36</v>
      </c>
      <c r="G95" s="324">
        <v>21508.36</v>
      </c>
      <c r="H95" s="324">
        <v>21508.36</v>
      </c>
      <c r="I95" s="324">
        <v>21508.36</v>
      </c>
      <c r="J95" s="324">
        <v>21508.36</v>
      </c>
      <c r="K95" s="324">
        <v>21806.28</v>
      </c>
      <c r="L95" s="324">
        <v>21806.28</v>
      </c>
      <c r="M95" s="324">
        <v>21806.28</v>
      </c>
      <c r="N95" s="325">
        <f t="shared" si="45"/>
        <v>271992.5</v>
      </c>
      <c r="O95" s="313"/>
      <c r="P95" s="321" t="s">
        <v>70</v>
      </c>
      <c r="Q95" s="321" t="s">
        <v>109</v>
      </c>
      <c r="R95" s="321" t="s">
        <v>123</v>
      </c>
      <c r="S95" s="321" t="s">
        <v>443</v>
      </c>
      <c r="T95" s="313"/>
      <c r="U95" s="322">
        <f t="array" ref="U95">IFERROR(INDEX($B95:$M95,MATCH(Inputs!$C$2,'Dispatch P&amp;L'!$B$5:$M$5,0))-INDEX($B95:$M95,MATCH(EOMONTH(Inputs!$C$2,-1),'Dispatch P&amp;L'!$B$5:$M$5,0)),)</f>
        <v>0</v>
      </c>
      <c r="V95" s="323">
        <f t="shared" si="46"/>
        <v>0</v>
      </c>
    </row>
    <row r="96" spans="1:22" ht="15" customHeight="1" x14ac:dyDescent="0.25">
      <c r="A96" s="319" t="s">
        <v>492</v>
      </c>
      <c r="B96" s="324">
        <v>2363.92</v>
      </c>
      <c r="C96" s="324">
        <v>2363.92</v>
      </c>
      <c r="D96" s="324">
        <v>2363.92</v>
      </c>
      <c r="E96" s="324">
        <v>2363.92</v>
      </c>
      <c r="F96" s="324">
        <v>2363.92</v>
      </c>
      <c r="G96" s="324">
        <v>2363.92</v>
      </c>
      <c r="H96" s="324">
        <v>2363.92</v>
      </c>
      <c r="I96" s="324">
        <v>2363.92</v>
      </c>
      <c r="J96" s="324">
        <v>2363.92</v>
      </c>
      <c r="K96" s="324">
        <v>2363.92</v>
      </c>
      <c r="L96" s="324">
        <v>2363.92</v>
      </c>
      <c r="M96" s="324">
        <v>2363.92</v>
      </c>
      <c r="N96" s="325">
        <f t="shared" si="45"/>
        <v>28367.039999999994</v>
      </c>
      <c r="O96" s="313"/>
      <c r="P96" s="321" t="s">
        <v>70</v>
      </c>
      <c r="Q96" s="321" t="s">
        <v>109</v>
      </c>
      <c r="R96" s="321" t="s">
        <v>124</v>
      </c>
      <c r="S96" s="321" t="s">
        <v>443</v>
      </c>
      <c r="T96" s="313"/>
      <c r="U96" s="322">
        <f t="array" ref="U96">IFERROR(INDEX($B96:$M96,MATCH(Inputs!$C$2,'Dispatch P&amp;L'!$B$5:$M$5,0))-INDEX($B96:$M96,MATCH(EOMONTH(Inputs!$C$2,-1),'Dispatch P&amp;L'!$B$5:$M$5,0)),)</f>
        <v>0</v>
      </c>
      <c r="V96" s="323">
        <f t="shared" si="46"/>
        <v>0</v>
      </c>
    </row>
    <row r="97" spans="1:22" ht="15" customHeight="1" x14ac:dyDescent="0.25">
      <c r="A97" s="319" t="s">
        <v>493</v>
      </c>
      <c r="B97" s="324">
        <v>7499.13</v>
      </c>
      <c r="C97" s="324">
        <v>7077.48</v>
      </c>
      <c r="D97" s="324">
        <v>6806.11</v>
      </c>
      <c r="E97" s="324">
        <v>5061.72</v>
      </c>
      <c r="F97" s="324">
        <v>5113.8500000000004</v>
      </c>
      <c r="G97" s="324">
        <v>4923.2</v>
      </c>
      <c r="H97" s="324">
        <v>4986.16</v>
      </c>
      <c r="I97" s="324">
        <v>5386.85</v>
      </c>
      <c r="J97" s="324">
        <v>4977.62</v>
      </c>
      <c r="K97" s="324">
        <v>4885.38</v>
      </c>
      <c r="L97" s="324">
        <v>5576.26</v>
      </c>
      <c r="M97" s="324">
        <v>5406.76</v>
      </c>
      <c r="N97" s="325">
        <f t="shared" si="45"/>
        <v>67700.51999999999</v>
      </c>
      <c r="O97" s="313"/>
      <c r="P97" s="321" t="s">
        <v>70</v>
      </c>
      <c r="Q97" s="321" t="s">
        <v>109</v>
      </c>
      <c r="R97" s="321" t="s">
        <v>125</v>
      </c>
      <c r="S97" s="321" t="s">
        <v>443</v>
      </c>
      <c r="T97" s="313"/>
      <c r="U97" s="322">
        <f t="array" ref="U97">IFERROR(INDEX($B97:$M97,MATCH(Inputs!$C$2,'Dispatch P&amp;L'!$B$5:$M$5,0))-INDEX($B97:$M97,MATCH(EOMONTH(Inputs!$C$2,-1),'Dispatch P&amp;L'!$B$5:$M$5,0)),)</f>
        <v>-169.5</v>
      </c>
      <c r="V97" s="323">
        <f t="shared" si="46"/>
        <v>1.0298870739590571E-2</v>
      </c>
    </row>
    <row r="98" spans="1:22" ht="15" customHeight="1" x14ac:dyDescent="0.25">
      <c r="A98" s="319" t="s">
        <v>494</v>
      </c>
      <c r="B98" s="326">
        <f t="shared" ref="B98:M98" si="49">((B95)+(B96))+(B97)</f>
        <v>38065.329999999994</v>
      </c>
      <c r="C98" s="326">
        <f t="shared" si="49"/>
        <v>37643.679999999993</v>
      </c>
      <c r="D98" s="326">
        <f t="shared" si="49"/>
        <v>30288.97</v>
      </c>
      <c r="E98" s="326">
        <f t="shared" si="49"/>
        <v>28934</v>
      </c>
      <c r="F98" s="326">
        <f t="shared" si="49"/>
        <v>28986.129999999997</v>
      </c>
      <c r="G98" s="326">
        <f t="shared" si="49"/>
        <v>28795.48</v>
      </c>
      <c r="H98" s="326">
        <f t="shared" si="49"/>
        <v>28858.44</v>
      </c>
      <c r="I98" s="326">
        <f t="shared" si="49"/>
        <v>29259.129999999997</v>
      </c>
      <c r="J98" s="326">
        <f t="shared" si="49"/>
        <v>28849.899999999998</v>
      </c>
      <c r="K98" s="326">
        <f t="shared" ref="K98" si="50">((K95)+(K96))+(K97)</f>
        <v>29055.579999999998</v>
      </c>
      <c r="L98" s="326">
        <f t="shared" si="49"/>
        <v>29746.46</v>
      </c>
      <c r="M98" s="326">
        <f t="shared" si="49"/>
        <v>29576.959999999999</v>
      </c>
      <c r="N98" s="326">
        <f t="shared" si="45"/>
        <v>368060.06000000006</v>
      </c>
      <c r="O98" s="313"/>
      <c r="P98" s="321" t="s">
        <v>396</v>
      </c>
      <c r="Q98" s="321" t="s">
        <v>396</v>
      </c>
      <c r="R98" s="321" t="s">
        <v>396</v>
      </c>
      <c r="S98" s="321" t="s">
        <v>396</v>
      </c>
      <c r="T98" s="313"/>
      <c r="U98" s="322">
        <f t="array" ref="U98">IFERROR(INDEX($B98:$M98,MATCH(Inputs!$C$2,'Dispatch P&amp;L'!$B$5:$M$5,0))-INDEX($B98:$M98,MATCH(EOMONTH(Inputs!$C$2,-1),'Dispatch P&amp;L'!$B$5:$M$5,0)),)</f>
        <v>-169.5</v>
      </c>
      <c r="V98" s="323">
        <f t="shared" si="46"/>
        <v>1.8016865970829077E-3</v>
      </c>
    </row>
    <row r="99" spans="1:22" ht="15" customHeight="1" x14ac:dyDescent="0.25">
      <c r="A99" s="319" t="s">
        <v>495</v>
      </c>
      <c r="B99" s="324">
        <v>6875</v>
      </c>
      <c r="C99" s="324">
        <v>10080</v>
      </c>
      <c r="D99" s="324">
        <v>0</v>
      </c>
      <c r="E99" s="324">
        <v>0</v>
      </c>
      <c r="F99" s="324">
        <v>0</v>
      </c>
      <c r="G99" s="324">
        <v>0</v>
      </c>
      <c r="H99" s="324">
        <v>0</v>
      </c>
      <c r="I99" s="324">
        <v>0</v>
      </c>
      <c r="J99" s="324">
        <v>17050</v>
      </c>
      <c r="K99" s="324">
        <v>0</v>
      </c>
      <c r="L99" s="324">
        <v>0</v>
      </c>
      <c r="M99" s="324">
        <v>0</v>
      </c>
      <c r="N99" s="325">
        <f t="shared" si="45"/>
        <v>34005</v>
      </c>
      <c r="O99" s="313"/>
      <c r="P99" s="321" t="s">
        <v>70</v>
      </c>
      <c r="Q99" s="321" t="s">
        <v>396</v>
      </c>
      <c r="R99" s="321" t="s">
        <v>126</v>
      </c>
      <c r="S99" s="321" t="s">
        <v>496</v>
      </c>
      <c r="T99" s="313"/>
      <c r="U99" s="322">
        <f t="array" ref="U99">IFERROR(INDEX($B99:$M99,MATCH(Inputs!$C$2,'Dispatch P&amp;L'!$B$5:$M$5,0))-INDEX($B99:$M99,MATCH(EOMONTH(Inputs!$C$2,-1),'Dispatch P&amp;L'!$B$5:$M$5,0)),)</f>
        <v>0</v>
      </c>
      <c r="V99" s="323" t="str">
        <f t="shared" si="46"/>
        <v>NA</v>
      </c>
    </row>
    <row r="100" spans="1:22" ht="15" customHeight="1" x14ac:dyDescent="0.25">
      <c r="A100" s="319" t="s">
        <v>497</v>
      </c>
      <c r="B100" s="324">
        <v>0</v>
      </c>
      <c r="C100" s="324">
        <v>0</v>
      </c>
      <c r="D100" s="324">
        <v>0</v>
      </c>
      <c r="E100" s="324">
        <v>0</v>
      </c>
      <c r="F100" s="324">
        <v>0</v>
      </c>
      <c r="G100" s="324">
        <v>0</v>
      </c>
      <c r="H100" s="324">
        <v>0</v>
      </c>
      <c r="I100" s="324">
        <v>0</v>
      </c>
      <c r="J100" s="324">
        <v>0</v>
      </c>
      <c r="K100" s="324">
        <v>0</v>
      </c>
      <c r="L100" s="324">
        <v>0</v>
      </c>
      <c r="M100" s="324">
        <v>0</v>
      </c>
      <c r="N100" s="325">
        <f t="shared" si="45"/>
        <v>0</v>
      </c>
      <c r="O100" s="313"/>
      <c r="P100" s="321" t="s">
        <v>70</v>
      </c>
      <c r="Q100" s="321" t="s">
        <v>396</v>
      </c>
      <c r="R100" s="321" t="s">
        <v>131</v>
      </c>
      <c r="S100" s="321" t="s">
        <v>496</v>
      </c>
      <c r="T100" s="313"/>
      <c r="U100" s="322">
        <f t="array" ref="U100">IFERROR(INDEX($B100:$M100,MATCH(Inputs!$C$2,'Dispatch P&amp;L'!$B$5:$M$5,0))-INDEX($B100:$M100,MATCH(EOMONTH(Inputs!$C$2,-1),'Dispatch P&amp;L'!$B$5:$M$5,0)),)</f>
        <v>0</v>
      </c>
      <c r="V100" s="323" t="str">
        <f t="shared" si="46"/>
        <v>NA</v>
      </c>
    </row>
    <row r="101" spans="1:22" ht="15" customHeight="1" x14ac:dyDescent="0.25">
      <c r="A101" s="319" t="s">
        <v>498</v>
      </c>
      <c r="B101" s="324">
        <v>17679.61</v>
      </c>
      <c r="C101" s="324">
        <v>18659.34</v>
      </c>
      <c r="D101" s="324">
        <v>25432.63</v>
      </c>
      <c r="E101" s="324">
        <v>26751.78</v>
      </c>
      <c r="F101" s="324">
        <v>18558.95</v>
      </c>
      <c r="G101" s="324">
        <v>21592.42</v>
      </c>
      <c r="H101" s="324">
        <v>21575.05</v>
      </c>
      <c r="I101" s="324">
        <v>-2353.7399999999998</v>
      </c>
      <c r="J101" s="324">
        <v>19129.259999999998</v>
      </c>
      <c r="K101" s="324">
        <v>18741.36</v>
      </c>
      <c r="L101" s="324">
        <v>18895</v>
      </c>
      <c r="M101" s="324">
        <v>19688.34</v>
      </c>
      <c r="N101" s="325">
        <f t="shared" si="45"/>
        <v>224350.00000000003</v>
      </c>
      <c r="O101" s="313"/>
      <c r="P101" s="321" t="s">
        <v>69</v>
      </c>
      <c r="Q101" s="321" t="s">
        <v>396</v>
      </c>
      <c r="R101" s="321" t="s">
        <v>132</v>
      </c>
      <c r="S101" s="321" t="s">
        <v>456</v>
      </c>
      <c r="T101" s="313"/>
      <c r="U101" s="322">
        <f t="array" ref="U101">IFERROR(INDEX($B101:$M101,MATCH(Inputs!$C$2,'Dispatch P&amp;L'!$B$5:$M$5,0))-INDEX($B101:$M101,MATCH(EOMONTH(Inputs!$C$2,-1),'Dispatch P&amp;L'!$B$5:$M$5,0)),)</f>
        <v>793.34000000000015</v>
      </c>
      <c r="V101" s="323">
        <f t="shared" si="46"/>
        <v>-0.30625363994470645</v>
      </c>
    </row>
    <row r="102" spans="1:22" ht="15" customHeight="1" x14ac:dyDescent="0.25">
      <c r="A102" s="319" t="s">
        <v>499</v>
      </c>
      <c r="B102" s="324">
        <v>767.72</v>
      </c>
      <c r="C102" s="324">
        <v>0</v>
      </c>
      <c r="D102" s="324">
        <v>1393.09</v>
      </c>
      <c r="E102" s="324">
        <v>0</v>
      </c>
      <c r="F102" s="324">
        <v>2361.67</v>
      </c>
      <c r="G102" s="324">
        <v>622.20000000000005</v>
      </c>
      <c r="H102" s="324">
        <v>0</v>
      </c>
      <c r="I102" s="324">
        <v>1190.45</v>
      </c>
      <c r="J102" s="324">
        <v>0</v>
      </c>
      <c r="K102" s="324">
        <v>1691.61</v>
      </c>
      <c r="L102" s="324">
        <v>1686.81</v>
      </c>
      <c r="M102" s="324">
        <v>0</v>
      </c>
      <c r="N102" s="325">
        <f t="shared" si="45"/>
        <v>9713.5499999999993</v>
      </c>
      <c r="O102" s="313"/>
      <c r="P102" s="321" t="s">
        <v>69</v>
      </c>
      <c r="Q102" s="321" t="s">
        <v>396</v>
      </c>
      <c r="R102" s="321" t="s">
        <v>131</v>
      </c>
      <c r="S102" s="321" t="s">
        <v>496</v>
      </c>
      <c r="T102" s="313"/>
      <c r="U102" s="322">
        <f t="array" ref="U102">IFERROR(INDEX($B102:$M102,MATCH(Inputs!$C$2,'Dispatch P&amp;L'!$B$5:$M$5,0))-INDEX($B102:$M102,MATCH(EOMONTH(Inputs!$C$2,-1),'Dispatch P&amp;L'!$B$5:$M$5,0)),)</f>
        <v>-1686.81</v>
      </c>
      <c r="V102" s="323" t="str">
        <f t="shared" si="46"/>
        <v>NA</v>
      </c>
    </row>
    <row r="103" spans="1:22" ht="15" customHeight="1" x14ac:dyDescent="0.25">
      <c r="A103" s="319" t="s">
        <v>500</v>
      </c>
      <c r="B103" s="324">
        <v>3459</v>
      </c>
      <c r="C103" s="324">
        <v>0</v>
      </c>
      <c r="D103" s="324">
        <v>0</v>
      </c>
      <c r="E103" s="324">
        <v>87.19</v>
      </c>
      <c r="F103" s="324">
        <v>0</v>
      </c>
      <c r="G103" s="324">
        <v>0</v>
      </c>
      <c r="H103" s="324">
        <v>0</v>
      </c>
      <c r="I103" s="324">
        <v>0</v>
      </c>
      <c r="J103" s="324">
        <v>0</v>
      </c>
      <c r="K103" s="324">
        <v>0</v>
      </c>
      <c r="L103" s="324">
        <v>0</v>
      </c>
      <c r="M103" s="324">
        <v>0</v>
      </c>
      <c r="N103" s="325">
        <f t="shared" si="45"/>
        <v>3546.19</v>
      </c>
      <c r="O103" s="313"/>
      <c r="P103" s="321" t="s">
        <v>69</v>
      </c>
      <c r="Q103" s="321" t="s">
        <v>396</v>
      </c>
      <c r="R103" s="321" t="s">
        <v>131</v>
      </c>
      <c r="S103" s="321" t="s">
        <v>496</v>
      </c>
      <c r="T103" s="313"/>
      <c r="U103" s="322">
        <f t="array" ref="U103">IFERROR(INDEX($B103:$M103,MATCH(Inputs!$C$2,'Dispatch P&amp;L'!$B$5:$M$5,0))-INDEX($B103:$M103,MATCH(EOMONTH(Inputs!$C$2,-1),'Dispatch P&amp;L'!$B$5:$M$5,0)),)</f>
        <v>0</v>
      </c>
      <c r="V103" s="323">
        <f t="shared" si="46"/>
        <v>-1</v>
      </c>
    </row>
    <row r="104" spans="1:22" ht="15" customHeight="1" x14ac:dyDescent="0.25">
      <c r="A104" s="319" t="s">
        <v>501</v>
      </c>
      <c r="B104" s="324">
        <v>1259.3699999999999</v>
      </c>
      <c r="C104" s="324">
        <v>840.06</v>
      </c>
      <c r="D104" s="324">
        <v>464.93</v>
      </c>
      <c r="E104" s="324">
        <v>1323.09</v>
      </c>
      <c r="F104" s="324">
        <v>699.66</v>
      </c>
      <c r="G104" s="324">
        <v>139.93</v>
      </c>
      <c r="H104" s="324">
        <v>740.65</v>
      </c>
      <c r="I104" s="324">
        <v>1259.3800000000001</v>
      </c>
      <c r="J104" s="324">
        <v>139.93</v>
      </c>
      <c r="K104" s="324">
        <v>709.54</v>
      </c>
      <c r="L104" s="324">
        <v>0</v>
      </c>
      <c r="M104" s="324">
        <v>0</v>
      </c>
      <c r="N104" s="325">
        <f t="shared" si="45"/>
        <v>7576.54</v>
      </c>
      <c r="O104" s="313"/>
      <c r="P104" s="321" t="s">
        <v>70</v>
      </c>
      <c r="Q104" s="321" t="s">
        <v>396</v>
      </c>
      <c r="R104" s="321" t="s">
        <v>131</v>
      </c>
      <c r="S104" s="321" t="s">
        <v>496</v>
      </c>
      <c r="T104" s="313"/>
      <c r="U104" s="322">
        <f t="array" ref="U104">IFERROR(INDEX($B104:$M104,MATCH(Inputs!$C$2,'Dispatch P&amp;L'!$B$5:$M$5,0))-INDEX($B104:$M104,MATCH(EOMONTH(Inputs!$C$2,-1),'Dispatch P&amp;L'!$B$5:$M$5,0)),)</f>
        <v>0</v>
      </c>
      <c r="V104" s="323">
        <f t="shared" si="46"/>
        <v>-0.47119243588871507</v>
      </c>
    </row>
    <row r="105" spans="1:22" ht="15" customHeight="1" x14ac:dyDescent="0.25">
      <c r="A105" s="319" t="s">
        <v>502</v>
      </c>
      <c r="B105" s="324">
        <v>0</v>
      </c>
      <c r="C105" s="324">
        <v>0</v>
      </c>
      <c r="D105" s="324">
        <v>0</v>
      </c>
      <c r="E105" s="324">
        <v>0</v>
      </c>
      <c r="F105" s="324">
        <v>0</v>
      </c>
      <c r="G105" s="324">
        <v>0</v>
      </c>
      <c r="H105" s="324">
        <v>0</v>
      </c>
      <c r="I105" s="324">
        <v>0</v>
      </c>
      <c r="J105" s="324">
        <v>0</v>
      </c>
      <c r="K105" s="324">
        <v>0</v>
      </c>
      <c r="L105" s="324">
        <v>0</v>
      </c>
      <c r="M105" s="324">
        <v>0</v>
      </c>
      <c r="N105" s="325">
        <f t="shared" si="45"/>
        <v>0</v>
      </c>
      <c r="O105" s="313"/>
      <c r="P105" s="321" t="s">
        <v>70</v>
      </c>
      <c r="Q105" s="321" t="s">
        <v>396</v>
      </c>
      <c r="R105" s="321" t="s">
        <v>131</v>
      </c>
      <c r="S105" s="321" t="s">
        <v>496</v>
      </c>
      <c r="T105" s="313"/>
      <c r="U105" s="322">
        <f t="array" ref="U105">IFERROR(INDEX($B105:$M105,MATCH(Inputs!$C$2,'Dispatch P&amp;L'!$B$5:$M$5,0))-INDEX($B105:$M105,MATCH(EOMONTH(Inputs!$C$2,-1),'Dispatch P&amp;L'!$B$5:$M$5,0)),)</f>
        <v>0</v>
      </c>
      <c r="V105" s="323" t="str">
        <f t="shared" si="46"/>
        <v>NA</v>
      </c>
    </row>
    <row r="106" spans="1:22" ht="15" customHeight="1" x14ac:dyDescent="0.25">
      <c r="A106" s="319" t="s">
        <v>503</v>
      </c>
      <c r="B106" s="324">
        <v>0</v>
      </c>
      <c r="C106" s="324">
        <v>0</v>
      </c>
      <c r="D106" s="324">
        <v>0</v>
      </c>
      <c r="E106" s="324">
        <v>0</v>
      </c>
      <c r="F106" s="324">
        <v>0</v>
      </c>
      <c r="G106" s="324">
        <v>0</v>
      </c>
      <c r="H106" s="324">
        <v>0</v>
      </c>
      <c r="I106" s="324">
        <v>0</v>
      </c>
      <c r="J106" s="324">
        <v>0</v>
      </c>
      <c r="K106" s="324">
        <v>0</v>
      </c>
      <c r="L106" s="324">
        <v>0</v>
      </c>
      <c r="M106" s="324">
        <v>0</v>
      </c>
      <c r="N106" s="325">
        <f t="shared" si="45"/>
        <v>0</v>
      </c>
      <c r="O106" s="313"/>
      <c r="P106" s="321" t="s">
        <v>70</v>
      </c>
      <c r="Q106" s="321" t="s">
        <v>396</v>
      </c>
      <c r="R106" s="321" t="s">
        <v>131</v>
      </c>
      <c r="S106" s="321" t="s">
        <v>496</v>
      </c>
      <c r="T106" s="313"/>
      <c r="U106" s="322">
        <f t="array" ref="U106">IFERROR(INDEX($B106:$M106,MATCH(Inputs!$C$2,'Dispatch P&amp;L'!$B$5:$M$5,0))-INDEX($B106:$M106,MATCH(EOMONTH(Inputs!$C$2,-1),'Dispatch P&amp;L'!$B$5:$M$5,0)),)</f>
        <v>0</v>
      </c>
      <c r="V106" s="323" t="str">
        <f t="shared" si="46"/>
        <v>NA</v>
      </c>
    </row>
    <row r="107" spans="1:22" ht="15" customHeight="1" x14ac:dyDescent="0.25">
      <c r="A107" s="319" t="s">
        <v>504</v>
      </c>
      <c r="B107" s="324">
        <v>16500</v>
      </c>
      <c r="C107" s="324">
        <v>2947.44</v>
      </c>
      <c r="D107" s="324">
        <v>845</v>
      </c>
      <c r="E107" s="324">
        <v>0</v>
      </c>
      <c r="F107" s="324">
        <v>4000</v>
      </c>
      <c r="G107" s="324">
        <v>0</v>
      </c>
      <c r="H107" s="324">
        <v>3794</v>
      </c>
      <c r="I107" s="324">
        <v>585</v>
      </c>
      <c r="J107" s="324">
        <v>995</v>
      </c>
      <c r="K107" s="324">
        <v>0</v>
      </c>
      <c r="L107" s="324">
        <v>0</v>
      </c>
      <c r="M107" s="324">
        <v>675</v>
      </c>
      <c r="N107" s="325">
        <f t="shared" si="45"/>
        <v>30341.439999999999</v>
      </c>
      <c r="O107" s="313"/>
      <c r="P107" s="321" t="s">
        <v>70</v>
      </c>
      <c r="Q107" s="321" t="s">
        <v>396</v>
      </c>
      <c r="R107" s="321" t="s">
        <v>131</v>
      </c>
      <c r="S107" s="321" t="s">
        <v>496</v>
      </c>
      <c r="T107" s="313"/>
      <c r="U107" s="322">
        <f t="array" ref="U107">IFERROR(INDEX($B107:$M107,MATCH(Inputs!$C$2,'Dispatch P&amp;L'!$B$5:$M$5,0))-INDEX($B107:$M107,MATCH(EOMONTH(Inputs!$C$2,-1),'Dispatch P&amp;L'!$B$5:$M$5,0)),)</f>
        <v>675</v>
      </c>
      <c r="V107" s="323" t="str">
        <f t="shared" si="46"/>
        <v>NA</v>
      </c>
    </row>
    <row r="108" spans="1:22" ht="15" customHeight="1" x14ac:dyDescent="0.25">
      <c r="A108" s="319" t="s">
        <v>505</v>
      </c>
      <c r="B108" s="324">
        <v>120.31</v>
      </c>
      <c r="C108" s="324">
        <v>120.31</v>
      </c>
      <c r="D108" s="324">
        <v>120.31</v>
      </c>
      <c r="E108" s="324">
        <v>120.31</v>
      </c>
      <c r="F108" s="324">
        <v>120.31</v>
      </c>
      <c r="G108" s="324">
        <v>120.31</v>
      </c>
      <c r="H108" s="324">
        <v>120.31</v>
      </c>
      <c r="I108" s="324">
        <v>120.31</v>
      </c>
      <c r="J108" s="324">
        <v>120.31</v>
      </c>
      <c r="K108" s="324">
        <v>120.31</v>
      </c>
      <c r="L108" s="324">
        <v>324.31</v>
      </c>
      <c r="M108" s="324">
        <v>272.73</v>
      </c>
      <c r="N108" s="325">
        <f t="shared" si="45"/>
        <v>1800.1399999999996</v>
      </c>
      <c r="O108" s="313"/>
      <c r="P108" s="321" t="s">
        <v>70</v>
      </c>
      <c r="Q108" s="321" t="s">
        <v>396</v>
      </c>
      <c r="R108" s="321" t="s">
        <v>131</v>
      </c>
      <c r="S108" s="321" t="s">
        <v>496</v>
      </c>
      <c r="T108" s="313"/>
      <c r="U108" s="322">
        <f t="array" ref="U108">IFERROR(INDEX($B108:$M108,MATCH(Inputs!$C$2,'Dispatch P&amp;L'!$B$5:$M$5,0))-INDEX($B108:$M108,MATCH(EOMONTH(Inputs!$C$2,-1),'Dispatch P&amp;L'!$B$5:$M$5,0)),)</f>
        <v>-51.579999999999984</v>
      </c>
      <c r="V108" s="323">
        <f t="shared" si="46"/>
        <v>0</v>
      </c>
    </row>
    <row r="109" spans="1:22" ht="15" customHeight="1" x14ac:dyDescent="0.25">
      <c r="A109" s="319" t="s">
        <v>506</v>
      </c>
      <c r="B109" s="324">
        <v>0</v>
      </c>
      <c r="C109" s="324">
        <v>208.33</v>
      </c>
      <c r="D109" s="324">
        <v>208.33</v>
      </c>
      <c r="E109" s="324">
        <v>208.33</v>
      </c>
      <c r="F109" s="324">
        <v>208.33</v>
      </c>
      <c r="G109" s="324">
        <v>208.33</v>
      </c>
      <c r="H109" s="324">
        <v>208.33</v>
      </c>
      <c r="I109" s="324">
        <v>208.33</v>
      </c>
      <c r="J109" s="324">
        <v>208.33</v>
      </c>
      <c r="K109" s="324">
        <v>208.33</v>
      </c>
      <c r="L109" s="324">
        <v>208.33</v>
      </c>
      <c r="M109" s="324">
        <v>208.33</v>
      </c>
      <c r="N109" s="325">
        <f t="shared" si="45"/>
        <v>2291.6299999999997</v>
      </c>
      <c r="O109" s="313"/>
      <c r="P109" s="321" t="s">
        <v>70</v>
      </c>
      <c r="Q109" s="321" t="s">
        <v>396</v>
      </c>
      <c r="R109" s="321" t="s">
        <v>131</v>
      </c>
      <c r="S109" s="321" t="s">
        <v>496</v>
      </c>
      <c r="T109" s="313"/>
      <c r="U109" s="322">
        <f t="array" ref="U109">IFERROR(INDEX($B109:$M109,MATCH(Inputs!$C$2,'Dispatch P&amp;L'!$B$5:$M$5,0))-INDEX($B109:$M109,MATCH(EOMONTH(Inputs!$C$2,-1),'Dispatch P&amp;L'!$B$5:$M$5,0)),)</f>
        <v>0</v>
      </c>
      <c r="V109" s="323">
        <f t="shared" si="46"/>
        <v>0</v>
      </c>
    </row>
    <row r="110" spans="1:22" ht="15" customHeight="1" x14ac:dyDescent="0.25">
      <c r="A110" s="319" t="s">
        <v>507</v>
      </c>
      <c r="B110" s="324">
        <v>0</v>
      </c>
      <c r="C110" s="324">
        <v>0</v>
      </c>
      <c r="D110" s="324">
        <v>0</v>
      </c>
      <c r="E110" s="324">
        <v>0</v>
      </c>
      <c r="F110" s="324">
        <v>0</v>
      </c>
      <c r="G110" s="324">
        <v>0</v>
      </c>
      <c r="H110" s="324">
        <v>0</v>
      </c>
      <c r="I110" s="324">
        <v>0</v>
      </c>
      <c r="J110" s="324">
        <v>0</v>
      </c>
      <c r="K110" s="324">
        <v>0</v>
      </c>
      <c r="L110" s="324">
        <v>0</v>
      </c>
      <c r="M110" s="324">
        <v>0</v>
      </c>
      <c r="N110" s="325">
        <f t="shared" si="45"/>
        <v>0</v>
      </c>
      <c r="O110" s="313"/>
      <c r="P110" s="321" t="s">
        <v>70</v>
      </c>
      <c r="Q110" s="321" t="s">
        <v>396</v>
      </c>
      <c r="R110" s="321" t="s">
        <v>131</v>
      </c>
      <c r="S110" s="321" t="s">
        <v>496</v>
      </c>
      <c r="T110" s="313"/>
      <c r="U110" s="322">
        <f t="array" ref="U110">IFERROR(INDEX($B110:$M110,MATCH(Inputs!$C$2,'Dispatch P&amp;L'!$B$5:$M$5,0))-INDEX($B110:$M110,MATCH(EOMONTH(Inputs!$C$2,-1),'Dispatch P&amp;L'!$B$5:$M$5,0)),)</f>
        <v>0</v>
      </c>
      <c r="V110" s="323" t="str">
        <f t="shared" si="46"/>
        <v>NA</v>
      </c>
    </row>
    <row r="111" spans="1:22" ht="15" customHeight="1" x14ac:dyDescent="0.25">
      <c r="A111" s="319" t="s">
        <v>508</v>
      </c>
      <c r="B111" s="324">
        <v>2500</v>
      </c>
      <c r="C111" s="324">
        <v>2500</v>
      </c>
      <c r="D111" s="324">
        <v>2500</v>
      </c>
      <c r="E111" s="324">
        <v>2500</v>
      </c>
      <c r="F111" s="324">
        <v>2451.06</v>
      </c>
      <c r="G111" s="324">
        <v>2500</v>
      </c>
      <c r="H111" s="324">
        <v>2500</v>
      </c>
      <c r="I111" s="324">
        <v>2500</v>
      </c>
      <c r="J111" s="324">
        <v>2500</v>
      </c>
      <c r="K111" s="324">
        <v>2500</v>
      </c>
      <c r="L111" s="324">
        <v>2500</v>
      </c>
      <c r="M111" s="324">
        <v>2500</v>
      </c>
      <c r="N111" s="325">
        <f t="shared" si="45"/>
        <v>29951.059999999998</v>
      </c>
      <c r="O111" s="313"/>
      <c r="P111" s="321" t="s">
        <v>70</v>
      </c>
      <c r="Q111" s="321" t="s">
        <v>396</v>
      </c>
      <c r="R111" s="321" t="s">
        <v>131</v>
      </c>
      <c r="S111" s="321" t="s">
        <v>496</v>
      </c>
      <c r="T111" s="313"/>
      <c r="U111" s="322">
        <f t="array" ref="U111">IFERROR(INDEX($B111:$M111,MATCH(Inputs!$C$2,'Dispatch P&amp;L'!$B$5:$M$5,0))-INDEX($B111:$M111,MATCH(EOMONTH(Inputs!$C$2,-1),'Dispatch P&amp;L'!$B$5:$M$5,0)),)</f>
        <v>0</v>
      </c>
      <c r="V111" s="323">
        <f t="shared" si="46"/>
        <v>-1.9576000000000038E-2</v>
      </c>
    </row>
    <row r="112" spans="1:22" ht="15" customHeight="1" x14ac:dyDescent="0.25">
      <c r="A112" s="319" t="s">
        <v>509</v>
      </c>
      <c r="B112" s="326">
        <f t="shared" ref="B112:N112" si="51">(B110)+(B111)</f>
        <v>2500</v>
      </c>
      <c r="C112" s="326">
        <f t="shared" si="51"/>
        <v>2500</v>
      </c>
      <c r="D112" s="326">
        <f t="shared" si="51"/>
        <v>2500</v>
      </c>
      <c r="E112" s="326">
        <f t="shared" si="51"/>
        <v>2500</v>
      </c>
      <c r="F112" s="326">
        <f t="shared" si="51"/>
        <v>2451.06</v>
      </c>
      <c r="G112" s="326">
        <f t="shared" si="51"/>
        <v>2500</v>
      </c>
      <c r="H112" s="326">
        <f t="shared" si="51"/>
        <v>2500</v>
      </c>
      <c r="I112" s="326">
        <f t="shared" si="51"/>
        <v>2500</v>
      </c>
      <c r="J112" s="326">
        <f t="shared" si="51"/>
        <v>2500</v>
      </c>
      <c r="K112" s="326">
        <f t="shared" ref="K112" si="52">(K110)+(K111)</f>
        <v>2500</v>
      </c>
      <c r="L112" s="326">
        <f t="shared" si="51"/>
        <v>2500</v>
      </c>
      <c r="M112" s="326">
        <f t="shared" si="51"/>
        <v>2500</v>
      </c>
      <c r="N112" s="326">
        <f t="shared" si="51"/>
        <v>29951.059999999998</v>
      </c>
      <c r="O112" s="313"/>
      <c r="P112" s="321"/>
      <c r="Q112" s="321"/>
      <c r="R112" s="321"/>
      <c r="S112" s="321"/>
      <c r="T112" s="313"/>
      <c r="U112" s="322">
        <f t="array" ref="U112">IFERROR(INDEX($B112:$M112,MATCH(Inputs!$C$2,'Dispatch P&amp;L'!$B$5:$M$5,0))-INDEX($B112:$M112,MATCH(EOMONTH(Inputs!$C$2,-1),'Dispatch P&amp;L'!$B$5:$M$5,0)),)</f>
        <v>0</v>
      </c>
      <c r="V112" s="323">
        <f t="shared" si="46"/>
        <v>-1.9576000000000038E-2</v>
      </c>
    </row>
    <row r="113" spans="1:22" ht="15" customHeight="1" x14ac:dyDescent="0.25">
      <c r="A113" s="319" t="s">
        <v>510</v>
      </c>
      <c r="B113" s="326">
        <f t="shared" ref="B113:N113" si="53">(((((((((((((((B85)+(B90))+(B94))+(B98))+(B99))+(B100))+(B101))+(B102))+(B103))+(B104))+(B105))+(B106))+(B107))+(B108))+(B109))+(B112)</f>
        <v>295987.95999999996</v>
      </c>
      <c r="C113" s="326">
        <f t="shared" si="53"/>
        <v>278901.03000000003</v>
      </c>
      <c r="D113" s="326">
        <f t="shared" si="53"/>
        <v>239051.79999999996</v>
      </c>
      <c r="E113" s="326">
        <f t="shared" si="53"/>
        <v>220314.06999999998</v>
      </c>
      <c r="F113" s="326">
        <f t="shared" si="53"/>
        <v>209687.99000000002</v>
      </c>
      <c r="G113" s="326">
        <f t="shared" si="53"/>
        <v>209367.15</v>
      </c>
      <c r="H113" s="326">
        <f t="shared" si="53"/>
        <v>220739.36999999997</v>
      </c>
      <c r="I113" s="326">
        <f t="shared" si="53"/>
        <v>190094.21</v>
      </c>
      <c r="J113" s="326">
        <f t="shared" si="53"/>
        <v>219799.41999999998</v>
      </c>
      <c r="K113" s="326">
        <f t="shared" ref="K113" si="54">(((((((((((((((K85)+(K90))+(K94))+(K98))+(K99))+(K100))+(K101))+(K102))+(K103))+(K104))+(K105))+(K106))+(K107))+(K108))+(K109))+(K112)</f>
        <v>205405.11</v>
      </c>
      <c r="L113" s="326">
        <f t="shared" si="53"/>
        <v>208978.68999999997</v>
      </c>
      <c r="M113" s="326">
        <f t="shared" si="53"/>
        <v>204181.62</v>
      </c>
      <c r="N113" s="326">
        <f t="shared" si="53"/>
        <v>2702508.42</v>
      </c>
      <c r="O113" s="313"/>
      <c r="P113" s="321" t="s">
        <v>396</v>
      </c>
      <c r="Q113" s="321" t="s">
        <v>396</v>
      </c>
      <c r="R113" s="321" t="s">
        <v>396</v>
      </c>
      <c r="S113" s="321" t="s">
        <v>396</v>
      </c>
      <c r="T113" s="313"/>
      <c r="U113" s="322">
        <f t="array" ref="U113">IFERROR(INDEX($B113:$M113,MATCH(Inputs!$C$2,'Dispatch P&amp;L'!$B$5:$M$5,0))-INDEX($B113:$M113,MATCH(EOMONTH(Inputs!$C$2,-1),'Dispatch P&amp;L'!$B$5:$M$5,0)),)</f>
        <v>-4797.0699999999779</v>
      </c>
      <c r="V113" s="323">
        <f t="shared" si="46"/>
        <v>-4.8231508772907494E-2</v>
      </c>
    </row>
    <row r="114" spans="1:22" ht="15" customHeight="1" x14ac:dyDescent="0.25">
      <c r="A114" s="319" t="s">
        <v>511</v>
      </c>
      <c r="B114" s="324">
        <v>0</v>
      </c>
      <c r="C114" s="324">
        <v>0</v>
      </c>
      <c r="D114" s="324">
        <v>0</v>
      </c>
      <c r="E114" s="324">
        <v>0</v>
      </c>
      <c r="F114" s="324">
        <v>0</v>
      </c>
      <c r="G114" s="324">
        <v>0</v>
      </c>
      <c r="H114" s="324">
        <v>0</v>
      </c>
      <c r="I114" s="324">
        <v>0</v>
      </c>
      <c r="J114" s="324">
        <v>0</v>
      </c>
      <c r="K114" s="324">
        <v>0</v>
      </c>
      <c r="L114" s="324">
        <v>0</v>
      </c>
      <c r="M114" s="324">
        <v>0</v>
      </c>
      <c r="N114" s="325">
        <f t="shared" ref="N114:N151" si="55">(((((((((((B114)+(C114))+(D114))+(E114))+(F114))+(G114))+(H114))+(I114))+(J114))+(K114))+(L114))+(M114)</f>
        <v>0</v>
      </c>
      <c r="O114" s="313"/>
      <c r="P114" s="321" t="s">
        <v>68</v>
      </c>
      <c r="Q114" s="321" t="s">
        <v>396</v>
      </c>
      <c r="R114" s="321" t="s">
        <v>138</v>
      </c>
      <c r="S114" s="321" t="s">
        <v>396</v>
      </c>
      <c r="T114" s="313"/>
      <c r="U114" s="322">
        <f t="array" ref="U114">IFERROR(INDEX($B114:$M114,MATCH(Inputs!$C$2,'Dispatch P&amp;L'!$B$5:$M$5,0))-INDEX($B114:$M114,MATCH(EOMONTH(Inputs!$C$2,-1),'Dispatch P&amp;L'!$B$5:$M$5,0)),)</f>
        <v>0</v>
      </c>
      <c r="V114" s="323" t="str">
        <f t="shared" si="46"/>
        <v>NA</v>
      </c>
    </row>
    <row r="115" spans="1:22" ht="15" customHeight="1" x14ac:dyDescent="0.25">
      <c r="A115" s="319" t="s">
        <v>512</v>
      </c>
      <c r="B115" s="324">
        <v>499</v>
      </c>
      <c r="C115" s="324">
        <v>0</v>
      </c>
      <c r="D115" s="324">
        <v>1507.56</v>
      </c>
      <c r="E115" s="324">
        <v>0</v>
      </c>
      <c r="F115" s="324">
        <v>100</v>
      </c>
      <c r="G115" s="324">
        <v>0</v>
      </c>
      <c r="H115" s="324">
        <v>210</v>
      </c>
      <c r="I115" s="324">
        <v>299</v>
      </c>
      <c r="J115" s="324">
        <v>0</v>
      </c>
      <c r="K115" s="324">
        <v>0</v>
      </c>
      <c r="L115" s="324">
        <v>0</v>
      </c>
      <c r="M115" s="324">
        <v>0</v>
      </c>
      <c r="N115" s="325">
        <f t="shared" si="55"/>
        <v>2615.56</v>
      </c>
      <c r="O115" s="313"/>
      <c r="P115" s="321" t="s">
        <v>67</v>
      </c>
      <c r="Q115" s="321" t="s">
        <v>396</v>
      </c>
      <c r="R115" s="321" t="s">
        <v>140</v>
      </c>
      <c r="S115" s="321" t="s">
        <v>513</v>
      </c>
      <c r="T115" s="313"/>
      <c r="U115" s="322">
        <f t="array" ref="U115">IFERROR(INDEX($B115:$M115,MATCH(Inputs!$C$2,'Dispatch P&amp;L'!$B$5:$M$5,0))-INDEX($B115:$M115,MATCH(EOMONTH(Inputs!$C$2,-1),'Dispatch P&amp;L'!$B$5:$M$5,0)),)</f>
        <v>0</v>
      </c>
      <c r="V115" s="323" t="str">
        <f t="shared" ref="V115:V116" si="56">IFERROR(M115/L115-1,"NA")</f>
        <v>NA</v>
      </c>
    </row>
    <row r="116" spans="1:22" ht="15" customHeight="1" x14ac:dyDescent="0.25">
      <c r="A116" s="319" t="s">
        <v>514</v>
      </c>
      <c r="B116" s="324">
        <v>58.62</v>
      </c>
      <c r="C116" s="324">
        <v>0</v>
      </c>
      <c r="D116" s="324">
        <v>283.06</v>
      </c>
      <c r="E116" s="324">
        <v>0</v>
      </c>
      <c r="F116" s="324">
        <v>204.13</v>
      </c>
      <c r="G116" s="324">
        <v>0</v>
      </c>
      <c r="H116" s="324">
        <v>186.84</v>
      </c>
      <c r="I116" s="324">
        <v>0</v>
      </c>
      <c r="J116" s="324">
        <v>0</v>
      </c>
      <c r="K116" s="324">
        <v>116.39</v>
      </c>
      <c r="L116" s="324">
        <v>0</v>
      </c>
      <c r="M116" s="324">
        <v>0</v>
      </c>
      <c r="N116" s="325">
        <f t="shared" si="55"/>
        <v>849.04</v>
      </c>
      <c r="O116" s="313"/>
      <c r="P116" s="321" t="s">
        <v>67</v>
      </c>
      <c r="Q116" s="321" t="s">
        <v>396</v>
      </c>
      <c r="R116" s="321" t="s">
        <v>134</v>
      </c>
      <c r="S116" s="321" t="s">
        <v>513</v>
      </c>
      <c r="T116" s="313"/>
      <c r="U116" s="322">
        <f t="array" ref="U116">IFERROR(INDEX($B116:$M116,MATCH(Inputs!$C$2,'Dispatch P&amp;L'!$B$5:$M$5,0))-INDEX($B116:$M116,MATCH(EOMONTH(Inputs!$C$2,-1),'Dispatch P&amp;L'!$B$5:$M$5,0)),)</f>
        <v>0</v>
      </c>
      <c r="V116" s="323" t="str">
        <f t="shared" si="56"/>
        <v>NA</v>
      </c>
    </row>
    <row r="117" spans="1:22" ht="15" customHeight="1" x14ac:dyDescent="0.25">
      <c r="A117" s="319" t="s">
        <v>515</v>
      </c>
      <c r="B117" s="324">
        <v>658.6</v>
      </c>
      <c r="C117" s="324">
        <v>666.21</v>
      </c>
      <c r="D117" s="324">
        <v>779.38</v>
      </c>
      <c r="E117" s="324">
        <v>361.75</v>
      </c>
      <c r="F117" s="324">
        <v>1550.39</v>
      </c>
      <c r="G117" s="324">
        <v>1849.12</v>
      </c>
      <c r="H117" s="324">
        <v>887.88</v>
      </c>
      <c r="I117" s="324">
        <v>421.77</v>
      </c>
      <c r="J117" s="324">
        <v>62</v>
      </c>
      <c r="K117" s="324">
        <v>296.95999999999998</v>
      </c>
      <c r="L117" s="324">
        <v>271.89999999999998</v>
      </c>
      <c r="M117" s="324">
        <v>123.48</v>
      </c>
      <c r="N117" s="325">
        <f t="shared" si="55"/>
        <v>7929.44</v>
      </c>
      <c r="O117" s="313"/>
      <c r="P117" s="321" t="s">
        <v>68</v>
      </c>
      <c r="Q117" s="321" t="s">
        <v>396</v>
      </c>
      <c r="R117" s="321" t="s">
        <v>140</v>
      </c>
      <c r="S117" s="321" t="s">
        <v>513</v>
      </c>
      <c r="T117" s="313"/>
      <c r="U117" s="322">
        <f t="array" ref="U117">IFERROR(INDEX($B117:$M117,MATCH(Inputs!$C$2,'Dispatch P&amp;L'!$B$5:$M$5,0))-INDEX($B117:$M117,MATCH(EOMONTH(Inputs!$C$2,-1),'Dispatch P&amp;L'!$B$5:$M$5,0)),)</f>
        <v>-148.41999999999996</v>
      </c>
      <c r="V117" s="323">
        <f t="shared" ref="V117:V119" si="57">IFERROR(F117/E117-1,"NA")</f>
        <v>3.2858051140290261</v>
      </c>
    </row>
    <row r="118" spans="1:22" ht="15" customHeight="1" x14ac:dyDescent="0.25">
      <c r="A118" s="319" t="s">
        <v>516</v>
      </c>
      <c r="B118" s="324">
        <v>1336.78</v>
      </c>
      <c r="C118" s="324">
        <v>1107.1300000000001</v>
      </c>
      <c r="D118" s="324">
        <v>900</v>
      </c>
      <c r="E118" s="324">
        <v>358.52</v>
      </c>
      <c r="F118" s="324">
        <v>166.04</v>
      </c>
      <c r="G118" s="324">
        <v>0</v>
      </c>
      <c r="H118" s="324">
        <v>307.39999999999998</v>
      </c>
      <c r="I118" s="324">
        <v>1542.74</v>
      </c>
      <c r="J118" s="324">
        <v>1020</v>
      </c>
      <c r="K118" s="324">
        <v>222</v>
      </c>
      <c r="L118" s="324">
        <v>62.9</v>
      </c>
      <c r="M118" s="324">
        <v>827.31</v>
      </c>
      <c r="N118" s="325">
        <f t="shared" si="55"/>
        <v>7850.82</v>
      </c>
      <c r="O118" s="313"/>
      <c r="P118" s="321" t="s">
        <v>68</v>
      </c>
      <c r="Q118" s="321" t="s">
        <v>396</v>
      </c>
      <c r="R118" s="321" t="s">
        <v>140</v>
      </c>
      <c r="S118" s="321" t="s">
        <v>513</v>
      </c>
      <c r="T118" s="313"/>
      <c r="U118" s="322">
        <f t="array" ref="U118">IFERROR(INDEX($B118:$M118,MATCH(Inputs!$C$2,'Dispatch P&amp;L'!$B$5:$M$5,0))-INDEX($B118:$M118,MATCH(EOMONTH(Inputs!$C$2,-1),'Dispatch P&amp;L'!$B$5:$M$5,0)),)</f>
        <v>764.41</v>
      </c>
      <c r="V118" s="323">
        <f t="shared" si="57"/>
        <v>-0.53687381457101413</v>
      </c>
    </row>
    <row r="119" spans="1:22" ht="15" customHeight="1" x14ac:dyDescent="0.25">
      <c r="A119" s="319" t="s">
        <v>517</v>
      </c>
      <c r="B119" s="324">
        <v>770</v>
      </c>
      <c r="C119" s="324">
        <v>0</v>
      </c>
      <c r="D119" s="324">
        <v>328</v>
      </c>
      <c r="E119" s="324">
        <v>200</v>
      </c>
      <c r="F119" s="324">
        <v>200</v>
      </c>
      <c r="G119" s="324">
        <v>66.03</v>
      </c>
      <c r="H119" s="324">
        <v>545.6</v>
      </c>
      <c r="I119" s="324">
        <v>600</v>
      </c>
      <c r="J119" s="324">
        <v>0</v>
      </c>
      <c r="K119" s="324">
        <v>80</v>
      </c>
      <c r="L119" s="324">
        <v>0</v>
      </c>
      <c r="M119" s="324">
        <v>600</v>
      </c>
      <c r="N119" s="325">
        <f t="shared" si="55"/>
        <v>3389.63</v>
      </c>
      <c r="O119" s="313"/>
      <c r="P119" s="321" t="s">
        <v>68</v>
      </c>
      <c r="Q119" s="321" t="s">
        <v>396</v>
      </c>
      <c r="R119" s="321" t="s">
        <v>140</v>
      </c>
      <c r="S119" s="321" t="s">
        <v>513</v>
      </c>
      <c r="T119" s="313"/>
      <c r="U119" s="322">
        <f t="array" ref="U119">IFERROR(INDEX($B119:$M119,MATCH(Inputs!$C$2,'Dispatch P&amp;L'!$B$5:$M$5,0))-INDEX($B119:$M119,MATCH(EOMONTH(Inputs!$C$2,-1),'Dispatch P&amp;L'!$B$5:$M$5,0)),)</f>
        <v>600</v>
      </c>
      <c r="V119" s="323">
        <f t="shared" si="57"/>
        <v>0</v>
      </c>
    </row>
    <row r="120" spans="1:22" ht="15" customHeight="1" x14ac:dyDescent="0.25">
      <c r="A120" s="319" t="s">
        <v>518</v>
      </c>
      <c r="B120" s="324">
        <v>504.92</v>
      </c>
      <c r="C120" s="324">
        <v>165.69</v>
      </c>
      <c r="D120" s="324">
        <v>156.24</v>
      </c>
      <c r="E120" s="324">
        <v>277.22000000000003</v>
      </c>
      <c r="F120" s="324">
        <v>213.6</v>
      </c>
      <c r="G120" s="324">
        <v>190.76</v>
      </c>
      <c r="H120" s="324">
        <v>312.97000000000003</v>
      </c>
      <c r="I120" s="324">
        <v>450.96</v>
      </c>
      <c r="J120" s="324">
        <v>334.53</v>
      </c>
      <c r="K120" s="324">
        <v>366.68</v>
      </c>
      <c r="L120" s="324">
        <v>92.72</v>
      </c>
      <c r="M120" s="324">
        <v>0</v>
      </c>
      <c r="N120" s="325">
        <f t="shared" si="55"/>
        <v>3066.29</v>
      </c>
      <c r="O120" s="313"/>
      <c r="P120" s="321" t="s">
        <v>67</v>
      </c>
      <c r="Q120" s="321" t="s">
        <v>396</v>
      </c>
      <c r="R120" s="321" t="s">
        <v>140</v>
      </c>
      <c r="S120" s="321" t="s">
        <v>513</v>
      </c>
      <c r="T120" s="313"/>
      <c r="U120" s="322">
        <f t="array" ref="U120">IFERROR(INDEX($B120:$M120,MATCH(Inputs!$C$2,'Dispatch P&amp;L'!$B$5:$M$5,0))-INDEX($B120:$M120,MATCH(EOMONTH(Inputs!$C$2,-1),'Dispatch P&amp;L'!$B$5:$M$5,0)),)</f>
        <v>-92.72</v>
      </c>
      <c r="V120" s="323">
        <f t="shared" ref="V120:V121" si="58">IFERROR(M120/L120-1,"NA")</f>
        <v>-1</v>
      </c>
    </row>
    <row r="121" spans="1:22" ht="15" customHeight="1" x14ac:dyDescent="0.25">
      <c r="A121" s="319" t="s">
        <v>519</v>
      </c>
      <c r="B121" s="324">
        <v>22092.29</v>
      </c>
      <c r="C121" s="324">
        <v>6489.31</v>
      </c>
      <c r="D121" s="324">
        <v>504.4</v>
      </c>
      <c r="E121" s="324">
        <v>1872.28</v>
      </c>
      <c r="F121" s="324">
        <v>4286.84</v>
      </c>
      <c r="G121" s="324">
        <v>2269.61</v>
      </c>
      <c r="H121" s="324">
        <v>1375.62</v>
      </c>
      <c r="I121" s="324">
        <v>3957.69</v>
      </c>
      <c r="J121" s="324">
        <v>1359.94</v>
      </c>
      <c r="K121" s="324">
        <v>2103.5</v>
      </c>
      <c r="L121" s="324">
        <v>1114.92</v>
      </c>
      <c r="M121" s="324">
        <v>89.18</v>
      </c>
      <c r="N121" s="325">
        <f t="shared" si="55"/>
        <v>47515.580000000009</v>
      </c>
      <c r="O121" s="313"/>
      <c r="P121" s="321" t="s">
        <v>67</v>
      </c>
      <c r="Q121" s="321" t="s">
        <v>396</v>
      </c>
      <c r="R121" s="321" t="s">
        <v>140</v>
      </c>
      <c r="S121" s="321" t="s">
        <v>513</v>
      </c>
      <c r="T121" s="313"/>
      <c r="U121" s="322">
        <f t="array" ref="U121">IFERROR(INDEX($B121:$M121,MATCH(Inputs!$C$2,'Dispatch P&amp;L'!$B$5:$M$5,0))-INDEX($B121:$M121,MATCH(EOMONTH(Inputs!$C$2,-1),'Dispatch P&amp;L'!$B$5:$M$5,0)),)</f>
        <v>-1025.74</v>
      </c>
      <c r="V121" s="323">
        <f t="shared" si="58"/>
        <v>-0.9200121981846231</v>
      </c>
    </row>
    <row r="122" spans="1:22" ht="15" customHeight="1" x14ac:dyDescent="0.25">
      <c r="A122" s="319" t="s">
        <v>520</v>
      </c>
      <c r="B122" s="324">
        <v>603.86</v>
      </c>
      <c r="C122" s="324">
        <v>0</v>
      </c>
      <c r="D122" s="324">
        <v>197.39</v>
      </c>
      <c r="E122" s="324">
        <v>134.24</v>
      </c>
      <c r="F122" s="324">
        <v>0</v>
      </c>
      <c r="G122" s="324">
        <v>74.739999999999995</v>
      </c>
      <c r="H122" s="324">
        <v>74.989999999999995</v>
      </c>
      <c r="I122" s="324">
        <v>0</v>
      </c>
      <c r="J122" s="324">
        <v>0</v>
      </c>
      <c r="K122" s="324">
        <v>0</v>
      </c>
      <c r="L122" s="324">
        <v>0</v>
      </c>
      <c r="M122" s="324">
        <v>73.489999999999995</v>
      </c>
      <c r="N122" s="325">
        <f t="shared" si="55"/>
        <v>1158.71</v>
      </c>
      <c r="O122" s="313"/>
      <c r="P122" s="321" t="s">
        <v>68</v>
      </c>
      <c r="Q122" s="321" t="s">
        <v>396</v>
      </c>
      <c r="R122" s="321" t="s">
        <v>136</v>
      </c>
      <c r="S122" s="321" t="s">
        <v>136</v>
      </c>
      <c r="T122" s="313"/>
      <c r="U122" s="322">
        <f t="array" ref="U122">IFERROR(INDEX($B122:$M122,MATCH(Inputs!$C$2,'Dispatch P&amp;L'!$B$5:$M$5,0))-INDEX($B122:$M122,MATCH(EOMONTH(Inputs!$C$2,-1),'Dispatch P&amp;L'!$B$5:$M$5,0)),)</f>
        <v>73.489999999999995</v>
      </c>
      <c r="V122" s="323">
        <f t="shared" ref="V122:V124" si="59">IFERROR(F122/E122-1,"NA")</f>
        <v>-1</v>
      </c>
    </row>
    <row r="123" spans="1:22" ht="15" customHeight="1" x14ac:dyDescent="0.25">
      <c r="A123" s="319" t="s">
        <v>521</v>
      </c>
      <c r="B123" s="324">
        <v>0</v>
      </c>
      <c r="C123" s="324">
        <v>0</v>
      </c>
      <c r="D123" s="324">
        <v>0</v>
      </c>
      <c r="E123" s="324">
        <v>0</v>
      </c>
      <c r="F123" s="324">
        <v>0</v>
      </c>
      <c r="G123" s="324">
        <v>0</v>
      </c>
      <c r="H123" s="324">
        <v>0</v>
      </c>
      <c r="I123" s="324">
        <v>0</v>
      </c>
      <c r="J123" s="324">
        <v>0</v>
      </c>
      <c r="K123" s="324">
        <v>0</v>
      </c>
      <c r="L123" s="324">
        <v>0</v>
      </c>
      <c r="M123" s="324">
        <v>0</v>
      </c>
      <c r="N123" s="325">
        <f t="shared" si="55"/>
        <v>0</v>
      </c>
      <c r="O123" s="313"/>
      <c r="P123" s="321" t="s">
        <v>68</v>
      </c>
      <c r="Q123" s="321" t="s">
        <v>396</v>
      </c>
      <c r="R123" s="321" t="s">
        <v>126</v>
      </c>
      <c r="S123" s="321" t="s">
        <v>452</v>
      </c>
      <c r="T123" s="313"/>
      <c r="U123" s="322">
        <f t="array" ref="U123">IFERROR(INDEX($B123:$M123,MATCH(Inputs!$C$2,'Dispatch P&amp;L'!$B$5:$M$5,0))-INDEX($B123:$M123,MATCH(EOMONTH(Inputs!$C$2,-1),'Dispatch P&amp;L'!$B$5:$M$5,0)),)</f>
        <v>0</v>
      </c>
      <c r="V123" s="323" t="str">
        <f t="shared" si="59"/>
        <v>NA</v>
      </c>
    </row>
    <row r="124" spans="1:22" ht="15" customHeight="1" x14ac:dyDescent="0.25">
      <c r="A124" s="319" t="s">
        <v>522</v>
      </c>
      <c r="B124" s="324">
        <v>4904.0200000000004</v>
      </c>
      <c r="C124" s="324">
        <v>4904.0200000000004</v>
      </c>
      <c r="D124" s="324">
        <v>4790.58</v>
      </c>
      <c r="E124" s="324">
        <v>4777.21</v>
      </c>
      <c r="F124" s="324">
        <v>4981.6000000000004</v>
      </c>
      <c r="G124" s="324">
        <v>4996.97</v>
      </c>
      <c r="H124" s="324">
        <v>4966.2</v>
      </c>
      <c r="I124" s="324">
        <v>4860.78</v>
      </c>
      <c r="J124" s="324">
        <v>4386.8</v>
      </c>
      <c r="K124" s="324">
        <v>4418.6099999999997</v>
      </c>
      <c r="L124" s="324">
        <v>4467.42</v>
      </c>
      <c r="M124" s="324">
        <v>4467.4799999999996</v>
      </c>
      <c r="N124" s="325">
        <f t="shared" si="55"/>
        <v>56921.69</v>
      </c>
      <c r="O124" s="313"/>
      <c r="P124" s="321" t="s">
        <v>68</v>
      </c>
      <c r="Q124" s="321" t="s">
        <v>396</v>
      </c>
      <c r="R124" s="321" t="s">
        <v>132</v>
      </c>
      <c r="S124" s="321" t="s">
        <v>456</v>
      </c>
      <c r="T124" s="313"/>
      <c r="U124" s="322">
        <f t="array" ref="U124">IFERROR(INDEX($B124:$M124,MATCH(Inputs!$C$2,'Dispatch P&amp;L'!$B$5:$M$5,0))-INDEX($B124:$M124,MATCH(EOMONTH(Inputs!$C$2,-1),'Dispatch P&amp;L'!$B$5:$M$5,0)),)</f>
        <v>5.9999999999490683E-2</v>
      </c>
      <c r="V124" s="323">
        <f t="shared" si="59"/>
        <v>4.2784386702698907E-2</v>
      </c>
    </row>
    <row r="125" spans="1:22" ht="15" customHeight="1" x14ac:dyDescent="0.25">
      <c r="A125" s="319" t="s">
        <v>523</v>
      </c>
      <c r="B125" s="324">
        <v>0</v>
      </c>
      <c r="C125" s="324">
        <v>0</v>
      </c>
      <c r="D125" s="324">
        <v>0</v>
      </c>
      <c r="E125" s="324">
        <v>0</v>
      </c>
      <c r="F125" s="324">
        <v>0</v>
      </c>
      <c r="G125" s="324">
        <v>0</v>
      </c>
      <c r="H125" s="324">
        <v>600</v>
      </c>
      <c r="I125" s="324">
        <v>0</v>
      </c>
      <c r="J125" s="324">
        <v>0</v>
      </c>
      <c r="K125" s="324">
        <v>0</v>
      </c>
      <c r="L125" s="324">
        <v>0</v>
      </c>
      <c r="M125" s="324">
        <v>0</v>
      </c>
      <c r="N125" s="325">
        <f t="shared" si="55"/>
        <v>600</v>
      </c>
      <c r="O125" s="313"/>
      <c r="P125" s="321" t="s">
        <v>67</v>
      </c>
      <c r="Q125" s="321" t="s">
        <v>396</v>
      </c>
      <c r="R125" s="321" t="s">
        <v>140</v>
      </c>
      <c r="S125" s="321" t="s">
        <v>513</v>
      </c>
      <c r="T125" s="313"/>
      <c r="U125" s="322">
        <f t="array" ref="U125">IFERROR(INDEX($B125:$M125,MATCH(Inputs!$C$2,'Dispatch P&amp;L'!$B$5:$M$5,0))-INDEX($B125:$M125,MATCH(EOMONTH(Inputs!$C$2,-1),'Dispatch P&amp;L'!$B$5:$M$5,0)),)</f>
        <v>0</v>
      </c>
      <c r="V125" s="323" t="str">
        <f t="shared" ref="V125:V126" si="60">IFERROR(M125/L125-1,"NA")</f>
        <v>NA</v>
      </c>
    </row>
    <row r="126" spans="1:22" ht="15" customHeight="1" x14ac:dyDescent="0.25">
      <c r="A126" s="319" t="s">
        <v>524</v>
      </c>
      <c r="B126" s="324">
        <v>0</v>
      </c>
      <c r="C126" s="324">
        <v>0</v>
      </c>
      <c r="D126" s="324">
        <v>0</v>
      </c>
      <c r="E126" s="324">
        <v>0</v>
      </c>
      <c r="F126" s="324">
        <v>0</v>
      </c>
      <c r="G126" s="324">
        <v>0</v>
      </c>
      <c r="H126" s="324">
        <v>0</v>
      </c>
      <c r="I126" s="324">
        <v>0</v>
      </c>
      <c r="J126" s="324">
        <v>0</v>
      </c>
      <c r="K126" s="324">
        <v>0</v>
      </c>
      <c r="L126" s="324">
        <v>0</v>
      </c>
      <c r="M126" s="324">
        <v>0</v>
      </c>
      <c r="N126" s="325">
        <f t="shared" si="55"/>
        <v>0</v>
      </c>
      <c r="O126" s="313"/>
      <c r="P126" s="321" t="s">
        <v>67</v>
      </c>
      <c r="Q126" s="321" t="s">
        <v>396</v>
      </c>
      <c r="R126" s="321" t="s">
        <v>140</v>
      </c>
      <c r="S126" s="321" t="s">
        <v>452</v>
      </c>
      <c r="T126" s="313"/>
      <c r="U126" s="322">
        <f t="array" ref="U126">IFERROR(INDEX($B126:$M126,MATCH(Inputs!$C$2,'Dispatch P&amp;L'!$B$5:$M$5,0))-INDEX($B126:$M126,MATCH(EOMONTH(Inputs!$C$2,-1),'Dispatch P&amp;L'!$B$5:$M$5,0)),)</f>
        <v>0</v>
      </c>
      <c r="V126" s="323" t="str">
        <f t="shared" si="60"/>
        <v>NA</v>
      </c>
    </row>
    <row r="127" spans="1:22" ht="15" customHeight="1" x14ac:dyDescent="0.25">
      <c r="A127" s="319" t="s">
        <v>525</v>
      </c>
      <c r="B127" s="326">
        <f t="shared" ref="B127:L127" si="61">(((((((((((B115)+(B116))+(B117))+(B118))+(B119))+(B120))+(B121))+(B122))+(B123))+(B124))+(B125))+(B126)</f>
        <v>31428.09</v>
      </c>
      <c r="C127" s="326">
        <f t="shared" si="61"/>
        <v>13332.36</v>
      </c>
      <c r="D127" s="326">
        <f t="shared" si="61"/>
        <v>9446.61</v>
      </c>
      <c r="E127" s="326">
        <f t="shared" si="61"/>
        <v>7981.22</v>
      </c>
      <c r="F127" s="326">
        <f t="shared" si="61"/>
        <v>11702.6</v>
      </c>
      <c r="G127" s="326">
        <f t="shared" si="61"/>
        <v>9447.23</v>
      </c>
      <c r="H127" s="326">
        <f t="shared" si="61"/>
        <v>9467.5</v>
      </c>
      <c r="I127" s="326">
        <f t="shared" si="61"/>
        <v>12132.939999999999</v>
      </c>
      <c r="J127" s="326">
        <f t="shared" si="61"/>
        <v>7163.27</v>
      </c>
      <c r="K127" s="326">
        <f t="shared" ref="K127" si="62">(((((((((((K115)+(K116))+(K117))+(K118))+(K119))+(K120))+(K121))+(K122))+(K123))+(K124))+(K125))+(K126)</f>
        <v>7604.1399999999994</v>
      </c>
      <c r="L127" s="326">
        <f t="shared" si="61"/>
        <v>6009.8600000000006</v>
      </c>
      <c r="M127" s="326">
        <f>(((((((((((M114)+(M115))+(M116))+(M117))+(M118))+(M119))+(M120))+(M121))+(M122))+(M124))+(M125))+(M126)</f>
        <v>6180.94</v>
      </c>
      <c r="N127" s="326">
        <f t="shared" si="55"/>
        <v>131896.76</v>
      </c>
      <c r="O127" s="313"/>
      <c r="P127" s="321" t="s">
        <v>396</v>
      </c>
      <c r="Q127" s="321" t="s">
        <v>396</v>
      </c>
      <c r="R127" s="321" t="s">
        <v>396</v>
      </c>
      <c r="S127" s="321" t="s">
        <v>396</v>
      </c>
      <c r="T127" s="313"/>
      <c r="U127" s="322">
        <f t="array" ref="U127">IFERROR(INDEX($B127:$M127,MATCH(Inputs!$C$2,'Dispatch P&amp;L'!$B$5:$M$5,0))-INDEX($B127:$M127,MATCH(EOMONTH(Inputs!$C$2,-1),'Dispatch P&amp;L'!$B$5:$M$5,0)),)</f>
        <v>171.07999999999902</v>
      </c>
      <c r="V127" s="323">
        <f>IFERROR(F127/E127-1,"NA")</f>
        <v>0.4662670619278757</v>
      </c>
    </row>
    <row r="128" spans="1:22" ht="15" customHeight="1" x14ac:dyDescent="0.25">
      <c r="A128" s="319" t="s">
        <v>526</v>
      </c>
      <c r="B128" s="324">
        <v>0</v>
      </c>
      <c r="C128" s="324">
        <v>0</v>
      </c>
      <c r="D128" s="324">
        <v>0</v>
      </c>
      <c r="E128" s="324">
        <v>0</v>
      </c>
      <c r="F128" s="324">
        <v>0</v>
      </c>
      <c r="G128" s="324">
        <v>0</v>
      </c>
      <c r="H128" s="324">
        <v>0</v>
      </c>
      <c r="I128" s="324">
        <v>0</v>
      </c>
      <c r="J128" s="324">
        <v>0</v>
      </c>
      <c r="K128" s="324">
        <v>0</v>
      </c>
      <c r="L128" s="324">
        <v>0</v>
      </c>
      <c r="M128" s="324">
        <v>0</v>
      </c>
      <c r="N128" s="325">
        <f t="shared" si="55"/>
        <v>0</v>
      </c>
      <c r="O128" s="313"/>
      <c r="P128" s="321" t="s">
        <v>67</v>
      </c>
      <c r="Q128" s="321" t="s">
        <v>396</v>
      </c>
      <c r="R128" s="321" t="s">
        <v>138</v>
      </c>
      <c r="S128" s="321" t="s">
        <v>452</v>
      </c>
      <c r="T128" s="313"/>
      <c r="U128" s="322">
        <f t="array" ref="U128">IFERROR(INDEX($B128:$M128,MATCH(Inputs!$C$2,'Dispatch P&amp;L'!$B$5:$M$5,0))-INDEX($B128:$M128,MATCH(EOMONTH(Inputs!$C$2,-1),'Dispatch P&amp;L'!$B$5:$M$5,0)),)</f>
        <v>0</v>
      </c>
      <c r="V128" s="323" t="str">
        <f t="shared" ref="V128:V132" si="63">IFERROR(M128/L128-1,"NA")</f>
        <v>NA</v>
      </c>
    </row>
    <row r="129" spans="1:22" ht="15" customHeight="1" x14ac:dyDescent="0.25">
      <c r="A129" s="319" t="s">
        <v>527</v>
      </c>
      <c r="B129" s="324">
        <v>104.23</v>
      </c>
      <c r="C129" s="324">
        <v>0</v>
      </c>
      <c r="D129" s="324">
        <v>0</v>
      </c>
      <c r="E129" s="324">
        <v>0</v>
      </c>
      <c r="F129" s="324">
        <v>42.49</v>
      </c>
      <c r="G129" s="324">
        <v>131.13</v>
      </c>
      <c r="H129" s="324">
        <v>76.23</v>
      </c>
      <c r="I129" s="324">
        <v>0</v>
      </c>
      <c r="J129" s="324">
        <v>0</v>
      </c>
      <c r="K129" s="324">
        <v>0</v>
      </c>
      <c r="L129" s="324">
        <v>0</v>
      </c>
      <c r="M129" s="324">
        <v>100</v>
      </c>
      <c r="N129" s="325">
        <f t="shared" si="55"/>
        <v>454.08000000000004</v>
      </c>
      <c r="O129" s="313"/>
      <c r="P129" s="321" t="s">
        <v>67</v>
      </c>
      <c r="Q129" s="321" t="s">
        <v>396</v>
      </c>
      <c r="R129" s="321" t="s">
        <v>138</v>
      </c>
      <c r="S129" s="321" t="s">
        <v>452</v>
      </c>
      <c r="T129" s="313"/>
      <c r="U129" s="322">
        <f t="array" ref="U129">IFERROR(INDEX($B129:$M129,MATCH(Inputs!$C$2,'Dispatch P&amp;L'!$B$5:$M$5,0))-INDEX($B129:$M129,MATCH(EOMONTH(Inputs!$C$2,-1),'Dispatch P&amp;L'!$B$5:$M$5,0)),)</f>
        <v>100</v>
      </c>
      <c r="V129" s="323" t="str">
        <f t="shared" si="63"/>
        <v>NA</v>
      </c>
    </row>
    <row r="130" spans="1:22" ht="15" customHeight="1" x14ac:dyDescent="0.25">
      <c r="A130" s="319" t="s">
        <v>528</v>
      </c>
      <c r="B130" s="324">
        <v>367.34</v>
      </c>
      <c r="C130" s="324">
        <v>61.05</v>
      </c>
      <c r="D130" s="324">
        <v>265.79000000000002</v>
      </c>
      <c r="E130" s="324">
        <v>642.58000000000004</v>
      </c>
      <c r="F130" s="324">
        <v>203.77</v>
      </c>
      <c r="G130" s="324">
        <v>171.33</v>
      </c>
      <c r="H130" s="324">
        <v>455.55</v>
      </c>
      <c r="I130" s="324">
        <v>721.3</v>
      </c>
      <c r="J130" s="324">
        <v>200.17</v>
      </c>
      <c r="K130" s="324">
        <v>244.19</v>
      </c>
      <c r="L130" s="324">
        <v>120</v>
      </c>
      <c r="M130" s="324">
        <v>110</v>
      </c>
      <c r="N130" s="325">
        <f t="shared" si="55"/>
        <v>3563.07</v>
      </c>
      <c r="O130" s="313"/>
      <c r="P130" s="321" t="s">
        <v>67</v>
      </c>
      <c r="Q130" s="321" t="s">
        <v>396</v>
      </c>
      <c r="R130" s="321" t="s">
        <v>138</v>
      </c>
      <c r="S130" s="321" t="s">
        <v>452</v>
      </c>
      <c r="T130" s="313"/>
      <c r="U130" s="322">
        <f t="array" ref="U130">IFERROR(INDEX($B130:$M130,MATCH(Inputs!$C$2,'Dispatch P&amp;L'!$B$5:$M$5,0))-INDEX($B130:$M130,MATCH(EOMONTH(Inputs!$C$2,-1),'Dispatch P&amp;L'!$B$5:$M$5,0)),)</f>
        <v>-10</v>
      </c>
      <c r="V130" s="323">
        <f t="shared" si="63"/>
        <v>-8.333333333333337E-2</v>
      </c>
    </row>
    <row r="131" spans="1:22" ht="15" customHeight="1" x14ac:dyDescent="0.25">
      <c r="A131" s="319" t="s">
        <v>529</v>
      </c>
      <c r="B131" s="324">
        <v>1629.22</v>
      </c>
      <c r="C131" s="324">
        <v>1468.48</v>
      </c>
      <c r="D131" s="324">
        <v>1490.47</v>
      </c>
      <c r="E131" s="324">
        <v>1114.7</v>
      </c>
      <c r="F131" s="324">
        <v>1423.6</v>
      </c>
      <c r="G131" s="324">
        <v>1205.29</v>
      </c>
      <c r="H131" s="324">
        <v>1395.12</v>
      </c>
      <c r="I131" s="324">
        <v>2129.67</v>
      </c>
      <c r="J131" s="324">
        <v>1312.65</v>
      </c>
      <c r="K131" s="324">
        <v>1394.83</v>
      </c>
      <c r="L131" s="324">
        <v>753.95</v>
      </c>
      <c r="M131" s="324">
        <v>755.77</v>
      </c>
      <c r="N131" s="325">
        <f t="shared" si="55"/>
        <v>16073.749999999998</v>
      </c>
      <c r="O131" s="313"/>
      <c r="P131" s="321" t="s">
        <v>67</v>
      </c>
      <c r="Q131" s="321" t="s">
        <v>396</v>
      </c>
      <c r="R131" s="321" t="s">
        <v>133</v>
      </c>
      <c r="S131" s="321" t="s">
        <v>452</v>
      </c>
      <c r="T131" s="313"/>
      <c r="U131" s="322">
        <f t="array" ref="U131">IFERROR(INDEX($B131:$M131,MATCH(Inputs!$C$2,'Dispatch P&amp;L'!$B$5:$M$5,0))-INDEX($B131:$M131,MATCH(EOMONTH(Inputs!$C$2,-1),'Dispatch P&amp;L'!$B$5:$M$5,0)),)</f>
        <v>1.8199999999999363</v>
      </c>
      <c r="V131" s="323">
        <f t="shared" si="63"/>
        <v>2.4139531799189928E-3</v>
      </c>
    </row>
    <row r="132" spans="1:22" ht="15" customHeight="1" x14ac:dyDescent="0.25">
      <c r="A132" s="319" t="s">
        <v>530</v>
      </c>
      <c r="B132" s="324">
        <v>0</v>
      </c>
      <c r="C132" s="324">
        <v>2121.44</v>
      </c>
      <c r="D132" s="324">
        <v>-636.44000000000005</v>
      </c>
      <c r="E132" s="324">
        <v>0</v>
      </c>
      <c r="F132" s="324">
        <v>124.63</v>
      </c>
      <c r="G132" s="324">
        <v>0</v>
      </c>
      <c r="H132" s="324">
        <v>0</v>
      </c>
      <c r="I132" s="324">
        <v>0</v>
      </c>
      <c r="J132" s="324">
        <v>0</v>
      </c>
      <c r="K132" s="324">
        <v>242.73</v>
      </c>
      <c r="L132" s="324">
        <v>55.42</v>
      </c>
      <c r="M132" s="324">
        <v>0</v>
      </c>
      <c r="N132" s="325">
        <f t="shared" si="55"/>
        <v>1907.7800000000002</v>
      </c>
      <c r="O132" s="313"/>
      <c r="P132" s="321" t="s">
        <v>67</v>
      </c>
      <c r="Q132" s="321" t="s">
        <v>396</v>
      </c>
      <c r="R132" s="321" t="s">
        <v>132</v>
      </c>
      <c r="S132" s="321" t="s">
        <v>452</v>
      </c>
      <c r="T132" s="313"/>
      <c r="U132" s="322">
        <f t="array" ref="U132">IFERROR(INDEX($B132:$M132,MATCH(Inputs!$C$2,'Dispatch P&amp;L'!$B$5:$M$5,0))-INDEX($B132:$M132,MATCH(EOMONTH(Inputs!$C$2,-1),'Dispatch P&amp;L'!$B$5:$M$5,0)),)</f>
        <v>-55.42</v>
      </c>
      <c r="V132" s="323">
        <f t="shared" si="63"/>
        <v>-1</v>
      </c>
    </row>
    <row r="133" spans="1:22" ht="15" customHeight="1" x14ac:dyDescent="0.25">
      <c r="A133" s="319" t="s">
        <v>531</v>
      </c>
      <c r="B133" s="326">
        <f t="shared" ref="B133:M133" si="64">((((B128)+(B129))+(B130))+(B131))+(B132)</f>
        <v>2100.79</v>
      </c>
      <c r="C133" s="326">
        <f t="shared" si="64"/>
        <v>3650.9700000000003</v>
      </c>
      <c r="D133" s="326">
        <f t="shared" si="64"/>
        <v>1119.82</v>
      </c>
      <c r="E133" s="326">
        <f t="shared" si="64"/>
        <v>1757.2800000000002</v>
      </c>
      <c r="F133" s="326">
        <f t="shared" si="64"/>
        <v>1794.4899999999998</v>
      </c>
      <c r="G133" s="326">
        <f t="shared" si="64"/>
        <v>1507.75</v>
      </c>
      <c r="H133" s="326">
        <f t="shared" si="64"/>
        <v>1926.8999999999999</v>
      </c>
      <c r="I133" s="326">
        <f t="shared" si="64"/>
        <v>2850.9700000000003</v>
      </c>
      <c r="J133" s="326">
        <f t="shared" si="64"/>
        <v>1512.8200000000002</v>
      </c>
      <c r="K133" s="326">
        <f t="shared" ref="K133" si="65">((((K128)+(K129))+(K130))+(K131))+(K132)</f>
        <v>1881.75</v>
      </c>
      <c r="L133" s="326">
        <f t="shared" si="64"/>
        <v>929.37</v>
      </c>
      <c r="M133" s="326">
        <f t="shared" si="64"/>
        <v>965.77</v>
      </c>
      <c r="N133" s="326">
        <f t="shared" si="55"/>
        <v>21998.68</v>
      </c>
      <c r="O133" s="313"/>
      <c r="P133" s="321" t="s">
        <v>396</v>
      </c>
      <c r="Q133" s="321" t="s">
        <v>396</v>
      </c>
      <c r="R133" s="321" t="s">
        <v>396</v>
      </c>
      <c r="S133" s="321" t="s">
        <v>396</v>
      </c>
      <c r="T133" s="313"/>
      <c r="U133" s="322">
        <f t="array" ref="U133">IFERROR(INDEX($B133:$M133,MATCH(Inputs!$C$2,'Dispatch P&amp;L'!$B$5:$M$5,0))-INDEX($B133:$M133,MATCH(EOMONTH(Inputs!$C$2,-1),'Dispatch P&amp;L'!$B$5:$M$5,0)),)</f>
        <v>36.399999999999977</v>
      </c>
      <c r="V133" s="323">
        <f>IFERROR(F133/E133-1,"NA")</f>
        <v>2.1174770099243956E-2</v>
      </c>
    </row>
    <row r="134" spans="1:22" ht="15" customHeight="1" x14ac:dyDescent="0.25">
      <c r="A134" s="319" t="s">
        <v>532</v>
      </c>
      <c r="B134" s="324">
        <v>0</v>
      </c>
      <c r="C134" s="324">
        <v>0</v>
      </c>
      <c r="D134" s="324">
        <v>0</v>
      </c>
      <c r="E134" s="324">
        <v>0</v>
      </c>
      <c r="F134" s="324">
        <v>0</v>
      </c>
      <c r="G134" s="324">
        <v>0</v>
      </c>
      <c r="H134" s="324">
        <v>0</v>
      </c>
      <c r="I134" s="324">
        <v>0</v>
      </c>
      <c r="J134" s="324">
        <v>0</v>
      </c>
      <c r="K134" s="324">
        <v>0</v>
      </c>
      <c r="L134" s="324">
        <v>0</v>
      </c>
      <c r="M134" s="324">
        <v>0</v>
      </c>
      <c r="N134" s="325">
        <f t="shared" si="55"/>
        <v>0</v>
      </c>
      <c r="O134" s="313"/>
      <c r="P134" s="321" t="s">
        <v>67</v>
      </c>
      <c r="Q134" s="321" t="s">
        <v>396</v>
      </c>
      <c r="R134" s="321" t="s">
        <v>130</v>
      </c>
      <c r="S134" s="321" t="s">
        <v>396</v>
      </c>
      <c r="T134" s="313"/>
      <c r="U134" s="322">
        <f t="array" ref="U134">IFERROR(INDEX($B134:$M134,MATCH(Inputs!$C$2,'Dispatch P&amp;L'!$B$5:$M$5,0))-INDEX($B134:$M134,MATCH(EOMONTH(Inputs!$C$2,-1),'Dispatch P&amp;L'!$B$5:$M$5,0)),)</f>
        <v>0</v>
      </c>
      <c r="V134" s="323" t="str">
        <f t="shared" ref="V134:V138" si="66">IFERROR(M134/L134-1,"NA")</f>
        <v>NA</v>
      </c>
    </row>
    <row r="135" spans="1:22" ht="15" customHeight="1" x14ac:dyDescent="0.25">
      <c r="A135" s="319" t="s">
        <v>533</v>
      </c>
      <c r="B135" s="324">
        <v>27680.62</v>
      </c>
      <c r="C135" s="324">
        <v>26400.62</v>
      </c>
      <c r="D135" s="324">
        <v>26400.62</v>
      </c>
      <c r="E135" s="324">
        <v>26400.62</v>
      </c>
      <c r="F135" s="324">
        <v>26400.62</v>
      </c>
      <c r="G135" s="324">
        <v>26400.61</v>
      </c>
      <c r="H135" s="324">
        <v>26400.62</v>
      </c>
      <c r="I135" s="324">
        <v>26400.62</v>
      </c>
      <c r="J135" s="324">
        <v>26400.62</v>
      </c>
      <c r="K135" s="324">
        <v>26400.62</v>
      </c>
      <c r="L135" s="324">
        <v>26400.62</v>
      </c>
      <c r="M135" s="324">
        <v>26400.62</v>
      </c>
      <c r="N135" s="325">
        <f t="shared" si="55"/>
        <v>318087.43</v>
      </c>
      <c r="O135" s="313"/>
      <c r="P135" s="321" t="s">
        <v>67</v>
      </c>
      <c r="Q135" s="321" t="s">
        <v>396</v>
      </c>
      <c r="R135" s="321" t="s">
        <v>130</v>
      </c>
      <c r="S135" s="321" t="s">
        <v>130</v>
      </c>
      <c r="T135" s="313"/>
      <c r="U135" s="322">
        <f t="array" ref="U135">IFERROR(INDEX($B135:$M135,MATCH(Inputs!$C$2,'Dispatch P&amp;L'!$B$5:$M$5,0))-INDEX($B135:$M135,MATCH(EOMONTH(Inputs!$C$2,-1),'Dispatch P&amp;L'!$B$5:$M$5,0)),)</f>
        <v>0</v>
      </c>
      <c r="V135" s="323">
        <f t="shared" si="66"/>
        <v>0</v>
      </c>
    </row>
    <row r="136" spans="1:22" ht="15" customHeight="1" x14ac:dyDescent="0.25">
      <c r="A136" s="319" t="s">
        <v>534</v>
      </c>
      <c r="B136" s="324">
        <v>0</v>
      </c>
      <c r="C136" s="324">
        <v>165</v>
      </c>
      <c r="D136" s="324">
        <v>165</v>
      </c>
      <c r="E136" s="324">
        <v>165</v>
      </c>
      <c r="F136" s="324">
        <v>165</v>
      </c>
      <c r="G136" s="324">
        <v>165</v>
      </c>
      <c r="H136" s="324">
        <v>165</v>
      </c>
      <c r="I136" s="324">
        <v>165</v>
      </c>
      <c r="J136" s="324">
        <v>165</v>
      </c>
      <c r="K136" s="324">
        <v>165</v>
      </c>
      <c r="L136" s="324">
        <v>165</v>
      </c>
      <c r="M136" s="324">
        <v>165</v>
      </c>
      <c r="N136" s="325">
        <f t="shared" si="55"/>
        <v>1815</v>
      </c>
      <c r="O136" s="313"/>
      <c r="P136" s="321" t="s">
        <v>67</v>
      </c>
      <c r="Q136" s="321" t="s">
        <v>396</v>
      </c>
      <c r="R136" s="321" t="s">
        <v>130</v>
      </c>
      <c r="S136" s="321" t="s">
        <v>130</v>
      </c>
      <c r="T136" s="313"/>
      <c r="U136" s="322">
        <f t="array" ref="U136">IFERROR(INDEX($B136:$M136,MATCH(Inputs!$C$2,'Dispatch P&amp;L'!$B$5:$M$5,0))-INDEX($B136:$M136,MATCH(EOMONTH(Inputs!$C$2,-1),'Dispatch P&amp;L'!$B$5:$M$5,0)),)</f>
        <v>0</v>
      </c>
      <c r="V136" s="323">
        <f t="shared" si="66"/>
        <v>0</v>
      </c>
    </row>
    <row r="137" spans="1:22" ht="15" customHeight="1" x14ac:dyDescent="0.25">
      <c r="A137" s="319" t="s">
        <v>535</v>
      </c>
      <c r="B137" s="324">
        <v>2040.98</v>
      </c>
      <c r="C137" s="324">
        <v>2076.9299999999998</v>
      </c>
      <c r="D137" s="324">
        <v>2136.8200000000002</v>
      </c>
      <c r="E137" s="324">
        <v>1504.48</v>
      </c>
      <c r="F137" s="324">
        <v>1244.01</v>
      </c>
      <c r="G137" s="324">
        <v>858.3</v>
      </c>
      <c r="H137" s="324">
        <v>1721.47</v>
      </c>
      <c r="I137" s="324">
        <v>1923.71</v>
      </c>
      <c r="J137" s="324">
        <v>1898.02</v>
      </c>
      <c r="K137" s="324">
        <v>1444.76</v>
      </c>
      <c r="L137" s="324">
        <v>605.62</v>
      </c>
      <c r="M137" s="324">
        <v>1654.91</v>
      </c>
      <c r="N137" s="325">
        <f t="shared" si="55"/>
        <v>19110.009999999995</v>
      </c>
      <c r="O137" s="313"/>
      <c r="P137" s="321" t="s">
        <v>67</v>
      </c>
      <c r="Q137" s="321" t="s">
        <v>396</v>
      </c>
      <c r="R137" s="321" t="s">
        <v>130</v>
      </c>
      <c r="S137" s="321" t="s">
        <v>130</v>
      </c>
      <c r="T137" s="313"/>
      <c r="U137" s="322">
        <f t="array" ref="U137">IFERROR(INDEX($B137:$M137,MATCH(Inputs!$C$2,'Dispatch P&amp;L'!$B$5:$M$5,0))-INDEX($B137:$M137,MATCH(EOMONTH(Inputs!$C$2,-1),'Dispatch P&amp;L'!$B$5:$M$5,0)),)</f>
        <v>1049.29</v>
      </c>
      <c r="V137" s="323">
        <f t="shared" si="66"/>
        <v>1.7325880915425516</v>
      </c>
    </row>
    <row r="138" spans="1:22" ht="15" customHeight="1" x14ac:dyDescent="0.25">
      <c r="A138" s="319" t="s">
        <v>536</v>
      </c>
      <c r="B138" s="324">
        <v>0</v>
      </c>
      <c r="C138" s="324">
        <v>0</v>
      </c>
      <c r="D138" s="324">
        <v>0</v>
      </c>
      <c r="E138" s="324">
        <v>0</v>
      </c>
      <c r="F138" s="324">
        <v>0</v>
      </c>
      <c r="G138" s="324">
        <v>0</v>
      </c>
      <c r="H138" s="324">
        <v>0</v>
      </c>
      <c r="I138" s="324">
        <v>0</v>
      </c>
      <c r="J138" s="324">
        <v>0</v>
      </c>
      <c r="K138" s="324">
        <v>0</v>
      </c>
      <c r="L138" s="324">
        <v>0</v>
      </c>
      <c r="M138" s="324">
        <v>0</v>
      </c>
      <c r="N138" s="325">
        <f t="shared" si="55"/>
        <v>0</v>
      </c>
      <c r="O138" s="313"/>
      <c r="P138" s="321" t="s">
        <v>67</v>
      </c>
      <c r="Q138" s="321" t="s">
        <v>396</v>
      </c>
      <c r="R138" s="321" t="s">
        <v>130</v>
      </c>
      <c r="S138" s="321" t="s">
        <v>130</v>
      </c>
      <c r="T138" s="313"/>
      <c r="U138" s="322">
        <f t="array" ref="U138">IFERROR(INDEX($B138:$M138,MATCH(Inputs!$C$2,'Dispatch P&amp;L'!$B$5:$M$5,0))-INDEX($B138:$M138,MATCH(EOMONTH(Inputs!$C$2,-1),'Dispatch P&amp;L'!$B$5:$M$5,0)),)</f>
        <v>0</v>
      </c>
      <c r="V138" s="323" t="str">
        <f t="shared" si="66"/>
        <v>NA</v>
      </c>
    </row>
    <row r="139" spans="1:22" ht="15" customHeight="1" x14ac:dyDescent="0.25">
      <c r="A139" s="319" t="s">
        <v>537</v>
      </c>
      <c r="B139" s="326">
        <f t="shared" ref="B139:M139" si="67">((((B134)+(B135))+(B136))+(B137))+(B138)</f>
        <v>29721.599999999999</v>
      </c>
      <c r="C139" s="326">
        <f t="shared" si="67"/>
        <v>28642.55</v>
      </c>
      <c r="D139" s="326">
        <f t="shared" si="67"/>
        <v>28702.44</v>
      </c>
      <c r="E139" s="326">
        <f t="shared" si="67"/>
        <v>28070.1</v>
      </c>
      <c r="F139" s="326">
        <f t="shared" si="67"/>
        <v>27809.629999999997</v>
      </c>
      <c r="G139" s="326">
        <f t="shared" si="67"/>
        <v>27423.91</v>
      </c>
      <c r="H139" s="326">
        <f t="shared" si="67"/>
        <v>28287.09</v>
      </c>
      <c r="I139" s="326">
        <f t="shared" si="67"/>
        <v>28489.329999999998</v>
      </c>
      <c r="J139" s="326">
        <f t="shared" si="67"/>
        <v>28463.64</v>
      </c>
      <c r="K139" s="326">
        <f t="shared" ref="K139" si="68">((((K134)+(K135))+(K136))+(K137))+(K138)</f>
        <v>28010.379999999997</v>
      </c>
      <c r="L139" s="326">
        <f t="shared" si="67"/>
        <v>27171.239999999998</v>
      </c>
      <c r="M139" s="326">
        <f t="shared" si="67"/>
        <v>28220.53</v>
      </c>
      <c r="N139" s="326">
        <f t="shared" si="55"/>
        <v>339012.43999999994</v>
      </c>
      <c r="O139" s="313"/>
      <c r="P139" s="321" t="s">
        <v>396</v>
      </c>
      <c r="Q139" s="321" t="s">
        <v>396</v>
      </c>
      <c r="R139" s="321" t="s">
        <v>396</v>
      </c>
      <c r="S139" s="321" t="s">
        <v>396</v>
      </c>
      <c r="T139" s="313"/>
      <c r="U139" s="322">
        <f t="array" ref="U139">IFERROR(INDEX($B139:$M139,MATCH(Inputs!$C$2,'Dispatch P&amp;L'!$B$5:$M$5,0))-INDEX($B139:$M139,MATCH(EOMONTH(Inputs!$C$2,-1),'Dispatch P&amp;L'!$B$5:$M$5,0)),)</f>
        <v>1049.2900000000009</v>
      </c>
      <c r="V139" s="323">
        <f>IFERROR(F139/E139-1,"NA")</f>
        <v>-9.2792686880346364E-3</v>
      </c>
    </row>
    <row r="140" spans="1:22" ht="15" customHeight="1" x14ac:dyDescent="0.25">
      <c r="A140" s="319" t="s">
        <v>538</v>
      </c>
      <c r="B140" s="324">
        <v>0</v>
      </c>
      <c r="C140" s="324">
        <v>0</v>
      </c>
      <c r="D140" s="324">
        <v>0</v>
      </c>
      <c r="E140" s="324">
        <v>0</v>
      </c>
      <c r="F140" s="324">
        <v>0</v>
      </c>
      <c r="G140" s="324">
        <v>0</v>
      </c>
      <c r="H140" s="324">
        <v>0</v>
      </c>
      <c r="I140" s="324">
        <v>0</v>
      </c>
      <c r="J140" s="324">
        <v>0</v>
      </c>
      <c r="K140" s="324">
        <v>0</v>
      </c>
      <c r="L140" s="324">
        <v>0</v>
      </c>
      <c r="M140" s="324">
        <v>0</v>
      </c>
      <c r="N140" s="325">
        <f t="shared" si="55"/>
        <v>0</v>
      </c>
      <c r="O140" s="313"/>
      <c r="P140" s="321" t="s">
        <v>67</v>
      </c>
      <c r="Q140" s="321" t="s">
        <v>396</v>
      </c>
      <c r="R140" s="321" t="s">
        <v>129</v>
      </c>
      <c r="S140" s="321" t="s">
        <v>396</v>
      </c>
      <c r="T140" s="313"/>
      <c r="U140" s="322">
        <f t="array" ref="U140">IFERROR(INDEX($B140:$M140,MATCH(Inputs!$C$2,'Dispatch P&amp;L'!$B$5:$M$5,0))-INDEX($B140:$M140,MATCH(EOMONTH(Inputs!$C$2,-1),'Dispatch P&amp;L'!$B$5:$M$5,0)),)</f>
        <v>0</v>
      </c>
      <c r="V140" s="323" t="str">
        <f t="shared" ref="V140:V147" si="69">IFERROR(M140/L140-1,"NA")</f>
        <v>NA</v>
      </c>
    </row>
    <row r="141" spans="1:22" ht="15" customHeight="1" x14ac:dyDescent="0.25">
      <c r="A141" s="319" t="s">
        <v>539</v>
      </c>
      <c r="B141" s="324">
        <v>19094.45</v>
      </c>
      <c r="C141" s="324">
        <v>14905.61</v>
      </c>
      <c r="D141" s="324">
        <v>8923.8799999999992</v>
      </c>
      <c r="E141" s="324">
        <v>7947.93</v>
      </c>
      <c r="F141" s="324">
        <v>8156.92</v>
      </c>
      <c r="G141" s="324">
        <v>9696.57</v>
      </c>
      <c r="H141" s="324">
        <v>8354.8700000000008</v>
      </c>
      <c r="I141" s="324">
        <v>8787.76</v>
      </c>
      <c r="J141" s="324">
        <v>9695.26</v>
      </c>
      <c r="K141" s="324">
        <v>8822.18</v>
      </c>
      <c r="L141" s="324">
        <v>7692</v>
      </c>
      <c r="M141" s="324">
        <v>4078.58</v>
      </c>
      <c r="N141" s="325">
        <f t="shared" si="55"/>
        <v>116156.00999999997</v>
      </c>
      <c r="O141" s="313"/>
      <c r="P141" s="321" t="s">
        <v>67</v>
      </c>
      <c r="Q141" s="321" t="s">
        <v>396</v>
      </c>
      <c r="R141" s="321" t="s">
        <v>129</v>
      </c>
      <c r="S141" s="321" t="s">
        <v>540</v>
      </c>
      <c r="T141" s="313"/>
      <c r="U141" s="322">
        <f t="array" ref="U141">IFERROR(INDEX($B141:$M141,MATCH(Inputs!$C$2,'Dispatch P&amp;L'!$B$5:$M$5,0))-INDEX($B141:$M141,MATCH(EOMONTH(Inputs!$C$2,-1),'Dispatch P&amp;L'!$B$5:$M$5,0)),)</f>
        <v>-3613.42</v>
      </c>
      <c r="V141" s="323">
        <f t="shared" si="69"/>
        <v>-0.46976339053562144</v>
      </c>
    </row>
    <row r="142" spans="1:22" ht="15" customHeight="1" x14ac:dyDescent="0.25">
      <c r="A142" s="319" t="s">
        <v>541</v>
      </c>
      <c r="B142" s="324">
        <v>126.14</v>
      </c>
      <c r="C142" s="324">
        <v>0</v>
      </c>
      <c r="D142" s="324">
        <v>91.37</v>
      </c>
      <c r="E142" s="324">
        <v>173.79</v>
      </c>
      <c r="F142" s="324">
        <v>0</v>
      </c>
      <c r="G142" s="324">
        <v>0</v>
      </c>
      <c r="H142" s="324">
        <v>295.08999999999997</v>
      </c>
      <c r="I142" s="324">
        <v>0</v>
      </c>
      <c r="J142" s="324">
        <v>0</v>
      </c>
      <c r="K142" s="324">
        <v>0</v>
      </c>
      <c r="L142" s="324">
        <v>0</v>
      </c>
      <c r="M142" s="324">
        <v>0</v>
      </c>
      <c r="N142" s="325">
        <f t="shared" si="55"/>
        <v>686.38999999999987</v>
      </c>
      <c r="O142" s="313"/>
      <c r="P142" s="321" t="s">
        <v>67</v>
      </c>
      <c r="Q142" s="321" t="s">
        <v>396</v>
      </c>
      <c r="R142" s="321" t="s">
        <v>129</v>
      </c>
      <c r="S142" s="321" t="s">
        <v>540</v>
      </c>
      <c r="T142" s="313"/>
      <c r="U142" s="322">
        <f t="array" ref="U142">IFERROR(INDEX($B142:$M142,MATCH(Inputs!$C$2,'Dispatch P&amp;L'!$B$5:$M$5,0))-INDEX($B142:$M142,MATCH(EOMONTH(Inputs!$C$2,-1),'Dispatch P&amp;L'!$B$5:$M$5,0)),)</f>
        <v>0</v>
      </c>
      <c r="V142" s="323" t="str">
        <f t="shared" si="69"/>
        <v>NA</v>
      </c>
    </row>
    <row r="143" spans="1:22" ht="15" customHeight="1" x14ac:dyDescent="0.25">
      <c r="A143" s="319" t="s">
        <v>542</v>
      </c>
      <c r="B143" s="324">
        <v>0</v>
      </c>
      <c r="C143" s="324">
        <v>490.02</v>
      </c>
      <c r="D143" s="324">
        <v>167.14</v>
      </c>
      <c r="E143" s="324">
        <v>2557.8000000000002</v>
      </c>
      <c r="F143" s="324">
        <v>27.01</v>
      </c>
      <c r="G143" s="324">
        <v>0</v>
      </c>
      <c r="H143" s="324">
        <v>2646</v>
      </c>
      <c r="I143" s="324">
        <v>1470</v>
      </c>
      <c r="J143" s="324">
        <v>90.35</v>
      </c>
      <c r="K143" s="324">
        <v>204.6</v>
      </c>
      <c r="L143" s="324">
        <v>26.96</v>
      </c>
      <c r="M143" s="324">
        <v>0</v>
      </c>
      <c r="N143" s="325">
        <f t="shared" si="55"/>
        <v>7679.880000000001</v>
      </c>
      <c r="O143" s="313"/>
      <c r="P143" s="321" t="s">
        <v>67</v>
      </c>
      <c r="Q143" s="321" t="s">
        <v>396</v>
      </c>
      <c r="R143" s="321" t="s">
        <v>129</v>
      </c>
      <c r="S143" s="321" t="s">
        <v>540</v>
      </c>
      <c r="T143" s="313"/>
      <c r="U143" s="322">
        <f t="array" ref="U143">IFERROR(INDEX($B143:$M143,MATCH(Inputs!$C$2,'Dispatch P&amp;L'!$B$5:$M$5,0))-INDEX($B143:$M143,MATCH(EOMONTH(Inputs!$C$2,-1),'Dispatch P&amp;L'!$B$5:$M$5,0)),)</f>
        <v>-26.96</v>
      </c>
      <c r="V143" s="323">
        <f t="shared" si="69"/>
        <v>-1</v>
      </c>
    </row>
    <row r="144" spans="1:22" ht="15" customHeight="1" x14ac:dyDescent="0.25">
      <c r="A144" s="319" t="s">
        <v>543</v>
      </c>
      <c r="B144" s="324">
        <v>28971.4</v>
      </c>
      <c r="C144" s="324">
        <v>3215.42</v>
      </c>
      <c r="D144" s="324">
        <v>2958.47</v>
      </c>
      <c r="E144" s="324">
        <v>3689.06</v>
      </c>
      <c r="F144" s="324">
        <v>3986.03</v>
      </c>
      <c r="G144" s="324">
        <v>8598.73</v>
      </c>
      <c r="H144" s="324">
        <v>2837.94</v>
      </c>
      <c r="I144" s="324">
        <v>6339.96</v>
      </c>
      <c r="J144" s="324">
        <v>5534.09</v>
      </c>
      <c r="K144" s="324">
        <v>9315.9599999999991</v>
      </c>
      <c r="L144" s="324">
        <v>6716.1</v>
      </c>
      <c r="M144" s="324">
        <v>2928.69</v>
      </c>
      <c r="N144" s="325">
        <f t="shared" si="55"/>
        <v>85091.85</v>
      </c>
      <c r="O144" s="313"/>
      <c r="P144" s="321" t="s">
        <v>67</v>
      </c>
      <c r="Q144" s="321" t="s">
        <v>396</v>
      </c>
      <c r="R144" s="321" t="s">
        <v>129</v>
      </c>
      <c r="S144" s="321" t="s">
        <v>540</v>
      </c>
      <c r="T144" s="313"/>
      <c r="U144" s="322">
        <f t="array" ref="U144">IFERROR(INDEX($B144:$M144,MATCH(Inputs!$C$2,'Dispatch P&amp;L'!$B$5:$M$5,0))-INDEX($B144:$M144,MATCH(EOMONTH(Inputs!$C$2,-1),'Dispatch P&amp;L'!$B$5:$M$5,0)),)</f>
        <v>-3787.4100000000003</v>
      </c>
      <c r="V144" s="323">
        <f t="shared" si="69"/>
        <v>-0.56392995935140933</v>
      </c>
    </row>
    <row r="145" spans="1:22" ht="15" customHeight="1" x14ac:dyDescent="0.25">
      <c r="A145" s="319" t="s">
        <v>544</v>
      </c>
      <c r="B145" s="324">
        <v>588.16999999999996</v>
      </c>
      <c r="C145" s="324">
        <v>684.36</v>
      </c>
      <c r="D145" s="324">
        <v>832.32</v>
      </c>
      <c r="E145" s="324">
        <v>484.44</v>
      </c>
      <c r="F145" s="324">
        <v>741.34</v>
      </c>
      <c r="G145" s="324">
        <v>798.72</v>
      </c>
      <c r="H145" s="324">
        <v>1068.5</v>
      </c>
      <c r="I145" s="324">
        <v>641.79999999999995</v>
      </c>
      <c r="J145" s="324">
        <v>1233.28</v>
      </c>
      <c r="K145" s="324">
        <v>2595.08</v>
      </c>
      <c r="L145" s="324">
        <v>1973.27</v>
      </c>
      <c r="M145" s="324">
        <v>899.37</v>
      </c>
      <c r="N145" s="325">
        <f t="shared" si="55"/>
        <v>12540.650000000001</v>
      </c>
      <c r="O145" s="313"/>
      <c r="P145" s="321" t="s">
        <v>67</v>
      </c>
      <c r="Q145" s="321" t="s">
        <v>396</v>
      </c>
      <c r="R145" s="321" t="s">
        <v>129</v>
      </c>
      <c r="S145" s="321" t="s">
        <v>540</v>
      </c>
      <c r="T145" s="313"/>
      <c r="U145" s="322">
        <f t="array" ref="U145">IFERROR(INDEX($B145:$M145,MATCH(Inputs!$C$2,'Dispatch P&amp;L'!$B$5:$M$5,0))-INDEX($B145:$M145,MATCH(EOMONTH(Inputs!$C$2,-1),'Dispatch P&amp;L'!$B$5:$M$5,0)),)</f>
        <v>-1073.9000000000001</v>
      </c>
      <c r="V145" s="323">
        <f t="shared" si="69"/>
        <v>-0.54422354771521375</v>
      </c>
    </row>
    <row r="146" spans="1:22" ht="15" customHeight="1" x14ac:dyDescent="0.25">
      <c r="A146" s="319" t="s">
        <v>545</v>
      </c>
      <c r="B146" s="324">
        <v>339</v>
      </c>
      <c r="C146" s="324">
        <v>1002.66</v>
      </c>
      <c r="D146" s="324">
        <v>229.5</v>
      </c>
      <c r="E146" s="324">
        <v>143.9</v>
      </c>
      <c r="F146" s="324">
        <v>235</v>
      </c>
      <c r="G146" s="324">
        <v>350</v>
      </c>
      <c r="H146" s="324">
        <v>320.74</v>
      </c>
      <c r="I146" s="324">
        <v>316.02999999999997</v>
      </c>
      <c r="J146" s="324">
        <v>357.41</v>
      </c>
      <c r="K146" s="324">
        <v>703</v>
      </c>
      <c r="L146" s="324">
        <v>343</v>
      </c>
      <c r="M146" s="324">
        <v>398</v>
      </c>
      <c r="N146" s="325">
        <f t="shared" si="55"/>
        <v>4738.24</v>
      </c>
      <c r="O146" s="313"/>
      <c r="P146" s="321" t="s">
        <v>67</v>
      </c>
      <c r="Q146" s="321" t="s">
        <v>396</v>
      </c>
      <c r="R146" s="321" t="s">
        <v>129</v>
      </c>
      <c r="S146" s="321" t="s">
        <v>540</v>
      </c>
      <c r="T146" s="313"/>
      <c r="U146" s="322">
        <f t="array" ref="U146">IFERROR(INDEX($B146:$M146,MATCH(Inputs!$C$2,'Dispatch P&amp;L'!$B$5:$M$5,0))-INDEX($B146:$M146,MATCH(EOMONTH(Inputs!$C$2,-1),'Dispatch P&amp;L'!$B$5:$M$5,0)),)</f>
        <v>55</v>
      </c>
      <c r="V146" s="323">
        <f t="shared" si="69"/>
        <v>0.16034985422740533</v>
      </c>
    </row>
    <row r="147" spans="1:22" ht="15" customHeight="1" x14ac:dyDescent="0.25">
      <c r="A147" s="319" t="s">
        <v>546</v>
      </c>
      <c r="B147" s="324">
        <v>815</v>
      </c>
      <c r="C147" s="324">
        <v>114.43</v>
      </c>
      <c r="D147" s="324">
        <v>180</v>
      </c>
      <c r="E147" s="324">
        <v>120</v>
      </c>
      <c r="F147" s="324">
        <v>195</v>
      </c>
      <c r="G147" s="324">
        <v>150</v>
      </c>
      <c r="H147" s="324">
        <v>201.54</v>
      </c>
      <c r="I147" s="324">
        <v>0</v>
      </c>
      <c r="J147" s="324">
        <v>255</v>
      </c>
      <c r="K147" s="324">
        <v>165</v>
      </c>
      <c r="L147" s="324">
        <v>60</v>
      </c>
      <c r="M147" s="324">
        <v>115</v>
      </c>
      <c r="N147" s="325">
        <f t="shared" si="55"/>
        <v>2370.9700000000003</v>
      </c>
      <c r="O147" s="313"/>
      <c r="P147" s="321" t="s">
        <v>67</v>
      </c>
      <c r="Q147" s="321" t="s">
        <v>396</v>
      </c>
      <c r="R147" s="321" t="s">
        <v>129</v>
      </c>
      <c r="S147" s="321" t="s">
        <v>540</v>
      </c>
      <c r="T147" s="313"/>
      <c r="U147" s="322">
        <f t="array" ref="U147">IFERROR(INDEX($B147:$M147,MATCH(Inputs!$C$2,'Dispatch P&amp;L'!$B$5:$M$5,0))-INDEX($B147:$M147,MATCH(EOMONTH(Inputs!$C$2,-1),'Dispatch P&amp;L'!$B$5:$M$5,0)),)</f>
        <v>55</v>
      </c>
      <c r="V147" s="323">
        <f t="shared" si="69"/>
        <v>0.91666666666666674</v>
      </c>
    </row>
    <row r="148" spans="1:22" ht="15" customHeight="1" x14ac:dyDescent="0.25">
      <c r="A148" s="319" t="s">
        <v>547</v>
      </c>
      <c r="B148" s="326">
        <f t="shared" ref="B148:M148" si="70">(((((((B140)+(B141))+(B142))+(B143))+(B144))+(B145))+(B146))+(B147)</f>
        <v>49934.16</v>
      </c>
      <c r="C148" s="326">
        <f t="shared" si="70"/>
        <v>20412.500000000004</v>
      </c>
      <c r="D148" s="326">
        <f t="shared" si="70"/>
        <v>13382.679999999998</v>
      </c>
      <c r="E148" s="326">
        <f t="shared" si="70"/>
        <v>15116.92</v>
      </c>
      <c r="F148" s="326">
        <f t="shared" si="70"/>
        <v>13341.300000000001</v>
      </c>
      <c r="G148" s="326">
        <f t="shared" si="70"/>
        <v>19594.02</v>
      </c>
      <c r="H148" s="326">
        <f t="shared" si="70"/>
        <v>15724.680000000002</v>
      </c>
      <c r="I148" s="326">
        <f t="shared" si="70"/>
        <v>17555.55</v>
      </c>
      <c r="J148" s="326">
        <f t="shared" si="70"/>
        <v>17165.39</v>
      </c>
      <c r="K148" s="326">
        <f t="shared" ref="K148" si="71">(((((((K140)+(K141))+(K142))+(K143))+(K144))+(K145))+(K146))+(K147)</f>
        <v>21805.82</v>
      </c>
      <c r="L148" s="326">
        <f t="shared" si="70"/>
        <v>16811.330000000002</v>
      </c>
      <c r="M148" s="326">
        <f t="shared" si="70"/>
        <v>8419.64</v>
      </c>
      <c r="N148" s="326">
        <f t="shared" si="55"/>
        <v>229263.99</v>
      </c>
      <c r="O148" s="313"/>
      <c r="P148" s="321" t="s">
        <v>396</v>
      </c>
      <c r="Q148" s="321" t="s">
        <v>396</v>
      </c>
      <c r="R148" s="321" t="s">
        <v>396</v>
      </c>
      <c r="S148" s="321" t="s">
        <v>396</v>
      </c>
      <c r="T148" s="313"/>
      <c r="U148" s="322">
        <f t="array" ref="U148">IFERROR(INDEX($B148:$M148,MATCH(Inputs!$C$2,'Dispatch P&amp;L'!$B$5:$M$5,0))-INDEX($B148:$M148,MATCH(EOMONTH(Inputs!$C$2,-1),'Dispatch P&amp;L'!$B$5:$M$5,0)),)</f>
        <v>-8391.6900000000023</v>
      </c>
      <c r="V148" s="323">
        <f t="shared" ref="V148:V157" si="72">IFERROR(F148/E148-1,"NA")</f>
        <v>-0.11745911204134174</v>
      </c>
    </row>
    <row r="149" spans="1:22" ht="15" customHeight="1" x14ac:dyDescent="0.25">
      <c r="A149" s="319" t="s">
        <v>548</v>
      </c>
      <c r="B149" s="324">
        <v>0</v>
      </c>
      <c r="C149" s="324">
        <v>0</v>
      </c>
      <c r="D149" s="324">
        <v>0</v>
      </c>
      <c r="E149" s="324">
        <v>4000</v>
      </c>
      <c r="F149" s="324">
        <v>0</v>
      </c>
      <c r="G149" s="324">
        <v>0</v>
      </c>
      <c r="H149" s="324">
        <v>0</v>
      </c>
      <c r="I149" s="324">
        <v>0</v>
      </c>
      <c r="J149" s="324">
        <v>0</v>
      </c>
      <c r="K149" s="324">
        <v>54000</v>
      </c>
      <c r="L149" s="324">
        <v>0</v>
      </c>
      <c r="M149" s="324">
        <v>0</v>
      </c>
      <c r="N149" s="325">
        <f t="shared" si="55"/>
        <v>58000</v>
      </c>
      <c r="O149" s="313"/>
      <c r="P149" s="321" t="s">
        <v>71</v>
      </c>
      <c r="Q149" s="321" t="s">
        <v>396</v>
      </c>
      <c r="R149" s="321" t="s">
        <v>141</v>
      </c>
      <c r="S149" s="321" t="s">
        <v>549</v>
      </c>
      <c r="T149" s="313"/>
      <c r="U149" s="322">
        <f t="array" ref="U149">IFERROR(INDEX($B149:$M149,MATCH(Inputs!$C$2,'Dispatch P&amp;L'!$B$5:$M$5,0))-INDEX($B149:$M149,MATCH(EOMONTH(Inputs!$C$2,-1),'Dispatch P&amp;L'!$B$5:$M$5,0)),)</f>
        <v>0</v>
      </c>
      <c r="V149" s="323">
        <f t="shared" si="72"/>
        <v>-1</v>
      </c>
    </row>
    <row r="150" spans="1:22" ht="15" customHeight="1" x14ac:dyDescent="0.25">
      <c r="A150" s="319" t="s">
        <v>550</v>
      </c>
      <c r="B150" s="326">
        <f t="shared" ref="B150:M150" si="73">(((((((((B61)+(B74)))+(B84))+(B113))+(B127))+(B133))+(B139))+(B148))+(B149)</f>
        <v>1033327.64</v>
      </c>
      <c r="C150" s="326">
        <f t="shared" si="73"/>
        <v>1003925.9400000001</v>
      </c>
      <c r="D150" s="326">
        <f t="shared" si="73"/>
        <v>1015879.1699999999</v>
      </c>
      <c r="E150" s="326">
        <f t="shared" si="73"/>
        <v>946764.34000000008</v>
      </c>
      <c r="F150" s="326">
        <f t="shared" si="73"/>
        <v>829669.2</v>
      </c>
      <c r="G150" s="326">
        <f t="shared" si="73"/>
        <v>882750.2</v>
      </c>
      <c r="H150" s="326">
        <f t="shared" si="73"/>
        <v>921319.66999999993</v>
      </c>
      <c r="I150" s="326">
        <f t="shared" si="73"/>
        <v>828389.20999999985</v>
      </c>
      <c r="J150" s="326">
        <f t="shared" si="73"/>
        <v>772556.95000000007</v>
      </c>
      <c r="K150" s="326">
        <f t="shared" ref="K150" si="74">(((((((((K61)+(K74)))+(K84))+(K113))+(K127))+(K133))+(K139))+(K148))+(K149)</f>
        <v>834206.52999999991</v>
      </c>
      <c r="L150" s="326">
        <f t="shared" si="73"/>
        <v>821471.52999999991</v>
      </c>
      <c r="M150" s="326">
        <f t="shared" si="73"/>
        <v>695264.96000000008</v>
      </c>
      <c r="N150" s="326">
        <f t="shared" si="55"/>
        <v>10585525.34</v>
      </c>
      <c r="O150" s="313"/>
      <c r="P150" s="321" t="s">
        <v>396</v>
      </c>
      <c r="Q150" s="321" t="s">
        <v>396</v>
      </c>
      <c r="R150" s="321" t="s">
        <v>396</v>
      </c>
      <c r="S150" s="321" t="s">
        <v>396</v>
      </c>
      <c r="T150" s="313"/>
      <c r="U150" s="322">
        <f t="array" ref="U150">IFERROR(INDEX($B150:$M150,MATCH(Inputs!$C$2,'Dispatch P&amp;L'!$B$5:$M$5,0))-INDEX($B150:$M150,MATCH(EOMONTH(Inputs!$C$2,-1),'Dispatch P&amp;L'!$B$5:$M$5,0)),)</f>
        <v>-126206.56999999983</v>
      </c>
      <c r="V150" s="323">
        <f t="shared" si="72"/>
        <v>-0.12367928855453103</v>
      </c>
    </row>
    <row r="151" spans="1:22" ht="15" customHeight="1" x14ac:dyDescent="0.25">
      <c r="A151" s="319" t="s">
        <v>551</v>
      </c>
      <c r="B151" s="326">
        <f t="shared" ref="B151:M151" si="75">(B46)-(B150)</f>
        <v>-119480.86999999988</v>
      </c>
      <c r="C151" s="326">
        <f t="shared" si="75"/>
        <v>-112176.00000000012</v>
      </c>
      <c r="D151" s="326">
        <f t="shared" si="75"/>
        <v>-110732.29000000004</v>
      </c>
      <c r="E151" s="326">
        <f>(E46)-(E150)</f>
        <v>79368.45000000007</v>
      </c>
      <c r="F151" s="326">
        <f t="shared" si="75"/>
        <v>93997.130000000121</v>
      </c>
      <c r="G151" s="326">
        <f t="shared" si="75"/>
        <v>52708.239999999991</v>
      </c>
      <c r="H151" s="326">
        <f t="shared" si="75"/>
        <v>29941.579999999958</v>
      </c>
      <c r="I151" s="326">
        <f t="shared" si="75"/>
        <v>99169.010000000242</v>
      </c>
      <c r="J151" s="326">
        <f t="shared" si="75"/>
        <v>155955.44000000006</v>
      </c>
      <c r="K151" s="326">
        <f t="shared" ref="K151" si="76">(K46)-(K150)</f>
        <v>83002.240000000224</v>
      </c>
      <c r="L151" s="326">
        <f t="shared" si="75"/>
        <v>115923.75</v>
      </c>
      <c r="M151" s="326">
        <f t="shared" si="75"/>
        <v>241632.57999999973</v>
      </c>
      <c r="N151" s="326">
        <f t="shared" si="55"/>
        <v>609309.26000000036</v>
      </c>
      <c r="O151" s="313"/>
      <c r="P151" s="321" t="s">
        <v>396</v>
      </c>
      <c r="Q151" s="321" t="s">
        <v>396</v>
      </c>
      <c r="R151" s="321" t="s">
        <v>396</v>
      </c>
      <c r="S151" s="321" t="s">
        <v>396</v>
      </c>
      <c r="T151" s="313"/>
      <c r="U151" s="322">
        <f t="array" ref="U151">IFERROR(INDEX($B151:$M151,MATCH(Inputs!$C$2,'Dispatch P&amp;L'!$B$5:$M$5,0))-INDEX($B151:$M151,MATCH(EOMONTH(Inputs!$C$2,-1),'Dispatch P&amp;L'!$B$5:$M$5,0)),)</f>
        <v>125708.82999999973</v>
      </c>
      <c r="V151" s="323">
        <f t="shared" si="72"/>
        <v>0.18431354020394797</v>
      </c>
    </row>
    <row r="152" spans="1:22" ht="15" customHeight="1" x14ac:dyDescent="0.25">
      <c r="A152" s="319" t="s">
        <v>552</v>
      </c>
      <c r="B152" s="320"/>
      <c r="C152" s="320"/>
      <c r="D152" s="320"/>
      <c r="E152" s="320"/>
      <c r="F152" s="320"/>
      <c r="G152" s="320"/>
      <c r="H152" s="320"/>
      <c r="I152" s="320"/>
      <c r="J152" s="320"/>
      <c r="K152" s="320"/>
      <c r="L152" s="320"/>
      <c r="M152" s="320"/>
      <c r="N152" s="320"/>
      <c r="O152" s="313"/>
      <c r="P152" s="321" t="s">
        <v>396</v>
      </c>
      <c r="Q152" s="321" t="s">
        <v>396</v>
      </c>
      <c r="R152" s="321" t="s">
        <v>396</v>
      </c>
      <c r="S152" s="321" t="s">
        <v>396</v>
      </c>
      <c r="T152" s="313"/>
      <c r="U152" s="322">
        <f t="array" ref="U152">IFERROR(INDEX($B152:$M152,MATCH(Inputs!$C$2,'Dispatch P&amp;L'!$B$5:$M$5,0))-INDEX($B152:$M152,MATCH(EOMONTH(Inputs!$C$2,-1),'Dispatch P&amp;L'!$B$5:$M$5,0)),)</f>
        <v>0</v>
      </c>
      <c r="V152" s="323" t="str">
        <f t="shared" si="72"/>
        <v>NA</v>
      </c>
    </row>
    <row r="153" spans="1:22" ht="15" customHeight="1" x14ac:dyDescent="0.25">
      <c r="A153" s="319" t="s">
        <v>553</v>
      </c>
      <c r="B153" s="324">
        <v>-841.44</v>
      </c>
      <c r="C153" s="324">
        <v>0</v>
      </c>
      <c r="D153" s="324">
        <v>0</v>
      </c>
      <c r="E153" s="324">
        <v>0</v>
      </c>
      <c r="F153" s="324">
        <v>0</v>
      </c>
      <c r="G153" s="324">
        <v>-215416.35</v>
      </c>
      <c r="H153" s="324">
        <v>0</v>
      </c>
      <c r="I153" s="324">
        <v>0</v>
      </c>
      <c r="J153" s="324">
        <v>0</v>
      </c>
      <c r="K153" s="324">
        <v>0</v>
      </c>
      <c r="L153" s="324">
        <v>0</v>
      </c>
      <c r="M153" s="324">
        <v>0</v>
      </c>
      <c r="N153" s="325">
        <f t="shared" ref="N153:N154" si="77">(((((((((((B153)+(C153))+(D153))+(E153))+(F153))+(G153))+(H153))+(I153))+(J153))+(K153))+(L153))+(M153)</f>
        <v>-216257.79</v>
      </c>
      <c r="O153" s="313"/>
      <c r="P153" s="321" t="s">
        <v>80</v>
      </c>
      <c r="Q153" s="321" t="s">
        <v>396</v>
      </c>
      <c r="R153" s="321" t="s">
        <v>80</v>
      </c>
      <c r="S153" s="321" t="s">
        <v>554</v>
      </c>
      <c r="T153" s="313"/>
      <c r="U153" s="322">
        <f t="array" ref="U153">IFERROR(INDEX($B153:$M153,MATCH(Inputs!$C$2,'Dispatch P&amp;L'!$B$5:$M$5,0))-INDEX($B153:$M153,MATCH(EOMONTH(Inputs!$C$2,-1),'Dispatch P&amp;L'!$B$5:$M$5,0)),)</f>
        <v>0</v>
      </c>
      <c r="V153" s="323" t="str">
        <f t="shared" si="72"/>
        <v>NA</v>
      </c>
    </row>
    <row r="154" spans="1:22" ht="15" customHeight="1" x14ac:dyDescent="0.25">
      <c r="A154" s="319" t="s">
        <v>555</v>
      </c>
      <c r="B154" s="324">
        <v>0</v>
      </c>
      <c r="C154" s="324">
        <v>0</v>
      </c>
      <c r="D154" s="324">
        <v>0</v>
      </c>
      <c r="E154" s="324">
        <v>0</v>
      </c>
      <c r="F154" s="324">
        <v>0</v>
      </c>
      <c r="G154" s="324">
        <v>0</v>
      </c>
      <c r="H154" s="324">
        <v>0</v>
      </c>
      <c r="I154" s="324">
        <v>0</v>
      </c>
      <c r="J154" s="324">
        <v>0</v>
      </c>
      <c r="K154" s="324">
        <v>0</v>
      </c>
      <c r="L154" s="324">
        <v>0</v>
      </c>
      <c r="M154" s="324">
        <v>0</v>
      </c>
      <c r="N154" s="325">
        <f t="shared" si="77"/>
        <v>0</v>
      </c>
      <c r="O154" s="313"/>
      <c r="P154" s="321" t="s">
        <v>80</v>
      </c>
      <c r="Q154" s="321" t="s">
        <v>396</v>
      </c>
      <c r="R154" s="321" t="s">
        <v>80</v>
      </c>
      <c r="S154" s="321" t="s">
        <v>554</v>
      </c>
      <c r="T154" s="313"/>
      <c r="U154" s="322">
        <f t="array" ref="U154">IFERROR(INDEX($B154:$M154,MATCH(Inputs!$C$2,'Dispatch P&amp;L'!$B$5:$M$5,0))-INDEX($B154:$M154,MATCH(EOMONTH(Inputs!$C$2,-1),'Dispatch P&amp;L'!$B$5:$M$5,0)),)</f>
        <v>0</v>
      </c>
      <c r="V154" s="323" t="str">
        <f t="shared" si="72"/>
        <v>NA</v>
      </c>
    </row>
    <row r="155" spans="1:22" ht="15" customHeight="1" x14ac:dyDescent="0.25">
      <c r="A155" s="319" t="s">
        <v>556</v>
      </c>
      <c r="B155" s="329">
        <f t="shared" ref="B155:N155" si="78">((B153)+(B154))</f>
        <v>-841.44</v>
      </c>
      <c r="C155" s="329">
        <f t="shared" si="78"/>
        <v>0</v>
      </c>
      <c r="D155" s="329">
        <f t="shared" si="78"/>
        <v>0</v>
      </c>
      <c r="E155" s="329">
        <f t="shared" si="78"/>
        <v>0</v>
      </c>
      <c r="F155" s="329">
        <f t="shared" si="78"/>
        <v>0</v>
      </c>
      <c r="G155" s="329">
        <f t="shared" si="78"/>
        <v>-215416.35</v>
      </c>
      <c r="H155" s="329">
        <f t="shared" si="78"/>
        <v>0</v>
      </c>
      <c r="I155" s="329">
        <f t="shared" si="78"/>
        <v>0</v>
      </c>
      <c r="J155" s="329">
        <f t="shared" si="78"/>
        <v>0</v>
      </c>
      <c r="K155" s="329">
        <f t="shared" ref="K155" si="79">((K153)+(K154))</f>
        <v>0</v>
      </c>
      <c r="L155" s="329">
        <f t="shared" si="78"/>
        <v>0</v>
      </c>
      <c r="M155" s="329">
        <f t="shared" si="78"/>
        <v>0</v>
      </c>
      <c r="N155" s="329">
        <f t="shared" si="78"/>
        <v>-216257.79</v>
      </c>
      <c r="O155" s="313"/>
      <c r="P155" s="321" t="s">
        <v>396</v>
      </c>
      <c r="Q155" s="321" t="s">
        <v>396</v>
      </c>
      <c r="R155" s="321" t="s">
        <v>396</v>
      </c>
      <c r="S155" s="321" t="s">
        <v>396</v>
      </c>
      <c r="T155" s="313"/>
      <c r="U155" s="322">
        <f t="array" ref="U155">IFERROR(INDEX($B155:$M155,MATCH(Inputs!$C$2,'Dispatch P&amp;L'!$B$5:$M$5,0))-INDEX($B155:$M155,MATCH(EOMONTH(Inputs!$C$2,-1),'Dispatch P&amp;L'!$B$5:$M$5,0)),)</f>
        <v>0</v>
      </c>
      <c r="V155" s="323" t="str">
        <f t="shared" si="72"/>
        <v>NA</v>
      </c>
    </row>
    <row r="156" spans="1:22" ht="15" customHeight="1" x14ac:dyDescent="0.25">
      <c r="A156" s="319" t="s">
        <v>557</v>
      </c>
      <c r="B156" s="320"/>
      <c r="C156" s="320"/>
      <c r="D156" s="320"/>
      <c r="E156" s="320"/>
      <c r="F156" s="320"/>
      <c r="G156" s="320"/>
      <c r="H156" s="320"/>
      <c r="I156" s="320"/>
      <c r="J156" s="320"/>
      <c r="K156" s="320"/>
      <c r="L156" s="320"/>
      <c r="M156" s="320"/>
      <c r="N156" s="320"/>
      <c r="O156" s="313"/>
      <c r="P156" s="321" t="s">
        <v>396</v>
      </c>
      <c r="Q156" s="321" t="s">
        <v>396</v>
      </c>
      <c r="R156" s="321" t="s">
        <v>396</v>
      </c>
      <c r="S156" s="321" t="s">
        <v>396</v>
      </c>
      <c r="T156" s="313"/>
      <c r="U156" s="322">
        <f t="array" ref="U156">IFERROR(INDEX($B156:$M156,MATCH(Inputs!$C$2,'Dispatch P&amp;L'!$B$5:$M$5,0))-INDEX($B156:$M156,MATCH(EOMONTH(Inputs!$C$2,-1),'Dispatch P&amp;L'!$B$5:$M$5,0)),)</f>
        <v>0</v>
      </c>
      <c r="V156" s="323" t="str">
        <f t="shared" si="72"/>
        <v>NA</v>
      </c>
    </row>
    <row r="157" spans="1:22" ht="15" customHeight="1" x14ac:dyDescent="0.25">
      <c r="A157" s="319" t="s">
        <v>558</v>
      </c>
      <c r="B157" s="324">
        <v>48.89</v>
      </c>
      <c r="C157" s="324">
        <v>0</v>
      </c>
      <c r="D157" s="324">
        <v>8770.83</v>
      </c>
      <c r="E157" s="324">
        <v>-30</v>
      </c>
      <c r="F157" s="324">
        <v>0</v>
      </c>
      <c r="G157" s="324">
        <v>9783.85</v>
      </c>
      <c r="H157" s="324">
        <v>0</v>
      </c>
      <c r="I157" s="324">
        <v>0</v>
      </c>
      <c r="J157" s="324">
        <v>8267.36</v>
      </c>
      <c r="K157" s="324">
        <v>0</v>
      </c>
      <c r="L157" s="324">
        <v>0</v>
      </c>
      <c r="M157" s="324">
        <v>7826.39</v>
      </c>
      <c r="N157" s="325">
        <f t="shared" ref="N157:N168" si="80">(((((((((((B157)+(C157))+(D157))+(E157))+(F157))+(G157))+(H157))+(I157))+(J157))+(K157))+(L157))+(M157)</f>
        <v>34667.32</v>
      </c>
      <c r="O157" s="313"/>
      <c r="P157" s="321" t="s">
        <v>80</v>
      </c>
      <c r="Q157" s="321" t="s">
        <v>396</v>
      </c>
      <c r="R157" s="321" t="s">
        <v>80</v>
      </c>
      <c r="S157" s="321" t="s">
        <v>554</v>
      </c>
      <c r="T157" s="313"/>
      <c r="U157" s="322">
        <f t="array" ref="U157">IFERROR(INDEX($B157:$M157,MATCH(Inputs!$C$2,'Dispatch P&amp;L'!$B$5:$M$5,0))-INDEX($B157:$M157,MATCH(EOMONTH(Inputs!$C$2,-1),'Dispatch P&amp;L'!$B$5:$M$5,0)),)</f>
        <v>7826.39</v>
      </c>
      <c r="V157" s="323">
        <f t="shared" si="72"/>
        <v>-1</v>
      </c>
    </row>
    <row r="158" spans="1:22" ht="15" customHeight="1" x14ac:dyDescent="0.25">
      <c r="A158" s="319" t="s">
        <v>559</v>
      </c>
      <c r="B158" s="324">
        <v>0</v>
      </c>
      <c r="C158" s="324">
        <v>0</v>
      </c>
      <c r="D158" s="324">
        <v>0</v>
      </c>
      <c r="E158" s="324">
        <v>0</v>
      </c>
      <c r="F158" s="324">
        <v>0</v>
      </c>
      <c r="G158" s="324">
        <v>0</v>
      </c>
      <c r="H158" s="324">
        <v>0</v>
      </c>
      <c r="I158" s="324">
        <v>0</v>
      </c>
      <c r="J158" s="324">
        <v>0</v>
      </c>
      <c r="K158" s="324">
        <v>0</v>
      </c>
      <c r="L158" s="324">
        <v>0</v>
      </c>
      <c r="M158" s="324">
        <v>0</v>
      </c>
      <c r="N158" s="325">
        <f t="shared" si="80"/>
        <v>0</v>
      </c>
      <c r="O158" s="313"/>
      <c r="P158" s="321" t="s">
        <v>81</v>
      </c>
      <c r="Q158" s="321"/>
      <c r="R158" s="321" t="s">
        <v>81</v>
      </c>
      <c r="S158" s="321" t="s">
        <v>554</v>
      </c>
      <c r="T158" s="313"/>
      <c r="U158" s="322"/>
      <c r="V158" s="323"/>
    </row>
    <row r="159" spans="1:22" ht="15" customHeight="1" x14ac:dyDescent="0.25">
      <c r="A159" s="319" t="s">
        <v>560</v>
      </c>
      <c r="B159" s="324">
        <v>0</v>
      </c>
      <c r="C159" s="324">
        <v>0</v>
      </c>
      <c r="D159" s="324">
        <v>0</v>
      </c>
      <c r="E159" s="324">
        <v>0</v>
      </c>
      <c r="F159" s="324">
        <v>0</v>
      </c>
      <c r="G159" s="324">
        <v>0</v>
      </c>
      <c r="H159" s="324">
        <v>0</v>
      </c>
      <c r="I159" s="324">
        <v>0</v>
      </c>
      <c r="J159" s="324">
        <v>0</v>
      </c>
      <c r="K159" s="324">
        <v>0</v>
      </c>
      <c r="L159" s="324">
        <v>0</v>
      </c>
      <c r="M159" s="324">
        <v>0</v>
      </c>
      <c r="N159" s="325">
        <f t="shared" si="80"/>
        <v>0</v>
      </c>
      <c r="O159" s="313"/>
      <c r="P159" s="321" t="s">
        <v>81</v>
      </c>
      <c r="Q159" s="321"/>
      <c r="R159" s="321" t="s">
        <v>81</v>
      </c>
      <c r="S159" s="321" t="s">
        <v>554</v>
      </c>
      <c r="T159" s="313"/>
      <c r="U159" s="322"/>
      <c r="V159" s="323"/>
    </row>
    <row r="160" spans="1:22" ht="15" customHeight="1" x14ac:dyDescent="0.25">
      <c r="A160" s="319" t="s">
        <v>561</v>
      </c>
      <c r="B160" s="324">
        <v>426366.75</v>
      </c>
      <c r="C160" s="324">
        <v>426366.75</v>
      </c>
      <c r="D160" s="324">
        <v>426366.75</v>
      </c>
      <c r="E160" s="324">
        <v>426366.75</v>
      </c>
      <c r="F160" s="324">
        <v>426366.75</v>
      </c>
      <c r="G160" s="324">
        <v>426366.75</v>
      </c>
      <c r="H160" s="324">
        <v>426366.75</v>
      </c>
      <c r="I160" s="324">
        <v>426366.75</v>
      </c>
      <c r="J160" s="324">
        <v>426366.75</v>
      </c>
      <c r="K160" s="324">
        <v>426366.75</v>
      </c>
      <c r="L160" s="324">
        <v>426366.75</v>
      </c>
      <c r="M160" s="324">
        <v>426366.75</v>
      </c>
      <c r="N160" s="325">
        <f t="shared" si="80"/>
        <v>5116401</v>
      </c>
      <c r="O160" s="313"/>
      <c r="P160" s="321" t="s">
        <v>71</v>
      </c>
      <c r="Q160" s="321" t="s">
        <v>396</v>
      </c>
      <c r="R160" s="321" t="s">
        <v>96</v>
      </c>
      <c r="S160" s="321" t="s">
        <v>549</v>
      </c>
      <c r="T160" s="313"/>
      <c r="U160" s="322">
        <f t="array" ref="U160">IFERROR(INDEX($B160:$M160,MATCH(Inputs!$C$2,'Dispatch P&amp;L'!$B$5:$M$5,0))-INDEX($B160:$M160,MATCH(EOMONTH(Inputs!$C$2,-1),'Dispatch P&amp;L'!$B$5:$M$5,0)),)</f>
        <v>0</v>
      </c>
      <c r="V160" s="323">
        <f t="shared" ref="V160:V167" si="81">IFERROR(F160/E160-1,"NA")</f>
        <v>0</v>
      </c>
    </row>
    <row r="161" spans="1:22" ht="15" customHeight="1" x14ac:dyDescent="0.25">
      <c r="A161" s="319" t="s">
        <v>562</v>
      </c>
      <c r="B161" s="324">
        <v>980.79</v>
      </c>
      <c r="C161" s="324">
        <v>1125.32</v>
      </c>
      <c r="D161" s="324">
        <v>1285.23</v>
      </c>
      <c r="E161" s="324">
        <v>0</v>
      </c>
      <c r="F161" s="324">
        <v>3096.3</v>
      </c>
      <c r="G161" s="324">
        <v>1584.18</v>
      </c>
      <c r="H161" s="324">
        <v>1656.69</v>
      </c>
      <c r="I161" s="324">
        <v>1849.1</v>
      </c>
      <c r="J161" s="324">
        <v>1849.11</v>
      </c>
      <c r="K161" s="324">
        <v>1849.11</v>
      </c>
      <c r="L161" s="324">
        <v>1935.37</v>
      </c>
      <c r="M161" s="324">
        <v>1935.37</v>
      </c>
      <c r="N161" s="325">
        <f t="shared" si="80"/>
        <v>19146.57</v>
      </c>
      <c r="O161" s="313"/>
      <c r="P161" s="321" t="s">
        <v>71</v>
      </c>
      <c r="Q161" s="321" t="s">
        <v>396</v>
      </c>
      <c r="R161" s="321" t="s">
        <v>95</v>
      </c>
      <c r="S161" s="321" t="s">
        <v>549</v>
      </c>
      <c r="T161" s="313"/>
      <c r="U161" s="322">
        <f t="array" ref="U161">IFERROR(INDEX($B161:$M161,MATCH(Inputs!$C$2,'Dispatch P&amp;L'!$B$5:$M$5,0))-INDEX($B161:$M161,MATCH(EOMONTH(Inputs!$C$2,-1),'Dispatch P&amp;L'!$B$5:$M$5,0)),)</f>
        <v>0</v>
      </c>
      <c r="V161" s="323" t="str">
        <f t="shared" si="81"/>
        <v>NA</v>
      </c>
    </row>
    <row r="162" spans="1:22" ht="15" customHeight="1" x14ac:dyDescent="0.25">
      <c r="A162" s="319" t="s">
        <v>563</v>
      </c>
      <c r="B162" s="324">
        <v>559081.28</v>
      </c>
      <c r="C162" s="324">
        <v>500158.41</v>
      </c>
      <c r="D162" s="324">
        <v>545575.63</v>
      </c>
      <c r="E162" s="324">
        <v>522811.84</v>
      </c>
      <c r="F162" s="324">
        <v>529362.49</v>
      </c>
      <c r="G162" s="324">
        <v>525321.41</v>
      </c>
      <c r="H162" s="324">
        <v>541689.36</v>
      </c>
      <c r="I162" s="324">
        <v>544596.31999999995</v>
      </c>
      <c r="J162" s="324">
        <v>535007.55000000005</v>
      </c>
      <c r="K162" s="324">
        <v>551737.39</v>
      </c>
      <c r="L162" s="324">
        <v>859128.01</v>
      </c>
      <c r="M162" s="324">
        <v>556137.34</v>
      </c>
      <c r="N162" s="325">
        <f t="shared" si="80"/>
        <v>6770607.0299999984</v>
      </c>
      <c r="O162" s="313"/>
      <c r="P162" s="321" t="s">
        <v>78</v>
      </c>
      <c r="Q162" s="321" t="s">
        <v>396</v>
      </c>
      <c r="R162" s="321" t="s">
        <v>78</v>
      </c>
      <c r="S162" s="321" t="s">
        <v>554</v>
      </c>
      <c r="T162" s="313"/>
      <c r="U162" s="322">
        <f t="array" ref="U162">IFERROR(INDEX($B162:$M162,MATCH(Inputs!$C$2,'Dispatch P&amp;L'!$B$5:$M$5,0))-INDEX($B162:$M162,MATCH(EOMONTH(Inputs!$C$2,-1),'Dispatch P&amp;L'!$B$5:$M$5,0)),)</f>
        <v>-302990.67000000004</v>
      </c>
      <c r="V162" s="323">
        <f t="shared" si="81"/>
        <v>1.2529651203002423E-2</v>
      </c>
    </row>
    <row r="163" spans="1:22" ht="15" customHeight="1" x14ac:dyDescent="0.25">
      <c r="A163" s="319" t="s">
        <v>564</v>
      </c>
      <c r="B163" s="324">
        <v>0</v>
      </c>
      <c r="C163" s="324">
        <v>0</v>
      </c>
      <c r="D163" s="324">
        <v>0</v>
      </c>
      <c r="E163" s="324">
        <v>0</v>
      </c>
      <c r="F163" s="324">
        <v>0</v>
      </c>
      <c r="G163" s="324">
        <v>0</v>
      </c>
      <c r="H163" s="324">
        <v>0</v>
      </c>
      <c r="I163" s="324">
        <v>0</v>
      </c>
      <c r="J163" s="324">
        <v>0</v>
      </c>
      <c r="K163" s="324">
        <v>0</v>
      </c>
      <c r="L163" s="324">
        <v>0</v>
      </c>
      <c r="M163" s="324">
        <v>0</v>
      </c>
      <c r="N163" s="325">
        <f t="shared" si="80"/>
        <v>0</v>
      </c>
      <c r="O163" s="313"/>
      <c r="P163" s="321" t="s">
        <v>80</v>
      </c>
      <c r="Q163" s="321" t="s">
        <v>396</v>
      </c>
      <c r="R163" s="321" t="s">
        <v>80</v>
      </c>
      <c r="S163" s="321" t="s">
        <v>554</v>
      </c>
      <c r="T163" s="313"/>
      <c r="U163" s="322">
        <f t="array" ref="U163">IFERROR(INDEX($B163:$M163,MATCH(Inputs!$C$2,'Dispatch P&amp;L'!$B$5:$M$5,0))-INDEX($B163:$M163,MATCH(EOMONTH(Inputs!$C$2,-1),'Dispatch P&amp;L'!$B$5:$M$5,0)),)</f>
        <v>0</v>
      </c>
      <c r="V163" s="323" t="str">
        <f t="shared" si="81"/>
        <v>NA</v>
      </c>
    </row>
    <row r="164" spans="1:22" ht="15" customHeight="1" x14ac:dyDescent="0.25">
      <c r="A164" s="319" t="s">
        <v>565</v>
      </c>
      <c r="B164" s="324">
        <v>-1065.8599999999999</v>
      </c>
      <c r="C164" s="324">
        <v>125</v>
      </c>
      <c r="D164" s="324">
        <v>354</v>
      </c>
      <c r="E164" s="324">
        <v>37579.910000000003</v>
      </c>
      <c r="F164" s="324">
        <v>226.5</v>
      </c>
      <c r="G164" s="324">
        <v>193.3</v>
      </c>
      <c r="H164" s="324">
        <v>44.26</v>
      </c>
      <c r="I164" s="324">
        <v>1093.56</v>
      </c>
      <c r="J164" s="324">
        <v>100</v>
      </c>
      <c r="K164" s="324">
        <v>2121.44</v>
      </c>
      <c r="L164" s="324">
        <v>722.4</v>
      </c>
      <c r="M164" s="324">
        <v>537.52</v>
      </c>
      <c r="N164" s="325">
        <f t="shared" si="80"/>
        <v>42032.030000000006</v>
      </c>
      <c r="O164" s="313"/>
      <c r="P164" s="321" t="s">
        <v>80</v>
      </c>
      <c r="Q164" s="321" t="s">
        <v>396</v>
      </c>
      <c r="R164" s="321" t="s">
        <v>80</v>
      </c>
      <c r="S164" s="321" t="s">
        <v>554</v>
      </c>
      <c r="T164" s="313"/>
      <c r="U164" s="322">
        <f t="array" ref="U164">IFERROR(INDEX($B164:$M164,MATCH(Inputs!$C$2,'Dispatch P&amp;L'!$B$5:$M$5,0))-INDEX($B164:$M164,MATCH(EOMONTH(Inputs!$C$2,-1),'Dispatch P&amp;L'!$B$5:$M$5,0)),)</f>
        <v>-184.88</v>
      </c>
      <c r="V164" s="323">
        <f t="shared" si="81"/>
        <v>-0.99397284346875769</v>
      </c>
    </row>
    <row r="165" spans="1:22" ht="15" customHeight="1" x14ac:dyDescent="0.25">
      <c r="A165" s="319" t="s">
        <v>566</v>
      </c>
      <c r="B165" s="324">
        <v>0</v>
      </c>
      <c r="C165" s="324">
        <v>0</v>
      </c>
      <c r="D165" s="324">
        <v>0</v>
      </c>
      <c r="E165" s="324">
        <v>0</v>
      </c>
      <c r="F165" s="324">
        <v>0</v>
      </c>
      <c r="G165" s="324">
        <v>0</v>
      </c>
      <c r="H165" s="324">
        <v>0</v>
      </c>
      <c r="I165" s="324">
        <v>0</v>
      </c>
      <c r="J165" s="324">
        <v>0</v>
      </c>
      <c r="K165" s="324">
        <v>0</v>
      </c>
      <c r="L165" s="324">
        <v>0</v>
      </c>
      <c r="M165" s="324">
        <v>0</v>
      </c>
      <c r="N165" s="325">
        <f t="shared" si="80"/>
        <v>0</v>
      </c>
      <c r="O165" s="313"/>
      <c r="P165" s="321" t="s">
        <v>82</v>
      </c>
      <c r="Q165" s="321" t="s">
        <v>396</v>
      </c>
      <c r="R165" s="321" t="s">
        <v>82</v>
      </c>
      <c r="S165" s="321" t="s">
        <v>476</v>
      </c>
      <c r="T165" s="313"/>
      <c r="U165" s="322">
        <f t="array" ref="U165">IFERROR(INDEX($B165:$M165,MATCH(Inputs!$C$2,'Dispatch P&amp;L'!$B$5:$M$5,0))-INDEX($B165:$M165,MATCH(EOMONTH(Inputs!$C$2,-1),'Dispatch P&amp;L'!$B$5:$M$5,0)),)</f>
        <v>0</v>
      </c>
      <c r="V165" s="323" t="str">
        <f t="shared" si="81"/>
        <v>NA</v>
      </c>
    </row>
    <row r="166" spans="1:22" ht="15" customHeight="1" x14ac:dyDescent="0.25">
      <c r="A166" s="319" t="s">
        <v>567</v>
      </c>
      <c r="B166" s="326">
        <f t="shared" ref="B166:M166" si="82">(((((B160)+(B161))+(B162))+(B163))+(B164))+(B165)+B158+B157+B159</f>
        <v>985411.85000000009</v>
      </c>
      <c r="C166" s="326">
        <f t="shared" si="82"/>
        <v>927775.48</v>
      </c>
      <c r="D166" s="326">
        <f t="shared" si="82"/>
        <v>982352.44</v>
      </c>
      <c r="E166" s="326">
        <f t="shared" si="82"/>
        <v>986728.50000000012</v>
      </c>
      <c r="F166" s="326">
        <f t="shared" si="82"/>
        <v>959052.04</v>
      </c>
      <c r="G166" s="326">
        <f t="shared" si="82"/>
        <v>963249.49000000011</v>
      </c>
      <c r="H166" s="326">
        <f t="shared" si="82"/>
        <v>969757.06</v>
      </c>
      <c r="I166" s="326">
        <f t="shared" si="82"/>
        <v>973905.73</v>
      </c>
      <c r="J166" s="326">
        <f t="shared" si="82"/>
        <v>971590.77</v>
      </c>
      <c r="K166" s="326">
        <f t="shared" ref="K166" si="83">(((((K160)+(K161))+(K162))+(K163))+(K164))+(K165)+K158+K157+K159</f>
        <v>982074.69</v>
      </c>
      <c r="L166" s="326">
        <f t="shared" si="82"/>
        <v>1288152.5299999998</v>
      </c>
      <c r="M166" s="326">
        <f t="shared" si="82"/>
        <v>992803.37</v>
      </c>
      <c r="N166" s="326">
        <f t="shared" si="80"/>
        <v>11982853.949999999</v>
      </c>
      <c r="O166" s="313"/>
      <c r="P166" s="321" t="s">
        <v>396</v>
      </c>
      <c r="Q166" s="321" t="s">
        <v>396</v>
      </c>
      <c r="R166" s="321" t="s">
        <v>396</v>
      </c>
      <c r="S166" s="321" t="s">
        <v>396</v>
      </c>
      <c r="T166" s="313"/>
      <c r="U166" s="322">
        <f t="array" ref="U166">IFERROR(INDEX($B166:$M166,MATCH(Inputs!$C$2,'Dispatch P&amp;L'!$B$5:$M$5,0))-INDEX($B166:$M166,MATCH(EOMONTH(Inputs!$C$2,-1),'Dispatch P&amp;L'!$B$5:$M$5,0)),)</f>
        <v>-295349.1599999998</v>
      </c>
      <c r="V166" s="323">
        <f t="shared" si="81"/>
        <v>-2.8048708433981662E-2</v>
      </c>
    </row>
    <row r="167" spans="1:22" ht="15" customHeight="1" x14ac:dyDescent="0.25">
      <c r="A167" s="319" t="s">
        <v>568</v>
      </c>
      <c r="B167" s="326">
        <f t="shared" ref="B167:M167" si="84">-(B155)-(B166)</f>
        <v>-984570.41000000015</v>
      </c>
      <c r="C167" s="326">
        <f t="shared" si="84"/>
        <v>-927775.48</v>
      </c>
      <c r="D167" s="326">
        <f t="shared" si="84"/>
        <v>-982352.44</v>
      </c>
      <c r="E167" s="326">
        <f t="shared" si="84"/>
        <v>-986728.50000000012</v>
      </c>
      <c r="F167" s="326">
        <f t="shared" si="84"/>
        <v>-959052.04</v>
      </c>
      <c r="G167" s="326">
        <f t="shared" si="84"/>
        <v>-747833.14000000013</v>
      </c>
      <c r="H167" s="326">
        <f t="shared" si="84"/>
        <v>-969757.06</v>
      </c>
      <c r="I167" s="326">
        <f t="shared" si="84"/>
        <v>-973905.73</v>
      </c>
      <c r="J167" s="326">
        <f t="shared" si="84"/>
        <v>-971590.77</v>
      </c>
      <c r="K167" s="326">
        <f t="shared" ref="K167" si="85">-(K155)-(K166)</f>
        <v>-982074.69</v>
      </c>
      <c r="L167" s="326">
        <f t="shared" si="84"/>
        <v>-1288152.5299999998</v>
      </c>
      <c r="M167" s="326">
        <f t="shared" si="84"/>
        <v>-992803.37</v>
      </c>
      <c r="N167" s="326">
        <f t="shared" si="80"/>
        <v>-11766596.159999998</v>
      </c>
      <c r="O167" s="313"/>
      <c r="P167" s="321" t="s">
        <v>396</v>
      </c>
      <c r="Q167" s="321" t="s">
        <v>396</v>
      </c>
      <c r="R167" s="321" t="s">
        <v>396</v>
      </c>
      <c r="S167" s="321" t="s">
        <v>396</v>
      </c>
      <c r="T167" s="313"/>
      <c r="U167" s="322">
        <f t="array" ref="U167">IFERROR(INDEX($B167:$M167,MATCH(Inputs!$C$2,'Dispatch P&amp;L'!$B$5:$M$5,0))-INDEX($B167:$M167,MATCH(EOMONTH(Inputs!$C$2,-1),'Dispatch P&amp;L'!$B$5:$M$5,0)),)</f>
        <v>295349.1599999998</v>
      </c>
      <c r="V167" s="323">
        <f t="shared" si="81"/>
        <v>-2.8048708433981662E-2</v>
      </c>
    </row>
    <row r="168" spans="1:22" ht="15" customHeight="1" x14ac:dyDescent="0.25">
      <c r="A168" s="319" t="s">
        <v>90</v>
      </c>
      <c r="B168" s="326">
        <f t="shared" ref="B168:M168" si="86">(B151)+(B167)</f>
        <v>-1104051.28</v>
      </c>
      <c r="C168" s="326">
        <f t="shared" si="86"/>
        <v>-1039951.4800000001</v>
      </c>
      <c r="D168" s="326">
        <f t="shared" si="86"/>
        <v>-1093084.73</v>
      </c>
      <c r="E168" s="326">
        <f t="shared" si="86"/>
        <v>-907360.05</v>
      </c>
      <c r="F168" s="326">
        <f t="shared" si="86"/>
        <v>-865054.90999999992</v>
      </c>
      <c r="G168" s="326">
        <f t="shared" si="86"/>
        <v>-695124.90000000014</v>
      </c>
      <c r="H168" s="326">
        <f t="shared" si="86"/>
        <v>-939815.4800000001</v>
      </c>
      <c r="I168" s="326">
        <f t="shared" si="86"/>
        <v>-874736.71999999974</v>
      </c>
      <c r="J168" s="326">
        <f t="shared" si="86"/>
        <v>-815635.33</v>
      </c>
      <c r="K168" s="326">
        <f t="shared" ref="K168" si="87">(K151)+(K167)</f>
        <v>-899072.44999999972</v>
      </c>
      <c r="L168" s="326">
        <f t="shared" si="86"/>
        <v>-1172228.7799999998</v>
      </c>
      <c r="M168" s="326">
        <f t="shared" si="86"/>
        <v>-751170.79000000027</v>
      </c>
      <c r="N168" s="326">
        <f t="shared" si="80"/>
        <v>-11157286.9</v>
      </c>
      <c r="O168" s="313"/>
      <c r="P168" s="313"/>
      <c r="Q168" s="313"/>
      <c r="R168" s="322"/>
      <c r="S168" s="313"/>
      <c r="T168" s="313"/>
      <c r="U168" s="313"/>
      <c r="V168" s="313"/>
    </row>
    <row r="169" spans="1:22" ht="15" customHeight="1" x14ac:dyDescent="0.25">
      <c r="A169" s="319"/>
      <c r="B169" s="320"/>
      <c r="C169" s="320"/>
      <c r="D169" s="320"/>
      <c r="E169" s="320"/>
      <c r="F169" s="320"/>
      <c r="G169" s="320"/>
      <c r="H169" s="320"/>
      <c r="I169" s="320"/>
      <c r="J169" s="320"/>
      <c r="K169" s="320"/>
      <c r="L169" s="320"/>
      <c r="M169" s="320"/>
      <c r="N169" s="320"/>
      <c r="O169" s="313"/>
      <c r="P169" s="313"/>
      <c r="Q169" s="313"/>
      <c r="R169" s="322"/>
      <c r="S169" s="313"/>
      <c r="T169" s="313"/>
      <c r="U169" s="313"/>
      <c r="V169" s="313"/>
    </row>
    <row r="170" spans="1:22" ht="15" customHeight="1" x14ac:dyDescent="0.25">
      <c r="B170" s="312"/>
      <c r="C170" s="312"/>
      <c r="D170" s="312"/>
      <c r="E170" s="312"/>
      <c r="F170" s="312"/>
      <c r="G170" s="312"/>
      <c r="H170" s="312"/>
      <c r="I170" s="312"/>
      <c r="J170" s="312"/>
      <c r="K170" s="312"/>
      <c r="L170" s="312"/>
      <c r="M170" s="22"/>
      <c r="O170" s="313"/>
      <c r="P170" s="313"/>
      <c r="Q170" s="313"/>
      <c r="R170" s="322"/>
      <c r="S170" s="313"/>
      <c r="T170" s="313"/>
      <c r="U170" s="313"/>
      <c r="V170" s="313"/>
    </row>
    <row r="171" spans="1:22" ht="15" customHeight="1" x14ac:dyDescent="0.25">
      <c r="B171" s="312"/>
      <c r="C171" s="312"/>
      <c r="D171" s="312"/>
      <c r="E171" s="312"/>
      <c r="F171" s="312"/>
      <c r="G171" s="312"/>
      <c r="H171" s="312"/>
      <c r="I171" s="312"/>
      <c r="J171" s="312"/>
      <c r="K171" s="312"/>
      <c r="L171" s="312"/>
      <c r="O171" s="313"/>
      <c r="P171" s="313"/>
      <c r="Q171" s="313"/>
      <c r="R171" s="322"/>
      <c r="S171" s="313"/>
      <c r="T171" s="313"/>
      <c r="U171" s="313"/>
      <c r="V171" s="313"/>
    </row>
    <row r="172" spans="1:22" ht="15" customHeight="1" x14ac:dyDescent="0.25">
      <c r="A172" s="330"/>
      <c r="O172" s="313"/>
      <c r="P172" s="313"/>
      <c r="Q172" s="313"/>
      <c r="R172" s="322"/>
      <c r="S172" s="313"/>
      <c r="T172" s="313"/>
      <c r="U172" s="313"/>
      <c r="V172" s="313"/>
    </row>
    <row r="173" spans="1:22" ht="15" customHeight="1" x14ac:dyDescent="0.25">
      <c r="O173" s="313"/>
      <c r="P173" s="313"/>
      <c r="Q173" s="313"/>
      <c r="R173" s="322"/>
      <c r="S173" s="313"/>
      <c r="T173" s="313"/>
      <c r="U173" s="313"/>
      <c r="V173" s="313"/>
    </row>
    <row r="174" spans="1:22" ht="15" customHeight="1" x14ac:dyDescent="0.25">
      <c r="A174" s="13" t="s">
        <v>569</v>
      </c>
      <c r="B174" s="331">
        <f t="shared" ref="B174:N174" si="88">SUMIFS(B$5:B$169,$A$5:$A$169,"*wages*",$A$5:$A$169,"&lt;&gt;"&amp;"*Total*")</f>
        <v>622675.84000000008</v>
      </c>
      <c r="C174" s="331">
        <f t="shared" si="88"/>
        <v>636804.08000000007</v>
      </c>
      <c r="D174" s="331">
        <f t="shared" si="88"/>
        <v>574944.47999999986</v>
      </c>
      <c r="E174" s="331">
        <f t="shared" si="88"/>
        <v>568895.54</v>
      </c>
      <c r="F174" s="331">
        <f t="shared" si="88"/>
        <v>564671.9</v>
      </c>
      <c r="G174" s="331">
        <f t="shared" si="88"/>
        <v>562484.42000000004</v>
      </c>
      <c r="H174" s="331">
        <f t="shared" si="88"/>
        <v>556235.55999999994</v>
      </c>
      <c r="I174" s="331">
        <f t="shared" si="88"/>
        <v>506607.1399999999</v>
      </c>
      <c r="J174" s="331">
        <f t="shared" si="88"/>
        <v>487044.38</v>
      </c>
      <c r="K174" s="331">
        <f t="shared" si="88"/>
        <v>499590.55000000005</v>
      </c>
      <c r="L174" s="331">
        <f t="shared" si="88"/>
        <v>505862.96000000008</v>
      </c>
      <c r="M174" s="331">
        <f t="shared" si="88"/>
        <v>505862.96000000008</v>
      </c>
      <c r="N174" s="331">
        <f t="shared" si="88"/>
        <v>6591679.8099999996</v>
      </c>
      <c r="O174" s="313"/>
      <c r="P174" s="313"/>
      <c r="Q174" s="313"/>
      <c r="R174" s="322"/>
      <c r="S174" s="313"/>
      <c r="T174" s="313"/>
      <c r="U174" s="313"/>
      <c r="V174" s="313"/>
    </row>
  </sheetData>
  <autoFilter ref="A5:V170" xr:uid="{00000000-0009-0000-0000-00001B000000}"/>
  <mergeCells count="4">
    <mergeCell ref="A1:N1"/>
    <mergeCell ref="A2:N2"/>
    <mergeCell ref="A3:N3"/>
    <mergeCell ref="U4:V4"/>
  </mergeCells>
  <pageMargins left="0.7" right="0.7" top="0.75" bottom="0.75" header="0" footer="0"/>
  <pageSetup orientation="portrai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116F99"/>
  </sheetPr>
  <dimension ref="A1:Q142"/>
  <sheetViews>
    <sheetView workbookViewId="0">
      <pane xSplit="1" ySplit="5" topLeftCell="C102" activePane="bottomRight" state="frozen"/>
      <selection pane="topRight" activeCell="B1" sqref="B1"/>
      <selection pane="bottomLeft" activeCell="A6" sqref="A6"/>
      <selection pane="bottomRight" activeCell="Q102" sqref="Q102 Q109 Q112 Q115 Q117:Q118"/>
    </sheetView>
  </sheetViews>
  <sheetFormatPr defaultColWidth="14.42578125" defaultRowHeight="15" customHeight="1" outlineLevelCol="1" x14ac:dyDescent="0.25"/>
  <cols>
    <col min="1" max="1" width="55.85546875" customWidth="1"/>
    <col min="2" max="4" width="16.5703125" customWidth="1"/>
    <col min="5" max="6" width="16.5703125" customWidth="1" outlineLevel="1"/>
    <col min="7" max="10" width="16.42578125" customWidth="1" outlineLevel="1"/>
    <col min="11" max="11" width="17.42578125" customWidth="1" outlineLevel="1"/>
    <col min="12" max="13" width="16.42578125" customWidth="1" outlineLevel="1"/>
    <col min="14" max="14" width="17.42578125" customWidth="1" outlineLevel="1"/>
    <col min="15" max="15" width="6.5703125" customWidth="1"/>
    <col min="16" max="16" width="41.42578125" customWidth="1"/>
    <col min="17" max="17" width="49.42578125" customWidth="1"/>
    <col min="18" max="26" width="9.140625" customWidth="1"/>
  </cols>
  <sheetData>
    <row r="1" spans="1:17" ht="15" customHeight="1" x14ac:dyDescent="0.25">
      <c r="A1" s="698" t="s">
        <v>386</v>
      </c>
      <c r="B1" s="671"/>
      <c r="C1" s="671"/>
      <c r="D1" s="671"/>
      <c r="E1" s="671"/>
      <c r="F1" s="671"/>
      <c r="G1" s="671"/>
      <c r="H1" s="671"/>
      <c r="I1" s="671"/>
      <c r="J1" s="671"/>
      <c r="K1" s="671"/>
      <c r="L1" s="671"/>
      <c r="M1" s="671"/>
      <c r="N1" s="671"/>
      <c r="O1" s="73"/>
      <c r="P1" s="73"/>
      <c r="Q1" s="73"/>
    </row>
    <row r="2" spans="1:17" ht="15" customHeight="1" x14ac:dyDescent="0.25">
      <c r="A2" s="698" t="s">
        <v>570</v>
      </c>
      <c r="B2" s="671"/>
      <c r="C2" s="671"/>
      <c r="D2" s="671"/>
      <c r="E2" s="671"/>
      <c r="F2" s="671"/>
      <c r="G2" s="671"/>
      <c r="H2" s="671"/>
      <c r="I2" s="671"/>
      <c r="J2" s="671"/>
      <c r="K2" s="671"/>
      <c r="L2" s="671"/>
      <c r="M2" s="671"/>
      <c r="N2" s="671"/>
      <c r="O2" s="73"/>
      <c r="P2" s="73"/>
      <c r="Q2" s="73"/>
    </row>
    <row r="3" spans="1:17" ht="15" customHeight="1" x14ac:dyDescent="0.25">
      <c r="A3" s="699" t="str">
        <f>"As of "&amp;TEXT(Inputs!$C$2,"Mmmm d, yyyy")</f>
        <v>As of December 31, 2025</v>
      </c>
      <c r="B3" s="671"/>
      <c r="C3" s="671"/>
      <c r="D3" s="671"/>
      <c r="E3" s="671"/>
      <c r="F3" s="671"/>
      <c r="G3" s="671"/>
      <c r="H3" s="671"/>
      <c r="I3" s="671"/>
      <c r="J3" s="671"/>
      <c r="K3" s="671"/>
      <c r="L3" s="671"/>
      <c r="M3" s="671"/>
      <c r="N3" s="671"/>
      <c r="O3" s="73"/>
      <c r="P3" s="73"/>
      <c r="Q3" s="73"/>
    </row>
    <row r="4" spans="1:17" ht="14.25" customHeight="1" x14ac:dyDescent="0.25">
      <c r="C4" s="1">
        <v>2</v>
      </c>
      <c r="D4" s="1">
        <v>3</v>
      </c>
      <c r="E4" s="1">
        <v>4</v>
      </c>
      <c r="F4" s="1">
        <v>5</v>
      </c>
      <c r="G4" s="1">
        <v>6</v>
      </c>
      <c r="H4" s="1">
        <v>7</v>
      </c>
      <c r="I4" s="1">
        <v>8</v>
      </c>
      <c r="J4" s="1">
        <v>9</v>
      </c>
      <c r="K4" s="1">
        <v>10</v>
      </c>
      <c r="L4" s="1">
        <v>11</v>
      </c>
      <c r="M4" s="1">
        <v>12</v>
      </c>
      <c r="N4" s="1">
        <v>13</v>
      </c>
      <c r="O4" s="73"/>
      <c r="P4" s="73"/>
      <c r="Q4" s="73"/>
    </row>
    <row r="5" spans="1:17" ht="14.25" customHeight="1" x14ac:dyDescent="0.25">
      <c r="A5" s="316"/>
      <c r="B5" s="317">
        <f>'Dispatch BS-Monthly'!AI5</f>
        <v>45657</v>
      </c>
      <c r="C5" s="317">
        <f>'Dispatch BS-Monthly'!AJ5</f>
        <v>45688</v>
      </c>
      <c r="D5" s="317">
        <f>'Dispatch BS-Monthly'!AK5</f>
        <v>45716</v>
      </c>
      <c r="E5" s="317">
        <f>'Dispatch BS-Monthly'!AL5</f>
        <v>45747</v>
      </c>
      <c r="F5" s="317">
        <f>'Dispatch BS-Monthly'!AM5</f>
        <v>45777</v>
      </c>
      <c r="G5" s="317">
        <f>'Dispatch BS-Monthly'!AN5</f>
        <v>45808</v>
      </c>
      <c r="H5" s="317">
        <f>'Dispatch BS-Monthly'!AO5</f>
        <v>45838</v>
      </c>
      <c r="I5" s="317">
        <f>'Dispatch BS-Monthly'!AP5</f>
        <v>45869</v>
      </c>
      <c r="J5" s="317">
        <f>'Dispatch BS-Monthly'!AQ5</f>
        <v>45900</v>
      </c>
      <c r="K5" s="317">
        <f>'Dispatch BS-Monthly'!AR5</f>
        <v>45930</v>
      </c>
      <c r="L5" s="317">
        <f>'Dispatch BS-Monthly'!AS5</f>
        <v>45961</v>
      </c>
      <c r="M5" s="317">
        <f>'Dispatch BS-Monthly'!AT5</f>
        <v>45991</v>
      </c>
      <c r="N5" s="317">
        <f>'Dispatch BS-Monthly'!AU5</f>
        <v>46022</v>
      </c>
      <c r="O5" s="73"/>
      <c r="P5" s="332" t="s">
        <v>571</v>
      </c>
      <c r="Q5" s="332" t="s">
        <v>572</v>
      </c>
    </row>
    <row r="6" spans="1:17" ht="14.25" customHeight="1" x14ac:dyDescent="0.25">
      <c r="A6" s="319" t="s">
        <v>573</v>
      </c>
      <c r="B6" s="320"/>
      <c r="C6" s="320"/>
      <c r="D6" s="320"/>
      <c r="E6" s="320"/>
      <c r="F6" s="320"/>
      <c r="G6" s="320"/>
      <c r="H6" s="320"/>
      <c r="I6" s="320"/>
      <c r="J6" s="320"/>
      <c r="K6" s="320"/>
      <c r="L6" s="320"/>
      <c r="M6" s="320"/>
      <c r="N6" s="320"/>
      <c r="O6" s="73"/>
      <c r="P6" s="333"/>
      <c r="Q6" s="333"/>
    </row>
    <row r="7" spans="1:17" ht="14.25" customHeight="1" x14ac:dyDescent="0.25">
      <c r="A7" s="319" t="s">
        <v>574</v>
      </c>
      <c r="B7" s="320"/>
      <c r="C7" s="320"/>
      <c r="D7" s="320"/>
      <c r="E7" s="320"/>
      <c r="F7" s="320"/>
      <c r="G7" s="320"/>
      <c r="H7" s="320"/>
      <c r="I7" s="320"/>
      <c r="J7" s="320"/>
      <c r="K7" s="320"/>
      <c r="L7" s="320"/>
      <c r="M7" s="320"/>
      <c r="N7" s="320"/>
      <c r="O7" s="73"/>
      <c r="P7" s="333"/>
      <c r="Q7" s="333"/>
    </row>
    <row r="8" spans="1:17" ht="14.25" customHeight="1" x14ac:dyDescent="0.25">
      <c r="A8" s="319" t="s">
        <v>575</v>
      </c>
      <c r="B8" s="320"/>
      <c r="C8" s="320"/>
      <c r="D8" s="320"/>
      <c r="E8" s="320"/>
      <c r="F8" s="320"/>
      <c r="G8" s="320"/>
      <c r="H8" s="320"/>
      <c r="I8" s="320"/>
      <c r="J8" s="320"/>
      <c r="K8" s="320"/>
      <c r="L8" s="320"/>
      <c r="M8" s="320"/>
      <c r="N8" s="320"/>
      <c r="O8" s="73"/>
      <c r="P8" s="333"/>
      <c r="Q8" s="333"/>
    </row>
    <row r="9" spans="1:17" ht="14.25" customHeight="1" x14ac:dyDescent="0.25">
      <c r="A9" s="319" t="s">
        <v>576</v>
      </c>
      <c r="B9" s="328">
        <v>0</v>
      </c>
      <c r="C9" s="328">
        <v>0</v>
      </c>
      <c r="D9" s="328">
        <v>0</v>
      </c>
      <c r="E9" s="328">
        <v>0</v>
      </c>
      <c r="F9" s="328">
        <v>0</v>
      </c>
      <c r="G9" s="328">
        <v>0</v>
      </c>
      <c r="H9" s="328">
        <v>0</v>
      </c>
      <c r="I9" s="328">
        <v>0</v>
      </c>
      <c r="J9" s="328">
        <v>0</v>
      </c>
      <c r="K9" s="328">
        <v>0</v>
      </c>
      <c r="L9" s="328">
        <v>0</v>
      </c>
      <c r="M9" s="328">
        <v>0</v>
      </c>
      <c r="N9" s="328">
        <v>0</v>
      </c>
      <c r="O9" s="73"/>
      <c r="P9" s="333"/>
      <c r="Q9" s="333"/>
    </row>
    <row r="10" spans="1:17" ht="14.25" customHeight="1" x14ac:dyDescent="0.25">
      <c r="A10" s="319" t="s">
        <v>577</v>
      </c>
      <c r="B10" s="328">
        <v>152753.72</v>
      </c>
      <c r="C10" s="328">
        <v>498580.43000000005</v>
      </c>
      <c r="D10" s="328">
        <v>263237.01</v>
      </c>
      <c r="E10" s="328">
        <v>234904.23</v>
      </c>
      <c r="F10" s="328">
        <v>197838.01</v>
      </c>
      <c r="G10" s="328">
        <v>199874.40000000002</v>
      </c>
      <c r="H10" s="328">
        <v>199848.68000000002</v>
      </c>
      <c r="I10" s="328">
        <v>199838.26</v>
      </c>
      <c r="J10" s="328">
        <v>199856.81</v>
      </c>
      <c r="K10" s="328">
        <v>154824.5</v>
      </c>
      <c r="L10" s="328">
        <v>116615.84</v>
      </c>
      <c r="M10" s="328">
        <v>199836.93</v>
      </c>
      <c r="N10" s="328">
        <v>3414.2399999999907</v>
      </c>
      <c r="O10" s="73"/>
      <c r="P10" s="333" t="s">
        <v>159</v>
      </c>
      <c r="Q10" s="333"/>
    </row>
    <row r="11" spans="1:17" ht="14.25" customHeight="1" x14ac:dyDescent="0.25">
      <c r="A11" s="319" t="s">
        <v>578</v>
      </c>
      <c r="B11" s="328">
        <v>202072.11</v>
      </c>
      <c r="C11" s="328">
        <v>612075.1</v>
      </c>
      <c r="D11" s="328">
        <v>1559184.06</v>
      </c>
      <c r="E11" s="328">
        <v>585564.57000000007</v>
      </c>
      <c r="F11" s="328">
        <v>361127.4800000001</v>
      </c>
      <c r="G11" s="328">
        <v>215746.2300000001</v>
      </c>
      <c r="H11" s="328">
        <v>1339158.1400000001</v>
      </c>
      <c r="I11" s="328">
        <v>917281.07000000007</v>
      </c>
      <c r="J11" s="328">
        <v>833751.45000000007</v>
      </c>
      <c r="K11" s="328">
        <v>486232.71000000008</v>
      </c>
      <c r="L11" s="328">
        <v>363245.45000000007</v>
      </c>
      <c r="M11" s="328">
        <v>272568.2300000001</v>
      </c>
      <c r="N11" s="328">
        <v>42754.010000000097</v>
      </c>
      <c r="O11" s="73"/>
      <c r="P11" s="333" t="s">
        <v>159</v>
      </c>
      <c r="Q11" s="333"/>
    </row>
    <row r="12" spans="1:17" ht="14.25" customHeight="1" x14ac:dyDescent="0.25">
      <c r="A12" s="319" t="s">
        <v>579</v>
      </c>
      <c r="B12" s="328">
        <v>0</v>
      </c>
      <c r="C12" s="328">
        <v>0</v>
      </c>
      <c r="D12" s="328">
        <v>0</v>
      </c>
      <c r="E12" s="328">
        <v>0</v>
      </c>
      <c r="F12" s="328">
        <v>0</v>
      </c>
      <c r="G12" s="328">
        <v>0</v>
      </c>
      <c r="H12" s="328">
        <v>0</v>
      </c>
      <c r="I12" s="328">
        <v>0</v>
      </c>
      <c r="J12" s="328">
        <v>0</v>
      </c>
      <c r="K12" s="328">
        <v>0</v>
      </c>
      <c r="L12" s="328">
        <v>0</v>
      </c>
      <c r="M12" s="328">
        <v>0</v>
      </c>
      <c r="N12" s="328">
        <v>0</v>
      </c>
      <c r="O12" s="73"/>
      <c r="P12" s="333" t="s">
        <v>159</v>
      </c>
      <c r="Q12" s="333"/>
    </row>
    <row r="13" spans="1:17" ht="14.25" customHeight="1" x14ac:dyDescent="0.25">
      <c r="A13" s="319" t="s">
        <v>580</v>
      </c>
      <c r="B13" s="328">
        <v>0</v>
      </c>
      <c r="C13" s="328">
        <v>0</v>
      </c>
      <c r="D13" s="328">
        <v>0</v>
      </c>
      <c r="E13" s="328">
        <v>0</v>
      </c>
      <c r="F13" s="328">
        <v>0</v>
      </c>
      <c r="G13" s="328">
        <v>0</v>
      </c>
      <c r="H13" s="328">
        <v>0</v>
      </c>
      <c r="I13" s="328">
        <v>0</v>
      </c>
      <c r="J13" s="328">
        <v>0</v>
      </c>
      <c r="K13" s="328">
        <v>0</v>
      </c>
      <c r="L13" s="328">
        <v>0</v>
      </c>
      <c r="M13" s="328">
        <v>0</v>
      </c>
      <c r="N13" s="328">
        <v>0</v>
      </c>
      <c r="O13" s="73"/>
      <c r="P13" s="333" t="s">
        <v>159</v>
      </c>
      <c r="Q13" s="333"/>
    </row>
    <row r="14" spans="1:17" ht="14.25" customHeight="1" x14ac:dyDescent="0.25">
      <c r="A14" s="319" t="s">
        <v>581</v>
      </c>
      <c r="B14" s="328">
        <v>0</v>
      </c>
      <c r="C14" s="328">
        <v>0</v>
      </c>
      <c r="D14" s="328">
        <v>0</v>
      </c>
      <c r="E14" s="328">
        <v>0</v>
      </c>
      <c r="F14" s="328">
        <v>0</v>
      </c>
      <c r="G14" s="328">
        <v>0</v>
      </c>
      <c r="H14" s="328">
        <v>0</v>
      </c>
      <c r="I14" s="328">
        <v>0</v>
      </c>
      <c r="J14" s="328">
        <v>0</v>
      </c>
      <c r="K14" s="328">
        <v>0</v>
      </c>
      <c r="L14" s="328">
        <v>0</v>
      </c>
      <c r="M14" s="328">
        <v>0</v>
      </c>
      <c r="N14" s="328">
        <v>0</v>
      </c>
      <c r="O14" s="73"/>
      <c r="P14" s="333" t="s">
        <v>159</v>
      </c>
      <c r="Q14" s="333"/>
    </row>
    <row r="15" spans="1:17" ht="14.25" customHeight="1" x14ac:dyDescent="0.25">
      <c r="A15" s="319" t="s">
        <v>582</v>
      </c>
      <c r="B15" s="328">
        <v>1545</v>
      </c>
      <c r="C15" s="328">
        <v>1545</v>
      </c>
      <c r="D15" s="328">
        <v>1545</v>
      </c>
      <c r="E15" s="328">
        <v>1545</v>
      </c>
      <c r="F15" s="328">
        <v>1545</v>
      </c>
      <c r="G15" s="328">
        <v>1545</v>
      </c>
      <c r="H15" s="328">
        <v>1545</v>
      </c>
      <c r="I15" s="328">
        <v>1545</v>
      </c>
      <c r="J15" s="328">
        <v>1545</v>
      </c>
      <c r="K15" s="328">
        <v>1545</v>
      </c>
      <c r="L15" s="328">
        <v>1545</v>
      </c>
      <c r="M15" s="328">
        <v>1545</v>
      </c>
      <c r="N15" s="328">
        <v>1545</v>
      </c>
      <c r="O15" s="73"/>
      <c r="P15" s="333" t="s">
        <v>159</v>
      </c>
      <c r="Q15" s="333"/>
    </row>
    <row r="16" spans="1:17" ht="14.25" customHeight="1" x14ac:dyDescent="0.25">
      <c r="A16" s="319" t="s">
        <v>583</v>
      </c>
      <c r="B16" s="326">
        <f t="shared" ref="B16:N16" si="0">((((((B9)+(B10))+(B11))+(B12))+(B13))+(B14))+(B15)</f>
        <v>356370.82999999996</v>
      </c>
      <c r="C16" s="326">
        <f t="shared" si="0"/>
        <v>1112200.53</v>
      </c>
      <c r="D16" s="326">
        <f t="shared" si="0"/>
        <v>1823966.07</v>
      </c>
      <c r="E16" s="326">
        <f t="shared" si="0"/>
        <v>822013.8</v>
      </c>
      <c r="F16" s="326">
        <f t="shared" si="0"/>
        <v>560510.49000000011</v>
      </c>
      <c r="G16" s="326">
        <f t="shared" si="0"/>
        <v>417165.63000000012</v>
      </c>
      <c r="H16" s="326">
        <f t="shared" si="0"/>
        <v>1540551.82</v>
      </c>
      <c r="I16" s="326">
        <f t="shared" si="0"/>
        <v>1118664.33</v>
      </c>
      <c r="J16" s="326">
        <f t="shared" si="0"/>
        <v>1035153.26</v>
      </c>
      <c r="K16" s="326">
        <f t="shared" si="0"/>
        <v>642602.21000000008</v>
      </c>
      <c r="L16" s="326">
        <f t="shared" si="0"/>
        <v>481406.29000000004</v>
      </c>
      <c r="M16" s="326">
        <f t="shared" si="0"/>
        <v>473950.16000000009</v>
      </c>
      <c r="N16" s="326">
        <f t="shared" si="0"/>
        <v>47713.250000000087</v>
      </c>
      <c r="O16" s="73"/>
      <c r="P16" s="333"/>
      <c r="Q16" s="333"/>
    </row>
    <row r="17" spans="1:17" ht="14.25" customHeight="1" x14ac:dyDescent="0.25">
      <c r="A17" s="319" t="s">
        <v>584</v>
      </c>
      <c r="B17" s="326">
        <f t="shared" ref="B17:N17" si="1">B16</f>
        <v>356370.82999999996</v>
      </c>
      <c r="C17" s="326">
        <f t="shared" si="1"/>
        <v>1112200.53</v>
      </c>
      <c r="D17" s="326">
        <f t="shared" si="1"/>
        <v>1823966.07</v>
      </c>
      <c r="E17" s="326">
        <f t="shared" si="1"/>
        <v>822013.8</v>
      </c>
      <c r="F17" s="326">
        <f t="shared" si="1"/>
        <v>560510.49000000011</v>
      </c>
      <c r="G17" s="326">
        <f t="shared" si="1"/>
        <v>417165.63000000012</v>
      </c>
      <c r="H17" s="326">
        <f t="shared" si="1"/>
        <v>1540551.82</v>
      </c>
      <c r="I17" s="326">
        <f t="shared" si="1"/>
        <v>1118664.33</v>
      </c>
      <c r="J17" s="326">
        <f t="shared" si="1"/>
        <v>1035153.26</v>
      </c>
      <c r="K17" s="326">
        <f t="shared" si="1"/>
        <v>642602.21000000008</v>
      </c>
      <c r="L17" s="326">
        <f t="shared" si="1"/>
        <v>481406.29000000004</v>
      </c>
      <c r="M17" s="326">
        <f t="shared" si="1"/>
        <v>473950.16000000009</v>
      </c>
      <c r="N17" s="326">
        <f t="shared" si="1"/>
        <v>47713.250000000087</v>
      </c>
      <c r="O17" s="73"/>
      <c r="P17" s="333"/>
      <c r="Q17" s="333"/>
    </row>
    <row r="18" spans="1:17" ht="14.25" customHeight="1" x14ac:dyDescent="0.25">
      <c r="A18" s="319" t="s">
        <v>585</v>
      </c>
      <c r="B18" s="320"/>
      <c r="C18" s="320"/>
      <c r="D18" s="320"/>
      <c r="E18" s="320"/>
      <c r="F18" s="320"/>
      <c r="G18" s="320"/>
      <c r="H18" s="320"/>
      <c r="I18" s="320"/>
      <c r="J18" s="320"/>
      <c r="K18" s="320"/>
      <c r="L18" s="320"/>
      <c r="M18" s="320"/>
      <c r="N18" s="320"/>
      <c r="O18" s="73"/>
      <c r="P18" s="333"/>
      <c r="Q18" s="333"/>
    </row>
    <row r="19" spans="1:17" ht="14.25" customHeight="1" x14ac:dyDescent="0.25">
      <c r="A19" s="319" t="s">
        <v>586</v>
      </c>
      <c r="B19" s="328">
        <v>2110582.1399999997</v>
      </c>
      <c r="C19" s="328">
        <v>2501653.2699999996</v>
      </c>
      <c r="D19" s="328">
        <v>2079242.7499999995</v>
      </c>
      <c r="E19" s="328">
        <v>960840.82999999961</v>
      </c>
      <c r="F19" s="328">
        <v>2878193.6499999994</v>
      </c>
      <c r="G19" s="328">
        <v>2777504.1699999995</v>
      </c>
      <c r="H19" s="328">
        <v>805479.33999999939</v>
      </c>
      <c r="I19" s="328">
        <v>1117911.5899999994</v>
      </c>
      <c r="J19" s="328">
        <v>653717.39999999944</v>
      </c>
      <c r="K19" s="328">
        <v>503840.23999999941</v>
      </c>
      <c r="L19" s="328">
        <v>992947.56999999937</v>
      </c>
      <c r="M19" s="328">
        <v>1380081.3499999994</v>
      </c>
      <c r="N19" s="328">
        <v>2373475.8299999991</v>
      </c>
      <c r="O19" s="73"/>
      <c r="P19" s="333" t="s">
        <v>161</v>
      </c>
      <c r="Q19" s="333" t="s">
        <v>215</v>
      </c>
    </row>
    <row r="20" spans="1:17" ht="14.25" customHeight="1" x14ac:dyDescent="0.25">
      <c r="A20" s="319" t="s">
        <v>587</v>
      </c>
      <c r="B20" s="326">
        <f t="shared" ref="B20:N20" si="2">B19</f>
        <v>2110582.1399999997</v>
      </c>
      <c r="C20" s="326">
        <f t="shared" si="2"/>
        <v>2501653.2699999996</v>
      </c>
      <c r="D20" s="326">
        <f t="shared" si="2"/>
        <v>2079242.7499999995</v>
      </c>
      <c r="E20" s="326">
        <f t="shared" si="2"/>
        <v>960840.82999999961</v>
      </c>
      <c r="F20" s="326">
        <f t="shared" si="2"/>
        <v>2878193.6499999994</v>
      </c>
      <c r="G20" s="326">
        <f t="shared" si="2"/>
        <v>2777504.1699999995</v>
      </c>
      <c r="H20" s="326">
        <f t="shared" si="2"/>
        <v>805479.33999999939</v>
      </c>
      <c r="I20" s="326">
        <f t="shared" si="2"/>
        <v>1117911.5899999994</v>
      </c>
      <c r="J20" s="326">
        <f t="shared" si="2"/>
        <v>653717.39999999944</v>
      </c>
      <c r="K20" s="326">
        <f t="shared" si="2"/>
        <v>503840.23999999941</v>
      </c>
      <c r="L20" s="326">
        <f t="shared" si="2"/>
        <v>992947.56999999937</v>
      </c>
      <c r="M20" s="326">
        <f t="shared" si="2"/>
        <v>1380081.3499999994</v>
      </c>
      <c r="N20" s="326">
        <f t="shared" si="2"/>
        <v>2373475.8299999991</v>
      </c>
      <c r="O20" s="73"/>
      <c r="P20" s="333"/>
      <c r="Q20" s="333"/>
    </row>
    <row r="21" spans="1:17" ht="14.25" customHeight="1" x14ac:dyDescent="0.25">
      <c r="A21" s="319" t="s">
        <v>588</v>
      </c>
      <c r="B21" s="320"/>
      <c r="C21" s="320"/>
      <c r="D21" s="320"/>
      <c r="E21" s="320"/>
      <c r="F21" s="320"/>
      <c r="G21" s="320"/>
      <c r="H21" s="320"/>
      <c r="I21" s="320"/>
      <c r="J21" s="320"/>
      <c r="K21" s="320"/>
      <c r="L21" s="320"/>
      <c r="M21" s="320"/>
      <c r="N21" s="320"/>
      <c r="O21" s="73"/>
      <c r="P21" s="333"/>
      <c r="Q21" s="333"/>
    </row>
    <row r="22" spans="1:17" ht="14.25" customHeight="1" x14ac:dyDescent="0.25">
      <c r="A22" s="319" t="s">
        <v>589</v>
      </c>
      <c r="B22" s="328">
        <v>0</v>
      </c>
      <c r="C22" s="328">
        <v>0</v>
      </c>
      <c r="D22" s="328">
        <v>0</v>
      </c>
      <c r="E22" s="328">
        <v>0</v>
      </c>
      <c r="F22" s="328">
        <v>0</v>
      </c>
      <c r="G22" s="328">
        <v>0</v>
      </c>
      <c r="H22" s="328">
        <v>0</v>
      </c>
      <c r="I22" s="328">
        <v>0</v>
      </c>
      <c r="J22" s="328">
        <v>0</v>
      </c>
      <c r="K22" s="328">
        <v>0</v>
      </c>
      <c r="L22" s="328">
        <v>0</v>
      </c>
      <c r="M22" s="328">
        <v>0</v>
      </c>
      <c r="N22" s="328">
        <v>0</v>
      </c>
      <c r="O22" s="73"/>
      <c r="P22" s="333"/>
      <c r="Q22" s="333"/>
    </row>
    <row r="23" spans="1:17" ht="14.25" customHeight="1" x14ac:dyDescent="0.25">
      <c r="A23" s="319" t="s">
        <v>590</v>
      </c>
      <c r="B23" s="328">
        <v>34280</v>
      </c>
      <c r="C23" s="328">
        <v>10662</v>
      </c>
      <c r="D23" s="328">
        <v>7999</v>
      </c>
      <c r="E23" s="328">
        <v>-42648</v>
      </c>
      <c r="F23" s="328">
        <v>64050</v>
      </c>
      <c r="G23" s="328">
        <v>7103</v>
      </c>
      <c r="H23" s="328">
        <v>32928</v>
      </c>
      <c r="I23" s="328">
        <v>54092</v>
      </c>
      <c r="J23" s="328">
        <v>-43584</v>
      </c>
      <c r="K23" s="328">
        <v>-20771.28</v>
      </c>
      <c r="L23" s="328">
        <v>-9771.9999999999982</v>
      </c>
      <c r="M23" s="328">
        <v>7389.26</v>
      </c>
      <c r="N23" s="328">
        <v>-26628.739999999998</v>
      </c>
      <c r="O23" s="73"/>
      <c r="P23" s="333" t="s">
        <v>162</v>
      </c>
      <c r="Q23" s="333" t="s">
        <v>215</v>
      </c>
    </row>
    <row r="24" spans="1:17" ht="14.25" customHeight="1" x14ac:dyDescent="0.25">
      <c r="A24" s="319" t="s">
        <v>591</v>
      </c>
      <c r="B24" s="328">
        <v>23428.53</v>
      </c>
      <c r="C24" s="328">
        <v>6153.2099999999991</v>
      </c>
      <c r="D24" s="328">
        <v>13929.09</v>
      </c>
      <c r="E24" s="328">
        <v>15897.220000000001</v>
      </c>
      <c r="F24" s="328">
        <v>8784.16</v>
      </c>
      <c r="G24" s="328">
        <v>10659.76</v>
      </c>
      <c r="H24" s="328">
        <v>19011.78</v>
      </c>
      <c r="I24" s="328">
        <v>15676.579999999998</v>
      </c>
      <c r="J24" s="328">
        <v>18237.71</v>
      </c>
      <c r="K24" s="328">
        <v>19435.04</v>
      </c>
      <c r="L24" s="328">
        <v>11937.240000000002</v>
      </c>
      <c r="M24" s="328">
        <v>19862.61</v>
      </c>
      <c r="N24" s="328">
        <v>11658.710000000001</v>
      </c>
      <c r="O24" s="73"/>
      <c r="P24" s="333" t="s">
        <v>163</v>
      </c>
      <c r="Q24" s="333" t="s">
        <v>215</v>
      </c>
    </row>
    <row r="25" spans="1:17" ht="14.25" customHeight="1" x14ac:dyDescent="0.25">
      <c r="A25" s="319" t="s">
        <v>592</v>
      </c>
      <c r="B25" s="328">
        <v>-62817.83</v>
      </c>
      <c r="C25" s="328">
        <v>-62817.83</v>
      </c>
      <c r="D25" s="328">
        <v>-62817.83</v>
      </c>
      <c r="E25" s="328">
        <v>-62817.83</v>
      </c>
      <c r="F25" s="328">
        <v>-62817.83</v>
      </c>
      <c r="G25" s="328">
        <v>-62817.83</v>
      </c>
      <c r="H25" s="328">
        <v>-62817.83</v>
      </c>
      <c r="I25" s="328">
        <v>-209817.83000000002</v>
      </c>
      <c r="J25" s="328">
        <v>-136317.83000000002</v>
      </c>
      <c r="K25" s="328">
        <v>-136317.83000000002</v>
      </c>
      <c r="L25" s="328">
        <v>-43817.830000000016</v>
      </c>
      <c r="M25" s="328">
        <v>-43817.830000000016</v>
      </c>
      <c r="N25" s="328">
        <v>-43817.830000000016</v>
      </c>
      <c r="O25" s="73"/>
      <c r="P25" s="333" t="s">
        <v>161</v>
      </c>
      <c r="Q25" s="333" t="s">
        <v>215</v>
      </c>
    </row>
    <row r="26" spans="1:17" ht="14.25" customHeight="1" x14ac:dyDescent="0.25">
      <c r="A26" s="319" t="s">
        <v>593</v>
      </c>
      <c r="B26" s="328">
        <v>0</v>
      </c>
      <c r="C26" s="328">
        <v>0</v>
      </c>
      <c r="D26" s="328">
        <v>0</v>
      </c>
      <c r="E26" s="328">
        <v>0</v>
      </c>
      <c r="F26" s="328">
        <v>0</v>
      </c>
      <c r="G26" s="328">
        <v>0</v>
      </c>
      <c r="H26" s="328">
        <v>0</v>
      </c>
      <c r="I26" s="328">
        <v>0</v>
      </c>
      <c r="J26" s="328">
        <v>0</v>
      </c>
      <c r="K26" s="328">
        <v>0</v>
      </c>
      <c r="L26" s="328">
        <v>0</v>
      </c>
      <c r="M26" s="328">
        <v>0</v>
      </c>
      <c r="N26" s="328">
        <v>0</v>
      </c>
      <c r="O26" s="73"/>
      <c r="P26" s="333"/>
      <c r="Q26" s="333"/>
    </row>
    <row r="27" spans="1:17" ht="14.25" customHeight="1" x14ac:dyDescent="0.25">
      <c r="A27" s="319" t="s">
        <v>594</v>
      </c>
      <c r="B27" s="328">
        <v>271665.98</v>
      </c>
      <c r="C27" s="328">
        <v>278814.57</v>
      </c>
      <c r="D27" s="328">
        <v>321937.2</v>
      </c>
      <c r="E27" s="328">
        <v>281616.58</v>
      </c>
      <c r="F27" s="328">
        <v>230357.31000000003</v>
      </c>
      <c r="G27" s="328">
        <v>242355.56000000003</v>
      </c>
      <c r="H27" s="328">
        <v>224697.87000000002</v>
      </c>
      <c r="I27" s="328">
        <v>188654.88000000003</v>
      </c>
      <c r="J27" s="328">
        <v>212708.53000000003</v>
      </c>
      <c r="K27" s="328">
        <v>268322.79000000004</v>
      </c>
      <c r="L27" s="328">
        <v>242391.91000000003</v>
      </c>
      <c r="M27" s="328">
        <v>289224.23000000004</v>
      </c>
      <c r="N27" s="328">
        <v>264678.50000000006</v>
      </c>
      <c r="O27" s="73"/>
      <c r="P27" s="333" t="s">
        <v>165</v>
      </c>
      <c r="Q27" s="333" t="s">
        <v>165</v>
      </c>
    </row>
    <row r="28" spans="1:17" ht="14.25" customHeight="1" x14ac:dyDescent="0.25">
      <c r="A28" s="319" t="s">
        <v>595</v>
      </c>
      <c r="B28" s="328">
        <v>0</v>
      </c>
      <c r="C28" s="328">
        <v>0</v>
      </c>
      <c r="D28" s="328">
        <v>0</v>
      </c>
      <c r="E28" s="328">
        <v>0</v>
      </c>
      <c r="F28" s="328">
        <v>0</v>
      </c>
      <c r="G28" s="328">
        <v>0</v>
      </c>
      <c r="H28" s="328">
        <v>0</v>
      </c>
      <c r="I28" s="328">
        <v>0</v>
      </c>
      <c r="J28" s="328">
        <v>0</v>
      </c>
      <c r="K28" s="328">
        <v>0</v>
      </c>
      <c r="L28" s="328">
        <v>0</v>
      </c>
      <c r="M28" s="328">
        <v>0</v>
      </c>
      <c r="N28" s="328">
        <v>0</v>
      </c>
      <c r="O28" s="73"/>
      <c r="P28" s="333" t="s">
        <v>167</v>
      </c>
      <c r="Q28" s="333" t="s">
        <v>167</v>
      </c>
    </row>
    <row r="29" spans="1:17" ht="14.25" customHeight="1" x14ac:dyDescent="0.25">
      <c r="A29" s="319" t="s">
        <v>596</v>
      </c>
      <c r="B29" s="328">
        <v>141379.71</v>
      </c>
      <c r="C29" s="328">
        <v>141379.71</v>
      </c>
      <c r="D29" s="328">
        <v>141379.71</v>
      </c>
      <c r="E29" s="328">
        <v>141379.71</v>
      </c>
      <c r="F29" s="328">
        <v>141379.71</v>
      </c>
      <c r="G29" s="328">
        <v>141379.71</v>
      </c>
      <c r="H29" s="328">
        <v>141379.71</v>
      </c>
      <c r="I29" s="328">
        <v>141379.71</v>
      </c>
      <c r="J29" s="328">
        <v>141379.71</v>
      </c>
      <c r="K29" s="328">
        <v>141379.71</v>
      </c>
      <c r="L29" s="328">
        <v>141379.71</v>
      </c>
      <c r="M29" s="328">
        <v>141379.71</v>
      </c>
      <c r="N29" s="328">
        <v>141379.71</v>
      </c>
      <c r="O29" s="73"/>
      <c r="P29" s="333" t="s">
        <v>166</v>
      </c>
      <c r="Q29" s="333" t="s">
        <v>216</v>
      </c>
    </row>
    <row r="30" spans="1:17" ht="14.25" customHeight="1" x14ac:dyDescent="0.25">
      <c r="A30" s="319" t="s">
        <v>597</v>
      </c>
      <c r="B30" s="326">
        <f t="shared" ref="B30:N30" si="3">(((B26)+(B27))+(B28))+(B29)</f>
        <v>413045.68999999994</v>
      </c>
      <c r="C30" s="326">
        <f t="shared" si="3"/>
        <v>420194.28</v>
      </c>
      <c r="D30" s="326">
        <f t="shared" si="3"/>
        <v>463316.91000000003</v>
      </c>
      <c r="E30" s="326">
        <f t="shared" si="3"/>
        <v>422996.29000000004</v>
      </c>
      <c r="F30" s="326">
        <f t="shared" si="3"/>
        <v>371737.02</v>
      </c>
      <c r="G30" s="326">
        <f t="shared" si="3"/>
        <v>383735.27</v>
      </c>
      <c r="H30" s="326">
        <f t="shared" si="3"/>
        <v>366077.58</v>
      </c>
      <c r="I30" s="326">
        <f t="shared" si="3"/>
        <v>330034.59000000003</v>
      </c>
      <c r="J30" s="326">
        <f t="shared" si="3"/>
        <v>354088.24</v>
      </c>
      <c r="K30" s="326">
        <f t="shared" si="3"/>
        <v>409702.5</v>
      </c>
      <c r="L30" s="326">
        <f t="shared" si="3"/>
        <v>383771.62</v>
      </c>
      <c r="M30" s="326">
        <f t="shared" si="3"/>
        <v>430603.94000000006</v>
      </c>
      <c r="N30" s="326">
        <f t="shared" si="3"/>
        <v>406058.21000000008</v>
      </c>
      <c r="O30" s="73"/>
      <c r="P30" s="333"/>
      <c r="Q30" s="333"/>
    </row>
    <row r="31" spans="1:17" ht="14.25" customHeight="1" x14ac:dyDescent="0.25">
      <c r="A31" s="319" t="s">
        <v>598</v>
      </c>
      <c r="B31" s="328">
        <v>0</v>
      </c>
      <c r="C31" s="328">
        <v>0</v>
      </c>
      <c r="D31" s="328">
        <v>0</v>
      </c>
      <c r="E31" s="328">
        <v>0</v>
      </c>
      <c r="F31" s="328">
        <v>0</v>
      </c>
      <c r="G31" s="328">
        <v>0</v>
      </c>
      <c r="H31" s="328">
        <v>0</v>
      </c>
      <c r="I31" s="328">
        <v>0</v>
      </c>
      <c r="J31" s="328">
        <v>0</v>
      </c>
      <c r="K31" s="328">
        <v>0</v>
      </c>
      <c r="L31" s="328">
        <v>0</v>
      </c>
      <c r="M31" s="328">
        <v>0</v>
      </c>
      <c r="N31" s="328">
        <v>0</v>
      </c>
      <c r="O31" s="73"/>
      <c r="P31" s="333"/>
      <c r="Q31" s="333"/>
    </row>
    <row r="32" spans="1:17" ht="14.25" customHeight="1" x14ac:dyDescent="0.25">
      <c r="A32" s="319" t="s">
        <v>599</v>
      </c>
      <c r="B32" s="326">
        <f t="shared" ref="B32:N32" si="4">(((((B22)+(B23))+(B24))+(B25))+(B30))+(B31)</f>
        <v>407936.38999999996</v>
      </c>
      <c r="C32" s="326">
        <f t="shared" si="4"/>
        <v>374191.66000000003</v>
      </c>
      <c r="D32" s="326">
        <f t="shared" si="4"/>
        <v>422427.17000000004</v>
      </c>
      <c r="E32" s="326">
        <f t="shared" si="4"/>
        <v>333427.68000000005</v>
      </c>
      <c r="F32" s="326">
        <f t="shared" si="4"/>
        <v>381753.35000000003</v>
      </c>
      <c r="G32" s="326">
        <f t="shared" si="4"/>
        <v>338680.2</v>
      </c>
      <c r="H32" s="326">
        <f t="shared" si="4"/>
        <v>355199.53</v>
      </c>
      <c r="I32" s="326">
        <f t="shared" si="4"/>
        <v>189985.34000000003</v>
      </c>
      <c r="J32" s="326">
        <f t="shared" si="4"/>
        <v>192424.11999999997</v>
      </c>
      <c r="K32" s="326">
        <f t="shared" si="4"/>
        <v>272048.43</v>
      </c>
      <c r="L32" s="326">
        <f t="shared" si="4"/>
        <v>342119.02999999997</v>
      </c>
      <c r="M32" s="326">
        <f t="shared" si="4"/>
        <v>414037.98000000004</v>
      </c>
      <c r="N32" s="326">
        <f t="shared" si="4"/>
        <v>347270.35000000009</v>
      </c>
      <c r="O32" s="73"/>
      <c r="P32" s="333"/>
      <c r="Q32" s="333"/>
    </row>
    <row r="33" spans="1:17" ht="14.25" customHeight="1" x14ac:dyDescent="0.25">
      <c r="A33" s="319" t="s">
        <v>600</v>
      </c>
      <c r="B33" s="326">
        <f t="shared" ref="B33:N33" si="5">((B17)+(B20))+(B32)</f>
        <v>2874889.36</v>
      </c>
      <c r="C33" s="326">
        <f t="shared" si="5"/>
        <v>3988045.46</v>
      </c>
      <c r="D33" s="326">
        <f t="shared" si="5"/>
        <v>4325635.9899999993</v>
      </c>
      <c r="E33" s="326">
        <f t="shared" si="5"/>
        <v>2116282.3099999996</v>
      </c>
      <c r="F33" s="326">
        <f t="shared" si="5"/>
        <v>3820457.4899999998</v>
      </c>
      <c r="G33" s="326">
        <f t="shared" si="5"/>
        <v>3533350</v>
      </c>
      <c r="H33" s="326">
        <f t="shared" si="5"/>
        <v>2701230.6899999995</v>
      </c>
      <c r="I33" s="326">
        <f t="shared" si="5"/>
        <v>2426561.2599999993</v>
      </c>
      <c r="J33" s="326">
        <f t="shared" si="5"/>
        <v>1881294.7799999993</v>
      </c>
      <c r="K33" s="326">
        <f t="shared" si="5"/>
        <v>1418490.8799999994</v>
      </c>
      <c r="L33" s="326">
        <f t="shared" si="5"/>
        <v>1816472.8899999994</v>
      </c>
      <c r="M33" s="326">
        <f t="shared" si="5"/>
        <v>2268069.4899999998</v>
      </c>
      <c r="N33" s="326">
        <f t="shared" si="5"/>
        <v>2768459.4299999992</v>
      </c>
      <c r="O33" s="73"/>
      <c r="P33" s="333"/>
      <c r="Q33" s="333"/>
    </row>
    <row r="34" spans="1:17" ht="14.25" customHeight="1" x14ac:dyDescent="0.25">
      <c r="A34" s="319" t="s">
        <v>601</v>
      </c>
      <c r="B34" s="320"/>
      <c r="C34" s="320"/>
      <c r="D34" s="320"/>
      <c r="E34" s="320"/>
      <c r="F34" s="320"/>
      <c r="G34" s="320"/>
      <c r="H34" s="320"/>
      <c r="I34" s="320"/>
      <c r="J34" s="320"/>
      <c r="K34" s="320"/>
      <c r="L34" s="320"/>
      <c r="M34" s="320"/>
      <c r="N34" s="320"/>
      <c r="O34" s="73"/>
      <c r="P34" s="333"/>
      <c r="Q34" s="333"/>
    </row>
    <row r="35" spans="1:17" ht="14.25" customHeight="1" x14ac:dyDescent="0.25">
      <c r="A35" s="319" t="s">
        <v>602</v>
      </c>
      <c r="B35" s="328">
        <v>0</v>
      </c>
      <c r="C35" s="328">
        <v>0</v>
      </c>
      <c r="D35" s="328">
        <v>0</v>
      </c>
      <c r="E35" s="328">
        <v>0</v>
      </c>
      <c r="F35" s="328">
        <v>0</v>
      </c>
      <c r="G35" s="328">
        <v>0</v>
      </c>
      <c r="H35" s="328">
        <v>0</v>
      </c>
      <c r="I35" s="328">
        <v>0</v>
      </c>
      <c r="J35" s="328">
        <v>0</v>
      </c>
      <c r="K35" s="328">
        <v>0</v>
      </c>
      <c r="L35" s="328">
        <v>0</v>
      </c>
      <c r="M35" s="328">
        <v>0</v>
      </c>
      <c r="N35" s="328">
        <v>0</v>
      </c>
      <c r="O35" s="73"/>
      <c r="P35" s="333"/>
      <c r="Q35" s="333"/>
    </row>
    <row r="36" spans="1:17" ht="14.25" customHeight="1" x14ac:dyDescent="0.25">
      <c r="A36" s="319" t="s">
        <v>603</v>
      </c>
      <c r="B36" s="328">
        <v>273195.71999999997</v>
      </c>
      <c r="C36" s="328">
        <v>278369.44999999995</v>
      </c>
      <c r="D36" s="328">
        <v>282207.31999999995</v>
      </c>
      <c r="E36" s="328">
        <v>283482.30999999994</v>
      </c>
      <c r="F36" s="328">
        <v>289382.15999999992</v>
      </c>
      <c r="G36" s="328">
        <v>289382.15999999992</v>
      </c>
      <c r="H36" s="328">
        <v>289382.15999999992</v>
      </c>
      <c r="I36" s="328">
        <v>295740.29999999993</v>
      </c>
      <c r="J36" s="328">
        <v>295740.29999999993</v>
      </c>
      <c r="K36" s="328">
        <v>295740.29999999993</v>
      </c>
      <c r="L36" s="328">
        <v>295740.29999999993</v>
      </c>
      <c r="M36" s="328">
        <v>297810.54999999993</v>
      </c>
      <c r="N36" s="328">
        <v>297810.54999999993</v>
      </c>
      <c r="O36" s="73"/>
      <c r="P36" s="333" t="s">
        <v>170</v>
      </c>
      <c r="Q36" s="333" t="s">
        <v>228</v>
      </c>
    </row>
    <row r="37" spans="1:17" ht="14.25" customHeight="1" x14ac:dyDescent="0.25">
      <c r="A37" s="319" t="s">
        <v>604</v>
      </c>
      <c r="B37" s="328">
        <v>11137.44</v>
      </c>
      <c r="C37" s="328">
        <v>11137.44</v>
      </c>
      <c r="D37" s="328">
        <v>11137.44</v>
      </c>
      <c r="E37" s="328">
        <v>11137.44</v>
      </c>
      <c r="F37" s="328">
        <v>11137.44</v>
      </c>
      <c r="G37" s="328">
        <v>11137.44</v>
      </c>
      <c r="H37" s="328">
        <v>11137.44</v>
      </c>
      <c r="I37" s="328">
        <v>11137.44</v>
      </c>
      <c r="J37" s="328">
        <v>11137.44</v>
      </c>
      <c r="K37" s="328">
        <v>11137.44</v>
      </c>
      <c r="L37" s="328">
        <v>11137.44</v>
      </c>
      <c r="M37" s="328">
        <v>11137.44</v>
      </c>
      <c r="N37" s="328">
        <v>11137.44</v>
      </c>
      <c r="O37" s="73"/>
      <c r="P37" s="333" t="s">
        <v>170</v>
      </c>
      <c r="Q37" s="333" t="s">
        <v>228</v>
      </c>
    </row>
    <row r="38" spans="1:17" ht="14.25" customHeight="1" x14ac:dyDescent="0.25">
      <c r="A38" s="319" t="s">
        <v>605</v>
      </c>
      <c r="B38" s="328">
        <v>-268616.99</v>
      </c>
      <c r="C38" s="328">
        <v>-269597.77999999997</v>
      </c>
      <c r="D38" s="328">
        <v>-270723.09999999998</v>
      </c>
      <c r="E38" s="328">
        <v>-272008.32999999996</v>
      </c>
      <c r="F38" s="328">
        <v>-272008.32999999996</v>
      </c>
      <c r="G38" s="328">
        <v>-275104.62999999995</v>
      </c>
      <c r="H38" s="328">
        <v>-276688.80999999994</v>
      </c>
      <c r="I38" s="328">
        <v>-278345.49999999994</v>
      </c>
      <c r="J38" s="328">
        <v>-280194.59999999992</v>
      </c>
      <c r="K38" s="328">
        <v>-282043.7099999999</v>
      </c>
      <c r="L38" s="328">
        <v>-283892.81999999989</v>
      </c>
      <c r="M38" s="328">
        <v>-285828.18999999989</v>
      </c>
      <c r="N38" s="328">
        <v>-287763.55999999988</v>
      </c>
      <c r="O38" s="73"/>
      <c r="P38" s="333" t="s">
        <v>170</v>
      </c>
      <c r="Q38" s="333" t="s">
        <v>209</v>
      </c>
    </row>
    <row r="39" spans="1:17" ht="14.25" customHeight="1" x14ac:dyDescent="0.25">
      <c r="A39" s="319" t="s">
        <v>606</v>
      </c>
      <c r="B39" s="326">
        <f t="shared" ref="B39:N39" si="6">(((B35)+(B36))+(B37))+(B38)</f>
        <v>15716.169999999984</v>
      </c>
      <c r="C39" s="326">
        <f t="shared" si="6"/>
        <v>19909.109999999986</v>
      </c>
      <c r="D39" s="326">
        <f t="shared" si="6"/>
        <v>22621.659999999974</v>
      </c>
      <c r="E39" s="326">
        <f t="shared" si="6"/>
        <v>22611.419999999984</v>
      </c>
      <c r="F39" s="326">
        <f t="shared" si="6"/>
        <v>28511.26999999996</v>
      </c>
      <c r="G39" s="326">
        <f t="shared" si="6"/>
        <v>25414.969999999972</v>
      </c>
      <c r="H39" s="326">
        <f t="shared" si="6"/>
        <v>23830.789999999979</v>
      </c>
      <c r="I39" s="326">
        <f t="shared" si="6"/>
        <v>28532.239999999991</v>
      </c>
      <c r="J39" s="326">
        <f t="shared" si="6"/>
        <v>26683.140000000014</v>
      </c>
      <c r="K39" s="326">
        <f t="shared" si="6"/>
        <v>24834.030000000028</v>
      </c>
      <c r="L39" s="326">
        <f t="shared" si="6"/>
        <v>22984.920000000042</v>
      </c>
      <c r="M39" s="326">
        <f t="shared" si="6"/>
        <v>23119.800000000047</v>
      </c>
      <c r="N39" s="326">
        <f t="shared" si="6"/>
        <v>21184.430000000051</v>
      </c>
      <c r="O39" s="73"/>
      <c r="P39" s="333"/>
      <c r="Q39" s="333"/>
    </row>
    <row r="40" spans="1:17" ht="14.25" customHeight="1" x14ac:dyDescent="0.25">
      <c r="A40" s="319" t="s">
        <v>607</v>
      </c>
      <c r="B40" s="328">
        <v>0</v>
      </c>
      <c r="C40" s="328">
        <v>0</v>
      </c>
      <c r="D40" s="328">
        <v>0</v>
      </c>
      <c r="E40" s="328">
        <v>0</v>
      </c>
      <c r="F40" s="328">
        <v>0</v>
      </c>
      <c r="G40" s="328">
        <v>0</v>
      </c>
      <c r="H40" s="328">
        <v>0</v>
      </c>
      <c r="I40" s="328">
        <v>0</v>
      </c>
      <c r="J40" s="328">
        <v>0</v>
      </c>
      <c r="K40" s="328">
        <v>0</v>
      </c>
      <c r="L40" s="328">
        <v>0</v>
      </c>
      <c r="M40" s="328">
        <v>0</v>
      </c>
      <c r="N40" s="328">
        <v>0</v>
      </c>
      <c r="O40" s="73"/>
      <c r="P40" s="333"/>
      <c r="Q40" s="333"/>
    </row>
    <row r="41" spans="1:17" ht="14.25" customHeight="1" x14ac:dyDescent="0.25">
      <c r="A41" s="319" t="s">
        <v>608</v>
      </c>
      <c r="B41" s="328">
        <v>700000</v>
      </c>
      <c r="C41" s="328">
        <v>700000</v>
      </c>
      <c r="D41" s="328">
        <v>700000</v>
      </c>
      <c r="E41" s="328">
        <v>700000</v>
      </c>
      <c r="F41" s="328">
        <v>700000</v>
      </c>
      <c r="G41" s="328">
        <v>700000</v>
      </c>
      <c r="H41" s="328">
        <v>700000</v>
      </c>
      <c r="I41" s="328">
        <v>700000</v>
      </c>
      <c r="J41" s="328">
        <v>700000</v>
      </c>
      <c r="K41" s="328">
        <v>700000</v>
      </c>
      <c r="L41" s="328">
        <v>700000</v>
      </c>
      <c r="M41" s="328">
        <v>700000</v>
      </c>
      <c r="N41" s="328">
        <v>700000</v>
      </c>
      <c r="O41" s="73"/>
      <c r="P41" s="333" t="s">
        <v>173</v>
      </c>
      <c r="Q41" s="333" t="s">
        <v>229</v>
      </c>
    </row>
    <row r="42" spans="1:17" ht="14.25" customHeight="1" x14ac:dyDescent="0.25">
      <c r="A42" s="319" t="s">
        <v>609</v>
      </c>
      <c r="B42" s="328">
        <v>5870000</v>
      </c>
      <c r="C42" s="328">
        <v>5870000</v>
      </c>
      <c r="D42" s="328">
        <v>5870000</v>
      </c>
      <c r="E42" s="328">
        <v>5870000</v>
      </c>
      <c r="F42" s="328">
        <v>5870000</v>
      </c>
      <c r="G42" s="328">
        <v>5870000</v>
      </c>
      <c r="H42" s="328">
        <v>5870000</v>
      </c>
      <c r="I42" s="328">
        <v>5870000</v>
      </c>
      <c r="J42" s="328">
        <v>5870000</v>
      </c>
      <c r="K42" s="328">
        <v>5870000</v>
      </c>
      <c r="L42" s="328">
        <v>5870000</v>
      </c>
      <c r="M42" s="328">
        <v>5870000</v>
      </c>
      <c r="N42" s="328">
        <v>5870000</v>
      </c>
      <c r="O42" s="73"/>
      <c r="P42" s="333" t="s">
        <v>175</v>
      </c>
      <c r="Q42" s="333" t="s">
        <v>229</v>
      </c>
    </row>
    <row r="43" spans="1:17" ht="15" customHeight="1" x14ac:dyDescent="0.25">
      <c r="A43" s="319" t="s">
        <v>610</v>
      </c>
      <c r="B43" s="328">
        <v>4200000</v>
      </c>
      <c r="C43" s="328">
        <v>4200000</v>
      </c>
      <c r="D43" s="328">
        <v>4200000</v>
      </c>
      <c r="E43" s="328">
        <v>4200000</v>
      </c>
      <c r="F43" s="328">
        <v>4200000</v>
      </c>
      <c r="G43" s="328">
        <v>4200000</v>
      </c>
      <c r="H43" s="328">
        <v>4200000</v>
      </c>
      <c r="I43" s="328">
        <v>4200000</v>
      </c>
      <c r="J43" s="328">
        <v>4200000</v>
      </c>
      <c r="K43" s="328">
        <v>4200000</v>
      </c>
      <c r="L43" s="328">
        <v>4200000</v>
      </c>
      <c r="M43" s="328">
        <v>4200000</v>
      </c>
      <c r="N43" s="328">
        <v>4200000</v>
      </c>
      <c r="O43" s="73"/>
      <c r="P43" s="333" t="s">
        <v>172</v>
      </c>
      <c r="Q43" s="333" t="s">
        <v>229</v>
      </c>
    </row>
    <row r="44" spans="1:17" ht="14.25" customHeight="1" x14ac:dyDescent="0.25">
      <c r="A44" s="319" t="s">
        <v>611</v>
      </c>
      <c r="B44" s="328">
        <v>-699999.85</v>
      </c>
      <c r="C44" s="328">
        <v>-699999.85</v>
      </c>
      <c r="D44" s="328">
        <v>-699999.85</v>
      </c>
      <c r="E44" s="328">
        <v>-699999.85</v>
      </c>
      <c r="F44" s="328">
        <v>-699999.85</v>
      </c>
      <c r="G44" s="328">
        <v>-699999.85</v>
      </c>
      <c r="H44" s="328">
        <v>-699999.85</v>
      </c>
      <c r="I44" s="328">
        <v>-699999.85</v>
      </c>
      <c r="J44" s="328">
        <v>-699999.85</v>
      </c>
      <c r="K44" s="328">
        <v>-699999.85</v>
      </c>
      <c r="L44" s="328">
        <v>-699999.85</v>
      </c>
      <c r="M44" s="328">
        <v>-699999.85</v>
      </c>
      <c r="N44" s="328">
        <v>-699999.85</v>
      </c>
      <c r="O44" s="73"/>
      <c r="P44" s="333" t="s">
        <v>173</v>
      </c>
      <c r="Q44" s="333" t="s">
        <v>143</v>
      </c>
    </row>
    <row r="45" spans="1:17" ht="14.25" customHeight="1" x14ac:dyDescent="0.25">
      <c r="A45" s="319" t="s">
        <v>612</v>
      </c>
      <c r="B45" s="328">
        <v>-2835052.1799999997</v>
      </c>
      <c r="C45" s="328">
        <v>-2872602.5399999996</v>
      </c>
      <c r="D45" s="328">
        <v>-2910152.8999999994</v>
      </c>
      <c r="E45" s="328">
        <v>-2947703.2599999993</v>
      </c>
      <c r="F45" s="328">
        <v>-2985253.6199999992</v>
      </c>
      <c r="G45" s="328">
        <v>-3022803.9799999991</v>
      </c>
      <c r="H45" s="328">
        <v>-3060354.3399999989</v>
      </c>
      <c r="I45" s="328">
        <v>-3097904.6999999988</v>
      </c>
      <c r="J45" s="328">
        <v>-3135455.0599999987</v>
      </c>
      <c r="K45" s="328">
        <v>-3173005.4199999985</v>
      </c>
      <c r="L45" s="328">
        <v>-3210555.7799999984</v>
      </c>
      <c r="M45" s="328">
        <v>-3248106.1399999983</v>
      </c>
      <c r="N45" s="328">
        <v>-3285656.4999999981</v>
      </c>
      <c r="O45" s="73"/>
      <c r="P45" s="333" t="s">
        <v>175</v>
      </c>
      <c r="Q45" s="333" t="s">
        <v>145</v>
      </c>
    </row>
    <row r="46" spans="1:17" ht="14.25" customHeight="1" x14ac:dyDescent="0.25">
      <c r="A46" s="319" t="s">
        <v>613</v>
      </c>
      <c r="B46" s="328">
        <v>-4200000</v>
      </c>
      <c r="C46" s="328">
        <v>-4200000</v>
      </c>
      <c r="D46" s="328">
        <v>-4200000</v>
      </c>
      <c r="E46" s="328">
        <v>-4200000</v>
      </c>
      <c r="F46" s="328">
        <v>-4200000</v>
      </c>
      <c r="G46" s="328">
        <v>-4200000</v>
      </c>
      <c r="H46" s="328">
        <v>-4200000</v>
      </c>
      <c r="I46" s="328">
        <v>-4200000</v>
      </c>
      <c r="J46" s="328">
        <v>-4200000</v>
      </c>
      <c r="K46" s="328">
        <v>-4200000</v>
      </c>
      <c r="L46" s="328">
        <v>-4200000</v>
      </c>
      <c r="M46" s="328">
        <v>-4200000</v>
      </c>
      <c r="N46" s="328">
        <v>-4200000</v>
      </c>
      <c r="O46" s="73"/>
      <c r="P46" s="333" t="s">
        <v>172</v>
      </c>
      <c r="Q46" s="333" t="s">
        <v>142</v>
      </c>
    </row>
    <row r="47" spans="1:17" ht="14.25" customHeight="1" x14ac:dyDescent="0.25">
      <c r="A47" s="319" t="s">
        <v>614</v>
      </c>
      <c r="B47" s="326">
        <f t="shared" ref="B47:N47" si="7">((((((B40)+(B41))+(B42))+(B43))+(B44))+(B45))+(B46)</f>
        <v>3034947.9700000007</v>
      </c>
      <c r="C47" s="326">
        <f t="shared" si="7"/>
        <v>2997397.6100000013</v>
      </c>
      <c r="D47" s="326">
        <f t="shared" si="7"/>
        <v>2959847.2500000009</v>
      </c>
      <c r="E47" s="326">
        <f t="shared" si="7"/>
        <v>2922296.8900000006</v>
      </c>
      <c r="F47" s="326">
        <f t="shared" si="7"/>
        <v>2884746.5300000012</v>
      </c>
      <c r="G47" s="326">
        <f t="shared" si="7"/>
        <v>2847196.1700000018</v>
      </c>
      <c r="H47" s="326">
        <f t="shared" si="7"/>
        <v>2809645.8100000015</v>
      </c>
      <c r="I47" s="326">
        <f t="shared" si="7"/>
        <v>2772095.4500000011</v>
      </c>
      <c r="J47" s="326">
        <f t="shared" si="7"/>
        <v>2734545.0900000017</v>
      </c>
      <c r="K47" s="326">
        <f t="shared" si="7"/>
        <v>2696994.7300000023</v>
      </c>
      <c r="L47" s="326">
        <f t="shared" si="7"/>
        <v>2659444.370000002</v>
      </c>
      <c r="M47" s="326">
        <f t="shared" si="7"/>
        <v>2621894.0100000016</v>
      </c>
      <c r="N47" s="326">
        <f t="shared" si="7"/>
        <v>2584343.6500000022</v>
      </c>
      <c r="O47" s="73"/>
      <c r="P47" s="333"/>
      <c r="Q47" s="333"/>
    </row>
    <row r="48" spans="1:17" ht="14.25" customHeight="1" x14ac:dyDescent="0.25">
      <c r="A48" s="319" t="s">
        <v>615</v>
      </c>
      <c r="B48" s="326">
        <f t="shared" ref="B48:N48" si="8">(B39)+(B47)</f>
        <v>3050664.1400000006</v>
      </c>
      <c r="C48" s="326">
        <f t="shared" si="8"/>
        <v>3017306.7200000011</v>
      </c>
      <c r="D48" s="326">
        <f t="shared" si="8"/>
        <v>2982468.9100000011</v>
      </c>
      <c r="E48" s="326">
        <f t="shared" si="8"/>
        <v>2944908.3100000005</v>
      </c>
      <c r="F48" s="326">
        <f t="shared" si="8"/>
        <v>2913257.8000000012</v>
      </c>
      <c r="G48" s="326">
        <f t="shared" si="8"/>
        <v>2872611.1400000015</v>
      </c>
      <c r="H48" s="326">
        <f t="shared" si="8"/>
        <v>2833476.6000000015</v>
      </c>
      <c r="I48" s="326">
        <f t="shared" si="8"/>
        <v>2800627.6900000013</v>
      </c>
      <c r="J48" s="326">
        <f t="shared" si="8"/>
        <v>2761228.2300000018</v>
      </c>
      <c r="K48" s="326">
        <f t="shared" si="8"/>
        <v>2721828.7600000026</v>
      </c>
      <c r="L48" s="326">
        <f t="shared" si="8"/>
        <v>2682429.2900000019</v>
      </c>
      <c r="M48" s="326">
        <f t="shared" si="8"/>
        <v>2645013.8100000015</v>
      </c>
      <c r="N48" s="326">
        <f t="shared" si="8"/>
        <v>2605528.0800000024</v>
      </c>
      <c r="O48" s="73"/>
      <c r="P48" s="333"/>
      <c r="Q48" s="333"/>
    </row>
    <row r="49" spans="1:17" ht="14.25" customHeight="1" x14ac:dyDescent="0.25">
      <c r="A49" s="319" t="s">
        <v>616</v>
      </c>
      <c r="B49" s="320"/>
      <c r="C49" s="320"/>
      <c r="D49" s="320"/>
      <c r="E49" s="320"/>
      <c r="F49" s="320"/>
      <c r="G49" s="320"/>
      <c r="H49" s="320"/>
      <c r="I49" s="320"/>
      <c r="J49" s="320"/>
      <c r="K49" s="320"/>
      <c r="L49" s="320"/>
      <c r="M49" s="320"/>
      <c r="N49" s="320"/>
      <c r="O49" s="73"/>
      <c r="P49" s="333"/>
      <c r="Q49" s="333"/>
    </row>
    <row r="50" spans="1:17" ht="14.25" customHeight="1" x14ac:dyDescent="0.25">
      <c r="A50" s="319" t="s">
        <v>617</v>
      </c>
      <c r="B50" s="328">
        <v>407413.95999999996</v>
      </c>
      <c r="C50" s="328">
        <v>-1039464.76</v>
      </c>
      <c r="D50" s="328">
        <v>-1032351.18</v>
      </c>
      <c r="E50" s="328">
        <v>-1020193.5</v>
      </c>
      <c r="F50" s="328">
        <v>-1011492.88</v>
      </c>
      <c r="G50" s="328">
        <v>-1003379.31</v>
      </c>
      <c r="H50" s="328">
        <v>-675140.47</v>
      </c>
      <c r="I50" s="328">
        <v>-666946.81999999995</v>
      </c>
      <c r="J50" s="328">
        <v>-545145.0199999999</v>
      </c>
      <c r="K50" s="328">
        <v>-386651.9499999999</v>
      </c>
      <c r="L50" s="328">
        <v>-373166.4599999999</v>
      </c>
      <c r="M50" s="328">
        <v>351293.03000000009</v>
      </c>
      <c r="N50" s="328">
        <v>362282.31000000011</v>
      </c>
      <c r="O50" s="73"/>
      <c r="P50" s="333" t="s">
        <v>217</v>
      </c>
      <c r="Q50" s="333" t="s">
        <v>217</v>
      </c>
    </row>
    <row r="51" spans="1:17" ht="14.25" customHeight="1" x14ac:dyDescent="0.25">
      <c r="A51" s="319" t="s">
        <v>618</v>
      </c>
      <c r="B51" s="328">
        <v>0</v>
      </c>
      <c r="C51" s="328">
        <v>0</v>
      </c>
      <c r="D51" s="328">
        <v>0</v>
      </c>
      <c r="E51" s="328">
        <v>0</v>
      </c>
      <c r="F51" s="328">
        <v>0</v>
      </c>
      <c r="G51" s="328">
        <v>0</v>
      </c>
      <c r="H51" s="328">
        <v>0</v>
      </c>
      <c r="I51" s="328">
        <v>0</v>
      </c>
      <c r="J51" s="328">
        <v>0</v>
      </c>
      <c r="K51" s="328">
        <v>0</v>
      </c>
      <c r="L51" s="328">
        <v>0</v>
      </c>
      <c r="M51" s="328">
        <v>0</v>
      </c>
      <c r="N51" s="328">
        <v>0</v>
      </c>
      <c r="O51" s="73"/>
      <c r="P51" s="333" t="s">
        <v>178</v>
      </c>
      <c r="Q51" s="333" t="s">
        <v>178</v>
      </c>
    </row>
    <row r="52" spans="1:17" ht="14.25" customHeight="1" x14ac:dyDescent="0.25">
      <c r="A52" s="319" t="s">
        <v>619</v>
      </c>
      <c r="B52" s="328">
        <v>934293.77</v>
      </c>
      <c r="C52" s="328">
        <v>934293.77</v>
      </c>
      <c r="D52" s="328">
        <v>934293.77</v>
      </c>
      <c r="E52" s="328">
        <v>934293.77</v>
      </c>
      <c r="F52" s="328">
        <v>934293.77</v>
      </c>
      <c r="G52" s="328">
        <v>934293.77</v>
      </c>
      <c r="H52" s="328">
        <v>934293.77</v>
      </c>
      <c r="I52" s="328">
        <v>934293.77</v>
      </c>
      <c r="J52" s="328">
        <v>934293.77</v>
      </c>
      <c r="K52" s="328">
        <v>934293.77</v>
      </c>
      <c r="L52" s="328">
        <v>934293.77</v>
      </c>
      <c r="M52" s="328">
        <v>934293.77</v>
      </c>
      <c r="N52" s="328">
        <v>934293.77</v>
      </c>
      <c r="O52" s="73"/>
      <c r="P52" s="333" t="s">
        <v>178</v>
      </c>
      <c r="Q52" s="333" t="s">
        <v>178</v>
      </c>
    </row>
    <row r="53" spans="1:17" ht="14.25" customHeight="1" x14ac:dyDescent="0.25">
      <c r="A53" s="319" t="s">
        <v>620</v>
      </c>
      <c r="B53" s="328">
        <v>-574884.01</v>
      </c>
      <c r="C53" s="328">
        <v>-599938.04</v>
      </c>
      <c r="D53" s="328">
        <v>-625084.44000000006</v>
      </c>
      <c r="E53" s="328">
        <v>-650323.53</v>
      </c>
      <c r="F53" s="328">
        <v>-675657.57000000007</v>
      </c>
      <c r="G53" s="328">
        <v>-701086.9</v>
      </c>
      <c r="H53" s="328">
        <v>-726611.84</v>
      </c>
      <c r="I53" s="328">
        <v>-752232.73</v>
      </c>
      <c r="J53" s="328">
        <v>-777949.91</v>
      </c>
      <c r="K53" s="328">
        <v>-803763.71000000008</v>
      </c>
      <c r="L53" s="328">
        <v>-829674.46000000008</v>
      </c>
      <c r="M53" s="328">
        <v>-855682.50000000012</v>
      </c>
      <c r="N53" s="328">
        <v>-881788.18000000017</v>
      </c>
      <c r="O53" s="73"/>
      <c r="P53" s="333" t="s">
        <v>178</v>
      </c>
      <c r="Q53" s="333" t="s">
        <v>210</v>
      </c>
    </row>
    <row r="54" spans="1:17" ht="14.25" customHeight="1" x14ac:dyDescent="0.25">
      <c r="A54" s="319" t="s">
        <v>621</v>
      </c>
      <c r="B54" s="326">
        <f t="shared" ref="B54:N54" si="9">((B51)+(B52))+(B53)</f>
        <v>359409.76</v>
      </c>
      <c r="C54" s="326">
        <f t="shared" si="9"/>
        <v>334355.73</v>
      </c>
      <c r="D54" s="326">
        <f t="shared" si="9"/>
        <v>309209.32999999996</v>
      </c>
      <c r="E54" s="326">
        <f t="shared" si="9"/>
        <v>283970.24</v>
      </c>
      <c r="F54" s="326">
        <f t="shared" si="9"/>
        <v>258636.19999999995</v>
      </c>
      <c r="G54" s="326">
        <f t="shared" si="9"/>
        <v>233206.87</v>
      </c>
      <c r="H54" s="326">
        <f t="shared" si="9"/>
        <v>207681.93000000005</v>
      </c>
      <c r="I54" s="326">
        <f t="shared" si="9"/>
        <v>182061.04000000004</v>
      </c>
      <c r="J54" s="326">
        <f t="shared" si="9"/>
        <v>156343.85999999999</v>
      </c>
      <c r="K54" s="326">
        <f t="shared" si="9"/>
        <v>130530.05999999994</v>
      </c>
      <c r="L54" s="326">
        <f t="shared" si="9"/>
        <v>104619.30999999994</v>
      </c>
      <c r="M54" s="326">
        <f t="shared" si="9"/>
        <v>78611.269999999902</v>
      </c>
      <c r="N54" s="326">
        <f t="shared" si="9"/>
        <v>52505.589999999851</v>
      </c>
      <c r="O54" s="73"/>
      <c r="P54" s="333"/>
      <c r="Q54" s="333"/>
    </row>
    <row r="55" spans="1:17" ht="14.25" customHeight="1" x14ac:dyDescent="0.25">
      <c r="A55" s="319" t="s">
        <v>622</v>
      </c>
      <c r="B55" s="328">
        <v>0</v>
      </c>
      <c r="C55" s="328">
        <v>0</v>
      </c>
      <c r="D55" s="328">
        <v>0</v>
      </c>
      <c r="E55" s="328">
        <v>0</v>
      </c>
      <c r="F55" s="328">
        <v>0</v>
      </c>
      <c r="G55" s="328">
        <v>0</v>
      </c>
      <c r="H55" s="328">
        <v>0</v>
      </c>
      <c r="I55" s="328">
        <v>0</v>
      </c>
      <c r="J55" s="328">
        <v>0</v>
      </c>
      <c r="K55" s="328">
        <v>0</v>
      </c>
      <c r="L55" s="328">
        <v>0</v>
      </c>
      <c r="M55" s="328">
        <v>0</v>
      </c>
      <c r="N55" s="328">
        <v>0</v>
      </c>
      <c r="O55" s="73"/>
      <c r="P55" s="333"/>
      <c r="Q55" s="333"/>
    </row>
    <row r="56" spans="1:17" ht="14.25" customHeight="1" x14ac:dyDescent="0.25">
      <c r="A56" s="319" t="s">
        <v>623</v>
      </c>
      <c r="B56" s="328">
        <v>159768.04999999999</v>
      </c>
      <c r="C56" s="328">
        <v>146571.75</v>
      </c>
      <c r="D56" s="328">
        <v>133475.78</v>
      </c>
      <c r="E56" s="328">
        <v>121809.68</v>
      </c>
      <c r="F56" s="328">
        <v>110510.40999999999</v>
      </c>
      <c r="G56" s="328">
        <v>120734.04</v>
      </c>
      <c r="H56" s="328">
        <v>108502.84999999999</v>
      </c>
      <c r="I56" s="328">
        <v>113883.09</v>
      </c>
      <c r="J56" s="328">
        <v>124413.56999999999</v>
      </c>
      <c r="K56" s="328">
        <v>112098.98999999999</v>
      </c>
      <c r="L56" s="328">
        <v>99688.12</v>
      </c>
      <c r="M56" s="328">
        <v>82334.819999999992</v>
      </c>
      <c r="N56" s="328">
        <v>85457.609999999986</v>
      </c>
      <c r="O56" s="73"/>
      <c r="P56" s="333" t="s">
        <v>179</v>
      </c>
      <c r="Q56" s="333" t="s">
        <v>216</v>
      </c>
    </row>
    <row r="57" spans="1:17" ht="14.25" customHeight="1" x14ac:dyDescent="0.25">
      <c r="A57" s="319" t="s">
        <v>624</v>
      </c>
      <c r="B57" s="328">
        <v>5000</v>
      </c>
      <c r="C57" s="328">
        <v>5000</v>
      </c>
      <c r="D57" s="328">
        <v>5000</v>
      </c>
      <c r="E57" s="328">
        <v>5000</v>
      </c>
      <c r="F57" s="328">
        <v>5000</v>
      </c>
      <c r="G57" s="328">
        <v>5000</v>
      </c>
      <c r="H57" s="328">
        <v>5000</v>
      </c>
      <c r="I57" s="328">
        <v>5000</v>
      </c>
      <c r="J57" s="328">
        <v>5000</v>
      </c>
      <c r="K57" s="328">
        <v>5000</v>
      </c>
      <c r="L57" s="328">
        <v>5000</v>
      </c>
      <c r="M57" s="328">
        <v>5000</v>
      </c>
      <c r="N57" s="328">
        <v>5000</v>
      </c>
      <c r="O57" s="188"/>
      <c r="P57" s="333" t="s">
        <v>171</v>
      </c>
      <c r="Q57" s="333" t="s">
        <v>171</v>
      </c>
    </row>
    <row r="58" spans="1:17" ht="14.25" customHeight="1" x14ac:dyDescent="0.25">
      <c r="A58" s="319" t="s">
        <v>625</v>
      </c>
      <c r="B58" s="328">
        <v>83591.039999999994</v>
      </c>
      <c r="C58" s="328">
        <v>83591.039999999994</v>
      </c>
      <c r="D58" s="328">
        <v>83591.039999999994</v>
      </c>
      <c r="E58" s="328">
        <v>83591.039999999994</v>
      </c>
      <c r="F58" s="328">
        <v>83591.039999999994</v>
      </c>
      <c r="G58" s="328">
        <v>83591.039999999994</v>
      </c>
      <c r="H58" s="328">
        <v>83591.039999999994</v>
      </c>
      <c r="I58" s="328">
        <v>83591.039999999994</v>
      </c>
      <c r="J58" s="328">
        <v>83591.039999999994</v>
      </c>
      <c r="K58" s="328">
        <v>83591.039999999994</v>
      </c>
      <c r="L58" s="328">
        <v>83591.039999999994</v>
      </c>
      <c r="M58" s="328">
        <v>83591.039999999994</v>
      </c>
      <c r="N58" s="328">
        <v>83591.039999999994</v>
      </c>
      <c r="O58" s="73"/>
      <c r="P58" s="333" t="s">
        <v>171</v>
      </c>
      <c r="Q58" s="333" t="s">
        <v>171</v>
      </c>
    </row>
    <row r="59" spans="1:17" ht="14.25" customHeight="1" x14ac:dyDescent="0.25">
      <c r="A59" s="319" t="s">
        <v>626</v>
      </c>
      <c r="B59" s="328">
        <v>46647575.299999997</v>
      </c>
      <c r="C59" s="328">
        <v>46647575.299999997</v>
      </c>
      <c r="D59" s="328">
        <v>46647575.299999997</v>
      </c>
      <c r="E59" s="328">
        <v>46647575.299999997</v>
      </c>
      <c r="F59" s="328">
        <v>46647575.299999997</v>
      </c>
      <c r="G59" s="328">
        <v>46647575.299999997</v>
      </c>
      <c r="H59" s="328">
        <v>46647575.299999997</v>
      </c>
      <c r="I59" s="328">
        <v>46647575.299999997</v>
      </c>
      <c r="J59" s="328">
        <v>46647575.299999997</v>
      </c>
      <c r="K59" s="328">
        <v>46647575.299999997</v>
      </c>
      <c r="L59" s="328">
        <v>46647575.299999997</v>
      </c>
      <c r="M59" s="328">
        <v>46647575.299999997</v>
      </c>
      <c r="N59" s="328">
        <v>46647575.299999997</v>
      </c>
      <c r="O59" s="73"/>
      <c r="P59" s="333" t="s">
        <v>174</v>
      </c>
      <c r="Q59" s="333" t="s">
        <v>230</v>
      </c>
    </row>
    <row r="60" spans="1:17" ht="14.25" customHeight="1" x14ac:dyDescent="0.25">
      <c r="A60" s="319" t="s">
        <v>627</v>
      </c>
      <c r="B60" s="328">
        <v>-29345235.199999999</v>
      </c>
      <c r="C60" s="328">
        <v>-29734051.59</v>
      </c>
      <c r="D60" s="328">
        <v>-30122867.98</v>
      </c>
      <c r="E60" s="328">
        <v>-30511684.370000001</v>
      </c>
      <c r="F60" s="328">
        <v>-30900500.760000002</v>
      </c>
      <c r="G60" s="328">
        <v>-31289317.150000002</v>
      </c>
      <c r="H60" s="328">
        <v>-31678133.540000003</v>
      </c>
      <c r="I60" s="328">
        <v>-32066949.930000003</v>
      </c>
      <c r="J60" s="328">
        <v>-32455766.320000004</v>
      </c>
      <c r="K60" s="328">
        <v>-32844582.710000005</v>
      </c>
      <c r="L60" s="328">
        <v>-33233399.100000005</v>
      </c>
      <c r="M60" s="328">
        <v>-33622215.490000002</v>
      </c>
      <c r="N60" s="328">
        <v>-34011031.880000003</v>
      </c>
      <c r="O60" s="73"/>
      <c r="P60" s="333" t="s">
        <v>174</v>
      </c>
      <c r="Q60" s="333" t="s">
        <v>144</v>
      </c>
    </row>
    <row r="61" spans="1:17" ht="14.25" customHeight="1" x14ac:dyDescent="0.25">
      <c r="A61" s="319" t="s">
        <v>628</v>
      </c>
      <c r="B61" s="326">
        <f t="shared" ref="B61:N61" si="10">(B59)+(B60)</f>
        <v>17302340.099999998</v>
      </c>
      <c r="C61" s="326">
        <f t="shared" si="10"/>
        <v>16913523.709999997</v>
      </c>
      <c r="D61" s="326">
        <f t="shared" si="10"/>
        <v>16524707.319999997</v>
      </c>
      <c r="E61" s="326">
        <f t="shared" si="10"/>
        <v>16135890.929999996</v>
      </c>
      <c r="F61" s="326">
        <f t="shared" si="10"/>
        <v>15747074.539999995</v>
      </c>
      <c r="G61" s="326">
        <f t="shared" si="10"/>
        <v>15358258.149999995</v>
      </c>
      <c r="H61" s="326">
        <f t="shared" si="10"/>
        <v>14969441.759999994</v>
      </c>
      <c r="I61" s="326">
        <f t="shared" si="10"/>
        <v>14580625.369999994</v>
      </c>
      <c r="J61" s="326">
        <f>(J59)+(J60)</f>
        <v>14191808.979999993</v>
      </c>
      <c r="K61" s="326">
        <f t="shared" si="10"/>
        <v>13802992.589999992</v>
      </c>
      <c r="L61" s="326">
        <f t="shared" si="10"/>
        <v>13414176.199999992</v>
      </c>
      <c r="M61" s="326">
        <f t="shared" si="10"/>
        <v>13025359.809999995</v>
      </c>
      <c r="N61" s="326">
        <f t="shared" si="10"/>
        <v>12636543.419999994</v>
      </c>
      <c r="O61" s="73"/>
      <c r="P61" s="333"/>
      <c r="Q61" s="333"/>
    </row>
    <row r="62" spans="1:17" ht="14.25" customHeight="1" x14ac:dyDescent="0.25">
      <c r="A62" s="319" t="s">
        <v>629</v>
      </c>
      <c r="B62" s="328">
        <v>81439034.650000006</v>
      </c>
      <c r="C62" s="328">
        <v>81439034.650000006</v>
      </c>
      <c r="D62" s="328">
        <v>81439034.650000006</v>
      </c>
      <c r="E62" s="328">
        <v>81439034.650000006</v>
      </c>
      <c r="F62" s="328">
        <v>81439034.650000006</v>
      </c>
      <c r="G62" s="328">
        <v>81439034.650000006</v>
      </c>
      <c r="H62" s="328">
        <v>81439034.650000006</v>
      </c>
      <c r="I62" s="328">
        <v>81439034.650000006</v>
      </c>
      <c r="J62" s="328">
        <v>81439034.650000006</v>
      </c>
      <c r="K62" s="328">
        <v>81439034.650000006</v>
      </c>
      <c r="L62" s="328">
        <v>81439034.650000006</v>
      </c>
      <c r="M62" s="328">
        <v>81439034.650000006</v>
      </c>
      <c r="N62" s="328">
        <v>81439034.650000006</v>
      </c>
      <c r="O62" s="73"/>
      <c r="P62" s="333" t="s">
        <v>176</v>
      </c>
      <c r="Q62" s="333" t="s">
        <v>227</v>
      </c>
    </row>
    <row r="63" spans="1:17" ht="14.25" customHeight="1" x14ac:dyDescent="0.25">
      <c r="A63" s="319" t="s">
        <v>630</v>
      </c>
      <c r="B63" s="326">
        <f t="shared" ref="B63:N63" si="11">(((((B55)+(B56))+(B57))+(B58))+(B61))+(B62)</f>
        <v>98989733.840000004</v>
      </c>
      <c r="C63" s="326">
        <f t="shared" si="11"/>
        <v>98587721.150000006</v>
      </c>
      <c r="D63" s="326">
        <f t="shared" si="11"/>
        <v>98185808.790000007</v>
      </c>
      <c r="E63" s="326">
        <f t="shared" si="11"/>
        <v>97785326.299999997</v>
      </c>
      <c r="F63" s="326">
        <f t="shared" si="11"/>
        <v>97385210.640000001</v>
      </c>
      <c r="G63" s="326">
        <f t="shared" si="11"/>
        <v>97006617.879999995</v>
      </c>
      <c r="H63" s="326">
        <f t="shared" si="11"/>
        <v>96605570.299999997</v>
      </c>
      <c r="I63" s="326">
        <f t="shared" si="11"/>
        <v>96222134.150000006</v>
      </c>
      <c r="J63" s="326">
        <f t="shared" si="11"/>
        <v>95843848.239999995</v>
      </c>
      <c r="K63" s="326">
        <f t="shared" si="11"/>
        <v>95442717.269999996</v>
      </c>
      <c r="L63" s="326">
        <f t="shared" si="11"/>
        <v>95041490.00999999</v>
      </c>
      <c r="M63" s="326">
        <f t="shared" si="11"/>
        <v>94635320.319999993</v>
      </c>
      <c r="N63" s="326">
        <f t="shared" si="11"/>
        <v>94249626.719999999</v>
      </c>
      <c r="O63" s="73"/>
      <c r="P63" s="333"/>
      <c r="Q63" s="333"/>
    </row>
    <row r="64" spans="1:17" ht="14.25" customHeight="1" x14ac:dyDescent="0.25">
      <c r="A64" s="319" t="s">
        <v>631</v>
      </c>
      <c r="B64" s="326">
        <f t="shared" ref="B64:N64" si="12">((B50)+(B54))+(B63)</f>
        <v>99756557.560000002</v>
      </c>
      <c r="C64" s="326">
        <f t="shared" si="12"/>
        <v>97882612.120000005</v>
      </c>
      <c r="D64" s="326">
        <f t="shared" si="12"/>
        <v>97462666.940000013</v>
      </c>
      <c r="E64" s="326">
        <f t="shared" si="12"/>
        <v>97049103.039999992</v>
      </c>
      <c r="F64" s="326">
        <f t="shared" si="12"/>
        <v>96632353.959999993</v>
      </c>
      <c r="G64" s="326">
        <f t="shared" si="12"/>
        <v>96236445.439999998</v>
      </c>
      <c r="H64" s="326">
        <f t="shared" si="12"/>
        <v>96138111.75999999</v>
      </c>
      <c r="I64" s="326">
        <f t="shared" si="12"/>
        <v>95737248.370000005</v>
      </c>
      <c r="J64" s="326">
        <f t="shared" si="12"/>
        <v>95455047.079999998</v>
      </c>
      <c r="K64" s="326">
        <f t="shared" si="12"/>
        <v>95186595.379999995</v>
      </c>
      <c r="L64" s="326">
        <f t="shared" si="12"/>
        <v>94772942.859999985</v>
      </c>
      <c r="M64" s="326">
        <f t="shared" si="12"/>
        <v>95065224.61999999</v>
      </c>
      <c r="N64" s="326">
        <f t="shared" si="12"/>
        <v>94664414.620000005</v>
      </c>
      <c r="O64" s="73"/>
      <c r="P64" s="333"/>
      <c r="Q64" s="333"/>
    </row>
    <row r="65" spans="1:17" ht="14.25" customHeight="1" x14ac:dyDescent="0.25">
      <c r="A65" s="319" t="s">
        <v>632</v>
      </c>
      <c r="B65" s="326">
        <f t="shared" ref="B65:N65" si="13">((B33)+(B48))+(B64)</f>
        <v>105682111.06</v>
      </c>
      <c r="C65" s="326">
        <f t="shared" si="13"/>
        <v>104887964.30000001</v>
      </c>
      <c r="D65" s="326">
        <f t="shared" si="13"/>
        <v>104770771.84000002</v>
      </c>
      <c r="E65" s="326">
        <f t="shared" si="13"/>
        <v>102110293.66</v>
      </c>
      <c r="F65" s="326">
        <f t="shared" si="13"/>
        <v>103366069.25</v>
      </c>
      <c r="G65" s="326">
        <f t="shared" si="13"/>
        <v>102642406.58</v>
      </c>
      <c r="H65" s="326">
        <f t="shared" si="13"/>
        <v>101672819.05</v>
      </c>
      <c r="I65" s="326">
        <f t="shared" si="13"/>
        <v>100964437.32000001</v>
      </c>
      <c r="J65" s="326">
        <f t="shared" si="13"/>
        <v>100097570.09</v>
      </c>
      <c r="K65" s="326">
        <f t="shared" si="13"/>
        <v>99326915.019999996</v>
      </c>
      <c r="L65" s="326">
        <f t="shared" si="13"/>
        <v>99271845.039999992</v>
      </c>
      <c r="M65" s="326">
        <f t="shared" si="13"/>
        <v>99978307.919999987</v>
      </c>
      <c r="N65" s="326">
        <f t="shared" si="13"/>
        <v>100038402.13000001</v>
      </c>
      <c r="O65" s="73"/>
      <c r="P65" s="333"/>
      <c r="Q65" s="333"/>
    </row>
    <row r="66" spans="1:17" ht="14.25" customHeight="1" x14ac:dyDescent="0.25">
      <c r="A66" s="319" t="s">
        <v>633</v>
      </c>
      <c r="B66" s="320"/>
      <c r="C66" s="320"/>
      <c r="D66" s="320"/>
      <c r="E66" s="320"/>
      <c r="F66" s="320"/>
      <c r="G66" s="320"/>
      <c r="H66" s="320"/>
      <c r="I66" s="320"/>
      <c r="J66" s="320"/>
      <c r="K66" s="320"/>
      <c r="L66" s="320"/>
      <c r="M66" s="320"/>
      <c r="N66" s="320"/>
      <c r="O66" s="73"/>
      <c r="P66" s="333"/>
      <c r="Q66" s="333"/>
    </row>
    <row r="67" spans="1:17" ht="14.25" customHeight="1" x14ac:dyDescent="0.25">
      <c r="A67" s="319" t="s">
        <v>634</v>
      </c>
      <c r="B67" s="320"/>
      <c r="C67" s="320"/>
      <c r="D67" s="320"/>
      <c r="E67" s="320"/>
      <c r="F67" s="320"/>
      <c r="G67" s="320"/>
      <c r="H67" s="320"/>
      <c r="I67" s="320"/>
      <c r="J67" s="320"/>
      <c r="K67" s="320"/>
      <c r="L67" s="320"/>
      <c r="M67" s="320"/>
      <c r="N67" s="320"/>
      <c r="O67" s="73"/>
      <c r="P67" s="333"/>
      <c r="Q67" s="333"/>
    </row>
    <row r="68" spans="1:17" ht="14.25" customHeight="1" x14ac:dyDescent="0.25">
      <c r="A68" s="319" t="s">
        <v>635</v>
      </c>
      <c r="B68" s="320"/>
      <c r="C68" s="320"/>
      <c r="D68" s="320"/>
      <c r="E68" s="320"/>
      <c r="F68" s="320"/>
      <c r="G68" s="320"/>
      <c r="H68" s="320"/>
      <c r="I68" s="320"/>
      <c r="J68" s="320"/>
      <c r="K68" s="320"/>
      <c r="L68" s="320"/>
      <c r="M68" s="320"/>
      <c r="N68" s="320"/>
      <c r="O68" s="73"/>
      <c r="P68" s="333"/>
      <c r="Q68" s="333"/>
    </row>
    <row r="69" spans="1:17" ht="14.25" customHeight="1" x14ac:dyDescent="0.25">
      <c r="A69" s="319" t="s">
        <v>636</v>
      </c>
      <c r="B69" s="320"/>
      <c r="C69" s="320"/>
      <c r="D69" s="320"/>
      <c r="E69" s="320"/>
      <c r="F69" s="320"/>
      <c r="G69" s="320"/>
      <c r="H69" s="320"/>
      <c r="I69" s="320"/>
      <c r="J69" s="320"/>
      <c r="K69" s="320"/>
      <c r="L69" s="320"/>
      <c r="M69" s="320"/>
      <c r="N69" s="320"/>
      <c r="O69" s="73"/>
      <c r="P69" s="333"/>
      <c r="Q69" s="333"/>
    </row>
    <row r="70" spans="1:17" ht="14.25" customHeight="1" x14ac:dyDescent="0.25">
      <c r="A70" s="319" t="s">
        <v>637</v>
      </c>
      <c r="B70" s="328">
        <v>500952.94</v>
      </c>
      <c r="C70" s="328">
        <v>481570.64</v>
      </c>
      <c r="D70" s="328">
        <v>554359.33000000007</v>
      </c>
      <c r="E70" s="328">
        <v>316127.89000000007</v>
      </c>
      <c r="F70" s="328">
        <v>244322.31000000006</v>
      </c>
      <c r="G70" s="328">
        <v>390043.47000000009</v>
      </c>
      <c r="H70" s="328">
        <v>449700.10000000009</v>
      </c>
      <c r="I70" s="328">
        <v>367979.2300000001</v>
      </c>
      <c r="J70" s="328">
        <v>484581.6100000001</v>
      </c>
      <c r="K70" s="328">
        <v>442130.03000000009</v>
      </c>
      <c r="L70" s="328">
        <v>525857.35000000009</v>
      </c>
      <c r="M70" s="328">
        <v>523334.50000000012</v>
      </c>
      <c r="N70" s="328">
        <v>593520.12000000011</v>
      </c>
      <c r="O70" s="73"/>
      <c r="P70" s="333" t="s">
        <v>185</v>
      </c>
      <c r="Q70" s="333" t="s">
        <v>185</v>
      </c>
    </row>
    <row r="71" spans="1:17" ht="14.25" customHeight="1" x14ac:dyDescent="0.25">
      <c r="A71" s="319" t="s">
        <v>638</v>
      </c>
      <c r="B71" s="328">
        <v>0</v>
      </c>
      <c r="C71" s="328">
        <v>0</v>
      </c>
      <c r="D71" s="328">
        <v>2358.64</v>
      </c>
      <c r="E71" s="328">
        <v>0</v>
      </c>
      <c r="F71" s="328">
        <v>0</v>
      </c>
      <c r="G71" s="328">
        <v>0</v>
      </c>
      <c r="H71" s="328">
        <v>0</v>
      </c>
      <c r="I71" s="328">
        <v>0</v>
      </c>
      <c r="J71" s="328">
        <v>2094</v>
      </c>
      <c r="K71" s="328">
        <v>0</v>
      </c>
      <c r="L71" s="328">
        <v>2257.39</v>
      </c>
      <c r="M71" s="328">
        <v>0</v>
      </c>
      <c r="N71" s="328">
        <v>0</v>
      </c>
      <c r="O71" s="73"/>
      <c r="P71" s="333" t="s">
        <v>185</v>
      </c>
      <c r="Q71" s="333" t="s">
        <v>185</v>
      </c>
    </row>
    <row r="72" spans="1:17" ht="14.25" customHeight="1" x14ac:dyDescent="0.25">
      <c r="A72" s="319" t="s">
        <v>639</v>
      </c>
      <c r="B72" s="326">
        <f t="shared" ref="B72:N72" si="14">B70+B71</f>
        <v>500952.94</v>
      </c>
      <c r="C72" s="326">
        <f t="shared" si="14"/>
        <v>481570.64</v>
      </c>
      <c r="D72" s="326">
        <f t="shared" si="14"/>
        <v>556717.97000000009</v>
      </c>
      <c r="E72" s="326">
        <f t="shared" si="14"/>
        <v>316127.89000000007</v>
      </c>
      <c r="F72" s="326">
        <f t="shared" si="14"/>
        <v>244322.31000000006</v>
      </c>
      <c r="G72" s="326">
        <f t="shared" si="14"/>
        <v>390043.47000000009</v>
      </c>
      <c r="H72" s="326">
        <f t="shared" si="14"/>
        <v>449700.10000000009</v>
      </c>
      <c r="I72" s="326">
        <f t="shared" si="14"/>
        <v>367979.2300000001</v>
      </c>
      <c r="J72" s="326">
        <f t="shared" si="14"/>
        <v>486675.6100000001</v>
      </c>
      <c r="K72" s="326">
        <f t="shared" si="14"/>
        <v>442130.03000000009</v>
      </c>
      <c r="L72" s="326">
        <f t="shared" si="14"/>
        <v>528114.74000000011</v>
      </c>
      <c r="M72" s="326">
        <f t="shared" si="14"/>
        <v>523334.50000000012</v>
      </c>
      <c r="N72" s="326">
        <f t="shared" si="14"/>
        <v>593520.12000000011</v>
      </c>
      <c r="O72" s="73"/>
      <c r="P72" s="333"/>
      <c r="Q72" s="333"/>
    </row>
    <row r="73" spans="1:17" ht="14.25" customHeight="1" x14ac:dyDescent="0.25">
      <c r="A73" s="319" t="s">
        <v>640</v>
      </c>
      <c r="B73" s="320"/>
      <c r="C73" s="320"/>
      <c r="D73" s="320"/>
      <c r="E73" s="320"/>
      <c r="F73" s="320"/>
      <c r="G73" s="320"/>
      <c r="H73" s="320"/>
      <c r="I73" s="320"/>
      <c r="J73" s="320"/>
      <c r="K73" s="320"/>
      <c r="L73" s="320"/>
      <c r="M73" s="320"/>
      <c r="N73" s="320"/>
      <c r="O73" s="73"/>
      <c r="P73" s="333"/>
      <c r="Q73" s="333"/>
    </row>
    <row r="74" spans="1:17" ht="14.25" customHeight="1" x14ac:dyDescent="0.25">
      <c r="A74" s="319" t="s">
        <v>641</v>
      </c>
      <c r="B74" s="328">
        <v>53185.27</v>
      </c>
      <c r="C74" s="328">
        <v>43455.72</v>
      </c>
      <c r="D74" s="328">
        <v>63447.39</v>
      </c>
      <c r="E74" s="328">
        <v>36940.43</v>
      </c>
      <c r="F74" s="328">
        <v>45812.800000000003</v>
      </c>
      <c r="G74" s="328">
        <v>46928.76</v>
      </c>
      <c r="H74" s="328">
        <v>49673.73</v>
      </c>
      <c r="I74" s="328">
        <v>38067.760000000002</v>
      </c>
      <c r="J74" s="328">
        <v>44875.9</v>
      </c>
      <c r="K74" s="328">
        <v>38054.44</v>
      </c>
      <c r="L74" s="328">
        <v>42361.18</v>
      </c>
      <c r="M74" s="328">
        <v>46249.08</v>
      </c>
      <c r="N74" s="328">
        <v>40976.44</v>
      </c>
      <c r="O74" s="73"/>
      <c r="P74" s="333" t="s">
        <v>186</v>
      </c>
      <c r="Q74" s="333" t="s">
        <v>186</v>
      </c>
    </row>
    <row r="75" spans="1:17" ht="14.25" customHeight="1" x14ac:dyDescent="0.25">
      <c r="A75" s="319" t="s">
        <v>642</v>
      </c>
      <c r="B75" s="328">
        <v>0</v>
      </c>
      <c r="C75" s="328">
        <v>0</v>
      </c>
      <c r="D75" s="328">
        <v>0</v>
      </c>
      <c r="E75" s="328">
        <v>0</v>
      </c>
      <c r="F75" s="328">
        <v>0</v>
      </c>
      <c r="G75" s="328">
        <v>0</v>
      </c>
      <c r="H75" s="328">
        <v>0</v>
      </c>
      <c r="I75" s="328">
        <v>0</v>
      </c>
      <c r="J75" s="328">
        <v>0</v>
      </c>
      <c r="K75" s="328">
        <v>0</v>
      </c>
      <c r="L75" s="328">
        <v>0</v>
      </c>
      <c r="M75" s="328">
        <v>0</v>
      </c>
      <c r="N75" s="328">
        <v>-753.19</v>
      </c>
      <c r="O75" s="73"/>
      <c r="P75" s="333" t="s">
        <v>186</v>
      </c>
      <c r="Q75" s="333" t="s">
        <v>186</v>
      </c>
    </row>
    <row r="76" spans="1:17" ht="14.25" customHeight="1" x14ac:dyDescent="0.25">
      <c r="A76" s="319" t="s">
        <v>643</v>
      </c>
      <c r="B76" s="328">
        <v>22833.760000000002</v>
      </c>
      <c r="C76" s="328">
        <v>24061.370000000003</v>
      </c>
      <c r="D76" s="328">
        <v>30456.22</v>
      </c>
      <c r="E76" s="328">
        <v>3061.66</v>
      </c>
      <c r="F76" s="328">
        <v>8454.64</v>
      </c>
      <c r="G76" s="328">
        <v>7876.7499999999991</v>
      </c>
      <c r="H76" s="328">
        <v>5208.7799999999988</v>
      </c>
      <c r="I76" s="328">
        <v>10334.379999999999</v>
      </c>
      <c r="J76" s="328">
        <v>6275.24</v>
      </c>
      <c r="K76" s="328">
        <v>4405.5599999999995</v>
      </c>
      <c r="L76" s="328">
        <v>5586.49</v>
      </c>
      <c r="M76" s="328">
        <v>12825.95</v>
      </c>
      <c r="N76" s="328">
        <v>7683.1200000000008</v>
      </c>
      <c r="O76" s="73"/>
      <c r="P76" s="333" t="s">
        <v>186</v>
      </c>
      <c r="Q76" s="333" t="s">
        <v>186</v>
      </c>
    </row>
    <row r="77" spans="1:17" ht="14.25" customHeight="1" x14ac:dyDescent="0.25">
      <c r="A77" s="319" t="s">
        <v>644</v>
      </c>
      <c r="B77" s="328">
        <v>0</v>
      </c>
      <c r="C77" s="328">
        <v>0</v>
      </c>
      <c r="D77" s="328">
        <v>0</v>
      </c>
      <c r="E77" s="328">
        <v>0</v>
      </c>
      <c r="F77" s="328">
        <v>0</v>
      </c>
      <c r="G77" s="328">
        <v>0</v>
      </c>
      <c r="H77" s="328">
        <v>0</v>
      </c>
      <c r="I77" s="328">
        <v>0</v>
      </c>
      <c r="J77" s="328">
        <v>0</v>
      </c>
      <c r="K77" s="328">
        <v>0</v>
      </c>
      <c r="L77" s="328">
        <v>0</v>
      </c>
      <c r="M77" s="328">
        <v>0</v>
      </c>
      <c r="N77" s="328">
        <v>0</v>
      </c>
      <c r="O77" s="73"/>
      <c r="P77" s="333" t="s">
        <v>186</v>
      </c>
      <c r="Q77" s="333" t="s">
        <v>186</v>
      </c>
    </row>
    <row r="78" spans="1:17" ht="14.25" customHeight="1" x14ac:dyDescent="0.25">
      <c r="A78" s="319" t="s">
        <v>645</v>
      </c>
      <c r="B78" s="328">
        <v>0</v>
      </c>
      <c r="C78" s="328">
        <v>0</v>
      </c>
      <c r="D78" s="328">
        <v>0</v>
      </c>
      <c r="E78" s="328">
        <v>0</v>
      </c>
      <c r="F78" s="328">
        <v>0</v>
      </c>
      <c r="G78" s="328">
        <v>0</v>
      </c>
      <c r="H78" s="328">
        <v>0</v>
      </c>
      <c r="I78" s="328">
        <v>0</v>
      </c>
      <c r="J78" s="328">
        <v>0</v>
      </c>
      <c r="K78" s="328">
        <v>0</v>
      </c>
      <c r="L78" s="328">
        <v>0</v>
      </c>
      <c r="M78" s="328">
        <v>0</v>
      </c>
      <c r="N78" s="328">
        <v>0</v>
      </c>
      <c r="O78" s="73"/>
      <c r="P78" s="333" t="s">
        <v>186</v>
      </c>
      <c r="Q78" s="333" t="s">
        <v>186</v>
      </c>
    </row>
    <row r="79" spans="1:17" ht="14.25" customHeight="1" x14ac:dyDescent="0.25">
      <c r="A79" s="319" t="s">
        <v>646</v>
      </c>
      <c r="B79" s="328">
        <v>0</v>
      </c>
      <c r="C79" s="328">
        <v>0</v>
      </c>
      <c r="D79" s="328">
        <v>0</v>
      </c>
      <c r="E79" s="328">
        <v>0</v>
      </c>
      <c r="F79" s="328">
        <v>0</v>
      </c>
      <c r="G79" s="328">
        <v>0</v>
      </c>
      <c r="H79" s="328">
        <v>0</v>
      </c>
      <c r="I79" s="328">
        <v>0</v>
      </c>
      <c r="J79" s="328">
        <v>0</v>
      </c>
      <c r="K79" s="328">
        <v>0</v>
      </c>
      <c r="L79" s="328">
        <v>0</v>
      </c>
      <c r="M79" s="328">
        <v>0</v>
      </c>
      <c r="N79" s="328">
        <v>0</v>
      </c>
      <c r="O79" s="73"/>
      <c r="P79" s="333" t="s">
        <v>186</v>
      </c>
      <c r="Q79" s="333" t="s">
        <v>186</v>
      </c>
    </row>
    <row r="80" spans="1:17" ht="14.25" customHeight="1" x14ac:dyDescent="0.25">
      <c r="A80" s="319" t="s">
        <v>647</v>
      </c>
      <c r="B80" s="328">
        <v>0</v>
      </c>
      <c r="C80" s="328">
        <v>0</v>
      </c>
      <c r="D80" s="328">
        <v>0</v>
      </c>
      <c r="E80" s="328">
        <v>0</v>
      </c>
      <c r="F80" s="328">
        <v>0</v>
      </c>
      <c r="G80" s="328">
        <v>0</v>
      </c>
      <c r="H80" s="328">
        <v>0</v>
      </c>
      <c r="I80" s="328">
        <v>0</v>
      </c>
      <c r="J80" s="328">
        <v>0</v>
      </c>
      <c r="K80" s="328">
        <v>0</v>
      </c>
      <c r="L80" s="328">
        <v>0</v>
      </c>
      <c r="M80" s="328">
        <v>0</v>
      </c>
      <c r="N80" s="328">
        <v>0</v>
      </c>
      <c r="O80" s="73"/>
      <c r="P80" s="333" t="s">
        <v>186</v>
      </c>
      <c r="Q80" s="333" t="s">
        <v>186</v>
      </c>
    </row>
    <row r="81" spans="1:17" ht="14.25" customHeight="1" x14ac:dyDescent="0.25">
      <c r="A81" s="319" t="s">
        <v>648</v>
      </c>
      <c r="B81" s="328">
        <v>0</v>
      </c>
      <c r="C81" s="328">
        <v>0</v>
      </c>
      <c r="D81" s="328">
        <v>0</v>
      </c>
      <c r="E81" s="328">
        <v>0</v>
      </c>
      <c r="F81" s="328">
        <v>0</v>
      </c>
      <c r="G81" s="328">
        <v>0</v>
      </c>
      <c r="H81" s="328">
        <v>0</v>
      </c>
      <c r="I81" s="328">
        <v>0</v>
      </c>
      <c r="J81" s="328">
        <v>0</v>
      </c>
      <c r="K81" s="328">
        <v>0</v>
      </c>
      <c r="L81" s="328">
        <v>0</v>
      </c>
      <c r="M81" s="328">
        <v>0</v>
      </c>
      <c r="N81" s="328">
        <v>0</v>
      </c>
      <c r="O81" s="73"/>
      <c r="P81" s="333" t="s">
        <v>186</v>
      </c>
      <c r="Q81" s="333" t="s">
        <v>186</v>
      </c>
    </row>
    <row r="82" spans="1:17" ht="14.25" customHeight="1" x14ac:dyDescent="0.25">
      <c r="A82" s="319" t="s">
        <v>649</v>
      </c>
      <c r="B82" s="326">
        <f t="shared" ref="B82:N82" si="15">(((((B76)+(B77))+(B78))+(B79))+(B80))+(B81)</f>
        <v>22833.760000000002</v>
      </c>
      <c r="C82" s="326">
        <f t="shared" si="15"/>
        <v>24061.370000000003</v>
      </c>
      <c r="D82" s="326">
        <f t="shared" si="15"/>
        <v>30456.22</v>
      </c>
      <c r="E82" s="326">
        <f t="shared" si="15"/>
        <v>3061.66</v>
      </c>
      <c r="F82" s="326">
        <f t="shared" si="15"/>
        <v>8454.64</v>
      </c>
      <c r="G82" s="326">
        <f t="shared" si="15"/>
        <v>7876.7499999999991</v>
      </c>
      <c r="H82" s="326">
        <f t="shared" si="15"/>
        <v>5208.7799999999988</v>
      </c>
      <c r="I82" s="326">
        <f t="shared" si="15"/>
        <v>10334.379999999999</v>
      </c>
      <c r="J82" s="326">
        <f t="shared" si="15"/>
        <v>6275.24</v>
      </c>
      <c r="K82" s="326">
        <f t="shared" si="15"/>
        <v>4405.5599999999995</v>
      </c>
      <c r="L82" s="326">
        <f t="shared" si="15"/>
        <v>5586.49</v>
      </c>
      <c r="M82" s="326">
        <f t="shared" si="15"/>
        <v>12825.95</v>
      </c>
      <c r="N82" s="326">
        <f t="shared" si="15"/>
        <v>7683.1200000000008</v>
      </c>
      <c r="O82" s="73"/>
      <c r="P82" s="333"/>
      <c r="Q82" s="333"/>
    </row>
    <row r="83" spans="1:17" ht="14.25" customHeight="1" x14ac:dyDescent="0.25">
      <c r="A83" s="319" t="s">
        <v>650</v>
      </c>
      <c r="B83" s="326">
        <f t="shared" ref="B83:N83" si="16">((B74)+(B75))+(B82)</f>
        <v>76019.03</v>
      </c>
      <c r="C83" s="326">
        <f t="shared" si="16"/>
        <v>67517.09</v>
      </c>
      <c r="D83" s="326">
        <f t="shared" si="16"/>
        <v>93903.61</v>
      </c>
      <c r="E83" s="326">
        <f t="shared" si="16"/>
        <v>40002.089999999997</v>
      </c>
      <c r="F83" s="326">
        <f t="shared" si="16"/>
        <v>54267.44</v>
      </c>
      <c r="G83" s="326">
        <f t="shared" si="16"/>
        <v>54805.51</v>
      </c>
      <c r="H83" s="326">
        <f t="shared" si="16"/>
        <v>54882.51</v>
      </c>
      <c r="I83" s="326">
        <f t="shared" si="16"/>
        <v>48402.14</v>
      </c>
      <c r="J83" s="326">
        <f t="shared" si="16"/>
        <v>51151.14</v>
      </c>
      <c r="K83" s="326">
        <f t="shared" si="16"/>
        <v>42460</v>
      </c>
      <c r="L83" s="326">
        <f t="shared" si="16"/>
        <v>47947.67</v>
      </c>
      <c r="M83" s="326">
        <f t="shared" si="16"/>
        <v>59075.03</v>
      </c>
      <c r="N83" s="326">
        <f t="shared" si="16"/>
        <v>47906.37</v>
      </c>
      <c r="O83" s="73"/>
      <c r="P83" s="333"/>
      <c r="Q83" s="333"/>
    </row>
    <row r="84" spans="1:17" ht="14.25" customHeight="1" x14ac:dyDescent="0.25">
      <c r="A84" s="319" t="s">
        <v>651</v>
      </c>
      <c r="B84" s="320"/>
      <c r="C84" s="320"/>
      <c r="D84" s="320"/>
      <c r="E84" s="320"/>
      <c r="F84" s="320"/>
      <c r="G84" s="320"/>
      <c r="H84" s="320"/>
      <c r="I84" s="320"/>
      <c r="J84" s="320"/>
      <c r="K84" s="320"/>
      <c r="L84" s="320"/>
      <c r="M84" s="320"/>
      <c r="N84" s="320"/>
      <c r="O84" s="73"/>
      <c r="P84" s="333"/>
      <c r="Q84" s="333"/>
    </row>
    <row r="85" spans="1:17" ht="14.25" customHeight="1" x14ac:dyDescent="0.25">
      <c r="A85" s="319" t="s">
        <v>652</v>
      </c>
      <c r="B85" s="328">
        <v>425614.54000000004</v>
      </c>
      <c r="C85" s="328">
        <v>433263.06000000006</v>
      </c>
      <c r="D85" s="328">
        <v>390756.42000000004</v>
      </c>
      <c r="E85" s="328">
        <v>283294.99000000005</v>
      </c>
      <c r="F85" s="328">
        <v>336940.56000000006</v>
      </c>
      <c r="G85" s="328">
        <v>219141.53000000006</v>
      </c>
      <c r="H85" s="328">
        <v>210673.29000000007</v>
      </c>
      <c r="I85" s="328">
        <v>234926.72000000006</v>
      </c>
      <c r="J85" s="328">
        <v>217792.70000000007</v>
      </c>
      <c r="K85" s="328">
        <v>192425.57000000007</v>
      </c>
      <c r="L85" s="328">
        <v>204512.40000000005</v>
      </c>
      <c r="M85" s="328">
        <v>227960.63000000006</v>
      </c>
      <c r="N85" s="328">
        <v>242206.85000000006</v>
      </c>
      <c r="O85" s="73"/>
      <c r="P85" s="333" t="s">
        <v>188</v>
      </c>
      <c r="Q85" s="333" t="s">
        <v>188</v>
      </c>
    </row>
    <row r="86" spans="1:17" ht="14.25" customHeight="1" x14ac:dyDescent="0.25">
      <c r="A86" s="319" t="s">
        <v>653</v>
      </c>
      <c r="B86" s="328">
        <v>0</v>
      </c>
      <c r="C86" s="328">
        <v>0</v>
      </c>
      <c r="D86" s="328">
        <v>0</v>
      </c>
      <c r="E86" s="328">
        <v>0</v>
      </c>
      <c r="F86" s="328">
        <v>0</v>
      </c>
      <c r="G86" s="328">
        <v>0</v>
      </c>
      <c r="H86" s="328">
        <v>0</v>
      </c>
      <c r="I86" s="328">
        <v>0</v>
      </c>
      <c r="J86" s="328">
        <v>0</v>
      </c>
      <c r="K86" s="328">
        <v>0</v>
      </c>
      <c r="L86" s="328">
        <v>0</v>
      </c>
      <c r="M86" s="328">
        <v>0</v>
      </c>
      <c r="N86" s="328">
        <v>0</v>
      </c>
      <c r="O86" s="73"/>
      <c r="P86" s="333" t="s">
        <v>188</v>
      </c>
      <c r="Q86" s="333" t="s">
        <v>188</v>
      </c>
    </row>
    <row r="87" spans="1:17" ht="14.25" customHeight="1" x14ac:dyDescent="0.25">
      <c r="A87" s="319" t="s">
        <v>654</v>
      </c>
      <c r="B87" s="328">
        <v>798139.31</v>
      </c>
      <c r="C87" s="328">
        <v>840201.63</v>
      </c>
      <c r="D87" s="328">
        <v>896251.95</v>
      </c>
      <c r="E87" s="328">
        <v>241536.68999999994</v>
      </c>
      <c r="F87" s="328">
        <v>262320.77999999997</v>
      </c>
      <c r="G87" s="328">
        <v>318157.25999999995</v>
      </c>
      <c r="H87" s="328">
        <v>375927.23</v>
      </c>
      <c r="I87" s="328">
        <v>403115.57999999996</v>
      </c>
      <c r="J87" s="328">
        <v>470144.61</v>
      </c>
      <c r="K87" s="328">
        <v>526830.41</v>
      </c>
      <c r="L87" s="328">
        <v>552417.59000000008</v>
      </c>
      <c r="M87" s="328">
        <v>604164.00000000012</v>
      </c>
      <c r="N87" s="328">
        <v>674340.83000000007</v>
      </c>
      <c r="O87" s="73"/>
      <c r="P87" s="333" t="s">
        <v>188</v>
      </c>
      <c r="Q87" s="333" t="s">
        <v>188</v>
      </c>
    </row>
    <row r="88" spans="1:17" ht="14.25" customHeight="1" x14ac:dyDescent="0.25">
      <c r="A88" s="319" t="s">
        <v>655</v>
      </c>
      <c r="B88" s="328">
        <v>26247.31</v>
      </c>
      <c r="C88" s="328">
        <v>36839.160000000003</v>
      </c>
      <c r="D88" s="328">
        <v>40403.040000000001</v>
      </c>
      <c r="E88" s="328">
        <v>39178.879999999997</v>
      </c>
      <c r="F88" s="328">
        <v>37383.360000000001</v>
      </c>
      <c r="G88" s="328">
        <v>33769.22</v>
      </c>
      <c r="H88" s="328">
        <v>33427</v>
      </c>
      <c r="I88" s="328">
        <v>37493.58</v>
      </c>
      <c r="J88" s="328">
        <v>30654.2</v>
      </c>
      <c r="K88" s="328">
        <v>30418.22</v>
      </c>
      <c r="L88" s="328">
        <v>27880.91</v>
      </c>
      <c r="M88" s="328">
        <v>27108.14</v>
      </c>
      <c r="N88" s="328">
        <v>25900.489999999998</v>
      </c>
      <c r="O88" s="73"/>
      <c r="P88" s="333" t="s">
        <v>188</v>
      </c>
      <c r="Q88" s="333" t="s">
        <v>188</v>
      </c>
    </row>
    <row r="89" spans="1:17" ht="14.25" customHeight="1" x14ac:dyDescent="0.25">
      <c r="A89" s="319" t="s">
        <v>656</v>
      </c>
      <c r="B89" s="328">
        <v>0</v>
      </c>
      <c r="C89" s="328">
        <v>0</v>
      </c>
      <c r="D89" s="328">
        <v>0</v>
      </c>
      <c r="E89" s="328">
        <v>0</v>
      </c>
      <c r="F89" s="328">
        <v>0</v>
      </c>
      <c r="G89" s="328">
        <v>0</v>
      </c>
      <c r="H89" s="328">
        <v>0</v>
      </c>
      <c r="I89" s="328">
        <v>0</v>
      </c>
      <c r="J89" s="328">
        <v>0</v>
      </c>
      <c r="K89" s="328">
        <v>0</v>
      </c>
      <c r="L89" s="328">
        <v>0</v>
      </c>
      <c r="M89" s="328">
        <v>0</v>
      </c>
      <c r="N89" s="328">
        <v>0</v>
      </c>
      <c r="O89" s="73"/>
      <c r="P89" s="333" t="s">
        <v>188</v>
      </c>
      <c r="Q89" s="333" t="s">
        <v>188</v>
      </c>
    </row>
    <row r="90" spans="1:17" ht="14.25" customHeight="1" x14ac:dyDescent="0.25">
      <c r="A90" s="319" t="s">
        <v>657</v>
      </c>
      <c r="B90" s="328">
        <v>27386.639999999999</v>
      </c>
      <c r="C90" s="328">
        <v>23939.14</v>
      </c>
      <c r="D90" s="328">
        <v>23487.46</v>
      </c>
      <c r="E90" s="328">
        <v>25104.92</v>
      </c>
      <c r="F90" s="328">
        <v>26585.149999999998</v>
      </c>
      <c r="G90" s="328">
        <v>28576.929999999997</v>
      </c>
      <c r="H90" s="328">
        <v>30683.589999999997</v>
      </c>
      <c r="I90" s="328">
        <v>32156.779999999995</v>
      </c>
      <c r="J90" s="328">
        <v>33955.459999999992</v>
      </c>
      <c r="K90" s="328">
        <v>31360.259999999991</v>
      </c>
      <c r="L90" s="328">
        <v>31996.739999999991</v>
      </c>
      <c r="M90" s="328">
        <v>32168.779999999992</v>
      </c>
      <c r="N90" s="328">
        <v>31915.96999999999</v>
      </c>
      <c r="O90" s="73"/>
      <c r="P90" s="333" t="s">
        <v>188</v>
      </c>
      <c r="Q90" s="333" t="s">
        <v>188</v>
      </c>
    </row>
    <row r="91" spans="1:17" ht="14.25" customHeight="1" x14ac:dyDescent="0.25">
      <c r="A91" s="319" t="s">
        <v>658</v>
      </c>
      <c r="B91" s="328">
        <v>0</v>
      </c>
      <c r="C91" s="328">
        <v>0</v>
      </c>
      <c r="D91" s="328">
        <v>0</v>
      </c>
      <c r="E91" s="328">
        <v>0</v>
      </c>
      <c r="F91" s="328">
        <v>0</v>
      </c>
      <c r="G91" s="328">
        <v>0</v>
      </c>
      <c r="H91" s="328">
        <v>0</v>
      </c>
      <c r="I91" s="328">
        <v>0</v>
      </c>
      <c r="J91" s="328">
        <v>0</v>
      </c>
      <c r="K91" s="328">
        <v>0</v>
      </c>
      <c r="L91" s="328">
        <v>0</v>
      </c>
      <c r="M91" s="328">
        <v>0</v>
      </c>
      <c r="N91" s="328">
        <v>0</v>
      </c>
      <c r="O91" s="73"/>
      <c r="P91" s="333" t="s">
        <v>188</v>
      </c>
      <c r="Q91" s="333" t="s">
        <v>188</v>
      </c>
    </row>
    <row r="92" spans="1:17" ht="14.25" customHeight="1" x14ac:dyDescent="0.25">
      <c r="A92" s="319" t="s">
        <v>659</v>
      </c>
      <c r="B92" s="328">
        <v>0</v>
      </c>
      <c r="C92" s="328">
        <v>0</v>
      </c>
      <c r="D92" s="328">
        <v>0</v>
      </c>
      <c r="E92" s="328">
        <v>0</v>
      </c>
      <c r="F92" s="328">
        <v>0</v>
      </c>
      <c r="G92" s="328">
        <v>0</v>
      </c>
      <c r="H92" s="328">
        <v>0</v>
      </c>
      <c r="I92" s="328">
        <v>0</v>
      </c>
      <c r="J92" s="328">
        <v>0</v>
      </c>
      <c r="K92" s="328">
        <v>0</v>
      </c>
      <c r="L92" s="328">
        <v>0</v>
      </c>
      <c r="M92" s="328">
        <v>0</v>
      </c>
      <c r="N92" s="328">
        <v>0</v>
      </c>
      <c r="O92" s="73"/>
      <c r="P92" s="333" t="s">
        <v>188</v>
      </c>
      <c r="Q92" s="333" t="s">
        <v>188</v>
      </c>
    </row>
    <row r="93" spans="1:17" ht="14.25" customHeight="1" x14ac:dyDescent="0.25">
      <c r="A93" s="319" t="s">
        <v>660</v>
      </c>
      <c r="B93" s="328">
        <v>0</v>
      </c>
      <c r="C93" s="328">
        <v>0</v>
      </c>
      <c r="D93" s="328">
        <v>0</v>
      </c>
      <c r="E93" s="328">
        <v>0</v>
      </c>
      <c r="F93" s="328">
        <v>0</v>
      </c>
      <c r="G93" s="328">
        <v>0</v>
      </c>
      <c r="H93" s="328">
        <v>0</v>
      </c>
      <c r="I93" s="328">
        <v>0</v>
      </c>
      <c r="J93" s="328">
        <v>0</v>
      </c>
      <c r="K93" s="328">
        <v>0</v>
      </c>
      <c r="L93" s="328">
        <v>0</v>
      </c>
      <c r="M93" s="328">
        <v>0</v>
      </c>
      <c r="N93" s="328">
        <v>0</v>
      </c>
      <c r="O93" s="73"/>
      <c r="P93" s="333" t="s">
        <v>188</v>
      </c>
      <c r="Q93" s="333" t="s">
        <v>188</v>
      </c>
    </row>
    <row r="94" spans="1:17" ht="14.25" customHeight="1" x14ac:dyDescent="0.25">
      <c r="A94" s="319" t="s">
        <v>661</v>
      </c>
      <c r="B94" s="328">
        <v>5484.68</v>
      </c>
      <c r="C94" s="328">
        <v>28042.62</v>
      </c>
      <c r="D94" s="328">
        <v>50521.729999999996</v>
      </c>
      <c r="E94" s="328">
        <v>1359.7099999999991</v>
      </c>
      <c r="F94" s="328">
        <v>72773.420000000013</v>
      </c>
      <c r="G94" s="328">
        <v>10577.250000000015</v>
      </c>
      <c r="H94" s="328">
        <v>6865.390000000014</v>
      </c>
      <c r="I94" s="328">
        <v>20020.830000000016</v>
      </c>
      <c r="J94" s="328">
        <v>10505.610000000017</v>
      </c>
      <c r="K94" s="328">
        <v>1404.2900000000172</v>
      </c>
      <c r="L94" s="328">
        <v>21013.190000000017</v>
      </c>
      <c r="M94" s="328">
        <v>4673.1300000000174</v>
      </c>
      <c r="N94" s="328">
        <v>-2124.1299999999828</v>
      </c>
      <c r="O94" s="73"/>
      <c r="P94" s="333" t="s">
        <v>191</v>
      </c>
      <c r="Q94" s="333" t="s">
        <v>191</v>
      </c>
    </row>
    <row r="95" spans="1:17" ht="14.25" customHeight="1" x14ac:dyDescent="0.25">
      <c r="A95" s="639" t="s">
        <v>820</v>
      </c>
      <c r="B95" s="328">
        <v>0</v>
      </c>
      <c r="C95" s="328">
        <v>0</v>
      </c>
      <c r="D95" s="328">
        <v>0</v>
      </c>
      <c r="E95" s="328">
        <v>-3279.32</v>
      </c>
      <c r="F95" s="328">
        <v>-1506504.32</v>
      </c>
      <c r="G95" s="328">
        <v>-1508379.32</v>
      </c>
      <c r="H95" s="328">
        <v>-1633620.4000000001</v>
      </c>
      <c r="I95" s="328">
        <v>-1633620.4000000001</v>
      </c>
      <c r="J95" s="328">
        <v>-1647197.7000000002</v>
      </c>
      <c r="K95" s="328">
        <v>-1647197.7000000002</v>
      </c>
      <c r="L95" s="328">
        <v>-1654953.0300000003</v>
      </c>
      <c r="M95" s="328">
        <v>-2546100.79</v>
      </c>
      <c r="N95" s="328">
        <v>-2914433.87</v>
      </c>
      <c r="O95" s="73"/>
      <c r="P95" s="333" t="s">
        <v>217</v>
      </c>
      <c r="Q95" s="333" t="s">
        <v>217</v>
      </c>
    </row>
    <row r="96" spans="1:17" ht="14.25" customHeight="1" x14ac:dyDescent="0.25">
      <c r="A96" s="319" t="s">
        <v>662</v>
      </c>
      <c r="B96" s="328">
        <v>0</v>
      </c>
      <c r="C96" s="328">
        <v>0</v>
      </c>
      <c r="D96" s="328">
        <v>0</v>
      </c>
      <c r="E96" s="328">
        <v>0</v>
      </c>
      <c r="F96" s="328">
        <v>0</v>
      </c>
      <c r="G96" s="328">
        <v>0</v>
      </c>
      <c r="H96" s="328">
        <v>0</v>
      </c>
      <c r="I96" s="328">
        <v>0</v>
      </c>
      <c r="J96" s="328">
        <v>0</v>
      </c>
      <c r="K96" s="328">
        <v>0</v>
      </c>
      <c r="L96" s="328">
        <v>0</v>
      </c>
      <c r="M96" s="328">
        <v>0</v>
      </c>
      <c r="N96" s="328">
        <v>0</v>
      </c>
      <c r="O96" s="73"/>
      <c r="P96" s="333" t="s">
        <v>187</v>
      </c>
      <c r="Q96" s="333" t="s">
        <v>187</v>
      </c>
    </row>
    <row r="97" spans="1:17" ht="14.25" customHeight="1" x14ac:dyDescent="0.25">
      <c r="A97" s="319" t="s">
        <v>663</v>
      </c>
      <c r="B97" s="328">
        <v>2946736.15</v>
      </c>
      <c r="C97" s="328">
        <v>4031968.59</v>
      </c>
      <c r="D97" s="328">
        <v>4346544</v>
      </c>
      <c r="E97" s="328">
        <v>3942997.67</v>
      </c>
      <c r="F97" s="328">
        <v>5284703.97</v>
      </c>
      <c r="G97" s="328">
        <v>4890275.72</v>
      </c>
      <c r="H97" s="328">
        <v>3931442.6799999997</v>
      </c>
      <c r="I97" s="328">
        <v>4434237.4899999993</v>
      </c>
      <c r="J97" s="328">
        <v>3759336.2699999996</v>
      </c>
      <c r="K97" s="328">
        <v>2925796.5299999993</v>
      </c>
      <c r="L97" s="328">
        <v>2858317.2199999993</v>
      </c>
      <c r="M97" s="328">
        <v>2959280.8799999994</v>
      </c>
      <c r="N97" s="328">
        <v>3093077.3199999994</v>
      </c>
      <c r="O97" s="73"/>
      <c r="P97" s="333" t="s">
        <v>187</v>
      </c>
      <c r="Q97" s="333" t="s">
        <v>187</v>
      </c>
    </row>
    <row r="98" spans="1:17" ht="14.25" customHeight="1" x14ac:dyDescent="0.25">
      <c r="A98" s="319" t="s">
        <v>664</v>
      </c>
      <c r="B98" s="328">
        <v>54612.369999999995</v>
      </c>
      <c r="C98" s="328">
        <v>54709.009999999995</v>
      </c>
      <c r="D98" s="328">
        <v>56824.42</v>
      </c>
      <c r="E98" s="328">
        <v>59318.82</v>
      </c>
      <c r="F98" s="328">
        <v>71588.62</v>
      </c>
      <c r="G98" s="328">
        <v>83143.17</v>
      </c>
      <c r="H98" s="328">
        <v>119908.47</v>
      </c>
      <c r="I98" s="328">
        <v>111880.14</v>
      </c>
      <c r="J98" s="328">
        <v>107430.31</v>
      </c>
      <c r="K98" s="328">
        <v>95127.48</v>
      </c>
      <c r="L98" s="328">
        <v>93191.9</v>
      </c>
      <c r="M98" s="328">
        <v>84071.569999999992</v>
      </c>
      <c r="N98" s="328">
        <v>73256.53</v>
      </c>
      <c r="O98" s="73"/>
      <c r="P98" s="333" t="s">
        <v>187</v>
      </c>
      <c r="Q98" s="333" t="s">
        <v>187</v>
      </c>
    </row>
    <row r="99" spans="1:17" ht="14.25" customHeight="1" x14ac:dyDescent="0.25">
      <c r="A99" s="319" t="s">
        <v>665</v>
      </c>
      <c r="B99" s="328">
        <v>33000</v>
      </c>
      <c r="C99" s="328">
        <v>0</v>
      </c>
      <c r="D99" s="328">
        <v>0</v>
      </c>
      <c r="E99" s="328">
        <v>0</v>
      </c>
      <c r="F99" s="328">
        <v>0</v>
      </c>
      <c r="G99" s="328">
        <v>0</v>
      </c>
      <c r="H99" s="328">
        <v>0</v>
      </c>
      <c r="I99" s="328">
        <v>0</v>
      </c>
      <c r="J99" s="328">
        <v>0</v>
      </c>
      <c r="K99" s="328">
        <v>0</v>
      </c>
      <c r="L99" s="328">
        <v>0</v>
      </c>
      <c r="M99" s="328">
        <v>0</v>
      </c>
      <c r="N99" s="328">
        <v>0</v>
      </c>
      <c r="O99" s="73"/>
      <c r="P99" s="333" t="s">
        <v>187</v>
      </c>
      <c r="Q99" s="333" t="s">
        <v>187</v>
      </c>
    </row>
    <row r="100" spans="1:17" ht="14.25" customHeight="1" x14ac:dyDescent="0.25">
      <c r="A100" s="319" t="s">
        <v>666</v>
      </c>
      <c r="B100" s="328">
        <v>0</v>
      </c>
      <c r="C100" s="328">
        <v>0</v>
      </c>
      <c r="D100" s="328">
        <v>0</v>
      </c>
      <c r="E100" s="328">
        <v>0</v>
      </c>
      <c r="F100" s="328">
        <v>0</v>
      </c>
      <c r="G100" s="328">
        <v>0</v>
      </c>
      <c r="H100" s="328">
        <v>0</v>
      </c>
      <c r="I100" s="328">
        <v>0</v>
      </c>
      <c r="J100" s="328">
        <v>0</v>
      </c>
      <c r="K100" s="328">
        <v>0</v>
      </c>
      <c r="L100" s="328">
        <v>0</v>
      </c>
      <c r="M100" s="328">
        <v>0</v>
      </c>
      <c r="N100" s="328">
        <v>0</v>
      </c>
      <c r="O100" s="73"/>
      <c r="P100" s="333" t="s">
        <v>187</v>
      </c>
      <c r="Q100" s="333" t="s">
        <v>187</v>
      </c>
    </row>
    <row r="101" spans="1:17" ht="14.25" customHeight="1" x14ac:dyDescent="0.25">
      <c r="A101" s="319" t="s">
        <v>667</v>
      </c>
      <c r="B101" s="326">
        <f>((((B96)+(B97))+(B98))+(B99))+(B100)</f>
        <v>3034348.52</v>
      </c>
      <c r="C101" s="326">
        <f t="shared" ref="C101:N101" si="17">((((C96)+(C97))+(C98))+(C99))+(C100)</f>
        <v>4086677.5999999996</v>
      </c>
      <c r="D101" s="326">
        <f t="shared" si="17"/>
        <v>4403368.42</v>
      </c>
      <c r="E101" s="326">
        <f>((((E96)+(E97))+(E98))+(E99))+(E100)</f>
        <v>4002316.4899999998</v>
      </c>
      <c r="F101" s="326">
        <f>((((F96)+(F97))+(F98))+(F99))+(F100)</f>
        <v>5356292.59</v>
      </c>
      <c r="G101" s="326">
        <f t="shared" si="17"/>
        <v>4973418.8899999997</v>
      </c>
      <c r="H101" s="326">
        <f t="shared" si="17"/>
        <v>4051351.15</v>
      </c>
      <c r="I101" s="326">
        <f t="shared" si="17"/>
        <v>4546117.629999999</v>
      </c>
      <c r="J101" s="326">
        <f t="shared" si="17"/>
        <v>3866766.5799999996</v>
      </c>
      <c r="K101" s="326">
        <f t="shared" si="17"/>
        <v>3020924.0099999993</v>
      </c>
      <c r="L101" s="326">
        <f t="shared" si="17"/>
        <v>2951509.1199999992</v>
      </c>
      <c r="M101" s="326">
        <f t="shared" si="17"/>
        <v>3043352.4499999993</v>
      </c>
      <c r="N101" s="326">
        <f t="shared" si="17"/>
        <v>3166333.8499999992</v>
      </c>
      <c r="O101" s="73"/>
      <c r="P101" s="333"/>
      <c r="Q101" s="333"/>
    </row>
    <row r="102" spans="1:17" ht="14.25" customHeight="1" x14ac:dyDescent="0.25">
      <c r="A102" s="319" t="s">
        <v>668</v>
      </c>
      <c r="B102" s="328">
        <v>330000</v>
      </c>
      <c r="C102" s="328">
        <v>330000</v>
      </c>
      <c r="D102" s="328">
        <v>330000</v>
      </c>
      <c r="E102" s="328">
        <v>330000</v>
      </c>
      <c r="F102" s="328">
        <v>330000</v>
      </c>
      <c r="G102" s="328">
        <v>330000</v>
      </c>
      <c r="H102" s="328">
        <v>330000</v>
      </c>
      <c r="I102" s="328">
        <v>330000</v>
      </c>
      <c r="J102" s="328">
        <v>330000</v>
      </c>
      <c r="K102" s="328">
        <v>330000</v>
      </c>
      <c r="L102" s="328">
        <v>330000</v>
      </c>
      <c r="M102" s="328">
        <v>330000</v>
      </c>
      <c r="N102" s="328">
        <v>330000</v>
      </c>
      <c r="O102" s="73"/>
      <c r="P102" s="333" t="s">
        <v>189</v>
      </c>
      <c r="Q102" s="333" t="s">
        <v>1047</v>
      </c>
    </row>
    <row r="103" spans="1:17" ht="14.25" customHeight="1" x14ac:dyDescent="0.25">
      <c r="A103" s="319" t="s">
        <v>669</v>
      </c>
      <c r="B103" s="326">
        <f t="shared" ref="B103:D103" si="18">(((((((((((B85)+(B86))+(B87))+(B88))+(B89))+(B90))+(B91))+(B92))+(B93))+(B94))+(B101))+B102-B95</f>
        <v>4647221</v>
      </c>
      <c r="C103" s="326">
        <f t="shared" si="18"/>
        <v>5778963.209999999</v>
      </c>
      <c r="D103" s="326">
        <f t="shared" si="18"/>
        <v>6134789.0199999996</v>
      </c>
      <c r="E103" s="326">
        <f>(((((((((((E85)+(E86))+(E87))+(E88))+(E89))+(E90))+(E91))+(E92))+(E93))+(E94))+(E101))+E102-E95</f>
        <v>4926071</v>
      </c>
      <c r="F103" s="326">
        <f t="shared" ref="F103:N103" si="19">(((((((((((F85)+(F86))+(F87))+(F88))+(F89))+(F90))+(F91))+(F92))+(F93))+(F94))+(F101))+F102-F95</f>
        <v>7928800.1800000006</v>
      </c>
      <c r="G103" s="326">
        <f t="shared" si="19"/>
        <v>7422020.4000000004</v>
      </c>
      <c r="H103" s="326">
        <f t="shared" si="19"/>
        <v>6672548.0500000007</v>
      </c>
      <c r="I103" s="326">
        <f t="shared" si="19"/>
        <v>7237451.5199999996</v>
      </c>
      <c r="J103" s="326">
        <f t="shared" si="19"/>
        <v>6607016.8599999994</v>
      </c>
      <c r="K103" s="326">
        <f t="shared" si="19"/>
        <v>5780560.459999999</v>
      </c>
      <c r="L103" s="326">
        <f t="shared" si="19"/>
        <v>5774282.9799999995</v>
      </c>
      <c r="M103" s="326">
        <f t="shared" si="19"/>
        <v>6815527.919999999</v>
      </c>
      <c r="N103" s="326">
        <f t="shared" si="19"/>
        <v>7383007.7299999995</v>
      </c>
      <c r="O103" s="73"/>
      <c r="P103" s="333"/>
      <c r="Q103" s="333"/>
    </row>
    <row r="104" spans="1:17" ht="14.25" customHeight="1" x14ac:dyDescent="0.25">
      <c r="A104" s="319" t="s">
        <v>670</v>
      </c>
      <c r="B104" s="326">
        <f t="shared" ref="B104:N104" si="20">((B72)+(B83))+(B103)</f>
        <v>5224192.97</v>
      </c>
      <c r="C104" s="326">
        <f t="shared" si="20"/>
        <v>6328050.9399999995</v>
      </c>
      <c r="D104" s="326">
        <f t="shared" si="20"/>
        <v>6785410.5999999996</v>
      </c>
      <c r="E104" s="326">
        <f>((E72)+(E83))+(E103)</f>
        <v>5282200.9800000004</v>
      </c>
      <c r="F104" s="326">
        <f t="shared" si="20"/>
        <v>8227389.9300000006</v>
      </c>
      <c r="G104" s="326">
        <f t="shared" si="20"/>
        <v>7866869.3800000008</v>
      </c>
      <c r="H104" s="326">
        <f t="shared" si="20"/>
        <v>7177130.6600000011</v>
      </c>
      <c r="I104" s="326">
        <f t="shared" si="20"/>
        <v>7653832.8899999997</v>
      </c>
      <c r="J104" s="326">
        <f t="shared" si="20"/>
        <v>7144843.6099999994</v>
      </c>
      <c r="K104" s="326">
        <f t="shared" si="20"/>
        <v>6265150.4899999993</v>
      </c>
      <c r="L104" s="326">
        <f t="shared" si="20"/>
        <v>6350345.3899999997</v>
      </c>
      <c r="M104" s="326">
        <f t="shared" si="20"/>
        <v>7397937.4499999993</v>
      </c>
      <c r="N104" s="326">
        <f t="shared" si="20"/>
        <v>8024434.2199999997</v>
      </c>
      <c r="O104" s="73"/>
      <c r="P104" s="333"/>
      <c r="Q104" s="333"/>
    </row>
    <row r="105" spans="1:17" ht="14.25" customHeight="1" x14ac:dyDescent="0.25">
      <c r="A105" s="319" t="s">
        <v>671</v>
      </c>
      <c r="B105" s="320"/>
      <c r="C105" s="320"/>
      <c r="D105" s="320"/>
      <c r="E105" s="320"/>
      <c r="F105" s="320"/>
      <c r="G105" s="320"/>
      <c r="H105" s="320"/>
      <c r="I105" s="320"/>
      <c r="J105" s="320"/>
      <c r="K105" s="320"/>
      <c r="L105" s="320"/>
      <c r="M105" s="320"/>
      <c r="N105" s="320"/>
      <c r="O105" s="73"/>
      <c r="P105" s="333"/>
      <c r="Q105" s="333"/>
    </row>
    <row r="106" spans="1:17" ht="14.25" customHeight="1" x14ac:dyDescent="0.25">
      <c r="A106" s="319" t="s">
        <v>672</v>
      </c>
      <c r="B106" s="328">
        <v>0</v>
      </c>
      <c r="C106" s="328">
        <v>0</v>
      </c>
      <c r="D106" s="328">
        <v>0</v>
      </c>
      <c r="E106" s="328">
        <v>0</v>
      </c>
      <c r="F106" s="328">
        <v>0</v>
      </c>
      <c r="G106" s="328">
        <v>0</v>
      </c>
      <c r="H106" s="328">
        <v>0</v>
      </c>
      <c r="I106" s="328">
        <v>0</v>
      </c>
      <c r="J106" s="328">
        <v>0</v>
      </c>
      <c r="K106" s="328">
        <v>0</v>
      </c>
      <c r="L106" s="328">
        <v>0</v>
      </c>
      <c r="M106" s="328">
        <v>0</v>
      </c>
      <c r="N106" s="328">
        <v>0</v>
      </c>
      <c r="O106" s="73"/>
      <c r="P106" s="333" t="s">
        <v>187</v>
      </c>
      <c r="Q106" s="333" t="s">
        <v>187</v>
      </c>
    </row>
    <row r="107" spans="1:17" ht="14.25" customHeight="1" x14ac:dyDescent="0.25">
      <c r="A107" s="319" t="s">
        <v>673</v>
      </c>
      <c r="B107" s="328">
        <v>61922.5</v>
      </c>
      <c r="C107" s="328">
        <v>61922.5</v>
      </c>
      <c r="D107" s="328">
        <v>61922.5</v>
      </c>
      <c r="E107" s="328">
        <v>61922.5</v>
      </c>
      <c r="F107" s="328">
        <v>61922.5</v>
      </c>
      <c r="G107" s="328">
        <v>61922.5</v>
      </c>
      <c r="H107" s="328">
        <v>61922.5</v>
      </c>
      <c r="I107" s="328">
        <v>61922.5</v>
      </c>
      <c r="J107" s="328">
        <v>61922.5</v>
      </c>
      <c r="K107" s="328">
        <v>61922.5</v>
      </c>
      <c r="L107" s="328">
        <v>61922.5</v>
      </c>
      <c r="M107" s="328">
        <v>61922.5</v>
      </c>
      <c r="N107" s="328">
        <v>61922.5</v>
      </c>
      <c r="O107" s="73"/>
      <c r="P107" s="333" t="s">
        <v>187</v>
      </c>
      <c r="Q107" s="333" t="s">
        <v>187</v>
      </c>
    </row>
    <row r="108" spans="1:17" ht="14.25" customHeight="1" x14ac:dyDescent="0.25">
      <c r="A108" s="319" t="s">
        <v>674</v>
      </c>
      <c r="B108" s="326">
        <f t="shared" ref="B108:N108" si="21">SUM(B106:B107)</f>
        <v>61922.5</v>
      </c>
      <c r="C108" s="326">
        <f t="shared" si="21"/>
        <v>61922.5</v>
      </c>
      <c r="D108" s="326">
        <f t="shared" si="21"/>
        <v>61922.5</v>
      </c>
      <c r="E108" s="326">
        <f t="shared" si="21"/>
        <v>61922.5</v>
      </c>
      <c r="F108" s="326">
        <f t="shared" si="21"/>
        <v>61922.5</v>
      </c>
      <c r="G108" s="326">
        <f t="shared" si="21"/>
        <v>61922.5</v>
      </c>
      <c r="H108" s="326">
        <f t="shared" si="21"/>
        <v>61922.5</v>
      </c>
      <c r="I108" s="326">
        <f t="shared" si="21"/>
        <v>61922.5</v>
      </c>
      <c r="J108" s="326">
        <f t="shared" si="21"/>
        <v>61922.5</v>
      </c>
      <c r="K108" s="326">
        <f t="shared" si="21"/>
        <v>61922.5</v>
      </c>
      <c r="L108" s="326">
        <f t="shared" si="21"/>
        <v>61922.5</v>
      </c>
      <c r="M108" s="326">
        <f t="shared" si="21"/>
        <v>61922.5</v>
      </c>
      <c r="N108" s="326">
        <f t="shared" si="21"/>
        <v>61922.5</v>
      </c>
      <c r="O108" s="73"/>
      <c r="P108" s="333"/>
      <c r="Q108" s="333"/>
    </row>
    <row r="109" spans="1:17" ht="14.25" customHeight="1" x14ac:dyDescent="0.25">
      <c r="A109" s="319" t="s">
        <v>675</v>
      </c>
      <c r="B109" s="328">
        <v>35255000</v>
      </c>
      <c r="C109" s="328">
        <v>34755000</v>
      </c>
      <c r="D109" s="328">
        <v>34755000</v>
      </c>
      <c r="E109" s="328">
        <v>34172500</v>
      </c>
      <c r="F109" s="328">
        <v>0</v>
      </c>
      <c r="G109" s="328">
        <v>0</v>
      </c>
      <c r="H109" s="328">
        <v>0</v>
      </c>
      <c r="I109" s="328">
        <v>0</v>
      </c>
      <c r="J109" s="328">
        <v>0</v>
      </c>
      <c r="K109" s="328">
        <v>0</v>
      </c>
      <c r="L109" s="328">
        <v>0</v>
      </c>
      <c r="M109" s="328">
        <v>0</v>
      </c>
      <c r="N109" s="328">
        <v>0</v>
      </c>
      <c r="O109" s="73"/>
      <c r="P109" s="333" t="s">
        <v>195</v>
      </c>
      <c r="Q109" s="333" t="s">
        <v>1047</v>
      </c>
    </row>
    <row r="110" spans="1:17" ht="14.25" customHeight="1" x14ac:dyDescent="0.25">
      <c r="A110" s="319" t="s">
        <v>874</v>
      </c>
      <c r="B110" s="328">
        <v>-787823.25</v>
      </c>
      <c r="C110" s="328">
        <v>-767973.5</v>
      </c>
      <c r="D110" s="328">
        <v>-748123.75</v>
      </c>
      <c r="E110" s="328">
        <v>-728274</v>
      </c>
      <c r="F110" s="328">
        <v>-708424.25</v>
      </c>
      <c r="G110" s="328">
        <v>-688574.5</v>
      </c>
      <c r="H110" s="328">
        <v>-668724.75</v>
      </c>
      <c r="I110" s="328">
        <v>-648875</v>
      </c>
      <c r="J110" s="328">
        <v>-629025.25</v>
      </c>
      <c r="K110" s="328">
        <v>-609175.5</v>
      </c>
      <c r="L110" s="328">
        <v>-589325.75</v>
      </c>
      <c r="M110" s="328">
        <v>-569476</v>
      </c>
      <c r="N110" s="328">
        <v>-549626.25</v>
      </c>
      <c r="O110" s="73"/>
      <c r="P110" s="333" t="s">
        <v>197</v>
      </c>
      <c r="Q110" s="333" t="s">
        <v>211</v>
      </c>
    </row>
    <row r="111" spans="1:17" ht="14.25" customHeight="1" x14ac:dyDescent="0.25">
      <c r="A111" s="319" t="s">
        <v>676</v>
      </c>
      <c r="B111" s="328">
        <v>651225.1100000001</v>
      </c>
      <c r="C111" s="328">
        <v>113622.96000000008</v>
      </c>
      <c r="D111" s="328">
        <v>349703.96000000008</v>
      </c>
      <c r="E111" s="328">
        <v>617607.80000000005</v>
      </c>
      <c r="F111" s="328">
        <v>93815.900000000023</v>
      </c>
      <c r="G111" s="328">
        <v>354992.88</v>
      </c>
      <c r="H111" s="328">
        <v>603494.49</v>
      </c>
      <c r="I111" s="328">
        <v>101586.27999999997</v>
      </c>
      <c r="J111" s="328">
        <v>359500.76999999996</v>
      </c>
      <c r="K111" s="328">
        <v>609685.72</v>
      </c>
      <c r="L111" s="328">
        <v>103873.85999999999</v>
      </c>
      <c r="M111" s="328">
        <v>350423.77</v>
      </c>
      <c r="N111" s="328">
        <v>594353.44999999995</v>
      </c>
      <c r="O111" s="73"/>
      <c r="P111" s="333" t="s">
        <v>190</v>
      </c>
      <c r="Q111" s="333" t="s">
        <v>220</v>
      </c>
    </row>
    <row r="112" spans="1:17" ht="14.25" customHeight="1" x14ac:dyDescent="0.25">
      <c r="A112" s="635" t="s">
        <v>871</v>
      </c>
      <c r="B112" s="328">
        <v>0</v>
      </c>
      <c r="C112" s="328">
        <v>0</v>
      </c>
      <c r="D112" s="328">
        <v>0</v>
      </c>
      <c r="E112" s="328">
        <v>0</v>
      </c>
      <c r="F112" s="328">
        <v>32422500</v>
      </c>
      <c r="G112" s="328">
        <v>32422500</v>
      </c>
      <c r="H112" s="328">
        <v>32340000</v>
      </c>
      <c r="I112" s="328">
        <v>32340000</v>
      </c>
      <c r="J112" s="328">
        <v>32340000</v>
      </c>
      <c r="K112" s="328">
        <v>32257500</v>
      </c>
      <c r="L112" s="328">
        <v>32257500</v>
      </c>
      <c r="M112" s="328">
        <v>32257500</v>
      </c>
      <c r="N112" s="328">
        <v>32175000</v>
      </c>
      <c r="O112" s="73"/>
      <c r="P112" s="333" t="s">
        <v>195</v>
      </c>
      <c r="Q112" s="333" t="s">
        <v>1047</v>
      </c>
    </row>
    <row r="113" spans="1:17" ht="14.25" customHeight="1" x14ac:dyDescent="0.25">
      <c r="A113" s="635" t="s">
        <v>872</v>
      </c>
      <c r="B113" s="328">
        <v>0</v>
      </c>
      <c r="C113" s="328">
        <v>0</v>
      </c>
      <c r="D113" s="328">
        <v>0</v>
      </c>
      <c r="E113" s="328">
        <v>0</v>
      </c>
      <c r="F113" s="328">
        <v>1250000</v>
      </c>
      <c r="G113" s="328">
        <v>1250000</v>
      </c>
      <c r="H113" s="328">
        <v>1250000</v>
      </c>
      <c r="I113" s="328">
        <v>1250000</v>
      </c>
      <c r="J113" s="328">
        <v>1250000</v>
      </c>
      <c r="K113" s="328">
        <v>1750000</v>
      </c>
      <c r="L113" s="328">
        <v>2750000</v>
      </c>
      <c r="M113" s="328">
        <v>2750000</v>
      </c>
      <c r="N113" s="328">
        <v>2500000</v>
      </c>
      <c r="O113" s="73"/>
      <c r="P113" s="333" t="s">
        <v>195</v>
      </c>
      <c r="Q113" s="634" t="s">
        <v>236</v>
      </c>
    </row>
    <row r="114" spans="1:17" ht="14.25" customHeight="1" x14ac:dyDescent="0.25">
      <c r="A114" s="319" t="s">
        <v>677</v>
      </c>
      <c r="B114" s="326">
        <f t="shared" ref="B114:D114" si="22">((B109)+(B110))+(B111)+B112+B113</f>
        <v>35118401.859999999</v>
      </c>
      <c r="C114" s="326">
        <f t="shared" si="22"/>
        <v>34100649.460000001</v>
      </c>
      <c r="D114" s="326">
        <f t="shared" si="22"/>
        <v>34356580.210000001</v>
      </c>
      <c r="E114" s="326">
        <f>((E109)+(E110))+(E111)+E112+E113</f>
        <v>34061833.799999997</v>
      </c>
      <c r="F114" s="326">
        <f>((F109)+(F110))+(F111)+F112+F113</f>
        <v>33057891.649999999</v>
      </c>
      <c r="G114" s="326">
        <f t="shared" ref="G114:N114" si="23">((G109)+(G110))+(G111)+G112+G113</f>
        <v>33338918.379999999</v>
      </c>
      <c r="H114" s="326">
        <f t="shared" si="23"/>
        <v>33524769.739999998</v>
      </c>
      <c r="I114" s="326">
        <f t="shared" si="23"/>
        <v>33042711.280000001</v>
      </c>
      <c r="J114" s="326">
        <f t="shared" si="23"/>
        <v>33320475.52</v>
      </c>
      <c r="K114" s="326">
        <f t="shared" si="23"/>
        <v>34008010.219999999</v>
      </c>
      <c r="L114" s="326">
        <f t="shared" si="23"/>
        <v>34522048.109999999</v>
      </c>
      <c r="M114" s="326">
        <f t="shared" si="23"/>
        <v>34788447.769999996</v>
      </c>
      <c r="N114" s="326">
        <f t="shared" si="23"/>
        <v>34719727.200000003</v>
      </c>
      <c r="O114" s="73"/>
      <c r="P114" s="333"/>
      <c r="Q114" s="333"/>
    </row>
    <row r="115" spans="1:17" ht="14.25" customHeight="1" x14ac:dyDescent="0.25">
      <c r="A115" s="319" t="s">
        <v>678</v>
      </c>
      <c r="B115" s="328">
        <v>16903000</v>
      </c>
      <c r="C115" s="328">
        <v>16903000</v>
      </c>
      <c r="D115" s="328">
        <v>16903000</v>
      </c>
      <c r="E115" s="328">
        <v>16903000</v>
      </c>
      <c r="F115" s="328">
        <v>16903000</v>
      </c>
      <c r="G115" s="328">
        <v>16903000</v>
      </c>
      <c r="H115" s="328">
        <v>16903000</v>
      </c>
      <c r="I115" s="328">
        <v>16903000</v>
      </c>
      <c r="J115" s="328">
        <v>16903000</v>
      </c>
      <c r="K115" s="328">
        <v>16903000</v>
      </c>
      <c r="L115" s="328">
        <v>16903000</v>
      </c>
      <c r="M115" s="328">
        <v>18808000</v>
      </c>
      <c r="N115" s="328">
        <v>18808000</v>
      </c>
      <c r="O115" s="73"/>
      <c r="P115" s="333" t="s">
        <v>195</v>
      </c>
      <c r="Q115" s="333" t="s">
        <v>1047</v>
      </c>
    </row>
    <row r="116" spans="1:17" ht="14.25" customHeight="1" x14ac:dyDescent="0.25">
      <c r="A116" s="319" t="s">
        <v>679</v>
      </c>
      <c r="B116" s="328">
        <v>854719.02</v>
      </c>
      <c r="C116" s="328">
        <v>1071900.71</v>
      </c>
      <c r="D116" s="328">
        <v>1274844.43</v>
      </c>
      <c r="E116" s="328">
        <v>1499532.1199999999</v>
      </c>
      <c r="F116" s="328">
        <v>1715641.0199999998</v>
      </c>
      <c r="G116" s="328">
        <v>1930842.4299999997</v>
      </c>
      <c r="H116" s="328">
        <v>2154678.13</v>
      </c>
      <c r="I116" s="328">
        <v>2385975.02</v>
      </c>
      <c r="J116" s="328">
        <v>2619672.75</v>
      </c>
      <c r="K116" s="328">
        <v>2851511.25</v>
      </c>
      <c r="L116" s="328">
        <v>3091077.7</v>
      </c>
      <c r="M116" s="328">
        <v>1745671.7000000002</v>
      </c>
      <c r="N116" s="328">
        <v>1994152.2000000002</v>
      </c>
      <c r="O116" s="73"/>
      <c r="P116" s="333" t="s">
        <v>196</v>
      </c>
      <c r="Q116" s="333" t="s">
        <v>220</v>
      </c>
    </row>
    <row r="117" spans="1:17" ht="14.25" customHeight="1" x14ac:dyDescent="0.25">
      <c r="A117" s="319" t="s">
        <v>680</v>
      </c>
      <c r="B117" s="328">
        <v>0</v>
      </c>
      <c r="C117" s="328">
        <v>0</v>
      </c>
      <c r="D117" s="328">
        <v>0</v>
      </c>
      <c r="E117" s="328">
        <v>0</v>
      </c>
      <c r="F117" s="328">
        <v>0</v>
      </c>
      <c r="G117" s="328">
        <v>0</v>
      </c>
      <c r="H117" s="328">
        <v>0</v>
      </c>
      <c r="I117" s="328">
        <v>0</v>
      </c>
      <c r="J117" s="328">
        <v>0</v>
      </c>
      <c r="K117" s="328">
        <v>0</v>
      </c>
      <c r="L117" s="328">
        <v>0</v>
      </c>
      <c r="M117" s="328">
        <v>0</v>
      </c>
      <c r="N117" s="328">
        <v>0</v>
      </c>
      <c r="O117" s="73"/>
      <c r="P117" s="333" t="s">
        <v>195</v>
      </c>
      <c r="Q117" s="333" t="s">
        <v>1047</v>
      </c>
    </row>
    <row r="118" spans="1:17" ht="14.25" customHeight="1" x14ac:dyDescent="0.25">
      <c r="A118" s="319" t="s">
        <v>681</v>
      </c>
      <c r="B118" s="328">
        <v>0</v>
      </c>
      <c r="C118" s="328">
        <v>0</v>
      </c>
      <c r="D118" s="328">
        <v>0</v>
      </c>
      <c r="E118" s="328">
        <v>0</v>
      </c>
      <c r="F118" s="328">
        <v>0</v>
      </c>
      <c r="G118" s="328">
        <v>0</v>
      </c>
      <c r="H118" s="328">
        <v>0</v>
      </c>
      <c r="I118" s="328">
        <v>0</v>
      </c>
      <c r="J118" s="328">
        <v>0</v>
      </c>
      <c r="K118" s="328">
        <v>0</v>
      </c>
      <c r="L118" s="328">
        <v>0</v>
      </c>
      <c r="M118" s="328">
        <v>0</v>
      </c>
      <c r="N118" s="328">
        <v>0</v>
      </c>
      <c r="O118" s="73"/>
      <c r="P118" s="333" t="s">
        <v>195</v>
      </c>
      <c r="Q118" s="333" t="s">
        <v>1047</v>
      </c>
    </row>
    <row r="119" spans="1:17" ht="14.25" customHeight="1" x14ac:dyDescent="0.25">
      <c r="A119" s="319" t="s">
        <v>873</v>
      </c>
      <c r="B119" s="328">
        <v>-531011.98</v>
      </c>
      <c r="C119" s="328">
        <v>-497877.63</v>
      </c>
      <c r="D119" s="328">
        <v>-464743.28</v>
      </c>
      <c r="E119" s="328">
        <v>-431608.93000000005</v>
      </c>
      <c r="F119" s="328">
        <v>-398474.58000000007</v>
      </c>
      <c r="G119" s="328">
        <v>-365340.2300000001</v>
      </c>
      <c r="H119" s="328">
        <v>-332205.88000000012</v>
      </c>
      <c r="I119" s="328">
        <v>-299071.53000000014</v>
      </c>
      <c r="J119" s="328">
        <v>-265937.18000000017</v>
      </c>
      <c r="K119" s="328">
        <v>-232802.83000000016</v>
      </c>
      <c r="L119" s="328">
        <v>-199668.48000000016</v>
      </c>
      <c r="M119" s="328">
        <v>-166534.13000000015</v>
      </c>
      <c r="N119" s="328">
        <v>-133399.78000000014</v>
      </c>
      <c r="O119" s="73"/>
      <c r="P119" s="333" t="s">
        <v>197</v>
      </c>
      <c r="Q119" s="333" t="s">
        <v>211</v>
      </c>
    </row>
    <row r="120" spans="1:17" ht="14.25" customHeight="1" x14ac:dyDescent="0.25">
      <c r="A120" s="319" t="s">
        <v>682</v>
      </c>
      <c r="B120" s="326">
        <f>(((B115)+(B116))+(B117))+(B118)+B119</f>
        <v>17226707.039999999</v>
      </c>
      <c r="C120" s="326">
        <f t="shared" ref="C120:N120" si="24">(((C115)+(C116))+(C117))+(C118)+C119</f>
        <v>17477023.080000002</v>
      </c>
      <c r="D120" s="326">
        <f t="shared" si="24"/>
        <v>17713101.149999999</v>
      </c>
      <c r="E120" s="326">
        <f t="shared" si="24"/>
        <v>17970923.190000001</v>
      </c>
      <c r="F120" s="326">
        <f t="shared" si="24"/>
        <v>18220166.439999998</v>
      </c>
      <c r="G120" s="326">
        <f t="shared" si="24"/>
        <v>18468502.199999999</v>
      </c>
      <c r="H120" s="326">
        <f t="shared" si="24"/>
        <v>18725472.25</v>
      </c>
      <c r="I120" s="326">
        <f t="shared" si="24"/>
        <v>18989903.489999998</v>
      </c>
      <c r="J120" s="326">
        <f t="shared" si="24"/>
        <v>19256735.57</v>
      </c>
      <c r="K120" s="326">
        <f t="shared" si="24"/>
        <v>19521708.419999998</v>
      </c>
      <c r="L120" s="326">
        <f t="shared" si="24"/>
        <v>19794409.219999999</v>
      </c>
      <c r="M120" s="326">
        <f t="shared" si="24"/>
        <v>20387137.57</v>
      </c>
      <c r="N120" s="326">
        <f t="shared" si="24"/>
        <v>20668752.419999998</v>
      </c>
      <c r="O120" s="73"/>
      <c r="P120" s="333"/>
      <c r="Q120" s="333"/>
    </row>
    <row r="121" spans="1:17" ht="14.25" customHeight="1" x14ac:dyDescent="0.25">
      <c r="A121" s="319" t="s">
        <v>683</v>
      </c>
      <c r="B121" s="328">
        <v>0</v>
      </c>
      <c r="C121" s="328">
        <v>0</v>
      </c>
      <c r="D121" s="328">
        <v>0</v>
      </c>
      <c r="E121" s="328">
        <v>0</v>
      </c>
      <c r="F121" s="328">
        <v>0</v>
      </c>
      <c r="G121" s="328">
        <v>0</v>
      </c>
      <c r="H121" s="328">
        <v>0</v>
      </c>
      <c r="I121" s="328">
        <v>0</v>
      </c>
      <c r="J121" s="328">
        <v>0</v>
      </c>
      <c r="K121" s="328">
        <v>0</v>
      </c>
      <c r="L121" s="328">
        <v>0</v>
      </c>
      <c r="M121" s="328">
        <v>0</v>
      </c>
      <c r="N121" s="328">
        <v>-28420.99</v>
      </c>
      <c r="O121" s="73"/>
      <c r="P121" s="333" t="s">
        <v>198</v>
      </c>
      <c r="Q121" s="333" t="s">
        <v>198</v>
      </c>
    </row>
    <row r="122" spans="1:17" ht="14.25" customHeight="1" x14ac:dyDescent="0.25">
      <c r="A122" s="319" t="s">
        <v>684</v>
      </c>
      <c r="B122" s="328">
        <v>330033.61</v>
      </c>
      <c r="C122" s="328">
        <v>303516.51999999996</v>
      </c>
      <c r="D122" s="328">
        <v>276907.05999999994</v>
      </c>
      <c r="E122" s="328">
        <v>249647.59999999995</v>
      </c>
      <c r="F122" s="328">
        <v>222293.18999999994</v>
      </c>
      <c r="G122" s="328">
        <v>194843.48999999993</v>
      </c>
      <c r="H122" s="328">
        <v>195719.15999999995</v>
      </c>
      <c r="I122" s="328">
        <v>168077.89999999994</v>
      </c>
      <c r="J122" s="328">
        <v>140340.34999999995</v>
      </c>
      <c r="K122" s="328">
        <v>112506.17999999995</v>
      </c>
      <c r="L122" s="328">
        <v>84575.059999999954</v>
      </c>
      <c r="M122" s="328">
        <v>56546.649999999951</v>
      </c>
      <c r="N122" s="328">
        <v>56841.589999999953</v>
      </c>
      <c r="O122" s="73"/>
      <c r="P122" s="333" t="s">
        <v>198</v>
      </c>
      <c r="Q122" s="333" t="s">
        <v>198</v>
      </c>
    </row>
    <row r="123" spans="1:17" ht="14.25" customHeight="1" x14ac:dyDescent="0.25">
      <c r="A123" s="319" t="s">
        <v>685</v>
      </c>
      <c r="B123" s="328">
        <v>56546.270000000019</v>
      </c>
      <c r="C123" s="328">
        <v>56546.270000000019</v>
      </c>
      <c r="D123" s="328">
        <v>56546.270000000019</v>
      </c>
      <c r="E123" s="328">
        <v>56546.270000000019</v>
      </c>
      <c r="F123" s="328">
        <v>56546.270000000019</v>
      </c>
      <c r="G123" s="328">
        <v>56546.270000000019</v>
      </c>
      <c r="H123" s="328">
        <v>28125.280000000017</v>
      </c>
      <c r="I123" s="328">
        <v>28125.280000000017</v>
      </c>
      <c r="J123" s="328">
        <v>28125.280000000017</v>
      </c>
      <c r="K123" s="328">
        <v>28125.280000000017</v>
      </c>
      <c r="L123" s="328">
        <v>28125.280000000017</v>
      </c>
      <c r="M123" s="328">
        <v>28125.280000000017</v>
      </c>
      <c r="N123" s="328">
        <v>28125.280000000017</v>
      </c>
      <c r="O123" s="73"/>
      <c r="P123" s="333" t="s">
        <v>198</v>
      </c>
      <c r="Q123" s="333" t="s">
        <v>198</v>
      </c>
    </row>
    <row r="124" spans="1:17" ht="14.25" customHeight="1" x14ac:dyDescent="0.25">
      <c r="A124" s="319" t="s">
        <v>686</v>
      </c>
      <c r="B124" s="326">
        <f t="shared" ref="B124:N124" si="25">((B121)+(B122))+(B123)</f>
        <v>386579.88</v>
      </c>
      <c r="C124" s="326">
        <f t="shared" si="25"/>
        <v>360062.79</v>
      </c>
      <c r="D124" s="326">
        <f t="shared" si="25"/>
        <v>333453.32999999996</v>
      </c>
      <c r="E124" s="326">
        <f t="shared" si="25"/>
        <v>306193.87</v>
      </c>
      <c r="F124" s="326">
        <f t="shared" si="25"/>
        <v>278839.45999999996</v>
      </c>
      <c r="G124" s="326">
        <f t="shared" si="25"/>
        <v>251389.75999999995</v>
      </c>
      <c r="H124" s="326">
        <f t="shared" si="25"/>
        <v>223844.43999999997</v>
      </c>
      <c r="I124" s="326">
        <f t="shared" si="25"/>
        <v>196203.17999999996</v>
      </c>
      <c r="J124" s="326">
        <f t="shared" si="25"/>
        <v>168465.62999999998</v>
      </c>
      <c r="K124" s="326">
        <f t="shared" si="25"/>
        <v>140631.45999999996</v>
      </c>
      <c r="L124" s="326">
        <f t="shared" si="25"/>
        <v>112700.33999999997</v>
      </c>
      <c r="M124" s="326">
        <f t="shared" si="25"/>
        <v>84671.929999999964</v>
      </c>
      <c r="N124" s="326">
        <f t="shared" si="25"/>
        <v>56545.879999999968</v>
      </c>
      <c r="O124" s="73"/>
      <c r="P124" s="333"/>
      <c r="Q124" s="333"/>
    </row>
    <row r="125" spans="1:17" ht="14.25" customHeight="1" x14ac:dyDescent="0.25">
      <c r="A125" s="319" t="s">
        <v>687</v>
      </c>
      <c r="B125" s="326">
        <f t="shared" ref="B125:N125" si="26">(((((+(B114))+(B120))+(B124)+B108)))</f>
        <v>52793611.280000001</v>
      </c>
      <c r="C125" s="326">
        <f t="shared" si="26"/>
        <v>51999657.830000006</v>
      </c>
      <c r="D125" s="326">
        <f t="shared" si="26"/>
        <v>52465057.189999998</v>
      </c>
      <c r="E125" s="326">
        <f t="shared" si="26"/>
        <v>52400873.359999992</v>
      </c>
      <c r="F125" s="326">
        <f t="shared" si="26"/>
        <v>51618820.049999997</v>
      </c>
      <c r="G125" s="326">
        <f t="shared" si="26"/>
        <v>52120732.839999996</v>
      </c>
      <c r="H125" s="326">
        <f t="shared" si="26"/>
        <v>52536008.929999992</v>
      </c>
      <c r="I125" s="326">
        <f t="shared" si="26"/>
        <v>52290740.449999996</v>
      </c>
      <c r="J125" s="326">
        <f t="shared" si="26"/>
        <v>52807599.220000006</v>
      </c>
      <c r="K125" s="326">
        <f t="shared" si="26"/>
        <v>53732272.600000001</v>
      </c>
      <c r="L125" s="326">
        <f t="shared" si="26"/>
        <v>54491080.170000002</v>
      </c>
      <c r="M125" s="326">
        <f t="shared" si="26"/>
        <v>55322179.769999996</v>
      </c>
      <c r="N125" s="326">
        <f t="shared" si="26"/>
        <v>55506948.000000007</v>
      </c>
      <c r="O125" s="73"/>
      <c r="P125" s="333"/>
      <c r="Q125" s="333"/>
    </row>
    <row r="126" spans="1:17" ht="14.25" customHeight="1" x14ac:dyDescent="0.25">
      <c r="A126" s="319" t="s">
        <v>688</v>
      </c>
      <c r="B126" s="326">
        <f t="shared" ref="B126:N126" si="27">(B104)+(B125)</f>
        <v>58017804.25</v>
      </c>
      <c r="C126" s="326">
        <f t="shared" si="27"/>
        <v>58327708.770000003</v>
      </c>
      <c r="D126" s="326">
        <f t="shared" si="27"/>
        <v>59250467.789999999</v>
      </c>
      <c r="E126" s="326">
        <f t="shared" si="27"/>
        <v>57683074.339999989</v>
      </c>
      <c r="F126" s="326">
        <f t="shared" si="27"/>
        <v>59846209.979999997</v>
      </c>
      <c r="G126" s="326">
        <f t="shared" si="27"/>
        <v>59987602.219999999</v>
      </c>
      <c r="H126" s="326">
        <f t="shared" si="27"/>
        <v>59713139.589999996</v>
      </c>
      <c r="I126" s="326">
        <f t="shared" si="27"/>
        <v>59944573.339999996</v>
      </c>
      <c r="J126" s="326">
        <f t="shared" si="27"/>
        <v>59952442.830000006</v>
      </c>
      <c r="K126" s="326">
        <f t="shared" si="27"/>
        <v>59997423.090000004</v>
      </c>
      <c r="L126" s="326">
        <f t="shared" si="27"/>
        <v>60841425.560000002</v>
      </c>
      <c r="M126" s="326">
        <f t="shared" si="27"/>
        <v>62720117.219999999</v>
      </c>
      <c r="N126" s="326">
        <f t="shared" si="27"/>
        <v>63531382.220000006</v>
      </c>
      <c r="O126" s="73"/>
      <c r="P126" s="333"/>
      <c r="Q126" s="333"/>
    </row>
    <row r="127" spans="1:17" ht="14.25" customHeight="1" x14ac:dyDescent="0.25">
      <c r="A127" s="319" t="s">
        <v>689</v>
      </c>
      <c r="B127" s="320"/>
      <c r="C127" s="320"/>
      <c r="D127" s="320"/>
      <c r="E127" s="320"/>
      <c r="F127" s="320"/>
      <c r="G127" s="320"/>
      <c r="H127" s="320"/>
      <c r="I127" s="320"/>
      <c r="J127" s="320"/>
      <c r="K127" s="320"/>
      <c r="L127" s="320"/>
      <c r="M127" s="320"/>
      <c r="N127" s="320"/>
      <c r="O127" s="73"/>
      <c r="P127" s="333"/>
      <c r="Q127" s="333"/>
    </row>
    <row r="128" spans="1:17" ht="14.25" customHeight="1" x14ac:dyDescent="0.25">
      <c r="A128" s="319" t="s">
        <v>690</v>
      </c>
      <c r="B128" s="328">
        <v>-60977937.719999991</v>
      </c>
      <c r="C128" s="328">
        <v>-73121106.229999989</v>
      </c>
      <c r="D128" s="328">
        <v>-73121106.229999989</v>
      </c>
      <c r="E128" s="328">
        <v>-73121106.229999989</v>
      </c>
      <c r="F128" s="328">
        <v>-73121106.229999989</v>
      </c>
      <c r="G128" s="328">
        <v>-73121106.229999989</v>
      </c>
      <c r="H128" s="328">
        <v>-73121106.229999989</v>
      </c>
      <c r="I128" s="328">
        <v>-73121106.229999989</v>
      </c>
      <c r="J128" s="328">
        <v>-73121106.229999989</v>
      </c>
      <c r="K128" s="328">
        <v>-73121106.229999989</v>
      </c>
      <c r="L128" s="328">
        <v>-73121106.229999989</v>
      </c>
      <c r="M128" s="328">
        <v>-73121106.229999989</v>
      </c>
      <c r="N128" s="328">
        <v>-73121106.229999989</v>
      </c>
      <c r="O128" s="73"/>
      <c r="P128" s="333" t="s">
        <v>202</v>
      </c>
      <c r="Q128" s="333"/>
    </row>
    <row r="129" spans="1:17" ht="14.25" customHeight="1" x14ac:dyDescent="0.25">
      <c r="A129" s="319" t="s">
        <v>691</v>
      </c>
      <c r="B129" s="328">
        <v>152628.78</v>
      </c>
      <c r="C129" s="328">
        <v>152628.78</v>
      </c>
      <c r="D129" s="328">
        <v>152628.78</v>
      </c>
      <c r="E129" s="328">
        <v>152628.78</v>
      </c>
      <c r="F129" s="328">
        <v>152628.78</v>
      </c>
      <c r="G129" s="328">
        <v>152628.78</v>
      </c>
      <c r="H129" s="328">
        <v>152628.78</v>
      </c>
      <c r="I129" s="328">
        <v>152628.78</v>
      </c>
      <c r="J129" s="328">
        <v>152628.78</v>
      </c>
      <c r="K129" s="328">
        <v>152628.78</v>
      </c>
      <c r="L129" s="328">
        <v>152628.78</v>
      </c>
      <c r="M129" s="328">
        <v>152628.78</v>
      </c>
      <c r="N129" s="328">
        <v>152628.78</v>
      </c>
      <c r="O129" s="73"/>
      <c r="P129" s="333" t="s">
        <v>201</v>
      </c>
      <c r="Q129" s="333" t="s">
        <v>237</v>
      </c>
    </row>
    <row r="130" spans="1:17" ht="14.25" customHeight="1" x14ac:dyDescent="0.25">
      <c r="A130" s="319" t="s">
        <v>692</v>
      </c>
      <c r="B130" s="328">
        <v>49750000</v>
      </c>
      <c r="C130" s="328">
        <v>49750000</v>
      </c>
      <c r="D130" s="328">
        <v>49750000</v>
      </c>
      <c r="E130" s="328">
        <v>49750000</v>
      </c>
      <c r="F130" s="328">
        <v>49750000</v>
      </c>
      <c r="G130" s="328">
        <v>49750000</v>
      </c>
      <c r="H130" s="328">
        <v>49750000</v>
      </c>
      <c r="I130" s="328">
        <v>49750000</v>
      </c>
      <c r="J130" s="328">
        <v>49750000</v>
      </c>
      <c r="K130" s="328">
        <v>49750000</v>
      </c>
      <c r="L130" s="328">
        <v>49750000</v>
      </c>
      <c r="M130" s="328">
        <v>49750000</v>
      </c>
      <c r="N130" s="328">
        <v>49750000</v>
      </c>
      <c r="O130" s="73"/>
      <c r="P130" s="333" t="s">
        <v>201</v>
      </c>
      <c r="Q130" s="333" t="s">
        <v>237</v>
      </c>
    </row>
    <row r="131" spans="1:17" ht="14.25" customHeight="1" x14ac:dyDescent="0.25">
      <c r="A131" s="319" t="s">
        <v>693</v>
      </c>
      <c r="B131" s="328">
        <v>24000000</v>
      </c>
      <c r="C131" s="328">
        <v>24000000</v>
      </c>
      <c r="D131" s="328">
        <v>24000000</v>
      </c>
      <c r="E131" s="328">
        <v>24000000</v>
      </c>
      <c r="F131" s="328">
        <v>24000000</v>
      </c>
      <c r="G131" s="328">
        <v>24000000</v>
      </c>
      <c r="H131" s="328">
        <v>24000000</v>
      </c>
      <c r="I131" s="328">
        <v>24000000</v>
      </c>
      <c r="J131" s="328">
        <v>24000000</v>
      </c>
      <c r="K131" s="328">
        <v>24000000</v>
      </c>
      <c r="L131" s="328">
        <v>24000000</v>
      </c>
      <c r="M131" s="328">
        <v>24000000</v>
      </c>
      <c r="N131" s="328">
        <v>24000000</v>
      </c>
      <c r="O131" s="334"/>
      <c r="P131" s="333" t="s">
        <v>201</v>
      </c>
      <c r="Q131" s="333" t="s">
        <v>237</v>
      </c>
    </row>
    <row r="132" spans="1:17" ht="14.25" customHeight="1" x14ac:dyDescent="0.25">
      <c r="A132" s="319" t="s">
        <v>694</v>
      </c>
      <c r="B132" s="328">
        <v>22507034.640000001</v>
      </c>
      <c r="C132" s="328">
        <v>22507034.640000001</v>
      </c>
      <c r="D132" s="328">
        <v>22507034.640000001</v>
      </c>
      <c r="E132" s="328">
        <v>22507034.640000001</v>
      </c>
      <c r="F132" s="328">
        <v>22507034.640000001</v>
      </c>
      <c r="G132" s="328">
        <v>22507034.640000001</v>
      </c>
      <c r="H132" s="328">
        <v>22507034.640000001</v>
      </c>
      <c r="I132" s="328">
        <v>22507034.640000001</v>
      </c>
      <c r="J132" s="328">
        <v>22507034.640000001</v>
      </c>
      <c r="K132" s="328">
        <v>22507034.640000001</v>
      </c>
      <c r="L132" s="328">
        <v>22507034.640000001</v>
      </c>
      <c r="M132" s="328">
        <v>22507034.640000001</v>
      </c>
      <c r="N132" s="328">
        <v>22507034.640000001</v>
      </c>
      <c r="O132" s="73"/>
      <c r="P132" s="333" t="s">
        <v>201</v>
      </c>
      <c r="Q132" s="333" t="s">
        <v>237</v>
      </c>
    </row>
    <row r="133" spans="1:17" ht="14.25" customHeight="1" x14ac:dyDescent="0.25">
      <c r="A133" s="319" t="s">
        <v>695</v>
      </c>
      <c r="B133" s="328">
        <v>5000000</v>
      </c>
      <c r="C133" s="328">
        <v>5000000</v>
      </c>
      <c r="D133" s="328">
        <v>5000000</v>
      </c>
      <c r="E133" s="328">
        <v>5000000</v>
      </c>
      <c r="F133" s="328">
        <v>5000000</v>
      </c>
      <c r="G133" s="328">
        <v>5000000</v>
      </c>
      <c r="H133" s="328">
        <v>5000000</v>
      </c>
      <c r="I133" s="328">
        <v>5000000</v>
      </c>
      <c r="J133" s="328">
        <v>5000000</v>
      </c>
      <c r="K133" s="328">
        <v>5000000</v>
      </c>
      <c r="L133" s="328">
        <v>5000000</v>
      </c>
      <c r="M133" s="328">
        <v>5000000</v>
      </c>
      <c r="N133" s="328">
        <v>5000000</v>
      </c>
      <c r="O133" s="73"/>
      <c r="P133" s="333" t="s">
        <v>201</v>
      </c>
      <c r="Q133" s="333" t="s">
        <v>237</v>
      </c>
    </row>
    <row r="134" spans="1:17" ht="14.25" customHeight="1" x14ac:dyDescent="0.25">
      <c r="A134" s="319" t="s">
        <v>696</v>
      </c>
      <c r="B134" s="328">
        <v>17000000</v>
      </c>
      <c r="C134" s="328">
        <v>17000000</v>
      </c>
      <c r="D134" s="328">
        <v>17000000</v>
      </c>
      <c r="E134" s="328">
        <v>17000000</v>
      </c>
      <c r="F134" s="328">
        <v>17000000</v>
      </c>
      <c r="G134" s="328">
        <v>17000000</v>
      </c>
      <c r="H134" s="328">
        <v>17000000</v>
      </c>
      <c r="I134" s="328">
        <v>17000000</v>
      </c>
      <c r="J134" s="328">
        <v>17000000</v>
      </c>
      <c r="K134" s="328">
        <v>17000000</v>
      </c>
      <c r="L134" s="328">
        <v>17000000</v>
      </c>
      <c r="M134" s="328">
        <v>17000000</v>
      </c>
      <c r="N134" s="328">
        <v>17000000</v>
      </c>
      <c r="O134" s="73"/>
      <c r="P134" s="333" t="s">
        <v>201</v>
      </c>
      <c r="Q134" s="333" t="s">
        <v>237</v>
      </c>
    </row>
    <row r="135" spans="1:17" ht="14.25" customHeight="1" x14ac:dyDescent="0.25">
      <c r="A135" s="319" t="s">
        <v>697</v>
      </c>
      <c r="B135" s="328">
        <v>2298047.84</v>
      </c>
      <c r="C135" s="328">
        <v>2298047.84</v>
      </c>
      <c r="D135" s="328">
        <v>2298047.84</v>
      </c>
      <c r="E135" s="328">
        <v>2298047.84</v>
      </c>
      <c r="F135" s="328">
        <v>2298047.84</v>
      </c>
      <c r="G135" s="328">
        <v>2298047.84</v>
      </c>
      <c r="H135" s="328">
        <v>2298047.84</v>
      </c>
      <c r="I135" s="328">
        <v>2298047.84</v>
      </c>
      <c r="J135" s="328">
        <v>2298047.84</v>
      </c>
      <c r="K135" s="328">
        <v>2298047.84</v>
      </c>
      <c r="L135" s="328">
        <v>2298047.84</v>
      </c>
      <c r="M135" s="328">
        <v>2298047.84</v>
      </c>
      <c r="N135" s="328">
        <v>2298047.84</v>
      </c>
      <c r="O135" s="73"/>
      <c r="P135" s="333" t="s">
        <v>201</v>
      </c>
      <c r="Q135" s="333" t="s">
        <v>81</v>
      </c>
    </row>
    <row r="136" spans="1:17" ht="14.25" customHeight="1" x14ac:dyDescent="0.25">
      <c r="A136" s="319" t="s">
        <v>698</v>
      </c>
      <c r="B136" s="328">
        <v>77701.78</v>
      </c>
      <c r="C136" s="328">
        <v>77701.78</v>
      </c>
      <c r="D136" s="328">
        <v>77701.78</v>
      </c>
      <c r="E136" s="328">
        <v>77701.78</v>
      </c>
      <c r="F136" s="328">
        <v>77701.78</v>
      </c>
      <c r="G136" s="328">
        <v>77701.78</v>
      </c>
      <c r="H136" s="328">
        <v>77701.78</v>
      </c>
      <c r="I136" s="328">
        <v>77701.78</v>
      </c>
      <c r="J136" s="328">
        <v>77701.78</v>
      </c>
      <c r="K136" s="328">
        <v>77701.78</v>
      </c>
      <c r="L136" s="328">
        <v>77701.78</v>
      </c>
      <c r="M136" s="328">
        <v>77701.78</v>
      </c>
      <c r="N136" s="328">
        <v>77701.78</v>
      </c>
      <c r="O136" s="73"/>
      <c r="P136" s="333" t="s">
        <v>201</v>
      </c>
      <c r="Q136" s="333" t="s">
        <v>81</v>
      </c>
    </row>
    <row r="137" spans="1:17" ht="14.25" customHeight="1" x14ac:dyDescent="0.25">
      <c r="A137" s="319" t="s">
        <v>699</v>
      </c>
      <c r="B137" s="328">
        <v>-12143168.51</v>
      </c>
      <c r="C137" s="328">
        <v>-1104051.2800000005</v>
      </c>
      <c r="D137" s="328">
        <v>-2144002.7600000007</v>
      </c>
      <c r="E137" s="328">
        <v>-3237087.4900000012</v>
      </c>
      <c r="F137" s="328">
        <v>-4144447.5400000014</v>
      </c>
      <c r="G137" s="328">
        <v>-5009502.450000002</v>
      </c>
      <c r="H137" s="328">
        <v>-5704627.3500000024</v>
      </c>
      <c r="I137" s="328">
        <v>-6644442.8300000029</v>
      </c>
      <c r="J137" s="328">
        <v>-7519179.5500000026</v>
      </c>
      <c r="K137" s="328">
        <v>-8334814.8800000027</v>
      </c>
      <c r="L137" s="328">
        <v>-9233887.3300000019</v>
      </c>
      <c r="M137" s="328">
        <v>-10406116.110000003</v>
      </c>
      <c r="N137" s="328">
        <v>-11157286.900000004</v>
      </c>
      <c r="O137" s="73"/>
      <c r="P137" s="333" t="s">
        <v>203</v>
      </c>
      <c r="Q137" s="333"/>
    </row>
    <row r="138" spans="1:17" ht="14.25" customHeight="1" x14ac:dyDescent="0.25">
      <c r="A138" s="319" t="s">
        <v>700</v>
      </c>
      <c r="B138" s="326">
        <f>(((((((((((B128))+(B129))+(B130))+(B131))+(B132))+(B133))+(B134))+(B135))+B136+(B137)))</f>
        <v>47664306.81000001</v>
      </c>
      <c r="C138" s="326">
        <f t="shared" ref="C138:N138" si="28">(((((((((((C128))+(C129))+(C130))+(C131))+(C132))+(C133))+(C134))+(C135))+C136+(C137)))</f>
        <v>46560255.530000016</v>
      </c>
      <c r="D138" s="326">
        <f t="shared" si="28"/>
        <v>45520304.050000019</v>
      </c>
      <c r="E138" s="326">
        <f t="shared" si="28"/>
        <v>44427219.320000015</v>
      </c>
      <c r="F138" s="326">
        <f t="shared" si="28"/>
        <v>43519859.270000018</v>
      </c>
      <c r="G138" s="326">
        <f t="shared" si="28"/>
        <v>42654804.360000014</v>
      </c>
      <c r="H138" s="326">
        <f t="shared" si="28"/>
        <v>41959679.460000016</v>
      </c>
      <c r="I138" s="326">
        <f t="shared" si="28"/>
        <v>41019863.980000012</v>
      </c>
      <c r="J138" s="326">
        <f t="shared" si="28"/>
        <v>40145127.260000013</v>
      </c>
      <c r="K138" s="326">
        <f t="shared" si="28"/>
        <v>39329491.930000015</v>
      </c>
      <c r="L138" s="326">
        <f t="shared" si="28"/>
        <v>38430419.480000019</v>
      </c>
      <c r="M138" s="326">
        <f t="shared" si="28"/>
        <v>37258190.700000018</v>
      </c>
      <c r="N138" s="326">
        <f t="shared" si="28"/>
        <v>36507019.910000011</v>
      </c>
      <c r="O138" s="73"/>
      <c r="P138" s="333"/>
      <c r="Q138" s="333"/>
    </row>
    <row r="139" spans="1:17" ht="14.25" customHeight="1" x14ac:dyDescent="0.25">
      <c r="A139" s="319" t="s">
        <v>701</v>
      </c>
      <c r="B139" s="326">
        <f>(B126)+(B138)</f>
        <v>105682111.06</v>
      </c>
      <c r="C139" s="326">
        <f t="shared" ref="C139:N139" si="29">(C126)+(C138)</f>
        <v>104887964.30000001</v>
      </c>
      <c r="D139" s="326">
        <f t="shared" si="29"/>
        <v>104770771.84000002</v>
      </c>
      <c r="E139" s="326">
        <f t="shared" si="29"/>
        <v>102110293.66</v>
      </c>
      <c r="F139" s="326">
        <f t="shared" si="29"/>
        <v>103366069.25000001</v>
      </c>
      <c r="G139" s="326">
        <f t="shared" si="29"/>
        <v>102642406.58000001</v>
      </c>
      <c r="H139" s="326">
        <f t="shared" si="29"/>
        <v>101672819.05000001</v>
      </c>
      <c r="I139" s="326">
        <f t="shared" si="29"/>
        <v>100964437.32000001</v>
      </c>
      <c r="J139" s="326">
        <f t="shared" si="29"/>
        <v>100097570.09000002</v>
      </c>
      <c r="K139" s="326">
        <f t="shared" si="29"/>
        <v>99326915.020000011</v>
      </c>
      <c r="L139" s="326">
        <f t="shared" si="29"/>
        <v>99271845.040000021</v>
      </c>
      <c r="M139" s="326">
        <f t="shared" si="29"/>
        <v>99978307.920000017</v>
      </c>
      <c r="N139" s="326">
        <f t="shared" si="29"/>
        <v>100038402.13000003</v>
      </c>
      <c r="O139" s="73"/>
      <c r="P139" s="333"/>
      <c r="Q139" s="333"/>
    </row>
    <row r="140" spans="1:17" ht="14.25" customHeight="1" x14ac:dyDescent="0.25">
      <c r="A140" s="319"/>
      <c r="B140" s="320"/>
      <c r="C140" s="320"/>
      <c r="D140" s="320"/>
      <c r="E140" s="320"/>
      <c r="F140" s="320"/>
      <c r="G140" s="320"/>
      <c r="H140" s="320"/>
      <c r="I140" s="320"/>
      <c r="J140" s="320"/>
      <c r="K140" s="320"/>
      <c r="L140" s="320"/>
      <c r="M140" s="320"/>
      <c r="N140" s="320"/>
      <c r="O140" s="73"/>
      <c r="P140" s="73"/>
      <c r="Q140" s="73"/>
    </row>
    <row r="141" spans="1:17" ht="14.25" customHeight="1" x14ac:dyDescent="0.25">
      <c r="A141" s="335" t="s">
        <v>702</v>
      </c>
      <c r="B141" s="336">
        <f t="shared" ref="B141:N141" si="30">B139-B65</f>
        <v>0</v>
      </c>
      <c r="C141" s="336">
        <f t="shared" si="30"/>
        <v>0</v>
      </c>
      <c r="D141" s="336">
        <f t="shared" si="30"/>
        <v>0</v>
      </c>
      <c r="E141" s="336">
        <f t="shared" si="30"/>
        <v>0</v>
      </c>
      <c r="F141" s="336">
        <f t="shared" si="30"/>
        <v>0</v>
      </c>
      <c r="G141" s="336">
        <f t="shared" si="30"/>
        <v>0</v>
      </c>
      <c r="H141" s="336">
        <f t="shared" si="30"/>
        <v>0</v>
      </c>
      <c r="I141" s="336">
        <f t="shared" si="30"/>
        <v>0</v>
      </c>
      <c r="J141" s="336">
        <f t="shared" si="30"/>
        <v>0</v>
      </c>
      <c r="K141" s="336">
        <f t="shared" si="30"/>
        <v>0</v>
      </c>
      <c r="L141" s="336">
        <f t="shared" si="30"/>
        <v>0</v>
      </c>
      <c r="M141" s="336">
        <f t="shared" si="30"/>
        <v>0</v>
      </c>
      <c r="N141" s="336">
        <f t="shared" si="30"/>
        <v>0</v>
      </c>
      <c r="O141" s="73"/>
      <c r="P141" s="73"/>
      <c r="Q141" s="73"/>
    </row>
    <row r="142" spans="1:17" ht="14.25" customHeight="1" x14ac:dyDescent="0.25">
      <c r="A142" s="335" t="s">
        <v>703</v>
      </c>
      <c r="B142" s="337"/>
      <c r="C142" s="336">
        <f>SUM('Dispatch P&amp;L'!$B$168:B$168)-C137</f>
        <v>0</v>
      </c>
      <c r="D142" s="336">
        <f>SUM('Dispatch P&amp;L'!$B$168:C$168)-D137</f>
        <v>0</v>
      </c>
      <c r="E142" s="336">
        <f>SUM('Dispatch P&amp;L'!$B$168:D$168)-E137</f>
        <v>0</v>
      </c>
      <c r="F142" s="336">
        <f>SUM('Dispatch P&amp;L'!$B$168:E$168)-F137</f>
        <v>0</v>
      </c>
      <c r="G142" s="336">
        <f>SUM('Dispatch P&amp;L'!$B$168:F$168)-G137</f>
        <v>0</v>
      </c>
      <c r="H142" s="336">
        <f>SUM('Dispatch P&amp;L'!$B$168:G$168)-H137</f>
        <v>0</v>
      </c>
      <c r="I142" s="336">
        <f>SUM('Dispatch P&amp;L'!$B$168:H$168)-I137</f>
        <v>0</v>
      </c>
      <c r="J142" s="336">
        <f>SUM('Dispatch P&amp;L'!$B$168:I$168)-J137</f>
        <v>0</v>
      </c>
      <c r="K142" s="336">
        <f>SUM('Dispatch P&amp;L'!$B$168:J$168)-K137</f>
        <v>0</v>
      </c>
      <c r="L142" s="336">
        <f>SUM('Dispatch P&amp;L'!$B$168:K$168)-L137</f>
        <v>0</v>
      </c>
      <c r="M142" s="336">
        <f>SUM('Dispatch P&amp;L'!$B$168:L$168)-M137</f>
        <v>0</v>
      </c>
      <c r="N142" s="336">
        <f>SUM('Dispatch P&amp;L'!$B$168:M$168)-N137</f>
        <v>0</v>
      </c>
      <c r="O142" s="73"/>
      <c r="P142" s="73"/>
      <c r="Q142" s="73"/>
    </row>
  </sheetData>
  <autoFilter ref="A5:Q139" xr:uid="{00000000-0009-0000-0000-00001C000000}"/>
  <mergeCells count="3">
    <mergeCell ref="A1:N1"/>
    <mergeCell ref="A2:N2"/>
    <mergeCell ref="A3:N3"/>
  </mergeCells>
  <pageMargins left="0.7" right="0.7" top="0.75" bottom="0.75" header="0" footer="0"/>
  <pageSetup orientation="portrai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116F99"/>
  </sheetPr>
  <dimension ref="A1:F19"/>
  <sheetViews>
    <sheetView workbookViewId="0">
      <selection activeCell="F16" sqref="F16"/>
    </sheetView>
  </sheetViews>
  <sheetFormatPr defaultRowHeight="15" x14ac:dyDescent="0.25"/>
  <cols>
    <col min="1" max="1" width="15.42578125" customWidth="1"/>
    <col min="2" max="2" width="36.140625" customWidth="1"/>
    <col min="3" max="3" width="9.42578125" customWidth="1"/>
    <col min="4" max="5" width="8.5703125" customWidth="1"/>
    <col min="6" max="6" width="11.140625" customWidth="1"/>
  </cols>
  <sheetData>
    <row r="1" spans="1:6" ht="14.25" customHeight="1" x14ac:dyDescent="0.25">
      <c r="A1" s="702" t="s">
        <v>386</v>
      </c>
      <c r="B1" s="671"/>
      <c r="C1" s="671"/>
      <c r="D1" s="671"/>
      <c r="E1" s="671"/>
      <c r="F1" s="671"/>
    </row>
    <row r="2" spans="1:6" ht="14.25" customHeight="1" x14ac:dyDescent="0.25">
      <c r="A2" s="702" t="s">
        <v>706</v>
      </c>
      <c r="B2" s="671"/>
      <c r="C2" s="671"/>
      <c r="D2" s="671"/>
      <c r="E2" s="671"/>
      <c r="F2" s="671"/>
    </row>
    <row r="3" spans="1:6" x14ac:dyDescent="0.25">
      <c r="A3" s="703" t="s">
        <v>1026</v>
      </c>
      <c r="B3" s="671"/>
      <c r="C3" s="671"/>
      <c r="D3" s="671"/>
      <c r="E3" s="671"/>
      <c r="F3" s="671"/>
    </row>
    <row r="5" spans="1:6" ht="14.25" customHeight="1" x14ac:dyDescent="0.25">
      <c r="B5" s="642" t="s">
        <v>265</v>
      </c>
      <c r="C5" s="642" t="s">
        <v>707</v>
      </c>
      <c r="D5" s="642" t="s">
        <v>708</v>
      </c>
      <c r="E5" s="642" t="s">
        <v>709</v>
      </c>
      <c r="F5" s="642" t="s">
        <v>710</v>
      </c>
    </row>
    <row r="6" spans="1:6" x14ac:dyDescent="0.25">
      <c r="A6" s="635" t="s">
        <v>711</v>
      </c>
    </row>
    <row r="7" spans="1:6" x14ac:dyDescent="0.25">
      <c r="B7" s="643" t="s">
        <v>795</v>
      </c>
      <c r="C7" s="643" t="s">
        <v>1029</v>
      </c>
      <c r="D7" s="643" t="s">
        <v>711</v>
      </c>
      <c r="E7" s="643"/>
      <c r="F7" s="644">
        <v>35200</v>
      </c>
    </row>
    <row r="8" spans="1:6" x14ac:dyDescent="0.25">
      <c r="B8" s="643" t="s">
        <v>899</v>
      </c>
      <c r="C8" s="643" t="s">
        <v>1027</v>
      </c>
      <c r="D8" s="643" t="s">
        <v>711</v>
      </c>
      <c r="E8" s="643"/>
      <c r="F8" s="644">
        <v>57747.59</v>
      </c>
    </row>
    <row r="9" spans="1:6" x14ac:dyDescent="0.25">
      <c r="B9" s="643" t="s">
        <v>1039</v>
      </c>
      <c r="C9" s="643" t="s">
        <v>1028</v>
      </c>
      <c r="D9" s="643" t="s">
        <v>711</v>
      </c>
      <c r="E9" s="643"/>
      <c r="F9" s="644">
        <v>22285.439999999999</v>
      </c>
    </row>
    <row r="10" spans="1:6" x14ac:dyDescent="0.25">
      <c r="B10" s="643" t="s">
        <v>992</v>
      </c>
      <c r="C10" s="643" t="s">
        <v>1028</v>
      </c>
      <c r="D10" s="643" t="s">
        <v>711</v>
      </c>
      <c r="E10" s="643"/>
      <c r="F10" s="644">
        <v>19701.79</v>
      </c>
    </row>
    <row r="11" spans="1:6" x14ac:dyDescent="0.25">
      <c r="B11" s="643" t="s">
        <v>1040</v>
      </c>
      <c r="C11" s="643" t="s">
        <v>1034</v>
      </c>
      <c r="D11" s="643" t="s">
        <v>711</v>
      </c>
      <c r="E11" s="643"/>
      <c r="F11" s="644">
        <v>11407.92</v>
      </c>
    </row>
    <row r="12" spans="1:6" x14ac:dyDescent="0.25">
      <c r="B12" s="643" t="s">
        <v>1041</v>
      </c>
      <c r="C12" s="643" t="s">
        <v>1042</v>
      </c>
      <c r="D12" s="643" t="s">
        <v>711</v>
      </c>
      <c r="E12" s="643"/>
      <c r="F12" s="644">
        <v>44910.94</v>
      </c>
    </row>
    <row r="13" spans="1:6" x14ac:dyDescent="0.25">
      <c r="B13" s="643" t="s">
        <v>1039</v>
      </c>
      <c r="C13" s="643" t="s">
        <v>1043</v>
      </c>
      <c r="D13" s="643" t="s">
        <v>711</v>
      </c>
      <c r="E13" s="643"/>
      <c r="F13" s="644">
        <v>2456.19</v>
      </c>
    </row>
    <row r="14" spans="1:6" x14ac:dyDescent="0.25">
      <c r="B14" s="643" t="s">
        <v>1040</v>
      </c>
      <c r="C14" s="643" t="s">
        <v>1044</v>
      </c>
      <c r="D14" s="643" t="s">
        <v>711</v>
      </c>
      <c r="E14" s="643"/>
      <c r="F14" s="644">
        <v>11407.92</v>
      </c>
    </row>
    <row r="15" spans="1:6" x14ac:dyDescent="0.25">
      <c r="B15" s="643" t="s">
        <v>927</v>
      </c>
      <c r="C15" s="643" t="s">
        <v>1045</v>
      </c>
      <c r="D15" s="643" t="s">
        <v>711</v>
      </c>
      <c r="E15" s="643"/>
      <c r="F15" s="644">
        <v>10660</v>
      </c>
    </row>
    <row r="16" spans="1:6" x14ac:dyDescent="0.25">
      <c r="A16" s="635" t="s">
        <v>713</v>
      </c>
      <c r="F16" s="649">
        <v>215777.79</v>
      </c>
    </row>
    <row r="19" spans="1:6" x14ac:dyDescent="0.25">
      <c r="A19" s="704" t="s">
        <v>1046</v>
      </c>
      <c r="B19" s="671"/>
      <c r="C19" s="671"/>
      <c r="D19" s="671"/>
      <c r="E19" s="671"/>
      <c r="F19" s="671"/>
    </row>
  </sheetData>
  <mergeCells count="4">
    <mergeCell ref="A1:F1"/>
    <mergeCell ref="A2:F2"/>
    <mergeCell ref="A3:F3"/>
    <mergeCell ref="A19:F19"/>
  </mergeCells>
  <pageMargins left="0.7" right="0.7" top="0.75" bottom="0.75" header="0" footer="0"/>
  <pageSetup orientation="landscape"/>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116F99"/>
  </sheetPr>
  <dimension ref="B2:R183"/>
  <sheetViews>
    <sheetView workbookViewId="0">
      <pane xSplit="3" ySplit="11" topLeftCell="D12" activePane="bottomRight" state="frozen"/>
      <selection pane="topRight" activeCell="D1" sqref="D1"/>
      <selection pane="bottomLeft" activeCell="A12" sqref="A12"/>
      <selection pane="bottomRight" activeCell="D12" sqref="D12"/>
    </sheetView>
  </sheetViews>
  <sheetFormatPr defaultColWidth="14.42578125" defaultRowHeight="15" customHeight="1" x14ac:dyDescent="0.25"/>
  <cols>
    <col min="1" max="1" width="8.7109375" customWidth="1"/>
    <col min="2" max="2" width="3.5703125" customWidth="1"/>
    <col min="3" max="3" width="16" customWidth="1"/>
    <col min="4" max="4" width="12" customWidth="1"/>
    <col min="5" max="5" width="25.85546875" customWidth="1"/>
    <col min="6" max="6" width="25.5703125" customWidth="1"/>
    <col min="7" max="7" width="19.5703125" customWidth="1"/>
    <col min="8" max="8" width="14" customWidth="1"/>
    <col min="9" max="9" width="23.5703125" customWidth="1"/>
    <col min="10" max="12" width="22.5703125" customWidth="1"/>
    <col min="13" max="13" width="14" customWidth="1"/>
    <col min="14" max="14" width="8.7109375" customWidth="1"/>
    <col min="15" max="15" width="14" customWidth="1"/>
    <col min="16" max="16" width="16.5703125" customWidth="1"/>
    <col min="17" max="17" width="13.42578125" customWidth="1"/>
    <col min="18" max="18" width="14.42578125" customWidth="1"/>
    <col min="19" max="26" width="8.7109375" customWidth="1"/>
  </cols>
  <sheetData>
    <row r="2" spans="2:18" ht="14.25" customHeight="1" x14ac:dyDescent="0.25">
      <c r="B2" s="338" t="s">
        <v>151</v>
      </c>
      <c r="C2" s="339"/>
      <c r="D2" s="339"/>
      <c r="E2" s="339"/>
      <c r="F2" s="339"/>
      <c r="G2" s="339"/>
      <c r="H2" s="339"/>
      <c r="I2" s="339"/>
      <c r="J2" s="339"/>
      <c r="K2" s="339"/>
      <c r="L2" s="339"/>
      <c r="M2" s="339"/>
      <c r="N2" s="339"/>
      <c r="O2" s="339"/>
      <c r="P2" s="339"/>
    </row>
    <row r="3" spans="2:18" ht="14.25" customHeight="1" x14ac:dyDescent="0.25">
      <c r="B3" s="340" t="s">
        <v>714</v>
      </c>
      <c r="C3" s="339"/>
      <c r="D3" s="339"/>
      <c r="E3" s="339"/>
      <c r="F3" s="339"/>
      <c r="G3" s="339"/>
      <c r="H3" s="339"/>
      <c r="I3" s="339"/>
      <c r="J3" s="339"/>
      <c r="K3" s="339"/>
      <c r="L3" s="339"/>
      <c r="M3" s="339"/>
      <c r="N3" s="339"/>
      <c r="O3" s="339"/>
      <c r="P3" s="339"/>
    </row>
    <row r="4" spans="2:18" ht="14.25" customHeight="1" x14ac:dyDescent="0.25">
      <c r="B4" s="341" t="s">
        <v>715</v>
      </c>
      <c r="C4" s="339"/>
      <c r="D4" s="339"/>
      <c r="E4" s="339"/>
      <c r="F4" s="339"/>
      <c r="G4" s="339"/>
      <c r="H4" s="339"/>
      <c r="I4" s="339"/>
      <c r="J4" s="339"/>
      <c r="K4" s="339"/>
      <c r="L4" s="339"/>
      <c r="M4" s="339"/>
      <c r="N4" s="339"/>
      <c r="O4" s="339"/>
      <c r="P4" s="339"/>
    </row>
    <row r="5" spans="2:18" ht="14.25" customHeight="1" x14ac:dyDescent="0.25">
      <c r="B5" s="342"/>
      <c r="C5" s="342"/>
      <c r="D5" s="342"/>
      <c r="E5" s="342"/>
      <c r="F5" s="342"/>
      <c r="G5" s="342"/>
      <c r="H5" s="342"/>
      <c r="I5" s="342"/>
      <c r="J5" s="342"/>
      <c r="K5" s="342"/>
      <c r="L5" s="342"/>
      <c r="M5" s="342"/>
      <c r="N5" s="342"/>
      <c r="O5" s="342"/>
      <c r="P5" s="342"/>
    </row>
    <row r="6" spans="2:18" ht="14.25" customHeight="1" x14ac:dyDescent="0.25">
      <c r="B6" s="343"/>
      <c r="C6" s="344" t="s">
        <v>716</v>
      </c>
      <c r="D6" s="345">
        <v>43357</v>
      </c>
      <c r="E6" s="346"/>
      <c r="F6" s="346"/>
      <c r="G6" s="346"/>
      <c r="H6" s="346"/>
      <c r="I6" s="346"/>
      <c r="J6" s="346"/>
      <c r="K6" s="346"/>
      <c r="L6" s="346"/>
      <c r="M6" s="346"/>
      <c r="N6" s="346"/>
      <c r="O6" s="342"/>
      <c r="P6" s="342"/>
    </row>
    <row r="7" spans="2:18" ht="14.25" customHeight="1" x14ac:dyDescent="0.25">
      <c r="B7" s="343"/>
      <c r="C7" s="346"/>
      <c r="D7" s="346"/>
      <c r="E7" s="346"/>
      <c r="F7" s="346"/>
      <c r="G7" s="346"/>
      <c r="H7" s="347" t="s">
        <v>717</v>
      </c>
      <c r="I7" s="347"/>
      <c r="J7" s="347"/>
      <c r="K7" s="347"/>
      <c r="L7" s="347"/>
      <c r="M7" s="346"/>
      <c r="N7" s="346"/>
      <c r="O7" s="347" t="s">
        <v>717</v>
      </c>
      <c r="P7" s="342" t="s">
        <v>718</v>
      </c>
    </row>
    <row r="8" spans="2:18" ht="14.25" customHeight="1" x14ac:dyDescent="0.25">
      <c r="B8" s="342"/>
      <c r="C8" s="348" t="s">
        <v>719</v>
      </c>
      <c r="D8" s="349" t="s">
        <v>720</v>
      </c>
      <c r="E8" s="349" t="s">
        <v>721</v>
      </c>
      <c r="F8" s="349" t="s">
        <v>722</v>
      </c>
      <c r="G8" s="349" t="s">
        <v>723</v>
      </c>
      <c r="H8" s="350" t="s">
        <v>724</v>
      </c>
      <c r="I8" s="351" t="s">
        <v>725</v>
      </c>
      <c r="J8" s="351" t="s">
        <v>726</v>
      </c>
      <c r="K8" s="352" t="s">
        <v>727</v>
      </c>
      <c r="L8" s="353" t="s">
        <v>728</v>
      </c>
      <c r="M8" s="354" t="s">
        <v>14</v>
      </c>
      <c r="N8" s="355"/>
      <c r="O8" s="342"/>
      <c r="P8" s="342"/>
    </row>
    <row r="9" spans="2:18" ht="14.25" customHeight="1" x14ac:dyDescent="0.25">
      <c r="B9" s="342"/>
      <c r="C9" s="356" t="s">
        <v>729</v>
      </c>
      <c r="D9" s="357">
        <v>17970</v>
      </c>
      <c r="E9" s="357">
        <v>17980</v>
      </c>
      <c r="F9" s="357">
        <v>17980</v>
      </c>
      <c r="G9" s="357">
        <v>17990</v>
      </c>
      <c r="H9" s="358">
        <v>17960</v>
      </c>
      <c r="I9" s="357">
        <v>17960</v>
      </c>
      <c r="J9" s="357">
        <v>17960</v>
      </c>
      <c r="K9" s="359">
        <v>17960</v>
      </c>
      <c r="L9" s="360">
        <v>17960</v>
      </c>
      <c r="M9" s="361"/>
      <c r="N9" s="355"/>
      <c r="O9" s="342"/>
      <c r="P9" s="342"/>
    </row>
    <row r="10" spans="2:18" ht="14.25" customHeight="1" x14ac:dyDescent="0.25">
      <c r="B10" s="342"/>
      <c r="C10" s="356" t="s">
        <v>730</v>
      </c>
      <c r="D10" s="357">
        <v>48</v>
      </c>
      <c r="E10" s="357">
        <v>156</v>
      </c>
      <c r="F10" s="357">
        <v>168</v>
      </c>
      <c r="G10" s="357">
        <v>48</v>
      </c>
      <c r="H10" s="358">
        <v>120</v>
      </c>
      <c r="I10" s="357">
        <v>120</v>
      </c>
      <c r="J10" s="357">
        <f>120-COUNT(I13:I20)</f>
        <v>112</v>
      </c>
      <c r="K10" s="359">
        <v>108</v>
      </c>
      <c r="L10" s="360">
        <v>120</v>
      </c>
      <c r="M10" s="361"/>
      <c r="O10" s="705" t="s">
        <v>731</v>
      </c>
      <c r="P10" s="687"/>
      <c r="Q10" s="687"/>
      <c r="R10" s="694"/>
    </row>
    <row r="11" spans="2:18" ht="14.25" customHeight="1" x14ac:dyDescent="0.25">
      <c r="B11" s="342"/>
      <c r="C11" s="363" t="s">
        <v>732</v>
      </c>
      <c r="D11" s="364">
        <v>700000</v>
      </c>
      <c r="E11" s="364">
        <v>5700000</v>
      </c>
      <c r="F11" s="364">
        <v>170000</v>
      </c>
      <c r="G11" s="364">
        <v>4200000</v>
      </c>
      <c r="H11" s="365">
        <v>46351786.810000002</v>
      </c>
      <c r="I11" s="364">
        <v>203079.57</v>
      </c>
      <c r="J11" s="364">
        <v>-2294.6799999999998</v>
      </c>
      <c r="K11" s="366">
        <v>95003.61</v>
      </c>
      <c r="L11" s="367">
        <f>SUM(H11:K11)</f>
        <v>46647575.310000002</v>
      </c>
      <c r="M11" s="368">
        <f>SUM(D11:J11)</f>
        <v>57322571.700000003</v>
      </c>
      <c r="O11" s="369">
        <f>D11</f>
        <v>700000</v>
      </c>
      <c r="P11" s="369">
        <f>E11+F11</f>
        <v>5870000</v>
      </c>
      <c r="Q11" s="263">
        <f>G11</f>
        <v>4200000</v>
      </c>
      <c r="R11" s="263">
        <f>H11+I11</f>
        <v>46554866.380000003</v>
      </c>
    </row>
    <row r="12" spans="2:18" ht="14.25" customHeight="1" x14ac:dyDescent="0.25">
      <c r="B12" s="342"/>
      <c r="C12" s="356" t="s">
        <v>733</v>
      </c>
      <c r="D12" s="370"/>
      <c r="E12" s="370">
        <v>17980</v>
      </c>
      <c r="F12" s="370"/>
      <c r="G12" s="370"/>
      <c r="H12" s="371"/>
      <c r="I12" s="370"/>
      <c r="J12" s="370"/>
      <c r="K12" s="372"/>
      <c r="L12" s="373"/>
      <c r="M12" s="374"/>
      <c r="O12" s="342"/>
      <c r="P12" s="342"/>
    </row>
    <row r="13" spans="2:18" ht="14.25" customHeight="1" x14ac:dyDescent="0.25">
      <c r="B13" s="342"/>
      <c r="C13" s="375">
        <v>43373</v>
      </c>
      <c r="D13" s="376">
        <f t="shared" ref="D13:I13" si="0">IFERROR(IF((SUM(D$12:D12)&lt;D$11),D$11/D$10,0),0)/2</f>
        <v>7291.666666666667</v>
      </c>
      <c r="E13" s="376">
        <f t="shared" si="0"/>
        <v>18269.23076923077</v>
      </c>
      <c r="F13" s="376">
        <f t="shared" si="0"/>
        <v>505.95238095238096</v>
      </c>
      <c r="G13" s="376">
        <f t="shared" si="0"/>
        <v>43750</v>
      </c>
      <c r="H13" s="377">
        <f t="shared" si="0"/>
        <v>193132.44504166668</v>
      </c>
      <c r="I13" s="376">
        <f t="shared" si="0"/>
        <v>846.16487500000005</v>
      </c>
      <c r="J13" s="376"/>
      <c r="K13" s="378"/>
      <c r="L13" s="379">
        <f t="shared" ref="L13:L180" si="1">SUM(H13:K13)</f>
        <v>193978.60991666667</v>
      </c>
      <c r="M13" s="380">
        <f t="shared" ref="M13:M181" si="2">SUM(D13:K13)</f>
        <v>263795.4597335165</v>
      </c>
      <c r="O13" s="381">
        <f t="shared" ref="O13:O16" si="3">-D13</f>
        <v>-7291.666666666667</v>
      </c>
      <c r="P13" s="381">
        <f t="shared" ref="P13:P16" si="4">-E13-F13</f>
        <v>-18775.183150183151</v>
      </c>
      <c r="Q13" s="22">
        <f t="shared" ref="Q13:Q16" si="5">-G13</f>
        <v>-43750</v>
      </c>
      <c r="R13" s="22">
        <f t="shared" ref="R13:R16" si="6">-H13-I13</f>
        <v>-193978.60991666667</v>
      </c>
    </row>
    <row r="14" spans="2:18" ht="14.25" customHeight="1" x14ac:dyDescent="0.25">
      <c r="B14" s="342"/>
      <c r="C14" s="375">
        <v>43404</v>
      </c>
      <c r="D14" s="376">
        <f t="shared" ref="D14:I14" si="7">IFERROR(IF((SUM(D$12:D13)&lt;D$11),D$11/D$10,0),0)</f>
        <v>14583.333333333334</v>
      </c>
      <c r="E14" s="376">
        <f t="shared" si="7"/>
        <v>36538.461538461539</v>
      </c>
      <c r="F14" s="376">
        <f t="shared" si="7"/>
        <v>1011.9047619047619</v>
      </c>
      <c r="G14" s="376">
        <f t="shared" si="7"/>
        <v>87500</v>
      </c>
      <c r="H14" s="377">
        <f t="shared" si="7"/>
        <v>386264.89008333336</v>
      </c>
      <c r="I14" s="376">
        <f t="shared" si="7"/>
        <v>1692.3297500000001</v>
      </c>
      <c r="J14" s="376"/>
      <c r="K14" s="378"/>
      <c r="L14" s="379">
        <f t="shared" si="1"/>
        <v>387957.21983333334</v>
      </c>
      <c r="M14" s="380">
        <f t="shared" si="2"/>
        <v>527590.919467033</v>
      </c>
      <c r="O14" s="381">
        <f t="shared" si="3"/>
        <v>-14583.333333333334</v>
      </c>
      <c r="P14" s="381">
        <f t="shared" si="4"/>
        <v>-37550.366300366302</v>
      </c>
      <c r="Q14" s="22">
        <f t="shared" si="5"/>
        <v>-87500</v>
      </c>
      <c r="R14" s="22">
        <f t="shared" si="6"/>
        <v>-387957.21983333334</v>
      </c>
    </row>
    <row r="15" spans="2:18" ht="14.25" customHeight="1" x14ac:dyDescent="0.25">
      <c r="B15" s="342"/>
      <c r="C15" s="375">
        <v>43434</v>
      </c>
      <c r="D15" s="376">
        <f t="shared" ref="D15:I15" si="8">IFERROR(IF((SUM(D$12:D14)&lt;D$11),D$11/D$10,0),0)</f>
        <v>14583.333333333334</v>
      </c>
      <c r="E15" s="376">
        <f t="shared" si="8"/>
        <v>36538.461538461539</v>
      </c>
      <c r="F15" s="376">
        <f t="shared" si="8"/>
        <v>1011.9047619047619</v>
      </c>
      <c r="G15" s="376">
        <f t="shared" si="8"/>
        <v>87500</v>
      </c>
      <c r="H15" s="377">
        <f t="shared" si="8"/>
        <v>386264.89008333336</v>
      </c>
      <c r="I15" s="376">
        <f t="shared" si="8"/>
        <v>1692.3297500000001</v>
      </c>
      <c r="J15" s="376"/>
      <c r="K15" s="378"/>
      <c r="L15" s="379">
        <f t="shared" si="1"/>
        <v>387957.21983333334</v>
      </c>
      <c r="M15" s="380">
        <f t="shared" si="2"/>
        <v>527590.919467033</v>
      </c>
      <c r="O15" s="381">
        <f t="shared" si="3"/>
        <v>-14583.333333333334</v>
      </c>
      <c r="P15" s="381">
        <f t="shared" si="4"/>
        <v>-37550.366300366302</v>
      </c>
      <c r="Q15" s="22">
        <f t="shared" si="5"/>
        <v>-87500</v>
      </c>
      <c r="R15" s="22">
        <f t="shared" si="6"/>
        <v>-387957.21983333334</v>
      </c>
    </row>
    <row r="16" spans="2:18" ht="14.25" customHeight="1" x14ac:dyDescent="0.25">
      <c r="B16" s="342"/>
      <c r="C16" s="375">
        <v>43465</v>
      </c>
      <c r="D16" s="376">
        <f t="shared" ref="D16:I16" si="9">IFERROR(IF((SUM(D$12:D15)&lt;D$11),D$11/D$10,0),0)</f>
        <v>14583.333333333334</v>
      </c>
      <c r="E16" s="376">
        <f t="shared" si="9"/>
        <v>36538.461538461539</v>
      </c>
      <c r="F16" s="376">
        <f t="shared" si="9"/>
        <v>1011.9047619047619</v>
      </c>
      <c r="G16" s="376">
        <f t="shared" si="9"/>
        <v>87500</v>
      </c>
      <c r="H16" s="377">
        <f t="shared" si="9"/>
        <v>386264.89008333336</v>
      </c>
      <c r="I16" s="376">
        <f t="shared" si="9"/>
        <v>1692.3297500000001</v>
      </c>
      <c r="J16" s="376"/>
      <c r="K16" s="378"/>
      <c r="L16" s="379">
        <f t="shared" si="1"/>
        <v>387957.21983333334</v>
      </c>
      <c r="M16" s="380">
        <f t="shared" si="2"/>
        <v>527590.919467033</v>
      </c>
      <c r="O16" s="381">
        <f t="shared" si="3"/>
        <v>-14583.333333333334</v>
      </c>
      <c r="P16" s="381">
        <f t="shared" si="4"/>
        <v>-37550.366300366302</v>
      </c>
      <c r="Q16" s="22">
        <f t="shared" si="5"/>
        <v>-87500</v>
      </c>
      <c r="R16" s="22">
        <f t="shared" si="6"/>
        <v>-387957.21983333334</v>
      </c>
    </row>
    <row r="17" spans="3:18" ht="14.25" customHeight="1" x14ac:dyDescent="0.25">
      <c r="C17" s="375">
        <v>43496</v>
      </c>
      <c r="D17" s="376">
        <f t="shared" ref="D17:I17" si="10">IFERROR(IF((SUM(D$12:D16)&lt;D$11),D$11/D$10,0),0)</f>
        <v>14583.333333333334</v>
      </c>
      <c r="E17" s="376">
        <f t="shared" si="10"/>
        <v>36538.461538461539</v>
      </c>
      <c r="F17" s="376">
        <f t="shared" si="10"/>
        <v>1011.9047619047619</v>
      </c>
      <c r="G17" s="376">
        <f t="shared" si="10"/>
        <v>87500</v>
      </c>
      <c r="H17" s="377">
        <f t="shared" si="10"/>
        <v>386264.89008333336</v>
      </c>
      <c r="I17" s="376">
        <f t="shared" si="10"/>
        <v>1692.3297500000001</v>
      </c>
      <c r="J17" s="376"/>
      <c r="K17" s="378"/>
      <c r="L17" s="379">
        <f t="shared" si="1"/>
        <v>387957.21983333334</v>
      </c>
      <c r="M17" s="380">
        <f t="shared" si="2"/>
        <v>527590.919467033</v>
      </c>
      <c r="O17" s="382">
        <f t="shared" ref="O17:R17" si="11">SUM(O11:O16)</f>
        <v>648958.33333333326</v>
      </c>
      <c r="P17" s="382">
        <f t="shared" si="11"/>
        <v>5738573.7179487189</v>
      </c>
      <c r="Q17" s="383">
        <f t="shared" si="11"/>
        <v>3893750</v>
      </c>
      <c r="R17" s="383">
        <f t="shared" si="11"/>
        <v>45197016.110583328</v>
      </c>
    </row>
    <row r="18" spans="3:18" ht="14.25" customHeight="1" x14ac:dyDescent="0.25">
      <c r="C18" s="375">
        <v>43524</v>
      </c>
      <c r="D18" s="376">
        <f t="shared" ref="D18:I18" si="12">IFERROR(IF((SUM(D$12:D17)&lt;D$11),D$11/D$10,0),0)</f>
        <v>14583.333333333334</v>
      </c>
      <c r="E18" s="376">
        <f t="shared" si="12"/>
        <v>36538.461538461539</v>
      </c>
      <c r="F18" s="376">
        <f t="shared" si="12"/>
        <v>1011.9047619047619</v>
      </c>
      <c r="G18" s="376">
        <f t="shared" si="12"/>
        <v>87500</v>
      </c>
      <c r="H18" s="377">
        <f t="shared" si="12"/>
        <v>386264.89008333336</v>
      </c>
      <c r="I18" s="376">
        <f t="shared" si="12"/>
        <v>1692.3297500000001</v>
      </c>
      <c r="J18" s="376"/>
      <c r="K18" s="378"/>
      <c r="L18" s="379">
        <f t="shared" si="1"/>
        <v>387957.21983333334</v>
      </c>
      <c r="M18" s="380">
        <f t="shared" si="2"/>
        <v>527590.919467033</v>
      </c>
      <c r="N18" s="342"/>
      <c r="O18" s="342"/>
      <c r="P18" s="342"/>
    </row>
    <row r="19" spans="3:18" ht="14.25" customHeight="1" x14ac:dyDescent="0.25">
      <c r="C19" s="375">
        <v>43555</v>
      </c>
      <c r="D19" s="376">
        <f t="shared" ref="D19:I19" si="13">IFERROR(IF((SUM(D$12:D18)&lt;D$11),D$11/D$10,0),0)</f>
        <v>14583.333333333334</v>
      </c>
      <c r="E19" s="376">
        <f t="shared" si="13"/>
        <v>36538.461538461539</v>
      </c>
      <c r="F19" s="376">
        <f t="shared" si="13"/>
        <v>1011.9047619047619</v>
      </c>
      <c r="G19" s="376">
        <f t="shared" si="13"/>
        <v>87500</v>
      </c>
      <c r="H19" s="377">
        <f t="shared" si="13"/>
        <v>386264.89008333336</v>
      </c>
      <c r="I19" s="376">
        <f t="shared" si="13"/>
        <v>1692.3297500000001</v>
      </c>
      <c r="J19" s="376"/>
      <c r="K19" s="378"/>
      <c r="L19" s="379">
        <f t="shared" si="1"/>
        <v>387957.21983333334</v>
      </c>
      <c r="M19" s="380">
        <f t="shared" si="2"/>
        <v>527590.919467033</v>
      </c>
      <c r="N19" s="342"/>
      <c r="O19" s="369"/>
      <c r="P19" s="342"/>
    </row>
    <row r="20" spans="3:18" ht="14.25" customHeight="1" x14ac:dyDescent="0.25">
      <c r="C20" s="375">
        <v>43585</v>
      </c>
      <c r="D20" s="376">
        <f t="shared" ref="D20:I20" si="14">IFERROR(IF((SUM(D$12:D19)&lt;D$11),D$11/D$10,0),0)</f>
        <v>14583.333333333334</v>
      </c>
      <c r="E20" s="376">
        <f t="shared" si="14"/>
        <v>36538.461538461539</v>
      </c>
      <c r="F20" s="376">
        <f t="shared" si="14"/>
        <v>1011.9047619047619</v>
      </c>
      <c r="G20" s="376">
        <f t="shared" si="14"/>
        <v>87500</v>
      </c>
      <c r="H20" s="377">
        <f t="shared" si="14"/>
        <v>386264.89008333336</v>
      </c>
      <c r="I20" s="376">
        <f t="shared" si="14"/>
        <v>1692.3297500000001</v>
      </c>
      <c r="J20" s="376"/>
      <c r="K20" s="378"/>
      <c r="L20" s="379">
        <f t="shared" si="1"/>
        <v>387957.21983333334</v>
      </c>
      <c r="M20" s="380">
        <f t="shared" si="2"/>
        <v>527590.919467033</v>
      </c>
      <c r="N20" s="342"/>
      <c r="O20" s="342"/>
      <c r="P20" s="342"/>
    </row>
    <row r="21" spans="3:18" ht="14.25" customHeight="1" x14ac:dyDescent="0.25">
      <c r="C21" s="375">
        <v>43616</v>
      </c>
      <c r="D21" s="376">
        <f t="shared" ref="D21:I21" si="15">IFERROR(IF((SUM(D$12:D20)&lt;D$11),D$11/D$10,0),0)</f>
        <v>14583.333333333334</v>
      </c>
      <c r="E21" s="376">
        <f t="shared" si="15"/>
        <v>36538.461538461539</v>
      </c>
      <c r="F21" s="376">
        <f t="shared" si="15"/>
        <v>1011.9047619047619</v>
      </c>
      <c r="G21" s="376">
        <f t="shared" si="15"/>
        <v>87500</v>
      </c>
      <c r="H21" s="377">
        <f t="shared" si="15"/>
        <v>386264.89008333336</v>
      </c>
      <c r="I21" s="376">
        <f t="shared" si="15"/>
        <v>1692.3297500000001</v>
      </c>
      <c r="J21" s="376">
        <f t="shared" ref="J21:J180" si="16">IFERROR(IF((SUM(J$12:J20)&gt;J$11),J$11/J$10,0),0)</f>
        <v>-20.488214285714285</v>
      </c>
      <c r="K21" s="378"/>
      <c r="L21" s="379">
        <f t="shared" si="1"/>
        <v>387936.73161904764</v>
      </c>
      <c r="M21" s="380">
        <f t="shared" si="2"/>
        <v>527570.43125274731</v>
      </c>
      <c r="N21" s="342"/>
      <c r="O21" s="342"/>
      <c r="P21" s="342"/>
    </row>
    <row r="22" spans="3:18" ht="14.25" customHeight="1" x14ac:dyDescent="0.25">
      <c r="C22" s="375">
        <v>43646</v>
      </c>
      <c r="D22" s="376">
        <f t="shared" ref="D22:I22" si="17">IFERROR(IF((SUM(D$12:D21)&lt;D$11),D$11/D$10,0),0)</f>
        <v>14583.333333333334</v>
      </c>
      <c r="E22" s="376">
        <f t="shared" si="17"/>
        <v>36538.461538461539</v>
      </c>
      <c r="F22" s="376">
        <f t="shared" si="17"/>
        <v>1011.9047619047619</v>
      </c>
      <c r="G22" s="376">
        <f t="shared" si="17"/>
        <v>87500</v>
      </c>
      <c r="H22" s="377">
        <f t="shared" si="17"/>
        <v>386264.89008333336</v>
      </c>
      <c r="I22" s="376">
        <f t="shared" si="17"/>
        <v>1692.3297500000001</v>
      </c>
      <c r="J22" s="376">
        <f t="shared" si="16"/>
        <v>-20.488214285714285</v>
      </c>
      <c r="K22" s="378"/>
      <c r="L22" s="379">
        <f t="shared" si="1"/>
        <v>387936.73161904764</v>
      </c>
      <c r="M22" s="380">
        <f t="shared" si="2"/>
        <v>527570.43125274731</v>
      </c>
      <c r="N22" s="342"/>
      <c r="O22" s="342"/>
      <c r="P22" s="342"/>
    </row>
    <row r="23" spans="3:18" ht="14.25" customHeight="1" x14ac:dyDescent="0.25">
      <c r="C23" s="375">
        <v>43677</v>
      </c>
      <c r="D23" s="376">
        <f t="shared" ref="D23:I23" si="18">IFERROR(IF((SUM(D$12:D22)&lt;D$11),D$11/D$10,0),0)</f>
        <v>14583.333333333334</v>
      </c>
      <c r="E23" s="376">
        <f t="shared" si="18"/>
        <v>36538.461538461539</v>
      </c>
      <c r="F23" s="376">
        <f t="shared" si="18"/>
        <v>1011.9047619047619</v>
      </c>
      <c r="G23" s="376">
        <f t="shared" si="18"/>
        <v>87500</v>
      </c>
      <c r="H23" s="377">
        <f t="shared" si="18"/>
        <v>386264.89008333336</v>
      </c>
      <c r="I23" s="376">
        <f t="shared" si="18"/>
        <v>1692.3297500000001</v>
      </c>
      <c r="J23" s="376">
        <f t="shared" si="16"/>
        <v>-20.488214285714285</v>
      </c>
      <c r="K23" s="378"/>
      <c r="L23" s="379">
        <f t="shared" si="1"/>
        <v>387936.73161904764</v>
      </c>
      <c r="M23" s="380">
        <f t="shared" si="2"/>
        <v>527570.43125274731</v>
      </c>
      <c r="N23" s="342"/>
      <c r="O23" s="342"/>
      <c r="P23" s="342"/>
    </row>
    <row r="24" spans="3:18" ht="14.25" customHeight="1" x14ac:dyDescent="0.25">
      <c r="C24" s="375">
        <v>43708</v>
      </c>
      <c r="D24" s="376">
        <f t="shared" ref="D24:I24" si="19">IFERROR(IF((SUM(D$12:D23)&lt;D$11),D$11/D$10,0),0)</f>
        <v>14583.333333333334</v>
      </c>
      <c r="E24" s="376">
        <f t="shared" si="19"/>
        <v>36538.461538461539</v>
      </c>
      <c r="F24" s="376">
        <f t="shared" si="19"/>
        <v>1011.9047619047619</v>
      </c>
      <c r="G24" s="376">
        <f t="shared" si="19"/>
        <v>87500</v>
      </c>
      <c r="H24" s="377">
        <f t="shared" si="19"/>
        <v>386264.89008333336</v>
      </c>
      <c r="I24" s="376">
        <f t="shared" si="19"/>
        <v>1692.3297500000001</v>
      </c>
      <c r="J24" s="376">
        <f t="shared" si="16"/>
        <v>-20.488214285714285</v>
      </c>
      <c r="K24" s="378"/>
      <c r="L24" s="379">
        <f t="shared" si="1"/>
        <v>387936.73161904764</v>
      </c>
      <c r="M24" s="380">
        <f t="shared" si="2"/>
        <v>527570.43125274731</v>
      </c>
      <c r="N24" s="342"/>
      <c r="O24" s="381"/>
      <c r="P24" s="342"/>
    </row>
    <row r="25" spans="3:18" ht="14.25" customHeight="1" x14ac:dyDescent="0.25">
      <c r="C25" s="375">
        <v>43738</v>
      </c>
      <c r="D25" s="376">
        <f t="shared" ref="D25:I25" si="20">IFERROR(IF((SUM(D$12:D24)&lt;D$11),D$11/D$10,0),0)</f>
        <v>14583.333333333334</v>
      </c>
      <c r="E25" s="376">
        <f t="shared" si="20"/>
        <v>36538.461538461539</v>
      </c>
      <c r="F25" s="376">
        <f t="shared" si="20"/>
        <v>1011.9047619047619</v>
      </c>
      <c r="G25" s="376">
        <f t="shared" si="20"/>
        <v>87500</v>
      </c>
      <c r="H25" s="377">
        <f t="shared" si="20"/>
        <v>386264.89008333336</v>
      </c>
      <c r="I25" s="376">
        <f t="shared" si="20"/>
        <v>1692.3297500000001</v>
      </c>
      <c r="J25" s="376">
        <f t="shared" si="16"/>
        <v>-20.488214285714285</v>
      </c>
      <c r="K25" s="378">
        <f>IFERROR(IF((SUM(K$12:K24)&lt;K$11),K$11/K$10,0),0)/2</f>
        <v>439.83152777777781</v>
      </c>
      <c r="L25" s="379">
        <f t="shared" si="1"/>
        <v>388376.56314682541</v>
      </c>
      <c r="M25" s="380">
        <f t="shared" si="2"/>
        <v>528010.26278052514</v>
      </c>
      <c r="N25" s="342"/>
      <c r="O25" s="342"/>
      <c r="P25" s="369"/>
    </row>
    <row r="26" spans="3:18" ht="14.25" customHeight="1" x14ac:dyDescent="0.25">
      <c r="C26" s="375">
        <v>43769</v>
      </c>
      <c r="D26" s="376">
        <f t="shared" ref="D26:I26" si="21">IFERROR(IF((SUM(D$12:D25)&lt;D$11),D$11/D$10,0),0)</f>
        <v>14583.333333333334</v>
      </c>
      <c r="E26" s="376">
        <f t="shared" si="21"/>
        <v>36538.461538461539</v>
      </c>
      <c r="F26" s="376">
        <f t="shared" si="21"/>
        <v>1011.9047619047619</v>
      </c>
      <c r="G26" s="376">
        <f t="shared" si="21"/>
        <v>87500</v>
      </c>
      <c r="H26" s="377">
        <f t="shared" si="21"/>
        <v>386264.89008333336</v>
      </c>
      <c r="I26" s="376">
        <f t="shared" si="21"/>
        <v>1692.3297500000001</v>
      </c>
      <c r="J26" s="376">
        <f t="shared" si="16"/>
        <v>-20.488214285714285</v>
      </c>
      <c r="K26" s="378">
        <f t="shared" ref="K26:K132" si="22">IFERROR(IF((SUM(K$12:K25)&lt;K$11),K$11/K$10,0),0)</f>
        <v>879.66305555555562</v>
      </c>
      <c r="L26" s="379">
        <f t="shared" si="1"/>
        <v>388816.39467460319</v>
      </c>
      <c r="M26" s="380">
        <f t="shared" si="2"/>
        <v>528450.09430830285</v>
      </c>
      <c r="N26" s="342"/>
      <c r="O26" s="342"/>
      <c r="P26" s="342"/>
    </row>
    <row r="27" spans="3:18" ht="14.25" customHeight="1" x14ac:dyDescent="0.25">
      <c r="C27" s="375">
        <v>43799</v>
      </c>
      <c r="D27" s="376">
        <f t="shared" ref="D27:I27" si="23">IFERROR(IF((SUM(D$12:D26)&lt;D$11),D$11/D$10,0),0)</f>
        <v>14583.333333333334</v>
      </c>
      <c r="E27" s="376">
        <f t="shared" si="23"/>
        <v>36538.461538461539</v>
      </c>
      <c r="F27" s="376">
        <f t="shared" si="23"/>
        <v>1011.9047619047619</v>
      </c>
      <c r="G27" s="376">
        <f t="shared" si="23"/>
        <v>87500</v>
      </c>
      <c r="H27" s="377">
        <f t="shared" si="23"/>
        <v>386264.89008333336</v>
      </c>
      <c r="I27" s="376">
        <f t="shared" si="23"/>
        <v>1692.3297500000001</v>
      </c>
      <c r="J27" s="376">
        <f t="shared" si="16"/>
        <v>-20.488214285714285</v>
      </c>
      <c r="K27" s="378">
        <f t="shared" si="22"/>
        <v>879.66305555555562</v>
      </c>
      <c r="L27" s="379">
        <f t="shared" si="1"/>
        <v>388816.39467460319</v>
      </c>
      <c r="M27" s="380">
        <f t="shared" si="2"/>
        <v>528450.09430830285</v>
      </c>
      <c r="N27" s="342"/>
      <c r="O27" s="342"/>
      <c r="P27" s="342"/>
    </row>
    <row r="28" spans="3:18" ht="14.25" customHeight="1" x14ac:dyDescent="0.25">
      <c r="C28" s="375">
        <v>43830</v>
      </c>
      <c r="D28" s="376">
        <f t="shared" ref="D28:I28" si="24">IFERROR(IF((SUM(D$12:D27)&lt;D$11),D$11/D$10,0),0)</f>
        <v>14583.333333333334</v>
      </c>
      <c r="E28" s="376">
        <f t="shared" si="24"/>
        <v>36538.461538461539</v>
      </c>
      <c r="F28" s="376">
        <f t="shared" si="24"/>
        <v>1011.9047619047619</v>
      </c>
      <c r="G28" s="376">
        <f t="shared" si="24"/>
        <v>87500</v>
      </c>
      <c r="H28" s="377">
        <f t="shared" si="24"/>
        <v>386264.89008333336</v>
      </c>
      <c r="I28" s="376">
        <f t="shared" si="24"/>
        <v>1692.3297500000001</v>
      </c>
      <c r="J28" s="376">
        <f t="shared" si="16"/>
        <v>-20.488214285714285</v>
      </c>
      <c r="K28" s="378">
        <f t="shared" si="22"/>
        <v>879.66305555555562</v>
      </c>
      <c r="L28" s="379">
        <f t="shared" si="1"/>
        <v>388816.39467460319</v>
      </c>
      <c r="M28" s="380">
        <f t="shared" si="2"/>
        <v>528450.09430830285</v>
      </c>
      <c r="N28" s="342"/>
      <c r="O28" s="342"/>
      <c r="P28" s="342"/>
    </row>
    <row r="29" spans="3:18" ht="14.25" customHeight="1" x14ac:dyDescent="0.25">
      <c r="C29" s="375">
        <v>43861</v>
      </c>
      <c r="D29" s="376">
        <f t="shared" ref="D29:I29" si="25">IFERROR(IF((SUM(D$12:D28)&lt;D$11),D$11/D$10,0),0)</f>
        <v>14583.333333333334</v>
      </c>
      <c r="E29" s="376">
        <f t="shared" si="25"/>
        <v>36538.461538461539</v>
      </c>
      <c r="F29" s="376">
        <f t="shared" si="25"/>
        <v>1011.9047619047619</v>
      </c>
      <c r="G29" s="376">
        <f t="shared" si="25"/>
        <v>87500</v>
      </c>
      <c r="H29" s="377">
        <f t="shared" si="25"/>
        <v>386264.89008333336</v>
      </c>
      <c r="I29" s="376">
        <f t="shared" si="25"/>
        <v>1692.3297500000001</v>
      </c>
      <c r="J29" s="376">
        <f t="shared" si="16"/>
        <v>-20.488214285714285</v>
      </c>
      <c r="K29" s="378">
        <f t="shared" si="22"/>
        <v>879.66305555555562</v>
      </c>
      <c r="L29" s="379">
        <f t="shared" si="1"/>
        <v>388816.39467460319</v>
      </c>
      <c r="M29" s="380">
        <f t="shared" si="2"/>
        <v>528450.09430830285</v>
      </c>
      <c r="N29" s="342"/>
      <c r="O29" s="342"/>
      <c r="P29" s="342"/>
    </row>
    <row r="30" spans="3:18" ht="14.25" customHeight="1" x14ac:dyDescent="0.25">
      <c r="C30" s="375">
        <v>43890</v>
      </c>
      <c r="D30" s="376">
        <f t="shared" ref="D30:I30" si="26">IFERROR(IF((SUM(D$12:D29)&lt;D$11),D$11/D$10,0),0)</f>
        <v>14583.333333333334</v>
      </c>
      <c r="E30" s="376">
        <f t="shared" si="26"/>
        <v>36538.461538461539</v>
      </c>
      <c r="F30" s="376">
        <f t="shared" si="26"/>
        <v>1011.9047619047619</v>
      </c>
      <c r="G30" s="376">
        <f t="shared" si="26"/>
        <v>87500</v>
      </c>
      <c r="H30" s="377">
        <f t="shared" si="26"/>
        <v>386264.89008333336</v>
      </c>
      <c r="I30" s="376">
        <f t="shared" si="26"/>
        <v>1692.3297500000001</v>
      </c>
      <c r="J30" s="376">
        <f t="shared" si="16"/>
        <v>-20.488214285714285</v>
      </c>
      <c r="K30" s="378">
        <f t="shared" si="22"/>
        <v>879.66305555555562</v>
      </c>
      <c r="L30" s="379">
        <f t="shared" si="1"/>
        <v>388816.39467460319</v>
      </c>
      <c r="M30" s="380">
        <f t="shared" si="2"/>
        <v>528450.09430830285</v>
      </c>
      <c r="N30" s="342"/>
      <c r="O30" s="342"/>
      <c r="P30" s="342"/>
    </row>
    <row r="31" spans="3:18" ht="14.25" customHeight="1" x14ac:dyDescent="0.25">
      <c r="C31" s="375">
        <v>43921</v>
      </c>
      <c r="D31" s="376">
        <f t="shared" ref="D31:I31" si="27">IFERROR(IF((SUM(D$12:D30)&lt;D$11),D$11/D$10,0),0)</f>
        <v>14583.333333333334</v>
      </c>
      <c r="E31" s="376">
        <f t="shared" si="27"/>
        <v>36538.461538461539</v>
      </c>
      <c r="F31" s="376">
        <f t="shared" si="27"/>
        <v>1011.9047619047619</v>
      </c>
      <c r="G31" s="376">
        <f t="shared" si="27"/>
        <v>87500</v>
      </c>
      <c r="H31" s="377">
        <f t="shared" si="27"/>
        <v>386264.89008333336</v>
      </c>
      <c r="I31" s="376">
        <f t="shared" si="27"/>
        <v>1692.3297500000001</v>
      </c>
      <c r="J31" s="376">
        <f t="shared" si="16"/>
        <v>-20.488214285714285</v>
      </c>
      <c r="K31" s="378">
        <f t="shared" si="22"/>
        <v>879.66305555555562</v>
      </c>
      <c r="L31" s="379">
        <f t="shared" si="1"/>
        <v>388816.39467460319</v>
      </c>
      <c r="M31" s="380">
        <f t="shared" si="2"/>
        <v>528450.09430830285</v>
      </c>
      <c r="N31" s="342"/>
      <c r="O31" s="342"/>
      <c r="P31" s="342"/>
    </row>
    <row r="32" spans="3:18" ht="14.25" customHeight="1" x14ac:dyDescent="0.25">
      <c r="C32" s="375">
        <v>43951</v>
      </c>
      <c r="D32" s="376">
        <f t="shared" ref="D32:I32" si="28">IFERROR(IF((SUM(D$12:D31)&lt;D$11),D$11/D$10,0),0)</f>
        <v>14583.333333333334</v>
      </c>
      <c r="E32" s="376">
        <f t="shared" si="28"/>
        <v>36538.461538461539</v>
      </c>
      <c r="F32" s="376">
        <f t="shared" si="28"/>
        <v>1011.9047619047619</v>
      </c>
      <c r="G32" s="376">
        <f t="shared" si="28"/>
        <v>87500</v>
      </c>
      <c r="H32" s="377">
        <f t="shared" si="28"/>
        <v>386264.89008333336</v>
      </c>
      <c r="I32" s="376">
        <f t="shared" si="28"/>
        <v>1692.3297500000001</v>
      </c>
      <c r="J32" s="376">
        <f t="shared" si="16"/>
        <v>-20.488214285714285</v>
      </c>
      <c r="K32" s="378">
        <f t="shared" si="22"/>
        <v>879.66305555555562</v>
      </c>
      <c r="L32" s="379">
        <f t="shared" si="1"/>
        <v>388816.39467460319</v>
      </c>
      <c r="M32" s="380">
        <f t="shared" si="2"/>
        <v>528450.09430830285</v>
      </c>
      <c r="N32" s="342"/>
      <c r="O32" s="342"/>
      <c r="P32" s="342"/>
    </row>
    <row r="33" spans="3:13" ht="14.25" customHeight="1" x14ac:dyDescent="0.25">
      <c r="C33" s="375">
        <v>43982</v>
      </c>
      <c r="D33" s="376">
        <f t="shared" ref="D33:I33" si="29">IFERROR(IF((SUM(D$12:D32)&lt;D$11),D$11/D$10,0),0)</f>
        <v>14583.333333333334</v>
      </c>
      <c r="E33" s="376">
        <f t="shared" si="29"/>
        <v>36538.461538461539</v>
      </c>
      <c r="F33" s="376">
        <f t="shared" si="29"/>
        <v>1011.9047619047619</v>
      </c>
      <c r="G33" s="376">
        <f t="shared" si="29"/>
        <v>87500</v>
      </c>
      <c r="H33" s="377">
        <f t="shared" si="29"/>
        <v>386264.89008333336</v>
      </c>
      <c r="I33" s="376">
        <f t="shared" si="29"/>
        <v>1692.3297500000001</v>
      </c>
      <c r="J33" s="376">
        <f t="shared" si="16"/>
        <v>-20.488214285714285</v>
      </c>
      <c r="K33" s="378">
        <f t="shared" si="22"/>
        <v>879.66305555555562</v>
      </c>
      <c r="L33" s="379">
        <f t="shared" si="1"/>
        <v>388816.39467460319</v>
      </c>
      <c r="M33" s="380">
        <f t="shared" si="2"/>
        <v>528450.09430830285</v>
      </c>
    </row>
    <row r="34" spans="3:13" ht="14.25" customHeight="1" x14ac:dyDescent="0.25">
      <c r="C34" s="375">
        <v>44012</v>
      </c>
      <c r="D34" s="376">
        <f t="shared" ref="D34:I34" si="30">IFERROR(IF((SUM(D$12:D33)&lt;D$11),D$11/D$10,0),0)</f>
        <v>14583.333333333334</v>
      </c>
      <c r="E34" s="376">
        <f t="shared" si="30"/>
        <v>36538.461538461539</v>
      </c>
      <c r="F34" s="376">
        <f t="shared" si="30"/>
        <v>1011.9047619047619</v>
      </c>
      <c r="G34" s="376">
        <f t="shared" si="30"/>
        <v>87500</v>
      </c>
      <c r="H34" s="377">
        <f t="shared" si="30"/>
        <v>386264.89008333336</v>
      </c>
      <c r="I34" s="376">
        <f t="shared" si="30"/>
        <v>1692.3297500000001</v>
      </c>
      <c r="J34" s="376">
        <f t="shared" si="16"/>
        <v>-20.488214285714285</v>
      </c>
      <c r="K34" s="378">
        <f t="shared" si="22"/>
        <v>879.66305555555562</v>
      </c>
      <c r="L34" s="379">
        <f t="shared" si="1"/>
        <v>388816.39467460319</v>
      </c>
      <c r="M34" s="380">
        <f t="shared" si="2"/>
        <v>528450.09430830285</v>
      </c>
    </row>
    <row r="35" spans="3:13" ht="14.25" customHeight="1" x14ac:dyDescent="0.25">
      <c r="C35" s="375">
        <v>44043</v>
      </c>
      <c r="D35" s="376">
        <f t="shared" ref="D35:I35" si="31">IFERROR(IF((SUM(D$12:D34)&lt;D$11),D$11/D$10,0),0)</f>
        <v>14583.333333333334</v>
      </c>
      <c r="E35" s="376">
        <f t="shared" si="31"/>
        <v>36538.461538461539</v>
      </c>
      <c r="F35" s="376">
        <f t="shared" si="31"/>
        <v>1011.9047619047619</v>
      </c>
      <c r="G35" s="376">
        <f t="shared" si="31"/>
        <v>87500</v>
      </c>
      <c r="H35" s="377">
        <f t="shared" si="31"/>
        <v>386264.89008333336</v>
      </c>
      <c r="I35" s="376">
        <f t="shared" si="31"/>
        <v>1692.3297500000001</v>
      </c>
      <c r="J35" s="376">
        <f t="shared" si="16"/>
        <v>-20.488214285714285</v>
      </c>
      <c r="K35" s="378">
        <f t="shared" si="22"/>
        <v>879.66305555555562</v>
      </c>
      <c r="L35" s="379">
        <f t="shared" si="1"/>
        <v>388816.39467460319</v>
      </c>
      <c r="M35" s="380">
        <f t="shared" si="2"/>
        <v>528450.09430830285</v>
      </c>
    </row>
    <row r="36" spans="3:13" ht="14.25" customHeight="1" x14ac:dyDescent="0.25">
      <c r="C36" s="375">
        <v>44074</v>
      </c>
      <c r="D36" s="376">
        <f t="shared" ref="D36:I36" si="32">IFERROR(IF((SUM(D$12:D35)&lt;D$11),D$11/D$10,0),0)</f>
        <v>14583.333333333334</v>
      </c>
      <c r="E36" s="376">
        <f t="shared" si="32"/>
        <v>36538.461538461539</v>
      </c>
      <c r="F36" s="376">
        <f t="shared" si="32"/>
        <v>1011.9047619047619</v>
      </c>
      <c r="G36" s="376">
        <f t="shared" si="32"/>
        <v>87500</v>
      </c>
      <c r="H36" s="377">
        <f t="shared" si="32"/>
        <v>386264.89008333336</v>
      </c>
      <c r="I36" s="376">
        <f t="shared" si="32"/>
        <v>1692.3297500000001</v>
      </c>
      <c r="J36" s="376">
        <f t="shared" si="16"/>
        <v>-20.488214285714285</v>
      </c>
      <c r="K36" s="378">
        <f t="shared" si="22"/>
        <v>879.66305555555562</v>
      </c>
      <c r="L36" s="379">
        <f t="shared" si="1"/>
        <v>388816.39467460319</v>
      </c>
      <c r="M36" s="380">
        <f t="shared" si="2"/>
        <v>528450.09430830285</v>
      </c>
    </row>
    <row r="37" spans="3:13" ht="14.25" customHeight="1" x14ac:dyDescent="0.25">
      <c r="C37" s="375">
        <v>44104</v>
      </c>
      <c r="D37" s="376">
        <f t="shared" ref="D37:I37" si="33">IFERROR(IF((SUM(D$12:D36)&lt;D$11),D$11/D$10,0),0)</f>
        <v>14583.333333333334</v>
      </c>
      <c r="E37" s="376">
        <f t="shared" si="33"/>
        <v>36538.461538461539</v>
      </c>
      <c r="F37" s="376">
        <f t="shared" si="33"/>
        <v>1011.9047619047619</v>
      </c>
      <c r="G37" s="376">
        <f t="shared" si="33"/>
        <v>87500</v>
      </c>
      <c r="H37" s="377">
        <f t="shared" si="33"/>
        <v>386264.89008333336</v>
      </c>
      <c r="I37" s="376">
        <f t="shared" si="33"/>
        <v>1692.3297500000001</v>
      </c>
      <c r="J37" s="376">
        <f t="shared" si="16"/>
        <v>-20.488214285714285</v>
      </c>
      <c r="K37" s="378">
        <f t="shared" si="22"/>
        <v>879.66305555555562</v>
      </c>
      <c r="L37" s="379">
        <f t="shared" si="1"/>
        <v>388816.39467460319</v>
      </c>
      <c r="M37" s="380">
        <f t="shared" si="2"/>
        <v>528450.09430830285</v>
      </c>
    </row>
    <row r="38" spans="3:13" ht="14.25" customHeight="1" x14ac:dyDescent="0.25">
      <c r="C38" s="375">
        <v>44135</v>
      </c>
      <c r="D38" s="376">
        <f t="shared" ref="D38:I38" si="34">IFERROR(IF((SUM(D$12:D37)&lt;D$11),D$11/D$10,0),0)</f>
        <v>14583.333333333334</v>
      </c>
      <c r="E38" s="376">
        <f t="shared" si="34"/>
        <v>36538.461538461539</v>
      </c>
      <c r="F38" s="376">
        <f t="shared" si="34"/>
        <v>1011.9047619047619</v>
      </c>
      <c r="G38" s="376">
        <f t="shared" si="34"/>
        <v>87500</v>
      </c>
      <c r="H38" s="377">
        <f t="shared" si="34"/>
        <v>386264.89008333336</v>
      </c>
      <c r="I38" s="376">
        <f t="shared" si="34"/>
        <v>1692.3297500000001</v>
      </c>
      <c r="J38" s="376">
        <f t="shared" si="16"/>
        <v>-20.488214285714285</v>
      </c>
      <c r="K38" s="378">
        <f t="shared" si="22"/>
        <v>879.66305555555562</v>
      </c>
      <c r="L38" s="379">
        <f t="shared" si="1"/>
        <v>388816.39467460319</v>
      </c>
      <c r="M38" s="380">
        <f t="shared" si="2"/>
        <v>528450.09430830285</v>
      </c>
    </row>
    <row r="39" spans="3:13" ht="14.25" customHeight="1" x14ac:dyDescent="0.25">
      <c r="C39" s="375">
        <v>44165</v>
      </c>
      <c r="D39" s="376">
        <f t="shared" ref="D39:I39" si="35">IFERROR(IF((SUM(D$12:D38)&lt;D$11),D$11/D$10,0),0)</f>
        <v>14583.333333333334</v>
      </c>
      <c r="E39" s="376">
        <f t="shared" si="35"/>
        <v>36538.461538461539</v>
      </c>
      <c r="F39" s="376">
        <f t="shared" si="35"/>
        <v>1011.9047619047619</v>
      </c>
      <c r="G39" s="376">
        <f t="shared" si="35"/>
        <v>87500</v>
      </c>
      <c r="H39" s="377">
        <f t="shared" si="35"/>
        <v>386264.89008333336</v>
      </c>
      <c r="I39" s="376">
        <f t="shared" si="35"/>
        <v>1692.3297500000001</v>
      </c>
      <c r="J39" s="376">
        <f t="shared" si="16"/>
        <v>-20.488214285714285</v>
      </c>
      <c r="K39" s="378">
        <f t="shared" si="22"/>
        <v>879.66305555555562</v>
      </c>
      <c r="L39" s="379">
        <f t="shared" si="1"/>
        <v>388816.39467460319</v>
      </c>
      <c r="M39" s="380">
        <f t="shared" si="2"/>
        <v>528450.09430830285</v>
      </c>
    </row>
    <row r="40" spans="3:13" ht="14.25" customHeight="1" x14ac:dyDescent="0.25">
      <c r="C40" s="375">
        <v>44196</v>
      </c>
      <c r="D40" s="376">
        <f t="shared" ref="D40:I40" si="36">IFERROR(IF((SUM(D$12:D39)&lt;D$11),D$11/D$10,0),0)</f>
        <v>14583.333333333334</v>
      </c>
      <c r="E40" s="376">
        <f t="shared" si="36"/>
        <v>36538.461538461539</v>
      </c>
      <c r="F40" s="376">
        <f t="shared" si="36"/>
        <v>1011.9047619047619</v>
      </c>
      <c r="G40" s="376">
        <f t="shared" si="36"/>
        <v>87500</v>
      </c>
      <c r="H40" s="377">
        <f t="shared" si="36"/>
        <v>386264.89008333336</v>
      </c>
      <c r="I40" s="376">
        <f t="shared" si="36"/>
        <v>1692.3297500000001</v>
      </c>
      <c r="J40" s="376">
        <f t="shared" si="16"/>
        <v>-20.488214285714285</v>
      </c>
      <c r="K40" s="378">
        <f t="shared" si="22"/>
        <v>879.66305555555562</v>
      </c>
      <c r="L40" s="379">
        <f t="shared" si="1"/>
        <v>388816.39467460319</v>
      </c>
      <c r="M40" s="380">
        <f t="shared" si="2"/>
        <v>528450.09430830285</v>
      </c>
    </row>
    <row r="41" spans="3:13" ht="14.25" customHeight="1" x14ac:dyDescent="0.25">
      <c r="C41" s="375">
        <v>44227</v>
      </c>
      <c r="D41" s="376">
        <f t="shared" ref="D41:I41" si="37">IFERROR(IF((SUM(D$12:D40)&lt;D$11),D$11/D$10,0),0)</f>
        <v>14583.333333333334</v>
      </c>
      <c r="E41" s="376">
        <f t="shared" si="37"/>
        <v>36538.461538461539</v>
      </c>
      <c r="F41" s="376">
        <f t="shared" si="37"/>
        <v>1011.9047619047619</v>
      </c>
      <c r="G41" s="376">
        <f t="shared" si="37"/>
        <v>87500</v>
      </c>
      <c r="H41" s="377">
        <f t="shared" si="37"/>
        <v>386264.89008333336</v>
      </c>
      <c r="I41" s="376">
        <f t="shared" si="37"/>
        <v>1692.3297500000001</v>
      </c>
      <c r="J41" s="376">
        <f t="shared" si="16"/>
        <v>-20.488214285714285</v>
      </c>
      <c r="K41" s="378">
        <f t="shared" si="22"/>
        <v>879.66305555555562</v>
      </c>
      <c r="L41" s="379">
        <f t="shared" si="1"/>
        <v>388816.39467460319</v>
      </c>
      <c r="M41" s="380">
        <f t="shared" si="2"/>
        <v>528450.09430830285</v>
      </c>
    </row>
    <row r="42" spans="3:13" ht="14.25" customHeight="1" x14ac:dyDescent="0.25">
      <c r="C42" s="375">
        <v>44255</v>
      </c>
      <c r="D42" s="376">
        <f t="shared" ref="D42:I42" si="38">IFERROR(IF((SUM(D$12:D41)&lt;D$11),D$11/D$10,0),0)</f>
        <v>14583.333333333334</v>
      </c>
      <c r="E42" s="376">
        <f t="shared" si="38"/>
        <v>36538.461538461539</v>
      </c>
      <c r="F42" s="376">
        <f t="shared" si="38"/>
        <v>1011.9047619047619</v>
      </c>
      <c r="G42" s="376">
        <f t="shared" si="38"/>
        <v>87500</v>
      </c>
      <c r="H42" s="377">
        <f t="shared" si="38"/>
        <v>386264.89008333336</v>
      </c>
      <c r="I42" s="376">
        <f t="shared" si="38"/>
        <v>1692.3297500000001</v>
      </c>
      <c r="J42" s="376">
        <f t="shared" si="16"/>
        <v>-20.488214285714285</v>
      </c>
      <c r="K42" s="378">
        <f t="shared" si="22"/>
        <v>879.66305555555562</v>
      </c>
      <c r="L42" s="379">
        <f t="shared" si="1"/>
        <v>388816.39467460319</v>
      </c>
      <c r="M42" s="380">
        <f t="shared" si="2"/>
        <v>528450.09430830285</v>
      </c>
    </row>
    <row r="43" spans="3:13" ht="14.25" customHeight="1" x14ac:dyDescent="0.25">
      <c r="C43" s="375">
        <v>44286</v>
      </c>
      <c r="D43" s="376">
        <f t="shared" ref="D43:I43" si="39">IFERROR(IF((SUM(D$12:D42)&lt;D$11),D$11/D$10,0),0)</f>
        <v>14583.333333333334</v>
      </c>
      <c r="E43" s="376">
        <f t="shared" si="39"/>
        <v>36538.461538461539</v>
      </c>
      <c r="F43" s="376">
        <f t="shared" si="39"/>
        <v>1011.9047619047619</v>
      </c>
      <c r="G43" s="376">
        <f t="shared" si="39"/>
        <v>87500</v>
      </c>
      <c r="H43" s="377">
        <f t="shared" si="39"/>
        <v>386264.89008333336</v>
      </c>
      <c r="I43" s="376">
        <f t="shared" si="39"/>
        <v>1692.3297500000001</v>
      </c>
      <c r="J43" s="376">
        <f t="shared" si="16"/>
        <v>-20.488214285714285</v>
      </c>
      <c r="K43" s="378">
        <f t="shared" si="22"/>
        <v>879.66305555555562</v>
      </c>
      <c r="L43" s="379">
        <f t="shared" si="1"/>
        <v>388816.39467460319</v>
      </c>
      <c r="M43" s="380">
        <f t="shared" si="2"/>
        <v>528450.09430830285</v>
      </c>
    </row>
    <row r="44" spans="3:13" ht="14.25" customHeight="1" x14ac:dyDescent="0.25">
      <c r="C44" s="375">
        <v>44316</v>
      </c>
      <c r="D44" s="376">
        <f t="shared" ref="D44:I44" si="40">IFERROR(IF((SUM(D$12:D43)&lt;D$11),D$11/D$10,0),0)</f>
        <v>14583.333333333334</v>
      </c>
      <c r="E44" s="376">
        <f t="shared" si="40"/>
        <v>36538.461538461539</v>
      </c>
      <c r="F44" s="376">
        <f t="shared" si="40"/>
        <v>1011.9047619047619</v>
      </c>
      <c r="G44" s="376">
        <f t="shared" si="40"/>
        <v>87500</v>
      </c>
      <c r="H44" s="377">
        <f t="shared" si="40"/>
        <v>386264.89008333336</v>
      </c>
      <c r="I44" s="376">
        <f t="shared" si="40"/>
        <v>1692.3297500000001</v>
      </c>
      <c r="J44" s="376">
        <f t="shared" si="16"/>
        <v>-20.488214285714285</v>
      </c>
      <c r="K44" s="378">
        <f t="shared" si="22"/>
        <v>879.66305555555562</v>
      </c>
      <c r="L44" s="379">
        <f t="shared" si="1"/>
        <v>388816.39467460319</v>
      </c>
      <c r="M44" s="380">
        <f t="shared" si="2"/>
        <v>528450.09430830285</v>
      </c>
    </row>
    <row r="45" spans="3:13" ht="14.25" customHeight="1" x14ac:dyDescent="0.25">
      <c r="C45" s="375">
        <v>44347</v>
      </c>
      <c r="D45" s="376">
        <f t="shared" ref="D45:I45" si="41">IFERROR(IF((SUM(D$12:D44)&lt;D$11),D$11/D$10,0),0)</f>
        <v>14583.333333333334</v>
      </c>
      <c r="E45" s="376">
        <f t="shared" si="41"/>
        <v>36538.461538461539</v>
      </c>
      <c r="F45" s="376">
        <f t="shared" si="41"/>
        <v>1011.9047619047619</v>
      </c>
      <c r="G45" s="376">
        <f t="shared" si="41"/>
        <v>87500</v>
      </c>
      <c r="H45" s="377">
        <f t="shared" si="41"/>
        <v>386264.89008333336</v>
      </c>
      <c r="I45" s="376">
        <f t="shared" si="41"/>
        <v>1692.3297500000001</v>
      </c>
      <c r="J45" s="376">
        <f t="shared" si="16"/>
        <v>-20.488214285714285</v>
      </c>
      <c r="K45" s="378">
        <f t="shared" si="22"/>
        <v>879.66305555555562</v>
      </c>
      <c r="L45" s="379">
        <f t="shared" si="1"/>
        <v>388816.39467460319</v>
      </c>
      <c r="M45" s="380">
        <f t="shared" si="2"/>
        <v>528450.09430830285</v>
      </c>
    </row>
    <row r="46" spans="3:13" ht="14.25" customHeight="1" x14ac:dyDescent="0.25">
      <c r="C46" s="375">
        <v>44377</v>
      </c>
      <c r="D46" s="376">
        <f t="shared" ref="D46:I46" si="42">IFERROR(IF((SUM(D$12:D45)&lt;D$11),D$11/D$10,0),0)</f>
        <v>14583.333333333334</v>
      </c>
      <c r="E46" s="376">
        <f t="shared" si="42"/>
        <v>36538.461538461539</v>
      </c>
      <c r="F46" s="376">
        <f t="shared" si="42"/>
        <v>1011.9047619047619</v>
      </c>
      <c r="G46" s="376">
        <f t="shared" si="42"/>
        <v>87500</v>
      </c>
      <c r="H46" s="377">
        <f t="shared" si="42"/>
        <v>386264.89008333336</v>
      </c>
      <c r="I46" s="376">
        <f t="shared" si="42"/>
        <v>1692.3297500000001</v>
      </c>
      <c r="J46" s="376">
        <f t="shared" si="16"/>
        <v>-20.488214285714285</v>
      </c>
      <c r="K46" s="378">
        <f t="shared" si="22"/>
        <v>879.66305555555562</v>
      </c>
      <c r="L46" s="379">
        <f t="shared" si="1"/>
        <v>388816.39467460319</v>
      </c>
      <c r="M46" s="380">
        <f t="shared" si="2"/>
        <v>528450.09430830285</v>
      </c>
    </row>
    <row r="47" spans="3:13" ht="14.25" customHeight="1" x14ac:dyDescent="0.25">
      <c r="C47" s="375">
        <v>44408</v>
      </c>
      <c r="D47" s="376">
        <f t="shared" ref="D47:I47" si="43">IFERROR(IF((SUM(D$12:D46)&lt;D$11),D$11/D$10,0),0)</f>
        <v>14583.333333333334</v>
      </c>
      <c r="E47" s="376">
        <f t="shared" si="43"/>
        <v>36538.461538461539</v>
      </c>
      <c r="F47" s="376">
        <f t="shared" si="43"/>
        <v>1011.9047619047619</v>
      </c>
      <c r="G47" s="376">
        <f t="shared" si="43"/>
        <v>87500</v>
      </c>
      <c r="H47" s="377">
        <f t="shared" si="43"/>
        <v>386264.89008333336</v>
      </c>
      <c r="I47" s="376">
        <f t="shared" si="43"/>
        <v>1692.3297500000001</v>
      </c>
      <c r="J47" s="376">
        <f t="shared" si="16"/>
        <v>-20.488214285714285</v>
      </c>
      <c r="K47" s="378">
        <f t="shared" si="22"/>
        <v>879.66305555555562</v>
      </c>
      <c r="L47" s="379">
        <f t="shared" si="1"/>
        <v>388816.39467460319</v>
      </c>
      <c r="M47" s="380">
        <f t="shared" si="2"/>
        <v>528450.09430830285</v>
      </c>
    </row>
    <row r="48" spans="3:13" ht="14.25" customHeight="1" x14ac:dyDescent="0.25">
      <c r="C48" s="375">
        <v>44439</v>
      </c>
      <c r="D48" s="376">
        <f t="shared" ref="D48:I48" si="44">IFERROR(IF((SUM(D$12:D47)&lt;D$11),D$11/D$10,0),0)</f>
        <v>14583.333333333334</v>
      </c>
      <c r="E48" s="376">
        <f t="shared" si="44"/>
        <v>36538.461538461539</v>
      </c>
      <c r="F48" s="376">
        <f t="shared" si="44"/>
        <v>1011.9047619047619</v>
      </c>
      <c r="G48" s="376">
        <f t="shared" si="44"/>
        <v>87500</v>
      </c>
      <c r="H48" s="377">
        <f t="shared" si="44"/>
        <v>386264.89008333336</v>
      </c>
      <c r="I48" s="376">
        <f t="shared" si="44"/>
        <v>1692.3297500000001</v>
      </c>
      <c r="J48" s="376">
        <f t="shared" si="16"/>
        <v>-20.488214285714285</v>
      </c>
      <c r="K48" s="378">
        <f t="shared" si="22"/>
        <v>879.66305555555562</v>
      </c>
      <c r="L48" s="379">
        <f t="shared" si="1"/>
        <v>388816.39467460319</v>
      </c>
      <c r="M48" s="380">
        <f t="shared" si="2"/>
        <v>528450.09430830285</v>
      </c>
    </row>
    <row r="49" spans="3:13" ht="14.25" customHeight="1" x14ac:dyDescent="0.25">
      <c r="C49" s="375">
        <v>44469</v>
      </c>
      <c r="D49" s="376">
        <f t="shared" ref="D49:I49" si="45">IFERROR(IF((SUM(D$12:D48)&lt;D$11),D$11/D$10,0),0)</f>
        <v>14583.333333333334</v>
      </c>
      <c r="E49" s="376">
        <f t="shared" si="45"/>
        <v>36538.461538461539</v>
      </c>
      <c r="F49" s="376">
        <f t="shared" si="45"/>
        <v>1011.9047619047619</v>
      </c>
      <c r="G49" s="376">
        <f t="shared" si="45"/>
        <v>87500</v>
      </c>
      <c r="H49" s="377">
        <f t="shared" si="45"/>
        <v>386264.89008333336</v>
      </c>
      <c r="I49" s="376">
        <f t="shared" si="45"/>
        <v>1692.3297500000001</v>
      </c>
      <c r="J49" s="376">
        <f t="shared" si="16"/>
        <v>-20.488214285714285</v>
      </c>
      <c r="K49" s="378">
        <f t="shared" si="22"/>
        <v>879.66305555555562</v>
      </c>
      <c r="L49" s="379">
        <f t="shared" si="1"/>
        <v>388816.39467460319</v>
      </c>
      <c r="M49" s="380">
        <f t="shared" si="2"/>
        <v>528450.09430830285</v>
      </c>
    </row>
    <row r="50" spans="3:13" ht="14.25" customHeight="1" x14ac:dyDescent="0.25">
      <c r="C50" s="375">
        <v>44500</v>
      </c>
      <c r="D50" s="376">
        <f t="shared" ref="D50:I50" si="46">IFERROR(IF((SUM(D$12:D49)&lt;D$11),D$11/D$10,0),0)</f>
        <v>14583.333333333334</v>
      </c>
      <c r="E50" s="376">
        <f t="shared" si="46"/>
        <v>36538.461538461539</v>
      </c>
      <c r="F50" s="376">
        <f t="shared" si="46"/>
        <v>1011.9047619047619</v>
      </c>
      <c r="G50" s="376">
        <f t="shared" si="46"/>
        <v>87500</v>
      </c>
      <c r="H50" s="377">
        <f t="shared" si="46"/>
        <v>386264.89008333336</v>
      </c>
      <c r="I50" s="376">
        <f t="shared" si="46"/>
        <v>1692.3297500000001</v>
      </c>
      <c r="J50" s="376">
        <f t="shared" si="16"/>
        <v>-20.488214285714285</v>
      </c>
      <c r="K50" s="378">
        <f t="shared" si="22"/>
        <v>879.66305555555562</v>
      </c>
      <c r="L50" s="379">
        <f t="shared" si="1"/>
        <v>388816.39467460319</v>
      </c>
      <c r="M50" s="380">
        <f t="shared" si="2"/>
        <v>528450.09430830285</v>
      </c>
    </row>
    <row r="51" spans="3:13" ht="14.25" customHeight="1" x14ac:dyDescent="0.25">
      <c r="C51" s="375">
        <v>44530</v>
      </c>
      <c r="D51" s="376">
        <f t="shared" ref="D51:I51" si="47">IFERROR(IF((SUM(D$12:D50)&lt;D$11),D$11/D$10,0),0)</f>
        <v>14583.333333333334</v>
      </c>
      <c r="E51" s="376">
        <f t="shared" si="47"/>
        <v>36538.461538461539</v>
      </c>
      <c r="F51" s="376">
        <f t="shared" si="47"/>
        <v>1011.9047619047619</v>
      </c>
      <c r="G51" s="376">
        <f t="shared" si="47"/>
        <v>87500</v>
      </c>
      <c r="H51" s="377">
        <f t="shared" si="47"/>
        <v>386264.89008333336</v>
      </c>
      <c r="I51" s="376">
        <f t="shared" si="47"/>
        <v>1692.3297500000001</v>
      </c>
      <c r="J51" s="376">
        <f t="shared" si="16"/>
        <v>-20.488214285714285</v>
      </c>
      <c r="K51" s="378">
        <f t="shared" si="22"/>
        <v>879.66305555555562</v>
      </c>
      <c r="L51" s="379">
        <f t="shared" si="1"/>
        <v>388816.39467460319</v>
      </c>
      <c r="M51" s="380">
        <f t="shared" si="2"/>
        <v>528450.09430830285</v>
      </c>
    </row>
    <row r="52" spans="3:13" ht="14.25" customHeight="1" x14ac:dyDescent="0.25">
      <c r="C52" s="375">
        <v>44561</v>
      </c>
      <c r="D52" s="376">
        <f t="shared" ref="D52:I52" si="48">IFERROR(IF((SUM(D$12:D51)&lt;D$11),D$11/D$10,0),0)</f>
        <v>14583.333333333334</v>
      </c>
      <c r="E52" s="376">
        <f t="shared" si="48"/>
        <v>36538.461538461539</v>
      </c>
      <c r="F52" s="376">
        <f t="shared" si="48"/>
        <v>1011.9047619047619</v>
      </c>
      <c r="G52" s="376">
        <f t="shared" si="48"/>
        <v>87500</v>
      </c>
      <c r="H52" s="377">
        <f t="shared" si="48"/>
        <v>386264.89008333336</v>
      </c>
      <c r="I52" s="376">
        <f t="shared" si="48"/>
        <v>1692.3297500000001</v>
      </c>
      <c r="J52" s="376">
        <f t="shared" si="16"/>
        <v>-20.488214285714285</v>
      </c>
      <c r="K52" s="378">
        <f t="shared" si="22"/>
        <v>879.66305555555562</v>
      </c>
      <c r="L52" s="379">
        <f t="shared" si="1"/>
        <v>388816.39467460319</v>
      </c>
      <c r="M52" s="380">
        <f t="shared" si="2"/>
        <v>528450.09430830285</v>
      </c>
    </row>
    <row r="53" spans="3:13" ht="14.25" customHeight="1" x14ac:dyDescent="0.25">
      <c r="C53" s="375">
        <v>44592</v>
      </c>
      <c r="D53" s="376">
        <f t="shared" ref="D53:I53" si="49">IFERROR(IF((SUM(D$12:D52)&lt;D$11),D$11/D$10,0),0)</f>
        <v>14583.333333333334</v>
      </c>
      <c r="E53" s="376">
        <f t="shared" si="49"/>
        <v>36538.461538461539</v>
      </c>
      <c r="F53" s="376">
        <f t="shared" si="49"/>
        <v>1011.9047619047619</v>
      </c>
      <c r="G53" s="376">
        <f t="shared" si="49"/>
        <v>87500</v>
      </c>
      <c r="H53" s="377">
        <f t="shared" si="49"/>
        <v>386264.89008333336</v>
      </c>
      <c r="I53" s="376">
        <f t="shared" si="49"/>
        <v>1692.3297500000001</v>
      </c>
      <c r="J53" s="376">
        <f t="shared" si="16"/>
        <v>-20.488214285714285</v>
      </c>
      <c r="K53" s="378">
        <f t="shared" si="22"/>
        <v>879.66305555555562</v>
      </c>
      <c r="L53" s="379">
        <f t="shared" si="1"/>
        <v>388816.39467460319</v>
      </c>
      <c r="M53" s="380">
        <f t="shared" si="2"/>
        <v>528450.09430830285</v>
      </c>
    </row>
    <row r="54" spans="3:13" ht="14.25" customHeight="1" x14ac:dyDescent="0.25">
      <c r="C54" s="375">
        <v>44620</v>
      </c>
      <c r="D54" s="376">
        <f t="shared" ref="D54:I54" si="50">IFERROR(IF((SUM(D$12:D53)&lt;D$11),D$11/D$10,0),0)</f>
        <v>14583.333333333334</v>
      </c>
      <c r="E54" s="376">
        <f t="shared" si="50"/>
        <v>36538.461538461539</v>
      </c>
      <c r="F54" s="376">
        <f t="shared" si="50"/>
        <v>1011.9047619047619</v>
      </c>
      <c r="G54" s="376">
        <f t="shared" si="50"/>
        <v>87500</v>
      </c>
      <c r="H54" s="377">
        <f t="shared" si="50"/>
        <v>386264.89008333336</v>
      </c>
      <c r="I54" s="376">
        <f t="shared" si="50"/>
        <v>1692.3297500000001</v>
      </c>
      <c r="J54" s="376">
        <f t="shared" si="16"/>
        <v>-20.488214285714285</v>
      </c>
      <c r="K54" s="378">
        <f t="shared" si="22"/>
        <v>879.66305555555562</v>
      </c>
      <c r="L54" s="379">
        <f t="shared" si="1"/>
        <v>388816.39467460319</v>
      </c>
      <c r="M54" s="380">
        <f t="shared" si="2"/>
        <v>528450.09430830285</v>
      </c>
    </row>
    <row r="55" spans="3:13" ht="14.25" customHeight="1" x14ac:dyDescent="0.25">
      <c r="C55" s="375">
        <v>44651</v>
      </c>
      <c r="D55" s="376">
        <f t="shared" ref="D55:I55" si="51">IFERROR(IF((SUM(D$12:D54)&lt;D$11),D$11/D$10,0),0)</f>
        <v>14583.333333333334</v>
      </c>
      <c r="E55" s="376">
        <f t="shared" si="51"/>
        <v>36538.461538461539</v>
      </c>
      <c r="F55" s="376">
        <f t="shared" si="51"/>
        <v>1011.9047619047619</v>
      </c>
      <c r="G55" s="376">
        <f t="shared" si="51"/>
        <v>87500</v>
      </c>
      <c r="H55" s="377">
        <f t="shared" si="51"/>
        <v>386264.89008333336</v>
      </c>
      <c r="I55" s="376">
        <f t="shared" si="51"/>
        <v>1692.3297500000001</v>
      </c>
      <c r="J55" s="376">
        <f t="shared" si="16"/>
        <v>-20.488214285714285</v>
      </c>
      <c r="K55" s="378">
        <f t="shared" si="22"/>
        <v>879.66305555555562</v>
      </c>
      <c r="L55" s="379">
        <f t="shared" si="1"/>
        <v>388816.39467460319</v>
      </c>
      <c r="M55" s="380">
        <f t="shared" si="2"/>
        <v>528450.09430830285</v>
      </c>
    </row>
    <row r="56" spans="3:13" ht="14.25" customHeight="1" x14ac:dyDescent="0.25">
      <c r="C56" s="375">
        <v>44681</v>
      </c>
      <c r="D56" s="376">
        <f t="shared" ref="D56:I56" si="52">IFERROR(IF((SUM(D$12:D55)&lt;D$11),D$11/D$10,0),0)</f>
        <v>14583.333333333334</v>
      </c>
      <c r="E56" s="376">
        <f t="shared" si="52"/>
        <v>36538.461538461539</v>
      </c>
      <c r="F56" s="376">
        <f t="shared" si="52"/>
        <v>1011.9047619047619</v>
      </c>
      <c r="G56" s="376">
        <f t="shared" si="52"/>
        <v>87500</v>
      </c>
      <c r="H56" s="377">
        <f t="shared" si="52"/>
        <v>386264.89008333336</v>
      </c>
      <c r="I56" s="376">
        <f t="shared" si="52"/>
        <v>1692.3297500000001</v>
      </c>
      <c r="J56" s="376">
        <f t="shared" si="16"/>
        <v>-20.488214285714285</v>
      </c>
      <c r="K56" s="378">
        <f t="shared" si="22"/>
        <v>879.66305555555562</v>
      </c>
      <c r="L56" s="379">
        <f t="shared" si="1"/>
        <v>388816.39467460319</v>
      </c>
      <c r="M56" s="380">
        <f t="shared" si="2"/>
        <v>528450.09430830285</v>
      </c>
    </row>
    <row r="57" spans="3:13" ht="14.25" customHeight="1" x14ac:dyDescent="0.25">
      <c r="C57" s="375">
        <v>44712</v>
      </c>
      <c r="D57" s="376">
        <f t="shared" ref="D57:I57" si="53">IFERROR(IF((SUM(D$12:D56)&lt;D$11),D$11/D$10,0),0)</f>
        <v>14583.333333333334</v>
      </c>
      <c r="E57" s="376">
        <f t="shared" si="53"/>
        <v>36538.461538461539</v>
      </c>
      <c r="F57" s="376">
        <f t="shared" si="53"/>
        <v>1011.9047619047619</v>
      </c>
      <c r="G57" s="376">
        <f t="shared" si="53"/>
        <v>87500</v>
      </c>
      <c r="H57" s="377">
        <f t="shared" si="53"/>
        <v>386264.89008333336</v>
      </c>
      <c r="I57" s="376">
        <f t="shared" si="53"/>
        <v>1692.3297500000001</v>
      </c>
      <c r="J57" s="376">
        <f t="shared" si="16"/>
        <v>-20.488214285714285</v>
      </c>
      <c r="K57" s="378">
        <f t="shared" si="22"/>
        <v>879.66305555555562</v>
      </c>
      <c r="L57" s="379">
        <f t="shared" si="1"/>
        <v>388816.39467460319</v>
      </c>
      <c r="M57" s="380">
        <f t="shared" si="2"/>
        <v>528450.09430830285</v>
      </c>
    </row>
    <row r="58" spans="3:13" ht="14.25" customHeight="1" x14ac:dyDescent="0.25">
      <c r="C58" s="375">
        <v>44742</v>
      </c>
      <c r="D58" s="376">
        <f t="shared" ref="D58:I58" si="54">IFERROR(IF((SUM(D$12:D57)&lt;D$11),D$11/D$10,0),0)</f>
        <v>14583.333333333334</v>
      </c>
      <c r="E58" s="376">
        <f t="shared" si="54"/>
        <v>36538.461538461539</v>
      </c>
      <c r="F58" s="376">
        <f t="shared" si="54"/>
        <v>1011.9047619047619</v>
      </c>
      <c r="G58" s="376">
        <f t="shared" si="54"/>
        <v>87500</v>
      </c>
      <c r="H58" s="377">
        <f t="shared" si="54"/>
        <v>386264.89008333336</v>
      </c>
      <c r="I58" s="376">
        <f t="shared" si="54"/>
        <v>1692.3297500000001</v>
      </c>
      <c r="J58" s="376">
        <f t="shared" si="16"/>
        <v>-20.488214285714285</v>
      </c>
      <c r="K58" s="378">
        <f t="shared" si="22"/>
        <v>879.66305555555562</v>
      </c>
      <c r="L58" s="379">
        <f t="shared" si="1"/>
        <v>388816.39467460319</v>
      </c>
      <c r="M58" s="380">
        <f t="shared" si="2"/>
        <v>528450.09430830285</v>
      </c>
    </row>
    <row r="59" spans="3:13" ht="14.25" customHeight="1" x14ac:dyDescent="0.25">
      <c r="C59" s="375">
        <v>44773</v>
      </c>
      <c r="D59" s="376">
        <f t="shared" ref="D59:I59" si="55">IFERROR(IF((SUM(D$12:D58)&lt;D$11),D$11/D$10,0),0)</f>
        <v>14583.333333333334</v>
      </c>
      <c r="E59" s="376">
        <f t="shared" si="55"/>
        <v>36538.461538461539</v>
      </c>
      <c r="F59" s="376">
        <f t="shared" si="55"/>
        <v>1011.9047619047619</v>
      </c>
      <c r="G59" s="376">
        <f t="shared" si="55"/>
        <v>87500</v>
      </c>
      <c r="H59" s="377">
        <f t="shared" si="55"/>
        <v>386264.89008333336</v>
      </c>
      <c r="I59" s="376">
        <f t="shared" si="55"/>
        <v>1692.3297500000001</v>
      </c>
      <c r="J59" s="376">
        <f t="shared" si="16"/>
        <v>-20.488214285714285</v>
      </c>
      <c r="K59" s="378">
        <f t="shared" si="22"/>
        <v>879.66305555555562</v>
      </c>
      <c r="L59" s="379">
        <f t="shared" si="1"/>
        <v>388816.39467460319</v>
      </c>
      <c r="M59" s="380">
        <f t="shared" si="2"/>
        <v>528450.09430830285</v>
      </c>
    </row>
    <row r="60" spans="3:13" ht="14.25" customHeight="1" x14ac:dyDescent="0.25">
      <c r="C60" s="375">
        <v>44804</v>
      </c>
      <c r="D60" s="376">
        <f t="shared" ref="D60:I60" si="56">IFERROR(IF((SUM(D$12:D59)&lt;D$11),D$11/D$10,0),0)</f>
        <v>14583.333333333334</v>
      </c>
      <c r="E60" s="376">
        <f t="shared" si="56"/>
        <v>36538.461538461539</v>
      </c>
      <c r="F60" s="376">
        <f t="shared" si="56"/>
        <v>1011.9047619047619</v>
      </c>
      <c r="G60" s="376">
        <f t="shared" si="56"/>
        <v>87500</v>
      </c>
      <c r="H60" s="377">
        <f t="shared" si="56"/>
        <v>386264.89008333336</v>
      </c>
      <c r="I60" s="376">
        <f t="shared" si="56"/>
        <v>1692.3297500000001</v>
      </c>
      <c r="J60" s="376">
        <f t="shared" si="16"/>
        <v>-20.488214285714285</v>
      </c>
      <c r="K60" s="378">
        <f t="shared" si="22"/>
        <v>879.66305555555562</v>
      </c>
      <c r="L60" s="379">
        <f t="shared" si="1"/>
        <v>388816.39467460319</v>
      </c>
      <c r="M60" s="380">
        <f t="shared" si="2"/>
        <v>528450.09430830285</v>
      </c>
    </row>
    <row r="61" spans="3:13" ht="14.25" customHeight="1" x14ac:dyDescent="0.25">
      <c r="C61" s="375">
        <v>44834</v>
      </c>
      <c r="D61" s="376">
        <f>IFERROR(IF((SUM(D$12:D60)&lt;D$11),D$11/D$10,0),0)/2</f>
        <v>7291.666666666667</v>
      </c>
      <c r="E61" s="376">
        <f t="shared" ref="E61:F61" si="57">IFERROR(IF((SUM(E$12:E60)&lt;E$11),E$11/E$10,0),0)</f>
        <v>36538.461538461539</v>
      </c>
      <c r="F61" s="376">
        <f t="shared" si="57"/>
        <v>1011.9047619047619</v>
      </c>
      <c r="G61" s="376">
        <f>IFERROR(IF((SUM(G$12:G60)&lt;G$11),G$11/G$10,0),0)/2</f>
        <v>43750</v>
      </c>
      <c r="H61" s="377">
        <f t="shared" ref="H61:I61" si="58">IFERROR(IF((SUM(H$12:H60)&lt;H$11),H$11/H$10,0),0)</f>
        <v>386264.89008333336</v>
      </c>
      <c r="I61" s="376">
        <f t="shared" si="58"/>
        <v>1692.3297500000001</v>
      </c>
      <c r="J61" s="376">
        <f t="shared" si="16"/>
        <v>-20.488214285714285</v>
      </c>
      <c r="K61" s="378">
        <f t="shared" si="22"/>
        <v>879.66305555555562</v>
      </c>
      <c r="L61" s="379">
        <f t="shared" si="1"/>
        <v>388816.39467460319</v>
      </c>
      <c r="M61" s="380">
        <f t="shared" si="2"/>
        <v>477408.42764163617</v>
      </c>
    </row>
    <row r="62" spans="3:13" ht="14.25" customHeight="1" x14ac:dyDescent="0.25">
      <c r="C62" s="375">
        <v>44865</v>
      </c>
      <c r="D62" s="376">
        <f t="shared" ref="D62:I62" si="59">IFERROR(IF((SUM(D$12:D61)&lt;D$11),D$11/D$10,0),0)</f>
        <v>0</v>
      </c>
      <c r="E62" s="376">
        <f t="shared" si="59"/>
        <v>36538.461538461539</v>
      </c>
      <c r="F62" s="376">
        <f t="shared" si="59"/>
        <v>1011.9047619047619</v>
      </c>
      <c r="G62" s="376">
        <f t="shared" si="59"/>
        <v>0</v>
      </c>
      <c r="H62" s="377">
        <f t="shared" si="59"/>
        <v>386264.89008333336</v>
      </c>
      <c r="I62" s="376">
        <f t="shared" si="59"/>
        <v>1692.3297500000001</v>
      </c>
      <c r="J62" s="376">
        <f t="shared" si="16"/>
        <v>-20.488214285714285</v>
      </c>
      <c r="K62" s="378">
        <f t="shared" si="22"/>
        <v>879.66305555555562</v>
      </c>
      <c r="L62" s="379">
        <f t="shared" si="1"/>
        <v>388816.39467460319</v>
      </c>
      <c r="M62" s="380">
        <f t="shared" si="2"/>
        <v>426366.76097496948</v>
      </c>
    </row>
    <row r="63" spans="3:13" ht="14.25" customHeight="1" x14ac:dyDescent="0.25">
      <c r="C63" s="375">
        <v>44895</v>
      </c>
      <c r="D63" s="376">
        <f t="shared" ref="D63:I63" si="60">IFERROR(IF((SUM(D$12:D62)&lt;D$11),D$11/D$10,0),0)</f>
        <v>0</v>
      </c>
      <c r="E63" s="376">
        <f t="shared" si="60"/>
        <v>36538.461538461539</v>
      </c>
      <c r="F63" s="376">
        <f t="shared" si="60"/>
        <v>1011.9047619047619</v>
      </c>
      <c r="G63" s="376">
        <f t="shared" si="60"/>
        <v>0</v>
      </c>
      <c r="H63" s="377">
        <f t="shared" si="60"/>
        <v>386264.89008333336</v>
      </c>
      <c r="I63" s="376">
        <f t="shared" si="60"/>
        <v>1692.3297500000001</v>
      </c>
      <c r="J63" s="376">
        <f t="shared" si="16"/>
        <v>-20.488214285714285</v>
      </c>
      <c r="K63" s="378">
        <f t="shared" si="22"/>
        <v>879.66305555555562</v>
      </c>
      <c r="L63" s="379">
        <f t="shared" si="1"/>
        <v>388816.39467460319</v>
      </c>
      <c r="M63" s="380">
        <f t="shared" si="2"/>
        <v>426366.76097496948</v>
      </c>
    </row>
    <row r="64" spans="3:13" ht="14.25" customHeight="1" x14ac:dyDescent="0.25">
      <c r="C64" s="375">
        <v>44926</v>
      </c>
      <c r="D64" s="376">
        <f t="shared" ref="D64:I64" si="61">IFERROR(IF((SUM(D$12:D63)&lt;D$11),D$11/D$10,0),0)</f>
        <v>0</v>
      </c>
      <c r="E64" s="376">
        <f t="shared" si="61"/>
        <v>36538.461538461539</v>
      </c>
      <c r="F64" s="376">
        <f t="shared" si="61"/>
        <v>1011.9047619047619</v>
      </c>
      <c r="G64" s="376">
        <f t="shared" si="61"/>
        <v>0</v>
      </c>
      <c r="H64" s="377">
        <f t="shared" si="61"/>
        <v>386264.89008333336</v>
      </c>
      <c r="I64" s="376">
        <f t="shared" si="61"/>
        <v>1692.3297500000001</v>
      </c>
      <c r="J64" s="376">
        <f t="shared" si="16"/>
        <v>-20.488214285714285</v>
      </c>
      <c r="K64" s="378">
        <f t="shared" si="22"/>
        <v>879.66305555555562</v>
      </c>
      <c r="L64" s="379">
        <f t="shared" si="1"/>
        <v>388816.39467460319</v>
      </c>
      <c r="M64" s="380">
        <f t="shared" si="2"/>
        <v>426366.76097496948</v>
      </c>
    </row>
    <row r="65" spans="3:13" ht="14.25" customHeight="1" x14ac:dyDescent="0.25">
      <c r="C65" s="375">
        <v>44957</v>
      </c>
      <c r="D65" s="376">
        <f t="shared" ref="D65:I65" si="62">IFERROR(IF((SUM(D$12:D64)&lt;D$11),D$11/D$10,0),0)</f>
        <v>0</v>
      </c>
      <c r="E65" s="376">
        <f t="shared" si="62"/>
        <v>36538.461538461539</v>
      </c>
      <c r="F65" s="376">
        <f t="shared" si="62"/>
        <v>1011.9047619047619</v>
      </c>
      <c r="G65" s="376">
        <f t="shared" si="62"/>
        <v>0</v>
      </c>
      <c r="H65" s="377">
        <f t="shared" si="62"/>
        <v>386264.89008333336</v>
      </c>
      <c r="I65" s="376">
        <f t="shared" si="62"/>
        <v>1692.3297500000001</v>
      </c>
      <c r="J65" s="376">
        <f t="shared" si="16"/>
        <v>-20.488214285714285</v>
      </c>
      <c r="K65" s="378">
        <f t="shared" si="22"/>
        <v>879.66305555555562</v>
      </c>
      <c r="L65" s="379">
        <f t="shared" si="1"/>
        <v>388816.39467460319</v>
      </c>
      <c r="M65" s="380">
        <f t="shared" si="2"/>
        <v>426366.76097496948</v>
      </c>
    </row>
    <row r="66" spans="3:13" ht="14.25" customHeight="1" x14ac:dyDescent="0.25">
      <c r="C66" s="375">
        <v>44985</v>
      </c>
      <c r="D66" s="376">
        <f t="shared" ref="D66:I66" si="63">IFERROR(IF((SUM(D$12:D65)&lt;D$11),D$11/D$10,0),0)</f>
        <v>0</v>
      </c>
      <c r="E66" s="376">
        <f t="shared" si="63"/>
        <v>36538.461538461539</v>
      </c>
      <c r="F66" s="376">
        <f t="shared" si="63"/>
        <v>1011.9047619047619</v>
      </c>
      <c r="G66" s="376">
        <f t="shared" si="63"/>
        <v>0</v>
      </c>
      <c r="H66" s="377">
        <f t="shared" si="63"/>
        <v>386264.89008333336</v>
      </c>
      <c r="I66" s="376">
        <f t="shared" si="63"/>
        <v>1692.3297500000001</v>
      </c>
      <c r="J66" s="376">
        <f t="shared" si="16"/>
        <v>-20.488214285714285</v>
      </c>
      <c r="K66" s="378">
        <f t="shared" si="22"/>
        <v>879.66305555555562</v>
      </c>
      <c r="L66" s="379">
        <f t="shared" si="1"/>
        <v>388816.39467460319</v>
      </c>
      <c r="M66" s="380">
        <f t="shared" si="2"/>
        <v>426366.76097496948</v>
      </c>
    </row>
    <row r="67" spans="3:13" ht="14.25" customHeight="1" x14ac:dyDescent="0.25">
      <c r="C67" s="375">
        <v>45016</v>
      </c>
      <c r="D67" s="376">
        <f t="shared" ref="D67:I67" si="64">IFERROR(IF((SUM(D$12:D66)&lt;D$11),D$11/D$10,0),0)</f>
        <v>0</v>
      </c>
      <c r="E67" s="376">
        <f t="shared" si="64"/>
        <v>36538.461538461539</v>
      </c>
      <c r="F67" s="376">
        <f t="shared" si="64"/>
        <v>1011.9047619047619</v>
      </c>
      <c r="G67" s="376">
        <f t="shared" si="64"/>
        <v>0</v>
      </c>
      <c r="H67" s="377">
        <f t="shared" si="64"/>
        <v>386264.89008333336</v>
      </c>
      <c r="I67" s="376">
        <f t="shared" si="64"/>
        <v>1692.3297500000001</v>
      </c>
      <c r="J67" s="376">
        <f t="shared" si="16"/>
        <v>-20.488214285714285</v>
      </c>
      <c r="K67" s="378">
        <f t="shared" si="22"/>
        <v>879.66305555555562</v>
      </c>
      <c r="L67" s="379">
        <f t="shared" si="1"/>
        <v>388816.39467460319</v>
      </c>
      <c r="M67" s="380">
        <f t="shared" si="2"/>
        <v>426366.76097496948</v>
      </c>
    </row>
    <row r="68" spans="3:13" ht="14.25" customHeight="1" x14ac:dyDescent="0.25">
      <c r="C68" s="375">
        <v>45046</v>
      </c>
      <c r="D68" s="376">
        <f t="shared" ref="D68:I68" si="65">IFERROR(IF((SUM(D$12:D67)&lt;D$11),D$11/D$10,0),0)</f>
        <v>0</v>
      </c>
      <c r="E68" s="376">
        <f t="shared" si="65"/>
        <v>36538.461538461539</v>
      </c>
      <c r="F68" s="376">
        <f t="shared" si="65"/>
        <v>1011.9047619047619</v>
      </c>
      <c r="G68" s="376">
        <f t="shared" si="65"/>
        <v>0</v>
      </c>
      <c r="H68" s="377">
        <f t="shared" si="65"/>
        <v>386264.89008333336</v>
      </c>
      <c r="I68" s="376">
        <f t="shared" si="65"/>
        <v>1692.3297500000001</v>
      </c>
      <c r="J68" s="376">
        <f t="shared" si="16"/>
        <v>-20.488214285714285</v>
      </c>
      <c r="K68" s="378">
        <f t="shared" si="22"/>
        <v>879.66305555555562</v>
      </c>
      <c r="L68" s="379">
        <f t="shared" si="1"/>
        <v>388816.39467460319</v>
      </c>
      <c r="M68" s="380">
        <f t="shared" si="2"/>
        <v>426366.76097496948</v>
      </c>
    </row>
    <row r="69" spans="3:13" ht="14.25" customHeight="1" x14ac:dyDescent="0.25">
      <c r="C69" s="375">
        <v>45077</v>
      </c>
      <c r="D69" s="376">
        <f t="shared" ref="D69:I69" si="66">IFERROR(IF((SUM(D$12:D68)&lt;D$11),D$11/D$10,0),0)</f>
        <v>0</v>
      </c>
      <c r="E69" s="376">
        <f t="shared" si="66"/>
        <v>36538.461538461539</v>
      </c>
      <c r="F69" s="376">
        <f t="shared" si="66"/>
        <v>1011.9047619047619</v>
      </c>
      <c r="G69" s="376">
        <f t="shared" si="66"/>
        <v>0</v>
      </c>
      <c r="H69" s="377">
        <f t="shared" si="66"/>
        <v>386264.89008333336</v>
      </c>
      <c r="I69" s="376">
        <f t="shared" si="66"/>
        <v>1692.3297500000001</v>
      </c>
      <c r="J69" s="376">
        <f t="shared" si="16"/>
        <v>-20.488214285714285</v>
      </c>
      <c r="K69" s="378">
        <f t="shared" si="22"/>
        <v>879.66305555555562</v>
      </c>
      <c r="L69" s="379">
        <f t="shared" si="1"/>
        <v>388816.39467460319</v>
      </c>
      <c r="M69" s="380">
        <f t="shared" si="2"/>
        <v>426366.76097496948</v>
      </c>
    </row>
    <row r="70" spans="3:13" ht="14.25" customHeight="1" x14ac:dyDescent="0.25">
      <c r="C70" s="375">
        <v>45107</v>
      </c>
      <c r="D70" s="376">
        <f t="shared" ref="D70:I70" si="67">IFERROR(IF((SUM(D$12:D69)&lt;D$11),D$11/D$10,0),0)</f>
        <v>0</v>
      </c>
      <c r="E70" s="376">
        <f t="shared" si="67"/>
        <v>36538.461538461539</v>
      </c>
      <c r="F70" s="376">
        <f t="shared" si="67"/>
        <v>1011.9047619047619</v>
      </c>
      <c r="G70" s="376">
        <f t="shared" si="67"/>
        <v>0</v>
      </c>
      <c r="H70" s="377">
        <f t="shared" si="67"/>
        <v>386264.89008333336</v>
      </c>
      <c r="I70" s="376">
        <f t="shared" si="67"/>
        <v>1692.3297500000001</v>
      </c>
      <c r="J70" s="376">
        <f t="shared" si="16"/>
        <v>-20.488214285714285</v>
      </c>
      <c r="K70" s="378">
        <f t="shared" si="22"/>
        <v>879.66305555555562</v>
      </c>
      <c r="L70" s="379">
        <f t="shared" si="1"/>
        <v>388816.39467460319</v>
      </c>
      <c r="M70" s="380">
        <f t="shared" si="2"/>
        <v>426366.76097496948</v>
      </c>
    </row>
    <row r="71" spans="3:13" ht="14.25" customHeight="1" x14ac:dyDescent="0.25">
      <c r="C71" s="375">
        <v>45138</v>
      </c>
      <c r="D71" s="376">
        <f t="shared" ref="D71:I71" si="68">IFERROR(IF((SUM(D$12:D70)&lt;D$11),D$11/D$10,0),0)</f>
        <v>0</v>
      </c>
      <c r="E71" s="376">
        <f t="shared" si="68"/>
        <v>36538.461538461539</v>
      </c>
      <c r="F71" s="376">
        <f t="shared" si="68"/>
        <v>1011.9047619047619</v>
      </c>
      <c r="G71" s="376">
        <f t="shared" si="68"/>
        <v>0</v>
      </c>
      <c r="H71" s="377">
        <f t="shared" si="68"/>
        <v>386264.89008333336</v>
      </c>
      <c r="I71" s="376">
        <f t="shared" si="68"/>
        <v>1692.3297500000001</v>
      </c>
      <c r="J71" s="376">
        <f t="shared" si="16"/>
        <v>-20.488214285714285</v>
      </c>
      <c r="K71" s="378">
        <f t="shared" si="22"/>
        <v>879.66305555555562</v>
      </c>
      <c r="L71" s="379">
        <f t="shared" si="1"/>
        <v>388816.39467460319</v>
      </c>
      <c r="M71" s="380">
        <f t="shared" si="2"/>
        <v>426366.76097496948</v>
      </c>
    </row>
    <row r="72" spans="3:13" ht="14.25" customHeight="1" x14ac:dyDescent="0.25">
      <c r="C72" s="375">
        <v>45169</v>
      </c>
      <c r="D72" s="376">
        <f t="shared" ref="D72:I72" si="69">IFERROR(IF((SUM(D$12:D71)&lt;D$11),D$11/D$10,0),0)</f>
        <v>0</v>
      </c>
      <c r="E72" s="376">
        <f t="shared" si="69"/>
        <v>36538.461538461539</v>
      </c>
      <c r="F72" s="376">
        <f t="shared" si="69"/>
        <v>1011.9047619047619</v>
      </c>
      <c r="G72" s="376">
        <f t="shared" si="69"/>
        <v>0</v>
      </c>
      <c r="H72" s="377">
        <f t="shared" si="69"/>
        <v>386264.89008333336</v>
      </c>
      <c r="I72" s="376">
        <f t="shared" si="69"/>
        <v>1692.3297500000001</v>
      </c>
      <c r="J72" s="376">
        <f t="shared" si="16"/>
        <v>-20.488214285714285</v>
      </c>
      <c r="K72" s="378">
        <f t="shared" si="22"/>
        <v>879.66305555555562</v>
      </c>
      <c r="L72" s="379">
        <f t="shared" si="1"/>
        <v>388816.39467460319</v>
      </c>
      <c r="M72" s="380">
        <f t="shared" si="2"/>
        <v>426366.76097496948</v>
      </c>
    </row>
    <row r="73" spans="3:13" ht="14.25" customHeight="1" x14ac:dyDescent="0.25">
      <c r="C73" s="375">
        <v>45199</v>
      </c>
      <c r="D73" s="376">
        <f t="shared" ref="D73:I73" si="70">IFERROR(IF((SUM(D$12:D72)&lt;D$11),D$11/D$10,0),0)</f>
        <v>0</v>
      </c>
      <c r="E73" s="376">
        <f t="shared" si="70"/>
        <v>36538.461538461539</v>
      </c>
      <c r="F73" s="376">
        <f t="shared" si="70"/>
        <v>1011.9047619047619</v>
      </c>
      <c r="G73" s="376">
        <f t="shared" si="70"/>
        <v>0</v>
      </c>
      <c r="H73" s="377">
        <f t="shared" si="70"/>
        <v>386264.89008333336</v>
      </c>
      <c r="I73" s="376">
        <f t="shared" si="70"/>
        <v>1692.3297500000001</v>
      </c>
      <c r="J73" s="376">
        <f t="shared" si="16"/>
        <v>-20.488214285714285</v>
      </c>
      <c r="K73" s="378">
        <f t="shared" si="22"/>
        <v>879.66305555555562</v>
      </c>
      <c r="L73" s="379">
        <f t="shared" si="1"/>
        <v>388816.39467460319</v>
      </c>
      <c r="M73" s="380">
        <f t="shared" si="2"/>
        <v>426366.76097496948</v>
      </c>
    </row>
    <row r="74" spans="3:13" ht="14.25" customHeight="1" x14ac:dyDescent="0.25">
      <c r="C74" s="375">
        <v>45230</v>
      </c>
      <c r="D74" s="376">
        <f t="shared" ref="D74:I74" si="71">IFERROR(IF((SUM(D$12:D73)&lt;D$11),D$11/D$10,0),0)</f>
        <v>0</v>
      </c>
      <c r="E74" s="376">
        <f t="shared" si="71"/>
        <v>36538.461538461539</v>
      </c>
      <c r="F74" s="376">
        <f t="shared" si="71"/>
        <v>1011.9047619047619</v>
      </c>
      <c r="G74" s="376">
        <f t="shared" si="71"/>
        <v>0</v>
      </c>
      <c r="H74" s="377">
        <f t="shared" si="71"/>
        <v>386264.89008333336</v>
      </c>
      <c r="I74" s="376">
        <f t="shared" si="71"/>
        <v>1692.3297500000001</v>
      </c>
      <c r="J74" s="376">
        <f t="shared" si="16"/>
        <v>-20.488214285714285</v>
      </c>
      <c r="K74" s="378">
        <f t="shared" si="22"/>
        <v>879.66305555555562</v>
      </c>
      <c r="L74" s="379">
        <f t="shared" si="1"/>
        <v>388816.39467460319</v>
      </c>
      <c r="M74" s="380">
        <f t="shared" si="2"/>
        <v>426366.76097496948</v>
      </c>
    </row>
    <row r="75" spans="3:13" ht="14.25" customHeight="1" x14ac:dyDescent="0.25">
      <c r="C75" s="375">
        <v>45260</v>
      </c>
      <c r="D75" s="376">
        <f t="shared" ref="D75:I75" si="72">IFERROR(IF((SUM(D$12:D74)&lt;D$11),D$11/D$10,0),0)</f>
        <v>0</v>
      </c>
      <c r="E75" s="376">
        <f t="shared" si="72"/>
        <v>36538.461538461539</v>
      </c>
      <c r="F75" s="376">
        <f t="shared" si="72"/>
        <v>1011.9047619047619</v>
      </c>
      <c r="G75" s="376">
        <f t="shared" si="72"/>
        <v>0</v>
      </c>
      <c r="H75" s="377">
        <f t="shared" si="72"/>
        <v>386264.89008333336</v>
      </c>
      <c r="I75" s="376">
        <f t="shared" si="72"/>
        <v>1692.3297500000001</v>
      </c>
      <c r="J75" s="376">
        <f t="shared" si="16"/>
        <v>-20.488214285714285</v>
      </c>
      <c r="K75" s="378">
        <f t="shared" si="22"/>
        <v>879.66305555555562</v>
      </c>
      <c r="L75" s="379">
        <f t="shared" si="1"/>
        <v>388816.39467460319</v>
      </c>
      <c r="M75" s="380">
        <f t="shared" si="2"/>
        <v>426366.76097496948</v>
      </c>
    </row>
    <row r="76" spans="3:13" ht="14.25" customHeight="1" x14ac:dyDescent="0.25">
      <c r="C76" s="375">
        <v>45291</v>
      </c>
      <c r="D76" s="376">
        <f t="shared" ref="D76:I76" si="73">IFERROR(IF((SUM(D$12:D75)&lt;D$11),D$11/D$10,0),0)</f>
        <v>0</v>
      </c>
      <c r="E76" s="376">
        <f t="shared" si="73"/>
        <v>36538.461538461539</v>
      </c>
      <c r="F76" s="376">
        <f t="shared" si="73"/>
        <v>1011.9047619047619</v>
      </c>
      <c r="G76" s="376">
        <f t="shared" si="73"/>
        <v>0</v>
      </c>
      <c r="H76" s="377">
        <f t="shared" si="73"/>
        <v>386264.89008333336</v>
      </c>
      <c r="I76" s="376">
        <f t="shared" si="73"/>
        <v>1692.3297500000001</v>
      </c>
      <c r="J76" s="376">
        <f t="shared" si="16"/>
        <v>-20.488214285714285</v>
      </c>
      <c r="K76" s="378">
        <f t="shared" si="22"/>
        <v>879.66305555555562</v>
      </c>
      <c r="L76" s="379">
        <f t="shared" si="1"/>
        <v>388816.39467460319</v>
      </c>
      <c r="M76" s="380">
        <f t="shared" si="2"/>
        <v>426366.76097496948</v>
      </c>
    </row>
    <row r="77" spans="3:13" ht="14.25" customHeight="1" x14ac:dyDescent="0.25">
      <c r="C77" s="375">
        <v>45322</v>
      </c>
      <c r="D77" s="376">
        <f t="shared" ref="D77:I77" si="74">IFERROR(IF((SUM(D$12:D76)&lt;D$11),D$11/D$10,0),0)</f>
        <v>0</v>
      </c>
      <c r="E77" s="376">
        <f t="shared" si="74"/>
        <v>36538.461538461539</v>
      </c>
      <c r="F77" s="376">
        <f t="shared" si="74"/>
        <v>1011.9047619047619</v>
      </c>
      <c r="G77" s="376">
        <f t="shared" si="74"/>
        <v>0</v>
      </c>
      <c r="H77" s="377">
        <f t="shared" si="74"/>
        <v>386264.89008333336</v>
      </c>
      <c r="I77" s="376">
        <f t="shared" si="74"/>
        <v>1692.3297500000001</v>
      </c>
      <c r="J77" s="376">
        <f t="shared" si="16"/>
        <v>-20.488214285714285</v>
      </c>
      <c r="K77" s="378">
        <f t="shared" si="22"/>
        <v>879.66305555555562</v>
      </c>
      <c r="L77" s="379">
        <f t="shared" si="1"/>
        <v>388816.39467460319</v>
      </c>
      <c r="M77" s="380">
        <f t="shared" si="2"/>
        <v>426366.76097496948</v>
      </c>
    </row>
    <row r="78" spans="3:13" ht="14.25" customHeight="1" x14ac:dyDescent="0.25">
      <c r="C78" s="375">
        <v>45351</v>
      </c>
      <c r="D78" s="376">
        <f t="shared" ref="D78:I78" si="75">IFERROR(IF((SUM(D$12:D77)&lt;D$11),D$11/D$10,0),0)</f>
        <v>0</v>
      </c>
      <c r="E78" s="376">
        <f t="shared" si="75"/>
        <v>36538.461538461539</v>
      </c>
      <c r="F78" s="376">
        <f t="shared" si="75"/>
        <v>1011.9047619047619</v>
      </c>
      <c r="G78" s="376">
        <f t="shared" si="75"/>
        <v>0</v>
      </c>
      <c r="H78" s="377">
        <f t="shared" si="75"/>
        <v>386264.89008333336</v>
      </c>
      <c r="I78" s="376">
        <f t="shared" si="75"/>
        <v>1692.3297500000001</v>
      </c>
      <c r="J78" s="376">
        <f t="shared" si="16"/>
        <v>-20.488214285714285</v>
      </c>
      <c r="K78" s="378">
        <f t="shared" si="22"/>
        <v>879.66305555555562</v>
      </c>
      <c r="L78" s="379">
        <f t="shared" si="1"/>
        <v>388816.39467460319</v>
      </c>
      <c r="M78" s="380">
        <f t="shared" si="2"/>
        <v>426366.76097496948</v>
      </c>
    </row>
    <row r="79" spans="3:13" ht="14.25" customHeight="1" x14ac:dyDescent="0.25">
      <c r="C79" s="375">
        <v>45382</v>
      </c>
      <c r="D79" s="376">
        <f t="shared" ref="D79:I79" si="76">IFERROR(IF((SUM(D$12:D78)&lt;D$11),D$11/D$10,0),0)</f>
        <v>0</v>
      </c>
      <c r="E79" s="376">
        <f t="shared" si="76"/>
        <v>36538.461538461539</v>
      </c>
      <c r="F79" s="376">
        <f t="shared" si="76"/>
        <v>1011.9047619047619</v>
      </c>
      <c r="G79" s="376">
        <f t="shared" si="76"/>
        <v>0</v>
      </c>
      <c r="H79" s="377">
        <f t="shared" si="76"/>
        <v>386264.89008333336</v>
      </c>
      <c r="I79" s="376">
        <f t="shared" si="76"/>
        <v>1692.3297500000001</v>
      </c>
      <c r="J79" s="376">
        <f t="shared" si="16"/>
        <v>-20.488214285714285</v>
      </c>
      <c r="K79" s="378">
        <f t="shared" si="22"/>
        <v>879.66305555555562</v>
      </c>
      <c r="L79" s="379">
        <f t="shared" si="1"/>
        <v>388816.39467460319</v>
      </c>
      <c r="M79" s="380">
        <f t="shared" si="2"/>
        <v>426366.76097496948</v>
      </c>
    </row>
    <row r="80" spans="3:13" ht="14.25" customHeight="1" x14ac:dyDescent="0.25">
      <c r="C80" s="375">
        <v>45412</v>
      </c>
      <c r="D80" s="376">
        <f t="shared" ref="D80:I80" si="77">IFERROR(IF((SUM(D$12:D79)&lt;D$11),D$11/D$10,0),0)</f>
        <v>0</v>
      </c>
      <c r="E80" s="376">
        <f t="shared" si="77"/>
        <v>36538.461538461539</v>
      </c>
      <c r="F80" s="376">
        <f t="shared" si="77"/>
        <v>1011.9047619047619</v>
      </c>
      <c r="G80" s="376">
        <f t="shared" si="77"/>
        <v>0</v>
      </c>
      <c r="H80" s="377">
        <f t="shared" si="77"/>
        <v>386264.89008333336</v>
      </c>
      <c r="I80" s="376">
        <f t="shared" si="77"/>
        <v>1692.3297500000001</v>
      </c>
      <c r="J80" s="376">
        <f t="shared" si="16"/>
        <v>-20.488214285714285</v>
      </c>
      <c r="K80" s="378">
        <f t="shared" si="22"/>
        <v>879.66305555555562</v>
      </c>
      <c r="L80" s="379">
        <f t="shared" si="1"/>
        <v>388816.39467460319</v>
      </c>
      <c r="M80" s="380">
        <f t="shared" si="2"/>
        <v>426366.76097496948</v>
      </c>
    </row>
    <row r="81" spans="3:13" ht="14.25" customHeight="1" x14ac:dyDescent="0.25">
      <c r="C81" s="375">
        <v>45443</v>
      </c>
      <c r="D81" s="376">
        <f t="shared" ref="D81:I81" si="78">IFERROR(IF((SUM(D$12:D80)&lt;D$11),D$11/D$10,0),0)</f>
        <v>0</v>
      </c>
      <c r="E81" s="376">
        <f t="shared" si="78"/>
        <v>36538.461538461539</v>
      </c>
      <c r="F81" s="376">
        <f t="shared" si="78"/>
        <v>1011.9047619047619</v>
      </c>
      <c r="G81" s="376">
        <f t="shared" si="78"/>
        <v>0</v>
      </c>
      <c r="H81" s="377">
        <f t="shared" si="78"/>
        <v>386264.89008333336</v>
      </c>
      <c r="I81" s="376">
        <f t="shared" si="78"/>
        <v>1692.3297500000001</v>
      </c>
      <c r="J81" s="376">
        <f t="shared" si="16"/>
        <v>-20.488214285714285</v>
      </c>
      <c r="K81" s="378">
        <f t="shared" si="22"/>
        <v>879.66305555555562</v>
      </c>
      <c r="L81" s="379">
        <f t="shared" si="1"/>
        <v>388816.39467460319</v>
      </c>
      <c r="M81" s="380">
        <f t="shared" si="2"/>
        <v>426366.76097496948</v>
      </c>
    </row>
    <row r="82" spans="3:13" ht="14.25" customHeight="1" x14ac:dyDescent="0.25">
      <c r="C82" s="375">
        <v>45473</v>
      </c>
      <c r="D82" s="376">
        <f t="shared" ref="D82:I82" si="79">IFERROR(IF((SUM(D$12:D81)&lt;D$11),D$11/D$10,0),0)</f>
        <v>0</v>
      </c>
      <c r="E82" s="376">
        <f t="shared" si="79"/>
        <v>36538.461538461539</v>
      </c>
      <c r="F82" s="376">
        <f t="shared" si="79"/>
        <v>1011.9047619047619</v>
      </c>
      <c r="G82" s="376">
        <f t="shared" si="79"/>
        <v>0</v>
      </c>
      <c r="H82" s="377">
        <f t="shared" si="79"/>
        <v>386264.89008333336</v>
      </c>
      <c r="I82" s="376">
        <f t="shared" si="79"/>
        <v>1692.3297500000001</v>
      </c>
      <c r="J82" s="376">
        <f t="shared" si="16"/>
        <v>-20.488214285714285</v>
      </c>
      <c r="K82" s="378">
        <f t="shared" si="22"/>
        <v>879.66305555555562</v>
      </c>
      <c r="L82" s="379">
        <f t="shared" si="1"/>
        <v>388816.39467460319</v>
      </c>
      <c r="M82" s="380">
        <f t="shared" si="2"/>
        <v>426366.76097496948</v>
      </c>
    </row>
    <row r="83" spans="3:13" ht="14.25" customHeight="1" x14ac:dyDescent="0.25">
      <c r="C83" s="375">
        <v>45504</v>
      </c>
      <c r="D83" s="376">
        <f t="shared" ref="D83:I83" si="80">IFERROR(IF((SUM(D$12:D82)&lt;D$11),D$11/D$10,0),0)</f>
        <v>0</v>
      </c>
      <c r="E83" s="376">
        <f t="shared" si="80"/>
        <v>36538.461538461539</v>
      </c>
      <c r="F83" s="376">
        <f t="shared" si="80"/>
        <v>1011.9047619047619</v>
      </c>
      <c r="G83" s="376">
        <f t="shared" si="80"/>
        <v>0</v>
      </c>
      <c r="H83" s="377">
        <f t="shared" si="80"/>
        <v>386264.89008333336</v>
      </c>
      <c r="I83" s="376">
        <f t="shared" si="80"/>
        <v>1692.3297500000001</v>
      </c>
      <c r="J83" s="376">
        <f t="shared" si="16"/>
        <v>-20.488214285714285</v>
      </c>
      <c r="K83" s="378">
        <f t="shared" si="22"/>
        <v>879.66305555555562</v>
      </c>
      <c r="L83" s="379">
        <f t="shared" si="1"/>
        <v>388816.39467460319</v>
      </c>
      <c r="M83" s="380">
        <f t="shared" si="2"/>
        <v>426366.76097496948</v>
      </c>
    </row>
    <row r="84" spans="3:13" ht="14.25" customHeight="1" x14ac:dyDescent="0.25">
      <c r="C84" s="375">
        <v>45535</v>
      </c>
      <c r="D84" s="376">
        <f t="shared" ref="D84:I84" si="81">IFERROR(IF((SUM(D$12:D83)&lt;D$11),D$11/D$10,0),0)</f>
        <v>0</v>
      </c>
      <c r="E84" s="376">
        <f t="shared" si="81"/>
        <v>36538.461538461539</v>
      </c>
      <c r="F84" s="376">
        <f t="shared" si="81"/>
        <v>1011.9047619047619</v>
      </c>
      <c r="G84" s="376">
        <f t="shared" si="81"/>
        <v>0</v>
      </c>
      <c r="H84" s="377">
        <f t="shared" si="81"/>
        <v>386264.89008333336</v>
      </c>
      <c r="I84" s="376">
        <f t="shared" si="81"/>
        <v>1692.3297500000001</v>
      </c>
      <c r="J84" s="376">
        <f t="shared" si="16"/>
        <v>-20.488214285714285</v>
      </c>
      <c r="K84" s="378">
        <f t="shared" si="22"/>
        <v>879.66305555555562</v>
      </c>
      <c r="L84" s="379">
        <f t="shared" si="1"/>
        <v>388816.39467460319</v>
      </c>
      <c r="M84" s="380">
        <f t="shared" si="2"/>
        <v>426366.76097496948</v>
      </c>
    </row>
    <row r="85" spans="3:13" ht="14.25" customHeight="1" x14ac:dyDescent="0.25">
      <c r="C85" s="375">
        <v>45565</v>
      </c>
      <c r="D85" s="376">
        <f t="shared" ref="D85:I85" si="82">IFERROR(IF((SUM(D$12:D84)&lt;D$11),D$11/D$10,0),0)</f>
        <v>0</v>
      </c>
      <c r="E85" s="376">
        <f t="shared" si="82"/>
        <v>36538.461538461539</v>
      </c>
      <c r="F85" s="376">
        <f t="shared" si="82"/>
        <v>1011.9047619047619</v>
      </c>
      <c r="G85" s="376">
        <f t="shared" si="82"/>
        <v>0</v>
      </c>
      <c r="H85" s="377">
        <f t="shared" si="82"/>
        <v>386264.89008333336</v>
      </c>
      <c r="I85" s="376">
        <f t="shared" si="82"/>
        <v>1692.3297500000001</v>
      </c>
      <c r="J85" s="376">
        <f t="shared" si="16"/>
        <v>-20.488214285714285</v>
      </c>
      <c r="K85" s="378">
        <f t="shared" si="22"/>
        <v>879.66305555555562</v>
      </c>
      <c r="L85" s="379">
        <f t="shared" si="1"/>
        <v>388816.39467460319</v>
      </c>
      <c r="M85" s="380">
        <f t="shared" si="2"/>
        <v>426366.76097496948</v>
      </c>
    </row>
    <row r="86" spans="3:13" ht="14.25" customHeight="1" x14ac:dyDescent="0.25">
      <c r="C86" s="375">
        <v>45596</v>
      </c>
      <c r="D86" s="376">
        <f t="shared" ref="D86:I86" si="83">IFERROR(IF((SUM(D$12:D85)&lt;D$11),D$11/D$10,0),0)</f>
        <v>0</v>
      </c>
      <c r="E86" s="376">
        <f t="shared" si="83"/>
        <v>36538.461538461539</v>
      </c>
      <c r="F86" s="376">
        <f t="shared" si="83"/>
        <v>1011.9047619047619</v>
      </c>
      <c r="G86" s="376">
        <f t="shared" si="83"/>
        <v>0</v>
      </c>
      <c r="H86" s="377">
        <f t="shared" si="83"/>
        <v>386264.89008333336</v>
      </c>
      <c r="I86" s="376">
        <f t="shared" si="83"/>
        <v>1692.3297500000001</v>
      </c>
      <c r="J86" s="376">
        <f t="shared" si="16"/>
        <v>-20.488214285714285</v>
      </c>
      <c r="K86" s="378">
        <f t="shared" si="22"/>
        <v>879.66305555555562</v>
      </c>
      <c r="L86" s="379">
        <f t="shared" si="1"/>
        <v>388816.39467460319</v>
      </c>
      <c r="M86" s="380">
        <f t="shared" si="2"/>
        <v>426366.76097496948</v>
      </c>
    </row>
    <row r="87" spans="3:13" ht="14.25" customHeight="1" x14ac:dyDescent="0.25">
      <c r="C87" s="375">
        <v>45626</v>
      </c>
      <c r="D87" s="376">
        <f t="shared" ref="D87:I87" si="84">IFERROR(IF((SUM(D$12:D86)&lt;D$11),D$11/D$10,0),0)</f>
        <v>0</v>
      </c>
      <c r="E87" s="376">
        <f t="shared" si="84"/>
        <v>36538.461538461539</v>
      </c>
      <c r="F87" s="376">
        <f t="shared" si="84"/>
        <v>1011.9047619047619</v>
      </c>
      <c r="G87" s="376">
        <f t="shared" si="84"/>
        <v>0</v>
      </c>
      <c r="H87" s="377">
        <f t="shared" si="84"/>
        <v>386264.89008333336</v>
      </c>
      <c r="I87" s="376">
        <f t="shared" si="84"/>
        <v>1692.3297500000001</v>
      </c>
      <c r="J87" s="376">
        <f t="shared" si="16"/>
        <v>-20.488214285714285</v>
      </c>
      <c r="K87" s="378">
        <f t="shared" si="22"/>
        <v>879.66305555555562</v>
      </c>
      <c r="L87" s="379">
        <f t="shared" si="1"/>
        <v>388816.39467460319</v>
      </c>
      <c r="M87" s="380">
        <f t="shared" si="2"/>
        <v>426366.76097496948</v>
      </c>
    </row>
    <row r="88" spans="3:13" ht="14.25" customHeight="1" x14ac:dyDescent="0.25">
      <c r="C88" s="375">
        <v>45657</v>
      </c>
      <c r="D88" s="376">
        <f t="shared" ref="D88:I88" si="85">IFERROR(IF((SUM(D$12:D87)&lt;D$11),D$11/D$10,0),0)</f>
        <v>0</v>
      </c>
      <c r="E88" s="376">
        <f t="shared" si="85"/>
        <v>36538.461538461539</v>
      </c>
      <c r="F88" s="376">
        <f t="shared" si="85"/>
        <v>1011.9047619047619</v>
      </c>
      <c r="G88" s="376">
        <f t="shared" si="85"/>
        <v>0</v>
      </c>
      <c r="H88" s="377">
        <f t="shared" si="85"/>
        <v>386264.89008333336</v>
      </c>
      <c r="I88" s="376">
        <f t="shared" si="85"/>
        <v>1692.3297500000001</v>
      </c>
      <c r="J88" s="376">
        <f t="shared" si="16"/>
        <v>-20.488214285714285</v>
      </c>
      <c r="K88" s="378">
        <f t="shared" si="22"/>
        <v>879.66305555555562</v>
      </c>
      <c r="L88" s="379">
        <f t="shared" si="1"/>
        <v>388816.39467460319</v>
      </c>
      <c r="M88" s="380">
        <f t="shared" si="2"/>
        <v>426366.76097496948</v>
      </c>
    </row>
    <row r="89" spans="3:13" ht="14.25" customHeight="1" x14ac:dyDescent="0.25">
      <c r="C89" s="375">
        <v>45688</v>
      </c>
      <c r="D89" s="376">
        <f t="shared" ref="D89:I89" si="86">IFERROR(IF((SUM(D$12:D88)&lt;D$11),D$11/D$10,0),0)</f>
        <v>0</v>
      </c>
      <c r="E89" s="376">
        <f t="shared" si="86"/>
        <v>36538.461538461539</v>
      </c>
      <c r="F89" s="376">
        <f t="shared" si="86"/>
        <v>1011.9047619047619</v>
      </c>
      <c r="G89" s="376">
        <f t="shared" si="86"/>
        <v>0</v>
      </c>
      <c r="H89" s="377">
        <f t="shared" si="86"/>
        <v>386264.89008333336</v>
      </c>
      <c r="I89" s="376">
        <f t="shared" si="86"/>
        <v>1692.3297500000001</v>
      </c>
      <c r="J89" s="376">
        <f t="shared" si="16"/>
        <v>-20.488214285714285</v>
      </c>
      <c r="K89" s="378">
        <f t="shared" si="22"/>
        <v>879.66305555555562</v>
      </c>
      <c r="L89" s="379">
        <f t="shared" si="1"/>
        <v>388816.39467460319</v>
      </c>
      <c r="M89" s="380">
        <f t="shared" si="2"/>
        <v>426366.76097496948</v>
      </c>
    </row>
    <row r="90" spans="3:13" ht="14.25" customHeight="1" x14ac:dyDescent="0.25">
      <c r="C90" s="375">
        <v>45716</v>
      </c>
      <c r="D90" s="376">
        <f t="shared" ref="D90:I90" si="87">IFERROR(IF((SUM(D$12:D89)&lt;D$11),D$11/D$10,0),0)</f>
        <v>0</v>
      </c>
      <c r="E90" s="376">
        <f t="shared" si="87"/>
        <v>36538.461538461539</v>
      </c>
      <c r="F90" s="376">
        <f t="shared" si="87"/>
        <v>1011.9047619047619</v>
      </c>
      <c r="G90" s="376">
        <f t="shared" si="87"/>
        <v>0</v>
      </c>
      <c r="H90" s="377">
        <f t="shared" si="87"/>
        <v>386264.89008333336</v>
      </c>
      <c r="I90" s="376">
        <f t="shared" si="87"/>
        <v>1692.3297500000001</v>
      </c>
      <c r="J90" s="376">
        <f t="shared" si="16"/>
        <v>-20.488214285714285</v>
      </c>
      <c r="K90" s="378">
        <f t="shared" si="22"/>
        <v>879.66305555555562</v>
      </c>
      <c r="L90" s="379">
        <f t="shared" si="1"/>
        <v>388816.39467460319</v>
      </c>
      <c r="M90" s="380">
        <f t="shared" si="2"/>
        <v>426366.76097496948</v>
      </c>
    </row>
    <row r="91" spans="3:13" ht="14.25" customHeight="1" x14ac:dyDescent="0.25">
      <c r="C91" s="375">
        <v>45747</v>
      </c>
      <c r="D91" s="376">
        <f t="shared" ref="D91:I91" si="88">IFERROR(IF((SUM(D$12:D90)&lt;D$11),D$11/D$10,0),0)</f>
        <v>0</v>
      </c>
      <c r="E91" s="376">
        <f t="shared" si="88"/>
        <v>36538.461538461539</v>
      </c>
      <c r="F91" s="376">
        <f t="shared" si="88"/>
        <v>1011.9047619047619</v>
      </c>
      <c r="G91" s="376">
        <f t="shared" si="88"/>
        <v>0</v>
      </c>
      <c r="H91" s="377">
        <f t="shared" si="88"/>
        <v>386264.89008333336</v>
      </c>
      <c r="I91" s="376">
        <f t="shared" si="88"/>
        <v>1692.3297500000001</v>
      </c>
      <c r="J91" s="376">
        <f t="shared" si="16"/>
        <v>-20.488214285714285</v>
      </c>
      <c r="K91" s="378">
        <f t="shared" si="22"/>
        <v>879.66305555555562</v>
      </c>
      <c r="L91" s="379">
        <f t="shared" si="1"/>
        <v>388816.39467460319</v>
      </c>
      <c r="M91" s="380">
        <f t="shared" si="2"/>
        <v>426366.76097496948</v>
      </c>
    </row>
    <row r="92" spans="3:13" ht="14.25" customHeight="1" x14ac:dyDescent="0.25">
      <c r="C92" s="375">
        <v>45777</v>
      </c>
      <c r="D92" s="376">
        <f t="shared" ref="D92:I92" si="89">IFERROR(IF((SUM(D$12:D91)&lt;D$11),D$11/D$10,0),0)</f>
        <v>0</v>
      </c>
      <c r="E92" s="376">
        <f t="shared" si="89"/>
        <v>36538.461538461539</v>
      </c>
      <c r="F92" s="376">
        <f t="shared" si="89"/>
        <v>1011.9047619047619</v>
      </c>
      <c r="G92" s="376">
        <f t="shared" si="89"/>
        <v>0</v>
      </c>
      <c r="H92" s="377">
        <f t="shared" si="89"/>
        <v>386264.89008333336</v>
      </c>
      <c r="I92" s="376">
        <f t="shared" si="89"/>
        <v>1692.3297500000001</v>
      </c>
      <c r="J92" s="376">
        <f t="shared" si="16"/>
        <v>-20.488214285714285</v>
      </c>
      <c r="K92" s="378">
        <f t="shared" si="22"/>
        <v>879.66305555555562</v>
      </c>
      <c r="L92" s="379">
        <f t="shared" si="1"/>
        <v>388816.39467460319</v>
      </c>
      <c r="M92" s="380">
        <f t="shared" si="2"/>
        <v>426366.76097496948</v>
      </c>
    </row>
    <row r="93" spans="3:13" ht="14.25" customHeight="1" x14ac:dyDescent="0.25">
      <c r="C93" s="375">
        <v>45808</v>
      </c>
      <c r="D93" s="376">
        <f t="shared" ref="D93:I93" si="90">IFERROR(IF((SUM(D$12:D92)&lt;D$11),D$11/D$10,0),0)</f>
        <v>0</v>
      </c>
      <c r="E93" s="376">
        <f t="shared" si="90"/>
        <v>36538.461538461539</v>
      </c>
      <c r="F93" s="376">
        <f t="shared" si="90"/>
        <v>1011.9047619047619</v>
      </c>
      <c r="G93" s="376">
        <f t="shared" si="90"/>
        <v>0</v>
      </c>
      <c r="H93" s="377">
        <f t="shared" si="90"/>
        <v>386264.89008333336</v>
      </c>
      <c r="I93" s="376">
        <f t="shared" si="90"/>
        <v>1692.3297500000001</v>
      </c>
      <c r="J93" s="376">
        <f t="shared" si="16"/>
        <v>-20.488214285714285</v>
      </c>
      <c r="K93" s="378">
        <f t="shared" si="22"/>
        <v>879.66305555555562</v>
      </c>
      <c r="L93" s="379">
        <f t="shared" si="1"/>
        <v>388816.39467460319</v>
      </c>
      <c r="M93" s="380">
        <f t="shared" si="2"/>
        <v>426366.76097496948</v>
      </c>
    </row>
    <row r="94" spans="3:13" ht="14.25" customHeight="1" x14ac:dyDescent="0.25">
      <c r="C94" s="375">
        <v>45838</v>
      </c>
      <c r="D94" s="376">
        <f t="shared" ref="D94:I94" si="91">IFERROR(IF((SUM(D$12:D93)&lt;D$11),D$11/D$10,0),0)</f>
        <v>0</v>
      </c>
      <c r="E94" s="376">
        <f t="shared" si="91"/>
        <v>36538.461538461539</v>
      </c>
      <c r="F94" s="376">
        <f t="shared" si="91"/>
        <v>1011.9047619047619</v>
      </c>
      <c r="G94" s="376">
        <f t="shared" si="91"/>
        <v>0</v>
      </c>
      <c r="H94" s="377">
        <f t="shared" si="91"/>
        <v>386264.89008333336</v>
      </c>
      <c r="I94" s="376">
        <f t="shared" si="91"/>
        <v>1692.3297500000001</v>
      </c>
      <c r="J94" s="376">
        <f t="shared" si="16"/>
        <v>-20.488214285714285</v>
      </c>
      <c r="K94" s="378">
        <f t="shared" si="22"/>
        <v>879.66305555555562</v>
      </c>
      <c r="L94" s="379">
        <f t="shared" si="1"/>
        <v>388816.39467460319</v>
      </c>
      <c r="M94" s="380">
        <f t="shared" si="2"/>
        <v>426366.76097496948</v>
      </c>
    </row>
    <row r="95" spans="3:13" ht="14.25" customHeight="1" x14ac:dyDescent="0.25">
      <c r="C95" s="375">
        <v>45869</v>
      </c>
      <c r="D95" s="376">
        <f t="shared" ref="D95:I95" si="92">IFERROR(IF((SUM(D$12:D94)&lt;D$11),D$11/D$10,0),0)</f>
        <v>0</v>
      </c>
      <c r="E95" s="376">
        <f t="shared" si="92"/>
        <v>36538.461538461539</v>
      </c>
      <c r="F95" s="376">
        <f t="shared" si="92"/>
        <v>1011.9047619047619</v>
      </c>
      <c r="G95" s="376">
        <f t="shared" si="92"/>
        <v>0</v>
      </c>
      <c r="H95" s="377">
        <f t="shared" si="92"/>
        <v>386264.89008333336</v>
      </c>
      <c r="I95" s="376">
        <f t="shared" si="92"/>
        <v>1692.3297500000001</v>
      </c>
      <c r="J95" s="376">
        <f t="shared" si="16"/>
        <v>-20.488214285714285</v>
      </c>
      <c r="K95" s="378">
        <f t="shared" si="22"/>
        <v>879.66305555555562</v>
      </c>
      <c r="L95" s="379">
        <f t="shared" si="1"/>
        <v>388816.39467460319</v>
      </c>
      <c r="M95" s="380">
        <f t="shared" si="2"/>
        <v>426366.76097496948</v>
      </c>
    </row>
    <row r="96" spans="3:13" ht="14.25" customHeight="1" x14ac:dyDescent="0.25">
      <c r="C96" s="375">
        <v>45900</v>
      </c>
      <c r="D96" s="376">
        <f t="shared" ref="D96:I96" si="93">IFERROR(IF((SUM(D$12:D95)&lt;D$11),D$11/D$10,0),0)</f>
        <v>0</v>
      </c>
      <c r="E96" s="376">
        <f t="shared" si="93"/>
        <v>36538.461538461539</v>
      </c>
      <c r="F96" s="376">
        <f t="shared" si="93"/>
        <v>1011.9047619047619</v>
      </c>
      <c r="G96" s="376">
        <f t="shared" si="93"/>
        <v>0</v>
      </c>
      <c r="H96" s="377">
        <f t="shared" si="93"/>
        <v>386264.89008333336</v>
      </c>
      <c r="I96" s="376">
        <f t="shared" si="93"/>
        <v>1692.3297500000001</v>
      </c>
      <c r="J96" s="376">
        <f t="shared" si="16"/>
        <v>-20.488214285714285</v>
      </c>
      <c r="K96" s="378">
        <f t="shared" si="22"/>
        <v>879.66305555555562</v>
      </c>
      <c r="L96" s="379">
        <f t="shared" si="1"/>
        <v>388816.39467460319</v>
      </c>
      <c r="M96" s="380">
        <f t="shared" si="2"/>
        <v>426366.76097496948</v>
      </c>
    </row>
    <row r="97" spans="3:13" ht="14.25" customHeight="1" x14ac:dyDescent="0.25">
      <c r="C97" s="375">
        <v>45930</v>
      </c>
      <c r="D97" s="376">
        <f t="shared" ref="D97:I97" si="94">IFERROR(IF((SUM(D$12:D96)&lt;D$11),D$11/D$10,0),0)</f>
        <v>0</v>
      </c>
      <c r="E97" s="376">
        <f t="shared" si="94"/>
        <v>36538.461538461539</v>
      </c>
      <c r="F97" s="376">
        <f t="shared" si="94"/>
        <v>1011.9047619047619</v>
      </c>
      <c r="G97" s="376">
        <f t="shared" si="94"/>
        <v>0</v>
      </c>
      <c r="H97" s="377">
        <f t="shared" si="94"/>
        <v>386264.89008333336</v>
      </c>
      <c r="I97" s="376">
        <f t="shared" si="94"/>
        <v>1692.3297500000001</v>
      </c>
      <c r="J97" s="376">
        <f t="shared" si="16"/>
        <v>-20.488214285714285</v>
      </c>
      <c r="K97" s="378">
        <f t="shared" si="22"/>
        <v>879.66305555555562</v>
      </c>
      <c r="L97" s="379">
        <f t="shared" si="1"/>
        <v>388816.39467460319</v>
      </c>
      <c r="M97" s="380">
        <f t="shared" si="2"/>
        <v>426366.76097496948</v>
      </c>
    </row>
    <row r="98" spans="3:13" ht="14.25" customHeight="1" x14ac:dyDescent="0.25">
      <c r="C98" s="375">
        <v>45961</v>
      </c>
      <c r="D98" s="376">
        <f t="shared" ref="D98:I98" si="95">IFERROR(IF((SUM(D$12:D97)&lt;D$11),D$11/D$10,0),0)</f>
        <v>0</v>
      </c>
      <c r="E98" s="376">
        <f t="shared" si="95"/>
        <v>36538.461538461539</v>
      </c>
      <c r="F98" s="376">
        <f t="shared" si="95"/>
        <v>1011.9047619047619</v>
      </c>
      <c r="G98" s="376">
        <f t="shared" si="95"/>
        <v>0</v>
      </c>
      <c r="H98" s="377">
        <f t="shared" si="95"/>
        <v>386264.89008333336</v>
      </c>
      <c r="I98" s="376">
        <f t="shared" si="95"/>
        <v>1692.3297500000001</v>
      </c>
      <c r="J98" s="376">
        <f t="shared" si="16"/>
        <v>-20.488214285714285</v>
      </c>
      <c r="K98" s="378">
        <f t="shared" si="22"/>
        <v>879.66305555555562</v>
      </c>
      <c r="L98" s="379">
        <f t="shared" si="1"/>
        <v>388816.39467460319</v>
      </c>
      <c r="M98" s="380">
        <f t="shared" si="2"/>
        <v>426366.76097496948</v>
      </c>
    </row>
    <row r="99" spans="3:13" ht="14.25" customHeight="1" x14ac:dyDescent="0.25">
      <c r="C99" s="375">
        <v>45991</v>
      </c>
      <c r="D99" s="376">
        <f t="shared" ref="D99:I99" si="96">IFERROR(IF((SUM(D$12:D98)&lt;D$11),D$11/D$10,0),0)</f>
        <v>0</v>
      </c>
      <c r="E99" s="376">
        <f t="shared" si="96"/>
        <v>36538.461538461539</v>
      </c>
      <c r="F99" s="376">
        <f t="shared" si="96"/>
        <v>1011.9047619047619</v>
      </c>
      <c r="G99" s="376">
        <f t="shared" si="96"/>
        <v>0</v>
      </c>
      <c r="H99" s="377">
        <f t="shared" si="96"/>
        <v>386264.89008333336</v>
      </c>
      <c r="I99" s="376">
        <f t="shared" si="96"/>
        <v>1692.3297500000001</v>
      </c>
      <c r="J99" s="376">
        <f t="shared" si="16"/>
        <v>-20.488214285714285</v>
      </c>
      <c r="K99" s="378">
        <f t="shared" si="22"/>
        <v>879.66305555555562</v>
      </c>
      <c r="L99" s="379">
        <f t="shared" si="1"/>
        <v>388816.39467460319</v>
      </c>
      <c r="M99" s="380">
        <f t="shared" si="2"/>
        <v>426366.76097496948</v>
      </c>
    </row>
    <row r="100" spans="3:13" ht="14.25" customHeight="1" x14ac:dyDescent="0.25">
      <c r="C100" s="375">
        <v>46022</v>
      </c>
      <c r="D100" s="376">
        <f t="shared" ref="D100:I100" si="97">IFERROR(IF((SUM(D$12:D99)&lt;D$11),D$11/D$10,0),0)</f>
        <v>0</v>
      </c>
      <c r="E100" s="376">
        <f t="shared" si="97"/>
        <v>36538.461538461539</v>
      </c>
      <c r="F100" s="376">
        <f t="shared" si="97"/>
        <v>1011.9047619047619</v>
      </c>
      <c r="G100" s="376">
        <f t="shared" si="97"/>
        <v>0</v>
      </c>
      <c r="H100" s="377">
        <f t="shared" si="97"/>
        <v>386264.89008333336</v>
      </c>
      <c r="I100" s="376">
        <f t="shared" si="97"/>
        <v>1692.3297500000001</v>
      </c>
      <c r="J100" s="376">
        <f t="shared" si="16"/>
        <v>-20.488214285714285</v>
      </c>
      <c r="K100" s="378">
        <f t="shared" si="22"/>
        <v>879.66305555555562</v>
      </c>
      <c r="L100" s="379">
        <f t="shared" si="1"/>
        <v>388816.39467460319</v>
      </c>
      <c r="M100" s="380">
        <f t="shared" si="2"/>
        <v>426366.76097496948</v>
      </c>
    </row>
    <row r="101" spans="3:13" ht="14.25" customHeight="1" x14ac:dyDescent="0.25">
      <c r="C101" s="375">
        <v>46053</v>
      </c>
      <c r="D101" s="376">
        <f t="shared" ref="D101:I101" si="98">IFERROR(IF((SUM(D$12:D100)&lt;D$11),D$11/D$10,0),0)</f>
        <v>0</v>
      </c>
      <c r="E101" s="376">
        <f t="shared" si="98"/>
        <v>36538.461538461539</v>
      </c>
      <c r="F101" s="376">
        <f t="shared" si="98"/>
        <v>1011.9047619047619</v>
      </c>
      <c r="G101" s="376">
        <f t="shared" si="98"/>
        <v>0</v>
      </c>
      <c r="H101" s="377">
        <f t="shared" si="98"/>
        <v>386264.89008333336</v>
      </c>
      <c r="I101" s="376">
        <f t="shared" si="98"/>
        <v>1692.3297500000001</v>
      </c>
      <c r="J101" s="376">
        <f t="shared" si="16"/>
        <v>-20.488214285714285</v>
      </c>
      <c r="K101" s="378">
        <f t="shared" si="22"/>
        <v>879.66305555555562</v>
      </c>
      <c r="L101" s="379">
        <f t="shared" si="1"/>
        <v>388816.39467460319</v>
      </c>
      <c r="M101" s="380">
        <f t="shared" si="2"/>
        <v>426366.76097496948</v>
      </c>
    </row>
    <row r="102" spans="3:13" ht="14.25" customHeight="1" x14ac:dyDescent="0.25">
      <c r="C102" s="375">
        <v>46081</v>
      </c>
      <c r="D102" s="376">
        <f t="shared" ref="D102:I102" si="99">IFERROR(IF((SUM(D$12:D101)&lt;D$11),D$11/D$10,0),0)</f>
        <v>0</v>
      </c>
      <c r="E102" s="376">
        <f t="shared" si="99"/>
        <v>36538.461538461539</v>
      </c>
      <c r="F102" s="376">
        <f t="shared" si="99"/>
        <v>1011.9047619047619</v>
      </c>
      <c r="G102" s="376">
        <f t="shared" si="99"/>
        <v>0</v>
      </c>
      <c r="H102" s="377">
        <f t="shared" si="99"/>
        <v>386264.89008333336</v>
      </c>
      <c r="I102" s="376">
        <f t="shared" si="99"/>
        <v>1692.3297500000001</v>
      </c>
      <c r="J102" s="376">
        <f t="shared" si="16"/>
        <v>-20.488214285714285</v>
      </c>
      <c r="K102" s="378">
        <f t="shared" si="22"/>
        <v>879.66305555555562</v>
      </c>
      <c r="L102" s="379">
        <f t="shared" si="1"/>
        <v>388816.39467460319</v>
      </c>
      <c r="M102" s="380">
        <f t="shared" si="2"/>
        <v>426366.76097496948</v>
      </c>
    </row>
    <row r="103" spans="3:13" ht="14.25" customHeight="1" x14ac:dyDescent="0.25">
      <c r="C103" s="375">
        <v>46112</v>
      </c>
      <c r="D103" s="376">
        <f t="shared" ref="D103:I103" si="100">IFERROR(IF((SUM(D$12:D102)&lt;D$11),D$11/D$10,0),0)</f>
        <v>0</v>
      </c>
      <c r="E103" s="376">
        <f t="shared" si="100"/>
        <v>36538.461538461539</v>
      </c>
      <c r="F103" s="376">
        <f t="shared" si="100"/>
        <v>1011.9047619047619</v>
      </c>
      <c r="G103" s="376">
        <f t="shared" si="100"/>
        <v>0</v>
      </c>
      <c r="H103" s="377">
        <f t="shared" si="100"/>
        <v>386264.89008333336</v>
      </c>
      <c r="I103" s="376">
        <f t="shared" si="100"/>
        <v>1692.3297500000001</v>
      </c>
      <c r="J103" s="376">
        <f t="shared" si="16"/>
        <v>-20.488214285714285</v>
      </c>
      <c r="K103" s="378">
        <f t="shared" si="22"/>
        <v>879.66305555555562</v>
      </c>
      <c r="L103" s="379">
        <f t="shared" si="1"/>
        <v>388816.39467460319</v>
      </c>
      <c r="M103" s="380">
        <f t="shared" si="2"/>
        <v>426366.76097496948</v>
      </c>
    </row>
    <row r="104" spans="3:13" ht="14.25" customHeight="1" x14ac:dyDescent="0.25">
      <c r="C104" s="375">
        <v>46142</v>
      </c>
      <c r="D104" s="376">
        <f t="shared" ref="D104:I104" si="101">IFERROR(IF((SUM(D$12:D103)&lt;D$11),D$11/D$10,0),0)</f>
        <v>0</v>
      </c>
      <c r="E104" s="376">
        <f t="shared" si="101"/>
        <v>36538.461538461539</v>
      </c>
      <c r="F104" s="376">
        <f t="shared" si="101"/>
        <v>1011.9047619047619</v>
      </c>
      <c r="G104" s="376">
        <f t="shared" si="101"/>
        <v>0</v>
      </c>
      <c r="H104" s="377">
        <f t="shared" si="101"/>
        <v>386264.89008333336</v>
      </c>
      <c r="I104" s="376">
        <f t="shared" si="101"/>
        <v>1692.3297500000001</v>
      </c>
      <c r="J104" s="376">
        <f t="shared" si="16"/>
        <v>-20.488214285714285</v>
      </c>
      <c r="K104" s="378">
        <f t="shared" si="22"/>
        <v>879.66305555555562</v>
      </c>
      <c r="L104" s="379">
        <f t="shared" si="1"/>
        <v>388816.39467460319</v>
      </c>
      <c r="M104" s="380">
        <f t="shared" si="2"/>
        <v>426366.76097496948</v>
      </c>
    </row>
    <row r="105" spans="3:13" ht="14.25" customHeight="1" x14ac:dyDescent="0.25">
      <c r="C105" s="375">
        <v>46173</v>
      </c>
      <c r="D105" s="376">
        <f t="shared" ref="D105:I105" si="102">IFERROR(IF((SUM(D$12:D104)&lt;D$11),D$11/D$10,0),0)</f>
        <v>0</v>
      </c>
      <c r="E105" s="376">
        <f t="shared" si="102"/>
        <v>36538.461538461539</v>
      </c>
      <c r="F105" s="376">
        <f t="shared" si="102"/>
        <v>1011.9047619047619</v>
      </c>
      <c r="G105" s="376">
        <f t="shared" si="102"/>
        <v>0</v>
      </c>
      <c r="H105" s="377">
        <f t="shared" si="102"/>
        <v>386264.89008333336</v>
      </c>
      <c r="I105" s="376">
        <f t="shared" si="102"/>
        <v>1692.3297500000001</v>
      </c>
      <c r="J105" s="376">
        <f t="shared" si="16"/>
        <v>-20.488214285714285</v>
      </c>
      <c r="K105" s="378">
        <f t="shared" si="22"/>
        <v>879.66305555555562</v>
      </c>
      <c r="L105" s="379">
        <f t="shared" si="1"/>
        <v>388816.39467460319</v>
      </c>
      <c r="M105" s="380">
        <f t="shared" si="2"/>
        <v>426366.76097496948</v>
      </c>
    </row>
    <row r="106" spans="3:13" ht="14.25" customHeight="1" x14ac:dyDescent="0.25">
      <c r="C106" s="375">
        <v>46203</v>
      </c>
      <c r="D106" s="376">
        <f t="shared" ref="D106:I106" si="103">IFERROR(IF((SUM(D$12:D105)&lt;D$11),D$11/D$10,0),0)</f>
        <v>0</v>
      </c>
      <c r="E106" s="376">
        <f t="shared" si="103"/>
        <v>36538.461538461539</v>
      </c>
      <c r="F106" s="376">
        <f t="shared" si="103"/>
        <v>1011.9047619047619</v>
      </c>
      <c r="G106" s="376">
        <f t="shared" si="103"/>
        <v>0</v>
      </c>
      <c r="H106" s="377">
        <f t="shared" si="103"/>
        <v>386264.89008333336</v>
      </c>
      <c r="I106" s="376">
        <f t="shared" si="103"/>
        <v>1692.3297500000001</v>
      </c>
      <c r="J106" s="376">
        <f t="shared" si="16"/>
        <v>-20.488214285714285</v>
      </c>
      <c r="K106" s="378">
        <f t="shared" si="22"/>
        <v>879.66305555555562</v>
      </c>
      <c r="L106" s="379">
        <f t="shared" si="1"/>
        <v>388816.39467460319</v>
      </c>
      <c r="M106" s="380">
        <f t="shared" si="2"/>
        <v>426366.76097496948</v>
      </c>
    </row>
    <row r="107" spans="3:13" ht="14.25" customHeight="1" x14ac:dyDescent="0.25">
      <c r="C107" s="375">
        <v>46234</v>
      </c>
      <c r="D107" s="376">
        <f t="shared" ref="D107:I107" si="104">IFERROR(IF((SUM(D$12:D106)&lt;D$11),D$11/D$10,0),0)</f>
        <v>0</v>
      </c>
      <c r="E107" s="376">
        <f t="shared" si="104"/>
        <v>36538.461538461539</v>
      </c>
      <c r="F107" s="376">
        <f t="shared" si="104"/>
        <v>1011.9047619047619</v>
      </c>
      <c r="G107" s="376">
        <f t="shared" si="104"/>
        <v>0</v>
      </c>
      <c r="H107" s="377">
        <f t="shared" si="104"/>
        <v>386264.89008333336</v>
      </c>
      <c r="I107" s="376">
        <f t="shared" si="104"/>
        <v>1692.3297500000001</v>
      </c>
      <c r="J107" s="376">
        <f t="shared" si="16"/>
        <v>-20.488214285714285</v>
      </c>
      <c r="K107" s="378">
        <f t="shared" si="22"/>
        <v>879.66305555555562</v>
      </c>
      <c r="L107" s="379">
        <f t="shared" si="1"/>
        <v>388816.39467460319</v>
      </c>
      <c r="M107" s="380">
        <f t="shared" si="2"/>
        <v>426366.76097496948</v>
      </c>
    </row>
    <row r="108" spans="3:13" ht="14.25" customHeight="1" x14ac:dyDescent="0.25">
      <c r="C108" s="375">
        <v>46265</v>
      </c>
      <c r="D108" s="376">
        <f t="shared" ref="D108:I108" si="105">IFERROR(IF((SUM(D$12:D107)&lt;D$11),D$11/D$10,0),0)</f>
        <v>0</v>
      </c>
      <c r="E108" s="376">
        <f t="shared" si="105"/>
        <v>36538.461538461539</v>
      </c>
      <c r="F108" s="376">
        <f t="shared" si="105"/>
        <v>1011.9047619047619</v>
      </c>
      <c r="G108" s="376">
        <f t="shared" si="105"/>
        <v>0</v>
      </c>
      <c r="H108" s="377">
        <f t="shared" si="105"/>
        <v>386264.89008333336</v>
      </c>
      <c r="I108" s="376">
        <f t="shared" si="105"/>
        <v>1692.3297500000001</v>
      </c>
      <c r="J108" s="376">
        <f t="shared" si="16"/>
        <v>-20.488214285714285</v>
      </c>
      <c r="K108" s="378">
        <f t="shared" si="22"/>
        <v>879.66305555555562</v>
      </c>
      <c r="L108" s="379">
        <f t="shared" si="1"/>
        <v>388816.39467460319</v>
      </c>
      <c r="M108" s="380">
        <f t="shared" si="2"/>
        <v>426366.76097496948</v>
      </c>
    </row>
    <row r="109" spans="3:13" ht="14.25" customHeight="1" x14ac:dyDescent="0.25">
      <c r="C109" s="375">
        <v>46295</v>
      </c>
      <c r="D109" s="376">
        <f t="shared" ref="D109:I109" si="106">IFERROR(IF((SUM(D$12:D108)&lt;D$11),D$11/D$10,0),0)</f>
        <v>0</v>
      </c>
      <c r="E109" s="376">
        <f t="shared" si="106"/>
        <v>36538.461538461539</v>
      </c>
      <c r="F109" s="376">
        <f t="shared" si="106"/>
        <v>1011.9047619047619</v>
      </c>
      <c r="G109" s="376">
        <f t="shared" si="106"/>
        <v>0</v>
      </c>
      <c r="H109" s="377">
        <f t="shared" si="106"/>
        <v>386264.89008333336</v>
      </c>
      <c r="I109" s="376">
        <f t="shared" si="106"/>
        <v>1692.3297500000001</v>
      </c>
      <c r="J109" s="376">
        <f t="shared" si="16"/>
        <v>-20.488214285714285</v>
      </c>
      <c r="K109" s="378">
        <f t="shared" si="22"/>
        <v>879.66305555555562</v>
      </c>
      <c r="L109" s="379">
        <f t="shared" si="1"/>
        <v>388816.39467460319</v>
      </c>
      <c r="M109" s="380">
        <f t="shared" si="2"/>
        <v>426366.76097496948</v>
      </c>
    </row>
    <row r="110" spans="3:13" ht="14.25" customHeight="1" x14ac:dyDescent="0.25">
      <c r="C110" s="375">
        <v>46326</v>
      </c>
      <c r="D110" s="376">
        <f t="shared" ref="D110:I110" si="107">IFERROR(IF((SUM(D$12:D109)&lt;D$11),D$11/D$10,0),0)</f>
        <v>0</v>
      </c>
      <c r="E110" s="376">
        <f t="shared" si="107"/>
        <v>36538.461538461539</v>
      </c>
      <c r="F110" s="376">
        <f t="shared" si="107"/>
        <v>1011.9047619047619</v>
      </c>
      <c r="G110" s="376">
        <f t="shared" si="107"/>
        <v>0</v>
      </c>
      <c r="H110" s="377">
        <f t="shared" si="107"/>
        <v>386264.89008333336</v>
      </c>
      <c r="I110" s="376">
        <f t="shared" si="107"/>
        <v>1692.3297500000001</v>
      </c>
      <c r="J110" s="376">
        <f t="shared" si="16"/>
        <v>-20.488214285714285</v>
      </c>
      <c r="K110" s="378">
        <f t="shared" si="22"/>
        <v>879.66305555555562</v>
      </c>
      <c r="L110" s="379">
        <f t="shared" si="1"/>
        <v>388816.39467460319</v>
      </c>
      <c r="M110" s="380">
        <f t="shared" si="2"/>
        <v>426366.76097496948</v>
      </c>
    </row>
    <row r="111" spans="3:13" ht="14.25" customHeight="1" x14ac:dyDescent="0.25">
      <c r="C111" s="375">
        <v>46356</v>
      </c>
      <c r="D111" s="376">
        <f t="shared" ref="D111:I111" si="108">IFERROR(IF((SUM(D$12:D110)&lt;D$11),D$11/D$10,0),0)</f>
        <v>0</v>
      </c>
      <c r="E111" s="376">
        <f t="shared" si="108"/>
        <v>36538.461538461539</v>
      </c>
      <c r="F111" s="376">
        <f t="shared" si="108"/>
        <v>1011.9047619047619</v>
      </c>
      <c r="G111" s="376">
        <f t="shared" si="108"/>
        <v>0</v>
      </c>
      <c r="H111" s="377">
        <f t="shared" si="108"/>
        <v>386264.89008333336</v>
      </c>
      <c r="I111" s="376">
        <f t="shared" si="108"/>
        <v>1692.3297500000001</v>
      </c>
      <c r="J111" s="376">
        <f t="shared" si="16"/>
        <v>-20.488214285714285</v>
      </c>
      <c r="K111" s="378">
        <f t="shared" si="22"/>
        <v>879.66305555555562</v>
      </c>
      <c r="L111" s="379">
        <f t="shared" si="1"/>
        <v>388816.39467460319</v>
      </c>
      <c r="M111" s="380">
        <f t="shared" si="2"/>
        <v>426366.76097496948</v>
      </c>
    </row>
    <row r="112" spans="3:13" ht="14.25" customHeight="1" x14ac:dyDescent="0.25">
      <c r="C112" s="375">
        <v>46387</v>
      </c>
      <c r="D112" s="376">
        <f t="shared" ref="D112:I112" si="109">IFERROR(IF((SUM(D$12:D111)&lt;D$11),D$11/D$10,0),0)</f>
        <v>0</v>
      </c>
      <c r="E112" s="376">
        <f t="shared" si="109"/>
        <v>36538.461538461539</v>
      </c>
      <c r="F112" s="376">
        <f t="shared" si="109"/>
        <v>1011.9047619047619</v>
      </c>
      <c r="G112" s="376">
        <f t="shared" si="109"/>
        <v>0</v>
      </c>
      <c r="H112" s="377">
        <f t="shared" si="109"/>
        <v>386264.89008333336</v>
      </c>
      <c r="I112" s="376">
        <f t="shared" si="109"/>
        <v>1692.3297500000001</v>
      </c>
      <c r="J112" s="376">
        <f t="shared" si="16"/>
        <v>-20.488214285714285</v>
      </c>
      <c r="K112" s="378">
        <f t="shared" si="22"/>
        <v>879.66305555555562</v>
      </c>
      <c r="L112" s="379">
        <f t="shared" si="1"/>
        <v>388816.39467460319</v>
      </c>
      <c r="M112" s="380">
        <f t="shared" si="2"/>
        <v>426366.76097496948</v>
      </c>
    </row>
    <row r="113" spans="3:13" ht="14.25" customHeight="1" x14ac:dyDescent="0.25">
      <c r="C113" s="375">
        <v>46418</v>
      </c>
      <c r="D113" s="376">
        <f t="shared" ref="D113:I113" si="110">IFERROR(IF((SUM(D$12:D112)&lt;D$11),D$11/D$10,0),0)</f>
        <v>0</v>
      </c>
      <c r="E113" s="376">
        <f t="shared" si="110"/>
        <v>36538.461538461539</v>
      </c>
      <c r="F113" s="376">
        <f t="shared" si="110"/>
        <v>1011.9047619047619</v>
      </c>
      <c r="G113" s="376">
        <f t="shared" si="110"/>
        <v>0</v>
      </c>
      <c r="H113" s="377">
        <f t="shared" si="110"/>
        <v>386264.89008333336</v>
      </c>
      <c r="I113" s="376">
        <f t="shared" si="110"/>
        <v>1692.3297500000001</v>
      </c>
      <c r="J113" s="376">
        <f t="shared" si="16"/>
        <v>-20.488214285714285</v>
      </c>
      <c r="K113" s="378">
        <f t="shared" si="22"/>
        <v>879.66305555555562</v>
      </c>
      <c r="L113" s="379">
        <f t="shared" si="1"/>
        <v>388816.39467460319</v>
      </c>
      <c r="M113" s="380">
        <f t="shared" si="2"/>
        <v>426366.76097496948</v>
      </c>
    </row>
    <row r="114" spans="3:13" ht="14.25" customHeight="1" x14ac:dyDescent="0.25">
      <c r="C114" s="375">
        <v>46446</v>
      </c>
      <c r="D114" s="376">
        <f t="shared" ref="D114:I114" si="111">IFERROR(IF((SUM(D$12:D113)&lt;D$11),D$11/D$10,0),0)</f>
        <v>0</v>
      </c>
      <c r="E114" s="376">
        <f t="shared" si="111"/>
        <v>36538.461538461539</v>
      </c>
      <c r="F114" s="376">
        <f t="shared" si="111"/>
        <v>1011.9047619047619</v>
      </c>
      <c r="G114" s="376">
        <f t="shared" si="111"/>
        <v>0</v>
      </c>
      <c r="H114" s="377">
        <f t="shared" si="111"/>
        <v>386264.89008333336</v>
      </c>
      <c r="I114" s="376">
        <f t="shared" si="111"/>
        <v>1692.3297500000001</v>
      </c>
      <c r="J114" s="376">
        <f t="shared" si="16"/>
        <v>-20.488214285714285</v>
      </c>
      <c r="K114" s="378">
        <f t="shared" si="22"/>
        <v>879.66305555555562</v>
      </c>
      <c r="L114" s="379">
        <f t="shared" si="1"/>
        <v>388816.39467460319</v>
      </c>
      <c r="M114" s="380">
        <f t="shared" si="2"/>
        <v>426366.76097496948</v>
      </c>
    </row>
    <row r="115" spans="3:13" ht="14.25" customHeight="1" x14ac:dyDescent="0.25">
      <c r="C115" s="375">
        <v>46477</v>
      </c>
      <c r="D115" s="376">
        <f t="shared" ref="D115:I115" si="112">IFERROR(IF((SUM(D$12:D114)&lt;D$11),D$11/D$10,0),0)</f>
        <v>0</v>
      </c>
      <c r="E115" s="376">
        <f t="shared" si="112"/>
        <v>36538.461538461539</v>
      </c>
      <c r="F115" s="376">
        <f t="shared" si="112"/>
        <v>1011.9047619047619</v>
      </c>
      <c r="G115" s="376">
        <f t="shared" si="112"/>
        <v>0</v>
      </c>
      <c r="H115" s="377">
        <f t="shared" si="112"/>
        <v>386264.89008333336</v>
      </c>
      <c r="I115" s="376">
        <f t="shared" si="112"/>
        <v>1692.3297500000001</v>
      </c>
      <c r="J115" s="376">
        <f t="shared" si="16"/>
        <v>-20.488214285714285</v>
      </c>
      <c r="K115" s="378">
        <f t="shared" si="22"/>
        <v>879.66305555555562</v>
      </c>
      <c r="L115" s="379">
        <f t="shared" si="1"/>
        <v>388816.39467460319</v>
      </c>
      <c r="M115" s="380">
        <f t="shared" si="2"/>
        <v>426366.76097496948</v>
      </c>
    </row>
    <row r="116" spans="3:13" ht="14.25" customHeight="1" x14ac:dyDescent="0.25">
      <c r="C116" s="375">
        <v>46507</v>
      </c>
      <c r="D116" s="376">
        <f t="shared" ref="D116:I116" si="113">IFERROR(IF((SUM(D$12:D115)&lt;D$11),D$11/D$10,0),0)</f>
        <v>0</v>
      </c>
      <c r="E116" s="376">
        <f t="shared" si="113"/>
        <v>36538.461538461539</v>
      </c>
      <c r="F116" s="376">
        <f t="shared" si="113"/>
        <v>1011.9047619047619</v>
      </c>
      <c r="G116" s="376">
        <f t="shared" si="113"/>
        <v>0</v>
      </c>
      <c r="H116" s="377">
        <f t="shared" si="113"/>
        <v>386264.89008333336</v>
      </c>
      <c r="I116" s="376">
        <f t="shared" si="113"/>
        <v>1692.3297500000001</v>
      </c>
      <c r="J116" s="376">
        <f t="shared" si="16"/>
        <v>-20.488214285714285</v>
      </c>
      <c r="K116" s="378">
        <f t="shared" si="22"/>
        <v>879.66305555555562</v>
      </c>
      <c r="L116" s="379">
        <f t="shared" si="1"/>
        <v>388816.39467460319</v>
      </c>
      <c r="M116" s="380">
        <f t="shared" si="2"/>
        <v>426366.76097496948</v>
      </c>
    </row>
    <row r="117" spans="3:13" ht="14.25" customHeight="1" x14ac:dyDescent="0.25">
      <c r="C117" s="375">
        <v>46538</v>
      </c>
      <c r="D117" s="376">
        <f t="shared" ref="D117:I117" si="114">IFERROR(IF((SUM(D$12:D116)&lt;D$11),D$11/D$10,0),0)</f>
        <v>0</v>
      </c>
      <c r="E117" s="376">
        <f t="shared" si="114"/>
        <v>36538.461538461539</v>
      </c>
      <c r="F117" s="376">
        <f t="shared" si="114"/>
        <v>1011.9047619047619</v>
      </c>
      <c r="G117" s="376">
        <f t="shared" si="114"/>
        <v>0</v>
      </c>
      <c r="H117" s="377">
        <f t="shared" si="114"/>
        <v>386264.89008333336</v>
      </c>
      <c r="I117" s="376">
        <f t="shared" si="114"/>
        <v>1692.3297500000001</v>
      </c>
      <c r="J117" s="376">
        <f t="shared" si="16"/>
        <v>-20.488214285714285</v>
      </c>
      <c r="K117" s="378">
        <f t="shared" si="22"/>
        <v>879.66305555555562</v>
      </c>
      <c r="L117" s="379">
        <f t="shared" si="1"/>
        <v>388816.39467460319</v>
      </c>
      <c r="M117" s="380">
        <f t="shared" si="2"/>
        <v>426366.76097496948</v>
      </c>
    </row>
    <row r="118" spans="3:13" ht="14.25" customHeight="1" x14ac:dyDescent="0.25">
      <c r="C118" s="375">
        <v>46568</v>
      </c>
      <c r="D118" s="376">
        <f t="shared" ref="D118:I118" si="115">IFERROR(IF((SUM(D$12:D117)&lt;D$11),D$11/D$10,0),0)</f>
        <v>0</v>
      </c>
      <c r="E118" s="376">
        <f t="shared" si="115"/>
        <v>36538.461538461539</v>
      </c>
      <c r="F118" s="376">
        <f t="shared" si="115"/>
        <v>1011.9047619047619</v>
      </c>
      <c r="G118" s="376">
        <f t="shared" si="115"/>
        <v>0</v>
      </c>
      <c r="H118" s="377">
        <f t="shared" si="115"/>
        <v>386264.89008333336</v>
      </c>
      <c r="I118" s="376">
        <f t="shared" si="115"/>
        <v>1692.3297500000001</v>
      </c>
      <c r="J118" s="376">
        <f t="shared" si="16"/>
        <v>-20.488214285714285</v>
      </c>
      <c r="K118" s="378">
        <f t="shared" si="22"/>
        <v>879.66305555555562</v>
      </c>
      <c r="L118" s="379">
        <f t="shared" si="1"/>
        <v>388816.39467460319</v>
      </c>
      <c r="M118" s="380">
        <f t="shared" si="2"/>
        <v>426366.76097496948</v>
      </c>
    </row>
    <row r="119" spans="3:13" ht="14.25" customHeight="1" x14ac:dyDescent="0.25">
      <c r="C119" s="375">
        <v>46599</v>
      </c>
      <c r="D119" s="376">
        <f t="shared" ref="D119:I119" si="116">IFERROR(IF((SUM(D$12:D118)&lt;D$11),D$11/D$10,0),0)</f>
        <v>0</v>
      </c>
      <c r="E119" s="376">
        <f t="shared" si="116"/>
        <v>36538.461538461539</v>
      </c>
      <c r="F119" s="376">
        <f t="shared" si="116"/>
        <v>1011.9047619047619</v>
      </c>
      <c r="G119" s="376">
        <f t="shared" si="116"/>
        <v>0</v>
      </c>
      <c r="H119" s="377">
        <f t="shared" si="116"/>
        <v>386264.89008333336</v>
      </c>
      <c r="I119" s="376">
        <f t="shared" si="116"/>
        <v>1692.3297500000001</v>
      </c>
      <c r="J119" s="376">
        <f t="shared" si="16"/>
        <v>-20.488214285714285</v>
      </c>
      <c r="K119" s="378">
        <f t="shared" si="22"/>
        <v>879.66305555555562</v>
      </c>
      <c r="L119" s="379">
        <f t="shared" si="1"/>
        <v>388816.39467460319</v>
      </c>
      <c r="M119" s="380">
        <f t="shared" si="2"/>
        <v>426366.76097496948</v>
      </c>
    </row>
    <row r="120" spans="3:13" ht="14.25" customHeight="1" x14ac:dyDescent="0.25">
      <c r="C120" s="375">
        <v>46630</v>
      </c>
      <c r="D120" s="376">
        <f t="shared" ref="D120:I120" si="117">IFERROR(IF((SUM(D$12:D119)&lt;D$11),D$11/D$10,0),0)</f>
        <v>0</v>
      </c>
      <c r="E120" s="376">
        <f t="shared" si="117"/>
        <v>36538.461538461539</v>
      </c>
      <c r="F120" s="376">
        <f t="shared" si="117"/>
        <v>1011.9047619047619</v>
      </c>
      <c r="G120" s="376">
        <f t="shared" si="117"/>
        <v>0</v>
      </c>
      <c r="H120" s="377">
        <f t="shared" si="117"/>
        <v>386264.89008333336</v>
      </c>
      <c r="I120" s="376">
        <f t="shared" si="117"/>
        <v>1692.3297500000001</v>
      </c>
      <c r="J120" s="376">
        <f t="shared" si="16"/>
        <v>-20.488214285714285</v>
      </c>
      <c r="K120" s="378">
        <f t="shared" si="22"/>
        <v>879.66305555555562</v>
      </c>
      <c r="L120" s="379">
        <f t="shared" si="1"/>
        <v>388816.39467460319</v>
      </c>
      <c r="M120" s="380">
        <f t="shared" si="2"/>
        <v>426366.76097496948</v>
      </c>
    </row>
    <row r="121" spans="3:13" ht="14.25" customHeight="1" x14ac:dyDescent="0.25">
      <c r="C121" s="375">
        <v>46660</v>
      </c>
      <c r="D121" s="376">
        <f t="shared" ref="D121:I121" si="118">IFERROR(IF((SUM(D$12:D120)&lt;D$11),D$11/D$10,0),0)</f>
        <v>0</v>
      </c>
      <c r="E121" s="376">
        <f t="shared" si="118"/>
        <v>36538.461538461539</v>
      </c>
      <c r="F121" s="376">
        <f t="shared" si="118"/>
        <v>1011.9047619047619</v>
      </c>
      <c r="G121" s="376">
        <f t="shared" si="118"/>
        <v>0</v>
      </c>
      <c r="H121" s="377">
        <f t="shared" si="118"/>
        <v>386264.89008333336</v>
      </c>
      <c r="I121" s="376">
        <f t="shared" si="118"/>
        <v>1692.3297500000001</v>
      </c>
      <c r="J121" s="376">
        <f t="shared" si="16"/>
        <v>-20.488214285714285</v>
      </c>
      <c r="K121" s="378">
        <f t="shared" si="22"/>
        <v>879.66305555555562</v>
      </c>
      <c r="L121" s="379">
        <f t="shared" si="1"/>
        <v>388816.39467460319</v>
      </c>
      <c r="M121" s="380">
        <f t="shared" si="2"/>
        <v>426366.76097496948</v>
      </c>
    </row>
    <row r="122" spans="3:13" ht="14.25" customHeight="1" x14ac:dyDescent="0.25">
      <c r="C122" s="375">
        <v>46691</v>
      </c>
      <c r="D122" s="376">
        <f t="shared" ref="D122:I122" si="119">IFERROR(IF((SUM(D$12:D121)&lt;D$11),D$11/D$10,0),0)</f>
        <v>0</v>
      </c>
      <c r="E122" s="376">
        <f t="shared" si="119"/>
        <v>36538.461538461539</v>
      </c>
      <c r="F122" s="376">
        <f t="shared" si="119"/>
        <v>1011.9047619047619</v>
      </c>
      <c r="G122" s="376">
        <f t="shared" si="119"/>
        <v>0</v>
      </c>
      <c r="H122" s="377">
        <f t="shared" si="119"/>
        <v>386264.89008333336</v>
      </c>
      <c r="I122" s="376">
        <f t="shared" si="119"/>
        <v>1692.3297500000001</v>
      </c>
      <c r="J122" s="376">
        <f t="shared" si="16"/>
        <v>-20.488214285714285</v>
      </c>
      <c r="K122" s="378">
        <f t="shared" si="22"/>
        <v>879.66305555555562</v>
      </c>
      <c r="L122" s="379">
        <f t="shared" si="1"/>
        <v>388816.39467460319</v>
      </c>
      <c r="M122" s="380">
        <f t="shared" si="2"/>
        <v>426366.76097496948</v>
      </c>
    </row>
    <row r="123" spans="3:13" ht="14.25" customHeight="1" x14ac:dyDescent="0.25">
      <c r="C123" s="375">
        <v>46721</v>
      </c>
      <c r="D123" s="376">
        <f t="shared" ref="D123:I123" si="120">IFERROR(IF((SUM(D$12:D122)&lt;D$11),D$11/D$10,0),0)</f>
        <v>0</v>
      </c>
      <c r="E123" s="376">
        <f t="shared" si="120"/>
        <v>36538.461538461539</v>
      </c>
      <c r="F123" s="376">
        <f t="shared" si="120"/>
        <v>1011.9047619047619</v>
      </c>
      <c r="G123" s="376">
        <f t="shared" si="120"/>
        <v>0</v>
      </c>
      <c r="H123" s="377">
        <f t="shared" si="120"/>
        <v>386264.89008333336</v>
      </c>
      <c r="I123" s="376">
        <f t="shared" si="120"/>
        <v>1692.3297500000001</v>
      </c>
      <c r="J123" s="376">
        <f t="shared" si="16"/>
        <v>-20.488214285714285</v>
      </c>
      <c r="K123" s="378">
        <f t="shared" si="22"/>
        <v>879.66305555555562</v>
      </c>
      <c r="L123" s="379">
        <f t="shared" si="1"/>
        <v>388816.39467460319</v>
      </c>
      <c r="M123" s="380">
        <f t="shared" si="2"/>
        <v>426366.76097496948</v>
      </c>
    </row>
    <row r="124" spans="3:13" ht="14.25" customHeight="1" x14ac:dyDescent="0.25">
      <c r="C124" s="375">
        <v>46752</v>
      </c>
      <c r="D124" s="376">
        <f t="shared" ref="D124:I124" si="121">IFERROR(IF((SUM(D$12:D123)&lt;D$11),D$11/D$10,0),0)</f>
        <v>0</v>
      </c>
      <c r="E124" s="376">
        <f t="shared" si="121"/>
        <v>36538.461538461539</v>
      </c>
      <c r="F124" s="376">
        <f t="shared" si="121"/>
        <v>1011.9047619047619</v>
      </c>
      <c r="G124" s="376">
        <f t="shared" si="121"/>
        <v>0</v>
      </c>
      <c r="H124" s="377">
        <f t="shared" si="121"/>
        <v>386264.89008333336</v>
      </c>
      <c r="I124" s="376">
        <f t="shared" si="121"/>
        <v>1692.3297500000001</v>
      </c>
      <c r="J124" s="376">
        <f t="shared" si="16"/>
        <v>-20.488214285714285</v>
      </c>
      <c r="K124" s="378">
        <f t="shared" si="22"/>
        <v>879.66305555555562</v>
      </c>
      <c r="L124" s="379">
        <f t="shared" si="1"/>
        <v>388816.39467460319</v>
      </c>
      <c r="M124" s="380">
        <f t="shared" si="2"/>
        <v>426366.76097496948</v>
      </c>
    </row>
    <row r="125" spans="3:13" ht="14.25" customHeight="1" x14ac:dyDescent="0.25">
      <c r="C125" s="375">
        <v>46783</v>
      </c>
      <c r="D125" s="376">
        <f t="shared" ref="D125:I125" si="122">IFERROR(IF((SUM(D$12:D124)&lt;D$11),D$11/D$10,0),0)</f>
        <v>0</v>
      </c>
      <c r="E125" s="376">
        <f t="shared" si="122"/>
        <v>36538.461538461539</v>
      </c>
      <c r="F125" s="376">
        <f t="shared" si="122"/>
        <v>1011.9047619047619</v>
      </c>
      <c r="G125" s="376">
        <f t="shared" si="122"/>
        <v>0</v>
      </c>
      <c r="H125" s="377">
        <f t="shared" si="122"/>
        <v>386264.89008333336</v>
      </c>
      <c r="I125" s="376">
        <f t="shared" si="122"/>
        <v>1692.3297500000001</v>
      </c>
      <c r="J125" s="376">
        <f t="shared" si="16"/>
        <v>-20.488214285714285</v>
      </c>
      <c r="K125" s="378">
        <f t="shared" si="22"/>
        <v>879.66305555555562</v>
      </c>
      <c r="L125" s="379">
        <f t="shared" si="1"/>
        <v>388816.39467460319</v>
      </c>
      <c r="M125" s="380">
        <f t="shared" si="2"/>
        <v>426366.76097496948</v>
      </c>
    </row>
    <row r="126" spans="3:13" ht="14.25" customHeight="1" x14ac:dyDescent="0.25">
      <c r="C126" s="375">
        <v>46812</v>
      </c>
      <c r="D126" s="376">
        <f t="shared" ref="D126:I126" si="123">IFERROR(IF((SUM(D$12:D125)&lt;D$11),D$11/D$10,0),0)</f>
        <v>0</v>
      </c>
      <c r="E126" s="376">
        <f t="shared" si="123"/>
        <v>36538.461538461539</v>
      </c>
      <c r="F126" s="376">
        <f t="shared" si="123"/>
        <v>1011.9047619047619</v>
      </c>
      <c r="G126" s="376">
        <f t="shared" si="123"/>
        <v>0</v>
      </c>
      <c r="H126" s="377">
        <f t="shared" si="123"/>
        <v>386264.89008333336</v>
      </c>
      <c r="I126" s="376">
        <f t="shared" si="123"/>
        <v>1692.3297500000001</v>
      </c>
      <c r="J126" s="376">
        <f t="shared" si="16"/>
        <v>-20.488214285714285</v>
      </c>
      <c r="K126" s="378">
        <f t="shared" si="22"/>
        <v>879.66305555555562</v>
      </c>
      <c r="L126" s="379">
        <f t="shared" si="1"/>
        <v>388816.39467460319</v>
      </c>
      <c r="M126" s="380">
        <f t="shared" si="2"/>
        <v>426366.76097496948</v>
      </c>
    </row>
    <row r="127" spans="3:13" ht="14.25" customHeight="1" x14ac:dyDescent="0.25">
      <c r="C127" s="375">
        <v>46843</v>
      </c>
      <c r="D127" s="376">
        <f t="shared" ref="D127:I127" si="124">IFERROR(IF((SUM(D$12:D126)&lt;D$11),D$11/D$10,0),0)</f>
        <v>0</v>
      </c>
      <c r="E127" s="376">
        <f t="shared" si="124"/>
        <v>36538.461538461539</v>
      </c>
      <c r="F127" s="376">
        <f t="shared" si="124"/>
        <v>1011.9047619047619</v>
      </c>
      <c r="G127" s="376">
        <f t="shared" si="124"/>
        <v>0</v>
      </c>
      <c r="H127" s="377">
        <f t="shared" si="124"/>
        <v>386264.89008333336</v>
      </c>
      <c r="I127" s="376">
        <f t="shared" si="124"/>
        <v>1692.3297500000001</v>
      </c>
      <c r="J127" s="376">
        <f t="shared" si="16"/>
        <v>-20.488214285714285</v>
      </c>
      <c r="K127" s="378">
        <f t="shared" si="22"/>
        <v>879.66305555555562</v>
      </c>
      <c r="L127" s="379">
        <f t="shared" si="1"/>
        <v>388816.39467460319</v>
      </c>
      <c r="M127" s="380">
        <f t="shared" si="2"/>
        <v>426366.76097496948</v>
      </c>
    </row>
    <row r="128" spans="3:13" ht="14.25" customHeight="1" x14ac:dyDescent="0.25">
      <c r="C128" s="375">
        <v>46873</v>
      </c>
      <c r="D128" s="376">
        <f t="shared" ref="D128:I128" si="125">IFERROR(IF((SUM(D$12:D127)&lt;D$11),D$11/D$10,0),0)</f>
        <v>0</v>
      </c>
      <c r="E128" s="376">
        <f t="shared" si="125"/>
        <v>36538.461538461539</v>
      </c>
      <c r="F128" s="376">
        <f t="shared" si="125"/>
        <v>1011.9047619047619</v>
      </c>
      <c r="G128" s="376">
        <f t="shared" si="125"/>
        <v>0</v>
      </c>
      <c r="H128" s="377">
        <f t="shared" si="125"/>
        <v>386264.89008333336</v>
      </c>
      <c r="I128" s="376">
        <f t="shared" si="125"/>
        <v>1692.3297500000001</v>
      </c>
      <c r="J128" s="376">
        <f t="shared" si="16"/>
        <v>-20.488214285714285</v>
      </c>
      <c r="K128" s="378">
        <f t="shared" si="22"/>
        <v>879.66305555555562</v>
      </c>
      <c r="L128" s="379">
        <f t="shared" si="1"/>
        <v>388816.39467460319</v>
      </c>
      <c r="M128" s="380">
        <f t="shared" si="2"/>
        <v>426366.76097496948</v>
      </c>
    </row>
    <row r="129" spans="3:13" ht="14.25" customHeight="1" x14ac:dyDescent="0.25">
      <c r="C129" s="375">
        <v>46904</v>
      </c>
      <c r="D129" s="376">
        <f t="shared" ref="D129:I129" si="126">IFERROR(IF((SUM(D$12:D128)&lt;D$11),D$11/D$10,0),0)</f>
        <v>0</v>
      </c>
      <c r="E129" s="376">
        <f t="shared" si="126"/>
        <v>36538.461538461539</v>
      </c>
      <c r="F129" s="376">
        <f t="shared" si="126"/>
        <v>1011.9047619047619</v>
      </c>
      <c r="G129" s="376">
        <f t="shared" si="126"/>
        <v>0</v>
      </c>
      <c r="H129" s="377">
        <f t="shared" si="126"/>
        <v>386264.89008333336</v>
      </c>
      <c r="I129" s="376">
        <f t="shared" si="126"/>
        <v>1692.3297500000001</v>
      </c>
      <c r="J129" s="376">
        <f t="shared" si="16"/>
        <v>-20.488214285714285</v>
      </c>
      <c r="K129" s="378">
        <f t="shared" si="22"/>
        <v>879.66305555555562</v>
      </c>
      <c r="L129" s="379">
        <f t="shared" si="1"/>
        <v>388816.39467460319</v>
      </c>
      <c r="M129" s="380">
        <f t="shared" si="2"/>
        <v>426366.76097496948</v>
      </c>
    </row>
    <row r="130" spans="3:13" ht="14.25" customHeight="1" x14ac:dyDescent="0.25">
      <c r="C130" s="375">
        <v>46934</v>
      </c>
      <c r="D130" s="376">
        <f t="shared" ref="D130:I130" si="127">IFERROR(IF((SUM(D$12:D129)&lt;D$11),D$11/D$10,0),0)</f>
        <v>0</v>
      </c>
      <c r="E130" s="376">
        <f t="shared" si="127"/>
        <v>36538.461538461539</v>
      </c>
      <c r="F130" s="376">
        <f t="shared" si="127"/>
        <v>1011.9047619047619</v>
      </c>
      <c r="G130" s="376">
        <f t="shared" si="127"/>
        <v>0</v>
      </c>
      <c r="H130" s="377">
        <f t="shared" si="127"/>
        <v>386264.89008333336</v>
      </c>
      <c r="I130" s="376">
        <f t="shared" si="127"/>
        <v>1692.3297500000001</v>
      </c>
      <c r="J130" s="376">
        <f t="shared" si="16"/>
        <v>-20.488214285714285</v>
      </c>
      <c r="K130" s="378">
        <f t="shared" si="22"/>
        <v>879.66305555555562</v>
      </c>
      <c r="L130" s="379">
        <f t="shared" si="1"/>
        <v>388816.39467460319</v>
      </c>
      <c r="M130" s="380">
        <f t="shared" si="2"/>
        <v>426366.76097496948</v>
      </c>
    </row>
    <row r="131" spans="3:13" ht="14.25" customHeight="1" x14ac:dyDescent="0.25">
      <c r="C131" s="375">
        <v>46965</v>
      </c>
      <c r="D131" s="376">
        <f t="shared" ref="D131:I131" si="128">IFERROR(IF((SUM(D$12:D130)&lt;D$11),D$11/D$10,0),0)</f>
        <v>0</v>
      </c>
      <c r="E131" s="376">
        <f t="shared" si="128"/>
        <v>36538.461538461539</v>
      </c>
      <c r="F131" s="376">
        <f t="shared" si="128"/>
        <v>1011.9047619047619</v>
      </c>
      <c r="G131" s="376">
        <f t="shared" si="128"/>
        <v>0</v>
      </c>
      <c r="H131" s="377">
        <f t="shared" si="128"/>
        <v>386264.89008333336</v>
      </c>
      <c r="I131" s="376">
        <f t="shared" si="128"/>
        <v>1692.3297500000001</v>
      </c>
      <c r="J131" s="376">
        <f t="shared" si="16"/>
        <v>-20.488214285714285</v>
      </c>
      <c r="K131" s="378">
        <f t="shared" si="22"/>
        <v>879.66305555555562</v>
      </c>
      <c r="L131" s="379">
        <f t="shared" si="1"/>
        <v>388816.39467460319</v>
      </c>
      <c r="M131" s="380">
        <f t="shared" si="2"/>
        <v>426366.76097496948</v>
      </c>
    </row>
    <row r="132" spans="3:13" ht="14.25" customHeight="1" x14ac:dyDescent="0.25">
      <c r="C132" s="375">
        <v>46996</v>
      </c>
      <c r="D132" s="376">
        <f t="shared" ref="D132:I132" si="129">IFERROR(IF((SUM(D$12:D131)&lt;D$11),D$11/D$10,0),0)</f>
        <v>0</v>
      </c>
      <c r="E132" s="376">
        <f t="shared" si="129"/>
        <v>36538.461538461539</v>
      </c>
      <c r="F132" s="376">
        <f t="shared" si="129"/>
        <v>1011.9047619047619</v>
      </c>
      <c r="G132" s="376">
        <f t="shared" si="129"/>
        <v>0</v>
      </c>
      <c r="H132" s="377">
        <f t="shared" si="129"/>
        <v>386264.89008333336</v>
      </c>
      <c r="I132" s="376">
        <f t="shared" si="129"/>
        <v>1692.3297500000001</v>
      </c>
      <c r="J132" s="376">
        <f t="shared" si="16"/>
        <v>-20.488214285714285</v>
      </c>
      <c r="K132" s="378">
        <f t="shared" si="22"/>
        <v>879.66305555555562</v>
      </c>
      <c r="L132" s="379">
        <f t="shared" si="1"/>
        <v>388816.39467460319</v>
      </c>
      <c r="M132" s="380">
        <f t="shared" si="2"/>
        <v>426366.76097496948</v>
      </c>
    </row>
    <row r="133" spans="3:13" ht="14.25" customHeight="1" x14ac:dyDescent="0.25">
      <c r="C133" s="375">
        <v>47026</v>
      </c>
      <c r="D133" s="376">
        <f t="shared" ref="D133:G133" si="130">IFERROR(IF((SUM(D$12:D132)&lt;D$11),D$11/D$10,0),0)</f>
        <v>0</v>
      </c>
      <c r="E133" s="376">
        <f t="shared" si="130"/>
        <v>36538.461538461539</v>
      </c>
      <c r="F133" s="376">
        <f t="shared" si="130"/>
        <v>1011.9047619047619</v>
      </c>
      <c r="G133" s="376">
        <f t="shared" si="130"/>
        <v>0</v>
      </c>
      <c r="H133" s="377">
        <f t="shared" ref="H133:I133" si="131">IFERROR(IF((SUM(H$12:H132)&lt;H$11),H$11/H$10,0),0)/2</f>
        <v>193132.44504166668</v>
      </c>
      <c r="I133" s="376">
        <f t="shared" si="131"/>
        <v>846.16487500000005</v>
      </c>
      <c r="J133" s="376">
        <f t="shared" si="16"/>
        <v>0</v>
      </c>
      <c r="K133" s="378">
        <f>IFERROR(IF((SUM(K$12:K132)&lt;K$11),K$11/K$10,0),0)/2</f>
        <v>439.83152777777781</v>
      </c>
      <c r="L133" s="379">
        <f t="shared" si="1"/>
        <v>194418.44144444444</v>
      </c>
      <c r="M133" s="380">
        <f t="shared" si="2"/>
        <v>231968.80774481074</v>
      </c>
    </row>
    <row r="134" spans="3:13" ht="14.25" customHeight="1" x14ac:dyDescent="0.25">
      <c r="C134" s="375">
        <v>47057</v>
      </c>
      <c r="D134" s="376">
        <f t="shared" ref="D134:G134" si="132">IFERROR(IF((SUM(D$12:D133)&lt;D$11),D$11/D$10,0),0)</f>
        <v>0</v>
      </c>
      <c r="E134" s="376">
        <f t="shared" si="132"/>
        <v>36538.461538461539</v>
      </c>
      <c r="F134" s="376">
        <f t="shared" si="132"/>
        <v>1011.9047619047619</v>
      </c>
      <c r="G134" s="376">
        <f t="shared" si="132"/>
        <v>0</v>
      </c>
      <c r="H134" s="377">
        <v>0</v>
      </c>
      <c r="I134" s="376">
        <v>0</v>
      </c>
      <c r="J134" s="376">
        <f t="shared" si="16"/>
        <v>0</v>
      </c>
      <c r="K134" s="378">
        <f t="shared" ref="K134:K180" si="133">IFERROR(IF((SUM(K$12:K133)&lt;K$11),K$11/K$10,0),0)</f>
        <v>0</v>
      </c>
      <c r="L134" s="379">
        <f t="shared" si="1"/>
        <v>0</v>
      </c>
      <c r="M134" s="380">
        <f t="shared" si="2"/>
        <v>37550.366300366302</v>
      </c>
    </row>
    <row r="135" spans="3:13" ht="14.25" customHeight="1" x14ac:dyDescent="0.25">
      <c r="C135" s="375">
        <v>47087</v>
      </c>
      <c r="D135" s="376">
        <f t="shared" ref="D135:G135" si="134">IFERROR(IF((SUM(D$12:D134)&lt;D$11),D$11/D$10,0),0)</f>
        <v>0</v>
      </c>
      <c r="E135" s="376">
        <f t="shared" si="134"/>
        <v>36538.461538461539</v>
      </c>
      <c r="F135" s="376">
        <f t="shared" si="134"/>
        <v>1011.9047619047619</v>
      </c>
      <c r="G135" s="376">
        <f t="shared" si="134"/>
        <v>0</v>
      </c>
      <c r="H135" s="377">
        <v>0</v>
      </c>
      <c r="I135" s="376">
        <v>0</v>
      </c>
      <c r="J135" s="376">
        <f t="shared" si="16"/>
        <v>0</v>
      </c>
      <c r="K135" s="378">
        <f t="shared" si="133"/>
        <v>0</v>
      </c>
      <c r="L135" s="379">
        <f t="shared" si="1"/>
        <v>0</v>
      </c>
      <c r="M135" s="380">
        <f t="shared" si="2"/>
        <v>37550.366300366302</v>
      </c>
    </row>
    <row r="136" spans="3:13" ht="14.25" customHeight="1" x14ac:dyDescent="0.25">
      <c r="C136" s="375">
        <v>47118</v>
      </c>
      <c r="D136" s="376">
        <f t="shared" ref="D136:G136" si="135">IFERROR(IF((SUM(D$12:D135)&lt;D$11),D$11/D$10,0),0)</f>
        <v>0</v>
      </c>
      <c r="E136" s="376">
        <f t="shared" si="135"/>
        <v>36538.461538461539</v>
      </c>
      <c r="F136" s="376">
        <f t="shared" si="135"/>
        <v>1011.9047619047619</v>
      </c>
      <c r="G136" s="376">
        <f t="shared" si="135"/>
        <v>0</v>
      </c>
      <c r="H136" s="377">
        <v>0</v>
      </c>
      <c r="I136" s="376">
        <v>0</v>
      </c>
      <c r="J136" s="376">
        <f t="shared" si="16"/>
        <v>0</v>
      </c>
      <c r="K136" s="378">
        <f t="shared" si="133"/>
        <v>0</v>
      </c>
      <c r="L136" s="379">
        <f t="shared" si="1"/>
        <v>0</v>
      </c>
      <c r="M136" s="380">
        <f t="shared" si="2"/>
        <v>37550.366300366302</v>
      </c>
    </row>
    <row r="137" spans="3:13" ht="14.25" customHeight="1" x14ac:dyDescent="0.25">
      <c r="C137" s="375">
        <v>47149</v>
      </c>
      <c r="D137" s="376">
        <f t="shared" ref="D137:G137" si="136">IFERROR(IF((SUM(D$12:D136)&lt;D$11),D$11/D$10,0),0)</f>
        <v>0</v>
      </c>
      <c r="E137" s="376">
        <f t="shared" si="136"/>
        <v>36538.461538461539</v>
      </c>
      <c r="F137" s="376">
        <f t="shared" si="136"/>
        <v>1011.9047619047619</v>
      </c>
      <c r="G137" s="376">
        <f t="shared" si="136"/>
        <v>0</v>
      </c>
      <c r="H137" s="377">
        <v>0</v>
      </c>
      <c r="I137" s="376">
        <v>0</v>
      </c>
      <c r="J137" s="376">
        <f t="shared" si="16"/>
        <v>0</v>
      </c>
      <c r="K137" s="378">
        <f t="shared" si="133"/>
        <v>0</v>
      </c>
      <c r="L137" s="379">
        <f t="shared" si="1"/>
        <v>0</v>
      </c>
      <c r="M137" s="380">
        <f t="shared" si="2"/>
        <v>37550.366300366302</v>
      </c>
    </row>
    <row r="138" spans="3:13" ht="14.25" customHeight="1" x14ac:dyDescent="0.25">
      <c r="C138" s="375">
        <v>47177</v>
      </c>
      <c r="D138" s="376">
        <f t="shared" ref="D138:G138" si="137">IFERROR(IF((SUM(D$12:D137)&lt;D$11),D$11/D$10,0),0)</f>
        <v>0</v>
      </c>
      <c r="E138" s="376">
        <f t="shared" si="137"/>
        <v>36538.461538461539</v>
      </c>
      <c r="F138" s="376">
        <f t="shared" si="137"/>
        <v>1011.9047619047619</v>
      </c>
      <c r="G138" s="376">
        <f t="shared" si="137"/>
        <v>0</v>
      </c>
      <c r="H138" s="377">
        <v>0</v>
      </c>
      <c r="I138" s="376">
        <v>0</v>
      </c>
      <c r="J138" s="376">
        <f t="shared" si="16"/>
        <v>0</v>
      </c>
      <c r="K138" s="378">
        <f t="shared" si="133"/>
        <v>0</v>
      </c>
      <c r="L138" s="379">
        <f t="shared" si="1"/>
        <v>0</v>
      </c>
      <c r="M138" s="380">
        <f t="shared" si="2"/>
        <v>37550.366300366302</v>
      </c>
    </row>
    <row r="139" spans="3:13" ht="14.25" customHeight="1" x14ac:dyDescent="0.25">
      <c r="C139" s="375">
        <v>47208</v>
      </c>
      <c r="D139" s="376">
        <f t="shared" ref="D139:G139" si="138">IFERROR(IF((SUM(D$12:D138)&lt;D$11),D$11/D$10,0),0)</f>
        <v>0</v>
      </c>
      <c r="E139" s="376">
        <f t="shared" si="138"/>
        <v>36538.461538461539</v>
      </c>
      <c r="F139" s="376">
        <f t="shared" si="138"/>
        <v>1011.9047619047619</v>
      </c>
      <c r="G139" s="376">
        <f t="shared" si="138"/>
        <v>0</v>
      </c>
      <c r="H139" s="377">
        <v>0</v>
      </c>
      <c r="I139" s="376">
        <v>0</v>
      </c>
      <c r="J139" s="376">
        <f t="shared" si="16"/>
        <v>0</v>
      </c>
      <c r="K139" s="378">
        <f t="shared" si="133"/>
        <v>0</v>
      </c>
      <c r="L139" s="379">
        <f t="shared" si="1"/>
        <v>0</v>
      </c>
      <c r="M139" s="380">
        <f t="shared" si="2"/>
        <v>37550.366300366302</v>
      </c>
    </row>
    <row r="140" spans="3:13" ht="14.25" customHeight="1" x14ac:dyDescent="0.25">
      <c r="C140" s="375">
        <v>47238</v>
      </c>
      <c r="D140" s="376">
        <f t="shared" ref="D140:G140" si="139">IFERROR(IF((SUM(D$12:D139)&lt;D$11),D$11/D$10,0),0)</f>
        <v>0</v>
      </c>
      <c r="E140" s="376">
        <f t="shared" si="139"/>
        <v>36538.461538461539</v>
      </c>
      <c r="F140" s="376">
        <f t="shared" si="139"/>
        <v>1011.9047619047619</v>
      </c>
      <c r="G140" s="376">
        <f t="shared" si="139"/>
        <v>0</v>
      </c>
      <c r="H140" s="377">
        <v>0</v>
      </c>
      <c r="I140" s="376">
        <v>0</v>
      </c>
      <c r="J140" s="376">
        <f t="shared" si="16"/>
        <v>0</v>
      </c>
      <c r="K140" s="378">
        <f t="shared" si="133"/>
        <v>0</v>
      </c>
      <c r="L140" s="379">
        <f t="shared" si="1"/>
        <v>0</v>
      </c>
      <c r="M140" s="380">
        <f t="shared" si="2"/>
        <v>37550.366300366302</v>
      </c>
    </row>
    <row r="141" spans="3:13" ht="14.25" customHeight="1" x14ac:dyDescent="0.25">
      <c r="C141" s="375">
        <v>47269</v>
      </c>
      <c r="D141" s="376">
        <f t="shared" ref="D141:G141" si="140">IFERROR(IF((SUM(D$12:D140)&lt;D$11),D$11/D$10,0),0)</f>
        <v>0</v>
      </c>
      <c r="E141" s="376">
        <f t="shared" si="140"/>
        <v>36538.461538461539</v>
      </c>
      <c r="F141" s="376">
        <f t="shared" si="140"/>
        <v>1011.9047619047619</v>
      </c>
      <c r="G141" s="376">
        <f t="shared" si="140"/>
        <v>0</v>
      </c>
      <c r="H141" s="377">
        <v>0</v>
      </c>
      <c r="I141" s="376">
        <v>0</v>
      </c>
      <c r="J141" s="376">
        <f t="shared" si="16"/>
        <v>0</v>
      </c>
      <c r="K141" s="378">
        <f t="shared" si="133"/>
        <v>0</v>
      </c>
      <c r="L141" s="379">
        <f t="shared" si="1"/>
        <v>0</v>
      </c>
      <c r="M141" s="380">
        <f t="shared" si="2"/>
        <v>37550.366300366302</v>
      </c>
    </row>
    <row r="142" spans="3:13" ht="14.25" customHeight="1" x14ac:dyDescent="0.25">
      <c r="C142" s="375">
        <v>47299</v>
      </c>
      <c r="D142" s="376">
        <f t="shared" ref="D142:G142" si="141">IFERROR(IF((SUM(D$12:D141)&lt;D$11),D$11/D$10,0),0)</f>
        <v>0</v>
      </c>
      <c r="E142" s="376">
        <f t="shared" si="141"/>
        <v>36538.461538461539</v>
      </c>
      <c r="F142" s="376">
        <f t="shared" si="141"/>
        <v>1011.9047619047619</v>
      </c>
      <c r="G142" s="376">
        <f t="shared" si="141"/>
        <v>0</v>
      </c>
      <c r="H142" s="377">
        <v>0</v>
      </c>
      <c r="I142" s="376">
        <v>0</v>
      </c>
      <c r="J142" s="376">
        <f t="shared" si="16"/>
        <v>0</v>
      </c>
      <c r="K142" s="378">
        <f t="shared" si="133"/>
        <v>0</v>
      </c>
      <c r="L142" s="379">
        <f t="shared" si="1"/>
        <v>0</v>
      </c>
      <c r="M142" s="380">
        <f t="shared" si="2"/>
        <v>37550.366300366302</v>
      </c>
    </row>
    <row r="143" spans="3:13" ht="14.25" customHeight="1" x14ac:dyDescent="0.25">
      <c r="C143" s="375">
        <v>47330</v>
      </c>
      <c r="D143" s="376">
        <f t="shared" ref="D143:G143" si="142">IFERROR(IF((SUM(D$12:D142)&lt;D$11),D$11/D$10,0),0)</f>
        <v>0</v>
      </c>
      <c r="E143" s="376">
        <f t="shared" si="142"/>
        <v>36538.461538461539</v>
      </c>
      <c r="F143" s="376">
        <f t="shared" si="142"/>
        <v>1011.9047619047619</v>
      </c>
      <c r="G143" s="376">
        <f t="shared" si="142"/>
        <v>0</v>
      </c>
      <c r="H143" s="377">
        <v>0</v>
      </c>
      <c r="I143" s="376">
        <v>0</v>
      </c>
      <c r="J143" s="376">
        <f t="shared" si="16"/>
        <v>0</v>
      </c>
      <c r="K143" s="378">
        <f t="shared" si="133"/>
        <v>0</v>
      </c>
      <c r="L143" s="379">
        <f t="shared" si="1"/>
        <v>0</v>
      </c>
      <c r="M143" s="380">
        <f t="shared" si="2"/>
        <v>37550.366300366302</v>
      </c>
    </row>
    <row r="144" spans="3:13" ht="14.25" customHeight="1" x14ac:dyDescent="0.25">
      <c r="C144" s="375">
        <v>47361</v>
      </c>
      <c r="D144" s="376">
        <f t="shared" ref="D144:G144" si="143">IFERROR(IF((SUM(D$12:D143)&lt;D$11),D$11/D$10,0),0)</f>
        <v>0</v>
      </c>
      <c r="E144" s="376">
        <f t="shared" si="143"/>
        <v>36538.461538461539</v>
      </c>
      <c r="F144" s="376">
        <f t="shared" si="143"/>
        <v>1011.9047619047619</v>
      </c>
      <c r="G144" s="376">
        <f t="shared" si="143"/>
        <v>0</v>
      </c>
      <c r="H144" s="377">
        <v>0</v>
      </c>
      <c r="I144" s="376">
        <v>0</v>
      </c>
      <c r="J144" s="376">
        <f t="shared" si="16"/>
        <v>0</v>
      </c>
      <c r="K144" s="378">
        <f t="shared" si="133"/>
        <v>0</v>
      </c>
      <c r="L144" s="379">
        <f t="shared" si="1"/>
        <v>0</v>
      </c>
      <c r="M144" s="380">
        <f t="shared" si="2"/>
        <v>37550.366300366302</v>
      </c>
    </row>
    <row r="145" spans="3:13" ht="14.25" customHeight="1" x14ac:dyDescent="0.25">
      <c r="C145" s="375">
        <v>47391</v>
      </c>
      <c r="D145" s="376">
        <f t="shared" ref="D145:G145" si="144">IFERROR(IF((SUM(D$12:D144)&lt;D$11),D$11/D$10,0),0)</f>
        <v>0</v>
      </c>
      <c r="E145" s="376">
        <f t="shared" si="144"/>
        <v>36538.461538461539</v>
      </c>
      <c r="F145" s="376">
        <f t="shared" si="144"/>
        <v>1011.9047619047619</v>
      </c>
      <c r="G145" s="376">
        <f t="shared" si="144"/>
        <v>0</v>
      </c>
      <c r="H145" s="377">
        <v>0</v>
      </c>
      <c r="I145" s="376">
        <v>0</v>
      </c>
      <c r="J145" s="376">
        <f t="shared" si="16"/>
        <v>0</v>
      </c>
      <c r="K145" s="378">
        <f t="shared" si="133"/>
        <v>0</v>
      </c>
      <c r="L145" s="379">
        <f t="shared" si="1"/>
        <v>0</v>
      </c>
      <c r="M145" s="380">
        <f t="shared" si="2"/>
        <v>37550.366300366302</v>
      </c>
    </row>
    <row r="146" spans="3:13" ht="14.25" customHeight="1" x14ac:dyDescent="0.25">
      <c r="C146" s="375">
        <v>47422</v>
      </c>
      <c r="D146" s="376">
        <f t="shared" ref="D146:G146" si="145">IFERROR(IF((SUM(D$12:D145)&lt;D$11),D$11/D$10,0),0)</f>
        <v>0</v>
      </c>
      <c r="E146" s="376">
        <f t="shared" si="145"/>
        <v>36538.461538461539</v>
      </c>
      <c r="F146" s="376">
        <f t="shared" si="145"/>
        <v>1011.9047619047619</v>
      </c>
      <c r="G146" s="376">
        <f t="shared" si="145"/>
        <v>0</v>
      </c>
      <c r="H146" s="377">
        <v>0</v>
      </c>
      <c r="I146" s="376">
        <v>0</v>
      </c>
      <c r="J146" s="376">
        <f t="shared" si="16"/>
        <v>0</v>
      </c>
      <c r="K146" s="378">
        <f t="shared" si="133"/>
        <v>0</v>
      </c>
      <c r="L146" s="379">
        <f t="shared" si="1"/>
        <v>0</v>
      </c>
      <c r="M146" s="380">
        <f t="shared" si="2"/>
        <v>37550.366300366302</v>
      </c>
    </row>
    <row r="147" spans="3:13" ht="14.25" customHeight="1" x14ac:dyDescent="0.25">
      <c r="C147" s="375">
        <v>47452</v>
      </c>
      <c r="D147" s="376">
        <f t="shared" ref="D147:G147" si="146">IFERROR(IF((SUM(D$12:D146)&lt;D$11),D$11/D$10,0),0)</f>
        <v>0</v>
      </c>
      <c r="E147" s="376">
        <f t="shared" si="146"/>
        <v>36538.461538461539</v>
      </c>
      <c r="F147" s="376">
        <f t="shared" si="146"/>
        <v>1011.9047619047619</v>
      </c>
      <c r="G147" s="376">
        <f t="shared" si="146"/>
        <v>0</v>
      </c>
      <c r="H147" s="377">
        <v>0</v>
      </c>
      <c r="I147" s="376">
        <v>0</v>
      </c>
      <c r="J147" s="376">
        <f t="shared" si="16"/>
        <v>0</v>
      </c>
      <c r="K147" s="378">
        <f t="shared" si="133"/>
        <v>0</v>
      </c>
      <c r="L147" s="379">
        <f t="shared" si="1"/>
        <v>0</v>
      </c>
      <c r="M147" s="380">
        <f t="shared" si="2"/>
        <v>37550.366300366302</v>
      </c>
    </row>
    <row r="148" spans="3:13" ht="14.25" customHeight="1" x14ac:dyDescent="0.25">
      <c r="C148" s="375">
        <v>47483</v>
      </c>
      <c r="D148" s="376">
        <f t="shared" ref="D148:G148" si="147">IFERROR(IF((SUM(D$12:D147)&lt;D$11),D$11/D$10,0),0)</f>
        <v>0</v>
      </c>
      <c r="E148" s="376">
        <f t="shared" si="147"/>
        <v>36538.461538461539</v>
      </c>
      <c r="F148" s="376">
        <f t="shared" si="147"/>
        <v>1011.9047619047619</v>
      </c>
      <c r="G148" s="376">
        <f t="shared" si="147"/>
        <v>0</v>
      </c>
      <c r="H148" s="377">
        <v>0</v>
      </c>
      <c r="I148" s="376">
        <v>0</v>
      </c>
      <c r="J148" s="376">
        <f t="shared" si="16"/>
        <v>0</v>
      </c>
      <c r="K148" s="378">
        <f t="shared" si="133"/>
        <v>0</v>
      </c>
      <c r="L148" s="379">
        <f t="shared" si="1"/>
        <v>0</v>
      </c>
      <c r="M148" s="380">
        <f t="shared" si="2"/>
        <v>37550.366300366302</v>
      </c>
    </row>
    <row r="149" spans="3:13" ht="14.25" customHeight="1" x14ac:dyDescent="0.25">
      <c r="C149" s="375">
        <v>47514</v>
      </c>
      <c r="D149" s="376">
        <f t="shared" ref="D149:G149" si="148">IFERROR(IF((SUM(D$12:D148)&lt;D$11),D$11/D$10,0),0)</f>
        <v>0</v>
      </c>
      <c r="E149" s="376">
        <f t="shared" si="148"/>
        <v>36538.461538461539</v>
      </c>
      <c r="F149" s="376">
        <f t="shared" si="148"/>
        <v>1011.9047619047619</v>
      </c>
      <c r="G149" s="376">
        <f t="shared" si="148"/>
        <v>0</v>
      </c>
      <c r="H149" s="377">
        <v>0</v>
      </c>
      <c r="I149" s="376">
        <v>0</v>
      </c>
      <c r="J149" s="376">
        <f t="shared" si="16"/>
        <v>0</v>
      </c>
      <c r="K149" s="378">
        <f t="shared" si="133"/>
        <v>0</v>
      </c>
      <c r="L149" s="379">
        <f t="shared" si="1"/>
        <v>0</v>
      </c>
      <c r="M149" s="380">
        <f t="shared" si="2"/>
        <v>37550.366300366302</v>
      </c>
    </row>
    <row r="150" spans="3:13" ht="14.25" customHeight="1" x14ac:dyDescent="0.25">
      <c r="C150" s="375">
        <v>47542</v>
      </c>
      <c r="D150" s="376">
        <f t="shared" ref="D150:G150" si="149">IFERROR(IF((SUM(D$12:D149)&lt;D$11),D$11/D$10,0),0)</f>
        <v>0</v>
      </c>
      <c r="E150" s="376">
        <f t="shared" si="149"/>
        <v>36538.461538461539</v>
      </c>
      <c r="F150" s="376">
        <f t="shared" si="149"/>
        <v>1011.9047619047619</v>
      </c>
      <c r="G150" s="376">
        <f t="shared" si="149"/>
        <v>0</v>
      </c>
      <c r="H150" s="377">
        <v>0</v>
      </c>
      <c r="I150" s="376">
        <v>0</v>
      </c>
      <c r="J150" s="376">
        <f t="shared" si="16"/>
        <v>0</v>
      </c>
      <c r="K150" s="378">
        <f t="shared" si="133"/>
        <v>0</v>
      </c>
      <c r="L150" s="379">
        <f t="shared" si="1"/>
        <v>0</v>
      </c>
      <c r="M150" s="380">
        <f t="shared" si="2"/>
        <v>37550.366300366302</v>
      </c>
    </row>
    <row r="151" spans="3:13" ht="14.25" customHeight="1" x14ac:dyDescent="0.25">
      <c r="C151" s="375">
        <v>47573</v>
      </c>
      <c r="D151" s="376">
        <f t="shared" ref="D151:G151" si="150">IFERROR(IF((SUM(D$12:D150)&lt;D$11),D$11/D$10,0),0)</f>
        <v>0</v>
      </c>
      <c r="E151" s="376">
        <f t="shared" si="150"/>
        <v>36538.461538461539</v>
      </c>
      <c r="F151" s="376">
        <f t="shared" si="150"/>
        <v>1011.9047619047619</v>
      </c>
      <c r="G151" s="376">
        <f t="shared" si="150"/>
        <v>0</v>
      </c>
      <c r="H151" s="377">
        <v>0</v>
      </c>
      <c r="I151" s="376">
        <v>0</v>
      </c>
      <c r="J151" s="376">
        <f t="shared" si="16"/>
        <v>0</v>
      </c>
      <c r="K151" s="378">
        <f t="shared" si="133"/>
        <v>0</v>
      </c>
      <c r="L151" s="379">
        <f t="shared" si="1"/>
        <v>0</v>
      </c>
      <c r="M151" s="380">
        <f t="shared" si="2"/>
        <v>37550.366300366302</v>
      </c>
    </row>
    <row r="152" spans="3:13" ht="14.25" customHeight="1" x14ac:dyDescent="0.25">
      <c r="C152" s="375">
        <v>47603</v>
      </c>
      <c r="D152" s="376">
        <f t="shared" ref="D152:G152" si="151">IFERROR(IF((SUM(D$12:D151)&lt;D$11),D$11/D$10,0),0)</f>
        <v>0</v>
      </c>
      <c r="E152" s="376">
        <f t="shared" si="151"/>
        <v>36538.461538461539</v>
      </c>
      <c r="F152" s="376">
        <f t="shared" si="151"/>
        <v>1011.9047619047619</v>
      </c>
      <c r="G152" s="376">
        <f t="shared" si="151"/>
        <v>0</v>
      </c>
      <c r="H152" s="377">
        <v>0</v>
      </c>
      <c r="I152" s="376">
        <v>0</v>
      </c>
      <c r="J152" s="376">
        <f t="shared" si="16"/>
        <v>0</v>
      </c>
      <c r="K152" s="378">
        <f t="shared" si="133"/>
        <v>0</v>
      </c>
      <c r="L152" s="379">
        <f t="shared" si="1"/>
        <v>0</v>
      </c>
      <c r="M152" s="380">
        <f t="shared" si="2"/>
        <v>37550.366300366302</v>
      </c>
    </row>
    <row r="153" spans="3:13" ht="14.25" customHeight="1" x14ac:dyDescent="0.25">
      <c r="C153" s="375">
        <v>47634</v>
      </c>
      <c r="D153" s="376">
        <f t="shared" ref="D153:G153" si="152">IFERROR(IF((SUM(D$12:D152)&lt;D$11),D$11/D$10,0),0)</f>
        <v>0</v>
      </c>
      <c r="E153" s="376">
        <f t="shared" si="152"/>
        <v>36538.461538461539</v>
      </c>
      <c r="F153" s="376">
        <f t="shared" si="152"/>
        <v>1011.9047619047619</v>
      </c>
      <c r="G153" s="376">
        <f t="shared" si="152"/>
        <v>0</v>
      </c>
      <c r="H153" s="377">
        <v>0</v>
      </c>
      <c r="I153" s="376">
        <v>0</v>
      </c>
      <c r="J153" s="376">
        <f t="shared" si="16"/>
        <v>0</v>
      </c>
      <c r="K153" s="378">
        <f t="shared" si="133"/>
        <v>0</v>
      </c>
      <c r="L153" s="379">
        <f t="shared" si="1"/>
        <v>0</v>
      </c>
      <c r="M153" s="380">
        <f t="shared" si="2"/>
        <v>37550.366300366302</v>
      </c>
    </row>
    <row r="154" spans="3:13" ht="14.25" customHeight="1" x14ac:dyDescent="0.25">
      <c r="C154" s="375">
        <v>47664</v>
      </c>
      <c r="D154" s="376">
        <f t="shared" ref="D154:G154" si="153">IFERROR(IF((SUM(D$12:D153)&lt;D$11),D$11/D$10,0),0)</f>
        <v>0</v>
      </c>
      <c r="E154" s="376">
        <f t="shared" si="153"/>
        <v>36538.461538461539</v>
      </c>
      <c r="F154" s="376">
        <f t="shared" si="153"/>
        <v>1011.9047619047619</v>
      </c>
      <c r="G154" s="376">
        <f t="shared" si="153"/>
        <v>0</v>
      </c>
      <c r="H154" s="377">
        <v>0</v>
      </c>
      <c r="I154" s="376">
        <v>0</v>
      </c>
      <c r="J154" s="376">
        <f t="shared" si="16"/>
        <v>0</v>
      </c>
      <c r="K154" s="378">
        <f t="shared" si="133"/>
        <v>0</v>
      </c>
      <c r="L154" s="379">
        <f t="shared" si="1"/>
        <v>0</v>
      </c>
      <c r="M154" s="380">
        <f t="shared" si="2"/>
        <v>37550.366300366302</v>
      </c>
    </row>
    <row r="155" spans="3:13" ht="14.25" customHeight="1" x14ac:dyDescent="0.25">
      <c r="C155" s="375">
        <v>47695</v>
      </c>
      <c r="D155" s="376">
        <f t="shared" ref="D155:G155" si="154">IFERROR(IF((SUM(D$12:D154)&lt;D$11),D$11/D$10,0),0)</f>
        <v>0</v>
      </c>
      <c r="E155" s="376">
        <f t="shared" si="154"/>
        <v>36538.461538461539</v>
      </c>
      <c r="F155" s="376">
        <f t="shared" si="154"/>
        <v>1011.9047619047619</v>
      </c>
      <c r="G155" s="376">
        <f t="shared" si="154"/>
        <v>0</v>
      </c>
      <c r="H155" s="377">
        <v>0</v>
      </c>
      <c r="I155" s="376">
        <v>0</v>
      </c>
      <c r="J155" s="376">
        <f t="shared" si="16"/>
        <v>0</v>
      </c>
      <c r="K155" s="378">
        <f t="shared" si="133"/>
        <v>0</v>
      </c>
      <c r="L155" s="379">
        <f t="shared" si="1"/>
        <v>0</v>
      </c>
      <c r="M155" s="380">
        <f t="shared" si="2"/>
        <v>37550.366300366302</v>
      </c>
    </row>
    <row r="156" spans="3:13" ht="14.25" customHeight="1" x14ac:dyDescent="0.25">
      <c r="C156" s="375">
        <v>47726</v>
      </c>
      <c r="D156" s="376">
        <f t="shared" ref="D156:G156" si="155">IFERROR(IF((SUM(D$12:D155)&lt;D$11),D$11/D$10,0),0)</f>
        <v>0</v>
      </c>
      <c r="E156" s="376">
        <f t="shared" si="155"/>
        <v>36538.461538461539</v>
      </c>
      <c r="F156" s="376">
        <f t="shared" si="155"/>
        <v>1011.9047619047619</v>
      </c>
      <c r="G156" s="376">
        <f t="shared" si="155"/>
        <v>0</v>
      </c>
      <c r="H156" s="377">
        <v>0</v>
      </c>
      <c r="I156" s="376">
        <v>0</v>
      </c>
      <c r="J156" s="376">
        <f t="shared" si="16"/>
        <v>0</v>
      </c>
      <c r="K156" s="378">
        <f t="shared" si="133"/>
        <v>0</v>
      </c>
      <c r="L156" s="379">
        <f t="shared" si="1"/>
        <v>0</v>
      </c>
      <c r="M156" s="380">
        <f t="shared" si="2"/>
        <v>37550.366300366302</v>
      </c>
    </row>
    <row r="157" spans="3:13" ht="14.25" customHeight="1" x14ac:dyDescent="0.25">
      <c r="C157" s="375">
        <v>47756</v>
      </c>
      <c r="D157" s="376">
        <f t="shared" ref="D157:G157" si="156">IFERROR(IF((SUM(D$12:D156)&lt;D$11),D$11/D$10,0),0)</f>
        <v>0</v>
      </c>
      <c r="E157" s="376">
        <f t="shared" si="156"/>
        <v>36538.461538461539</v>
      </c>
      <c r="F157" s="376">
        <f t="shared" si="156"/>
        <v>1011.9047619047619</v>
      </c>
      <c r="G157" s="376">
        <f t="shared" si="156"/>
        <v>0</v>
      </c>
      <c r="H157" s="377">
        <v>0</v>
      </c>
      <c r="I157" s="376">
        <v>0</v>
      </c>
      <c r="J157" s="376">
        <f t="shared" si="16"/>
        <v>0</v>
      </c>
      <c r="K157" s="378">
        <f t="shared" si="133"/>
        <v>0</v>
      </c>
      <c r="L157" s="379">
        <f t="shared" si="1"/>
        <v>0</v>
      </c>
      <c r="M157" s="380">
        <f t="shared" si="2"/>
        <v>37550.366300366302</v>
      </c>
    </row>
    <row r="158" spans="3:13" ht="14.25" customHeight="1" x14ac:dyDescent="0.25">
      <c r="C158" s="375">
        <v>47787</v>
      </c>
      <c r="D158" s="376">
        <f t="shared" ref="D158:G158" si="157">IFERROR(IF((SUM(D$12:D157)&lt;D$11),D$11/D$10,0),0)</f>
        <v>0</v>
      </c>
      <c r="E158" s="376">
        <f t="shared" si="157"/>
        <v>36538.461538461539</v>
      </c>
      <c r="F158" s="376">
        <f t="shared" si="157"/>
        <v>1011.9047619047619</v>
      </c>
      <c r="G158" s="376">
        <f t="shared" si="157"/>
        <v>0</v>
      </c>
      <c r="H158" s="377">
        <v>0</v>
      </c>
      <c r="I158" s="376">
        <v>0</v>
      </c>
      <c r="J158" s="376">
        <f t="shared" si="16"/>
        <v>0</v>
      </c>
      <c r="K158" s="378">
        <f t="shared" si="133"/>
        <v>0</v>
      </c>
      <c r="L158" s="379">
        <f t="shared" si="1"/>
        <v>0</v>
      </c>
      <c r="M158" s="380">
        <f t="shared" si="2"/>
        <v>37550.366300366302</v>
      </c>
    </row>
    <row r="159" spans="3:13" ht="14.25" customHeight="1" x14ac:dyDescent="0.25">
      <c r="C159" s="375">
        <v>47817</v>
      </c>
      <c r="D159" s="376">
        <f t="shared" ref="D159:G159" si="158">IFERROR(IF((SUM(D$12:D158)&lt;D$11),D$11/D$10,0),0)</f>
        <v>0</v>
      </c>
      <c r="E159" s="376">
        <f t="shared" si="158"/>
        <v>36538.461538461539</v>
      </c>
      <c r="F159" s="376">
        <f t="shared" si="158"/>
        <v>1011.9047619047619</v>
      </c>
      <c r="G159" s="376">
        <f t="shared" si="158"/>
        <v>0</v>
      </c>
      <c r="H159" s="377">
        <v>0</v>
      </c>
      <c r="I159" s="376">
        <v>0</v>
      </c>
      <c r="J159" s="376">
        <f t="shared" si="16"/>
        <v>0</v>
      </c>
      <c r="K159" s="378">
        <f t="shared" si="133"/>
        <v>0</v>
      </c>
      <c r="L159" s="379">
        <f t="shared" si="1"/>
        <v>0</v>
      </c>
      <c r="M159" s="380">
        <f t="shared" si="2"/>
        <v>37550.366300366302</v>
      </c>
    </row>
    <row r="160" spans="3:13" ht="14.25" customHeight="1" x14ac:dyDescent="0.25">
      <c r="C160" s="375">
        <v>47848</v>
      </c>
      <c r="D160" s="376">
        <f t="shared" ref="D160:G160" si="159">IFERROR(IF((SUM(D$12:D159)&lt;D$11),D$11/D$10,0),0)</f>
        <v>0</v>
      </c>
      <c r="E160" s="376">
        <f t="shared" si="159"/>
        <v>36538.461538461539</v>
      </c>
      <c r="F160" s="376">
        <f t="shared" si="159"/>
        <v>1011.9047619047619</v>
      </c>
      <c r="G160" s="376">
        <f t="shared" si="159"/>
        <v>0</v>
      </c>
      <c r="H160" s="377">
        <v>0</v>
      </c>
      <c r="I160" s="376">
        <v>0</v>
      </c>
      <c r="J160" s="376">
        <f t="shared" si="16"/>
        <v>0</v>
      </c>
      <c r="K160" s="378">
        <f t="shared" si="133"/>
        <v>0</v>
      </c>
      <c r="L160" s="379">
        <f t="shared" si="1"/>
        <v>0</v>
      </c>
      <c r="M160" s="380">
        <f t="shared" si="2"/>
        <v>37550.366300366302</v>
      </c>
    </row>
    <row r="161" spans="3:13" ht="14.25" customHeight="1" x14ac:dyDescent="0.25">
      <c r="C161" s="375">
        <v>47879</v>
      </c>
      <c r="D161" s="376">
        <f t="shared" ref="D161:G161" si="160">IFERROR(IF((SUM(D$12:D160)&lt;D$11),D$11/D$10,0),0)</f>
        <v>0</v>
      </c>
      <c r="E161" s="376">
        <f t="shared" si="160"/>
        <v>36538.461538461539</v>
      </c>
      <c r="F161" s="376">
        <f t="shared" si="160"/>
        <v>1011.9047619047619</v>
      </c>
      <c r="G161" s="376">
        <f t="shared" si="160"/>
        <v>0</v>
      </c>
      <c r="H161" s="377">
        <v>0</v>
      </c>
      <c r="I161" s="376">
        <v>0</v>
      </c>
      <c r="J161" s="376">
        <f t="shared" si="16"/>
        <v>0</v>
      </c>
      <c r="K161" s="378">
        <f t="shared" si="133"/>
        <v>0</v>
      </c>
      <c r="L161" s="379">
        <f t="shared" si="1"/>
        <v>0</v>
      </c>
      <c r="M161" s="380">
        <f t="shared" si="2"/>
        <v>37550.366300366302</v>
      </c>
    </row>
    <row r="162" spans="3:13" ht="14.25" customHeight="1" x14ac:dyDescent="0.25">
      <c r="C162" s="375">
        <v>47907</v>
      </c>
      <c r="D162" s="376">
        <f t="shared" ref="D162:G162" si="161">IFERROR(IF((SUM(D$12:D161)&lt;D$11),D$11/D$10,0),0)</f>
        <v>0</v>
      </c>
      <c r="E162" s="376">
        <f t="shared" si="161"/>
        <v>36538.461538461539</v>
      </c>
      <c r="F162" s="376">
        <f t="shared" si="161"/>
        <v>1011.9047619047619</v>
      </c>
      <c r="G162" s="376">
        <f t="shared" si="161"/>
        <v>0</v>
      </c>
      <c r="H162" s="377">
        <v>0</v>
      </c>
      <c r="I162" s="376">
        <v>0</v>
      </c>
      <c r="J162" s="376">
        <f t="shared" si="16"/>
        <v>0</v>
      </c>
      <c r="K162" s="378">
        <f t="shared" si="133"/>
        <v>0</v>
      </c>
      <c r="L162" s="379">
        <f t="shared" si="1"/>
        <v>0</v>
      </c>
      <c r="M162" s="380">
        <f t="shared" si="2"/>
        <v>37550.366300366302</v>
      </c>
    </row>
    <row r="163" spans="3:13" ht="14.25" customHeight="1" x14ac:dyDescent="0.25">
      <c r="C163" s="375">
        <v>47938</v>
      </c>
      <c r="D163" s="376">
        <f t="shared" ref="D163:G163" si="162">IFERROR(IF((SUM(D$12:D162)&lt;D$11),D$11/D$10,0),0)</f>
        <v>0</v>
      </c>
      <c r="E163" s="376">
        <f t="shared" si="162"/>
        <v>36538.461538461539</v>
      </c>
      <c r="F163" s="376">
        <f t="shared" si="162"/>
        <v>1011.9047619047619</v>
      </c>
      <c r="G163" s="376">
        <f t="shared" si="162"/>
        <v>0</v>
      </c>
      <c r="H163" s="377">
        <v>0</v>
      </c>
      <c r="I163" s="376">
        <v>0</v>
      </c>
      <c r="J163" s="376">
        <f t="shared" si="16"/>
        <v>0</v>
      </c>
      <c r="K163" s="378">
        <f t="shared" si="133"/>
        <v>0</v>
      </c>
      <c r="L163" s="379">
        <f t="shared" si="1"/>
        <v>0</v>
      </c>
      <c r="M163" s="380">
        <f t="shared" si="2"/>
        <v>37550.366300366302</v>
      </c>
    </row>
    <row r="164" spans="3:13" ht="14.25" customHeight="1" x14ac:dyDescent="0.25">
      <c r="C164" s="375">
        <v>47968</v>
      </c>
      <c r="D164" s="376">
        <f t="shared" ref="D164:G164" si="163">IFERROR(IF((SUM(D$12:D163)&lt;D$11),D$11/D$10,0),0)</f>
        <v>0</v>
      </c>
      <c r="E164" s="376">
        <f t="shared" si="163"/>
        <v>36538.461538461539</v>
      </c>
      <c r="F164" s="376">
        <f t="shared" si="163"/>
        <v>1011.9047619047619</v>
      </c>
      <c r="G164" s="376">
        <f t="shared" si="163"/>
        <v>0</v>
      </c>
      <c r="H164" s="377">
        <v>0</v>
      </c>
      <c r="I164" s="376">
        <v>0</v>
      </c>
      <c r="J164" s="376">
        <f t="shared" si="16"/>
        <v>0</v>
      </c>
      <c r="K164" s="378">
        <f t="shared" si="133"/>
        <v>0</v>
      </c>
      <c r="L164" s="379">
        <f t="shared" si="1"/>
        <v>0</v>
      </c>
      <c r="M164" s="380">
        <f t="shared" si="2"/>
        <v>37550.366300366302</v>
      </c>
    </row>
    <row r="165" spans="3:13" ht="14.25" customHeight="1" x14ac:dyDescent="0.25">
      <c r="C165" s="375">
        <v>47999</v>
      </c>
      <c r="D165" s="376">
        <f t="shared" ref="D165:G165" si="164">IFERROR(IF((SUM(D$12:D164)&lt;D$11),D$11/D$10,0),0)</f>
        <v>0</v>
      </c>
      <c r="E165" s="376">
        <f t="shared" si="164"/>
        <v>36538.461538461539</v>
      </c>
      <c r="F165" s="376">
        <f t="shared" si="164"/>
        <v>1011.9047619047619</v>
      </c>
      <c r="G165" s="376">
        <f t="shared" si="164"/>
        <v>0</v>
      </c>
      <c r="H165" s="377">
        <v>0</v>
      </c>
      <c r="I165" s="376">
        <v>0</v>
      </c>
      <c r="J165" s="376">
        <f t="shared" si="16"/>
        <v>0</v>
      </c>
      <c r="K165" s="378">
        <f t="shared" si="133"/>
        <v>0</v>
      </c>
      <c r="L165" s="379">
        <f t="shared" si="1"/>
        <v>0</v>
      </c>
      <c r="M165" s="380">
        <f t="shared" si="2"/>
        <v>37550.366300366302</v>
      </c>
    </row>
    <row r="166" spans="3:13" ht="14.25" customHeight="1" x14ac:dyDescent="0.25">
      <c r="C166" s="375">
        <v>48029</v>
      </c>
      <c r="D166" s="376">
        <f t="shared" ref="D166:G166" si="165">IFERROR(IF((SUM(D$12:D165)&lt;D$11),D$11/D$10,0),0)</f>
        <v>0</v>
      </c>
      <c r="E166" s="376">
        <f t="shared" si="165"/>
        <v>36538.461538461539</v>
      </c>
      <c r="F166" s="376">
        <f t="shared" si="165"/>
        <v>1011.9047619047619</v>
      </c>
      <c r="G166" s="376">
        <f t="shared" si="165"/>
        <v>0</v>
      </c>
      <c r="H166" s="377">
        <v>0</v>
      </c>
      <c r="I166" s="376">
        <v>0</v>
      </c>
      <c r="J166" s="376">
        <f t="shared" si="16"/>
        <v>0</v>
      </c>
      <c r="K166" s="378">
        <f t="shared" si="133"/>
        <v>0</v>
      </c>
      <c r="L166" s="379">
        <f t="shared" si="1"/>
        <v>0</v>
      </c>
      <c r="M166" s="380">
        <f t="shared" si="2"/>
        <v>37550.366300366302</v>
      </c>
    </row>
    <row r="167" spans="3:13" ht="14.25" customHeight="1" x14ac:dyDescent="0.25">
      <c r="C167" s="375">
        <v>48060</v>
      </c>
      <c r="D167" s="376">
        <f t="shared" ref="D167:G167" si="166">IFERROR(IF((SUM(D$12:D166)&lt;D$11),D$11/D$10,0),0)</f>
        <v>0</v>
      </c>
      <c r="E167" s="376">
        <f t="shared" si="166"/>
        <v>36538.461538461539</v>
      </c>
      <c r="F167" s="376">
        <f t="shared" si="166"/>
        <v>1011.9047619047619</v>
      </c>
      <c r="G167" s="376">
        <f t="shared" si="166"/>
        <v>0</v>
      </c>
      <c r="H167" s="377">
        <v>0</v>
      </c>
      <c r="I167" s="376">
        <v>0</v>
      </c>
      <c r="J167" s="376">
        <f t="shared" si="16"/>
        <v>0</v>
      </c>
      <c r="K167" s="378">
        <f t="shared" si="133"/>
        <v>0</v>
      </c>
      <c r="L167" s="379">
        <f t="shared" si="1"/>
        <v>0</v>
      </c>
      <c r="M167" s="380">
        <f t="shared" si="2"/>
        <v>37550.366300366302</v>
      </c>
    </row>
    <row r="168" spans="3:13" ht="14.25" customHeight="1" x14ac:dyDescent="0.25">
      <c r="C168" s="375">
        <v>48091</v>
      </c>
      <c r="D168" s="376">
        <f t="shared" ref="D168:G168" si="167">IFERROR(IF((SUM(D$12:D167)&lt;D$11),D$11/D$10,0),0)</f>
        <v>0</v>
      </c>
      <c r="E168" s="376">
        <f t="shared" si="167"/>
        <v>36538.461538461539</v>
      </c>
      <c r="F168" s="376">
        <f t="shared" si="167"/>
        <v>1011.9047619047619</v>
      </c>
      <c r="G168" s="376">
        <f t="shared" si="167"/>
        <v>0</v>
      </c>
      <c r="H168" s="377">
        <v>0</v>
      </c>
      <c r="I168" s="376">
        <v>0</v>
      </c>
      <c r="J168" s="376">
        <f t="shared" si="16"/>
        <v>0</v>
      </c>
      <c r="K168" s="378">
        <f t="shared" si="133"/>
        <v>0</v>
      </c>
      <c r="L168" s="379">
        <f t="shared" si="1"/>
        <v>0</v>
      </c>
      <c r="M168" s="380">
        <f t="shared" si="2"/>
        <v>37550.366300366302</v>
      </c>
    </row>
    <row r="169" spans="3:13" ht="14.25" customHeight="1" x14ac:dyDescent="0.25">
      <c r="C169" s="375">
        <v>48121</v>
      </c>
      <c r="D169" s="376">
        <f t="shared" ref="D169:D181" si="168">IFERROR(IF((SUM(D$12:D168)&lt;D$11),D$11/D$10,0),0)</f>
        <v>0</v>
      </c>
      <c r="E169" s="376">
        <f>IFERROR(IF((SUM(E$12:E168)&lt;E$11),E$11/E$10,0),0)/2</f>
        <v>18269.23076923077</v>
      </c>
      <c r="F169" s="376">
        <f t="shared" ref="F169:G169" si="169">IFERROR(IF((SUM(F$12:F168)&lt;F$11),F$11/F$10,0),0)</f>
        <v>1011.9047619047619</v>
      </c>
      <c r="G169" s="376">
        <f t="shared" si="169"/>
        <v>0</v>
      </c>
      <c r="H169" s="377">
        <v>0</v>
      </c>
      <c r="I169" s="376">
        <v>0</v>
      </c>
      <c r="J169" s="376">
        <f t="shared" si="16"/>
        <v>0</v>
      </c>
      <c r="K169" s="378">
        <f t="shared" si="133"/>
        <v>0</v>
      </c>
      <c r="L169" s="379">
        <f t="shared" si="1"/>
        <v>0</v>
      </c>
      <c r="M169" s="380">
        <f t="shared" si="2"/>
        <v>19281.135531135533</v>
      </c>
    </row>
    <row r="170" spans="3:13" ht="14.25" customHeight="1" x14ac:dyDescent="0.25">
      <c r="C170" s="375">
        <v>48152</v>
      </c>
      <c r="D170" s="376">
        <f t="shared" si="168"/>
        <v>0</v>
      </c>
      <c r="E170" s="376">
        <f t="shared" ref="E170:G170" si="170">IFERROR(IF((SUM(E$12:E169)&lt;E$11),E$11/E$10,0),0)</f>
        <v>0</v>
      </c>
      <c r="F170" s="376">
        <f t="shared" si="170"/>
        <v>1011.9047619047619</v>
      </c>
      <c r="G170" s="376">
        <f t="shared" si="170"/>
        <v>0</v>
      </c>
      <c r="H170" s="377">
        <v>0</v>
      </c>
      <c r="I170" s="376">
        <v>0</v>
      </c>
      <c r="J170" s="376">
        <f t="shared" si="16"/>
        <v>0</v>
      </c>
      <c r="K170" s="378">
        <f t="shared" si="133"/>
        <v>0</v>
      </c>
      <c r="L170" s="379">
        <f t="shared" si="1"/>
        <v>0</v>
      </c>
      <c r="M170" s="380">
        <f t="shared" si="2"/>
        <v>1011.9047619047619</v>
      </c>
    </row>
    <row r="171" spans="3:13" ht="14.25" customHeight="1" x14ac:dyDescent="0.25">
      <c r="C171" s="375">
        <v>48182</v>
      </c>
      <c r="D171" s="376">
        <f t="shared" si="168"/>
        <v>0</v>
      </c>
      <c r="E171" s="376">
        <f t="shared" ref="E171:G171" si="171">IFERROR(IF((SUM(E$12:E170)&lt;E$11),E$11/E$10,0),0)</f>
        <v>0</v>
      </c>
      <c r="F171" s="376">
        <f t="shared" si="171"/>
        <v>1011.9047619047619</v>
      </c>
      <c r="G171" s="376">
        <f t="shared" si="171"/>
        <v>0</v>
      </c>
      <c r="H171" s="377">
        <v>0</v>
      </c>
      <c r="I171" s="376">
        <v>0</v>
      </c>
      <c r="J171" s="376">
        <f t="shared" si="16"/>
        <v>0</v>
      </c>
      <c r="K171" s="378">
        <f t="shared" si="133"/>
        <v>0</v>
      </c>
      <c r="L171" s="379">
        <f t="shared" si="1"/>
        <v>0</v>
      </c>
      <c r="M171" s="380">
        <f t="shared" si="2"/>
        <v>1011.9047619047619</v>
      </c>
    </row>
    <row r="172" spans="3:13" ht="14.25" customHeight="1" x14ac:dyDescent="0.25">
      <c r="C172" s="375">
        <v>48213</v>
      </c>
      <c r="D172" s="376">
        <f t="shared" si="168"/>
        <v>0</v>
      </c>
      <c r="E172" s="376">
        <f t="shared" ref="E172:G172" si="172">IFERROR(IF((SUM(E$12:E171)&lt;E$11),E$11/E$10,0),0)</f>
        <v>0</v>
      </c>
      <c r="F172" s="376">
        <f t="shared" si="172"/>
        <v>1011.9047619047619</v>
      </c>
      <c r="G172" s="376">
        <f t="shared" si="172"/>
        <v>0</v>
      </c>
      <c r="H172" s="377">
        <v>0</v>
      </c>
      <c r="I172" s="376">
        <v>0</v>
      </c>
      <c r="J172" s="376">
        <f t="shared" si="16"/>
        <v>0</v>
      </c>
      <c r="K172" s="378">
        <f t="shared" si="133"/>
        <v>0</v>
      </c>
      <c r="L172" s="379">
        <f t="shared" si="1"/>
        <v>0</v>
      </c>
      <c r="M172" s="380">
        <f t="shared" si="2"/>
        <v>1011.9047619047619</v>
      </c>
    </row>
    <row r="173" spans="3:13" ht="14.25" customHeight="1" x14ac:dyDescent="0.25">
      <c r="C173" s="375">
        <v>48244</v>
      </c>
      <c r="D173" s="376">
        <f t="shared" si="168"/>
        <v>0</v>
      </c>
      <c r="E173" s="376">
        <f t="shared" ref="E173:G173" si="173">IFERROR(IF((SUM(E$12:E172)&lt;E$11),E$11/E$10,0),0)</f>
        <v>0</v>
      </c>
      <c r="F173" s="376">
        <f t="shared" si="173"/>
        <v>1011.9047619047619</v>
      </c>
      <c r="G173" s="376">
        <f t="shared" si="173"/>
        <v>0</v>
      </c>
      <c r="H173" s="377">
        <v>0</v>
      </c>
      <c r="I173" s="376">
        <v>0</v>
      </c>
      <c r="J173" s="376">
        <f t="shared" si="16"/>
        <v>0</v>
      </c>
      <c r="K173" s="378">
        <f t="shared" si="133"/>
        <v>0</v>
      </c>
      <c r="L173" s="379">
        <f t="shared" si="1"/>
        <v>0</v>
      </c>
      <c r="M173" s="380">
        <f t="shared" si="2"/>
        <v>1011.9047619047619</v>
      </c>
    </row>
    <row r="174" spans="3:13" ht="14.25" customHeight="1" x14ac:dyDescent="0.25">
      <c r="C174" s="375">
        <v>48273</v>
      </c>
      <c r="D174" s="376">
        <f t="shared" si="168"/>
        <v>0</v>
      </c>
      <c r="E174" s="376">
        <f t="shared" ref="E174:G174" si="174">IFERROR(IF((SUM(E$12:E173)&lt;E$11),E$11/E$10,0),0)</f>
        <v>0</v>
      </c>
      <c r="F174" s="376">
        <f t="shared" si="174"/>
        <v>1011.9047619047619</v>
      </c>
      <c r="G174" s="376">
        <f t="shared" si="174"/>
        <v>0</v>
      </c>
      <c r="H174" s="377">
        <v>0</v>
      </c>
      <c r="I174" s="376">
        <v>0</v>
      </c>
      <c r="J174" s="376">
        <f t="shared" si="16"/>
        <v>0</v>
      </c>
      <c r="K174" s="378">
        <f t="shared" si="133"/>
        <v>0</v>
      </c>
      <c r="L174" s="379">
        <f t="shared" si="1"/>
        <v>0</v>
      </c>
      <c r="M174" s="380">
        <f t="shared" si="2"/>
        <v>1011.9047619047619</v>
      </c>
    </row>
    <row r="175" spans="3:13" ht="14.25" customHeight="1" x14ac:dyDescent="0.25">
      <c r="C175" s="375">
        <v>48304</v>
      </c>
      <c r="D175" s="376">
        <f t="shared" si="168"/>
        <v>0</v>
      </c>
      <c r="E175" s="376">
        <f t="shared" ref="E175:G175" si="175">IFERROR(IF((SUM(E$12:E174)&lt;E$11),E$11/E$10,0),0)</f>
        <v>0</v>
      </c>
      <c r="F175" s="376">
        <f t="shared" si="175"/>
        <v>1011.9047619047619</v>
      </c>
      <c r="G175" s="376">
        <f t="shared" si="175"/>
        <v>0</v>
      </c>
      <c r="H175" s="377">
        <v>0</v>
      </c>
      <c r="I175" s="376">
        <v>0</v>
      </c>
      <c r="J175" s="376">
        <f t="shared" si="16"/>
        <v>0</v>
      </c>
      <c r="K175" s="378">
        <f t="shared" si="133"/>
        <v>0</v>
      </c>
      <c r="L175" s="379">
        <f t="shared" si="1"/>
        <v>0</v>
      </c>
      <c r="M175" s="380">
        <f t="shared" si="2"/>
        <v>1011.9047619047619</v>
      </c>
    </row>
    <row r="176" spans="3:13" ht="14.25" customHeight="1" x14ac:dyDescent="0.25">
      <c r="C176" s="375">
        <v>48334</v>
      </c>
      <c r="D176" s="376">
        <f t="shared" si="168"/>
        <v>0</v>
      </c>
      <c r="E176" s="376">
        <f t="shared" ref="E176:G176" si="176">IFERROR(IF((SUM(E$12:E175)&lt;E$11),E$11/E$10,0),0)</f>
        <v>0</v>
      </c>
      <c r="F176" s="376">
        <f t="shared" si="176"/>
        <v>1011.9047619047619</v>
      </c>
      <c r="G176" s="376">
        <f t="shared" si="176"/>
        <v>0</v>
      </c>
      <c r="H176" s="377">
        <v>0</v>
      </c>
      <c r="I176" s="376">
        <v>0</v>
      </c>
      <c r="J176" s="376">
        <f t="shared" si="16"/>
        <v>0</v>
      </c>
      <c r="K176" s="378">
        <f t="shared" si="133"/>
        <v>0</v>
      </c>
      <c r="L176" s="379">
        <f t="shared" si="1"/>
        <v>0</v>
      </c>
      <c r="M176" s="380">
        <f t="shared" si="2"/>
        <v>1011.9047619047619</v>
      </c>
    </row>
    <row r="177" spans="3:13" ht="14.25" customHeight="1" x14ac:dyDescent="0.25">
      <c r="C177" s="375">
        <v>48365</v>
      </c>
      <c r="D177" s="376">
        <f t="shared" si="168"/>
        <v>0</v>
      </c>
      <c r="E177" s="376">
        <f t="shared" ref="E177:G177" si="177">IFERROR(IF((SUM(E$12:E176)&lt;E$11),E$11/E$10,0),0)</f>
        <v>0</v>
      </c>
      <c r="F177" s="376">
        <f t="shared" si="177"/>
        <v>1011.9047619047619</v>
      </c>
      <c r="G177" s="376">
        <f t="shared" si="177"/>
        <v>0</v>
      </c>
      <c r="H177" s="377">
        <v>0</v>
      </c>
      <c r="I177" s="376">
        <v>0</v>
      </c>
      <c r="J177" s="376">
        <f t="shared" si="16"/>
        <v>0</v>
      </c>
      <c r="K177" s="378">
        <f t="shared" si="133"/>
        <v>0</v>
      </c>
      <c r="L177" s="379">
        <f t="shared" si="1"/>
        <v>0</v>
      </c>
      <c r="M177" s="380">
        <f t="shared" si="2"/>
        <v>1011.9047619047619</v>
      </c>
    </row>
    <row r="178" spans="3:13" ht="14.25" customHeight="1" x14ac:dyDescent="0.25">
      <c r="C178" s="375">
        <v>48395</v>
      </c>
      <c r="D178" s="376">
        <f t="shared" si="168"/>
        <v>0</v>
      </c>
      <c r="E178" s="376">
        <f t="shared" ref="E178:G178" si="178">IFERROR(IF((SUM(E$12:E177)&lt;E$11),E$11/E$10,0),0)</f>
        <v>0</v>
      </c>
      <c r="F178" s="376">
        <f t="shared" si="178"/>
        <v>1011.9047619047619</v>
      </c>
      <c r="G178" s="376">
        <f t="shared" si="178"/>
        <v>0</v>
      </c>
      <c r="H178" s="377">
        <v>0</v>
      </c>
      <c r="I178" s="376">
        <v>0</v>
      </c>
      <c r="J178" s="376">
        <f t="shared" si="16"/>
        <v>0</v>
      </c>
      <c r="K178" s="378">
        <f t="shared" si="133"/>
        <v>0</v>
      </c>
      <c r="L178" s="379">
        <f t="shared" si="1"/>
        <v>0</v>
      </c>
      <c r="M178" s="380">
        <f t="shared" si="2"/>
        <v>1011.9047619047619</v>
      </c>
    </row>
    <row r="179" spans="3:13" ht="14.25" customHeight="1" x14ac:dyDescent="0.25">
      <c r="C179" s="375">
        <v>48426</v>
      </c>
      <c r="D179" s="376">
        <f t="shared" si="168"/>
        <v>0</v>
      </c>
      <c r="E179" s="376">
        <f t="shared" ref="E179:G179" si="179">IFERROR(IF((SUM(E$12:E178)&lt;E$11),E$11/E$10,0),0)</f>
        <v>0</v>
      </c>
      <c r="F179" s="376">
        <f t="shared" si="179"/>
        <v>1011.9047619047619</v>
      </c>
      <c r="G179" s="376">
        <f t="shared" si="179"/>
        <v>0</v>
      </c>
      <c r="H179" s="377">
        <v>0</v>
      </c>
      <c r="I179" s="376">
        <v>0</v>
      </c>
      <c r="J179" s="376">
        <f t="shared" si="16"/>
        <v>0</v>
      </c>
      <c r="K179" s="378">
        <f t="shared" si="133"/>
        <v>0</v>
      </c>
      <c r="L179" s="379">
        <f t="shared" si="1"/>
        <v>0</v>
      </c>
      <c r="M179" s="380">
        <f t="shared" si="2"/>
        <v>1011.9047619047619</v>
      </c>
    </row>
    <row r="180" spans="3:13" ht="14.25" customHeight="1" x14ac:dyDescent="0.25">
      <c r="C180" s="375">
        <v>48457</v>
      </c>
      <c r="D180" s="376">
        <f t="shared" si="168"/>
        <v>0</v>
      </c>
      <c r="E180" s="376">
        <f t="shared" ref="E180:G180" si="180">IFERROR(IF((SUM(E$12:E179)&lt;E$11),E$11/E$10,0),0)</f>
        <v>0</v>
      </c>
      <c r="F180" s="376">
        <f t="shared" si="180"/>
        <v>1011.9047619047619</v>
      </c>
      <c r="G180" s="376">
        <f t="shared" si="180"/>
        <v>0</v>
      </c>
      <c r="H180" s="377">
        <v>0</v>
      </c>
      <c r="I180" s="376">
        <v>0</v>
      </c>
      <c r="J180" s="376">
        <f t="shared" si="16"/>
        <v>0</v>
      </c>
      <c r="K180" s="378">
        <f t="shared" si="133"/>
        <v>0</v>
      </c>
      <c r="L180" s="379">
        <f t="shared" si="1"/>
        <v>0</v>
      </c>
      <c r="M180" s="380">
        <f t="shared" si="2"/>
        <v>1011.9047619047619</v>
      </c>
    </row>
    <row r="181" spans="3:13" ht="14.25" customHeight="1" x14ac:dyDescent="0.25">
      <c r="C181" s="384">
        <v>48487</v>
      </c>
      <c r="D181" s="385">
        <f t="shared" si="168"/>
        <v>0</v>
      </c>
      <c r="E181" s="385">
        <f>IFERROR(IF((SUM(E$12:E180)&lt;E$11),E$11/E$10,0),0)</f>
        <v>0</v>
      </c>
      <c r="F181" s="385">
        <f>IFERROR(IF((SUM(F$12:F180)&lt;F$11),F$11/F$10,0),0)/2</f>
        <v>505.95238095238096</v>
      </c>
      <c r="G181" s="385">
        <f>IFERROR(IF((SUM(G$12:G180)&lt;G$11),G$11/G$10,0),0)</f>
        <v>0</v>
      </c>
      <c r="H181" s="386">
        <v>0</v>
      </c>
      <c r="I181" s="387">
        <v>0</v>
      </c>
      <c r="J181" s="387"/>
      <c r="K181" s="387"/>
      <c r="L181" s="388"/>
      <c r="M181" s="389">
        <f t="shared" si="2"/>
        <v>505.95238095238096</v>
      </c>
    </row>
    <row r="182" spans="3:13" ht="14.25" customHeight="1" x14ac:dyDescent="0.25">
      <c r="C182" s="342"/>
      <c r="D182" s="342"/>
      <c r="E182" s="342"/>
      <c r="F182" s="342"/>
      <c r="G182" s="342"/>
      <c r="H182" s="342"/>
      <c r="I182" s="342"/>
      <c r="J182" s="342"/>
      <c r="K182" s="342"/>
      <c r="L182" s="342"/>
      <c r="M182" s="342"/>
    </row>
    <row r="183" spans="3:13" ht="14.25" customHeight="1" x14ac:dyDescent="0.25">
      <c r="C183" s="390" t="s">
        <v>380</v>
      </c>
      <c r="D183" s="391">
        <f t="shared" ref="D183:K183" si="181">D11-SUM(D13:D181)</f>
        <v>0</v>
      </c>
      <c r="E183" s="391">
        <f t="shared" si="181"/>
        <v>-1.3969838619232178E-8</v>
      </c>
      <c r="F183" s="391">
        <f t="shared" si="181"/>
        <v>0</v>
      </c>
      <c r="G183" s="391">
        <f t="shared" si="181"/>
        <v>0</v>
      </c>
      <c r="H183" s="391">
        <f t="shared" si="181"/>
        <v>0</v>
      </c>
      <c r="I183" s="391">
        <f t="shared" si="181"/>
        <v>-2.9103830456733704E-10</v>
      </c>
      <c r="J183" s="391">
        <f t="shared" si="181"/>
        <v>0</v>
      </c>
      <c r="K183" s="391">
        <f t="shared" si="181"/>
        <v>0</v>
      </c>
      <c r="L183" s="391"/>
      <c r="M183" s="391">
        <f>M11-SUM(M13:M181)</f>
        <v>-95003.60999982059</v>
      </c>
    </row>
  </sheetData>
  <mergeCells count="1">
    <mergeCell ref="O10:R10"/>
  </mergeCells>
  <pageMargins left="0.7" right="0.7" top="0.75" bottom="0.75" header="0" footer="0"/>
  <pageSetup orientation="portrai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rgb="FF0B4A66"/>
  </sheetPr>
  <dimension ref="A1"/>
  <sheetViews>
    <sheetView workbookViewId="0"/>
  </sheetViews>
  <sheetFormatPr defaultColWidth="14.42578125" defaultRowHeight="15" customHeight="1" x14ac:dyDescent="0.25"/>
  <cols>
    <col min="1" max="26" width="8.7109375" customWidth="1"/>
  </cols>
  <sheetData/>
  <pageMargins left="0.7" right="0.7" top="0.75" bottom="0.75" header="0" footer="0"/>
  <pageSetup orientation="landscape"/>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rgb="FF116F99"/>
  </sheetPr>
  <dimension ref="A1:V157"/>
  <sheetViews>
    <sheetView zoomScaleNormal="100" workbookViewId="0">
      <pane xSplit="1" ySplit="5" topLeftCell="B126" activePane="bottomRight" state="frozen"/>
      <selection pane="topRight" activeCell="B1" sqref="B1"/>
      <selection pane="bottomLeft" activeCell="A6" sqref="A6"/>
      <selection pane="bottomRight" activeCell="A93" sqref="A93"/>
    </sheetView>
  </sheetViews>
  <sheetFormatPr defaultColWidth="14.42578125" defaultRowHeight="15" customHeight="1" outlineLevelCol="1" x14ac:dyDescent="0.25"/>
  <cols>
    <col min="1" max="1" width="49.85546875" customWidth="1"/>
    <col min="2" max="2" width="15.42578125" customWidth="1"/>
    <col min="3" max="3" width="15.5703125" customWidth="1"/>
    <col min="4" max="13" width="15.42578125" customWidth="1" outlineLevel="1"/>
    <col min="14" max="14" width="15.140625" customWidth="1"/>
    <col min="15" max="15" width="3.42578125" customWidth="1"/>
    <col min="16" max="16" width="56.42578125" customWidth="1"/>
    <col min="17" max="17" width="19.85546875" customWidth="1"/>
    <col min="18" max="18" width="35.140625" customWidth="1"/>
    <col min="19" max="19" width="41.85546875" customWidth="1"/>
    <col min="20" max="20" width="3.42578125" customWidth="1"/>
    <col min="21" max="21" width="10.85546875" customWidth="1"/>
    <col min="22" max="22" width="6.5703125" customWidth="1"/>
    <col min="23" max="26" width="9.140625" customWidth="1"/>
  </cols>
  <sheetData>
    <row r="1" spans="1:22" ht="14.25" customHeight="1" x14ac:dyDescent="0.25">
      <c r="A1" s="698" t="s">
        <v>734</v>
      </c>
      <c r="B1" s="671"/>
      <c r="C1" s="671"/>
      <c r="D1" s="671"/>
      <c r="E1" s="671"/>
      <c r="F1" s="671"/>
      <c r="G1" s="671"/>
      <c r="H1" s="671"/>
      <c r="I1" s="671"/>
      <c r="J1" s="671"/>
      <c r="K1" s="671"/>
      <c r="L1" s="671"/>
      <c r="M1" s="671"/>
      <c r="N1" s="671"/>
      <c r="O1" s="313"/>
      <c r="P1" s="313"/>
      <c r="Q1" s="313"/>
      <c r="R1" s="313"/>
      <c r="S1" s="313"/>
      <c r="T1" s="313"/>
      <c r="U1" s="313"/>
      <c r="V1" s="313"/>
    </row>
    <row r="2" spans="1:22" ht="14.25" customHeight="1" x14ac:dyDescent="0.25">
      <c r="A2" s="698" t="s">
        <v>387</v>
      </c>
      <c r="B2" s="671"/>
      <c r="C2" s="671"/>
      <c r="D2" s="671"/>
      <c r="E2" s="671"/>
      <c r="F2" s="671"/>
      <c r="G2" s="671"/>
      <c r="H2" s="671"/>
      <c r="I2" s="671"/>
      <c r="J2" s="671"/>
      <c r="K2" s="671"/>
      <c r="L2" s="671"/>
      <c r="M2" s="671"/>
      <c r="N2" s="671"/>
      <c r="O2" s="313"/>
      <c r="P2" s="313"/>
      <c r="Q2" s="313"/>
      <c r="R2" s="313"/>
      <c r="S2" s="313"/>
      <c r="T2" s="313"/>
      <c r="U2" s="313"/>
      <c r="V2" s="313"/>
    </row>
    <row r="3" spans="1:22" ht="14.25" customHeight="1" x14ac:dyDescent="0.25">
      <c r="A3" s="699" t="s">
        <v>388</v>
      </c>
      <c r="B3" s="671"/>
      <c r="C3" s="671"/>
      <c r="D3" s="671"/>
      <c r="E3" s="671"/>
      <c r="F3" s="671"/>
      <c r="G3" s="671"/>
      <c r="H3" s="671"/>
      <c r="I3" s="671"/>
      <c r="J3" s="671"/>
      <c r="K3" s="671"/>
      <c r="L3" s="671"/>
      <c r="M3" s="671"/>
      <c r="N3" s="671"/>
      <c r="O3" s="313"/>
      <c r="P3" s="313"/>
      <c r="Q3" s="313"/>
      <c r="R3" s="313"/>
      <c r="S3" s="313"/>
      <c r="T3" s="313"/>
      <c r="U3" s="313"/>
      <c r="V3" s="313"/>
    </row>
    <row r="4" spans="1:22" ht="14.25" customHeight="1" x14ac:dyDescent="0.25">
      <c r="B4" s="22"/>
      <c r="C4" s="22"/>
      <c r="D4" s="22"/>
      <c r="E4" s="22"/>
      <c r="F4" s="22"/>
      <c r="G4" s="22"/>
      <c r="H4" s="22"/>
      <c r="I4" s="22"/>
      <c r="J4" s="22"/>
      <c r="K4" s="22"/>
      <c r="O4" s="313"/>
      <c r="P4" s="315">
        <v>7</v>
      </c>
      <c r="Q4" s="315">
        <v>8</v>
      </c>
      <c r="R4" s="315">
        <v>9</v>
      </c>
      <c r="S4" s="315">
        <v>10</v>
      </c>
      <c r="T4" s="313"/>
      <c r="U4" s="700" t="s">
        <v>153</v>
      </c>
      <c r="V4" s="701"/>
    </row>
    <row r="5" spans="1:22" ht="14.25" customHeight="1" x14ac:dyDescent="0.25">
      <c r="A5" s="316"/>
      <c r="B5" s="317">
        <f>'Dispatch Monthly Func P&amp;L'!D5</f>
        <v>45688</v>
      </c>
      <c r="C5" s="317">
        <f t="shared" ref="C5:M5" si="0">EOMONTH(B5,1)</f>
        <v>45716</v>
      </c>
      <c r="D5" s="317">
        <f t="shared" si="0"/>
        <v>45747</v>
      </c>
      <c r="E5" s="317">
        <f t="shared" si="0"/>
        <v>45777</v>
      </c>
      <c r="F5" s="317">
        <f t="shared" si="0"/>
        <v>45808</v>
      </c>
      <c r="G5" s="317">
        <f t="shared" si="0"/>
        <v>45838</v>
      </c>
      <c r="H5" s="317">
        <f t="shared" si="0"/>
        <v>45869</v>
      </c>
      <c r="I5" s="317">
        <f t="shared" si="0"/>
        <v>45900</v>
      </c>
      <c r="J5" s="317">
        <f t="shared" si="0"/>
        <v>45930</v>
      </c>
      <c r="K5" s="317">
        <f t="shared" si="0"/>
        <v>45961</v>
      </c>
      <c r="L5" s="317">
        <f t="shared" si="0"/>
        <v>45991</v>
      </c>
      <c r="M5" s="317">
        <f t="shared" si="0"/>
        <v>46022</v>
      </c>
      <c r="N5" s="318" t="s">
        <v>14</v>
      </c>
      <c r="O5" s="313"/>
      <c r="P5" s="315" t="s">
        <v>389</v>
      </c>
      <c r="Q5" s="315" t="s">
        <v>390</v>
      </c>
      <c r="R5" s="315" t="s">
        <v>391</v>
      </c>
      <c r="S5" s="133" t="s">
        <v>392</v>
      </c>
      <c r="T5" s="313"/>
      <c r="U5" s="315" t="s">
        <v>393</v>
      </c>
      <c r="V5" s="315" t="s">
        <v>394</v>
      </c>
    </row>
    <row r="6" spans="1:22" ht="15" customHeight="1" x14ac:dyDescent="0.25">
      <c r="A6" s="319" t="s">
        <v>395</v>
      </c>
      <c r="B6" s="320"/>
      <c r="C6" s="320"/>
      <c r="D6" s="320"/>
      <c r="E6" s="320"/>
      <c r="F6" s="320"/>
      <c r="G6" s="320"/>
      <c r="H6" s="320"/>
      <c r="I6" s="320"/>
      <c r="J6" s="320"/>
      <c r="K6" s="320"/>
      <c r="L6" s="320"/>
      <c r="M6" s="320"/>
      <c r="N6" s="320"/>
      <c r="O6" s="313"/>
      <c r="P6" s="321" t="s">
        <v>396</v>
      </c>
      <c r="Q6" s="321" t="s">
        <v>396</v>
      </c>
      <c r="R6" s="321" t="s">
        <v>396</v>
      </c>
      <c r="S6" s="321" t="s">
        <v>396</v>
      </c>
      <c r="T6" s="313"/>
      <c r="U6" s="322">
        <f t="array" ref="U6">IFERROR(INDEX($B6:$M6,MATCH(Inputs!$C$2,'Youreka P&amp;L'!$B$5:$M$5,0))-INDEX($B6:$M6,MATCH(EOMONTH(Inputs!$C$2,-1),'Youreka P&amp;L'!$B$5:$M$5,0)),)</f>
        <v>0</v>
      </c>
      <c r="V6" s="323">
        <f t="array" ref="V6">IFERROR(INDEX($B6:$M6,MATCH(Inputs!$C$2,'Youreka P&amp;L'!$B$5:$M$5,0))/INDEX($B6:$M6,MATCH(EOMONTH(Inputs!$C$2,-1),'Youreka P&amp;L'!$B$5:$M$5,0))-1,)</f>
        <v>0</v>
      </c>
    </row>
    <row r="7" spans="1:22" ht="15" customHeight="1" x14ac:dyDescent="0.25">
      <c r="A7" s="319" t="s">
        <v>735</v>
      </c>
      <c r="B7" s="320"/>
      <c r="C7" s="320"/>
      <c r="D7" s="320"/>
      <c r="E7" s="320"/>
      <c r="F7" s="320"/>
      <c r="G7" s="320"/>
      <c r="H7" s="320"/>
      <c r="I7" s="320"/>
      <c r="J7" s="320"/>
      <c r="K7" s="320"/>
      <c r="L7" s="320"/>
      <c r="M7" s="320"/>
      <c r="N7" s="325"/>
      <c r="O7" s="313"/>
      <c r="P7" s="321" t="s">
        <v>44</v>
      </c>
      <c r="Q7" s="321" t="s">
        <v>396</v>
      </c>
      <c r="R7" s="321" t="s">
        <v>44</v>
      </c>
      <c r="S7" s="321" t="s">
        <v>38</v>
      </c>
      <c r="T7" s="313"/>
      <c r="U7" s="322">
        <f t="array" ref="U7">IFERROR(INDEX($B7:$M7,MATCH(Inputs!$C$2,'Youreka P&amp;L'!$B$5:$M$5,0))-INDEX($B7:$M7,MATCH(EOMONTH(Inputs!$C$2,-1),'Youreka P&amp;L'!$B$5:$M$5,0)),)</f>
        <v>0</v>
      </c>
      <c r="V7" s="323">
        <f t="array" ref="V7">IFERROR(INDEX($B7:$M7,MATCH(Inputs!$C$2,'Youreka P&amp;L'!$B$5:$M$5,0))/INDEX($B7:$M7,MATCH(EOMONTH(Inputs!$C$2,-1),'Youreka P&amp;L'!$B$5:$M$5,0))-1,)</f>
        <v>0</v>
      </c>
    </row>
    <row r="8" spans="1:22" ht="15" customHeight="1" x14ac:dyDescent="0.25">
      <c r="A8" s="319" t="s">
        <v>398</v>
      </c>
      <c r="B8" s="328">
        <v>12333.33</v>
      </c>
      <c r="C8" s="328">
        <v>11958.33</v>
      </c>
      <c r="D8" s="328">
        <v>14458.33</v>
      </c>
      <c r="E8" s="328">
        <v>10806.66</v>
      </c>
      <c r="F8" s="328">
        <v>23613.33</v>
      </c>
      <c r="G8" s="328">
        <v>18863.330000000002</v>
      </c>
      <c r="H8" s="328">
        <v>13220.83</v>
      </c>
      <c r="I8" s="328">
        <v>42858.33</v>
      </c>
      <c r="J8" s="328">
        <v>69948.83</v>
      </c>
      <c r="K8" s="328">
        <v>24093.33</v>
      </c>
      <c r="L8" s="328">
        <v>27615.33</v>
      </c>
      <c r="M8" s="328">
        <v>22500</v>
      </c>
      <c r="N8" s="325">
        <f>SUM(B8:M8)</f>
        <v>292269.96000000002</v>
      </c>
      <c r="O8" s="313"/>
      <c r="P8" s="321" t="s">
        <v>44</v>
      </c>
      <c r="Q8" s="321" t="s">
        <v>396</v>
      </c>
      <c r="R8" s="321" t="s">
        <v>44</v>
      </c>
      <c r="S8" s="321" t="s">
        <v>399</v>
      </c>
      <c r="T8" s="313"/>
      <c r="U8" s="322">
        <f t="array" ref="U8">IFERROR(INDEX($B8:$M8,MATCH(Inputs!$C$2,'Youreka P&amp;L'!$B$5:$M$5,0))-INDEX($B8:$M8,MATCH(EOMONTH(Inputs!$C$2,-1),'Youreka P&amp;L'!$B$5:$M$5,0)),)</f>
        <v>-5115.3300000000017</v>
      </c>
      <c r="V8" s="323">
        <f t="array" ref="V8">IFERROR(INDEX($B8:$M8,MATCH(Inputs!$C$2,'Youreka P&amp;L'!$B$5:$M$5,0))/INDEX($B8:$M8,MATCH(EOMONTH(Inputs!$C$2,-1),'Youreka P&amp;L'!$B$5:$M$5,0))-1,)</f>
        <v>-0.18523515742886298</v>
      </c>
    </row>
    <row r="9" spans="1:22" ht="15" customHeight="1" x14ac:dyDescent="0.25">
      <c r="A9" s="319" t="s">
        <v>736</v>
      </c>
      <c r="B9" s="326">
        <f t="shared" ref="B9:M9" si="1">(B7)+(B8)</f>
        <v>12333.33</v>
      </c>
      <c r="C9" s="326">
        <f t="shared" si="1"/>
        <v>11958.33</v>
      </c>
      <c r="D9" s="326">
        <f t="shared" si="1"/>
        <v>14458.33</v>
      </c>
      <c r="E9" s="326">
        <f t="shared" si="1"/>
        <v>10806.66</v>
      </c>
      <c r="F9" s="326">
        <f t="shared" si="1"/>
        <v>23613.33</v>
      </c>
      <c r="G9" s="326">
        <f t="shared" si="1"/>
        <v>18863.330000000002</v>
      </c>
      <c r="H9" s="326">
        <f t="shared" si="1"/>
        <v>13220.83</v>
      </c>
      <c r="I9" s="326">
        <f t="shared" si="1"/>
        <v>42858.33</v>
      </c>
      <c r="J9" s="326">
        <f t="shared" si="1"/>
        <v>69948.83</v>
      </c>
      <c r="K9" s="326">
        <f t="shared" si="1"/>
        <v>24093.33</v>
      </c>
      <c r="L9" s="326">
        <f t="shared" si="1"/>
        <v>27615.33</v>
      </c>
      <c r="M9" s="326">
        <f t="shared" si="1"/>
        <v>22500</v>
      </c>
      <c r="N9" s="326">
        <f>(((((((((((B9)+(C9))+(D9))+(E9))+(F9))+(G9))+(H9))+(I9))+(J9))+(K9))+(L9))+(M9)</f>
        <v>292269.96000000002</v>
      </c>
      <c r="O9" s="313"/>
      <c r="P9" s="321" t="s">
        <v>396</v>
      </c>
      <c r="Q9" s="321" t="s">
        <v>396</v>
      </c>
      <c r="R9" s="321" t="s">
        <v>396</v>
      </c>
      <c r="S9" s="321" t="s">
        <v>396</v>
      </c>
      <c r="T9" s="313"/>
      <c r="U9" s="322">
        <f t="array" ref="U9">IFERROR(INDEX($B9:$M9,MATCH(Inputs!$C$2,'Youreka P&amp;L'!$B$5:$M$5,0))-INDEX($B9:$M9,MATCH(EOMONTH(Inputs!$C$2,-1),'Youreka P&amp;L'!$B$5:$M$5,0)),)</f>
        <v>-5115.3300000000017</v>
      </c>
      <c r="V9" s="323">
        <f t="array" ref="V9">IFERROR(INDEX($B9:$M9,MATCH(Inputs!$C$2,'Youreka P&amp;L'!$B$5:$M$5,0))/INDEX($B9:$M9,MATCH(EOMONTH(Inputs!$C$2,-1),'Youreka P&amp;L'!$B$5:$M$5,0))-1,)</f>
        <v>-0.18523515742886298</v>
      </c>
    </row>
    <row r="10" spans="1:22" ht="15" customHeight="1" x14ac:dyDescent="0.25">
      <c r="A10" s="319" t="s">
        <v>402</v>
      </c>
      <c r="B10" s="320"/>
      <c r="C10" s="320"/>
      <c r="D10" s="320"/>
      <c r="E10" s="320"/>
      <c r="F10" s="320"/>
      <c r="G10" s="320"/>
      <c r="H10" s="320"/>
      <c r="I10" s="320"/>
      <c r="J10" s="320"/>
      <c r="K10" s="320"/>
      <c r="L10" s="320"/>
      <c r="M10" s="320"/>
      <c r="N10" s="320"/>
      <c r="O10" s="313"/>
      <c r="P10" s="321" t="s">
        <v>396</v>
      </c>
      <c r="Q10" s="321" t="s">
        <v>396</v>
      </c>
      <c r="R10" s="321" t="s">
        <v>396</v>
      </c>
      <c r="S10" s="321" t="s">
        <v>396</v>
      </c>
      <c r="T10" s="313"/>
      <c r="U10" s="322">
        <f t="array" ref="U10">IFERROR(INDEX($B10:$M10,MATCH(Inputs!$C$2,'Youreka P&amp;L'!$B$5:$M$5,0))-INDEX($B10:$M10,MATCH(EOMONTH(Inputs!$C$2,-1),'Youreka P&amp;L'!$B$5:$M$5,0)),)</f>
        <v>0</v>
      </c>
      <c r="V10" s="323">
        <f t="array" ref="V10">IFERROR(INDEX($B10:$M10,MATCH(Inputs!$C$2,'Youreka P&amp;L'!$B$5:$M$5,0))/INDEX($B10:$M10,MATCH(EOMONTH(Inputs!$C$2,-1),'Youreka P&amp;L'!$B$5:$M$5,0))-1,)</f>
        <v>0</v>
      </c>
    </row>
    <row r="11" spans="1:22" ht="15" customHeight="1" x14ac:dyDescent="0.25">
      <c r="A11" s="319" t="s">
        <v>737</v>
      </c>
      <c r="B11" s="328">
        <v>816689.6</v>
      </c>
      <c r="C11" s="328">
        <v>820519.44</v>
      </c>
      <c r="D11" s="328">
        <v>798119.75</v>
      </c>
      <c r="E11" s="328">
        <v>821215.65</v>
      </c>
      <c r="F11" s="328">
        <v>826114.69</v>
      </c>
      <c r="G11" s="328">
        <v>833690.19</v>
      </c>
      <c r="H11" s="328">
        <v>832418.66</v>
      </c>
      <c r="I11" s="328">
        <v>837776.68</v>
      </c>
      <c r="J11" s="328">
        <v>804597.63</v>
      </c>
      <c r="K11" s="328">
        <v>805968.89</v>
      </c>
      <c r="L11" s="328">
        <v>827440.8</v>
      </c>
      <c r="M11" s="328">
        <v>837930</v>
      </c>
      <c r="N11" s="325">
        <f>SUM(B11:M11)</f>
        <v>9862481.9800000004</v>
      </c>
      <c r="O11" s="313"/>
      <c r="P11" s="321" t="s">
        <v>39</v>
      </c>
      <c r="Q11" s="321" t="s">
        <v>396</v>
      </c>
      <c r="R11" s="321" t="s">
        <v>39</v>
      </c>
      <c r="S11" s="321" t="s">
        <v>396</v>
      </c>
      <c r="T11" s="313"/>
      <c r="U11" s="322">
        <f t="array" ref="U11">IFERROR(INDEX($B11:$M11,MATCH(Inputs!$C$2,'Youreka P&amp;L'!$B$5:$M$5,0))-INDEX($B11:$M11,MATCH(EOMONTH(Inputs!$C$2,-1),'Youreka P&amp;L'!$B$5:$M$5,0)),)</f>
        <v>10489.199999999953</v>
      </c>
      <c r="V11" s="323">
        <f t="array" ref="V11">IFERROR(INDEX($B11:$M11,MATCH(Inputs!$C$2,'Youreka P&amp;L'!$B$5:$M$5,0))/INDEX($B11:$M11,MATCH(EOMONTH(Inputs!$C$2,-1),'Youreka P&amp;L'!$B$5:$M$5,0))-1,)</f>
        <v>1.2676677292200234E-2</v>
      </c>
    </row>
    <row r="12" spans="1:22" ht="15" customHeight="1" x14ac:dyDescent="0.25">
      <c r="A12" s="319" t="s">
        <v>738</v>
      </c>
      <c r="B12" s="328">
        <v>33927.81</v>
      </c>
      <c r="C12" s="328">
        <v>34389.08</v>
      </c>
      <c r="D12" s="328">
        <v>28299.08</v>
      </c>
      <c r="E12" s="328">
        <v>26301.52</v>
      </c>
      <c r="F12" s="328">
        <v>26325.279999999999</v>
      </c>
      <c r="G12" s="328">
        <v>26380.720000000001</v>
      </c>
      <c r="H12" s="328">
        <v>25853.55</v>
      </c>
      <c r="I12" s="328">
        <v>25853.55</v>
      </c>
      <c r="J12" s="328">
        <v>22906.880000000001</v>
      </c>
      <c r="K12" s="328">
        <v>22906.880000000001</v>
      </c>
      <c r="L12" s="328">
        <v>23166.080000000002</v>
      </c>
      <c r="M12" s="328">
        <v>23127.99</v>
      </c>
      <c r="N12" s="325">
        <f>SUM(B12:M12)</f>
        <v>319438.42</v>
      </c>
      <c r="O12" s="313"/>
      <c r="P12" s="321" t="s">
        <v>39</v>
      </c>
      <c r="Q12" s="321" t="s">
        <v>396</v>
      </c>
      <c r="R12" s="321" t="s">
        <v>39</v>
      </c>
      <c r="S12" s="321" t="s">
        <v>396</v>
      </c>
      <c r="T12" s="313"/>
      <c r="U12" s="322">
        <f t="array" ref="U12">IFERROR(INDEX($B12:$M12,MATCH(Inputs!$C$2,'Youreka P&amp;L'!$B$5:$M$5,0))-INDEX($B12:$M12,MATCH(EOMONTH(Inputs!$C$2,-1),'Youreka P&amp;L'!$B$5:$M$5,0)),)</f>
        <v>-38.090000000000146</v>
      </c>
      <c r="V12" s="323">
        <f t="array" ref="V12">IFERROR(INDEX($B12:$M12,MATCH(Inputs!$C$2,'Youreka P&amp;L'!$B$5:$M$5,0))/INDEX($B12:$M12,MATCH(EOMONTH(Inputs!$C$2,-1),'Youreka P&amp;L'!$B$5:$M$5,0))-1,)</f>
        <v>-1.6442142995275466E-3</v>
      </c>
    </row>
    <row r="13" spans="1:22" ht="15" customHeight="1" x14ac:dyDescent="0.25">
      <c r="A13" s="319" t="s">
        <v>403</v>
      </c>
      <c r="B13" s="328">
        <v>120938.84</v>
      </c>
      <c r="C13" s="328">
        <v>121284.4</v>
      </c>
      <c r="D13" s="328">
        <v>142037.35999999999</v>
      </c>
      <c r="E13" s="328">
        <v>123593.3</v>
      </c>
      <c r="F13" s="328">
        <v>125405.85</v>
      </c>
      <c r="G13" s="328">
        <v>127996.58</v>
      </c>
      <c r="H13" s="328">
        <v>128840.8</v>
      </c>
      <c r="I13" s="328">
        <v>128840.8</v>
      </c>
      <c r="J13" s="328">
        <v>127122.16</v>
      </c>
      <c r="K13" s="328">
        <v>127133.48</v>
      </c>
      <c r="L13" s="328">
        <v>128400.2</v>
      </c>
      <c r="M13" s="328">
        <v>132806.87</v>
      </c>
      <c r="N13" s="325">
        <f>SUM(B13:M13)</f>
        <v>1534400.6400000001</v>
      </c>
      <c r="O13" s="313"/>
      <c r="P13" s="321" t="s">
        <v>40</v>
      </c>
      <c r="Q13" s="321" t="s">
        <v>396</v>
      </c>
      <c r="R13" s="321" t="s">
        <v>40</v>
      </c>
      <c r="S13" s="321" t="s">
        <v>396</v>
      </c>
      <c r="T13" s="313"/>
      <c r="U13" s="322">
        <f t="array" ref="U13">IFERROR(INDEX($B13:$M13,MATCH(Inputs!$C$2,'Youreka P&amp;L'!$B$5:$M$5,0))-INDEX($B13:$M13,MATCH(EOMONTH(Inputs!$C$2,-1),'Youreka P&amp;L'!$B$5:$M$5,0)),)</f>
        <v>4406.6699999999983</v>
      </c>
      <c r="V13" s="323">
        <f t="array" ref="V13">IFERROR(INDEX($B13:$M13,MATCH(Inputs!$C$2,'Youreka P&amp;L'!$B$5:$M$5,0))/INDEX($B13:$M13,MATCH(EOMONTH(Inputs!$C$2,-1),'Youreka P&amp;L'!$B$5:$M$5,0))-1,)</f>
        <v>3.431980635544174E-2</v>
      </c>
    </row>
    <row r="14" spans="1:22" ht="15" customHeight="1" x14ac:dyDescent="0.25">
      <c r="A14" s="319" t="s">
        <v>406</v>
      </c>
      <c r="B14" s="326">
        <f t="shared" ref="B14:M14" si="2">(((B10)+(B11))+(B12))+(B13)</f>
        <v>971556.24999999988</v>
      </c>
      <c r="C14" s="326">
        <f t="shared" si="2"/>
        <v>976192.91999999993</v>
      </c>
      <c r="D14" s="326">
        <f t="shared" si="2"/>
        <v>968456.19</v>
      </c>
      <c r="E14" s="326">
        <f t="shared" si="2"/>
        <v>971110.47000000009</v>
      </c>
      <c r="F14" s="326">
        <f t="shared" si="2"/>
        <v>977845.82</v>
      </c>
      <c r="G14" s="326">
        <f t="shared" si="2"/>
        <v>988067.48999999987</v>
      </c>
      <c r="H14" s="326">
        <f t="shared" si="2"/>
        <v>987113.01000000013</v>
      </c>
      <c r="I14" s="326">
        <f t="shared" si="2"/>
        <v>992471.03000000014</v>
      </c>
      <c r="J14" s="326">
        <f t="shared" si="2"/>
        <v>954626.67</v>
      </c>
      <c r="K14" s="326">
        <f t="shared" si="2"/>
        <v>956009.25</v>
      </c>
      <c r="L14" s="326">
        <f t="shared" si="2"/>
        <v>979007.08</v>
      </c>
      <c r="M14" s="326">
        <f t="shared" si="2"/>
        <v>993864.86</v>
      </c>
      <c r="N14" s="326">
        <f>(((((((((((B14)+(C14))+(D14))+(E14))+(F14))+(G14))+(H14))+(I14))+(J14))+(K14))+(L14))+(M14)</f>
        <v>11716321.040000001</v>
      </c>
      <c r="O14" s="313"/>
      <c r="P14" s="321" t="s">
        <v>396</v>
      </c>
      <c r="Q14" s="321" t="s">
        <v>396</v>
      </c>
      <c r="R14" s="321" t="s">
        <v>396</v>
      </c>
      <c r="S14" s="321" t="s">
        <v>396</v>
      </c>
      <c r="T14" s="313"/>
      <c r="U14" s="322">
        <f t="array" ref="U14">IFERROR(INDEX($B14:$M14,MATCH(Inputs!$C$2,'Youreka P&amp;L'!$B$5:$M$5,0))-INDEX($B14:$M14,MATCH(EOMONTH(Inputs!$C$2,-1),'Youreka P&amp;L'!$B$5:$M$5,0)),)</f>
        <v>14857.780000000028</v>
      </c>
      <c r="V14" s="323">
        <f t="array" ref="V14">IFERROR(INDEX($B14:$M14,MATCH(Inputs!$C$2,'Youreka P&amp;L'!$B$5:$M$5,0))/INDEX($B14:$M14,MATCH(EOMONTH(Inputs!$C$2,-1),'Youreka P&amp;L'!$B$5:$M$5,0))-1,)</f>
        <v>1.5176376456848439E-2</v>
      </c>
    </row>
    <row r="15" spans="1:22" ht="15" customHeight="1" x14ac:dyDescent="0.25">
      <c r="A15" s="319" t="s">
        <v>411</v>
      </c>
      <c r="B15" s="392">
        <f t="shared" ref="B15:M15" si="3">(B9)+(B14)</f>
        <v>983889.57999999984</v>
      </c>
      <c r="C15" s="326">
        <f t="shared" si="3"/>
        <v>988151.24999999988</v>
      </c>
      <c r="D15" s="326">
        <f t="shared" si="3"/>
        <v>982914.5199999999</v>
      </c>
      <c r="E15" s="326">
        <f t="shared" si="3"/>
        <v>981917.13000000012</v>
      </c>
      <c r="F15" s="326">
        <f t="shared" si="3"/>
        <v>1001459.1499999999</v>
      </c>
      <c r="G15" s="326">
        <f t="shared" si="3"/>
        <v>1006930.8199999998</v>
      </c>
      <c r="H15" s="326">
        <f t="shared" si="3"/>
        <v>1000333.8400000001</v>
      </c>
      <c r="I15" s="326">
        <f t="shared" si="3"/>
        <v>1035329.3600000001</v>
      </c>
      <c r="J15" s="326">
        <f t="shared" si="3"/>
        <v>1024575.5</v>
      </c>
      <c r="K15" s="326">
        <f t="shared" si="3"/>
        <v>980102.58</v>
      </c>
      <c r="L15" s="326">
        <f t="shared" si="3"/>
        <v>1006622.4099999999</v>
      </c>
      <c r="M15" s="326">
        <f t="shared" si="3"/>
        <v>1016364.86</v>
      </c>
      <c r="N15" s="326">
        <f>(((((((((((B15)+(C15))+(D15))+(E15))+(F15))+(G15))+(H15))+(I15))+(J15))+(K15))+(L15))+(M15)</f>
        <v>12008590.999999998</v>
      </c>
      <c r="O15" s="313"/>
      <c r="P15" s="321" t="s">
        <v>396</v>
      </c>
      <c r="Q15" s="321" t="s">
        <v>396</v>
      </c>
      <c r="R15" s="321" t="s">
        <v>396</v>
      </c>
      <c r="S15" s="321" t="s">
        <v>396</v>
      </c>
      <c r="T15" s="313"/>
      <c r="U15" s="322">
        <f t="array" ref="U15">IFERROR(INDEX($B15:$M15,MATCH(Inputs!$C$2,'Youreka P&amp;L'!$B$5:$M$5,0))-INDEX($B15:$M15,MATCH(EOMONTH(Inputs!$C$2,-1),'Youreka P&amp;L'!$B$5:$M$5,0)),)</f>
        <v>9742.4500000000698</v>
      </c>
      <c r="V15" s="323">
        <f t="array" ref="V15">IFERROR(INDEX($B15:$M15,MATCH(Inputs!$C$2,'Youreka P&amp;L'!$B$5:$M$5,0))/INDEX($B15:$M15,MATCH(EOMONTH(Inputs!$C$2,-1),'Youreka P&amp;L'!$B$5:$M$5,0))-1,)</f>
        <v>9.6783559587154677E-3</v>
      </c>
    </row>
    <row r="16" spans="1:22" ht="15" customHeight="1" x14ac:dyDescent="0.25">
      <c r="A16" s="319" t="s">
        <v>412</v>
      </c>
      <c r="B16" s="320"/>
      <c r="C16" s="320"/>
      <c r="D16" s="320"/>
      <c r="E16" s="320"/>
      <c r="F16" s="320"/>
      <c r="G16" s="320"/>
      <c r="H16" s="320"/>
      <c r="I16" s="320"/>
      <c r="J16" s="320"/>
      <c r="K16" s="320"/>
      <c r="L16" s="320"/>
      <c r="M16" s="320"/>
      <c r="N16" s="320"/>
      <c r="O16" s="313"/>
      <c r="P16" s="321" t="s">
        <v>396</v>
      </c>
      <c r="Q16" s="321" t="s">
        <v>396</v>
      </c>
      <c r="R16" s="321" t="s">
        <v>396</v>
      </c>
      <c r="S16" s="321" t="s">
        <v>396</v>
      </c>
      <c r="T16" s="313"/>
      <c r="U16" s="322">
        <f t="array" ref="U16">IFERROR(INDEX($B16:$M16,MATCH(Inputs!$C$2,'Youreka P&amp;L'!$B$5:$M$5,0))-INDEX($B16:$M16,MATCH(EOMONTH(Inputs!$C$2,-1),'Youreka P&amp;L'!$B$5:$M$5,0)),)</f>
        <v>0</v>
      </c>
      <c r="V16" s="323">
        <f t="array" ref="V16">IFERROR(INDEX($B16:$M16,MATCH(Inputs!$C$2,'Youreka P&amp;L'!$B$5:$M$5,0))/INDEX($B16:$M16,MATCH(EOMONTH(Inputs!$C$2,-1),'Youreka P&amp;L'!$B$5:$M$5,0))-1,)</f>
        <v>0</v>
      </c>
    </row>
    <row r="17" spans="1:22" ht="15" customHeight="1" x14ac:dyDescent="0.25">
      <c r="A17" s="319" t="s">
        <v>413</v>
      </c>
      <c r="B17" s="320"/>
      <c r="C17" s="320"/>
      <c r="D17" s="320"/>
      <c r="E17" s="320"/>
      <c r="F17" s="320"/>
      <c r="G17" s="320"/>
      <c r="H17" s="320"/>
      <c r="I17" s="320"/>
      <c r="J17" s="320"/>
      <c r="K17" s="320"/>
      <c r="L17" s="320"/>
      <c r="M17" s="320"/>
      <c r="N17" s="320"/>
      <c r="O17" s="313"/>
      <c r="P17" s="321" t="s">
        <v>396</v>
      </c>
      <c r="Q17" s="321" t="s">
        <v>396</v>
      </c>
      <c r="R17" s="321" t="s">
        <v>396</v>
      </c>
      <c r="S17" s="321" t="s">
        <v>396</v>
      </c>
      <c r="T17" s="313"/>
      <c r="U17" s="322">
        <f t="array" ref="U17">IFERROR(INDEX($B17:$M17,MATCH(Inputs!$C$2,'Youreka P&amp;L'!$B$5:$M$5,0))-INDEX($B17:$M17,MATCH(EOMONTH(Inputs!$C$2,-1),'Youreka P&amp;L'!$B$5:$M$5,0)),)</f>
        <v>0</v>
      </c>
      <c r="V17" s="323">
        <f t="array" ref="V17">IFERROR(INDEX($B17:$M17,MATCH(Inputs!$C$2,'Youreka P&amp;L'!$B$5:$M$5,0))/INDEX($B17:$M17,MATCH(EOMONTH(Inputs!$C$2,-1),'Youreka P&amp;L'!$B$5:$M$5,0))-1,)</f>
        <v>0</v>
      </c>
    </row>
    <row r="18" spans="1:22" ht="15" customHeight="1" x14ac:dyDescent="0.25">
      <c r="A18" s="319" t="s">
        <v>414</v>
      </c>
      <c r="B18" s="328">
        <v>0</v>
      </c>
      <c r="C18" s="328">
        <v>0</v>
      </c>
      <c r="D18" s="328">
        <v>0</v>
      </c>
      <c r="E18" s="328">
        <v>0</v>
      </c>
      <c r="F18" s="328">
        <v>0</v>
      </c>
      <c r="G18" s="328">
        <v>0</v>
      </c>
      <c r="H18" s="328">
        <v>0</v>
      </c>
      <c r="I18" s="328">
        <v>0</v>
      </c>
      <c r="J18" s="328">
        <v>0</v>
      </c>
      <c r="K18" s="328">
        <v>0</v>
      </c>
      <c r="L18" s="328">
        <v>0</v>
      </c>
      <c r="M18" s="328">
        <v>0</v>
      </c>
      <c r="N18" s="325">
        <f>SUM(B18:M18)</f>
        <v>0</v>
      </c>
      <c r="O18" s="313"/>
      <c r="P18" s="321" t="s">
        <v>49</v>
      </c>
      <c r="Q18" s="321" t="s">
        <v>105</v>
      </c>
      <c r="R18" s="321" t="s">
        <v>123</v>
      </c>
      <c r="S18" s="321" t="s">
        <v>415</v>
      </c>
      <c r="T18" s="313"/>
      <c r="U18" s="322">
        <f t="array" ref="U18">IFERROR(INDEX($B18:$M18,MATCH(Inputs!$C$2,'Youreka P&amp;L'!$B$5:$M$5,0))-INDEX($B18:$M18,MATCH(EOMONTH(Inputs!$C$2,-1),'Youreka P&amp;L'!$B$5:$M$5,0)),)</f>
        <v>0</v>
      </c>
      <c r="V18" s="323">
        <f t="array" ref="V18">IFERROR(INDEX($B18:$M18,MATCH(Inputs!$C$2,'Youreka P&amp;L'!$B$5:$M$5,0))/INDEX($B18:$M18,MATCH(EOMONTH(Inputs!$C$2,-1),'Youreka P&amp;L'!$B$5:$M$5,0))-1,)</f>
        <v>0</v>
      </c>
    </row>
    <row r="19" spans="1:22" ht="15" customHeight="1" x14ac:dyDescent="0.25">
      <c r="A19" s="319" t="s">
        <v>416</v>
      </c>
      <c r="B19" s="328">
        <v>0</v>
      </c>
      <c r="C19" s="328">
        <v>0</v>
      </c>
      <c r="D19" s="328">
        <v>0</v>
      </c>
      <c r="E19" s="328">
        <v>0</v>
      </c>
      <c r="F19" s="328">
        <v>0</v>
      </c>
      <c r="G19" s="328">
        <v>0</v>
      </c>
      <c r="H19" s="328">
        <v>0</v>
      </c>
      <c r="I19" s="328">
        <v>0</v>
      </c>
      <c r="J19" s="328">
        <v>0</v>
      </c>
      <c r="K19" s="328">
        <v>0</v>
      </c>
      <c r="L19" s="328">
        <v>0</v>
      </c>
      <c r="M19" s="328">
        <v>0</v>
      </c>
      <c r="N19" s="325">
        <f>SUM(B19:M19)</f>
        <v>0</v>
      </c>
      <c r="O19" s="313"/>
      <c r="P19" s="321" t="s">
        <v>49</v>
      </c>
      <c r="Q19" s="321" t="s">
        <v>105</v>
      </c>
      <c r="R19" s="321" t="s">
        <v>124</v>
      </c>
      <c r="S19" s="321" t="s">
        <v>415</v>
      </c>
      <c r="T19" s="313"/>
      <c r="U19" s="322">
        <f t="array" ref="U19">IFERROR(INDEX($B19:$M19,MATCH(Inputs!$C$2,'Youreka P&amp;L'!$B$5:$M$5,0))-INDEX($B19:$M19,MATCH(EOMONTH(Inputs!$C$2,-1),'Youreka P&amp;L'!$B$5:$M$5,0)),)</f>
        <v>0</v>
      </c>
      <c r="V19" s="323">
        <f t="array" ref="V19">IFERROR(INDEX($B19:$M19,MATCH(Inputs!$C$2,'Youreka P&amp;L'!$B$5:$M$5,0))/INDEX($B19:$M19,MATCH(EOMONTH(Inputs!$C$2,-1),'Youreka P&amp;L'!$B$5:$M$5,0))-1,)</f>
        <v>0</v>
      </c>
    </row>
    <row r="20" spans="1:22" ht="15" customHeight="1" x14ac:dyDescent="0.25">
      <c r="A20" s="319" t="s">
        <v>417</v>
      </c>
      <c r="B20" s="328">
        <v>0</v>
      </c>
      <c r="C20" s="328">
        <v>0</v>
      </c>
      <c r="D20" s="328">
        <v>0</v>
      </c>
      <c r="E20" s="328">
        <v>0</v>
      </c>
      <c r="F20" s="328">
        <v>0</v>
      </c>
      <c r="G20" s="328">
        <v>0</v>
      </c>
      <c r="H20" s="328">
        <v>0</v>
      </c>
      <c r="I20" s="328">
        <v>0</v>
      </c>
      <c r="J20" s="328">
        <v>0</v>
      </c>
      <c r="K20" s="328">
        <v>0</v>
      </c>
      <c r="L20" s="328">
        <v>0</v>
      </c>
      <c r="M20" s="328">
        <v>0</v>
      </c>
      <c r="N20" s="325">
        <f>SUM(B20:M20)</f>
        <v>0</v>
      </c>
      <c r="O20" s="313"/>
      <c r="P20" s="321" t="s">
        <v>49</v>
      </c>
      <c r="Q20" s="321" t="s">
        <v>105</v>
      </c>
      <c r="R20" s="321" t="s">
        <v>125</v>
      </c>
      <c r="S20" s="321" t="s">
        <v>415</v>
      </c>
      <c r="T20" s="313"/>
      <c r="U20" s="322">
        <f t="array" ref="U20">IFERROR(INDEX($B20:$M20,MATCH(Inputs!$C$2,'Youreka P&amp;L'!$B$5:$M$5,0))-INDEX($B20:$M20,MATCH(EOMONTH(Inputs!$C$2,-1),'Youreka P&amp;L'!$B$5:$M$5,0)),)</f>
        <v>0</v>
      </c>
      <c r="V20" s="323">
        <f t="array" ref="V20">IFERROR(INDEX($B20:$M20,MATCH(Inputs!$C$2,'Youreka P&amp;L'!$B$5:$M$5,0))/INDEX($B20:$M20,MATCH(EOMONTH(Inputs!$C$2,-1),'Youreka P&amp;L'!$B$5:$M$5,0))-1,)</f>
        <v>0</v>
      </c>
    </row>
    <row r="21" spans="1:22" ht="15" customHeight="1" x14ac:dyDescent="0.25">
      <c r="A21" s="319" t="s">
        <v>418</v>
      </c>
      <c r="B21" s="326">
        <f t="shared" ref="B21:M21" si="4">((B18)+(B19))+(B20)</f>
        <v>0</v>
      </c>
      <c r="C21" s="326">
        <f t="shared" si="4"/>
        <v>0</v>
      </c>
      <c r="D21" s="326">
        <f t="shared" si="4"/>
        <v>0</v>
      </c>
      <c r="E21" s="326">
        <f t="shared" si="4"/>
        <v>0</v>
      </c>
      <c r="F21" s="326">
        <f t="shared" si="4"/>
        <v>0</v>
      </c>
      <c r="G21" s="326">
        <f t="shared" si="4"/>
        <v>0</v>
      </c>
      <c r="H21" s="326">
        <f t="shared" si="4"/>
        <v>0</v>
      </c>
      <c r="I21" s="326">
        <f t="shared" si="4"/>
        <v>0</v>
      </c>
      <c r="J21" s="326">
        <f t="shared" si="4"/>
        <v>0</v>
      </c>
      <c r="K21" s="326">
        <f t="shared" si="4"/>
        <v>0</v>
      </c>
      <c r="L21" s="326">
        <f t="shared" si="4"/>
        <v>0</v>
      </c>
      <c r="M21" s="326">
        <f t="shared" si="4"/>
        <v>0</v>
      </c>
      <c r="N21" s="326">
        <f>(((((((((((B21)+(C21))+(D21))+(E21))+(F21))+(G21))+(H21))+(I21))+(J21))+(K21))+(L21))+(M21)</f>
        <v>0</v>
      </c>
      <c r="O21" s="313"/>
      <c r="P21" s="321" t="s">
        <v>396</v>
      </c>
      <c r="Q21" s="321" t="s">
        <v>396</v>
      </c>
      <c r="R21" s="321" t="s">
        <v>396</v>
      </c>
      <c r="S21" s="321" t="s">
        <v>396</v>
      </c>
      <c r="T21" s="313"/>
      <c r="U21" s="322">
        <f t="array" ref="U21">IFERROR(INDEX($B21:$M21,MATCH(Inputs!$C$2,'Youreka P&amp;L'!$B$5:$M$5,0))-INDEX($B21:$M21,MATCH(EOMONTH(Inputs!$C$2,-1),'Youreka P&amp;L'!$B$5:$M$5,0)),)</f>
        <v>0</v>
      </c>
      <c r="V21" s="323">
        <f t="array" ref="V21">IFERROR(INDEX($B21:$M21,MATCH(Inputs!$C$2,'Youreka P&amp;L'!$B$5:$M$5,0))/INDEX($B21:$M21,MATCH(EOMONTH(Inputs!$C$2,-1),'Youreka P&amp;L'!$B$5:$M$5,0))-1,)</f>
        <v>0</v>
      </c>
    </row>
    <row r="22" spans="1:22" ht="15" customHeight="1" x14ac:dyDescent="0.25">
      <c r="A22" s="319" t="s">
        <v>739</v>
      </c>
      <c r="B22" s="328">
        <v>13446.26</v>
      </c>
      <c r="C22" s="328">
        <v>13446.26</v>
      </c>
      <c r="D22" s="328">
        <v>13446.26</v>
      </c>
      <c r="E22" s="328">
        <v>13958.34</v>
      </c>
      <c r="F22" s="328">
        <v>13958.34</v>
      </c>
      <c r="G22" s="328">
        <v>13958.34</v>
      </c>
      <c r="H22" s="328">
        <v>13958.34</v>
      </c>
      <c r="I22" s="328">
        <v>13958.34</v>
      </c>
      <c r="J22" s="328">
        <v>13958.34</v>
      </c>
      <c r="K22" s="328">
        <v>13958.34</v>
      </c>
      <c r="L22" s="328">
        <v>13958.34</v>
      </c>
      <c r="M22" s="328">
        <v>13958.34</v>
      </c>
      <c r="N22" s="325">
        <f>SUM(B22:M22)</f>
        <v>165963.83999999997</v>
      </c>
      <c r="O22" s="313"/>
      <c r="P22" s="321" t="s">
        <v>49</v>
      </c>
      <c r="Q22" s="321" t="s">
        <v>105</v>
      </c>
      <c r="R22" s="321" t="s">
        <v>123</v>
      </c>
      <c r="S22" s="321" t="s">
        <v>415</v>
      </c>
      <c r="T22" s="313"/>
      <c r="U22" s="322"/>
      <c r="V22" s="323"/>
    </row>
    <row r="23" spans="1:22" ht="15" customHeight="1" x14ac:dyDescent="0.25">
      <c r="A23" s="319" t="s">
        <v>740</v>
      </c>
      <c r="B23" s="328">
        <v>3337.92</v>
      </c>
      <c r="C23" s="328">
        <v>1837.92</v>
      </c>
      <c r="D23" s="328">
        <v>1837.92</v>
      </c>
      <c r="E23" s="328">
        <v>1837.92</v>
      </c>
      <c r="F23" s="328">
        <v>1837.92</v>
      </c>
      <c r="G23" s="328">
        <v>1837.92</v>
      </c>
      <c r="H23" s="328">
        <v>1837.92</v>
      </c>
      <c r="I23" s="328">
        <v>1837.92</v>
      </c>
      <c r="J23" s="328">
        <v>1837.92</v>
      </c>
      <c r="K23" s="328">
        <v>1837.92</v>
      </c>
      <c r="L23" s="328">
        <v>1837.92</v>
      </c>
      <c r="M23" s="328">
        <v>1837.92</v>
      </c>
      <c r="N23" s="325">
        <f>SUM(B23:M23)</f>
        <v>23555.039999999994</v>
      </c>
      <c r="O23" s="313"/>
      <c r="P23" s="321" t="s">
        <v>49</v>
      </c>
      <c r="Q23" s="321" t="s">
        <v>105</v>
      </c>
      <c r="R23" s="321" t="s">
        <v>124</v>
      </c>
      <c r="S23" s="321" t="s">
        <v>415</v>
      </c>
      <c r="T23" s="313"/>
      <c r="U23" s="322"/>
      <c r="V23" s="323"/>
    </row>
    <row r="24" spans="1:22" ht="15" customHeight="1" x14ac:dyDescent="0.25">
      <c r="A24" s="319" t="s">
        <v>741</v>
      </c>
      <c r="B24" s="328">
        <v>3128.24</v>
      </c>
      <c r="C24" s="328">
        <v>2814.49</v>
      </c>
      <c r="D24" s="328">
        <v>2890.73</v>
      </c>
      <c r="E24" s="328">
        <v>2782.56</v>
      </c>
      <c r="F24" s="328">
        <v>2740.81</v>
      </c>
      <c r="G24" s="328">
        <v>2900.38</v>
      </c>
      <c r="H24" s="328">
        <v>2777.66</v>
      </c>
      <c r="I24" s="328">
        <v>2732.13</v>
      </c>
      <c r="J24" s="328">
        <v>2881.12</v>
      </c>
      <c r="K24" s="328">
        <v>2470.5100000000002</v>
      </c>
      <c r="L24" s="328">
        <v>2939.62</v>
      </c>
      <c r="M24" s="328">
        <v>1627.23</v>
      </c>
      <c r="N24" s="325">
        <f>SUM(B24:M24)</f>
        <v>32685.479999999996</v>
      </c>
      <c r="O24" s="313"/>
      <c r="P24" s="321" t="s">
        <v>49</v>
      </c>
      <c r="Q24" s="321" t="s">
        <v>105</v>
      </c>
      <c r="R24" s="321" t="s">
        <v>125</v>
      </c>
      <c r="S24" s="321" t="s">
        <v>415</v>
      </c>
      <c r="T24" s="313"/>
      <c r="U24" s="322"/>
      <c r="V24" s="323"/>
    </row>
    <row r="25" spans="1:22" ht="15" customHeight="1" x14ac:dyDescent="0.25">
      <c r="A25" s="319" t="s">
        <v>742</v>
      </c>
      <c r="B25" s="326">
        <f t="shared" ref="B25:J25" si="5">((B22)+(B23))+(B24)</f>
        <v>19912.419999999998</v>
      </c>
      <c r="C25" s="326">
        <f t="shared" si="5"/>
        <v>18098.669999999998</v>
      </c>
      <c r="D25" s="326">
        <f t="shared" si="5"/>
        <v>18174.91</v>
      </c>
      <c r="E25" s="326">
        <f t="shared" si="5"/>
        <v>18578.82</v>
      </c>
      <c r="F25" s="326">
        <f t="shared" si="5"/>
        <v>18537.07</v>
      </c>
      <c r="G25" s="326">
        <f t="shared" si="5"/>
        <v>18696.64</v>
      </c>
      <c r="H25" s="326">
        <f t="shared" si="5"/>
        <v>18573.919999999998</v>
      </c>
      <c r="I25" s="326">
        <f t="shared" si="5"/>
        <v>18528.39</v>
      </c>
      <c r="J25" s="326">
        <f t="shared" si="5"/>
        <v>18677.38</v>
      </c>
      <c r="K25" s="326">
        <f t="shared" ref="K25:M25" si="6">((K22)+(K23))+(K24)</f>
        <v>18266.77</v>
      </c>
      <c r="L25" s="326">
        <f t="shared" si="6"/>
        <v>18735.88</v>
      </c>
      <c r="M25" s="326">
        <f t="shared" si="6"/>
        <v>17423.490000000002</v>
      </c>
      <c r="N25" s="326">
        <f>(((((((((((B25)+(C25))+(D25))+(E25))+(F25))+(G25))+(H25))+(I25))+(J25))+(K25))+(L25))+(M25)</f>
        <v>222204.36000000002</v>
      </c>
      <c r="O25" s="313"/>
      <c r="P25" s="321"/>
      <c r="Q25" s="321"/>
      <c r="R25" s="321"/>
      <c r="S25" s="321"/>
      <c r="T25" s="313"/>
      <c r="U25" s="322"/>
      <c r="V25" s="323"/>
    </row>
    <row r="26" spans="1:22" ht="15" customHeight="1" x14ac:dyDescent="0.25">
      <c r="A26" s="319" t="s">
        <v>423</v>
      </c>
      <c r="B26" s="328">
        <v>30146.02</v>
      </c>
      <c r="C26" s="328">
        <v>30146.02</v>
      </c>
      <c r="D26" s="328">
        <v>30146.02</v>
      </c>
      <c r="E26" s="328">
        <v>31052.94</v>
      </c>
      <c r="F26" s="328">
        <v>31052.94</v>
      </c>
      <c r="G26" s="328">
        <v>31052.94</v>
      </c>
      <c r="H26" s="328">
        <v>31770.86</v>
      </c>
      <c r="I26" s="328">
        <v>31770.86</v>
      </c>
      <c r="J26" s="328">
        <v>31770.86</v>
      </c>
      <c r="K26" s="328">
        <v>31770.86</v>
      </c>
      <c r="L26" s="328">
        <v>31770.86</v>
      </c>
      <c r="M26" s="328">
        <v>31770.86</v>
      </c>
      <c r="N26" s="325">
        <f>SUM(B26:M26)</f>
        <v>374222.03999999992</v>
      </c>
      <c r="O26" s="313"/>
      <c r="P26" s="321" t="s">
        <v>55</v>
      </c>
      <c r="Q26" s="321" t="s">
        <v>105</v>
      </c>
      <c r="R26" s="321" t="s">
        <v>123</v>
      </c>
      <c r="S26" s="321" t="s">
        <v>415</v>
      </c>
      <c r="T26" s="313"/>
      <c r="U26" s="322">
        <f t="array" ref="U26">IFERROR(INDEX($B26:$M26,MATCH(Inputs!$C$2,'Youreka P&amp;L'!$B$5:$M$5,0))-INDEX($B26:$M26,MATCH(EOMONTH(Inputs!$C$2,-1),'Youreka P&amp;L'!$B$5:$M$5,0)),)</f>
        <v>0</v>
      </c>
      <c r="V26" s="323">
        <f t="array" ref="V26">IFERROR(INDEX($B26:$M26,MATCH(Inputs!$C$2,'Youreka P&amp;L'!$B$5:$M$5,0))/INDEX($B26:$M26,MATCH(EOMONTH(Inputs!$C$2,-1),'Youreka P&amp;L'!$B$5:$M$5,0))-1,)</f>
        <v>0</v>
      </c>
    </row>
    <row r="27" spans="1:22" ht="15" customHeight="1" x14ac:dyDescent="0.25">
      <c r="A27" s="319" t="s">
        <v>424</v>
      </c>
      <c r="B27" s="328">
        <v>3187.92</v>
      </c>
      <c r="C27" s="328">
        <v>3187.92</v>
      </c>
      <c r="D27" s="328">
        <v>3187.92</v>
      </c>
      <c r="E27" s="328">
        <v>3187.92</v>
      </c>
      <c r="F27" s="328">
        <v>3187.92</v>
      </c>
      <c r="G27" s="328">
        <v>3187.92</v>
      </c>
      <c r="H27" s="328">
        <v>3187.92</v>
      </c>
      <c r="I27" s="328">
        <v>3187.92</v>
      </c>
      <c r="J27" s="328">
        <v>3187.92</v>
      </c>
      <c r="K27" s="328">
        <v>3187.92</v>
      </c>
      <c r="L27" s="328">
        <v>3187.92</v>
      </c>
      <c r="M27" s="328">
        <v>3187.92</v>
      </c>
      <c r="N27" s="325">
        <f>SUM(B27:M27)</f>
        <v>38255.039999999994</v>
      </c>
      <c r="O27" s="313"/>
      <c r="P27" s="321" t="s">
        <v>55</v>
      </c>
      <c r="Q27" s="321" t="s">
        <v>105</v>
      </c>
      <c r="R27" s="321" t="s">
        <v>124</v>
      </c>
      <c r="S27" s="321" t="s">
        <v>415</v>
      </c>
      <c r="T27" s="313"/>
      <c r="U27" s="322">
        <f t="array" ref="U27">IFERROR(INDEX($B27:$M27,MATCH(Inputs!$C$2,'Youreka P&amp;L'!$B$5:$M$5,0))-INDEX($B27:$M27,MATCH(EOMONTH(Inputs!$C$2,-1),'Youreka P&amp;L'!$B$5:$M$5,0)),)</f>
        <v>0</v>
      </c>
      <c r="V27" s="323">
        <f t="array" ref="V27">IFERROR(INDEX($B27:$M27,MATCH(Inputs!$C$2,'Youreka P&amp;L'!$B$5:$M$5,0))/INDEX($B27:$M27,MATCH(EOMONTH(Inputs!$C$2,-1),'Youreka P&amp;L'!$B$5:$M$5,0))-1,)</f>
        <v>0</v>
      </c>
    </row>
    <row r="28" spans="1:22" ht="15" customHeight="1" x14ac:dyDescent="0.25">
      <c r="A28" s="319" t="s">
        <v>425</v>
      </c>
      <c r="B28" s="328">
        <v>7537.29</v>
      </c>
      <c r="C28" s="328">
        <v>6771.72</v>
      </c>
      <c r="D28" s="328">
        <v>8770.43</v>
      </c>
      <c r="E28" s="328">
        <v>7094.44</v>
      </c>
      <c r="F28" s="328">
        <v>6882.4</v>
      </c>
      <c r="G28" s="328">
        <v>7446.31</v>
      </c>
      <c r="H28" s="328">
        <v>7154.79</v>
      </c>
      <c r="I28" s="328">
        <v>6801.7</v>
      </c>
      <c r="J28" s="328">
        <v>7291.18</v>
      </c>
      <c r="K28" s="328">
        <v>5894.14</v>
      </c>
      <c r="L28" s="328">
        <v>7320.78</v>
      </c>
      <c r="M28" s="328">
        <v>5944.01</v>
      </c>
      <c r="N28" s="325">
        <f>SUM(B28:M28)</f>
        <v>84909.189999999988</v>
      </c>
      <c r="O28" s="313"/>
      <c r="P28" s="321" t="s">
        <v>55</v>
      </c>
      <c r="Q28" s="321" t="s">
        <v>105</v>
      </c>
      <c r="R28" s="321" t="s">
        <v>125</v>
      </c>
      <c r="S28" s="321" t="s">
        <v>415</v>
      </c>
      <c r="T28" s="313"/>
      <c r="U28" s="322">
        <f t="array" ref="U28">IFERROR(INDEX($B28:$M28,MATCH(Inputs!$C$2,'Youreka P&amp;L'!$B$5:$M$5,0))-INDEX($B28:$M28,MATCH(EOMONTH(Inputs!$C$2,-1),'Youreka P&amp;L'!$B$5:$M$5,0)),)</f>
        <v>-1376.7699999999995</v>
      </c>
      <c r="V28" s="323">
        <f t="array" ref="V28">IFERROR(INDEX($B28:$M28,MATCH(Inputs!$C$2,'Youreka P&amp;L'!$B$5:$M$5,0))/INDEX($B28:$M28,MATCH(EOMONTH(Inputs!$C$2,-1),'Youreka P&amp;L'!$B$5:$M$5,0))-1,)</f>
        <v>-0.18806329380202647</v>
      </c>
    </row>
    <row r="29" spans="1:22" ht="15" customHeight="1" x14ac:dyDescent="0.25">
      <c r="A29" s="319" t="s">
        <v>426</v>
      </c>
      <c r="B29" s="326">
        <f t="shared" ref="B29:J29" si="7">((B26)+(B27))+(B28)</f>
        <v>40871.230000000003</v>
      </c>
      <c r="C29" s="326">
        <f t="shared" si="7"/>
        <v>40105.660000000003</v>
      </c>
      <c r="D29" s="326">
        <f t="shared" si="7"/>
        <v>42104.37</v>
      </c>
      <c r="E29" s="326">
        <f t="shared" si="7"/>
        <v>41335.300000000003</v>
      </c>
      <c r="F29" s="326">
        <f t="shared" si="7"/>
        <v>41123.26</v>
      </c>
      <c r="G29" s="326">
        <f t="shared" si="7"/>
        <v>41687.17</v>
      </c>
      <c r="H29" s="326">
        <f t="shared" si="7"/>
        <v>42113.57</v>
      </c>
      <c r="I29" s="326">
        <f t="shared" si="7"/>
        <v>41760.479999999996</v>
      </c>
      <c r="J29" s="326">
        <f t="shared" si="7"/>
        <v>42249.96</v>
      </c>
      <c r="K29" s="326">
        <f t="shared" ref="K29:M29" si="8">((K26)+(K27))+(K28)</f>
        <v>40852.92</v>
      </c>
      <c r="L29" s="326">
        <f t="shared" si="8"/>
        <v>42279.56</v>
      </c>
      <c r="M29" s="326">
        <f t="shared" si="8"/>
        <v>40902.79</v>
      </c>
      <c r="N29" s="326">
        <f>(((((((((((B29)+(C29))+(D29))+(E29))+(F29))+(G29))+(H29))+(I29))+(J29))+(K29))+(L29))+(M29)</f>
        <v>497386.26999999996</v>
      </c>
      <c r="O29" s="313"/>
      <c r="P29" s="321" t="s">
        <v>396</v>
      </c>
      <c r="Q29" s="321" t="s">
        <v>396</v>
      </c>
      <c r="R29" s="321" t="s">
        <v>396</v>
      </c>
      <c r="S29" s="321" t="s">
        <v>396</v>
      </c>
      <c r="T29" s="313"/>
      <c r="U29" s="322">
        <f t="array" ref="U29">IFERROR(INDEX($B29:$M29,MATCH(Inputs!$C$2,'Youreka P&amp;L'!$B$5:$M$5,0))-INDEX($B29:$M29,MATCH(EOMONTH(Inputs!$C$2,-1),'Youreka P&amp;L'!$B$5:$M$5,0)),)</f>
        <v>-1376.7699999999968</v>
      </c>
      <c r="V29" s="323">
        <f t="array" ref="V29">IFERROR(INDEX($B29:$M29,MATCH(Inputs!$C$2,'Youreka P&amp;L'!$B$5:$M$5,0))/INDEX($B29:$M29,MATCH(EOMONTH(Inputs!$C$2,-1),'Youreka P&amp;L'!$B$5:$M$5,0))-1,)</f>
        <v>-3.2563489307835702E-2</v>
      </c>
    </row>
    <row r="30" spans="1:22" ht="15" customHeight="1" x14ac:dyDescent="0.25">
      <c r="A30" s="319" t="s">
        <v>427</v>
      </c>
      <c r="B30" s="328">
        <v>32473.18</v>
      </c>
      <c r="C30" s="328">
        <v>27729.43</v>
      </c>
      <c r="D30" s="328">
        <v>32473.18</v>
      </c>
      <c r="E30" s="328">
        <v>33725.019999999997</v>
      </c>
      <c r="F30" s="328">
        <v>33725.019999999997</v>
      </c>
      <c r="G30" s="328">
        <v>33725.019999999997</v>
      </c>
      <c r="H30" s="328">
        <v>34125.019999999997</v>
      </c>
      <c r="I30" s="328">
        <v>34125.019999999997</v>
      </c>
      <c r="J30" s="328">
        <v>34125.019999999997</v>
      </c>
      <c r="K30" s="328">
        <v>34125.019999999997</v>
      </c>
      <c r="L30" s="328">
        <v>34125.019999999997</v>
      </c>
      <c r="M30" s="328">
        <v>34125.019999999997</v>
      </c>
      <c r="N30" s="325">
        <f>SUM(B30:M30)</f>
        <v>398600.97000000003</v>
      </c>
      <c r="O30" s="313"/>
      <c r="P30" s="321" t="s">
        <v>49</v>
      </c>
      <c r="Q30" s="321" t="s">
        <v>105</v>
      </c>
      <c r="R30" s="321" t="s">
        <v>123</v>
      </c>
      <c r="S30" s="321" t="s">
        <v>415</v>
      </c>
      <c r="T30" s="313"/>
      <c r="U30" s="322"/>
      <c r="V30" s="323"/>
    </row>
    <row r="31" spans="1:22" ht="15" customHeight="1" x14ac:dyDescent="0.25">
      <c r="A31" s="319" t="s">
        <v>428</v>
      </c>
      <c r="B31" s="328">
        <v>3763.08</v>
      </c>
      <c r="C31" s="328">
        <v>3763.08</v>
      </c>
      <c r="D31" s="328">
        <v>3763.08</v>
      </c>
      <c r="E31" s="328">
        <v>3763.08</v>
      </c>
      <c r="F31" s="328">
        <v>3763.08</v>
      </c>
      <c r="G31" s="328">
        <v>3763.08</v>
      </c>
      <c r="H31" s="328">
        <v>3763.08</v>
      </c>
      <c r="I31" s="328">
        <v>3763.08</v>
      </c>
      <c r="J31" s="328">
        <v>3763.08</v>
      </c>
      <c r="K31" s="328">
        <v>3763.08</v>
      </c>
      <c r="L31" s="328">
        <v>3763.08</v>
      </c>
      <c r="M31" s="328">
        <v>3763.08</v>
      </c>
      <c r="N31" s="325">
        <f>SUM(B31:M31)</f>
        <v>45156.960000000014</v>
      </c>
      <c r="O31" s="313"/>
      <c r="P31" s="321" t="s">
        <v>49</v>
      </c>
      <c r="Q31" s="321" t="s">
        <v>105</v>
      </c>
      <c r="R31" s="321" t="s">
        <v>124</v>
      </c>
      <c r="S31" s="321" t="s">
        <v>415</v>
      </c>
      <c r="T31" s="313"/>
      <c r="U31" s="322"/>
      <c r="V31" s="323"/>
    </row>
    <row r="32" spans="1:22" ht="15" customHeight="1" x14ac:dyDescent="0.25">
      <c r="A32" s="319" t="s">
        <v>429</v>
      </c>
      <c r="B32" s="328">
        <v>8312.14</v>
      </c>
      <c r="C32" s="328">
        <v>6494.79</v>
      </c>
      <c r="D32" s="328">
        <v>12202.21</v>
      </c>
      <c r="E32" s="328">
        <v>7189.2</v>
      </c>
      <c r="F32" s="328">
        <v>7001.14</v>
      </c>
      <c r="G32" s="328">
        <v>7479.85</v>
      </c>
      <c r="H32" s="328">
        <v>7146.86</v>
      </c>
      <c r="I32" s="328">
        <v>7043.4</v>
      </c>
      <c r="J32" s="328">
        <v>7499.95</v>
      </c>
      <c r="K32" s="328">
        <v>6242.46</v>
      </c>
      <c r="L32" s="328">
        <v>7669.1</v>
      </c>
      <c r="M32" s="328">
        <v>6387.24</v>
      </c>
      <c r="N32" s="325">
        <f>SUM(B32:M32)</f>
        <v>90668.340000000011</v>
      </c>
      <c r="O32" s="313"/>
      <c r="P32" s="321" t="s">
        <v>49</v>
      </c>
      <c r="Q32" s="321" t="s">
        <v>105</v>
      </c>
      <c r="R32" s="321" t="s">
        <v>125</v>
      </c>
      <c r="S32" s="321" t="s">
        <v>415</v>
      </c>
      <c r="T32" s="313"/>
      <c r="U32" s="322"/>
      <c r="V32" s="323"/>
    </row>
    <row r="33" spans="1:22" ht="15" customHeight="1" x14ac:dyDescent="0.25">
      <c r="A33" s="319" t="s">
        <v>743</v>
      </c>
      <c r="B33" s="326">
        <f t="shared" ref="B33:J33" si="9">((B30)+(B31))+(B32)</f>
        <v>44548.4</v>
      </c>
      <c r="C33" s="326">
        <f t="shared" si="9"/>
        <v>37987.300000000003</v>
      </c>
      <c r="D33" s="326">
        <f t="shared" si="9"/>
        <v>48438.47</v>
      </c>
      <c r="E33" s="326">
        <f t="shared" si="9"/>
        <v>44677.299999999996</v>
      </c>
      <c r="F33" s="326">
        <f t="shared" si="9"/>
        <v>44489.24</v>
      </c>
      <c r="G33" s="326">
        <f t="shared" si="9"/>
        <v>44967.95</v>
      </c>
      <c r="H33" s="326">
        <f t="shared" si="9"/>
        <v>45034.96</v>
      </c>
      <c r="I33" s="326">
        <f t="shared" si="9"/>
        <v>44931.5</v>
      </c>
      <c r="J33" s="326">
        <f t="shared" si="9"/>
        <v>45388.049999999996</v>
      </c>
      <c r="K33" s="326">
        <f t="shared" ref="K33:M33" si="10">((K30)+(K31))+(K32)</f>
        <v>44130.559999999998</v>
      </c>
      <c r="L33" s="326">
        <f t="shared" si="10"/>
        <v>45557.2</v>
      </c>
      <c r="M33" s="326">
        <f t="shared" si="10"/>
        <v>44275.34</v>
      </c>
      <c r="N33" s="326">
        <f>(((((((((((B33)+(C33))+(D33))+(E33))+(F33))+(G33))+(H33))+(I33))+(J33))+(K33))+(L33))+(M33)</f>
        <v>534426.27</v>
      </c>
      <c r="O33" s="313"/>
      <c r="P33" s="321"/>
      <c r="Q33" s="321"/>
      <c r="R33" s="321"/>
      <c r="S33" s="321"/>
      <c r="T33" s="313"/>
      <c r="U33" s="322"/>
      <c r="V33" s="323"/>
    </row>
    <row r="34" spans="1:22" ht="15" customHeight="1" x14ac:dyDescent="0.25">
      <c r="A34" s="319" t="s">
        <v>432</v>
      </c>
      <c r="B34" s="320"/>
      <c r="C34" s="320"/>
      <c r="D34" s="320"/>
      <c r="E34" s="320"/>
      <c r="F34" s="320"/>
      <c r="G34" s="320"/>
      <c r="H34" s="320"/>
      <c r="I34" s="320"/>
      <c r="J34" s="320"/>
      <c r="K34" s="320"/>
      <c r="L34" s="320"/>
      <c r="M34" s="320"/>
      <c r="N34" s="320"/>
      <c r="O34" s="313"/>
      <c r="P34" s="321" t="s">
        <v>396</v>
      </c>
      <c r="Q34" s="321" t="s">
        <v>396</v>
      </c>
      <c r="R34" s="321" t="s">
        <v>396</v>
      </c>
      <c r="S34" s="321" t="s">
        <v>396</v>
      </c>
      <c r="T34" s="313"/>
      <c r="U34" s="322">
        <f t="array" ref="U34">IFERROR(INDEX($B34:$M34,MATCH(Inputs!$C$2,'Youreka P&amp;L'!$B$5:$M$5,0))-INDEX($B34:$M34,MATCH(EOMONTH(Inputs!$C$2,-1),'Youreka P&amp;L'!$B$5:$M$5,0)),)</f>
        <v>0</v>
      </c>
      <c r="V34" s="323">
        <f t="array" ref="V34">IFERROR(INDEX($B34:$M34,MATCH(Inputs!$C$2,'Youreka P&amp;L'!$B$5:$M$5,0))/INDEX($B34:$M34,MATCH(EOMONTH(Inputs!$C$2,-1),'Youreka P&amp;L'!$B$5:$M$5,0))-1,)</f>
        <v>0</v>
      </c>
    </row>
    <row r="35" spans="1:22" ht="15" customHeight="1" x14ac:dyDescent="0.25">
      <c r="A35" s="319" t="s">
        <v>433</v>
      </c>
      <c r="B35" s="328">
        <v>0</v>
      </c>
      <c r="C35" s="328">
        <v>0</v>
      </c>
      <c r="D35" s="328">
        <v>0</v>
      </c>
      <c r="E35" s="328">
        <v>0</v>
      </c>
      <c r="F35" s="328">
        <v>19934.5</v>
      </c>
      <c r="G35" s="328">
        <v>14685.5</v>
      </c>
      <c r="H35" s="328">
        <v>0</v>
      </c>
      <c r="I35" s="328">
        <v>6011</v>
      </c>
      <c r="J35" s="328">
        <v>0</v>
      </c>
      <c r="K35" s="328">
        <v>0</v>
      </c>
      <c r="L35" s="328">
        <v>0</v>
      </c>
      <c r="M35" s="328">
        <v>10632.75</v>
      </c>
      <c r="N35" s="325">
        <f>SUM(B35:M35)</f>
        <v>51263.75</v>
      </c>
      <c r="O35" s="313"/>
      <c r="P35" s="321" t="s">
        <v>50</v>
      </c>
      <c r="Q35" s="321"/>
      <c r="R35" s="321" t="s">
        <v>115</v>
      </c>
      <c r="S35" s="321" t="s">
        <v>415</v>
      </c>
      <c r="T35" s="313"/>
      <c r="U35" s="322">
        <f t="array" ref="U35">IFERROR(INDEX($B35:$M35,MATCH(Inputs!$C$2,'Youreka P&amp;L'!$B$5:$M$5,0))-INDEX($B35:$M35,MATCH(EOMONTH(Inputs!$C$2,-1),'Youreka P&amp;L'!$B$5:$M$5,0)),)</f>
        <v>10632.75</v>
      </c>
      <c r="V35" s="323">
        <f t="array" ref="V35">IFERROR(INDEX($B35:$M35,MATCH(Inputs!$C$2,'Youreka P&amp;L'!$B$5:$M$5,0))/INDEX($B35:$M35,MATCH(EOMONTH(Inputs!$C$2,-1),'Youreka P&amp;L'!$B$5:$M$5,0))-1,)</f>
        <v>0</v>
      </c>
    </row>
    <row r="36" spans="1:22" ht="15" customHeight="1" x14ac:dyDescent="0.25">
      <c r="A36" s="319" t="s">
        <v>434</v>
      </c>
      <c r="B36" s="326">
        <f t="shared" ref="B36:M36" si="11">(B34)+(B35)</f>
        <v>0</v>
      </c>
      <c r="C36" s="326">
        <f t="shared" si="11"/>
        <v>0</v>
      </c>
      <c r="D36" s="326">
        <f t="shared" si="11"/>
        <v>0</v>
      </c>
      <c r="E36" s="326">
        <f t="shared" si="11"/>
        <v>0</v>
      </c>
      <c r="F36" s="326">
        <f t="shared" si="11"/>
        <v>19934.5</v>
      </c>
      <c r="G36" s="326">
        <f t="shared" si="11"/>
        <v>14685.5</v>
      </c>
      <c r="H36" s="326">
        <f t="shared" si="11"/>
        <v>0</v>
      </c>
      <c r="I36" s="326">
        <f t="shared" si="11"/>
        <v>6011</v>
      </c>
      <c r="J36" s="326">
        <f t="shared" si="11"/>
        <v>0</v>
      </c>
      <c r="K36" s="326">
        <f t="shared" si="11"/>
        <v>0</v>
      </c>
      <c r="L36" s="326">
        <f t="shared" si="11"/>
        <v>0</v>
      </c>
      <c r="M36" s="326">
        <f t="shared" si="11"/>
        <v>10632.75</v>
      </c>
      <c r="N36" s="326">
        <f>(((((((((((B36)+(C36))+(D36))+(E36))+(F36))+(G36))+(H36))+(I36))+(J36))+(K36))+(L36))+(M36)</f>
        <v>51263.75</v>
      </c>
      <c r="O36" s="313"/>
      <c r="P36" s="321" t="s">
        <v>396</v>
      </c>
      <c r="Q36" s="321" t="s">
        <v>396</v>
      </c>
      <c r="R36" s="321" t="s">
        <v>396</v>
      </c>
      <c r="S36" s="321" t="s">
        <v>396</v>
      </c>
      <c r="T36" s="313"/>
      <c r="U36" s="322">
        <f t="array" ref="U36">IFERROR(INDEX($B36:$M36,MATCH(Inputs!$C$2,'Youreka P&amp;L'!$B$5:$M$5,0))-INDEX($B36:$M36,MATCH(EOMONTH(Inputs!$C$2,-1),'Youreka P&amp;L'!$B$5:$M$5,0)),)</f>
        <v>10632.75</v>
      </c>
      <c r="V36" s="323">
        <f t="array" ref="V36">IFERROR(INDEX($B36:$M36,MATCH(Inputs!$C$2,'Youreka P&amp;L'!$B$5:$M$5,0))/INDEX($B36:$M36,MATCH(EOMONTH(Inputs!$C$2,-1),'Youreka P&amp;L'!$B$5:$M$5,0))-1,)</f>
        <v>0</v>
      </c>
    </row>
    <row r="37" spans="1:22" ht="15" customHeight="1" x14ac:dyDescent="0.25">
      <c r="A37" s="319" t="s">
        <v>431</v>
      </c>
      <c r="B37" s="326">
        <f t="shared" ref="B37:M37" si="12">(((B21)+(B25))+(B29))+(B36)+B33</f>
        <v>105332.05</v>
      </c>
      <c r="C37" s="326">
        <f t="shared" si="12"/>
        <v>96191.63</v>
      </c>
      <c r="D37" s="326">
        <f t="shared" si="12"/>
        <v>108717.75</v>
      </c>
      <c r="E37" s="326">
        <f t="shared" si="12"/>
        <v>104591.42</v>
      </c>
      <c r="F37" s="326">
        <f t="shared" si="12"/>
        <v>124084.07</v>
      </c>
      <c r="G37" s="326">
        <f t="shared" si="12"/>
        <v>120037.26</v>
      </c>
      <c r="H37" s="326">
        <f t="shared" si="12"/>
        <v>105722.45</v>
      </c>
      <c r="I37" s="326">
        <f t="shared" si="12"/>
        <v>111231.37</v>
      </c>
      <c r="J37" s="326">
        <f t="shared" si="12"/>
        <v>106315.38999999998</v>
      </c>
      <c r="K37" s="326">
        <f t="shared" si="12"/>
        <v>103250.25</v>
      </c>
      <c r="L37" s="326">
        <f t="shared" si="12"/>
        <v>106572.64</v>
      </c>
      <c r="M37" s="326">
        <f t="shared" si="12"/>
        <v>113234.37</v>
      </c>
      <c r="N37" s="326">
        <f>(((((((((((B37)+(C37))+(D37))+(E37))+(F37))+(G37))+(H37))+(I37))+(J37))+(K37))+(L37))+(M37)</f>
        <v>1305280.6499999999</v>
      </c>
      <c r="O37" s="313"/>
      <c r="P37" s="321" t="s">
        <v>396</v>
      </c>
      <c r="Q37" s="321" t="s">
        <v>396</v>
      </c>
      <c r="R37" s="321" t="s">
        <v>396</v>
      </c>
      <c r="S37" s="321" t="s">
        <v>396</v>
      </c>
      <c r="T37" s="313"/>
      <c r="U37" s="322">
        <f t="array" ref="U37">IFERROR(INDEX($B37:$M37,MATCH(Inputs!$C$2,'Youreka P&amp;L'!$B$5:$M$5,0))-INDEX($B37:$M37,MATCH(EOMONTH(Inputs!$C$2,-1),'Youreka P&amp;L'!$B$5:$M$5,0)),)</f>
        <v>6661.7299999999959</v>
      </c>
      <c r="V37" s="323">
        <f t="array" ref="V37">IFERROR(INDEX($B37:$M37,MATCH(Inputs!$C$2,'Youreka P&amp;L'!$B$5:$M$5,0))/INDEX($B37:$M37,MATCH(EOMONTH(Inputs!$C$2,-1),'Youreka P&amp;L'!$B$5:$M$5,0))-1,)</f>
        <v>6.2508820275072541E-2</v>
      </c>
    </row>
    <row r="38" spans="1:22" ht="15" customHeight="1" x14ac:dyDescent="0.25">
      <c r="A38" s="319" t="s">
        <v>744</v>
      </c>
      <c r="B38" s="328">
        <v>122530.26</v>
      </c>
      <c r="C38" s="328">
        <v>122844.96</v>
      </c>
      <c r="D38" s="328">
        <v>118157.08</v>
      </c>
      <c r="E38" s="328">
        <v>122844.96</v>
      </c>
      <c r="F38" s="328">
        <v>120460.21</v>
      </c>
      <c r="G38" s="328">
        <v>122251.45</v>
      </c>
      <c r="H38" s="328">
        <v>127428.58</v>
      </c>
      <c r="I38" s="328">
        <v>127682.96</v>
      </c>
      <c r="J38" s="328">
        <v>126200.21</v>
      </c>
      <c r="K38" s="328">
        <v>122736.74</v>
      </c>
      <c r="L38" s="328">
        <v>124157.65</v>
      </c>
      <c r="M38" s="328">
        <v>128354.55</v>
      </c>
      <c r="N38" s="325">
        <f>SUM(B38:M38)</f>
        <v>1485649.6099999999</v>
      </c>
      <c r="O38" s="313"/>
      <c r="P38" s="321" t="s">
        <v>51</v>
      </c>
      <c r="Q38" s="321" t="s">
        <v>396</v>
      </c>
      <c r="R38" s="321" t="s">
        <v>116</v>
      </c>
      <c r="S38" s="321" t="s">
        <v>436</v>
      </c>
      <c r="T38" s="313"/>
      <c r="U38" s="322">
        <f t="array" ref="U38">IFERROR(INDEX($B38:$M38,MATCH(Inputs!$C$2,'Youreka P&amp;L'!$B$5:$M$5,0))-INDEX($B38:$M38,MATCH(EOMONTH(Inputs!$C$2,-1),'Youreka P&amp;L'!$B$5:$M$5,0)),)</f>
        <v>4196.9000000000087</v>
      </c>
      <c r="V38" s="323">
        <f t="array" ref="V38">IFERROR(INDEX($B38:$M38,MATCH(Inputs!$C$2,'Youreka P&amp;L'!$B$5:$M$5,0))/INDEX($B38:$M38,MATCH(EOMONTH(Inputs!$C$2,-1),'Youreka P&amp;L'!$B$5:$M$5,0))-1,)</f>
        <v>3.3802991599792831E-2</v>
      </c>
    </row>
    <row r="39" spans="1:22" ht="14.25" customHeight="1" x14ac:dyDescent="0.25">
      <c r="A39" s="319" t="s">
        <v>437</v>
      </c>
      <c r="B39" s="328">
        <v>13205.05</v>
      </c>
      <c r="C39" s="328">
        <v>14204.05</v>
      </c>
      <c r="D39" s="328">
        <v>12901.61</v>
      </c>
      <c r="E39" s="328">
        <v>12901.67</v>
      </c>
      <c r="F39" s="328">
        <v>12901.65</v>
      </c>
      <c r="G39" s="328">
        <v>12901.67</v>
      </c>
      <c r="H39" s="328">
        <v>12901.67</v>
      </c>
      <c r="I39" s="328">
        <v>11647</v>
      </c>
      <c r="J39" s="328">
        <v>11740.66</v>
      </c>
      <c r="K39" s="328">
        <v>12297.75</v>
      </c>
      <c r="L39" s="328">
        <v>12297.75</v>
      </c>
      <c r="M39" s="328">
        <v>11647</v>
      </c>
      <c r="N39" s="325">
        <f>SUM(B39:M39)</f>
        <v>151547.53</v>
      </c>
      <c r="O39" s="313"/>
      <c r="P39" s="321" t="s">
        <v>52</v>
      </c>
      <c r="Q39" s="321" t="s">
        <v>396</v>
      </c>
      <c r="R39" s="321" t="s">
        <v>117</v>
      </c>
      <c r="S39" s="321" t="s">
        <v>436</v>
      </c>
      <c r="T39" s="313"/>
      <c r="U39" s="322">
        <f t="array" ref="U39">IFERROR(INDEX($B39:$M39,MATCH(Inputs!$C$2,'Youreka P&amp;L'!$B$5:$M$5,0))-INDEX($B39:$M39,MATCH(EOMONTH(Inputs!$C$2,-1),'Youreka P&amp;L'!$B$5:$M$5,0)),)</f>
        <v>-650.75</v>
      </c>
      <c r="V39" s="323">
        <f t="array" ref="V39">IFERROR(INDEX($B39:$M39,MATCH(Inputs!$C$2,'Youreka P&amp;L'!$B$5:$M$5,0))/INDEX($B39:$M39,MATCH(EOMONTH(Inputs!$C$2,-1),'Youreka P&amp;L'!$B$5:$M$5,0))-1,)</f>
        <v>-5.2916183854770149E-2</v>
      </c>
    </row>
    <row r="40" spans="1:22" ht="15" customHeight="1" x14ac:dyDescent="0.25">
      <c r="A40" s="319" t="s">
        <v>438</v>
      </c>
      <c r="B40" s="326">
        <f t="shared" ref="B40:M40" si="13">((B37)+(B38))+(B39)</f>
        <v>241067.36</v>
      </c>
      <c r="C40" s="326">
        <f t="shared" si="13"/>
        <v>233240.64</v>
      </c>
      <c r="D40" s="326">
        <f t="shared" si="13"/>
        <v>239776.44</v>
      </c>
      <c r="E40" s="326">
        <f t="shared" si="13"/>
        <v>240338.05000000002</v>
      </c>
      <c r="F40" s="326">
        <f t="shared" si="13"/>
        <v>257445.93000000002</v>
      </c>
      <c r="G40" s="326">
        <f t="shared" si="13"/>
        <v>255190.38</v>
      </c>
      <c r="H40" s="326">
        <f t="shared" si="13"/>
        <v>246052.7</v>
      </c>
      <c r="I40" s="326">
        <f t="shared" si="13"/>
        <v>250561.33000000002</v>
      </c>
      <c r="J40" s="326">
        <f t="shared" si="13"/>
        <v>244256.25999999998</v>
      </c>
      <c r="K40" s="326">
        <f t="shared" si="13"/>
        <v>238284.74</v>
      </c>
      <c r="L40" s="326">
        <f t="shared" si="13"/>
        <v>243028.03999999998</v>
      </c>
      <c r="M40" s="326">
        <f t="shared" si="13"/>
        <v>253235.91999999998</v>
      </c>
      <c r="N40" s="326">
        <f>(((((((((((B40)+(C40))+(D40))+(E40))+(F40))+(G40))+(H40))+(I40))+(J40))+(K40))+(L40))+(M40)</f>
        <v>2942477.79</v>
      </c>
      <c r="O40" s="313"/>
      <c r="P40" s="321" t="s">
        <v>396</v>
      </c>
      <c r="Q40" s="321" t="s">
        <v>396</v>
      </c>
      <c r="R40" s="321" t="s">
        <v>396</v>
      </c>
      <c r="S40" s="321" t="s">
        <v>396</v>
      </c>
      <c r="T40" s="313"/>
      <c r="U40" s="322">
        <f t="array" ref="U40">IFERROR(INDEX($B40:$M40,MATCH(Inputs!$C$2,'Youreka P&amp;L'!$B$5:$M$5,0))-INDEX($B40:$M40,MATCH(EOMONTH(Inputs!$C$2,-1),'Youreka P&amp;L'!$B$5:$M$5,0)),)</f>
        <v>10207.880000000005</v>
      </c>
      <c r="V40" s="323">
        <f t="array" ref="V40">IFERROR(INDEX($B40:$M40,MATCH(Inputs!$C$2,'Youreka P&amp;L'!$B$5:$M$5,0))/INDEX($B40:$M40,MATCH(EOMONTH(Inputs!$C$2,-1),'Youreka P&amp;L'!$B$5:$M$5,0))-1,)</f>
        <v>4.2002889872296167E-2</v>
      </c>
    </row>
    <row r="41" spans="1:22" ht="15" customHeight="1" x14ac:dyDescent="0.25">
      <c r="A41" s="319" t="s">
        <v>439</v>
      </c>
      <c r="B41" s="326">
        <f t="shared" ref="B41:M41" si="14">(B15)-(B40)</f>
        <v>742822.21999999986</v>
      </c>
      <c r="C41" s="326">
        <f t="shared" si="14"/>
        <v>754910.60999999987</v>
      </c>
      <c r="D41" s="326">
        <f t="shared" si="14"/>
        <v>743138.07999999984</v>
      </c>
      <c r="E41" s="326">
        <f t="shared" si="14"/>
        <v>741579.08000000007</v>
      </c>
      <c r="F41" s="326">
        <f t="shared" si="14"/>
        <v>744013.21999999986</v>
      </c>
      <c r="G41" s="326">
        <f t="shared" si="14"/>
        <v>751740.43999999983</v>
      </c>
      <c r="H41" s="326">
        <f t="shared" si="14"/>
        <v>754281.14000000013</v>
      </c>
      <c r="I41" s="326">
        <f t="shared" si="14"/>
        <v>784768.03</v>
      </c>
      <c r="J41" s="326">
        <f t="shared" si="14"/>
        <v>780319.24</v>
      </c>
      <c r="K41" s="326">
        <f t="shared" si="14"/>
        <v>741817.84</v>
      </c>
      <c r="L41" s="326">
        <f t="shared" si="14"/>
        <v>763594.36999999988</v>
      </c>
      <c r="M41" s="326">
        <f t="shared" si="14"/>
        <v>763128.94</v>
      </c>
      <c r="N41" s="326">
        <f>(((((((((((B41)+(C41))+(D41))+(E41))+(F41))+(G41))+(H41))+(I41))+(J41))+(K41))+(L41))+(M41)</f>
        <v>9066113.209999999</v>
      </c>
      <c r="O41" s="313"/>
      <c r="P41" s="321" t="s">
        <v>396</v>
      </c>
      <c r="Q41" s="321" t="s">
        <v>396</v>
      </c>
      <c r="R41" s="321" t="s">
        <v>396</v>
      </c>
      <c r="S41" s="321" t="s">
        <v>396</v>
      </c>
      <c r="T41" s="313"/>
      <c r="U41" s="322">
        <f t="array" ref="U41">IFERROR(INDEX($B41:$M41,MATCH(Inputs!$C$2,'Youreka P&amp;L'!$B$5:$M$5,0))-INDEX($B41:$M41,MATCH(EOMONTH(Inputs!$C$2,-1),'Youreka P&amp;L'!$B$5:$M$5,0)),)</f>
        <v>-465.42999999993481</v>
      </c>
      <c r="V41" s="323">
        <f t="array" ref="V41">IFERROR(INDEX($B41:$M41,MATCH(Inputs!$C$2,'Youreka P&amp;L'!$B$5:$M$5,0))/INDEX($B41:$M41,MATCH(EOMONTH(Inputs!$C$2,-1),'Youreka P&amp;L'!$B$5:$M$5,0))-1,)</f>
        <v>-6.0952518547241485E-4</v>
      </c>
    </row>
    <row r="42" spans="1:22" ht="15" customHeight="1" x14ac:dyDescent="0.25">
      <c r="A42" s="319" t="s">
        <v>440</v>
      </c>
      <c r="B42" s="320"/>
      <c r="C42" s="320"/>
      <c r="D42" s="320"/>
      <c r="E42" s="320"/>
      <c r="F42" s="320"/>
      <c r="G42" s="320"/>
      <c r="H42" s="320"/>
      <c r="I42" s="320"/>
      <c r="J42" s="320"/>
      <c r="K42" s="320"/>
      <c r="L42" s="320"/>
      <c r="M42" s="320"/>
      <c r="N42" s="320"/>
      <c r="O42" s="313"/>
      <c r="P42" s="321" t="s">
        <v>396</v>
      </c>
      <c r="Q42" s="321" t="s">
        <v>396</v>
      </c>
      <c r="R42" s="321" t="s">
        <v>396</v>
      </c>
      <c r="S42" s="321" t="s">
        <v>396</v>
      </c>
      <c r="T42" s="313"/>
      <c r="U42" s="322">
        <f t="array" ref="U42">IFERROR(INDEX($B42:$M42,MATCH(Inputs!$C$2,'Youreka P&amp;L'!$B$5:$M$5,0))-INDEX($B42:$M42,MATCH(EOMONTH(Inputs!$C$2,-1),'Youreka P&amp;L'!$B$5:$M$5,0)),)</f>
        <v>0</v>
      </c>
      <c r="V42" s="323">
        <f t="array" ref="V42">IFERROR(INDEX($B42:$M42,MATCH(Inputs!$C$2,'Youreka P&amp;L'!$B$5:$M$5,0))/INDEX($B42:$M42,MATCH(EOMONTH(Inputs!$C$2,-1),'Youreka P&amp;L'!$B$5:$M$5,0))-1,)</f>
        <v>0</v>
      </c>
    </row>
    <row r="43" spans="1:22" ht="15" customHeight="1" x14ac:dyDescent="0.25">
      <c r="A43" s="319" t="s">
        <v>441</v>
      </c>
      <c r="B43" s="320"/>
      <c r="C43" s="320"/>
      <c r="D43" s="320"/>
      <c r="E43" s="320"/>
      <c r="F43" s="320"/>
      <c r="G43" s="320"/>
      <c r="H43" s="320"/>
      <c r="I43" s="320"/>
      <c r="J43" s="320"/>
      <c r="K43" s="320"/>
      <c r="L43" s="320"/>
      <c r="M43" s="320"/>
      <c r="N43" s="320"/>
      <c r="O43" s="313"/>
      <c r="P43" s="321" t="s">
        <v>396</v>
      </c>
      <c r="Q43" s="321" t="s">
        <v>396</v>
      </c>
      <c r="R43" s="321" t="s">
        <v>396</v>
      </c>
      <c r="S43" s="321" t="s">
        <v>396</v>
      </c>
      <c r="T43" s="313"/>
      <c r="U43" s="322">
        <f t="array" ref="U43">IFERROR(INDEX($B43:$M43,MATCH(Inputs!$C$2,'Youreka P&amp;L'!$B$5:$M$5,0))-INDEX($B43:$M43,MATCH(EOMONTH(Inputs!$C$2,-1),'Youreka P&amp;L'!$B$5:$M$5,0)),)</f>
        <v>0</v>
      </c>
      <c r="V43" s="323">
        <f t="array" ref="V43">IFERROR(INDEX($B43:$M43,MATCH(Inputs!$C$2,'Youreka P&amp;L'!$B$5:$M$5,0))/INDEX($B43:$M43,MATCH(EOMONTH(Inputs!$C$2,-1),'Youreka P&amp;L'!$B$5:$M$5,0))-1,)</f>
        <v>0</v>
      </c>
    </row>
    <row r="44" spans="1:22" ht="15" customHeight="1" x14ac:dyDescent="0.25">
      <c r="A44" s="319" t="s">
        <v>442</v>
      </c>
      <c r="B44" s="328">
        <v>112636.38</v>
      </c>
      <c r="C44" s="328">
        <v>112636.38</v>
      </c>
      <c r="D44" s="328">
        <v>112636.38</v>
      </c>
      <c r="E44" s="328">
        <v>115678</v>
      </c>
      <c r="F44" s="328">
        <v>115678</v>
      </c>
      <c r="G44" s="328">
        <v>115678</v>
      </c>
      <c r="H44" s="328">
        <v>116053</v>
      </c>
      <c r="I44" s="328">
        <v>117602.41</v>
      </c>
      <c r="J44" s="328">
        <v>108136.32000000001</v>
      </c>
      <c r="K44" s="328">
        <v>99020.41</v>
      </c>
      <c r="L44" s="328">
        <v>90274.06</v>
      </c>
      <c r="M44" s="328">
        <v>97581.06</v>
      </c>
      <c r="N44" s="325">
        <f>SUM(B44:M44)</f>
        <v>1313610.4000000001</v>
      </c>
      <c r="O44" s="313"/>
      <c r="P44" s="321" t="s">
        <v>66</v>
      </c>
      <c r="Q44" s="321" t="s">
        <v>106</v>
      </c>
      <c r="R44" s="321" t="s">
        <v>123</v>
      </c>
      <c r="S44" s="321" t="s">
        <v>443</v>
      </c>
      <c r="T44" s="313"/>
      <c r="U44" s="322">
        <f t="array" ref="U44">IFERROR(INDEX($B44:$M44,MATCH(Inputs!$C$2,'Youreka P&amp;L'!$B$5:$M$5,0))-INDEX($B44:$M44,MATCH(EOMONTH(Inputs!$C$2,-1),'Youreka P&amp;L'!$B$5:$M$5,0)),)</f>
        <v>7307</v>
      </c>
      <c r="V44" s="323">
        <f t="array" ref="V44">IFERROR(INDEX($B44:$M44,MATCH(Inputs!$C$2,'Youreka P&amp;L'!$B$5:$M$5,0))/INDEX($B44:$M44,MATCH(EOMONTH(Inputs!$C$2,-1),'Youreka P&amp;L'!$B$5:$M$5,0))-1,)</f>
        <v>8.0942410256058084E-2</v>
      </c>
    </row>
    <row r="45" spans="1:22" ht="15" customHeight="1" x14ac:dyDescent="0.25">
      <c r="A45" s="319" t="s">
        <v>444</v>
      </c>
      <c r="B45" s="328">
        <v>25202.77</v>
      </c>
      <c r="C45" s="328">
        <v>22909.06</v>
      </c>
      <c r="D45" s="328">
        <v>28792.27</v>
      </c>
      <c r="E45" s="328">
        <v>23717.4</v>
      </c>
      <c r="F45" s="328">
        <v>23236.22</v>
      </c>
      <c r="G45" s="328">
        <v>24892.94</v>
      </c>
      <c r="H45" s="328">
        <v>23453.11</v>
      </c>
      <c r="I45" s="328">
        <v>21293.73</v>
      </c>
      <c r="J45" s="328">
        <v>23047.68</v>
      </c>
      <c r="K45" s="328">
        <v>16297.58</v>
      </c>
      <c r="L45" s="328">
        <v>19982.7</v>
      </c>
      <c r="M45" s="328">
        <v>16416.32</v>
      </c>
      <c r="N45" s="325">
        <f>SUM(B45:M45)</f>
        <v>269241.78000000003</v>
      </c>
      <c r="O45" s="313"/>
      <c r="P45" s="321" t="s">
        <v>66</v>
      </c>
      <c r="Q45" s="321" t="s">
        <v>106</v>
      </c>
      <c r="R45" s="321" t="s">
        <v>125</v>
      </c>
      <c r="S45" s="321" t="s">
        <v>443</v>
      </c>
      <c r="T45" s="313"/>
      <c r="U45" s="322">
        <f t="array" ref="U45">IFERROR(INDEX($B45:$M45,MATCH(Inputs!$C$2,'Youreka P&amp;L'!$B$5:$M$5,0))-INDEX($B45:$M45,MATCH(EOMONTH(Inputs!$C$2,-1),'Youreka P&amp;L'!$B$5:$M$5,0)),)</f>
        <v>-3566.380000000001</v>
      </c>
      <c r="V45" s="323">
        <f t="array" ref="V45">IFERROR(INDEX($B45:$M45,MATCH(Inputs!$C$2,'Youreka P&amp;L'!$B$5:$M$5,0))/INDEX($B45:$M45,MATCH(EOMONTH(Inputs!$C$2,-1),'Youreka P&amp;L'!$B$5:$M$5,0))-1,)</f>
        <v>-0.17847337947324438</v>
      </c>
    </row>
    <row r="46" spans="1:22" ht="15" customHeight="1" x14ac:dyDescent="0.25">
      <c r="A46" s="319" t="s">
        <v>445</v>
      </c>
      <c r="B46" s="328">
        <v>7746.17</v>
      </c>
      <c r="C46" s="328">
        <v>7746.17</v>
      </c>
      <c r="D46" s="328">
        <v>7746.17</v>
      </c>
      <c r="E46" s="328">
        <v>7746.17</v>
      </c>
      <c r="F46" s="328">
        <v>7746.17</v>
      </c>
      <c r="G46" s="328">
        <v>9246.17</v>
      </c>
      <c r="H46" s="328">
        <v>7746.17</v>
      </c>
      <c r="I46" s="328">
        <v>7746.17</v>
      </c>
      <c r="J46" s="328">
        <v>9246.17</v>
      </c>
      <c r="K46" s="328">
        <v>7746.17</v>
      </c>
      <c r="L46" s="328">
        <v>7746.17</v>
      </c>
      <c r="M46" s="328">
        <v>7746.17</v>
      </c>
      <c r="N46" s="325">
        <f>SUM(B46:M46)</f>
        <v>95954.04</v>
      </c>
      <c r="O46" s="313"/>
      <c r="P46" s="321" t="s">
        <v>66</v>
      </c>
      <c r="Q46" s="321" t="s">
        <v>106</v>
      </c>
      <c r="R46" s="321" t="s">
        <v>124</v>
      </c>
      <c r="S46" s="321" t="s">
        <v>443</v>
      </c>
      <c r="T46" s="313"/>
      <c r="U46" s="322">
        <f t="array" ref="U46">IFERROR(INDEX($B46:$M46,MATCH(Inputs!$C$2,'Youreka P&amp;L'!$B$5:$M$5,0))-INDEX($B46:$M46,MATCH(EOMONTH(Inputs!$C$2,-1),'Youreka P&amp;L'!$B$5:$M$5,0)),)</f>
        <v>0</v>
      </c>
      <c r="V46" s="323">
        <f t="array" ref="V46">IFERROR(INDEX($B46:$M46,MATCH(Inputs!$C$2,'Youreka P&amp;L'!$B$5:$M$5,0))/INDEX($B46:$M46,MATCH(EOMONTH(Inputs!$C$2,-1),'Youreka P&amp;L'!$B$5:$M$5,0))-1,)</f>
        <v>0</v>
      </c>
    </row>
    <row r="47" spans="1:22" ht="15" customHeight="1" x14ac:dyDescent="0.25">
      <c r="A47" s="319" t="s">
        <v>446</v>
      </c>
      <c r="B47" s="326">
        <f t="shared" ref="B47:J47" si="15">((B44)+(B45))+(B46)</f>
        <v>145585.32</v>
      </c>
      <c r="C47" s="326">
        <f t="shared" si="15"/>
        <v>143291.61000000002</v>
      </c>
      <c r="D47" s="326">
        <f t="shared" si="15"/>
        <v>149174.82</v>
      </c>
      <c r="E47" s="326">
        <f t="shared" si="15"/>
        <v>147141.57</v>
      </c>
      <c r="F47" s="326">
        <f t="shared" si="15"/>
        <v>146660.39000000001</v>
      </c>
      <c r="G47" s="326">
        <f t="shared" si="15"/>
        <v>149817.11000000002</v>
      </c>
      <c r="H47" s="326">
        <f t="shared" si="15"/>
        <v>147252.28</v>
      </c>
      <c r="I47" s="326">
        <f t="shared" si="15"/>
        <v>146642.31000000003</v>
      </c>
      <c r="J47" s="326">
        <f t="shared" si="15"/>
        <v>140430.17000000001</v>
      </c>
      <c r="K47" s="326">
        <f t="shared" ref="K47:L47" si="16">((K44)+(K45))+(K46)</f>
        <v>123064.16</v>
      </c>
      <c r="L47" s="326">
        <f t="shared" si="16"/>
        <v>118002.93</v>
      </c>
      <c r="M47" s="326">
        <f>((M44)+(M45))+(M46)</f>
        <v>121743.55</v>
      </c>
      <c r="N47" s="326">
        <f>(((((((((((B47)+(C47))+(D47))+(E47))+(F47))+(G47))+(H47))+(I47))+(J47))+(K47))+(L47))+(M47)</f>
        <v>1678806.22</v>
      </c>
      <c r="O47" s="313"/>
      <c r="P47" s="321" t="s">
        <v>396</v>
      </c>
      <c r="Q47" s="321" t="s">
        <v>396</v>
      </c>
      <c r="R47" s="321" t="s">
        <v>396</v>
      </c>
      <c r="S47" s="321" t="s">
        <v>396</v>
      </c>
      <c r="T47" s="313"/>
      <c r="U47" s="322">
        <f t="array" ref="U47">IFERROR(INDEX($B47:$M47,MATCH(Inputs!$C$2,'Youreka P&amp;L'!$B$5:$M$5,0))-INDEX($B47:$M47,MATCH(EOMONTH(Inputs!$C$2,-1),'Youreka P&amp;L'!$B$5:$M$5,0)),)</f>
        <v>3740.6200000000099</v>
      </c>
      <c r="V47" s="323">
        <f t="array" ref="V47">IFERROR(INDEX($B47:$M47,MATCH(Inputs!$C$2,'Youreka P&amp;L'!$B$5:$M$5,0))/INDEX($B47:$M47,MATCH(EOMONTH(Inputs!$C$2,-1),'Youreka P&amp;L'!$B$5:$M$5,0))-1,)</f>
        <v>3.169938237974268E-2</v>
      </c>
    </row>
    <row r="48" spans="1:22" ht="15" customHeight="1" x14ac:dyDescent="0.25">
      <c r="A48" s="319" t="s">
        <v>447</v>
      </c>
      <c r="B48" s="328">
        <v>38558.339999999997</v>
      </c>
      <c r="C48" s="328">
        <v>38558.339999999997</v>
      </c>
      <c r="D48" s="328">
        <v>31683.34</v>
      </c>
      <c r="E48" s="328">
        <v>32100</v>
      </c>
      <c r="F48" s="328">
        <v>32100</v>
      </c>
      <c r="G48" s="328">
        <v>32100</v>
      </c>
      <c r="H48" s="328">
        <v>18840</v>
      </c>
      <c r="I48" s="328">
        <v>18840</v>
      </c>
      <c r="J48" s="328">
        <v>10000</v>
      </c>
      <c r="K48" s="328">
        <v>10000</v>
      </c>
      <c r="L48" s="328">
        <v>10000</v>
      </c>
      <c r="M48" s="328">
        <v>10000</v>
      </c>
      <c r="N48" s="325">
        <f>SUM(B48:M48)</f>
        <v>282780.02</v>
      </c>
      <c r="O48" s="313"/>
      <c r="P48" s="321" t="s">
        <v>66</v>
      </c>
      <c r="Q48" s="321" t="s">
        <v>106</v>
      </c>
      <c r="R48" s="321" t="s">
        <v>123</v>
      </c>
      <c r="S48" s="321" t="s">
        <v>443</v>
      </c>
      <c r="T48" s="313"/>
      <c r="U48" s="322">
        <f t="array" ref="U48">IFERROR(INDEX($B48:$M48,MATCH(Inputs!$C$2,'Youreka P&amp;L'!$B$5:$M$5,0))-INDEX($B48:$M48,MATCH(EOMONTH(Inputs!$C$2,-1),'Youreka P&amp;L'!$B$5:$M$5,0)),)</f>
        <v>0</v>
      </c>
      <c r="V48" s="323">
        <f t="array" ref="V48">IFERROR(INDEX($B48:$M48,MATCH(Inputs!$C$2,'Youreka P&amp;L'!$B$5:$M$5,0))/INDEX($B48:$M48,MATCH(EOMONTH(Inputs!$C$2,-1),'Youreka P&amp;L'!$B$5:$M$5,0))-1,)</f>
        <v>0</v>
      </c>
    </row>
    <row r="49" spans="1:22" ht="15" customHeight="1" x14ac:dyDescent="0.25">
      <c r="A49" s="319" t="s">
        <v>448</v>
      </c>
      <c r="B49" s="328">
        <v>513.83000000000004</v>
      </c>
      <c r="C49" s="328">
        <v>513.83000000000004</v>
      </c>
      <c r="D49" s="328">
        <v>513.83000000000004</v>
      </c>
      <c r="E49" s="328">
        <v>513.83000000000004</v>
      </c>
      <c r="F49" s="328">
        <v>513.83000000000004</v>
      </c>
      <c r="G49" s="328">
        <v>513.83000000000004</v>
      </c>
      <c r="H49" s="328">
        <v>513.83000000000004</v>
      </c>
      <c r="I49" s="328">
        <v>513.83000000000004</v>
      </c>
      <c r="J49" s="328">
        <v>513.83000000000004</v>
      </c>
      <c r="K49" s="328">
        <v>513.83000000000004</v>
      </c>
      <c r="L49" s="328">
        <v>513.83000000000004</v>
      </c>
      <c r="M49" s="328">
        <v>513.83000000000004</v>
      </c>
      <c r="N49" s="325">
        <f>SUM(B49:M49)</f>
        <v>6165.96</v>
      </c>
      <c r="O49" s="313"/>
      <c r="P49" s="321" t="s">
        <v>66</v>
      </c>
      <c r="Q49" s="321" t="s">
        <v>106</v>
      </c>
      <c r="R49" s="321" t="s">
        <v>124</v>
      </c>
      <c r="S49" s="321" t="s">
        <v>443</v>
      </c>
      <c r="T49" s="313"/>
      <c r="U49" s="322">
        <f t="array" ref="U49">IFERROR(INDEX($B49:$M49,MATCH(Inputs!$C$2,'Youreka P&amp;L'!$B$5:$M$5,0))-INDEX($B49:$M49,MATCH(EOMONTH(Inputs!$C$2,-1),'Youreka P&amp;L'!$B$5:$M$5,0)),)</f>
        <v>0</v>
      </c>
      <c r="V49" s="323">
        <f t="array" ref="V49">IFERROR(INDEX($B49:$M49,MATCH(Inputs!$C$2,'Youreka P&amp;L'!$B$5:$M$5,0))/INDEX($B49:$M49,MATCH(EOMONTH(Inputs!$C$2,-1),'Youreka P&amp;L'!$B$5:$M$5,0))-1,)</f>
        <v>0</v>
      </c>
    </row>
    <row r="50" spans="1:22" ht="15" customHeight="1" x14ac:dyDescent="0.25">
      <c r="A50" s="319" t="s">
        <v>449</v>
      </c>
      <c r="B50" s="328">
        <v>8581.07</v>
      </c>
      <c r="C50" s="328">
        <v>7848.3</v>
      </c>
      <c r="D50" s="328">
        <v>6835.01</v>
      </c>
      <c r="E50" s="328">
        <v>5147</v>
      </c>
      <c r="F50" s="328">
        <v>5115.21</v>
      </c>
      <c r="G50" s="328">
        <v>5172.1000000000004</v>
      </c>
      <c r="H50" s="328">
        <v>2934.98</v>
      </c>
      <c r="I50" s="328">
        <v>3438.78</v>
      </c>
      <c r="J50" s="328">
        <v>1809.99</v>
      </c>
      <c r="K50" s="328">
        <v>-956.85</v>
      </c>
      <c r="L50" s="328">
        <v>2282.4899999999998</v>
      </c>
      <c r="M50" s="328">
        <v>1855.21</v>
      </c>
      <c r="N50" s="325">
        <f>SUM(B50:M50)</f>
        <v>50063.289999999994</v>
      </c>
      <c r="O50" s="313"/>
      <c r="P50" s="321" t="s">
        <v>66</v>
      </c>
      <c r="Q50" s="321" t="s">
        <v>106</v>
      </c>
      <c r="R50" s="321" t="s">
        <v>125</v>
      </c>
      <c r="S50" s="321" t="s">
        <v>443</v>
      </c>
      <c r="T50" s="313"/>
      <c r="U50" s="322">
        <f t="array" ref="U50">IFERROR(INDEX($B50:$M50,MATCH(Inputs!$C$2,'Youreka P&amp;L'!$B$5:$M$5,0))-INDEX($B50:$M50,MATCH(EOMONTH(Inputs!$C$2,-1),'Youreka P&amp;L'!$B$5:$M$5,0)),)</f>
        <v>-427.27999999999975</v>
      </c>
      <c r="V50" s="323">
        <f t="array" ref="V50">IFERROR(INDEX($B50:$M50,MATCH(Inputs!$C$2,'Youreka P&amp;L'!$B$5:$M$5,0))/INDEX($B50:$M50,MATCH(EOMONTH(Inputs!$C$2,-1),'Youreka P&amp;L'!$B$5:$M$5,0))-1,)</f>
        <v>-0.18719906768485284</v>
      </c>
    </row>
    <row r="51" spans="1:22" ht="15" customHeight="1" x14ac:dyDescent="0.25">
      <c r="A51" s="319" t="s">
        <v>450</v>
      </c>
      <c r="B51" s="326">
        <f t="shared" ref="B51:J51" si="17">((B48)+(B49))+(B50)</f>
        <v>47653.24</v>
      </c>
      <c r="C51" s="326">
        <f t="shared" si="17"/>
        <v>46920.47</v>
      </c>
      <c r="D51" s="326">
        <f t="shared" si="17"/>
        <v>39032.18</v>
      </c>
      <c r="E51" s="326">
        <f t="shared" si="17"/>
        <v>37760.83</v>
      </c>
      <c r="F51" s="326">
        <f t="shared" si="17"/>
        <v>37729.040000000001</v>
      </c>
      <c r="G51" s="326">
        <f t="shared" si="17"/>
        <v>37785.93</v>
      </c>
      <c r="H51" s="326">
        <f t="shared" si="17"/>
        <v>22288.81</v>
      </c>
      <c r="I51" s="326">
        <f t="shared" si="17"/>
        <v>22792.61</v>
      </c>
      <c r="J51" s="326">
        <f t="shared" si="17"/>
        <v>12323.82</v>
      </c>
      <c r="K51" s="326">
        <f t="shared" ref="K51:L51" si="18">((K48)+(K49))+(K50)</f>
        <v>9556.98</v>
      </c>
      <c r="L51" s="326">
        <f t="shared" si="18"/>
        <v>12796.32</v>
      </c>
      <c r="M51" s="326">
        <f>((M48)+(M49))+(M50)</f>
        <v>12369.04</v>
      </c>
      <c r="N51" s="326">
        <f>(((((((((((B51)+(C51))+(D51))+(E51))+(F51))+(G51))+(H51))+(I51))+(J51))+(K51))+(L51))+(M51)</f>
        <v>339009.26999999996</v>
      </c>
      <c r="O51" s="313"/>
      <c r="P51" s="321" t="s">
        <v>396</v>
      </c>
      <c r="Q51" s="321" t="s">
        <v>396</v>
      </c>
      <c r="R51" s="321" t="s">
        <v>396</v>
      </c>
      <c r="S51" s="321" t="s">
        <v>396</v>
      </c>
      <c r="T51" s="313"/>
      <c r="U51" s="322">
        <f t="array" ref="U51">IFERROR(INDEX($B51:$M51,MATCH(Inputs!$C$2,'Youreka P&amp;L'!$B$5:$M$5,0))-INDEX($B51:$M51,MATCH(EOMONTH(Inputs!$C$2,-1),'Youreka P&amp;L'!$B$5:$M$5,0)),)</f>
        <v>-427.27999999999884</v>
      </c>
      <c r="V51" s="323">
        <f t="array" ref="V51">IFERROR(INDEX($B51:$M51,MATCH(Inputs!$C$2,'Youreka P&amp;L'!$B$5:$M$5,0))/INDEX($B51:$M51,MATCH(EOMONTH(Inputs!$C$2,-1),'Youreka P&amp;L'!$B$5:$M$5,0))-1,)</f>
        <v>-3.339084986933738E-2</v>
      </c>
    </row>
    <row r="52" spans="1:22" ht="15" customHeight="1" x14ac:dyDescent="0.25">
      <c r="A52" s="319" t="s">
        <v>451</v>
      </c>
      <c r="B52" s="320"/>
      <c r="C52" s="320"/>
      <c r="D52" s="320"/>
      <c r="E52" s="320"/>
      <c r="F52" s="320"/>
      <c r="G52" s="320"/>
      <c r="H52" s="320"/>
      <c r="I52" s="320"/>
      <c r="J52" s="320"/>
      <c r="K52" s="320"/>
      <c r="L52" s="320"/>
      <c r="M52" s="320"/>
      <c r="N52" s="320"/>
      <c r="O52" s="313"/>
      <c r="P52" s="321" t="s">
        <v>66</v>
      </c>
      <c r="Q52" s="321" t="s">
        <v>106</v>
      </c>
      <c r="R52" s="321" t="s">
        <v>126</v>
      </c>
      <c r="S52" s="321" t="s">
        <v>452</v>
      </c>
      <c r="T52" s="313"/>
      <c r="U52" s="322">
        <f t="array" ref="U52">IFERROR(INDEX($B52:$M52,MATCH(Inputs!$C$2,'Youreka P&amp;L'!$B$5:$M$5,0))-INDEX($B52:$M52,MATCH(EOMONTH(Inputs!$C$2,-1),'Youreka P&amp;L'!$B$5:$M$5,0)),)</f>
        <v>0</v>
      </c>
      <c r="V52" s="323">
        <f t="array" ref="V52">IFERROR(INDEX($B52:$M52,MATCH(Inputs!$C$2,'Youreka P&amp;L'!$B$5:$M$5,0))/INDEX($B52:$M52,MATCH(EOMONTH(Inputs!$C$2,-1),'Youreka P&amp;L'!$B$5:$M$5,0))-1,)</f>
        <v>0</v>
      </c>
    </row>
    <row r="53" spans="1:22" ht="15" customHeight="1" x14ac:dyDescent="0.25">
      <c r="A53" s="319" t="s">
        <v>453</v>
      </c>
      <c r="B53" s="328">
        <v>11989.64</v>
      </c>
      <c r="C53" s="328">
        <v>10053.84</v>
      </c>
      <c r="D53" s="328">
        <v>11085.68</v>
      </c>
      <c r="E53" s="328">
        <v>10053.84</v>
      </c>
      <c r="F53" s="328">
        <v>10503.68</v>
      </c>
      <c r="G53" s="328">
        <v>9929.84</v>
      </c>
      <c r="H53" s="328">
        <v>15824.08</v>
      </c>
      <c r="I53" s="328">
        <v>11110.4</v>
      </c>
      <c r="J53" s="328">
        <v>11943.68</v>
      </c>
      <c r="K53" s="328">
        <v>11535.4</v>
      </c>
      <c r="L53" s="328">
        <v>10554.88</v>
      </c>
      <c r="M53" s="328">
        <v>11666.92</v>
      </c>
      <c r="N53" s="325">
        <f>SUM(B53:M53)</f>
        <v>136251.88</v>
      </c>
      <c r="O53" s="313"/>
      <c r="P53" s="321" t="s">
        <v>66</v>
      </c>
      <c r="Q53" s="321" t="s">
        <v>106</v>
      </c>
      <c r="R53" s="321" t="s">
        <v>126</v>
      </c>
      <c r="S53" s="321" t="s">
        <v>443</v>
      </c>
      <c r="T53" s="313"/>
      <c r="U53" s="322">
        <f t="array" ref="U53">IFERROR(INDEX($B53:$M53,MATCH(Inputs!$C$2,'Youreka P&amp;L'!$B$5:$M$5,0))-INDEX($B53:$M53,MATCH(EOMONTH(Inputs!$C$2,-1),'Youreka P&amp;L'!$B$5:$M$5,0)),)</f>
        <v>1112.0400000000009</v>
      </c>
      <c r="V53" s="323">
        <f t="array" ref="V53">IFERROR(INDEX($B53:$M53,MATCH(Inputs!$C$2,'Youreka P&amp;L'!$B$5:$M$5,0))/INDEX($B53:$M53,MATCH(EOMONTH(Inputs!$C$2,-1),'Youreka P&amp;L'!$B$5:$M$5,0))-1,)</f>
        <v>0.1053579008003882</v>
      </c>
    </row>
    <row r="54" spans="1:22" ht="15" customHeight="1" x14ac:dyDescent="0.25">
      <c r="A54" s="319" t="s">
        <v>454</v>
      </c>
      <c r="B54" s="326">
        <f t="shared" ref="B54:J54" si="19">(B52)+(B53)</f>
        <v>11989.64</v>
      </c>
      <c r="C54" s="326">
        <f t="shared" si="19"/>
        <v>10053.84</v>
      </c>
      <c r="D54" s="326">
        <f t="shared" si="19"/>
        <v>11085.68</v>
      </c>
      <c r="E54" s="326">
        <f t="shared" si="19"/>
        <v>10053.84</v>
      </c>
      <c r="F54" s="326">
        <f t="shared" si="19"/>
        <v>10503.68</v>
      </c>
      <c r="G54" s="326">
        <f t="shared" si="19"/>
        <v>9929.84</v>
      </c>
      <c r="H54" s="326">
        <f t="shared" si="19"/>
        <v>15824.08</v>
      </c>
      <c r="I54" s="326">
        <f t="shared" si="19"/>
        <v>11110.4</v>
      </c>
      <c r="J54" s="326">
        <f t="shared" si="19"/>
        <v>11943.68</v>
      </c>
      <c r="K54" s="326">
        <f t="shared" ref="K54:L54" si="20">(K52)+(K53)</f>
        <v>11535.4</v>
      </c>
      <c r="L54" s="326">
        <f t="shared" si="20"/>
        <v>10554.88</v>
      </c>
      <c r="M54" s="326">
        <f>(M52)+(M53)</f>
        <v>11666.92</v>
      </c>
      <c r="N54" s="326"/>
      <c r="O54" s="313"/>
      <c r="P54" s="321" t="s">
        <v>396</v>
      </c>
      <c r="Q54" s="321" t="s">
        <v>396</v>
      </c>
      <c r="R54" s="321" t="s">
        <v>396</v>
      </c>
      <c r="S54" s="321" t="s">
        <v>396</v>
      </c>
      <c r="T54" s="313"/>
      <c r="U54" s="322">
        <f t="array" ref="U54">IFERROR(INDEX($B54:$M54,MATCH(Inputs!$C$2,'Youreka P&amp;L'!$B$5:$M$5,0))-INDEX($B54:$M54,MATCH(EOMONTH(Inputs!$C$2,-1),'Youreka P&amp;L'!$B$5:$M$5,0)),)</f>
        <v>1112.0400000000009</v>
      </c>
      <c r="V54" s="323">
        <f t="array" ref="V54">IFERROR(INDEX($B54:$M54,MATCH(Inputs!$C$2,'Youreka P&amp;L'!$B$5:$M$5,0))/INDEX($B54:$M54,MATCH(EOMONTH(Inputs!$C$2,-1),'Youreka P&amp;L'!$B$5:$M$5,0))-1,)</f>
        <v>0.1053579008003882</v>
      </c>
    </row>
    <row r="55" spans="1:22" ht="15" customHeight="1" x14ac:dyDescent="0.25">
      <c r="A55" s="319" t="s">
        <v>455</v>
      </c>
      <c r="B55" s="328">
        <v>775.36</v>
      </c>
      <c r="C55" s="328">
        <v>671.99</v>
      </c>
      <c r="D55" s="328">
        <v>750.53</v>
      </c>
      <c r="E55" s="328">
        <v>671.99</v>
      </c>
      <c r="F55" s="328">
        <v>682.02</v>
      </c>
      <c r="G55" s="328">
        <v>703.82</v>
      </c>
      <c r="H55" s="328">
        <v>899.14</v>
      </c>
      <c r="I55" s="328">
        <v>718.7</v>
      </c>
      <c r="J55" s="328">
        <v>1709.5</v>
      </c>
      <c r="K55" s="328">
        <v>812.15</v>
      </c>
      <c r="L55" s="328">
        <v>864.77</v>
      </c>
      <c r="M55" s="328">
        <v>730.81</v>
      </c>
      <c r="N55" s="325">
        <f>SUM(B55:M55)</f>
        <v>9990.7800000000007</v>
      </c>
      <c r="O55" s="313"/>
      <c r="P55" s="321" t="s">
        <v>66</v>
      </c>
      <c r="Q55" s="321" t="s">
        <v>396</v>
      </c>
      <c r="R55" s="321" t="s">
        <v>132</v>
      </c>
      <c r="S55" s="321" t="s">
        <v>456</v>
      </c>
      <c r="T55" s="313"/>
      <c r="U55" s="322">
        <f t="array" ref="U55">IFERROR(INDEX($B55:$M55,MATCH(Inputs!$C$2,'Youreka P&amp;L'!$B$5:$M$5,0))-INDEX($B55:$M55,MATCH(EOMONTH(Inputs!$C$2,-1),'Youreka P&amp;L'!$B$5:$M$5,0)),)</f>
        <v>-133.96000000000004</v>
      </c>
      <c r="V55" s="323">
        <f t="array" ref="V55">IFERROR(INDEX($B55:$M55,MATCH(Inputs!$C$2,'Youreka P&amp;L'!$B$5:$M$5,0))/INDEX($B55:$M55,MATCH(EOMONTH(Inputs!$C$2,-1),'Youreka P&amp;L'!$B$5:$M$5,0))-1,)</f>
        <v>-0.1549082414977393</v>
      </c>
    </row>
    <row r="56" spans="1:22" ht="15" customHeight="1" x14ac:dyDescent="0.25">
      <c r="A56" s="319" t="s">
        <v>457</v>
      </c>
      <c r="B56" s="326">
        <f t="shared" ref="B56:J56" si="21">((((B43)+(B47))+(B51))+(B54))+(B55)</f>
        <v>206003.56</v>
      </c>
      <c r="C56" s="326">
        <f t="shared" si="21"/>
        <v>200937.91</v>
      </c>
      <c r="D56" s="326">
        <f t="shared" si="21"/>
        <v>200043.21</v>
      </c>
      <c r="E56" s="326">
        <f t="shared" si="21"/>
        <v>195628.23</v>
      </c>
      <c r="F56" s="326">
        <f t="shared" si="21"/>
        <v>195575.13</v>
      </c>
      <c r="G56" s="326">
        <f t="shared" si="21"/>
        <v>198236.7</v>
      </c>
      <c r="H56" s="326">
        <f t="shared" si="21"/>
        <v>186264.31</v>
      </c>
      <c r="I56" s="326">
        <f t="shared" si="21"/>
        <v>181264.02000000005</v>
      </c>
      <c r="J56" s="326">
        <f t="shared" si="21"/>
        <v>166407.17000000001</v>
      </c>
      <c r="K56" s="326">
        <f t="shared" ref="K56:L56" si="22">((((K43)+(K47))+(K51))+(K54))+(K55)</f>
        <v>144968.69</v>
      </c>
      <c r="L56" s="326">
        <f t="shared" si="22"/>
        <v>142218.9</v>
      </c>
      <c r="M56" s="326">
        <f>((((M43)+(M47))+(M51))+(M54))+(M55)</f>
        <v>146510.32</v>
      </c>
      <c r="N56" s="326">
        <f>(((((((((((B56)+(C56))+(D56))+(E56))+(F56))+(G56))+(H56))+(I56))+(J56))+(K56))+(L56))+(M56)</f>
        <v>2164058.15</v>
      </c>
      <c r="O56" s="313"/>
      <c r="P56" s="321" t="s">
        <v>396</v>
      </c>
      <c r="Q56" s="321" t="s">
        <v>396</v>
      </c>
      <c r="R56" s="321" t="s">
        <v>396</v>
      </c>
      <c r="S56" s="321" t="s">
        <v>396</v>
      </c>
      <c r="T56" s="313"/>
      <c r="U56" s="322">
        <f t="array" ref="U56">IFERROR(INDEX($B56:$M56,MATCH(Inputs!$C$2,'Youreka P&amp;L'!$B$5:$M$5,0))-INDEX($B56:$M56,MATCH(EOMONTH(Inputs!$C$2,-1),'Youreka P&amp;L'!$B$5:$M$5,0)),)</f>
        <v>4291.4200000000128</v>
      </c>
      <c r="V56" s="323">
        <f t="array" ref="V56">IFERROR(INDEX($B56:$M56,MATCH(Inputs!$C$2,'Youreka P&amp;L'!$B$5:$M$5,0))/INDEX($B56:$M56,MATCH(EOMONTH(Inputs!$C$2,-1),'Youreka P&amp;L'!$B$5:$M$5,0))-1,)</f>
        <v>3.0174751738341499E-2</v>
      </c>
    </row>
    <row r="57" spans="1:22" ht="15" customHeight="1" x14ac:dyDescent="0.25">
      <c r="A57" s="319" t="s">
        <v>458</v>
      </c>
      <c r="B57" s="320"/>
      <c r="C57" s="320"/>
      <c r="D57" s="320"/>
      <c r="E57" s="320"/>
      <c r="F57" s="320"/>
      <c r="G57" s="320"/>
      <c r="H57" s="320"/>
      <c r="I57" s="320"/>
      <c r="J57" s="320"/>
      <c r="K57" s="320"/>
      <c r="L57" s="320"/>
      <c r="M57" s="320"/>
      <c r="N57" s="320"/>
      <c r="O57" s="313"/>
      <c r="P57" s="321" t="s">
        <v>67</v>
      </c>
      <c r="Q57" s="321" t="s">
        <v>396</v>
      </c>
      <c r="R57" s="321" t="s">
        <v>138</v>
      </c>
      <c r="S57" s="321" t="s">
        <v>452</v>
      </c>
      <c r="T57" s="313"/>
      <c r="U57" s="322">
        <f t="array" ref="U57">IFERROR(INDEX($B57:$M57,MATCH(Inputs!$C$2,'Youreka P&amp;L'!$B$5:$M$5,0))-INDEX($B57:$M57,MATCH(EOMONTH(Inputs!$C$2,-1),'Youreka P&amp;L'!$B$5:$M$5,0)),)</f>
        <v>0</v>
      </c>
      <c r="V57" s="323">
        <f t="array" ref="V57">IFERROR(INDEX($B57:$M57,MATCH(Inputs!$C$2,'Youreka P&amp;L'!$B$5:$M$5,0))/INDEX($B57:$M57,MATCH(EOMONTH(Inputs!$C$2,-1),'Youreka P&amp;L'!$B$5:$M$5,0))-1,)</f>
        <v>0</v>
      </c>
    </row>
    <row r="58" spans="1:22" ht="15" customHeight="1" x14ac:dyDescent="0.25">
      <c r="A58" s="319" t="s">
        <v>459</v>
      </c>
      <c r="B58" s="328">
        <v>44146.26</v>
      </c>
      <c r="C58" s="328">
        <v>44146.26</v>
      </c>
      <c r="D58" s="328">
        <v>44146.26</v>
      </c>
      <c r="E58" s="328">
        <v>41579.18</v>
      </c>
      <c r="F58" s="328">
        <v>44804.18</v>
      </c>
      <c r="G58" s="328">
        <v>44804.18</v>
      </c>
      <c r="H58" s="328">
        <v>45075.02</v>
      </c>
      <c r="I58" s="328">
        <v>45075.02</v>
      </c>
      <c r="J58" s="328">
        <v>45075.02</v>
      </c>
      <c r="K58" s="328">
        <v>53825.02</v>
      </c>
      <c r="L58" s="328">
        <v>18200.02</v>
      </c>
      <c r="M58" s="328">
        <v>30075.02</v>
      </c>
      <c r="N58" s="325">
        <f>SUM(B58:M58)</f>
        <v>500951.44000000012</v>
      </c>
      <c r="O58" s="313"/>
      <c r="P58" s="321" t="s">
        <v>67</v>
      </c>
      <c r="Q58" s="321" t="s">
        <v>107</v>
      </c>
      <c r="R58" s="321" t="s">
        <v>123</v>
      </c>
      <c r="S58" s="321" t="s">
        <v>443</v>
      </c>
      <c r="T58" s="313"/>
      <c r="U58" s="322">
        <f t="array" ref="U58">IFERROR(INDEX($B58:$M58,MATCH(Inputs!$C$2,'Youreka P&amp;L'!$B$5:$M$5,0))-INDEX($B58:$M58,MATCH(EOMONTH(Inputs!$C$2,-1),'Youreka P&amp;L'!$B$5:$M$5,0)),)</f>
        <v>11875</v>
      </c>
      <c r="V58" s="323">
        <f t="array" ref="V58">IFERROR(INDEX($B58:$M58,MATCH(Inputs!$C$2,'Youreka P&amp;L'!$B$5:$M$5,0))/INDEX($B58:$M58,MATCH(EOMONTH(Inputs!$C$2,-1),'Youreka P&amp;L'!$B$5:$M$5,0))-1,)</f>
        <v>0.65247181047053804</v>
      </c>
    </row>
    <row r="59" spans="1:22" ht="15" customHeight="1" x14ac:dyDescent="0.25">
      <c r="A59" s="319" t="s">
        <v>460</v>
      </c>
      <c r="B59" s="328">
        <v>2774.25</v>
      </c>
      <c r="C59" s="328">
        <v>2774.25</v>
      </c>
      <c r="D59" s="328">
        <v>2774.25</v>
      </c>
      <c r="E59" s="328">
        <v>2774.25</v>
      </c>
      <c r="F59" s="328">
        <v>2774.25</v>
      </c>
      <c r="G59" s="328">
        <v>2774.25</v>
      </c>
      <c r="H59" s="328">
        <v>2774.25</v>
      </c>
      <c r="I59" s="328">
        <v>2774.25</v>
      </c>
      <c r="J59" s="328">
        <v>2774.25</v>
      </c>
      <c r="K59" s="328">
        <v>2774.25</v>
      </c>
      <c r="L59" s="328">
        <v>2774.25</v>
      </c>
      <c r="M59" s="328">
        <v>2774.25</v>
      </c>
      <c r="N59" s="325">
        <f>SUM(B59:M59)</f>
        <v>33291</v>
      </c>
      <c r="O59" s="313"/>
      <c r="P59" s="321" t="s">
        <v>67</v>
      </c>
      <c r="Q59" s="321" t="s">
        <v>107</v>
      </c>
      <c r="R59" s="321" t="s">
        <v>124</v>
      </c>
      <c r="S59" s="321" t="s">
        <v>443</v>
      </c>
      <c r="T59" s="313"/>
      <c r="U59" s="322">
        <f t="array" ref="U59">IFERROR(INDEX($B59:$M59,MATCH(Inputs!$C$2,'Youreka P&amp;L'!$B$5:$M$5,0))-INDEX($B59:$M59,MATCH(EOMONTH(Inputs!$C$2,-1),'Youreka P&amp;L'!$B$5:$M$5,0)),)</f>
        <v>0</v>
      </c>
      <c r="V59" s="323">
        <f t="array" ref="V59">IFERROR(INDEX($B59:$M59,MATCH(Inputs!$C$2,'Youreka P&amp;L'!$B$5:$M$5,0))/INDEX($B59:$M59,MATCH(EOMONTH(Inputs!$C$2,-1),'Youreka P&amp;L'!$B$5:$M$5,0))-1,)</f>
        <v>0</v>
      </c>
    </row>
    <row r="60" spans="1:22" ht="15" customHeight="1" x14ac:dyDescent="0.25">
      <c r="A60" s="319" t="s">
        <v>461</v>
      </c>
      <c r="B60" s="328">
        <v>11211.47</v>
      </c>
      <c r="C60" s="328">
        <v>9560.7999999999993</v>
      </c>
      <c r="D60" s="328">
        <v>13121.24</v>
      </c>
      <c r="E60" s="328">
        <v>9166.4500000000007</v>
      </c>
      <c r="F60" s="328">
        <v>9660.84</v>
      </c>
      <c r="G60" s="328">
        <v>10299.120000000001</v>
      </c>
      <c r="H60" s="328">
        <v>10463.32</v>
      </c>
      <c r="I60" s="328">
        <v>9666.99</v>
      </c>
      <c r="J60" s="328">
        <v>10350.040000000001</v>
      </c>
      <c r="K60" s="328">
        <v>8130.21</v>
      </c>
      <c r="L60" s="328">
        <v>6240.11</v>
      </c>
      <c r="M60" s="328">
        <v>6210.94</v>
      </c>
      <c r="N60" s="325">
        <f>SUM(B60:M60)</f>
        <v>114081.53</v>
      </c>
      <c r="O60" s="313"/>
      <c r="P60" s="321" t="s">
        <v>67</v>
      </c>
      <c r="Q60" s="321" t="s">
        <v>107</v>
      </c>
      <c r="R60" s="321" t="s">
        <v>125</v>
      </c>
      <c r="S60" s="321" t="s">
        <v>443</v>
      </c>
      <c r="T60" s="313"/>
      <c r="U60" s="322">
        <f t="array" ref="U60">IFERROR(INDEX($B60:$M60,MATCH(Inputs!$C$2,'Youreka P&amp;L'!$B$5:$M$5,0))-INDEX($B60:$M60,MATCH(EOMONTH(Inputs!$C$2,-1),'Youreka P&amp;L'!$B$5:$M$5,0)),)</f>
        <v>-29.170000000000073</v>
      </c>
      <c r="V60" s="323">
        <f t="array" ref="V60">IFERROR(INDEX($B60:$M60,MATCH(Inputs!$C$2,'Youreka P&amp;L'!$B$5:$M$5,0))/INDEX($B60:$M60,MATCH(EOMONTH(Inputs!$C$2,-1),'Youreka P&amp;L'!$B$5:$M$5,0))-1,)</f>
        <v>-4.6745970824232375E-3</v>
      </c>
    </row>
    <row r="61" spans="1:22" ht="15" customHeight="1" x14ac:dyDescent="0.25">
      <c r="A61" s="319" t="s">
        <v>875</v>
      </c>
      <c r="B61" s="328">
        <v>0</v>
      </c>
      <c r="C61" s="328">
        <v>0</v>
      </c>
      <c r="D61" s="328">
        <v>23999.279999999999</v>
      </c>
      <c r="E61" s="328">
        <v>0</v>
      </c>
      <c r="F61" s="328">
        <v>0</v>
      </c>
      <c r="G61" s="328">
        <v>0</v>
      </c>
      <c r="H61" s="328">
        <v>0</v>
      </c>
      <c r="I61" s="328">
        <v>0</v>
      </c>
      <c r="J61" s="328">
        <v>0</v>
      </c>
      <c r="K61" s="328">
        <v>0</v>
      </c>
      <c r="L61" s="328">
        <v>15384</v>
      </c>
      <c r="M61" s="328">
        <v>0</v>
      </c>
      <c r="N61" s="325">
        <f>SUM(B61:M61)</f>
        <v>39383.279999999999</v>
      </c>
      <c r="O61" s="313"/>
      <c r="P61" s="321" t="s">
        <v>84</v>
      </c>
      <c r="Q61" s="321" t="s">
        <v>396</v>
      </c>
      <c r="R61" s="321" t="s">
        <v>84</v>
      </c>
      <c r="S61" s="321" t="s">
        <v>84</v>
      </c>
      <c r="T61" s="313"/>
      <c r="U61" s="322">
        <f t="array" ref="U61">IFERROR(INDEX($B61:$M61,MATCH(Inputs!$C$2,'Youreka P&amp;L'!$B$5:$M$5,0))-INDEX($B61:$M61,MATCH(EOMONTH(Inputs!$C$2,-1),'Youreka P&amp;L'!$B$5:$M$5,0)),)</f>
        <v>-15384</v>
      </c>
      <c r="V61" s="323">
        <f t="array" ref="V61">IFERROR(INDEX($B61:$M61,MATCH(Inputs!$C$2,'Youreka P&amp;L'!$B$5:$M$5,0))/INDEX($B61:$M61,MATCH(EOMONTH(Inputs!$C$2,-1),'Youreka P&amp;L'!$B$5:$M$5,0))-1,)</f>
        <v>-1</v>
      </c>
    </row>
    <row r="62" spans="1:22" ht="15" customHeight="1" x14ac:dyDescent="0.25">
      <c r="A62" s="319" t="s">
        <v>462</v>
      </c>
      <c r="B62" s="326">
        <f t="shared" ref="B62:M62" si="23">((B58)+(B59))+(B60)+B61</f>
        <v>58131.98</v>
      </c>
      <c r="C62" s="326">
        <f t="shared" si="23"/>
        <v>56481.31</v>
      </c>
      <c r="D62" s="326">
        <f t="shared" si="23"/>
        <v>84041.03</v>
      </c>
      <c r="E62" s="326">
        <f t="shared" si="23"/>
        <v>53519.880000000005</v>
      </c>
      <c r="F62" s="326">
        <f t="shared" si="23"/>
        <v>57239.270000000004</v>
      </c>
      <c r="G62" s="326">
        <f t="shared" si="23"/>
        <v>57877.55</v>
      </c>
      <c r="H62" s="326">
        <f t="shared" si="23"/>
        <v>58312.59</v>
      </c>
      <c r="I62" s="326">
        <f t="shared" si="23"/>
        <v>57516.259999999995</v>
      </c>
      <c r="J62" s="326">
        <f t="shared" si="23"/>
        <v>58199.31</v>
      </c>
      <c r="K62" s="326">
        <f t="shared" si="23"/>
        <v>64729.479999999996</v>
      </c>
      <c r="L62" s="326">
        <f t="shared" si="23"/>
        <v>42598.380000000005</v>
      </c>
      <c r="M62" s="326">
        <f t="shared" si="23"/>
        <v>39060.210000000006</v>
      </c>
      <c r="N62" s="326">
        <f>(((((((((((B62)+(C62))+(D62))+(E62))+(F62))+(G62))+(H62))+(I62))+(J62))+(K62))+(L62))+(M62)</f>
        <v>687707.24999999988</v>
      </c>
      <c r="O62" s="313"/>
      <c r="P62" s="321" t="s">
        <v>396</v>
      </c>
      <c r="Q62" s="321" t="s">
        <v>396</v>
      </c>
      <c r="R62" s="321" t="s">
        <v>396</v>
      </c>
      <c r="S62" s="321" t="s">
        <v>396</v>
      </c>
      <c r="T62" s="313"/>
      <c r="U62" s="322">
        <f t="array" ref="U62">IFERROR(INDEX($B62:$M62,MATCH(Inputs!$C$2,'Youreka P&amp;L'!$B$5:$M$5,0))-INDEX($B62:$M62,MATCH(EOMONTH(Inputs!$C$2,-1),'Youreka P&amp;L'!$B$5:$M$5,0)),)</f>
        <v>-3538.1699999999983</v>
      </c>
      <c r="V62" s="323">
        <f t="array" ref="V62">IFERROR(INDEX($B62:$M62,MATCH(Inputs!$C$2,'Youreka P&amp;L'!$B$5:$M$5,0))/INDEX($B62:$M62,MATCH(EOMONTH(Inputs!$C$2,-1),'Youreka P&amp;L'!$B$5:$M$5,0))-1,)</f>
        <v>-8.3058792376611401E-2</v>
      </c>
    </row>
    <row r="63" spans="1:22" ht="15" customHeight="1" x14ac:dyDescent="0.25">
      <c r="A63" s="319" t="s">
        <v>463</v>
      </c>
      <c r="B63" s="328">
        <v>716.84</v>
      </c>
      <c r="C63" s="328">
        <v>620.77</v>
      </c>
      <c r="D63" s="328">
        <v>761.9</v>
      </c>
      <c r="E63" s="328">
        <v>666.14</v>
      </c>
      <c r="F63" s="328">
        <v>759.79</v>
      </c>
      <c r="G63" s="328">
        <v>744.03</v>
      </c>
      <c r="H63" s="328">
        <v>699.2</v>
      </c>
      <c r="I63" s="328">
        <v>795.1</v>
      </c>
      <c r="J63" s="328">
        <v>648.23</v>
      </c>
      <c r="K63" s="328">
        <v>689.73</v>
      </c>
      <c r="L63" s="328">
        <v>751</v>
      </c>
      <c r="M63" s="328">
        <v>773.74</v>
      </c>
      <c r="N63" s="325">
        <f>SUM(B63:M63)</f>
        <v>8626.4699999999993</v>
      </c>
      <c r="O63" s="313"/>
      <c r="P63" s="321" t="s">
        <v>67</v>
      </c>
      <c r="Q63" s="321" t="s">
        <v>396</v>
      </c>
      <c r="R63" s="321" t="s">
        <v>139</v>
      </c>
      <c r="S63" s="321" t="s">
        <v>452</v>
      </c>
      <c r="T63" s="313"/>
      <c r="U63" s="322">
        <f t="array" ref="U63">IFERROR(INDEX($B63:$M63,MATCH(Inputs!$C$2,'Youreka P&amp;L'!$B$5:$M$5,0))-INDEX($B63:$M63,MATCH(EOMONTH(Inputs!$C$2,-1),'Youreka P&amp;L'!$B$5:$M$5,0)),)</f>
        <v>22.740000000000009</v>
      </c>
      <c r="V63" s="323">
        <f t="array" ref="V63">IFERROR(INDEX($B63:$M63,MATCH(Inputs!$C$2,'Youreka P&amp;L'!$B$5:$M$5,0))/INDEX($B63:$M63,MATCH(EOMONTH(Inputs!$C$2,-1),'Youreka P&amp;L'!$B$5:$M$5,0))-1,)</f>
        <v>3.0279627163781742E-2</v>
      </c>
    </row>
    <row r="64" spans="1:22" ht="15" customHeight="1" x14ac:dyDescent="0.25">
      <c r="A64" s="319" t="s">
        <v>464</v>
      </c>
      <c r="B64" s="328">
        <v>0</v>
      </c>
      <c r="C64" s="328">
        <v>0</v>
      </c>
      <c r="D64" s="328">
        <v>0</v>
      </c>
      <c r="E64" s="328">
        <v>0</v>
      </c>
      <c r="F64" s="328">
        <v>0</v>
      </c>
      <c r="G64" s="328">
        <v>0</v>
      </c>
      <c r="H64" s="328">
        <v>0</v>
      </c>
      <c r="I64" s="328">
        <v>0</v>
      </c>
      <c r="J64" s="328">
        <v>0</v>
      </c>
      <c r="K64" s="328">
        <v>0</v>
      </c>
      <c r="L64" s="328">
        <v>0</v>
      </c>
      <c r="M64" s="328">
        <v>0</v>
      </c>
      <c r="N64" s="325">
        <f>SUM(B64:M64)</f>
        <v>0</v>
      </c>
      <c r="O64" s="313"/>
      <c r="P64" s="321" t="s">
        <v>67</v>
      </c>
      <c r="Q64" s="321" t="s">
        <v>396</v>
      </c>
      <c r="R64" s="321" t="s">
        <v>137</v>
      </c>
      <c r="S64" s="321" t="s">
        <v>452</v>
      </c>
      <c r="T64" s="313"/>
      <c r="U64" s="322">
        <f t="array" ref="U64">IFERROR(INDEX($B64:$M64,MATCH(Inputs!$C$2,'Youreka P&amp;L'!$B$5:$M$5,0))-INDEX($B64:$M64,MATCH(EOMONTH(Inputs!$C$2,-1),'Youreka P&amp;L'!$B$5:$M$5,0)),)</f>
        <v>0</v>
      </c>
      <c r="V64" s="323">
        <f t="array" ref="V64">IFERROR(INDEX($B64:$M64,MATCH(Inputs!$C$2,'Youreka P&amp;L'!$B$5:$M$5,0))/INDEX($B64:$M64,MATCH(EOMONTH(Inputs!$C$2,-1),'Youreka P&amp;L'!$B$5:$M$5,0))-1,)</f>
        <v>0</v>
      </c>
    </row>
    <row r="65" spans="1:22" ht="15" customHeight="1" x14ac:dyDescent="0.25">
      <c r="A65" s="319" t="s">
        <v>465</v>
      </c>
      <c r="B65" s="328">
        <v>0</v>
      </c>
      <c r="C65" s="328">
        <v>0</v>
      </c>
      <c r="D65" s="328">
        <v>0</v>
      </c>
      <c r="E65" s="328">
        <v>0</v>
      </c>
      <c r="F65" s="328">
        <v>-129.72</v>
      </c>
      <c r="G65" s="328">
        <v>-2937.64</v>
      </c>
      <c r="H65" s="328">
        <v>0</v>
      </c>
      <c r="I65" s="328">
        <v>3067.36</v>
      </c>
      <c r="J65" s="328">
        <v>0</v>
      </c>
      <c r="K65" s="328">
        <v>0</v>
      </c>
      <c r="L65" s="328">
        <v>0</v>
      </c>
      <c r="M65" s="328">
        <v>0</v>
      </c>
      <c r="N65" s="325">
        <f>SUM(B65:M65)</f>
        <v>4.5474735088646412E-13</v>
      </c>
      <c r="O65" s="313"/>
      <c r="P65" s="321" t="s">
        <v>67</v>
      </c>
      <c r="Q65" s="321" t="s">
        <v>396</v>
      </c>
      <c r="R65" s="321" t="s">
        <v>137</v>
      </c>
      <c r="S65" s="321" t="s">
        <v>452</v>
      </c>
      <c r="T65" s="313"/>
      <c r="U65" s="322">
        <f t="array" ref="U65">IFERROR(INDEX($B65:$M65,MATCH(Inputs!$C$2,'Youreka P&amp;L'!$B$5:$M$5,0))-INDEX($B65:$M65,MATCH(EOMONTH(Inputs!$C$2,-1),'Youreka P&amp;L'!$B$5:$M$5,0)),)</f>
        <v>0</v>
      </c>
      <c r="V65" s="323">
        <f t="array" ref="V65">IFERROR(INDEX($B65:$M65,MATCH(Inputs!$C$2,'Youreka P&amp;L'!$B$5:$M$5,0))/INDEX($B65:$M65,MATCH(EOMONTH(Inputs!$C$2,-1),'Youreka P&amp;L'!$B$5:$M$5,0))-1,)</f>
        <v>0</v>
      </c>
    </row>
    <row r="66" spans="1:22" ht="15" customHeight="1" x14ac:dyDescent="0.25">
      <c r="A66" s="319" t="s">
        <v>466</v>
      </c>
      <c r="B66" s="328">
        <v>940.79</v>
      </c>
      <c r="C66" s="328">
        <v>1213.58</v>
      </c>
      <c r="D66" s="328">
        <v>1069.6300000000001</v>
      </c>
      <c r="E66" s="328">
        <v>812.84</v>
      </c>
      <c r="F66" s="328">
        <v>801.84</v>
      </c>
      <c r="G66" s="328">
        <v>808.08</v>
      </c>
      <c r="H66" s="328">
        <v>808.08</v>
      </c>
      <c r="I66" s="328">
        <v>836.36</v>
      </c>
      <c r="J66" s="328">
        <v>795.6</v>
      </c>
      <c r="K66" s="328">
        <v>783.12</v>
      </c>
      <c r="L66" s="328">
        <v>753.42</v>
      </c>
      <c r="M66" s="328">
        <v>709.76</v>
      </c>
      <c r="N66" s="325">
        <f>SUM(B66:M66)</f>
        <v>10333.1</v>
      </c>
      <c r="O66" s="313"/>
      <c r="P66" s="321" t="s">
        <v>67</v>
      </c>
      <c r="Q66" s="321" t="s">
        <v>110</v>
      </c>
      <c r="R66" s="321" t="s">
        <v>110</v>
      </c>
      <c r="S66" s="321" t="s">
        <v>452</v>
      </c>
      <c r="T66" s="313"/>
      <c r="U66" s="322">
        <f t="array" ref="U66">IFERROR(INDEX($B66:$M66,MATCH(Inputs!$C$2,'Youreka P&amp;L'!$B$5:$M$5,0))-INDEX($B66:$M66,MATCH(EOMONTH(Inputs!$C$2,-1),'Youreka P&amp;L'!$B$5:$M$5,0)),)</f>
        <v>-43.659999999999968</v>
      </c>
      <c r="V66" s="323">
        <f t="array" ref="V66">IFERROR(INDEX($B66:$M66,MATCH(Inputs!$C$2,'Youreka P&amp;L'!$B$5:$M$5,0))/INDEX($B66:$M66,MATCH(EOMONTH(Inputs!$C$2,-1),'Youreka P&amp;L'!$B$5:$M$5,0))-1,)</f>
        <v>-5.7949085503437581E-2</v>
      </c>
    </row>
    <row r="67" spans="1:22" ht="15" customHeight="1" x14ac:dyDescent="0.25">
      <c r="A67" s="319" t="s">
        <v>467</v>
      </c>
      <c r="B67" s="328">
        <v>11375.01</v>
      </c>
      <c r="C67" s="328">
        <v>10454.23</v>
      </c>
      <c r="D67" s="328">
        <v>10557.31</v>
      </c>
      <c r="E67" s="328">
        <v>10703.59</v>
      </c>
      <c r="F67" s="328">
        <v>10451.33</v>
      </c>
      <c r="G67" s="328">
        <v>12487.09</v>
      </c>
      <c r="H67" s="328">
        <v>11272.26</v>
      </c>
      <c r="I67" s="328">
        <v>11338.89</v>
      </c>
      <c r="J67" s="328">
        <v>12346.67</v>
      </c>
      <c r="K67" s="328">
        <v>12351.35</v>
      </c>
      <c r="L67" s="328">
        <v>12562.44</v>
      </c>
      <c r="M67" s="328">
        <v>12233.98</v>
      </c>
      <c r="N67" s="325">
        <f>SUM(B67:M67)</f>
        <v>138134.15</v>
      </c>
      <c r="O67" s="313"/>
      <c r="P67" s="321" t="s">
        <v>67</v>
      </c>
      <c r="Q67" s="321" t="s">
        <v>396</v>
      </c>
      <c r="R67" s="321" t="s">
        <v>132</v>
      </c>
      <c r="S67" s="321" t="s">
        <v>456</v>
      </c>
      <c r="T67" s="313"/>
      <c r="U67" s="322">
        <f t="array" ref="U67">IFERROR(INDEX($B67:$M67,MATCH(Inputs!$C$2,'Youreka P&amp;L'!$B$5:$M$5,0))-INDEX($B67:$M67,MATCH(EOMONTH(Inputs!$C$2,-1),'Youreka P&amp;L'!$B$5:$M$5,0)),)</f>
        <v>-328.46000000000095</v>
      </c>
      <c r="V67" s="323">
        <f t="array" ref="V67">IFERROR(INDEX($B67:$M67,MATCH(Inputs!$C$2,'Youreka P&amp;L'!$B$5:$M$5,0))/INDEX($B67:$M67,MATCH(EOMONTH(Inputs!$C$2,-1),'Youreka P&amp;L'!$B$5:$M$5,0))-1,)</f>
        <v>-2.6146194529088396E-2</v>
      </c>
    </row>
    <row r="68" spans="1:22" ht="15" customHeight="1" x14ac:dyDescent="0.25">
      <c r="A68" s="319" t="s">
        <v>469</v>
      </c>
      <c r="B68" s="326">
        <f t="shared" ref="B68:N68" si="24">((((((B57)+(B62))+(B63))+(B64))+(B65))+(B66))+(B67)</f>
        <v>71164.62</v>
      </c>
      <c r="C68" s="326">
        <f t="shared" si="24"/>
        <v>68769.89</v>
      </c>
      <c r="D68" s="326">
        <f t="shared" si="24"/>
        <v>96429.87</v>
      </c>
      <c r="E68" s="326">
        <f t="shared" si="24"/>
        <v>65702.45</v>
      </c>
      <c r="F68" s="326">
        <f t="shared" si="24"/>
        <v>69122.509999999995</v>
      </c>
      <c r="G68" s="326">
        <f t="shared" si="24"/>
        <v>68979.11</v>
      </c>
      <c r="H68" s="326">
        <f t="shared" si="24"/>
        <v>71092.12999999999</v>
      </c>
      <c r="I68" s="326">
        <f t="shared" si="24"/>
        <v>73553.97</v>
      </c>
      <c r="J68" s="326">
        <f t="shared" si="24"/>
        <v>71989.81</v>
      </c>
      <c r="K68" s="326">
        <f t="shared" si="24"/>
        <v>78553.680000000008</v>
      </c>
      <c r="L68" s="326">
        <f t="shared" si="24"/>
        <v>56665.240000000005</v>
      </c>
      <c r="M68" s="326">
        <f t="shared" si="24"/>
        <v>52777.69</v>
      </c>
      <c r="N68" s="326">
        <f t="shared" si="24"/>
        <v>844800.96999999986</v>
      </c>
      <c r="O68" s="313"/>
      <c r="P68" s="321" t="s">
        <v>396</v>
      </c>
      <c r="Q68" s="321" t="s">
        <v>396</v>
      </c>
      <c r="R68" s="321" t="s">
        <v>396</v>
      </c>
      <c r="S68" s="321" t="s">
        <v>396</v>
      </c>
      <c r="T68" s="313"/>
      <c r="U68" s="322">
        <f t="array" ref="U68">IFERROR(INDEX($B68:$M68,MATCH(Inputs!$C$2,'Youreka P&amp;L'!$B$5:$M$5,0))-INDEX($B68:$M68,MATCH(EOMONTH(Inputs!$C$2,-1),'Youreka P&amp;L'!$B$5:$M$5,0)),)</f>
        <v>-3887.5500000000029</v>
      </c>
      <c r="V68" s="323">
        <f t="array" ref="V68">IFERROR(INDEX($B68:$M68,MATCH(Inputs!$C$2,'Youreka P&amp;L'!$B$5:$M$5,0))/INDEX($B68:$M68,MATCH(EOMONTH(Inputs!$C$2,-1),'Youreka P&amp;L'!$B$5:$M$5,0))-1,)</f>
        <v>-6.8605550775043045E-2</v>
      </c>
    </row>
    <row r="69" spans="1:22" ht="15" customHeight="1" x14ac:dyDescent="0.25">
      <c r="A69" s="319" t="s">
        <v>470</v>
      </c>
      <c r="B69" s="320"/>
      <c r="C69" s="320"/>
      <c r="D69" s="320"/>
      <c r="E69" s="320"/>
      <c r="F69" s="320"/>
      <c r="G69" s="320"/>
      <c r="H69" s="320"/>
      <c r="I69" s="320"/>
      <c r="J69" s="320"/>
      <c r="K69" s="320"/>
      <c r="L69" s="320"/>
      <c r="M69" s="320"/>
      <c r="N69" s="320"/>
      <c r="O69" s="313"/>
      <c r="P69" s="321" t="s">
        <v>67</v>
      </c>
      <c r="Q69" s="321" t="s">
        <v>396</v>
      </c>
      <c r="R69" s="321" t="s">
        <v>135</v>
      </c>
      <c r="S69" s="321" t="s">
        <v>452</v>
      </c>
      <c r="T69" s="313"/>
      <c r="U69" s="322">
        <f t="array" ref="U69">IFERROR(INDEX($B69:$M69,MATCH(Inputs!$C$2,'Youreka P&amp;L'!$B$5:$M$5,0))-INDEX($B69:$M69,MATCH(EOMONTH(Inputs!$C$2,-1),'Youreka P&amp;L'!$B$5:$M$5,0)),)</f>
        <v>0</v>
      </c>
      <c r="V69" s="323">
        <f t="array" ref="V69">IFERROR(INDEX($B69:$M69,MATCH(Inputs!$C$2,'Youreka P&amp;L'!$B$5:$M$5,0))/INDEX($B69:$M69,MATCH(EOMONTH(Inputs!$C$2,-1),'Youreka P&amp;L'!$B$5:$M$5,0))-1,)</f>
        <v>0</v>
      </c>
    </row>
    <row r="70" spans="1:22" ht="15" customHeight="1" x14ac:dyDescent="0.25">
      <c r="A70" s="319" t="s">
        <v>471</v>
      </c>
      <c r="B70" s="328">
        <v>0</v>
      </c>
      <c r="C70" s="328">
        <v>0</v>
      </c>
      <c r="D70" s="328">
        <v>0</v>
      </c>
      <c r="E70" s="328">
        <v>0</v>
      </c>
      <c r="F70" s="328">
        <v>0</v>
      </c>
      <c r="G70" s="328">
        <v>0</v>
      </c>
      <c r="H70" s="328">
        <v>0</v>
      </c>
      <c r="I70" s="328">
        <v>0</v>
      </c>
      <c r="J70" s="328">
        <v>0</v>
      </c>
      <c r="K70" s="328">
        <v>0</v>
      </c>
      <c r="L70" s="328">
        <v>0</v>
      </c>
      <c r="M70" s="328">
        <v>0</v>
      </c>
      <c r="N70" s="325">
        <f>SUM(B70:M70)</f>
        <v>0</v>
      </c>
      <c r="O70" s="313"/>
      <c r="P70" s="321" t="s">
        <v>67</v>
      </c>
      <c r="Q70" s="321"/>
      <c r="R70" s="321" t="s">
        <v>135</v>
      </c>
      <c r="S70" s="321" t="s">
        <v>452</v>
      </c>
      <c r="T70" s="313"/>
      <c r="U70" s="322">
        <f t="array" ref="U70">IFERROR(INDEX($B70:$M70,MATCH(Inputs!$C$2,'Youreka P&amp;L'!$B$5:$M$5,0))-INDEX($B70:$M70,MATCH(EOMONTH(Inputs!$C$2,-1),'Youreka P&amp;L'!$B$5:$M$5,0)),)</f>
        <v>0</v>
      </c>
      <c r="V70" s="323">
        <f t="array" ref="V70">IFERROR(INDEX($B70:$M70,MATCH(Inputs!$C$2,'Youreka P&amp;L'!$B$5:$M$5,0))/INDEX($B70:$M70,MATCH(EOMONTH(Inputs!$C$2,-1),'Youreka P&amp;L'!$B$5:$M$5,0))-1,)</f>
        <v>0</v>
      </c>
    </row>
    <row r="71" spans="1:22" ht="15" customHeight="1" x14ac:dyDescent="0.25">
      <c r="A71" s="319" t="s">
        <v>472</v>
      </c>
      <c r="B71" s="328">
        <v>0</v>
      </c>
      <c r="C71" s="328">
        <v>0</v>
      </c>
      <c r="D71" s="328">
        <v>0</v>
      </c>
      <c r="E71" s="328">
        <v>0</v>
      </c>
      <c r="F71" s="328">
        <v>0</v>
      </c>
      <c r="G71" s="328">
        <v>0</v>
      </c>
      <c r="H71" s="328">
        <v>0</v>
      </c>
      <c r="I71" s="328">
        <v>0</v>
      </c>
      <c r="J71" s="328">
        <v>0</v>
      </c>
      <c r="K71" s="328">
        <v>0</v>
      </c>
      <c r="L71" s="328">
        <v>0</v>
      </c>
      <c r="M71" s="328">
        <v>0</v>
      </c>
      <c r="N71" s="325">
        <f>SUM(B71:M71)</f>
        <v>0</v>
      </c>
      <c r="O71" s="313"/>
      <c r="P71" s="321" t="s">
        <v>67</v>
      </c>
      <c r="Q71" s="321" t="s">
        <v>396</v>
      </c>
      <c r="R71" s="321" t="s">
        <v>135</v>
      </c>
      <c r="S71" s="321" t="s">
        <v>452</v>
      </c>
      <c r="T71" s="313"/>
      <c r="U71" s="322">
        <f t="array" ref="U71">IFERROR(INDEX($B71:$M71,MATCH(Inputs!$C$2,'Youreka P&amp;L'!$B$5:$M$5,0))-INDEX($B71:$M71,MATCH(EOMONTH(Inputs!$C$2,-1),'Youreka P&amp;L'!$B$5:$M$5,0)),)</f>
        <v>0</v>
      </c>
      <c r="V71" s="323">
        <f t="array" ref="V71">IFERROR(INDEX($B71:$M71,MATCH(Inputs!$C$2,'Youreka P&amp;L'!$B$5:$M$5,0))/INDEX($B71:$M71,MATCH(EOMONTH(Inputs!$C$2,-1),'Youreka P&amp;L'!$B$5:$M$5,0))-1,)</f>
        <v>0</v>
      </c>
    </row>
    <row r="72" spans="1:22" ht="15" customHeight="1" x14ac:dyDescent="0.25">
      <c r="A72" s="319" t="s">
        <v>473</v>
      </c>
      <c r="B72" s="328">
        <v>0</v>
      </c>
      <c r="C72" s="328">
        <v>0</v>
      </c>
      <c r="D72" s="328">
        <v>12600</v>
      </c>
      <c r="E72" s="328">
        <v>0</v>
      </c>
      <c r="F72" s="328">
        <v>0</v>
      </c>
      <c r="G72" s="328">
        <v>0</v>
      </c>
      <c r="H72" s="328">
        <v>0</v>
      </c>
      <c r="I72" s="328">
        <v>0</v>
      </c>
      <c r="J72" s="328">
        <v>0</v>
      </c>
      <c r="K72" s="328">
        <v>0</v>
      </c>
      <c r="L72" s="328">
        <v>0</v>
      </c>
      <c r="M72" s="328">
        <v>0</v>
      </c>
      <c r="N72" s="325">
        <f>SUM(B72:M72)</f>
        <v>12600</v>
      </c>
      <c r="O72" s="313"/>
      <c r="P72" s="321" t="s">
        <v>67</v>
      </c>
      <c r="Q72" s="321" t="s">
        <v>396</v>
      </c>
      <c r="R72" s="321" t="s">
        <v>135</v>
      </c>
      <c r="S72" s="321" t="s">
        <v>452</v>
      </c>
      <c r="T72" s="313"/>
      <c r="U72" s="322"/>
      <c r="V72" s="323"/>
    </row>
    <row r="73" spans="1:22" ht="15" customHeight="1" x14ac:dyDescent="0.25">
      <c r="A73" s="319" t="s">
        <v>474</v>
      </c>
      <c r="B73" s="328">
        <v>3776.5</v>
      </c>
      <c r="C73" s="328">
        <v>1535.5</v>
      </c>
      <c r="D73" s="328">
        <v>2158</v>
      </c>
      <c r="E73" s="328">
        <v>747</v>
      </c>
      <c r="F73" s="328">
        <v>556.5</v>
      </c>
      <c r="G73" s="328">
        <v>539.5</v>
      </c>
      <c r="H73" s="328">
        <v>1950.5</v>
      </c>
      <c r="I73" s="328">
        <v>290.5</v>
      </c>
      <c r="J73" s="328">
        <v>1411</v>
      </c>
      <c r="K73" s="328">
        <v>1162</v>
      </c>
      <c r="L73" s="328">
        <v>3652</v>
      </c>
      <c r="M73" s="328">
        <v>1296.5</v>
      </c>
      <c r="N73" s="325">
        <f>SUM(B73:M73)</f>
        <v>19075.5</v>
      </c>
      <c r="O73" s="313"/>
      <c r="P73" s="321" t="s">
        <v>67</v>
      </c>
      <c r="Q73" s="321" t="s">
        <v>396</v>
      </c>
      <c r="R73" s="321" t="s">
        <v>135</v>
      </c>
      <c r="S73" s="321" t="s">
        <v>452</v>
      </c>
      <c r="T73" s="313"/>
      <c r="U73" s="322">
        <f t="array" ref="U73">IFERROR(INDEX($B73:$M73,MATCH(Inputs!$C$2,'Youreka P&amp;L'!$B$5:$M$5,0))-INDEX($B73:$M73,MATCH(EOMONTH(Inputs!$C$2,-1),'Youreka P&amp;L'!$B$5:$M$5,0)),)</f>
        <v>-2355.5</v>
      </c>
      <c r="V73" s="323">
        <f t="array" ref="V73">IFERROR(INDEX($B73:$M73,MATCH(Inputs!$C$2,'Youreka P&amp;L'!$B$5:$M$5,0))/INDEX($B73:$M73,MATCH(EOMONTH(Inputs!$C$2,-1),'Youreka P&amp;L'!$B$5:$M$5,0))-1,)</f>
        <v>-0.64498904709748084</v>
      </c>
    </row>
    <row r="74" spans="1:22" ht="15" customHeight="1" x14ac:dyDescent="0.25">
      <c r="A74" s="319" t="s">
        <v>479</v>
      </c>
      <c r="B74" s="328">
        <v>0</v>
      </c>
      <c r="C74" s="328">
        <v>0</v>
      </c>
      <c r="D74" s="328">
        <v>0</v>
      </c>
      <c r="E74" s="328">
        <v>0</v>
      </c>
      <c r="F74" s="328">
        <v>0</v>
      </c>
      <c r="G74" s="328">
        <v>17000</v>
      </c>
      <c r="H74" s="328">
        <v>0</v>
      </c>
      <c r="I74" s="328">
        <v>0</v>
      </c>
      <c r="J74" s="328">
        <v>0</v>
      </c>
      <c r="K74" s="328">
        <v>0</v>
      </c>
      <c r="L74" s="328">
        <v>7000</v>
      </c>
      <c r="M74" s="328">
        <v>3000</v>
      </c>
      <c r="N74" s="325">
        <f>SUM(B74:M74)</f>
        <v>27000</v>
      </c>
      <c r="O74" s="313"/>
      <c r="P74" s="321" t="s">
        <v>67</v>
      </c>
      <c r="Q74" s="321"/>
      <c r="R74" s="321" t="s">
        <v>135</v>
      </c>
      <c r="S74" s="321" t="s">
        <v>452</v>
      </c>
      <c r="T74" s="313"/>
      <c r="U74" s="322"/>
      <c r="V74" s="323"/>
    </row>
    <row r="75" spans="1:22" ht="15" customHeight="1" x14ac:dyDescent="0.25">
      <c r="A75" s="319" t="s">
        <v>480</v>
      </c>
      <c r="B75" s="326">
        <f t="shared" ref="B75:M75" si="25">(((B70)+(B71))+(B72))+(B73)+B74</f>
        <v>3776.5</v>
      </c>
      <c r="C75" s="326">
        <f t="shared" si="25"/>
        <v>1535.5</v>
      </c>
      <c r="D75" s="326">
        <f t="shared" si="25"/>
        <v>14758</v>
      </c>
      <c r="E75" s="326">
        <f t="shared" si="25"/>
        <v>747</v>
      </c>
      <c r="F75" s="326">
        <f t="shared" si="25"/>
        <v>556.5</v>
      </c>
      <c r="G75" s="326">
        <f t="shared" si="25"/>
        <v>17539.5</v>
      </c>
      <c r="H75" s="326">
        <f t="shared" si="25"/>
        <v>1950.5</v>
      </c>
      <c r="I75" s="326">
        <f t="shared" si="25"/>
        <v>290.5</v>
      </c>
      <c r="J75" s="326">
        <f t="shared" si="25"/>
        <v>1411</v>
      </c>
      <c r="K75" s="326">
        <f t="shared" si="25"/>
        <v>1162</v>
      </c>
      <c r="L75" s="326">
        <f t="shared" si="25"/>
        <v>10652</v>
      </c>
      <c r="M75" s="326">
        <f t="shared" si="25"/>
        <v>4296.5</v>
      </c>
      <c r="N75" s="326">
        <f>(((((((((((B75)+(C75))+(D75))+(E75))+(F75))+(G75))+(H75))+(I75))+(J75))+(K75))+(L75))+(M75)</f>
        <v>58675.5</v>
      </c>
      <c r="O75" s="313"/>
      <c r="P75" s="321" t="s">
        <v>396</v>
      </c>
      <c r="Q75" s="321" t="s">
        <v>396</v>
      </c>
      <c r="R75" s="321" t="s">
        <v>396</v>
      </c>
      <c r="S75" s="321" t="s">
        <v>396</v>
      </c>
      <c r="T75" s="313"/>
      <c r="U75" s="322">
        <f t="array" ref="U75">IFERROR(INDEX($B75:$M75,MATCH(Inputs!$C$2,'Youreka P&amp;L'!$B$5:$M$5,0))-INDEX($B75:$M75,MATCH(EOMONTH(Inputs!$C$2,-1),'Youreka P&amp;L'!$B$5:$M$5,0)),)</f>
        <v>-6355.5</v>
      </c>
      <c r="V75" s="323">
        <f t="array" ref="V75">IFERROR(INDEX($B75:$M75,MATCH(Inputs!$C$2,'Youreka P&amp;L'!$B$5:$M$5,0))/INDEX($B75:$M75,MATCH(EOMONTH(Inputs!$C$2,-1),'Youreka P&amp;L'!$B$5:$M$5,0))-1,)</f>
        <v>-0.59664851671047692</v>
      </c>
    </row>
    <row r="76" spans="1:22" ht="15" customHeight="1" x14ac:dyDescent="0.25">
      <c r="A76" s="319" t="s">
        <v>481</v>
      </c>
      <c r="B76" s="320"/>
      <c r="C76" s="320"/>
      <c r="D76" s="320"/>
      <c r="E76" s="320"/>
      <c r="F76" s="320"/>
      <c r="G76" s="320"/>
      <c r="H76" s="320"/>
      <c r="I76" s="320"/>
      <c r="J76" s="320"/>
      <c r="K76" s="320"/>
      <c r="L76" s="320"/>
      <c r="M76" s="320"/>
      <c r="N76" s="320"/>
      <c r="O76" s="313"/>
      <c r="P76" s="321" t="s">
        <v>396</v>
      </c>
      <c r="Q76" s="321" t="s">
        <v>396</v>
      </c>
      <c r="R76" s="321" t="s">
        <v>396</v>
      </c>
      <c r="S76" s="321" t="s">
        <v>396</v>
      </c>
      <c r="T76" s="313"/>
      <c r="U76" s="322">
        <f t="array" ref="U76">IFERROR(INDEX($B76:$M76,MATCH(Inputs!$C$2,'Youreka P&amp;L'!$B$5:$M$5,0))-INDEX($B76:$M76,MATCH(EOMONTH(Inputs!$C$2,-1),'Youreka P&amp;L'!$B$5:$M$5,0)),)</f>
        <v>0</v>
      </c>
      <c r="V76" s="323">
        <f t="array" ref="V76">IFERROR(INDEX($B76:$M76,MATCH(Inputs!$C$2,'Youreka P&amp;L'!$B$5:$M$5,0))/INDEX($B76:$M76,MATCH(EOMONTH(Inputs!$C$2,-1),'Youreka P&amp;L'!$B$5:$M$5,0))-1,)</f>
        <v>0</v>
      </c>
    </row>
    <row r="77" spans="1:22" ht="15" customHeight="1" x14ac:dyDescent="0.25">
      <c r="A77" s="319" t="s">
        <v>482</v>
      </c>
      <c r="B77" s="328">
        <v>82357.440000000002</v>
      </c>
      <c r="C77" s="328">
        <v>80997.399999999994</v>
      </c>
      <c r="D77" s="328">
        <v>75220.88</v>
      </c>
      <c r="E77" s="328">
        <v>62679.199999999997</v>
      </c>
      <c r="F77" s="328">
        <v>78720.89</v>
      </c>
      <c r="G77" s="328">
        <v>76429.22</v>
      </c>
      <c r="H77" s="328">
        <v>77262.559999999998</v>
      </c>
      <c r="I77" s="328">
        <v>77262.559999999998</v>
      </c>
      <c r="J77" s="328">
        <v>77262.559999999998</v>
      </c>
      <c r="K77" s="328">
        <v>85404.9</v>
      </c>
      <c r="L77" s="328">
        <v>35404.9</v>
      </c>
      <c r="M77" s="328">
        <v>58250.41</v>
      </c>
      <c r="N77" s="325">
        <f>SUM(B77:M77)</f>
        <v>867252.92000000027</v>
      </c>
      <c r="O77" s="313"/>
      <c r="P77" s="321" t="s">
        <v>69</v>
      </c>
      <c r="Q77" s="321" t="s">
        <v>108</v>
      </c>
      <c r="R77" s="321" t="s">
        <v>123</v>
      </c>
      <c r="S77" s="321" t="s">
        <v>443</v>
      </c>
      <c r="T77" s="313"/>
      <c r="U77" s="322">
        <f t="array" ref="U77">IFERROR(INDEX($B77:$M77,MATCH(Inputs!$C$2,'Youreka P&amp;L'!$B$5:$M$5,0))-INDEX($B77:$M77,MATCH(EOMONTH(Inputs!$C$2,-1),'Youreka P&amp;L'!$B$5:$M$5,0)),)</f>
        <v>22845.510000000002</v>
      </c>
      <c r="V77" s="323">
        <f t="array" ref="V77">IFERROR(INDEX($B77:$M77,MATCH(Inputs!$C$2,'Youreka P&amp;L'!$B$5:$M$5,0))/INDEX($B77:$M77,MATCH(EOMONTH(Inputs!$C$2,-1),'Youreka P&amp;L'!$B$5:$M$5,0))-1,)</f>
        <v>0.64526407361692883</v>
      </c>
    </row>
    <row r="78" spans="1:22" ht="15" customHeight="1" x14ac:dyDescent="0.25">
      <c r="A78" s="319" t="s">
        <v>483</v>
      </c>
      <c r="B78" s="328">
        <v>13699.67</v>
      </c>
      <c r="C78" s="328">
        <v>12199.67</v>
      </c>
      <c r="D78" s="328">
        <v>12199.67</v>
      </c>
      <c r="E78" s="328">
        <v>12199.67</v>
      </c>
      <c r="F78" s="328">
        <v>10324.67</v>
      </c>
      <c r="G78" s="328">
        <v>10324.67</v>
      </c>
      <c r="H78" s="328">
        <v>10324.67</v>
      </c>
      <c r="I78" s="328">
        <v>10324.67</v>
      </c>
      <c r="J78" s="328">
        <v>10324.67</v>
      </c>
      <c r="K78" s="328">
        <v>10324.67</v>
      </c>
      <c r="L78" s="328">
        <v>10324.67</v>
      </c>
      <c r="M78" s="328">
        <v>10324.67</v>
      </c>
      <c r="N78" s="325">
        <f>SUM(B78:M78)</f>
        <v>132896.04</v>
      </c>
      <c r="O78" s="313"/>
      <c r="P78" s="321" t="s">
        <v>69</v>
      </c>
      <c r="Q78" s="321" t="s">
        <v>108</v>
      </c>
      <c r="R78" s="321" t="s">
        <v>124</v>
      </c>
      <c r="S78" s="321" t="s">
        <v>443</v>
      </c>
      <c r="T78" s="313"/>
      <c r="U78" s="322">
        <f t="array" ref="U78">IFERROR(INDEX($B78:$M78,MATCH(Inputs!$C$2,'Youreka P&amp;L'!$B$5:$M$5,0))-INDEX($B78:$M78,MATCH(EOMONTH(Inputs!$C$2,-1),'Youreka P&amp;L'!$B$5:$M$5,0)),)</f>
        <v>0</v>
      </c>
      <c r="V78" s="323">
        <f t="array" ref="V78">IFERROR(INDEX($B78:$M78,MATCH(Inputs!$C$2,'Youreka P&amp;L'!$B$5:$M$5,0))/INDEX($B78:$M78,MATCH(EOMONTH(Inputs!$C$2,-1),'Youreka P&amp;L'!$B$5:$M$5,0))-1,)</f>
        <v>0</v>
      </c>
    </row>
    <row r="79" spans="1:22" ht="15" customHeight="1" x14ac:dyDescent="0.25">
      <c r="A79" s="319" t="s">
        <v>484</v>
      </c>
      <c r="B79" s="328">
        <v>23406.85</v>
      </c>
      <c r="C79" s="328">
        <v>23515.75</v>
      </c>
      <c r="D79" s="328">
        <v>23588.26</v>
      </c>
      <c r="E79" s="328">
        <v>23588.26</v>
      </c>
      <c r="F79" s="328">
        <v>24493.62</v>
      </c>
      <c r="G79" s="328">
        <v>24187.42</v>
      </c>
      <c r="H79" s="328">
        <v>24394.46</v>
      </c>
      <c r="I79" s="328">
        <v>24349.79</v>
      </c>
      <c r="J79" s="328">
        <v>24387.33</v>
      </c>
      <c r="K79" s="328">
        <v>24441.71</v>
      </c>
      <c r="L79" s="328">
        <v>24461.19</v>
      </c>
      <c r="M79" s="328">
        <v>25038.25</v>
      </c>
      <c r="N79" s="325">
        <f>SUM(B79:M79)</f>
        <v>289852.88999999996</v>
      </c>
      <c r="O79" s="313"/>
      <c r="P79" s="321" t="s">
        <v>69</v>
      </c>
      <c r="Q79" s="321" t="s">
        <v>108</v>
      </c>
      <c r="R79" s="321" t="s">
        <v>124</v>
      </c>
      <c r="S79" s="321" t="s">
        <v>443</v>
      </c>
      <c r="T79" s="313"/>
      <c r="U79" s="322">
        <f t="array" ref="U79">IFERROR(INDEX($B79:$M79,MATCH(Inputs!$C$2,'Youreka P&amp;L'!$B$5:$M$5,0))-INDEX($B79:$M79,MATCH(EOMONTH(Inputs!$C$2,-1),'Youreka P&amp;L'!$B$5:$M$5,0)),)</f>
        <v>577.06000000000131</v>
      </c>
      <c r="V79" s="323">
        <f t="array" ref="V79">IFERROR(INDEX($B79:$M79,MATCH(Inputs!$C$2,'Youreka P&amp;L'!$B$5:$M$5,0))/INDEX($B79:$M79,MATCH(EOMONTH(Inputs!$C$2,-1),'Youreka P&amp;L'!$B$5:$M$5,0))-1,)</f>
        <v>2.3590839202835223E-2</v>
      </c>
    </row>
    <row r="80" spans="1:22" ht="15" customHeight="1" x14ac:dyDescent="0.25">
      <c r="A80" s="319" t="s">
        <v>485</v>
      </c>
      <c r="B80" s="328">
        <v>37868.28</v>
      </c>
      <c r="C80" s="328">
        <v>17874.34</v>
      </c>
      <c r="D80" s="328">
        <v>14747.03</v>
      </c>
      <c r="E80" s="328">
        <v>17329.46</v>
      </c>
      <c r="F80" s="328">
        <v>16187.51</v>
      </c>
      <c r="G80" s="328">
        <v>16081.85</v>
      </c>
      <c r="H80" s="328">
        <v>17937.98</v>
      </c>
      <c r="I80" s="328">
        <v>15212.81</v>
      </c>
      <c r="J80" s="328">
        <v>15464.53</v>
      </c>
      <c r="K80" s="328">
        <v>14339.41</v>
      </c>
      <c r="L80" s="328">
        <v>8695.48</v>
      </c>
      <c r="M80" s="328">
        <v>9320.94</v>
      </c>
      <c r="N80" s="325">
        <f>SUM(B80:M80)</f>
        <v>201059.62</v>
      </c>
      <c r="O80" s="313"/>
      <c r="P80" s="321" t="s">
        <v>69</v>
      </c>
      <c r="Q80" s="321" t="s">
        <v>108</v>
      </c>
      <c r="R80" s="321" t="s">
        <v>125</v>
      </c>
      <c r="S80" s="321" t="s">
        <v>443</v>
      </c>
      <c r="T80" s="313"/>
      <c r="U80" s="322">
        <f t="array" ref="U80">IFERROR(INDEX($B80:$M80,MATCH(Inputs!$C$2,'Youreka P&amp;L'!$B$5:$M$5,0))-INDEX($B80:$M80,MATCH(EOMONTH(Inputs!$C$2,-1),'Youreka P&amp;L'!$B$5:$M$5,0)),)</f>
        <v>625.46000000000095</v>
      </c>
      <c r="V80" s="323">
        <f t="array" ref="V80">IFERROR(INDEX($B80:$M80,MATCH(Inputs!$C$2,'Youreka P&amp;L'!$B$5:$M$5,0))/INDEX($B80:$M80,MATCH(EOMONTH(Inputs!$C$2,-1),'Youreka P&amp;L'!$B$5:$M$5,0))-1,)</f>
        <v>7.1929324200619371E-2</v>
      </c>
    </row>
    <row r="81" spans="1:22" ht="15" customHeight="1" x14ac:dyDescent="0.25">
      <c r="A81" s="319" t="s">
        <v>486</v>
      </c>
      <c r="B81" s="326">
        <f t="shared" ref="B81:J81" si="26">(((B77)+(B78))+(B79))+(B80)</f>
        <v>157332.24</v>
      </c>
      <c r="C81" s="326">
        <f t="shared" si="26"/>
        <v>134587.16</v>
      </c>
      <c r="D81" s="326">
        <f t="shared" si="26"/>
        <v>125755.84</v>
      </c>
      <c r="E81" s="326">
        <f t="shared" si="26"/>
        <v>115796.59</v>
      </c>
      <c r="F81" s="326">
        <f t="shared" si="26"/>
        <v>129726.68999999999</v>
      </c>
      <c r="G81" s="326">
        <f t="shared" si="26"/>
        <v>127023.16</v>
      </c>
      <c r="H81" s="326">
        <f t="shared" si="26"/>
        <v>129919.67</v>
      </c>
      <c r="I81" s="326">
        <f t="shared" si="26"/>
        <v>127149.82999999999</v>
      </c>
      <c r="J81" s="326">
        <f t="shared" si="26"/>
        <v>127439.09</v>
      </c>
      <c r="K81" s="326">
        <f t="shared" ref="K81:L81" si="27">(((K77)+(K78))+(K79))+(K80)</f>
        <v>134510.69</v>
      </c>
      <c r="L81" s="326">
        <f t="shared" si="27"/>
        <v>78886.239999999991</v>
      </c>
      <c r="M81" s="326">
        <f>(((M77)+(M78))+(M79))+(M80)</f>
        <v>102934.27</v>
      </c>
      <c r="N81" s="326">
        <f>(((((((((((B81)+(C81))+(D81))+(E81))+(F81))+(G81))+(H81))+(I81))+(J81))+(K81))+(L81))+(M81)</f>
        <v>1491061.47</v>
      </c>
      <c r="O81" s="313"/>
      <c r="P81" s="321" t="s">
        <v>396</v>
      </c>
      <c r="Q81" s="321" t="s">
        <v>396</v>
      </c>
      <c r="R81" s="321" t="s">
        <v>396</v>
      </c>
      <c r="S81" s="321" t="s">
        <v>396</v>
      </c>
      <c r="T81" s="313"/>
      <c r="U81" s="322">
        <f t="array" ref="U81">IFERROR(INDEX($B81:$M81,MATCH(Inputs!$C$2,'Youreka P&amp;L'!$B$5:$M$5,0))-INDEX($B81:$M81,MATCH(EOMONTH(Inputs!$C$2,-1),'Youreka P&amp;L'!$B$5:$M$5,0)),)</f>
        <v>24048.030000000013</v>
      </c>
      <c r="V81" s="323">
        <f t="array" ref="V81">IFERROR(INDEX($B81:$M81,MATCH(Inputs!$C$2,'Youreka P&amp;L'!$B$5:$M$5,0))/INDEX($B81:$M81,MATCH(EOMONTH(Inputs!$C$2,-1),'Youreka P&amp;L'!$B$5:$M$5,0))-1,)</f>
        <v>0.30484441900133685</v>
      </c>
    </row>
    <row r="82" spans="1:22" ht="15" customHeight="1" x14ac:dyDescent="0.25">
      <c r="A82" s="319" t="s">
        <v>487</v>
      </c>
      <c r="B82" s="328">
        <v>58057.02</v>
      </c>
      <c r="C82" s="328">
        <v>58057.02</v>
      </c>
      <c r="D82" s="328">
        <v>50973.68</v>
      </c>
      <c r="E82" s="328">
        <v>51216.68</v>
      </c>
      <c r="F82" s="328">
        <v>51216.68</v>
      </c>
      <c r="G82" s="328">
        <v>51216.68</v>
      </c>
      <c r="H82" s="328">
        <v>52466.68</v>
      </c>
      <c r="I82" s="328">
        <v>52466.68</v>
      </c>
      <c r="J82" s="328">
        <v>52466.68</v>
      </c>
      <c r="K82" s="328">
        <v>52758.36</v>
      </c>
      <c r="L82" s="328">
        <v>52758.36</v>
      </c>
      <c r="M82" s="328">
        <v>52758.36</v>
      </c>
      <c r="N82" s="325">
        <f>SUM(B82:M82)</f>
        <v>636412.88</v>
      </c>
      <c r="O82" s="313"/>
      <c r="P82" s="321" t="s">
        <v>69</v>
      </c>
      <c r="Q82" s="321" t="s">
        <v>108</v>
      </c>
      <c r="R82" s="321" t="s">
        <v>123</v>
      </c>
      <c r="S82" s="321" t="s">
        <v>443</v>
      </c>
      <c r="T82" s="313"/>
      <c r="U82" s="322">
        <f t="array" ref="U82">IFERROR(INDEX($B82:$M82,MATCH(Inputs!$C$2,'Youreka P&amp;L'!$B$5:$M$5,0))-INDEX($B82:$M82,MATCH(EOMONTH(Inputs!$C$2,-1),'Youreka P&amp;L'!$B$5:$M$5,0)),)</f>
        <v>0</v>
      </c>
      <c r="V82" s="323">
        <f t="array" ref="V82">IFERROR(INDEX($B82:$M82,MATCH(Inputs!$C$2,'Youreka P&amp;L'!$B$5:$M$5,0))/INDEX($B82:$M82,MATCH(EOMONTH(Inputs!$C$2,-1),'Youreka P&amp;L'!$B$5:$M$5,0))-1,)</f>
        <v>0</v>
      </c>
    </row>
    <row r="83" spans="1:22" ht="15" customHeight="1" x14ac:dyDescent="0.25">
      <c r="A83" s="319" t="s">
        <v>488</v>
      </c>
      <c r="B83" s="328">
        <v>2833.15</v>
      </c>
      <c r="C83" s="328">
        <v>8436.67</v>
      </c>
      <c r="D83" s="328">
        <v>8436.67</v>
      </c>
      <c r="E83" s="328">
        <v>8436.67</v>
      </c>
      <c r="F83" s="328">
        <v>8436.67</v>
      </c>
      <c r="G83" s="328">
        <v>8436.67</v>
      </c>
      <c r="H83" s="328">
        <v>8436.67</v>
      </c>
      <c r="I83" s="328">
        <v>8436.67</v>
      </c>
      <c r="J83" s="328">
        <v>8436.67</v>
      </c>
      <c r="K83" s="328">
        <v>8436.67</v>
      </c>
      <c r="L83" s="328">
        <v>8436.67</v>
      </c>
      <c r="M83" s="328">
        <v>8436.67</v>
      </c>
      <c r="N83" s="325">
        <f>SUM(B83:M83)</f>
        <v>95636.51999999999</v>
      </c>
      <c r="O83" s="313"/>
      <c r="P83" s="321" t="s">
        <v>69</v>
      </c>
      <c r="Q83" s="321" t="s">
        <v>108</v>
      </c>
      <c r="R83" s="321" t="s">
        <v>124</v>
      </c>
      <c r="S83" s="321" t="s">
        <v>443</v>
      </c>
      <c r="T83" s="313"/>
      <c r="U83" s="322">
        <f t="array" ref="U83">IFERROR(INDEX($B83:$M83,MATCH(Inputs!$C$2,'Youreka P&amp;L'!$B$5:$M$5,0))-INDEX($B83:$M83,MATCH(EOMONTH(Inputs!$C$2,-1),'Youreka P&amp;L'!$B$5:$M$5,0)),)</f>
        <v>0</v>
      </c>
      <c r="V83" s="323">
        <f t="array" ref="V83">IFERROR(INDEX($B83:$M83,MATCH(Inputs!$C$2,'Youreka P&amp;L'!$B$5:$M$5,0))/INDEX($B83:$M83,MATCH(EOMONTH(Inputs!$C$2,-1),'Youreka P&amp;L'!$B$5:$M$5,0))-1,)</f>
        <v>0</v>
      </c>
    </row>
    <row r="84" spans="1:22" ht="27" customHeight="1" x14ac:dyDescent="0.25">
      <c r="A84" s="393" t="s">
        <v>489</v>
      </c>
      <c r="B84" s="328">
        <v>14103.62</v>
      </c>
      <c r="C84" s="328">
        <v>12097.51</v>
      </c>
      <c r="D84" s="328">
        <v>27510.639999999999</v>
      </c>
      <c r="E84" s="328">
        <v>10776.94</v>
      </c>
      <c r="F84" s="328">
        <v>10355.08</v>
      </c>
      <c r="G84" s="328">
        <v>10950.76</v>
      </c>
      <c r="H84" s="328">
        <v>9419.6</v>
      </c>
      <c r="I84" s="328">
        <v>9121.77</v>
      </c>
      <c r="J84" s="328">
        <v>9724.27</v>
      </c>
      <c r="K84" s="328">
        <v>8142.64</v>
      </c>
      <c r="L84" s="328">
        <v>9757.15</v>
      </c>
      <c r="M84" s="328">
        <v>7985.73</v>
      </c>
      <c r="N84" s="325">
        <f>SUM(B84:M84)</f>
        <v>139945.71000000002</v>
      </c>
      <c r="O84" s="313"/>
      <c r="P84" s="321" t="s">
        <v>69</v>
      </c>
      <c r="Q84" s="321" t="s">
        <v>108</v>
      </c>
      <c r="R84" s="321" t="s">
        <v>125</v>
      </c>
      <c r="S84" s="321" t="s">
        <v>443</v>
      </c>
      <c r="T84" s="313"/>
      <c r="U84" s="322">
        <f t="array" ref="U84">IFERROR(INDEX($B84:$M84,MATCH(Inputs!$C$2,'Youreka P&amp;L'!$B$5:$M$5,0))-INDEX($B84:$M84,MATCH(EOMONTH(Inputs!$C$2,-1),'Youreka P&amp;L'!$B$5:$M$5,0)),)</f>
        <v>-1771.42</v>
      </c>
      <c r="V84" s="323">
        <f t="array" ref="V84">IFERROR(INDEX($B84:$M84,MATCH(Inputs!$C$2,'Youreka P&amp;L'!$B$5:$M$5,0))/INDEX($B84:$M84,MATCH(EOMONTH(Inputs!$C$2,-1),'Youreka P&amp;L'!$B$5:$M$5,0))-1,)</f>
        <v>-0.18155096518963021</v>
      </c>
    </row>
    <row r="85" spans="1:22" ht="15" customHeight="1" x14ac:dyDescent="0.25">
      <c r="A85" s="319" t="s">
        <v>490</v>
      </c>
      <c r="B85" s="326">
        <f t="shared" ref="B85:M85" si="28">((B82)+(B83))+(B84)</f>
        <v>74993.789999999994</v>
      </c>
      <c r="C85" s="326">
        <f t="shared" si="28"/>
        <v>78591.199999999997</v>
      </c>
      <c r="D85" s="326">
        <f t="shared" si="28"/>
        <v>86920.989999999991</v>
      </c>
      <c r="E85" s="326">
        <f t="shared" si="28"/>
        <v>70430.289999999994</v>
      </c>
      <c r="F85" s="326">
        <f t="shared" si="28"/>
        <v>70008.429999999993</v>
      </c>
      <c r="G85" s="326">
        <f t="shared" si="28"/>
        <v>70604.11</v>
      </c>
      <c r="H85" s="326">
        <f t="shared" si="28"/>
        <v>70322.95</v>
      </c>
      <c r="I85" s="326">
        <f t="shared" si="28"/>
        <v>70025.119999999995</v>
      </c>
      <c r="J85" s="326">
        <f t="shared" si="28"/>
        <v>70627.62</v>
      </c>
      <c r="K85" s="326">
        <f t="shared" si="28"/>
        <v>69337.67</v>
      </c>
      <c r="L85" s="326">
        <f t="shared" si="28"/>
        <v>70952.179999999993</v>
      </c>
      <c r="M85" s="326">
        <f t="shared" si="28"/>
        <v>69180.759999999995</v>
      </c>
      <c r="N85" s="326">
        <f>(((((((((((B85)+(C85))+(D85))+(E85))+(F85))+(G85))+(H85))+(I85))+(J85))+(K85))+(L85))+(M85)</f>
        <v>871995.10999999987</v>
      </c>
      <c r="O85" s="313"/>
      <c r="P85" s="321" t="s">
        <v>396</v>
      </c>
      <c r="Q85" s="321" t="s">
        <v>396</v>
      </c>
      <c r="R85" s="321" t="s">
        <v>396</v>
      </c>
      <c r="S85" s="321" t="s">
        <v>396</v>
      </c>
      <c r="T85" s="313"/>
      <c r="U85" s="322">
        <f t="array" ref="U85">IFERROR(INDEX($B85:$M85,MATCH(Inputs!$C$2,'Youreka P&amp;L'!$B$5:$M$5,0))-INDEX($B85:$M85,MATCH(EOMONTH(Inputs!$C$2,-1),'Youreka P&amp;L'!$B$5:$M$5,0)),)</f>
        <v>-1771.4199999999983</v>
      </c>
      <c r="V85" s="323">
        <f t="array" ref="V85">IFERROR(INDEX($B85:$M85,MATCH(Inputs!$C$2,'Youreka P&amp;L'!$B$5:$M$5,0))/INDEX($B85:$M85,MATCH(EOMONTH(Inputs!$C$2,-1),'Youreka P&amp;L'!$B$5:$M$5,0))-1,)</f>
        <v>-2.4966392857837416E-2</v>
      </c>
    </row>
    <row r="86" spans="1:22" ht="15" customHeight="1" x14ac:dyDescent="0.25">
      <c r="A86" s="319" t="s">
        <v>491</v>
      </c>
      <c r="B86" s="328">
        <v>20241.919999999998</v>
      </c>
      <c r="C86" s="328">
        <v>20241.919999999998</v>
      </c>
      <c r="D86" s="328">
        <v>20241.919999999998</v>
      </c>
      <c r="E86" s="328">
        <v>20715.259999999998</v>
      </c>
      <c r="F86" s="328">
        <v>20715.259999999998</v>
      </c>
      <c r="G86" s="328">
        <v>20715.259999999998</v>
      </c>
      <c r="H86" s="328">
        <v>20715.259999999998</v>
      </c>
      <c r="I86" s="328">
        <v>20715.259999999998</v>
      </c>
      <c r="J86" s="328">
        <v>20715.259999999998</v>
      </c>
      <c r="K86" s="328">
        <v>20715.259999999998</v>
      </c>
      <c r="L86" s="328">
        <v>20715.259999999998</v>
      </c>
      <c r="M86" s="328">
        <v>12227.39</v>
      </c>
      <c r="N86" s="325">
        <f>SUM(B86:M86)</f>
        <v>238675.23000000004</v>
      </c>
      <c r="O86" s="313"/>
      <c r="P86" s="321" t="s">
        <v>70</v>
      </c>
      <c r="Q86" s="321" t="s">
        <v>109</v>
      </c>
      <c r="R86" s="321" t="s">
        <v>123</v>
      </c>
      <c r="S86" s="321" t="s">
        <v>443</v>
      </c>
      <c r="T86" s="313"/>
      <c r="U86" s="322">
        <f t="array" ref="U86">IFERROR(INDEX($B86:$M86,MATCH(Inputs!$C$2,'Youreka P&amp;L'!$B$5:$M$5,0))-INDEX($B86:$M86,MATCH(EOMONTH(Inputs!$C$2,-1),'Youreka P&amp;L'!$B$5:$M$5,0)),)</f>
        <v>-8487.869999999999</v>
      </c>
      <c r="V86" s="323">
        <f t="array" ref="V86">IFERROR(INDEX($B86:$M86,MATCH(Inputs!$C$2,'Youreka P&amp;L'!$B$5:$M$5,0))/INDEX($B86:$M86,MATCH(EOMONTH(Inputs!$C$2,-1),'Youreka P&amp;L'!$B$5:$M$5,0))-1,)</f>
        <v>-0.40973996947178071</v>
      </c>
    </row>
    <row r="87" spans="1:22" ht="15" customHeight="1" x14ac:dyDescent="0.25">
      <c r="A87" s="319" t="s">
        <v>492</v>
      </c>
      <c r="B87" s="328">
        <v>2134.17</v>
      </c>
      <c r="C87" s="328">
        <v>2134.17</v>
      </c>
      <c r="D87" s="328">
        <v>2134.17</v>
      </c>
      <c r="E87" s="328">
        <v>2134.17</v>
      </c>
      <c r="F87" s="328">
        <v>2134.17</v>
      </c>
      <c r="G87" s="328">
        <v>2134.17</v>
      </c>
      <c r="H87" s="328">
        <v>2134.17</v>
      </c>
      <c r="I87" s="328">
        <v>2134.17</v>
      </c>
      <c r="J87" s="328">
        <v>2134.17</v>
      </c>
      <c r="K87" s="328">
        <v>2134.17</v>
      </c>
      <c r="L87" s="328">
        <v>2134.17</v>
      </c>
      <c r="M87" s="328">
        <v>2134.17</v>
      </c>
      <c r="N87" s="325">
        <f>SUM(B87:M87)</f>
        <v>25610.039999999994</v>
      </c>
      <c r="O87" s="313"/>
      <c r="P87" s="321" t="s">
        <v>70</v>
      </c>
      <c r="Q87" s="321" t="s">
        <v>109</v>
      </c>
      <c r="R87" s="321" t="s">
        <v>124</v>
      </c>
      <c r="S87" s="321" t="s">
        <v>443</v>
      </c>
      <c r="T87" s="313"/>
      <c r="U87" s="322">
        <f t="array" ref="U87">IFERROR(INDEX($B87:$M87,MATCH(Inputs!$C$2,'Youreka P&amp;L'!$B$5:$M$5,0))-INDEX($B87:$M87,MATCH(EOMONTH(Inputs!$C$2,-1),'Youreka P&amp;L'!$B$5:$M$5,0)),)</f>
        <v>0</v>
      </c>
      <c r="V87" s="323">
        <f t="array" ref="V87">IFERROR(INDEX($B87:$M87,MATCH(Inputs!$C$2,'Youreka P&amp;L'!$B$5:$M$5,0))/INDEX($B87:$M87,MATCH(EOMONTH(Inputs!$C$2,-1),'Youreka P&amp;L'!$B$5:$M$5,0))-1,)</f>
        <v>0</v>
      </c>
    </row>
    <row r="88" spans="1:22" ht="15" customHeight="1" x14ac:dyDescent="0.25">
      <c r="A88" s="319" t="s">
        <v>493</v>
      </c>
      <c r="B88" s="328">
        <v>6265.17</v>
      </c>
      <c r="C88" s="328">
        <v>5917.32</v>
      </c>
      <c r="D88" s="328">
        <v>14887.47</v>
      </c>
      <c r="E88" s="328">
        <v>4851.76</v>
      </c>
      <c r="F88" s="328">
        <v>4850.93</v>
      </c>
      <c r="G88" s="328">
        <v>5159.6400000000003</v>
      </c>
      <c r="H88" s="328">
        <v>4825.6099999999997</v>
      </c>
      <c r="I88" s="328">
        <v>4713.24</v>
      </c>
      <c r="J88" s="328">
        <v>5218</v>
      </c>
      <c r="K88" s="328">
        <v>4151.96</v>
      </c>
      <c r="L88" s="328">
        <v>4241.88</v>
      </c>
      <c r="M88" s="328">
        <v>2384.15</v>
      </c>
      <c r="N88" s="325">
        <f>SUM(B88:M88)</f>
        <v>67467.12999999999</v>
      </c>
      <c r="O88" s="313"/>
      <c r="P88" s="321" t="s">
        <v>70</v>
      </c>
      <c r="Q88" s="321" t="s">
        <v>109</v>
      </c>
      <c r="R88" s="321" t="s">
        <v>125</v>
      </c>
      <c r="S88" s="321" t="s">
        <v>443</v>
      </c>
      <c r="T88" s="313"/>
      <c r="U88" s="322">
        <f t="array" ref="U88">IFERROR(INDEX($B88:$M88,MATCH(Inputs!$C$2,'Youreka P&amp;L'!$B$5:$M$5,0))-INDEX($B88:$M88,MATCH(EOMONTH(Inputs!$C$2,-1),'Youreka P&amp;L'!$B$5:$M$5,0)),)</f>
        <v>-1857.73</v>
      </c>
      <c r="V88" s="323">
        <f t="array" ref="V88">IFERROR(INDEX($B88:$M88,MATCH(Inputs!$C$2,'Youreka P&amp;L'!$B$5:$M$5,0))/INDEX($B88:$M88,MATCH(EOMONTH(Inputs!$C$2,-1),'Youreka P&amp;L'!$B$5:$M$5,0))-1,)</f>
        <v>-0.43794968268786483</v>
      </c>
    </row>
    <row r="89" spans="1:22" ht="15" customHeight="1" x14ac:dyDescent="0.25">
      <c r="A89" s="319" t="s">
        <v>494</v>
      </c>
      <c r="B89" s="326">
        <f t="shared" ref="B89:M89" si="29">((B86)+(B87))+(B88)</f>
        <v>28641.259999999995</v>
      </c>
      <c r="C89" s="326">
        <f t="shared" si="29"/>
        <v>28293.409999999996</v>
      </c>
      <c r="D89" s="326">
        <f t="shared" si="29"/>
        <v>37263.56</v>
      </c>
      <c r="E89" s="326">
        <f t="shared" si="29"/>
        <v>27701.190000000002</v>
      </c>
      <c r="F89" s="326">
        <f t="shared" si="29"/>
        <v>27700.36</v>
      </c>
      <c r="G89" s="326">
        <f t="shared" si="29"/>
        <v>28009.07</v>
      </c>
      <c r="H89" s="326">
        <f t="shared" si="29"/>
        <v>27675.040000000001</v>
      </c>
      <c r="I89" s="326">
        <f t="shared" si="29"/>
        <v>27562.67</v>
      </c>
      <c r="J89" s="326">
        <f t="shared" si="29"/>
        <v>28067.43</v>
      </c>
      <c r="K89" s="326">
        <f t="shared" si="29"/>
        <v>27001.39</v>
      </c>
      <c r="L89" s="326">
        <f t="shared" si="29"/>
        <v>27091.31</v>
      </c>
      <c r="M89" s="326">
        <f t="shared" si="29"/>
        <v>16745.71</v>
      </c>
      <c r="N89" s="326">
        <f>(((((((((((B89)+(C89))+(D89))+(E89))+(F89))+(G89))+(H89))+(I89))+(J89))+(K89))+(L89))+(M89)</f>
        <v>331752.40000000002</v>
      </c>
      <c r="O89" s="313"/>
      <c r="P89" s="321" t="s">
        <v>396</v>
      </c>
      <c r="Q89" s="321" t="s">
        <v>396</v>
      </c>
      <c r="R89" s="321" t="s">
        <v>396</v>
      </c>
      <c r="S89" s="321" t="s">
        <v>396</v>
      </c>
      <c r="T89" s="313"/>
      <c r="U89" s="322">
        <f t="array" ref="U89">IFERROR(INDEX($B89:$M89,MATCH(Inputs!$C$2,'Youreka P&amp;L'!$B$5:$M$5,0))-INDEX($B89:$M89,MATCH(EOMONTH(Inputs!$C$2,-1),'Youreka P&amp;L'!$B$5:$M$5,0)),)</f>
        <v>-10345.600000000002</v>
      </c>
      <c r="V89" s="323">
        <f t="array" ref="V89">IFERROR(INDEX($B89:$M89,MATCH(Inputs!$C$2,'Youreka P&amp;L'!$B$5:$M$5,0))/INDEX($B89:$M89,MATCH(EOMONTH(Inputs!$C$2,-1),'Youreka P&amp;L'!$B$5:$M$5,0))-1,)</f>
        <v>-0.38187891246307404</v>
      </c>
    </row>
    <row r="90" spans="1:22" ht="15" customHeight="1" x14ac:dyDescent="0.25">
      <c r="A90" s="319" t="s">
        <v>495</v>
      </c>
      <c r="B90" s="328">
        <v>2025</v>
      </c>
      <c r="C90" s="328">
        <v>1800</v>
      </c>
      <c r="D90" s="328">
        <v>1000</v>
      </c>
      <c r="E90" s="328">
        <v>3900</v>
      </c>
      <c r="F90" s="328">
        <v>1700</v>
      </c>
      <c r="G90" s="328">
        <v>1400</v>
      </c>
      <c r="H90" s="328">
        <v>1500</v>
      </c>
      <c r="I90" s="328">
        <v>1300</v>
      </c>
      <c r="J90" s="328">
        <v>1900</v>
      </c>
      <c r="K90" s="328">
        <v>1525</v>
      </c>
      <c r="L90" s="328">
        <v>2912.5</v>
      </c>
      <c r="M90" s="328">
        <v>1450</v>
      </c>
      <c r="N90" s="325">
        <f t="shared" ref="N90:N98" si="30">SUM(B90:M90)</f>
        <v>22412.5</v>
      </c>
      <c r="O90" s="313"/>
      <c r="P90" s="321" t="s">
        <v>70</v>
      </c>
      <c r="Q90" s="321"/>
      <c r="R90" s="321" t="s">
        <v>126</v>
      </c>
      <c r="S90" s="321" t="s">
        <v>496</v>
      </c>
      <c r="T90" s="313"/>
      <c r="U90" s="322">
        <f t="array" ref="U90">IFERROR(INDEX($B90:$M90,MATCH(Inputs!$C$2,'Youreka P&amp;L'!$B$5:$M$5,0))-INDEX($B90:$M90,MATCH(EOMONTH(Inputs!$C$2,-1),'Youreka P&amp;L'!$B$5:$M$5,0)),)</f>
        <v>-1462.5</v>
      </c>
      <c r="V90" s="323">
        <f t="array" ref="V90">IFERROR(INDEX($B90:$M90,MATCH(Inputs!$C$2,'Youreka P&amp;L'!$B$5:$M$5,0))/INDEX($B90:$M90,MATCH(EOMONTH(Inputs!$C$2,-1),'Youreka P&amp;L'!$B$5:$M$5,0))-1,)</f>
        <v>-0.50214592274678105</v>
      </c>
    </row>
    <row r="91" spans="1:22" ht="15" customHeight="1" x14ac:dyDescent="0.25">
      <c r="A91" s="319" t="s">
        <v>498</v>
      </c>
      <c r="B91" s="328">
        <v>3435.25</v>
      </c>
      <c r="C91" s="328">
        <v>2754.6</v>
      </c>
      <c r="D91" s="328">
        <v>2713.04</v>
      </c>
      <c r="E91" s="328">
        <v>2862.75</v>
      </c>
      <c r="F91" s="328">
        <v>2724.75</v>
      </c>
      <c r="G91" s="328">
        <v>2759.06</v>
      </c>
      <c r="H91" s="328">
        <v>2972.99</v>
      </c>
      <c r="I91" s="328">
        <v>2972.99</v>
      </c>
      <c r="J91" s="328">
        <v>2987.99</v>
      </c>
      <c r="K91" s="328">
        <v>2972.99</v>
      </c>
      <c r="L91" s="328">
        <v>2972.99</v>
      </c>
      <c r="M91" s="328">
        <v>2972.96</v>
      </c>
      <c r="N91" s="325">
        <f t="shared" si="30"/>
        <v>35102.359999999993</v>
      </c>
      <c r="O91" s="313"/>
      <c r="P91" s="321" t="s">
        <v>69</v>
      </c>
      <c r="Q91" s="321" t="s">
        <v>396</v>
      </c>
      <c r="R91" s="321" t="s">
        <v>132</v>
      </c>
      <c r="S91" s="321" t="s">
        <v>456</v>
      </c>
      <c r="T91" s="313"/>
      <c r="U91" s="322">
        <f t="array" ref="U91">IFERROR(INDEX($B91:$M91,MATCH(Inputs!$C$2,'Youreka P&amp;L'!$B$5:$M$5,0))-INDEX($B91:$M91,MATCH(EOMONTH(Inputs!$C$2,-1),'Youreka P&amp;L'!$B$5:$M$5,0)),)</f>
        <v>-2.9999999999745341E-2</v>
      </c>
      <c r="V91" s="323">
        <f t="array" ref="V91">IFERROR(INDEX($B91:$M91,MATCH(Inputs!$C$2,'Youreka P&amp;L'!$B$5:$M$5,0))/INDEX($B91:$M91,MATCH(EOMONTH(Inputs!$C$2,-1),'Youreka P&amp;L'!$B$5:$M$5,0))-1,)</f>
        <v>-1.0090851297772652E-5</v>
      </c>
    </row>
    <row r="92" spans="1:22" ht="15" customHeight="1" x14ac:dyDescent="0.25">
      <c r="A92" s="319" t="s">
        <v>499</v>
      </c>
      <c r="B92" s="328">
        <v>0</v>
      </c>
      <c r="C92" s="328">
        <v>0</v>
      </c>
      <c r="D92" s="328">
        <v>591.35</v>
      </c>
      <c r="E92" s="328">
        <v>0</v>
      </c>
      <c r="F92" s="328">
        <v>0</v>
      </c>
      <c r="G92" s="328">
        <v>802.27</v>
      </c>
      <c r="H92" s="328">
        <v>642.91999999999996</v>
      </c>
      <c r="I92" s="328">
        <v>0</v>
      </c>
      <c r="J92" s="328">
        <v>0</v>
      </c>
      <c r="K92" s="328">
        <v>0</v>
      </c>
      <c r="L92" s="328">
        <v>0</v>
      </c>
      <c r="M92" s="328">
        <v>0</v>
      </c>
      <c r="N92" s="325">
        <f t="shared" si="30"/>
        <v>2036.54</v>
      </c>
      <c r="O92" s="313"/>
      <c r="P92" s="321" t="s">
        <v>70</v>
      </c>
      <c r="Q92" s="321" t="s">
        <v>396</v>
      </c>
      <c r="R92" s="321" t="s">
        <v>131</v>
      </c>
      <c r="S92" s="321" t="s">
        <v>496</v>
      </c>
      <c r="T92" s="313"/>
      <c r="U92" s="322"/>
      <c r="V92" s="323"/>
    </row>
    <row r="93" spans="1:22" ht="15" customHeight="1" x14ac:dyDescent="0.25">
      <c r="A93" s="319" t="s">
        <v>501</v>
      </c>
      <c r="B93" s="328">
        <v>0</v>
      </c>
      <c r="C93" s="328">
        <v>0</v>
      </c>
      <c r="D93" s="328">
        <v>0</v>
      </c>
      <c r="E93" s="328">
        <v>0</v>
      </c>
      <c r="F93" s="328">
        <v>0</v>
      </c>
      <c r="G93" s="328">
        <v>0</v>
      </c>
      <c r="H93" s="328">
        <v>0</v>
      </c>
      <c r="I93" s="328">
        <v>0</v>
      </c>
      <c r="J93" s="328">
        <v>0</v>
      </c>
      <c r="K93" s="328">
        <v>110.99</v>
      </c>
      <c r="L93" s="328">
        <v>0</v>
      </c>
      <c r="M93" s="328">
        <v>0</v>
      </c>
      <c r="N93" s="325">
        <f t="shared" si="30"/>
        <v>110.99</v>
      </c>
      <c r="O93" s="313"/>
      <c r="P93" s="321" t="s">
        <v>70</v>
      </c>
      <c r="Q93" s="321" t="s">
        <v>396</v>
      </c>
      <c r="R93" s="321" t="s">
        <v>131</v>
      </c>
      <c r="S93" s="321" t="s">
        <v>496</v>
      </c>
      <c r="T93" s="313"/>
      <c r="U93" s="322"/>
      <c r="V93" s="323"/>
    </row>
    <row r="94" spans="1:22" ht="15" customHeight="1" x14ac:dyDescent="0.25">
      <c r="A94" s="319" t="s">
        <v>500</v>
      </c>
      <c r="B94" s="328">
        <v>0</v>
      </c>
      <c r="C94" s="328">
        <v>0</v>
      </c>
      <c r="D94" s="328">
        <v>0</v>
      </c>
      <c r="E94" s="328">
        <v>0</v>
      </c>
      <c r="F94" s="328">
        <v>309.58</v>
      </c>
      <c r="G94" s="328">
        <v>0</v>
      </c>
      <c r="H94" s="328">
        <v>2773.85</v>
      </c>
      <c r="I94" s="328">
        <v>0</v>
      </c>
      <c r="J94" s="328">
        <v>765.25</v>
      </c>
      <c r="K94" s="328">
        <v>217.4</v>
      </c>
      <c r="L94" s="328">
        <v>1085.1400000000001</v>
      </c>
      <c r="M94" s="328">
        <v>0</v>
      </c>
      <c r="N94" s="325">
        <f t="shared" si="30"/>
        <v>5151.22</v>
      </c>
      <c r="O94" s="313"/>
      <c r="P94" s="321" t="s">
        <v>70</v>
      </c>
      <c r="Q94" s="321" t="s">
        <v>396</v>
      </c>
      <c r="R94" s="321" t="s">
        <v>131</v>
      </c>
      <c r="S94" s="321" t="s">
        <v>496</v>
      </c>
      <c r="T94" s="313"/>
      <c r="U94" s="322">
        <f t="array" ref="U94">IFERROR(INDEX($B94:$M94,MATCH(Inputs!$C$2,'Youreka P&amp;L'!$B$5:$M$5,0))-INDEX($B94:$M94,MATCH(EOMONTH(Inputs!$C$2,-1),'Youreka P&amp;L'!$B$5:$M$5,0)),)</f>
        <v>-1085.1400000000001</v>
      </c>
      <c r="V94" s="323">
        <f t="array" ref="V94">IFERROR(INDEX($B94:$M94,MATCH(Inputs!$C$2,'Youreka P&amp;L'!$B$5:$M$5,0))/INDEX($B94:$M94,MATCH(EOMONTH(Inputs!$C$2,-1),'Youreka P&amp;L'!$B$5:$M$5,0))-1,)</f>
        <v>-1</v>
      </c>
    </row>
    <row r="95" spans="1:22" ht="15" customHeight="1" x14ac:dyDescent="0.25">
      <c r="A95" s="319" t="s">
        <v>504</v>
      </c>
      <c r="B95" s="328">
        <v>0</v>
      </c>
      <c r="C95" s="328">
        <v>0</v>
      </c>
      <c r="D95" s="328">
        <v>1642</v>
      </c>
      <c r="E95" s="328">
        <v>0</v>
      </c>
      <c r="F95" s="328">
        <v>449.5</v>
      </c>
      <c r="G95" s="328">
        <v>1550.1</v>
      </c>
      <c r="H95" s="328">
        <v>0</v>
      </c>
      <c r="I95" s="328">
        <v>0</v>
      </c>
      <c r="J95" s="328">
        <v>0</v>
      </c>
      <c r="K95" s="328">
        <v>53802.76</v>
      </c>
      <c r="L95" s="328">
        <v>0</v>
      </c>
      <c r="M95" s="328">
        <v>1182.7</v>
      </c>
      <c r="N95" s="325">
        <f t="shared" si="30"/>
        <v>58627.06</v>
      </c>
      <c r="O95" s="313"/>
      <c r="P95" s="321" t="s">
        <v>70</v>
      </c>
      <c r="Q95" s="321" t="s">
        <v>396</v>
      </c>
      <c r="R95" s="321" t="s">
        <v>131</v>
      </c>
      <c r="S95" s="321" t="s">
        <v>496</v>
      </c>
      <c r="T95" s="313"/>
      <c r="U95" s="322"/>
      <c r="V95" s="323"/>
    </row>
    <row r="96" spans="1:22" ht="15" customHeight="1" x14ac:dyDescent="0.25">
      <c r="A96" s="319" t="s">
        <v>505</v>
      </c>
      <c r="B96" s="328">
        <v>114.58</v>
      </c>
      <c r="C96" s="328">
        <v>63.58</v>
      </c>
      <c r="D96" s="328">
        <v>63.58</v>
      </c>
      <c r="E96" s="328">
        <v>63.58</v>
      </c>
      <c r="F96" s="328">
        <v>63.58</v>
      </c>
      <c r="G96" s="328">
        <v>95.38</v>
      </c>
      <c r="H96" s="328">
        <v>95.38</v>
      </c>
      <c r="I96" s="328">
        <v>95.38</v>
      </c>
      <c r="J96" s="328">
        <v>95.38</v>
      </c>
      <c r="K96" s="328">
        <v>95.38</v>
      </c>
      <c r="L96" s="328">
        <v>134.66999999999999</v>
      </c>
      <c r="M96" s="328">
        <v>95.38</v>
      </c>
      <c r="N96" s="325">
        <f t="shared" si="30"/>
        <v>1075.8499999999999</v>
      </c>
      <c r="O96" s="313"/>
      <c r="P96" s="321" t="s">
        <v>70</v>
      </c>
      <c r="Q96" s="321" t="s">
        <v>396</v>
      </c>
      <c r="R96" s="321" t="s">
        <v>131</v>
      </c>
      <c r="S96" s="321" t="s">
        <v>496</v>
      </c>
      <c r="T96" s="313"/>
      <c r="U96" s="322">
        <f t="array" ref="U96">IFERROR(INDEX($B96:$M96,MATCH(Inputs!$C$2,'Youreka P&amp;L'!$B$5:$M$5,0))-INDEX($B96:$M96,MATCH(EOMONTH(Inputs!$C$2,-1),'Youreka P&amp;L'!$B$5:$M$5,0)),)</f>
        <v>-39.289999999999992</v>
      </c>
      <c r="V96" s="323">
        <f t="array" ref="V96">IFERROR(INDEX($B96:$M96,MATCH(Inputs!$C$2,'Youreka P&amp;L'!$B$5:$M$5,0))/INDEX($B96:$M96,MATCH(EOMONTH(Inputs!$C$2,-1),'Youreka P&amp;L'!$B$5:$M$5,0))-1,)</f>
        <v>-0.29175020420286624</v>
      </c>
    </row>
    <row r="97" spans="1:22" ht="15" customHeight="1" x14ac:dyDescent="0.25">
      <c r="A97" s="319" t="s">
        <v>507</v>
      </c>
      <c r="B97" s="328">
        <v>0</v>
      </c>
      <c r="C97" s="328">
        <v>0</v>
      </c>
      <c r="D97" s="328">
        <v>0</v>
      </c>
      <c r="E97" s="328">
        <v>0</v>
      </c>
      <c r="F97" s="328">
        <v>0</v>
      </c>
      <c r="G97" s="328">
        <v>0</v>
      </c>
      <c r="H97" s="328">
        <v>0</v>
      </c>
      <c r="I97" s="328">
        <v>0</v>
      </c>
      <c r="J97" s="328">
        <v>0</v>
      </c>
      <c r="K97" s="328">
        <v>0</v>
      </c>
      <c r="L97" s="328">
        <v>0</v>
      </c>
      <c r="M97" s="328">
        <v>0</v>
      </c>
      <c r="N97" s="325">
        <f t="shared" si="30"/>
        <v>0</v>
      </c>
      <c r="O97" s="313"/>
      <c r="P97" s="321" t="s">
        <v>70</v>
      </c>
      <c r="Q97" s="321"/>
      <c r="R97" s="321" t="s">
        <v>131</v>
      </c>
      <c r="S97" s="321" t="s">
        <v>496</v>
      </c>
      <c r="T97" s="313"/>
      <c r="U97" s="322">
        <f t="array" ref="U97">IFERROR(INDEX($B97:$M97,MATCH(Inputs!$C$2,'Youreka P&amp;L'!$B$5:$M$5,0))-INDEX($B97:$M97,MATCH(EOMONTH(Inputs!$C$2,-1),'Youreka P&amp;L'!$B$5:$M$5,0)),)</f>
        <v>0</v>
      </c>
      <c r="V97" s="323">
        <f t="array" ref="V97">IFERROR(INDEX($B97:$M97,MATCH(Inputs!$C$2,'Youreka P&amp;L'!$B$5:$M$5,0))/INDEX($B97:$M97,MATCH(EOMONTH(Inputs!$C$2,-1),'Youreka P&amp;L'!$B$5:$M$5,0))-1,)</f>
        <v>0</v>
      </c>
    </row>
    <row r="98" spans="1:22" ht="15" customHeight="1" x14ac:dyDescent="0.25">
      <c r="A98" s="319" t="s">
        <v>745</v>
      </c>
      <c r="B98" s="328">
        <v>14322.96</v>
      </c>
      <c r="C98" s="328">
        <v>16319.53</v>
      </c>
      <c r="D98" s="328">
        <v>15008.45</v>
      </c>
      <c r="E98" s="328">
        <v>15465.42</v>
      </c>
      <c r="F98" s="328">
        <v>16472.82</v>
      </c>
      <c r="G98" s="328">
        <v>14028.15</v>
      </c>
      <c r="H98" s="328">
        <v>12929.44</v>
      </c>
      <c r="I98" s="328">
        <v>8033.71</v>
      </c>
      <c r="J98" s="328">
        <v>9089.25</v>
      </c>
      <c r="K98" s="328">
        <v>7839.19</v>
      </c>
      <c r="L98" s="328">
        <v>8118.27</v>
      </c>
      <c r="M98" s="328">
        <v>8406.4</v>
      </c>
      <c r="N98" s="325">
        <f t="shared" si="30"/>
        <v>146033.59</v>
      </c>
      <c r="O98" s="313"/>
      <c r="P98" s="321" t="s">
        <v>70</v>
      </c>
      <c r="Q98" s="321" t="s">
        <v>396</v>
      </c>
      <c r="R98" s="321" t="s">
        <v>131</v>
      </c>
      <c r="S98" s="321" t="s">
        <v>496</v>
      </c>
      <c r="T98" s="313"/>
      <c r="U98" s="322">
        <f t="array" ref="U98">IFERROR(INDEX($B98:$M98,MATCH(Inputs!$C$2,'Youreka P&amp;L'!$B$5:$M$5,0))-INDEX($B98:$M98,MATCH(EOMONTH(Inputs!$C$2,-1),'Youreka P&amp;L'!$B$5:$M$5,0)),)</f>
        <v>288.1299999999992</v>
      </c>
      <c r="V98" s="323">
        <f t="array" ref="V98">IFERROR(INDEX($B98:$M98,MATCH(Inputs!$C$2,'Youreka P&amp;L'!$B$5:$M$5,0))/INDEX($B98:$M98,MATCH(EOMONTH(Inputs!$C$2,-1),'Youreka P&amp;L'!$B$5:$M$5,0))-1,)</f>
        <v>3.5491551771497987E-2</v>
      </c>
    </row>
    <row r="99" spans="1:22" ht="15" customHeight="1" x14ac:dyDescent="0.25">
      <c r="A99" s="319" t="s">
        <v>510</v>
      </c>
      <c r="B99" s="326">
        <f t="shared" ref="B99:J99" si="31">(((((((((B76)+(B81))+(B85))+(B89))+(B90))+(B91))+(B94))+(B95))+(B96))+(B98)+B97+B92</f>
        <v>280865.08</v>
      </c>
      <c r="C99" s="326">
        <f t="shared" si="31"/>
        <v>262409.48</v>
      </c>
      <c r="D99" s="326">
        <f t="shared" si="31"/>
        <v>270958.80999999994</v>
      </c>
      <c r="E99" s="326">
        <f t="shared" si="31"/>
        <v>236219.82</v>
      </c>
      <c r="F99" s="326">
        <f t="shared" si="31"/>
        <v>249155.70999999996</v>
      </c>
      <c r="G99" s="326">
        <f t="shared" si="31"/>
        <v>246271.30000000002</v>
      </c>
      <c r="H99" s="326">
        <f t="shared" si="31"/>
        <v>248832.24000000002</v>
      </c>
      <c r="I99" s="326">
        <f t="shared" si="31"/>
        <v>237139.69999999998</v>
      </c>
      <c r="J99" s="326">
        <f t="shared" si="31"/>
        <v>240972.00999999998</v>
      </c>
      <c r="K99" s="326">
        <f>(((((((((K76)+(K81))+(K85))+(K89))+(K90))+(K91))+(K94))+(K95))+(K96))+(K98)+K97+K92+K93</f>
        <v>297413.45999999996</v>
      </c>
      <c r="L99" s="326">
        <f>(((((((((L76)+(L81))+(L85))+(L89))+(L90))+(L91))+(L94))+(L95))+(L96))+(L98)+L97+L92</f>
        <v>192153.3</v>
      </c>
      <c r="M99" s="326">
        <f>(((((((((M76)+(M81))+(M85))+(M89))+(M90))+(M91))+(M94))+(M95))+(M96))+(M98)+M97+M92</f>
        <v>202968.18</v>
      </c>
      <c r="N99" s="326">
        <f>(((((((((N76)+(N81))+(N85))+(N89))+(N90))+(N91))+(N94))+(N95))+(N96))+(N98)+N97</f>
        <v>2963211.56</v>
      </c>
      <c r="O99" s="313"/>
      <c r="P99" s="321" t="s">
        <v>396</v>
      </c>
      <c r="Q99" s="321" t="s">
        <v>396</v>
      </c>
      <c r="R99" s="321" t="s">
        <v>396</v>
      </c>
      <c r="S99" s="321" t="s">
        <v>396</v>
      </c>
      <c r="T99" s="313"/>
      <c r="U99" s="322">
        <f t="array" ref="U99">IFERROR(INDEX($B99:$M99,MATCH(Inputs!$C$2,'Youreka P&amp;L'!$B$5:$M$5,0))-INDEX($B99:$M99,MATCH(EOMONTH(Inputs!$C$2,-1),'Youreka P&amp;L'!$B$5:$M$5,0)),)</f>
        <v>10814.880000000005</v>
      </c>
      <c r="V99" s="323">
        <f t="array" ref="V99">IFERROR(INDEX($B99:$M99,MATCH(Inputs!$C$2,'Youreka P&amp;L'!$B$5:$M$5,0))/INDEX($B99:$M99,MATCH(EOMONTH(Inputs!$C$2,-1),'Youreka P&amp;L'!$B$5:$M$5,0))-1,)</f>
        <v>5.6282561891989324E-2</v>
      </c>
    </row>
    <row r="100" spans="1:22" ht="15" customHeight="1" x14ac:dyDescent="0.25">
      <c r="A100" s="319" t="s">
        <v>511</v>
      </c>
      <c r="B100" s="320"/>
      <c r="C100" s="320"/>
      <c r="D100" s="320"/>
      <c r="E100" s="320"/>
      <c r="F100" s="320"/>
      <c r="G100" s="320"/>
      <c r="H100" s="320"/>
      <c r="I100" s="320"/>
      <c r="J100" s="320"/>
      <c r="K100" s="320"/>
      <c r="L100" s="320"/>
      <c r="M100" s="320"/>
      <c r="N100" s="320"/>
      <c r="O100" s="313"/>
      <c r="P100" s="321" t="s">
        <v>68</v>
      </c>
      <c r="Q100" s="321" t="s">
        <v>396</v>
      </c>
      <c r="R100" s="321" t="s">
        <v>138</v>
      </c>
      <c r="S100" s="321" t="s">
        <v>396</v>
      </c>
      <c r="T100" s="313"/>
      <c r="U100" s="322">
        <f t="array" ref="U100">IFERROR(INDEX($B100:$M100,MATCH(Inputs!$C$2,'Youreka P&amp;L'!$B$5:$M$5,0))-INDEX($B100:$M100,MATCH(EOMONTH(Inputs!$C$2,-1),'Youreka P&amp;L'!$B$5:$M$5,0)),)</f>
        <v>0</v>
      </c>
      <c r="V100" s="323">
        <f t="array" ref="V100">IFERROR(INDEX($B100:$M100,MATCH(Inputs!$C$2,'Youreka P&amp;L'!$B$5:$M$5,0))/INDEX($B100:$M100,MATCH(EOMONTH(Inputs!$C$2,-1),'Youreka P&amp;L'!$B$5:$M$5,0))-1,)</f>
        <v>0</v>
      </c>
    </row>
    <row r="101" spans="1:22" ht="15" customHeight="1" x14ac:dyDescent="0.25">
      <c r="A101" s="319" t="s">
        <v>512</v>
      </c>
      <c r="B101" s="328">
        <v>229</v>
      </c>
      <c r="C101" s="328">
        <v>0</v>
      </c>
      <c r="D101" s="328">
        <v>0</v>
      </c>
      <c r="E101" s="328">
        <v>0</v>
      </c>
      <c r="F101" s="328">
        <v>0</v>
      </c>
      <c r="G101" s="328">
        <v>0</v>
      </c>
      <c r="H101" s="328">
        <v>0</v>
      </c>
      <c r="I101" s="328">
        <v>0</v>
      </c>
      <c r="J101" s="328">
        <v>0</v>
      </c>
      <c r="K101" s="328">
        <v>0</v>
      </c>
      <c r="L101" s="328">
        <v>0</v>
      </c>
      <c r="M101" s="328">
        <v>0</v>
      </c>
      <c r="N101" s="325">
        <f t="shared" ref="N101:N111" si="32">SUM(B101:M101)</f>
        <v>229</v>
      </c>
      <c r="O101" s="313"/>
      <c r="P101" s="321" t="s">
        <v>68</v>
      </c>
      <c r="Q101" s="321" t="s">
        <v>396</v>
      </c>
      <c r="R101" s="321" t="s">
        <v>140</v>
      </c>
      <c r="S101" s="321" t="s">
        <v>513</v>
      </c>
      <c r="T101" s="313"/>
      <c r="U101" s="322">
        <f t="array" ref="U101">IFERROR(INDEX($B101:$M101,MATCH(Inputs!$C$2,'Youreka P&amp;L'!$B$5:$M$5,0))-INDEX($B101:$M101,MATCH(EOMONTH(Inputs!$C$2,-1),'Youreka P&amp;L'!$B$5:$M$5,0)),)</f>
        <v>0</v>
      </c>
      <c r="V101" s="323">
        <f t="array" ref="V101">IFERROR(INDEX($B101:$M101,MATCH(Inputs!$C$2,'Youreka P&amp;L'!$B$5:$M$5,0))/INDEX($B101:$M101,MATCH(EOMONTH(Inputs!$C$2,-1),'Youreka P&amp;L'!$B$5:$M$5,0))-1,)</f>
        <v>0</v>
      </c>
    </row>
    <row r="102" spans="1:22" ht="15" customHeight="1" x14ac:dyDescent="0.25">
      <c r="A102" s="319" t="s">
        <v>514</v>
      </c>
      <c r="B102" s="328">
        <v>18.86</v>
      </c>
      <c r="C102" s="328">
        <v>65.31</v>
      </c>
      <c r="D102" s="328">
        <v>0</v>
      </c>
      <c r="E102" s="328">
        <v>0</v>
      </c>
      <c r="F102" s="328">
        <v>0</v>
      </c>
      <c r="G102" s="328">
        <v>0</v>
      </c>
      <c r="H102" s="328">
        <v>0</v>
      </c>
      <c r="I102" s="328">
        <v>0</v>
      </c>
      <c r="J102" s="328">
        <v>0</v>
      </c>
      <c r="K102" s="328">
        <v>0</v>
      </c>
      <c r="L102" s="328">
        <v>0</v>
      </c>
      <c r="M102" s="328">
        <v>0</v>
      </c>
      <c r="N102" s="325">
        <f t="shared" si="32"/>
        <v>84.17</v>
      </c>
      <c r="O102" s="313"/>
      <c r="P102" s="321" t="s">
        <v>68</v>
      </c>
      <c r="Q102" s="321" t="s">
        <v>396</v>
      </c>
      <c r="R102" s="321" t="s">
        <v>140</v>
      </c>
      <c r="S102" s="321" t="s">
        <v>513</v>
      </c>
      <c r="T102" s="313"/>
      <c r="U102" s="322"/>
      <c r="V102" s="323"/>
    </row>
    <row r="103" spans="1:22" ht="15" customHeight="1" x14ac:dyDescent="0.25">
      <c r="A103" s="319" t="s">
        <v>515</v>
      </c>
      <c r="B103" s="328">
        <v>0</v>
      </c>
      <c r="C103" s="328">
        <v>0</v>
      </c>
      <c r="D103" s="328">
        <v>0</v>
      </c>
      <c r="E103" s="328">
        <v>0</v>
      </c>
      <c r="F103" s="328">
        <v>0</v>
      </c>
      <c r="G103" s="328">
        <v>0</v>
      </c>
      <c r="H103" s="328">
        <v>0</v>
      </c>
      <c r="I103" s="328">
        <v>678.15</v>
      </c>
      <c r="J103" s="328">
        <v>0</v>
      </c>
      <c r="K103" s="328">
        <v>0</v>
      </c>
      <c r="L103" s="328">
        <v>0</v>
      </c>
      <c r="M103" s="328">
        <v>299.83</v>
      </c>
      <c r="N103" s="325">
        <f t="shared" si="32"/>
        <v>977.98</v>
      </c>
      <c r="O103" s="313"/>
      <c r="P103" s="321" t="s">
        <v>68</v>
      </c>
      <c r="Q103" s="321" t="s">
        <v>396</v>
      </c>
      <c r="R103" s="321" t="s">
        <v>140</v>
      </c>
      <c r="S103" s="321" t="s">
        <v>513</v>
      </c>
      <c r="T103" s="313"/>
      <c r="U103" s="322">
        <f t="array" ref="U103">IFERROR(INDEX($B103:$M103,MATCH(Inputs!$C$2,'Youreka P&amp;L'!$B$5:$M$5,0))-INDEX($B103:$M103,MATCH(EOMONTH(Inputs!$C$2,-1),'Youreka P&amp;L'!$B$5:$M$5,0)),)</f>
        <v>299.83</v>
      </c>
      <c r="V103" s="323">
        <f t="array" ref="V103">IFERROR(INDEX($B103:$M103,MATCH(Inputs!$C$2,'Youreka P&amp;L'!$B$5:$M$5,0))/INDEX($B103:$M103,MATCH(EOMONTH(Inputs!$C$2,-1),'Youreka P&amp;L'!$B$5:$M$5,0))-1,)</f>
        <v>0</v>
      </c>
    </row>
    <row r="104" spans="1:22" ht="15" customHeight="1" x14ac:dyDescent="0.25">
      <c r="A104" s="319" t="s">
        <v>516</v>
      </c>
      <c r="B104" s="328">
        <v>600</v>
      </c>
      <c r="C104" s="328">
        <v>415.53</v>
      </c>
      <c r="D104" s="328">
        <v>0</v>
      </c>
      <c r="E104" s="328">
        <v>0</v>
      </c>
      <c r="F104" s="328">
        <v>0</v>
      </c>
      <c r="G104" s="328">
        <v>300</v>
      </c>
      <c r="H104" s="328">
        <v>493.47</v>
      </c>
      <c r="I104" s="328">
        <v>0</v>
      </c>
      <c r="J104" s="328">
        <v>0</v>
      </c>
      <c r="K104" s="328">
        <v>0</v>
      </c>
      <c r="L104" s="328">
        <v>483.27</v>
      </c>
      <c r="M104" s="328">
        <v>0</v>
      </c>
      <c r="N104" s="325">
        <f t="shared" si="32"/>
        <v>2292.27</v>
      </c>
      <c r="O104" s="313"/>
      <c r="P104" s="321" t="s">
        <v>68</v>
      </c>
      <c r="Q104" s="321" t="s">
        <v>396</v>
      </c>
      <c r="R104" s="321" t="s">
        <v>140</v>
      </c>
      <c r="S104" s="321" t="s">
        <v>513</v>
      </c>
      <c r="T104" s="313"/>
      <c r="U104" s="322">
        <f t="array" ref="U104">IFERROR(INDEX($B104:$M104,MATCH(Inputs!$C$2,'Youreka P&amp;L'!$B$5:$M$5,0))-INDEX($B104:$M104,MATCH(EOMONTH(Inputs!$C$2,-1),'Youreka P&amp;L'!$B$5:$M$5,0)),)</f>
        <v>-483.27</v>
      </c>
      <c r="V104" s="323">
        <f t="array" ref="V104">IFERROR(INDEX($B104:$M104,MATCH(Inputs!$C$2,'Youreka P&amp;L'!$B$5:$M$5,0))/INDEX($B104:$M104,MATCH(EOMONTH(Inputs!$C$2,-1),'Youreka P&amp;L'!$B$5:$M$5,0))-1,)</f>
        <v>-1</v>
      </c>
    </row>
    <row r="105" spans="1:22" ht="15" customHeight="1" x14ac:dyDescent="0.25">
      <c r="A105" s="319" t="s">
        <v>517</v>
      </c>
      <c r="B105" s="328">
        <v>524</v>
      </c>
      <c r="C105" s="328">
        <v>0</v>
      </c>
      <c r="D105" s="328">
        <v>0</v>
      </c>
      <c r="E105" s="328">
        <v>0</v>
      </c>
      <c r="F105" s="328">
        <v>200</v>
      </c>
      <c r="G105" s="328">
        <v>200</v>
      </c>
      <c r="H105" s="328">
        <v>404</v>
      </c>
      <c r="I105" s="328">
        <v>0</v>
      </c>
      <c r="J105" s="328">
        <v>0</v>
      </c>
      <c r="K105" s="328">
        <v>0</v>
      </c>
      <c r="L105" s="328">
        <v>71</v>
      </c>
      <c r="M105" s="328">
        <v>200</v>
      </c>
      <c r="N105" s="325">
        <f t="shared" si="32"/>
        <v>1599</v>
      </c>
      <c r="O105" s="313"/>
      <c r="P105" s="321" t="s">
        <v>68</v>
      </c>
      <c r="Q105" s="321" t="s">
        <v>396</v>
      </c>
      <c r="R105" s="321" t="s">
        <v>140</v>
      </c>
      <c r="S105" s="321" t="s">
        <v>513</v>
      </c>
      <c r="T105" s="313"/>
      <c r="U105" s="322">
        <f t="array" ref="U105">IFERROR(INDEX($B105:$M105,MATCH(Inputs!$C$2,'Youreka P&amp;L'!$B$5:$M$5,0))-INDEX($B105:$M105,MATCH(EOMONTH(Inputs!$C$2,-1),'Youreka P&amp;L'!$B$5:$M$5,0)),)</f>
        <v>129</v>
      </c>
      <c r="V105" s="323">
        <f t="array" ref="V105">IFERROR(INDEX($B105:$M105,MATCH(Inputs!$C$2,'Youreka P&amp;L'!$B$5:$M$5,0))/INDEX($B105:$M105,MATCH(EOMONTH(Inputs!$C$2,-1),'Youreka P&amp;L'!$B$5:$M$5,0))-1,)</f>
        <v>1.816901408450704</v>
      </c>
    </row>
    <row r="106" spans="1:22" ht="15" customHeight="1" x14ac:dyDescent="0.25">
      <c r="A106" s="319" t="s">
        <v>518</v>
      </c>
      <c r="B106" s="328">
        <v>0</v>
      </c>
      <c r="C106" s="328">
        <v>0</v>
      </c>
      <c r="D106" s="328">
        <v>0</v>
      </c>
      <c r="E106" s="328">
        <v>0</v>
      </c>
      <c r="F106" s="328">
        <v>0</v>
      </c>
      <c r="G106" s="328">
        <v>0</v>
      </c>
      <c r="H106" s="328">
        <v>0</v>
      </c>
      <c r="I106" s="328">
        <v>0</v>
      </c>
      <c r="J106" s="328">
        <v>0</v>
      </c>
      <c r="K106" s="328">
        <v>0</v>
      </c>
      <c r="L106" s="328">
        <v>0</v>
      </c>
      <c r="M106" s="328">
        <v>0</v>
      </c>
      <c r="N106" s="325">
        <f t="shared" si="32"/>
        <v>0</v>
      </c>
      <c r="O106" s="313"/>
      <c r="P106" s="321" t="s">
        <v>67</v>
      </c>
      <c r="Q106" s="321" t="s">
        <v>396</v>
      </c>
      <c r="R106" s="321" t="s">
        <v>140</v>
      </c>
      <c r="S106" s="321" t="s">
        <v>513</v>
      </c>
      <c r="T106" s="313"/>
      <c r="U106" s="322">
        <f t="array" ref="U106">IFERROR(INDEX($B106:$M106,MATCH(Inputs!$C$2,'Youreka P&amp;L'!$B$5:$M$5,0))-INDEX($B106:$M106,MATCH(EOMONTH(Inputs!$C$2,-1),'Youreka P&amp;L'!$B$5:$M$5,0)),)</f>
        <v>0</v>
      </c>
      <c r="V106" s="323">
        <f t="array" ref="V106">IFERROR(INDEX($B106:$M106,MATCH(Inputs!$C$2,'Youreka P&amp;L'!$B$5:$M$5,0))/INDEX($B106:$M106,MATCH(EOMONTH(Inputs!$C$2,-1),'Youreka P&amp;L'!$B$5:$M$5,0))-1,)</f>
        <v>0</v>
      </c>
    </row>
    <row r="107" spans="1:22" ht="15" customHeight="1" x14ac:dyDescent="0.25">
      <c r="A107" s="319" t="s">
        <v>519</v>
      </c>
      <c r="B107" s="328">
        <v>6812.17</v>
      </c>
      <c r="C107" s="328">
        <v>20</v>
      </c>
      <c r="D107" s="328">
        <v>307.63</v>
      </c>
      <c r="E107" s="328">
        <v>0</v>
      </c>
      <c r="F107" s="328">
        <v>0</v>
      </c>
      <c r="G107" s="328">
        <v>20</v>
      </c>
      <c r="H107" s="328">
        <v>19.78</v>
      </c>
      <c r="I107" s="328">
        <v>20</v>
      </c>
      <c r="J107" s="328">
        <v>0</v>
      </c>
      <c r="K107" s="328">
        <v>20</v>
      </c>
      <c r="L107" s="328">
        <v>0</v>
      </c>
      <c r="M107" s="328">
        <v>0</v>
      </c>
      <c r="N107" s="325">
        <f t="shared" si="32"/>
        <v>7219.58</v>
      </c>
      <c r="O107" s="313"/>
      <c r="P107" s="321" t="s">
        <v>67</v>
      </c>
      <c r="Q107" s="321" t="s">
        <v>396</v>
      </c>
      <c r="R107" s="321" t="s">
        <v>140</v>
      </c>
      <c r="S107" s="321" t="s">
        <v>513</v>
      </c>
      <c r="T107" s="313"/>
      <c r="U107" s="322"/>
      <c r="V107" s="323"/>
    </row>
    <row r="108" spans="1:22" ht="15" customHeight="1" x14ac:dyDescent="0.25">
      <c r="A108" s="319" t="s">
        <v>520</v>
      </c>
      <c r="B108" s="328">
        <v>0</v>
      </c>
      <c r="C108" s="328">
        <v>0</v>
      </c>
      <c r="D108" s="328">
        <v>0</v>
      </c>
      <c r="E108" s="328">
        <v>0</v>
      </c>
      <c r="F108" s="328">
        <v>0</v>
      </c>
      <c r="G108" s="328">
        <v>0</v>
      </c>
      <c r="H108" s="328">
        <v>0</v>
      </c>
      <c r="I108" s="328">
        <v>0</v>
      </c>
      <c r="J108" s="328">
        <v>0</v>
      </c>
      <c r="K108" s="328">
        <v>0</v>
      </c>
      <c r="L108" s="328">
        <v>0</v>
      </c>
      <c r="M108" s="328">
        <v>0</v>
      </c>
      <c r="N108" s="325">
        <f t="shared" si="32"/>
        <v>0</v>
      </c>
      <c r="O108" s="313"/>
      <c r="P108" s="321" t="s">
        <v>68</v>
      </c>
      <c r="Q108" s="321" t="s">
        <v>396</v>
      </c>
      <c r="R108" s="321" t="s">
        <v>136</v>
      </c>
      <c r="S108" s="321" t="s">
        <v>136</v>
      </c>
      <c r="T108" s="313"/>
      <c r="U108" s="322">
        <f t="array" ref="U108">IFERROR(INDEX($B108:$M108,MATCH(Inputs!$C$2,'Youreka P&amp;L'!$B$5:$M$5,0))-INDEX($B108:$M108,MATCH(EOMONTH(Inputs!$C$2,-1),'Youreka P&amp;L'!$B$5:$M$5,0)),)</f>
        <v>0</v>
      </c>
      <c r="V108" s="323">
        <f t="array" ref="V108">IFERROR(INDEX($B108:$M108,MATCH(Inputs!$C$2,'Youreka P&amp;L'!$B$5:$M$5,0))/INDEX($B108:$M108,MATCH(EOMONTH(Inputs!$C$2,-1),'Youreka P&amp;L'!$B$5:$M$5,0))-1,)</f>
        <v>0</v>
      </c>
    </row>
    <row r="109" spans="1:22" ht="15" customHeight="1" x14ac:dyDescent="0.25">
      <c r="A109" s="319" t="s">
        <v>522</v>
      </c>
      <c r="B109" s="328">
        <v>0</v>
      </c>
      <c r="C109" s="328">
        <v>0</v>
      </c>
      <c r="D109" s="328">
        <v>0</v>
      </c>
      <c r="E109" s="328">
        <v>0</v>
      </c>
      <c r="F109" s="328">
        <v>0</v>
      </c>
      <c r="G109" s="328">
        <v>0</v>
      </c>
      <c r="H109" s="328">
        <v>0</v>
      </c>
      <c r="I109" s="328">
        <v>0</v>
      </c>
      <c r="J109" s="328">
        <v>0</v>
      </c>
      <c r="K109" s="328">
        <v>0</v>
      </c>
      <c r="L109" s="328">
        <v>0</v>
      </c>
      <c r="M109" s="328">
        <v>0</v>
      </c>
      <c r="N109" s="325">
        <f t="shared" si="32"/>
        <v>0</v>
      </c>
      <c r="O109" s="313"/>
      <c r="P109" s="321" t="s">
        <v>68</v>
      </c>
      <c r="Q109" s="321" t="s">
        <v>396</v>
      </c>
      <c r="R109" s="321" t="s">
        <v>132</v>
      </c>
      <c r="S109" s="321" t="s">
        <v>456</v>
      </c>
      <c r="T109" s="313"/>
      <c r="U109" s="322">
        <f t="array" ref="U109">IFERROR(INDEX($B109:$M109,MATCH(Inputs!$C$2,'Youreka P&amp;L'!$B$5:$M$5,0))-INDEX($B109:$M109,MATCH(EOMONTH(Inputs!$C$2,-1),'Youreka P&amp;L'!$B$5:$M$5,0)),)</f>
        <v>0</v>
      </c>
      <c r="V109" s="323">
        <f t="array" ref="V109">IFERROR(INDEX($B109:$M109,MATCH(Inputs!$C$2,'Youreka P&amp;L'!$B$5:$M$5,0))/INDEX($B109:$M109,MATCH(EOMONTH(Inputs!$C$2,-1),'Youreka P&amp;L'!$B$5:$M$5,0))-1,)</f>
        <v>0</v>
      </c>
    </row>
    <row r="110" spans="1:22" ht="15" customHeight="1" x14ac:dyDescent="0.25">
      <c r="A110" s="319" t="s">
        <v>523</v>
      </c>
      <c r="B110" s="328">
        <v>0</v>
      </c>
      <c r="C110" s="328">
        <v>0</v>
      </c>
      <c r="D110" s="328">
        <v>0</v>
      </c>
      <c r="E110" s="328">
        <v>0</v>
      </c>
      <c r="F110" s="328">
        <v>0</v>
      </c>
      <c r="G110" s="328">
        <v>0</v>
      </c>
      <c r="H110" s="328">
        <v>0</v>
      </c>
      <c r="I110" s="328">
        <v>0</v>
      </c>
      <c r="J110" s="328">
        <v>0</v>
      </c>
      <c r="K110" s="328">
        <v>0</v>
      </c>
      <c r="L110" s="328">
        <v>0</v>
      </c>
      <c r="M110" s="328">
        <v>0</v>
      </c>
      <c r="N110" s="325">
        <f t="shared" si="32"/>
        <v>0</v>
      </c>
      <c r="O110" s="313"/>
      <c r="P110" s="321" t="s">
        <v>67</v>
      </c>
      <c r="Q110" s="321" t="s">
        <v>396</v>
      </c>
      <c r="R110" s="321" t="s">
        <v>140</v>
      </c>
      <c r="S110" s="321" t="s">
        <v>513</v>
      </c>
      <c r="T110" s="313"/>
      <c r="U110" s="322">
        <f t="array" ref="U110">IFERROR(INDEX($B110:$M110,MATCH(Inputs!$C$2,'Youreka P&amp;L'!$B$5:$M$5,0))-INDEX($B110:$M110,MATCH(EOMONTH(Inputs!$C$2,-1),'Youreka P&amp;L'!$B$5:$M$5,0)),)</f>
        <v>0</v>
      </c>
      <c r="V110" s="323">
        <f t="array" ref="V110">IFERROR(INDEX($B110:$M110,MATCH(Inputs!$C$2,'Youreka P&amp;L'!$B$5:$M$5,0))/INDEX($B110:$M110,MATCH(EOMONTH(Inputs!$C$2,-1),'Youreka P&amp;L'!$B$5:$M$5,0))-1,)</f>
        <v>0</v>
      </c>
    </row>
    <row r="111" spans="1:22" ht="15" customHeight="1" x14ac:dyDescent="0.25">
      <c r="A111" s="319" t="s">
        <v>524</v>
      </c>
      <c r="B111" s="328">
        <v>0</v>
      </c>
      <c r="C111" s="328">
        <v>0</v>
      </c>
      <c r="D111" s="328">
        <v>0</v>
      </c>
      <c r="E111" s="328">
        <v>0</v>
      </c>
      <c r="F111" s="328">
        <v>0</v>
      </c>
      <c r="G111" s="328">
        <v>0</v>
      </c>
      <c r="H111" s="328">
        <v>0</v>
      </c>
      <c r="I111" s="328">
        <v>0</v>
      </c>
      <c r="J111" s="328">
        <v>0</v>
      </c>
      <c r="K111" s="328">
        <v>0</v>
      </c>
      <c r="L111" s="328">
        <v>0</v>
      </c>
      <c r="M111" s="328">
        <v>0</v>
      </c>
      <c r="N111" s="325">
        <f t="shared" si="32"/>
        <v>0</v>
      </c>
      <c r="O111" s="313"/>
      <c r="P111" s="321" t="s">
        <v>67</v>
      </c>
      <c r="Q111" s="321" t="s">
        <v>396</v>
      </c>
      <c r="R111" s="321" t="s">
        <v>140</v>
      </c>
      <c r="S111" s="321" t="s">
        <v>513</v>
      </c>
      <c r="T111" s="313"/>
      <c r="U111" s="322">
        <f t="array" ref="U111">IFERROR(INDEX($B111:$M111,MATCH(Inputs!$C$2,'Youreka P&amp;L'!$B$5:$M$5,0))-INDEX($B111:$M111,MATCH(EOMONTH(Inputs!$C$2,-1),'Youreka P&amp;L'!$B$5:$M$5,0)),)</f>
        <v>0</v>
      </c>
      <c r="V111" s="323">
        <f t="array" ref="V111">IFERROR(INDEX($B111:$M111,MATCH(Inputs!$C$2,'Youreka P&amp;L'!$B$5:$M$5,0))/INDEX($B111:$M111,MATCH(EOMONTH(Inputs!$C$2,-1),'Youreka P&amp;L'!$B$5:$M$5,0))-1,)</f>
        <v>0</v>
      </c>
    </row>
    <row r="112" spans="1:22" ht="15" customHeight="1" x14ac:dyDescent="0.25">
      <c r="A112" s="319" t="s">
        <v>525</v>
      </c>
      <c r="B112" s="326">
        <f t="shared" ref="B112:N112" si="33">(((((((((B100)+(B101))+(B102)+(B103))+(B104))+(B105))+(B106))+(B108))+(B109))+(B110))+(B111)+B107</f>
        <v>8184.0300000000007</v>
      </c>
      <c r="C112" s="326">
        <f t="shared" si="33"/>
        <v>500.84</v>
      </c>
      <c r="D112" s="326">
        <f t="shared" si="33"/>
        <v>307.63</v>
      </c>
      <c r="E112" s="326">
        <f t="shared" si="33"/>
        <v>0</v>
      </c>
      <c r="F112" s="326">
        <f t="shared" si="33"/>
        <v>200</v>
      </c>
      <c r="G112" s="326">
        <f t="shared" si="33"/>
        <v>520</v>
      </c>
      <c r="H112" s="326">
        <f t="shared" si="33"/>
        <v>917.25</v>
      </c>
      <c r="I112" s="326">
        <f t="shared" si="33"/>
        <v>698.15</v>
      </c>
      <c r="J112" s="326">
        <f t="shared" si="33"/>
        <v>0</v>
      </c>
      <c r="K112" s="326">
        <f t="shared" si="33"/>
        <v>20</v>
      </c>
      <c r="L112" s="326">
        <f t="shared" si="33"/>
        <v>554.27</v>
      </c>
      <c r="M112" s="326">
        <f t="shared" si="33"/>
        <v>499.83</v>
      </c>
      <c r="N112" s="326">
        <f t="shared" si="33"/>
        <v>12402</v>
      </c>
      <c r="O112" s="313"/>
      <c r="P112" s="321" t="s">
        <v>396</v>
      </c>
      <c r="Q112" s="321" t="s">
        <v>396</v>
      </c>
      <c r="R112" s="321" t="s">
        <v>396</v>
      </c>
      <c r="S112" s="321" t="s">
        <v>396</v>
      </c>
      <c r="T112" s="313"/>
      <c r="U112" s="322">
        <f t="array" ref="U112">IFERROR(INDEX($B112:$M112,MATCH(Inputs!$C$2,'Youreka P&amp;L'!$B$5:$M$5,0))-INDEX($B112:$M112,MATCH(EOMONTH(Inputs!$C$2,-1),'Youreka P&amp;L'!$B$5:$M$5,0)),)</f>
        <v>-54.44</v>
      </c>
      <c r="V112" s="323">
        <f t="array" ref="V112">IFERROR(INDEX($B112:$M112,MATCH(Inputs!$C$2,'Youreka P&amp;L'!$B$5:$M$5,0))/INDEX($B112:$M112,MATCH(EOMONTH(Inputs!$C$2,-1),'Youreka P&amp;L'!$B$5:$M$5,0))-1,)</f>
        <v>-9.82192794125607E-2</v>
      </c>
    </row>
    <row r="113" spans="1:22" ht="15" customHeight="1" x14ac:dyDescent="0.25">
      <c r="A113" s="319" t="s">
        <v>526</v>
      </c>
      <c r="B113" s="320"/>
      <c r="C113" s="320"/>
      <c r="D113" s="320"/>
      <c r="E113" s="320"/>
      <c r="F113" s="320"/>
      <c r="G113" s="320"/>
      <c r="H113" s="320"/>
      <c r="I113" s="320"/>
      <c r="J113" s="320"/>
      <c r="K113" s="320"/>
      <c r="L113" s="320"/>
      <c r="M113" s="320"/>
      <c r="N113" s="320"/>
      <c r="O113" s="313"/>
      <c r="P113" s="321" t="s">
        <v>67</v>
      </c>
      <c r="Q113" s="321" t="s">
        <v>396</v>
      </c>
      <c r="R113" s="321" t="s">
        <v>138</v>
      </c>
      <c r="S113" s="321" t="s">
        <v>452</v>
      </c>
      <c r="T113" s="313"/>
      <c r="U113" s="322">
        <f t="array" ref="U113">IFERROR(INDEX($B113:$M113,MATCH(Inputs!$C$2,'Youreka P&amp;L'!$B$5:$M$5,0))-INDEX($B113:$M113,MATCH(EOMONTH(Inputs!$C$2,-1),'Youreka P&amp;L'!$B$5:$M$5,0)),)</f>
        <v>0</v>
      </c>
      <c r="V113" s="323">
        <f t="array" ref="V113">IFERROR(INDEX($B113:$M113,MATCH(Inputs!$C$2,'Youreka P&amp;L'!$B$5:$M$5,0))/INDEX($B113:$M113,MATCH(EOMONTH(Inputs!$C$2,-1),'Youreka P&amp;L'!$B$5:$M$5,0))-1,)</f>
        <v>0</v>
      </c>
    </row>
    <row r="114" spans="1:22" ht="15" customHeight="1" x14ac:dyDescent="0.25">
      <c r="A114" s="319" t="s">
        <v>527</v>
      </c>
      <c r="B114" s="328">
        <v>0</v>
      </c>
      <c r="C114" s="328">
        <v>58.01</v>
      </c>
      <c r="D114" s="328">
        <v>0</v>
      </c>
      <c r="E114" s="328">
        <v>0</v>
      </c>
      <c r="F114" s="328">
        <v>0</v>
      </c>
      <c r="G114" s="328">
        <v>0</v>
      </c>
      <c r="H114" s="328">
        <v>0</v>
      </c>
      <c r="I114" s="328">
        <v>0</v>
      </c>
      <c r="J114" s="328">
        <v>0</v>
      </c>
      <c r="K114" s="328">
        <v>0</v>
      </c>
      <c r="L114" s="328">
        <v>916.92</v>
      </c>
      <c r="M114" s="328">
        <v>194.39</v>
      </c>
      <c r="N114" s="325">
        <f>SUM(B114:M114)</f>
        <v>1169.32</v>
      </c>
      <c r="O114" s="313"/>
      <c r="P114" s="321" t="s">
        <v>67</v>
      </c>
      <c r="Q114" s="321" t="s">
        <v>396</v>
      </c>
      <c r="R114" s="321" t="s">
        <v>138</v>
      </c>
      <c r="S114" s="321" t="s">
        <v>452</v>
      </c>
      <c r="T114" s="313"/>
      <c r="U114" s="322"/>
      <c r="V114" s="323"/>
    </row>
    <row r="115" spans="1:22" ht="15" customHeight="1" x14ac:dyDescent="0.25">
      <c r="A115" s="319" t="s">
        <v>528</v>
      </c>
      <c r="B115" s="328">
        <v>0</v>
      </c>
      <c r="C115" s="328">
        <v>0</v>
      </c>
      <c r="D115" s="328">
        <v>56.03</v>
      </c>
      <c r="E115" s="328">
        <v>0</v>
      </c>
      <c r="F115" s="328">
        <v>0</v>
      </c>
      <c r="G115" s="328">
        <v>0</v>
      </c>
      <c r="H115" s="328">
        <v>0</v>
      </c>
      <c r="I115" s="328">
        <v>93.22</v>
      </c>
      <c r="J115" s="328">
        <v>0</v>
      </c>
      <c r="K115" s="328">
        <v>204.8</v>
      </c>
      <c r="L115" s="328">
        <v>40.57</v>
      </c>
      <c r="M115" s="328">
        <v>0</v>
      </c>
      <c r="N115" s="325">
        <f>SUM(B115:M115)</f>
        <v>394.62</v>
      </c>
      <c r="O115" s="313"/>
      <c r="P115" s="321" t="s">
        <v>67</v>
      </c>
      <c r="Q115" s="321" t="s">
        <v>396</v>
      </c>
      <c r="R115" s="321" t="s">
        <v>138</v>
      </c>
      <c r="S115" s="321" t="s">
        <v>452</v>
      </c>
      <c r="T115" s="313"/>
      <c r="U115" s="322">
        <f t="array" ref="U115">IFERROR(INDEX($B115:$M115,MATCH(Inputs!$C$2,'Youreka P&amp;L'!$B$5:$M$5,0))-INDEX($B115:$M115,MATCH(EOMONTH(Inputs!$C$2,-1),'Youreka P&amp;L'!$B$5:$M$5,0)),)</f>
        <v>-40.57</v>
      </c>
      <c r="V115" s="323">
        <f t="array" ref="V115">IFERROR(INDEX($B115:$M115,MATCH(Inputs!$C$2,'Youreka P&amp;L'!$B$5:$M$5,0))/INDEX($B115:$M115,MATCH(EOMONTH(Inputs!$C$2,-1),'Youreka P&amp;L'!$B$5:$M$5,0))-1,)</f>
        <v>-1</v>
      </c>
    </row>
    <row r="116" spans="1:22" ht="15" customHeight="1" x14ac:dyDescent="0.25">
      <c r="A116" s="319" t="s">
        <v>529</v>
      </c>
      <c r="B116" s="328">
        <v>420.07</v>
      </c>
      <c r="C116" s="328">
        <v>470.43</v>
      </c>
      <c r="D116" s="328">
        <v>420.07</v>
      </c>
      <c r="E116" s="328">
        <v>419.58</v>
      </c>
      <c r="F116" s="328">
        <v>419.58</v>
      </c>
      <c r="G116" s="328">
        <v>599.58000000000004</v>
      </c>
      <c r="H116" s="328">
        <v>619.42999999999995</v>
      </c>
      <c r="I116" s="328">
        <v>419.43</v>
      </c>
      <c r="J116" s="328">
        <v>419.43</v>
      </c>
      <c r="K116" s="328">
        <v>420.21</v>
      </c>
      <c r="L116" s="328">
        <v>426.41</v>
      </c>
      <c r="M116" s="328">
        <v>426.41</v>
      </c>
      <c r="N116" s="325">
        <f>SUM(B116:M116)</f>
        <v>5480.6299999999992</v>
      </c>
      <c r="O116" s="313"/>
      <c r="P116" s="321" t="s">
        <v>67</v>
      </c>
      <c r="Q116" s="321" t="s">
        <v>396</v>
      </c>
      <c r="R116" s="321" t="s">
        <v>133</v>
      </c>
      <c r="S116" s="321" t="s">
        <v>452</v>
      </c>
      <c r="T116" s="313"/>
      <c r="U116" s="322">
        <f t="array" ref="U116">IFERROR(INDEX($B116:$M116,MATCH(Inputs!$C$2,'Youreka P&amp;L'!$B$5:$M$5,0))-INDEX($B116:$M116,MATCH(EOMONTH(Inputs!$C$2,-1),'Youreka P&amp;L'!$B$5:$M$5,0)),)</f>
        <v>0</v>
      </c>
      <c r="V116" s="323">
        <f t="array" ref="V116">IFERROR(INDEX($B116:$M116,MATCH(Inputs!$C$2,'Youreka P&amp;L'!$B$5:$M$5,0))/INDEX($B116:$M116,MATCH(EOMONTH(Inputs!$C$2,-1),'Youreka P&amp;L'!$B$5:$M$5,0))-1,)</f>
        <v>0</v>
      </c>
    </row>
    <row r="117" spans="1:22" ht="15" customHeight="1" x14ac:dyDescent="0.25">
      <c r="A117" s="319" t="s">
        <v>530</v>
      </c>
      <c r="B117" s="328">
        <v>222.22</v>
      </c>
      <c r="C117" s="328">
        <v>1832.08</v>
      </c>
      <c r="D117" s="328">
        <v>0</v>
      </c>
      <c r="E117" s="328">
        <v>150.12</v>
      </c>
      <c r="F117" s="328">
        <v>0</v>
      </c>
      <c r="G117" s="328">
        <v>0</v>
      </c>
      <c r="H117" s="328">
        <v>0</v>
      </c>
      <c r="I117" s="328">
        <v>0</v>
      </c>
      <c r="J117" s="328">
        <v>0</v>
      </c>
      <c r="K117" s="328">
        <v>0</v>
      </c>
      <c r="L117" s="328">
        <v>0</v>
      </c>
      <c r="M117" s="328">
        <v>0</v>
      </c>
      <c r="N117" s="325">
        <f>SUM(B117:M117)</f>
        <v>2204.4199999999996</v>
      </c>
      <c r="O117" s="313"/>
      <c r="P117" s="321" t="s">
        <v>67</v>
      </c>
      <c r="Q117" s="321" t="s">
        <v>396</v>
      </c>
      <c r="R117" s="321" t="s">
        <v>132</v>
      </c>
      <c r="S117" s="321" t="s">
        <v>452</v>
      </c>
      <c r="T117" s="313"/>
      <c r="U117" s="322">
        <f t="array" ref="U117">IFERROR(INDEX($B117:$M117,MATCH(Inputs!$C$2,'Youreka P&amp;L'!$B$5:$M$5,0))-INDEX($B117:$M117,MATCH(EOMONTH(Inputs!$C$2,-1),'Youreka P&amp;L'!$B$5:$M$5,0)),)</f>
        <v>0</v>
      </c>
      <c r="V117" s="323">
        <f t="array" ref="V117">IFERROR(INDEX($B117:$M117,MATCH(Inputs!$C$2,'Youreka P&amp;L'!$B$5:$M$5,0))/INDEX($B117:$M117,MATCH(EOMONTH(Inputs!$C$2,-1),'Youreka P&amp;L'!$B$5:$M$5,0))-1,)</f>
        <v>0</v>
      </c>
    </row>
    <row r="118" spans="1:22" ht="15" customHeight="1" x14ac:dyDescent="0.25">
      <c r="A118" s="319" t="s">
        <v>531</v>
      </c>
      <c r="B118" s="326">
        <f t="shared" ref="B118:N118" si="34">(((B114)+(B115))+(B116))+(B117)</f>
        <v>642.29</v>
      </c>
      <c r="C118" s="326">
        <f t="shared" si="34"/>
        <v>2360.52</v>
      </c>
      <c r="D118" s="326">
        <f t="shared" si="34"/>
        <v>476.1</v>
      </c>
      <c r="E118" s="326">
        <f t="shared" si="34"/>
        <v>569.70000000000005</v>
      </c>
      <c r="F118" s="326">
        <f t="shared" si="34"/>
        <v>419.58</v>
      </c>
      <c r="G118" s="326">
        <f t="shared" si="34"/>
        <v>599.58000000000004</v>
      </c>
      <c r="H118" s="326">
        <f t="shared" si="34"/>
        <v>619.42999999999995</v>
      </c>
      <c r="I118" s="326">
        <f t="shared" si="34"/>
        <v>512.65</v>
      </c>
      <c r="J118" s="326">
        <f t="shared" si="34"/>
        <v>419.43</v>
      </c>
      <c r="K118" s="326">
        <f t="shared" si="34"/>
        <v>625.01</v>
      </c>
      <c r="L118" s="326">
        <f t="shared" si="34"/>
        <v>1383.9</v>
      </c>
      <c r="M118" s="326">
        <f t="shared" si="34"/>
        <v>620.79999999999995</v>
      </c>
      <c r="N118" s="326">
        <f t="shared" si="34"/>
        <v>9248.99</v>
      </c>
      <c r="O118" s="313"/>
      <c r="P118" s="321" t="s">
        <v>396</v>
      </c>
      <c r="Q118" s="321" t="s">
        <v>396</v>
      </c>
      <c r="R118" s="321" t="s">
        <v>396</v>
      </c>
      <c r="S118" s="321" t="s">
        <v>396</v>
      </c>
      <c r="T118" s="313"/>
      <c r="U118" s="322">
        <f t="array" ref="U118">IFERROR(INDEX($B118:$M118,MATCH(Inputs!$C$2,'Youreka P&amp;L'!$B$5:$M$5,0))-INDEX($B118:$M118,MATCH(EOMONTH(Inputs!$C$2,-1),'Youreka P&amp;L'!$B$5:$M$5,0)),)</f>
        <v>-763.10000000000014</v>
      </c>
      <c r="V118" s="323">
        <f t="array" ref="V118">IFERROR(INDEX($B118:$M118,MATCH(Inputs!$C$2,'Youreka P&amp;L'!$B$5:$M$5,0))/INDEX($B118:$M118,MATCH(EOMONTH(Inputs!$C$2,-1),'Youreka P&amp;L'!$B$5:$M$5,0))-1,)</f>
        <v>-0.55141267432617969</v>
      </c>
    </row>
    <row r="119" spans="1:22" ht="15" customHeight="1" x14ac:dyDescent="0.25">
      <c r="A119" s="319" t="s">
        <v>532</v>
      </c>
      <c r="B119" s="320"/>
      <c r="C119" s="320"/>
      <c r="D119" s="320"/>
      <c r="E119" s="320"/>
      <c r="F119" s="320"/>
      <c r="G119" s="320"/>
      <c r="H119" s="320"/>
      <c r="I119" s="320"/>
      <c r="J119" s="320"/>
      <c r="K119" s="320"/>
      <c r="L119" s="320"/>
      <c r="M119" s="320"/>
      <c r="N119" s="320"/>
      <c r="O119" s="313"/>
      <c r="P119" s="321" t="s">
        <v>67</v>
      </c>
      <c r="Q119" s="321" t="s">
        <v>396</v>
      </c>
      <c r="R119" s="321" t="s">
        <v>130</v>
      </c>
      <c r="S119" s="321" t="s">
        <v>130</v>
      </c>
      <c r="T119" s="313"/>
      <c r="U119" s="322">
        <f t="array" ref="U119">IFERROR(INDEX($B119:$M119,MATCH(Inputs!$C$2,'Youreka P&amp;L'!$B$5:$M$5,0))-INDEX($B119:$M119,MATCH(EOMONTH(Inputs!$C$2,-1),'Youreka P&amp;L'!$B$5:$M$5,0)),)</f>
        <v>0</v>
      </c>
      <c r="V119" s="323">
        <f t="array" ref="V119">IFERROR(INDEX($B119:$M119,MATCH(Inputs!$C$2,'Youreka P&amp;L'!$B$5:$M$5,0))/INDEX($B119:$M119,MATCH(EOMONTH(Inputs!$C$2,-1),'Youreka P&amp;L'!$B$5:$M$5,0))-1,)</f>
        <v>0</v>
      </c>
    </row>
    <row r="120" spans="1:22" ht="15" customHeight="1" x14ac:dyDescent="0.25">
      <c r="A120" s="319" t="s">
        <v>533</v>
      </c>
      <c r="B120" s="328">
        <v>0</v>
      </c>
      <c r="C120" s="328">
        <v>0</v>
      </c>
      <c r="D120" s="328">
        <v>0</v>
      </c>
      <c r="E120" s="328">
        <v>0</v>
      </c>
      <c r="F120" s="328">
        <v>0</v>
      </c>
      <c r="G120" s="328">
        <v>0</v>
      </c>
      <c r="H120" s="328">
        <v>0</v>
      </c>
      <c r="I120" s="328">
        <v>0</v>
      </c>
      <c r="J120" s="328">
        <v>0</v>
      </c>
      <c r="K120" s="328">
        <v>0</v>
      </c>
      <c r="L120" s="328">
        <v>0</v>
      </c>
      <c r="M120" s="328">
        <v>0</v>
      </c>
      <c r="N120" s="325">
        <f>SUM(B120:M120)</f>
        <v>0</v>
      </c>
      <c r="O120" s="313"/>
      <c r="P120" s="321" t="s">
        <v>67</v>
      </c>
      <c r="Q120" s="321" t="s">
        <v>396</v>
      </c>
      <c r="R120" s="321" t="s">
        <v>130</v>
      </c>
      <c r="S120" s="321" t="s">
        <v>130</v>
      </c>
      <c r="T120" s="313"/>
      <c r="U120" s="322">
        <f t="array" ref="U120">IFERROR(INDEX($B120:$M120,MATCH(Inputs!$C$2,'Youreka P&amp;L'!$B$5:$M$5,0))-INDEX($B120:$M120,MATCH(EOMONTH(Inputs!$C$2,-1),'Youreka P&amp;L'!$B$5:$M$5,0)),)</f>
        <v>0</v>
      </c>
      <c r="V120" s="323">
        <f t="array" ref="V120">IFERROR(INDEX($B120:$M120,MATCH(Inputs!$C$2,'Youreka P&amp;L'!$B$5:$M$5,0))/INDEX($B120:$M120,MATCH(EOMONTH(Inputs!$C$2,-1),'Youreka P&amp;L'!$B$5:$M$5,0))-1,)</f>
        <v>0</v>
      </c>
    </row>
    <row r="121" spans="1:22" ht="15" customHeight="1" x14ac:dyDescent="0.25">
      <c r="A121" s="319" t="s">
        <v>535</v>
      </c>
      <c r="B121" s="328">
        <v>0</v>
      </c>
      <c r="C121" s="328">
        <v>0</v>
      </c>
      <c r="D121" s="328">
        <v>1994.03</v>
      </c>
      <c r="E121" s="328">
        <v>0</v>
      </c>
      <c r="F121" s="328">
        <v>0</v>
      </c>
      <c r="G121" s="328">
        <v>0</v>
      </c>
      <c r="H121" s="328">
        <v>0</v>
      </c>
      <c r="I121" s="328">
        <v>0</v>
      </c>
      <c r="J121" s="328">
        <v>0</v>
      </c>
      <c r="K121" s="328">
        <v>0</v>
      </c>
      <c r="L121" s="328">
        <v>0</v>
      </c>
      <c r="M121" s="328">
        <v>0</v>
      </c>
      <c r="N121" s="325">
        <f>SUM(B121:M121)</f>
        <v>1994.03</v>
      </c>
      <c r="O121" s="313"/>
      <c r="P121" s="321" t="s">
        <v>67</v>
      </c>
      <c r="Q121" s="321" t="s">
        <v>396</v>
      </c>
      <c r="R121" s="321" t="s">
        <v>130</v>
      </c>
      <c r="S121" s="321" t="s">
        <v>130</v>
      </c>
      <c r="T121" s="313"/>
      <c r="U121" s="322"/>
      <c r="V121" s="323"/>
    </row>
    <row r="122" spans="1:22" ht="15" customHeight="1" x14ac:dyDescent="0.25">
      <c r="A122" s="319" t="s">
        <v>534</v>
      </c>
      <c r="B122" s="328">
        <v>0</v>
      </c>
      <c r="C122" s="328">
        <v>0</v>
      </c>
      <c r="D122" s="328">
        <v>2516.3200000000002</v>
      </c>
      <c r="E122" s="328">
        <v>0</v>
      </c>
      <c r="F122" s="328">
        <v>0</v>
      </c>
      <c r="G122" s="328">
        <v>0</v>
      </c>
      <c r="H122" s="328">
        <v>0</v>
      </c>
      <c r="I122" s="328">
        <v>0</v>
      </c>
      <c r="J122" s="328">
        <v>0</v>
      </c>
      <c r="K122" s="328">
        <v>3252.14</v>
      </c>
      <c r="L122" s="328">
        <v>0</v>
      </c>
      <c r="M122" s="328">
        <v>0</v>
      </c>
      <c r="N122" s="325">
        <f>SUM(B122:M122)</f>
        <v>5768.46</v>
      </c>
      <c r="O122" s="313"/>
      <c r="P122" s="321" t="s">
        <v>67</v>
      </c>
      <c r="Q122" s="321" t="s">
        <v>396</v>
      </c>
      <c r="R122" s="321" t="s">
        <v>130</v>
      </c>
      <c r="S122" s="321" t="s">
        <v>130</v>
      </c>
      <c r="T122" s="313"/>
      <c r="U122" s="322"/>
      <c r="V122" s="323"/>
    </row>
    <row r="123" spans="1:22" ht="15" customHeight="1" x14ac:dyDescent="0.25">
      <c r="A123" s="319" t="s">
        <v>537</v>
      </c>
      <c r="B123" s="326">
        <f t="shared" ref="B123:N123" si="35">((B120)+(B121))+(B122)</f>
        <v>0</v>
      </c>
      <c r="C123" s="326">
        <f t="shared" si="35"/>
        <v>0</v>
      </c>
      <c r="D123" s="326">
        <f t="shared" si="35"/>
        <v>4510.3500000000004</v>
      </c>
      <c r="E123" s="326">
        <f t="shared" si="35"/>
        <v>0</v>
      </c>
      <c r="F123" s="326">
        <f t="shared" si="35"/>
        <v>0</v>
      </c>
      <c r="G123" s="326">
        <f t="shared" si="35"/>
        <v>0</v>
      </c>
      <c r="H123" s="326">
        <f t="shared" si="35"/>
        <v>0</v>
      </c>
      <c r="I123" s="326">
        <f t="shared" si="35"/>
        <v>0</v>
      </c>
      <c r="J123" s="326">
        <f t="shared" si="35"/>
        <v>0</v>
      </c>
      <c r="K123" s="326">
        <f t="shared" si="35"/>
        <v>3252.14</v>
      </c>
      <c r="L123" s="326">
        <f t="shared" si="35"/>
        <v>0</v>
      </c>
      <c r="M123" s="326">
        <f t="shared" si="35"/>
        <v>0</v>
      </c>
      <c r="N123" s="326">
        <f t="shared" si="35"/>
        <v>7762.49</v>
      </c>
      <c r="O123" s="313"/>
      <c r="P123" s="321" t="s">
        <v>396</v>
      </c>
      <c r="Q123" s="321" t="s">
        <v>396</v>
      </c>
      <c r="R123" s="321" t="s">
        <v>396</v>
      </c>
      <c r="S123" s="321" t="s">
        <v>396</v>
      </c>
      <c r="T123" s="313"/>
      <c r="U123" s="322">
        <f t="array" ref="U123">IFERROR(INDEX($B123:$M123,MATCH(Inputs!$C$2,'Youreka P&amp;L'!$B$5:$M$5,0))-INDEX($B123:$M123,MATCH(EOMONTH(Inputs!$C$2,-1),'Youreka P&amp;L'!$B$5:$M$5,0)),)</f>
        <v>0</v>
      </c>
      <c r="V123" s="323">
        <f t="array" ref="V123">IFERROR(INDEX($B123:$M123,MATCH(Inputs!$C$2,'Youreka P&amp;L'!$B$5:$M$5,0))/INDEX($B123:$M123,MATCH(EOMONTH(Inputs!$C$2,-1),'Youreka P&amp;L'!$B$5:$M$5,0))-1,)</f>
        <v>0</v>
      </c>
    </row>
    <row r="124" spans="1:22" ht="15" customHeight="1" x14ac:dyDescent="0.25">
      <c r="A124" s="319" t="s">
        <v>538</v>
      </c>
      <c r="B124" s="320"/>
      <c r="C124" s="320"/>
      <c r="D124" s="320"/>
      <c r="E124" s="320"/>
      <c r="F124" s="320"/>
      <c r="G124" s="320"/>
      <c r="H124" s="320"/>
      <c r="I124" s="320"/>
      <c r="J124" s="320"/>
      <c r="K124" s="320"/>
      <c r="L124" s="320"/>
      <c r="M124" s="320"/>
      <c r="N124" s="320"/>
      <c r="O124" s="313"/>
      <c r="P124" s="321" t="s">
        <v>67</v>
      </c>
      <c r="Q124" s="321" t="s">
        <v>396</v>
      </c>
      <c r="R124" s="321" t="s">
        <v>129</v>
      </c>
      <c r="S124" s="321" t="s">
        <v>396</v>
      </c>
      <c r="T124" s="313"/>
      <c r="U124" s="322">
        <f t="array" ref="U124">IFERROR(INDEX($B124:$M124,MATCH(Inputs!$C$2,'Youreka P&amp;L'!$B$5:$M$5,0))-INDEX($B124:$M124,MATCH(EOMONTH(Inputs!$C$2,-1),'Youreka P&amp;L'!$B$5:$M$5,0)),)</f>
        <v>0</v>
      </c>
      <c r="V124" s="323">
        <f t="array" ref="V124">IFERROR(INDEX($B124:$M124,MATCH(Inputs!$C$2,'Youreka P&amp;L'!$B$5:$M$5,0))/INDEX($B124:$M124,MATCH(EOMONTH(Inputs!$C$2,-1),'Youreka P&amp;L'!$B$5:$M$5,0))-1,)</f>
        <v>0</v>
      </c>
    </row>
    <row r="125" spans="1:22" ht="15" customHeight="1" x14ac:dyDescent="0.25">
      <c r="A125" s="319" t="s">
        <v>539</v>
      </c>
      <c r="B125" s="328">
        <v>12273.56</v>
      </c>
      <c r="C125" s="328">
        <v>3356.4</v>
      </c>
      <c r="D125" s="328">
        <v>3195.25</v>
      </c>
      <c r="E125" s="328">
        <v>2354.92</v>
      </c>
      <c r="F125" s="328">
        <v>4515.82</v>
      </c>
      <c r="G125" s="328">
        <v>1997.58</v>
      </c>
      <c r="H125" s="328">
        <v>2245.5300000000002</v>
      </c>
      <c r="I125" s="328">
        <v>1519.94</v>
      </c>
      <c r="J125" s="328">
        <v>351.46</v>
      </c>
      <c r="K125" s="328">
        <v>682.21</v>
      </c>
      <c r="L125" s="328">
        <v>2035.39</v>
      </c>
      <c r="M125" s="328">
        <v>40</v>
      </c>
      <c r="N125" s="325">
        <f t="shared" ref="N125:N131" si="36">SUM(B125:M125)</f>
        <v>34568.06</v>
      </c>
      <c r="O125" s="313"/>
      <c r="P125" s="321" t="s">
        <v>67</v>
      </c>
      <c r="Q125" s="321" t="s">
        <v>396</v>
      </c>
      <c r="R125" s="321" t="s">
        <v>129</v>
      </c>
      <c r="S125" s="321" t="s">
        <v>540</v>
      </c>
      <c r="T125" s="313"/>
      <c r="U125" s="322">
        <f t="array" ref="U125">IFERROR(INDEX($B125:$M125,MATCH(Inputs!$C$2,'Youreka P&amp;L'!$B$5:$M$5,0))-INDEX($B125:$M125,MATCH(EOMONTH(Inputs!$C$2,-1),'Youreka P&amp;L'!$B$5:$M$5,0)),)</f>
        <v>-1995.39</v>
      </c>
      <c r="V125" s="323">
        <f t="array" ref="V125">IFERROR(INDEX($B125:$M125,MATCH(Inputs!$C$2,'Youreka P&amp;L'!$B$5:$M$5,0))/INDEX($B125:$M125,MATCH(EOMONTH(Inputs!$C$2,-1),'Youreka P&amp;L'!$B$5:$M$5,0))-1,)</f>
        <v>-0.98034774662349722</v>
      </c>
    </row>
    <row r="126" spans="1:22" ht="15" customHeight="1" x14ac:dyDescent="0.25">
      <c r="A126" s="319" t="s">
        <v>541</v>
      </c>
      <c r="B126" s="328">
        <v>0</v>
      </c>
      <c r="C126" s="328">
        <v>0</v>
      </c>
      <c r="D126" s="328">
        <v>134.76</v>
      </c>
      <c r="E126" s="328">
        <v>0</v>
      </c>
      <c r="F126" s="328">
        <v>0</v>
      </c>
      <c r="G126" s="328">
        <v>369.08</v>
      </c>
      <c r="H126" s="328">
        <v>0</v>
      </c>
      <c r="I126" s="328">
        <v>0</v>
      </c>
      <c r="J126" s="328">
        <v>0</v>
      </c>
      <c r="K126" s="328">
        <v>0</v>
      </c>
      <c r="L126" s="328">
        <v>0</v>
      </c>
      <c r="M126" s="328">
        <v>65.680000000000007</v>
      </c>
      <c r="N126" s="325">
        <f t="shared" si="36"/>
        <v>569.52</v>
      </c>
      <c r="O126" s="313"/>
      <c r="P126" s="321" t="s">
        <v>67</v>
      </c>
      <c r="Q126" s="321" t="s">
        <v>396</v>
      </c>
      <c r="R126" s="321" t="s">
        <v>129</v>
      </c>
      <c r="S126" s="321" t="s">
        <v>540</v>
      </c>
      <c r="T126" s="313"/>
      <c r="U126" s="322">
        <f t="array" ref="U126">IFERROR(INDEX($B126:$M126,MATCH(Inputs!$C$2,'Youreka P&amp;L'!$B$5:$M$5,0))-INDEX($B126:$M126,MATCH(EOMONTH(Inputs!$C$2,-1),'Youreka P&amp;L'!$B$5:$M$5,0)),)</f>
        <v>65.680000000000007</v>
      </c>
      <c r="V126" s="323">
        <f t="array" ref="V126">IFERROR(INDEX($B126:$M126,MATCH(Inputs!$C$2,'Youreka P&amp;L'!$B$5:$M$5,0))/INDEX($B126:$M126,MATCH(EOMONTH(Inputs!$C$2,-1),'Youreka P&amp;L'!$B$5:$M$5,0))-1,)</f>
        <v>0</v>
      </c>
    </row>
    <row r="127" spans="1:22" ht="15" customHeight="1" x14ac:dyDescent="0.25">
      <c r="A127" s="319" t="s">
        <v>542</v>
      </c>
      <c r="B127" s="328">
        <v>134.4</v>
      </c>
      <c r="C127" s="328">
        <v>145.5</v>
      </c>
      <c r="D127" s="328">
        <v>34.590000000000003</v>
      </c>
      <c r="E127" s="328">
        <v>0</v>
      </c>
      <c r="F127" s="328">
        <v>0</v>
      </c>
      <c r="G127" s="328">
        <v>32.39</v>
      </c>
      <c r="H127" s="328">
        <v>0</v>
      </c>
      <c r="I127" s="328">
        <v>0</v>
      </c>
      <c r="J127" s="328">
        <v>0</v>
      </c>
      <c r="K127" s="328">
        <v>0</v>
      </c>
      <c r="L127" s="328">
        <v>0</v>
      </c>
      <c r="M127" s="328">
        <v>209.89</v>
      </c>
      <c r="N127" s="325">
        <f t="shared" si="36"/>
        <v>556.77</v>
      </c>
      <c r="O127" s="313"/>
      <c r="P127" s="321" t="s">
        <v>67</v>
      </c>
      <c r="Q127" s="321" t="s">
        <v>396</v>
      </c>
      <c r="R127" s="321" t="s">
        <v>129</v>
      </c>
      <c r="S127" s="321" t="s">
        <v>540</v>
      </c>
      <c r="T127" s="313"/>
      <c r="U127" s="322">
        <f t="array" ref="U127">IFERROR(INDEX($B127:$M127,MATCH(Inputs!$C$2,'Youreka P&amp;L'!$B$5:$M$5,0))-INDEX($B127:$M127,MATCH(EOMONTH(Inputs!$C$2,-1),'Youreka P&amp;L'!$B$5:$M$5,0)),)</f>
        <v>209.89</v>
      </c>
      <c r="V127" s="323">
        <f t="array" ref="V127">IFERROR(INDEX($B127:$M127,MATCH(Inputs!$C$2,'Youreka P&amp;L'!$B$5:$M$5,0))/INDEX($B127:$M127,MATCH(EOMONTH(Inputs!$C$2,-1),'Youreka P&amp;L'!$B$5:$M$5,0))-1,)</f>
        <v>0</v>
      </c>
    </row>
    <row r="128" spans="1:22" ht="15" customHeight="1" x14ac:dyDescent="0.25">
      <c r="A128" s="319" t="s">
        <v>543</v>
      </c>
      <c r="B128" s="328">
        <v>510.73</v>
      </c>
      <c r="C128" s="328">
        <v>2514.39</v>
      </c>
      <c r="D128" s="328">
        <v>1507.39</v>
      </c>
      <c r="E128" s="328">
        <v>216.96</v>
      </c>
      <c r="F128" s="328">
        <v>207.64</v>
      </c>
      <c r="G128" s="328">
        <v>5053.13</v>
      </c>
      <c r="H128" s="328">
        <v>906.47</v>
      </c>
      <c r="I128" s="328">
        <v>156.41</v>
      </c>
      <c r="J128" s="328">
        <v>244.04</v>
      </c>
      <c r="K128" s="328">
        <v>2761.44</v>
      </c>
      <c r="L128" s="328">
        <v>0</v>
      </c>
      <c r="M128" s="328">
        <v>0</v>
      </c>
      <c r="N128" s="325">
        <f t="shared" si="36"/>
        <v>14078.600000000002</v>
      </c>
      <c r="O128" s="313"/>
      <c r="P128" s="321" t="s">
        <v>67</v>
      </c>
      <c r="Q128" s="321" t="s">
        <v>396</v>
      </c>
      <c r="R128" s="321" t="s">
        <v>129</v>
      </c>
      <c r="S128" s="321" t="s">
        <v>540</v>
      </c>
      <c r="T128" s="313"/>
      <c r="U128" s="322">
        <f t="array" ref="U128">IFERROR(INDEX($B128:$M128,MATCH(Inputs!$C$2,'Youreka P&amp;L'!$B$5:$M$5,0))-INDEX($B128:$M128,MATCH(EOMONTH(Inputs!$C$2,-1),'Youreka P&amp;L'!$B$5:$M$5,0)),)</f>
        <v>0</v>
      </c>
      <c r="V128" s="323">
        <f t="array" ref="V128">IFERROR(INDEX($B128:$M128,MATCH(Inputs!$C$2,'Youreka P&amp;L'!$B$5:$M$5,0))/INDEX($B128:$M128,MATCH(EOMONTH(Inputs!$C$2,-1),'Youreka P&amp;L'!$B$5:$M$5,0))-1,)</f>
        <v>0</v>
      </c>
    </row>
    <row r="129" spans="1:22" ht="15" customHeight="1" x14ac:dyDescent="0.25">
      <c r="A129" s="319" t="s">
        <v>544</v>
      </c>
      <c r="B129" s="328">
        <v>676.84</v>
      </c>
      <c r="C129" s="328">
        <v>644.36</v>
      </c>
      <c r="D129" s="328">
        <v>143.63</v>
      </c>
      <c r="E129" s="328">
        <v>946</v>
      </c>
      <c r="F129" s="328">
        <v>158.19</v>
      </c>
      <c r="G129" s="328">
        <v>2399.87</v>
      </c>
      <c r="H129" s="328">
        <v>213.77</v>
      </c>
      <c r="I129" s="328">
        <v>70.94</v>
      </c>
      <c r="J129" s="328">
        <v>33.229999999999997</v>
      </c>
      <c r="K129" s="328">
        <v>1701.51</v>
      </c>
      <c r="L129" s="328">
        <v>289.14</v>
      </c>
      <c r="M129" s="328">
        <v>138.32</v>
      </c>
      <c r="N129" s="325">
        <f t="shared" si="36"/>
        <v>7415.7999999999993</v>
      </c>
      <c r="O129" s="313"/>
      <c r="P129" s="321" t="s">
        <v>67</v>
      </c>
      <c r="Q129" s="321" t="s">
        <v>396</v>
      </c>
      <c r="R129" s="321" t="s">
        <v>129</v>
      </c>
      <c r="S129" s="321" t="s">
        <v>540</v>
      </c>
      <c r="T129" s="313"/>
      <c r="U129" s="322">
        <f t="array" ref="U129">IFERROR(INDEX($B129:$M129,MATCH(Inputs!$C$2,'Youreka P&amp;L'!$B$5:$M$5,0))-INDEX($B129:$M129,MATCH(EOMONTH(Inputs!$C$2,-1),'Youreka P&amp;L'!$B$5:$M$5,0)),)</f>
        <v>-150.82</v>
      </c>
      <c r="V129" s="323">
        <f t="array" ref="V129">IFERROR(INDEX($B129:$M129,MATCH(Inputs!$C$2,'Youreka P&amp;L'!$B$5:$M$5,0))/INDEX($B129:$M129,MATCH(EOMONTH(Inputs!$C$2,-1),'Youreka P&amp;L'!$B$5:$M$5,0))-1,)</f>
        <v>-0.52161582624334235</v>
      </c>
    </row>
    <row r="130" spans="1:22" ht="15" customHeight="1" x14ac:dyDescent="0.25">
      <c r="A130" s="319" t="s">
        <v>545</v>
      </c>
      <c r="B130" s="328">
        <v>273.33999999999997</v>
      </c>
      <c r="C130" s="328">
        <v>355</v>
      </c>
      <c r="D130" s="328">
        <v>0</v>
      </c>
      <c r="E130" s="328">
        <v>32</v>
      </c>
      <c r="F130" s="328">
        <v>60</v>
      </c>
      <c r="G130" s="328">
        <v>0</v>
      </c>
      <c r="H130" s="328">
        <v>48</v>
      </c>
      <c r="I130" s="328">
        <v>0</v>
      </c>
      <c r="J130" s="328">
        <v>90</v>
      </c>
      <c r="K130" s="328">
        <v>0</v>
      </c>
      <c r="L130" s="328">
        <v>64</v>
      </c>
      <c r="M130" s="328">
        <v>0</v>
      </c>
      <c r="N130" s="325">
        <f t="shared" si="36"/>
        <v>922.33999999999992</v>
      </c>
      <c r="O130" s="313"/>
      <c r="P130" s="321" t="s">
        <v>67</v>
      </c>
      <c r="Q130" s="321" t="s">
        <v>396</v>
      </c>
      <c r="R130" s="321" t="s">
        <v>129</v>
      </c>
      <c r="S130" s="321" t="s">
        <v>540</v>
      </c>
      <c r="T130" s="313"/>
      <c r="U130" s="322">
        <f t="array" ref="U130">IFERROR(INDEX($B130:$M130,MATCH(Inputs!$C$2,'Youreka P&amp;L'!$B$5:$M$5,0))-INDEX($B130:$M130,MATCH(EOMONTH(Inputs!$C$2,-1),'Youreka P&amp;L'!$B$5:$M$5,0)),)</f>
        <v>-64</v>
      </c>
      <c r="V130" s="323">
        <f t="array" ref="V130">IFERROR(INDEX($B130:$M130,MATCH(Inputs!$C$2,'Youreka P&amp;L'!$B$5:$M$5,0))/INDEX($B130:$M130,MATCH(EOMONTH(Inputs!$C$2,-1),'Youreka P&amp;L'!$B$5:$M$5,0))-1,)</f>
        <v>-1</v>
      </c>
    </row>
    <row r="131" spans="1:22" ht="15" customHeight="1" x14ac:dyDescent="0.25">
      <c r="A131" s="319" t="s">
        <v>546</v>
      </c>
      <c r="B131" s="328">
        <v>709</v>
      </c>
      <c r="C131" s="328">
        <v>184.79</v>
      </c>
      <c r="D131" s="328">
        <v>59</v>
      </c>
      <c r="E131" s="328">
        <v>90</v>
      </c>
      <c r="F131" s="328">
        <v>75</v>
      </c>
      <c r="G131" s="328">
        <v>55.02</v>
      </c>
      <c r="H131" s="328">
        <v>59</v>
      </c>
      <c r="I131" s="328">
        <v>45</v>
      </c>
      <c r="J131" s="328">
        <v>15</v>
      </c>
      <c r="K131" s="328">
        <v>0</v>
      </c>
      <c r="L131" s="328">
        <v>211</v>
      </c>
      <c r="M131" s="328">
        <v>0</v>
      </c>
      <c r="N131" s="325">
        <f t="shared" si="36"/>
        <v>1502.81</v>
      </c>
      <c r="O131" s="313"/>
      <c r="P131" s="321" t="s">
        <v>67</v>
      </c>
      <c r="Q131" s="321" t="s">
        <v>396</v>
      </c>
      <c r="R131" s="321" t="s">
        <v>129</v>
      </c>
      <c r="S131" s="321" t="s">
        <v>540</v>
      </c>
      <c r="T131" s="313"/>
      <c r="U131" s="322">
        <f t="array" ref="U131">IFERROR(INDEX($B131:$M131,MATCH(Inputs!$C$2,'Youreka P&amp;L'!$B$5:$M$5,0))-INDEX($B131:$M131,MATCH(EOMONTH(Inputs!$C$2,-1),'Youreka P&amp;L'!$B$5:$M$5,0)),)</f>
        <v>-211</v>
      </c>
      <c r="V131" s="323">
        <f t="array" ref="V131">IFERROR(INDEX($B131:$M131,MATCH(Inputs!$C$2,'Youreka P&amp;L'!$B$5:$M$5,0))/INDEX($B131:$M131,MATCH(EOMONTH(Inputs!$C$2,-1),'Youreka P&amp;L'!$B$5:$M$5,0))-1,)</f>
        <v>-1</v>
      </c>
    </row>
    <row r="132" spans="1:22" ht="15" customHeight="1" x14ac:dyDescent="0.25">
      <c r="A132" s="319" t="s">
        <v>547</v>
      </c>
      <c r="B132" s="326">
        <f t="shared" ref="B132:M132" si="37">((((((B124)+(B125))+(B126))+(B128))+(B129))+(B130))+(B131)+B127</f>
        <v>14577.869999999999</v>
      </c>
      <c r="C132" s="326">
        <f t="shared" si="37"/>
        <v>7200.44</v>
      </c>
      <c r="D132" s="326">
        <f t="shared" si="37"/>
        <v>5074.6200000000008</v>
      </c>
      <c r="E132" s="326">
        <f t="shared" si="37"/>
        <v>3639.88</v>
      </c>
      <c r="F132" s="326">
        <f t="shared" si="37"/>
        <v>5016.6499999999996</v>
      </c>
      <c r="G132" s="326">
        <f t="shared" si="37"/>
        <v>9907.07</v>
      </c>
      <c r="H132" s="326">
        <f t="shared" si="37"/>
        <v>3472.77</v>
      </c>
      <c r="I132" s="326">
        <f t="shared" si="37"/>
        <v>1792.2900000000002</v>
      </c>
      <c r="J132" s="326">
        <f t="shared" si="37"/>
        <v>733.73</v>
      </c>
      <c r="K132" s="326">
        <f t="shared" si="37"/>
        <v>5145.16</v>
      </c>
      <c r="L132" s="326">
        <f t="shared" si="37"/>
        <v>2599.5300000000002</v>
      </c>
      <c r="M132" s="326">
        <f t="shared" si="37"/>
        <v>453.89</v>
      </c>
      <c r="N132" s="326">
        <f>(((((((((((B132)+(C132))+(D132))+(E132))+(F132))+(G132))+(H132))+(I132))+(J132))+(K132))+(L132))+(M132)</f>
        <v>59613.899999999994</v>
      </c>
      <c r="O132" s="313"/>
      <c r="P132" s="321" t="s">
        <v>396</v>
      </c>
      <c r="Q132" s="321" t="s">
        <v>396</v>
      </c>
      <c r="R132" s="321" t="s">
        <v>396</v>
      </c>
      <c r="S132" s="321" t="s">
        <v>396</v>
      </c>
      <c r="T132" s="313"/>
      <c r="U132" s="322">
        <f t="array" ref="U132">IFERROR(INDEX($B132:$M132,MATCH(Inputs!$C$2,'Youreka P&amp;L'!$B$5:$M$5,0))-INDEX($B132:$M132,MATCH(EOMONTH(Inputs!$C$2,-1),'Youreka P&amp;L'!$B$5:$M$5,0)),)</f>
        <v>-2145.6400000000003</v>
      </c>
      <c r="V132" s="323">
        <f t="array" ref="V132">IFERROR(INDEX($B132:$M132,MATCH(Inputs!$C$2,'Youreka P&amp;L'!$B$5:$M$5,0))/INDEX($B132:$M132,MATCH(EOMONTH(Inputs!$C$2,-1),'Youreka P&amp;L'!$B$5:$M$5,0))-1,)</f>
        <v>-0.82539535993044899</v>
      </c>
    </row>
    <row r="133" spans="1:22" ht="15" customHeight="1" x14ac:dyDescent="0.25">
      <c r="A133" s="319" t="s">
        <v>548</v>
      </c>
      <c r="B133" s="328">
        <v>0</v>
      </c>
      <c r="C133" s="328">
        <v>0</v>
      </c>
      <c r="D133" s="328">
        <v>0</v>
      </c>
      <c r="E133" s="328">
        <v>0</v>
      </c>
      <c r="F133" s="328">
        <v>0</v>
      </c>
      <c r="G133" s="328">
        <v>0</v>
      </c>
      <c r="H133" s="328">
        <v>0</v>
      </c>
      <c r="I133" s="328">
        <v>0</v>
      </c>
      <c r="J133" s="328">
        <v>7466.59</v>
      </c>
      <c r="K133" s="328">
        <v>0</v>
      </c>
      <c r="L133" s="328">
        <v>0</v>
      </c>
      <c r="M133" s="328">
        <v>9000</v>
      </c>
      <c r="N133" s="325">
        <f>SUM(B133:M133)</f>
        <v>16466.59</v>
      </c>
      <c r="O133" s="313"/>
      <c r="P133" s="321" t="s">
        <v>71</v>
      </c>
      <c r="Q133" s="321" t="s">
        <v>396</v>
      </c>
      <c r="R133" s="321" t="s">
        <v>141</v>
      </c>
      <c r="S133" s="321" t="s">
        <v>549</v>
      </c>
      <c r="T133" s="313"/>
      <c r="U133" s="322"/>
      <c r="V133" s="323"/>
    </row>
    <row r="134" spans="1:22" ht="15" customHeight="1" x14ac:dyDescent="0.25">
      <c r="A134" s="319" t="s">
        <v>550</v>
      </c>
      <c r="B134" s="326">
        <f t="shared" ref="B134:M134" si="38">(((((((((B56)+(B68))+(B75))+(B99))+(B112))+(B118))+(B123))+(B132)))+(B133)</f>
        <v>585213.95000000007</v>
      </c>
      <c r="C134" s="326">
        <f t="shared" si="38"/>
        <v>543714.57999999996</v>
      </c>
      <c r="D134" s="326">
        <f t="shared" si="38"/>
        <v>592558.58999999985</v>
      </c>
      <c r="E134" s="326">
        <f t="shared" si="38"/>
        <v>502507.08</v>
      </c>
      <c r="F134" s="326">
        <f t="shared" si="38"/>
        <v>520046.08000000002</v>
      </c>
      <c r="G134" s="326">
        <f t="shared" si="38"/>
        <v>542053.25999999989</v>
      </c>
      <c r="H134" s="326">
        <f t="shared" si="38"/>
        <v>513148.63000000006</v>
      </c>
      <c r="I134" s="326">
        <f t="shared" si="38"/>
        <v>495251.28000000009</v>
      </c>
      <c r="J134" s="326">
        <f t="shared" si="38"/>
        <v>489399.74</v>
      </c>
      <c r="K134" s="326">
        <f t="shared" si="38"/>
        <v>531140.14</v>
      </c>
      <c r="L134" s="326">
        <f t="shared" si="38"/>
        <v>406227.14000000007</v>
      </c>
      <c r="M134" s="326">
        <f t="shared" si="38"/>
        <v>417127.21</v>
      </c>
      <c r="N134" s="326">
        <f>(((((((((((B134)+(C134))+(D134))+(E134))+(F134))+(G134))+(H134))+(I134))+(J134))+(K134))+(L134))+(M134)</f>
        <v>6138387.6799999988</v>
      </c>
      <c r="O134" s="313"/>
      <c r="P134" s="321" t="s">
        <v>396</v>
      </c>
      <c r="Q134" s="321" t="s">
        <v>396</v>
      </c>
      <c r="R134" s="321" t="s">
        <v>396</v>
      </c>
      <c r="S134" s="321" t="s">
        <v>396</v>
      </c>
      <c r="T134" s="313"/>
      <c r="U134" s="322">
        <f t="array" ref="U134">IFERROR(INDEX($B134:$M134,MATCH(Inputs!$C$2,'Youreka P&amp;L'!$B$5:$M$5,0))-INDEX($B134:$M134,MATCH(EOMONTH(Inputs!$C$2,-1),'Youreka P&amp;L'!$B$5:$M$5,0)),)</f>
        <v>10900.069999999949</v>
      </c>
      <c r="V134" s="323">
        <f t="array" ref="V134">IFERROR(INDEX($B134:$M134,MATCH(Inputs!$C$2,'Youreka P&amp;L'!$B$5:$M$5,0))/INDEX($B134:$M134,MATCH(EOMONTH(Inputs!$C$2,-1),'Youreka P&amp;L'!$B$5:$M$5,0))-1,)</f>
        <v>2.6832451421143322E-2</v>
      </c>
    </row>
    <row r="135" spans="1:22" ht="15" customHeight="1" x14ac:dyDescent="0.25">
      <c r="A135" s="319" t="s">
        <v>551</v>
      </c>
      <c r="B135" s="326">
        <f t="shared" ref="B135:M135" si="39">(B41)-(B134)</f>
        <v>157608.26999999979</v>
      </c>
      <c r="C135" s="326">
        <f t="shared" si="39"/>
        <v>211196.02999999991</v>
      </c>
      <c r="D135" s="326">
        <f t="shared" si="39"/>
        <v>150579.49</v>
      </c>
      <c r="E135" s="326">
        <f t="shared" si="39"/>
        <v>239072.00000000006</v>
      </c>
      <c r="F135" s="326">
        <f t="shared" si="39"/>
        <v>223967.13999999984</v>
      </c>
      <c r="G135" s="326">
        <f t="shared" si="39"/>
        <v>209687.17999999993</v>
      </c>
      <c r="H135" s="326">
        <f t="shared" si="39"/>
        <v>241132.51000000007</v>
      </c>
      <c r="I135" s="326">
        <f t="shared" si="39"/>
        <v>289516.74999999994</v>
      </c>
      <c r="J135" s="326">
        <f t="shared" si="39"/>
        <v>290919.5</v>
      </c>
      <c r="K135" s="326">
        <f t="shared" si="39"/>
        <v>210677.69999999995</v>
      </c>
      <c r="L135" s="326">
        <f t="shared" si="39"/>
        <v>357367.22999999981</v>
      </c>
      <c r="M135" s="326">
        <f t="shared" si="39"/>
        <v>346001.72999999992</v>
      </c>
      <c r="N135" s="326">
        <f>(((((((((((((((N104)+(N109))+(N115))+(N119))+(N120))+(N122))+(N123))+(N124))+(N125))+(N126))+(N128))+(N129))+(N130))+(N131))+(N132))+(N134)</f>
        <v>6273276.5499999989</v>
      </c>
      <c r="O135" s="313"/>
      <c r="P135" s="321" t="s">
        <v>396</v>
      </c>
      <c r="Q135" s="321" t="s">
        <v>396</v>
      </c>
      <c r="R135" s="321" t="s">
        <v>396</v>
      </c>
      <c r="S135" s="321" t="s">
        <v>396</v>
      </c>
      <c r="T135" s="313"/>
      <c r="U135" s="322">
        <f t="array" ref="U135">IFERROR(INDEX($B135:$M135,MATCH(Inputs!$C$2,'Youreka P&amp;L'!$B$5:$M$5,0))-INDEX($B135:$M135,MATCH(EOMONTH(Inputs!$C$2,-1),'Youreka P&amp;L'!$B$5:$M$5,0)),)</f>
        <v>-11365.499999999884</v>
      </c>
      <c r="V135" s="323">
        <f t="array" ref="V135">IFERROR(INDEX($B135:$M135,MATCH(Inputs!$C$2,'Youreka P&amp;L'!$B$5:$M$5,0))/INDEX($B135:$M135,MATCH(EOMONTH(Inputs!$C$2,-1),'Youreka P&amp;L'!$B$5:$M$5,0))-1,)</f>
        <v>-3.1803419692398416E-2</v>
      </c>
    </row>
    <row r="136" spans="1:22" ht="15" customHeight="1" x14ac:dyDescent="0.25">
      <c r="A136" s="319" t="s">
        <v>552</v>
      </c>
      <c r="B136" s="327"/>
      <c r="C136" s="327"/>
      <c r="D136" s="327"/>
      <c r="E136" s="327"/>
      <c r="F136" s="327"/>
      <c r="G136" s="327"/>
      <c r="H136" s="327"/>
      <c r="I136" s="327"/>
      <c r="J136" s="327"/>
      <c r="K136" s="327"/>
      <c r="L136" s="327"/>
      <c r="M136" s="327"/>
      <c r="N136" s="325"/>
      <c r="O136" s="313"/>
      <c r="P136" s="321"/>
      <c r="Q136" s="321"/>
      <c r="R136" s="321"/>
      <c r="S136" s="321"/>
      <c r="T136" s="313"/>
      <c r="U136" s="322">
        <f t="array" ref="U136">IFERROR(INDEX($B136:$M136,MATCH(Inputs!$C$2,'Youreka P&amp;L'!$B$5:$M$5,0))-INDEX($B136:$M136,MATCH(EOMONTH(Inputs!$C$2,-1),'Youreka P&amp;L'!$B$5:$M$5,0)),)</f>
        <v>0</v>
      </c>
      <c r="V136" s="323">
        <f t="array" ref="V136">IFERROR(INDEX($B136:$M136,MATCH(Inputs!$C$2,'Youreka P&amp;L'!$B$5:$M$5,0))/INDEX($B136:$M136,MATCH(EOMONTH(Inputs!$C$2,-1),'Youreka P&amp;L'!$B$5:$M$5,0))-1,)</f>
        <v>0</v>
      </c>
    </row>
    <row r="137" spans="1:22" ht="15" customHeight="1" x14ac:dyDescent="0.25">
      <c r="A137" s="319" t="s">
        <v>553</v>
      </c>
      <c r="B137" s="328">
        <v>0</v>
      </c>
      <c r="C137" s="328">
        <v>0</v>
      </c>
      <c r="D137" s="328">
        <v>-305.05</v>
      </c>
      <c r="E137" s="328">
        <v>0</v>
      </c>
      <c r="F137" s="328">
        <v>0</v>
      </c>
      <c r="G137" s="328">
        <v>0</v>
      </c>
      <c r="H137" s="328">
        <v>0</v>
      </c>
      <c r="I137" s="328">
        <v>0</v>
      </c>
      <c r="J137" s="328">
        <v>0</v>
      </c>
      <c r="K137" s="328">
        <v>0</v>
      </c>
      <c r="L137" s="328">
        <v>0</v>
      </c>
      <c r="M137" s="328">
        <v>0</v>
      </c>
      <c r="N137" s="325">
        <f>SUM(B137:M137)</f>
        <v>-305.05</v>
      </c>
      <c r="O137" s="313"/>
      <c r="P137" s="321" t="s">
        <v>80</v>
      </c>
      <c r="Q137" s="321"/>
      <c r="R137" s="321" t="s">
        <v>80</v>
      </c>
      <c r="S137" s="321" t="s">
        <v>554</v>
      </c>
      <c r="T137" s="313"/>
      <c r="U137" s="322"/>
      <c r="V137" s="323"/>
    </row>
    <row r="138" spans="1:22" ht="15" customHeight="1" x14ac:dyDescent="0.25">
      <c r="A138" s="319" t="s">
        <v>746</v>
      </c>
      <c r="B138" s="328">
        <v>0</v>
      </c>
      <c r="C138" s="328">
        <v>0</v>
      </c>
      <c r="D138" s="328">
        <v>0</v>
      </c>
      <c r="E138" s="328">
        <v>0</v>
      </c>
      <c r="F138" s="328">
        <v>0</v>
      </c>
      <c r="G138" s="328">
        <v>0</v>
      </c>
      <c r="H138" s="328">
        <v>0</v>
      </c>
      <c r="I138" s="328">
        <v>0</v>
      </c>
      <c r="J138" s="328">
        <v>0</v>
      </c>
      <c r="K138" s="328">
        <v>0</v>
      </c>
      <c r="L138" s="328">
        <v>0</v>
      </c>
      <c r="M138" s="328">
        <v>0</v>
      </c>
      <c r="N138" s="325">
        <f>SUM(B138:M138)</f>
        <v>0</v>
      </c>
      <c r="O138" s="313"/>
      <c r="P138" s="321" t="s">
        <v>80</v>
      </c>
      <c r="Q138" s="321"/>
      <c r="R138" s="321" t="s">
        <v>80</v>
      </c>
      <c r="S138" s="321" t="s">
        <v>554</v>
      </c>
      <c r="T138" s="313"/>
      <c r="U138" s="322">
        <f t="array" ref="U138">IFERROR(INDEX($B138:$M138,MATCH(Inputs!$C$2,'Youreka P&amp;L'!$B$5:$M$5,0))-INDEX($B138:$M138,MATCH(EOMONTH(Inputs!$C$2,-1),'Youreka P&amp;L'!$B$5:$M$5,0)),)</f>
        <v>0</v>
      </c>
      <c r="V138" s="323">
        <f t="array" ref="V138">IFERROR(INDEX($B138:$M138,MATCH(Inputs!$C$2,'Youreka P&amp;L'!$B$5:$M$5,0))/INDEX($B138:$M138,MATCH(EOMONTH(Inputs!$C$2,-1),'Youreka P&amp;L'!$B$5:$M$5,0))-1,)</f>
        <v>0</v>
      </c>
    </row>
    <row r="139" spans="1:22" ht="15" customHeight="1" x14ac:dyDescent="0.25">
      <c r="A139" s="319" t="s">
        <v>556</v>
      </c>
      <c r="B139" s="326">
        <f t="shared" ref="B139:M139" si="40">(B137)+(B138)</f>
        <v>0</v>
      </c>
      <c r="C139" s="326">
        <f t="shared" si="40"/>
        <v>0</v>
      </c>
      <c r="D139" s="326">
        <f t="shared" si="40"/>
        <v>-305.05</v>
      </c>
      <c r="E139" s="326">
        <f t="shared" si="40"/>
        <v>0</v>
      </c>
      <c r="F139" s="326">
        <f t="shared" si="40"/>
        <v>0</v>
      </c>
      <c r="G139" s="326">
        <f t="shared" si="40"/>
        <v>0</v>
      </c>
      <c r="H139" s="326">
        <f t="shared" si="40"/>
        <v>0</v>
      </c>
      <c r="I139" s="326">
        <f t="shared" si="40"/>
        <v>0</v>
      </c>
      <c r="J139" s="326">
        <f t="shared" si="40"/>
        <v>0</v>
      </c>
      <c r="K139" s="326">
        <f t="shared" si="40"/>
        <v>0</v>
      </c>
      <c r="L139" s="326">
        <f t="shared" si="40"/>
        <v>0</v>
      </c>
      <c r="M139" s="326">
        <f t="shared" si="40"/>
        <v>0</v>
      </c>
      <c r="N139" s="326">
        <f>(((((((((((B139)+(C139))+(D139))+(E139))+(F139))+(G139))+(H139))+(I139))+(J139))+(K139))+(L139))+(M139)</f>
        <v>-305.05</v>
      </c>
      <c r="O139" s="313"/>
      <c r="P139" s="321"/>
      <c r="Q139" s="321"/>
      <c r="R139" s="321"/>
      <c r="S139" s="321"/>
      <c r="T139" s="313"/>
      <c r="U139" s="322">
        <f t="array" ref="U139">IFERROR(INDEX($B139:$M139,MATCH(Inputs!$C$2,'Youreka P&amp;L'!$B$5:$M$5,0))-INDEX($B139:$M139,MATCH(EOMONTH(Inputs!$C$2,-1),'Youreka P&amp;L'!$B$5:$M$5,0)),)</f>
        <v>0</v>
      </c>
      <c r="V139" s="323">
        <f t="array" ref="V139">IFERROR(INDEX($B139:$M139,MATCH(Inputs!$C$2,'Youreka P&amp;L'!$B$5:$M$5,0))/INDEX($B139:$M139,MATCH(EOMONTH(Inputs!$C$2,-1),'Youreka P&amp;L'!$B$5:$M$5,0))-1,)</f>
        <v>0</v>
      </c>
    </row>
    <row r="140" spans="1:22" ht="15" customHeight="1" x14ac:dyDescent="0.25">
      <c r="A140" s="319" t="s">
        <v>557</v>
      </c>
      <c r="B140" s="320"/>
      <c r="C140" s="320"/>
      <c r="D140" s="320"/>
      <c r="E140" s="320"/>
      <c r="F140" s="320"/>
      <c r="G140" s="320"/>
      <c r="H140" s="320"/>
      <c r="I140" s="320"/>
      <c r="J140" s="320"/>
      <c r="K140" s="320"/>
      <c r="L140" s="320"/>
      <c r="M140" s="320"/>
      <c r="N140" s="320"/>
      <c r="O140" s="313"/>
      <c r="P140" s="321" t="s">
        <v>396</v>
      </c>
      <c r="Q140" s="321" t="s">
        <v>396</v>
      </c>
      <c r="R140" s="321" t="s">
        <v>396</v>
      </c>
      <c r="S140" s="321" t="s">
        <v>396</v>
      </c>
      <c r="T140" s="313"/>
      <c r="U140" s="322">
        <f t="array" ref="U140">IFERROR(INDEX($B140:$M140,MATCH(Inputs!$C$2,'Youreka P&amp;L'!$B$5:$M$5,0))-INDEX($B140:$M140,MATCH(EOMONTH(Inputs!$C$2,-1),'Youreka P&amp;L'!$B$5:$M$5,0)),)</f>
        <v>0</v>
      </c>
      <c r="V140" s="323">
        <f t="array" ref="V140">IFERROR(INDEX($B140:$M140,MATCH(Inputs!$C$2,'Youreka P&amp;L'!$B$5:$M$5,0))/INDEX($B140:$M140,MATCH(EOMONTH(Inputs!$C$2,-1),'Youreka P&amp;L'!$B$5:$M$5,0))-1,)</f>
        <v>0</v>
      </c>
    </row>
    <row r="141" spans="1:22" ht="15" customHeight="1" x14ac:dyDescent="0.25">
      <c r="A141" s="319" t="s">
        <v>747</v>
      </c>
      <c r="B141" s="328">
        <v>0</v>
      </c>
      <c r="C141" s="328">
        <v>0</v>
      </c>
      <c r="D141" s="328">
        <v>0</v>
      </c>
      <c r="E141" s="328">
        <v>0</v>
      </c>
      <c r="F141" s="328">
        <v>0</v>
      </c>
      <c r="G141" s="328">
        <v>0</v>
      </c>
      <c r="H141" s="328">
        <v>0</v>
      </c>
      <c r="I141" s="328">
        <v>0</v>
      </c>
      <c r="J141" s="328">
        <v>0</v>
      </c>
      <c r="K141" s="328">
        <v>0</v>
      </c>
      <c r="L141" s="328">
        <v>0</v>
      </c>
      <c r="M141" s="328">
        <v>0</v>
      </c>
      <c r="N141" s="325">
        <f t="shared" ref="N141:N148" si="41">SUM(B141:M141)</f>
        <v>0</v>
      </c>
      <c r="O141" s="313"/>
      <c r="P141" s="321" t="s">
        <v>80</v>
      </c>
      <c r="Q141" s="321" t="s">
        <v>396</v>
      </c>
      <c r="R141" s="321" t="s">
        <v>80</v>
      </c>
      <c r="S141" s="321" t="s">
        <v>554</v>
      </c>
      <c r="T141" s="313"/>
      <c r="U141" s="322">
        <f t="array" ref="U141">IFERROR(INDEX($B141:$M141,MATCH(Inputs!$C$2,'Youreka P&amp;L'!$B$5:$M$5,0))-INDEX($B141:$M141,MATCH(EOMONTH(Inputs!$C$2,-1),'Youreka P&amp;L'!$B$5:$M$5,0)),)</f>
        <v>0</v>
      </c>
      <c r="V141" s="323">
        <f t="array" ref="V141">IFERROR(INDEX($B141:$M141,MATCH(Inputs!$C$2,'Youreka P&amp;L'!$B$5:$M$5,0))/INDEX($B141:$M141,MATCH(EOMONTH(Inputs!$C$2,-1),'Youreka P&amp;L'!$B$5:$M$5,0))-1,)</f>
        <v>0</v>
      </c>
    </row>
    <row r="142" spans="1:22" ht="15" customHeight="1" x14ac:dyDescent="0.25">
      <c r="A142" s="319" t="s">
        <v>558</v>
      </c>
      <c r="B142" s="328">
        <v>0</v>
      </c>
      <c r="C142" s="328">
        <v>0</v>
      </c>
      <c r="D142" s="328">
        <v>4.08</v>
      </c>
      <c r="E142" s="328">
        <v>0</v>
      </c>
      <c r="F142" s="328">
        <v>0</v>
      </c>
      <c r="G142" s="328">
        <v>0</v>
      </c>
      <c r="H142" s="328">
        <v>0</v>
      </c>
      <c r="I142" s="328">
        <v>0</v>
      </c>
      <c r="J142" s="328">
        <v>0</v>
      </c>
      <c r="K142" s="328">
        <v>0</v>
      </c>
      <c r="L142" s="328">
        <v>0</v>
      </c>
      <c r="M142" s="328">
        <v>0</v>
      </c>
      <c r="N142" s="325">
        <f t="shared" si="41"/>
        <v>4.08</v>
      </c>
      <c r="O142" s="313"/>
      <c r="P142" s="321" t="s">
        <v>80</v>
      </c>
      <c r="Q142" s="321" t="s">
        <v>396</v>
      </c>
      <c r="R142" s="321" t="s">
        <v>80</v>
      </c>
      <c r="S142" s="321" t="s">
        <v>554</v>
      </c>
      <c r="T142" s="313"/>
      <c r="U142" s="322"/>
      <c r="V142" s="323"/>
    </row>
    <row r="143" spans="1:22" ht="15" customHeight="1" x14ac:dyDescent="0.25">
      <c r="A143" s="319" t="s">
        <v>561</v>
      </c>
      <c r="B143" s="328">
        <v>813516.39</v>
      </c>
      <c r="C143" s="328">
        <v>813516.39</v>
      </c>
      <c r="D143" s="328">
        <v>813516.39</v>
      </c>
      <c r="E143" s="328">
        <v>813516.39</v>
      </c>
      <c r="F143" s="328">
        <v>813516.39</v>
      </c>
      <c r="G143" s="328">
        <v>813516.39</v>
      </c>
      <c r="H143" s="328">
        <v>813516.39</v>
      </c>
      <c r="I143" s="328">
        <v>813516.39</v>
      </c>
      <c r="J143" s="328">
        <v>813516.39</v>
      </c>
      <c r="K143" s="328">
        <v>813516.39</v>
      </c>
      <c r="L143" s="328">
        <v>813516.39</v>
      </c>
      <c r="M143" s="328">
        <v>813516.39</v>
      </c>
      <c r="N143" s="325">
        <f t="shared" si="41"/>
        <v>9762196.6799999997</v>
      </c>
      <c r="O143" s="313"/>
      <c r="P143" s="321" t="s">
        <v>71</v>
      </c>
      <c r="Q143" s="321" t="s">
        <v>396</v>
      </c>
      <c r="R143" s="321" t="s">
        <v>96</v>
      </c>
      <c r="S143" s="321" t="s">
        <v>549</v>
      </c>
      <c r="T143" s="313"/>
      <c r="U143" s="322"/>
      <c r="V143" s="323"/>
    </row>
    <row r="144" spans="1:22" ht="15" customHeight="1" x14ac:dyDescent="0.25">
      <c r="A144" s="319" t="s">
        <v>562</v>
      </c>
      <c r="B144" s="328">
        <v>210.6</v>
      </c>
      <c r="C144" s="328">
        <v>210.6</v>
      </c>
      <c r="D144" s="328">
        <v>210.6</v>
      </c>
      <c r="E144" s="328">
        <v>210.6</v>
      </c>
      <c r="F144" s="328">
        <v>210.6</v>
      </c>
      <c r="G144" s="328">
        <v>210.59</v>
      </c>
      <c r="H144" s="328">
        <v>291.74</v>
      </c>
      <c r="I144" s="328">
        <v>291.74</v>
      </c>
      <c r="J144" s="328">
        <v>291.74</v>
      </c>
      <c r="K144" s="328">
        <v>291.74</v>
      </c>
      <c r="L144" s="328">
        <v>291.74</v>
      </c>
      <c r="M144" s="328">
        <v>291.74</v>
      </c>
      <c r="N144" s="325">
        <f t="shared" si="41"/>
        <v>3014.0299999999997</v>
      </c>
      <c r="O144" s="313"/>
      <c r="P144" s="321" t="s">
        <v>71</v>
      </c>
      <c r="Q144" s="321" t="s">
        <v>396</v>
      </c>
      <c r="R144" s="321" t="s">
        <v>95</v>
      </c>
      <c r="S144" s="321" t="s">
        <v>549</v>
      </c>
      <c r="T144" s="313"/>
      <c r="U144" s="322"/>
      <c r="V144" s="323"/>
    </row>
    <row r="145" spans="1:22" ht="15" customHeight="1" x14ac:dyDescent="0.25">
      <c r="A145" s="319" t="s">
        <v>748</v>
      </c>
      <c r="B145" s="328">
        <v>0</v>
      </c>
      <c r="C145" s="328">
        <v>0</v>
      </c>
      <c r="D145" s="328">
        <v>0</v>
      </c>
      <c r="E145" s="328">
        <v>0</v>
      </c>
      <c r="F145" s="328">
        <v>0</v>
      </c>
      <c r="G145" s="328">
        <v>0</v>
      </c>
      <c r="H145" s="328">
        <v>0</v>
      </c>
      <c r="I145" s="328">
        <v>0</v>
      </c>
      <c r="J145" s="328">
        <v>0</v>
      </c>
      <c r="K145" s="328">
        <v>0</v>
      </c>
      <c r="L145" s="328">
        <v>0</v>
      </c>
      <c r="M145" s="328">
        <v>0</v>
      </c>
      <c r="N145" s="325">
        <f t="shared" si="41"/>
        <v>0</v>
      </c>
      <c r="O145" s="313"/>
      <c r="P145" s="321" t="s">
        <v>78</v>
      </c>
      <c r="Q145" s="321" t="s">
        <v>396</v>
      </c>
      <c r="R145" s="321" t="s">
        <v>78</v>
      </c>
      <c r="S145" s="321" t="s">
        <v>554</v>
      </c>
      <c r="T145" s="313"/>
      <c r="U145" s="322">
        <f t="array" ref="U145">IFERROR(INDEX($B145:$M145,MATCH(Inputs!$C$2,'Youreka P&amp;L'!$B$5:$M$5,0))-INDEX($B145:$M145,MATCH(EOMONTH(Inputs!$C$2,-1),'Youreka P&amp;L'!$B$5:$M$5,0)),)</f>
        <v>0</v>
      </c>
      <c r="V145" s="323">
        <f t="array" ref="V145">IFERROR(INDEX($B145:$M145,MATCH(Inputs!$C$2,'Youreka P&amp;L'!$B$5:$M$5,0))/INDEX($B145:$M145,MATCH(EOMONTH(Inputs!$C$2,-1),'Youreka P&amp;L'!$B$5:$M$5,0))-1,)</f>
        <v>0</v>
      </c>
    </row>
    <row r="146" spans="1:22" ht="15" customHeight="1" x14ac:dyDescent="0.25">
      <c r="A146" s="319" t="s">
        <v>565</v>
      </c>
      <c r="B146" s="328">
        <v>0</v>
      </c>
      <c r="C146" s="328">
        <v>0</v>
      </c>
      <c r="D146" s="328">
        <v>0</v>
      </c>
      <c r="E146" s="328">
        <v>0</v>
      </c>
      <c r="F146" s="328">
        <v>0</v>
      </c>
      <c r="G146" s="328">
        <v>0</v>
      </c>
      <c r="H146" s="328">
        <v>0</v>
      </c>
      <c r="I146" s="328">
        <v>0</v>
      </c>
      <c r="J146" s="328">
        <v>309</v>
      </c>
      <c r="K146" s="328">
        <v>70</v>
      </c>
      <c r="L146" s="328">
        <v>0</v>
      </c>
      <c r="M146" s="328">
        <v>0</v>
      </c>
      <c r="N146" s="325">
        <f t="shared" si="41"/>
        <v>379</v>
      </c>
      <c r="O146" s="313"/>
      <c r="P146" s="321" t="s">
        <v>80</v>
      </c>
      <c r="Q146" s="321" t="s">
        <v>396</v>
      </c>
      <c r="R146" s="321" t="s">
        <v>80</v>
      </c>
      <c r="S146" s="321" t="s">
        <v>554</v>
      </c>
      <c r="T146" s="313"/>
      <c r="U146" s="322">
        <f t="array" ref="U146">IFERROR(INDEX($B146:$M146,MATCH(Inputs!$C$2,'Youreka P&amp;L'!$B$5:$M$5,0))-INDEX($B146:$M146,MATCH(EOMONTH(Inputs!$C$2,-1),'Youreka P&amp;L'!$B$5:$M$5,0)),)</f>
        <v>0</v>
      </c>
      <c r="V146" s="323">
        <f t="array" ref="V146">IFERROR(INDEX($B146:$M146,MATCH(Inputs!$C$2,'Youreka P&amp;L'!$B$5:$M$5,0))/INDEX($B146:$M146,MATCH(EOMONTH(Inputs!$C$2,-1),'Youreka P&amp;L'!$B$5:$M$5,0))-1,)</f>
        <v>0</v>
      </c>
    </row>
    <row r="147" spans="1:22" ht="15" customHeight="1" x14ac:dyDescent="0.25">
      <c r="A147" s="319" t="s">
        <v>749</v>
      </c>
      <c r="B147" s="328">
        <v>0</v>
      </c>
      <c r="C147" s="328">
        <v>0</v>
      </c>
      <c r="D147" s="328">
        <v>0</v>
      </c>
      <c r="E147" s="328">
        <v>0</v>
      </c>
      <c r="F147" s="328">
        <v>0</v>
      </c>
      <c r="G147" s="328">
        <v>0</v>
      </c>
      <c r="H147" s="328">
        <v>0</v>
      </c>
      <c r="I147" s="328">
        <v>0</v>
      </c>
      <c r="J147" s="328">
        <v>0</v>
      </c>
      <c r="K147" s="328">
        <v>0</v>
      </c>
      <c r="L147" s="328">
        <v>0</v>
      </c>
      <c r="M147" s="328">
        <v>0</v>
      </c>
      <c r="N147" s="325">
        <f t="shared" si="41"/>
        <v>0</v>
      </c>
      <c r="O147" s="313"/>
      <c r="P147" s="321" t="s">
        <v>80</v>
      </c>
      <c r="Q147" s="321" t="s">
        <v>396</v>
      </c>
      <c r="R147" s="321" t="s">
        <v>80</v>
      </c>
      <c r="S147" s="321" t="s">
        <v>554</v>
      </c>
      <c r="T147" s="313"/>
      <c r="U147" s="322">
        <f t="array" ref="U147">IFERROR(INDEX($B147:$M147,MATCH(Inputs!$C$2,'Youreka P&amp;L'!$B$5:$M$5,0))-INDEX($B147:$M147,MATCH(EOMONTH(Inputs!$C$2,-1),'Youreka P&amp;L'!$B$5:$M$5,0)),)</f>
        <v>0</v>
      </c>
      <c r="V147" s="323">
        <f t="array" ref="V147">IFERROR(INDEX($B147:$M147,MATCH(Inputs!$C$2,'Youreka P&amp;L'!$B$5:$M$5,0))/INDEX($B147:$M147,MATCH(EOMONTH(Inputs!$C$2,-1),'Youreka P&amp;L'!$B$5:$M$5,0))-1,)</f>
        <v>0</v>
      </c>
    </row>
    <row r="148" spans="1:22" ht="15" customHeight="1" x14ac:dyDescent="0.25">
      <c r="A148" s="319" t="s">
        <v>750</v>
      </c>
      <c r="B148" s="328">
        <v>0</v>
      </c>
      <c r="C148" s="328">
        <v>0</v>
      </c>
      <c r="D148" s="328">
        <v>0</v>
      </c>
      <c r="E148" s="328">
        <v>0</v>
      </c>
      <c r="F148" s="328">
        <v>0</v>
      </c>
      <c r="G148" s="328">
        <v>0</v>
      </c>
      <c r="H148" s="328">
        <v>0</v>
      </c>
      <c r="I148" s="328">
        <v>0</v>
      </c>
      <c r="J148" s="328">
        <v>0</v>
      </c>
      <c r="K148" s="328">
        <v>0</v>
      </c>
      <c r="L148" s="328">
        <v>0</v>
      </c>
      <c r="M148" s="328">
        <v>0</v>
      </c>
      <c r="N148" s="325">
        <f t="shared" si="41"/>
        <v>0</v>
      </c>
      <c r="O148" s="313"/>
      <c r="P148" s="321" t="s">
        <v>82</v>
      </c>
      <c r="Q148" s="321" t="s">
        <v>396</v>
      </c>
      <c r="R148" s="321" t="s">
        <v>82</v>
      </c>
      <c r="S148" s="321" t="s">
        <v>476</v>
      </c>
      <c r="T148" s="313"/>
      <c r="U148" s="322">
        <f t="array" ref="U148">IFERROR(INDEX($B148:$M148,MATCH(Inputs!$C$2,'Youreka P&amp;L'!$B$5:$M$5,0))-INDEX($B148:$M148,MATCH(EOMONTH(Inputs!$C$2,-1),'Youreka P&amp;L'!$B$5:$M$5,0)),)</f>
        <v>0</v>
      </c>
      <c r="V148" s="323">
        <f t="array" ref="V148">IFERROR(INDEX($B148:$M148,MATCH(Inputs!$C$2,'Youreka P&amp;L'!$B$5:$M$5,0))/INDEX($B148:$M148,MATCH(EOMONTH(Inputs!$C$2,-1),'Youreka P&amp;L'!$B$5:$M$5,0))-1,)</f>
        <v>0</v>
      </c>
    </row>
    <row r="149" spans="1:22" ht="15" customHeight="1" x14ac:dyDescent="0.25">
      <c r="A149" s="319" t="s">
        <v>567</v>
      </c>
      <c r="B149" s="326">
        <f t="shared" ref="B149:M149" si="42">(((B141)+B142+B144+(B145))+(B146))+(B147)+B148+B143</f>
        <v>813726.99</v>
      </c>
      <c r="C149" s="326">
        <f t="shared" si="42"/>
        <v>813726.99</v>
      </c>
      <c r="D149" s="326">
        <f t="shared" si="42"/>
        <v>813731.07000000007</v>
      </c>
      <c r="E149" s="326">
        <f t="shared" si="42"/>
        <v>813726.99</v>
      </c>
      <c r="F149" s="326">
        <f t="shared" si="42"/>
        <v>813726.99</v>
      </c>
      <c r="G149" s="326">
        <f t="shared" si="42"/>
        <v>813726.98</v>
      </c>
      <c r="H149" s="326">
        <f t="shared" si="42"/>
        <v>813808.13</v>
      </c>
      <c r="I149" s="326">
        <f t="shared" si="42"/>
        <v>813808.13</v>
      </c>
      <c r="J149" s="326">
        <f t="shared" si="42"/>
        <v>814117.13</v>
      </c>
      <c r="K149" s="326">
        <f t="shared" si="42"/>
        <v>813878.13</v>
      </c>
      <c r="L149" s="326">
        <f t="shared" si="42"/>
        <v>813808.13</v>
      </c>
      <c r="M149" s="326">
        <f t="shared" si="42"/>
        <v>813808.13</v>
      </c>
      <c r="N149" s="326">
        <f>(((((((((((B149)+(C149))+(D149))+(E149))+(F149))+(G149))+(H149))+(I149))+(J149))+(K149))+(L149))+(M149)</f>
        <v>9765593.790000001</v>
      </c>
      <c r="O149" s="313"/>
      <c r="P149" s="321" t="s">
        <v>396</v>
      </c>
      <c r="Q149" s="321" t="s">
        <v>396</v>
      </c>
      <c r="R149" s="321" t="s">
        <v>396</v>
      </c>
      <c r="S149" s="321" t="s">
        <v>396</v>
      </c>
      <c r="T149" s="313"/>
      <c r="U149" s="322">
        <f t="array" ref="U149">IFERROR(INDEX($B149:$M149,MATCH(Inputs!$C$2,'Youreka P&amp;L'!$B$5:$M$5,0))-INDEX($B149:$M149,MATCH(EOMONTH(Inputs!$C$2,-1),'Youreka P&amp;L'!$B$5:$M$5,0)),)</f>
        <v>0</v>
      </c>
      <c r="V149" s="323">
        <f t="array" ref="V149">IFERROR(INDEX($B149:$M149,MATCH(Inputs!$C$2,'Youreka P&amp;L'!$B$5:$M$5,0))/INDEX($B149:$M149,MATCH(EOMONTH(Inputs!$C$2,-1),'Youreka P&amp;L'!$B$5:$M$5,0))-1,)</f>
        <v>0</v>
      </c>
    </row>
    <row r="150" spans="1:22" ht="15" customHeight="1" x14ac:dyDescent="0.25">
      <c r="A150" s="319" t="s">
        <v>568</v>
      </c>
      <c r="B150" s="326">
        <f t="shared" ref="B150:M150" si="43">-(B139)-(B149)</f>
        <v>-813726.99</v>
      </c>
      <c r="C150" s="326">
        <f t="shared" si="43"/>
        <v>-813726.99</v>
      </c>
      <c r="D150" s="326">
        <f t="shared" si="43"/>
        <v>-813426.02</v>
      </c>
      <c r="E150" s="326">
        <f t="shared" si="43"/>
        <v>-813726.99</v>
      </c>
      <c r="F150" s="326">
        <f t="shared" si="43"/>
        <v>-813726.99</v>
      </c>
      <c r="G150" s="326">
        <f t="shared" si="43"/>
        <v>-813726.98</v>
      </c>
      <c r="H150" s="326">
        <f t="shared" si="43"/>
        <v>-813808.13</v>
      </c>
      <c r="I150" s="326">
        <f t="shared" si="43"/>
        <v>-813808.13</v>
      </c>
      <c r="J150" s="326">
        <f t="shared" si="43"/>
        <v>-814117.13</v>
      </c>
      <c r="K150" s="326">
        <f t="shared" si="43"/>
        <v>-813878.13</v>
      </c>
      <c r="L150" s="326">
        <f t="shared" si="43"/>
        <v>-813808.13</v>
      </c>
      <c r="M150" s="326">
        <f t="shared" si="43"/>
        <v>-813808.13</v>
      </c>
      <c r="N150" s="326">
        <f>(((((((((((B150)+(C150))+(D150))+(E150))+(F150))+(G150))+(H150))+(I150))+(J150))+(K150))+(L150))+(M150)</f>
        <v>-9765288.7400000021</v>
      </c>
      <c r="O150" s="313"/>
      <c r="P150" s="321" t="s">
        <v>396</v>
      </c>
      <c r="Q150" s="321" t="s">
        <v>396</v>
      </c>
      <c r="R150" s="321" t="s">
        <v>396</v>
      </c>
      <c r="S150" s="321" t="s">
        <v>396</v>
      </c>
      <c r="T150" s="313"/>
      <c r="U150" s="322">
        <f t="array" ref="U150">IFERROR(INDEX($B150:$M150,MATCH(Inputs!$C$2,'Youreka P&amp;L'!$B$5:$M$5,0))-INDEX($B150:$M150,MATCH(EOMONTH(Inputs!$C$2,-1),'Youreka P&amp;L'!$B$5:$M$5,0)),)</f>
        <v>0</v>
      </c>
      <c r="V150" s="323">
        <f t="array" ref="V150">IFERROR(INDEX($B150:$M150,MATCH(Inputs!$C$2,'Youreka P&amp;L'!$B$5:$M$5,0))/INDEX($B150:$M150,MATCH(EOMONTH(Inputs!$C$2,-1),'Youreka P&amp;L'!$B$5:$M$5,0))-1,)</f>
        <v>0</v>
      </c>
    </row>
    <row r="151" spans="1:22" ht="15" customHeight="1" x14ac:dyDescent="0.25">
      <c r="A151" s="319" t="s">
        <v>90</v>
      </c>
      <c r="B151" s="326">
        <f t="shared" ref="B151:M151" si="44">(B135)+(B150)</f>
        <v>-656118.7200000002</v>
      </c>
      <c r="C151" s="326">
        <f t="shared" si="44"/>
        <v>-602530.96000000008</v>
      </c>
      <c r="D151" s="326">
        <f t="shared" si="44"/>
        <v>-662846.53</v>
      </c>
      <c r="E151" s="326">
        <f t="shared" si="44"/>
        <v>-574654.99</v>
      </c>
      <c r="F151" s="326">
        <f t="shared" si="44"/>
        <v>-589759.85000000009</v>
      </c>
      <c r="G151" s="326">
        <f t="shared" si="44"/>
        <v>-604039.80000000005</v>
      </c>
      <c r="H151" s="326">
        <f t="shared" si="44"/>
        <v>-572675.61999999988</v>
      </c>
      <c r="I151" s="326">
        <f t="shared" si="44"/>
        <v>-524291.38000000012</v>
      </c>
      <c r="J151" s="326">
        <f t="shared" si="44"/>
        <v>-523197.63</v>
      </c>
      <c r="K151" s="326">
        <f t="shared" si="44"/>
        <v>-603200.43000000005</v>
      </c>
      <c r="L151" s="326">
        <f t="shared" si="44"/>
        <v>-456440.9000000002</v>
      </c>
      <c r="M151" s="326">
        <f t="shared" si="44"/>
        <v>-467806.40000000008</v>
      </c>
      <c r="N151" s="326">
        <f>(((((((((((B151)+(C151))+(D151))+(E151))+(F151))+(G151))+(H151))+(I151))+(J151))+(K151))+(L151))+(M151)</f>
        <v>-6837563.2100000009</v>
      </c>
      <c r="O151" s="313"/>
      <c r="P151" s="321" t="s">
        <v>396</v>
      </c>
      <c r="Q151" s="321" t="s">
        <v>396</v>
      </c>
      <c r="R151" s="321" t="s">
        <v>396</v>
      </c>
      <c r="S151" s="321" t="s">
        <v>396</v>
      </c>
      <c r="T151" s="313"/>
      <c r="U151" s="322">
        <f t="array" ref="U151">IFERROR(INDEX($B151:$M151,MATCH(Inputs!$C$2,'Youreka P&amp;L'!$B$5:$M$5,0))-INDEX($B151:$M151,MATCH(EOMONTH(Inputs!$C$2,-1),'Youreka P&amp;L'!$B$5:$M$5,0)),)</f>
        <v>-11365.499999999884</v>
      </c>
      <c r="V151" s="323">
        <f t="array" ref="V151">IFERROR(INDEX($B151:$M151,MATCH(Inputs!$C$2,'Youreka P&amp;L'!$B$5:$M$5,0))/INDEX($B151:$M151,MATCH(EOMONTH(Inputs!$C$2,-1),'Youreka P&amp;L'!$B$5:$M$5,0))-1,)</f>
        <v>2.4900266387170467E-2</v>
      </c>
    </row>
    <row r="152" spans="1:22" ht="15" customHeight="1" x14ac:dyDescent="0.25">
      <c r="A152" s="319"/>
      <c r="B152" s="320"/>
      <c r="C152" s="320"/>
      <c r="D152" s="320"/>
      <c r="E152" s="320"/>
      <c r="F152" s="320"/>
      <c r="G152" s="320"/>
      <c r="H152" s="320"/>
      <c r="I152" s="320"/>
      <c r="J152" s="320"/>
      <c r="K152" s="320"/>
      <c r="L152" s="320"/>
      <c r="M152" s="320"/>
      <c r="N152" s="320"/>
      <c r="O152" s="313"/>
      <c r="P152" s="313"/>
      <c r="Q152" s="313"/>
      <c r="R152" s="322"/>
      <c r="S152" s="313"/>
      <c r="T152" s="313"/>
      <c r="U152" s="313"/>
      <c r="V152" s="313"/>
    </row>
    <row r="153" spans="1:22" ht="15" customHeight="1" x14ac:dyDescent="0.25">
      <c r="B153" s="312"/>
      <c r="C153" s="312"/>
      <c r="D153" s="312"/>
      <c r="E153" s="312"/>
      <c r="F153" s="312"/>
      <c r="G153" s="22"/>
      <c r="H153" s="22"/>
      <c r="I153" s="22"/>
      <c r="O153" s="313"/>
      <c r="P153" s="313"/>
      <c r="Q153" s="313"/>
      <c r="R153" s="322"/>
      <c r="S153" s="313"/>
      <c r="T153" s="313"/>
      <c r="U153" s="313"/>
      <c r="V153" s="313"/>
    </row>
    <row r="154" spans="1:22" ht="15" customHeight="1" x14ac:dyDescent="0.25">
      <c r="B154" s="312"/>
      <c r="C154" s="312"/>
      <c r="D154" s="312"/>
      <c r="E154" s="312"/>
      <c r="F154" s="312"/>
      <c r="G154" s="312"/>
      <c r="H154" s="312"/>
      <c r="I154" s="312"/>
      <c r="J154" s="312"/>
      <c r="K154" s="312"/>
      <c r="L154" s="312"/>
      <c r="M154" s="312"/>
      <c r="O154" s="313"/>
      <c r="P154" s="313"/>
      <c r="Q154" s="313"/>
      <c r="R154" s="322"/>
      <c r="S154" s="313"/>
      <c r="T154" s="313"/>
      <c r="U154" s="313"/>
      <c r="V154" s="313"/>
    </row>
    <row r="155" spans="1:22" ht="15" customHeight="1" x14ac:dyDescent="0.25">
      <c r="A155" s="330"/>
      <c r="O155" s="313"/>
      <c r="P155" s="313"/>
      <c r="Q155" s="313"/>
      <c r="R155" s="322"/>
      <c r="S155" s="313"/>
      <c r="T155" s="313"/>
      <c r="U155" s="313"/>
      <c r="V155" s="313"/>
    </row>
    <row r="156" spans="1:22" ht="15" customHeight="1" x14ac:dyDescent="0.25">
      <c r="O156" s="313"/>
      <c r="P156" s="313"/>
      <c r="Q156" s="313"/>
      <c r="R156" s="322"/>
      <c r="S156" s="313"/>
      <c r="T156" s="313"/>
      <c r="U156" s="313"/>
      <c r="V156" s="313"/>
    </row>
    <row r="157" spans="1:22" ht="15" customHeight="1" x14ac:dyDescent="0.25">
      <c r="A157" s="13" t="s">
        <v>569</v>
      </c>
      <c r="B157" s="331">
        <f t="shared" ref="B157:N157" si="45">SUMIFS(B$5:B$153,$A$5:$A$153,"*wages*",$A$5:$A$153,"&lt;&gt;"&amp;"*Total*")</f>
        <v>432062.82</v>
      </c>
      <c r="C157" s="331">
        <f t="shared" si="45"/>
        <v>425959.02999999997</v>
      </c>
      <c r="D157" s="331">
        <f t="shared" si="45"/>
        <v>410967.92</v>
      </c>
      <c r="E157" s="331">
        <f t="shared" si="45"/>
        <v>402704.62</v>
      </c>
      <c r="F157" s="331">
        <f t="shared" si="45"/>
        <v>421971.31</v>
      </c>
      <c r="G157" s="331">
        <f t="shared" si="45"/>
        <v>419679.63999999996</v>
      </c>
      <c r="H157" s="331">
        <f>SUMIFS(H$5:H$153,$A$5:$A$153,"*wages*",$A$5:$A$153,"&lt;&gt;"&amp;"*Total*")</f>
        <v>410266.74</v>
      </c>
      <c r="I157" s="331">
        <f>SUMIFS(I$5:I$153,$A$5:$A$153,"*wages*",$A$5:$A$153,"&lt;&gt;"&amp;"*Total*")</f>
        <v>411816.14999999997</v>
      </c>
      <c r="J157" s="331">
        <f>SUMIFS(J$5:J$153,$A$5:$A$153,"*wages*",$A$5:$A$153,"&lt;&gt;"&amp;"*Total*")</f>
        <v>393510.06</v>
      </c>
      <c r="K157" s="331">
        <f t="shared" si="45"/>
        <v>401578.17</v>
      </c>
      <c r="L157" s="331">
        <f t="shared" si="45"/>
        <v>307206.82</v>
      </c>
      <c r="M157" s="331">
        <f t="shared" si="45"/>
        <v>340746.45999999996</v>
      </c>
      <c r="N157" s="331">
        <f t="shared" si="45"/>
        <v>4778469.7400000012</v>
      </c>
      <c r="O157" s="313"/>
      <c r="P157" s="313"/>
      <c r="Q157" s="313"/>
      <c r="R157" s="322"/>
      <c r="S157" s="313"/>
      <c r="T157" s="313"/>
      <c r="U157" s="313"/>
      <c r="V157" s="313"/>
    </row>
  </sheetData>
  <autoFilter ref="A5:V152" xr:uid="{00000000-0009-0000-0000-000021000000}"/>
  <mergeCells count="4">
    <mergeCell ref="A1:N1"/>
    <mergeCell ref="A2:N2"/>
    <mergeCell ref="A3:N3"/>
    <mergeCell ref="U4:V4"/>
  </mergeCells>
  <pageMargins left="0.7" right="0.7" top="0.75" bottom="0.75" header="0" footer="0"/>
  <pageSetup orientation="portrait"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rgb="FF116F99"/>
  </sheetPr>
  <dimension ref="A1:Q116"/>
  <sheetViews>
    <sheetView workbookViewId="0">
      <pane xSplit="1" ySplit="5" topLeftCell="B75" activePane="bottomRight" state="frozen"/>
      <selection pane="topRight" activeCell="C1" sqref="C1"/>
      <selection pane="bottomLeft" activeCell="A6" sqref="A6"/>
      <selection pane="bottomRight" activeCell="C115" sqref="C115"/>
    </sheetView>
  </sheetViews>
  <sheetFormatPr defaultColWidth="14.42578125" defaultRowHeight="15" customHeight="1" outlineLevelCol="1" x14ac:dyDescent="0.25"/>
  <cols>
    <col min="1" max="1" width="58.42578125" customWidth="1"/>
    <col min="2" max="2" width="15.85546875" customWidth="1"/>
    <col min="3" max="3" width="15.5703125" customWidth="1"/>
    <col min="4" max="4" width="15.85546875" customWidth="1"/>
    <col min="5" max="5" width="15.85546875" customWidth="1" outlineLevel="1"/>
    <col min="6" max="6" width="13.42578125" customWidth="1" outlineLevel="1"/>
    <col min="7" max="7" width="13.85546875" customWidth="1" outlineLevel="1"/>
    <col min="8" max="8" width="13.5703125" customWidth="1" outlineLevel="1"/>
    <col min="9" max="9" width="12.85546875" customWidth="1" outlineLevel="1"/>
    <col min="10" max="12" width="13.85546875" customWidth="1" outlineLevel="1"/>
    <col min="13" max="13" width="15.85546875" customWidth="1" outlineLevel="1"/>
    <col min="14" max="14" width="12.5703125" bestFit="1" customWidth="1" outlineLevel="1"/>
    <col min="15" max="15" width="24.28515625" customWidth="1"/>
    <col min="16" max="17" width="43" customWidth="1"/>
    <col min="18" max="25" width="9.140625" customWidth="1"/>
  </cols>
  <sheetData>
    <row r="1" spans="1:17" ht="14.25" customHeight="1" x14ac:dyDescent="0.25">
      <c r="A1" s="698" t="s">
        <v>734</v>
      </c>
      <c r="B1" s="671"/>
      <c r="C1" s="671"/>
      <c r="D1" s="671"/>
      <c r="E1" s="671"/>
      <c r="F1" s="671"/>
      <c r="G1" s="671"/>
      <c r="H1" s="671"/>
      <c r="I1" s="671"/>
      <c r="J1" s="671"/>
      <c r="K1" s="671"/>
      <c r="L1" s="671"/>
      <c r="M1" s="671"/>
      <c r="N1" s="671"/>
      <c r="O1" s="188"/>
      <c r="P1" s="73"/>
      <c r="Q1" s="73"/>
    </row>
    <row r="2" spans="1:17" ht="14.25" customHeight="1" x14ac:dyDescent="0.25">
      <c r="A2" s="698" t="s">
        <v>570</v>
      </c>
      <c r="B2" s="671"/>
      <c r="C2" s="671"/>
      <c r="D2" s="671"/>
      <c r="E2" s="671"/>
      <c r="F2" s="671"/>
      <c r="G2" s="671"/>
      <c r="H2" s="671"/>
      <c r="I2" s="671"/>
      <c r="J2" s="671"/>
      <c r="K2" s="671"/>
      <c r="L2" s="671"/>
      <c r="M2" s="671"/>
      <c r="N2" s="671"/>
      <c r="O2" s="188"/>
      <c r="P2" s="73"/>
      <c r="Q2" s="73"/>
    </row>
    <row r="3" spans="1:17" ht="14.25" customHeight="1" x14ac:dyDescent="0.25">
      <c r="A3" s="699" t="str">
        <f>"As of "&amp;TEXT(Inputs!$C$2,"Mmmm d, yyyy")</f>
        <v>As of December 31, 2025</v>
      </c>
      <c r="B3" s="671"/>
      <c r="C3" s="671"/>
      <c r="D3" s="671"/>
      <c r="E3" s="671"/>
      <c r="F3" s="671"/>
      <c r="G3" s="671"/>
      <c r="H3" s="671"/>
      <c r="I3" s="671"/>
      <c r="J3" s="671"/>
      <c r="K3" s="671"/>
      <c r="L3" s="671"/>
      <c r="M3" s="671"/>
      <c r="N3" s="671"/>
      <c r="O3" s="188"/>
      <c r="P3" s="73"/>
      <c r="Q3" s="73"/>
    </row>
    <row r="4" spans="1:17" ht="14.25" customHeight="1" x14ac:dyDescent="0.25">
      <c r="O4" s="188"/>
      <c r="P4" s="73"/>
      <c r="Q4" s="73"/>
    </row>
    <row r="5" spans="1:17" ht="14.25" customHeight="1" x14ac:dyDescent="0.25">
      <c r="A5" s="316"/>
      <c r="B5" s="317">
        <f>'Dispatch BS-Monthly'!AI5</f>
        <v>45657</v>
      </c>
      <c r="C5" s="317">
        <f>'Dispatch BS-Monthly'!AJ5</f>
        <v>45688</v>
      </c>
      <c r="D5" s="317">
        <f>'Dispatch BS-Monthly'!AK5</f>
        <v>45716</v>
      </c>
      <c r="E5" s="317">
        <f>'Dispatch BS-Monthly'!AL5</f>
        <v>45747</v>
      </c>
      <c r="F5" s="317">
        <f>'Dispatch BS-Monthly'!AM5</f>
        <v>45777</v>
      </c>
      <c r="G5" s="317">
        <f>'Dispatch BS-Monthly'!AN5</f>
        <v>45808</v>
      </c>
      <c r="H5" s="317">
        <f>'Dispatch BS-Monthly'!AO5</f>
        <v>45838</v>
      </c>
      <c r="I5" s="317">
        <f>'Dispatch BS-Monthly'!AP5</f>
        <v>45869</v>
      </c>
      <c r="J5" s="317">
        <f>'Dispatch BS-Monthly'!AQ5</f>
        <v>45900</v>
      </c>
      <c r="K5" s="317">
        <f>'Dispatch BS-Monthly'!AR5</f>
        <v>45930</v>
      </c>
      <c r="L5" s="317">
        <f>'Dispatch BS-Monthly'!AS5</f>
        <v>45961</v>
      </c>
      <c r="M5" s="317">
        <f>'Dispatch BS-Monthly'!AT5</f>
        <v>45991</v>
      </c>
      <c r="N5" s="317">
        <f>'Dispatch BS-Monthly'!AU5</f>
        <v>46022</v>
      </c>
      <c r="O5" s="188"/>
      <c r="P5" s="332" t="s">
        <v>571</v>
      </c>
      <c r="Q5" s="332" t="s">
        <v>572</v>
      </c>
    </row>
    <row r="6" spans="1:17" ht="14.25" customHeight="1" x14ac:dyDescent="0.25">
      <c r="A6" s="319" t="s">
        <v>573</v>
      </c>
      <c r="B6" s="320"/>
      <c r="C6" s="320"/>
      <c r="D6" s="320"/>
      <c r="E6" s="320"/>
      <c r="F6" s="320"/>
      <c r="G6" s="320"/>
      <c r="H6" s="320"/>
      <c r="I6" s="320"/>
      <c r="J6" s="320"/>
      <c r="K6" s="320"/>
      <c r="L6" s="320"/>
      <c r="M6" s="320"/>
      <c r="N6" s="320"/>
      <c r="O6" s="188"/>
      <c r="P6" s="333"/>
      <c r="Q6" s="333"/>
    </row>
    <row r="7" spans="1:17" ht="14.25" customHeight="1" x14ac:dyDescent="0.25">
      <c r="A7" s="319" t="s">
        <v>574</v>
      </c>
      <c r="B7" s="320"/>
      <c r="C7" s="320"/>
      <c r="D7" s="320"/>
      <c r="E7" s="320"/>
      <c r="F7" s="320"/>
      <c r="G7" s="320"/>
      <c r="H7" s="320"/>
      <c r="I7" s="320"/>
      <c r="J7" s="320"/>
      <c r="K7" s="320"/>
      <c r="L7" s="320"/>
      <c r="M7" s="320"/>
      <c r="N7" s="320"/>
      <c r="O7" s="188"/>
      <c r="P7" s="333"/>
      <c r="Q7" s="333"/>
    </row>
    <row r="8" spans="1:17" ht="14.25" customHeight="1" x14ac:dyDescent="0.25">
      <c r="A8" s="319" t="s">
        <v>575</v>
      </c>
      <c r="B8" s="320"/>
      <c r="C8" s="320"/>
      <c r="D8" s="320"/>
      <c r="E8" s="320"/>
      <c r="F8" s="320"/>
      <c r="G8" s="320"/>
      <c r="H8" s="320"/>
      <c r="I8" s="320"/>
      <c r="J8" s="320"/>
      <c r="K8" s="320"/>
      <c r="L8" s="320"/>
      <c r="M8" s="320"/>
      <c r="N8" s="320"/>
      <c r="O8" s="188"/>
      <c r="P8" s="333"/>
      <c r="Q8" s="333"/>
    </row>
    <row r="9" spans="1:17" ht="14.25" customHeight="1" x14ac:dyDescent="0.25">
      <c r="A9" s="319" t="s">
        <v>576</v>
      </c>
      <c r="B9" s="320"/>
      <c r="C9" s="320"/>
      <c r="D9" s="325"/>
      <c r="E9" s="325"/>
      <c r="F9" s="325"/>
      <c r="G9" s="325"/>
      <c r="H9" s="325"/>
      <c r="I9" s="325"/>
      <c r="J9" s="325"/>
      <c r="K9" s="325"/>
      <c r="L9" s="325"/>
      <c r="M9" s="325"/>
      <c r="N9" s="325"/>
      <c r="O9" s="188"/>
      <c r="P9" s="333" t="s">
        <v>159</v>
      </c>
      <c r="Q9" s="333"/>
    </row>
    <row r="10" spans="1:17" ht="14.25" customHeight="1" x14ac:dyDescent="0.25">
      <c r="A10" s="319" t="s">
        <v>751</v>
      </c>
      <c r="B10" s="328">
        <v>133518.35</v>
      </c>
      <c r="C10" s="328">
        <v>496997.87</v>
      </c>
      <c r="D10" s="328">
        <v>1399967.79</v>
      </c>
      <c r="E10" s="328">
        <v>1644964.05</v>
      </c>
      <c r="F10" s="328">
        <v>324935.92000000016</v>
      </c>
      <c r="G10" s="328">
        <v>412001.38000000018</v>
      </c>
      <c r="H10" s="328">
        <v>281804.62000000017</v>
      </c>
      <c r="I10" s="328">
        <v>491944.58000000019</v>
      </c>
      <c r="J10" s="328">
        <v>270782.87000000023</v>
      </c>
      <c r="K10" s="328">
        <v>487745.06000000023</v>
      </c>
      <c r="L10" s="328">
        <v>219501.74000000022</v>
      </c>
      <c r="M10" s="328">
        <v>307938.83000000019</v>
      </c>
      <c r="N10" s="328">
        <v>46955.580000000191</v>
      </c>
      <c r="O10" s="188"/>
      <c r="P10" s="333" t="s">
        <v>159</v>
      </c>
      <c r="Q10" s="333"/>
    </row>
    <row r="11" spans="1:17" ht="14.25" customHeight="1" x14ac:dyDescent="0.25">
      <c r="A11" s="319" t="s">
        <v>580</v>
      </c>
      <c r="B11" s="328">
        <v>0</v>
      </c>
      <c r="C11" s="328">
        <v>0</v>
      </c>
      <c r="D11" s="328">
        <v>0</v>
      </c>
      <c r="E11" s="328">
        <v>0</v>
      </c>
      <c r="F11" s="328">
        <v>0</v>
      </c>
      <c r="G11" s="328">
        <v>0</v>
      </c>
      <c r="H11" s="328">
        <v>0</v>
      </c>
      <c r="I11" s="328">
        <v>0</v>
      </c>
      <c r="J11" s="328">
        <v>0</v>
      </c>
      <c r="K11" s="328">
        <v>0</v>
      </c>
      <c r="L11" s="328">
        <v>0</v>
      </c>
      <c r="M11" s="328">
        <v>0</v>
      </c>
      <c r="N11" s="328">
        <v>0</v>
      </c>
      <c r="O11" s="188"/>
      <c r="P11" s="333" t="s">
        <v>159</v>
      </c>
      <c r="Q11" s="333"/>
    </row>
    <row r="12" spans="1:17" ht="14.25" customHeight="1" x14ac:dyDescent="0.25">
      <c r="A12" s="319" t="s">
        <v>583</v>
      </c>
      <c r="B12" s="326">
        <f t="shared" ref="B12" si="0">((B9)+(B10))+(B11)</f>
        <v>133518.35</v>
      </c>
      <c r="C12" s="326">
        <f t="shared" ref="C12:N12" si="1">((C9)+(C10))+(C11)</f>
        <v>496997.87</v>
      </c>
      <c r="D12" s="326">
        <f t="shared" si="1"/>
        <v>1399967.79</v>
      </c>
      <c r="E12" s="326">
        <f t="shared" si="1"/>
        <v>1644964.05</v>
      </c>
      <c r="F12" s="326">
        <f t="shared" si="1"/>
        <v>324935.92000000016</v>
      </c>
      <c r="G12" s="326">
        <f t="shared" si="1"/>
        <v>412001.38000000018</v>
      </c>
      <c r="H12" s="326">
        <f t="shared" si="1"/>
        <v>281804.62000000017</v>
      </c>
      <c r="I12" s="326">
        <f t="shared" si="1"/>
        <v>491944.58000000019</v>
      </c>
      <c r="J12" s="326">
        <f t="shared" si="1"/>
        <v>270782.87000000023</v>
      </c>
      <c r="K12" s="326">
        <f t="shared" si="1"/>
        <v>487745.06000000023</v>
      </c>
      <c r="L12" s="326">
        <f t="shared" si="1"/>
        <v>219501.74000000022</v>
      </c>
      <c r="M12" s="326">
        <f t="shared" si="1"/>
        <v>307938.83000000019</v>
      </c>
      <c r="N12" s="326">
        <f t="shared" si="1"/>
        <v>46955.580000000191</v>
      </c>
      <c r="O12" s="188"/>
      <c r="P12" s="333"/>
      <c r="Q12" s="333"/>
    </row>
    <row r="13" spans="1:17" ht="14.25" customHeight="1" x14ac:dyDescent="0.25">
      <c r="A13" s="319" t="s">
        <v>584</v>
      </c>
      <c r="B13" s="326">
        <f t="shared" ref="B13" si="2">B12</f>
        <v>133518.35</v>
      </c>
      <c r="C13" s="326">
        <f t="shared" ref="C13:N13" si="3">C12</f>
        <v>496997.87</v>
      </c>
      <c r="D13" s="326">
        <f t="shared" si="3"/>
        <v>1399967.79</v>
      </c>
      <c r="E13" s="326">
        <f t="shared" si="3"/>
        <v>1644964.05</v>
      </c>
      <c r="F13" s="326">
        <f t="shared" si="3"/>
        <v>324935.92000000016</v>
      </c>
      <c r="G13" s="326">
        <f t="shared" si="3"/>
        <v>412001.38000000018</v>
      </c>
      <c r="H13" s="326">
        <f t="shared" si="3"/>
        <v>281804.62000000017</v>
      </c>
      <c r="I13" s="326">
        <f t="shared" si="3"/>
        <v>491944.58000000019</v>
      </c>
      <c r="J13" s="326">
        <f t="shared" si="3"/>
        <v>270782.87000000023</v>
      </c>
      <c r="K13" s="326">
        <f t="shared" si="3"/>
        <v>487745.06000000023</v>
      </c>
      <c r="L13" s="326">
        <f t="shared" si="3"/>
        <v>219501.74000000022</v>
      </c>
      <c r="M13" s="326">
        <f t="shared" si="3"/>
        <v>307938.83000000019</v>
      </c>
      <c r="N13" s="326">
        <f t="shared" si="3"/>
        <v>46955.580000000191</v>
      </c>
      <c r="O13" s="188"/>
      <c r="P13" s="333"/>
      <c r="Q13" s="333"/>
    </row>
    <row r="14" spans="1:17" ht="14.25" customHeight="1" x14ac:dyDescent="0.25">
      <c r="A14" s="319" t="s">
        <v>585</v>
      </c>
      <c r="B14" s="320"/>
      <c r="C14" s="320"/>
      <c r="D14" s="320"/>
      <c r="E14" s="320"/>
      <c r="F14" s="320"/>
      <c r="G14" s="320"/>
      <c r="H14" s="320"/>
      <c r="I14" s="320"/>
      <c r="J14" s="320"/>
      <c r="K14" s="320"/>
      <c r="L14" s="320"/>
      <c r="M14" s="320"/>
      <c r="N14" s="320"/>
      <c r="O14" s="188"/>
      <c r="P14" s="333"/>
      <c r="Q14" s="333"/>
    </row>
    <row r="15" spans="1:17" ht="14.25" customHeight="1" x14ac:dyDescent="0.25">
      <c r="A15" s="319" t="s">
        <v>586</v>
      </c>
      <c r="B15" s="328">
        <v>3832749.11</v>
      </c>
      <c r="C15" s="328">
        <v>3858132.05</v>
      </c>
      <c r="D15" s="328">
        <v>2182197.25</v>
      </c>
      <c r="E15" s="328">
        <v>2257252.33</v>
      </c>
      <c r="F15" s="328">
        <v>1398341.4300000002</v>
      </c>
      <c r="G15" s="328">
        <v>1278941.3700000001</v>
      </c>
      <c r="H15" s="328">
        <v>1873244.58</v>
      </c>
      <c r="I15" s="328">
        <v>892930.59000000008</v>
      </c>
      <c r="J15" s="328">
        <v>1458495.78</v>
      </c>
      <c r="K15" s="328">
        <v>2716621.45</v>
      </c>
      <c r="L15" s="328">
        <v>2865914.91</v>
      </c>
      <c r="M15" s="328">
        <v>2996492.26</v>
      </c>
      <c r="N15" s="328">
        <v>4565633.71</v>
      </c>
      <c r="O15" s="188"/>
      <c r="P15" s="333" t="s">
        <v>161</v>
      </c>
      <c r="Q15" s="333" t="s">
        <v>215</v>
      </c>
    </row>
    <row r="16" spans="1:17" ht="14.25" customHeight="1" x14ac:dyDescent="0.25">
      <c r="A16" s="319" t="s">
        <v>752</v>
      </c>
      <c r="B16" s="328">
        <v>0</v>
      </c>
      <c r="C16" s="328">
        <v>0</v>
      </c>
      <c r="D16" s="328">
        <v>0</v>
      </c>
      <c r="E16" s="328">
        <v>0</v>
      </c>
      <c r="F16" s="328">
        <v>0</v>
      </c>
      <c r="G16" s="328">
        <v>0</v>
      </c>
      <c r="H16" s="328">
        <v>0</v>
      </c>
      <c r="I16" s="328">
        <v>0</v>
      </c>
      <c r="J16" s="328">
        <v>0</v>
      </c>
      <c r="K16" s="328">
        <v>0</v>
      </c>
      <c r="L16" s="328">
        <v>0</v>
      </c>
      <c r="M16" s="328">
        <v>0</v>
      </c>
      <c r="N16" s="328">
        <v>0</v>
      </c>
      <c r="O16" s="188"/>
      <c r="P16" s="333" t="s">
        <v>161</v>
      </c>
      <c r="Q16" s="333" t="s">
        <v>215</v>
      </c>
    </row>
    <row r="17" spans="1:17" ht="14.25" customHeight="1" x14ac:dyDescent="0.25">
      <c r="A17" s="319" t="s">
        <v>753</v>
      </c>
      <c r="B17" s="328">
        <v>0</v>
      </c>
      <c r="C17" s="328">
        <v>0</v>
      </c>
      <c r="D17" s="328">
        <v>0</v>
      </c>
      <c r="E17" s="328">
        <v>0</v>
      </c>
      <c r="F17" s="328">
        <v>0</v>
      </c>
      <c r="G17" s="328">
        <v>0</v>
      </c>
      <c r="H17" s="328">
        <v>0</v>
      </c>
      <c r="I17" s="328">
        <v>0</v>
      </c>
      <c r="J17" s="328">
        <v>0</v>
      </c>
      <c r="K17" s="328">
        <v>0</v>
      </c>
      <c r="L17" s="328">
        <v>0</v>
      </c>
      <c r="M17" s="328">
        <v>0</v>
      </c>
      <c r="N17" s="328">
        <v>0</v>
      </c>
      <c r="O17" s="188"/>
      <c r="P17" s="333" t="s">
        <v>161</v>
      </c>
      <c r="Q17" s="333" t="s">
        <v>215</v>
      </c>
    </row>
    <row r="18" spans="1:17" ht="14.25" customHeight="1" x14ac:dyDescent="0.25">
      <c r="A18" s="319" t="s">
        <v>754</v>
      </c>
      <c r="B18" s="328">
        <v>0</v>
      </c>
      <c r="C18" s="328">
        <v>0</v>
      </c>
      <c r="D18" s="328">
        <v>0</v>
      </c>
      <c r="E18" s="328">
        <v>0</v>
      </c>
      <c r="F18" s="328">
        <v>0</v>
      </c>
      <c r="G18" s="328">
        <v>0</v>
      </c>
      <c r="H18" s="328">
        <v>0</v>
      </c>
      <c r="I18" s="328">
        <v>0</v>
      </c>
      <c r="J18" s="328">
        <v>0</v>
      </c>
      <c r="K18" s="328">
        <v>0</v>
      </c>
      <c r="L18" s="328">
        <v>0</v>
      </c>
      <c r="M18" s="328">
        <v>0</v>
      </c>
      <c r="N18" s="328">
        <v>0</v>
      </c>
      <c r="O18" s="188"/>
      <c r="P18" s="333" t="s">
        <v>161</v>
      </c>
      <c r="Q18" s="333" t="s">
        <v>215</v>
      </c>
    </row>
    <row r="19" spans="1:17" ht="14.25" customHeight="1" x14ac:dyDescent="0.25">
      <c r="A19" s="319" t="s">
        <v>590</v>
      </c>
      <c r="B19" s="328">
        <v>0</v>
      </c>
      <c r="C19" s="328">
        <v>8333.33</v>
      </c>
      <c r="D19" s="328">
        <v>23186.5</v>
      </c>
      <c r="E19" s="328">
        <v>0</v>
      </c>
      <c r="F19" s="328">
        <v>0</v>
      </c>
      <c r="G19" s="328">
        <v>0</v>
      </c>
      <c r="H19" s="328">
        <v>0</v>
      </c>
      <c r="I19" s="328">
        <v>0</v>
      </c>
      <c r="J19" s="328">
        <v>0</v>
      </c>
      <c r="K19" s="328">
        <v>0</v>
      </c>
      <c r="L19" s="328">
        <v>0</v>
      </c>
      <c r="M19" s="328">
        <v>0</v>
      </c>
      <c r="N19" s="328">
        <v>0</v>
      </c>
      <c r="O19" s="188"/>
      <c r="P19" s="333" t="s">
        <v>161</v>
      </c>
      <c r="Q19" s="333" t="s">
        <v>215</v>
      </c>
    </row>
    <row r="20" spans="1:17" ht="14.25" customHeight="1" x14ac:dyDescent="0.25">
      <c r="A20" s="319" t="s">
        <v>755</v>
      </c>
      <c r="B20" s="328">
        <v>0</v>
      </c>
      <c r="C20" s="328">
        <v>0</v>
      </c>
      <c r="D20" s="328">
        <v>0</v>
      </c>
      <c r="E20" s="328">
        <v>0</v>
      </c>
      <c r="F20" s="328">
        <v>0</v>
      </c>
      <c r="G20" s="328">
        <v>0</v>
      </c>
      <c r="H20" s="328">
        <v>0</v>
      </c>
      <c r="I20" s="328">
        <v>0</v>
      </c>
      <c r="J20" s="328">
        <v>0</v>
      </c>
      <c r="K20" s="328">
        <v>0</v>
      </c>
      <c r="L20" s="328">
        <v>0</v>
      </c>
      <c r="M20" s="328">
        <v>0</v>
      </c>
      <c r="N20" s="328">
        <v>0</v>
      </c>
      <c r="O20" s="188"/>
      <c r="P20" s="333" t="s">
        <v>161</v>
      </c>
      <c r="Q20" s="333" t="s">
        <v>215</v>
      </c>
    </row>
    <row r="21" spans="1:17" ht="14.25" customHeight="1" x14ac:dyDescent="0.25">
      <c r="A21" s="319" t="s">
        <v>587</v>
      </c>
      <c r="B21" s="326">
        <f>((((((B15)+(B16))+(B18))+(B19)))+(B20))+(B17)</f>
        <v>3832749.11</v>
      </c>
      <c r="C21" s="326">
        <f t="shared" ref="C21:N21" si="4">((((((C15)+(C16))+(C18))+(C19)))+(C20))+(C17)</f>
        <v>3866465.38</v>
      </c>
      <c r="D21" s="326">
        <f t="shared" si="4"/>
        <v>2205383.75</v>
      </c>
      <c r="E21" s="326">
        <f t="shared" si="4"/>
        <v>2257252.33</v>
      </c>
      <c r="F21" s="326">
        <f t="shared" si="4"/>
        <v>1398341.4300000002</v>
      </c>
      <c r="G21" s="326">
        <f t="shared" si="4"/>
        <v>1278941.3700000001</v>
      </c>
      <c r="H21" s="326">
        <f t="shared" si="4"/>
        <v>1873244.58</v>
      </c>
      <c r="I21" s="326">
        <f t="shared" si="4"/>
        <v>892930.59000000008</v>
      </c>
      <c r="J21" s="326">
        <f t="shared" si="4"/>
        <v>1458495.78</v>
      </c>
      <c r="K21" s="326">
        <f t="shared" si="4"/>
        <v>2716621.45</v>
      </c>
      <c r="L21" s="326">
        <f t="shared" si="4"/>
        <v>2865914.91</v>
      </c>
      <c r="M21" s="326">
        <f t="shared" si="4"/>
        <v>2996492.26</v>
      </c>
      <c r="N21" s="326">
        <f t="shared" si="4"/>
        <v>4565633.71</v>
      </c>
      <c r="O21" s="188"/>
      <c r="P21" s="333"/>
      <c r="Q21" s="333"/>
    </row>
    <row r="22" spans="1:17" ht="14.25" customHeight="1" x14ac:dyDescent="0.25">
      <c r="A22" s="319" t="s">
        <v>588</v>
      </c>
      <c r="B22" s="320"/>
      <c r="C22" s="320"/>
      <c r="D22" s="320"/>
      <c r="E22" s="320"/>
      <c r="F22" s="320"/>
      <c r="G22" s="320"/>
      <c r="H22" s="320"/>
      <c r="I22" s="320"/>
      <c r="J22" s="320"/>
      <c r="K22" s="320"/>
      <c r="L22" s="320"/>
      <c r="M22" s="320"/>
      <c r="N22" s="320"/>
      <c r="O22" s="188"/>
      <c r="P22" s="333"/>
      <c r="Q22" s="333"/>
    </row>
    <row r="23" spans="1:17" ht="14.25" customHeight="1" x14ac:dyDescent="0.25">
      <c r="A23" s="319" t="s">
        <v>591</v>
      </c>
      <c r="B23" s="328">
        <v>0</v>
      </c>
      <c r="C23" s="328">
        <v>0</v>
      </c>
      <c r="D23" s="328">
        <v>175722.25</v>
      </c>
      <c r="E23" s="328">
        <v>217178.75</v>
      </c>
      <c r="F23" s="328">
        <v>11534.5</v>
      </c>
      <c r="G23" s="328">
        <v>8289</v>
      </c>
      <c r="H23" s="328">
        <v>47307.5</v>
      </c>
      <c r="I23" s="328">
        <v>33140.639999999999</v>
      </c>
      <c r="J23" s="328">
        <v>33140.639999999999</v>
      </c>
      <c r="K23" s="328">
        <v>19942.830000000002</v>
      </c>
      <c r="L23" s="328">
        <v>19942.830000000002</v>
      </c>
      <c r="M23" s="328">
        <v>19942.830000000002</v>
      </c>
      <c r="N23" s="328">
        <v>-63</v>
      </c>
      <c r="O23" s="188"/>
      <c r="P23" s="333" t="s">
        <v>163</v>
      </c>
      <c r="Q23" s="333" t="s">
        <v>215</v>
      </c>
    </row>
    <row r="24" spans="1:17" ht="14.25" customHeight="1" x14ac:dyDescent="0.25">
      <c r="A24" s="319" t="s">
        <v>592</v>
      </c>
      <c r="B24" s="328">
        <v>0</v>
      </c>
      <c r="C24" s="328">
        <v>0</v>
      </c>
      <c r="D24" s="328">
        <v>0</v>
      </c>
      <c r="E24" s="328">
        <v>0</v>
      </c>
      <c r="F24" s="328">
        <v>0</v>
      </c>
      <c r="G24" s="328">
        <v>0</v>
      </c>
      <c r="H24" s="328">
        <v>0</v>
      </c>
      <c r="I24" s="328">
        <v>0</v>
      </c>
      <c r="J24" s="328">
        <v>0</v>
      </c>
      <c r="K24" s="328">
        <v>0</v>
      </c>
      <c r="L24" s="328">
        <v>0</v>
      </c>
      <c r="M24" s="328">
        <v>0</v>
      </c>
      <c r="N24" s="328">
        <v>0</v>
      </c>
      <c r="O24" s="188"/>
      <c r="P24" s="333" t="s">
        <v>161</v>
      </c>
      <c r="Q24" s="333" t="s">
        <v>215</v>
      </c>
    </row>
    <row r="25" spans="1:17" ht="14.25" customHeight="1" x14ac:dyDescent="0.25">
      <c r="A25" s="319" t="s">
        <v>756</v>
      </c>
      <c r="B25" s="328">
        <v>0</v>
      </c>
      <c r="C25" s="328">
        <v>0</v>
      </c>
      <c r="D25" s="328">
        <v>0</v>
      </c>
      <c r="E25" s="328">
        <v>0</v>
      </c>
      <c r="F25" s="328">
        <v>0</v>
      </c>
      <c r="G25" s="328">
        <v>0</v>
      </c>
      <c r="H25" s="328">
        <v>0</v>
      </c>
      <c r="I25" s="328">
        <v>0</v>
      </c>
      <c r="J25" s="328">
        <v>0</v>
      </c>
      <c r="K25" s="328">
        <v>0</v>
      </c>
      <c r="L25" s="328">
        <v>0</v>
      </c>
      <c r="M25" s="328">
        <v>0</v>
      </c>
      <c r="N25" s="328">
        <v>0</v>
      </c>
      <c r="O25" s="188"/>
      <c r="P25" s="333" t="s">
        <v>167</v>
      </c>
      <c r="Q25" s="333" t="s">
        <v>167</v>
      </c>
    </row>
    <row r="26" spans="1:17" ht="14.25" customHeight="1" x14ac:dyDescent="0.25">
      <c r="A26" s="319" t="s">
        <v>593</v>
      </c>
      <c r="B26" s="328">
        <v>0</v>
      </c>
      <c r="C26" s="328">
        <v>0</v>
      </c>
      <c r="D26" s="328">
        <v>0</v>
      </c>
      <c r="E26" s="328">
        <v>0</v>
      </c>
      <c r="F26" s="328">
        <v>0</v>
      </c>
      <c r="G26" s="328">
        <v>0</v>
      </c>
      <c r="H26" s="328">
        <v>0</v>
      </c>
      <c r="I26" s="328">
        <v>0</v>
      </c>
      <c r="J26" s="328">
        <v>0</v>
      </c>
      <c r="K26" s="328">
        <v>0</v>
      </c>
      <c r="L26" s="328">
        <v>0</v>
      </c>
      <c r="M26" s="328">
        <v>0</v>
      </c>
      <c r="N26" s="328">
        <v>0</v>
      </c>
      <c r="O26" s="188"/>
      <c r="P26" s="333" t="s">
        <v>167</v>
      </c>
      <c r="Q26" s="333" t="s">
        <v>167</v>
      </c>
    </row>
    <row r="27" spans="1:17" ht="14.25" customHeight="1" x14ac:dyDescent="0.25">
      <c r="A27" s="319" t="s">
        <v>594</v>
      </c>
      <c r="B27" s="328">
        <v>241908.37000000002</v>
      </c>
      <c r="C27" s="328">
        <v>161455.39000000001</v>
      </c>
      <c r="D27" s="328">
        <v>139896.48000000001</v>
      </c>
      <c r="E27" s="328">
        <v>128277.01000000001</v>
      </c>
      <c r="F27" s="328">
        <v>103565.48000000001</v>
      </c>
      <c r="G27" s="328">
        <v>81850.970000000016</v>
      </c>
      <c r="H27" s="328">
        <v>95540.410000000018</v>
      </c>
      <c r="I27" s="328">
        <v>81654.640000000014</v>
      </c>
      <c r="J27" s="328">
        <v>123263.87000000002</v>
      </c>
      <c r="K27" s="328">
        <v>131138.53000000003</v>
      </c>
      <c r="L27" s="328">
        <v>51177.000000000029</v>
      </c>
      <c r="M27" s="328">
        <v>25862.47000000003</v>
      </c>
      <c r="N27" s="328">
        <v>256120.53000000003</v>
      </c>
      <c r="O27" s="188"/>
      <c r="P27" s="333" t="s">
        <v>165</v>
      </c>
      <c r="Q27" s="333" t="s">
        <v>165</v>
      </c>
    </row>
    <row r="28" spans="1:17" ht="14.25" customHeight="1" x14ac:dyDescent="0.25">
      <c r="A28" s="319" t="s">
        <v>757</v>
      </c>
      <c r="B28" s="328">
        <v>2209</v>
      </c>
      <c r="C28" s="328">
        <v>2209</v>
      </c>
      <c r="D28" s="328">
        <v>2209</v>
      </c>
      <c r="E28" s="328">
        <v>2209</v>
      </c>
      <c r="F28" s="328">
        <v>2209</v>
      </c>
      <c r="G28" s="328">
        <v>2209</v>
      </c>
      <c r="H28" s="328">
        <v>2209</v>
      </c>
      <c r="I28" s="328">
        <v>2209</v>
      </c>
      <c r="J28" s="328">
        <v>2209</v>
      </c>
      <c r="K28" s="328">
        <v>2209</v>
      </c>
      <c r="L28" s="328">
        <v>2209</v>
      </c>
      <c r="M28" s="328">
        <v>2209</v>
      </c>
      <c r="N28" s="328">
        <v>2209</v>
      </c>
      <c r="O28" s="188"/>
      <c r="P28" s="333" t="s">
        <v>167</v>
      </c>
      <c r="Q28" s="333" t="s">
        <v>167</v>
      </c>
    </row>
    <row r="29" spans="1:17" ht="14.25" customHeight="1" x14ac:dyDescent="0.25">
      <c r="A29" s="319" t="s">
        <v>596</v>
      </c>
      <c r="B29" s="328">
        <v>281687.95</v>
      </c>
      <c r="C29" s="328">
        <v>281687.95</v>
      </c>
      <c r="D29" s="328">
        <v>281687.95</v>
      </c>
      <c r="E29" s="328">
        <v>281687.95</v>
      </c>
      <c r="F29" s="328">
        <v>281687.95</v>
      </c>
      <c r="G29" s="328">
        <v>281687.95</v>
      </c>
      <c r="H29" s="328">
        <v>281687.95</v>
      </c>
      <c r="I29" s="328">
        <v>281687.95</v>
      </c>
      <c r="J29" s="328">
        <v>281687.95</v>
      </c>
      <c r="K29" s="328">
        <v>281687.95</v>
      </c>
      <c r="L29" s="328">
        <v>281687.95</v>
      </c>
      <c r="M29" s="328">
        <v>281687.95</v>
      </c>
      <c r="N29" s="328">
        <v>281687.95</v>
      </c>
      <c r="O29" s="188"/>
      <c r="P29" s="333" t="s">
        <v>166</v>
      </c>
      <c r="Q29" s="333" t="s">
        <v>216</v>
      </c>
    </row>
    <row r="30" spans="1:17" ht="14.25" customHeight="1" x14ac:dyDescent="0.25">
      <c r="A30" s="319" t="s">
        <v>597</v>
      </c>
      <c r="B30" s="326">
        <f>(((B26)+(B27))+(B28))+(B29)+B23+B25</f>
        <v>525805.32000000007</v>
      </c>
      <c r="C30" s="326">
        <f t="shared" ref="C30:N30" si="5">(((C26)+(C27))+(C28))+(C29)+C23+C25</f>
        <v>445352.34</v>
      </c>
      <c r="D30" s="326">
        <f t="shared" si="5"/>
        <v>599515.68000000005</v>
      </c>
      <c r="E30" s="326">
        <f t="shared" si="5"/>
        <v>629352.71</v>
      </c>
      <c r="F30" s="326">
        <f t="shared" si="5"/>
        <v>398996.93000000005</v>
      </c>
      <c r="G30" s="326">
        <f t="shared" si="5"/>
        <v>374036.92000000004</v>
      </c>
      <c r="H30" s="326">
        <f t="shared" si="5"/>
        <v>426744.86000000004</v>
      </c>
      <c r="I30" s="326">
        <f t="shared" si="5"/>
        <v>398692.23000000004</v>
      </c>
      <c r="J30" s="326">
        <f t="shared" si="5"/>
        <v>440301.46000000008</v>
      </c>
      <c r="K30" s="326">
        <f t="shared" si="5"/>
        <v>434978.31000000006</v>
      </c>
      <c r="L30" s="326">
        <f t="shared" si="5"/>
        <v>355016.78000000009</v>
      </c>
      <c r="M30" s="326">
        <f t="shared" si="5"/>
        <v>329702.25000000006</v>
      </c>
      <c r="N30" s="326">
        <f t="shared" si="5"/>
        <v>539954.48</v>
      </c>
      <c r="O30" s="188"/>
      <c r="P30" s="333"/>
      <c r="Q30" s="333"/>
    </row>
    <row r="31" spans="1:17" ht="14.25" customHeight="1" x14ac:dyDescent="0.25">
      <c r="A31" s="319" t="s">
        <v>599</v>
      </c>
      <c r="B31" s="326">
        <f t="shared" ref="B31" si="6">B30+B25</f>
        <v>525805.32000000007</v>
      </c>
      <c r="C31" s="326">
        <f t="shared" ref="C31:N31" si="7">C30+C25</f>
        <v>445352.34</v>
      </c>
      <c r="D31" s="326">
        <f t="shared" si="7"/>
        <v>599515.68000000005</v>
      </c>
      <c r="E31" s="326">
        <f t="shared" si="7"/>
        <v>629352.71</v>
      </c>
      <c r="F31" s="326">
        <f t="shared" si="7"/>
        <v>398996.93000000005</v>
      </c>
      <c r="G31" s="326">
        <f t="shared" si="7"/>
        <v>374036.92000000004</v>
      </c>
      <c r="H31" s="326">
        <f t="shared" si="7"/>
        <v>426744.86000000004</v>
      </c>
      <c r="I31" s="326">
        <f t="shared" si="7"/>
        <v>398692.23000000004</v>
      </c>
      <c r="J31" s="326">
        <f t="shared" si="7"/>
        <v>440301.46000000008</v>
      </c>
      <c r="K31" s="326">
        <f t="shared" si="7"/>
        <v>434978.31000000006</v>
      </c>
      <c r="L31" s="326">
        <f t="shared" si="7"/>
        <v>355016.78000000009</v>
      </c>
      <c r="M31" s="326">
        <f t="shared" si="7"/>
        <v>329702.25000000006</v>
      </c>
      <c r="N31" s="326">
        <f t="shared" si="7"/>
        <v>539954.48</v>
      </c>
      <c r="O31" s="188"/>
      <c r="P31" s="333"/>
      <c r="Q31" s="333"/>
    </row>
    <row r="32" spans="1:17" ht="14.25" customHeight="1" x14ac:dyDescent="0.25">
      <c r="A32" s="319" t="s">
        <v>600</v>
      </c>
      <c r="B32" s="326">
        <f t="shared" ref="B32" si="8">((B13)+(B21))+(B31)</f>
        <v>4492072.78</v>
      </c>
      <c r="C32" s="326">
        <f t="shared" ref="C32:N32" si="9">((C13)+(C21))+(C31)</f>
        <v>4808815.59</v>
      </c>
      <c r="D32" s="326">
        <f t="shared" si="9"/>
        <v>4204867.22</v>
      </c>
      <c r="E32" s="326">
        <f t="shared" si="9"/>
        <v>4531569.09</v>
      </c>
      <c r="F32" s="326">
        <f t="shared" si="9"/>
        <v>2122274.2800000003</v>
      </c>
      <c r="G32" s="326">
        <f t="shared" si="9"/>
        <v>2064979.6700000004</v>
      </c>
      <c r="H32" s="326">
        <f t="shared" si="9"/>
        <v>2581794.06</v>
      </c>
      <c r="I32" s="326">
        <f t="shared" si="9"/>
        <v>1783567.4000000004</v>
      </c>
      <c r="J32" s="326">
        <f t="shared" si="9"/>
        <v>2169580.1100000003</v>
      </c>
      <c r="K32" s="326">
        <f t="shared" si="9"/>
        <v>3639344.8200000003</v>
      </c>
      <c r="L32" s="326">
        <f t="shared" si="9"/>
        <v>3440433.4300000006</v>
      </c>
      <c r="M32" s="326">
        <f t="shared" si="9"/>
        <v>3634133.34</v>
      </c>
      <c r="N32" s="326">
        <f t="shared" si="9"/>
        <v>5152543.7699999996</v>
      </c>
      <c r="O32" s="188"/>
      <c r="P32" s="333"/>
      <c r="Q32" s="333"/>
    </row>
    <row r="33" spans="1:17" ht="14.25" customHeight="1" x14ac:dyDescent="0.25">
      <c r="A33" s="319" t="s">
        <v>601</v>
      </c>
      <c r="B33" s="320"/>
      <c r="C33" s="320"/>
      <c r="D33" s="320"/>
      <c r="E33" s="320"/>
      <c r="F33" s="320"/>
      <c r="G33" s="320"/>
      <c r="H33" s="320"/>
      <c r="I33" s="320"/>
      <c r="J33" s="320"/>
      <c r="K33" s="320"/>
      <c r="L33" s="320"/>
      <c r="M33" s="320"/>
      <c r="N33" s="320"/>
      <c r="O33" s="188"/>
      <c r="P33" s="333"/>
      <c r="Q33" s="333"/>
    </row>
    <row r="34" spans="1:17" ht="14.25" customHeight="1" x14ac:dyDescent="0.25">
      <c r="A34" s="319" t="s">
        <v>602</v>
      </c>
      <c r="B34" s="328">
        <v>0</v>
      </c>
      <c r="C34" s="328">
        <v>0</v>
      </c>
      <c r="D34" s="328">
        <v>0</v>
      </c>
      <c r="E34" s="328">
        <v>0</v>
      </c>
      <c r="F34" s="328">
        <v>0</v>
      </c>
      <c r="G34" s="328">
        <v>0</v>
      </c>
      <c r="H34" s="328">
        <v>0</v>
      </c>
      <c r="I34" s="328">
        <v>0</v>
      </c>
      <c r="J34" s="328">
        <v>0</v>
      </c>
      <c r="K34" s="328">
        <v>0</v>
      </c>
      <c r="L34" s="328">
        <v>0</v>
      </c>
      <c r="M34" s="328">
        <v>0</v>
      </c>
      <c r="N34" s="328">
        <v>0</v>
      </c>
      <c r="O34" s="188"/>
      <c r="P34" s="333" t="s">
        <v>170</v>
      </c>
      <c r="Q34" s="333" t="s">
        <v>228</v>
      </c>
    </row>
    <row r="35" spans="1:17" ht="14.25" customHeight="1" x14ac:dyDescent="0.25">
      <c r="A35" s="319" t="s">
        <v>603</v>
      </c>
      <c r="B35" s="328">
        <v>5054.34</v>
      </c>
      <c r="C35" s="328">
        <v>5054.34</v>
      </c>
      <c r="D35" s="328">
        <v>5054.34</v>
      </c>
      <c r="E35" s="328">
        <v>5054.34</v>
      </c>
      <c r="F35" s="328">
        <v>5054.34</v>
      </c>
      <c r="G35" s="328">
        <v>5054.34</v>
      </c>
      <c r="H35" s="328">
        <v>5054.34</v>
      </c>
      <c r="I35" s="328">
        <v>7001.76</v>
      </c>
      <c r="J35" s="328">
        <v>7001.76</v>
      </c>
      <c r="K35" s="328">
        <v>7001.76</v>
      </c>
      <c r="L35" s="328">
        <v>7001.76</v>
      </c>
      <c r="M35" s="328">
        <v>7001.76</v>
      </c>
      <c r="N35" s="328">
        <v>7001.76</v>
      </c>
      <c r="O35" s="188"/>
      <c r="P35" s="333" t="s">
        <v>170</v>
      </c>
      <c r="Q35" s="333" t="s">
        <v>228</v>
      </c>
    </row>
    <row r="36" spans="1:17" ht="14.25" customHeight="1" x14ac:dyDescent="0.25">
      <c r="A36" s="319" t="s">
        <v>605</v>
      </c>
      <c r="B36" s="328">
        <v>-721.35</v>
      </c>
      <c r="C36" s="328">
        <v>-931.95</v>
      </c>
      <c r="D36" s="328">
        <v>-1142.55</v>
      </c>
      <c r="E36" s="328">
        <v>-1353.1499999999999</v>
      </c>
      <c r="F36" s="328">
        <v>-1563.7499999999998</v>
      </c>
      <c r="G36" s="328">
        <v>-1774.3499999999997</v>
      </c>
      <c r="H36" s="328">
        <v>-1984.9399999999996</v>
      </c>
      <c r="I36" s="328">
        <v>-2276.6799999999994</v>
      </c>
      <c r="J36" s="328">
        <v>-2568.4199999999992</v>
      </c>
      <c r="K36" s="328">
        <v>-2860.1599999999989</v>
      </c>
      <c r="L36" s="328">
        <v>-3151.8999999999987</v>
      </c>
      <c r="M36" s="328">
        <v>-3443.6399999999985</v>
      </c>
      <c r="N36" s="328">
        <v>-3735.3799999999983</v>
      </c>
      <c r="O36" s="188"/>
      <c r="P36" s="333" t="s">
        <v>170</v>
      </c>
      <c r="Q36" s="333" t="s">
        <v>209</v>
      </c>
    </row>
    <row r="37" spans="1:17" ht="14.25" customHeight="1" x14ac:dyDescent="0.25">
      <c r="A37" s="319" t="s">
        <v>606</v>
      </c>
      <c r="B37" s="326">
        <f t="shared" ref="B37" si="10">((B34)+(B35))+(B36)</f>
        <v>4332.99</v>
      </c>
      <c r="C37" s="326">
        <f t="shared" ref="C37:N37" si="11">((C34)+(C35))+(C36)</f>
        <v>4122.3900000000003</v>
      </c>
      <c r="D37" s="326">
        <f t="shared" si="11"/>
        <v>3911.79</v>
      </c>
      <c r="E37" s="326">
        <f t="shared" si="11"/>
        <v>3701.1900000000005</v>
      </c>
      <c r="F37" s="326">
        <f t="shared" si="11"/>
        <v>3490.59</v>
      </c>
      <c r="G37" s="326">
        <f t="shared" si="11"/>
        <v>3279.9900000000007</v>
      </c>
      <c r="H37" s="326">
        <f t="shared" si="11"/>
        <v>3069.4000000000005</v>
      </c>
      <c r="I37" s="326">
        <f t="shared" si="11"/>
        <v>4725.0800000000008</v>
      </c>
      <c r="J37" s="326">
        <f t="shared" si="11"/>
        <v>4433.3400000000011</v>
      </c>
      <c r="K37" s="326">
        <f t="shared" si="11"/>
        <v>4141.6000000000013</v>
      </c>
      <c r="L37" s="326">
        <f t="shared" si="11"/>
        <v>3849.8600000000015</v>
      </c>
      <c r="M37" s="326">
        <f t="shared" si="11"/>
        <v>3558.1200000000017</v>
      </c>
      <c r="N37" s="326">
        <f t="shared" si="11"/>
        <v>3266.3800000000019</v>
      </c>
      <c r="O37" s="188"/>
      <c r="P37" s="333"/>
      <c r="Q37" s="333"/>
    </row>
    <row r="38" spans="1:17" ht="14.25" customHeight="1" x14ac:dyDescent="0.25">
      <c r="A38" s="319" t="s">
        <v>615</v>
      </c>
      <c r="B38" s="326">
        <f t="shared" ref="B38" si="12">B37</f>
        <v>4332.99</v>
      </c>
      <c r="C38" s="326">
        <f t="shared" ref="C38:N38" si="13">C37</f>
        <v>4122.3900000000003</v>
      </c>
      <c r="D38" s="326">
        <f t="shared" si="13"/>
        <v>3911.79</v>
      </c>
      <c r="E38" s="326">
        <f t="shared" si="13"/>
        <v>3701.1900000000005</v>
      </c>
      <c r="F38" s="326">
        <f t="shared" si="13"/>
        <v>3490.59</v>
      </c>
      <c r="G38" s="326">
        <f t="shared" si="13"/>
        <v>3279.9900000000007</v>
      </c>
      <c r="H38" s="326">
        <f t="shared" si="13"/>
        <v>3069.4000000000005</v>
      </c>
      <c r="I38" s="326">
        <f t="shared" si="13"/>
        <v>4725.0800000000008</v>
      </c>
      <c r="J38" s="326">
        <f t="shared" si="13"/>
        <v>4433.3400000000011</v>
      </c>
      <c r="K38" s="326">
        <f t="shared" si="13"/>
        <v>4141.6000000000013</v>
      </c>
      <c r="L38" s="326">
        <f t="shared" si="13"/>
        <v>3849.8600000000015</v>
      </c>
      <c r="M38" s="326">
        <f t="shared" si="13"/>
        <v>3558.1200000000017</v>
      </c>
      <c r="N38" s="326">
        <f t="shared" si="13"/>
        <v>3266.3800000000019</v>
      </c>
      <c r="O38" s="188"/>
      <c r="P38" s="333"/>
      <c r="Q38" s="333"/>
    </row>
    <row r="39" spans="1:17" ht="14.25" customHeight="1" x14ac:dyDescent="0.25">
      <c r="A39" s="319" t="s">
        <v>616</v>
      </c>
      <c r="B39" s="320"/>
      <c r="C39" s="320"/>
      <c r="D39" s="320"/>
      <c r="E39" s="320"/>
      <c r="F39" s="320"/>
      <c r="G39" s="320"/>
      <c r="H39" s="320"/>
      <c r="I39" s="320"/>
      <c r="J39" s="320"/>
      <c r="K39" s="320"/>
      <c r="L39" s="320"/>
      <c r="M39" s="320"/>
      <c r="N39" s="320"/>
      <c r="O39" s="188"/>
      <c r="P39" s="333"/>
      <c r="Q39" s="333"/>
    </row>
    <row r="40" spans="1:17" ht="14.25" customHeight="1" x14ac:dyDescent="0.25">
      <c r="A40" s="639" t="s">
        <v>758</v>
      </c>
      <c r="B40" s="328">
        <v>0</v>
      </c>
      <c r="C40" s="328">
        <v>0</v>
      </c>
      <c r="D40" s="328">
        <v>0</v>
      </c>
      <c r="E40" s="328">
        <v>-3279.32</v>
      </c>
      <c r="F40" s="328">
        <v>-1505670.06</v>
      </c>
      <c r="G40" s="328">
        <v>-1510420.77</v>
      </c>
      <c r="H40" s="328">
        <v>-1638412.29</v>
      </c>
      <c r="I40" s="328">
        <v>-1641207.92</v>
      </c>
      <c r="J40" s="328">
        <v>-1647197.7</v>
      </c>
      <c r="K40" s="328">
        <v>-1649693.91</v>
      </c>
      <c r="L40" s="328">
        <v>-1654953.03</v>
      </c>
      <c r="M40" s="328">
        <v>-2546100.79</v>
      </c>
      <c r="N40" s="328">
        <v>-2929083.87</v>
      </c>
      <c r="O40" s="188"/>
      <c r="P40" s="333" t="s">
        <v>217</v>
      </c>
      <c r="Q40" s="333" t="s">
        <v>217</v>
      </c>
    </row>
    <row r="41" spans="1:17" ht="14.25" customHeight="1" x14ac:dyDescent="0.25">
      <c r="A41" s="319" t="s">
        <v>618</v>
      </c>
      <c r="B41" s="328">
        <v>0</v>
      </c>
      <c r="C41" s="328">
        <v>0</v>
      </c>
      <c r="D41" s="328">
        <v>0</v>
      </c>
      <c r="E41" s="328">
        <v>0</v>
      </c>
      <c r="F41" s="328">
        <v>0</v>
      </c>
      <c r="G41" s="328">
        <v>0</v>
      </c>
      <c r="H41" s="328">
        <v>0</v>
      </c>
      <c r="I41" s="328">
        <v>0</v>
      </c>
      <c r="J41" s="328">
        <v>0</v>
      </c>
      <c r="K41" s="328">
        <v>0</v>
      </c>
      <c r="L41" s="328">
        <v>0</v>
      </c>
      <c r="M41" s="328">
        <v>0</v>
      </c>
      <c r="N41" s="328">
        <v>0</v>
      </c>
      <c r="O41" s="188"/>
      <c r="P41" s="333"/>
      <c r="Q41" s="333"/>
    </row>
    <row r="42" spans="1:17" ht="14.25" customHeight="1" x14ac:dyDescent="0.25">
      <c r="A42" s="319" t="s">
        <v>759</v>
      </c>
      <c r="B42" s="328">
        <v>385367.12</v>
      </c>
      <c r="C42" s="328">
        <v>385367.12</v>
      </c>
      <c r="D42" s="328">
        <v>385367.12</v>
      </c>
      <c r="E42" s="328">
        <v>0</v>
      </c>
      <c r="F42" s="328">
        <v>0</v>
      </c>
      <c r="G42" s="328">
        <v>0</v>
      </c>
      <c r="H42" s="328">
        <v>0</v>
      </c>
      <c r="I42" s="328">
        <v>0</v>
      </c>
      <c r="J42" s="328">
        <v>0</v>
      </c>
      <c r="K42" s="328">
        <v>0</v>
      </c>
      <c r="L42" s="328">
        <v>0</v>
      </c>
      <c r="M42" s="328">
        <v>0</v>
      </c>
      <c r="N42" s="328">
        <v>0</v>
      </c>
      <c r="O42" s="188"/>
      <c r="P42" s="333" t="s">
        <v>178</v>
      </c>
      <c r="Q42" s="333" t="s">
        <v>178</v>
      </c>
    </row>
    <row r="43" spans="1:17" ht="14.25" customHeight="1" x14ac:dyDescent="0.25">
      <c r="A43" s="319" t="s">
        <v>620</v>
      </c>
      <c r="B43" s="328">
        <v>-385367.12</v>
      </c>
      <c r="C43" s="328">
        <v>-385367.12</v>
      </c>
      <c r="D43" s="328">
        <v>-385367.12</v>
      </c>
      <c r="E43" s="328">
        <v>0</v>
      </c>
      <c r="F43" s="328">
        <v>0</v>
      </c>
      <c r="G43" s="328">
        <v>0</v>
      </c>
      <c r="H43" s="328">
        <v>0</v>
      </c>
      <c r="I43" s="328">
        <v>0</v>
      </c>
      <c r="J43" s="328">
        <v>0</v>
      </c>
      <c r="K43" s="328">
        <v>0</v>
      </c>
      <c r="L43" s="328">
        <v>0</v>
      </c>
      <c r="M43" s="328">
        <v>0</v>
      </c>
      <c r="N43" s="328">
        <v>0</v>
      </c>
      <c r="O43" s="188"/>
      <c r="P43" s="333" t="s">
        <v>178</v>
      </c>
      <c r="Q43" s="333" t="s">
        <v>210</v>
      </c>
    </row>
    <row r="44" spans="1:17" ht="14.25" customHeight="1" x14ac:dyDescent="0.25">
      <c r="A44" s="319" t="s">
        <v>621</v>
      </c>
      <c r="B44" s="326">
        <f>(B42)+(B43)</f>
        <v>0</v>
      </c>
      <c r="C44" s="326">
        <f t="shared" ref="C44:N44" si="14">(C42)+(C43)</f>
        <v>0</v>
      </c>
      <c r="D44" s="326">
        <f t="shared" si="14"/>
        <v>0</v>
      </c>
      <c r="E44" s="326">
        <f t="shared" si="14"/>
        <v>0</v>
      </c>
      <c r="F44" s="326">
        <f t="shared" si="14"/>
        <v>0</v>
      </c>
      <c r="G44" s="326">
        <f t="shared" si="14"/>
        <v>0</v>
      </c>
      <c r="H44" s="326">
        <f t="shared" si="14"/>
        <v>0</v>
      </c>
      <c r="I44" s="326">
        <f t="shared" si="14"/>
        <v>0</v>
      </c>
      <c r="J44" s="326">
        <f t="shared" si="14"/>
        <v>0</v>
      </c>
      <c r="K44" s="326">
        <f t="shared" si="14"/>
        <v>0</v>
      </c>
      <c r="L44" s="326">
        <f t="shared" si="14"/>
        <v>0</v>
      </c>
      <c r="M44" s="326">
        <f t="shared" si="14"/>
        <v>0</v>
      </c>
      <c r="N44" s="326">
        <f t="shared" si="14"/>
        <v>0</v>
      </c>
      <c r="O44" s="188"/>
      <c r="P44" s="333"/>
      <c r="Q44" s="333"/>
    </row>
    <row r="45" spans="1:17" ht="14.25" customHeight="1" x14ac:dyDescent="0.25">
      <c r="A45" s="319" t="s">
        <v>607</v>
      </c>
      <c r="B45" s="328">
        <v>0</v>
      </c>
      <c r="C45" s="328">
        <v>0</v>
      </c>
      <c r="D45" s="328">
        <v>0</v>
      </c>
      <c r="E45" s="328">
        <v>0</v>
      </c>
      <c r="F45" s="328">
        <v>0</v>
      </c>
      <c r="G45" s="328">
        <v>0</v>
      </c>
      <c r="H45" s="328">
        <v>0</v>
      </c>
      <c r="I45" s="328">
        <v>0</v>
      </c>
      <c r="J45" s="328">
        <v>0</v>
      </c>
      <c r="K45" s="328">
        <v>0</v>
      </c>
      <c r="L45" s="328">
        <v>0</v>
      </c>
      <c r="M45" s="328">
        <v>0</v>
      </c>
      <c r="N45" s="328">
        <v>0</v>
      </c>
      <c r="O45" s="188"/>
      <c r="P45" s="333"/>
      <c r="Q45" s="333"/>
    </row>
    <row r="46" spans="1:17" ht="14.25" customHeight="1" x14ac:dyDescent="0.25">
      <c r="A46" s="319" t="s">
        <v>608</v>
      </c>
      <c r="B46" s="328">
        <v>500000</v>
      </c>
      <c r="C46" s="328">
        <v>500000</v>
      </c>
      <c r="D46" s="328">
        <v>500000</v>
      </c>
      <c r="E46" s="328">
        <v>500000</v>
      </c>
      <c r="F46" s="328">
        <v>500000</v>
      </c>
      <c r="G46" s="328">
        <v>500000</v>
      </c>
      <c r="H46" s="328">
        <v>500000</v>
      </c>
      <c r="I46" s="328">
        <v>500000</v>
      </c>
      <c r="J46" s="328">
        <v>500000</v>
      </c>
      <c r="K46" s="328">
        <v>500000</v>
      </c>
      <c r="L46" s="328">
        <v>500000</v>
      </c>
      <c r="M46" s="328">
        <v>500000</v>
      </c>
      <c r="N46" s="328">
        <v>500000</v>
      </c>
      <c r="O46" s="188"/>
      <c r="P46" s="333" t="s">
        <v>173</v>
      </c>
      <c r="Q46" s="333" t="s">
        <v>229</v>
      </c>
    </row>
    <row r="47" spans="1:17" ht="14.25" customHeight="1" x14ac:dyDescent="0.25">
      <c r="A47" s="319" t="s">
        <v>609</v>
      </c>
      <c r="B47" s="328">
        <v>20600000</v>
      </c>
      <c r="C47" s="328">
        <v>20600000</v>
      </c>
      <c r="D47" s="328">
        <v>20600000</v>
      </c>
      <c r="E47" s="328">
        <v>20600000</v>
      </c>
      <c r="F47" s="328">
        <v>20600000</v>
      </c>
      <c r="G47" s="328">
        <v>20600000</v>
      </c>
      <c r="H47" s="328">
        <v>20600000</v>
      </c>
      <c r="I47" s="328">
        <v>20600000</v>
      </c>
      <c r="J47" s="328">
        <v>20600000</v>
      </c>
      <c r="K47" s="328">
        <v>20600000</v>
      </c>
      <c r="L47" s="328">
        <v>20600000</v>
      </c>
      <c r="M47" s="328">
        <v>20600000</v>
      </c>
      <c r="N47" s="328">
        <v>20600000</v>
      </c>
      <c r="O47" s="188"/>
      <c r="P47" s="333" t="s">
        <v>175</v>
      </c>
      <c r="Q47" s="333" t="s">
        <v>229</v>
      </c>
    </row>
    <row r="48" spans="1:17" ht="14.25" customHeight="1" x14ac:dyDescent="0.25">
      <c r="A48" s="319" t="s">
        <v>610</v>
      </c>
      <c r="B48" s="328">
        <v>5200000</v>
      </c>
      <c r="C48" s="328">
        <v>5200000</v>
      </c>
      <c r="D48" s="328">
        <v>5200000</v>
      </c>
      <c r="E48" s="328">
        <v>5200000</v>
      </c>
      <c r="F48" s="328">
        <v>5200000</v>
      </c>
      <c r="G48" s="328">
        <v>5200000</v>
      </c>
      <c r="H48" s="328">
        <v>5200000</v>
      </c>
      <c r="I48" s="328">
        <v>5200000</v>
      </c>
      <c r="J48" s="328">
        <v>5200000</v>
      </c>
      <c r="K48" s="328">
        <v>5200000</v>
      </c>
      <c r="L48" s="328">
        <v>5200000</v>
      </c>
      <c r="M48" s="328">
        <v>5200000</v>
      </c>
      <c r="N48" s="328">
        <v>5200000</v>
      </c>
      <c r="O48" s="188"/>
      <c r="P48" s="333" t="s">
        <v>172</v>
      </c>
      <c r="Q48" s="333" t="s">
        <v>229</v>
      </c>
    </row>
    <row r="49" spans="1:17" ht="14.25" customHeight="1" x14ac:dyDescent="0.25">
      <c r="A49" s="319" t="s">
        <v>611</v>
      </c>
      <c r="B49" s="328">
        <v>-270833.29000000004</v>
      </c>
      <c r="C49" s="328">
        <v>-279166.62000000005</v>
      </c>
      <c r="D49" s="328">
        <v>-287499.95000000007</v>
      </c>
      <c r="E49" s="328">
        <v>-295833.28000000009</v>
      </c>
      <c r="F49" s="328">
        <v>-304166.6100000001</v>
      </c>
      <c r="G49" s="328">
        <v>-312499.94000000012</v>
      </c>
      <c r="H49" s="328">
        <v>-320833.27000000014</v>
      </c>
      <c r="I49" s="328">
        <v>-329166.60000000015</v>
      </c>
      <c r="J49" s="328">
        <v>-337499.93000000017</v>
      </c>
      <c r="K49" s="328">
        <v>-345833.26000000018</v>
      </c>
      <c r="L49" s="328">
        <v>-354166.5900000002</v>
      </c>
      <c r="M49" s="328">
        <v>-362499.92000000022</v>
      </c>
      <c r="N49" s="328">
        <v>-370833.25000000023</v>
      </c>
      <c r="O49" s="188"/>
      <c r="P49" s="333" t="s">
        <v>173</v>
      </c>
      <c r="Q49" s="333" t="s">
        <v>143</v>
      </c>
    </row>
    <row r="50" spans="1:17" ht="14.25" customHeight="1" x14ac:dyDescent="0.25">
      <c r="A50" s="319" t="s">
        <v>612</v>
      </c>
      <c r="B50" s="328">
        <v>-6973958.29</v>
      </c>
      <c r="C50" s="328">
        <v>-7188541.6200000001</v>
      </c>
      <c r="D50" s="328">
        <v>-7403124.9500000002</v>
      </c>
      <c r="E50" s="328">
        <v>-7617708.2800000003</v>
      </c>
      <c r="F50" s="328">
        <v>-7832291.6100000003</v>
      </c>
      <c r="G50" s="328">
        <v>-8046874.9400000004</v>
      </c>
      <c r="H50" s="328">
        <v>-8261458.2700000005</v>
      </c>
      <c r="I50" s="328">
        <v>-8476041.5999999996</v>
      </c>
      <c r="J50" s="328">
        <v>-8690624.9299999997</v>
      </c>
      <c r="K50" s="328">
        <v>-8905208.2599999998</v>
      </c>
      <c r="L50" s="328">
        <v>-9119791.5899999999</v>
      </c>
      <c r="M50" s="328">
        <v>-9334374.9199999999</v>
      </c>
      <c r="N50" s="328">
        <v>-9548958.25</v>
      </c>
      <c r="O50" s="188"/>
      <c r="P50" s="333" t="s">
        <v>175</v>
      </c>
      <c r="Q50" s="333" t="s">
        <v>145</v>
      </c>
    </row>
    <row r="51" spans="1:17" ht="14.25" customHeight="1" x14ac:dyDescent="0.25">
      <c r="A51" s="319" t="s">
        <v>613</v>
      </c>
      <c r="B51" s="328">
        <v>-2347222.2000000002</v>
      </c>
      <c r="C51" s="328">
        <v>-2419444.4200000004</v>
      </c>
      <c r="D51" s="328">
        <v>-2491666.6400000006</v>
      </c>
      <c r="E51" s="328">
        <v>-2563888.8600000008</v>
      </c>
      <c r="F51" s="328">
        <v>-2636111.080000001</v>
      </c>
      <c r="G51" s="328">
        <v>-2708333.3000000012</v>
      </c>
      <c r="H51" s="328">
        <v>-2780555.5200000014</v>
      </c>
      <c r="I51" s="328">
        <v>-2852777.7400000016</v>
      </c>
      <c r="J51" s="328">
        <v>-2924999.9600000018</v>
      </c>
      <c r="K51" s="328">
        <v>-2997222.180000002</v>
      </c>
      <c r="L51" s="328">
        <v>-3069444.4000000022</v>
      </c>
      <c r="M51" s="328">
        <v>-3141666.6200000024</v>
      </c>
      <c r="N51" s="328">
        <v>-3213888.8400000026</v>
      </c>
      <c r="O51" s="188"/>
      <c r="P51" s="333" t="s">
        <v>172</v>
      </c>
      <c r="Q51" s="333" t="s">
        <v>142</v>
      </c>
    </row>
    <row r="52" spans="1:17" ht="14.25" customHeight="1" x14ac:dyDescent="0.25">
      <c r="A52" s="319" t="s">
        <v>614</v>
      </c>
      <c r="B52" s="326">
        <f t="shared" ref="B52:N52" si="15">((((((B45)+(B46))+(B47))+(B48))+(B49))+(B50))+(B51)</f>
        <v>16707986.220000003</v>
      </c>
      <c r="C52" s="326">
        <f t="shared" si="15"/>
        <v>16412847.339999998</v>
      </c>
      <c r="D52" s="326">
        <f t="shared" si="15"/>
        <v>16117708.460000001</v>
      </c>
      <c r="E52" s="326">
        <f t="shared" si="15"/>
        <v>15822569.579999996</v>
      </c>
      <c r="F52" s="326">
        <f t="shared" si="15"/>
        <v>15527430.699999999</v>
      </c>
      <c r="G52" s="326">
        <f t="shared" si="15"/>
        <v>15232291.819999997</v>
      </c>
      <c r="H52" s="326">
        <f t="shared" si="15"/>
        <v>14937152.939999999</v>
      </c>
      <c r="I52" s="326">
        <f t="shared" si="15"/>
        <v>14642014.059999995</v>
      </c>
      <c r="J52" s="326">
        <f t="shared" si="15"/>
        <v>14346875.18</v>
      </c>
      <c r="K52" s="326">
        <f t="shared" si="15"/>
        <v>14051736.299999995</v>
      </c>
      <c r="L52" s="326">
        <f t="shared" si="15"/>
        <v>13756597.419999998</v>
      </c>
      <c r="M52" s="326">
        <f t="shared" si="15"/>
        <v>13461458.539999995</v>
      </c>
      <c r="N52" s="326">
        <f t="shared" si="15"/>
        <v>13166319.659999996</v>
      </c>
      <c r="O52" s="188"/>
      <c r="P52" s="333"/>
      <c r="Q52" s="333"/>
    </row>
    <row r="53" spans="1:17" ht="14.25" customHeight="1" x14ac:dyDescent="0.25">
      <c r="A53" s="319" t="s">
        <v>622</v>
      </c>
      <c r="B53" s="327"/>
      <c r="C53" s="327"/>
      <c r="D53" s="327"/>
      <c r="E53" s="327"/>
      <c r="F53" s="327"/>
      <c r="G53" s="327"/>
      <c r="H53" s="327"/>
      <c r="I53" s="327"/>
      <c r="J53" s="327"/>
      <c r="K53" s="327"/>
      <c r="L53" s="327"/>
      <c r="M53" s="327"/>
      <c r="N53" s="327"/>
      <c r="O53" s="188"/>
      <c r="P53" s="333"/>
      <c r="Q53" s="333"/>
    </row>
    <row r="54" spans="1:17" ht="14.25" customHeight="1" x14ac:dyDescent="0.25">
      <c r="A54" s="319" t="s">
        <v>623</v>
      </c>
      <c r="B54" s="328">
        <v>557560.36</v>
      </c>
      <c r="C54" s="328">
        <v>533274.51</v>
      </c>
      <c r="D54" s="328">
        <v>513209.59</v>
      </c>
      <c r="E54" s="328">
        <v>497351.02</v>
      </c>
      <c r="F54" s="328">
        <v>482447.97000000003</v>
      </c>
      <c r="G54" s="328">
        <v>470397.69</v>
      </c>
      <c r="H54" s="328">
        <v>452618.61</v>
      </c>
      <c r="I54" s="328">
        <v>431010.70999999996</v>
      </c>
      <c r="J54" s="328">
        <v>407411.72</v>
      </c>
      <c r="K54" s="328">
        <v>386876.06999999995</v>
      </c>
      <c r="L54" s="328">
        <v>364295.51999999996</v>
      </c>
      <c r="M54" s="328">
        <v>360748.86</v>
      </c>
      <c r="N54" s="328">
        <v>361065.51999999996</v>
      </c>
      <c r="O54" s="188"/>
      <c r="P54" s="333" t="s">
        <v>179</v>
      </c>
      <c r="Q54" s="333" t="s">
        <v>216</v>
      </c>
    </row>
    <row r="55" spans="1:17" ht="14.25" customHeight="1" x14ac:dyDescent="0.25">
      <c r="A55" s="319" t="s">
        <v>625</v>
      </c>
      <c r="B55" s="328">
        <v>0</v>
      </c>
      <c r="C55" s="328">
        <v>0</v>
      </c>
      <c r="D55" s="328">
        <v>0</v>
      </c>
      <c r="E55" s="328">
        <v>0</v>
      </c>
      <c r="F55" s="328">
        <v>0</v>
      </c>
      <c r="G55" s="328">
        <v>0</v>
      </c>
      <c r="H55" s="328">
        <v>0</v>
      </c>
      <c r="I55" s="328">
        <v>0</v>
      </c>
      <c r="J55" s="328">
        <v>0</v>
      </c>
      <c r="K55" s="328">
        <v>0</v>
      </c>
      <c r="L55" s="328">
        <v>0</v>
      </c>
      <c r="M55" s="328">
        <v>0</v>
      </c>
      <c r="N55" s="328">
        <v>0</v>
      </c>
      <c r="O55" s="188"/>
      <c r="P55" s="333" t="s">
        <v>171</v>
      </c>
      <c r="Q55" s="333" t="s">
        <v>171</v>
      </c>
    </row>
    <row r="56" spans="1:17" ht="14.25" customHeight="1" x14ac:dyDescent="0.25">
      <c r="A56" s="319" t="s">
        <v>626</v>
      </c>
      <c r="B56" s="328">
        <v>62205300.979999997</v>
      </c>
      <c r="C56" s="328">
        <v>62205300.979999997</v>
      </c>
      <c r="D56" s="328">
        <v>62205300.979999997</v>
      </c>
      <c r="E56" s="328">
        <v>62205300.979999997</v>
      </c>
      <c r="F56" s="328">
        <v>62205300.979999997</v>
      </c>
      <c r="G56" s="328">
        <v>62205300.979999997</v>
      </c>
      <c r="H56" s="328">
        <v>62205300.979999997</v>
      </c>
      <c r="I56" s="328">
        <v>62205300.979999997</v>
      </c>
      <c r="J56" s="328">
        <v>62205300.979999997</v>
      </c>
      <c r="K56" s="328">
        <v>62205300.979999997</v>
      </c>
      <c r="L56" s="328">
        <v>62205300.979999997</v>
      </c>
      <c r="M56" s="328">
        <v>62205300.979999997</v>
      </c>
      <c r="N56" s="328">
        <v>62205300.979999997</v>
      </c>
      <c r="O56" s="188"/>
      <c r="P56" s="333" t="s">
        <v>174</v>
      </c>
      <c r="Q56" s="333" t="s">
        <v>230</v>
      </c>
    </row>
    <row r="57" spans="1:17" ht="14.25" customHeight="1" x14ac:dyDescent="0.25">
      <c r="A57" s="319" t="s">
        <v>627</v>
      </c>
      <c r="B57" s="328">
        <v>-16847268.260000002</v>
      </c>
      <c r="C57" s="328">
        <v>-17365645.770000003</v>
      </c>
      <c r="D57" s="328">
        <v>-17884023.280000005</v>
      </c>
      <c r="E57" s="328">
        <v>-18402400.790000007</v>
      </c>
      <c r="F57" s="328">
        <v>-18920778.300000008</v>
      </c>
      <c r="G57" s="328">
        <v>-19439155.81000001</v>
      </c>
      <c r="H57" s="328">
        <v>-19957533.320000011</v>
      </c>
      <c r="I57" s="328">
        <v>-20475910.830000013</v>
      </c>
      <c r="J57" s="328">
        <v>-20994288.340000015</v>
      </c>
      <c r="K57" s="328">
        <v>-21512665.850000016</v>
      </c>
      <c r="L57" s="328">
        <v>-22031043.360000018</v>
      </c>
      <c r="M57" s="328">
        <v>-22549420.87000002</v>
      </c>
      <c r="N57" s="328">
        <v>-23067798.380000021</v>
      </c>
      <c r="O57" s="188"/>
      <c r="P57" s="333" t="s">
        <v>174</v>
      </c>
      <c r="Q57" s="333" t="s">
        <v>144</v>
      </c>
    </row>
    <row r="58" spans="1:17" ht="14.25" customHeight="1" x14ac:dyDescent="0.25">
      <c r="A58" s="319" t="s">
        <v>760</v>
      </c>
      <c r="B58" s="326">
        <f t="shared" ref="B58" si="16">(B56)+(B57)</f>
        <v>45358032.719999999</v>
      </c>
      <c r="C58" s="326">
        <f t="shared" ref="C58:N58" si="17">(C56)+(C57)</f>
        <v>44839655.209999993</v>
      </c>
      <c r="D58" s="326">
        <f t="shared" si="17"/>
        <v>44321277.699999988</v>
      </c>
      <c r="E58" s="326">
        <f t="shared" si="17"/>
        <v>43802900.18999999</v>
      </c>
      <c r="F58" s="326">
        <f t="shared" si="17"/>
        <v>43284522.679999992</v>
      </c>
      <c r="G58" s="326">
        <f t="shared" si="17"/>
        <v>42766145.169999987</v>
      </c>
      <c r="H58" s="326">
        <f t="shared" si="17"/>
        <v>42247767.659999982</v>
      </c>
      <c r="I58" s="326">
        <f t="shared" si="17"/>
        <v>41729390.149999984</v>
      </c>
      <c r="J58" s="326">
        <f t="shared" si="17"/>
        <v>41211012.639999986</v>
      </c>
      <c r="K58" s="326">
        <f t="shared" si="17"/>
        <v>40692635.12999998</v>
      </c>
      <c r="L58" s="326">
        <f t="shared" si="17"/>
        <v>40174257.619999975</v>
      </c>
      <c r="M58" s="326">
        <f t="shared" si="17"/>
        <v>39655880.109999977</v>
      </c>
      <c r="N58" s="326">
        <f t="shared" si="17"/>
        <v>39137502.599999979</v>
      </c>
      <c r="O58" s="188"/>
      <c r="P58" s="333"/>
      <c r="Q58" s="333"/>
    </row>
    <row r="59" spans="1:17" ht="14.25" customHeight="1" x14ac:dyDescent="0.25">
      <c r="A59" s="319" t="s">
        <v>630</v>
      </c>
      <c r="B59" s="326">
        <f t="shared" ref="B59" si="18">(((B53)+(B54))+(B55))+(B58)</f>
        <v>45915593.079999998</v>
      </c>
      <c r="C59" s="326">
        <f t="shared" ref="C59:N59" si="19">(((C53)+(C54))+(C55))+(C58)</f>
        <v>45372929.719999991</v>
      </c>
      <c r="D59" s="326">
        <f t="shared" si="19"/>
        <v>44834487.289999992</v>
      </c>
      <c r="E59" s="326">
        <f t="shared" si="19"/>
        <v>44300251.209999993</v>
      </c>
      <c r="F59" s="326">
        <f t="shared" si="19"/>
        <v>43766970.649999991</v>
      </c>
      <c r="G59" s="326">
        <f t="shared" si="19"/>
        <v>43236542.859999985</v>
      </c>
      <c r="H59" s="326">
        <f t="shared" si="19"/>
        <v>42700386.269999981</v>
      </c>
      <c r="I59" s="326">
        <f t="shared" si="19"/>
        <v>42160400.859999985</v>
      </c>
      <c r="J59" s="326">
        <f t="shared" si="19"/>
        <v>41618424.359999985</v>
      </c>
      <c r="K59" s="326">
        <f t="shared" si="19"/>
        <v>41079511.199999981</v>
      </c>
      <c r="L59" s="326">
        <f t="shared" si="19"/>
        <v>40538553.139999978</v>
      </c>
      <c r="M59" s="326">
        <f t="shared" si="19"/>
        <v>40016628.969999976</v>
      </c>
      <c r="N59" s="326">
        <f t="shared" si="19"/>
        <v>39498568.119999982</v>
      </c>
      <c r="O59" s="188"/>
      <c r="P59" s="333"/>
      <c r="Q59" s="333"/>
    </row>
    <row r="60" spans="1:17" ht="14.25" customHeight="1" x14ac:dyDescent="0.25">
      <c r="A60" s="319" t="s">
        <v>631</v>
      </c>
      <c r="B60" s="326">
        <f t="shared" ref="B60" si="20">((((B44)+(B52))+(B54))+(B55))+(B58)-B40</f>
        <v>62623579.299999997</v>
      </c>
      <c r="C60" s="326">
        <f t="shared" ref="C60:N60" si="21">((((C44)+(C52))+(C54))+(C55))+(C58)-C40</f>
        <v>61785777.059999987</v>
      </c>
      <c r="D60" s="326">
        <f t="shared" si="21"/>
        <v>60952195.749999985</v>
      </c>
      <c r="E60" s="326">
        <f t="shared" si="21"/>
        <v>60126100.109999985</v>
      </c>
      <c r="F60" s="326">
        <f t="shared" si="21"/>
        <v>60800071.409999996</v>
      </c>
      <c r="G60" s="326">
        <f t="shared" si="21"/>
        <v>59979255.449999988</v>
      </c>
      <c r="H60" s="326">
        <f t="shared" si="21"/>
        <v>59275951.499999978</v>
      </c>
      <c r="I60" s="326">
        <f t="shared" si="21"/>
        <v>58443622.839999981</v>
      </c>
      <c r="J60" s="326">
        <f t="shared" si="21"/>
        <v>57612497.239999987</v>
      </c>
      <c r="K60" s="326">
        <f t="shared" si="21"/>
        <v>56780941.409999974</v>
      </c>
      <c r="L60" s="326">
        <f t="shared" si="21"/>
        <v>55950103.589999974</v>
      </c>
      <c r="M60" s="326">
        <f t="shared" si="21"/>
        <v>56024188.299999975</v>
      </c>
      <c r="N60" s="326">
        <f t="shared" si="21"/>
        <v>55593971.649999969</v>
      </c>
      <c r="O60" s="188"/>
      <c r="P60" s="333"/>
      <c r="Q60" s="333"/>
    </row>
    <row r="61" spans="1:17" ht="14.25" customHeight="1" x14ac:dyDescent="0.25">
      <c r="A61" s="319" t="s">
        <v>632</v>
      </c>
      <c r="B61" s="326">
        <f t="shared" ref="B61" si="22">(B32)+(B60)+B38</f>
        <v>67119985.069999993</v>
      </c>
      <c r="C61" s="326">
        <f t="shared" ref="C61:N61" si="23">(C32)+(C60)+C38</f>
        <v>66598715.039999992</v>
      </c>
      <c r="D61" s="326">
        <f t="shared" si="23"/>
        <v>65160974.759999983</v>
      </c>
      <c r="E61" s="326">
        <f t="shared" si="23"/>
        <v>64661370.389999986</v>
      </c>
      <c r="F61" s="326">
        <f t="shared" si="23"/>
        <v>62925836.280000001</v>
      </c>
      <c r="G61" s="326">
        <f t="shared" si="23"/>
        <v>62047515.109999992</v>
      </c>
      <c r="H61" s="326">
        <f t="shared" si="23"/>
        <v>61860814.959999979</v>
      </c>
      <c r="I61" s="326">
        <f t="shared" si="23"/>
        <v>60231915.319999978</v>
      </c>
      <c r="J61" s="326">
        <f t="shared" si="23"/>
        <v>59786510.68999999</v>
      </c>
      <c r="K61" s="326">
        <f t="shared" si="23"/>
        <v>60424427.829999976</v>
      </c>
      <c r="L61" s="326">
        <f t="shared" si="23"/>
        <v>59394386.879999973</v>
      </c>
      <c r="M61" s="326">
        <f t="shared" si="23"/>
        <v>59661879.759999968</v>
      </c>
      <c r="N61" s="326">
        <f t="shared" si="23"/>
        <v>60749781.799999975</v>
      </c>
      <c r="O61" s="188"/>
      <c r="P61" s="333"/>
      <c r="Q61" s="333"/>
    </row>
    <row r="62" spans="1:17" ht="14.25" customHeight="1" x14ac:dyDescent="0.25">
      <c r="A62" s="319" t="s">
        <v>633</v>
      </c>
      <c r="B62" s="320"/>
      <c r="C62" s="320"/>
      <c r="D62" s="320"/>
      <c r="E62" s="320"/>
      <c r="F62" s="320"/>
      <c r="G62" s="320"/>
      <c r="H62" s="320"/>
      <c r="I62" s="320"/>
      <c r="J62" s="320"/>
      <c r="K62" s="320"/>
      <c r="L62" s="320"/>
      <c r="M62" s="320"/>
      <c r="N62" s="320"/>
      <c r="O62" s="188"/>
      <c r="P62" s="333"/>
      <c r="Q62" s="333"/>
    </row>
    <row r="63" spans="1:17" ht="14.25" customHeight="1" x14ac:dyDescent="0.25">
      <c r="A63" s="319" t="s">
        <v>634</v>
      </c>
      <c r="B63" s="320"/>
      <c r="C63" s="320"/>
      <c r="D63" s="320"/>
      <c r="E63" s="320"/>
      <c r="F63" s="320"/>
      <c r="G63" s="320"/>
      <c r="H63" s="320"/>
      <c r="I63" s="320"/>
      <c r="J63" s="320"/>
      <c r="K63" s="320"/>
      <c r="L63" s="320"/>
      <c r="M63" s="320"/>
      <c r="N63" s="320"/>
      <c r="O63" s="188"/>
      <c r="P63" s="333"/>
      <c r="Q63" s="333"/>
    </row>
    <row r="64" spans="1:17" ht="14.25" customHeight="1" x14ac:dyDescent="0.25">
      <c r="A64" s="319" t="s">
        <v>635</v>
      </c>
      <c r="B64" s="320"/>
      <c r="C64" s="320"/>
      <c r="D64" s="320"/>
      <c r="E64" s="320"/>
      <c r="F64" s="320"/>
      <c r="G64" s="320"/>
      <c r="H64" s="320"/>
      <c r="I64" s="320"/>
      <c r="J64" s="320"/>
      <c r="K64" s="320"/>
      <c r="L64" s="320"/>
      <c r="M64" s="320"/>
      <c r="N64" s="320"/>
      <c r="O64" s="188"/>
      <c r="P64" s="333"/>
      <c r="Q64" s="333"/>
    </row>
    <row r="65" spans="1:17" ht="14.25" customHeight="1" x14ac:dyDescent="0.25">
      <c r="A65" s="319" t="s">
        <v>636</v>
      </c>
      <c r="B65" s="320"/>
      <c r="C65" s="320"/>
      <c r="D65" s="320"/>
      <c r="E65" s="320"/>
      <c r="F65" s="320"/>
      <c r="G65" s="320"/>
      <c r="H65" s="320"/>
      <c r="I65" s="320"/>
      <c r="J65" s="320"/>
      <c r="K65" s="320"/>
      <c r="L65" s="320"/>
      <c r="M65" s="320"/>
      <c r="N65" s="320"/>
      <c r="O65" s="188"/>
      <c r="P65" s="333"/>
      <c r="Q65" s="333"/>
    </row>
    <row r="66" spans="1:17" ht="14.25" customHeight="1" x14ac:dyDescent="0.25">
      <c r="A66" s="319" t="s">
        <v>761</v>
      </c>
      <c r="B66" s="328">
        <v>0</v>
      </c>
      <c r="C66" s="328">
        <v>0</v>
      </c>
      <c r="D66" s="328">
        <v>0</v>
      </c>
      <c r="E66" s="328">
        <v>0</v>
      </c>
      <c r="F66" s="328">
        <v>0</v>
      </c>
      <c r="G66" s="328">
        <v>0</v>
      </c>
      <c r="H66" s="328">
        <v>0</v>
      </c>
      <c r="I66" s="328">
        <v>0</v>
      </c>
      <c r="J66" s="328">
        <v>0</v>
      </c>
      <c r="K66" s="328">
        <v>0</v>
      </c>
      <c r="L66" s="328">
        <v>0</v>
      </c>
      <c r="M66" s="328">
        <v>0</v>
      </c>
      <c r="N66" s="328">
        <v>0</v>
      </c>
      <c r="O66" s="188"/>
      <c r="P66" s="333" t="s">
        <v>185</v>
      </c>
      <c r="Q66" s="333" t="s">
        <v>185</v>
      </c>
    </row>
    <row r="67" spans="1:17" ht="14.25" customHeight="1" x14ac:dyDescent="0.25">
      <c r="A67" s="319" t="s">
        <v>637</v>
      </c>
      <c r="B67" s="328">
        <v>439361.9</v>
      </c>
      <c r="C67" s="328">
        <v>442270.53</v>
      </c>
      <c r="D67" s="328">
        <v>301588.01</v>
      </c>
      <c r="E67" s="328">
        <v>369873.71</v>
      </c>
      <c r="F67" s="328">
        <v>181517.33000000002</v>
      </c>
      <c r="G67" s="328">
        <v>198533.81000000003</v>
      </c>
      <c r="H67" s="328">
        <v>301306.53000000003</v>
      </c>
      <c r="I67" s="328">
        <v>223905.68000000002</v>
      </c>
      <c r="J67" s="328">
        <v>477292.45</v>
      </c>
      <c r="K67" s="328">
        <v>400024.96</v>
      </c>
      <c r="L67" s="328">
        <v>343535.33</v>
      </c>
      <c r="M67" s="328">
        <v>343473.28</v>
      </c>
      <c r="N67" s="328">
        <v>759565.82000000007</v>
      </c>
      <c r="O67" s="188"/>
      <c r="P67" s="333" t="s">
        <v>185</v>
      </c>
      <c r="Q67" s="333" t="s">
        <v>185</v>
      </c>
    </row>
    <row r="68" spans="1:17" ht="14.25" customHeight="1" x14ac:dyDescent="0.25">
      <c r="A68" s="319" t="s">
        <v>638</v>
      </c>
      <c r="B68" s="328">
        <v>0</v>
      </c>
      <c r="C68" s="328">
        <v>0</v>
      </c>
      <c r="D68" s="328">
        <v>20</v>
      </c>
      <c r="E68" s="328">
        <v>0</v>
      </c>
      <c r="F68" s="328">
        <v>0</v>
      </c>
      <c r="G68" s="328">
        <v>0</v>
      </c>
      <c r="H68" s="328">
        <v>0</v>
      </c>
      <c r="I68" s="328">
        <v>0</v>
      </c>
      <c r="J68" s="328">
        <v>88</v>
      </c>
      <c r="K68" s="328">
        <v>0</v>
      </c>
      <c r="L68" s="328">
        <v>20</v>
      </c>
      <c r="M68" s="328">
        <v>0</v>
      </c>
      <c r="N68" s="328">
        <v>0</v>
      </c>
      <c r="O68" s="188"/>
      <c r="P68" s="333" t="s">
        <v>185</v>
      </c>
      <c r="Q68" s="333" t="s">
        <v>185</v>
      </c>
    </row>
    <row r="69" spans="1:17" ht="14.25" customHeight="1" x14ac:dyDescent="0.25">
      <c r="A69" s="319" t="s">
        <v>639</v>
      </c>
      <c r="B69" s="326">
        <f t="shared" ref="B69:N69" si="24">(B66)+(B67)+B68</f>
        <v>439361.9</v>
      </c>
      <c r="C69" s="326">
        <f t="shared" si="24"/>
        <v>442270.53</v>
      </c>
      <c r="D69" s="326">
        <f t="shared" si="24"/>
        <v>301608.01</v>
      </c>
      <c r="E69" s="326">
        <f t="shared" si="24"/>
        <v>369873.71</v>
      </c>
      <c r="F69" s="326">
        <f t="shared" si="24"/>
        <v>181517.33000000002</v>
      </c>
      <c r="G69" s="326">
        <f t="shared" si="24"/>
        <v>198533.81000000003</v>
      </c>
      <c r="H69" s="326">
        <f t="shared" si="24"/>
        <v>301306.53000000003</v>
      </c>
      <c r="I69" s="326">
        <f t="shared" si="24"/>
        <v>223905.68000000002</v>
      </c>
      <c r="J69" s="326">
        <f t="shared" si="24"/>
        <v>477380.45</v>
      </c>
      <c r="K69" s="326">
        <f t="shared" si="24"/>
        <v>400024.96</v>
      </c>
      <c r="L69" s="326">
        <f t="shared" ref="L69" si="25">(L66)+(L67)+L68</f>
        <v>343555.33</v>
      </c>
      <c r="M69" s="326">
        <f t="shared" si="24"/>
        <v>343473.28</v>
      </c>
      <c r="N69" s="326">
        <f t="shared" si="24"/>
        <v>759565.82000000007</v>
      </c>
      <c r="O69" s="188"/>
      <c r="P69" s="333"/>
      <c r="Q69" s="333"/>
    </row>
    <row r="70" spans="1:17" ht="14.25" customHeight="1" x14ac:dyDescent="0.25">
      <c r="A70" s="319" t="s">
        <v>640</v>
      </c>
      <c r="B70" s="320"/>
      <c r="C70" s="320"/>
      <c r="D70" s="320"/>
      <c r="E70" s="320"/>
      <c r="F70" s="320"/>
      <c r="G70" s="320"/>
      <c r="H70" s="320"/>
      <c r="I70" s="320"/>
      <c r="J70" s="320"/>
      <c r="K70" s="320"/>
      <c r="L70" s="320"/>
      <c r="M70" s="320"/>
      <c r="N70" s="320"/>
      <c r="O70" s="188"/>
      <c r="P70" s="333"/>
      <c r="Q70" s="333"/>
    </row>
    <row r="71" spans="1:17" ht="14.25" customHeight="1" x14ac:dyDescent="0.25">
      <c r="A71" s="319" t="s">
        <v>762</v>
      </c>
      <c r="B71" s="328">
        <v>15584.48</v>
      </c>
      <c r="C71" s="328">
        <v>18029.309999999998</v>
      </c>
      <c r="D71" s="328">
        <v>18583.349999999999</v>
      </c>
      <c r="E71" s="328">
        <v>10907.73</v>
      </c>
      <c r="F71" s="328">
        <v>10952.47</v>
      </c>
      <c r="G71" s="328">
        <v>14621.15</v>
      </c>
      <c r="H71" s="328">
        <v>11732.76</v>
      </c>
      <c r="I71" s="328">
        <v>9419.02</v>
      </c>
      <c r="J71" s="328">
        <v>10656.89</v>
      </c>
      <c r="K71" s="328">
        <v>9047.09</v>
      </c>
      <c r="L71" s="328">
        <v>9076.16</v>
      </c>
      <c r="M71" s="328">
        <v>7433.34</v>
      </c>
      <c r="N71" s="328">
        <v>13471.869999999999</v>
      </c>
      <c r="O71" s="188"/>
      <c r="P71" s="333" t="s">
        <v>186</v>
      </c>
      <c r="Q71" s="333" t="s">
        <v>186</v>
      </c>
    </row>
    <row r="72" spans="1:17" ht="14.25" customHeight="1" x14ac:dyDescent="0.25">
      <c r="A72" s="319" t="s">
        <v>650</v>
      </c>
      <c r="B72" s="326">
        <f t="shared" ref="B72:N72" si="26">B71</f>
        <v>15584.48</v>
      </c>
      <c r="C72" s="326">
        <f t="shared" si="26"/>
        <v>18029.309999999998</v>
      </c>
      <c r="D72" s="326">
        <f t="shared" si="26"/>
        <v>18583.349999999999</v>
      </c>
      <c r="E72" s="326">
        <f t="shared" si="26"/>
        <v>10907.73</v>
      </c>
      <c r="F72" s="326">
        <f t="shared" si="26"/>
        <v>10952.47</v>
      </c>
      <c r="G72" s="326">
        <f t="shared" si="26"/>
        <v>14621.15</v>
      </c>
      <c r="H72" s="326">
        <f t="shared" si="26"/>
        <v>11732.76</v>
      </c>
      <c r="I72" s="326">
        <f t="shared" si="26"/>
        <v>9419.02</v>
      </c>
      <c r="J72" s="326">
        <f t="shared" si="26"/>
        <v>10656.89</v>
      </c>
      <c r="K72" s="326">
        <f t="shared" si="26"/>
        <v>9047.09</v>
      </c>
      <c r="L72" s="326">
        <f t="shared" ref="L72" si="27">L71</f>
        <v>9076.16</v>
      </c>
      <c r="M72" s="326">
        <f t="shared" si="26"/>
        <v>7433.34</v>
      </c>
      <c r="N72" s="326">
        <f t="shared" si="26"/>
        <v>13471.869999999999</v>
      </c>
      <c r="O72" s="188"/>
      <c r="P72" s="333"/>
      <c r="Q72" s="333"/>
    </row>
    <row r="73" spans="1:17" ht="14.25" customHeight="1" x14ac:dyDescent="0.25">
      <c r="A73" s="319" t="s">
        <v>651</v>
      </c>
      <c r="B73" s="320"/>
      <c r="C73" s="320"/>
      <c r="D73" s="320"/>
      <c r="E73" s="320"/>
      <c r="F73" s="320"/>
      <c r="G73" s="320"/>
      <c r="H73" s="320"/>
      <c r="I73" s="320"/>
      <c r="J73" s="320"/>
      <c r="K73" s="320"/>
      <c r="L73" s="320"/>
      <c r="M73" s="320"/>
      <c r="N73" s="320"/>
      <c r="O73" s="188"/>
      <c r="P73" s="333"/>
      <c r="Q73" s="333"/>
    </row>
    <row r="74" spans="1:17" ht="14.25" customHeight="1" x14ac:dyDescent="0.25">
      <c r="A74" s="319" t="s">
        <v>652</v>
      </c>
      <c r="B74" s="328">
        <v>144052.21000000002</v>
      </c>
      <c r="C74" s="328">
        <v>140752.85000000003</v>
      </c>
      <c r="D74" s="328">
        <v>144668.80000000005</v>
      </c>
      <c r="E74" s="328">
        <v>141012.76000000004</v>
      </c>
      <c r="F74" s="328">
        <v>144668.80000000005</v>
      </c>
      <c r="G74" s="328">
        <v>143275.07000000004</v>
      </c>
      <c r="H74" s="328">
        <v>155617.96000000002</v>
      </c>
      <c r="I74" s="328">
        <v>178356.02000000002</v>
      </c>
      <c r="J74" s="328">
        <v>184308.72000000003</v>
      </c>
      <c r="K74" s="328">
        <v>149913.91000000003</v>
      </c>
      <c r="L74" s="328">
        <v>145617.16000000003</v>
      </c>
      <c r="M74" s="328">
        <v>350134.55000000005</v>
      </c>
      <c r="N74" s="328">
        <v>211665.49000000005</v>
      </c>
      <c r="O74" s="188"/>
      <c r="P74" s="333" t="s">
        <v>188</v>
      </c>
      <c r="Q74" s="333" t="s">
        <v>188</v>
      </c>
    </row>
    <row r="75" spans="1:17" ht="14.25" customHeight="1" x14ac:dyDescent="0.25">
      <c r="A75" s="319" t="s">
        <v>654</v>
      </c>
      <c r="B75" s="328">
        <v>218275.41</v>
      </c>
      <c r="C75" s="328">
        <v>183747.59</v>
      </c>
      <c r="D75" s="328">
        <v>190129.13</v>
      </c>
      <c r="E75" s="328">
        <v>193443.45</v>
      </c>
      <c r="F75" s="328">
        <v>188957.22</v>
      </c>
      <c r="G75" s="328">
        <v>197791.79</v>
      </c>
      <c r="H75" s="328">
        <v>198085.87</v>
      </c>
      <c r="I75" s="328">
        <v>189821.9</v>
      </c>
      <c r="J75" s="328">
        <v>189515.49</v>
      </c>
      <c r="K75" s="328">
        <v>186698.43</v>
      </c>
      <c r="L75" s="328">
        <v>187887.83</v>
      </c>
      <c r="M75" s="328">
        <v>163468.40999999997</v>
      </c>
      <c r="N75" s="328">
        <v>162148.53999999998</v>
      </c>
      <c r="O75" s="188"/>
      <c r="P75" s="333" t="s">
        <v>188</v>
      </c>
      <c r="Q75" s="333" t="s">
        <v>188</v>
      </c>
    </row>
    <row r="76" spans="1:17" ht="14.25" customHeight="1" x14ac:dyDescent="0.25">
      <c r="A76" s="319" t="s">
        <v>655</v>
      </c>
      <c r="B76" s="328">
        <v>33642.300000000003</v>
      </c>
      <c r="C76" s="328">
        <v>96179.48000000001</v>
      </c>
      <c r="D76" s="328">
        <v>56051.860000000008</v>
      </c>
      <c r="E76" s="328">
        <v>49974.260000000009</v>
      </c>
      <c r="F76" s="328">
        <v>56997.680000000008</v>
      </c>
      <c r="G76" s="328">
        <v>48857.80000000001</v>
      </c>
      <c r="H76" s="328">
        <v>48269.640000000007</v>
      </c>
      <c r="I76" s="328">
        <v>55194.530000000006</v>
      </c>
      <c r="J76" s="328">
        <v>47173.330000000009</v>
      </c>
      <c r="K76" s="328">
        <v>43611.850000000006</v>
      </c>
      <c r="L76" s="328">
        <v>41458.670000000006</v>
      </c>
      <c r="M76" s="328">
        <v>32659.050000000003</v>
      </c>
      <c r="N76" s="328">
        <v>35298.79</v>
      </c>
      <c r="O76" s="188"/>
      <c r="P76" s="333" t="s">
        <v>188</v>
      </c>
      <c r="Q76" s="333" t="s">
        <v>188</v>
      </c>
    </row>
    <row r="77" spans="1:17" ht="14.25" customHeight="1" x14ac:dyDescent="0.25">
      <c r="A77" s="319" t="s">
        <v>657</v>
      </c>
      <c r="B77" s="328">
        <v>12060.01</v>
      </c>
      <c r="C77" s="328">
        <v>13089.75</v>
      </c>
      <c r="D77" s="328">
        <v>13231.49</v>
      </c>
      <c r="E77" s="328">
        <v>14261.23</v>
      </c>
      <c r="F77" s="328">
        <v>15290.97</v>
      </c>
      <c r="G77" s="328">
        <v>16320.71</v>
      </c>
      <c r="H77" s="328">
        <v>17350.45</v>
      </c>
      <c r="I77" s="328">
        <v>18380.190000000002</v>
      </c>
      <c r="J77" s="328">
        <v>18828.500000000004</v>
      </c>
      <c r="K77" s="328">
        <v>19511.660000000003</v>
      </c>
      <c r="L77" s="328">
        <v>19634.360000000004</v>
      </c>
      <c r="M77" s="328">
        <v>19580.170000000006</v>
      </c>
      <c r="N77" s="328">
        <v>17382.290000000005</v>
      </c>
      <c r="O77" s="188"/>
      <c r="P77" s="333" t="s">
        <v>188</v>
      </c>
      <c r="Q77" s="333" t="s">
        <v>188</v>
      </c>
    </row>
    <row r="78" spans="1:17" ht="14.25" customHeight="1" x14ac:dyDescent="0.25">
      <c r="A78" s="319" t="s">
        <v>763</v>
      </c>
      <c r="B78" s="328">
        <v>626256.27</v>
      </c>
      <c r="C78" s="328">
        <v>488856.36</v>
      </c>
      <c r="D78" s="328">
        <v>522354.97</v>
      </c>
      <c r="E78" s="328">
        <v>123018.66999999998</v>
      </c>
      <c r="F78" s="328">
        <v>135632.4</v>
      </c>
      <c r="G78" s="328">
        <v>179394.37</v>
      </c>
      <c r="H78" s="328">
        <v>219459.59</v>
      </c>
      <c r="I78" s="328">
        <v>231515.4</v>
      </c>
      <c r="J78" s="328">
        <v>263658.49</v>
      </c>
      <c r="K78" s="328">
        <v>301681.13</v>
      </c>
      <c r="L78" s="328">
        <v>320165.55</v>
      </c>
      <c r="M78" s="328">
        <v>378447.64</v>
      </c>
      <c r="N78" s="328">
        <v>428704.94</v>
      </c>
      <c r="O78" s="188"/>
      <c r="P78" s="333" t="s">
        <v>188</v>
      </c>
      <c r="Q78" s="333" t="s">
        <v>188</v>
      </c>
    </row>
    <row r="79" spans="1:17" ht="14.25" customHeight="1" x14ac:dyDescent="0.25">
      <c r="A79" s="319" t="s">
        <v>764</v>
      </c>
      <c r="B79" s="328">
        <v>0</v>
      </c>
      <c r="C79" s="328">
        <v>0</v>
      </c>
      <c r="D79" s="328">
        <v>0</v>
      </c>
      <c r="E79" s="328">
        <v>0</v>
      </c>
      <c r="F79" s="328">
        <v>0</v>
      </c>
      <c r="G79" s="328">
        <v>0</v>
      </c>
      <c r="H79" s="328">
        <v>0</v>
      </c>
      <c r="I79" s="328">
        <v>0</v>
      </c>
      <c r="J79" s="328">
        <v>0</v>
      </c>
      <c r="K79" s="328">
        <v>0</v>
      </c>
      <c r="L79" s="328">
        <v>0</v>
      </c>
      <c r="M79" s="328">
        <v>0</v>
      </c>
      <c r="N79" s="328">
        <v>0</v>
      </c>
      <c r="O79" s="188"/>
      <c r="P79" s="333" t="s">
        <v>188</v>
      </c>
      <c r="Q79" s="333" t="s">
        <v>188</v>
      </c>
    </row>
    <row r="80" spans="1:17" ht="14.25" customHeight="1" x14ac:dyDescent="0.25">
      <c r="A80" s="319" t="s">
        <v>661</v>
      </c>
      <c r="B80" s="328">
        <v>3883.4399999999996</v>
      </c>
      <c r="C80" s="328">
        <v>38879.58</v>
      </c>
      <c r="D80" s="328">
        <v>3380.8600000000006</v>
      </c>
      <c r="E80" s="328">
        <v>11154.2</v>
      </c>
      <c r="F80" s="328">
        <v>8442.51</v>
      </c>
      <c r="G80" s="328">
        <v>15502.470000000001</v>
      </c>
      <c r="H80" s="328">
        <v>1682.7800000000007</v>
      </c>
      <c r="I80" s="328">
        <v>197.05000000000064</v>
      </c>
      <c r="J80" s="328">
        <v>17742.349999999999</v>
      </c>
      <c r="K80" s="328">
        <v>530.61999999999898</v>
      </c>
      <c r="L80" s="328">
        <v>14575.97</v>
      </c>
      <c r="M80" s="328">
        <v>2793.6999999999989</v>
      </c>
      <c r="N80" s="328">
        <v>52617.84</v>
      </c>
      <c r="O80" s="188"/>
      <c r="P80" s="333" t="s">
        <v>191</v>
      </c>
      <c r="Q80" s="333" t="s">
        <v>191</v>
      </c>
    </row>
    <row r="81" spans="1:17" ht="14.25" customHeight="1" x14ac:dyDescent="0.25">
      <c r="A81" s="319" t="s">
        <v>765</v>
      </c>
      <c r="B81" s="328">
        <v>0</v>
      </c>
      <c r="C81" s="328">
        <v>0</v>
      </c>
      <c r="D81" s="328">
        <v>0</v>
      </c>
      <c r="E81" s="328">
        <v>0</v>
      </c>
      <c r="F81" s="328">
        <v>0</v>
      </c>
      <c r="G81" s="328">
        <v>0</v>
      </c>
      <c r="H81" s="328">
        <v>0</v>
      </c>
      <c r="I81" s="328">
        <v>0</v>
      </c>
      <c r="J81" s="328">
        <v>0</v>
      </c>
      <c r="K81" s="328">
        <v>0</v>
      </c>
      <c r="L81" s="328">
        <v>0</v>
      </c>
      <c r="M81" s="328">
        <v>0</v>
      </c>
      <c r="N81" s="328">
        <v>0</v>
      </c>
      <c r="O81" s="188"/>
      <c r="P81" s="333" t="s">
        <v>188</v>
      </c>
      <c r="Q81" s="333" t="s">
        <v>188</v>
      </c>
    </row>
    <row r="82" spans="1:17" ht="14.25" customHeight="1" x14ac:dyDescent="0.25">
      <c r="A82" s="319" t="s">
        <v>766</v>
      </c>
      <c r="B82" s="328">
        <v>407413.96</v>
      </c>
      <c r="C82" s="328">
        <v>-1039464.76</v>
      </c>
      <c r="D82" s="328">
        <v>-1032351.18</v>
      </c>
      <c r="E82" s="328">
        <v>-1020193.5</v>
      </c>
      <c r="F82" s="328">
        <v>-1012327.14</v>
      </c>
      <c r="G82" s="328">
        <v>-1001337.86</v>
      </c>
      <c r="H82" s="328">
        <v>-670348.57999999996</v>
      </c>
      <c r="I82" s="328">
        <v>-659359.29999999993</v>
      </c>
      <c r="J82" s="328">
        <v>-545145.0199999999</v>
      </c>
      <c r="K82" s="328">
        <v>-384155.73999999987</v>
      </c>
      <c r="L82" s="328">
        <v>-373166.45999999985</v>
      </c>
      <c r="M82" s="328">
        <v>351293.03000000014</v>
      </c>
      <c r="N82" s="328">
        <v>376932.31000000017</v>
      </c>
      <c r="O82" s="188"/>
      <c r="P82" s="333" t="s">
        <v>217</v>
      </c>
      <c r="Q82" s="333" t="s">
        <v>217</v>
      </c>
    </row>
    <row r="83" spans="1:17" ht="14.25" customHeight="1" x14ac:dyDescent="0.25">
      <c r="A83" s="319" t="s">
        <v>662</v>
      </c>
      <c r="B83" s="328">
        <v>0</v>
      </c>
      <c r="C83" s="328">
        <v>0</v>
      </c>
      <c r="D83" s="328">
        <v>0</v>
      </c>
      <c r="E83" s="328">
        <v>0</v>
      </c>
      <c r="F83" s="328">
        <v>0</v>
      </c>
      <c r="G83" s="328">
        <v>0</v>
      </c>
      <c r="H83" s="328">
        <v>0</v>
      </c>
      <c r="I83" s="328">
        <v>0</v>
      </c>
      <c r="J83" s="328">
        <v>0</v>
      </c>
      <c r="K83" s="328">
        <v>0</v>
      </c>
      <c r="L83" s="328">
        <v>0</v>
      </c>
      <c r="M83" s="328">
        <v>0</v>
      </c>
      <c r="N83" s="328">
        <v>0</v>
      </c>
      <c r="O83" s="188"/>
      <c r="P83" s="333" t="s">
        <v>187</v>
      </c>
      <c r="Q83" s="333" t="s">
        <v>187</v>
      </c>
    </row>
    <row r="84" spans="1:17" ht="14.25" customHeight="1" x14ac:dyDescent="0.25">
      <c r="A84" s="319" t="s">
        <v>663</v>
      </c>
      <c r="B84" s="328">
        <v>6384582.6800000006</v>
      </c>
      <c r="C84" s="328">
        <v>8041620.6600000001</v>
      </c>
      <c r="D84" s="328">
        <v>7368997.4900000002</v>
      </c>
      <c r="E84" s="328">
        <v>7746112.9199999999</v>
      </c>
      <c r="F84" s="328">
        <v>6787639.4800000004</v>
      </c>
      <c r="G84" s="328">
        <v>6424575.4200000009</v>
      </c>
      <c r="H84" s="328">
        <v>6342496.7100000009</v>
      </c>
      <c r="I84" s="328">
        <v>5358386.5900000008</v>
      </c>
      <c r="J84" s="328">
        <v>5045042.9600000009</v>
      </c>
      <c r="K84" s="328">
        <v>6147118.9600000009</v>
      </c>
      <c r="L84" s="328">
        <v>5756223.1100000013</v>
      </c>
      <c r="M84" s="328">
        <v>5450970.870000001</v>
      </c>
      <c r="N84" s="328">
        <v>6629984.6700000009</v>
      </c>
      <c r="O84" s="188"/>
      <c r="P84" s="333" t="s">
        <v>187</v>
      </c>
      <c r="Q84" s="333" t="s">
        <v>187</v>
      </c>
    </row>
    <row r="85" spans="1:17" ht="14.25" customHeight="1" x14ac:dyDescent="0.25">
      <c r="A85" s="319" t="s">
        <v>665</v>
      </c>
      <c r="B85" s="328">
        <v>29050</v>
      </c>
      <c r="C85" s="328">
        <v>25050</v>
      </c>
      <c r="D85" s="328">
        <v>27147.25</v>
      </c>
      <c r="E85" s="328">
        <v>137478.76</v>
      </c>
      <c r="F85" s="328">
        <v>98393.35</v>
      </c>
      <c r="G85" s="328">
        <v>90069.02</v>
      </c>
      <c r="H85" s="328">
        <v>119289.69</v>
      </c>
      <c r="I85" s="328">
        <v>82902.3</v>
      </c>
      <c r="J85" s="328">
        <v>58443.97</v>
      </c>
      <c r="K85" s="328">
        <v>54738.03</v>
      </c>
      <c r="L85" s="328">
        <v>36852.699999999997</v>
      </c>
      <c r="M85" s="328">
        <v>125560.12</v>
      </c>
      <c r="N85" s="328">
        <v>93750.04</v>
      </c>
      <c r="O85" s="188"/>
      <c r="P85" s="333" t="s">
        <v>187</v>
      </c>
      <c r="Q85" s="333" t="s">
        <v>187</v>
      </c>
    </row>
    <row r="86" spans="1:17" ht="14.25" customHeight="1" x14ac:dyDescent="0.25">
      <c r="A86" s="319" t="s">
        <v>667</v>
      </c>
      <c r="B86" s="326">
        <f t="shared" ref="B86:N86" si="28">((B83)+(B84))+(B85)</f>
        <v>6413632.6800000006</v>
      </c>
      <c r="C86" s="326">
        <f t="shared" si="28"/>
        <v>8066670.6600000001</v>
      </c>
      <c r="D86" s="326">
        <f t="shared" si="28"/>
        <v>7396144.7400000002</v>
      </c>
      <c r="E86" s="326">
        <f t="shared" si="28"/>
        <v>7883591.6799999997</v>
      </c>
      <c r="F86" s="326">
        <f t="shared" si="28"/>
        <v>6886032.8300000001</v>
      </c>
      <c r="G86" s="326">
        <f t="shared" si="28"/>
        <v>6514644.4400000004</v>
      </c>
      <c r="H86" s="326">
        <f t="shared" si="28"/>
        <v>6461786.4000000013</v>
      </c>
      <c r="I86" s="326">
        <f t="shared" si="28"/>
        <v>5441288.8900000006</v>
      </c>
      <c r="J86" s="326">
        <f t="shared" si="28"/>
        <v>5103486.9300000006</v>
      </c>
      <c r="K86" s="326">
        <f t="shared" si="28"/>
        <v>6201856.9900000012</v>
      </c>
      <c r="L86" s="326">
        <f t="shared" ref="L86" si="29">((L83)+(L84))+(L85)</f>
        <v>5793075.8100000015</v>
      </c>
      <c r="M86" s="326">
        <f t="shared" si="28"/>
        <v>5576530.9900000012</v>
      </c>
      <c r="N86" s="326">
        <f t="shared" si="28"/>
        <v>6723734.7100000009</v>
      </c>
      <c r="O86" s="188"/>
      <c r="P86" s="333"/>
      <c r="Q86" s="333"/>
    </row>
    <row r="87" spans="1:17" ht="14.25" customHeight="1" x14ac:dyDescent="0.25">
      <c r="O87" s="188"/>
      <c r="P87" s="333"/>
      <c r="Q87" s="333"/>
    </row>
    <row r="88" spans="1:17" ht="14.25" customHeight="1" x14ac:dyDescent="0.25">
      <c r="A88" s="319" t="s">
        <v>767</v>
      </c>
      <c r="B88" s="328">
        <v>0</v>
      </c>
      <c r="C88" s="328">
        <v>0</v>
      </c>
      <c r="D88" s="328">
        <v>0</v>
      </c>
      <c r="E88" s="328">
        <v>0</v>
      </c>
      <c r="F88" s="328">
        <v>0</v>
      </c>
      <c r="G88" s="328">
        <v>0</v>
      </c>
      <c r="H88" s="328">
        <v>0</v>
      </c>
      <c r="I88" s="328">
        <v>0</v>
      </c>
      <c r="J88" s="328">
        <v>0</v>
      </c>
      <c r="K88" s="328">
        <v>0</v>
      </c>
      <c r="L88" s="328">
        <v>0</v>
      </c>
      <c r="M88" s="328">
        <v>0</v>
      </c>
      <c r="N88" s="328">
        <v>0</v>
      </c>
      <c r="O88" s="188"/>
      <c r="P88" s="333" t="s">
        <v>187</v>
      </c>
      <c r="Q88" s="333" t="s">
        <v>187</v>
      </c>
    </row>
    <row r="89" spans="1:17" ht="14.25" customHeight="1" x14ac:dyDescent="0.25">
      <c r="A89" s="319" t="s">
        <v>768</v>
      </c>
      <c r="B89" s="328">
        <v>0</v>
      </c>
      <c r="C89" s="328">
        <v>0</v>
      </c>
      <c r="D89" s="328">
        <v>0</v>
      </c>
      <c r="E89" s="328">
        <v>0</v>
      </c>
      <c r="F89" s="328">
        <v>0</v>
      </c>
      <c r="G89" s="328">
        <v>0</v>
      </c>
      <c r="H89" s="328">
        <v>0</v>
      </c>
      <c r="I89" s="328">
        <v>0</v>
      </c>
      <c r="J89" s="328">
        <v>0</v>
      </c>
      <c r="K89" s="328">
        <v>0</v>
      </c>
      <c r="L89" s="328">
        <v>0</v>
      </c>
      <c r="M89" s="328">
        <v>0</v>
      </c>
      <c r="N89" s="328">
        <v>0</v>
      </c>
      <c r="O89" s="188"/>
      <c r="P89" s="333" t="s">
        <v>187</v>
      </c>
      <c r="Q89" s="333" t="s">
        <v>187</v>
      </c>
    </row>
    <row r="90" spans="1:17" ht="14.25" customHeight="1" x14ac:dyDescent="0.25">
      <c r="A90" s="319" t="s">
        <v>769</v>
      </c>
      <c r="B90" s="328">
        <v>0</v>
      </c>
      <c r="C90" s="328">
        <v>0</v>
      </c>
      <c r="D90" s="328">
        <v>0</v>
      </c>
      <c r="E90" s="328">
        <v>0</v>
      </c>
      <c r="F90" s="328">
        <v>0</v>
      </c>
      <c r="G90" s="328">
        <v>0</v>
      </c>
      <c r="H90" s="328">
        <v>0</v>
      </c>
      <c r="I90" s="328">
        <v>0</v>
      </c>
      <c r="J90" s="328">
        <v>0</v>
      </c>
      <c r="K90" s="328">
        <v>0</v>
      </c>
      <c r="L90" s="328">
        <v>0</v>
      </c>
      <c r="M90" s="328">
        <v>0</v>
      </c>
      <c r="N90" s="328">
        <v>0</v>
      </c>
      <c r="O90" s="188"/>
      <c r="P90" s="333" t="s">
        <v>187</v>
      </c>
      <c r="Q90" s="333" t="s">
        <v>187</v>
      </c>
    </row>
    <row r="91" spans="1:17" ht="14.25" customHeight="1" x14ac:dyDescent="0.25">
      <c r="A91" s="319" t="s">
        <v>770</v>
      </c>
      <c r="B91" s="328">
        <v>0</v>
      </c>
      <c r="C91" s="328">
        <v>0</v>
      </c>
      <c r="D91" s="328">
        <v>0</v>
      </c>
      <c r="E91" s="328">
        <v>0</v>
      </c>
      <c r="F91" s="328">
        <v>0</v>
      </c>
      <c r="G91" s="328">
        <v>0</v>
      </c>
      <c r="H91" s="328">
        <v>0</v>
      </c>
      <c r="I91" s="328">
        <v>0</v>
      </c>
      <c r="J91" s="328">
        <v>0</v>
      </c>
      <c r="K91" s="328">
        <v>0</v>
      </c>
      <c r="L91" s="328">
        <v>0</v>
      </c>
      <c r="M91" s="328">
        <v>0</v>
      </c>
      <c r="N91" s="328">
        <v>0</v>
      </c>
      <c r="O91" s="188"/>
      <c r="P91" s="333" t="s">
        <v>187</v>
      </c>
      <c r="Q91" s="333" t="s">
        <v>187</v>
      </c>
    </row>
    <row r="92" spans="1:17" ht="14.25" customHeight="1" x14ac:dyDescent="0.25">
      <c r="A92" s="319" t="s">
        <v>771</v>
      </c>
      <c r="B92" s="328">
        <v>0</v>
      </c>
      <c r="C92" s="328">
        <v>0</v>
      </c>
      <c r="D92" s="328">
        <v>0</v>
      </c>
      <c r="E92" s="328">
        <v>0</v>
      </c>
      <c r="F92" s="328">
        <v>0</v>
      </c>
      <c r="G92" s="328">
        <v>0</v>
      </c>
      <c r="H92" s="328">
        <v>0</v>
      </c>
      <c r="I92" s="328">
        <v>0</v>
      </c>
      <c r="J92" s="328">
        <v>0</v>
      </c>
      <c r="K92" s="328">
        <v>0</v>
      </c>
      <c r="L92" s="328">
        <v>0</v>
      </c>
      <c r="M92" s="328">
        <v>0</v>
      </c>
      <c r="N92" s="328">
        <v>0</v>
      </c>
      <c r="O92" s="188"/>
      <c r="P92" s="333" t="s">
        <v>187</v>
      </c>
      <c r="Q92" s="333" t="s">
        <v>187</v>
      </c>
    </row>
    <row r="93" spans="1:17" ht="14.25" customHeight="1" x14ac:dyDescent="0.25">
      <c r="A93" s="319" t="s">
        <v>772</v>
      </c>
      <c r="B93" s="326">
        <f t="shared" ref="B93:N93" si="30">((((B88)+(B89))+(B90))+(B91))+(B92)</f>
        <v>0</v>
      </c>
      <c r="C93" s="326">
        <f t="shared" si="30"/>
        <v>0</v>
      </c>
      <c r="D93" s="326">
        <f t="shared" si="30"/>
        <v>0</v>
      </c>
      <c r="E93" s="326">
        <f t="shared" si="30"/>
        <v>0</v>
      </c>
      <c r="F93" s="326">
        <f t="shared" si="30"/>
        <v>0</v>
      </c>
      <c r="G93" s="326">
        <f t="shared" si="30"/>
        <v>0</v>
      </c>
      <c r="H93" s="326">
        <f t="shared" si="30"/>
        <v>0</v>
      </c>
      <c r="I93" s="326">
        <f t="shared" si="30"/>
        <v>0</v>
      </c>
      <c r="J93" s="326">
        <f t="shared" si="30"/>
        <v>0</v>
      </c>
      <c r="K93" s="326">
        <f t="shared" si="30"/>
        <v>0</v>
      </c>
      <c r="L93" s="326">
        <f t="shared" ref="L93" si="31">((((L88)+(L89))+(L90))+(L91))+(L92)</f>
        <v>0</v>
      </c>
      <c r="M93" s="326">
        <f t="shared" si="30"/>
        <v>0</v>
      </c>
      <c r="N93" s="326">
        <f t="shared" si="30"/>
        <v>0</v>
      </c>
      <c r="O93" s="188"/>
      <c r="P93" s="333"/>
      <c r="Q93" s="333"/>
    </row>
    <row r="94" spans="1:17" ht="14.25" customHeight="1" x14ac:dyDescent="0.25">
      <c r="A94" s="319" t="s">
        <v>669</v>
      </c>
      <c r="B94" s="326">
        <f t="shared" ref="B94:N94" si="32">(((((((((B74)+(B75))+(B78))+(B76))+(B79))+(B80))+(B81))+(B82))+(B86))+(B93)+B77</f>
        <v>7859216.2800000003</v>
      </c>
      <c r="C94" s="326">
        <f t="shared" si="32"/>
        <v>7988711.5099999998</v>
      </c>
      <c r="D94" s="326">
        <f t="shared" si="32"/>
        <v>7293610.6699999999</v>
      </c>
      <c r="E94" s="326">
        <f t="shared" si="32"/>
        <v>7396262.75</v>
      </c>
      <c r="F94" s="326">
        <f t="shared" si="32"/>
        <v>6423695.2699999996</v>
      </c>
      <c r="G94" s="326">
        <f t="shared" si="32"/>
        <v>6114448.79</v>
      </c>
      <c r="H94" s="326">
        <f t="shared" si="32"/>
        <v>6431904.1100000013</v>
      </c>
      <c r="I94" s="326">
        <f t="shared" si="32"/>
        <v>5455394.6800000016</v>
      </c>
      <c r="J94" s="326">
        <f t="shared" si="32"/>
        <v>5279568.790000001</v>
      </c>
      <c r="K94" s="326">
        <f t="shared" si="32"/>
        <v>6519648.8500000015</v>
      </c>
      <c r="L94" s="326">
        <f t="shared" ref="L94" si="33">(((((((((L74)+(L75))+(L78))+(L76))+(L79))+(L80))+(L81))+(L82))+(L86))+(L93)+L77</f>
        <v>6149248.8900000015</v>
      </c>
      <c r="M94" s="326">
        <f t="shared" si="32"/>
        <v>6874907.540000001</v>
      </c>
      <c r="N94" s="326">
        <f t="shared" si="32"/>
        <v>8008484.9100000011</v>
      </c>
      <c r="O94" s="188"/>
      <c r="P94" s="333"/>
      <c r="Q94" s="333"/>
    </row>
    <row r="95" spans="1:17" ht="14.25" customHeight="1" x14ac:dyDescent="0.25">
      <c r="A95" s="319" t="s">
        <v>670</v>
      </c>
      <c r="B95" s="326">
        <f t="shared" ref="B95:N95" si="34">((B69)+(B72))+(B94)</f>
        <v>8314162.6600000001</v>
      </c>
      <c r="C95" s="326">
        <f t="shared" si="34"/>
        <v>8449011.3499999996</v>
      </c>
      <c r="D95" s="326">
        <f t="shared" si="34"/>
        <v>7613802.0300000003</v>
      </c>
      <c r="E95" s="326">
        <f t="shared" si="34"/>
        <v>7777044.1900000004</v>
      </c>
      <c r="F95" s="326">
        <f t="shared" si="34"/>
        <v>6616165.0699999994</v>
      </c>
      <c r="G95" s="326">
        <f t="shared" si="34"/>
        <v>6327603.75</v>
      </c>
      <c r="H95" s="326">
        <f t="shared" si="34"/>
        <v>6744943.4000000013</v>
      </c>
      <c r="I95" s="326">
        <f t="shared" si="34"/>
        <v>5688719.3800000018</v>
      </c>
      <c r="J95" s="326">
        <f t="shared" si="34"/>
        <v>5767606.1300000008</v>
      </c>
      <c r="K95" s="326">
        <f t="shared" si="34"/>
        <v>6928720.9000000013</v>
      </c>
      <c r="L95" s="326">
        <f t="shared" ref="L95" si="35">((L69)+(L72))+(L94)</f>
        <v>6501880.3800000018</v>
      </c>
      <c r="M95" s="326">
        <f t="shared" si="34"/>
        <v>7225814.1600000011</v>
      </c>
      <c r="N95" s="326">
        <f t="shared" si="34"/>
        <v>8781522.6000000015</v>
      </c>
      <c r="O95" s="188"/>
      <c r="P95" s="333"/>
      <c r="Q95" s="333"/>
    </row>
    <row r="96" spans="1:17" ht="14.25" customHeight="1" x14ac:dyDescent="0.25">
      <c r="A96" s="319" t="s">
        <v>671</v>
      </c>
      <c r="B96" s="320"/>
      <c r="C96" s="320"/>
      <c r="D96" s="320"/>
      <c r="E96" s="320"/>
      <c r="F96" s="320"/>
      <c r="G96" s="320"/>
      <c r="H96" s="320"/>
      <c r="I96" s="320"/>
      <c r="J96" s="320"/>
      <c r="K96" s="320"/>
      <c r="L96" s="320"/>
      <c r="M96" s="320"/>
      <c r="N96" s="320"/>
      <c r="O96" s="188"/>
      <c r="P96" s="333"/>
      <c r="Q96" s="333"/>
    </row>
    <row r="97" spans="1:17" ht="14.25" customHeight="1" x14ac:dyDescent="0.25">
      <c r="A97" s="319" t="s">
        <v>672</v>
      </c>
      <c r="B97" s="328">
        <v>0</v>
      </c>
      <c r="C97" s="328">
        <v>0</v>
      </c>
      <c r="D97" s="328">
        <v>0</v>
      </c>
      <c r="E97" s="328">
        <v>0</v>
      </c>
      <c r="F97" s="328">
        <v>0</v>
      </c>
      <c r="G97" s="328">
        <v>0</v>
      </c>
      <c r="H97" s="328">
        <v>0</v>
      </c>
      <c r="I97" s="328">
        <v>0</v>
      </c>
      <c r="J97" s="328">
        <v>0</v>
      </c>
      <c r="K97" s="328">
        <v>0</v>
      </c>
      <c r="L97" s="328">
        <v>0</v>
      </c>
      <c r="M97" s="328">
        <v>0</v>
      </c>
      <c r="N97" s="328">
        <v>0</v>
      </c>
      <c r="O97" s="188"/>
      <c r="P97" s="333"/>
      <c r="Q97" s="333"/>
    </row>
    <row r="98" spans="1:17" ht="14.25" customHeight="1" x14ac:dyDescent="0.25">
      <c r="A98" s="319" t="s">
        <v>673</v>
      </c>
      <c r="B98" s="328">
        <v>192297.68</v>
      </c>
      <c r="C98" s="328">
        <v>192297.68</v>
      </c>
      <c r="D98" s="328">
        <v>192297.68</v>
      </c>
      <c r="E98" s="328">
        <v>192297.68</v>
      </c>
      <c r="F98" s="328">
        <v>192297.68</v>
      </c>
      <c r="G98" s="328">
        <v>192297.68</v>
      </c>
      <c r="H98" s="328">
        <v>192297.68</v>
      </c>
      <c r="I98" s="328">
        <v>192297.68</v>
      </c>
      <c r="J98" s="328">
        <v>192297.68</v>
      </c>
      <c r="K98" s="328">
        <v>192297.68</v>
      </c>
      <c r="L98" s="328">
        <v>192297.68</v>
      </c>
      <c r="M98" s="328">
        <v>192297.68</v>
      </c>
      <c r="N98" s="328">
        <v>192297.68</v>
      </c>
      <c r="O98" s="188"/>
      <c r="P98" s="333" t="s">
        <v>187</v>
      </c>
      <c r="Q98" s="333" t="s">
        <v>187</v>
      </c>
    </row>
    <row r="99" spans="1:17" ht="14.25" customHeight="1" x14ac:dyDescent="0.25">
      <c r="A99" s="319" t="s">
        <v>773</v>
      </c>
      <c r="B99" s="328">
        <v>0</v>
      </c>
      <c r="C99" s="328">
        <v>0</v>
      </c>
      <c r="D99" s="328">
        <v>0</v>
      </c>
      <c r="E99" s="328">
        <v>0</v>
      </c>
      <c r="F99" s="328">
        <v>0</v>
      </c>
      <c r="G99" s="328">
        <v>0</v>
      </c>
      <c r="H99" s="328">
        <v>0</v>
      </c>
      <c r="I99" s="328">
        <v>0</v>
      </c>
      <c r="J99" s="328">
        <v>0</v>
      </c>
      <c r="K99" s="328">
        <v>0</v>
      </c>
      <c r="L99" s="328">
        <v>0</v>
      </c>
      <c r="M99" s="328">
        <v>0</v>
      </c>
      <c r="N99" s="328">
        <v>0</v>
      </c>
      <c r="O99" s="188"/>
      <c r="P99" s="333" t="s">
        <v>187</v>
      </c>
      <c r="Q99" s="333" t="s">
        <v>187</v>
      </c>
    </row>
    <row r="100" spans="1:17" ht="14.25" customHeight="1" x14ac:dyDescent="0.25">
      <c r="A100" s="319" t="s">
        <v>674</v>
      </c>
      <c r="B100" s="326">
        <f t="shared" ref="B100:N100" si="36">((B97)+(B98))+(B99)</f>
        <v>192297.68</v>
      </c>
      <c r="C100" s="326">
        <f t="shared" si="36"/>
        <v>192297.68</v>
      </c>
      <c r="D100" s="326">
        <f t="shared" si="36"/>
        <v>192297.68</v>
      </c>
      <c r="E100" s="326">
        <f t="shared" si="36"/>
        <v>192297.68</v>
      </c>
      <c r="F100" s="326">
        <f t="shared" si="36"/>
        <v>192297.68</v>
      </c>
      <c r="G100" s="326">
        <f t="shared" si="36"/>
        <v>192297.68</v>
      </c>
      <c r="H100" s="326">
        <f t="shared" si="36"/>
        <v>192297.68</v>
      </c>
      <c r="I100" s="326">
        <f t="shared" si="36"/>
        <v>192297.68</v>
      </c>
      <c r="J100" s="326">
        <f t="shared" si="36"/>
        <v>192297.68</v>
      </c>
      <c r="K100" s="326">
        <f t="shared" si="36"/>
        <v>192297.68</v>
      </c>
      <c r="L100" s="326">
        <f t="shared" ref="L100" si="37">((L97)+(L98))+(L99)</f>
        <v>192297.68</v>
      </c>
      <c r="M100" s="326">
        <f t="shared" si="36"/>
        <v>192297.68</v>
      </c>
      <c r="N100" s="326">
        <f t="shared" si="36"/>
        <v>192297.68</v>
      </c>
      <c r="O100" s="188"/>
      <c r="P100" s="333"/>
      <c r="Q100" s="333"/>
    </row>
    <row r="101" spans="1:17" ht="14.25" customHeight="1" x14ac:dyDescent="0.25">
      <c r="A101" s="319" t="s">
        <v>774</v>
      </c>
      <c r="B101" s="326"/>
      <c r="C101" s="326"/>
      <c r="D101" s="326"/>
      <c r="E101" s="326"/>
      <c r="F101" s="326"/>
      <c r="G101" s="326"/>
      <c r="H101" s="326"/>
      <c r="I101" s="326"/>
      <c r="J101" s="326"/>
      <c r="K101" s="326"/>
      <c r="L101" s="326"/>
      <c r="M101" s="326"/>
      <c r="N101" s="326"/>
      <c r="O101" s="188"/>
      <c r="P101" s="333"/>
      <c r="Q101" s="333"/>
    </row>
    <row r="102" spans="1:17" ht="14.25" customHeight="1" x14ac:dyDescent="0.25">
      <c r="A102" s="319" t="s">
        <v>775</v>
      </c>
      <c r="B102" s="328">
        <v>0</v>
      </c>
      <c r="C102" s="328">
        <v>0</v>
      </c>
      <c r="D102" s="328">
        <v>0</v>
      </c>
      <c r="E102" s="328">
        <v>0</v>
      </c>
      <c r="F102" s="328">
        <v>0</v>
      </c>
      <c r="G102" s="328">
        <v>0</v>
      </c>
      <c r="H102" s="328">
        <v>0</v>
      </c>
      <c r="I102" s="328">
        <v>0</v>
      </c>
      <c r="J102" s="328">
        <v>0</v>
      </c>
      <c r="K102" s="328">
        <v>0</v>
      </c>
      <c r="L102" s="328">
        <v>0</v>
      </c>
      <c r="M102" s="328">
        <v>0</v>
      </c>
      <c r="N102" s="328">
        <v>0</v>
      </c>
      <c r="O102" s="188"/>
      <c r="P102" s="333" t="s">
        <v>188</v>
      </c>
      <c r="Q102" s="333" t="s">
        <v>198</v>
      </c>
    </row>
    <row r="103" spans="1:17" ht="14.25" customHeight="1" x14ac:dyDescent="0.25">
      <c r="A103" s="319" t="s">
        <v>776</v>
      </c>
      <c r="B103" s="328">
        <v>0</v>
      </c>
      <c r="C103" s="328">
        <v>0</v>
      </c>
      <c r="D103" s="328">
        <v>0</v>
      </c>
      <c r="E103" s="328">
        <v>0</v>
      </c>
      <c r="F103" s="328">
        <v>0</v>
      </c>
      <c r="G103" s="328">
        <v>0</v>
      </c>
      <c r="H103" s="328">
        <v>0</v>
      </c>
      <c r="I103" s="328">
        <v>0</v>
      </c>
      <c r="J103" s="328">
        <v>0</v>
      </c>
      <c r="K103" s="328">
        <v>0</v>
      </c>
      <c r="L103" s="328">
        <v>0</v>
      </c>
      <c r="M103" s="328">
        <v>0</v>
      </c>
      <c r="N103" s="328">
        <v>0</v>
      </c>
      <c r="O103" s="188"/>
      <c r="P103" s="333" t="s">
        <v>385</v>
      </c>
      <c r="Q103" s="333" t="s">
        <v>198</v>
      </c>
    </row>
    <row r="104" spans="1:17" ht="14.25" customHeight="1" x14ac:dyDescent="0.25">
      <c r="A104" s="319" t="s">
        <v>777</v>
      </c>
      <c r="B104" s="326">
        <f t="shared" ref="B104:N104" si="38">((B101)+(B102))+(B103)</f>
        <v>0</v>
      </c>
      <c r="C104" s="326">
        <f t="shared" si="38"/>
        <v>0</v>
      </c>
      <c r="D104" s="326">
        <f t="shared" si="38"/>
        <v>0</v>
      </c>
      <c r="E104" s="326">
        <f t="shared" si="38"/>
        <v>0</v>
      </c>
      <c r="F104" s="326">
        <f t="shared" si="38"/>
        <v>0</v>
      </c>
      <c r="G104" s="326">
        <f t="shared" si="38"/>
        <v>0</v>
      </c>
      <c r="H104" s="326">
        <f t="shared" si="38"/>
        <v>0</v>
      </c>
      <c r="I104" s="326">
        <f t="shared" si="38"/>
        <v>0</v>
      </c>
      <c r="J104" s="326">
        <f t="shared" si="38"/>
        <v>0</v>
      </c>
      <c r="K104" s="326">
        <f t="shared" si="38"/>
        <v>0</v>
      </c>
      <c r="L104" s="326">
        <f t="shared" ref="L104" si="39">((L101)+(L102))+(L103)</f>
        <v>0</v>
      </c>
      <c r="M104" s="326">
        <f t="shared" si="38"/>
        <v>0</v>
      </c>
      <c r="N104" s="326">
        <f t="shared" si="38"/>
        <v>0</v>
      </c>
      <c r="O104" s="188"/>
      <c r="P104" s="333"/>
      <c r="Q104" s="333"/>
    </row>
    <row r="105" spans="1:17" ht="14.25" customHeight="1" x14ac:dyDescent="0.25">
      <c r="A105" s="319" t="s">
        <v>687</v>
      </c>
      <c r="B105" s="326">
        <f t="shared" ref="B105:N105" si="40">((B100)+(B102))+(B103)</f>
        <v>192297.68</v>
      </c>
      <c r="C105" s="326">
        <f t="shared" si="40"/>
        <v>192297.68</v>
      </c>
      <c r="D105" s="326">
        <f t="shared" si="40"/>
        <v>192297.68</v>
      </c>
      <c r="E105" s="326">
        <f t="shared" si="40"/>
        <v>192297.68</v>
      </c>
      <c r="F105" s="326">
        <f t="shared" si="40"/>
        <v>192297.68</v>
      </c>
      <c r="G105" s="326">
        <f t="shared" si="40"/>
        <v>192297.68</v>
      </c>
      <c r="H105" s="326">
        <f t="shared" si="40"/>
        <v>192297.68</v>
      </c>
      <c r="I105" s="326">
        <f t="shared" si="40"/>
        <v>192297.68</v>
      </c>
      <c r="J105" s="326">
        <f t="shared" si="40"/>
        <v>192297.68</v>
      </c>
      <c r="K105" s="326">
        <f t="shared" si="40"/>
        <v>192297.68</v>
      </c>
      <c r="L105" s="326">
        <f t="shared" ref="L105" si="41">((L100)+(L102))+(L103)</f>
        <v>192297.68</v>
      </c>
      <c r="M105" s="326">
        <f t="shared" si="40"/>
        <v>192297.68</v>
      </c>
      <c r="N105" s="326">
        <f t="shared" si="40"/>
        <v>192297.68</v>
      </c>
      <c r="O105" s="188"/>
      <c r="P105" s="333"/>
      <c r="Q105" s="333"/>
    </row>
    <row r="106" spans="1:17" ht="14.25" customHeight="1" x14ac:dyDescent="0.25">
      <c r="A106" s="319" t="s">
        <v>688</v>
      </c>
      <c r="B106" s="326">
        <f t="shared" ref="B106:N106" si="42">(B95)+(B105)</f>
        <v>8506460.3399999999</v>
      </c>
      <c r="C106" s="326">
        <f t="shared" si="42"/>
        <v>8641309.0299999993</v>
      </c>
      <c r="D106" s="326">
        <f t="shared" si="42"/>
        <v>7806099.71</v>
      </c>
      <c r="E106" s="326">
        <f t="shared" si="42"/>
        <v>7969341.8700000001</v>
      </c>
      <c r="F106" s="326">
        <f t="shared" si="42"/>
        <v>6808462.7499999991</v>
      </c>
      <c r="G106" s="326">
        <f t="shared" si="42"/>
        <v>6519901.4299999997</v>
      </c>
      <c r="H106" s="326">
        <f t="shared" si="42"/>
        <v>6937241.080000001</v>
      </c>
      <c r="I106" s="326">
        <f t="shared" si="42"/>
        <v>5881017.0600000015</v>
      </c>
      <c r="J106" s="326">
        <f t="shared" si="42"/>
        <v>5959903.8100000005</v>
      </c>
      <c r="K106" s="326">
        <f t="shared" si="42"/>
        <v>7121018.580000001</v>
      </c>
      <c r="L106" s="326">
        <f t="shared" ref="L106" si="43">(L95)+(L105)</f>
        <v>6694178.0600000015</v>
      </c>
      <c r="M106" s="326">
        <f t="shared" si="42"/>
        <v>7418111.8400000008</v>
      </c>
      <c r="N106" s="326">
        <f t="shared" si="42"/>
        <v>8973820.2800000012</v>
      </c>
      <c r="O106" s="188"/>
      <c r="P106" s="333"/>
      <c r="Q106" s="333"/>
    </row>
    <row r="107" spans="1:17" ht="14.25" customHeight="1" x14ac:dyDescent="0.25">
      <c r="A107" s="319" t="s">
        <v>689</v>
      </c>
      <c r="B107" s="320"/>
      <c r="C107" s="320"/>
      <c r="D107" s="320"/>
      <c r="E107" s="320"/>
      <c r="F107" s="320"/>
      <c r="G107" s="320"/>
      <c r="H107" s="320"/>
      <c r="I107" s="320"/>
      <c r="J107" s="320"/>
      <c r="K107" s="320"/>
      <c r="L107" s="320"/>
      <c r="M107" s="320"/>
      <c r="N107" s="320"/>
      <c r="O107" s="188"/>
      <c r="P107" s="333"/>
      <c r="Q107" s="333"/>
    </row>
    <row r="108" spans="1:17" ht="14.25" customHeight="1" x14ac:dyDescent="0.25">
      <c r="A108" s="319" t="s">
        <v>690</v>
      </c>
      <c r="B108" s="328">
        <v>-13987664.219999999</v>
      </c>
      <c r="C108" s="328">
        <v>-22825509.919999998</v>
      </c>
      <c r="D108" s="328">
        <v>-22825509.919999998</v>
      </c>
      <c r="E108" s="328">
        <v>-22825509.919999998</v>
      </c>
      <c r="F108" s="328">
        <v>-22825509.919999998</v>
      </c>
      <c r="G108" s="328">
        <v>-22825509.919999998</v>
      </c>
      <c r="H108" s="328">
        <v>-22825509.919999998</v>
      </c>
      <c r="I108" s="328">
        <v>-22825509.919999998</v>
      </c>
      <c r="J108" s="328">
        <v>-22825509.919999998</v>
      </c>
      <c r="K108" s="328">
        <v>-22825509.919999998</v>
      </c>
      <c r="L108" s="328">
        <v>-22825509.919999998</v>
      </c>
      <c r="M108" s="328">
        <v>-22825509.919999998</v>
      </c>
      <c r="N108" s="328">
        <v>-22825509.919999998</v>
      </c>
      <c r="O108" s="188"/>
      <c r="P108" s="333" t="s">
        <v>202</v>
      </c>
      <c r="Q108" s="333"/>
    </row>
    <row r="109" spans="1:17" ht="14.25" customHeight="1" x14ac:dyDescent="0.25">
      <c r="A109" s="319" t="s">
        <v>778</v>
      </c>
      <c r="B109" s="328">
        <v>64439034.649999999</v>
      </c>
      <c r="C109" s="328">
        <v>64439034.649999999</v>
      </c>
      <c r="D109" s="328">
        <v>64439034.649999999</v>
      </c>
      <c r="E109" s="328">
        <v>64439034.649999999</v>
      </c>
      <c r="F109" s="328">
        <v>64439034.649999999</v>
      </c>
      <c r="G109" s="328">
        <v>64439034.649999999</v>
      </c>
      <c r="H109" s="328">
        <v>64439034.649999999</v>
      </c>
      <c r="I109" s="328">
        <v>64439034.649999999</v>
      </c>
      <c r="J109" s="328">
        <v>64439034.649999999</v>
      </c>
      <c r="K109" s="328">
        <v>64439034.649999999</v>
      </c>
      <c r="L109" s="328">
        <v>64439034.649999999</v>
      </c>
      <c r="M109" s="328">
        <v>64439034.649999999</v>
      </c>
      <c r="N109" s="328">
        <v>64439034.649999999</v>
      </c>
      <c r="O109" s="188"/>
      <c r="P109" s="333" t="s">
        <v>201</v>
      </c>
      <c r="Q109" s="333" t="s">
        <v>237</v>
      </c>
    </row>
    <row r="110" spans="1:17" ht="14.25" customHeight="1" x14ac:dyDescent="0.25">
      <c r="A110" s="319" t="s">
        <v>779</v>
      </c>
      <c r="B110" s="328">
        <v>17000000</v>
      </c>
      <c r="C110" s="328">
        <v>17000000</v>
      </c>
      <c r="D110" s="328">
        <v>17000000</v>
      </c>
      <c r="E110" s="328">
        <v>17000000</v>
      </c>
      <c r="F110" s="328">
        <v>17000000</v>
      </c>
      <c r="G110" s="328">
        <v>17000000</v>
      </c>
      <c r="H110" s="328">
        <v>17000000</v>
      </c>
      <c r="I110" s="328">
        <v>17000000</v>
      </c>
      <c r="J110" s="328">
        <v>17000000</v>
      </c>
      <c r="K110" s="328">
        <v>17000000</v>
      </c>
      <c r="L110" s="328">
        <v>17000000</v>
      </c>
      <c r="M110" s="328">
        <v>17000000</v>
      </c>
      <c r="N110" s="328">
        <v>17000000</v>
      </c>
      <c r="O110" s="188"/>
      <c r="P110" s="333" t="s">
        <v>201</v>
      </c>
      <c r="Q110" s="333" t="s">
        <v>237</v>
      </c>
    </row>
    <row r="111" spans="1:17" ht="14.25" customHeight="1" x14ac:dyDescent="0.25">
      <c r="A111" s="319" t="s">
        <v>699</v>
      </c>
      <c r="B111" s="328">
        <v>-8837845.6999999993</v>
      </c>
      <c r="C111" s="328">
        <v>-656118.72000000009</v>
      </c>
      <c r="D111" s="328">
        <v>-1258649.6800000004</v>
      </c>
      <c r="E111" s="328">
        <v>-1921496.2100000009</v>
      </c>
      <c r="F111" s="328">
        <v>-2496151.2000000007</v>
      </c>
      <c r="G111" s="328">
        <v>-3085911.0500000007</v>
      </c>
      <c r="H111" s="328">
        <v>-3689950.8500000006</v>
      </c>
      <c r="I111" s="328">
        <v>-4262626.4700000007</v>
      </c>
      <c r="J111" s="328">
        <v>-4786917.8500000006</v>
      </c>
      <c r="K111" s="328">
        <v>-5310115.4800000004</v>
      </c>
      <c r="L111" s="328">
        <v>-5913315.9100000001</v>
      </c>
      <c r="M111" s="328">
        <v>-6369756.8100000005</v>
      </c>
      <c r="N111" s="328">
        <v>-6837563.2100000009</v>
      </c>
      <c r="O111" s="188"/>
      <c r="P111" s="333" t="s">
        <v>203</v>
      </c>
      <c r="Q111" s="333"/>
    </row>
    <row r="112" spans="1:17" ht="14.25" customHeight="1" x14ac:dyDescent="0.25">
      <c r="A112" s="319" t="s">
        <v>700</v>
      </c>
      <c r="B112" s="326">
        <f t="shared" ref="B112:N112" si="44">(((+(B108))+(B109))+(B110))+(B111)</f>
        <v>58613524.730000004</v>
      </c>
      <c r="C112" s="326">
        <f t="shared" si="44"/>
        <v>57957406.010000005</v>
      </c>
      <c r="D112" s="326">
        <f t="shared" si="44"/>
        <v>57354875.050000004</v>
      </c>
      <c r="E112" s="326">
        <f t="shared" si="44"/>
        <v>56692028.520000003</v>
      </c>
      <c r="F112" s="326">
        <f t="shared" si="44"/>
        <v>56117373.530000001</v>
      </c>
      <c r="G112" s="326">
        <f t="shared" si="44"/>
        <v>55527613.680000007</v>
      </c>
      <c r="H112" s="326">
        <f t="shared" si="44"/>
        <v>54923573.880000003</v>
      </c>
      <c r="I112" s="326">
        <f t="shared" si="44"/>
        <v>54350898.260000005</v>
      </c>
      <c r="J112" s="326">
        <f t="shared" si="44"/>
        <v>53826606.880000003</v>
      </c>
      <c r="K112" s="326">
        <f t="shared" si="44"/>
        <v>53303409.25</v>
      </c>
      <c r="L112" s="326">
        <f t="shared" ref="L112" si="45">(((+(L108))+(L109))+(L110))+(L111)</f>
        <v>52700208.820000008</v>
      </c>
      <c r="M112" s="326">
        <f>(((+(M108))+(M109))+(M110))+(M111)</f>
        <v>52243767.920000002</v>
      </c>
      <c r="N112" s="326">
        <f t="shared" si="44"/>
        <v>51775961.520000003</v>
      </c>
      <c r="O112" s="188"/>
      <c r="P112" s="333"/>
      <c r="Q112" s="333"/>
    </row>
    <row r="113" spans="1:17" ht="14.25" customHeight="1" x14ac:dyDescent="0.25">
      <c r="A113" s="319" t="s">
        <v>701</v>
      </c>
      <c r="B113" s="326">
        <f t="shared" ref="B113:N113" si="46">(B106)+(B112)</f>
        <v>67119985.070000008</v>
      </c>
      <c r="C113" s="326">
        <f t="shared" si="46"/>
        <v>66598715.040000007</v>
      </c>
      <c r="D113" s="326">
        <f t="shared" si="46"/>
        <v>65160974.760000005</v>
      </c>
      <c r="E113" s="326">
        <f t="shared" si="46"/>
        <v>64661370.390000001</v>
      </c>
      <c r="F113" s="326">
        <f t="shared" si="46"/>
        <v>62925836.280000001</v>
      </c>
      <c r="G113" s="326">
        <f t="shared" si="46"/>
        <v>62047515.110000007</v>
      </c>
      <c r="H113" s="326">
        <f t="shared" si="46"/>
        <v>61860814.960000001</v>
      </c>
      <c r="I113" s="326">
        <f t="shared" si="46"/>
        <v>60231915.320000008</v>
      </c>
      <c r="J113" s="326">
        <f t="shared" si="46"/>
        <v>59786510.690000005</v>
      </c>
      <c r="K113" s="326">
        <f t="shared" si="46"/>
        <v>60424427.829999998</v>
      </c>
      <c r="L113" s="326">
        <f t="shared" ref="L113" si="47">(L106)+(L112)</f>
        <v>59394386.88000001</v>
      </c>
      <c r="M113" s="326">
        <f t="shared" si="46"/>
        <v>59661879.760000005</v>
      </c>
      <c r="N113" s="326">
        <f t="shared" si="46"/>
        <v>60749781.800000004</v>
      </c>
      <c r="O113" s="188"/>
      <c r="P113" s="333"/>
      <c r="Q113" s="333"/>
    </row>
    <row r="114" spans="1:17" ht="14.25" customHeight="1" x14ac:dyDescent="0.25">
      <c r="A114" s="319"/>
      <c r="B114" s="320"/>
      <c r="C114" s="320"/>
      <c r="D114" s="320"/>
      <c r="E114" s="320"/>
      <c r="F114" s="320"/>
      <c r="G114" s="320"/>
      <c r="H114" s="320"/>
      <c r="I114" s="320"/>
      <c r="J114" s="320"/>
      <c r="K114" s="320"/>
      <c r="L114" s="320"/>
      <c r="M114" s="320"/>
      <c r="N114" s="320"/>
      <c r="O114" s="188"/>
      <c r="P114" s="73"/>
      <c r="Q114" s="73"/>
    </row>
    <row r="115" spans="1:17" ht="14.25" customHeight="1" x14ac:dyDescent="0.25">
      <c r="A115" s="335" t="s">
        <v>702</v>
      </c>
      <c r="B115" s="336">
        <f t="shared" ref="B115:N115" si="48">B61-B113</f>
        <v>0</v>
      </c>
      <c r="C115" s="336">
        <f t="shared" si="48"/>
        <v>0</v>
      </c>
      <c r="D115" s="336">
        <f t="shared" si="48"/>
        <v>0</v>
      </c>
      <c r="E115" s="336">
        <f t="shared" si="48"/>
        <v>0</v>
      </c>
      <c r="F115" s="336">
        <f t="shared" si="48"/>
        <v>0</v>
      </c>
      <c r="G115" s="336">
        <f t="shared" si="48"/>
        <v>0</v>
      </c>
      <c r="H115" s="336">
        <f t="shared" si="48"/>
        <v>0</v>
      </c>
      <c r="I115" s="336">
        <f t="shared" si="48"/>
        <v>0</v>
      </c>
      <c r="J115" s="336">
        <f t="shared" si="48"/>
        <v>0</v>
      </c>
      <c r="K115" s="336">
        <f>K61-K113</f>
        <v>0</v>
      </c>
      <c r="L115" s="336">
        <f>L61-L113</f>
        <v>0</v>
      </c>
      <c r="M115" s="336">
        <f t="shared" si="48"/>
        <v>0</v>
      </c>
      <c r="N115" s="336">
        <f t="shared" si="48"/>
        <v>0</v>
      </c>
      <c r="O115" s="188"/>
      <c r="P115" s="73"/>
      <c r="Q115" s="73"/>
    </row>
    <row r="116" spans="1:17" ht="14.25" customHeight="1" x14ac:dyDescent="0.25">
      <c r="A116" s="335" t="s">
        <v>703</v>
      </c>
      <c r="B116" s="337"/>
      <c r="C116" s="336">
        <f>C111-'Youreka P&amp;L'!B151</f>
        <v>0</v>
      </c>
      <c r="D116" s="336">
        <f>D111-C111-'Youreka P&amp;L'!C151</f>
        <v>0</v>
      </c>
      <c r="E116" s="336">
        <f>(E111-D111)-'Youreka P&amp;L'!D151</f>
        <v>0</v>
      </c>
      <c r="F116" s="336">
        <f>(F111-E111)-'Youreka P&amp;L'!E151</f>
        <v>0</v>
      </c>
      <c r="G116" s="336">
        <f>(G111-F111)-'Youreka P&amp;L'!F151</f>
        <v>0</v>
      </c>
      <c r="H116" s="336">
        <f>(H111-G111)-'Youreka P&amp;L'!G151</f>
        <v>0</v>
      </c>
      <c r="I116" s="336">
        <f>(I111-H111)-'Youreka P&amp;L'!H151</f>
        <v>0</v>
      </c>
      <c r="J116" s="336">
        <f>(J111-I111)-'Youreka P&amp;L'!I151</f>
        <v>0</v>
      </c>
      <c r="K116" s="336">
        <f>(K111-J111)-'Youreka P&amp;L'!J151</f>
        <v>0</v>
      </c>
      <c r="L116" s="336">
        <f>(L111-K111)-'Youreka P&amp;L'!K151</f>
        <v>0</v>
      </c>
      <c r="M116" s="336">
        <f>(M111-L111)-'Youreka P&amp;L'!L151</f>
        <v>0</v>
      </c>
      <c r="N116" s="336">
        <f>(N111-M111)-'Youreka P&amp;L'!M151</f>
        <v>0</v>
      </c>
      <c r="O116" s="188"/>
      <c r="P116" s="73"/>
      <c r="Q116" s="73"/>
    </row>
  </sheetData>
  <autoFilter ref="A5:Q150" xr:uid="{00000000-0009-0000-0000-000022000000}"/>
  <mergeCells count="3">
    <mergeCell ref="A1:N1"/>
    <mergeCell ref="A2:N2"/>
    <mergeCell ref="A3:N3"/>
  </mergeCells>
  <pageMargins left="0.7" right="0.7" top="0.75" bottom="0.75" header="0" footer="0"/>
  <pageSetup orientation="portrai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tabColor rgb="FF116F99"/>
  </sheetPr>
  <dimension ref="A1:E19"/>
  <sheetViews>
    <sheetView workbookViewId="0">
      <selection activeCell="E19" sqref="E19"/>
    </sheetView>
  </sheetViews>
  <sheetFormatPr defaultRowHeight="15" x14ac:dyDescent="0.25"/>
  <cols>
    <col min="1" max="1" width="32.140625" style="654" customWidth="1"/>
    <col min="2" max="2" width="10.5703125" style="654" customWidth="1"/>
    <col min="3" max="3" width="16.42578125" style="654" customWidth="1"/>
    <col min="4" max="4" width="14.42578125" style="654" customWidth="1"/>
    <col min="5" max="5" width="17.42578125" style="654" customWidth="1"/>
  </cols>
  <sheetData>
    <row r="1" spans="1:5" ht="14.25" customHeight="1" x14ac:dyDescent="0.25">
      <c r="A1" s="706" t="s">
        <v>937</v>
      </c>
      <c r="B1" s="707"/>
      <c r="C1" s="707"/>
      <c r="D1" s="707"/>
      <c r="E1" s="707"/>
    </row>
    <row r="2" spans="1:5" ht="14.25" customHeight="1" x14ac:dyDescent="0.25">
      <c r="A2" s="708" t="s">
        <v>734</v>
      </c>
      <c r="B2" s="707"/>
      <c r="C2" s="707"/>
      <c r="D2" s="707"/>
      <c r="E2" s="707"/>
    </row>
    <row r="3" spans="1:5" ht="15" customHeight="1" x14ac:dyDescent="0.25">
      <c r="A3" s="709" t="s">
        <v>1026</v>
      </c>
      <c r="B3" s="707"/>
      <c r="C3" s="707"/>
      <c r="D3" s="707"/>
      <c r="E3" s="707"/>
    </row>
    <row r="5" spans="1:5" ht="14.25" customHeight="1" x14ac:dyDescent="0.25">
      <c r="A5" s="650" t="s">
        <v>265</v>
      </c>
      <c r="B5" s="650" t="s">
        <v>707</v>
      </c>
      <c r="C5" s="650" t="s">
        <v>919</v>
      </c>
      <c r="D5" s="650" t="s">
        <v>920</v>
      </c>
      <c r="E5" s="650" t="s">
        <v>732</v>
      </c>
    </row>
    <row r="6" spans="1:5" x14ac:dyDescent="0.25">
      <c r="A6" s="655" t="s">
        <v>938</v>
      </c>
      <c r="B6" s="656" t="s">
        <v>1027</v>
      </c>
      <c r="C6" s="656" t="s">
        <v>711</v>
      </c>
      <c r="D6" s="656" t="s">
        <v>396</v>
      </c>
      <c r="E6" s="657">
        <v>220000</v>
      </c>
    </row>
    <row r="7" spans="1:5" x14ac:dyDescent="0.25">
      <c r="A7" s="655" t="s">
        <v>938</v>
      </c>
      <c r="B7" s="656" t="s">
        <v>1027</v>
      </c>
      <c r="C7" s="656" t="s">
        <v>711</v>
      </c>
      <c r="D7" s="656" t="s">
        <v>396</v>
      </c>
      <c r="E7" s="657">
        <v>3819</v>
      </c>
    </row>
    <row r="8" spans="1:5" x14ac:dyDescent="0.25">
      <c r="A8" s="655" t="s">
        <v>993</v>
      </c>
      <c r="B8" s="656" t="s">
        <v>1028</v>
      </c>
      <c r="C8" s="656" t="s">
        <v>711</v>
      </c>
      <c r="D8" s="656" t="s">
        <v>396</v>
      </c>
      <c r="E8" s="657">
        <v>97363.69</v>
      </c>
    </row>
    <row r="9" spans="1:5" x14ac:dyDescent="0.25">
      <c r="A9" s="655" t="s">
        <v>886</v>
      </c>
      <c r="B9" s="656" t="s">
        <v>1029</v>
      </c>
      <c r="C9" s="656" t="s">
        <v>711</v>
      </c>
      <c r="D9" s="656" t="s">
        <v>396</v>
      </c>
      <c r="E9" s="657">
        <v>27780.560000000001</v>
      </c>
    </row>
    <row r="10" spans="1:5" x14ac:dyDescent="0.25">
      <c r="A10" s="655" t="s">
        <v>985</v>
      </c>
      <c r="B10" s="656" t="s">
        <v>1028</v>
      </c>
      <c r="C10" s="656" t="s">
        <v>711</v>
      </c>
      <c r="D10" s="656" t="s">
        <v>396</v>
      </c>
      <c r="E10" s="657">
        <v>11016</v>
      </c>
    </row>
    <row r="11" spans="1:5" x14ac:dyDescent="0.25">
      <c r="A11" s="655" t="s">
        <v>840</v>
      </c>
      <c r="B11" s="656" t="s">
        <v>1030</v>
      </c>
      <c r="C11" s="656" t="s">
        <v>711</v>
      </c>
      <c r="D11" s="656" t="s">
        <v>396</v>
      </c>
      <c r="E11" s="657">
        <v>17046</v>
      </c>
    </row>
    <row r="12" spans="1:5" x14ac:dyDescent="0.25">
      <c r="A12" s="655" t="s">
        <v>1031</v>
      </c>
      <c r="B12" s="656" t="s">
        <v>1032</v>
      </c>
      <c r="C12" s="656" t="s">
        <v>711</v>
      </c>
      <c r="D12" s="656" t="s">
        <v>396</v>
      </c>
      <c r="E12" s="657">
        <v>8693.49</v>
      </c>
    </row>
    <row r="13" spans="1:5" x14ac:dyDescent="0.25">
      <c r="A13" s="655" t="s">
        <v>1031</v>
      </c>
      <c r="B13" s="656" t="s">
        <v>1033</v>
      </c>
      <c r="C13" s="656" t="s">
        <v>711</v>
      </c>
      <c r="D13" s="656" t="s">
        <v>396</v>
      </c>
      <c r="E13" s="657">
        <v>0</v>
      </c>
    </row>
    <row r="14" spans="1:5" x14ac:dyDescent="0.25">
      <c r="A14" s="655" t="s">
        <v>921</v>
      </c>
      <c r="B14" s="656" t="s">
        <v>1034</v>
      </c>
      <c r="C14" s="656" t="s">
        <v>711</v>
      </c>
      <c r="D14" s="656" t="s">
        <v>396</v>
      </c>
      <c r="E14" s="657">
        <v>9000</v>
      </c>
    </row>
    <row r="15" spans="1:5" x14ac:dyDescent="0.25">
      <c r="A15" s="655" t="s">
        <v>921</v>
      </c>
      <c r="B15" s="656" t="s">
        <v>1033</v>
      </c>
      <c r="C15" s="656" t="s">
        <v>711</v>
      </c>
      <c r="D15" s="656" t="s">
        <v>396</v>
      </c>
      <c r="E15" s="657">
        <v>0</v>
      </c>
    </row>
    <row r="16" spans="1:5" x14ac:dyDescent="0.25">
      <c r="A16" s="655" t="s">
        <v>1035</v>
      </c>
      <c r="B16" s="656" t="s">
        <v>1036</v>
      </c>
      <c r="C16" s="656" t="s">
        <v>711</v>
      </c>
      <c r="D16" s="656" t="s">
        <v>396</v>
      </c>
      <c r="E16" s="657">
        <v>20000</v>
      </c>
    </row>
    <row r="17" spans="1:5" ht="15" customHeight="1" x14ac:dyDescent="0.25">
      <c r="A17" s="655" t="s">
        <v>1037</v>
      </c>
      <c r="B17" s="656" t="s">
        <v>1032</v>
      </c>
      <c r="C17" s="656" t="s">
        <v>711</v>
      </c>
      <c r="D17" s="656" t="s">
        <v>396</v>
      </c>
      <c r="E17" s="657">
        <v>81696.960000000006</v>
      </c>
    </row>
    <row r="18" spans="1:5" x14ac:dyDescent="0.25">
      <c r="A18" s="655" t="s">
        <v>1038</v>
      </c>
      <c r="B18" s="656" t="s">
        <v>1029</v>
      </c>
      <c r="C18" s="656" t="s">
        <v>711</v>
      </c>
      <c r="D18" s="656" t="s">
        <v>396</v>
      </c>
      <c r="E18" s="657">
        <v>264729.3</v>
      </c>
    </row>
    <row r="19" spans="1:5" x14ac:dyDescent="0.25">
      <c r="A19" s="658" t="s">
        <v>940</v>
      </c>
      <c r="E19" s="659">
        <v>761145</v>
      </c>
    </row>
  </sheetData>
  <mergeCells count="3">
    <mergeCell ref="A1:E1"/>
    <mergeCell ref="A2:E2"/>
    <mergeCell ref="A3:E3"/>
  </mergeCells>
  <pageMargins left="0.7" right="0.7" top="0.75" bottom="0.75" header="0" footer="0"/>
  <pageSetup orientation="landscape"/>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tabColor rgb="FF116F99"/>
  </sheetPr>
  <dimension ref="B2:M183"/>
  <sheetViews>
    <sheetView showGridLines="0" workbookViewId="0">
      <pane xSplit="3" ySplit="12" topLeftCell="D13" activePane="bottomRight" state="frozen"/>
      <selection pane="topRight" activeCell="D1" sqref="D1"/>
      <selection pane="bottomLeft" activeCell="A13" sqref="A13"/>
      <selection pane="bottomRight" activeCell="D13" sqref="D13"/>
    </sheetView>
  </sheetViews>
  <sheetFormatPr defaultColWidth="14.42578125" defaultRowHeight="15" customHeight="1" x14ac:dyDescent="0.25"/>
  <cols>
    <col min="1" max="1" width="8.7109375" customWidth="1"/>
    <col min="2" max="2" width="3.42578125" customWidth="1"/>
    <col min="3" max="3" width="17.42578125" customWidth="1"/>
    <col min="4" max="4" width="12" customWidth="1"/>
    <col min="5" max="5" width="25.85546875" customWidth="1"/>
    <col min="6" max="6" width="25.5703125" customWidth="1"/>
    <col min="7" max="8" width="14" customWidth="1"/>
    <col min="9" max="9" width="12.140625" customWidth="1"/>
    <col min="10" max="10" width="12.85546875" customWidth="1"/>
    <col min="11" max="11" width="15.5703125" customWidth="1"/>
    <col min="12" max="12" width="15" customWidth="1"/>
    <col min="13" max="13" width="16" customWidth="1"/>
    <col min="14" max="26" width="8.7109375" customWidth="1"/>
  </cols>
  <sheetData>
    <row r="2" spans="2:13" ht="14.25" customHeight="1" x14ac:dyDescent="0.25">
      <c r="B2" s="338" t="s">
        <v>151</v>
      </c>
      <c r="C2" s="339"/>
      <c r="D2" s="339"/>
      <c r="E2" s="339"/>
      <c r="F2" s="339"/>
      <c r="G2" s="339"/>
      <c r="H2" s="339"/>
      <c r="I2" s="339"/>
      <c r="J2" s="339"/>
      <c r="K2" s="339"/>
    </row>
    <row r="3" spans="2:13" ht="14.25" customHeight="1" x14ac:dyDescent="0.25">
      <c r="B3" s="340" t="s">
        <v>714</v>
      </c>
      <c r="C3" s="339"/>
      <c r="D3" s="339"/>
      <c r="E3" s="339"/>
      <c r="F3" s="339"/>
      <c r="G3" s="339"/>
      <c r="H3" s="339"/>
      <c r="I3" s="339"/>
      <c r="J3" s="339"/>
      <c r="K3" s="339"/>
    </row>
    <row r="4" spans="2:13" ht="14.25" customHeight="1" x14ac:dyDescent="0.25">
      <c r="B4" s="341" t="s">
        <v>780</v>
      </c>
      <c r="C4" s="339"/>
      <c r="D4" s="339"/>
      <c r="E4" s="339"/>
      <c r="F4" s="339"/>
      <c r="G4" s="339"/>
      <c r="H4" s="339"/>
      <c r="I4" s="339"/>
      <c r="J4" s="339"/>
      <c r="K4" s="339"/>
    </row>
    <row r="5" spans="2:13" ht="14.25" customHeight="1" x14ac:dyDescent="0.25">
      <c r="B5" s="342"/>
      <c r="C5" s="342"/>
      <c r="D5" s="342"/>
      <c r="E5" s="342"/>
      <c r="F5" s="342"/>
      <c r="G5" s="342"/>
      <c r="H5" s="342"/>
      <c r="I5" s="342"/>
      <c r="J5" s="342"/>
      <c r="K5" s="342"/>
    </row>
    <row r="6" spans="2:13" ht="14.25" customHeight="1" x14ac:dyDescent="0.25">
      <c r="B6" s="343"/>
      <c r="C6" s="344" t="s">
        <v>716</v>
      </c>
      <c r="D6" s="345">
        <v>44669</v>
      </c>
      <c r="E6" s="346"/>
      <c r="F6" s="346"/>
      <c r="G6" s="394"/>
      <c r="H6" s="346"/>
      <c r="I6" s="346"/>
      <c r="J6" s="342"/>
      <c r="K6" s="342"/>
    </row>
    <row r="7" spans="2:13" ht="14.25" customHeight="1" x14ac:dyDescent="0.25">
      <c r="B7" s="343"/>
      <c r="C7" s="346"/>
      <c r="D7" s="346"/>
      <c r="E7" s="346"/>
      <c r="F7" s="346"/>
      <c r="G7" s="347"/>
      <c r="H7" s="346"/>
      <c r="I7" s="346"/>
      <c r="J7" s="347"/>
      <c r="K7" s="342"/>
    </row>
    <row r="8" spans="2:13" ht="14.25" customHeight="1" x14ac:dyDescent="0.25">
      <c r="B8" s="342"/>
      <c r="C8" s="348" t="s">
        <v>719</v>
      </c>
      <c r="D8" s="349" t="s">
        <v>781</v>
      </c>
      <c r="E8" s="349" t="s">
        <v>782</v>
      </c>
      <c r="F8" s="349" t="s">
        <v>723</v>
      </c>
      <c r="G8" s="349" t="s">
        <v>724</v>
      </c>
      <c r="H8" s="395" t="s">
        <v>14</v>
      </c>
      <c r="I8" s="355"/>
      <c r="J8" s="362"/>
      <c r="K8" s="396" t="s">
        <v>783</v>
      </c>
      <c r="L8" s="397">
        <v>45291</v>
      </c>
      <c r="M8" s="398"/>
    </row>
    <row r="9" spans="2:13" ht="14.25" customHeight="1" x14ac:dyDescent="0.25">
      <c r="B9" s="342"/>
      <c r="C9" s="356" t="s">
        <v>729</v>
      </c>
      <c r="D9" s="357">
        <v>17970</v>
      </c>
      <c r="E9" s="357">
        <v>17980</v>
      </c>
      <c r="F9" s="357">
        <v>17980</v>
      </c>
      <c r="G9" s="357">
        <v>17960</v>
      </c>
      <c r="H9" s="357"/>
      <c r="I9" s="355"/>
      <c r="J9" s="399" t="s">
        <v>720</v>
      </c>
      <c r="K9" s="399" t="s">
        <v>784</v>
      </c>
      <c r="L9" s="399" t="s">
        <v>785</v>
      </c>
      <c r="M9" s="399" t="s">
        <v>724</v>
      </c>
    </row>
    <row r="10" spans="2:13" ht="14.25" customHeight="1" x14ac:dyDescent="0.25">
      <c r="B10" s="342"/>
      <c r="C10" s="356" t="s">
        <v>730</v>
      </c>
      <c r="D10" s="357">
        <v>60</v>
      </c>
      <c r="E10" s="357">
        <v>96</v>
      </c>
      <c r="F10" s="357">
        <v>72</v>
      </c>
      <c r="G10" s="357">
        <v>120</v>
      </c>
      <c r="H10" s="357"/>
      <c r="J10" s="400">
        <f t="shared" ref="J10:M10" si="0">D11+INDEX(J$13:J$181,MATCH($L$8,$C$13:$C$181,0))</f>
        <v>329166.66666666663</v>
      </c>
      <c r="K10" s="400">
        <f t="shared" si="0"/>
        <v>16201041.666666664</v>
      </c>
      <c r="L10" s="400">
        <f t="shared" si="0"/>
        <v>3719444.444444444</v>
      </c>
      <c r="M10" s="400">
        <f t="shared" si="0"/>
        <v>51578555.380000003</v>
      </c>
    </row>
    <row r="11" spans="2:13" ht="14.25" customHeight="1" x14ac:dyDescent="0.25">
      <c r="B11" s="342"/>
      <c r="C11" s="363" t="s">
        <v>732</v>
      </c>
      <c r="D11" s="364">
        <v>500000</v>
      </c>
      <c r="E11" s="364">
        <v>20600000</v>
      </c>
      <c r="F11" s="364">
        <v>5200000</v>
      </c>
      <c r="G11" s="364">
        <f>62305022-99729</f>
        <v>62205293</v>
      </c>
      <c r="H11" s="364">
        <f>SUM(D11:G11)</f>
        <v>88505293</v>
      </c>
      <c r="J11" s="693" t="s">
        <v>786</v>
      </c>
      <c r="K11" s="687"/>
      <c r="L11" s="687"/>
      <c r="M11" s="694"/>
    </row>
    <row r="12" spans="2:13" ht="14.25" customHeight="1" x14ac:dyDescent="0.25">
      <c r="B12" s="342"/>
      <c r="C12" s="356" t="s">
        <v>733</v>
      </c>
      <c r="D12" s="370"/>
      <c r="E12" s="370"/>
      <c r="F12" s="370"/>
      <c r="G12" s="370"/>
      <c r="H12" s="370"/>
      <c r="J12" s="401">
        <v>17970</v>
      </c>
      <c r="K12" s="401">
        <v>17980</v>
      </c>
      <c r="L12" s="27">
        <v>17990</v>
      </c>
      <c r="M12" s="27">
        <v>19550</v>
      </c>
    </row>
    <row r="13" spans="2:13" ht="14.25" customHeight="1" x14ac:dyDescent="0.25">
      <c r="B13" s="342"/>
      <c r="C13" s="402">
        <v>44681</v>
      </c>
      <c r="D13" s="403">
        <f t="shared" ref="D13:F13" si="1">IFERROR(IF((SUM(D$12:D12)&lt;D$11),D$11/D$10,0),0)/2</f>
        <v>4166.666666666667</v>
      </c>
      <c r="E13" s="376">
        <f t="shared" si="1"/>
        <v>107291.66666666667</v>
      </c>
      <c r="F13" s="376">
        <f t="shared" si="1"/>
        <v>36111.111111111109</v>
      </c>
      <c r="G13" s="404">
        <v>259604.26</v>
      </c>
      <c r="H13" s="405">
        <f t="shared" ref="H13:H181" si="2">SUM(D13:G13)</f>
        <v>407173.70444444445</v>
      </c>
      <c r="J13" s="381">
        <f t="shared" ref="J13:M13" si="3">-SUMIFS(D$13:D$181,$C$13:$C$181,"&lt;="&amp;$C13)</f>
        <v>-4166.666666666667</v>
      </c>
      <c r="K13" s="381">
        <f t="shared" si="3"/>
        <v>-107291.66666666667</v>
      </c>
      <c r="L13" s="381">
        <f t="shared" si="3"/>
        <v>-36111.111111111109</v>
      </c>
      <c r="M13" s="381">
        <f t="shared" si="3"/>
        <v>-259604.26</v>
      </c>
    </row>
    <row r="14" spans="2:13" ht="14.25" customHeight="1" x14ac:dyDescent="0.25">
      <c r="B14" s="342"/>
      <c r="C14" s="375">
        <f t="shared" ref="C14:C181" si="4">EOMONTH(C13,1)</f>
        <v>44712</v>
      </c>
      <c r="D14" s="376">
        <f t="shared" ref="D14:F14" si="5">IFERROR(IF((SUM(D$12:D13)&lt;D$11),D$11/D$10,0),0)</f>
        <v>8333.3333333333339</v>
      </c>
      <c r="E14" s="376">
        <f t="shared" si="5"/>
        <v>214583.33333333334</v>
      </c>
      <c r="F14" s="376">
        <f t="shared" si="5"/>
        <v>72222.222222222219</v>
      </c>
      <c r="G14" s="404">
        <v>519208.52</v>
      </c>
      <c r="H14" s="405">
        <f t="shared" si="2"/>
        <v>814347.40888888889</v>
      </c>
      <c r="J14" s="381">
        <f t="shared" ref="J14:M14" si="6">-SUMIFS(D$13:D$181,$C$13:$C$181,"&lt;="&amp;$C14)</f>
        <v>-12500</v>
      </c>
      <c r="K14" s="381">
        <f t="shared" si="6"/>
        <v>-321875</v>
      </c>
      <c r="L14" s="381">
        <f t="shared" si="6"/>
        <v>-108333.33333333333</v>
      </c>
      <c r="M14" s="381">
        <f t="shared" si="6"/>
        <v>-778812.78</v>
      </c>
    </row>
    <row r="15" spans="2:13" ht="14.25" customHeight="1" x14ac:dyDescent="0.25">
      <c r="B15" s="342"/>
      <c r="C15" s="375">
        <f t="shared" si="4"/>
        <v>44742</v>
      </c>
      <c r="D15" s="376">
        <f t="shared" ref="D15:F15" si="7">IFERROR(IF((SUM(D$12:D14)&lt;D$11),D$11/D$10,0),0)</f>
        <v>8333.3333333333339</v>
      </c>
      <c r="E15" s="376">
        <f t="shared" si="7"/>
        <v>214583.33333333334</v>
      </c>
      <c r="F15" s="376">
        <f t="shared" si="7"/>
        <v>72222.222222222219</v>
      </c>
      <c r="G15" s="404">
        <v>519208.52</v>
      </c>
      <c r="H15" s="405">
        <f t="shared" si="2"/>
        <v>814347.40888888889</v>
      </c>
      <c r="J15" s="381">
        <f t="shared" ref="J15:M15" si="8">-SUMIFS(D$13:D$181,$C$13:$C$181,"&lt;="&amp;$C15)</f>
        <v>-20833.333333333336</v>
      </c>
      <c r="K15" s="381">
        <f t="shared" si="8"/>
        <v>-536458.33333333337</v>
      </c>
      <c r="L15" s="381">
        <f t="shared" si="8"/>
        <v>-180555.55555555556</v>
      </c>
      <c r="M15" s="381">
        <f t="shared" si="8"/>
        <v>-1298021.3</v>
      </c>
    </row>
    <row r="16" spans="2:13" ht="14.25" customHeight="1" x14ac:dyDescent="0.25">
      <c r="B16" s="342"/>
      <c r="C16" s="375">
        <f t="shared" si="4"/>
        <v>44773</v>
      </c>
      <c r="D16" s="376">
        <f t="shared" ref="D16:F16" si="9">IFERROR(IF((SUM(D$12:D15)&lt;D$11),D$11/D$10,0),0)</f>
        <v>8333.3333333333339</v>
      </c>
      <c r="E16" s="376">
        <f t="shared" si="9"/>
        <v>214583.33333333334</v>
      </c>
      <c r="F16" s="376">
        <f t="shared" si="9"/>
        <v>72222.222222222219</v>
      </c>
      <c r="G16" s="404">
        <v>519208.52</v>
      </c>
      <c r="H16" s="405">
        <f t="shared" si="2"/>
        <v>814347.40888888889</v>
      </c>
      <c r="J16" s="381">
        <f t="shared" ref="J16:M16" si="10">-SUMIFS(D$13:D$181,$C$13:$C$181,"&lt;="&amp;$C16)</f>
        <v>-29166.666666666672</v>
      </c>
      <c r="K16" s="381">
        <f t="shared" si="10"/>
        <v>-751041.66666666674</v>
      </c>
      <c r="L16" s="381">
        <f t="shared" si="10"/>
        <v>-252777.77777777778</v>
      </c>
      <c r="M16" s="381">
        <f t="shared" si="10"/>
        <v>-1817229.82</v>
      </c>
    </row>
    <row r="17" spans="3:13" ht="14.25" customHeight="1" x14ac:dyDescent="0.25">
      <c r="C17" s="375">
        <f t="shared" si="4"/>
        <v>44804</v>
      </c>
      <c r="D17" s="376">
        <f t="shared" ref="D17:F17" si="11">IFERROR(IF((SUM(D$12:D16)&lt;D$11),D$11/D$10,0),0)</f>
        <v>8333.3333333333339</v>
      </c>
      <c r="E17" s="376">
        <f t="shared" si="11"/>
        <v>214583.33333333334</v>
      </c>
      <c r="F17" s="376">
        <f t="shared" si="11"/>
        <v>72222.222222222219</v>
      </c>
      <c r="G17" s="404">
        <v>519208.52</v>
      </c>
      <c r="H17" s="405">
        <f t="shared" si="2"/>
        <v>814347.40888888889</v>
      </c>
      <c r="J17" s="381">
        <f t="shared" ref="J17:M17" si="12">-SUMIFS(D$13:D$181,$C$13:$C$181,"&lt;="&amp;$C17)</f>
        <v>-37500.000000000007</v>
      </c>
      <c r="K17" s="381">
        <f t="shared" si="12"/>
        <v>-965625.00000000012</v>
      </c>
      <c r="L17" s="381">
        <f t="shared" si="12"/>
        <v>-325000</v>
      </c>
      <c r="M17" s="381">
        <f t="shared" si="12"/>
        <v>-2336438.34</v>
      </c>
    </row>
    <row r="18" spans="3:13" ht="14.25" customHeight="1" x14ac:dyDescent="0.25">
      <c r="C18" s="375">
        <f t="shared" si="4"/>
        <v>44834</v>
      </c>
      <c r="D18" s="376">
        <f t="shared" ref="D18:F18" si="13">IFERROR(IF((SUM(D$12:D17)&lt;D$11),D$11/D$10,0),0)</f>
        <v>8333.3333333333339</v>
      </c>
      <c r="E18" s="376">
        <f t="shared" si="13"/>
        <v>214583.33333333334</v>
      </c>
      <c r="F18" s="376">
        <f t="shared" si="13"/>
        <v>72222.222222222219</v>
      </c>
      <c r="G18" s="404">
        <v>519208.52</v>
      </c>
      <c r="H18" s="405">
        <f t="shared" si="2"/>
        <v>814347.40888888889</v>
      </c>
      <c r="I18" s="342"/>
      <c r="J18" s="381">
        <f t="shared" ref="J18:M18" si="14">-SUMIFS(D$13:D$181,$C$13:$C$181,"&lt;="&amp;$C18)</f>
        <v>-45833.333333333343</v>
      </c>
      <c r="K18" s="381">
        <f t="shared" si="14"/>
        <v>-1180208.3333333335</v>
      </c>
      <c r="L18" s="381">
        <f t="shared" si="14"/>
        <v>-397222.22222222225</v>
      </c>
      <c r="M18" s="381">
        <f t="shared" si="14"/>
        <v>-2855646.86</v>
      </c>
    </row>
    <row r="19" spans="3:13" ht="14.25" customHeight="1" x14ac:dyDescent="0.25">
      <c r="C19" s="375">
        <f t="shared" si="4"/>
        <v>44865</v>
      </c>
      <c r="D19" s="376">
        <f t="shared" ref="D19:F19" si="15">IFERROR(IF((SUM(D$12:D18)&lt;D$11),D$11/D$10,0),0)</f>
        <v>8333.3333333333339</v>
      </c>
      <c r="E19" s="376">
        <f t="shared" si="15"/>
        <v>214583.33333333334</v>
      </c>
      <c r="F19" s="376">
        <f t="shared" si="15"/>
        <v>72222.222222222219</v>
      </c>
      <c r="G19" s="404">
        <v>519208.52</v>
      </c>
      <c r="H19" s="405">
        <f t="shared" si="2"/>
        <v>814347.40888888889</v>
      </c>
      <c r="I19" s="342"/>
      <c r="J19" s="381">
        <f t="shared" ref="J19:M19" si="16">-SUMIFS(D$13:D$181,$C$13:$C$181,"&lt;="&amp;$C19)</f>
        <v>-54166.666666666679</v>
      </c>
      <c r="K19" s="381">
        <f t="shared" si="16"/>
        <v>-1394791.6666666667</v>
      </c>
      <c r="L19" s="381">
        <f t="shared" si="16"/>
        <v>-469444.4444444445</v>
      </c>
      <c r="M19" s="381">
        <f t="shared" si="16"/>
        <v>-3374855.38</v>
      </c>
    </row>
    <row r="20" spans="3:13" ht="14.25" customHeight="1" x14ac:dyDescent="0.25">
      <c r="C20" s="375">
        <f t="shared" si="4"/>
        <v>44895</v>
      </c>
      <c r="D20" s="376">
        <f t="shared" ref="D20:F20" si="17">IFERROR(IF((SUM(D$12:D19)&lt;D$11),D$11/D$10,0),0)</f>
        <v>8333.3333333333339</v>
      </c>
      <c r="E20" s="376">
        <f t="shared" si="17"/>
        <v>214583.33333333334</v>
      </c>
      <c r="F20" s="376">
        <f t="shared" si="17"/>
        <v>72222.222222222219</v>
      </c>
      <c r="G20" s="404">
        <v>519208.52</v>
      </c>
      <c r="H20" s="405">
        <f t="shared" si="2"/>
        <v>814347.40888888889</v>
      </c>
      <c r="I20" s="342"/>
      <c r="J20" s="381">
        <f t="shared" ref="J20:M20" si="18">-SUMIFS(D$13:D$181,$C$13:$C$181,"&lt;="&amp;$C20)</f>
        <v>-62500.000000000015</v>
      </c>
      <c r="K20" s="381">
        <f t="shared" si="18"/>
        <v>-1609375</v>
      </c>
      <c r="L20" s="381">
        <f t="shared" si="18"/>
        <v>-541666.66666666674</v>
      </c>
      <c r="M20" s="381">
        <f t="shared" si="18"/>
        <v>-3894063.9</v>
      </c>
    </row>
    <row r="21" spans="3:13" ht="14.25" customHeight="1" x14ac:dyDescent="0.25">
      <c r="C21" s="375">
        <f t="shared" si="4"/>
        <v>44926</v>
      </c>
      <c r="D21" s="376">
        <f t="shared" ref="D21:F21" si="19">IFERROR(IF((SUM(D$12:D20)&lt;D$11),D$11/D$10,0),0)</f>
        <v>8333.3333333333339</v>
      </c>
      <c r="E21" s="376">
        <f t="shared" si="19"/>
        <v>214583.33333333334</v>
      </c>
      <c r="F21" s="376">
        <f t="shared" si="19"/>
        <v>72222.222222222219</v>
      </c>
      <c r="G21" s="404">
        <v>519208.52</v>
      </c>
      <c r="H21" s="405">
        <f t="shared" si="2"/>
        <v>814347.40888888889</v>
      </c>
      <c r="I21" s="342"/>
      <c r="J21" s="381">
        <f t="shared" ref="J21:M21" si="20">-SUMIFS(D$13:D$181,$C$13:$C$181,"&lt;="&amp;$C21)</f>
        <v>-70833.333333333343</v>
      </c>
      <c r="K21" s="381">
        <f t="shared" si="20"/>
        <v>-1823958.3333333333</v>
      </c>
      <c r="L21" s="381">
        <f t="shared" si="20"/>
        <v>-613888.88888888899</v>
      </c>
      <c r="M21" s="381">
        <f t="shared" si="20"/>
        <v>-4413272.42</v>
      </c>
    </row>
    <row r="22" spans="3:13" ht="14.25" customHeight="1" x14ac:dyDescent="0.25">
      <c r="C22" s="375">
        <f t="shared" si="4"/>
        <v>44957</v>
      </c>
      <c r="D22" s="376">
        <f t="shared" ref="D22:F22" si="21">IFERROR(IF((SUM(D$12:D21)&lt;D$11),D$11/D$10,0),0)</f>
        <v>8333.3333333333339</v>
      </c>
      <c r="E22" s="376">
        <f t="shared" si="21"/>
        <v>214583.33333333334</v>
      </c>
      <c r="F22" s="376">
        <f t="shared" si="21"/>
        <v>72222.222222222219</v>
      </c>
      <c r="G22" s="404">
        <v>519208.52</v>
      </c>
      <c r="H22" s="405">
        <f t="shared" si="2"/>
        <v>814347.40888888889</v>
      </c>
      <c r="I22" s="342"/>
      <c r="J22" s="381">
        <f t="shared" ref="J22:M22" si="22">-SUMIFS(D$13:D$181,$C$13:$C$181,"&lt;="&amp;$C22)</f>
        <v>-79166.666666666672</v>
      </c>
      <c r="K22" s="381">
        <f t="shared" si="22"/>
        <v>-2038541.6666666665</v>
      </c>
      <c r="L22" s="381">
        <f t="shared" si="22"/>
        <v>-686111.11111111124</v>
      </c>
      <c r="M22" s="381">
        <f t="shared" si="22"/>
        <v>-4932480.9399999995</v>
      </c>
    </row>
    <row r="23" spans="3:13" ht="14.25" customHeight="1" x14ac:dyDescent="0.25">
      <c r="C23" s="375">
        <f t="shared" si="4"/>
        <v>44985</v>
      </c>
      <c r="D23" s="376">
        <f t="shared" ref="D23:F23" si="23">IFERROR(IF((SUM(D$12:D22)&lt;D$11),D$11/D$10,0),0)</f>
        <v>8333.3333333333339</v>
      </c>
      <c r="E23" s="376">
        <f t="shared" si="23"/>
        <v>214583.33333333334</v>
      </c>
      <c r="F23" s="376">
        <f t="shared" si="23"/>
        <v>72222.222222222219</v>
      </c>
      <c r="G23" s="404">
        <v>519208.52</v>
      </c>
      <c r="H23" s="405">
        <f t="shared" si="2"/>
        <v>814347.40888888889</v>
      </c>
      <c r="I23" s="342"/>
      <c r="J23" s="381">
        <f t="shared" ref="J23:M23" si="24">-SUMIFS(D$13:D$181,$C$13:$C$181,"&lt;="&amp;$C23)</f>
        <v>-87500</v>
      </c>
      <c r="K23" s="381">
        <f t="shared" si="24"/>
        <v>-2253125</v>
      </c>
      <c r="L23" s="381">
        <f t="shared" si="24"/>
        <v>-758333.33333333349</v>
      </c>
      <c r="M23" s="381">
        <f t="shared" si="24"/>
        <v>-5451689.459999999</v>
      </c>
    </row>
    <row r="24" spans="3:13" ht="14.25" customHeight="1" x14ac:dyDescent="0.25">
      <c r="C24" s="375">
        <f t="shared" si="4"/>
        <v>45016</v>
      </c>
      <c r="D24" s="376">
        <f t="shared" ref="D24:F24" si="25">IFERROR(IF((SUM(D$12:D23)&lt;D$11),D$11/D$10,0),0)</f>
        <v>8333.3333333333339</v>
      </c>
      <c r="E24" s="376">
        <f t="shared" si="25"/>
        <v>214583.33333333334</v>
      </c>
      <c r="F24" s="376">
        <f t="shared" si="25"/>
        <v>72222.222222222219</v>
      </c>
      <c r="G24" s="404">
        <v>519208.52</v>
      </c>
      <c r="H24" s="405">
        <f t="shared" si="2"/>
        <v>814347.40888888889</v>
      </c>
      <c r="I24" s="342"/>
      <c r="J24" s="381">
        <f t="shared" ref="J24:M24" si="26">-SUMIFS(D$13:D$181,$C$13:$C$181,"&lt;="&amp;$C24)</f>
        <v>-95833.333333333328</v>
      </c>
      <c r="K24" s="381">
        <f t="shared" si="26"/>
        <v>-2467708.3333333335</v>
      </c>
      <c r="L24" s="381">
        <f t="shared" si="26"/>
        <v>-830555.55555555574</v>
      </c>
      <c r="M24" s="381">
        <f t="shared" si="26"/>
        <v>-5970897.9799999986</v>
      </c>
    </row>
    <row r="25" spans="3:13" ht="14.25" customHeight="1" x14ac:dyDescent="0.25">
      <c r="C25" s="375">
        <f t="shared" si="4"/>
        <v>45046</v>
      </c>
      <c r="D25" s="376">
        <f t="shared" ref="D25:F25" si="27">IFERROR(IF((SUM(D$12:D24)&lt;D$11),D$11/D$10,0),0)</f>
        <v>8333.3333333333339</v>
      </c>
      <c r="E25" s="376">
        <f t="shared" si="27"/>
        <v>214583.33333333334</v>
      </c>
      <c r="F25" s="376">
        <f t="shared" si="27"/>
        <v>72222.222222222219</v>
      </c>
      <c r="G25" s="404">
        <v>519208.52</v>
      </c>
      <c r="H25" s="405">
        <f t="shared" si="2"/>
        <v>814347.40888888889</v>
      </c>
      <c r="I25" s="342"/>
      <c r="J25" s="381">
        <f t="shared" ref="J25:M25" si="28">-SUMIFS(D$13:D$181,$C$13:$C$181,"&lt;="&amp;$C25)</f>
        <v>-104166.66666666666</v>
      </c>
      <c r="K25" s="381">
        <f t="shared" si="28"/>
        <v>-2682291.666666667</v>
      </c>
      <c r="L25" s="381">
        <f t="shared" si="28"/>
        <v>-902777.77777777798</v>
      </c>
      <c r="M25" s="381">
        <f t="shared" si="28"/>
        <v>-6490106.4999999981</v>
      </c>
    </row>
    <row r="26" spans="3:13" ht="14.25" customHeight="1" x14ac:dyDescent="0.25">
      <c r="C26" s="375">
        <f t="shared" si="4"/>
        <v>45077</v>
      </c>
      <c r="D26" s="376">
        <f t="shared" ref="D26:F26" si="29">IFERROR(IF((SUM(D$12:D25)&lt;D$11),D$11/D$10,0),0)</f>
        <v>8333.3333333333339</v>
      </c>
      <c r="E26" s="376">
        <f t="shared" si="29"/>
        <v>214583.33333333334</v>
      </c>
      <c r="F26" s="376">
        <f t="shared" si="29"/>
        <v>72222.222222222219</v>
      </c>
      <c r="G26" s="404">
        <v>519208.52</v>
      </c>
      <c r="H26" s="405">
        <f t="shared" si="2"/>
        <v>814347.40888888889</v>
      </c>
      <c r="I26" s="342"/>
      <c r="J26" s="381">
        <f t="shared" ref="J26:M26" si="30">-SUMIFS(D$13:D$181,$C$13:$C$181,"&lt;="&amp;$C26)</f>
        <v>-112499.99999999999</v>
      </c>
      <c r="K26" s="381">
        <f t="shared" si="30"/>
        <v>-2896875.0000000005</v>
      </c>
      <c r="L26" s="381">
        <f t="shared" si="30"/>
        <v>-975000.00000000023</v>
      </c>
      <c r="M26" s="381">
        <f t="shared" si="30"/>
        <v>-7009315.0199999977</v>
      </c>
    </row>
    <row r="27" spans="3:13" ht="14.25" customHeight="1" x14ac:dyDescent="0.25">
      <c r="C27" s="375">
        <f t="shared" si="4"/>
        <v>45107</v>
      </c>
      <c r="D27" s="376">
        <f t="shared" ref="D27:F27" si="31">IFERROR(IF((SUM(D$12:D26)&lt;D$11),D$11/D$10,0),0)</f>
        <v>8333.3333333333339</v>
      </c>
      <c r="E27" s="376">
        <f t="shared" si="31"/>
        <v>214583.33333333334</v>
      </c>
      <c r="F27" s="376">
        <f t="shared" si="31"/>
        <v>72222.222222222219</v>
      </c>
      <c r="G27" s="404">
        <v>519208.52</v>
      </c>
      <c r="H27" s="405">
        <f t="shared" si="2"/>
        <v>814347.40888888889</v>
      </c>
      <c r="I27" s="342"/>
      <c r="J27" s="381">
        <f t="shared" ref="J27:M27" si="32">-SUMIFS(D$13:D$181,$C$13:$C$181,"&lt;="&amp;$C27)</f>
        <v>-120833.33333333331</v>
      </c>
      <c r="K27" s="381">
        <f t="shared" si="32"/>
        <v>-3111458.333333334</v>
      </c>
      <c r="L27" s="381">
        <f t="shared" si="32"/>
        <v>-1047222.2222222225</v>
      </c>
      <c r="M27" s="381">
        <f t="shared" si="32"/>
        <v>-7528523.5399999972</v>
      </c>
    </row>
    <row r="28" spans="3:13" ht="14.25" customHeight="1" x14ac:dyDescent="0.25">
      <c r="C28" s="375">
        <f t="shared" si="4"/>
        <v>45138</v>
      </c>
      <c r="D28" s="376">
        <f t="shared" ref="D28:F28" si="33">IFERROR(IF((SUM(D$12:D27)&lt;D$11),D$11/D$10,0),0)</f>
        <v>8333.3333333333339</v>
      </c>
      <c r="E28" s="376">
        <f t="shared" si="33"/>
        <v>214583.33333333334</v>
      </c>
      <c r="F28" s="376">
        <f t="shared" si="33"/>
        <v>72222.222222222219</v>
      </c>
      <c r="G28" s="404">
        <v>519208.52</v>
      </c>
      <c r="H28" s="405">
        <f t="shared" si="2"/>
        <v>814347.40888888889</v>
      </c>
      <c r="I28" s="342"/>
      <c r="J28" s="381">
        <f t="shared" ref="J28:M28" si="34">-SUMIFS(D$13:D$181,$C$13:$C$181,"&lt;="&amp;$C28)</f>
        <v>-129166.66666666664</v>
      </c>
      <c r="K28" s="381">
        <f t="shared" si="34"/>
        <v>-3326041.6666666674</v>
      </c>
      <c r="L28" s="381">
        <f t="shared" si="34"/>
        <v>-1119444.4444444447</v>
      </c>
      <c r="M28" s="381">
        <f t="shared" si="34"/>
        <v>-8047732.0599999968</v>
      </c>
    </row>
    <row r="29" spans="3:13" ht="14.25" customHeight="1" x14ac:dyDescent="0.25">
      <c r="C29" s="375">
        <f t="shared" si="4"/>
        <v>45169</v>
      </c>
      <c r="D29" s="376">
        <f t="shared" ref="D29:F29" si="35">IFERROR(IF((SUM(D$12:D28)&lt;D$11),D$11/D$10,0),0)</f>
        <v>8333.3333333333339</v>
      </c>
      <c r="E29" s="376">
        <f t="shared" si="35"/>
        <v>214583.33333333334</v>
      </c>
      <c r="F29" s="376">
        <f t="shared" si="35"/>
        <v>72222.222222222219</v>
      </c>
      <c r="G29" s="404">
        <v>519208.52</v>
      </c>
      <c r="H29" s="405">
        <f t="shared" si="2"/>
        <v>814347.40888888889</v>
      </c>
      <c r="I29" s="342"/>
      <c r="J29" s="381">
        <f t="shared" ref="J29:M29" si="36">-SUMIFS(D$13:D$181,$C$13:$C$181,"&lt;="&amp;$C29)</f>
        <v>-137499.99999999997</v>
      </c>
      <c r="K29" s="381">
        <f t="shared" si="36"/>
        <v>-3540625.0000000009</v>
      </c>
      <c r="L29" s="381">
        <f t="shared" si="36"/>
        <v>-1191666.666666667</v>
      </c>
      <c r="M29" s="381">
        <f t="shared" si="36"/>
        <v>-8566940.5799999963</v>
      </c>
    </row>
    <row r="30" spans="3:13" ht="14.25" customHeight="1" x14ac:dyDescent="0.25">
      <c r="C30" s="375">
        <f t="shared" si="4"/>
        <v>45199</v>
      </c>
      <c r="D30" s="376">
        <f t="shared" ref="D30:F30" si="37">IFERROR(IF((SUM(D$12:D29)&lt;D$11),D$11/D$10,0),0)</f>
        <v>8333.3333333333339</v>
      </c>
      <c r="E30" s="376">
        <f t="shared" si="37"/>
        <v>214583.33333333334</v>
      </c>
      <c r="F30" s="376">
        <f t="shared" si="37"/>
        <v>72222.222222222219</v>
      </c>
      <c r="G30" s="404">
        <v>519208.52</v>
      </c>
      <c r="H30" s="405">
        <f t="shared" si="2"/>
        <v>814347.40888888889</v>
      </c>
      <c r="I30" s="342"/>
      <c r="J30" s="381">
        <f t="shared" ref="J30:M30" si="38">-SUMIFS(D$13:D$181,$C$13:$C$181,"&lt;="&amp;$C30)</f>
        <v>-145833.33333333331</v>
      </c>
      <c r="K30" s="381">
        <f t="shared" si="38"/>
        <v>-3755208.3333333344</v>
      </c>
      <c r="L30" s="381">
        <f t="shared" si="38"/>
        <v>-1263888.8888888892</v>
      </c>
      <c r="M30" s="381">
        <f t="shared" si="38"/>
        <v>-9086149.0999999959</v>
      </c>
    </row>
    <row r="31" spans="3:13" ht="14.25" customHeight="1" x14ac:dyDescent="0.25">
      <c r="C31" s="375">
        <f t="shared" si="4"/>
        <v>45230</v>
      </c>
      <c r="D31" s="376">
        <f t="shared" ref="D31:F31" si="39">IFERROR(IF((SUM(D$12:D30)&lt;D$11),D$11/D$10,0),0)</f>
        <v>8333.3333333333339</v>
      </c>
      <c r="E31" s="376">
        <f t="shared" si="39"/>
        <v>214583.33333333334</v>
      </c>
      <c r="F31" s="376">
        <f t="shared" si="39"/>
        <v>72222.222222222219</v>
      </c>
      <c r="G31" s="404">
        <v>519208.52</v>
      </c>
      <c r="H31" s="405">
        <f t="shared" si="2"/>
        <v>814347.40888888889</v>
      </c>
      <c r="I31" s="342"/>
      <c r="J31" s="381">
        <f t="shared" ref="J31:M31" si="40">-SUMIFS(D$13:D$181,$C$13:$C$181,"&lt;="&amp;$C31)</f>
        <v>-154166.66666666666</v>
      </c>
      <c r="K31" s="381">
        <f t="shared" si="40"/>
        <v>-3969791.6666666679</v>
      </c>
      <c r="L31" s="381">
        <f t="shared" si="40"/>
        <v>-1336111.1111111115</v>
      </c>
      <c r="M31" s="381">
        <f t="shared" si="40"/>
        <v>-9605357.6199999955</v>
      </c>
    </row>
    <row r="32" spans="3:13" ht="14.25" customHeight="1" x14ac:dyDescent="0.25">
      <c r="C32" s="375">
        <f t="shared" si="4"/>
        <v>45260</v>
      </c>
      <c r="D32" s="376">
        <f t="shared" ref="D32:F32" si="41">IFERROR(IF((SUM(D$12:D31)&lt;D$11),D$11/D$10,0),0)</f>
        <v>8333.3333333333339</v>
      </c>
      <c r="E32" s="376">
        <f t="shared" si="41"/>
        <v>214583.33333333334</v>
      </c>
      <c r="F32" s="376">
        <f t="shared" si="41"/>
        <v>72222.222222222219</v>
      </c>
      <c r="G32" s="404">
        <v>519208.52</v>
      </c>
      <c r="H32" s="405">
        <f t="shared" si="2"/>
        <v>814347.40888888889</v>
      </c>
      <c r="I32" s="342"/>
      <c r="J32" s="381">
        <f t="shared" ref="J32:M32" si="42">-SUMIFS(D$13:D$181,$C$13:$C$181,"&lt;="&amp;$C32)</f>
        <v>-162500</v>
      </c>
      <c r="K32" s="381">
        <f t="shared" si="42"/>
        <v>-4184375.0000000014</v>
      </c>
      <c r="L32" s="381">
        <f t="shared" si="42"/>
        <v>-1408333.3333333337</v>
      </c>
      <c r="M32" s="381">
        <f t="shared" si="42"/>
        <v>-10124566.139999995</v>
      </c>
    </row>
    <row r="33" spans="3:13" ht="14.25" customHeight="1" x14ac:dyDescent="0.25">
      <c r="C33" s="375">
        <f t="shared" si="4"/>
        <v>45291</v>
      </c>
      <c r="D33" s="376">
        <f t="shared" ref="D33:F33" si="43">IFERROR(IF((SUM(D$12:D32)&lt;D$11),D$11/D$10,0),0)</f>
        <v>8333.3333333333339</v>
      </c>
      <c r="E33" s="376">
        <f t="shared" si="43"/>
        <v>214583.33333333334</v>
      </c>
      <c r="F33" s="376">
        <f t="shared" si="43"/>
        <v>72222.222222222219</v>
      </c>
      <c r="G33" s="404">
        <f>519208.52-17037.04</f>
        <v>502171.48000000004</v>
      </c>
      <c r="H33" s="405">
        <f t="shared" si="2"/>
        <v>797310.36888888897</v>
      </c>
      <c r="I33" s="342"/>
      <c r="J33" s="381">
        <f t="shared" ref="J33:M33" si="44">-SUMIFS(D$13:D$181,$C$13:$C$181,"&lt;="&amp;$C33)</f>
        <v>-170833.33333333334</v>
      </c>
      <c r="K33" s="381">
        <f t="shared" si="44"/>
        <v>-4398958.3333333349</v>
      </c>
      <c r="L33" s="381">
        <f t="shared" si="44"/>
        <v>-1480555.555555556</v>
      </c>
      <c r="M33" s="381">
        <f t="shared" si="44"/>
        <v>-10626737.619999995</v>
      </c>
    </row>
    <row r="34" spans="3:13" ht="14.25" customHeight="1" x14ac:dyDescent="0.25">
      <c r="C34" s="375">
        <f t="shared" si="4"/>
        <v>45322</v>
      </c>
      <c r="D34" s="376">
        <f t="shared" ref="D34:F34" si="45">IFERROR(IF((SUM(D$12:D33)&lt;D$11),D$11/D$10,0),0)</f>
        <v>8333.3333333333339</v>
      </c>
      <c r="E34" s="376">
        <f t="shared" si="45"/>
        <v>214583.33333333334</v>
      </c>
      <c r="F34" s="376">
        <f t="shared" si="45"/>
        <v>72222.222222222219</v>
      </c>
      <c r="G34" s="404">
        <v>519208.52</v>
      </c>
      <c r="H34" s="405">
        <f t="shared" si="2"/>
        <v>814347.40888888889</v>
      </c>
      <c r="I34" s="342"/>
      <c r="J34" s="381">
        <f t="shared" ref="J34:M34" si="46">-SUMIFS(D$13:D$181,$C$13:$C$181,"&lt;="&amp;$C34)</f>
        <v>-179166.66666666669</v>
      </c>
      <c r="K34" s="381">
        <f t="shared" si="46"/>
        <v>-4613541.6666666679</v>
      </c>
      <c r="L34" s="381">
        <f t="shared" si="46"/>
        <v>-1552777.7777777782</v>
      </c>
      <c r="M34" s="381">
        <f t="shared" si="46"/>
        <v>-11145946.139999995</v>
      </c>
    </row>
    <row r="35" spans="3:13" ht="14.25" customHeight="1" x14ac:dyDescent="0.25">
      <c r="C35" s="375">
        <f t="shared" si="4"/>
        <v>45351</v>
      </c>
      <c r="D35" s="376">
        <f t="shared" ref="D35:F35" si="47">IFERROR(IF((SUM(D$12:D34)&lt;D$11),D$11/D$10,0),0)</f>
        <v>8333.3333333333339</v>
      </c>
      <c r="E35" s="376">
        <f t="shared" si="47"/>
        <v>214583.33333333334</v>
      </c>
      <c r="F35" s="376">
        <f t="shared" si="47"/>
        <v>72222.222222222219</v>
      </c>
      <c r="G35" s="404">
        <v>519208.52</v>
      </c>
      <c r="H35" s="405">
        <f t="shared" si="2"/>
        <v>814347.40888888889</v>
      </c>
      <c r="I35" s="342"/>
      <c r="J35" s="381">
        <f t="shared" ref="J35:M35" si="48">-SUMIFS(D$13:D$181,$C$13:$C$181,"&lt;="&amp;$C35)</f>
        <v>-187500.00000000003</v>
      </c>
      <c r="K35" s="381">
        <f t="shared" si="48"/>
        <v>-4828125.0000000009</v>
      </c>
      <c r="L35" s="381">
        <f t="shared" si="48"/>
        <v>-1625000.0000000005</v>
      </c>
      <c r="M35" s="381">
        <f t="shared" si="48"/>
        <v>-11665154.659999995</v>
      </c>
    </row>
    <row r="36" spans="3:13" ht="14.25" customHeight="1" x14ac:dyDescent="0.25">
      <c r="C36" s="375">
        <f t="shared" si="4"/>
        <v>45382</v>
      </c>
      <c r="D36" s="376">
        <f t="shared" ref="D36:F36" si="49">IFERROR(IF((SUM(D$12:D35)&lt;D$11),D$11/D$10,0),0)</f>
        <v>8333.3333333333339</v>
      </c>
      <c r="E36" s="376">
        <f t="shared" si="49"/>
        <v>214583.33333333334</v>
      </c>
      <c r="F36" s="376">
        <f t="shared" si="49"/>
        <v>72222.222222222219</v>
      </c>
      <c r="G36" s="404">
        <v>519208.52</v>
      </c>
      <c r="H36" s="405">
        <f t="shared" si="2"/>
        <v>814347.40888888889</v>
      </c>
      <c r="I36" s="342"/>
      <c r="J36" s="381">
        <f t="shared" ref="J36:M36" si="50">-SUMIFS(D$13:D$181,$C$13:$C$181,"&lt;="&amp;$C36)</f>
        <v>-195833.33333333337</v>
      </c>
      <c r="K36" s="381">
        <f t="shared" si="50"/>
        <v>-5042708.333333334</v>
      </c>
      <c r="L36" s="381">
        <f t="shared" si="50"/>
        <v>-1697222.2222222227</v>
      </c>
      <c r="M36" s="381">
        <f t="shared" si="50"/>
        <v>-12184363.179999994</v>
      </c>
    </row>
    <row r="37" spans="3:13" ht="14.25" customHeight="1" x14ac:dyDescent="0.25">
      <c r="C37" s="375">
        <f t="shared" si="4"/>
        <v>45412</v>
      </c>
      <c r="D37" s="376">
        <f t="shared" ref="D37:F37" si="51">IFERROR(IF((SUM(D$12:D36)&lt;D$11),D$11/D$10,0),0)</f>
        <v>8333.3333333333339</v>
      </c>
      <c r="E37" s="376">
        <f t="shared" si="51"/>
        <v>214583.33333333334</v>
      </c>
      <c r="F37" s="376">
        <f t="shared" si="51"/>
        <v>72222.222222222219</v>
      </c>
      <c r="G37" s="404">
        <v>519208.52</v>
      </c>
      <c r="H37" s="405">
        <f t="shared" si="2"/>
        <v>814347.40888888889</v>
      </c>
      <c r="I37" s="342"/>
      <c r="J37" s="381">
        <f t="shared" ref="J37:M37" si="52">-SUMIFS(D$13:D$181,$C$13:$C$181,"&lt;="&amp;$C37)</f>
        <v>-204166.66666666672</v>
      </c>
      <c r="K37" s="381">
        <f t="shared" si="52"/>
        <v>-5257291.666666667</v>
      </c>
      <c r="L37" s="381">
        <f t="shared" si="52"/>
        <v>-1769444.444444445</v>
      </c>
      <c r="M37" s="381">
        <f t="shared" si="52"/>
        <v>-12703571.699999994</v>
      </c>
    </row>
    <row r="38" spans="3:13" ht="14.25" customHeight="1" x14ac:dyDescent="0.25">
      <c r="C38" s="375">
        <f t="shared" si="4"/>
        <v>45443</v>
      </c>
      <c r="D38" s="376">
        <f t="shared" ref="D38:F38" si="53">IFERROR(IF((SUM(D$12:D37)&lt;D$11),D$11/D$10,0),0)</f>
        <v>8333.3333333333339</v>
      </c>
      <c r="E38" s="376">
        <f t="shared" si="53"/>
        <v>214583.33333333334</v>
      </c>
      <c r="F38" s="376">
        <f t="shared" si="53"/>
        <v>72222.222222222219</v>
      </c>
      <c r="G38" s="404">
        <v>519208.52</v>
      </c>
      <c r="H38" s="405">
        <f t="shared" si="2"/>
        <v>814347.40888888889</v>
      </c>
      <c r="I38" s="342"/>
      <c r="J38" s="381">
        <f t="shared" ref="J38:M38" si="54">-SUMIFS(D$13:D$181,$C$13:$C$181,"&lt;="&amp;$C38)</f>
        <v>-212500.00000000006</v>
      </c>
      <c r="K38" s="381">
        <f t="shared" si="54"/>
        <v>-5471875</v>
      </c>
      <c r="L38" s="381">
        <f t="shared" si="54"/>
        <v>-1841666.6666666672</v>
      </c>
      <c r="M38" s="381">
        <f t="shared" si="54"/>
        <v>-13222780.219999993</v>
      </c>
    </row>
    <row r="39" spans="3:13" ht="14.25" customHeight="1" x14ac:dyDescent="0.25">
      <c r="C39" s="375">
        <f t="shared" si="4"/>
        <v>45473</v>
      </c>
      <c r="D39" s="376">
        <f t="shared" ref="D39:F39" si="55">IFERROR(IF((SUM(D$12:D38)&lt;D$11),D$11/D$10,0),0)</f>
        <v>8333.3333333333339</v>
      </c>
      <c r="E39" s="376">
        <f t="shared" si="55"/>
        <v>214583.33333333334</v>
      </c>
      <c r="F39" s="376">
        <f t="shared" si="55"/>
        <v>72222.222222222219</v>
      </c>
      <c r="G39" s="404">
        <v>519208.52</v>
      </c>
      <c r="H39" s="405">
        <f t="shared" si="2"/>
        <v>814347.40888888889</v>
      </c>
      <c r="I39" s="342"/>
      <c r="J39" s="381">
        <f t="shared" ref="J39:M39" si="56">-SUMIFS(D$13:D$181,$C$13:$C$181,"&lt;="&amp;$C39)</f>
        <v>-220833.3333333334</v>
      </c>
      <c r="K39" s="381">
        <f t="shared" si="56"/>
        <v>-5686458.333333333</v>
      </c>
      <c r="L39" s="381">
        <f t="shared" si="56"/>
        <v>-1913888.8888888895</v>
      </c>
      <c r="M39" s="381">
        <f t="shared" si="56"/>
        <v>-13741988.739999993</v>
      </c>
    </row>
    <row r="40" spans="3:13" ht="14.25" customHeight="1" x14ac:dyDescent="0.25">
      <c r="C40" s="375">
        <f t="shared" si="4"/>
        <v>45504</v>
      </c>
      <c r="D40" s="376">
        <f t="shared" ref="D40:F40" si="57">IFERROR(IF((SUM(D$12:D39)&lt;D$11),D$11/D$10,0),0)</f>
        <v>8333.3333333333339</v>
      </c>
      <c r="E40" s="376">
        <f t="shared" si="57"/>
        <v>214583.33333333334</v>
      </c>
      <c r="F40" s="376">
        <f t="shared" si="57"/>
        <v>72222.222222222219</v>
      </c>
      <c r="G40" s="404">
        <v>519208.52</v>
      </c>
      <c r="H40" s="405">
        <f t="shared" si="2"/>
        <v>814347.40888888889</v>
      </c>
      <c r="I40" s="342"/>
      <c r="J40" s="381">
        <f t="shared" ref="J40:M40" si="58">-SUMIFS(D$13:D$181,$C$13:$C$181,"&lt;="&amp;$C40)</f>
        <v>-229166.66666666674</v>
      </c>
      <c r="K40" s="381">
        <f t="shared" si="58"/>
        <v>-5901041.666666666</v>
      </c>
      <c r="L40" s="381">
        <f t="shared" si="58"/>
        <v>-1986111.1111111117</v>
      </c>
      <c r="M40" s="381">
        <f t="shared" si="58"/>
        <v>-14261197.259999992</v>
      </c>
    </row>
    <row r="41" spans="3:13" ht="14.25" customHeight="1" x14ac:dyDescent="0.25">
      <c r="C41" s="375">
        <f t="shared" si="4"/>
        <v>45535</v>
      </c>
      <c r="D41" s="376">
        <f t="shared" ref="D41:F41" si="59">IFERROR(IF((SUM(D$12:D40)&lt;D$11),D$11/D$10,0),0)</f>
        <v>8333.3333333333339</v>
      </c>
      <c r="E41" s="376">
        <f t="shared" si="59"/>
        <v>214583.33333333334</v>
      </c>
      <c r="F41" s="376">
        <f t="shared" si="59"/>
        <v>72222.222222222219</v>
      </c>
      <c r="G41" s="404">
        <v>519208.52</v>
      </c>
      <c r="H41" s="405">
        <f t="shared" si="2"/>
        <v>814347.40888888889</v>
      </c>
      <c r="I41" s="342"/>
      <c r="J41" s="381">
        <f t="shared" ref="J41:M41" si="60">-SUMIFS(D$13:D$181,$C$13:$C$181,"&lt;="&amp;$C41)</f>
        <v>-237500.00000000009</v>
      </c>
      <c r="K41" s="381">
        <f t="shared" si="60"/>
        <v>-6115624.9999999991</v>
      </c>
      <c r="L41" s="381">
        <f t="shared" si="60"/>
        <v>-2058333.333333334</v>
      </c>
      <c r="M41" s="381">
        <f t="shared" si="60"/>
        <v>-14780405.779999992</v>
      </c>
    </row>
    <row r="42" spans="3:13" ht="14.25" customHeight="1" x14ac:dyDescent="0.25">
      <c r="C42" s="375">
        <f t="shared" si="4"/>
        <v>45565</v>
      </c>
      <c r="D42" s="376">
        <f t="shared" ref="D42:F42" si="61">IFERROR(IF((SUM(D$12:D41)&lt;D$11),D$11/D$10,0),0)</f>
        <v>8333.3333333333339</v>
      </c>
      <c r="E42" s="376">
        <f t="shared" si="61"/>
        <v>214583.33333333334</v>
      </c>
      <c r="F42" s="376">
        <f t="shared" si="61"/>
        <v>72222.222222222219</v>
      </c>
      <c r="G42" s="404">
        <v>519208.52</v>
      </c>
      <c r="H42" s="405">
        <f t="shared" si="2"/>
        <v>814347.40888888889</v>
      </c>
      <c r="I42" s="342"/>
      <c r="J42" s="381">
        <f t="shared" ref="J42:M42" si="62">-SUMIFS(D$13:D$181,$C$13:$C$181,"&lt;="&amp;$C42)</f>
        <v>-245833.33333333343</v>
      </c>
      <c r="K42" s="381">
        <f t="shared" si="62"/>
        <v>-6330208.3333333321</v>
      </c>
      <c r="L42" s="381">
        <f t="shared" si="62"/>
        <v>-2130555.555555556</v>
      </c>
      <c r="M42" s="381">
        <f t="shared" si="62"/>
        <v>-15299614.299999991</v>
      </c>
    </row>
    <row r="43" spans="3:13" ht="14.25" customHeight="1" x14ac:dyDescent="0.25">
      <c r="C43" s="375">
        <f t="shared" si="4"/>
        <v>45596</v>
      </c>
      <c r="D43" s="376">
        <f t="shared" ref="D43:F43" si="63">IFERROR(IF((SUM(D$12:D42)&lt;D$11),D$11/D$10,0),0)</f>
        <v>8333.3333333333339</v>
      </c>
      <c r="E43" s="376">
        <f t="shared" si="63"/>
        <v>214583.33333333334</v>
      </c>
      <c r="F43" s="376">
        <f t="shared" si="63"/>
        <v>72222.222222222219</v>
      </c>
      <c r="G43" s="406">
        <f>IFERROR(IF((SUM(G$12:G42)&lt;G$11),G$11/G$10,0),0)-7479.08</f>
        <v>510898.36166666663</v>
      </c>
      <c r="H43" s="405">
        <f t="shared" si="2"/>
        <v>806037.25055555557</v>
      </c>
      <c r="I43" s="342"/>
      <c r="J43" s="381">
        <f t="shared" ref="J43:M43" si="64">-SUMIFS(D$13:D$181,$C$13:$C$181,"&lt;="&amp;$C43)</f>
        <v>-254166.66666666677</v>
      </c>
      <c r="K43" s="381">
        <f t="shared" si="64"/>
        <v>-6544791.6666666651</v>
      </c>
      <c r="L43" s="381">
        <f t="shared" si="64"/>
        <v>-2202777.777777778</v>
      </c>
      <c r="M43" s="381">
        <f t="shared" si="64"/>
        <v>-15810512.661666658</v>
      </c>
    </row>
    <row r="44" spans="3:13" ht="14.25" customHeight="1" x14ac:dyDescent="0.25">
      <c r="C44" s="375">
        <f t="shared" si="4"/>
        <v>45626</v>
      </c>
      <c r="D44" s="376">
        <f t="shared" ref="D44:G44" si="65">IFERROR(IF((SUM(D$12:D43)&lt;D$11),D$11/D$10,0),0)</f>
        <v>8333.3333333333339</v>
      </c>
      <c r="E44" s="376">
        <f t="shared" si="65"/>
        <v>214583.33333333334</v>
      </c>
      <c r="F44" s="376">
        <f t="shared" si="65"/>
        <v>72222.222222222219</v>
      </c>
      <c r="G44" s="376">
        <f t="shared" si="65"/>
        <v>518377.44166666665</v>
      </c>
      <c r="H44" s="405">
        <f t="shared" si="2"/>
        <v>813516.33055555553</v>
      </c>
      <c r="I44" s="342"/>
      <c r="J44" s="381">
        <f t="shared" ref="J44:M44" si="66">-SUMIFS(D$13:D$181,$C$13:$C$181,"&lt;="&amp;$C44)</f>
        <v>-262500.00000000012</v>
      </c>
      <c r="K44" s="381">
        <f t="shared" si="66"/>
        <v>-6759374.9999999981</v>
      </c>
      <c r="L44" s="381">
        <f t="shared" si="66"/>
        <v>-2275000</v>
      </c>
      <c r="M44" s="381">
        <f t="shared" si="66"/>
        <v>-16328890.103333324</v>
      </c>
    </row>
    <row r="45" spans="3:13" ht="14.25" customHeight="1" x14ac:dyDescent="0.25">
      <c r="C45" s="375">
        <f t="shared" si="4"/>
        <v>45657</v>
      </c>
      <c r="D45" s="376">
        <f t="shared" ref="D45:G45" si="67">IFERROR(IF((SUM(D$12:D44)&lt;D$11),D$11/D$10,0),0)</f>
        <v>8333.3333333333339</v>
      </c>
      <c r="E45" s="376">
        <f t="shared" si="67"/>
        <v>214583.33333333334</v>
      </c>
      <c r="F45" s="376">
        <f t="shared" si="67"/>
        <v>72222.222222222219</v>
      </c>
      <c r="G45" s="376">
        <f t="shared" si="67"/>
        <v>518377.44166666665</v>
      </c>
      <c r="H45" s="405">
        <f t="shared" si="2"/>
        <v>813516.33055555553</v>
      </c>
      <c r="I45" s="342"/>
      <c r="J45" s="381">
        <f t="shared" ref="J45:M45" si="68">-SUMIFS(D$13:D$181,$C$13:$C$181,"&lt;="&amp;$C45)</f>
        <v>-270833.33333333343</v>
      </c>
      <c r="K45" s="381">
        <f t="shared" si="68"/>
        <v>-6973958.3333333312</v>
      </c>
      <c r="L45" s="381">
        <f t="shared" si="68"/>
        <v>-2347222.222222222</v>
      </c>
      <c r="M45" s="381">
        <f t="shared" si="68"/>
        <v>-16847267.544999991</v>
      </c>
    </row>
    <row r="46" spans="3:13" ht="14.25" customHeight="1" x14ac:dyDescent="0.25">
      <c r="C46" s="375">
        <f t="shared" si="4"/>
        <v>45688</v>
      </c>
      <c r="D46" s="376">
        <f t="shared" ref="D46:G46" si="69">IFERROR(IF((SUM(D$12:D45)&lt;D$11),D$11/D$10,0),0)</f>
        <v>8333.3333333333339</v>
      </c>
      <c r="E46" s="376">
        <f t="shared" si="69"/>
        <v>214583.33333333334</v>
      </c>
      <c r="F46" s="376">
        <f t="shared" si="69"/>
        <v>72222.222222222219</v>
      </c>
      <c r="G46" s="376">
        <f t="shared" si="69"/>
        <v>518377.44166666665</v>
      </c>
      <c r="H46" s="405">
        <f t="shared" si="2"/>
        <v>813516.33055555553</v>
      </c>
      <c r="I46" s="342"/>
      <c r="J46" s="381">
        <f t="shared" ref="J46:M46" si="70">-SUMIFS(D$13:D$181,$C$13:$C$181,"&lt;="&amp;$C46)</f>
        <v>-279166.66666666674</v>
      </c>
      <c r="K46" s="381">
        <f t="shared" si="70"/>
        <v>-7188541.6666666642</v>
      </c>
      <c r="L46" s="381">
        <f t="shared" si="70"/>
        <v>-2419444.444444444</v>
      </c>
      <c r="M46" s="381">
        <f t="shared" si="70"/>
        <v>-17365644.986666657</v>
      </c>
    </row>
    <row r="47" spans="3:13" ht="14.25" customHeight="1" x14ac:dyDescent="0.25">
      <c r="C47" s="375">
        <f t="shared" si="4"/>
        <v>45716</v>
      </c>
      <c r="D47" s="376">
        <f t="shared" ref="D47:G47" si="71">IFERROR(IF((SUM(D$12:D46)&lt;D$11),D$11/D$10,0),0)</f>
        <v>8333.3333333333339</v>
      </c>
      <c r="E47" s="376">
        <f t="shared" si="71"/>
        <v>214583.33333333334</v>
      </c>
      <c r="F47" s="376">
        <f t="shared" si="71"/>
        <v>72222.222222222219</v>
      </c>
      <c r="G47" s="376">
        <f t="shared" si="71"/>
        <v>518377.44166666665</v>
      </c>
      <c r="H47" s="405">
        <f t="shared" si="2"/>
        <v>813516.33055555553</v>
      </c>
      <c r="I47" s="342"/>
      <c r="J47" s="381">
        <f t="shared" ref="J47:M47" si="72">-SUMIFS(D$13:D$181,$C$13:$C$181,"&lt;="&amp;$C47)</f>
        <v>-287500.00000000006</v>
      </c>
      <c r="K47" s="381">
        <f t="shared" si="72"/>
        <v>-7403124.9999999972</v>
      </c>
      <c r="L47" s="381">
        <f t="shared" si="72"/>
        <v>-2491666.666666666</v>
      </c>
      <c r="M47" s="381">
        <f t="shared" si="72"/>
        <v>-17884022.428333323</v>
      </c>
    </row>
    <row r="48" spans="3:13" ht="14.25" customHeight="1" x14ac:dyDescent="0.25">
      <c r="C48" s="375">
        <f t="shared" si="4"/>
        <v>45747</v>
      </c>
      <c r="D48" s="376">
        <f t="shared" ref="D48:G48" si="73">IFERROR(IF((SUM(D$12:D47)&lt;D$11),D$11/D$10,0),0)</f>
        <v>8333.3333333333339</v>
      </c>
      <c r="E48" s="376">
        <f t="shared" si="73"/>
        <v>214583.33333333334</v>
      </c>
      <c r="F48" s="376">
        <f t="shared" si="73"/>
        <v>72222.222222222219</v>
      </c>
      <c r="G48" s="376">
        <f t="shared" si="73"/>
        <v>518377.44166666665</v>
      </c>
      <c r="H48" s="405">
        <f t="shared" si="2"/>
        <v>813516.33055555553</v>
      </c>
      <c r="I48" s="342"/>
      <c r="J48" s="381">
        <f t="shared" ref="J48:M48" si="74">-SUMIFS(D$13:D$181,$C$13:$C$181,"&lt;="&amp;$C48)</f>
        <v>-295833.33333333337</v>
      </c>
      <c r="K48" s="381">
        <f t="shared" si="74"/>
        <v>-7617708.3333333302</v>
      </c>
      <c r="L48" s="381">
        <f t="shared" si="74"/>
        <v>-2563888.8888888881</v>
      </c>
      <c r="M48" s="381">
        <f t="shared" si="74"/>
        <v>-18402399.86999999</v>
      </c>
    </row>
    <row r="49" spans="3:13" ht="14.25" customHeight="1" x14ac:dyDescent="0.25">
      <c r="C49" s="375">
        <f t="shared" si="4"/>
        <v>45777</v>
      </c>
      <c r="D49" s="376">
        <f t="shared" ref="D49:G49" si="75">IFERROR(IF((SUM(D$12:D48)&lt;D$11),D$11/D$10,0),0)</f>
        <v>8333.3333333333339</v>
      </c>
      <c r="E49" s="376">
        <f t="shared" si="75"/>
        <v>214583.33333333334</v>
      </c>
      <c r="F49" s="376">
        <f t="shared" si="75"/>
        <v>72222.222222222219</v>
      </c>
      <c r="G49" s="376">
        <f t="shared" si="75"/>
        <v>518377.44166666665</v>
      </c>
      <c r="H49" s="405">
        <f t="shared" si="2"/>
        <v>813516.33055555553</v>
      </c>
      <c r="I49" s="342"/>
      <c r="J49" s="381">
        <f t="shared" ref="J49:M49" si="76">-SUMIFS(D$13:D$181,$C$13:$C$181,"&lt;="&amp;$C49)</f>
        <v>-304166.66666666669</v>
      </c>
      <c r="K49" s="381">
        <f t="shared" si="76"/>
        <v>-7832291.6666666633</v>
      </c>
      <c r="L49" s="381">
        <f t="shared" si="76"/>
        <v>-2636111.1111111101</v>
      </c>
      <c r="M49" s="381">
        <f t="shared" si="76"/>
        <v>-18920777.311666656</v>
      </c>
    </row>
    <row r="50" spans="3:13" ht="14.25" customHeight="1" x14ac:dyDescent="0.25">
      <c r="C50" s="375">
        <f t="shared" si="4"/>
        <v>45808</v>
      </c>
      <c r="D50" s="376">
        <f t="shared" ref="D50:G50" si="77">IFERROR(IF((SUM(D$12:D49)&lt;D$11),D$11/D$10,0),0)</f>
        <v>8333.3333333333339</v>
      </c>
      <c r="E50" s="376">
        <f t="shared" si="77"/>
        <v>214583.33333333334</v>
      </c>
      <c r="F50" s="376">
        <f t="shared" si="77"/>
        <v>72222.222222222219</v>
      </c>
      <c r="G50" s="376">
        <f t="shared" si="77"/>
        <v>518377.44166666665</v>
      </c>
      <c r="H50" s="405">
        <f t="shared" si="2"/>
        <v>813516.33055555553</v>
      </c>
      <c r="I50" s="342"/>
      <c r="J50" s="381">
        <f t="shared" ref="J50:M50" si="78">-SUMIFS(D$13:D$181,$C$13:$C$181,"&lt;="&amp;$C50)</f>
        <v>-312500</v>
      </c>
      <c r="K50" s="381">
        <f t="shared" si="78"/>
        <v>-8046874.9999999963</v>
      </c>
      <c r="L50" s="381">
        <f t="shared" si="78"/>
        <v>-2708333.3333333321</v>
      </c>
      <c r="M50" s="381">
        <f t="shared" si="78"/>
        <v>-19439154.753333323</v>
      </c>
    </row>
    <row r="51" spans="3:13" ht="14.25" customHeight="1" x14ac:dyDescent="0.25">
      <c r="C51" s="375">
        <f t="shared" si="4"/>
        <v>45838</v>
      </c>
      <c r="D51" s="376">
        <f t="shared" ref="D51:G51" si="79">IFERROR(IF((SUM(D$12:D50)&lt;D$11),D$11/D$10,0),0)</f>
        <v>8333.3333333333339</v>
      </c>
      <c r="E51" s="376">
        <f t="shared" si="79"/>
        <v>214583.33333333334</v>
      </c>
      <c r="F51" s="376">
        <f t="shared" si="79"/>
        <v>72222.222222222219</v>
      </c>
      <c r="G51" s="376">
        <f t="shared" si="79"/>
        <v>518377.44166666665</v>
      </c>
      <c r="H51" s="405">
        <f t="shared" si="2"/>
        <v>813516.33055555553</v>
      </c>
      <c r="I51" s="342"/>
      <c r="J51" s="381">
        <f t="shared" ref="J51:M51" si="80">-SUMIFS(D$13:D$181,$C$13:$C$181,"&lt;="&amp;$C51)</f>
        <v>-320833.33333333331</v>
      </c>
      <c r="K51" s="381">
        <f t="shared" si="80"/>
        <v>-8261458.3333333293</v>
      </c>
      <c r="L51" s="381">
        <f t="shared" si="80"/>
        <v>-2780555.5555555541</v>
      </c>
      <c r="M51" s="381">
        <f t="shared" si="80"/>
        <v>-19957532.194999989</v>
      </c>
    </row>
    <row r="52" spans="3:13" ht="14.25" customHeight="1" x14ac:dyDescent="0.25">
      <c r="C52" s="375">
        <f t="shared" si="4"/>
        <v>45869</v>
      </c>
      <c r="D52" s="376">
        <f t="shared" ref="D52:G52" si="81">IFERROR(IF((SUM(D$12:D51)&lt;D$11),D$11/D$10,0),0)</f>
        <v>8333.3333333333339</v>
      </c>
      <c r="E52" s="376">
        <f t="shared" si="81"/>
        <v>214583.33333333334</v>
      </c>
      <c r="F52" s="376">
        <f t="shared" si="81"/>
        <v>72222.222222222219</v>
      </c>
      <c r="G52" s="376">
        <f t="shared" si="81"/>
        <v>518377.44166666665</v>
      </c>
      <c r="H52" s="405">
        <f t="shared" si="2"/>
        <v>813516.33055555553</v>
      </c>
      <c r="I52" s="342"/>
      <c r="J52" s="381">
        <f t="shared" ref="J52:M52" si="82">-SUMIFS(D$13:D$181,$C$13:$C$181,"&lt;="&amp;$C52)</f>
        <v>-329166.66666666663</v>
      </c>
      <c r="K52" s="381">
        <f t="shared" si="82"/>
        <v>-8476041.6666666623</v>
      </c>
      <c r="L52" s="381">
        <f t="shared" si="82"/>
        <v>-2852777.7777777761</v>
      </c>
      <c r="M52" s="381">
        <f t="shared" si="82"/>
        <v>-20475909.636666656</v>
      </c>
    </row>
    <row r="53" spans="3:13" ht="14.25" customHeight="1" x14ac:dyDescent="0.25">
      <c r="C53" s="375">
        <f t="shared" si="4"/>
        <v>45900</v>
      </c>
      <c r="D53" s="376">
        <f t="shared" ref="D53:G53" si="83">IFERROR(IF((SUM(D$12:D52)&lt;D$11),D$11/D$10,0),0)</f>
        <v>8333.3333333333339</v>
      </c>
      <c r="E53" s="376">
        <f t="shared" si="83"/>
        <v>214583.33333333334</v>
      </c>
      <c r="F53" s="376">
        <f t="shared" si="83"/>
        <v>72222.222222222219</v>
      </c>
      <c r="G53" s="376">
        <f t="shared" si="83"/>
        <v>518377.44166666665</v>
      </c>
      <c r="H53" s="405">
        <f t="shared" si="2"/>
        <v>813516.33055555553</v>
      </c>
      <c r="I53" s="342"/>
      <c r="J53" s="381">
        <f t="shared" ref="J53:M53" si="84">-SUMIFS(D$13:D$181,$C$13:$C$181,"&lt;="&amp;$C53)</f>
        <v>-337499.99999999994</v>
      </c>
      <c r="K53" s="381">
        <f t="shared" si="84"/>
        <v>-8690624.9999999963</v>
      </c>
      <c r="L53" s="381">
        <f t="shared" si="84"/>
        <v>-2924999.9999999981</v>
      </c>
      <c r="M53" s="381">
        <f t="shared" si="84"/>
        <v>-20994287.078333322</v>
      </c>
    </row>
    <row r="54" spans="3:13" ht="14.25" customHeight="1" x14ac:dyDescent="0.25">
      <c r="C54" s="375">
        <f t="shared" si="4"/>
        <v>45930</v>
      </c>
      <c r="D54" s="376">
        <f t="shared" ref="D54:G54" si="85">IFERROR(IF((SUM(D$12:D53)&lt;D$11),D$11/D$10,0),0)</f>
        <v>8333.3333333333339</v>
      </c>
      <c r="E54" s="376">
        <f t="shared" si="85"/>
        <v>214583.33333333334</v>
      </c>
      <c r="F54" s="376">
        <f t="shared" si="85"/>
        <v>72222.222222222219</v>
      </c>
      <c r="G54" s="376">
        <f t="shared" si="85"/>
        <v>518377.44166666665</v>
      </c>
      <c r="H54" s="405">
        <f t="shared" si="2"/>
        <v>813516.33055555553</v>
      </c>
      <c r="I54" s="342"/>
      <c r="J54" s="381">
        <f t="shared" ref="J54:M54" si="86">-SUMIFS(D$13:D$181,$C$13:$C$181,"&lt;="&amp;$C54)</f>
        <v>-345833.33333333326</v>
      </c>
      <c r="K54" s="381">
        <f t="shared" si="86"/>
        <v>-8905208.3333333302</v>
      </c>
      <c r="L54" s="381">
        <f t="shared" si="86"/>
        <v>-2997222.2222222202</v>
      </c>
      <c r="M54" s="381">
        <f t="shared" si="86"/>
        <v>-21512664.519999988</v>
      </c>
    </row>
    <row r="55" spans="3:13" ht="14.25" customHeight="1" x14ac:dyDescent="0.25">
      <c r="C55" s="375">
        <f t="shared" si="4"/>
        <v>45961</v>
      </c>
      <c r="D55" s="376">
        <f t="shared" ref="D55:G55" si="87">IFERROR(IF((SUM(D$12:D54)&lt;D$11),D$11/D$10,0),0)</f>
        <v>8333.3333333333339</v>
      </c>
      <c r="E55" s="376">
        <f t="shared" si="87"/>
        <v>214583.33333333334</v>
      </c>
      <c r="F55" s="376">
        <f t="shared" si="87"/>
        <v>72222.222222222219</v>
      </c>
      <c r="G55" s="376">
        <f t="shared" si="87"/>
        <v>518377.44166666665</v>
      </c>
      <c r="H55" s="405">
        <f t="shared" si="2"/>
        <v>813516.33055555553</v>
      </c>
      <c r="I55" s="342"/>
      <c r="J55" s="381">
        <f t="shared" ref="J55:M55" si="88">-SUMIFS(D$13:D$181,$C$13:$C$181,"&lt;="&amp;$C55)</f>
        <v>-354166.66666666657</v>
      </c>
      <c r="K55" s="381">
        <f t="shared" si="88"/>
        <v>-9119791.6666666642</v>
      </c>
      <c r="L55" s="381">
        <f t="shared" si="88"/>
        <v>-3069444.4444444422</v>
      </c>
      <c r="M55" s="381">
        <f t="shared" si="88"/>
        <v>-22031041.961666655</v>
      </c>
    </row>
    <row r="56" spans="3:13" ht="14.25" customHeight="1" x14ac:dyDescent="0.25">
      <c r="C56" s="375">
        <f t="shared" si="4"/>
        <v>45991</v>
      </c>
      <c r="D56" s="376">
        <f t="shared" ref="D56:G56" si="89">IFERROR(IF((SUM(D$12:D55)&lt;D$11),D$11/D$10,0),0)</f>
        <v>8333.3333333333339</v>
      </c>
      <c r="E56" s="376">
        <f t="shared" si="89"/>
        <v>214583.33333333334</v>
      </c>
      <c r="F56" s="376">
        <f t="shared" si="89"/>
        <v>72222.222222222219</v>
      </c>
      <c r="G56" s="376">
        <f t="shared" si="89"/>
        <v>518377.44166666665</v>
      </c>
      <c r="H56" s="405">
        <f t="shared" si="2"/>
        <v>813516.33055555553</v>
      </c>
      <c r="I56" s="342"/>
      <c r="J56" s="381">
        <f t="shared" ref="J56:M56" si="90">-SUMIFS(D$13:D$181,$C$13:$C$181,"&lt;="&amp;$C56)</f>
        <v>-362499.99999999988</v>
      </c>
      <c r="K56" s="381">
        <f t="shared" si="90"/>
        <v>-9334374.9999999981</v>
      </c>
      <c r="L56" s="381">
        <f t="shared" si="90"/>
        <v>-3141666.6666666642</v>
      </c>
      <c r="M56" s="381">
        <f t="shared" si="90"/>
        <v>-22549419.403333321</v>
      </c>
    </row>
    <row r="57" spans="3:13" ht="14.25" customHeight="1" x14ac:dyDescent="0.25">
      <c r="C57" s="375">
        <f t="shared" si="4"/>
        <v>46022</v>
      </c>
      <c r="D57" s="376">
        <f t="shared" ref="D57:G57" si="91">IFERROR(IF((SUM(D$12:D56)&lt;D$11),D$11/D$10,0),0)</f>
        <v>8333.3333333333339</v>
      </c>
      <c r="E57" s="376">
        <f t="shared" si="91"/>
        <v>214583.33333333334</v>
      </c>
      <c r="F57" s="376">
        <f t="shared" si="91"/>
        <v>72222.222222222219</v>
      </c>
      <c r="G57" s="376">
        <f t="shared" si="91"/>
        <v>518377.44166666665</v>
      </c>
      <c r="H57" s="405">
        <f t="shared" si="2"/>
        <v>813516.33055555553</v>
      </c>
      <c r="I57" s="342"/>
      <c r="J57" s="381">
        <f t="shared" ref="J57:M57" si="92">-SUMIFS(D$13:D$181,$C$13:$C$181,"&lt;="&amp;$C57)</f>
        <v>-370833.3333333332</v>
      </c>
      <c r="K57" s="381">
        <f t="shared" si="92"/>
        <v>-9548958.3333333321</v>
      </c>
      <c r="L57" s="381">
        <f t="shared" si="92"/>
        <v>-3213888.8888888862</v>
      </c>
      <c r="M57" s="381">
        <f t="shared" si="92"/>
        <v>-23067796.844999988</v>
      </c>
    </row>
    <row r="58" spans="3:13" ht="14.25" customHeight="1" x14ac:dyDescent="0.25">
      <c r="C58" s="375">
        <f t="shared" si="4"/>
        <v>46053</v>
      </c>
      <c r="D58" s="376">
        <f t="shared" ref="D58:G58" si="93">IFERROR(IF((SUM(D$12:D57)&lt;D$11),D$11/D$10,0),0)</f>
        <v>8333.3333333333339</v>
      </c>
      <c r="E58" s="376">
        <f t="shared" si="93"/>
        <v>214583.33333333334</v>
      </c>
      <c r="F58" s="376">
        <f t="shared" si="93"/>
        <v>72222.222222222219</v>
      </c>
      <c r="G58" s="376">
        <f t="shared" si="93"/>
        <v>518377.44166666665</v>
      </c>
      <c r="H58" s="405">
        <f t="shared" si="2"/>
        <v>813516.33055555553</v>
      </c>
      <c r="I58" s="342"/>
      <c r="J58" s="381">
        <f t="shared" ref="J58:M58" si="94">-SUMIFS(D$13:D$181,$C$13:$C$181,"&lt;="&amp;$C58)</f>
        <v>-379166.66666666651</v>
      </c>
      <c r="K58" s="381">
        <f t="shared" si="94"/>
        <v>-9763541.666666666</v>
      </c>
      <c r="L58" s="381">
        <f t="shared" si="94"/>
        <v>-3286111.1111111082</v>
      </c>
      <c r="M58" s="381">
        <f t="shared" si="94"/>
        <v>-23586174.286666654</v>
      </c>
    </row>
    <row r="59" spans="3:13" ht="14.25" customHeight="1" x14ac:dyDescent="0.25">
      <c r="C59" s="375">
        <f t="shared" si="4"/>
        <v>46081</v>
      </c>
      <c r="D59" s="376">
        <f t="shared" ref="D59:G59" si="95">IFERROR(IF((SUM(D$12:D58)&lt;D$11),D$11/D$10,0),0)</f>
        <v>8333.3333333333339</v>
      </c>
      <c r="E59" s="376">
        <f t="shared" si="95"/>
        <v>214583.33333333334</v>
      </c>
      <c r="F59" s="376">
        <f t="shared" si="95"/>
        <v>72222.222222222219</v>
      </c>
      <c r="G59" s="376">
        <f t="shared" si="95"/>
        <v>518377.44166666665</v>
      </c>
      <c r="H59" s="405">
        <f t="shared" si="2"/>
        <v>813516.33055555553</v>
      </c>
      <c r="I59" s="342"/>
      <c r="J59" s="381">
        <f t="shared" ref="J59:M59" si="96">-SUMIFS(D$13:D$181,$C$13:$C$181,"&lt;="&amp;$C59)</f>
        <v>-387499.99999999983</v>
      </c>
      <c r="K59" s="381">
        <f t="shared" si="96"/>
        <v>-9978125</v>
      </c>
      <c r="L59" s="381">
        <f t="shared" si="96"/>
        <v>-3358333.3333333302</v>
      </c>
      <c r="M59" s="381">
        <f t="shared" si="96"/>
        <v>-24104551.72833332</v>
      </c>
    </row>
    <row r="60" spans="3:13" ht="14.25" customHeight="1" x14ac:dyDescent="0.25">
      <c r="C60" s="375">
        <f t="shared" si="4"/>
        <v>46112</v>
      </c>
      <c r="D60" s="376">
        <f t="shared" ref="D60:G60" si="97">IFERROR(IF((SUM(D$12:D59)&lt;D$11),D$11/D$10,0),0)</f>
        <v>8333.3333333333339</v>
      </c>
      <c r="E60" s="376">
        <f t="shared" si="97"/>
        <v>214583.33333333334</v>
      </c>
      <c r="F60" s="376">
        <f t="shared" si="97"/>
        <v>72222.222222222219</v>
      </c>
      <c r="G60" s="376">
        <f t="shared" si="97"/>
        <v>518377.44166666665</v>
      </c>
      <c r="H60" s="405">
        <f t="shared" si="2"/>
        <v>813516.33055555553</v>
      </c>
      <c r="I60" s="342"/>
      <c r="J60" s="381">
        <f t="shared" ref="J60:M60" si="98">-SUMIFS(D$13:D$181,$C$13:$C$181,"&lt;="&amp;$C60)</f>
        <v>-395833.33333333314</v>
      </c>
      <c r="K60" s="381">
        <f t="shared" si="98"/>
        <v>-10192708.333333334</v>
      </c>
      <c r="L60" s="381">
        <f t="shared" si="98"/>
        <v>-3430555.5555555522</v>
      </c>
      <c r="M60" s="381">
        <f t="shared" si="98"/>
        <v>-24622929.169999987</v>
      </c>
    </row>
    <row r="61" spans="3:13" ht="14.25" customHeight="1" x14ac:dyDescent="0.25">
      <c r="C61" s="375">
        <f t="shared" si="4"/>
        <v>46142</v>
      </c>
      <c r="D61" s="376">
        <f t="shared" ref="D61:G61" si="99">IFERROR(IF((SUM(D$12:D60)&lt;D$11),D$11/D$10,0),0)</f>
        <v>8333.3333333333339</v>
      </c>
      <c r="E61" s="376">
        <f t="shared" si="99"/>
        <v>214583.33333333334</v>
      </c>
      <c r="F61" s="376">
        <f t="shared" si="99"/>
        <v>72222.222222222219</v>
      </c>
      <c r="G61" s="376">
        <f t="shared" si="99"/>
        <v>518377.44166666665</v>
      </c>
      <c r="H61" s="405">
        <f t="shared" si="2"/>
        <v>813516.33055555553</v>
      </c>
      <c r="I61" s="342"/>
      <c r="J61" s="381">
        <f t="shared" ref="J61:M61" si="100">-SUMIFS(D$13:D$181,$C$13:$C$181,"&lt;="&amp;$C61)</f>
        <v>-404166.66666666645</v>
      </c>
      <c r="K61" s="381">
        <f t="shared" si="100"/>
        <v>-10407291.666666668</v>
      </c>
      <c r="L61" s="381">
        <f t="shared" si="100"/>
        <v>-3502777.7777777743</v>
      </c>
      <c r="M61" s="381">
        <f t="shared" si="100"/>
        <v>-25141306.611666653</v>
      </c>
    </row>
    <row r="62" spans="3:13" ht="14.25" customHeight="1" x14ac:dyDescent="0.25">
      <c r="C62" s="375">
        <f t="shared" si="4"/>
        <v>46173</v>
      </c>
      <c r="D62" s="376">
        <f t="shared" ref="D62:G62" si="101">IFERROR(IF((SUM(D$12:D61)&lt;D$11),D$11/D$10,0),0)</f>
        <v>8333.3333333333339</v>
      </c>
      <c r="E62" s="376">
        <f t="shared" si="101"/>
        <v>214583.33333333334</v>
      </c>
      <c r="F62" s="376">
        <f t="shared" si="101"/>
        <v>72222.222222222219</v>
      </c>
      <c r="G62" s="376">
        <f t="shared" si="101"/>
        <v>518377.44166666665</v>
      </c>
      <c r="H62" s="405">
        <f t="shared" si="2"/>
        <v>813516.33055555553</v>
      </c>
      <c r="I62" s="342"/>
      <c r="J62" s="381">
        <f t="shared" ref="J62:M62" si="102">-SUMIFS(D$13:D$181,$C$13:$C$181,"&lt;="&amp;$C62)</f>
        <v>-412499.99999999977</v>
      </c>
      <c r="K62" s="381">
        <f t="shared" si="102"/>
        <v>-10621875.000000002</v>
      </c>
      <c r="L62" s="381">
        <f t="shared" si="102"/>
        <v>-3574999.9999999963</v>
      </c>
      <c r="M62" s="381">
        <f t="shared" si="102"/>
        <v>-25659684.05333332</v>
      </c>
    </row>
    <row r="63" spans="3:13" ht="14.25" customHeight="1" x14ac:dyDescent="0.25">
      <c r="C63" s="375">
        <f t="shared" si="4"/>
        <v>46203</v>
      </c>
      <c r="D63" s="376">
        <f t="shared" ref="D63:G63" si="103">IFERROR(IF((SUM(D$12:D62)&lt;D$11),D$11/D$10,0),0)</f>
        <v>8333.3333333333339</v>
      </c>
      <c r="E63" s="376">
        <f t="shared" si="103"/>
        <v>214583.33333333334</v>
      </c>
      <c r="F63" s="376">
        <f t="shared" si="103"/>
        <v>72222.222222222219</v>
      </c>
      <c r="G63" s="376">
        <f t="shared" si="103"/>
        <v>518377.44166666665</v>
      </c>
      <c r="H63" s="405">
        <f t="shared" si="2"/>
        <v>813516.33055555553</v>
      </c>
      <c r="I63" s="342"/>
      <c r="J63" s="381">
        <f t="shared" ref="J63:M63" si="104">-SUMIFS(D$13:D$181,$C$13:$C$181,"&lt;="&amp;$C63)</f>
        <v>-420833.33333333308</v>
      </c>
      <c r="K63" s="381">
        <f t="shared" si="104"/>
        <v>-10836458.333333336</v>
      </c>
      <c r="L63" s="381">
        <f t="shared" si="104"/>
        <v>-3647222.2222222183</v>
      </c>
      <c r="M63" s="381">
        <f t="shared" si="104"/>
        <v>-26178061.494999986</v>
      </c>
    </row>
    <row r="64" spans="3:13" ht="14.25" customHeight="1" x14ac:dyDescent="0.25">
      <c r="C64" s="375">
        <f t="shared" si="4"/>
        <v>46234</v>
      </c>
      <c r="D64" s="376">
        <f t="shared" ref="D64:G64" si="105">IFERROR(IF((SUM(D$12:D63)&lt;D$11),D$11/D$10,0),0)</f>
        <v>8333.3333333333339</v>
      </c>
      <c r="E64" s="376">
        <f t="shared" si="105"/>
        <v>214583.33333333334</v>
      </c>
      <c r="F64" s="376">
        <f t="shared" si="105"/>
        <v>72222.222222222219</v>
      </c>
      <c r="G64" s="376">
        <f t="shared" si="105"/>
        <v>518377.44166666665</v>
      </c>
      <c r="H64" s="405">
        <f t="shared" si="2"/>
        <v>813516.33055555553</v>
      </c>
      <c r="I64" s="342"/>
      <c r="J64" s="381">
        <f t="shared" ref="J64:M64" si="106">-SUMIFS(D$13:D$181,$C$13:$C$181,"&lt;="&amp;$C64)</f>
        <v>-429166.6666666664</v>
      </c>
      <c r="K64" s="381">
        <f t="shared" si="106"/>
        <v>-11051041.66666667</v>
      </c>
      <c r="L64" s="381">
        <f t="shared" si="106"/>
        <v>-3719444.4444444403</v>
      </c>
      <c r="M64" s="381">
        <f t="shared" si="106"/>
        <v>-26696438.936666653</v>
      </c>
    </row>
    <row r="65" spans="3:13" ht="14.25" customHeight="1" x14ac:dyDescent="0.25">
      <c r="C65" s="375">
        <f t="shared" si="4"/>
        <v>46265</v>
      </c>
      <c r="D65" s="376">
        <f t="shared" ref="D65:G65" si="107">IFERROR(IF((SUM(D$12:D64)&lt;D$11),D$11/D$10,0),0)</f>
        <v>8333.3333333333339</v>
      </c>
      <c r="E65" s="376">
        <f t="shared" si="107"/>
        <v>214583.33333333334</v>
      </c>
      <c r="F65" s="376">
        <f t="shared" si="107"/>
        <v>72222.222222222219</v>
      </c>
      <c r="G65" s="376">
        <f t="shared" si="107"/>
        <v>518377.44166666665</v>
      </c>
      <c r="H65" s="405">
        <f t="shared" si="2"/>
        <v>813516.33055555553</v>
      </c>
      <c r="I65" s="342"/>
      <c r="J65" s="381">
        <f t="shared" ref="J65:M65" si="108">-SUMIFS(D$13:D$181,$C$13:$C$181,"&lt;="&amp;$C65)</f>
        <v>-437499.99999999971</v>
      </c>
      <c r="K65" s="381">
        <f t="shared" si="108"/>
        <v>-11265625.000000004</v>
      </c>
      <c r="L65" s="381">
        <f t="shared" si="108"/>
        <v>-3791666.6666666623</v>
      </c>
      <c r="M65" s="381">
        <f t="shared" si="108"/>
        <v>-27214816.378333319</v>
      </c>
    </row>
    <row r="66" spans="3:13" ht="14.25" customHeight="1" x14ac:dyDescent="0.25">
      <c r="C66" s="375">
        <f t="shared" si="4"/>
        <v>46295</v>
      </c>
      <c r="D66" s="376">
        <f t="shared" ref="D66:G66" si="109">IFERROR(IF((SUM(D$12:D65)&lt;D$11),D$11/D$10,0),0)</f>
        <v>8333.3333333333339</v>
      </c>
      <c r="E66" s="376">
        <f t="shared" si="109"/>
        <v>214583.33333333334</v>
      </c>
      <c r="F66" s="376">
        <f t="shared" si="109"/>
        <v>72222.222222222219</v>
      </c>
      <c r="G66" s="376">
        <f t="shared" si="109"/>
        <v>518377.44166666665</v>
      </c>
      <c r="H66" s="405">
        <f t="shared" si="2"/>
        <v>813516.33055555553</v>
      </c>
      <c r="I66" s="342"/>
      <c r="J66" s="381">
        <f t="shared" ref="J66:M66" si="110">-SUMIFS(D$13:D$181,$C$13:$C$181,"&lt;="&amp;$C66)</f>
        <v>-445833.33333333302</v>
      </c>
      <c r="K66" s="381">
        <f t="shared" si="110"/>
        <v>-11480208.333333338</v>
      </c>
      <c r="L66" s="381">
        <f t="shared" si="110"/>
        <v>-3863888.8888888843</v>
      </c>
      <c r="M66" s="381">
        <f t="shared" si="110"/>
        <v>-27733193.819999985</v>
      </c>
    </row>
    <row r="67" spans="3:13" ht="14.25" customHeight="1" x14ac:dyDescent="0.25">
      <c r="C67" s="375">
        <f t="shared" si="4"/>
        <v>46326</v>
      </c>
      <c r="D67" s="376">
        <f t="shared" ref="D67:G67" si="111">IFERROR(IF((SUM(D$12:D66)&lt;D$11),D$11/D$10,0),0)</f>
        <v>8333.3333333333339</v>
      </c>
      <c r="E67" s="376">
        <f t="shared" si="111"/>
        <v>214583.33333333334</v>
      </c>
      <c r="F67" s="376">
        <f t="shared" si="111"/>
        <v>72222.222222222219</v>
      </c>
      <c r="G67" s="376">
        <f t="shared" si="111"/>
        <v>518377.44166666665</v>
      </c>
      <c r="H67" s="405">
        <f t="shared" si="2"/>
        <v>813516.33055555553</v>
      </c>
      <c r="I67" s="342"/>
      <c r="J67" s="381">
        <f t="shared" ref="J67:M67" si="112">-SUMIFS(D$13:D$181,$C$13:$C$181,"&lt;="&amp;$C67)</f>
        <v>-454166.66666666634</v>
      </c>
      <c r="K67" s="381">
        <f t="shared" si="112"/>
        <v>-11694791.666666672</v>
      </c>
      <c r="L67" s="381">
        <f t="shared" si="112"/>
        <v>-3936111.1111111064</v>
      </c>
      <c r="M67" s="381">
        <f t="shared" si="112"/>
        <v>-28251571.261666652</v>
      </c>
    </row>
    <row r="68" spans="3:13" ht="14.25" customHeight="1" x14ac:dyDescent="0.25">
      <c r="C68" s="375">
        <f t="shared" si="4"/>
        <v>46356</v>
      </c>
      <c r="D68" s="376">
        <f t="shared" ref="D68:G68" si="113">IFERROR(IF((SUM(D$12:D67)&lt;D$11),D$11/D$10,0),0)</f>
        <v>8333.3333333333339</v>
      </c>
      <c r="E68" s="376">
        <f t="shared" si="113"/>
        <v>214583.33333333334</v>
      </c>
      <c r="F68" s="376">
        <f t="shared" si="113"/>
        <v>72222.222222222219</v>
      </c>
      <c r="G68" s="376">
        <f t="shared" si="113"/>
        <v>518377.44166666665</v>
      </c>
      <c r="H68" s="405">
        <f t="shared" si="2"/>
        <v>813516.33055555553</v>
      </c>
      <c r="I68" s="342"/>
      <c r="J68" s="381">
        <f t="shared" ref="J68:M68" si="114">-SUMIFS(D$13:D$181,$C$13:$C$181,"&lt;="&amp;$C68)</f>
        <v>-462499.99999999965</v>
      </c>
      <c r="K68" s="381">
        <f t="shared" si="114"/>
        <v>-11909375.000000006</v>
      </c>
      <c r="L68" s="381">
        <f t="shared" si="114"/>
        <v>-4008333.3333333284</v>
      </c>
      <c r="M68" s="381">
        <f t="shared" si="114"/>
        <v>-28769948.703333318</v>
      </c>
    </row>
    <row r="69" spans="3:13" ht="14.25" customHeight="1" x14ac:dyDescent="0.25">
      <c r="C69" s="375">
        <f t="shared" si="4"/>
        <v>46387</v>
      </c>
      <c r="D69" s="376">
        <f t="shared" ref="D69:G69" si="115">IFERROR(IF((SUM(D$12:D68)&lt;D$11),D$11/D$10,0),0)</f>
        <v>8333.3333333333339</v>
      </c>
      <c r="E69" s="376">
        <f t="shared" si="115"/>
        <v>214583.33333333334</v>
      </c>
      <c r="F69" s="376">
        <f t="shared" si="115"/>
        <v>72222.222222222219</v>
      </c>
      <c r="G69" s="376">
        <f t="shared" si="115"/>
        <v>518377.44166666665</v>
      </c>
      <c r="H69" s="405">
        <f t="shared" si="2"/>
        <v>813516.33055555553</v>
      </c>
      <c r="I69" s="342"/>
      <c r="J69" s="381">
        <f t="shared" ref="J69:M69" si="116">-SUMIFS(D$13:D$181,$C$13:$C$181,"&lt;="&amp;$C69)</f>
        <v>-470833.33333333296</v>
      </c>
      <c r="K69" s="381">
        <f t="shared" si="116"/>
        <v>-12123958.33333334</v>
      </c>
      <c r="L69" s="381">
        <f t="shared" si="116"/>
        <v>-4080555.5555555504</v>
      </c>
      <c r="M69" s="381">
        <f t="shared" si="116"/>
        <v>-29288326.144999985</v>
      </c>
    </row>
    <row r="70" spans="3:13" ht="14.25" customHeight="1" x14ac:dyDescent="0.25">
      <c r="C70" s="375">
        <f t="shared" si="4"/>
        <v>46418</v>
      </c>
      <c r="D70" s="376">
        <f t="shared" ref="D70:G70" si="117">IFERROR(IF((SUM(D$12:D69)&lt;D$11),D$11/D$10,0),0)</f>
        <v>8333.3333333333339</v>
      </c>
      <c r="E70" s="376">
        <f t="shared" si="117"/>
        <v>214583.33333333334</v>
      </c>
      <c r="F70" s="376">
        <f t="shared" si="117"/>
        <v>72222.222222222219</v>
      </c>
      <c r="G70" s="376">
        <f t="shared" si="117"/>
        <v>518377.44166666665</v>
      </c>
      <c r="H70" s="405">
        <f t="shared" si="2"/>
        <v>813516.33055555553</v>
      </c>
      <c r="I70" s="342"/>
      <c r="J70" s="381">
        <f t="shared" ref="J70:M70" si="118">-SUMIFS(D$13:D$181,$C$13:$C$181,"&lt;="&amp;$C70)</f>
        <v>-479166.66666666628</v>
      </c>
      <c r="K70" s="381">
        <f t="shared" si="118"/>
        <v>-12338541.666666673</v>
      </c>
      <c r="L70" s="381">
        <f t="shared" si="118"/>
        <v>-4152777.7777777724</v>
      </c>
      <c r="M70" s="381">
        <f t="shared" si="118"/>
        <v>-29806703.586666651</v>
      </c>
    </row>
    <row r="71" spans="3:13" ht="14.25" customHeight="1" x14ac:dyDescent="0.25">
      <c r="C71" s="375">
        <f t="shared" si="4"/>
        <v>46446</v>
      </c>
      <c r="D71" s="376">
        <f t="shared" ref="D71:G71" si="119">IFERROR(IF((SUM(D$12:D70)&lt;D$11),D$11/D$10,0),0)</f>
        <v>8333.3333333333339</v>
      </c>
      <c r="E71" s="376">
        <f t="shared" si="119"/>
        <v>214583.33333333334</v>
      </c>
      <c r="F71" s="376">
        <f t="shared" si="119"/>
        <v>72222.222222222219</v>
      </c>
      <c r="G71" s="376">
        <f t="shared" si="119"/>
        <v>518377.44166666665</v>
      </c>
      <c r="H71" s="405">
        <f t="shared" si="2"/>
        <v>813516.33055555553</v>
      </c>
      <c r="I71" s="342"/>
      <c r="J71" s="381">
        <f t="shared" ref="J71:M71" si="120">-SUMIFS(D$13:D$181,$C$13:$C$181,"&lt;="&amp;$C71)</f>
        <v>-487499.99999999959</v>
      </c>
      <c r="K71" s="381">
        <f t="shared" si="120"/>
        <v>-12553125.000000007</v>
      </c>
      <c r="L71" s="381">
        <f t="shared" si="120"/>
        <v>-4224999.9999999944</v>
      </c>
      <c r="M71" s="381">
        <f t="shared" si="120"/>
        <v>-30325081.028333317</v>
      </c>
    </row>
    <row r="72" spans="3:13" ht="14.25" customHeight="1" x14ac:dyDescent="0.25">
      <c r="C72" s="375">
        <f t="shared" si="4"/>
        <v>46477</v>
      </c>
      <c r="D72" s="376">
        <f t="shared" ref="D72:G72" si="121">IFERROR(IF((SUM(D$12:D71)&lt;D$11),D$11/D$10,0),0)</f>
        <v>8333.3333333333339</v>
      </c>
      <c r="E72" s="376">
        <f t="shared" si="121"/>
        <v>214583.33333333334</v>
      </c>
      <c r="F72" s="376">
        <f t="shared" si="121"/>
        <v>72222.222222222219</v>
      </c>
      <c r="G72" s="376">
        <f t="shared" si="121"/>
        <v>518377.44166666665</v>
      </c>
      <c r="H72" s="405">
        <f t="shared" si="2"/>
        <v>813516.33055555553</v>
      </c>
      <c r="I72" s="342"/>
      <c r="J72" s="381">
        <f t="shared" ref="J72:M72" si="122">-SUMIFS(D$13:D$181,$C$13:$C$181,"&lt;="&amp;$C72)</f>
        <v>-495833.33333333291</v>
      </c>
      <c r="K72" s="381">
        <f t="shared" si="122"/>
        <v>-12767708.333333341</v>
      </c>
      <c r="L72" s="381">
        <f t="shared" si="122"/>
        <v>-4297222.2222222164</v>
      </c>
      <c r="M72" s="381">
        <f t="shared" si="122"/>
        <v>-30843458.469999984</v>
      </c>
    </row>
    <row r="73" spans="3:13" ht="14.25" customHeight="1" x14ac:dyDescent="0.25">
      <c r="C73" s="375">
        <f t="shared" si="4"/>
        <v>46507</v>
      </c>
      <c r="D73" s="376">
        <f>IFERROR(IF((SUM(D$12:D72)&lt;D$11),D$11/D$10,0),0)/2</f>
        <v>4166.666666666667</v>
      </c>
      <c r="E73" s="376">
        <f t="shared" ref="E73:G73" si="123">IFERROR(IF((SUM(E$12:E72)&lt;E$11),E$11/E$10,0),0)</f>
        <v>214583.33333333334</v>
      </c>
      <c r="F73" s="376">
        <f t="shared" si="123"/>
        <v>72222.222222222219</v>
      </c>
      <c r="G73" s="376">
        <f t="shared" si="123"/>
        <v>518377.44166666665</v>
      </c>
      <c r="H73" s="405">
        <f t="shared" si="2"/>
        <v>809349.6638888889</v>
      </c>
      <c r="I73" s="342"/>
      <c r="J73" s="381">
        <f t="shared" ref="J73:M73" si="124">-SUMIFS(D$13:D$181,$C$13:$C$181,"&lt;="&amp;$C73)</f>
        <v>-499999.99999999959</v>
      </c>
      <c r="K73" s="381">
        <f t="shared" si="124"/>
        <v>-12982291.666666675</v>
      </c>
      <c r="L73" s="381">
        <f t="shared" si="124"/>
        <v>-4369444.4444444384</v>
      </c>
      <c r="M73" s="381">
        <f t="shared" si="124"/>
        <v>-31361835.91166665</v>
      </c>
    </row>
    <row r="74" spans="3:13" ht="14.25" customHeight="1" x14ac:dyDescent="0.25">
      <c r="C74" s="375">
        <f t="shared" si="4"/>
        <v>46538</v>
      </c>
      <c r="D74" s="376"/>
      <c r="E74" s="376">
        <f t="shared" ref="E74:G74" si="125">IFERROR(IF((SUM(E$12:E73)&lt;E$11),E$11/E$10,0),0)</f>
        <v>214583.33333333334</v>
      </c>
      <c r="F74" s="376">
        <f t="shared" si="125"/>
        <v>72222.222222222219</v>
      </c>
      <c r="G74" s="376">
        <f t="shared" si="125"/>
        <v>518377.44166666665</v>
      </c>
      <c r="H74" s="405">
        <f t="shared" si="2"/>
        <v>805182.99722222215</v>
      </c>
      <c r="I74" s="342"/>
      <c r="J74" s="381">
        <f t="shared" ref="J74:M74" si="126">-SUMIFS(D$13:D$181,$C$13:$C$181,"&lt;="&amp;$C74)</f>
        <v>-499999.99999999959</v>
      </c>
      <c r="K74" s="381">
        <f t="shared" si="126"/>
        <v>-13196875.000000009</v>
      </c>
      <c r="L74" s="381">
        <f t="shared" si="126"/>
        <v>-4441666.6666666605</v>
      </c>
      <c r="M74" s="381">
        <f t="shared" si="126"/>
        <v>-31880213.353333317</v>
      </c>
    </row>
    <row r="75" spans="3:13" ht="14.25" customHeight="1" x14ac:dyDescent="0.25">
      <c r="C75" s="375">
        <f t="shared" si="4"/>
        <v>46568</v>
      </c>
      <c r="D75" s="376"/>
      <c r="E75" s="376">
        <f t="shared" ref="E75:G75" si="127">IFERROR(IF((SUM(E$12:E74)&lt;E$11),E$11/E$10,0),0)</f>
        <v>214583.33333333334</v>
      </c>
      <c r="F75" s="376">
        <f t="shared" si="127"/>
        <v>72222.222222222219</v>
      </c>
      <c r="G75" s="376">
        <f t="shared" si="127"/>
        <v>518377.44166666665</v>
      </c>
      <c r="H75" s="405">
        <f t="shared" si="2"/>
        <v>805182.99722222215</v>
      </c>
      <c r="I75" s="342"/>
      <c r="J75" s="381">
        <f t="shared" ref="J75:M75" si="128">-SUMIFS(D$13:D$181,$C$13:$C$181,"&lt;="&amp;$C75)</f>
        <v>-499999.99999999959</v>
      </c>
      <c r="K75" s="381">
        <f t="shared" si="128"/>
        <v>-13411458.333333343</v>
      </c>
      <c r="L75" s="381">
        <f t="shared" si="128"/>
        <v>-4513888.8888888825</v>
      </c>
      <c r="M75" s="381">
        <f t="shared" si="128"/>
        <v>-32398590.794999983</v>
      </c>
    </row>
    <row r="76" spans="3:13" ht="14.25" customHeight="1" x14ac:dyDescent="0.25">
      <c r="C76" s="375">
        <f t="shared" si="4"/>
        <v>46599</v>
      </c>
      <c r="D76" s="376"/>
      <c r="E76" s="376">
        <f t="shared" ref="E76:G76" si="129">IFERROR(IF((SUM(E$12:E75)&lt;E$11),E$11/E$10,0),0)</f>
        <v>214583.33333333334</v>
      </c>
      <c r="F76" s="376">
        <f t="shared" si="129"/>
        <v>72222.222222222219</v>
      </c>
      <c r="G76" s="376">
        <f t="shared" si="129"/>
        <v>518377.44166666665</v>
      </c>
      <c r="H76" s="405">
        <f t="shared" si="2"/>
        <v>805182.99722222215</v>
      </c>
      <c r="I76" s="342"/>
      <c r="J76" s="381">
        <f t="shared" ref="J76:M76" si="130">-SUMIFS(D$13:D$181,$C$13:$C$181,"&lt;="&amp;$C76)</f>
        <v>-499999.99999999959</v>
      </c>
      <c r="K76" s="381">
        <f t="shared" si="130"/>
        <v>-13626041.666666677</v>
      </c>
      <c r="L76" s="381">
        <f t="shared" si="130"/>
        <v>-4586111.1111111045</v>
      </c>
      <c r="M76" s="381">
        <f t="shared" si="130"/>
        <v>-32916968.23666665</v>
      </c>
    </row>
    <row r="77" spans="3:13" ht="14.25" customHeight="1" x14ac:dyDescent="0.25">
      <c r="C77" s="375">
        <f t="shared" si="4"/>
        <v>46630</v>
      </c>
      <c r="D77" s="376"/>
      <c r="E77" s="376">
        <f t="shared" ref="E77:G77" si="131">IFERROR(IF((SUM(E$12:E76)&lt;E$11),E$11/E$10,0),0)</f>
        <v>214583.33333333334</v>
      </c>
      <c r="F77" s="376">
        <f t="shared" si="131"/>
        <v>72222.222222222219</v>
      </c>
      <c r="G77" s="376">
        <f t="shared" si="131"/>
        <v>518377.44166666665</v>
      </c>
      <c r="H77" s="405">
        <f t="shared" si="2"/>
        <v>805182.99722222215</v>
      </c>
      <c r="I77" s="342"/>
      <c r="J77" s="381">
        <f t="shared" ref="J77:M77" si="132">-SUMIFS(D$13:D$181,$C$13:$C$181,"&lt;="&amp;$C77)</f>
        <v>-499999.99999999959</v>
      </c>
      <c r="K77" s="381">
        <f t="shared" si="132"/>
        <v>-13840625.000000011</v>
      </c>
      <c r="L77" s="381">
        <f t="shared" si="132"/>
        <v>-4658333.3333333265</v>
      </c>
      <c r="M77" s="381">
        <f t="shared" si="132"/>
        <v>-33435345.678333316</v>
      </c>
    </row>
    <row r="78" spans="3:13" ht="14.25" customHeight="1" x14ac:dyDescent="0.25">
      <c r="C78" s="375">
        <f t="shared" si="4"/>
        <v>46660</v>
      </c>
      <c r="D78" s="376"/>
      <c r="E78" s="376">
        <f t="shared" ref="E78:G78" si="133">IFERROR(IF((SUM(E$12:E77)&lt;E$11),E$11/E$10,0),0)</f>
        <v>214583.33333333334</v>
      </c>
      <c r="F78" s="376">
        <f t="shared" si="133"/>
        <v>72222.222222222219</v>
      </c>
      <c r="G78" s="376">
        <f t="shared" si="133"/>
        <v>518377.44166666665</v>
      </c>
      <c r="H78" s="405">
        <f t="shared" si="2"/>
        <v>805182.99722222215</v>
      </c>
      <c r="I78" s="342"/>
      <c r="J78" s="381">
        <f t="shared" ref="J78:M78" si="134">-SUMIFS(D$13:D$181,$C$13:$C$181,"&lt;="&amp;$C78)</f>
        <v>-499999.99999999959</v>
      </c>
      <c r="K78" s="381">
        <f t="shared" si="134"/>
        <v>-14055208.333333345</v>
      </c>
      <c r="L78" s="381">
        <f t="shared" si="134"/>
        <v>-4730555.5555555485</v>
      </c>
      <c r="M78" s="381">
        <f t="shared" si="134"/>
        <v>-33953723.119999982</v>
      </c>
    </row>
    <row r="79" spans="3:13" ht="14.25" customHeight="1" x14ac:dyDescent="0.25">
      <c r="C79" s="375">
        <f t="shared" si="4"/>
        <v>46691</v>
      </c>
      <c r="D79" s="376"/>
      <c r="E79" s="376">
        <f t="shared" ref="E79:G79" si="135">IFERROR(IF((SUM(E$12:E78)&lt;E$11),E$11/E$10,0),0)</f>
        <v>214583.33333333334</v>
      </c>
      <c r="F79" s="376">
        <f t="shared" si="135"/>
        <v>72222.222222222219</v>
      </c>
      <c r="G79" s="376">
        <f t="shared" si="135"/>
        <v>518377.44166666665</v>
      </c>
      <c r="H79" s="405">
        <f t="shared" si="2"/>
        <v>805182.99722222215</v>
      </c>
      <c r="I79" s="342"/>
      <c r="J79" s="381">
        <f t="shared" ref="J79:M79" si="136">-SUMIFS(D$13:D$181,$C$13:$C$181,"&lt;="&amp;$C79)</f>
        <v>-499999.99999999959</v>
      </c>
      <c r="K79" s="381">
        <f t="shared" si="136"/>
        <v>-14269791.666666679</v>
      </c>
      <c r="L79" s="381">
        <f t="shared" si="136"/>
        <v>-4802777.7777777705</v>
      </c>
      <c r="M79" s="381">
        <f t="shared" si="136"/>
        <v>-34472100.561666653</v>
      </c>
    </row>
    <row r="80" spans="3:13" ht="14.25" customHeight="1" x14ac:dyDescent="0.25">
      <c r="C80" s="375">
        <f t="shared" si="4"/>
        <v>46721</v>
      </c>
      <c r="D80" s="376"/>
      <c r="E80" s="376">
        <f t="shared" ref="E80:G80" si="137">IFERROR(IF((SUM(E$12:E79)&lt;E$11),E$11/E$10,0),0)</f>
        <v>214583.33333333334</v>
      </c>
      <c r="F80" s="376">
        <f t="shared" si="137"/>
        <v>72222.222222222219</v>
      </c>
      <c r="G80" s="376">
        <f t="shared" si="137"/>
        <v>518377.44166666665</v>
      </c>
      <c r="H80" s="405">
        <f t="shared" si="2"/>
        <v>805182.99722222215</v>
      </c>
      <c r="I80" s="342"/>
      <c r="J80" s="381">
        <f t="shared" ref="J80:M80" si="138">-SUMIFS(D$13:D$181,$C$13:$C$181,"&lt;="&amp;$C80)</f>
        <v>-499999.99999999959</v>
      </c>
      <c r="K80" s="381">
        <f t="shared" si="138"/>
        <v>-14484375.000000013</v>
      </c>
      <c r="L80" s="381">
        <f t="shared" si="138"/>
        <v>-4874999.9999999925</v>
      </c>
      <c r="M80" s="381">
        <f t="shared" si="138"/>
        <v>-34990478.003333323</v>
      </c>
    </row>
    <row r="81" spans="3:13" ht="14.25" customHeight="1" x14ac:dyDescent="0.25">
      <c r="C81" s="375">
        <f t="shared" si="4"/>
        <v>46752</v>
      </c>
      <c r="D81" s="376"/>
      <c r="E81" s="376">
        <f t="shared" ref="E81:G81" si="139">IFERROR(IF((SUM(E$12:E80)&lt;E$11),E$11/E$10,0),0)</f>
        <v>214583.33333333334</v>
      </c>
      <c r="F81" s="376">
        <f t="shared" si="139"/>
        <v>72222.222222222219</v>
      </c>
      <c r="G81" s="376">
        <f t="shared" si="139"/>
        <v>518377.44166666665</v>
      </c>
      <c r="H81" s="405">
        <f t="shared" si="2"/>
        <v>805182.99722222215</v>
      </c>
      <c r="I81" s="342"/>
      <c r="J81" s="381">
        <f t="shared" ref="J81:M81" si="140">-SUMIFS(D$13:D$181,$C$13:$C$181,"&lt;="&amp;$C81)</f>
        <v>-499999.99999999959</v>
      </c>
      <c r="K81" s="381">
        <f t="shared" si="140"/>
        <v>-14698958.333333347</v>
      </c>
      <c r="L81" s="381">
        <f t="shared" si="140"/>
        <v>-4947222.2222222146</v>
      </c>
      <c r="M81" s="381">
        <f t="shared" si="140"/>
        <v>-35508855.444999993</v>
      </c>
    </row>
    <row r="82" spans="3:13" ht="14.25" customHeight="1" x14ac:dyDescent="0.25">
      <c r="C82" s="375">
        <f t="shared" si="4"/>
        <v>46783</v>
      </c>
      <c r="D82" s="376"/>
      <c r="E82" s="376">
        <f t="shared" ref="E82:G82" si="141">IFERROR(IF((SUM(E$12:E81)&lt;E$11),E$11/E$10,0),0)</f>
        <v>214583.33333333334</v>
      </c>
      <c r="F82" s="376">
        <f t="shared" si="141"/>
        <v>72222.222222222219</v>
      </c>
      <c r="G82" s="376">
        <f t="shared" si="141"/>
        <v>518377.44166666665</v>
      </c>
      <c r="H82" s="405">
        <f t="shared" si="2"/>
        <v>805182.99722222215</v>
      </c>
      <c r="I82" s="342"/>
      <c r="J82" s="381">
        <f t="shared" ref="J82:M82" si="142">-SUMIFS(D$13:D$181,$C$13:$C$181,"&lt;="&amp;$C82)</f>
        <v>-499999.99999999959</v>
      </c>
      <c r="K82" s="381">
        <f t="shared" si="142"/>
        <v>-14913541.666666681</v>
      </c>
      <c r="L82" s="381">
        <f t="shared" si="142"/>
        <v>-5019444.4444444366</v>
      </c>
      <c r="M82" s="381">
        <f t="shared" si="142"/>
        <v>-36027232.886666663</v>
      </c>
    </row>
    <row r="83" spans="3:13" ht="14.25" customHeight="1" x14ac:dyDescent="0.25">
      <c r="C83" s="375">
        <f t="shared" si="4"/>
        <v>46812</v>
      </c>
      <c r="D83" s="376"/>
      <c r="E83" s="376">
        <f t="shared" ref="E83:G83" si="143">IFERROR(IF((SUM(E$12:E82)&lt;E$11),E$11/E$10,0),0)</f>
        <v>214583.33333333334</v>
      </c>
      <c r="F83" s="376">
        <f t="shared" si="143"/>
        <v>72222.222222222219</v>
      </c>
      <c r="G83" s="376">
        <f t="shared" si="143"/>
        <v>518377.44166666665</v>
      </c>
      <c r="H83" s="405">
        <f t="shared" si="2"/>
        <v>805182.99722222215</v>
      </c>
      <c r="I83" s="342"/>
      <c r="J83" s="381">
        <f t="shared" ref="J83:M83" si="144">-SUMIFS(D$13:D$181,$C$13:$C$181,"&lt;="&amp;$C83)</f>
        <v>-499999.99999999959</v>
      </c>
      <c r="K83" s="381">
        <f t="shared" si="144"/>
        <v>-15128125.000000015</v>
      </c>
      <c r="L83" s="381">
        <f t="shared" si="144"/>
        <v>-5091666.6666666586</v>
      </c>
      <c r="M83" s="381">
        <f t="shared" si="144"/>
        <v>-36545610.328333333</v>
      </c>
    </row>
    <row r="84" spans="3:13" ht="14.25" customHeight="1" x14ac:dyDescent="0.25">
      <c r="C84" s="375">
        <f t="shared" si="4"/>
        <v>46843</v>
      </c>
      <c r="D84" s="376"/>
      <c r="E84" s="376">
        <f t="shared" ref="E84:G84" si="145">IFERROR(IF((SUM(E$12:E83)&lt;E$11),E$11/E$10,0),0)</f>
        <v>214583.33333333334</v>
      </c>
      <c r="F84" s="376">
        <f t="shared" si="145"/>
        <v>72222.222222222219</v>
      </c>
      <c r="G84" s="376">
        <f t="shared" si="145"/>
        <v>518377.44166666665</v>
      </c>
      <c r="H84" s="405">
        <f t="shared" si="2"/>
        <v>805182.99722222215</v>
      </c>
      <c r="I84" s="342"/>
      <c r="J84" s="381">
        <f t="shared" ref="J84:M84" si="146">-SUMIFS(D$13:D$181,$C$13:$C$181,"&lt;="&amp;$C84)</f>
        <v>-499999.99999999959</v>
      </c>
      <c r="K84" s="381">
        <f t="shared" si="146"/>
        <v>-15342708.333333349</v>
      </c>
      <c r="L84" s="381">
        <f t="shared" si="146"/>
        <v>-5163888.8888888806</v>
      </c>
      <c r="M84" s="381">
        <f t="shared" si="146"/>
        <v>-37063987.770000003</v>
      </c>
    </row>
    <row r="85" spans="3:13" ht="14.25" customHeight="1" x14ac:dyDescent="0.25">
      <c r="C85" s="375">
        <f t="shared" si="4"/>
        <v>46873</v>
      </c>
      <c r="D85" s="376"/>
      <c r="E85" s="376">
        <f t="shared" ref="E85:E108" si="147">IFERROR(IF((SUM(E$12:E84)&lt;E$11),E$11/E$10,0),0)</f>
        <v>214583.33333333334</v>
      </c>
      <c r="F85" s="376">
        <f>IFERROR(IF((SUM(F$12:F84)&lt;F$11),F$11/F$10,0),0)/2</f>
        <v>36111.111111111109</v>
      </c>
      <c r="G85" s="376">
        <f t="shared" ref="G85:G132" si="148">IFERROR(IF((SUM(G$12:G84)&lt;G$11),G$11/G$10,0),0)</f>
        <v>518377.44166666665</v>
      </c>
      <c r="H85" s="405">
        <f t="shared" si="2"/>
        <v>769071.88611111115</v>
      </c>
      <c r="I85" s="342"/>
      <c r="J85" s="381">
        <f t="shared" ref="J85:M85" si="149">-SUMIFS(D$13:D$181,$C$13:$C$181,"&lt;="&amp;$C85)</f>
        <v>-499999.99999999959</v>
      </c>
      <c r="K85" s="381">
        <f t="shared" si="149"/>
        <v>-15557291.666666683</v>
      </c>
      <c r="L85" s="381">
        <f t="shared" si="149"/>
        <v>-5199999.9999999916</v>
      </c>
      <c r="M85" s="381">
        <f t="shared" si="149"/>
        <v>-37582365.211666673</v>
      </c>
    </row>
    <row r="86" spans="3:13" ht="14.25" customHeight="1" x14ac:dyDescent="0.25">
      <c r="C86" s="375">
        <f t="shared" si="4"/>
        <v>46904</v>
      </c>
      <c r="D86" s="376"/>
      <c r="E86" s="376">
        <f t="shared" si="147"/>
        <v>214583.33333333334</v>
      </c>
      <c r="F86" s="376"/>
      <c r="G86" s="376">
        <f t="shared" si="148"/>
        <v>518377.44166666665</v>
      </c>
      <c r="H86" s="405">
        <f t="shared" si="2"/>
        <v>732960.77500000002</v>
      </c>
      <c r="I86" s="342"/>
      <c r="J86" s="381">
        <f t="shared" ref="J86:M86" si="150">-SUMIFS(D$13:D$181,$C$13:$C$181,"&lt;="&amp;$C86)</f>
        <v>-499999.99999999959</v>
      </c>
      <c r="K86" s="381">
        <f t="shared" si="150"/>
        <v>-15771875.000000017</v>
      </c>
      <c r="L86" s="381">
        <f t="shared" si="150"/>
        <v>-5199999.9999999916</v>
      </c>
      <c r="M86" s="381">
        <f t="shared" si="150"/>
        <v>-38100742.653333344</v>
      </c>
    </row>
    <row r="87" spans="3:13" ht="14.25" customHeight="1" x14ac:dyDescent="0.25">
      <c r="C87" s="375">
        <f t="shared" si="4"/>
        <v>46934</v>
      </c>
      <c r="D87" s="376"/>
      <c r="E87" s="376">
        <f t="shared" si="147"/>
        <v>214583.33333333334</v>
      </c>
      <c r="F87" s="376"/>
      <c r="G87" s="376">
        <f t="shared" si="148"/>
        <v>518377.44166666665</v>
      </c>
      <c r="H87" s="405">
        <f t="shared" si="2"/>
        <v>732960.77500000002</v>
      </c>
      <c r="I87" s="342"/>
      <c r="J87" s="381">
        <f t="shared" ref="J87:M87" si="151">-SUMIFS(D$13:D$181,$C$13:$C$181,"&lt;="&amp;$C87)</f>
        <v>-499999.99999999959</v>
      </c>
      <c r="K87" s="381">
        <f t="shared" si="151"/>
        <v>-15986458.333333351</v>
      </c>
      <c r="L87" s="381">
        <f t="shared" si="151"/>
        <v>-5199999.9999999916</v>
      </c>
      <c r="M87" s="381">
        <f t="shared" si="151"/>
        <v>-38619120.095000014</v>
      </c>
    </row>
    <row r="88" spans="3:13" ht="14.25" customHeight="1" x14ac:dyDescent="0.25">
      <c r="C88" s="375">
        <f t="shared" si="4"/>
        <v>46965</v>
      </c>
      <c r="D88" s="376"/>
      <c r="E88" s="376">
        <f t="shared" si="147"/>
        <v>214583.33333333334</v>
      </c>
      <c r="F88" s="376"/>
      <c r="G88" s="376">
        <f t="shared" si="148"/>
        <v>518377.44166666665</v>
      </c>
      <c r="H88" s="405">
        <f t="shared" si="2"/>
        <v>732960.77500000002</v>
      </c>
      <c r="I88" s="342"/>
      <c r="J88" s="381">
        <f t="shared" ref="J88:M88" si="152">-SUMIFS(D$13:D$181,$C$13:$C$181,"&lt;="&amp;$C88)</f>
        <v>-499999.99999999959</v>
      </c>
      <c r="K88" s="381">
        <f t="shared" si="152"/>
        <v>-16201041.666666685</v>
      </c>
      <c r="L88" s="381">
        <f t="shared" si="152"/>
        <v>-5199999.9999999916</v>
      </c>
      <c r="M88" s="381">
        <f t="shared" si="152"/>
        <v>-39137497.536666684</v>
      </c>
    </row>
    <row r="89" spans="3:13" ht="14.25" customHeight="1" x14ac:dyDescent="0.25">
      <c r="C89" s="375">
        <f t="shared" si="4"/>
        <v>46996</v>
      </c>
      <c r="D89" s="376"/>
      <c r="E89" s="376">
        <f t="shared" si="147"/>
        <v>214583.33333333334</v>
      </c>
      <c r="F89" s="376"/>
      <c r="G89" s="376">
        <f t="shared" si="148"/>
        <v>518377.44166666665</v>
      </c>
      <c r="H89" s="405">
        <f t="shared" si="2"/>
        <v>732960.77500000002</v>
      </c>
      <c r="I89" s="342"/>
      <c r="J89" s="381">
        <f t="shared" ref="J89:M89" si="153">-SUMIFS(D$13:D$181,$C$13:$C$181,"&lt;="&amp;$C89)</f>
        <v>-499999.99999999959</v>
      </c>
      <c r="K89" s="381">
        <f t="shared" si="153"/>
        <v>-16415625.000000019</v>
      </c>
      <c r="L89" s="381">
        <f t="shared" si="153"/>
        <v>-5199999.9999999916</v>
      </c>
      <c r="M89" s="381">
        <f t="shared" si="153"/>
        <v>-39655874.978333354</v>
      </c>
    </row>
    <row r="90" spans="3:13" ht="14.25" customHeight="1" x14ac:dyDescent="0.25">
      <c r="C90" s="375">
        <f t="shared" si="4"/>
        <v>47026</v>
      </c>
      <c r="D90" s="376"/>
      <c r="E90" s="376">
        <f t="shared" si="147"/>
        <v>214583.33333333334</v>
      </c>
      <c r="F90" s="376"/>
      <c r="G90" s="376">
        <f t="shared" si="148"/>
        <v>518377.44166666665</v>
      </c>
      <c r="H90" s="405">
        <f t="shared" si="2"/>
        <v>732960.77500000002</v>
      </c>
      <c r="I90" s="342"/>
      <c r="J90" s="381">
        <f t="shared" ref="J90:M90" si="154">-SUMIFS(D$13:D$181,$C$13:$C$181,"&lt;="&amp;$C90)</f>
        <v>-499999.99999999959</v>
      </c>
      <c r="K90" s="381">
        <f t="shared" si="154"/>
        <v>-16630208.333333353</v>
      </c>
      <c r="L90" s="381">
        <f t="shared" si="154"/>
        <v>-5199999.9999999916</v>
      </c>
      <c r="M90" s="381">
        <f t="shared" si="154"/>
        <v>-40174252.420000024</v>
      </c>
    </row>
    <row r="91" spans="3:13" ht="14.25" customHeight="1" x14ac:dyDescent="0.25">
      <c r="C91" s="375">
        <f t="shared" si="4"/>
        <v>47057</v>
      </c>
      <c r="D91" s="376"/>
      <c r="E91" s="376">
        <f t="shared" si="147"/>
        <v>214583.33333333334</v>
      </c>
      <c r="F91" s="376"/>
      <c r="G91" s="376">
        <f t="shared" si="148"/>
        <v>518377.44166666665</v>
      </c>
      <c r="H91" s="405">
        <f t="shared" si="2"/>
        <v>732960.77500000002</v>
      </c>
      <c r="I91" s="342"/>
      <c r="J91" s="381">
        <f t="shared" ref="J91:M91" si="155">-SUMIFS(D$13:D$181,$C$13:$C$181,"&lt;="&amp;$C91)</f>
        <v>-499999.99999999959</v>
      </c>
      <c r="K91" s="381">
        <f t="shared" si="155"/>
        <v>-16844791.666666687</v>
      </c>
      <c r="L91" s="381">
        <f t="shared" si="155"/>
        <v>-5199999.9999999916</v>
      </c>
      <c r="M91" s="381">
        <f t="shared" si="155"/>
        <v>-40692629.861666694</v>
      </c>
    </row>
    <row r="92" spans="3:13" ht="14.25" customHeight="1" x14ac:dyDescent="0.25">
      <c r="C92" s="375">
        <f t="shared" si="4"/>
        <v>47087</v>
      </c>
      <c r="D92" s="376"/>
      <c r="E92" s="376">
        <f t="shared" si="147"/>
        <v>214583.33333333334</v>
      </c>
      <c r="F92" s="376"/>
      <c r="G92" s="376">
        <f t="shared" si="148"/>
        <v>518377.44166666665</v>
      </c>
      <c r="H92" s="405">
        <f t="shared" si="2"/>
        <v>732960.77500000002</v>
      </c>
      <c r="I92" s="342"/>
      <c r="J92" s="381">
        <f t="shared" ref="J92:M92" si="156">-SUMIFS(D$13:D$181,$C$13:$C$181,"&lt;="&amp;$C92)</f>
        <v>-499999.99999999959</v>
      </c>
      <c r="K92" s="381">
        <f t="shared" si="156"/>
        <v>-17059375.000000019</v>
      </c>
      <c r="L92" s="381">
        <f t="shared" si="156"/>
        <v>-5199999.9999999916</v>
      </c>
      <c r="M92" s="381">
        <f t="shared" si="156"/>
        <v>-41211007.303333364</v>
      </c>
    </row>
    <row r="93" spans="3:13" ht="14.25" customHeight="1" x14ac:dyDescent="0.25">
      <c r="C93" s="375">
        <f t="shared" si="4"/>
        <v>47118</v>
      </c>
      <c r="D93" s="376"/>
      <c r="E93" s="376">
        <f t="shared" si="147"/>
        <v>214583.33333333334</v>
      </c>
      <c r="F93" s="376"/>
      <c r="G93" s="376">
        <f t="shared" si="148"/>
        <v>518377.44166666665</v>
      </c>
      <c r="H93" s="405">
        <f t="shared" si="2"/>
        <v>732960.77500000002</v>
      </c>
      <c r="I93" s="342"/>
      <c r="J93" s="381">
        <f t="shared" ref="J93:M93" si="157">-SUMIFS(D$13:D$181,$C$13:$C$181,"&lt;="&amp;$C93)</f>
        <v>-499999.99999999959</v>
      </c>
      <c r="K93" s="381">
        <f t="shared" si="157"/>
        <v>-17273958.333333351</v>
      </c>
      <c r="L93" s="381">
        <f t="shared" si="157"/>
        <v>-5199999.9999999916</v>
      </c>
      <c r="M93" s="381">
        <f t="shared" si="157"/>
        <v>-41729384.745000035</v>
      </c>
    </row>
    <row r="94" spans="3:13" ht="14.25" customHeight="1" x14ac:dyDescent="0.25">
      <c r="C94" s="375">
        <f t="shared" si="4"/>
        <v>47149</v>
      </c>
      <c r="D94" s="376"/>
      <c r="E94" s="376">
        <f t="shared" si="147"/>
        <v>214583.33333333334</v>
      </c>
      <c r="F94" s="376"/>
      <c r="G94" s="376">
        <f t="shared" si="148"/>
        <v>518377.44166666665</v>
      </c>
      <c r="H94" s="405">
        <f t="shared" si="2"/>
        <v>732960.77500000002</v>
      </c>
      <c r="I94" s="342"/>
      <c r="J94" s="381">
        <f t="shared" ref="J94:M94" si="158">-SUMIFS(D$13:D$181,$C$13:$C$181,"&lt;="&amp;$C94)</f>
        <v>-499999.99999999959</v>
      </c>
      <c r="K94" s="381">
        <f t="shared" si="158"/>
        <v>-17488541.666666683</v>
      </c>
      <c r="L94" s="381">
        <f t="shared" si="158"/>
        <v>-5199999.9999999916</v>
      </c>
      <c r="M94" s="381">
        <f t="shared" si="158"/>
        <v>-42247762.186666705</v>
      </c>
    </row>
    <row r="95" spans="3:13" ht="14.25" customHeight="1" x14ac:dyDescent="0.25">
      <c r="C95" s="375">
        <f t="shared" si="4"/>
        <v>47177</v>
      </c>
      <c r="D95" s="376"/>
      <c r="E95" s="376">
        <f t="shared" si="147"/>
        <v>214583.33333333334</v>
      </c>
      <c r="F95" s="376"/>
      <c r="G95" s="376">
        <f t="shared" si="148"/>
        <v>518377.44166666665</v>
      </c>
      <c r="H95" s="405">
        <f t="shared" si="2"/>
        <v>732960.77500000002</v>
      </c>
      <c r="I95" s="342"/>
      <c r="J95" s="381">
        <f t="shared" ref="J95:M95" si="159">-SUMIFS(D$13:D$181,$C$13:$C$181,"&lt;="&amp;$C95)</f>
        <v>-499999.99999999959</v>
      </c>
      <c r="K95" s="381">
        <f t="shared" si="159"/>
        <v>-17703125.000000015</v>
      </c>
      <c r="L95" s="381">
        <f t="shared" si="159"/>
        <v>-5199999.9999999916</v>
      </c>
      <c r="M95" s="381">
        <f t="shared" si="159"/>
        <v>-42766139.628333375</v>
      </c>
    </row>
    <row r="96" spans="3:13" ht="14.25" customHeight="1" x14ac:dyDescent="0.25">
      <c r="C96" s="375">
        <f t="shared" si="4"/>
        <v>47208</v>
      </c>
      <c r="D96" s="376"/>
      <c r="E96" s="376">
        <f t="shared" si="147"/>
        <v>214583.33333333334</v>
      </c>
      <c r="F96" s="376"/>
      <c r="G96" s="376">
        <f t="shared" si="148"/>
        <v>518377.44166666665</v>
      </c>
      <c r="H96" s="405">
        <f t="shared" si="2"/>
        <v>732960.77500000002</v>
      </c>
      <c r="I96" s="342"/>
      <c r="J96" s="381">
        <f t="shared" ref="J96:M96" si="160">-SUMIFS(D$13:D$181,$C$13:$C$181,"&lt;="&amp;$C96)</f>
        <v>-499999.99999999959</v>
      </c>
      <c r="K96" s="381">
        <f t="shared" si="160"/>
        <v>-17917708.333333347</v>
      </c>
      <c r="L96" s="381">
        <f t="shared" si="160"/>
        <v>-5199999.9999999916</v>
      </c>
      <c r="M96" s="381">
        <f t="shared" si="160"/>
        <v>-43284517.070000045</v>
      </c>
    </row>
    <row r="97" spans="3:13" ht="14.25" customHeight="1" x14ac:dyDescent="0.25">
      <c r="C97" s="375">
        <f t="shared" si="4"/>
        <v>47238</v>
      </c>
      <c r="D97" s="376"/>
      <c r="E97" s="376">
        <f t="shared" si="147"/>
        <v>214583.33333333334</v>
      </c>
      <c r="F97" s="376"/>
      <c r="G97" s="376">
        <f t="shared" si="148"/>
        <v>518377.44166666665</v>
      </c>
      <c r="H97" s="405">
        <f t="shared" si="2"/>
        <v>732960.77500000002</v>
      </c>
      <c r="I97" s="342"/>
      <c r="J97" s="381">
        <f t="shared" ref="J97:M97" si="161">-SUMIFS(D$13:D$181,$C$13:$C$181,"&lt;="&amp;$C97)</f>
        <v>-499999.99999999959</v>
      </c>
      <c r="K97" s="381">
        <f t="shared" si="161"/>
        <v>-18132291.666666679</v>
      </c>
      <c r="L97" s="381">
        <f t="shared" si="161"/>
        <v>-5199999.9999999916</v>
      </c>
      <c r="M97" s="381">
        <f t="shared" si="161"/>
        <v>-43802894.511666715</v>
      </c>
    </row>
    <row r="98" spans="3:13" ht="14.25" customHeight="1" x14ac:dyDescent="0.25">
      <c r="C98" s="375">
        <f t="shared" si="4"/>
        <v>47269</v>
      </c>
      <c r="D98" s="376"/>
      <c r="E98" s="376">
        <f t="shared" si="147"/>
        <v>214583.33333333334</v>
      </c>
      <c r="F98" s="376"/>
      <c r="G98" s="376">
        <f t="shared" si="148"/>
        <v>518377.44166666665</v>
      </c>
      <c r="H98" s="405">
        <f t="shared" si="2"/>
        <v>732960.77500000002</v>
      </c>
      <c r="I98" s="342"/>
      <c r="J98" s="381">
        <f t="shared" ref="J98:M98" si="162">-SUMIFS(D$13:D$181,$C$13:$C$181,"&lt;="&amp;$C98)</f>
        <v>-499999.99999999959</v>
      </c>
      <c r="K98" s="381">
        <f t="shared" si="162"/>
        <v>-18346875.000000011</v>
      </c>
      <c r="L98" s="381">
        <f t="shared" si="162"/>
        <v>-5199999.9999999916</v>
      </c>
      <c r="M98" s="381">
        <f t="shared" si="162"/>
        <v>-44321271.953333385</v>
      </c>
    </row>
    <row r="99" spans="3:13" ht="14.25" customHeight="1" x14ac:dyDescent="0.25">
      <c r="C99" s="375">
        <f t="shared" si="4"/>
        <v>47299</v>
      </c>
      <c r="D99" s="376"/>
      <c r="E99" s="376">
        <f t="shared" si="147"/>
        <v>214583.33333333334</v>
      </c>
      <c r="F99" s="376"/>
      <c r="G99" s="376">
        <f t="shared" si="148"/>
        <v>518377.44166666665</v>
      </c>
      <c r="H99" s="405">
        <f t="shared" si="2"/>
        <v>732960.77500000002</v>
      </c>
      <c r="I99" s="342"/>
      <c r="J99" s="381">
        <f t="shared" ref="J99:M99" si="163">-SUMIFS(D$13:D$181,$C$13:$C$181,"&lt;="&amp;$C99)</f>
        <v>-499999.99999999959</v>
      </c>
      <c r="K99" s="381">
        <f t="shared" si="163"/>
        <v>-18561458.333333343</v>
      </c>
      <c r="L99" s="381">
        <f t="shared" si="163"/>
        <v>-5199999.9999999916</v>
      </c>
      <c r="M99" s="381">
        <f t="shared" si="163"/>
        <v>-44839649.395000055</v>
      </c>
    </row>
    <row r="100" spans="3:13" ht="14.25" customHeight="1" x14ac:dyDescent="0.25">
      <c r="C100" s="375">
        <f t="shared" si="4"/>
        <v>47330</v>
      </c>
      <c r="D100" s="376"/>
      <c r="E100" s="376">
        <f t="shared" si="147"/>
        <v>214583.33333333334</v>
      </c>
      <c r="F100" s="376"/>
      <c r="G100" s="376">
        <f t="shared" si="148"/>
        <v>518377.44166666665</v>
      </c>
      <c r="H100" s="405">
        <f t="shared" si="2"/>
        <v>732960.77500000002</v>
      </c>
      <c r="I100" s="342"/>
      <c r="J100" s="381">
        <f t="shared" ref="J100:M100" si="164">-SUMIFS(D$13:D$181,$C$13:$C$181,"&lt;="&amp;$C100)</f>
        <v>-499999.99999999959</v>
      </c>
      <c r="K100" s="381">
        <f t="shared" si="164"/>
        <v>-18776041.666666675</v>
      </c>
      <c r="L100" s="381">
        <f t="shared" si="164"/>
        <v>-5199999.9999999916</v>
      </c>
      <c r="M100" s="381">
        <f t="shared" si="164"/>
        <v>-45358026.836666726</v>
      </c>
    </row>
    <row r="101" spans="3:13" ht="14.25" customHeight="1" x14ac:dyDescent="0.25">
      <c r="C101" s="375">
        <f t="shared" si="4"/>
        <v>47361</v>
      </c>
      <c r="D101" s="376"/>
      <c r="E101" s="376">
        <f t="shared" si="147"/>
        <v>214583.33333333334</v>
      </c>
      <c r="F101" s="376"/>
      <c r="G101" s="376">
        <f t="shared" si="148"/>
        <v>518377.44166666665</v>
      </c>
      <c r="H101" s="405">
        <f t="shared" si="2"/>
        <v>732960.77500000002</v>
      </c>
      <c r="I101" s="342"/>
      <c r="J101" s="381">
        <f t="shared" ref="J101:M101" si="165">-SUMIFS(D$13:D$181,$C$13:$C$181,"&lt;="&amp;$C101)</f>
        <v>-499999.99999999959</v>
      </c>
      <c r="K101" s="381">
        <f t="shared" si="165"/>
        <v>-18990625.000000007</v>
      </c>
      <c r="L101" s="381">
        <f t="shared" si="165"/>
        <v>-5199999.9999999916</v>
      </c>
      <c r="M101" s="381">
        <f t="shared" si="165"/>
        <v>-45876404.278333396</v>
      </c>
    </row>
    <row r="102" spans="3:13" ht="14.25" customHeight="1" x14ac:dyDescent="0.25">
      <c r="C102" s="375">
        <f t="shared" si="4"/>
        <v>47391</v>
      </c>
      <c r="D102" s="376"/>
      <c r="E102" s="376">
        <f t="shared" si="147"/>
        <v>214583.33333333334</v>
      </c>
      <c r="F102" s="376"/>
      <c r="G102" s="376">
        <f t="shared" si="148"/>
        <v>518377.44166666665</v>
      </c>
      <c r="H102" s="405">
        <f t="shared" si="2"/>
        <v>732960.77500000002</v>
      </c>
      <c r="I102" s="342"/>
      <c r="J102" s="381">
        <f t="shared" ref="J102:M102" si="166">-SUMIFS(D$13:D$181,$C$13:$C$181,"&lt;="&amp;$C102)</f>
        <v>-499999.99999999959</v>
      </c>
      <c r="K102" s="381">
        <f t="shared" si="166"/>
        <v>-19205208.33333334</v>
      </c>
      <c r="L102" s="381">
        <f t="shared" si="166"/>
        <v>-5199999.9999999916</v>
      </c>
      <c r="M102" s="381">
        <f t="shared" si="166"/>
        <v>-46394781.720000066</v>
      </c>
    </row>
    <row r="103" spans="3:13" ht="14.25" customHeight="1" x14ac:dyDescent="0.25">
      <c r="C103" s="375">
        <f t="shared" si="4"/>
        <v>47422</v>
      </c>
      <c r="D103" s="376"/>
      <c r="E103" s="376">
        <f t="shared" si="147"/>
        <v>214583.33333333334</v>
      </c>
      <c r="F103" s="376"/>
      <c r="G103" s="376">
        <f t="shared" si="148"/>
        <v>518377.44166666665</v>
      </c>
      <c r="H103" s="405">
        <f t="shared" si="2"/>
        <v>732960.77500000002</v>
      </c>
      <c r="I103" s="342"/>
      <c r="J103" s="381">
        <f t="shared" ref="J103:M103" si="167">-SUMIFS(D$13:D$181,$C$13:$C$181,"&lt;="&amp;$C103)</f>
        <v>-499999.99999999959</v>
      </c>
      <c r="K103" s="381">
        <f t="shared" si="167"/>
        <v>-19419791.666666672</v>
      </c>
      <c r="L103" s="381">
        <f t="shared" si="167"/>
        <v>-5199999.9999999916</v>
      </c>
      <c r="M103" s="381">
        <f t="shared" si="167"/>
        <v>-46913159.161666736</v>
      </c>
    </row>
    <row r="104" spans="3:13" ht="14.25" customHeight="1" x14ac:dyDescent="0.25">
      <c r="C104" s="375">
        <f t="shared" si="4"/>
        <v>47452</v>
      </c>
      <c r="D104" s="376"/>
      <c r="E104" s="376">
        <f t="shared" si="147"/>
        <v>214583.33333333334</v>
      </c>
      <c r="F104" s="376"/>
      <c r="G104" s="376">
        <f t="shared" si="148"/>
        <v>518377.44166666665</v>
      </c>
      <c r="H104" s="405">
        <f t="shared" si="2"/>
        <v>732960.77500000002</v>
      </c>
      <c r="I104" s="342"/>
      <c r="J104" s="381">
        <f t="shared" ref="J104:M104" si="168">-SUMIFS(D$13:D$181,$C$13:$C$181,"&lt;="&amp;$C104)</f>
        <v>-499999.99999999959</v>
      </c>
      <c r="K104" s="381">
        <f t="shared" si="168"/>
        <v>-19634375.000000004</v>
      </c>
      <c r="L104" s="381">
        <f t="shared" si="168"/>
        <v>-5199999.9999999916</v>
      </c>
      <c r="M104" s="381">
        <f t="shared" si="168"/>
        <v>-47431536.603333406</v>
      </c>
    </row>
    <row r="105" spans="3:13" ht="14.25" customHeight="1" x14ac:dyDescent="0.25">
      <c r="C105" s="375">
        <f t="shared" si="4"/>
        <v>47483</v>
      </c>
      <c r="D105" s="376"/>
      <c r="E105" s="376">
        <f t="shared" si="147"/>
        <v>214583.33333333334</v>
      </c>
      <c r="F105" s="376"/>
      <c r="G105" s="376">
        <f t="shared" si="148"/>
        <v>518377.44166666665</v>
      </c>
      <c r="H105" s="405">
        <f t="shared" si="2"/>
        <v>732960.77500000002</v>
      </c>
      <c r="I105" s="342"/>
      <c r="J105" s="381">
        <f t="shared" ref="J105:M105" si="169">-SUMIFS(D$13:D$181,$C$13:$C$181,"&lt;="&amp;$C105)</f>
        <v>-499999.99999999959</v>
      </c>
      <c r="K105" s="381">
        <f t="shared" si="169"/>
        <v>-19848958.333333336</v>
      </c>
      <c r="L105" s="381">
        <f t="shared" si="169"/>
        <v>-5199999.9999999916</v>
      </c>
      <c r="M105" s="381">
        <f t="shared" si="169"/>
        <v>-47949914.045000076</v>
      </c>
    </row>
    <row r="106" spans="3:13" ht="14.25" customHeight="1" x14ac:dyDescent="0.25">
      <c r="C106" s="375">
        <f t="shared" si="4"/>
        <v>47514</v>
      </c>
      <c r="D106" s="376"/>
      <c r="E106" s="376">
        <f t="shared" si="147"/>
        <v>214583.33333333334</v>
      </c>
      <c r="F106" s="376"/>
      <c r="G106" s="376">
        <f t="shared" si="148"/>
        <v>518377.44166666665</v>
      </c>
      <c r="H106" s="405">
        <f t="shared" si="2"/>
        <v>732960.77500000002</v>
      </c>
      <c r="I106" s="342"/>
      <c r="J106" s="381">
        <f t="shared" ref="J106:M106" si="170">-SUMIFS(D$13:D$181,$C$13:$C$181,"&lt;="&amp;$C106)</f>
        <v>-499999.99999999959</v>
      </c>
      <c r="K106" s="381">
        <f t="shared" si="170"/>
        <v>-20063541.666666668</v>
      </c>
      <c r="L106" s="381">
        <f t="shared" si="170"/>
        <v>-5199999.9999999916</v>
      </c>
      <c r="M106" s="381">
        <f t="shared" si="170"/>
        <v>-48468291.486666746</v>
      </c>
    </row>
    <row r="107" spans="3:13" ht="14.25" customHeight="1" x14ac:dyDescent="0.25">
      <c r="C107" s="375">
        <f t="shared" si="4"/>
        <v>47542</v>
      </c>
      <c r="D107" s="376"/>
      <c r="E107" s="376">
        <f t="shared" si="147"/>
        <v>214583.33333333334</v>
      </c>
      <c r="F107" s="376"/>
      <c r="G107" s="376">
        <f t="shared" si="148"/>
        <v>518377.44166666665</v>
      </c>
      <c r="H107" s="405">
        <f t="shared" si="2"/>
        <v>732960.77500000002</v>
      </c>
      <c r="I107" s="342"/>
      <c r="J107" s="381">
        <f t="shared" ref="J107:M107" si="171">-SUMIFS(D$13:D$181,$C$13:$C$181,"&lt;="&amp;$C107)</f>
        <v>-499999.99999999959</v>
      </c>
      <c r="K107" s="381">
        <f t="shared" si="171"/>
        <v>-20278125</v>
      </c>
      <c r="L107" s="381">
        <f t="shared" si="171"/>
        <v>-5199999.9999999916</v>
      </c>
      <c r="M107" s="381">
        <f t="shared" si="171"/>
        <v>-48986668.928333417</v>
      </c>
    </row>
    <row r="108" spans="3:13" ht="14.25" customHeight="1" x14ac:dyDescent="0.25">
      <c r="C108" s="375">
        <f t="shared" si="4"/>
        <v>47573</v>
      </c>
      <c r="D108" s="376"/>
      <c r="E108" s="376">
        <f t="shared" si="147"/>
        <v>214583.33333333334</v>
      </c>
      <c r="F108" s="376"/>
      <c r="G108" s="376">
        <f t="shared" si="148"/>
        <v>518377.44166666665</v>
      </c>
      <c r="H108" s="405">
        <f t="shared" si="2"/>
        <v>732960.77500000002</v>
      </c>
      <c r="I108" s="342"/>
      <c r="J108" s="381">
        <f t="shared" ref="J108:M108" si="172">-SUMIFS(D$13:D$181,$C$13:$C$181,"&lt;="&amp;$C108)</f>
        <v>-499999.99999999959</v>
      </c>
      <c r="K108" s="381">
        <f t="shared" si="172"/>
        <v>-20492708.333333332</v>
      </c>
      <c r="L108" s="381">
        <f t="shared" si="172"/>
        <v>-5199999.9999999916</v>
      </c>
      <c r="M108" s="381">
        <f t="shared" si="172"/>
        <v>-49505046.370000087</v>
      </c>
    </row>
    <row r="109" spans="3:13" ht="14.25" customHeight="1" x14ac:dyDescent="0.25">
      <c r="C109" s="375">
        <f t="shared" si="4"/>
        <v>47603</v>
      </c>
      <c r="D109" s="376"/>
      <c r="E109" s="376">
        <f>IFERROR(IF((SUM(E$12:E108)&lt;E$11),E$11/E$10,0),0)/2</f>
        <v>107291.66666666667</v>
      </c>
      <c r="F109" s="376"/>
      <c r="G109" s="376">
        <f t="shared" si="148"/>
        <v>518377.44166666665</v>
      </c>
      <c r="H109" s="405">
        <f t="shared" si="2"/>
        <v>625669.10833333328</v>
      </c>
      <c r="I109" s="342"/>
      <c r="J109" s="381">
        <f t="shared" ref="J109:M109" si="173">-SUMIFS(D$13:D$181,$C$13:$C$181,"&lt;="&amp;$C109)</f>
        <v>-499999.99999999959</v>
      </c>
      <c r="K109" s="381">
        <f t="shared" si="173"/>
        <v>-20600000</v>
      </c>
      <c r="L109" s="381">
        <f t="shared" si="173"/>
        <v>-5199999.9999999916</v>
      </c>
      <c r="M109" s="381">
        <f t="shared" si="173"/>
        <v>-50023423.811666757</v>
      </c>
    </row>
    <row r="110" spans="3:13" ht="14.25" customHeight="1" x14ac:dyDescent="0.25">
      <c r="C110" s="375">
        <f t="shared" si="4"/>
        <v>47634</v>
      </c>
      <c r="D110" s="376"/>
      <c r="E110" s="376"/>
      <c r="F110" s="376"/>
      <c r="G110" s="376">
        <f t="shared" si="148"/>
        <v>518377.44166666665</v>
      </c>
      <c r="H110" s="405">
        <f t="shared" si="2"/>
        <v>518377.44166666665</v>
      </c>
      <c r="I110" s="342"/>
      <c r="J110" s="381">
        <f t="shared" ref="J110:M110" si="174">-SUMIFS(D$13:D$181,$C$13:$C$181,"&lt;="&amp;$C110)</f>
        <v>-499999.99999999959</v>
      </c>
      <c r="K110" s="381">
        <f t="shared" si="174"/>
        <v>-20600000</v>
      </c>
      <c r="L110" s="381">
        <f t="shared" si="174"/>
        <v>-5199999.9999999916</v>
      </c>
      <c r="M110" s="381">
        <f t="shared" si="174"/>
        <v>-50541801.253333427</v>
      </c>
    </row>
    <row r="111" spans="3:13" ht="14.25" customHeight="1" x14ac:dyDescent="0.25">
      <c r="C111" s="375">
        <f t="shared" si="4"/>
        <v>47664</v>
      </c>
      <c r="D111" s="376"/>
      <c r="E111" s="376"/>
      <c r="F111" s="376"/>
      <c r="G111" s="376">
        <f t="shared" si="148"/>
        <v>518377.44166666665</v>
      </c>
      <c r="H111" s="405">
        <f t="shared" si="2"/>
        <v>518377.44166666665</v>
      </c>
      <c r="I111" s="342"/>
      <c r="J111" s="381">
        <f t="shared" ref="J111:M111" si="175">-SUMIFS(D$13:D$181,$C$13:$C$181,"&lt;="&amp;$C111)</f>
        <v>-499999.99999999959</v>
      </c>
      <c r="K111" s="381">
        <f t="shared" si="175"/>
        <v>-20600000</v>
      </c>
      <c r="L111" s="381">
        <f t="shared" si="175"/>
        <v>-5199999.9999999916</v>
      </c>
      <c r="M111" s="381">
        <f t="shared" si="175"/>
        <v>-51060178.695000097</v>
      </c>
    </row>
    <row r="112" spans="3:13" ht="14.25" customHeight="1" x14ac:dyDescent="0.25">
      <c r="C112" s="375">
        <f t="shared" si="4"/>
        <v>47695</v>
      </c>
      <c r="D112" s="376"/>
      <c r="E112" s="376"/>
      <c r="F112" s="376"/>
      <c r="G112" s="376">
        <f t="shared" si="148"/>
        <v>518377.44166666665</v>
      </c>
      <c r="H112" s="405">
        <f t="shared" si="2"/>
        <v>518377.44166666665</v>
      </c>
      <c r="I112" s="342"/>
      <c r="J112" s="381">
        <f t="shared" ref="J112:M112" si="176">-SUMIFS(D$13:D$181,$C$13:$C$181,"&lt;="&amp;$C112)</f>
        <v>-499999.99999999959</v>
      </c>
      <c r="K112" s="381">
        <f t="shared" si="176"/>
        <v>-20600000</v>
      </c>
      <c r="L112" s="381">
        <f t="shared" si="176"/>
        <v>-5199999.9999999916</v>
      </c>
      <c r="M112" s="381">
        <f t="shared" si="176"/>
        <v>-51578556.136666767</v>
      </c>
    </row>
    <row r="113" spans="3:13" ht="14.25" customHeight="1" x14ac:dyDescent="0.25">
      <c r="C113" s="375">
        <f t="shared" si="4"/>
        <v>47726</v>
      </c>
      <c r="D113" s="376"/>
      <c r="E113" s="376"/>
      <c r="F113" s="376"/>
      <c r="G113" s="376">
        <f t="shared" si="148"/>
        <v>518377.44166666665</v>
      </c>
      <c r="H113" s="405">
        <f t="shared" si="2"/>
        <v>518377.44166666665</v>
      </c>
      <c r="I113" s="342"/>
      <c r="J113" s="381">
        <f t="shared" ref="J113:M113" si="177">-SUMIFS(D$13:D$181,$C$13:$C$181,"&lt;="&amp;$C113)</f>
        <v>-499999.99999999959</v>
      </c>
      <c r="K113" s="381">
        <f t="shared" si="177"/>
        <v>-20600000</v>
      </c>
      <c r="L113" s="381">
        <f t="shared" si="177"/>
        <v>-5199999.9999999916</v>
      </c>
      <c r="M113" s="381">
        <f t="shared" si="177"/>
        <v>-52096933.578333437</v>
      </c>
    </row>
    <row r="114" spans="3:13" ht="14.25" customHeight="1" x14ac:dyDescent="0.25">
      <c r="C114" s="375">
        <f t="shared" si="4"/>
        <v>47756</v>
      </c>
      <c r="D114" s="376"/>
      <c r="E114" s="376"/>
      <c r="F114" s="376"/>
      <c r="G114" s="376">
        <f t="shared" si="148"/>
        <v>518377.44166666665</v>
      </c>
      <c r="H114" s="405">
        <f t="shared" si="2"/>
        <v>518377.44166666665</v>
      </c>
      <c r="I114" s="342"/>
      <c r="J114" s="381">
        <f t="shared" ref="J114:M114" si="178">-SUMIFS(D$13:D$181,$C$13:$C$181,"&lt;="&amp;$C114)</f>
        <v>-499999.99999999959</v>
      </c>
      <c r="K114" s="381">
        <f t="shared" si="178"/>
        <v>-20600000</v>
      </c>
      <c r="L114" s="381">
        <f t="shared" si="178"/>
        <v>-5199999.9999999916</v>
      </c>
      <c r="M114" s="381">
        <f t="shared" si="178"/>
        <v>-52615311.020000108</v>
      </c>
    </row>
    <row r="115" spans="3:13" ht="14.25" customHeight="1" x14ac:dyDescent="0.25">
      <c r="C115" s="375">
        <f t="shared" si="4"/>
        <v>47787</v>
      </c>
      <c r="D115" s="376"/>
      <c r="E115" s="376"/>
      <c r="F115" s="376"/>
      <c r="G115" s="376">
        <f t="shared" si="148"/>
        <v>518377.44166666665</v>
      </c>
      <c r="H115" s="405">
        <f t="shared" si="2"/>
        <v>518377.44166666665</v>
      </c>
      <c r="I115" s="342"/>
      <c r="J115" s="381">
        <f t="shared" ref="J115:M115" si="179">-SUMIFS(D$13:D$181,$C$13:$C$181,"&lt;="&amp;$C115)</f>
        <v>-499999.99999999959</v>
      </c>
      <c r="K115" s="381">
        <f t="shared" si="179"/>
        <v>-20600000</v>
      </c>
      <c r="L115" s="381">
        <f t="shared" si="179"/>
        <v>-5199999.9999999916</v>
      </c>
      <c r="M115" s="381">
        <f t="shared" si="179"/>
        <v>-53133688.461666778</v>
      </c>
    </row>
    <row r="116" spans="3:13" ht="14.25" customHeight="1" x14ac:dyDescent="0.25">
      <c r="C116" s="375">
        <f t="shared" si="4"/>
        <v>47817</v>
      </c>
      <c r="D116" s="376"/>
      <c r="E116" s="376"/>
      <c r="F116" s="376"/>
      <c r="G116" s="376">
        <f t="shared" si="148"/>
        <v>518377.44166666665</v>
      </c>
      <c r="H116" s="405">
        <f t="shared" si="2"/>
        <v>518377.44166666665</v>
      </c>
      <c r="I116" s="342"/>
      <c r="J116" s="381">
        <f t="shared" ref="J116:M116" si="180">-SUMIFS(D$13:D$181,$C$13:$C$181,"&lt;="&amp;$C116)</f>
        <v>-499999.99999999959</v>
      </c>
      <c r="K116" s="381">
        <f t="shared" si="180"/>
        <v>-20600000</v>
      </c>
      <c r="L116" s="381">
        <f t="shared" si="180"/>
        <v>-5199999.9999999916</v>
      </c>
      <c r="M116" s="381">
        <f t="shared" si="180"/>
        <v>-53652065.903333448</v>
      </c>
    </row>
    <row r="117" spans="3:13" ht="14.25" customHeight="1" x14ac:dyDescent="0.25">
      <c r="C117" s="375">
        <f t="shared" si="4"/>
        <v>47848</v>
      </c>
      <c r="D117" s="376"/>
      <c r="E117" s="376"/>
      <c r="F117" s="376"/>
      <c r="G117" s="376">
        <f t="shared" si="148"/>
        <v>518377.44166666665</v>
      </c>
      <c r="H117" s="405">
        <f t="shared" si="2"/>
        <v>518377.44166666665</v>
      </c>
      <c r="I117" s="342"/>
      <c r="J117" s="381">
        <f t="shared" ref="J117:M117" si="181">-SUMIFS(D$13:D$181,$C$13:$C$181,"&lt;="&amp;$C117)</f>
        <v>-499999.99999999959</v>
      </c>
      <c r="K117" s="381">
        <f t="shared" si="181"/>
        <v>-20600000</v>
      </c>
      <c r="L117" s="381">
        <f t="shared" si="181"/>
        <v>-5199999.9999999916</v>
      </c>
      <c r="M117" s="381">
        <f t="shared" si="181"/>
        <v>-54170443.345000118</v>
      </c>
    </row>
    <row r="118" spans="3:13" ht="14.25" customHeight="1" x14ac:dyDescent="0.25">
      <c r="C118" s="375">
        <f t="shared" si="4"/>
        <v>47879</v>
      </c>
      <c r="D118" s="376"/>
      <c r="E118" s="376"/>
      <c r="F118" s="376"/>
      <c r="G118" s="376">
        <f t="shared" si="148"/>
        <v>518377.44166666665</v>
      </c>
      <c r="H118" s="405">
        <f t="shared" si="2"/>
        <v>518377.44166666665</v>
      </c>
      <c r="I118" s="342"/>
      <c r="J118" s="381">
        <f t="shared" ref="J118:M118" si="182">-SUMIFS(D$13:D$181,$C$13:$C$181,"&lt;="&amp;$C118)</f>
        <v>-499999.99999999959</v>
      </c>
      <c r="K118" s="381">
        <f t="shared" si="182"/>
        <v>-20600000</v>
      </c>
      <c r="L118" s="381">
        <f t="shared" si="182"/>
        <v>-5199999.9999999916</v>
      </c>
      <c r="M118" s="381">
        <f t="shared" si="182"/>
        <v>-54688820.786666788</v>
      </c>
    </row>
    <row r="119" spans="3:13" ht="14.25" customHeight="1" x14ac:dyDescent="0.25">
      <c r="C119" s="375">
        <f t="shared" si="4"/>
        <v>47907</v>
      </c>
      <c r="D119" s="376"/>
      <c r="E119" s="376"/>
      <c r="F119" s="376"/>
      <c r="G119" s="376">
        <f t="shared" si="148"/>
        <v>518377.44166666665</v>
      </c>
      <c r="H119" s="405">
        <f t="shared" si="2"/>
        <v>518377.44166666665</v>
      </c>
      <c r="I119" s="342"/>
      <c r="J119" s="381">
        <f t="shared" ref="J119:M119" si="183">-SUMIFS(D$13:D$181,$C$13:$C$181,"&lt;="&amp;$C119)</f>
        <v>-499999.99999999959</v>
      </c>
      <c r="K119" s="381">
        <f t="shared" si="183"/>
        <v>-20600000</v>
      </c>
      <c r="L119" s="381">
        <f t="shared" si="183"/>
        <v>-5199999.9999999916</v>
      </c>
      <c r="M119" s="381">
        <f t="shared" si="183"/>
        <v>-55207198.228333458</v>
      </c>
    </row>
    <row r="120" spans="3:13" ht="14.25" customHeight="1" x14ac:dyDescent="0.25">
      <c r="C120" s="375">
        <f t="shared" si="4"/>
        <v>47938</v>
      </c>
      <c r="D120" s="376"/>
      <c r="E120" s="376"/>
      <c r="F120" s="376"/>
      <c r="G120" s="376">
        <f t="shared" si="148"/>
        <v>518377.44166666665</v>
      </c>
      <c r="H120" s="405">
        <f t="shared" si="2"/>
        <v>518377.44166666665</v>
      </c>
      <c r="I120" s="342"/>
      <c r="J120" s="381">
        <f t="shared" ref="J120:M120" si="184">-SUMIFS(D$13:D$181,$C$13:$C$181,"&lt;="&amp;$C120)</f>
        <v>-499999.99999999959</v>
      </c>
      <c r="K120" s="381">
        <f t="shared" si="184"/>
        <v>-20600000</v>
      </c>
      <c r="L120" s="381">
        <f t="shared" si="184"/>
        <v>-5199999.9999999916</v>
      </c>
      <c r="M120" s="381">
        <f t="shared" si="184"/>
        <v>-55725575.670000128</v>
      </c>
    </row>
    <row r="121" spans="3:13" ht="14.25" customHeight="1" x14ac:dyDescent="0.25">
      <c r="C121" s="375">
        <f t="shared" si="4"/>
        <v>47968</v>
      </c>
      <c r="D121" s="376"/>
      <c r="E121" s="376"/>
      <c r="F121" s="376"/>
      <c r="G121" s="376">
        <f t="shared" si="148"/>
        <v>518377.44166666665</v>
      </c>
      <c r="H121" s="405">
        <f t="shared" si="2"/>
        <v>518377.44166666665</v>
      </c>
      <c r="I121" s="342"/>
      <c r="J121" s="381">
        <f t="shared" ref="J121:M121" si="185">-SUMIFS(D$13:D$181,$C$13:$C$181,"&lt;="&amp;$C121)</f>
        <v>-499999.99999999959</v>
      </c>
      <c r="K121" s="381">
        <f t="shared" si="185"/>
        <v>-20600000</v>
      </c>
      <c r="L121" s="381">
        <f t="shared" si="185"/>
        <v>-5199999.9999999916</v>
      </c>
      <c r="M121" s="381">
        <f t="shared" si="185"/>
        <v>-56243953.111666799</v>
      </c>
    </row>
    <row r="122" spans="3:13" ht="14.25" customHeight="1" x14ac:dyDescent="0.25">
      <c r="C122" s="375">
        <f t="shared" si="4"/>
        <v>47999</v>
      </c>
      <c r="D122" s="376"/>
      <c r="E122" s="376"/>
      <c r="F122" s="376"/>
      <c r="G122" s="376">
        <f t="shared" si="148"/>
        <v>518377.44166666665</v>
      </c>
      <c r="H122" s="405">
        <f t="shared" si="2"/>
        <v>518377.44166666665</v>
      </c>
      <c r="I122" s="342"/>
      <c r="J122" s="381">
        <f t="shared" ref="J122:M122" si="186">-SUMIFS(D$13:D$181,$C$13:$C$181,"&lt;="&amp;$C122)</f>
        <v>-499999.99999999959</v>
      </c>
      <c r="K122" s="381">
        <f t="shared" si="186"/>
        <v>-20600000</v>
      </c>
      <c r="L122" s="381">
        <f t="shared" si="186"/>
        <v>-5199999.9999999916</v>
      </c>
      <c r="M122" s="381">
        <f t="shared" si="186"/>
        <v>-56762330.553333469</v>
      </c>
    </row>
    <row r="123" spans="3:13" ht="14.25" customHeight="1" x14ac:dyDescent="0.25">
      <c r="C123" s="375">
        <f t="shared" si="4"/>
        <v>48029</v>
      </c>
      <c r="D123" s="376"/>
      <c r="E123" s="376"/>
      <c r="F123" s="376"/>
      <c r="G123" s="376">
        <f t="shared" si="148"/>
        <v>518377.44166666665</v>
      </c>
      <c r="H123" s="405">
        <f t="shared" si="2"/>
        <v>518377.44166666665</v>
      </c>
      <c r="I123" s="342"/>
      <c r="J123" s="381">
        <f t="shared" ref="J123:M123" si="187">-SUMIFS(D$13:D$181,$C$13:$C$181,"&lt;="&amp;$C123)</f>
        <v>-499999.99999999959</v>
      </c>
      <c r="K123" s="381">
        <f t="shared" si="187"/>
        <v>-20600000</v>
      </c>
      <c r="L123" s="381">
        <f t="shared" si="187"/>
        <v>-5199999.9999999916</v>
      </c>
      <c r="M123" s="381">
        <f t="shared" si="187"/>
        <v>-57280707.995000139</v>
      </c>
    </row>
    <row r="124" spans="3:13" ht="14.25" customHeight="1" x14ac:dyDescent="0.25">
      <c r="C124" s="375">
        <f t="shared" si="4"/>
        <v>48060</v>
      </c>
      <c r="D124" s="376"/>
      <c r="E124" s="376"/>
      <c r="F124" s="376"/>
      <c r="G124" s="376">
        <f t="shared" si="148"/>
        <v>518377.44166666665</v>
      </c>
      <c r="H124" s="405">
        <f t="shared" si="2"/>
        <v>518377.44166666665</v>
      </c>
      <c r="I124" s="342"/>
      <c r="J124" s="381">
        <f t="shared" ref="J124:M124" si="188">-SUMIFS(D$13:D$181,$C$13:$C$181,"&lt;="&amp;$C124)</f>
        <v>-499999.99999999959</v>
      </c>
      <c r="K124" s="381">
        <f t="shared" si="188"/>
        <v>-20600000</v>
      </c>
      <c r="L124" s="381">
        <f t="shared" si="188"/>
        <v>-5199999.9999999916</v>
      </c>
      <c r="M124" s="381">
        <f t="shared" si="188"/>
        <v>-57799085.436666809</v>
      </c>
    </row>
    <row r="125" spans="3:13" ht="14.25" customHeight="1" x14ac:dyDescent="0.25">
      <c r="C125" s="375">
        <f t="shared" si="4"/>
        <v>48091</v>
      </c>
      <c r="D125" s="376"/>
      <c r="E125" s="376"/>
      <c r="F125" s="376"/>
      <c r="G125" s="376">
        <f t="shared" si="148"/>
        <v>518377.44166666665</v>
      </c>
      <c r="H125" s="405">
        <f t="shared" si="2"/>
        <v>518377.44166666665</v>
      </c>
      <c r="I125" s="342"/>
      <c r="J125" s="381">
        <f t="shared" ref="J125:M125" si="189">-SUMIFS(D$13:D$181,$C$13:$C$181,"&lt;="&amp;$C125)</f>
        <v>-499999.99999999959</v>
      </c>
      <c r="K125" s="381">
        <f t="shared" si="189"/>
        <v>-20600000</v>
      </c>
      <c r="L125" s="381">
        <f t="shared" si="189"/>
        <v>-5199999.9999999916</v>
      </c>
      <c r="M125" s="381">
        <f t="shared" si="189"/>
        <v>-58317462.878333479</v>
      </c>
    </row>
    <row r="126" spans="3:13" ht="14.25" customHeight="1" x14ac:dyDescent="0.25">
      <c r="C126" s="375">
        <f t="shared" si="4"/>
        <v>48121</v>
      </c>
      <c r="D126" s="376"/>
      <c r="E126" s="376"/>
      <c r="F126" s="376"/>
      <c r="G126" s="376">
        <f t="shared" si="148"/>
        <v>518377.44166666665</v>
      </c>
      <c r="H126" s="405">
        <f t="shared" si="2"/>
        <v>518377.44166666665</v>
      </c>
      <c r="I126" s="342"/>
      <c r="J126" s="381">
        <f t="shared" ref="J126:M126" si="190">-SUMIFS(D$13:D$181,$C$13:$C$181,"&lt;="&amp;$C126)</f>
        <v>-499999.99999999959</v>
      </c>
      <c r="K126" s="381">
        <f t="shared" si="190"/>
        <v>-20600000</v>
      </c>
      <c r="L126" s="381">
        <f t="shared" si="190"/>
        <v>-5199999.9999999916</v>
      </c>
      <c r="M126" s="381">
        <f t="shared" si="190"/>
        <v>-58835840.320000149</v>
      </c>
    </row>
    <row r="127" spans="3:13" ht="14.25" customHeight="1" x14ac:dyDescent="0.25">
      <c r="C127" s="375">
        <f t="shared" si="4"/>
        <v>48152</v>
      </c>
      <c r="D127" s="376"/>
      <c r="E127" s="376"/>
      <c r="F127" s="376"/>
      <c r="G127" s="376">
        <f t="shared" si="148"/>
        <v>518377.44166666665</v>
      </c>
      <c r="H127" s="405">
        <f t="shared" si="2"/>
        <v>518377.44166666665</v>
      </c>
      <c r="I127" s="342"/>
      <c r="J127" s="381">
        <f t="shared" ref="J127:M127" si="191">-SUMIFS(D$13:D$181,$C$13:$C$181,"&lt;="&amp;$C127)</f>
        <v>-499999.99999999959</v>
      </c>
      <c r="K127" s="381">
        <f t="shared" si="191"/>
        <v>-20600000</v>
      </c>
      <c r="L127" s="381">
        <f t="shared" si="191"/>
        <v>-5199999.9999999916</v>
      </c>
      <c r="M127" s="381">
        <f t="shared" si="191"/>
        <v>-59354217.761666819</v>
      </c>
    </row>
    <row r="128" spans="3:13" ht="14.25" customHeight="1" x14ac:dyDescent="0.25">
      <c r="C128" s="375">
        <f t="shared" si="4"/>
        <v>48182</v>
      </c>
      <c r="D128" s="376"/>
      <c r="E128" s="376"/>
      <c r="F128" s="376"/>
      <c r="G128" s="376">
        <f t="shared" si="148"/>
        <v>518377.44166666665</v>
      </c>
      <c r="H128" s="405">
        <f t="shared" si="2"/>
        <v>518377.44166666665</v>
      </c>
      <c r="I128" s="342"/>
      <c r="J128" s="381">
        <f t="shared" ref="J128:M128" si="192">-SUMIFS(D$13:D$181,$C$13:$C$181,"&lt;="&amp;$C128)</f>
        <v>-499999.99999999959</v>
      </c>
      <c r="K128" s="381">
        <f t="shared" si="192"/>
        <v>-20600000</v>
      </c>
      <c r="L128" s="381">
        <f t="shared" si="192"/>
        <v>-5199999.9999999916</v>
      </c>
      <c r="M128" s="381">
        <f t="shared" si="192"/>
        <v>-59872595.20333349</v>
      </c>
    </row>
    <row r="129" spans="3:13" ht="14.25" customHeight="1" x14ac:dyDescent="0.25">
      <c r="C129" s="375">
        <f t="shared" si="4"/>
        <v>48213</v>
      </c>
      <c r="D129" s="376"/>
      <c r="E129" s="376"/>
      <c r="F129" s="376"/>
      <c r="G129" s="376">
        <f t="shared" si="148"/>
        <v>518377.44166666665</v>
      </c>
      <c r="H129" s="405">
        <f t="shared" si="2"/>
        <v>518377.44166666665</v>
      </c>
      <c r="I129" s="342"/>
      <c r="J129" s="381">
        <f t="shared" ref="J129:M129" si="193">-SUMIFS(D$13:D$181,$C$13:$C$181,"&lt;="&amp;$C129)</f>
        <v>-499999.99999999959</v>
      </c>
      <c r="K129" s="381">
        <f t="shared" si="193"/>
        <v>-20600000</v>
      </c>
      <c r="L129" s="381">
        <f t="shared" si="193"/>
        <v>-5199999.9999999916</v>
      </c>
      <c r="M129" s="381">
        <f t="shared" si="193"/>
        <v>-60390972.64500016</v>
      </c>
    </row>
    <row r="130" spans="3:13" ht="14.25" customHeight="1" x14ac:dyDescent="0.25">
      <c r="C130" s="375">
        <f t="shared" si="4"/>
        <v>48244</v>
      </c>
      <c r="D130" s="376"/>
      <c r="E130" s="376"/>
      <c r="F130" s="376"/>
      <c r="G130" s="376">
        <f t="shared" si="148"/>
        <v>518377.44166666665</v>
      </c>
      <c r="H130" s="405">
        <f t="shared" si="2"/>
        <v>518377.44166666665</v>
      </c>
      <c r="I130" s="342"/>
      <c r="J130" s="381">
        <f t="shared" ref="J130:M130" si="194">-SUMIFS(D$13:D$181,$C$13:$C$181,"&lt;="&amp;$C130)</f>
        <v>-499999.99999999959</v>
      </c>
      <c r="K130" s="381">
        <f t="shared" si="194"/>
        <v>-20600000</v>
      </c>
      <c r="L130" s="381">
        <f t="shared" si="194"/>
        <v>-5199999.9999999916</v>
      </c>
      <c r="M130" s="381">
        <f t="shared" si="194"/>
        <v>-60909350.08666683</v>
      </c>
    </row>
    <row r="131" spans="3:13" ht="14.25" customHeight="1" x14ac:dyDescent="0.25">
      <c r="C131" s="375">
        <f t="shared" si="4"/>
        <v>48273</v>
      </c>
      <c r="D131" s="376"/>
      <c r="E131" s="376"/>
      <c r="F131" s="376"/>
      <c r="G131" s="376">
        <f t="shared" si="148"/>
        <v>518377.44166666665</v>
      </c>
      <c r="H131" s="405">
        <f t="shared" si="2"/>
        <v>518377.44166666665</v>
      </c>
      <c r="I131" s="342"/>
      <c r="J131" s="381">
        <f t="shared" ref="J131:M131" si="195">-SUMIFS(D$13:D$181,$C$13:$C$181,"&lt;="&amp;$C131)</f>
        <v>-499999.99999999959</v>
      </c>
      <c r="K131" s="381">
        <f t="shared" si="195"/>
        <v>-20600000</v>
      </c>
      <c r="L131" s="381">
        <f t="shared" si="195"/>
        <v>-5199999.9999999916</v>
      </c>
      <c r="M131" s="381">
        <f t="shared" si="195"/>
        <v>-61427727.5283335</v>
      </c>
    </row>
    <row r="132" spans="3:13" ht="14.25" customHeight="1" x14ac:dyDescent="0.25">
      <c r="C132" s="375">
        <f t="shared" si="4"/>
        <v>48304</v>
      </c>
      <c r="D132" s="376"/>
      <c r="E132" s="376"/>
      <c r="F132" s="376"/>
      <c r="G132" s="376">
        <f t="shared" si="148"/>
        <v>518377.44166666665</v>
      </c>
      <c r="H132" s="405">
        <f t="shared" si="2"/>
        <v>518377.44166666665</v>
      </c>
      <c r="I132" s="342"/>
      <c r="J132" s="381">
        <f t="shared" ref="J132:M132" si="196">-SUMIFS(D$13:D$181,$C$13:$C$181,"&lt;="&amp;$C132)</f>
        <v>-499999.99999999959</v>
      </c>
      <c r="K132" s="381">
        <f t="shared" si="196"/>
        <v>-20600000</v>
      </c>
      <c r="L132" s="381">
        <f t="shared" si="196"/>
        <v>-5199999.9999999916</v>
      </c>
      <c r="M132" s="381">
        <f t="shared" si="196"/>
        <v>-61946104.97000017</v>
      </c>
    </row>
    <row r="133" spans="3:13" ht="14.25" customHeight="1" x14ac:dyDescent="0.25">
      <c r="C133" s="375">
        <f t="shared" si="4"/>
        <v>48334</v>
      </c>
      <c r="D133" s="376"/>
      <c r="E133" s="376"/>
      <c r="F133" s="376"/>
      <c r="G133" s="376">
        <f>IFERROR(IF((SUM(G$12:G132)&lt;G$11),G$11/G$10,0),0)/2</f>
        <v>259188.72083333333</v>
      </c>
      <c r="H133" s="405">
        <f t="shared" si="2"/>
        <v>259188.72083333333</v>
      </c>
      <c r="I133" s="342"/>
      <c r="J133" s="381">
        <f t="shared" ref="J133:M133" si="197">-SUMIFS(D$13:D$181,$C$13:$C$181,"&lt;="&amp;$C133)</f>
        <v>-499999.99999999959</v>
      </c>
      <c r="K133" s="381">
        <f t="shared" si="197"/>
        <v>-20600000</v>
      </c>
      <c r="L133" s="381">
        <f t="shared" si="197"/>
        <v>-5199999.9999999916</v>
      </c>
      <c r="M133" s="381">
        <f t="shared" si="197"/>
        <v>-62205293.690833502</v>
      </c>
    </row>
    <row r="134" spans="3:13" ht="14.25" customHeight="1" x14ac:dyDescent="0.25">
      <c r="C134" s="375">
        <f t="shared" si="4"/>
        <v>48365</v>
      </c>
      <c r="D134" s="376"/>
      <c r="E134" s="376"/>
      <c r="F134" s="376"/>
      <c r="G134" s="376"/>
      <c r="H134" s="405">
        <f t="shared" si="2"/>
        <v>0</v>
      </c>
      <c r="I134" s="342"/>
      <c r="J134" s="381">
        <f t="shared" ref="J134:M134" si="198">-SUMIFS(D$13:D$181,$C$13:$C$181,"&lt;="&amp;$C134)</f>
        <v>-499999.99999999959</v>
      </c>
      <c r="K134" s="381">
        <f t="shared" si="198"/>
        <v>-20600000</v>
      </c>
      <c r="L134" s="381">
        <f t="shared" si="198"/>
        <v>-5199999.9999999916</v>
      </c>
      <c r="M134" s="381">
        <f t="shared" si="198"/>
        <v>-62205293.690833502</v>
      </c>
    </row>
    <row r="135" spans="3:13" ht="14.25" customHeight="1" x14ac:dyDescent="0.25">
      <c r="C135" s="375">
        <f t="shared" si="4"/>
        <v>48395</v>
      </c>
      <c r="D135" s="376"/>
      <c r="E135" s="376"/>
      <c r="F135" s="376"/>
      <c r="G135" s="376"/>
      <c r="H135" s="405">
        <f t="shared" si="2"/>
        <v>0</v>
      </c>
      <c r="I135" s="342"/>
      <c r="J135" s="381">
        <f t="shared" ref="J135:M135" si="199">-SUMIFS(D$13:D$181,$C$13:$C$181,"&lt;="&amp;$C135)</f>
        <v>-499999.99999999959</v>
      </c>
      <c r="K135" s="381">
        <f t="shared" si="199"/>
        <v>-20600000</v>
      </c>
      <c r="L135" s="381">
        <f t="shared" si="199"/>
        <v>-5199999.9999999916</v>
      </c>
      <c r="M135" s="381">
        <f t="shared" si="199"/>
        <v>-62205293.690833502</v>
      </c>
    </row>
    <row r="136" spans="3:13" ht="14.25" customHeight="1" x14ac:dyDescent="0.25">
      <c r="C136" s="375">
        <f t="shared" si="4"/>
        <v>48426</v>
      </c>
      <c r="D136" s="376"/>
      <c r="E136" s="376"/>
      <c r="F136" s="376"/>
      <c r="G136" s="376"/>
      <c r="H136" s="405">
        <f t="shared" si="2"/>
        <v>0</v>
      </c>
      <c r="I136" s="342"/>
      <c r="J136" s="381">
        <f t="shared" ref="J136:M136" si="200">-SUMIFS(D$13:D$181,$C$13:$C$181,"&lt;="&amp;$C136)</f>
        <v>-499999.99999999959</v>
      </c>
      <c r="K136" s="381">
        <f t="shared" si="200"/>
        <v>-20600000</v>
      </c>
      <c r="L136" s="381">
        <f t="shared" si="200"/>
        <v>-5199999.9999999916</v>
      </c>
      <c r="M136" s="381">
        <f t="shared" si="200"/>
        <v>-62205293.690833502</v>
      </c>
    </row>
    <row r="137" spans="3:13" ht="14.25" customHeight="1" x14ac:dyDescent="0.25">
      <c r="C137" s="375">
        <f t="shared" si="4"/>
        <v>48457</v>
      </c>
      <c r="D137" s="376"/>
      <c r="E137" s="376"/>
      <c r="F137" s="376"/>
      <c r="G137" s="376"/>
      <c r="H137" s="405">
        <f t="shared" si="2"/>
        <v>0</v>
      </c>
      <c r="I137" s="342"/>
      <c r="J137" s="381">
        <f t="shared" ref="J137:M137" si="201">-SUMIFS(D$13:D$181,$C$13:$C$181,"&lt;="&amp;$C137)</f>
        <v>-499999.99999999959</v>
      </c>
      <c r="K137" s="381">
        <f t="shared" si="201"/>
        <v>-20600000</v>
      </c>
      <c r="L137" s="381">
        <f t="shared" si="201"/>
        <v>-5199999.9999999916</v>
      </c>
      <c r="M137" s="381">
        <f t="shared" si="201"/>
        <v>-62205293.690833502</v>
      </c>
    </row>
    <row r="138" spans="3:13" ht="14.25" customHeight="1" x14ac:dyDescent="0.25">
      <c r="C138" s="375">
        <f t="shared" si="4"/>
        <v>48487</v>
      </c>
      <c r="D138" s="376"/>
      <c r="E138" s="376"/>
      <c r="F138" s="376"/>
      <c r="G138" s="376"/>
      <c r="H138" s="405">
        <f t="shared" si="2"/>
        <v>0</v>
      </c>
      <c r="I138" s="342"/>
      <c r="J138" s="381">
        <f t="shared" ref="J138:M138" si="202">-SUMIFS(D$13:D$181,$C$13:$C$181,"&lt;="&amp;$C138)</f>
        <v>-499999.99999999959</v>
      </c>
      <c r="K138" s="381">
        <f t="shared" si="202"/>
        <v>-20600000</v>
      </c>
      <c r="L138" s="381">
        <f t="shared" si="202"/>
        <v>-5199999.9999999916</v>
      </c>
      <c r="M138" s="381">
        <f t="shared" si="202"/>
        <v>-62205293.690833502</v>
      </c>
    </row>
    <row r="139" spans="3:13" ht="14.25" customHeight="1" x14ac:dyDescent="0.25">
      <c r="C139" s="375">
        <f t="shared" si="4"/>
        <v>48518</v>
      </c>
      <c r="D139" s="376"/>
      <c r="E139" s="376"/>
      <c r="F139" s="376"/>
      <c r="G139" s="376"/>
      <c r="H139" s="405">
        <f t="shared" si="2"/>
        <v>0</v>
      </c>
      <c r="I139" s="342"/>
      <c r="J139" s="381">
        <f t="shared" ref="J139:M139" si="203">-SUMIFS(D$13:D$181,$C$13:$C$181,"&lt;="&amp;$C139)</f>
        <v>-499999.99999999959</v>
      </c>
      <c r="K139" s="381">
        <f t="shared" si="203"/>
        <v>-20600000</v>
      </c>
      <c r="L139" s="381">
        <f t="shared" si="203"/>
        <v>-5199999.9999999916</v>
      </c>
      <c r="M139" s="381">
        <f t="shared" si="203"/>
        <v>-62205293.690833502</v>
      </c>
    </row>
    <row r="140" spans="3:13" ht="14.25" customHeight="1" x14ac:dyDescent="0.25">
      <c r="C140" s="375">
        <f t="shared" si="4"/>
        <v>48548</v>
      </c>
      <c r="D140" s="376"/>
      <c r="E140" s="376"/>
      <c r="F140" s="376"/>
      <c r="G140" s="376"/>
      <c r="H140" s="405">
        <f t="shared" si="2"/>
        <v>0</v>
      </c>
      <c r="I140" s="342"/>
      <c r="J140" s="381">
        <f t="shared" ref="J140:M140" si="204">-SUMIFS(D$13:D$181,$C$13:$C$181,"&lt;="&amp;$C140)</f>
        <v>-499999.99999999959</v>
      </c>
      <c r="K140" s="381">
        <f t="shared" si="204"/>
        <v>-20600000</v>
      </c>
      <c r="L140" s="381">
        <f t="shared" si="204"/>
        <v>-5199999.9999999916</v>
      </c>
      <c r="M140" s="381">
        <f t="shared" si="204"/>
        <v>-62205293.690833502</v>
      </c>
    </row>
    <row r="141" spans="3:13" ht="14.25" customHeight="1" x14ac:dyDescent="0.25">
      <c r="C141" s="375">
        <f t="shared" si="4"/>
        <v>48579</v>
      </c>
      <c r="D141" s="376"/>
      <c r="E141" s="376"/>
      <c r="F141" s="376"/>
      <c r="G141" s="376"/>
      <c r="H141" s="405">
        <f t="shared" si="2"/>
        <v>0</v>
      </c>
      <c r="I141" s="342"/>
      <c r="J141" s="381">
        <f t="shared" ref="J141:M141" si="205">-SUMIFS(D$13:D$181,$C$13:$C$181,"&lt;="&amp;$C141)</f>
        <v>-499999.99999999959</v>
      </c>
      <c r="K141" s="381">
        <f t="shared" si="205"/>
        <v>-20600000</v>
      </c>
      <c r="L141" s="381">
        <f t="shared" si="205"/>
        <v>-5199999.9999999916</v>
      </c>
      <c r="M141" s="381">
        <f t="shared" si="205"/>
        <v>-62205293.690833502</v>
      </c>
    </row>
    <row r="142" spans="3:13" ht="14.25" customHeight="1" x14ac:dyDescent="0.25">
      <c r="C142" s="375">
        <f t="shared" si="4"/>
        <v>48610</v>
      </c>
      <c r="D142" s="376"/>
      <c r="E142" s="376"/>
      <c r="F142" s="376"/>
      <c r="G142" s="376"/>
      <c r="H142" s="405">
        <f t="shared" si="2"/>
        <v>0</v>
      </c>
      <c r="I142" s="342"/>
      <c r="J142" s="381">
        <f t="shared" ref="J142:M142" si="206">-SUMIFS(D$13:D$181,$C$13:$C$181,"&lt;="&amp;$C142)</f>
        <v>-499999.99999999959</v>
      </c>
      <c r="K142" s="381">
        <f t="shared" si="206"/>
        <v>-20600000</v>
      </c>
      <c r="L142" s="381">
        <f t="shared" si="206"/>
        <v>-5199999.9999999916</v>
      </c>
      <c r="M142" s="381">
        <f t="shared" si="206"/>
        <v>-62205293.690833502</v>
      </c>
    </row>
    <row r="143" spans="3:13" ht="14.25" customHeight="1" x14ac:dyDescent="0.25">
      <c r="C143" s="375">
        <f t="shared" si="4"/>
        <v>48638</v>
      </c>
      <c r="D143" s="376"/>
      <c r="E143" s="376"/>
      <c r="F143" s="376"/>
      <c r="G143" s="376"/>
      <c r="H143" s="405">
        <f t="shared" si="2"/>
        <v>0</v>
      </c>
      <c r="I143" s="342"/>
      <c r="J143" s="381">
        <f t="shared" ref="J143:M143" si="207">-SUMIFS(D$13:D$181,$C$13:$C$181,"&lt;="&amp;$C143)</f>
        <v>-499999.99999999959</v>
      </c>
      <c r="K143" s="381">
        <f t="shared" si="207"/>
        <v>-20600000</v>
      </c>
      <c r="L143" s="381">
        <f t="shared" si="207"/>
        <v>-5199999.9999999916</v>
      </c>
      <c r="M143" s="381">
        <f t="shared" si="207"/>
        <v>-62205293.690833502</v>
      </c>
    </row>
    <row r="144" spans="3:13" ht="14.25" customHeight="1" x14ac:dyDescent="0.25">
      <c r="C144" s="375">
        <f t="shared" si="4"/>
        <v>48669</v>
      </c>
      <c r="D144" s="376"/>
      <c r="E144" s="376"/>
      <c r="F144" s="376"/>
      <c r="G144" s="376"/>
      <c r="H144" s="405">
        <f t="shared" si="2"/>
        <v>0</v>
      </c>
      <c r="I144" s="342"/>
      <c r="J144" s="381">
        <f t="shared" ref="J144:M144" si="208">-SUMIFS(D$13:D$181,$C$13:$C$181,"&lt;="&amp;$C144)</f>
        <v>-499999.99999999959</v>
      </c>
      <c r="K144" s="381">
        <f t="shared" si="208"/>
        <v>-20600000</v>
      </c>
      <c r="L144" s="381">
        <f t="shared" si="208"/>
        <v>-5199999.9999999916</v>
      </c>
      <c r="M144" s="381">
        <f t="shared" si="208"/>
        <v>-62205293.690833502</v>
      </c>
    </row>
    <row r="145" spans="3:13" ht="14.25" customHeight="1" x14ac:dyDescent="0.25">
      <c r="C145" s="375">
        <f t="shared" si="4"/>
        <v>48699</v>
      </c>
      <c r="D145" s="376"/>
      <c r="E145" s="376"/>
      <c r="F145" s="376"/>
      <c r="G145" s="376"/>
      <c r="H145" s="405">
        <f t="shared" si="2"/>
        <v>0</v>
      </c>
      <c r="I145" s="342"/>
      <c r="J145" s="381">
        <f t="shared" ref="J145:M145" si="209">-SUMIFS(D$13:D$181,$C$13:$C$181,"&lt;="&amp;$C145)</f>
        <v>-499999.99999999959</v>
      </c>
      <c r="K145" s="381">
        <f t="shared" si="209"/>
        <v>-20600000</v>
      </c>
      <c r="L145" s="381">
        <f t="shared" si="209"/>
        <v>-5199999.9999999916</v>
      </c>
      <c r="M145" s="381">
        <f t="shared" si="209"/>
        <v>-62205293.690833502</v>
      </c>
    </row>
    <row r="146" spans="3:13" ht="14.25" customHeight="1" x14ac:dyDescent="0.25">
      <c r="C146" s="375">
        <f t="shared" si="4"/>
        <v>48730</v>
      </c>
      <c r="D146" s="376"/>
      <c r="E146" s="376"/>
      <c r="F146" s="376"/>
      <c r="G146" s="376"/>
      <c r="H146" s="405">
        <f t="shared" si="2"/>
        <v>0</v>
      </c>
      <c r="I146" s="342"/>
      <c r="J146" s="381">
        <f t="shared" ref="J146:M146" si="210">-SUMIFS(D$13:D$181,$C$13:$C$181,"&lt;="&amp;$C146)</f>
        <v>-499999.99999999959</v>
      </c>
      <c r="K146" s="381">
        <f t="shared" si="210"/>
        <v>-20600000</v>
      </c>
      <c r="L146" s="381">
        <f t="shared" si="210"/>
        <v>-5199999.9999999916</v>
      </c>
      <c r="M146" s="381">
        <f t="shared" si="210"/>
        <v>-62205293.690833502</v>
      </c>
    </row>
    <row r="147" spans="3:13" ht="14.25" customHeight="1" x14ac:dyDescent="0.25">
      <c r="C147" s="375">
        <f t="shared" si="4"/>
        <v>48760</v>
      </c>
      <c r="D147" s="376"/>
      <c r="E147" s="376"/>
      <c r="F147" s="376"/>
      <c r="G147" s="376"/>
      <c r="H147" s="405">
        <f t="shared" si="2"/>
        <v>0</v>
      </c>
      <c r="I147" s="342"/>
      <c r="J147" s="381">
        <f t="shared" ref="J147:M147" si="211">-SUMIFS(D$13:D$181,$C$13:$C$181,"&lt;="&amp;$C147)</f>
        <v>-499999.99999999959</v>
      </c>
      <c r="K147" s="381">
        <f t="shared" si="211"/>
        <v>-20600000</v>
      </c>
      <c r="L147" s="381">
        <f t="shared" si="211"/>
        <v>-5199999.9999999916</v>
      </c>
      <c r="M147" s="381">
        <f t="shared" si="211"/>
        <v>-62205293.690833502</v>
      </c>
    </row>
    <row r="148" spans="3:13" ht="14.25" customHeight="1" x14ac:dyDescent="0.25">
      <c r="C148" s="375">
        <f t="shared" si="4"/>
        <v>48791</v>
      </c>
      <c r="D148" s="376"/>
      <c r="E148" s="376"/>
      <c r="F148" s="376"/>
      <c r="G148" s="376"/>
      <c r="H148" s="405">
        <f t="shared" si="2"/>
        <v>0</v>
      </c>
      <c r="I148" s="342"/>
      <c r="J148" s="381">
        <f t="shared" ref="J148:M148" si="212">-SUMIFS(D$13:D$181,$C$13:$C$181,"&lt;="&amp;$C148)</f>
        <v>-499999.99999999959</v>
      </c>
      <c r="K148" s="381">
        <f t="shared" si="212"/>
        <v>-20600000</v>
      </c>
      <c r="L148" s="381">
        <f t="shared" si="212"/>
        <v>-5199999.9999999916</v>
      </c>
      <c r="M148" s="381">
        <f t="shared" si="212"/>
        <v>-62205293.690833502</v>
      </c>
    </row>
    <row r="149" spans="3:13" ht="14.25" customHeight="1" x14ac:dyDescent="0.25">
      <c r="C149" s="375">
        <f t="shared" si="4"/>
        <v>48822</v>
      </c>
      <c r="D149" s="376"/>
      <c r="E149" s="376"/>
      <c r="F149" s="376"/>
      <c r="G149" s="376"/>
      <c r="H149" s="405">
        <f t="shared" si="2"/>
        <v>0</v>
      </c>
      <c r="I149" s="342"/>
      <c r="J149" s="381">
        <f t="shared" ref="J149:M149" si="213">-SUMIFS(D$13:D$181,$C$13:$C$181,"&lt;="&amp;$C149)</f>
        <v>-499999.99999999959</v>
      </c>
      <c r="K149" s="381">
        <f t="shared" si="213"/>
        <v>-20600000</v>
      </c>
      <c r="L149" s="381">
        <f t="shared" si="213"/>
        <v>-5199999.9999999916</v>
      </c>
      <c r="M149" s="381">
        <f t="shared" si="213"/>
        <v>-62205293.690833502</v>
      </c>
    </row>
    <row r="150" spans="3:13" ht="14.25" customHeight="1" x14ac:dyDescent="0.25">
      <c r="C150" s="375">
        <f t="shared" si="4"/>
        <v>48852</v>
      </c>
      <c r="D150" s="376"/>
      <c r="E150" s="376"/>
      <c r="F150" s="376"/>
      <c r="G150" s="376"/>
      <c r="H150" s="405">
        <f t="shared" si="2"/>
        <v>0</v>
      </c>
      <c r="I150" s="342"/>
      <c r="J150" s="381">
        <f t="shared" ref="J150:M150" si="214">-SUMIFS(D$13:D$181,$C$13:$C$181,"&lt;="&amp;$C150)</f>
        <v>-499999.99999999959</v>
      </c>
      <c r="K150" s="381">
        <f t="shared" si="214"/>
        <v>-20600000</v>
      </c>
      <c r="L150" s="381">
        <f t="shared" si="214"/>
        <v>-5199999.9999999916</v>
      </c>
      <c r="M150" s="381">
        <f t="shared" si="214"/>
        <v>-62205293.690833502</v>
      </c>
    </row>
    <row r="151" spans="3:13" ht="14.25" customHeight="1" x14ac:dyDescent="0.25">
      <c r="C151" s="375">
        <f t="shared" si="4"/>
        <v>48883</v>
      </c>
      <c r="D151" s="376"/>
      <c r="E151" s="376"/>
      <c r="F151" s="376"/>
      <c r="G151" s="376"/>
      <c r="H151" s="405">
        <f t="shared" si="2"/>
        <v>0</v>
      </c>
      <c r="I151" s="342"/>
      <c r="J151" s="381">
        <f t="shared" ref="J151:M151" si="215">-SUMIFS(D$13:D$181,$C$13:$C$181,"&lt;="&amp;$C151)</f>
        <v>-499999.99999999959</v>
      </c>
      <c r="K151" s="381">
        <f t="shared" si="215"/>
        <v>-20600000</v>
      </c>
      <c r="L151" s="381">
        <f t="shared" si="215"/>
        <v>-5199999.9999999916</v>
      </c>
      <c r="M151" s="381">
        <f t="shared" si="215"/>
        <v>-62205293.690833502</v>
      </c>
    </row>
    <row r="152" spans="3:13" ht="14.25" customHeight="1" x14ac:dyDescent="0.25">
      <c r="C152" s="375">
        <f t="shared" si="4"/>
        <v>48913</v>
      </c>
      <c r="D152" s="376"/>
      <c r="E152" s="376"/>
      <c r="F152" s="376"/>
      <c r="G152" s="376"/>
      <c r="H152" s="405">
        <f t="shared" si="2"/>
        <v>0</v>
      </c>
      <c r="I152" s="342"/>
      <c r="J152" s="381">
        <f t="shared" ref="J152:M152" si="216">-SUMIFS(D$13:D$181,$C$13:$C$181,"&lt;="&amp;$C152)</f>
        <v>-499999.99999999959</v>
      </c>
      <c r="K152" s="381">
        <f t="shared" si="216"/>
        <v>-20600000</v>
      </c>
      <c r="L152" s="381">
        <f t="shared" si="216"/>
        <v>-5199999.9999999916</v>
      </c>
      <c r="M152" s="381">
        <f t="shared" si="216"/>
        <v>-62205293.690833502</v>
      </c>
    </row>
    <row r="153" spans="3:13" ht="14.25" customHeight="1" x14ac:dyDescent="0.25">
      <c r="C153" s="375">
        <f t="shared" si="4"/>
        <v>48944</v>
      </c>
      <c r="D153" s="376"/>
      <c r="E153" s="376"/>
      <c r="F153" s="376"/>
      <c r="G153" s="376"/>
      <c r="H153" s="405">
        <f t="shared" si="2"/>
        <v>0</v>
      </c>
      <c r="I153" s="342"/>
      <c r="J153" s="381">
        <f t="shared" ref="J153:M153" si="217">-SUMIFS(D$13:D$181,$C$13:$C$181,"&lt;="&amp;$C153)</f>
        <v>-499999.99999999959</v>
      </c>
      <c r="K153" s="381">
        <f t="shared" si="217"/>
        <v>-20600000</v>
      </c>
      <c r="L153" s="381">
        <f t="shared" si="217"/>
        <v>-5199999.9999999916</v>
      </c>
      <c r="M153" s="381">
        <f t="shared" si="217"/>
        <v>-62205293.690833502</v>
      </c>
    </row>
    <row r="154" spans="3:13" ht="14.25" customHeight="1" x14ac:dyDescent="0.25">
      <c r="C154" s="375">
        <f t="shared" si="4"/>
        <v>48975</v>
      </c>
      <c r="D154" s="376"/>
      <c r="E154" s="376"/>
      <c r="F154" s="376"/>
      <c r="G154" s="376"/>
      <c r="H154" s="405">
        <f t="shared" si="2"/>
        <v>0</v>
      </c>
      <c r="I154" s="342"/>
      <c r="J154" s="381">
        <f t="shared" ref="J154:M154" si="218">-SUMIFS(D$13:D$181,$C$13:$C$181,"&lt;="&amp;$C154)</f>
        <v>-499999.99999999959</v>
      </c>
      <c r="K154" s="381">
        <f t="shared" si="218"/>
        <v>-20600000</v>
      </c>
      <c r="L154" s="381">
        <f t="shared" si="218"/>
        <v>-5199999.9999999916</v>
      </c>
      <c r="M154" s="381">
        <f t="shared" si="218"/>
        <v>-62205293.690833502</v>
      </c>
    </row>
    <row r="155" spans="3:13" ht="14.25" customHeight="1" x14ac:dyDescent="0.25">
      <c r="C155" s="375">
        <f t="shared" si="4"/>
        <v>49003</v>
      </c>
      <c r="D155" s="376"/>
      <c r="E155" s="376"/>
      <c r="F155" s="376"/>
      <c r="G155" s="376"/>
      <c r="H155" s="405">
        <f t="shared" si="2"/>
        <v>0</v>
      </c>
      <c r="I155" s="342"/>
      <c r="J155" s="381">
        <f t="shared" ref="J155:M155" si="219">-SUMIFS(D$13:D$181,$C$13:$C$181,"&lt;="&amp;$C155)</f>
        <v>-499999.99999999959</v>
      </c>
      <c r="K155" s="381">
        <f t="shared" si="219"/>
        <v>-20600000</v>
      </c>
      <c r="L155" s="381">
        <f t="shared" si="219"/>
        <v>-5199999.9999999916</v>
      </c>
      <c r="M155" s="381">
        <f t="shared" si="219"/>
        <v>-62205293.690833502</v>
      </c>
    </row>
    <row r="156" spans="3:13" ht="14.25" customHeight="1" x14ac:dyDescent="0.25">
      <c r="C156" s="375">
        <f t="shared" si="4"/>
        <v>49034</v>
      </c>
      <c r="D156" s="376"/>
      <c r="E156" s="376"/>
      <c r="F156" s="376"/>
      <c r="G156" s="376"/>
      <c r="H156" s="405">
        <f t="shared" si="2"/>
        <v>0</v>
      </c>
      <c r="I156" s="342"/>
      <c r="J156" s="381">
        <f t="shared" ref="J156:M156" si="220">-SUMIFS(D$13:D$181,$C$13:$C$181,"&lt;="&amp;$C156)</f>
        <v>-499999.99999999959</v>
      </c>
      <c r="K156" s="381">
        <f t="shared" si="220"/>
        <v>-20600000</v>
      </c>
      <c r="L156" s="381">
        <f t="shared" si="220"/>
        <v>-5199999.9999999916</v>
      </c>
      <c r="M156" s="381">
        <f t="shared" si="220"/>
        <v>-62205293.690833502</v>
      </c>
    </row>
    <row r="157" spans="3:13" ht="14.25" customHeight="1" x14ac:dyDescent="0.25">
      <c r="C157" s="375">
        <f t="shared" si="4"/>
        <v>49064</v>
      </c>
      <c r="D157" s="376"/>
      <c r="E157" s="376"/>
      <c r="F157" s="376"/>
      <c r="G157" s="376"/>
      <c r="H157" s="405">
        <f t="shared" si="2"/>
        <v>0</v>
      </c>
      <c r="I157" s="342"/>
      <c r="J157" s="381">
        <f t="shared" ref="J157:M157" si="221">-SUMIFS(D$13:D$181,$C$13:$C$181,"&lt;="&amp;$C157)</f>
        <v>-499999.99999999959</v>
      </c>
      <c r="K157" s="381">
        <f t="shared" si="221"/>
        <v>-20600000</v>
      </c>
      <c r="L157" s="381">
        <f t="shared" si="221"/>
        <v>-5199999.9999999916</v>
      </c>
      <c r="M157" s="381">
        <f t="shared" si="221"/>
        <v>-62205293.690833502</v>
      </c>
    </row>
    <row r="158" spans="3:13" ht="14.25" customHeight="1" x14ac:dyDescent="0.25">
      <c r="C158" s="375">
        <f t="shared" si="4"/>
        <v>49095</v>
      </c>
      <c r="D158" s="376"/>
      <c r="E158" s="376"/>
      <c r="F158" s="376"/>
      <c r="G158" s="376"/>
      <c r="H158" s="405">
        <f t="shared" si="2"/>
        <v>0</v>
      </c>
      <c r="I158" s="342"/>
      <c r="J158" s="381">
        <f t="shared" ref="J158:M158" si="222">-SUMIFS(D$13:D$181,$C$13:$C$181,"&lt;="&amp;$C158)</f>
        <v>-499999.99999999959</v>
      </c>
      <c r="K158" s="381">
        <f t="shared" si="222"/>
        <v>-20600000</v>
      </c>
      <c r="L158" s="381">
        <f t="shared" si="222"/>
        <v>-5199999.9999999916</v>
      </c>
      <c r="M158" s="381">
        <f t="shared" si="222"/>
        <v>-62205293.690833502</v>
      </c>
    </row>
    <row r="159" spans="3:13" ht="14.25" customHeight="1" x14ac:dyDescent="0.25">
      <c r="C159" s="375">
        <f t="shared" si="4"/>
        <v>49125</v>
      </c>
      <c r="D159" s="376"/>
      <c r="E159" s="376"/>
      <c r="F159" s="376"/>
      <c r="G159" s="376"/>
      <c r="H159" s="405">
        <f t="shared" si="2"/>
        <v>0</v>
      </c>
      <c r="I159" s="342"/>
      <c r="J159" s="381">
        <f t="shared" ref="J159:M159" si="223">-SUMIFS(D$13:D$181,$C$13:$C$181,"&lt;="&amp;$C159)</f>
        <v>-499999.99999999959</v>
      </c>
      <c r="K159" s="381">
        <f t="shared" si="223"/>
        <v>-20600000</v>
      </c>
      <c r="L159" s="381">
        <f t="shared" si="223"/>
        <v>-5199999.9999999916</v>
      </c>
      <c r="M159" s="381">
        <f t="shared" si="223"/>
        <v>-62205293.690833502</v>
      </c>
    </row>
    <row r="160" spans="3:13" ht="14.25" customHeight="1" x14ac:dyDescent="0.25">
      <c r="C160" s="375">
        <f t="shared" si="4"/>
        <v>49156</v>
      </c>
      <c r="D160" s="376"/>
      <c r="E160" s="376"/>
      <c r="F160" s="376"/>
      <c r="G160" s="376"/>
      <c r="H160" s="405">
        <f t="shared" si="2"/>
        <v>0</v>
      </c>
      <c r="I160" s="342"/>
      <c r="J160" s="381">
        <f t="shared" ref="J160:M160" si="224">-SUMIFS(D$13:D$181,$C$13:$C$181,"&lt;="&amp;$C160)</f>
        <v>-499999.99999999959</v>
      </c>
      <c r="K160" s="381">
        <f t="shared" si="224"/>
        <v>-20600000</v>
      </c>
      <c r="L160" s="381">
        <f t="shared" si="224"/>
        <v>-5199999.9999999916</v>
      </c>
      <c r="M160" s="381">
        <f t="shared" si="224"/>
        <v>-62205293.690833502</v>
      </c>
    </row>
    <row r="161" spans="3:13" ht="14.25" customHeight="1" x14ac:dyDescent="0.25">
      <c r="C161" s="375">
        <f t="shared" si="4"/>
        <v>49187</v>
      </c>
      <c r="D161" s="376"/>
      <c r="E161" s="376"/>
      <c r="F161" s="376"/>
      <c r="G161" s="376"/>
      <c r="H161" s="405">
        <f t="shared" si="2"/>
        <v>0</v>
      </c>
      <c r="I161" s="342"/>
      <c r="J161" s="381">
        <f t="shared" ref="J161:M161" si="225">-SUMIFS(D$13:D$181,$C$13:$C$181,"&lt;="&amp;$C161)</f>
        <v>-499999.99999999959</v>
      </c>
      <c r="K161" s="381">
        <f t="shared" si="225"/>
        <v>-20600000</v>
      </c>
      <c r="L161" s="381">
        <f t="shared" si="225"/>
        <v>-5199999.9999999916</v>
      </c>
      <c r="M161" s="381">
        <f t="shared" si="225"/>
        <v>-62205293.690833502</v>
      </c>
    </row>
    <row r="162" spans="3:13" ht="14.25" customHeight="1" x14ac:dyDescent="0.25">
      <c r="C162" s="375">
        <f t="shared" si="4"/>
        <v>49217</v>
      </c>
      <c r="D162" s="376"/>
      <c r="E162" s="376"/>
      <c r="F162" s="376"/>
      <c r="G162" s="376"/>
      <c r="H162" s="405">
        <f t="shared" si="2"/>
        <v>0</v>
      </c>
      <c r="I162" s="342"/>
      <c r="J162" s="381">
        <f t="shared" ref="J162:M162" si="226">-SUMIFS(D$13:D$181,$C$13:$C$181,"&lt;="&amp;$C162)</f>
        <v>-499999.99999999959</v>
      </c>
      <c r="K162" s="381">
        <f t="shared" si="226"/>
        <v>-20600000</v>
      </c>
      <c r="L162" s="381">
        <f t="shared" si="226"/>
        <v>-5199999.9999999916</v>
      </c>
      <c r="M162" s="381">
        <f t="shared" si="226"/>
        <v>-62205293.690833502</v>
      </c>
    </row>
    <row r="163" spans="3:13" ht="14.25" customHeight="1" x14ac:dyDescent="0.25">
      <c r="C163" s="375">
        <f t="shared" si="4"/>
        <v>49248</v>
      </c>
      <c r="D163" s="376"/>
      <c r="E163" s="376"/>
      <c r="F163" s="376"/>
      <c r="G163" s="376"/>
      <c r="H163" s="405">
        <f t="shared" si="2"/>
        <v>0</v>
      </c>
      <c r="I163" s="342"/>
      <c r="J163" s="381">
        <f t="shared" ref="J163:M163" si="227">-SUMIFS(D$13:D$181,$C$13:$C$181,"&lt;="&amp;$C163)</f>
        <v>-499999.99999999959</v>
      </c>
      <c r="K163" s="381">
        <f t="shared" si="227"/>
        <v>-20600000</v>
      </c>
      <c r="L163" s="381">
        <f t="shared" si="227"/>
        <v>-5199999.9999999916</v>
      </c>
      <c r="M163" s="381">
        <f t="shared" si="227"/>
        <v>-62205293.690833502</v>
      </c>
    </row>
    <row r="164" spans="3:13" ht="14.25" customHeight="1" x14ac:dyDescent="0.25">
      <c r="C164" s="375">
        <f t="shared" si="4"/>
        <v>49278</v>
      </c>
      <c r="D164" s="376"/>
      <c r="E164" s="376"/>
      <c r="F164" s="376"/>
      <c r="G164" s="376"/>
      <c r="H164" s="405">
        <f t="shared" si="2"/>
        <v>0</v>
      </c>
      <c r="I164" s="342"/>
      <c r="J164" s="381">
        <f t="shared" ref="J164:M164" si="228">-SUMIFS(D$13:D$181,$C$13:$C$181,"&lt;="&amp;$C164)</f>
        <v>-499999.99999999959</v>
      </c>
      <c r="K164" s="381">
        <f t="shared" si="228"/>
        <v>-20600000</v>
      </c>
      <c r="L164" s="381">
        <f t="shared" si="228"/>
        <v>-5199999.9999999916</v>
      </c>
      <c r="M164" s="381">
        <f t="shared" si="228"/>
        <v>-62205293.690833502</v>
      </c>
    </row>
    <row r="165" spans="3:13" ht="14.25" customHeight="1" x14ac:dyDescent="0.25">
      <c r="C165" s="375">
        <f t="shared" si="4"/>
        <v>49309</v>
      </c>
      <c r="D165" s="376"/>
      <c r="E165" s="376"/>
      <c r="F165" s="376"/>
      <c r="G165" s="376"/>
      <c r="H165" s="405">
        <f t="shared" si="2"/>
        <v>0</v>
      </c>
      <c r="I165" s="342"/>
      <c r="J165" s="381">
        <f t="shared" ref="J165:M165" si="229">-SUMIFS(D$13:D$181,$C$13:$C$181,"&lt;="&amp;$C165)</f>
        <v>-499999.99999999959</v>
      </c>
      <c r="K165" s="381">
        <f t="shared" si="229"/>
        <v>-20600000</v>
      </c>
      <c r="L165" s="381">
        <f t="shared" si="229"/>
        <v>-5199999.9999999916</v>
      </c>
      <c r="M165" s="381">
        <f t="shared" si="229"/>
        <v>-62205293.690833502</v>
      </c>
    </row>
    <row r="166" spans="3:13" ht="14.25" customHeight="1" x14ac:dyDescent="0.25">
      <c r="C166" s="375">
        <f t="shared" si="4"/>
        <v>49340</v>
      </c>
      <c r="D166" s="376"/>
      <c r="E166" s="376"/>
      <c r="F166" s="376"/>
      <c r="G166" s="376"/>
      <c r="H166" s="405">
        <f t="shared" si="2"/>
        <v>0</v>
      </c>
      <c r="I166" s="342"/>
      <c r="J166" s="381">
        <f t="shared" ref="J166:M166" si="230">-SUMIFS(D$13:D$181,$C$13:$C$181,"&lt;="&amp;$C166)</f>
        <v>-499999.99999999959</v>
      </c>
      <c r="K166" s="381">
        <f t="shared" si="230"/>
        <v>-20600000</v>
      </c>
      <c r="L166" s="381">
        <f t="shared" si="230"/>
        <v>-5199999.9999999916</v>
      </c>
      <c r="M166" s="381">
        <f t="shared" si="230"/>
        <v>-62205293.690833502</v>
      </c>
    </row>
    <row r="167" spans="3:13" ht="14.25" customHeight="1" x14ac:dyDescent="0.25">
      <c r="C167" s="375">
        <f t="shared" si="4"/>
        <v>49368</v>
      </c>
      <c r="D167" s="376"/>
      <c r="E167" s="376"/>
      <c r="F167" s="376"/>
      <c r="G167" s="376"/>
      <c r="H167" s="405">
        <f t="shared" si="2"/>
        <v>0</v>
      </c>
      <c r="I167" s="342"/>
      <c r="J167" s="381">
        <f t="shared" ref="J167:M167" si="231">-SUMIFS(D$13:D$181,$C$13:$C$181,"&lt;="&amp;$C167)</f>
        <v>-499999.99999999959</v>
      </c>
      <c r="K167" s="381">
        <f t="shared" si="231"/>
        <v>-20600000</v>
      </c>
      <c r="L167" s="381">
        <f t="shared" si="231"/>
        <v>-5199999.9999999916</v>
      </c>
      <c r="M167" s="381">
        <f t="shared" si="231"/>
        <v>-62205293.690833502</v>
      </c>
    </row>
    <row r="168" spans="3:13" ht="14.25" customHeight="1" x14ac:dyDescent="0.25">
      <c r="C168" s="375">
        <f t="shared" si="4"/>
        <v>49399</v>
      </c>
      <c r="D168" s="376"/>
      <c r="E168" s="376"/>
      <c r="F168" s="376"/>
      <c r="G168" s="376"/>
      <c r="H168" s="405">
        <f t="shared" si="2"/>
        <v>0</v>
      </c>
      <c r="I168" s="342"/>
      <c r="J168" s="381">
        <f t="shared" ref="J168:M168" si="232">-SUMIFS(D$13:D$181,$C$13:$C$181,"&lt;="&amp;$C168)</f>
        <v>-499999.99999999959</v>
      </c>
      <c r="K168" s="381">
        <f t="shared" si="232"/>
        <v>-20600000</v>
      </c>
      <c r="L168" s="381">
        <f t="shared" si="232"/>
        <v>-5199999.9999999916</v>
      </c>
      <c r="M168" s="381">
        <f t="shared" si="232"/>
        <v>-62205293.690833502</v>
      </c>
    </row>
    <row r="169" spans="3:13" ht="14.25" customHeight="1" x14ac:dyDescent="0.25">
      <c r="C169" s="375">
        <f t="shared" si="4"/>
        <v>49429</v>
      </c>
      <c r="D169" s="376"/>
      <c r="E169" s="376"/>
      <c r="F169" s="376"/>
      <c r="G169" s="376"/>
      <c r="H169" s="405">
        <f t="shared" si="2"/>
        <v>0</v>
      </c>
      <c r="I169" s="342"/>
      <c r="J169" s="381">
        <f t="shared" ref="J169:M169" si="233">-SUMIFS(D$13:D$181,$C$13:$C$181,"&lt;="&amp;$C169)</f>
        <v>-499999.99999999959</v>
      </c>
      <c r="K169" s="381">
        <f t="shared" si="233"/>
        <v>-20600000</v>
      </c>
      <c r="L169" s="381">
        <f t="shared" si="233"/>
        <v>-5199999.9999999916</v>
      </c>
      <c r="M169" s="381">
        <f t="shared" si="233"/>
        <v>-62205293.690833502</v>
      </c>
    </row>
    <row r="170" spans="3:13" ht="14.25" customHeight="1" x14ac:dyDescent="0.25">
      <c r="C170" s="375">
        <f t="shared" si="4"/>
        <v>49460</v>
      </c>
      <c r="D170" s="376"/>
      <c r="E170" s="376"/>
      <c r="F170" s="376"/>
      <c r="G170" s="376"/>
      <c r="H170" s="405">
        <f t="shared" si="2"/>
        <v>0</v>
      </c>
      <c r="I170" s="342"/>
      <c r="J170" s="381">
        <f t="shared" ref="J170:M170" si="234">-SUMIFS(D$13:D$181,$C$13:$C$181,"&lt;="&amp;$C170)</f>
        <v>-499999.99999999959</v>
      </c>
      <c r="K170" s="381">
        <f t="shared" si="234"/>
        <v>-20600000</v>
      </c>
      <c r="L170" s="381">
        <f t="shared" si="234"/>
        <v>-5199999.9999999916</v>
      </c>
      <c r="M170" s="381">
        <f t="shared" si="234"/>
        <v>-62205293.690833502</v>
      </c>
    </row>
    <row r="171" spans="3:13" ht="14.25" customHeight="1" x14ac:dyDescent="0.25">
      <c r="C171" s="375">
        <f t="shared" si="4"/>
        <v>49490</v>
      </c>
      <c r="D171" s="376"/>
      <c r="E171" s="376"/>
      <c r="F171" s="376"/>
      <c r="G171" s="376"/>
      <c r="H171" s="405">
        <f t="shared" si="2"/>
        <v>0</v>
      </c>
      <c r="I171" s="342"/>
      <c r="J171" s="381">
        <f t="shared" ref="J171:M171" si="235">-SUMIFS(D$13:D$181,$C$13:$C$181,"&lt;="&amp;$C171)</f>
        <v>-499999.99999999959</v>
      </c>
      <c r="K171" s="381">
        <f t="shared" si="235"/>
        <v>-20600000</v>
      </c>
      <c r="L171" s="381">
        <f t="shared" si="235"/>
        <v>-5199999.9999999916</v>
      </c>
      <c r="M171" s="381">
        <f t="shared" si="235"/>
        <v>-62205293.690833502</v>
      </c>
    </row>
    <row r="172" spans="3:13" ht="14.25" customHeight="1" x14ac:dyDescent="0.25">
      <c r="C172" s="375">
        <f t="shared" si="4"/>
        <v>49521</v>
      </c>
      <c r="D172" s="376"/>
      <c r="E172" s="376"/>
      <c r="F172" s="376"/>
      <c r="G172" s="376"/>
      <c r="H172" s="405">
        <f t="shared" si="2"/>
        <v>0</v>
      </c>
      <c r="I172" s="342"/>
      <c r="J172" s="381">
        <f t="shared" ref="J172:M172" si="236">-SUMIFS(D$13:D$181,$C$13:$C$181,"&lt;="&amp;$C172)</f>
        <v>-499999.99999999959</v>
      </c>
      <c r="K172" s="381">
        <f t="shared" si="236"/>
        <v>-20600000</v>
      </c>
      <c r="L172" s="381">
        <f t="shared" si="236"/>
        <v>-5199999.9999999916</v>
      </c>
      <c r="M172" s="381">
        <f t="shared" si="236"/>
        <v>-62205293.690833502</v>
      </c>
    </row>
    <row r="173" spans="3:13" ht="14.25" customHeight="1" x14ac:dyDescent="0.25">
      <c r="C173" s="375">
        <f t="shared" si="4"/>
        <v>49552</v>
      </c>
      <c r="D173" s="376"/>
      <c r="E173" s="376"/>
      <c r="F173" s="376"/>
      <c r="G173" s="376"/>
      <c r="H173" s="405">
        <f t="shared" si="2"/>
        <v>0</v>
      </c>
      <c r="I173" s="342"/>
      <c r="J173" s="381">
        <f t="shared" ref="J173:M173" si="237">-SUMIFS(D$13:D$181,$C$13:$C$181,"&lt;="&amp;$C173)</f>
        <v>-499999.99999999959</v>
      </c>
      <c r="K173" s="381">
        <f t="shared" si="237"/>
        <v>-20600000</v>
      </c>
      <c r="L173" s="381">
        <f t="shared" si="237"/>
        <v>-5199999.9999999916</v>
      </c>
      <c r="M173" s="381">
        <f t="shared" si="237"/>
        <v>-62205293.690833502</v>
      </c>
    </row>
    <row r="174" spans="3:13" ht="14.25" customHeight="1" x14ac:dyDescent="0.25">
      <c r="C174" s="375">
        <f t="shared" si="4"/>
        <v>49582</v>
      </c>
      <c r="D174" s="376"/>
      <c r="E174" s="376"/>
      <c r="F174" s="376"/>
      <c r="G174" s="376"/>
      <c r="H174" s="405">
        <f t="shared" si="2"/>
        <v>0</v>
      </c>
      <c r="I174" s="342"/>
      <c r="J174" s="381">
        <f t="shared" ref="J174:M174" si="238">-SUMIFS(D$13:D$181,$C$13:$C$181,"&lt;="&amp;$C174)</f>
        <v>-499999.99999999959</v>
      </c>
      <c r="K174" s="381">
        <f t="shared" si="238"/>
        <v>-20600000</v>
      </c>
      <c r="L174" s="381">
        <f t="shared" si="238"/>
        <v>-5199999.9999999916</v>
      </c>
      <c r="M174" s="381">
        <f t="shared" si="238"/>
        <v>-62205293.690833502</v>
      </c>
    </row>
    <row r="175" spans="3:13" ht="14.25" customHeight="1" x14ac:dyDescent="0.25">
      <c r="C175" s="375">
        <f t="shared" si="4"/>
        <v>49613</v>
      </c>
      <c r="D175" s="376"/>
      <c r="E175" s="376"/>
      <c r="F175" s="376"/>
      <c r="G175" s="376"/>
      <c r="H175" s="405">
        <f t="shared" si="2"/>
        <v>0</v>
      </c>
      <c r="I175" s="342"/>
      <c r="J175" s="381">
        <f t="shared" ref="J175:M175" si="239">-SUMIFS(D$13:D$181,$C$13:$C$181,"&lt;="&amp;$C175)</f>
        <v>-499999.99999999959</v>
      </c>
      <c r="K175" s="381">
        <f t="shared" si="239"/>
        <v>-20600000</v>
      </c>
      <c r="L175" s="381">
        <f t="shared" si="239"/>
        <v>-5199999.9999999916</v>
      </c>
      <c r="M175" s="381">
        <f t="shared" si="239"/>
        <v>-62205293.690833502</v>
      </c>
    </row>
    <row r="176" spans="3:13" ht="14.25" customHeight="1" x14ac:dyDescent="0.25">
      <c r="C176" s="375">
        <f t="shared" si="4"/>
        <v>49643</v>
      </c>
      <c r="D176" s="376"/>
      <c r="E176" s="376"/>
      <c r="F176" s="376"/>
      <c r="G176" s="376"/>
      <c r="H176" s="405">
        <f t="shared" si="2"/>
        <v>0</v>
      </c>
      <c r="I176" s="342"/>
      <c r="J176" s="381">
        <f t="shared" ref="J176:M176" si="240">-SUMIFS(D$13:D$181,$C$13:$C$181,"&lt;="&amp;$C176)</f>
        <v>-499999.99999999959</v>
      </c>
      <c r="K176" s="381">
        <f t="shared" si="240"/>
        <v>-20600000</v>
      </c>
      <c r="L176" s="381">
        <f t="shared" si="240"/>
        <v>-5199999.9999999916</v>
      </c>
      <c r="M176" s="381">
        <f t="shared" si="240"/>
        <v>-62205293.690833502</v>
      </c>
    </row>
    <row r="177" spans="3:13" ht="14.25" customHeight="1" x14ac:dyDescent="0.25">
      <c r="C177" s="375">
        <f t="shared" si="4"/>
        <v>49674</v>
      </c>
      <c r="D177" s="376"/>
      <c r="E177" s="376"/>
      <c r="F177" s="376"/>
      <c r="G177" s="376"/>
      <c r="H177" s="405">
        <f t="shared" si="2"/>
        <v>0</v>
      </c>
      <c r="I177" s="342"/>
      <c r="J177" s="381">
        <f t="shared" ref="J177:M177" si="241">-SUMIFS(D$13:D$181,$C$13:$C$181,"&lt;="&amp;$C177)</f>
        <v>-499999.99999999959</v>
      </c>
      <c r="K177" s="381">
        <f t="shared" si="241"/>
        <v>-20600000</v>
      </c>
      <c r="L177" s="381">
        <f t="shared" si="241"/>
        <v>-5199999.9999999916</v>
      </c>
      <c r="M177" s="381">
        <f t="shared" si="241"/>
        <v>-62205293.690833502</v>
      </c>
    </row>
    <row r="178" spans="3:13" ht="14.25" customHeight="1" x14ac:dyDescent="0.25">
      <c r="C178" s="375">
        <f t="shared" si="4"/>
        <v>49705</v>
      </c>
      <c r="D178" s="376"/>
      <c r="E178" s="376"/>
      <c r="F178" s="376"/>
      <c r="G178" s="376"/>
      <c r="H178" s="405">
        <f t="shared" si="2"/>
        <v>0</v>
      </c>
      <c r="I178" s="342"/>
      <c r="J178" s="381">
        <f t="shared" ref="J178:M178" si="242">-SUMIFS(D$13:D$181,$C$13:$C$181,"&lt;="&amp;$C178)</f>
        <v>-499999.99999999959</v>
      </c>
      <c r="K178" s="381">
        <f t="shared" si="242"/>
        <v>-20600000</v>
      </c>
      <c r="L178" s="381">
        <f t="shared" si="242"/>
        <v>-5199999.9999999916</v>
      </c>
      <c r="M178" s="381">
        <f t="shared" si="242"/>
        <v>-62205293.690833502</v>
      </c>
    </row>
    <row r="179" spans="3:13" ht="14.25" customHeight="1" x14ac:dyDescent="0.25">
      <c r="C179" s="375">
        <f t="shared" si="4"/>
        <v>49734</v>
      </c>
      <c r="D179" s="376"/>
      <c r="E179" s="376"/>
      <c r="F179" s="376"/>
      <c r="G179" s="376"/>
      <c r="H179" s="405">
        <f t="shared" si="2"/>
        <v>0</v>
      </c>
      <c r="I179" s="342"/>
      <c r="J179" s="381">
        <f t="shared" ref="J179:M179" si="243">-SUMIFS(D$13:D$181,$C$13:$C$181,"&lt;="&amp;$C179)</f>
        <v>-499999.99999999959</v>
      </c>
      <c r="K179" s="381">
        <f t="shared" si="243"/>
        <v>-20600000</v>
      </c>
      <c r="L179" s="381">
        <f t="shared" si="243"/>
        <v>-5199999.9999999916</v>
      </c>
      <c r="M179" s="381">
        <f t="shared" si="243"/>
        <v>-62205293.690833502</v>
      </c>
    </row>
    <row r="180" spans="3:13" ht="14.25" customHeight="1" x14ac:dyDescent="0.25">
      <c r="C180" s="375">
        <f t="shared" si="4"/>
        <v>49765</v>
      </c>
      <c r="D180" s="376"/>
      <c r="E180" s="376"/>
      <c r="F180" s="376"/>
      <c r="G180" s="376"/>
      <c r="H180" s="405">
        <f t="shared" si="2"/>
        <v>0</v>
      </c>
      <c r="I180" s="342"/>
      <c r="J180" s="381">
        <f t="shared" ref="J180:M180" si="244">-SUMIFS(D$13:D$181,$C$13:$C$181,"&lt;="&amp;$C180)</f>
        <v>-499999.99999999959</v>
      </c>
      <c r="K180" s="381">
        <f t="shared" si="244"/>
        <v>-20600000</v>
      </c>
      <c r="L180" s="381">
        <f t="shared" si="244"/>
        <v>-5199999.9999999916</v>
      </c>
      <c r="M180" s="381">
        <f t="shared" si="244"/>
        <v>-62205293.690833502</v>
      </c>
    </row>
    <row r="181" spans="3:13" ht="14.25" customHeight="1" x14ac:dyDescent="0.25">
      <c r="C181" s="384">
        <f t="shared" si="4"/>
        <v>49795</v>
      </c>
      <c r="D181" s="385"/>
      <c r="E181" s="385"/>
      <c r="F181" s="385"/>
      <c r="G181" s="385"/>
      <c r="H181" s="405">
        <f t="shared" si="2"/>
        <v>0</v>
      </c>
      <c r="I181" s="342"/>
      <c r="J181" s="381">
        <f t="shared" ref="J181:M181" si="245">-SUMIFS(D$13:D$181,$C$13:$C$181,"&lt;="&amp;$C181)</f>
        <v>-499999.99999999959</v>
      </c>
      <c r="K181" s="381">
        <f t="shared" si="245"/>
        <v>-20600000</v>
      </c>
      <c r="L181" s="381">
        <f t="shared" si="245"/>
        <v>-5199999.9999999916</v>
      </c>
      <c r="M181" s="381">
        <f t="shared" si="245"/>
        <v>-62205293.690833502</v>
      </c>
    </row>
    <row r="182" spans="3:13" ht="14.25" customHeight="1" x14ac:dyDescent="0.25">
      <c r="C182" s="342"/>
      <c r="D182" s="342"/>
      <c r="E182" s="342"/>
      <c r="F182" s="342"/>
      <c r="G182" s="342"/>
      <c r="H182" s="342"/>
      <c r="I182" s="342"/>
      <c r="J182" s="342"/>
      <c r="K182" s="342"/>
    </row>
    <row r="183" spans="3:13" ht="14.25" customHeight="1" x14ac:dyDescent="0.25">
      <c r="C183" s="390" t="s">
        <v>380</v>
      </c>
      <c r="D183" s="391">
        <f t="shared" ref="D183:F183" si="246">D11-SUM(D13:D181)</f>
        <v>0</v>
      </c>
      <c r="E183" s="391">
        <f t="shared" si="246"/>
        <v>0</v>
      </c>
      <c r="F183" s="391">
        <f t="shared" si="246"/>
        <v>8.3819031715393066E-9</v>
      </c>
      <c r="G183" s="391"/>
      <c r="H183" s="391">
        <f>H11-SUM(H13:H181)</f>
        <v>-0.69083333015441895</v>
      </c>
      <c r="I183" s="342"/>
    </row>
  </sheetData>
  <mergeCells count="1">
    <mergeCell ref="J11:M11"/>
  </mergeCells>
  <pageMargins left="0.7" right="0.7" top="0.75" bottom="0.75" header="0" footer="0"/>
  <pageSetup orientation="portrait"/>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tabColor rgb="FF7030A0"/>
  </sheetPr>
  <dimension ref="B3:F15"/>
  <sheetViews>
    <sheetView workbookViewId="0"/>
  </sheetViews>
  <sheetFormatPr defaultColWidth="14.42578125" defaultRowHeight="15" customHeight="1" x14ac:dyDescent="0.25"/>
  <cols>
    <col min="1" max="1" width="9.140625" customWidth="1"/>
    <col min="2" max="2" width="7" customWidth="1"/>
    <col min="3" max="3" width="7.85546875" customWidth="1"/>
    <col min="4" max="4" width="3.42578125" customWidth="1"/>
    <col min="5" max="5" width="9.140625" customWidth="1"/>
    <col min="6" max="6" width="41.85546875" customWidth="1"/>
    <col min="7" max="26" width="9.140625" customWidth="1"/>
  </cols>
  <sheetData>
    <row r="3" spans="2:6" ht="14.25" customHeight="1" x14ac:dyDescent="0.25">
      <c r="B3" s="407" t="s">
        <v>787</v>
      </c>
      <c r="C3" s="408" t="s">
        <v>788</v>
      </c>
      <c r="D3" s="41"/>
      <c r="F3" s="14" t="s">
        <v>789</v>
      </c>
    </row>
    <row r="4" spans="2:6" ht="14.25" customHeight="1" x14ac:dyDescent="0.25">
      <c r="B4" s="409">
        <v>1</v>
      </c>
      <c r="C4" s="410" t="s">
        <v>245</v>
      </c>
      <c r="D4" s="41"/>
      <c r="F4" s="7" t="s">
        <v>704</v>
      </c>
    </row>
    <row r="5" spans="2:6" ht="14.25" customHeight="1" x14ac:dyDescent="0.25">
      <c r="B5" s="411">
        <v>2</v>
      </c>
      <c r="C5" s="412" t="s">
        <v>245</v>
      </c>
      <c r="D5" s="41"/>
      <c r="F5" s="7" t="s">
        <v>790</v>
      </c>
    </row>
    <row r="6" spans="2:6" ht="14.25" customHeight="1" x14ac:dyDescent="0.25">
      <c r="B6" s="411">
        <v>3</v>
      </c>
      <c r="C6" s="412" t="s">
        <v>245</v>
      </c>
      <c r="D6" s="41"/>
      <c r="F6" s="7" t="s">
        <v>336</v>
      </c>
    </row>
    <row r="7" spans="2:6" ht="14.25" customHeight="1" x14ac:dyDescent="0.25">
      <c r="B7" s="411">
        <v>4</v>
      </c>
      <c r="C7" s="412" t="s">
        <v>246</v>
      </c>
      <c r="D7" s="41"/>
      <c r="F7" s="7" t="s">
        <v>705</v>
      </c>
    </row>
    <row r="8" spans="2:6" ht="14.25" customHeight="1" x14ac:dyDescent="0.25">
      <c r="B8" s="411">
        <v>5</v>
      </c>
      <c r="C8" s="412" t="s">
        <v>246</v>
      </c>
      <c r="D8" s="41"/>
      <c r="F8" s="7" t="s">
        <v>340</v>
      </c>
    </row>
    <row r="9" spans="2:6" ht="14.25" customHeight="1" x14ac:dyDescent="0.25">
      <c r="B9" s="411">
        <v>6</v>
      </c>
      <c r="C9" s="412" t="s">
        <v>246</v>
      </c>
      <c r="D9" s="41"/>
      <c r="F9" s="7" t="s">
        <v>341</v>
      </c>
    </row>
    <row r="10" spans="2:6" ht="14.25" customHeight="1" x14ac:dyDescent="0.25">
      <c r="B10" s="411">
        <v>7</v>
      </c>
      <c r="C10" s="412" t="s">
        <v>247</v>
      </c>
      <c r="D10" s="41"/>
      <c r="F10" s="7" t="s">
        <v>342</v>
      </c>
    </row>
    <row r="11" spans="2:6" ht="14.25" customHeight="1" x14ac:dyDescent="0.25">
      <c r="B11" s="411">
        <v>8</v>
      </c>
      <c r="C11" s="412" t="s">
        <v>247</v>
      </c>
      <c r="D11" s="41"/>
      <c r="F11" s="7" t="s">
        <v>343</v>
      </c>
    </row>
    <row r="12" spans="2:6" ht="14.25" customHeight="1" x14ac:dyDescent="0.25">
      <c r="B12" s="411">
        <v>9</v>
      </c>
      <c r="C12" s="412" t="s">
        <v>247</v>
      </c>
      <c r="D12" s="41"/>
      <c r="F12" s="7" t="s">
        <v>791</v>
      </c>
    </row>
    <row r="13" spans="2:6" ht="14.25" customHeight="1" x14ac:dyDescent="0.25">
      <c r="B13" s="411">
        <v>10</v>
      </c>
      <c r="C13" s="412" t="s">
        <v>248</v>
      </c>
      <c r="D13" s="41"/>
      <c r="F13" s="7" t="s">
        <v>344</v>
      </c>
    </row>
    <row r="14" spans="2:6" ht="14.25" customHeight="1" x14ac:dyDescent="0.25">
      <c r="B14" s="411">
        <v>11</v>
      </c>
      <c r="C14" s="412" t="s">
        <v>248</v>
      </c>
      <c r="D14" s="41"/>
      <c r="F14" s="7" t="s">
        <v>345</v>
      </c>
    </row>
    <row r="15" spans="2:6" ht="14.25" customHeight="1" x14ac:dyDescent="0.25">
      <c r="B15" s="413">
        <v>12</v>
      </c>
      <c r="C15" s="414" t="s">
        <v>248</v>
      </c>
      <c r="D15" s="41"/>
      <c r="F15" s="7" t="s">
        <v>792</v>
      </c>
    </row>
  </sheetData>
  <pageMargins left="0.7" right="0.7" top="0.75" bottom="0.75" header="0" footer="0"/>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37</vt:i4>
      </vt:variant>
    </vt:vector>
  </HeadingPairs>
  <TitlesOfParts>
    <vt:vector size="37" baseType="lpstr">
      <vt:lpstr>Inputs</vt:lpstr>
      <vt:lpstr>Cover Page</vt:lpstr>
      <vt:lpstr>Narrative</vt:lpstr>
      <vt:lpstr>Exec Summary</vt:lpstr>
      <vt:lpstr>1. Consolidated Functional P&amp;L</vt:lpstr>
      <vt:lpstr>1a. Dispatch Functional P&amp;L</vt:lpstr>
      <vt:lpstr>1b. Youreka Functional P&amp;L</vt:lpstr>
      <vt:lpstr>2. Consolidated Natural P&amp;L</vt:lpstr>
      <vt:lpstr>2a. Dispatch Natural P&amp;L</vt:lpstr>
      <vt:lpstr>2b. Youreka Natural P&amp;L</vt:lpstr>
      <vt:lpstr>3. Balance Sheet</vt:lpstr>
      <vt:lpstr>4. Cash Flows</vt:lpstr>
      <vt:lpstr>5. Bookings</vt:lpstr>
      <vt:lpstr>6. Snowball</vt:lpstr>
      <vt:lpstr>8. AR Aging</vt:lpstr>
      <vt:lpstr>7. Talent</vt:lpstr>
      <vt:lpstr>Dispatch Monthly&gt;&gt;</vt:lpstr>
      <vt:lpstr>Dispatch Monthly Func P&amp;L</vt:lpstr>
      <vt:lpstr>Dispatch Monthly Nat P&amp;L</vt:lpstr>
      <vt:lpstr>Dispatch BS-Monthly</vt:lpstr>
      <vt:lpstr>Dispatch CF-Monthly</vt:lpstr>
      <vt:lpstr>Youreka Monthly&gt;&gt;</vt:lpstr>
      <vt:lpstr>Youreka Monthly Func P&amp;L</vt:lpstr>
      <vt:lpstr>Youreka Monthly Nat P&amp;L</vt:lpstr>
      <vt:lpstr>Youreka BS-Monthly</vt:lpstr>
      <vt:lpstr>Youreka CF-Monthly</vt:lpstr>
      <vt:lpstr>Current M Dispatch Data&gt;&gt;</vt:lpstr>
      <vt:lpstr>Dispatch P&amp;L</vt:lpstr>
      <vt:lpstr>Dispatch BS</vt:lpstr>
      <vt:lpstr>Dispatch Payments</vt:lpstr>
      <vt:lpstr>Dispatch Intangibles Amort</vt:lpstr>
      <vt:lpstr>Current M Youreka Data&gt;&gt;</vt:lpstr>
      <vt:lpstr>Youreka P&amp;L</vt:lpstr>
      <vt:lpstr>Youreka BS</vt:lpstr>
      <vt:lpstr>Youreka Payments</vt:lpstr>
      <vt:lpstr>Youreka Intangibles Amort</vt:lpstr>
      <vt:lpstr>Lkups &amp; Dropdowns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3LP</dc:creator>
  <cp:lastModifiedBy>Patrick Donnelly</cp:lastModifiedBy>
  <dcterms:created xsi:type="dcterms:W3CDTF">2015-08-19T20:37:24Z</dcterms:created>
  <dcterms:modified xsi:type="dcterms:W3CDTF">2026-01-15T22:18:52Z</dcterms:modified>
</cp:coreProperties>
</file>